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pivotTables/pivotTable3.xml" ContentType="application/vnd.openxmlformats-officedocument.spreadsheetml.pivotTable+xml"/>
  <Override PartName="/xl/comments2.xml" ContentType="application/vnd.openxmlformats-officedocument.spreadsheetml.comments+xml"/>
  <Override PartName="/xl/pivotTables/pivotTable4.xml" ContentType="application/vnd.openxmlformats-officedocument.spreadsheetml.pivotTable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56aea8b712e03a7/Escritorio/Python/mrp/data/"/>
    </mc:Choice>
  </mc:AlternateContent>
  <xr:revisionPtr revIDLastSave="17" documentId="13_ncr:1_{5629708F-518F-4173-BBAA-A764E24A459D}" xr6:coauthVersionLast="47" xr6:coauthVersionMax="47" xr10:uidLastSave="{2CA240AF-D5AC-4915-8001-049B9CE6DD39}"/>
  <bookViews>
    <workbookView xWindow="-108" yWindow="-108" windowWidth="23256" windowHeight="12456" tabRatio="679" firstSheet="1" activeTab="5" xr2:uid="{58B4BD0C-2640-4740-98FC-76A495215F35}"/>
  </bookViews>
  <sheets>
    <sheet name="Resumen Fijos" sheetId="31" state="hidden" r:id="rId1"/>
    <sheet name="DEUDA COMERCIAL" sheetId="172" r:id="rId2"/>
    <sheet name="CF" sheetId="173" r:id="rId3"/>
    <sheet name="Precios" sheetId="43" r:id="rId4"/>
    <sheet name="DEMANDA" sheetId="4" r:id="rId5"/>
    <sheet name="Hoja1" sheetId="175" r:id="rId6"/>
    <sheet name="COMPRAS" sheetId="28" r:id="rId7"/>
    <sheet name="Stock Tango" sheetId="5" r:id="rId8"/>
    <sheet name="Depósitos" sheetId="174" r:id="rId9"/>
    <sheet name="Programa" sheetId="30" r:id="rId10"/>
    <sheet name="Consumos" sheetId="41" r:id="rId11"/>
    <sheet name="MRP_Resumen" sheetId="18" state="hidden" r:id="rId12"/>
    <sheet name="Pedidos" sheetId="27" state="hidden" r:id="rId13"/>
    <sheet name="MRP" sheetId="13" state="hidden" r:id="rId14"/>
    <sheet name="Rotación Inv." sheetId="14" state="hidden" r:id="rId15"/>
    <sheet name="Resumen demanda 17" sheetId="15" state="hidden" r:id="rId16"/>
    <sheet name="Stock Tango_Resumen" sheetId="29" r:id="rId17"/>
    <sheet name="Repo flow" sheetId="169" r:id="rId18"/>
    <sheet name="CAT" sheetId="21" r:id="rId19"/>
    <sheet name="Pdp-PlanDetalladoDeProducción" sheetId="26" r:id="rId20"/>
    <sheet name="CAJAS POR SEMANA" sheetId="58" r:id="rId21"/>
  </sheets>
  <externalReferences>
    <externalReference r:id="rId22"/>
    <externalReference r:id="rId23"/>
    <externalReference r:id="rId24"/>
    <externalReference r:id="rId25"/>
    <externalReference r:id="rId26"/>
  </externalReferences>
  <definedNames>
    <definedName name="_xlnm._FilterDatabase" localSheetId="20" hidden="1">'CAJAS POR SEMANA'!$AL$1:$AO$1</definedName>
    <definedName name="_xlnm._FilterDatabase" localSheetId="18" hidden="1">CAT!$A$1:$J$347</definedName>
    <definedName name="_xlnm._FilterDatabase" localSheetId="6" hidden="1">COMPRAS!$A$1:$R$2821</definedName>
    <definedName name="_xlnm._FilterDatabase" localSheetId="4" hidden="1">DEMANDA!$J$4:$W$189</definedName>
    <definedName name="_xlnm._FilterDatabase" localSheetId="8" hidden="1">Depósitos!$A$1:$E$88</definedName>
    <definedName name="_xlnm._FilterDatabase" localSheetId="13" hidden="1">MRP!$A$1:$N$1146</definedName>
    <definedName name="_xlnm._FilterDatabase" localSheetId="11" hidden="1">MRP_Resumen!#REF!</definedName>
    <definedName name="_xlnm._FilterDatabase" localSheetId="19" hidden="1">'Pdp-PlanDetalladoDeProducción'!$A$1:$V$2434</definedName>
    <definedName name="_xlnm._FilterDatabase" localSheetId="3" hidden="1">Precios!$A$4:$M$527</definedName>
    <definedName name="_xlnm._FilterDatabase" localSheetId="0" hidden="1">'Resumen Fijos'!$A$1:$D$2</definedName>
    <definedName name="_xlnm._FilterDatabase" localSheetId="7" hidden="1">'Stock Tango'!$A$1:$H$921</definedName>
    <definedName name="a">COMPRAS!$D$1019682</definedName>
    <definedName name="aaaa">[1]Prod!#REF!</definedName>
    <definedName name="aaaaaa">[1]Prod!#REF!</definedName>
    <definedName name="aaaaaaaaaaaaaaaaaaaaaaa">[1]Prod!#REF!</definedName>
    <definedName name="ARTICULOS">'[2]Categorias ART'!$A$3:$BQ$3220</definedName>
    <definedName name="CAT">CAT!$A$2:$H$311</definedName>
    <definedName name="CJ">#REF!</definedName>
    <definedName name="CL">[1]Prod!#REF!</definedName>
    <definedName name="CP">[1]Prod!#REF!</definedName>
    <definedName name="CxPeru">[1]Prod!#REF!</definedName>
    <definedName name="GH">[1]Prod!#REF!</definedName>
    <definedName name="HP65\">[1]Prod!#REF!</definedName>
    <definedName name="HT">#REF!</definedName>
    <definedName name="JM">[1]Prod!#REF!</definedName>
    <definedName name="jose">[1]Prod!#REF!</definedName>
    <definedName name="josefina">[1]Prod!#REF!</definedName>
    <definedName name="KJ">[1]Prod!#REF!</definedName>
    <definedName name="KP">[1]Prod!#REF!</definedName>
    <definedName name="kr">[1]Prod!#REF!</definedName>
    <definedName name="LX">[1]Prod!#REF!</definedName>
    <definedName name="pollo" localSheetId="3">Precios!#REF!</definedName>
    <definedName name="pollo">#REF!</definedName>
    <definedName name="precios">#REF!</definedName>
    <definedName name="R_CxA3">[1]Prod!#REF!</definedName>
    <definedName name="Rj">[1]Prod!#REF!</definedName>
  </definedNames>
  <calcPr calcId="191029"/>
  <pivotCaches>
    <pivotCache cacheId="0" r:id="rId27"/>
    <pivotCache cacheId="9" r:id="rId28"/>
    <pivotCache cacheId="2" r:id="rId29"/>
    <pivotCache cacheId="3" r:id="rId30"/>
    <pivotCache cacheId="4" r:id="rId31"/>
    <pivotCache cacheId="5" r:id="rId32"/>
    <pivotCache cacheId="6" r:id="rId3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4" l="1"/>
  <c r="M301" i="5"/>
  <c r="M302" i="5"/>
  <c r="K303" i="5"/>
  <c r="M303" i="5"/>
  <c r="M304" i="5" s="1"/>
  <c r="L508" i="43" l="1"/>
  <c r="I375" i="43"/>
  <c r="I374" i="43"/>
  <c r="I388" i="43"/>
  <c r="I387" i="43"/>
  <c r="I510" i="43"/>
  <c r="I507" i="43"/>
  <c r="I509" i="43"/>
  <c r="I508" i="43"/>
  <c r="I175" i="43" l="1"/>
  <c r="I171" i="43"/>
  <c r="I168" i="43"/>
  <c r="I167" i="43"/>
  <c r="I166" i="43"/>
  <c r="I173" i="43"/>
  <c r="I164" i="43"/>
  <c r="I174" i="43"/>
  <c r="O797" i="28"/>
  <c r="R797" i="28" s="1"/>
  <c r="P797" i="28" l="1"/>
  <c r="Q797" i="28" s="1"/>
  <c r="E929" i="28"/>
  <c r="E1981" i="28"/>
  <c r="O1981" i="28"/>
  <c r="R1981" i="28" s="1"/>
  <c r="E1461" i="28"/>
  <c r="O1461" i="28"/>
  <c r="R1461" i="28" s="1"/>
  <c r="E934" i="28"/>
  <c r="O1166" i="28"/>
  <c r="R1166" i="28" s="1"/>
  <c r="P1981" i="28" l="1"/>
  <c r="Q1981" i="28" s="1"/>
  <c r="P1461" i="28"/>
  <c r="Q1461" i="28" s="1"/>
  <c r="P1166" i="28"/>
  <c r="Q1166" i="28" s="1"/>
  <c r="E492" i="28"/>
  <c r="E695" i="28"/>
  <c r="N374" i="43" l="1"/>
  <c r="N373" i="43"/>
  <c r="N372" i="43"/>
  <c r="V4" i="26"/>
  <c r="V5" i="26"/>
  <c r="V6" i="26"/>
  <c r="V7" i="26"/>
  <c r="V8" i="26"/>
  <c r="V9" i="26"/>
  <c r="V10" i="26"/>
  <c r="V11" i="26"/>
  <c r="V12" i="26"/>
  <c r="V13" i="26"/>
  <c r="V14" i="26"/>
  <c r="V15" i="26"/>
  <c r="V16" i="26"/>
  <c r="V17" i="26"/>
  <c r="V18" i="26"/>
  <c r="V19" i="26"/>
  <c r="V20" i="26"/>
  <c r="V21" i="26"/>
  <c r="V22" i="26"/>
  <c r="V23" i="26"/>
  <c r="V24" i="26"/>
  <c r="V25" i="26"/>
  <c r="V26" i="26"/>
  <c r="V27" i="26"/>
  <c r="V28" i="26"/>
  <c r="V29" i="26"/>
  <c r="V30" i="26"/>
  <c r="V31" i="26"/>
  <c r="V32" i="26"/>
  <c r="V33" i="26"/>
  <c r="V34" i="26"/>
  <c r="V35" i="26"/>
  <c r="V36" i="26"/>
  <c r="V37" i="26"/>
  <c r="V38" i="26"/>
  <c r="V39" i="26"/>
  <c r="V40" i="26"/>
  <c r="V41" i="26"/>
  <c r="V42" i="26"/>
  <c r="V43" i="26"/>
  <c r="V44" i="26"/>
  <c r="V45" i="26"/>
  <c r="V46" i="26"/>
  <c r="V47" i="26"/>
  <c r="V48" i="26"/>
  <c r="V49" i="26"/>
  <c r="V50" i="26"/>
  <c r="V51" i="26"/>
  <c r="V52" i="26"/>
  <c r="V53" i="26"/>
  <c r="V54" i="26"/>
  <c r="V55" i="26"/>
  <c r="V56" i="26"/>
  <c r="V57" i="26"/>
  <c r="V58" i="26"/>
  <c r="V59" i="26"/>
  <c r="V60" i="26"/>
  <c r="V61" i="26"/>
  <c r="V62" i="26"/>
  <c r="V63" i="26"/>
  <c r="V64" i="26"/>
  <c r="V65" i="26"/>
  <c r="V66" i="26"/>
  <c r="V67" i="26"/>
  <c r="V68" i="26"/>
  <c r="V69" i="26"/>
  <c r="V70" i="26"/>
  <c r="V71" i="26"/>
  <c r="V72" i="26"/>
  <c r="V73" i="26"/>
  <c r="V74" i="26"/>
  <c r="V75" i="26"/>
  <c r="V76" i="26"/>
  <c r="V77" i="26"/>
  <c r="V78" i="26"/>
  <c r="V79" i="26"/>
  <c r="V80" i="26"/>
  <c r="V81" i="26"/>
  <c r="V82" i="26"/>
  <c r="V83" i="26"/>
  <c r="V84" i="26"/>
  <c r="V85" i="26"/>
  <c r="V86" i="26"/>
  <c r="V87" i="26"/>
  <c r="V88" i="26"/>
  <c r="V89" i="26"/>
  <c r="V90" i="26"/>
  <c r="V91" i="26"/>
  <c r="V92" i="26"/>
  <c r="V93" i="26"/>
  <c r="V94" i="26"/>
  <c r="V95" i="26"/>
  <c r="V96" i="26"/>
  <c r="V97" i="26"/>
  <c r="V98" i="26"/>
  <c r="V99" i="26"/>
  <c r="V100" i="26"/>
  <c r="V101" i="26"/>
  <c r="V102" i="26"/>
  <c r="V103" i="26"/>
  <c r="V104" i="26"/>
  <c r="V105" i="26"/>
  <c r="V106" i="26"/>
  <c r="V107" i="26"/>
  <c r="V108" i="26"/>
  <c r="V109" i="26"/>
  <c r="V110" i="26"/>
  <c r="V111" i="26"/>
  <c r="V112" i="26"/>
  <c r="V113" i="26"/>
  <c r="V114" i="26"/>
  <c r="V115" i="26"/>
  <c r="V116" i="26"/>
  <c r="V117" i="26"/>
  <c r="V118" i="26"/>
  <c r="V119" i="26"/>
  <c r="V120" i="26"/>
  <c r="V121" i="26"/>
  <c r="V122" i="26"/>
  <c r="V123" i="26"/>
  <c r="V124" i="26"/>
  <c r="V125" i="26"/>
  <c r="V126" i="26"/>
  <c r="V127" i="26"/>
  <c r="V128" i="26"/>
  <c r="V129" i="26"/>
  <c r="V130" i="26"/>
  <c r="V131" i="26"/>
  <c r="V132" i="26"/>
  <c r="V133" i="26"/>
  <c r="V134" i="26"/>
  <c r="V135" i="26"/>
  <c r="V136" i="26"/>
  <c r="V137" i="26"/>
  <c r="V138" i="26"/>
  <c r="V139" i="26"/>
  <c r="V140" i="26"/>
  <c r="V141" i="26"/>
  <c r="V142" i="26"/>
  <c r="V143" i="26"/>
  <c r="V144" i="26"/>
  <c r="V145" i="26"/>
  <c r="V146" i="26"/>
  <c r="V147" i="26"/>
  <c r="V148" i="26"/>
  <c r="V149" i="26"/>
  <c r="V150" i="26"/>
  <c r="V151" i="26"/>
  <c r="V152" i="26"/>
  <c r="V153" i="26"/>
  <c r="V154" i="26"/>
  <c r="V155" i="26"/>
  <c r="V156" i="26"/>
  <c r="V157" i="26"/>
  <c r="V158" i="26"/>
  <c r="V159" i="26"/>
  <c r="V160" i="26"/>
  <c r="V161" i="26"/>
  <c r="V162" i="26"/>
  <c r="V163" i="26"/>
  <c r="V164" i="26"/>
  <c r="V165" i="26"/>
  <c r="V166" i="26"/>
  <c r="V167" i="26"/>
  <c r="V168" i="26"/>
  <c r="V169" i="26"/>
  <c r="V170" i="26"/>
  <c r="V171" i="26"/>
  <c r="V172" i="26"/>
  <c r="V173" i="26"/>
  <c r="V174" i="26"/>
  <c r="V175" i="26"/>
  <c r="V176" i="26"/>
  <c r="V177" i="26"/>
  <c r="V178" i="26"/>
  <c r="V179" i="26"/>
  <c r="V180" i="26"/>
  <c r="V181" i="26"/>
  <c r="V182" i="26"/>
  <c r="V183" i="26"/>
  <c r="V184" i="26"/>
  <c r="V185" i="26"/>
  <c r="V186" i="26"/>
  <c r="V187" i="26"/>
  <c r="V188" i="26"/>
  <c r="V189" i="26"/>
  <c r="V190" i="26"/>
  <c r="V191" i="26"/>
  <c r="V192" i="26"/>
  <c r="V193" i="26"/>
  <c r="V194" i="26"/>
  <c r="V195" i="26"/>
  <c r="V196" i="26"/>
  <c r="V197" i="26"/>
  <c r="V198" i="26"/>
  <c r="V199" i="26"/>
  <c r="V200" i="26"/>
  <c r="V201" i="26"/>
  <c r="V202" i="26"/>
  <c r="V203" i="26"/>
  <c r="V204" i="26"/>
  <c r="V205" i="26"/>
  <c r="V206" i="26"/>
  <c r="V207" i="26"/>
  <c r="V208" i="26"/>
  <c r="V209" i="26"/>
  <c r="V210" i="26"/>
  <c r="V211" i="26"/>
  <c r="V212" i="26"/>
  <c r="V213" i="26"/>
  <c r="V214" i="26"/>
  <c r="V215" i="26"/>
  <c r="V216" i="26"/>
  <c r="V217" i="26"/>
  <c r="V218" i="26"/>
  <c r="V219" i="26"/>
  <c r="V220" i="26"/>
  <c r="V221" i="26"/>
  <c r="V222" i="26"/>
  <c r="V223" i="26"/>
  <c r="V224" i="26"/>
  <c r="V225" i="26"/>
  <c r="V226" i="26"/>
  <c r="V227" i="26"/>
  <c r="V228" i="26"/>
  <c r="V229" i="26"/>
  <c r="V230" i="26"/>
  <c r="V231" i="26"/>
  <c r="V232" i="26"/>
  <c r="V233" i="26"/>
  <c r="V234" i="26"/>
  <c r="V235" i="26"/>
  <c r="V236" i="26"/>
  <c r="V237" i="26"/>
  <c r="V238" i="26"/>
  <c r="V239" i="26"/>
  <c r="V240" i="26"/>
  <c r="V241" i="26"/>
  <c r="V242" i="26"/>
  <c r="V243" i="26"/>
  <c r="V244" i="26"/>
  <c r="V245" i="26"/>
  <c r="V246" i="26"/>
  <c r="V247" i="26"/>
  <c r="V248" i="26"/>
  <c r="V249" i="26"/>
  <c r="V250" i="26"/>
  <c r="V251" i="26"/>
  <c r="V252" i="26"/>
  <c r="V253" i="26"/>
  <c r="V254" i="26"/>
  <c r="V255" i="26"/>
  <c r="V256" i="26"/>
  <c r="V257" i="26"/>
  <c r="V258" i="26"/>
  <c r="V259" i="26"/>
  <c r="V260" i="26"/>
  <c r="V261" i="26"/>
  <c r="V262" i="26"/>
  <c r="V263" i="26"/>
  <c r="V264" i="26"/>
  <c r="V265" i="26"/>
  <c r="V266" i="26"/>
  <c r="V267" i="26"/>
  <c r="V268" i="26"/>
  <c r="V269" i="26"/>
  <c r="V270" i="26"/>
  <c r="V271" i="26"/>
  <c r="V272" i="26"/>
  <c r="V273" i="26"/>
  <c r="V274" i="26"/>
  <c r="V275" i="26"/>
  <c r="V276" i="26"/>
  <c r="V277" i="26"/>
  <c r="V278" i="26"/>
  <c r="V279" i="26"/>
  <c r="V280" i="26"/>
  <c r="V281" i="26"/>
  <c r="V282" i="26"/>
  <c r="V283" i="26"/>
  <c r="V284" i="26"/>
  <c r="V285" i="26"/>
  <c r="V286" i="26"/>
  <c r="V287" i="26"/>
  <c r="V288" i="26"/>
  <c r="V289" i="26"/>
  <c r="V290" i="26"/>
  <c r="V291" i="26"/>
  <c r="V292" i="26"/>
  <c r="V293" i="26"/>
  <c r="V294" i="26"/>
  <c r="V295" i="26"/>
  <c r="V296" i="26"/>
  <c r="V297" i="26"/>
  <c r="V298" i="26"/>
  <c r="V299" i="26"/>
  <c r="V300" i="26"/>
  <c r="V301" i="26"/>
  <c r="V302" i="26"/>
  <c r="V303" i="26"/>
  <c r="V304" i="26"/>
  <c r="V305" i="26"/>
  <c r="V306" i="26"/>
  <c r="V307" i="26"/>
  <c r="V308" i="26"/>
  <c r="V309" i="26"/>
  <c r="V310" i="26"/>
  <c r="V311" i="26"/>
  <c r="V312" i="26"/>
  <c r="V313" i="26"/>
  <c r="V314" i="26"/>
  <c r="V315" i="26"/>
  <c r="V316" i="26"/>
  <c r="V317" i="26"/>
  <c r="V318" i="26"/>
  <c r="V319" i="26"/>
  <c r="V320" i="26"/>
  <c r="V321" i="26"/>
  <c r="V322" i="26"/>
  <c r="V323" i="26"/>
  <c r="V324" i="26"/>
  <c r="V325" i="26"/>
  <c r="V326" i="26"/>
  <c r="V327" i="26"/>
  <c r="V328" i="26"/>
  <c r="V329" i="26"/>
  <c r="V330" i="26"/>
  <c r="V331" i="26"/>
  <c r="V332" i="26"/>
  <c r="V333" i="26"/>
  <c r="V334" i="26"/>
  <c r="V335" i="26"/>
  <c r="V336" i="26"/>
  <c r="V337" i="26"/>
  <c r="V338" i="26"/>
  <c r="V339" i="26"/>
  <c r="V340" i="26"/>
  <c r="V341" i="26"/>
  <c r="V342" i="26"/>
  <c r="V343" i="26"/>
  <c r="V344" i="26"/>
  <c r="V345" i="26"/>
  <c r="V346" i="26"/>
  <c r="V347" i="26"/>
  <c r="V348" i="26"/>
  <c r="V349" i="26"/>
  <c r="V350" i="26"/>
  <c r="V351" i="26"/>
  <c r="V352" i="26"/>
  <c r="V353" i="26"/>
  <c r="V354" i="26"/>
  <c r="V355" i="26"/>
  <c r="V356" i="26"/>
  <c r="V357" i="26"/>
  <c r="V358" i="26"/>
  <c r="V359" i="26"/>
  <c r="V360" i="26"/>
  <c r="V361" i="26"/>
  <c r="V362" i="26"/>
  <c r="V363" i="26"/>
  <c r="V364" i="26"/>
  <c r="V365" i="26"/>
  <c r="V366" i="26"/>
  <c r="V367" i="26"/>
  <c r="V368" i="26"/>
  <c r="V369" i="26"/>
  <c r="V370" i="26"/>
  <c r="V371" i="26"/>
  <c r="V372" i="26"/>
  <c r="V373" i="26"/>
  <c r="V374" i="26"/>
  <c r="V375" i="26"/>
  <c r="V376" i="26"/>
  <c r="V377" i="26"/>
  <c r="V378" i="26"/>
  <c r="V379" i="26"/>
  <c r="V380" i="26"/>
  <c r="V381" i="26"/>
  <c r="V382" i="26"/>
  <c r="V383" i="26"/>
  <c r="V384" i="26"/>
  <c r="V385" i="26"/>
  <c r="V386" i="26"/>
  <c r="V387" i="26"/>
  <c r="V388" i="26"/>
  <c r="V389" i="26"/>
  <c r="V390" i="26"/>
  <c r="V391" i="26"/>
  <c r="V392" i="26"/>
  <c r="V393" i="26"/>
  <c r="V394" i="26"/>
  <c r="V395" i="26"/>
  <c r="V396" i="26"/>
  <c r="V397" i="26"/>
  <c r="V398" i="26"/>
  <c r="V399" i="26"/>
  <c r="V400" i="26"/>
  <c r="V401" i="26"/>
  <c r="V402" i="26"/>
  <c r="V403" i="26"/>
  <c r="V404" i="26"/>
  <c r="V405" i="26"/>
  <c r="V406" i="26"/>
  <c r="V407" i="26"/>
  <c r="V408" i="26"/>
  <c r="V409" i="26"/>
  <c r="V410" i="26"/>
  <c r="V411" i="26"/>
  <c r="V412" i="26"/>
  <c r="V413" i="26"/>
  <c r="V414" i="26"/>
  <c r="V415" i="26"/>
  <c r="V416" i="26"/>
  <c r="V417" i="26"/>
  <c r="V418" i="26"/>
  <c r="V419" i="26"/>
  <c r="V420" i="26"/>
  <c r="V421" i="26"/>
  <c r="V422" i="26"/>
  <c r="V423" i="26"/>
  <c r="V424" i="26"/>
  <c r="V425" i="26"/>
  <c r="V426" i="26"/>
  <c r="V427" i="26"/>
  <c r="V428" i="26"/>
  <c r="V429" i="26"/>
  <c r="V430" i="26"/>
  <c r="V431" i="26"/>
  <c r="V432" i="26"/>
  <c r="V433" i="26"/>
  <c r="V434" i="26"/>
  <c r="V435" i="26"/>
  <c r="V436" i="26"/>
  <c r="V437" i="26"/>
  <c r="V438" i="26"/>
  <c r="V439" i="26"/>
  <c r="V440" i="26"/>
  <c r="V441" i="26"/>
  <c r="V442" i="26"/>
  <c r="V443" i="26"/>
  <c r="V444" i="26"/>
  <c r="V445" i="26"/>
  <c r="V446" i="26"/>
  <c r="V447" i="26"/>
  <c r="V448" i="26"/>
  <c r="V449" i="26"/>
  <c r="V450" i="26"/>
  <c r="V451" i="26"/>
  <c r="V452" i="26"/>
  <c r="V453" i="26"/>
  <c r="V454" i="26"/>
  <c r="V455" i="26"/>
  <c r="V456" i="26"/>
  <c r="V457" i="26"/>
  <c r="V458" i="26"/>
  <c r="V459" i="26"/>
  <c r="V460" i="26"/>
  <c r="V461" i="26"/>
  <c r="V462" i="26"/>
  <c r="V463" i="26"/>
  <c r="V464" i="26"/>
  <c r="V465" i="26"/>
  <c r="V466" i="26"/>
  <c r="V467" i="26"/>
  <c r="V468" i="26"/>
  <c r="V469" i="26"/>
  <c r="V470" i="26"/>
  <c r="V471" i="26"/>
  <c r="V472" i="26"/>
  <c r="V473" i="26"/>
  <c r="V474" i="26"/>
  <c r="V475" i="26"/>
  <c r="V476" i="26"/>
  <c r="V477" i="26"/>
  <c r="V478" i="26"/>
  <c r="V479" i="26"/>
  <c r="V480" i="26"/>
  <c r="V481" i="26"/>
  <c r="V482" i="26"/>
  <c r="V483" i="26"/>
  <c r="V484" i="26"/>
  <c r="V485" i="26"/>
  <c r="V486" i="26"/>
  <c r="V487" i="26"/>
  <c r="V488" i="26"/>
  <c r="V489" i="26"/>
  <c r="V490" i="26"/>
  <c r="V491" i="26"/>
  <c r="V492" i="26"/>
  <c r="V493" i="26"/>
  <c r="V494" i="26"/>
  <c r="V495" i="26"/>
  <c r="V496" i="26"/>
  <c r="V497" i="26"/>
  <c r="V498" i="26"/>
  <c r="V499" i="26"/>
  <c r="V500" i="26"/>
  <c r="V501" i="26"/>
  <c r="V502" i="26"/>
  <c r="V503" i="26"/>
  <c r="V504" i="26"/>
  <c r="V505" i="26"/>
  <c r="V506" i="26"/>
  <c r="V507" i="26"/>
  <c r="V508" i="26"/>
  <c r="V509" i="26"/>
  <c r="V510" i="26"/>
  <c r="V511" i="26"/>
  <c r="V512" i="26"/>
  <c r="V513" i="26"/>
  <c r="V514" i="26"/>
  <c r="V515" i="26"/>
  <c r="V516" i="26"/>
  <c r="V517" i="26"/>
  <c r="V518" i="26"/>
  <c r="V519" i="26"/>
  <c r="V520" i="26"/>
  <c r="V521" i="26"/>
  <c r="V522" i="26"/>
  <c r="V523" i="26"/>
  <c r="V524" i="26"/>
  <c r="V525" i="26"/>
  <c r="V526" i="26"/>
  <c r="V527" i="26"/>
  <c r="V528" i="26"/>
  <c r="V529" i="26"/>
  <c r="V530" i="26"/>
  <c r="V531" i="26"/>
  <c r="V532" i="26"/>
  <c r="V533" i="26"/>
  <c r="V534" i="26"/>
  <c r="V535" i="26"/>
  <c r="V536" i="26"/>
  <c r="V537" i="26"/>
  <c r="V538" i="26"/>
  <c r="V539" i="26"/>
  <c r="V540" i="26"/>
  <c r="V541" i="26"/>
  <c r="V542" i="26"/>
  <c r="V543" i="26"/>
  <c r="V544" i="26"/>
  <c r="V545" i="26"/>
  <c r="V546" i="26"/>
  <c r="V547" i="26"/>
  <c r="V548" i="26"/>
  <c r="V549" i="26"/>
  <c r="V550" i="26"/>
  <c r="V551" i="26"/>
  <c r="V552" i="26"/>
  <c r="V553" i="26"/>
  <c r="V554" i="26"/>
  <c r="V555" i="26"/>
  <c r="V556" i="26"/>
  <c r="V557" i="26"/>
  <c r="V558" i="26"/>
  <c r="V559" i="26"/>
  <c r="V560" i="26"/>
  <c r="V561" i="26"/>
  <c r="V562" i="26"/>
  <c r="V563" i="26"/>
  <c r="V564" i="26"/>
  <c r="V565" i="26"/>
  <c r="V566" i="26"/>
  <c r="V567" i="26"/>
  <c r="V568" i="26"/>
  <c r="V569" i="26"/>
  <c r="V570" i="26"/>
  <c r="V571" i="26"/>
  <c r="V572" i="26"/>
  <c r="V573" i="26"/>
  <c r="V574" i="26"/>
  <c r="V575" i="26"/>
  <c r="V576" i="26"/>
  <c r="V577" i="26"/>
  <c r="V578" i="26"/>
  <c r="V579" i="26"/>
  <c r="V580" i="26"/>
  <c r="V581" i="26"/>
  <c r="V582" i="26"/>
  <c r="V583" i="26"/>
  <c r="V584" i="26"/>
  <c r="V585" i="26"/>
  <c r="V586" i="26"/>
  <c r="V587" i="26"/>
  <c r="V588" i="26"/>
  <c r="V589" i="26"/>
  <c r="V590" i="26"/>
  <c r="V591" i="26"/>
  <c r="V592" i="26"/>
  <c r="V593" i="26"/>
  <c r="V594" i="26"/>
  <c r="V595" i="26"/>
  <c r="V596" i="26"/>
  <c r="V597" i="26"/>
  <c r="V598" i="26"/>
  <c r="V599" i="26"/>
  <c r="V600" i="26"/>
  <c r="V601" i="26"/>
  <c r="V602" i="26"/>
  <c r="V603" i="26"/>
  <c r="V604" i="26"/>
  <c r="V605" i="26"/>
  <c r="V606" i="26"/>
  <c r="V607" i="26"/>
  <c r="V608" i="26"/>
  <c r="V609" i="26"/>
  <c r="V610" i="26"/>
  <c r="V611" i="26"/>
  <c r="V612" i="26"/>
  <c r="V613" i="26"/>
  <c r="V614" i="26"/>
  <c r="V615" i="26"/>
  <c r="V616" i="26"/>
  <c r="V617" i="26"/>
  <c r="V618" i="26"/>
  <c r="V619" i="26"/>
  <c r="V620" i="26"/>
  <c r="V621" i="26"/>
  <c r="V622" i="26"/>
  <c r="V623" i="26"/>
  <c r="V624" i="26"/>
  <c r="V625" i="26"/>
  <c r="V626" i="26"/>
  <c r="V627" i="26"/>
  <c r="V628" i="26"/>
  <c r="V629" i="26"/>
  <c r="V630" i="26"/>
  <c r="V631" i="26"/>
  <c r="V632" i="26"/>
  <c r="V633" i="26"/>
  <c r="V634" i="26"/>
  <c r="V635" i="26"/>
  <c r="V636" i="26"/>
  <c r="V637" i="26"/>
  <c r="V638" i="26"/>
  <c r="V639" i="26"/>
  <c r="V640" i="26"/>
  <c r="V641" i="26"/>
  <c r="V642" i="26"/>
  <c r="V643" i="26"/>
  <c r="V644" i="26"/>
  <c r="V645" i="26"/>
  <c r="V646" i="26"/>
  <c r="V647" i="26"/>
  <c r="V648" i="26"/>
  <c r="V649" i="26"/>
  <c r="V650" i="26"/>
  <c r="V651" i="26"/>
  <c r="V652" i="26"/>
  <c r="V653" i="26"/>
  <c r="V654" i="26"/>
  <c r="V655" i="26"/>
  <c r="V656" i="26"/>
  <c r="V657" i="26"/>
  <c r="V658" i="26"/>
  <c r="V659" i="26"/>
  <c r="V660" i="26"/>
  <c r="V661" i="26"/>
  <c r="V662" i="26"/>
  <c r="V663" i="26"/>
  <c r="V664" i="26"/>
  <c r="V665" i="26"/>
  <c r="V666" i="26"/>
  <c r="V667" i="26"/>
  <c r="V668" i="26"/>
  <c r="V669" i="26"/>
  <c r="V670" i="26"/>
  <c r="V671" i="26"/>
  <c r="V672" i="26"/>
  <c r="V673" i="26"/>
  <c r="V674" i="26"/>
  <c r="V675" i="26"/>
  <c r="V676" i="26"/>
  <c r="V677" i="26"/>
  <c r="V678" i="26"/>
  <c r="V679" i="26"/>
  <c r="V680" i="26"/>
  <c r="V681" i="26"/>
  <c r="V682" i="26"/>
  <c r="V683" i="26"/>
  <c r="V684" i="26"/>
  <c r="V685" i="26"/>
  <c r="V686" i="26"/>
  <c r="V687" i="26"/>
  <c r="V688" i="26"/>
  <c r="V689" i="26"/>
  <c r="V690" i="26"/>
  <c r="V691" i="26"/>
  <c r="V692" i="26"/>
  <c r="V693" i="26"/>
  <c r="V694" i="26"/>
  <c r="V695" i="26"/>
  <c r="V696" i="26"/>
  <c r="V697" i="26"/>
  <c r="V698" i="26"/>
  <c r="V699" i="26"/>
  <c r="V700" i="26"/>
  <c r="V701" i="26"/>
  <c r="V702" i="26"/>
  <c r="V703" i="26"/>
  <c r="V704" i="26"/>
  <c r="V705" i="26"/>
  <c r="V706" i="26"/>
  <c r="V707" i="26"/>
  <c r="V708" i="26"/>
  <c r="V709" i="26"/>
  <c r="V710" i="26"/>
  <c r="V711" i="26"/>
  <c r="V712" i="26"/>
  <c r="V713" i="26"/>
  <c r="V714" i="26"/>
  <c r="V715" i="26"/>
  <c r="V716" i="26"/>
  <c r="V717" i="26"/>
  <c r="V718" i="26"/>
  <c r="V719" i="26"/>
  <c r="V720" i="26"/>
  <c r="V721" i="26"/>
  <c r="V722" i="26"/>
  <c r="V723" i="26"/>
  <c r="V724" i="26"/>
  <c r="V725" i="26"/>
  <c r="V726" i="26"/>
  <c r="V727" i="26"/>
  <c r="V728" i="26"/>
  <c r="V729" i="26"/>
  <c r="V730" i="26"/>
  <c r="V731" i="26"/>
  <c r="V732" i="26"/>
  <c r="V733" i="26"/>
  <c r="V734" i="26"/>
  <c r="V735" i="26"/>
  <c r="V736" i="26"/>
  <c r="V737" i="26"/>
  <c r="V738" i="26"/>
  <c r="V739" i="26"/>
  <c r="V740" i="26"/>
  <c r="V741" i="26"/>
  <c r="V742" i="26"/>
  <c r="V743" i="26"/>
  <c r="V744" i="26"/>
  <c r="V745" i="26"/>
  <c r="V746" i="26"/>
  <c r="V747" i="26"/>
  <c r="V748" i="26"/>
  <c r="V749" i="26"/>
  <c r="V750" i="26"/>
  <c r="V751" i="26"/>
  <c r="V752" i="26"/>
  <c r="V753" i="26"/>
  <c r="V754" i="26"/>
  <c r="V755" i="26"/>
  <c r="V756" i="26"/>
  <c r="V757" i="26"/>
  <c r="V758" i="26"/>
  <c r="V759" i="26"/>
  <c r="V760" i="26"/>
  <c r="V761" i="26"/>
  <c r="V762" i="26"/>
  <c r="V763" i="26"/>
  <c r="V764" i="26"/>
  <c r="V765" i="26"/>
  <c r="V766" i="26"/>
  <c r="V767" i="26"/>
  <c r="V768" i="26"/>
  <c r="V769" i="26"/>
  <c r="V770" i="26"/>
  <c r="V771" i="26"/>
  <c r="V772" i="26"/>
  <c r="V773" i="26"/>
  <c r="V774" i="26"/>
  <c r="V775" i="26"/>
  <c r="V776" i="26"/>
  <c r="V777" i="26"/>
  <c r="V778" i="26"/>
  <c r="V779" i="26"/>
  <c r="V780" i="26"/>
  <c r="V781" i="26"/>
  <c r="V782" i="26"/>
  <c r="V783" i="26"/>
  <c r="V784" i="26"/>
  <c r="V785" i="26"/>
  <c r="V786" i="26"/>
  <c r="V787" i="26"/>
  <c r="V788" i="26"/>
  <c r="V789" i="26"/>
  <c r="V790" i="26"/>
  <c r="V791" i="26"/>
  <c r="V792" i="26"/>
  <c r="V793" i="26"/>
  <c r="V794" i="26"/>
  <c r="V795" i="26"/>
  <c r="V796" i="26"/>
  <c r="V797" i="26"/>
  <c r="V798" i="26"/>
  <c r="V799" i="26"/>
  <c r="V800" i="26"/>
  <c r="V801" i="26"/>
  <c r="V802" i="26"/>
  <c r="V803" i="26"/>
  <c r="V804" i="26"/>
  <c r="V805" i="26"/>
  <c r="V806" i="26"/>
  <c r="V807" i="26"/>
  <c r="V808" i="26"/>
  <c r="V809" i="26"/>
  <c r="V810" i="26"/>
  <c r="V811" i="26"/>
  <c r="V812" i="26"/>
  <c r="V813" i="26"/>
  <c r="V814" i="26"/>
  <c r="V815" i="26"/>
  <c r="V816" i="26"/>
  <c r="V817" i="26"/>
  <c r="V818" i="26"/>
  <c r="V819" i="26"/>
  <c r="V820" i="26"/>
  <c r="V821" i="26"/>
  <c r="V822" i="26"/>
  <c r="V823" i="26"/>
  <c r="V824" i="26"/>
  <c r="V825" i="26"/>
  <c r="V826" i="26"/>
  <c r="V827" i="26"/>
  <c r="V828" i="26"/>
  <c r="V829" i="26"/>
  <c r="V830" i="26"/>
  <c r="V831" i="26"/>
  <c r="V832" i="26"/>
  <c r="V833" i="26"/>
  <c r="V834" i="26"/>
  <c r="V835" i="26"/>
  <c r="V836" i="26"/>
  <c r="V837" i="26"/>
  <c r="V838" i="26"/>
  <c r="V839" i="26"/>
  <c r="V840" i="26"/>
  <c r="V841" i="26"/>
  <c r="V842" i="26"/>
  <c r="V843" i="26"/>
  <c r="V844" i="26"/>
  <c r="V845" i="26"/>
  <c r="V846" i="26"/>
  <c r="V847" i="26"/>
  <c r="V848" i="26"/>
  <c r="V849" i="26"/>
  <c r="V850" i="26"/>
  <c r="V851" i="26"/>
  <c r="V852" i="26"/>
  <c r="V853" i="26"/>
  <c r="V854" i="26"/>
  <c r="V855" i="26"/>
  <c r="V856" i="26"/>
  <c r="V857" i="26"/>
  <c r="V858" i="26"/>
  <c r="V859" i="26"/>
  <c r="V860" i="26"/>
  <c r="V861" i="26"/>
  <c r="V862" i="26"/>
  <c r="V863" i="26"/>
  <c r="V864" i="26"/>
  <c r="V865" i="26"/>
  <c r="V866" i="26"/>
  <c r="V867" i="26"/>
  <c r="V868" i="26"/>
  <c r="V869" i="26"/>
  <c r="V870" i="26"/>
  <c r="V871" i="26"/>
  <c r="V872" i="26"/>
  <c r="V873" i="26"/>
  <c r="V874" i="26"/>
  <c r="V875" i="26"/>
  <c r="V876" i="26"/>
  <c r="V877" i="26"/>
  <c r="V878" i="26"/>
  <c r="V879" i="26"/>
  <c r="V880" i="26"/>
  <c r="V881" i="26"/>
  <c r="V882" i="26"/>
  <c r="V883" i="26"/>
  <c r="V884" i="26"/>
  <c r="V885" i="26"/>
  <c r="V886" i="26"/>
  <c r="V887" i="26"/>
  <c r="V888" i="26"/>
  <c r="V889" i="26"/>
  <c r="V890" i="26"/>
  <c r="V891" i="26"/>
  <c r="V892" i="26"/>
  <c r="V893" i="26"/>
  <c r="V894" i="26"/>
  <c r="V895" i="26"/>
  <c r="V896" i="26"/>
  <c r="V897" i="26"/>
  <c r="V898" i="26"/>
  <c r="V899" i="26"/>
  <c r="V900" i="26"/>
  <c r="V901" i="26"/>
  <c r="V902" i="26"/>
  <c r="V903" i="26"/>
  <c r="V904" i="26"/>
  <c r="V905" i="26"/>
  <c r="V906" i="26"/>
  <c r="V907" i="26"/>
  <c r="V908" i="26"/>
  <c r="V909" i="26"/>
  <c r="V910" i="26"/>
  <c r="V911" i="26"/>
  <c r="V912" i="26"/>
  <c r="V913" i="26"/>
  <c r="V914" i="26"/>
  <c r="V915" i="26"/>
  <c r="V916" i="26"/>
  <c r="V917" i="26"/>
  <c r="V918" i="26"/>
  <c r="V919" i="26"/>
  <c r="V920" i="26"/>
  <c r="V921" i="26"/>
  <c r="V922" i="26"/>
  <c r="V923" i="26"/>
  <c r="V924" i="26"/>
  <c r="V925" i="26"/>
  <c r="V926" i="26"/>
  <c r="V927" i="26"/>
  <c r="V928" i="26"/>
  <c r="V929" i="26"/>
  <c r="V930" i="26"/>
  <c r="V931" i="26"/>
  <c r="V932" i="26"/>
  <c r="V933" i="26"/>
  <c r="V934" i="26"/>
  <c r="V935" i="26"/>
  <c r="V936" i="26"/>
  <c r="V937" i="26"/>
  <c r="V938" i="26"/>
  <c r="V939" i="26"/>
  <c r="V940" i="26"/>
  <c r="V941" i="26"/>
  <c r="V942" i="26"/>
  <c r="V943" i="26"/>
  <c r="V944" i="26"/>
  <c r="V945" i="26"/>
  <c r="V946" i="26"/>
  <c r="V947" i="26"/>
  <c r="V948" i="26"/>
  <c r="V949" i="26"/>
  <c r="V950" i="26"/>
  <c r="V951" i="26"/>
  <c r="V952" i="26"/>
  <c r="V953" i="26"/>
  <c r="V954" i="26"/>
  <c r="V955" i="26"/>
  <c r="V956" i="26"/>
  <c r="V957" i="26"/>
  <c r="V958" i="26"/>
  <c r="V959" i="26"/>
  <c r="V960" i="26"/>
  <c r="V961" i="26"/>
  <c r="V962" i="26"/>
  <c r="V963" i="26"/>
  <c r="V964" i="26"/>
  <c r="V965" i="26"/>
  <c r="V966" i="26"/>
  <c r="V967" i="26"/>
  <c r="V968" i="26"/>
  <c r="V969" i="26"/>
  <c r="V970" i="26"/>
  <c r="V971" i="26"/>
  <c r="V972" i="26"/>
  <c r="V973" i="26"/>
  <c r="V974" i="26"/>
  <c r="V975" i="26"/>
  <c r="V976" i="26"/>
  <c r="V977" i="26"/>
  <c r="V978" i="26"/>
  <c r="V979" i="26"/>
  <c r="V980" i="26"/>
  <c r="V981" i="26"/>
  <c r="V982" i="26"/>
  <c r="V983" i="26"/>
  <c r="V984" i="26"/>
  <c r="V985" i="26"/>
  <c r="V986" i="26"/>
  <c r="V987" i="26"/>
  <c r="V988" i="26"/>
  <c r="V989" i="26"/>
  <c r="V990" i="26"/>
  <c r="V991" i="26"/>
  <c r="V992" i="26"/>
  <c r="V993" i="26"/>
  <c r="V994" i="26"/>
  <c r="V995" i="26"/>
  <c r="V996" i="26"/>
  <c r="V997" i="26"/>
  <c r="V998" i="26"/>
  <c r="V999" i="26"/>
  <c r="V1000" i="26"/>
  <c r="V1001" i="26"/>
  <c r="V1002" i="26"/>
  <c r="V1003" i="26"/>
  <c r="V1004" i="26"/>
  <c r="V1005" i="26"/>
  <c r="V1006" i="26"/>
  <c r="V1007" i="26"/>
  <c r="V1008" i="26"/>
  <c r="V1009" i="26"/>
  <c r="V1010" i="26"/>
  <c r="V1011" i="26"/>
  <c r="V1012" i="26"/>
  <c r="V1013" i="26"/>
  <c r="V1014" i="26"/>
  <c r="V1015" i="26"/>
  <c r="V1016" i="26"/>
  <c r="V1017" i="26"/>
  <c r="V1018" i="26"/>
  <c r="V1019" i="26"/>
  <c r="V1020" i="26"/>
  <c r="V1021" i="26"/>
  <c r="V1022" i="26"/>
  <c r="V1023" i="26"/>
  <c r="V1024" i="26"/>
  <c r="V1025" i="26"/>
  <c r="V1026" i="26"/>
  <c r="V1027" i="26"/>
  <c r="V1028" i="26"/>
  <c r="V1029" i="26"/>
  <c r="V1030" i="26"/>
  <c r="V1031" i="26"/>
  <c r="V1032" i="26"/>
  <c r="V1033" i="26"/>
  <c r="V1034" i="26"/>
  <c r="V1035" i="26"/>
  <c r="V1036" i="26"/>
  <c r="V1037" i="26"/>
  <c r="V1038" i="26"/>
  <c r="V1039" i="26"/>
  <c r="V1040" i="26"/>
  <c r="V1041" i="26"/>
  <c r="V1042" i="26"/>
  <c r="V1043" i="26"/>
  <c r="V1044" i="26"/>
  <c r="V1045" i="26"/>
  <c r="V1046" i="26"/>
  <c r="V1047" i="26"/>
  <c r="V1048" i="26"/>
  <c r="V1049" i="26"/>
  <c r="V1050" i="26"/>
  <c r="V1051" i="26"/>
  <c r="V1052" i="26"/>
  <c r="V1053" i="26"/>
  <c r="V1054" i="26"/>
  <c r="V1055" i="26"/>
  <c r="V1056" i="26"/>
  <c r="V1057" i="26"/>
  <c r="V1058" i="26"/>
  <c r="V1059" i="26"/>
  <c r="V1060" i="26"/>
  <c r="V1061" i="26"/>
  <c r="V1062" i="26"/>
  <c r="V1063" i="26"/>
  <c r="V1064" i="26"/>
  <c r="V1065" i="26"/>
  <c r="V1066" i="26"/>
  <c r="V1067" i="26"/>
  <c r="V1068" i="26"/>
  <c r="V1069" i="26"/>
  <c r="V1070" i="26"/>
  <c r="V1071" i="26"/>
  <c r="V1072" i="26"/>
  <c r="V1073" i="26"/>
  <c r="V1074" i="26"/>
  <c r="V1075" i="26"/>
  <c r="V1076" i="26"/>
  <c r="V1077" i="26"/>
  <c r="V1078" i="26"/>
  <c r="V1079" i="26"/>
  <c r="V1080" i="26"/>
  <c r="V1081" i="26"/>
  <c r="V1082" i="26"/>
  <c r="V1083" i="26"/>
  <c r="V1084" i="26"/>
  <c r="V1085" i="26"/>
  <c r="V1086" i="26"/>
  <c r="V1087" i="26"/>
  <c r="V1088" i="26"/>
  <c r="V1089" i="26"/>
  <c r="V1090" i="26"/>
  <c r="V1091" i="26"/>
  <c r="V1092" i="26"/>
  <c r="V1093" i="26"/>
  <c r="V1094" i="26"/>
  <c r="V1095" i="26"/>
  <c r="V1096" i="26"/>
  <c r="V1097" i="26"/>
  <c r="V1098" i="26"/>
  <c r="V1099" i="26"/>
  <c r="V1100" i="26"/>
  <c r="V1101" i="26"/>
  <c r="V1102" i="26"/>
  <c r="V1103" i="26"/>
  <c r="V1104" i="26"/>
  <c r="V1105" i="26"/>
  <c r="V1106" i="26"/>
  <c r="V1107" i="26"/>
  <c r="V1108" i="26"/>
  <c r="V1109" i="26"/>
  <c r="V1110" i="26"/>
  <c r="V1111" i="26"/>
  <c r="V1112" i="26"/>
  <c r="V1113" i="26"/>
  <c r="V1114" i="26"/>
  <c r="V1115" i="26"/>
  <c r="V1116" i="26"/>
  <c r="V1117" i="26"/>
  <c r="V1118" i="26"/>
  <c r="V1119" i="26"/>
  <c r="V1120" i="26"/>
  <c r="V1121" i="26"/>
  <c r="V1122" i="26"/>
  <c r="V1123" i="26"/>
  <c r="V1124" i="26"/>
  <c r="V1125" i="26"/>
  <c r="V1126" i="26"/>
  <c r="V1127" i="26"/>
  <c r="V1128" i="26"/>
  <c r="V1129" i="26"/>
  <c r="V1130" i="26"/>
  <c r="V1131" i="26"/>
  <c r="V1132" i="26"/>
  <c r="V1133" i="26"/>
  <c r="V1134" i="26"/>
  <c r="V1135" i="26"/>
  <c r="V1136" i="26"/>
  <c r="V1137" i="26"/>
  <c r="V1138" i="26"/>
  <c r="V1139" i="26"/>
  <c r="V1140" i="26"/>
  <c r="V1141" i="26"/>
  <c r="V1142" i="26"/>
  <c r="V1143" i="26"/>
  <c r="V1144" i="26"/>
  <c r="V1145" i="26"/>
  <c r="V1146" i="26"/>
  <c r="V1147" i="26"/>
  <c r="V1148" i="26"/>
  <c r="V1149" i="26"/>
  <c r="V1150" i="26"/>
  <c r="V1151" i="26"/>
  <c r="V1152" i="26"/>
  <c r="V1153" i="26"/>
  <c r="V1154" i="26"/>
  <c r="V1155" i="26"/>
  <c r="V1156" i="26"/>
  <c r="V1157" i="26"/>
  <c r="V1158" i="26"/>
  <c r="V1159" i="26"/>
  <c r="V1160" i="26"/>
  <c r="V1161" i="26"/>
  <c r="V1162" i="26"/>
  <c r="V1163" i="26"/>
  <c r="V1164" i="26"/>
  <c r="V1165" i="26"/>
  <c r="V1166" i="26"/>
  <c r="V1167" i="26"/>
  <c r="V1168" i="26"/>
  <c r="V1169" i="26"/>
  <c r="V1170" i="26"/>
  <c r="V1171" i="26"/>
  <c r="V1172" i="26"/>
  <c r="V1173" i="26"/>
  <c r="V1174" i="26"/>
  <c r="V1175" i="26"/>
  <c r="V1176" i="26"/>
  <c r="V1177" i="26"/>
  <c r="V1178" i="26"/>
  <c r="V1179" i="26"/>
  <c r="V1180" i="26"/>
  <c r="V1181" i="26"/>
  <c r="V1182" i="26"/>
  <c r="V1183" i="26"/>
  <c r="V1184" i="26"/>
  <c r="V1185" i="26"/>
  <c r="V1186" i="26"/>
  <c r="V1187" i="26"/>
  <c r="V1188" i="26"/>
  <c r="V1189" i="26"/>
  <c r="V1190" i="26"/>
  <c r="V1191" i="26"/>
  <c r="V1192" i="26"/>
  <c r="V1193" i="26"/>
  <c r="V1194" i="26"/>
  <c r="V1195" i="26"/>
  <c r="V1196" i="26"/>
  <c r="V1197" i="26"/>
  <c r="V1198" i="26"/>
  <c r="V1199" i="26"/>
  <c r="V1200" i="26"/>
  <c r="V1201" i="26"/>
  <c r="V1202" i="26"/>
  <c r="V1203" i="26"/>
  <c r="V1204" i="26"/>
  <c r="V1205" i="26"/>
  <c r="V1206" i="26"/>
  <c r="V1207" i="26"/>
  <c r="V1208" i="26"/>
  <c r="V1209" i="26"/>
  <c r="V1210" i="26"/>
  <c r="V1211" i="26"/>
  <c r="V1212" i="26"/>
  <c r="V1213" i="26"/>
  <c r="V1214" i="26"/>
  <c r="V1215" i="26"/>
  <c r="V1216" i="26"/>
  <c r="V1217" i="26"/>
  <c r="V1218" i="26"/>
  <c r="V1219" i="26"/>
  <c r="V1220" i="26"/>
  <c r="V1221" i="26"/>
  <c r="V1222" i="26"/>
  <c r="V1223" i="26"/>
  <c r="V1224" i="26"/>
  <c r="V1225" i="26"/>
  <c r="V1226" i="26"/>
  <c r="V1227" i="26"/>
  <c r="V1228" i="26"/>
  <c r="V1229" i="26"/>
  <c r="V1230" i="26"/>
  <c r="V1231" i="26"/>
  <c r="V1232" i="26"/>
  <c r="V1233" i="26"/>
  <c r="V1234" i="26"/>
  <c r="V1235" i="26"/>
  <c r="V1236" i="26"/>
  <c r="V1237" i="26"/>
  <c r="V1238" i="26"/>
  <c r="V1239" i="26"/>
  <c r="V1240" i="26"/>
  <c r="V1241" i="26"/>
  <c r="V1242" i="26"/>
  <c r="V1243" i="26"/>
  <c r="V1244" i="26"/>
  <c r="V1245" i="26"/>
  <c r="V1246" i="26"/>
  <c r="V1247" i="26"/>
  <c r="V1248" i="26"/>
  <c r="V1249" i="26"/>
  <c r="V1250" i="26"/>
  <c r="V1251" i="26"/>
  <c r="V1252" i="26"/>
  <c r="V1253" i="26"/>
  <c r="V1254" i="26"/>
  <c r="V1255" i="26"/>
  <c r="V1256" i="26"/>
  <c r="V1257" i="26"/>
  <c r="V1258" i="26"/>
  <c r="V1259" i="26"/>
  <c r="V1260" i="26"/>
  <c r="V1261" i="26"/>
  <c r="V1262" i="26"/>
  <c r="V1263" i="26"/>
  <c r="V1264" i="26"/>
  <c r="V1265" i="26"/>
  <c r="V1266" i="26"/>
  <c r="V1267" i="26"/>
  <c r="V1268" i="26"/>
  <c r="V1269" i="26"/>
  <c r="V1270" i="26"/>
  <c r="V1271" i="26"/>
  <c r="V1272" i="26"/>
  <c r="V1273" i="26"/>
  <c r="V1274" i="26"/>
  <c r="V1275" i="26"/>
  <c r="V1276" i="26"/>
  <c r="V1277" i="26"/>
  <c r="V1278" i="26"/>
  <c r="V1279" i="26"/>
  <c r="V1280" i="26"/>
  <c r="V1281" i="26"/>
  <c r="V1282" i="26"/>
  <c r="V1283" i="26"/>
  <c r="V1284" i="26"/>
  <c r="V1285" i="26"/>
  <c r="V1286" i="26"/>
  <c r="V1287" i="26"/>
  <c r="V1288" i="26"/>
  <c r="V1289" i="26"/>
  <c r="V1290" i="26"/>
  <c r="V1291" i="26"/>
  <c r="V1292" i="26"/>
  <c r="V1293" i="26"/>
  <c r="V1294" i="26"/>
  <c r="V1295" i="26"/>
  <c r="V1296" i="26"/>
  <c r="V1297" i="26"/>
  <c r="V1298" i="26"/>
  <c r="V1299" i="26"/>
  <c r="V1300" i="26"/>
  <c r="V1301" i="26"/>
  <c r="V1302" i="26"/>
  <c r="V1303" i="26"/>
  <c r="V1304" i="26"/>
  <c r="V1305" i="26"/>
  <c r="V1306" i="26"/>
  <c r="V1307" i="26"/>
  <c r="V1308" i="26"/>
  <c r="V1309" i="26"/>
  <c r="V1310" i="26"/>
  <c r="V1311" i="26"/>
  <c r="V1312" i="26"/>
  <c r="V1313" i="26"/>
  <c r="V1314" i="26"/>
  <c r="V1315" i="26"/>
  <c r="V1316" i="26"/>
  <c r="V1317" i="26"/>
  <c r="V1318" i="26"/>
  <c r="V1319" i="26"/>
  <c r="V1320" i="26"/>
  <c r="V1321" i="26"/>
  <c r="V1322" i="26"/>
  <c r="V1323" i="26"/>
  <c r="V1324" i="26"/>
  <c r="V1325" i="26"/>
  <c r="V1326" i="26"/>
  <c r="V1327" i="26"/>
  <c r="V1328" i="26"/>
  <c r="V1329" i="26"/>
  <c r="V1330" i="26"/>
  <c r="V1331" i="26"/>
  <c r="V1332" i="26"/>
  <c r="V1333" i="26"/>
  <c r="V1334" i="26"/>
  <c r="V1335" i="26"/>
  <c r="V1336" i="26"/>
  <c r="V1337" i="26"/>
  <c r="V1338" i="26"/>
  <c r="V1339" i="26"/>
  <c r="V1340" i="26"/>
  <c r="V1341" i="26"/>
  <c r="V1342" i="26"/>
  <c r="V1343" i="26"/>
  <c r="V1344" i="26"/>
  <c r="V1345" i="26"/>
  <c r="V1346" i="26"/>
  <c r="V1347" i="26"/>
  <c r="V1348" i="26"/>
  <c r="V1349" i="26"/>
  <c r="V1350" i="26"/>
  <c r="V1351" i="26"/>
  <c r="V1352" i="26"/>
  <c r="V1353" i="26"/>
  <c r="V1354" i="26"/>
  <c r="V1355" i="26"/>
  <c r="V1356" i="26"/>
  <c r="V1357" i="26"/>
  <c r="V1358" i="26"/>
  <c r="V1359" i="26"/>
  <c r="V1360" i="26"/>
  <c r="V1361" i="26"/>
  <c r="V1362" i="26"/>
  <c r="V1363" i="26"/>
  <c r="V1364" i="26"/>
  <c r="V1365" i="26"/>
  <c r="V1366" i="26"/>
  <c r="V1367" i="26"/>
  <c r="V1368" i="26"/>
  <c r="V1369" i="26"/>
  <c r="V1370" i="26"/>
  <c r="V1371" i="26"/>
  <c r="V1372" i="26"/>
  <c r="V1373" i="26"/>
  <c r="V1374" i="26"/>
  <c r="V1375" i="26"/>
  <c r="V1376" i="26"/>
  <c r="V1377" i="26"/>
  <c r="V1378" i="26"/>
  <c r="V1379" i="26"/>
  <c r="V1380" i="26"/>
  <c r="V1381" i="26"/>
  <c r="V1382" i="26"/>
  <c r="V1383" i="26"/>
  <c r="V1384" i="26"/>
  <c r="V1385" i="26"/>
  <c r="V1386" i="26"/>
  <c r="V1387" i="26"/>
  <c r="V1388" i="26"/>
  <c r="V1389" i="26"/>
  <c r="V1390" i="26"/>
  <c r="V1391" i="26"/>
  <c r="V1392" i="26"/>
  <c r="V1393" i="26"/>
  <c r="V1394" i="26"/>
  <c r="V1395" i="26"/>
  <c r="V1396" i="26"/>
  <c r="V1397" i="26"/>
  <c r="V1398" i="26"/>
  <c r="V1399" i="26"/>
  <c r="V1400" i="26"/>
  <c r="V1401" i="26"/>
  <c r="V1402" i="26"/>
  <c r="V1403" i="26"/>
  <c r="V1404" i="26"/>
  <c r="V1405" i="26"/>
  <c r="V1406" i="26"/>
  <c r="V1407" i="26"/>
  <c r="V1408" i="26"/>
  <c r="V1409" i="26"/>
  <c r="V1410" i="26"/>
  <c r="V1411" i="26"/>
  <c r="V1412" i="26"/>
  <c r="V1413" i="26"/>
  <c r="V1414" i="26"/>
  <c r="V1415" i="26"/>
  <c r="V1416" i="26"/>
  <c r="V1417" i="26"/>
  <c r="V1418" i="26"/>
  <c r="V1419" i="26"/>
  <c r="V1420" i="26"/>
  <c r="V1421" i="26"/>
  <c r="V1422" i="26"/>
  <c r="V1423" i="26"/>
  <c r="V1424" i="26"/>
  <c r="V1425" i="26"/>
  <c r="V1426" i="26"/>
  <c r="V1427" i="26"/>
  <c r="V1428" i="26"/>
  <c r="V1429" i="26"/>
  <c r="V1430" i="26"/>
  <c r="V1431" i="26"/>
  <c r="V1432" i="26"/>
  <c r="V1433" i="26"/>
  <c r="V1434" i="26"/>
  <c r="V1435" i="26"/>
  <c r="V1436" i="26"/>
  <c r="V1437" i="26"/>
  <c r="V1438" i="26"/>
  <c r="V1439" i="26"/>
  <c r="V1440" i="26"/>
  <c r="V1441" i="26"/>
  <c r="V1442" i="26"/>
  <c r="V1443" i="26"/>
  <c r="V1444" i="26"/>
  <c r="V1445" i="26"/>
  <c r="V1446" i="26"/>
  <c r="V1447" i="26"/>
  <c r="V1448" i="26"/>
  <c r="V1449" i="26"/>
  <c r="V1450" i="26"/>
  <c r="V1451" i="26"/>
  <c r="V1452" i="26"/>
  <c r="V1453" i="26"/>
  <c r="V1454" i="26"/>
  <c r="V1455" i="26"/>
  <c r="V1456" i="26"/>
  <c r="V1457" i="26"/>
  <c r="V1458" i="26"/>
  <c r="V1459" i="26"/>
  <c r="V1460" i="26"/>
  <c r="V1461" i="26"/>
  <c r="V1462" i="26"/>
  <c r="V1463" i="26"/>
  <c r="V1464" i="26"/>
  <c r="V1465" i="26"/>
  <c r="V1466" i="26"/>
  <c r="V1467" i="26"/>
  <c r="V1468" i="26"/>
  <c r="V1469" i="26"/>
  <c r="V1470" i="26"/>
  <c r="V1471" i="26"/>
  <c r="V1472" i="26"/>
  <c r="V1473" i="26"/>
  <c r="V1474" i="26"/>
  <c r="V1475" i="26"/>
  <c r="V1476" i="26"/>
  <c r="V1477" i="26"/>
  <c r="V1478" i="26"/>
  <c r="V1479" i="26"/>
  <c r="V1480" i="26"/>
  <c r="V1481" i="26"/>
  <c r="V1482" i="26"/>
  <c r="V1483" i="26"/>
  <c r="V1484" i="26"/>
  <c r="V1485" i="26"/>
  <c r="V1486" i="26"/>
  <c r="V1487" i="26"/>
  <c r="V1488" i="26"/>
  <c r="V1489" i="26"/>
  <c r="V1490" i="26"/>
  <c r="V1491" i="26"/>
  <c r="V1492" i="26"/>
  <c r="V1493" i="26"/>
  <c r="V1494" i="26"/>
  <c r="V1495" i="26"/>
  <c r="V1496" i="26"/>
  <c r="V1497" i="26"/>
  <c r="V1498" i="26"/>
  <c r="V1499" i="26"/>
  <c r="V1500" i="26"/>
  <c r="V1501" i="26"/>
  <c r="V1502" i="26"/>
  <c r="V1503" i="26"/>
  <c r="V1504" i="26"/>
  <c r="V1505" i="26"/>
  <c r="V1506" i="26"/>
  <c r="V1507" i="26"/>
  <c r="V1508" i="26"/>
  <c r="V1509" i="26"/>
  <c r="V1510" i="26"/>
  <c r="V1511" i="26"/>
  <c r="V1512" i="26"/>
  <c r="V1513" i="26"/>
  <c r="V1514" i="26"/>
  <c r="V1515" i="26"/>
  <c r="V1516" i="26"/>
  <c r="V1517" i="26"/>
  <c r="V1518" i="26"/>
  <c r="V1519" i="26"/>
  <c r="V1520" i="26"/>
  <c r="V1521" i="26"/>
  <c r="V1522" i="26"/>
  <c r="V1523" i="26"/>
  <c r="V1524" i="26"/>
  <c r="V1525" i="26"/>
  <c r="V1526" i="26"/>
  <c r="V1527" i="26"/>
  <c r="V1528" i="26"/>
  <c r="V1529" i="26"/>
  <c r="V1530" i="26"/>
  <c r="V1531" i="26"/>
  <c r="V1532" i="26"/>
  <c r="V1533" i="26"/>
  <c r="V1534" i="26"/>
  <c r="V1535" i="26"/>
  <c r="V1536" i="26"/>
  <c r="V1537" i="26"/>
  <c r="V1538" i="26"/>
  <c r="V1539" i="26"/>
  <c r="V1540" i="26"/>
  <c r="V1541" i="26"/>
  <c r="V1542" i="26"/>
  <c r="V1543" i="26"/>
  <c r="V1544" i="26"/>
  <c r="V1545" i="26"/>
  <c r="V1546" i="26"/>
  <c r="V1547" i="26"/>
  <c r="V1548" i="26"/>
  <c r="V1549" i="26"/>
  <c r="V1550" i="26"/>
  <c r="V1551" i="26"/>
  <c r="V1552" i="26"/>
  <c r="V1553" i="26"/>
  <c r="V1554" i="26"/>
  <c r="V1555" i="26"/>
  <c r="V1556" i="26"/>
  <c r="V1557" i="26"/>
  <c r="V1558" i="26"/>
  <c r="V1559" i="26"/>
  <c r="V1560" i="26"/>
  <c r="V1561" i="26"/>
  <c r="V1562" i="26"/>
  <c r="V1563" i="26"/>
  <c r="V1564" i="26"/>
  <c r="V1565" i="26"/>
  <c r="V1566" i="26"/>
  <c r="V1567" i="26"/>
  <c r="V1568" i="26"/>
  <c r="V1569" i="26"/>
  <c r="V1570" i="26"/>
  <c r="V1571" i="26"/>
  <c r="V1572" i="26"/>
  <c r="V1573" i="26"/>
  <c r="V1574" i="26"/>
  <c r="V1575" i="26"/>
  <c r="V1576" i="26"/>
  <c r="V1577" i="26"/>
  <c r="V1578" i="26"/>
  <c r="V1579" i="26"/>
  <c r="V1580" i="26"/>
  <c r="V1581" i="26"/>
  <c r="V1582" i="26"/>
  <c r="V1583" i="26"/>
  <c r="V1584" i="26"/>
  <c r="V1585" i="26"/>
  <c r="V1586" i="26"/>
  <c r="V1587" i="26"/>
  <c r="V1588" i="26"/>
  <c r="V1589" i="26"/>
  <c r="V1590" i="26"/>
  <c r="V1591" i="26"/>
  <c r="V1592" i="26"/>
  <c r="V1593" i="26"/>
  <c r="V1594" i="26"/>
  <c r="V1595" i="26"/>
  <c r="V1596" i="26"/>
  <c r="V1597" i="26"/>
  <c r="V1598" i="26"/>
  <c r="V1599" i="26"/>
  <c r="V1600" i="26"/>
  <c r="V1601" i="26"/>
  <c r="V1602" i="26"/>
  <c r="V1603" i="26"/>
  <c r="V1604" i="26"/>
  <c r="V1605" i="26"/>
  <c r="V1606" i="26"/>
  <c r="V1607" i="26"/>
  <c r="V1608" i="26"/>
  <c r="V1609" i="26"/>
  <c r="V1610" i="26"/>
  <c r="V1611" i="26"/>
  <c r="V1612" i="26"/>
  <c r="V1613" i="26"/>
  <c r="V1614" i="26"/>
  <c r="V1615" i="26"/>
  <c r="V1616" i="26"/>
  <c r="V1617" i="26"/>
  <c r="V1618" i="26"/>
  <c r="V1619" i="26"/>
  <c r="V1620" i="26"/>
  <c r="V1621" i="26"/>
  <c r="V1622" i="26"/>
  <c r="V1623" i="26"/>
  <c r="V1624" i="26"/>
  <c r="V1625" i="26"/>
  <c r="V1626" i="26"/>
  <c r="V1627" i="26"/>
  <c r="V1628" i="26"/>
  <c r="V1629" i="26"/>
  <c r="V1630" i="26"/>
  <c r="V1631" i="26"/>
  <c r="V1632" i="26"/>
  <c r="V1633" i="26"/>
  <c r="V1634" i="26"/>
  <c r="V1635" i="26"/>
  <c r="V1636" i="26"/>
  <c r="V1637" i="26"/>
  <c r="V1638" i="26"/>
  <c r="V1639" i="26"/>
  <c r="V1640" i="26"/>
  <c r="V1641" i="26"/>
  <c r="V1642" i="26"/>
  <c r="V1643" i="26"/>
  <c r="V1644" i="26"/>
  <c r="V1645" i="26"/>
  <c r="V1646" i="26"/>
  <c r="V1647" i="26"/>
  <c r="V1648" i="26"/>
  <c r="V1649" i="26"/>
  <c r="V1650" i="26"/>
  <c r="V1651" i="26"/>
  <c r="V1652" i="26"/>
  <c r="V1653" i="26"/>
  <c r="V1654" i="26"/>
  <c r="V1655" i="26"/>
  <c r="V1656" i="26"/>
  <c r="V1657" i="26"/>
  <c r="V1658" i="26"/>
  <c r="V1659" i="26"/>
  <c r="V1660" i="26"/>
  <c r="V1661" i="26"/>
  <c r="V1662" i="26"/>
  <c r="V1663" i="26"/>
  <c r="V1664" i="26"/>
  <c r="V1665" i="26"/>
  <c r="V1666" i="26"/>
  <c r="V1667" i="26"/>
  <c r="V1668" i="26"/>
  <c r="V1669" i="26"/>
  <c r="V1670" i="26"/>
  <c r="V1671" i="26"/>
  <c r="V1672" i="26"/>
  <c r="V1673" i="26"/>
  <c r="V1674" i="26"/>
  <c r="V1675" i="26"/>
  <c r="V1676" i="26"/>
  <c r="V1677" i="26"/>
  <c r="V1678" i="26"/>
  <c r="V1679" i="26"/>
  <c r="V1680" i="26"/>
  <c r="V1681" i="26"/>
  <c r="V1682" i="26"/>
  <c r="V1683" i="26"/>
  <c r="V1684" i="26"/>
  <c r="V1685" i="26"/>
  <c r="V1686" i="26"/>
  <c r="V1687" i="26"/>
  <c r="V1688" i="26"/>
  <c r="V1689" i="26"/>
  <c r="V1690" i="26"/>
  <c r="V1691" i="26"/>
  <c r="V1692" i="26"/>
  <c r="V1693" i="26"/>
  <c r="V1694" i="26"/>
  <c r="V1695" i="26"/>
  <c r="V1696" i="26"/>
  <c r="V1697" i="26"/>
  <c r="V1698" i="26"/>
  <c r="V1699" i="26"/>
  <c r="V1700" i="26"/>
  <c r="V1701" i="26"/>
  <c r="V1702" i="26"/>
  <c r="V1703" i="26"/>
  <c r="V1704" i="26"/>
  <c r="V1705" i="26"/>
  <c r="V1706" i="26"/>
  <c r="V1707" i="26"/>
  <c r="V1708" i="26"/>
  <c r="V1709" i="26"/>
  <c r="V1710" i="26"/>
  <c r="V1711" i="26"/>
  <c r="V1712" i="26"/>
  <c r="V1713" i="26"/>
  <c r="V1714" i="26"/>
  <c r="V1715" i="26"/>
  <c r="V1716" i="26"/>
  <c r="V1717" i="26"/>
  <c r="V1718" i="26"/>
  <c r="V1719" i="26"/>
  <c r="V1720" i="26"/>
  <c r="V1721" i="26"/>
  <c r="V1722" i="26"/>
  <c r="V1723" i="26"/>
  <c r="V1724" i="26"/>
  <c r="V1725" i="26"/>
  <c r="V1726" i="26"/>
  <c r="V1727" i="26"/>
  <c r="V1728" i="26"/>
  <c r="V1729" i="26"/>
  <c r="V1730" i="26"/>
  <c r="V1731" i="26"/>
  <c r="V1732" i="26"/>
  <c r="V1733" i="26"/>
  <c r="V1734" i="26"/>
  <c r="V1735" i="26"/>
  <c r="V1736" i="26"/>
  <c r="V1737" i="26"/>
  <c r="V1738" i="26"/>
  <c r="V1739" i="26"/>
  <c r="V1740" i="26"/>
  <c r="V1741" i="26"/>
  <c r="V1742" i="26"/>
  <c r="V1743" i="26"/>
  <c r="V1744" i="26"/>
  <c r="V1745" i="26"/>
  <c r="V1746" i="26"/>
  <c r="V1747" i="26"/>
  <c r="V1748" i="26"/>
  <c r="V1749" i="26"/>
  <c r="V1750" i="26"/>
  <c r="V1751" i="26"/>
  <c r="V1752" i="26"/>
  <c r="V1753" i="26"/>
  <c r="V1754" i="26"/>
  <c r="V1755" i="26"/>
  <c r="V1756" i="26"/>
  <c r="V1757" i="26"/>
  <c r="V1758" i="26"/>
  <c r="V1759" i="26"/>
  <c r="V1760" i="26"/>
  <c r="V1761" i="26"/>
  <c r="V1762" i="26"/>
  <c r="V1763" i="26"/>
  <c r="V1764" i="26"/>
  <c r="V1765" i="26"/>
  <c r="V1766" i="26"/>
  <c r="V1767" i="26"/>
  <c r="V1768" i="26"/>
  <c r="V1769" i="26"/>
  <c r="V1770" i="26"/>
  <c r="V1771" i="26"/>
  <c r="V1772" i="26"/>
  <c r="V1773" i="26"/>
  <c r="V1774" i="26"/>
  <c r="V1775" i="26"/>
  <c r="V1776" i="26"/>
  <c r="V1777" i="26"/>
  <c r="V1778" i="26"/>
  <c r="V1779" i="26"/>
  <c r="V1780" i="26"/>
  <c r="V1781" i="26"/>
  <c r="V1782" i="26"/>
  <c r="V1783" i="26"/>
  <c r="V1784" i="26"/>
  <c r="V1785" i="26"/>
  <c r="V1786" i="26"/>
  <c r="V1787" i="26"/>
  <c r="V1788" i="26"/>
  <c r="V1789" i="26"/>
  <c r="V1790" i="26"/>
  <c r="V1791" i="26"/>
  <c r="V1792" i="26"/>
  <c r="V1793" i="26"/>
  <c r="V1794" i="26"/>
  <c r="V1795" i="26"/>
  <c r="V1796" i="26"/>
  <c r="V1797" i="26"/>
  <c r="V1798" i="26"/>
  <c r="V1799" i="26"/>
  <c r="V1800" i="26"/>
  <c r="V1801" i="26"/>
  <c r="V1802" i="26"/>
  <c r="V1803" i="26"/>
  <c r="V1804" i="26"/>
  <c r="V1805" i="26"/>
  <c r="V1806" i="26"/>
  <c r="V1807" i="26"/>
  <c r="V1808" i="26"/>
  <c r="V1809" i="26"/>
  <c r="V1810" i="26"/>
  <c r="V1811" i="26"/>
  <c r="V1812" i="26"/>
  <c r="V1813" i="26"/>
  <c r="V1814" i="26"/>
  <c r="V1815" i="26"/>
  <c r="V1816" i="26"/>
  <c r="V1817" i="26"/>
  <c r="V1818" i="26"/>
  <c r="V1819" i="26"/>
  <c r="V1820" i="26"/>
  <c r="V1821" i="26"/>
  <c r="V1822" i="26"/>
  <c r="V1823" i="26"/>
  <c r="V1824" i="26"/>
  <c r="V1825" i="26"/>
  <c r="V1826" i="26"/>
  <c r="V1827" i="26"/>
  <c r="V1828" i="26"/>
  <c r="V1829" i="26"/>
  <c r="V1830" i="26"/>
  <c r="V1831" i="26"/>
  <c r="V1832" i="26"/>
  <c r="V1833" i="26"/>
  <c r="V1834" i="26"/>
  <c r="V1835" i="26"/>
  <c r="V1836" i="26"/>
  <c r="V1837" i="26"/>
  <c r="V1838" i="26"/>
  <c r="V1839" i="26"/>
  <c r="V1840" i="26"/>
  <c r="V1841" i="26"/>
  <c r="V1842" i="26"/>
  <c r="V1843" i="26"/>
  <c r="V1844" i="26"/>
  <c r="V1845" i="26"/>
  <c r="V1846" i="26"/>
  <c r="V1847" i="26"/>
  <c r="V1848" i="26"/>
  <c r="V1849" i="26"/>
  <c r="V1850" i="26"/>
  <c r="V1851" i="26"/>
  <c r="V1852" i="26"/>
  <c r="V1853" i="26"/>
  <c r="V1854" i="26"/>
  <c r="V1855" i="26"/>
  <c r="V1856" i="26"/>
  <c r="V1857" i="26"/>
  <c r="V1858" i="26"/>
  <c r="V1859" i="26"/>
  <c r="V1860" i="26"/>
  <c r="V1861" i="26"/>
  <c r="V1862" i="26"/>
  <c r="V1863" i="26"/>
  <c r="V1864" i="26"/>
  <c r="V1865" i="26"/>
  <c r="V1866" i="26"/>
  <c r="V1867" i="26"/>
  <c r="V1868" i="26"/>
  <c r="V1869" i="26"/>
  <c r="V1870" i="26"/>
  <c r="V1871" i="26"/>
  <c r="V1872" i="26"/>
  <c r="V1873" i="26"/>
  <c r="V1874" i="26"/>
  <c r="V1875" i="26"/>
  <c r="V1876" i="26"/>
  <c r="V1877" i="26"/>
  <c r="V1878" i="26"/>
  <c r="V1879" i="26"/>
  <c r="V1880" i="26"/>
  <c r="V1881" i="26"/>
  <c r="V1882" i="26"/>
  <c r="V1883" i="26"/>
  <c r="V1884" i="26"/>
  <c r="V1885" i="26"/>
  <c r="V1886" i="26"/>
  <c r="V1887" i="26"/>
  <c r="V1888" i="26"/>
  <c r="V1889" i="26"/>
  <c r="V1890" i="26"/>
  <c r="V1891" i="26"/>
  <c r="V1892" i="26"/>
  <c r="V1893" i="26"/>
  <c r="V1894" i="26"/>
  <c r="V1895" i="26"/>
  <c r="V1896" i="26"/>
  <c r="V1897" i="26"/>
  <c r="V1898" i="26"/>
  <c r="V1899" i="26"/>
  <c r="V1900" i="26"/>
  <c r="V1901" i="26"/>
  <c r="V1902" i="26"/>
  <c r="V1903" i="26"/>
  <c r="V1904" i="26"/>
  <c r="V1905" i="26"/>
  <c r="V1906" i="26"/>
  <c r="V1907" i="26"/>
  <c r="V1908" i="26"/>
  <c r="V1909" i="26"/>
  <c r="V1910" i="26"/>
  <c r="V1911" i="26"/>
  <c r="V1912" i="26"/>
  <c r="V1913" i="26"/>
  <c r="V1914" i="26"/>
  <c r="V1915" i="26"/>
  <c r="V1916" i="26"/>
  <c r="V1917" i="26"/>
  <c r="V1918" i="26"/>
  <c r="V1919" i="26"/>
  <c r="V1920" i="26"/>
  <c r="V1921" i="26"/>
  <c r="V1922" i="26"/>
  <c r="V1923" i="26"/>
  <c r="V1924" i="26"/>
  <c r="V1925" i="26"/>
  <c r="V1926" i="26"/>
  <c r="V1927" i="26"/>
  <c r="V1928" i="26"/>
  <c r="V1929" i="26"/>
  <c r="V1930" i="26"/>
  <c r="V1931" i="26"/>
  <c r="V1932" i="26"/>
  <c r="V1933" i="26"/>
  <c r="V1934" i="26"/>
  <c r="V1935" i="26"/>
  <c r="V1936" i="26"/>
  <c r="V1937" i="26"/>
  <c r="V1938" i="26"/>
  <c r="V1939" i="26"/>
  <c r="V1940" i="26"/>
  <c r="V1941" i="26"/>
  <c r="V1942" i="26"/>
  <c r="V1943" i="26"/>
  <c r="V1944" i="26"/>
  <c r="V1945" i="26"/>
  <c r="V1946" i="26"/>
  <c r="V1947" i="26"/>
  <c r="V1948" i="26"/>
  <c r="V1949" i="26"/>
  <c r="V1950" i="26"/>
  <c r="V1951" i="26"/>
  <c r="V1952" i="26"/>
  <c r="V1953" i="26"/>
  <c r="V1954" i="26"/>
  <c r="V1955" i="26"/>
  <c r="V1956" i="26"/>
  <c r="V1957" i="26"/>
  <c r="V1958" i="26"/>
  <c r="V1959" i="26"/>
  <c r="V1960" i="26"/>
  <c r="V1961" i="26"/>
  <c r="V1962" i="26"/>
  <c r="V1963" i="26"/>
  <c r="V1964" i="26"/>
  <c r="V1965" i="26"/>
  <c r="V1966" i="26"/>
  <c r="V1967" i="26"/>
  <c r="V1968" i="26"/>
  <c r="V1969" i="26"/>
  <c r="V1970" i="26"/>
  <c r="V1971" i="26"/>
  <c r="V1972" i="26"/>
  <c r="V1973" i="26"/>
  <c r="V1974" i="26"/>
  <c r="V1975" i="26"/>
  <c r="V1976" i="26"/>
  <c r="V1977" i="26"/>
  <c r="V1978" i="26"/>
  <c r="V1979" i="26"/>
  <c r="V1980" i="26"/>
  <c r="V1981" i="26"/>
  <c r="V1982" i="26"/>
  <c r="V1983" i="26"/>
  <c r="V1984" i="26"/>
  <c r="V1985" i="26"/>
  <c r="V1986" i="26"/>
  <c r="V1987" i="26"/>
  <c r="V1988" i="26"/>
  <c r="V1989" i="26"/>
  <c r="V1990" i="26"/>
  <c r="V1991" i="26"/>
  <c r="V1992" i="26"/>
  <c r="V1993" i="26"/>
  <c r="V1994" i="26"/>
  <c r="V1995" i="26"/>
  <c r="V1996" i="26"/>
  <c r="V1997" i="26"/>
  <c r="V1998" i="26"/>
  <c r="V1999" i="26"/>
  <c r="V2000" i="26"/>
  <c r="V2001" i="26"/>
  <c r="V2002" i="26"/>
  <c r="V2003" i="26"/>
  <c r="V2004" i="26"/>
  <c r="V2005" i="26"/>
  <c r="V2006" i="26"/>
  <c r="V2007" i="26"/>
  <c r="V2008" i="26"/>
  <c r="V2009" i="26"/>
  <c r="V2010" i="26"/>
  <c r="V2011" i="26"/>
  <c r="V2012" i="26"/>
  <c r="V2013" i="26"/>
  <c r="V2014" i="26"/>
  <c r="V2015" i="26"/>
  <c r="V2016" i="26"/>
  <c r="V2017" i="26"/>
  <c r="V2018" i="26"/>
  <c r="V2019" i="26"/>
  <c r="V2020" i="26"/>
  <c r="V2021" i="26"/>
  <c r="V2022" i="26"/>
  <c r="V2023" i="26"/>
  <c r="V2024" i="26"/>
  <c r="V2025" i="26"/>
  <c r="V2026" i="26"/>
  <c r="V2027" i="26"/>
  <c r="V2028" i="26"/>
  <c r="V2029" i="26"/>
  <c r="V2030" i="26"/>
  <c r="V2031" i="26"/>
  <c r="V2032" i="26"/>
  <c r="V2033" i="26"/>
  <c r="V2034" i="26"/>
  <c r="V2035" i="26"/>
  <c r="V2036" i="26"/>
  <c r="V2037" i="26"/>
  <c r="V2038" i="26"/>
  <c r="V2039" i="26"/>
  <c r="V2040" i="26"/>
  <c r="V2041" i="26"/>
  <c r="V2042" i="26"/>
  <c r="V2043" i="26"/>
  <c r="V2044" i="26"/>
  <c r="V2045" i="26"/>
  <c r="V2046" i="26"/>
  <c r="V2047" i="26"/>
  <c r="V2048" i="26"/>
  <c r="V2049" i="26"/>
  <c r="V2050" i="26"/>
  <c r="V2051" i="26"/>
  <c r="V2052" i="26"/>
  <c r="V2053" i="26"/>
  <c r="V2054" i="26"/>
  <c r="V2055" i="26"/>
  <c r="V2056" i="26"/>
  <c r="V2057" i="26"/>
  <c r="V2058" i="26"/>
  <c r="V2059" i="26"/>
  <c r="V2060" i="26"/>
  <c r="V2061" i="26"/>
  <c r="V2062" i="26"/>
  <c r="V2063" i="26"/>
  <c r="V2064" i="26"/>
  <c r="V2065" i="26"/>
  <c r="V2066" i="26"/>
  <c r="V2067" i="26"/>
  <c r="V2068" i="26"/>
  <c r="V2069" i="26"/>
  <c r="V2070" i="26"/>
  <c r="V2071" i="26"/>
  <c r="V2072" i="26"/>
  <c r="V2073" i="26"/>
  <c r="V2074" i="26"/>
  <c r="V2075" i="26"/>
  <c r="V2076" i="26"/>
  <c r="V2077" i="26"/>
  <c r="V2078" i="26"/>
  <c r="V2079" i="26"/>
  <c r="V2080" i="26"/>
  <c r="V2081" i="26"/>
  <c r="V2082" i="26"/>
  <c r="V2083" i="26"/>
  <c r="V2084" i="26"/>
  <c r="V2085" i="26"/>
  <c r="V2086" i="26"/>
  <c r="V2087" i="26"/>
  <c r="V2088" i="26"/>
  <c r="V2089" i="26"/>
  <c r="V2090" i="26"/>
  <c r="V2091" i="26"/>
  <c r="V2092" i="26"/>
  <c r="V2093" i="26"/>
  <c r="V2094" i="26"/>
  <c r="V2095" i="26"/>
  <c r="V2096" i="26"/>
  <c r="V2097" i="26"/>
  <c r="V2098" i="26"/>
  <c r="V2099" i="26"/>
  <c r="V2100" i="26"/>
  <c r="V2101" i="26"/>
  <c r="V2102" i="26"/>
  <c r="V2103" i="26"/>
  <c r="V2104" i="26"/>
  <c r="V2105" i="26"/>
  <c r="V2106" i="26"/>
  <c r="V2107" i="26"/>
  <c r="V2108" i="26"/>
  <c r="V2109" i="26"/>
  <c r="V2110" i="26"/>
  <c r="V2111" i="26"/>
  <c r="V2112" i="26"/>
  <c r="V2113" i="26"/>
  <c r="V2114" i="26"/>
  <c r="V2115" i="26"/>
  <c r="V2116" i="26"/>
  <c r="V2117" i="26"/>
  <c r="V2118" i="26"/>
  <c r="V2119" i="26"/>
  <c r="V2120" i="26"/>
  <c r="V2121" i="26"/>
  <c r="V2122" i="26"/>
  <c r="V2123" i="26"/>
  <c r="V2124" i="26"/>
  <c r="V2125" i="26"/>
  <c r="V2126" i="26"/>
  <c r="V2127" i="26"/>
  <c r="V2128" i="26"/>
  <c r="V2129" i="26"/>
  <c r="V2130" i="26"/>
  <c r="V2131" i="26"/>
  <c r="V2132" i="26"/>
  <c r="V2133" i="26"/>
  <c r="V2134" i="26"/>
  <c r="V2135" i="26"/>
  <c r="V2136" i="26"/>
  <c r="V2137" i="26"/>
  <c r="V2138" i="26"/>
  <c r="V2139" i="26"/>
  <c r="V2140" i="26"/>
  <c r="V2141" i="26"/>
  <c r="V2142" i="26"/>
  <c r="V2143" i="26"/>
  <c r="V2144" i="26"/>
  <c r="V2145" i="26"/>
  <c r="V2146" i="26"/>
  <c r="V2147" i="26"/>
  <c r="V2148" i="26"/>
  <c r="V2149" i="26"/>
  <c r="V2150" i="26"/>
  <c r="V2151" i="26"/>
  <c r="V2152" i="26"/>
  <c r="V2153" i="26"/>
  <c r="V2154" i="26"/>
  <c r="V2155" i="26"/>
  <c r="V2156" i="26"/>
  <c r="V2157" i="26"/>
  <c r="V2158" i="26"/>
  <c r="V2159" i="26"/>
  <c r="V2160" i="26"/>
  <c r="V2161" i="26"/>
  <c r="V2162" i="26"/>
  <c r="V2163" i="26"/>
  <c r="V2164" i="26"/>
  <c r="V2165" i="26"/>
  <c r="V2166" i="26"/>
  <c r="V2167" i="26"/>
  <c r="V2168" i="26"/>
  <c r="V2169" i="26"/>
  <c r="V2170" i="26"/>
  <c r="V2171" i="26"/>
  <c r="V2172" i="26"/>
  <c r="V2173" i="26"/>
  <c r="V2174" i="26"/>
  <c r="V2175" i="26"/>
  <c r="V2176" i="26"/>
  <c r="V2177" i="26"/>
  <c r="V2178" i="26"/>
  <c r="V2179" i="26"/>
  <c r="V2180" i="26"/>
  <c r="V2181" i="26"/>
  <c r="V2182" i="26"/>
  <c r="V2183" i="26"/>
  <c r="V2184" i="26"/>
  <c r="V2185" i="26"/>
  <c r="V2186" i="26"/>
  <c r="V2187" i="26"/>
  <c r="V2188" i="26"/>
  <c r="V2189" i="26"/>
  <c r="V2190" i="26"/>
  <c r="V2191" i="26"/>
  <c r="V2192" i="26"/>
  <c r="V2193" i="26"/>
  <c r="V2194" i="26"/>
  <c r="V2195" i="26"/>
  <c r="V2196" i="26"/>
  <c r="V2197" i="26"/>
  <c r="V2198" i="26"/>
  <c r="V2199" i="26"/>
  <c r="V2200" i="26"/>
  <c r="V2201" i="26"/>
  <c r="V2202" i="26"/>
  <c r="V2203" i="26"/>
  <c r="V2204" i="26"/>
  <c r="V2205" i="26"/>
  <c r="V2206" i="26"/>
  <c r="V2207" i="26"/>
  <c r="V2208" i="26"/>
  <c r="V2209" i="26"/>
  <c r="V2210" i="26"/>
  <c r="V2211" i="26"/>
  <c r="V2212" i="26"/>
  <c r="V2213" i="26"/>
  <c r="V2214" i="26"/>
  <c r="V2215" i="26"/>
  <c r="V2216" i="26"/>
  <c r="V2217" i="26"/>
  <c r="V2218" i="26"/>
  <c r="V2219" i="26"/>
  <c r="V2220" i="26"/>
  <c r="V2221" i="26"/>
  <c r="V2222" i="26"/>
  <c r="V2223" i="26"/>
  <c r="V2224" i="26"/>
  <c r="V2225" i="26"/>
  <c r="V2226" i="26"/>
  <c r="V2227" i="26"/>
  <c r="V2228" i="26"/>
  <c r="V2229" i="26"/>
  <c r="V2230" i="26"/>
  <c r="V2231" i="26"/>
  <c r="V2232" i="26"/>
  <c r="V2233" i="26"/>
  <c r="V2234" i="26"/>
  <c r="V2235" i="26"/>
  <c r="V2236" i="26"/>
  <c r="V2237" i="26"/>
  <c r="V2238" i="26"/>
  <c r="V2239" i="26"/>
  <c r="V2240" i="26"/>
  <c r="V2241" i="26"/>
  <c r="V2242" i="26"/>
  <c r="V2243" i="26"/>
  <c r="V2244" i="26"/>
  <c r="V2245" i="26"/>
  <c r="V2246" i="26"/>
  <c r="V2247" i="26"/>
  <c r="V2248" i="26"/>
  <c r="V2249" i="26"/>
  <c r="V2250" i="26"/>
  <c r="V2251" i="26"/>
  <c r="V2252" i="26"/>
  <c r="V2253" i="26"/>
  <c r="V2254" i="26"/>
  <c r="V2255" i="26"/>
  <c r="V2256" i="26"/>
  <c r="V2257" i="26"/>
  <c r="V2258" i="26"/>
  <c r="V2259" i="26"/>
  <c r="V2260" i="26"/>
  <c r="V2261" i="26"/>
  <c r="V2262" i="26"/>
  <c r="V2263" i="26"/>
  <c r="V2264" i="26"/>
  <c r="V2265" i="26"/>
  <c r="V2266" i="26"/>
  <c r="V2267" i="26"/>
  <c r="V2268" i="26"/>
  <c r="V2269" i="26"/>
  <c r="V2270" i="26"/>
  <c r="V2271" i="26"/>
  <c r="V2272" i="26"/>
  <c r="V2273" i="26"/>
  <c r="V2274" i="26"/>
  <c r="V2275" i="26"/>
  <c r="V2276" i="26"/>
  <c r="V2277" i="26"/>
  <c r="V2278" i="26"/>
  <c r="V2279" i="26"/>
  <c r="V2280" i="26"/>
  <c r="V2281" i="26"/>
  <c r="V2282" i="26"/>
  <c r="V2283" i="26"/>
  <c r="V2284" i="26"/>
  <c r="V2285" i="26"/>
  <c r="V2286" i="26"/>
  <c r="V2287" i="26"/>
  <c r="V2288" i="26"/>
  <c r="V2289" i="26"/>
  <c r="V2290" i="26"/>
  <c r="V2291" i="26"/>
  <c r="V2292" i="26"/>
  <c r="V2293" i="26"/>
  <c r="V2294" i="26"/>
  <c r="V2295" i="26"/>
  <c r="V2296" i="26"/>
  <c r="V2297" i="26"/>
  <c r="V2298" i="26"/>
  <c r="V2299" i="26"/>
  <c r="V2300" i="26"/>
  <c r="V2301" i="26"/>
  <c r="V2302" i="26"/>
  <c r="V2303" i="26"/>
  <c r="V2304" i="26"/>
  <c r="V2305" i="26"/>
  <c r="V2306" i="26"/>
  <c r="V2307" i="26"/>
  <c r="V2308" i="26"/>
  <c r="V2309" i="26"/>
  <c r="V2310" i="26"/>
  <c r="V2311" i="26"/>
  <c r="V2312" i="26"/>
  <c r="V2313" i="26"/>
  <c r="V2314" i="26"/>
  <c r="V2315" i="26"/>
  <c r="V2316" i="26"/>
  <c r="V2317" i="26"/>
  <c r="V2318" i="26"/>
  <c r="V2319" i="26"/>
  <c r="V2320" i="26"/>
  <c r="V2321" i="26"/>
  <c r="V2322" i="26"/>
  <c r="V2323" i="26"/>
  <c r="V2324" i="26"/>
  <c r="V2325" i="26"/>
  <c r="V2326" i="26"/>
  <c r="V2327" i="26"/>
  <c r="V2328" i="26"/>
  <c r="V2329" i="26"/>
  <c r="V2330" i="26"/>
  <c r="V2331" i="26"/>
  <c r="V2332" i="26"/>
  <c r="V2333" i="26"/>
  <c r="V2334" i="26"/>
  <c r="V2335" i="26"/>
  <c r="V2336" i="26"/>
  <c r="V2337" i="26"/>
  <c r="V2338" i="26"/>
  <c r="V2339" i="26"/>
  <c r="V2340" i="26"/>
  <c r="V2341" i="26"/>
  <c r="V2342" i="26"/>
  <c r="V2343" i="26"/>
  <c r="V2344" i="26"/>
  <c r="V2345" i="26"/>
  <c r="V2346" i="26"/>
  <c r="V2347" i="26"/>
  <c r="V2348" i="26"/>
  <c r="V2349" i="26"/>
  <c r="V2350" i="26"/>
  <c r="V2351" i="26"/>
  <c r="V2352" i="26"/>
  <c r="V2353" i="26"/>
  <c r="V2354" i="26"/>
  <c r="V2355" i="26"/>
  <c r="V2356" i="26"/>
  <c r="V2357" i="26"/>
  <c r="V2358" i="26"/>
  <c r="V2359" i="26"/>
  <c r="V2360" i="26"/>
  <c r="V2361" i="26"/>
  <c r="V2362" i="26"/>
  <c r="V2363" i="26"/>
  <c r="V2364" i="26"/>
  <c r="V2365" i="26"/>
  <c r="V2366" i="26"/>
  <c r="V2367" i="26"/>
  <c r="V2368" i="26"/>
  <c r="V2369" i="26"/>
  <c r="V2370" i="26"/>
  <c r="V2371" i="26"/>
  <c r="V2372" i="26"/>
  <c r="V2373" i="26"/>
  <c r="V2374" i="26"/>
  <c r="V2375" i="26"/>
  <c r="V2376" i="26"/>
  <c r="V2377" i="26"/>
  <c r="V2378" i="26"/>
  <c r="V2379" i="26"/>
  <c r="V2380" i="26"/>
  <c r="V2381" i="26"/>
  <c r="V2382" i="26"/>
  <c r="V2383" i="26"/>
  <c r="V2384" i="26"/>
  <c r="V2385" i="26"/>
  <c r="V2386" i="26"/>
  <c r="V2387" i="26"/>
  <c r="V2388" i="26"/>
  <c r="V2389" i="26"/>
  <c r="V2390" i="26"/>
  <c r="V2391" i="26"/>
  <c r="V2392" i="26"/>
  <c r="V2393" i="26"/>
  <c r="V2394" i="26"/>
  <c r="V2395" i="26"/>
  <c r="V2396" i="26"/>
  <c r="V2397" i="26"/>
  <c r="V2398" i="26"/>
  <c r="V2399" i="26"/>
  <c r="V2400" i="26"/>
  <c r="V2401" i="26"/>
  <c r="V2402" i="26"/>
  <c r="V2403" i="26"/>
  <c r="V2404" i="26"/>
  <c r="V2405" i="26"/>
  <c r="V2406" i="26"/>
  <c r="V2407" i="26"/>
  <c r="V2408" i="26"/>
  <c r="V2409" i="26"/>
  <c r="V2410" i="26"/>
  <c r="V2411" i="26"/>
  <c r="V2412" i="26"/>
  <c r="V2413" i="26"/>
  <c r="V2414" i="26"/>
  <c r="V2415" i="26"/>
  <c r="V2416" i="26"/>
  <c r="V2417" i="26"/>
  <c r="V2418" i="26"/>
  <c r="V2419" i="26"/>
  <c r="V2420" i="26"/>
  <c r="V2421" i="26"/>
  <c r="V2422" i="26"/>
  <c r="V2423" i="26"/>
  <c r="V2424" i="26"/>
  <c r="V2425" i="26"/>
  <c r="V2426" i="26"/>
  <c r="V2427" i="26"/>
  <c r="V2428" i="26"/>
  <c r="V2429" i="26"/>
  <c r="V2430" i="26"/>
  <c r="V2431" i="26"/>
  <c r="V2432" i="26"/>
  <c r="V2433" i="26"/>
  <c r="V2434" i="26"/>
  <c r="U4" i="26"/>
  <c r="U5" i="26"/>
  <c r="U6" i="26"/>
  <c r="U7" i="26"/>
  <c r="U8" i="26"/>
  <c r="U9" i="26"/>
  <c r="U10" i="26"/>
  <c r="U11" i="26"/>
  <c r="U12" i="26"/>
  <c r="U13" i="26"/>
  <c r="U14" i="26"/>
  <c r="U15" i="26"/>
  <c r="U16" i="26"/>
  <c r="U17" i="26"/>
  <c r="U18" i="26"/>
  <c r="U19" i="26"/>
  <c r="U20" i="26"/>
  <c r="U21" i="26"/>
  <c r="U22" i="26"/>
  <c r="U23" i="26"/>
  <c r="U24" i="26"/>
  <c r="U25" i="26"/>
  <c r="U26" i="26"/>
  <c r="U27" i="26"/>
  <c r="U28" i="26"/>
  <c r="U29" i="26"/>
  <c r="U30" i="26"/>
  <c r="U31" i="26"/>
  <c r="U32" i="26"/>
  <c r="U33" i="26"/>
  <c r="U34" i="26"/>
  <c r="U35" i="26"/>
  <c r="U36" i="26"/>
  <c r="U37" i="26"/>
  <c r="U38" i="26"/>
  <c r="U39" i="26"/>
  <c r="U40" i="26"/>
  <c r="U41" i="26"/>
  <c r="U42" i="26"/>
  <c r="U43" i="26"/>
  <c r="U44" i="26"/>
  <c r="U45" i="26"/>
  <c r="U46" i="26"/>
  <c r="U47" i="26"/>
  <c r="U48" i="26"/>
  <c r="U49" i="26"/>
  <c r="U50" i="26"/>
  <c r="U51" i="26"/>
  <c r="U52" i="26"/>
  <c r="U53" i="26"/>
  <c r="U54" i="26"/>
  <c r="U55" i="26"/>
  <c r="U56" i="26"/>
  <c r="U57" i="26"/>
  <c r="U58" i="26"/>
  <c r="U59" i="26"/>
  <c r="U60" i="26"/>
  <c r="U61" i="26"/>
  <c r="U62" i="26"/>
  <c r="U63" i="26"/>
  <c r="U64" i="26"/>
  <c r="U65" i="26"/>
  <c r="U66" i="26"/>
  <c r="U67" i="26"/>
  <c r="U68" i="26"/>
  <c r="U69" i="26"/>
  <c r="U70" i="26"/>
  <c r="U71" i="26"/>
  <c r="U72" i="26"/>
  <c r="U73" i="26"/>
  <c r="U74" i="26"/>
  <c r="U75" i="26"/>
  <c r="U76" i="26"/>
  <c r="U77" i="26"/>
  <c r="U78" i="26"/>
  <c r="U79" i="26"/>
  <c r="U80" i="26"/>
  <c r="U81" i="26"/>
  <c r="U82" i="26"/>
  <c r="U83" i="26"/>
  <c r="U84" i="26"/>
  <c r="U85" i="26"/>
  <c r="U86" i="26"/>
  <c r="U87" i="26"/>
  <c r="U88" i="26"/>
  <c r="U89" i="26"/>
  <c r="U90" i="26"/>
  <c r="U91" i="26"/>
  <c r="U92" i="26"/>
  <c r="U93" i="26"/>
  <c r="U94" i="26"/>
  <c r="U95" i="26"/>
  <c r="U96" i="26"/>
  <c r="U97" i="26"/>
  <c r="U98" i="26"/>
  <c r="U99" i="26"/>
  <c r="U100" i="26"/>
  <c r="U101" i="26"/>
  <c r="U102" i="26"/>
  <c r="U103" i="26"/>
  <c r="U104" i="26"/>
  <c r="U105" i="26"/>
  <c r="U106" i="26"/>
  <c r="U107" i="26"/>
  <c r="U108" i="26"/>
  <c r="U109" i="26"/>
  <c r="U110" i="26"/>
  <c r="U111" i="26"/>
  <c r="U112" i="26"/>
  <c r="U113" i="26"/>
  <c r="U114" i="26"/>
  <c r="U115" i="26"/>
  <c r="U116" i="26"/>
  <c r="U117" i="26"/>
  <c r="U118" i="26"/>
  <c r="U119" i="26"/>
  <c r="U120" i="26"/>
  <c r="U121" i="26"/>
  <c r="U122" i="26"/>
  <c r="U123" i="26"/>
  <c r="U124" i="26"/>
  <c r="U125" i="26"/>
  <c r="U126" i="26"/>
  <c r="U127" i="26"/>
  <c r="U128" i="26"/>
  <c r="U129" i="26"/>
  <c r="U130" i="26"/>
  <c r="U131" i="26"/>
  <c r="U132" i="26"/>
  <c r="U133" i="26"/>
  <c r="U134" i="26"/>
  <c r="U135" i="26"/>
  <c r="U136" i="26"/>
  <c r="U137" i="26"/>
  <c r="U138" i="26"/>
  <c r="U139" i="26"/>
  <c r="U140" i="26"/>
  <c r="U141" i="26"/>
  <c r="U142" i="26"/>
  <c r="U143" i="26"/>
  <c r="U144" i="26"/>
  <c r="U145" i="26"/>
  <c r="U146" i="26"/>
  <c r="U147" i="26"/>
  <c r="U148" i="26"/>
  <c r="U149" i="26"/>
  <c r="U150" i="26"/>
  <c r="U151" i="26"/>
  <c r="U152" i="26"/>
  <c r="U153" i="26"/>
  <c r="U154" i="26"/>
  <c r="U155" i="26"/>
  <c r="U156" i="26"/>
  <c r="U157" i="26"/>
  <c r="U158" i="26"/>
  <c r="U159" i="26"/>
  <c r="U160" i="26"/>
  <c r="U161" i="26"/>
  <c r="U162" i="26"/>
  <c r="U163" i="26"/>
  <c r="U164" i="26"/>
  <c r="U165" i="26"/>
  <c r="U166" i="26"/>
  <c r="U167" i="26"/>
  <c r="U168" i="26"/>
  <c r="U169" i="26"/>
  <c r="U170" i="26"/>
  <c r="U171" i="26"/>
  <c r="U172" i="26"/>
  <c r="U173" i="26"/>
  <c r="U174" i="26"/>
  <c r="U175" i="26"/>
  <c r="U176" i="26"/>
  <c r="U177" i="26"/>
  <c r="U178" i="26"/>
  <c r="U179" i="26"/>
  <c r="U180" i="26"/>
  <c r="U181" i="26"/>
  <c r="U182" i="26"/>
  <c r="U183" i="26"/>
  <c r="U184" i="26"/>
  <c r="U185" i="26"/>
  <c r="U186" i="26"/>
  <c r="U187" i="26"/>
  <c r="U188" i="26"/>
  <c r="U189" i="26"/>
  <c r="U190" i="26"/>
  <c r="U191" i="26"/>
  <c r="U192" i="26"/>
  <c r="U193" i="26"/>
  <c r="U194" i="26"/>
  <c r="U195" i="26"/>
  <c r="U196" i="26"/>
  <c r="U197" i="26"/>
  <c r="U198" i="26"/>
  <c r="U199" i="26"/>
  <c r="U200" i="26"/>
  <c r="U201" i="26"/>
  <c r="U202" i="26"/>
  <c r="U203" i="26"/>
  <c r="U204" i="26"/>
  <c r="U205" i="26"/>
  <c r="U206" i="26"/>
  <c r="U207" i="26"/>
  <c r="U208" i="26"/>
  <c r="U209" i="26"/>
  <c r="U210" i="26"/>
  <c r="U211" i="26"/>
  <c r="U212" i="26"/>
  <c r="U213" i="26"/>
  <c r="U214" i="26"/>
  <c r="U215" i="26"/>
  <c r="U216" i="26"/>
  <c r="U217" i="26"/>
  <c r="U218" i="26"/>
  <c r="U219" i="26"/>
  <c r="U220" i="26"/>
  <c r="U221" i="26"/>
  <c r="U222" i="26"/>
  <c r="U223" i="26"/>
  <c r="U224" i="26"/>
  <c r="U225" i="26"/>
  <c r="U226" i="26"/>
  <c r="U227" i="26"/>
  <c r="U228" i="26"/>
  <c r="U229" i="26"/>
  <c r="U230" i="26"/>
  <c r="U231" i="26"/>
  <c r="U232" i="26"/>
  <c r="U233" i="26"/>
  <c r="U234" i="26"/>
  <c r="U235" i="26"/>
  <c r="U236" i="26"/>
  <c r="U237" i="26"/>
  <c r="U238" i="26"/>
  <c r="U239" i="26"/>
  <c r="U240" i="26"/>
  <c r="U241" i="26"/>
  <c r="U242" i="26"/>
  <c r="U243" i="26"/>
  <c r="U244" i="26"/>
  <c r="U245" i="26"/>
  <c r="U246" i="26"/>
  <c r="U247" i="26"/>
  <c r="U248" i="26"/>
  <c r="U249" i="26"/>
  <c r="U250" i="26"/>
  <c r="U251" i="26"/>
  <c r="U252" i="26"/>
  <c r="U253" i="26"/>
  <c r="U254" i="26"/>
  <c r="U255" i="26"/>
  <c r="U256" i="26"/>
  <c r="U257" i="26"/>
  <c r="U258" i="26"/>
  <c r="U259" i="26"/>
  <c r="U260" i="26"/>
  <c r="U261" i="26"/>
  <c r="U262" i="26"/>
  <c r="U263" i="26"/>
  <c r="U264" i="26"/>
  <c r="U265" i="26"/>
  <c r="U266" i="26"/>
  <c r="U267" i="26"/>
  <c r="U268" i="26"/>
  <c r="U269" i="26"/>
  <c r="U270" i="26"/>
  <c r="U271" i="26"/>
  <c r="U272" i="26"/>
  <c r="U273" i="26"/>
  <c r="U274" i="26"/>
  <c r="U275" i="26"/>
  <c r="U276" i="26"/>
  <c r="U277" i="26"/>
  <c r="U278" i="26"/>
  <c r="U279" i="26"/>
  <c r="U280" i="26"/>
  <c r="U281" i="26"/>
  <c r="U282" i="26"/>
  <c r="U283" i="26"/>
  <c r="U284" i="26"/>
  <c r="U285" i="26"/>
  <c r="U286" i="26"/>
  <c r="U287" i="26"/>
  <c r="U288" i="26"/>
  <c r="U289" i="26"/>
  <c r="U290" i="26"/>
  <c r="U291" i="26"/>
  <c r="U292" i="26"/>
  <c r="U293" i="26"/>
  <c r="U294" i="26"/>
  <c r="U295" i="26"/>
  <c r="U296" i="26"/>
  <c r="U297" i="26"/>
  <c r="U298" i="26"/>
  <c r="U299" i="26"/>
  <c r="U300" i="26"/>
  <c r="U301" i="26"/>
  <c r="U302" i="26"/>
  <c r="U303" i="26"/>
  <c r="U304" i="26"/>
  <c r="U305" i="26"/>
  <c r="U306" i="26"/>
  <c r="U307" i="26"/>
  <c r="U308" i="26"/>
  <c r="U309" i="26"/>
  <c r="U310" i="26"/>
  <c r="U311" i="26"/>
  <c r="U312" i="26"/>
  <c r="U313" i="26"/>
  <c r="U314" i="26"/>
  <c r="U315" i="26"/>
  <c r="U316" i="26"/>
  <c r="U317" i="26"/>
  <c r="U318" i="26"/>
  <c r="U319" i="26"/>
  <c r="U320" i="26"/>
  <c r="U321" i="26"/>
  <c r="U322" i="26"/>
  <c r="U323" i="26"/>
  <c r="U324" i="26"/>
  <c r="U325" i="26"/>
  <c r="U326" i="26"/>
  <c r="U327" i="26"/>
  <c r="U328" i="26"/>
  <c r="U329" i="26"/>
  <c r="U330" i="26"/>
  <c r="U331" i="26"/>
  <c r="U332" i="26"/>
  <c r="U333" i="26"/>
  <c r="U334" i="26"/>
  <c r="U335" i="26"/>
  <c r="U336" i="26"/>
  <c r="U337" i="26"/>
  <c r="U338" i="26"/>
  <c r="U339" i="26"/>
  <c r="U340" i="26"/>
  <c r="U341" i="26"/>
  <c r="U342" i="26"/>
  <c r="U343" i="26"/>
  <c r="U344" i="26"/>
  <c r="U345" i="26"/>
  <c r="U346" i="26"/>
  <c r="U347" i="26"/>
  <c r="U348" i="26"/>
  <c r="U349" i="26"/>
  <c r="U350" i="26"/>
  <c r="U351" i="26"/>
  <c r="U352" i="26"/>
  <c r="U353" i="26"/>
  <c r="U354" i="26"/>
  <c r="U355" i="26"/>
  <c r="U356" i="26"/>
  <c r="U357" i="26"/>
  <c r="U358" i="26"/>
  <c r="U359" i="26"/>
  <c r="U360" i="26"/>
  <c r="U361" i="26"/>
  <c r="U362" i="26"/>
  <c r="U363" i="26"/>
  <c r="U364" i="26"/>
  <c r="U365" i="26"/>
  <c r="U366" i="26"/>
  <c r="U367" i="26"/>
  <c r="U368" i="26"/>
  <c r="U369" i="26"/>
  <c r="U370" i="26"/>
  <c r="U371" i="26"/>
  <c r="U372" i="26"/>
  <c r="U373" i="26"/>
  <c r="U374" i="26"/>
  <c r="U375" i="26"/>
  <c r="U376" i="26"/>
  <c r="U377" i="26"/>
  <c r="U378" i="26"/>
  <c r="U379" i="26"/>
  <c r="U380" i="26"/>
  <c r="U381" i="26"/>
  <c r="U382" i="26"/>
  <c r="U383" i="26"/>
  <c r="U384" i="26"/>
  <c r="U385" i="26"/>
  <c r="U386" i="26"/>
  <c r="U387" i="26"/>
  <c r="U388" i="26"/>
  <c r="U389" i="26"/>
  <c r="U390" i="26"/>
  <c r="U391" i="26"/>
  <c r="U392" i="26"/>
  <c r="U393" i="26"/>
  <c r="U394" i="26"/>
  <c r="U395" i="26"/>
  <c r="U396" i="26"/>
  <c r="U397" i="26"/>
  <c r="U398" i="26"/>
  <c r="U399" i="26"/>
  <c r="U400" i="26"/>
  <c r="U401" i="26"/>
  <c r="U402" i="26"/>
  <c r="U403" i="26"/>
  <c r="U404" i="26"/>
  <c r="U405" i="26"/>
  <c r="U406" i="26"/>
  <c r="U407" i="26"/>
  <c r="U408" i="26"/>
  <c r="U409" i="26"/>
  <c r="U410" i="26"/>
  <c r="U411" i="26"/>
  <c r="U412" i="26"/>
  <c r="U413" i="26"/>
  <c r="U414" i="26"/>
  <c r="U415" i="26"/>
  <c r="U416" i="26"/>
  <c r="U417" i="26"/>
  <c r="U418" i="26"/>
  <c r="U419" i="26"/>
  <c r="U420" i="26"/>
  <c r="U421" i="26"/>
  <c r="U422" i="26"/>
  <c r="U423" i="26"/>
  <c r="U424" i="26"/>
  <c r="U425" i="26"/>
  <c r="U426" i="26"/>
  <c r="U427" i="26"/>
  <c r="U428" i="26"/>
  <c r="U429" i="26"/>
  <c r="U430" i="26"/>
  <c r="U431" i="26"/>
  <c r="U432" i="26"/>
  <c r="U433" i="26"/>
  <c r="U434" i="26"/>
  <c r="U435" i="26"/>
  <c r="U436" i="26"/>
  <c r="U437" i="26"/>
  <c r="U438" i="26"/>
  <c r="U439" i="26"/>
  <c r="U440" i="26"/>
  <c r="U441" i="26"/>
  <c r="U442" i="26"/>
  <c r="U443" i="26"/>
  <c r="U444" i="26"/>
  <c r="U445" i="26"/>
  <c r="U446" i="26"/>
  <c r="U447" i="26"/>
  <c r="U448" i="26"/>
  <c r="U449" i="26"/>
  <c r="U450" i="26"/>
  <c r="U451" i="26"/>
  <c r="U452" i="26"/>
  <c r="U453" i="26"/>
  <c r="U454" i="26"/>
  <c r="U455" i="26"/>
  <c r="U456" i="26"/>
  <c r="U457" i="26"/>
  <c r="U458" i="26"/>
  <c r="U459" i="26"/>
  <c r="U460" i="26"/>
  <c r="U461" i="26"/>
  <c r="U462" i="26"/>
  <c r="U463" i="26"/>
  <c r="U464" i="26"/>
  <c r="U465" i="26"/>
  <c r="U466" i="26"/>
  <c r="U467" i="26"/>
  <c r="U468" i="26"/>
  <c r="U469" i="26"/>
  <c r="U470" i="26"/>
  <c r="U471" i="26"/>
  <c r="U472" i="26"/>
  <c r="U473" i="26"/>
  <c r="U474" i="26"/>
  <c r="U475" i="26"/>
  <c r="U476" i="26"/>
  <c r="U477" i="26"/>
  <c r="U478" i="26"/>
  <c r="U479" i="26"/>
  <c r="U480" i="26"/>
  <c r="U481" i="26"/>
  <c r="U482" i="26"/>
  <c r="U483" i="26"/>
  <c r="U484" i="26"/>
  <c r="U485" i="26"/>
  <c r="U486" i="26"/>
  <c r="U487" i="26"/>
  <c r="U488" i="26"/>
  <c r="U489" i="26"/>
  <c r="U490" i="26"/>
  <c r="U491" i="26"/>
  <c r="U492" i="26"/>
  <c r="U493" i="26"/>
  <c r="U494" i="26"/>
  <c r="U495" i="26"/>
  <c r="U496" i="26"/>
  <c r="U497" i="26"/>
  <c r="U498" i="26"/>
  <c r="U499" i="26"/>
  <c r="U500" i="26"/>
  <c r="U501" i="26"/>
  <c r="U502" i="26"/>
  <c r="U503" i="26"/>
  <c r="U504" i="26"/>
  <c r="U505" i="26"/>
  <c r="U506" i="26"/>
  <c r="U507" i="26"/>
  <c r="U508" i="26"/>
  <c r="U509" i="26"/>
  <c r="U510" i="26"/>
  <c r="U511" i="26"/>
  <c r="U512" i="26"/>
  <c r="U513" i="26"/>
  <c r="U514" i="26"/>
  <c r="U515" i="26"/>
  <c r="U516" i="26"/>
  <c r="U517" i="26"/>
  <c r="U518" i="26"/>
  <c r="U519" i="26"/>
  <c r="U520" i="26"/>
  <c r="U521" i="26"/>
  <c r="U522" i="26"/>
  <c r="U523" i="26"/>
  <c r="U524" i="26"/>
  <c r="U525" i="26"/>
  <c r="U526" i="26"/>
  <c r="U527" i="26"/>
  <c r="U528" i="26"/>
  <c r="U529" i="26"/>
  <c r="U530" i="26"/>
  <c r="U531" i="26"/>
  <c r="U532" i="26"/>
  <c r="U533" i="26"/>
  <c r="U534" i="26"/>
  <c r="U535" i="26"/>
  <c r="U536" i="26"/>
  <c r="U537" i="26"/>
  <c r="U538" i="26"/>
  <c r="U539" i="26"/>
  <c r="U540" i="26"/>
  <c r="U541" i="26"/>
  <c r="U542" i="26"/>
  <c r="U543" i="26"/>
  <c r="U544" i="26"/>
  <c r="U545" i="26"/>
  <c r="U546" i="26"/>
  <c r="U547" i="26"/>
  <c r="U548" i="26"/>
  <c r="U549" i="26"/>
  <c r="U550" i="26"/>
  <c r="U551" i="26"/>
  <c r="U552" i="26"/>
  <c r="U553" i="26"/>
  <c r="U554" i="26"/>
  <c r="U555" i="26"/>
  <c r="U556" i="26"/>
  <c r="U557" i="26"/>
  <c r="U558" i="26"/>
  <c r="U559" i="26"/>
  <c r="U560" i="26"/>
  <c r="U561" i="26"/>
  <c r="U562" i="26"/>
  <c r="U563" i="26"/>
  <c r="U564" i="26"/>
  <c r="U565" i="26"/>
  <c r="U566" i="26"/>
  <c r="U567" i="26"/>
  <c r="U568" i="26"/>
  <c r="U569" i="26"/>
  <c r="U570" i="26"/>
  <c r="U571" i="26"/>
  <c r="U572" i="26"/>
  <c r="U573" i="26"/>
  <c r="U574" i="26"/>
  <c r="U575" i="26"/>
  <c r="U576" i="26"/>
  <c r="U577" i="26"/>
  <c r="U578" i="26"/>
  <c r="U579" i="26"/>
  <c r="U580" i="26"/>
  <c r="U581" i="26"/>
  <c r="U582" i="26"/>
  <c r="U583" i="26"/>
  <c r="U584" i="26"/>
  <c r="U585" i="26"/>
  <c r="U586" i="26"/>
  <c r="U587" i="26"/>
  <c r="U588" i="26"/>
  <c r="U589" i="26"/>
  <c r="U590" i="26"/>
  <c r="U591" i="26"/>
  <c r="U592" i="26"/>
  <c r="U593" i="26"/>
  <c r="U594" i="26"/>
  <c r="U595" i="26"/>
  <c r="U596" i="26"/>
  <c r="U597" i="26"/>
  <c r="U598" i="26"/>
  <c r="U599" i="26"/>
  <c r="U600" i="26"/>
  <c r="U601" i="26"/>
  <c r="U602" i="26"/>
  <c r="U603" i="26"/>
  <c r="U604" i="26"/>
  <c r="U605" i="26"/>
  <c r="U606" i="26"/>
  <c r="U607" i="26"/>
  <c r="U608" i="26"/>
  <c r="U609" i="26"/>
  <c r="U610" i="26"/>
  <c r="U611" i="26"/>
  <c r="U612" i="26"/>
  <c r="U613" i="26"/>
  <c r="U614" i="26"/>
  <c r="U615" i="26"/>
  <c r="U616" i="26"/>
  <c r="U617" i="26"/>
  <c r="U618" i="26"/>
  <c r="U619" i="26"/>
  <c r="U620" i="26"/>
  <c r="U621" i="26"/>
  <c r="U622" i="26"/>
  <c r="U623" i="26"/>
  <c r="U624" i="26"/>
  <c r="U625" i="26"/>
  <c r="U626" i="26"/>
  <c r="U627" i="26"/>
  <c r="U628" i="26"/>
  <c r="U629" i="26"/>
  <c r="U630" i="26"/>
  <c r="U631" i="26"/>
  <c r="U632" i="26"/>
  <c r="U633" i="26"/>
  <c r="U634" i="26"/>
  <c r="U635" i="26"/>
  <c r="U636" i="26"/>
  <c r="U637" i="26"/>
  <c r="U638" i="26"/>
  <c r="U639" i="26"/>
  <c r="U640" i="26"/>
  <c r="U641" i="26"/>
  <c r="U642" i="26"/>
  <c r="U643" i="26"/>
  <c r="U644" i="26"/>
  <c r="U645" i="26"/>
  <c r="U646" i="26"/>
  <c r="U647" i="26"/>
  <c r="U648" i="26"/>
  <c r="U649" i="26"/>
  <c r="U650" i="26"/>
  <c r="U651" i="26"/>
  <c r="U652" i="26"/>
  <c r="U653" i="26"/>
  <c r="U654" i="26"/>
  <c r="U655" i="26"/>
  <c r="U656" i="26"/>
  <c r="U657" i="26"/>
  <c r="U658" i="26"/>
  <c r="U659" i="26"/>
  <c r="U660" i="26"/>
  <c r="U661" i="26"/>
  <c r="U662" i="26"/>
  <c r="U663" i="26"/>
  <c r="U664" i="26"/>
  <c r="U665" i="26"/>
  <c r="U666" i="26"/>
  <c r="U667" i="26"/>
  <c r="U668" i="26"/>
  <c r="U669" i="26"/>
  <c r="U670" i="26"/>
  <c r="U671" i="26"/>
  <c r="U672" i="26"/>
  <c r="U673" i="26"/>
  <c r="U674" i="26"/>
  <c r="U675" i="26"/>
  <c r="U676" i="26"/>
  <c r="U677" i="26"/>
  <c r="U678" i="26"/>
  <c r="U679" i="26"/>
  <c r="U680" i="26"/>
  <c r="U681" i="26"/>
  <c r="U682" i="26"/>
  <c r="U683" i="26"/>
  <c r="U684" i="26"/>
  <c r="U685" i="26"/>
  <c r="U686" i="26"/>
  <c r="U687" i="26"/>
  <c r="U688" i="26"/>
  <c r="U689" i="26"/>
  <c r="U690" i="26"/>
  <c r="U691" i="26"/>
  <c r="U692" i="26"/>
  <c r="U693" i="26"/>
  <c r="U694" i="26"/>
  <c r="U695" i="26"/>
  <c r="U696" i="26"/>
  <c r="U697" i="26"/>
  <c r="U698" i="26"/>
  <c r="U699" i="26"/>
  <c r="U700" i="26"/>
  <c r="U701" i="26"/>
  <c r="U702" i="26"/>
  <c r="U703" i="26"/>
  <c r="U704" i="26"/>
  <c r="U705" i="26"/>
  <c r="U706" i="26"/>
  <c r="U707" i="26"/>
  <c r="U708" i="26"/>
  <c r="U709" i="26"/>
  <c r="U710" i="26"/>
  <c r="U711" i="26"/>
  <c r="U712" i="26"/>
  <c r="U713" i="26"/>
  <c r="U714" i="26"/>
  <c r="U715" i="26"/>
  <c r="U716" i="26"/>
  <c r="U717" i="26"/>
  <c r="U718" i="26"/>
  <c r="U719" i="26"/>
  <c r="U720" i="26"/>
  <c r="U721" i="26"/>
  <c r="U722" i="26"/>
  <c r="U723" i="26"/>
  <c r="U724" i="26"/>
  <c r="U725" i="26"/>
  <c r="U726" i="26"/>
  <c r="U727" i="26"/>
  <c r="U728" i="26"/>
  <c r="U729" i="26"/>
  <c r="U730" i="26"/>
  <c r="U731" i="26"/>
  <c r="U732" i="26"/>
  <c r="U733" i="26"/>
  <c r="U734" i="26"/>
  <c r="U735" i="26"/>
  <c r="U736" i="26"/>
  <c r="U737" i="26"/>
  <c r="U738" i="26"/>
  <c r="U739" i="26"/>
  <c r="U740" i="26"/>
  <c r="U741" i="26"/>
  <c r="U742" i="26"/>
  <c r="U743" i="26"/>
  <c r="U744" i="26"/>
  <c r="U745" i="26"/>
  <c r="U746" i="26"/>
  <c r="U747" i="26"/>
  <c r="U748" i="26"/>
  <c r="U749" i="26"/>
  <c r="U750" i="26"/>
  <c r="U751" i="26"/>
  <c r="U752" i="26"/>
  <c r="U753" i="26"/>
  <c r="U754" i="26"/>
  <c r="U755" i="26"/>
  <c r="U756" i="26"/>
  <c r="U757" i="26"/>
  <c r="U758" i="26"/>
  <c r="U759" i="26"/>
  <c r="U760" i="26"/>
  <c r="U761" i="26"/>
  <c r="U762" i="26"/>
  <c r="U763" i="26"/>
  <c r="U764" i="26"/>
  <c r="U765" i="26"/>
  <c r="U766" i="26"/>
  <c r="U767" i="26"/>
  <c r="U768" i="26"/>
  <c r="U769" i="26"/>
  <c r="U770" i="26"/>
  <c r="U771" i="26"/>
  <c r="U772" i="26"/>
  <c r="U773" i="26"/>
  <c r="U774" i="26"/>
  <c r="U775" i="26"/>
  <c r="U776" i="26"/>
  <c r="U777" i="26"/>
  <c r="U778" i="26"/>
  <c r="U779" i="26"/>
  <c r="U780" i="26"/>
  <c r="U781" i="26"/>
  <c r="U782" i="26"/>
  <c r="U783" i="26"/>
  <c r="U784" i="26"/>
  <c r="U785" i="26"/>
  <c r="U786" i="26"/>
  <c r="U787" i="26"/>
  <c r="U788" i="26"/>
  <c r="U789" i="26"/>
  <c r="U790" i="26"/>
  <c r="U791" i="26"/>
  <c r="U792" i="26"/>
  <c r="U793" i="26"/>
  <c r="U794" i="26"/>
  <c r="U795" i="26"/>
  <c r="U796" i="26"/>
  <c r="U797" i="26"/>
  <c r="U798" i="26"/>
  <c r="U799" i="26"/>
  <c r="U800" i="26"/>
  <c r="U801" i="26"/>
  <c r="U802" i="26"/>
  <c r="U803" i="26"/>
  <c r="U804" i="26"/>
  <c r="U805" i="26"/>
  <c r="U806" i="26"/>
  <c r="U807" i="26"/>
  <c r="U808" i="26"/>
  <c r="U809" i="26"/>
  <c r="U810" i="26"/>
  <c r="U811" i="26"/>
  <c r="U812" i="26"/>
  <c r="U813" i="26"/>
  <c r="U814" i="26"/>
  <c r="U815" i="26"/>
  <c r="U816" i="26"/>
  <c r="U817" i="26"/>
  <c r="U818" i="26"/>
  <c r="U819" i="26"/>
  <c r="U820" i="26"/>
  <c r="U821" i="26"/>
  <c r="U822" i="26"/>
  <c r="U823" i="26"/>
  <c r="U824" i="26"/>
  <c r="U825" i="26"/>
  <c r="U826" i="26"/>
  <c r="U827" i="26"/>
  <c r="U828" i="26"/>
  <c r="U829" i="26"/>
  <c r="U830" i="26"/>
  <c r="U831" i="26"/>
  <c r="U832" i="26"/>
  <c r="U833" i="26"/>
  <c r="U834" i="26"/>
  <c r="U835" i="26"/>
  <c r="U836" i="26"/>
  <c r="U837" i="26"/>
  <c r="U838" i="26"/>
  <c r="U839" i="26"/>
  <c r="U840" i="26"/>
  <c r="U841" i="26"/>
  <c r="U842" i="26"/>
  <c r="U843" i="26"/>
  <c r="U844" i="26"/>
  <c r="U845" i="26"/>
  <c r="U846" i="26"/>
  <c r="U847" i="26"/>
  <c r="U848" i="26"/>
  <c r="U849" i="26"/>
  <c r="U850" i="26"/>
  <c r="U851" i="26"/>
  <c r="U852" i="26"/>
  <c r="U853" i="26"/>
  <c r="U854" i="26"/>
  <c r="U855" i="26"/>
  <c r="U856" i="26"/>
  <c r="U857" i="26"/>
  <c r="U858" i="26"/>
  <c r="U859" i="26"/>
  <c r="U860" i="26"/>
  <c r="U861" i="26"/>
  <c r="U862" i="26"/>
  <c r="U863" i="26"/>
  <c r="U864" i="26"/>
  <c r="U865" i="26"/>
  <c r="U866" i="26"/>
  <c r="U867" i="26"/>
  <c r="U868" i="26"/>
  <c r="U869" i="26"/>
  <c r="U870" i="26"/>
  <c r="U871" i="26"/>
  <c r="U872" i="26"/>
  <c r="U873" i="26"/>
  <c r="U874" i="26"/>
  <c r="U875" i="26"/>
  <c r="U876" i="26"/>
  <c r="U877" i="26"/>
  <c r="U878" i="26"/>
  <c r="U879" i="26"/>
  <c r="U880" i="26"/>
  <c r="U881" i="26"/>
  <c r="U882" i="26"/>
  <c r="U883" i="26"/>
  <c r="U884" i="26"/>
  <c r="U885" i="26"/>
  <c r="U886" i="26"/>
  <c r="U887" i="26"/>
  <c r="U888" i="26"/>
  <c r="U889" i="26"/>
  <c r="U890" i="26"/>
  <c r="U891" i="26"/>
  <c r="U892" i="26"/>
  <c r="U893" i="26"/>
  <c r="U894" i="26"/>
  <c r="U895" i="26"/>
  <c r="U896" i="26"/>
  <c r="U897" i="26"/>
  <c r="U898" i="26"/>
  <c r="U899" i="26"/>
  <c r="U900" i="26"/>
  <c r="U901" i="26"/>
  <c r="U902" i="26"/>
  <c r="U903" i="26"/>
  <c r="U904" i="26"/>
  <c r="U905" i="26"/>
  <c r="U906" i="26"/>
  <c r="U907" i="26"/>
  <c r="U908" i="26"/>
  <c r="U909" i="26"/>
  <c r="U910" i="26"/>
  <c r="U911" i="26"/>
  <c r="U912" i="26"/>
  <c r="U913" i="26"/>
  <c r="U914" i="26"/>
  <c r="U915" i="26"/>
  <c r="U916" i="26"/>
  <c r="U917" i="26"/>
  <c r="U918" i="26"/>
  <c r="U919" i="26"/>
  <c r="U920" i="26"/>
  <c r="U921" i="26"/>
  <c r="U922" i="26"/>
  <c r="U923" i="26"/>
  <c r="U924" i="26"/>
  <c r="U925" i="26"/>
  <c r="U926" i="26"/>
  <c r="U927" i="26"/>
  <c r="U928" i="26"/>
  <c r="U929" i="26"/>
  <c r="U930" i="26"/>
  <c r="U931" i="26"/>
  <c r="U932" i="26"/>
  <c r="U933" i="26"/>
  <c r="U934" i="26"/>
  <c r="U935" i="26"/>
  <c r="U936" i="26"/>
  <c r="U937" i="26"/>
  <c r="U938" i="26"/>
  <c r="U939" i="26"/>
  <c r="U940" i="26"/>
  <c r="U941" i="26"/>
  <c r="U942" i="26"/>
  <c r="U943" i="26"/>
  <c r="U944" i="26"/>
  <c r="U945" i="26"/>
  <c r="U946" i="26"/>
  <c r="U947" i="26"/>
  <c r="U948" i="26"/>
  <c r="U949" i="26"/>
  <c r="U950" i="26"/>
  <c r="U951" i="26"/>
  <c r="U952" i="26"/>
  <c r="U953" i="26"/>
  <c r="U954" i="26"/>
  <c r="U955" i="26"/>
  <c r="U956" i="26"/>
  <c r="U957" i="26"/>
  <c r="U958" i="26"/>
  <c r="U959" i="26"/>
  <c r="U960" i="26"/>
  <c r="U961" i="26"/>
  <c r="U962" i="26"/>
  <c r="U963" i="26"/>
  <c r="U964" i="26"/>
  <c r="U965" i="26"/>
  <c r="U966" i="26"/>
  <c r="U967" i="26"/>
  <c r="U968" i="26"/>
  <c r="U969" i="26"/>
  <c r="U970" i="26"/>
  <c r="U971" i="26"/>
  <c r="U972" i="26"/>
  <c r="U973" i="26"/>
  <c r="U974" i="26"/>
  <c r="U975" i="26"/>
  <c r="U976" i="26"/>
  <c r="U977" i="26"/>
  <c r="U978" i="26"/>
  <c r="U979" i="26"/>
  <c r="U980" i="26"/>
  <c r="U981" i="26"/>
  <c r="U982" i="26"/>
  <c r="U983" i="26"/>
  <c r="U984" i="26"/>
  <c r="U985" i="26"/>
  <c r="U986" i="26"/>
  <c r="U987" i="26"/>
  <c r="U988" i="26"/>
  <c r="U989" i="26"/>
  <c r="U990" i="26"/>
  <c r="U991" i="26"/>
  <c r="U992" i="26"/>
  <c r="U993" i="26"/>
  <c r="U994" i="26"/>
  <c r="U995" i="26"/>
  <c r="U996" i="26"/>
  <c r="U997" i="26"/>
  <c r="U998" i="26"/>
  <c r="U999" i="26"/>
  <c r="U1000" i="26"/>
  <c r="U1001" i="26"/>
  <c r="U1002" i="26"/>
  <c r="U1003" i="26"/>
  <c r="U1004" i="26"/>
  <c r="U1005" i="26"/>
  <c r="U1006" i="26"/>
  <c r="U1007" i="26"/>
  <c r="U1008" i="26"/>
  <c r="U1009" i="26"/>
  <c r="U1010" i="26"/>
  <c r="U1011" i="26"/>
  <c r="U1012" i="26"/>
  <c r="U1013" i="26"/>
  <c r="U1014" i="26"/>
  <c r="U1015" i="26"/>
  <c r="U1016" i="26"/>
  <c r="U1017" i="26"/>
  <c r="U1018" i="26"/>
  <c r="U1019" i="26"/>
  <c r="U1020" i="26"/>
  <c r="U1021" i="26"/>
  <c r="U1022" i="26"/>
  <c r="U1023" i="26"/>
  <c r="U1024" i="26"/>
  <c r="U1025" i="26"/>
  <c r="U1026" i="26"/>
  <c r="U1027" i="26"/>
  <c r="U1028" i="26"/>
  <c r="U1029" i="26"/>
  <c r="U1030" i="26"/>
  <c r="U1031" i="26"/>
  <c r="U1032" i="26"/>
  <c r="U1033" i="26"/>
  <c r="U1034" i="26"/>
  <c r="U1035" i="26"/>
  <c r="U1036" i="26"/>
  <c r="U1037" i="26"/>
  <c r="U1038" i="26"/>
  <c r="U1039" i="26"/>
  <c r="U1040" i="26"/>
  <c r="U1041" i="26"/>
  <c r="U1042" i="26"/>
  <c r="U1043" i="26"/>
  <c r="U1044" i="26"/>
  <c r="U1045" i="26"/>
  <c r="U1046" i="26"/>
  <c r="U1047" i="26"/>
  <c r="U1048" i="26"/>
  <c r="U1049" i="26"/>
  <c r="U1050" i="26"/>
  <c r="U1051" i="26"/>
  <c r="U1052" i="26"/>
  <c r="U1053" i="26"/>
  <c r="U1054" i="26"/>
  <c r="U1055" i="26"/>
  <c r="U1056" i="26"/>
  <c r="U1057" i="26"/>
  <c r="U1058" i="26"/>
  <c r="U1059" i="26"/>
  <c r="U1060" i="26"/>
  <c r="U1061" i="26"/>
  <c r="U1062" i="26"/>
  <c r="U1063" i="26"/>
  <c r="U1064" i="26"/>
  <c r="U1065" i="26"/>
  <c r="U1066" i="26"/>
  <c r="U1067" i="26"/>
  <c r="U1068" i="26"/>
  <c r="U1069" i="26"/>
  <c r="U1070" i="26"/>
  <c r="U1071" i="26"/>
  <c r="U1072" i="26"/>
  <c r="U1073" i="26"/>
  <c r="U1074" i="26"/>
  <c r="U1075" i="26"/>
  <c r="U1076" i="26"/>
  <c r="U1077" i="26"/>
  <c r="U1078" i="26"/>
  <c r="U1079" i="26"/>
  <c r="U1080" i="26"/>
  <c r="U1081" i="26"/>
  <c r="U1082" i="26"/>
  <c r="U1083" i="26"/>
  <c r="U1084" i="26"/>
  <c r="U1085" i="26"/>
  <c r="U1086" i="26"/>
  <c r="U1087" i="26"/>
  <c r="U1088" i="26"/>
  <c r="U1089" i="26"/>
  <c r="U1090" i="26"/>
  <c r="U1091" i="26"/>
  <c r="U1092" i="26"/>
  <c r="U1093" i="26"/>
  <c r="U1094" i="26"/>
  <c r="U1095" i="26"/>
  <c r="U1096" i="26"/>
  <c r="U1097" i="26"/>
  <c r="U1098" i="26"/>
  <c r="U1099" i="26"/>
  <c r="U1100" i="26"/>
  <c r="U1101" i="26"/>
  <c r="U1102" i="26"/>
  <c r="U1103" i="26"/>
  <c r="U1104" i="26"/>
  <c r="U1105" i="26"/>
  <c r="U1106" i="26"/>
  <c r="U1107" i="26"/>
  <c r="U1108" i="26"/>
  <c r="U1109" i="26"/>
  <c r="U1110" i="26"/>
  <c r="U1111" i="26"/>
  <c r="U1112" i="26"/>
  <c r="U1113" i="26"/>
  <c r="U1114" i="26"/>
  <c r="U1115" i="26"/>
  <c r="U1116" i="26"/>
  <c r="U1117" i="26"/>
  <c r="U1118" i="26"/>
  <c r="U1119" i="26"/>
  <c r="U1120" i="26"/>
  <c r="U1121" i="26"/>
  <c r="U1122" i="26"/>
  <c r="U1123" i="26"/>
  <c r="U1124" i="26"/>
  <c r="U1125" i="26"/>
  <c r="U1126" i="26"/>
  <c r="U1127" i="26"/>
  <c r="U1128" i="26"/>
  <c r="U1129" i="26"/>
  <c r="U1130" i="26"/>
  <c r="U1131" i="26"/>
  <c r="U1132" i="26"/>
  <c r="U1133" i="26"/>
  <c r="U1134" i="26"/>
  <c r="U1135" i="26"/>
  <c r="U1136" i="26"/>
  <c r="U1137" i="26"/>
  <c r="U1138" i="26"/>
  <c r="U1139" i="26"/>
  <c r="U1140" i="26"/>
  <c r="U1141" i="26"/>
  <c r="U1142" i="26"/>
  <c r="U1143" i="26"/>
  <c r="U1144" i="26"/>
  <c r="U1145" i="26"/>
  <c r="U1146" i="26"/>
  <c r="U1147" i="26"/>
  <c r="U1148" i="26"/>
  <c r="U1149" i="26"/>
  <c r="U1150" i="26"/>
  <c r="U1151" i="26"/>
  <c r="U1152" i="26"/>
  <c r="U1153" i="26"/>
  <c r="U1154" i="26"/>
  <c r="U1155" i="26"/>
  <c r="U1156" i="26"/>
  <c r="U1157" i="26"/>
  <c r="U1158" i="26"/>
  <c r="U1159" i="26"/>
  <c r="U1160" i="26"/>
  <c r="U1161" i="26"/>
  <c r="U1162" i="26"/>
  <c r="U1163" i="26"/>
  <c r="U1164" i="26"/>
  <c r="U1165" i="26"/>
  <c r="U1166" i="26"/>
  <c r="U1167" i="26"/>
  <c r="U1168" i="26"/>
  <c r="U1169" i="26"/>
  <c r="U1170" i="26"/>
  <c r="U1171" i="26"/>
  <c r="U1172" i="26"/>
  <c r="U1173" i="26"/>
  <c r="U1174" i="26"/>
  <c r="U1175" i="26"/>
  <c r="U1176" i="26"/>
  <c r="U1177" i="26"/>
  <c r="U1178" i="26"/>
  <c r="U1179" i="26"/>
  <c r="U1180" i="26"/>
  <c r="U1181" i="26"/>
  <c r="U1182" i="26"/>
  <c r="U1183" i="26"/>
  <c r="U1184" i="26"/>
  <c r="U1185" i="26"/>
  <c r="U1186" i="26"/>
  <c r="U1187" i="26"/>
  <c r="U1188" i="26"/>
  <c r="U1189" i="26"/>
  <c r="U1190" i="26"/>
  <c r="U1191" i="26"/>
  <c r="U1192" i="26"/>
  <c r="U1193" i="26"/>
  <c r="U1194" i="26"/>
  <c r="U1195" i="26"/>
  <c r="U1196" i="26"/>
  <c r="U1197" i="26"/>
  <c r="U1198" i="26"/>
  <c r="U1199" i="26"/>
  <c r="U1200" i="26"/>
  <c r="U1201" i="26"/>
  <c r="U1202" i="26"/>
  <c r="U1203" i="26"/>
  <c r="U1204" i="26"/>
  <c r="U1205" i="26"/>
  <c r="U1206" i="26"/>
  <c r="U1207" i="26"/>
  <c r="U1208" i="26"/>
  <c r="U1209" i="26"/>
  <c r="U1210" i="26"/>
  <c r="U1211" i="26"/>
  <c r="U1212" i="26"/>
  <c r="U1213" i="26"/>
  <c r="U1214" i="26"/>
  <c r="U1215" i="26"/>
  <c r="U1216" i="26"/>
  <c r="U1217" i="26"/>
  <c r="U1218" i="26"/>
  <c r="U1219" i="26"/>
  <c r="U1220" i="26"/>
  <c r="U1221" i="26"/>
  <c r="U1222" i="26"/>
  <c r="U1223" i="26"/>
  <c r="U1224" i="26"/>
  <c r="U1225" i="26"/>
  <c r="U1226" i="26"/>
  <c r="U1227" i="26"/>
  <c r="U1228" i="26"/>
  <c r="U1229" i="26"/>
  <c r="U1230" i="26"/>
  <c r="U1231" i="26"/>
  <c r="U1232" i="26"/>
  <c r="U1233" i="26"/>
  <c r="U1234" i="26"/>
  <c r="U1235" i="26"/>
  <c r="U1236" i="26"/>
  <c r="U1237" i="26"/>
  <c r="U1238" i="26"/>
  <c r="U1239" i="26"/>
  <c r="U1240" i="26"/>
  <c r="U1241" i="26"/>
  <c r="U1242" i="26"/>
  <c r="U1243" i="26"/>
  <c r="U1244" i="26"/>
  <c r="U1245" i="26"/>
  <c r="U1246" i="26"/>
  <c r="U1247" i="26"/>
  <c r="U1248" i="26"/>
  <c r="U1249" i="26"/>
  <c r="U1250" i="26"/>
  <c r="U1251" i="26"/>
  <c r="U1252" i="26"/>
  <c r="U1253" i="26"/>
  <c r="U1254" i="26"/>
  <c r="U1255" i="26"/>
  <c r="U1256" i="26"/>
  <c r="U1257" i="26"/>
  <c r="U1258" i="26"/>
  <c r="U1259" i="26"/>
  <c r="U1260" i="26"/>
  <c r="U1261" i="26"/>
  <c r="U1262" i="26"/>
  <c r="U1263" i="26"/>
  <c r="U1264" i="26"/>
  <c r="U1265" i="26"/>
  <c r="U1266" i="26"/>
  <c r="U1267" i="26"/>
  <c r="U1268" i="26"/>
  <c r="U1269" i="26"/>
  <c r="U1270" i="26"/>
  <c r="U1271" i="26"/>
  <c r="U1272" i="26"/>
  <c r="U1273" i="26"/>
  <c r="U1274" i="26"/>
  <c r="U1275" i="26"/>
  <c r="U1276" i="26"/>
  <c r="U1277" i="26"/>
  <c r="U1278" i="26"/>
  <c r="U1279" i="26"/>
  <c r="U1280" i="26"/>
  <c r="U1281" i="26"/>
  <c r="U1282" i="26"/>
  <c r="U1283" i="26"/>
  <c r="U1284" i="26"/>
  <c r="U1285" i="26"/>
  <c r="U1286" i="26"/>
  <c r="U1287" i="26"/>
  <c r="U1288" i="26"/>
  <c r="U1289" i="26"/>
  <c r="U1290" i="26"/>
  <c r="U1291" i="26"/>
  <c r="U1292" i="26"/>
  <c r="U1293" i="26"/>
  <c r="U1294" i="26"/>
  <c r="U1295" i="26"/>
  <c r="U1296" i="26"/>
  <c r="U1297" i="26"/>
  <c r="U1298" i="26"/>
  <c r="U1299" i="26"/>
  <c r="U1300" i="26"/>
  <c r="U1301" i="26"/>
  <c r="U1302" i="26"/>
  <c r="U1303" i="26"/>
  <c r="U1304" i="26"/>
  <c r="U1305" i="26"/>
  <c r="U1306" i="26"/>
  <c r="U1307" i="26"/>
  <c r="U1308" i="26"/>
  <c r="U1309" i="26"/>
  <c r="U1310" i="26"/>
  <c r="U1311" i="26"/>
  <c r="U1312" i="26"/>
  <c r="U1313" i="26"/>
  <c r="U1314" i="26"/>
  <c r="U1315" i="26"/>
  <c r="U1316" i="26"/>
  <c r="U1317" i="26"/>
  <c r="U1318" i="26"/>
  <c r="U1319" i="26"/>
  <c r="U1320" i="26"/>
  <c r="U1321" i="26"/>
  <c r="U1322" i="26"/>
  <c r="U1323" i="26"/>
  <c r="U1324" i="26"/>
  <c r="U1325" i="26"/>
  <c r="U1326" i="26"/>
  <c r="U1327" i="26"/>
  <c r="U1328" i="26"/>
  <c r="U1329" i="26"/>
  <c r="U1330" i="26"/>
  <c r="U1331" i="26"/>
  <c r="U1332" i="26"/>
  <c r="U1333" i="26"/>
  <c r="U1334" i="26"/>
  <c r="U1335" i="26"/>
  <c r="U1336" i="26"/>
  <c r="U1337" i="26"/>
  <c r="U1338" i="26"/>
  <c r="U1339" i="26"/>
  <c r="U1340" i="26"/>
  <c r="U1341" i="26"/>
  <c r="U1342" i="26"/>
  <c r="U1343" i="26"/>
  <c r="U1344" i="26"/>
  <c r="U1345" i="26"/>
  <c r="U1346" i="26"/>
  <c r="U1347" i="26"/>
  <c r="U1348" i="26"/>
  <c r="U1349" i="26"/>
  <c r="U1350" i="26"/>
  <c r="U1351" i="26"/>
  <c r="U1352" i="26"/>
  <c r="U1353" i="26"/>
  <c r="U1354" i="26"/>
  <c r="U1355" i="26"/>
  <c r="U1356" i="26"/>
  <c r="U1357" i="26"/>
  <c r="U1358" i="26"/>
  <c r="U1359" i="26"/>
  <c r="U1360" i="26"/>
  <c r="U1361" i="26"/>
  <c r="U1362" i="26"/>
  <c r="U1363" i="26"/>
  <c r="U1364" i="26"/>
  <c r="U1365" i="26"/>
  <c r="U1366" i="26"/>
  <c r="U1367" i="26"/>
  <c r="U1368" i="26"/>
  <c r="U1369" i="26"/>
  <c r="U1370" i="26"/>
  <c r="U1371" i="26"/>
  <c r="U1372" i="26"/>
  <c r="U1373" i="26"/>
  <c r="U1374" i="26"/>
  <c r="U1375" i="26"/>
  <c r="U1376" i="26"/>
  <c r="U1377" i="26"/>
  <c r="U1378" i="26"/>
  <c r="U1379" i="26"/>
  <c r="U1380" i="26"/>
  <c r="U1381" i="26"/>
  <c r="U1382" i="26"/>
  <c r="U1383" i="26"/>
  <c r="U1384" i="26"/>
  <c r="U1385" i="26"/>
  <c r="U1386" i="26"/>
  <c r="U1387" i="26"/>
  <c r="U1388" i="26"/>
  <c r="U1389" i="26"/>
  <c r="U1390" i="26"/>
  <c r="U1391" i="26"/>
  <c r="U1392" i="26"/>
  <c r="U1393" i="26"/>
  <c r="U1394" i="26"/>
  <c r="U1395" i="26"/>
  <c r="U1396" i="26"/>
  <c r="U1397" i="26"/>
  <c r="U1398" i="26"/>
  <c r="U1399" i="26"/>
  <c r="U1400" i="26"/>
  <c r="U1401" i="26"/>
  <c r="U1402" i="26"/>
  <c r="U1403" i="26"/>
  <c r="U1404" i="26"/>
  <c r="U1405" i="26"/>
  <c r="U1406" i="26"/>
  <c r="U1407" i="26"/>
  <c r="U1408" i="26"/>
  <c r="U1409" i="26"/>
  <c r="U1410" i="26"/>
  <c r="U1411" i="26"/>
  <c r="U1412" i="26"/>
  <c r="U1413" i="26"/>
  <c r="U1414" i="26"/>
  <c r="U1415" i="26"/>
  <c r="U1416" i="26"/>
  <c r="U1417" i="26"/>
  <c r="U1418" i="26"/>
  <c r="U1419" i="26"/>
  <c r="U1420" i="26"/>
  <c r="U1421" i="26"/>
  <c r="U1422" i="26"/>
  <c r="U1423" i="26"/>
  <c r="U1424" i="26"/>
  <c r="U1425" i="26"/>
  <c r="U1426" i="26"/>
  <c r="U1427" i="26"/>
  <c r="U1428" i="26"/>
  <c r="U1429" i="26"/>
  <c r="U1430" i="26"/>
  <c r="U1431" i="26"/>
  <c r="U1432" i="26"/>
  <c r="U1433" i="26"/>
  <c r="U1434" i="26"/>
  <c r="U1435" i="26"/>
  <c r="U1436" i="26"/>
  <c r="U1437" i="26"/>
  <c r="U1438" i="26"/>
  <c r="U1439" i="26"/>
  <c r="U1440" i="26"/>
  <c r="U1441" i="26"/>
  <c r="U1442" i="26"/>
  <c r="U1443" i="26"/>
  <c r="U1444" i="26"/>
  <c r="U1445" i="26"/>
  <c r="U1446" i="26"/>
  <c r="U1447" i="26"/>
  <c r="U1448" i="26"/>
  <c r="U1449" i="26"/>
  <c r="U1450" i="26"/>
  <c r="U1451" i="26"/>
  <c r="U1452" i="26"/>
  <c r="U1453" i="26"/>
  <c r="U1454" i="26"/>
  <c r="U1455" i="26"/>
  <c r="U1456" i="26"/>
  <c r="U1457" i="26"/>
  <c r="U1458" i="26"/>
  <c r="U1459" i="26"/>
  <c r="U1460" i="26"/>
  <c r="U1461" i="26"/>
  <c r="U1462" i="26"/>
  <c r="U1463" i="26"/>
  <c r="U1464" i="26"/>
  <c r="U1465" i="26"/>
  <c r="U1466" i="26"/>
  <c r="U1467" i="26"/>
  <c r="U1468" i="26"/>
  <c r="U1469" i="26"/>
  <c r="U1470" i="26"/>
  <c r="U1471" i="26"/>
  <c r="U1472" i="26"/>
  <c r="U1473" i="26"/>
  <c r="U1474" i="26"/>
  <c r="U1475" i="26"/>
  <c r="U1476" i="26"/>
  <c r="U1477" i="26"/>
  <c r="U1478" i="26"/>
  <c r="U1479" i="26"/>
  <c r="U1480" i="26"/>
  <c r="U1481" i="26"/>
  <c r="U1482" i="26"/>
  <c r="U1483" i="26"/>
  <c r="U1484" i="26"/>
  <c r="U1485" i="26"/>
  <c r="U1486" i="26"/>
  <c r="U1487" i="26"/>
  <c r="U1488" i="26"/>
  <c r="U1489" i="26"/>
  <c r="U1490" i="26"/>
  <c r="U1491" i="26"/>
  <c r="U1492" i="26"/>
  <c r="U1493" i="26"/>
  <c r="U1494" i="26"/>
  <c r="U1495" i="26"/>
  <c r="U1496" i="26"/>
  <c r="U1497" i="26"/>
  <c r="U1498" i="26"/>
  <c r="U1499" i="26"/>
  <c r="U1500" i="26"/>
  <c r="U1501" i="26"/>
  <c r="U1502" i="26"/>
  <c r="U1503" i="26"/>
  <c r="U1504" i="26"/>
  <c r="U1505" i="26"/>
  <c r="U1506" i="26"/>
  <c r="U1507" i="26"/>
  <c r="U1508" i="26"/>
  <c r="U1509" i="26"/>
  <c r="U1510" i="26"/>
  <c r="U1511" i="26"/>
  <c r="U1512" i="26"/>
  <c r="U1513" i="26"/>
  <c r="U1514" i="26"/>
  <c r="U1515" i="26"/>
  <c r="U1516" i="26"/>
  <c r="U1517" i="26"/>
  <c r="U1518" i="26"/>
  <c r="U1519" i="26"/>
  <c r="U1520" i="26"/>
  <c r="U1521" i="26"/>
  <c r="U1522" i="26"/>
  <c r="U1523" i="26"/>
  <c r="U1524" i="26"/>
  <c r="U1525" i="26"/>
  <c r="U1526" i="26"/>
  <c r="U1527" i="26"/>
  <c r="U1528" i="26"/>
  <c r="U1529" i="26"/>
  <c r="U1530" i="26"/>
  <c r="U1531" i="26"/>
  <c r="U1532" i="26"/>
  <c r="U1533" i="26"/>
  <c r="U1534" i="26"/>
  <c r="U1535" i="26"/>
  <c r="U1536" i="26"/>
  <c r="U1537" i="26"/>
  <c r="U1538" i="26"/>
  <c r="U1539" i="26"/>
  <c r="U1540" i="26"/>
  <c r="U1541" i="26"/>
  <c r="U1542" i="26"/>
  <c r="U1543" i="26"/>
  <c r="U1544" i="26"/>
  <c r="U1545" i="26"/>
  <c r="U1546" i="26"/>
  <c r="U1547" i="26"/>
  <c r="U1548" i="26"/>
  <c r="U1549" i="26"/>
  <c r="U1550" i="26"/>
  <c r="U1551" i="26"/>
  <c r="U1552" i="26"/>
  <c r="U1553" i="26"/>
  <c r="U1554" i="26"/>
  <c r="U1555" i="26"/>
  <c r="U1556" i="26"/>
  <c r="U1557" i="26"/>
  <c r="U1558" i="26"/>
  <c r="U1559" i="26"/>
  <c r="U1560" i="26"/>
  <c r="U1561" i="26"/>
  <c r="U1562" i="26"/>
  <c r="U1563" i="26"/>
  <c r="U1564" i="26"/>
  <c r="U1565" i="26"/>
  <c r="U1566" i="26"/>
  <c r="U1567" i="26"/>
  <c r="U1568" i="26"/>
  <c r="U1569" i="26"/>
  <c r="U1570" i="26"/>
  <c r="U1571" i="26"/>
  <c r="U1572" i="26"/>
  <c r="U1573" i="26"/>
  <c r="U1574" i="26"/>
  <c r="U1575" i="26"/>
  <c r="U1576" i="26"/>
  <c r="U1577" i="26"/>
  <c r="U1578" i="26"/>
  <c r="U1579" i="26"/>
  <c r="U1580" i="26"/>
  <c r="U1581" i="26"/>
  <c r="U1582" i="26"/>
  <c r="U1583" i="26"/>
  <c r="U1584" i="26"/>
  <c r="U1585" i="26"/>
  <c r="U1586" i="26"/>
  <c r="U1587" i="26"/>
  <c r="U1588" i="26"/>
  <c r="U1589" i="26"/>
  <c r="U1590" i="26"/>
  <c r="U1591" i="26"/>
  <c r="U1592" i="26"/>
  <c r="U1593" i="26"/>
  <c r="U1594" i="26"/>
  <c r="U1595" i="26"/>
  <c r="U1596" i="26"/>
  <c r="U1597" i="26"/>
  <c r="U1598" i="26"/>
  <c r="U1599" i="26"/>
  <c r="U1600" i="26"/>
  <c r="U1601" i="26"/>
  <c r="U1602" i="26"/>
  <c r="U1603" i="26"/>
  <c r="U1604" i="26"/>
  <c r="U1605" i="26"/>
  <c r="U1606" i="26"/>
  <c r="U1607" i="26"/>
  <c r="U1608" i="26"/>
  <c r="U1609" i="26"/>
  <c r="U1610" i="26"/>
  <c r="U1611" i="26"/>
  <c r="U1612" i="26"/>
  <c r="U1613" i="26"/>
  <c r="U1614" i="26"/>
  <c r="U1615" i="26"/>
  <c r="U1616" i="26"/>
  <c r="U1617" i="26"/>
  <c r="U1618" i="26"/>
  <c r="U1619" i="26"/>
  <c r="U1620" i="26"/>
  <c r="U1621" i="26"/>
  <c r="U1622" i="26"/>
  <c r="U1623" i="26"/>
  <c r="U1624" i="26"/>
  <c r="U1625" i="26"/>
  <c r="U1626" i="26"/>
  <c r="U1627" i="26"/>
  <c r="U1628" i="26"/>
  <c r="U1629" i="26"/>
  <c r="U1630" i="26"/>
  <c r="U1631" i="26"/>
  <c r="U1632" i="26"/>
  <c r="U1633" i="26"/>
  <c r="U1634" i="26"/>
  <c r="U1635" i="26"/>
  <c r="U1636" i="26"/>
  <c r="U1637" i="26"/>
  <c r="U1638" i="26"/>
  <c r="U1639" i="26"/>
  <c r="U1640" i="26"/>
  <c r="U1641" i="26"/>
  <c r="U1642" i="26"/>
  <c r="U1643" i="26"/>
  <c r="U1644" i="26"/>
  <c r="U1645" i="26"/>
  <c r="U1646" i="26"/>
  <c r="U1647" i="26"/>
  <c r="U1648" i="26"/>
  <c r="U1649" i="26"/>
  <c r="U1650" i="26"/>
  <c r="U1651" i="26"/>
  <c r="U1652" i="26"/>
  <c r="U1653" i="26"/>
  <c r="U1654" i="26"/>
  <c r="U1655" i="26"/>
  <c r="U1656" i="26"/>
  <c r="U1657" i="26"/>
  <c r="U1658" i="26"/>
  <c r="U1659" i="26"/>
  <c r="U1660" i="26"/>
  <c r="U1661" i="26"/>
  <c r="U1662" i="26"/>
  <c r="U1663" i="26"/>
  <c r="U1664" i="26"/>
  <c r="U1665" i="26"/>
  <c r="U1666" i="26"/>
  <c r="U1667" i="26"/>
  <c r="U1668" i="26"/>
  <c r="U1669" i="26"/>
  <c r="U1670" i="26"/>
  <c r="U1671" i="26"/>
  <c r="U1672" i="26"/>
  <c r="U1673" i="26"/>
  <c r="U1674" i="26"/>
  <c r="U1675" i="26"/>
  <c r="U1676" i="26"/>
  <c r="U1677" i="26"/>
  <c r="U1678" i="26"/>
  <c r="U1679" i="26"/>
  <c r="U1680" i="26"/>
  <c r="U1681" i="26"/>
  <c r="U1682" i="26"/>
  <c r="U1683" i="26"/>
  <c r="U1684" i="26"/>
  <c r="U1685" i="26"/>
  <c r="U1686" i="26"/>
  <c r="U1687" i="26"/>
  <c r="U1688" i="26"/>
  <c r="U1689" i="26"/>
  <c r="U1690" i="26"/>
  <c r="U1691" i="26"/>
  <c r="U1692" i="26"/>
  <c r="U1693" i="26"/>
  <c r="U1694" i="26"/>
  <c r="U1695" i="26"/>
  <c r="U1696" i="26"/>
  <c r="U1697" i="26"/>
  <c r="U1698" i="26"/>
  <c r="U1699" i="26"/>
  <c r="U1700" i="26"/>
  <c r="U1701" i="26"/>
  <c r="U1702" i="26"/>
  <c r="U1703" i="26"/>
  <c r="U1704" i="26"/>
  <c r="U1705" i="26"/>
  <c r="U1706" i="26"/>
  <c r="U1707" i="26"/>
  <c r="U1708" i="26"/>
  <c r="U1709" i="26"/>
  <c r="U1710" i="26"/>
  <c r="U1711" i="26"/>
  <c r="U1712" i="26"/>
  <c r="U1713" i="26"/>
  <c r="U1714" i="26"/>
  <c r="U1715" i="26"/>
  <c r="U1716" i="26"/>
  <c r="U1717" i="26"/>
  <c r="U1718" i="26"/>
  <c r="U1719" i="26"/>
  <c r="U1720" i="26"/>
  <c r="U1721" i="26"/>
  <c r="U1722" i="26"/>
  <c r="U1723" i="26"/>
  <c r="U1724" i="26"/>
  <c r="U1725" i="26"/>
  <c r="U1726" i="26"/>
  <c r="U1727" i="26"/>
  <c r="U1728" i="26"/>
  <c r="U1729" i="26"/>
  <c r="U1730" i="26"/>
  <c r="U1731" i="26"/>
  <c r="U1732" i="26"/>
  <c r="U1733" i="26"/>
  <c r="U1734" i="26"/>
  <c r="U1735" i="26"/>
  <c r="U1736" i="26"/>
  <c r="U1737" i="26"/>
  <c r="U1738" i="26"/>
  <c r="U1739" i="26"/>
  <c r="U1740" i="26"/>
  <c r="U1741" i="26"/>
  <c r="U1742" i="26"/>
  <c r="U1743" i="26"/>
  <c r="U1744" i="26"/>
  <c r="U1745" i="26"/>
  <c r="U1746" i="26"/>
  <c r="U1747" i="26"/>
  <c r="U1748" i="26"/>
  <c r="U1749" i="26"/>
  <c r="U1750" i="26"/>
  <c r="U1751" i="26"/>
  <c r="U1752" i="26"/>
  <c r="U1753" i="26"/>
  <c r="U1754" i="26"/>
  <c r="U1755" i="26"/>
  <c r="U1756" i="26"/>
  <c r="U1757" i="26"/>
  <c r="U1758" i="26"/>
  <c r="U1759" i="26"/>
  <c r="U1760" i="26"/>
  <c r="U1761" i="26"/>
  <c r="U1762" i="26"/>
  <c r="U1763" i="26"/>
  <c r="U1764" i="26"/>
  <c r="U1765" i="26"/>
  <c r="U1766" i="26"/>
  <c r="U1767" i="26"/>
  <c r="U1768" i="26"/>
  <c r="U1769" i="26"/>
  <c r="U1770" i="26"/>
  <c r="U1771" i="26"/>
  <c r="U1772" i="26"/>
  <c r="U1773" i="26"/>
  <c r="U1774" i="26"/>
  <c r="U1775" i="26"/>
  <c r="U1776" i="26"/>
  <c r="U1777" i="26"/>
  <c r="U1778" i="26"/>
  <c r="U1779" i="26"/>
  <c r="U1780" i="26"/>
  <c r="U1781" i="26"/>
  <c r="U1782" i="26"/>
  <c r="U1783" i="26"/>
  <c r="U1784" i="26"/>
  <c r="U1785" i="26"/>
  <c r="U1786" i="26"/>
  <c r="U1787" i="26"/>
  <c r="U1788" i="26"/>
  <c r="U1789" i="26"/>
  <c r="U1790" i="26"/>
  <c r="U1791" i="26"/>
  <c r="U1792" i="26"/>
  <c r="U1793" i="26"/>
  <c r="U1794" i="26"/>
  <c r="U1795" i="26"/>
  <c r="U1796" i="26"/>
  <c r="U1797" i="26"/>
  <c r="U1798" i="26"/>
  <c r="U1799" i="26"/>
  <c r="U1800" i="26"/>
  <c r="U1801" i="26"/>
  <c r="U1802" i="26"/>
  <c r="U1803" i="26"/>
  <c r="U1804" i="26"/>
  <c r="U1805" i="26"/>
  <c r="U1806" i="26"/>
  <c r="U1807" i="26"/>
  <c r="U1808" i="26"/>
  <c r="U1809" i="26"/>
  <c r="U1810" i="26"/>
  <c r="U1811" i="26"/>
  <c r="U1812" i="26"/>
  <c r="U1813" i="26"/>
  <c r="U1814" i="26"/>
  <c r="U1815" i="26"/>
  <c r="U1816" i="26"/>
  <c r="U1817" i="26"/>
  <c r="U1818" i="26"/>
  <c r="U1819" i="26"/>
  <c r="U1820" i="26"/>
  <c r="U1821" i="26"/>
  <c r="U1822" i="26"/>
  <c r="U1823" i="26"/>
  <c r="U1824" i="26"/>
  <c r="U1825" i="26"/>
  <c r="U1826" i="26"/>
  <c r="U1827" i="26"/>
  <c r="U1828" i="26"/>
  <c r="U1829" i="26"/>
  <c r="U1830" i="26"/>
  <c r="U1831" i="26"/>
  <c r="U1832" i="26"/>
  <c r="U1833" i="26"/>
  <c r="U1834" i="26"/>
  <c r="U1835" i="26"/>
  <c r="U1836" i="26"/>
  <c r="U1837" i="26"/>
  <c r="U1838" i="26"/>
  <c r="U1839" i="26"/>
  <c r="U1840" i="26"/>
  <c r="U1841" i="26"/>
  <c r="U1842" i="26"/>
  <c r="U1843" i="26"/>
  <c r="U1844" i="26"/>
  <c r="U1845" i="26"/>
  <c r="U1846" i="26"/>
  <c r="U1847" i="26"/>
  <c r="U1848" i="26"/>
  <c r="U1849" i="26"/>
  <c r="U1850" i="26"/>
  <c r="U1851" i="26"/>
  <c r="U1852" i="26"/>
  <c r="U1853" i="26"/>
  <c r="U1854" i="26"/>
  <c r="U1855" i="26"/>
  <c r="U1856" i="26"/>
  <c r="U1857" i="26"/>
  <c r="U1858" i="26"/>
  <c r="U1859" i="26"/>
  <c r="U1860" i="26"/>
  <c r="U1861" i="26"/>
  <c r="U1862" i="26"/>
  <c r="U1863" i="26"/>
  <c r="U1864" i="26"/>
  <c r="U1865" i="26"/>
  <c r="U1866" i="26"/>
  <c r="U1867" i="26"/>
  <c r="U1868" i="26"/>
  <c r="U1869" i="26"/>
  <c r="U1870" i="26"/>
  <c r="U1871" i="26"/>
  <c r="U1872" i="26"/>
  <c r="U1873" i="26"/>
  <c r="U1874" i="26"/>
  <c r="U1875" i="26"/>
  <c r="U1876" i="26"/>
  <c r="U1877" i="26"/>
  <c r="U1878" i="26"/>
  <c r="U1879" i="26"/>
  <c r="U1880" i="26"/>
  <c r="U1881" i="26"/>
  <c r="U1882" i="26"/>
  <c r="U1883" i="26"/>
  <c r="U1884" i="26"/>
  <c r="U1885" i="26"/>
  <c r="U1886" i="26"/>
  <c r="U1887" i="26"/>
  <c r="U1888" i="26"/>
  <c r="U1889" i="26"/>
  <c r="U1890" i="26"/>
  <c r="U1891" i="26"/>
  <c r="U1892" i="26"/>
  <c r="U1893" i="26"/>
  <c r="U1894" i="26"/>
  <c r="U1895" i="26"/>
  <c r="U1896" i="26"/>
  <c r="U1897" i="26"/>
  <c r="U1898" i="26"/>
  <c r="U1899" i="26"/>
  <c r="U1900" i="26"/>
  <c r="U1901" i="26"/>
  <c r="U1902" i="26"/>
  <c r="U1903" i="26"/>
  <c r="U1904" i="26"/>
  <c r="U1905" i="26"/>
  <c r="U1906" i="26"/>
  <c r="U1907" i="26"/>
  <c r="U1908" i="26"/>
  <c r="U1909" i="26"/>
  <c r="U1910" i="26"/>
  <c r="U1911" i="26"/>
  <c r="U1912" i="26"/>
  <c r="U1913" i="26"/>
  <c r="U1914" i="26"/>
  <c r="U1915" i="26"/>
  <c r="U1916" i="26"/>
  <c r="U1917" i="26"/>
  <c r="U1918" i="26"/>
  <c r="U1919" i="26"/>
  <c r="U1920" i="26"/>
  <c r="U1921" i="26"/>
  <c r="U1922" i="26"/>
  <c r="U1923" i="26"/>
  <c r="U1924" i="26"/>
  <c r="U1925" i="26"/>
  <c r="U1926" i="26"/>
  <c r="U1927" i="26"/>
  <c r="U1928" i="26"/>
  <c r="U1929" i="26"/>
  <c r="U1930" i="26"/>
  <c r="U1931" i="26"/>
  <c r="U1932" i="26"/>
  <c r="U1933" i="26"/>
  <c r="U1934" i="26"/>
  <c r="U1935" i="26"/>
  <c r="U1936" i="26"/>
  <c r="U1937" i="26"/>
  <c r="U1938" i="26"/>
  <c r="U1939" i="26"/>
  <c r="U1940" i="26"/>
  <c r="U1941" i="26"/>
  <c r="U1942" i="26"/>
  <c r="U1943" i="26"/>
  <c r="U1944" i="26"/>
  <c r="U1945" i="26"/>
  <c r="U1946" i="26"/>
  <c r="U1947" i="26"/>
  <c r="U1948" i="26"/>
  <c r="U1949" i="26"/>
  <c r="U1950" i="26"/>
  <c r="U1951" i="26"/>
  <c r="U1952" i="26"/>
  <c r="U1953" i="26"/>
  <c r="U1954" i="26"/>
  <c r="U1955" i="26"/>
  <c r="U1956" i="26"/>
  <c r="U1957" i="26"/>
  <c r="U1958" i="26"/>
  <c r="U1959" i="26"/>
  <c r="U1960" i="26"/>
  <c r="U1961" i="26"/>
  <c r="U1962" i="26"/>
  <c r="U1963" i="26"/>
  <c r="U1964" i="26"/>
  <c r="U1965" i="26"/>
  <c r="U1966" i="26"/>
  <c r="U1967" i="26"/>
  <c r="U1968" i="26"/>
  <c r="U1969" i="26"/>
  <c r="U1970" i="26"/>
  <c r="U1971" i="26"/>
  <c r="U1972" i="26"/>
  <c r="U1973" i="26"/>
  <c r="U1974" i="26"/>
  <c r="U1975" i="26"/>
  <c r="U1976" i="26"/>
  <c r="U1977" i="26"/>
  <c r="U1978" i="26"/>
  <c r="U1979" i="26"/>
  <c r="U1980" i="26"/>
  <c r="U1981" i="26"/>
  <c r="U1982" i="26"/>
  <c r="U1983" i="26"/>
  <c r="U1984" i="26"/>
  <c r="U1985" i="26"/>
  <c r="U1986" i="26"/>
  <c r="U1987" i="26"/>
  <c r="U1988" i="26"/>
  <c r="U1989" i="26"/>
  <c r="U1990" i="26"/>
  <c r="U1991" i="26"/>
  <c r="U1992" i="26"/>
  <c r="U1993" i="26"/>
  <c r="U1994" i="26"/>
  <c r="U1995" i="26"/>
  <c r="U1996" i="26"/>
  <c r="U1997" i="26"/>
  <c r="U1998" i="26"/>
  <c r="U1999" i="26"/>
  <c r="U2000" i="26"/>
  <c r="U2001" i="26"/>
  <c r="U2002" i="26"/>
  <c r="U2003" i="26"/>
  <c r="U2004" i="26"/>
  <c r="U2005" i="26"/>
  <c r="U2006" i="26"/>
  <c r="U2007" i="26"/>
  <c r="U2008" i="26"/>
  <c r="U2009" i="26"/>
  <c r="U2010" i="26"/>
  <c r="U2011" i="26"/>
  <c r="U2012" i="26"/>
  <c r="U2013" i="26"/>
  <c r="U2014" i="26"/>
  <c r="U2015" i="26"/>
  <c r="U2016" i="26"/>
  <c r="U2017" i="26"/>
  <c r="U2018" i="26"/>
  <c r="U2019" i="26"/>
  <c r="U2020" i="26"/>
  <c r="U2021" i="26"/>
  <c r="U2022" i="26"/>
  <c r="U2023" i="26"/>
  <c r="U2024" i="26"/>
  <c r="U2025" i="26"/>
  <c r="U2026" i="26"/>
  <c r="U2027" i="26"/>
  <c r="U2028" i="26"/>
  <c r="U2029" i="26"/>
  <c r="U2030" i="26"/>
  <c r="U2031" i="26"/>
  <c r="U2032" i="26"/>
  <c r="U2033" i="26"/>
  <c r="U2034" i="26"/>
  <c r="U2035" i="26"/>
  <c r="U2036" i="26"/>
  <c r="U2037" i="26"/>
  <c r="U2038" i="26"/>
  <c r="U2039" i="26"/>
  <c r="U2040" i="26"/>
  <c r="U2041" i="26"/>
  <c r="U2042" i="26"/>
  <c r="U2043" i="26"/>
  <c r="U2044" i="26"/>
  <c r="U2045" i="26"/>
  <c r="U2046" i="26"/>
  <c r="U2047" i="26"/>
  <c r="U2048" i="26"/>
  <c r="U2049" i="26"/>
  <c r="U2050" i="26"/>
  <c r="U2051" i="26"/>
  <c r="U2052" i="26"/>
  <c r="U2053" i="26"/>
  <c r="U2054" i="26"/>
  <c r="U2055" i="26"/>
  <c r="U2056" i="26"/>
  <c r="U2057" i="26"/>
  <c r="U2058" i="26"/>
  <c r="U2059" i="26"/>
  <c r="U2060" i="26"/>
  <c r="U2061" i="26"/>
  <c r="U2062" i="26"/>
  <c r="U2063" i="26"/>
  <c r="U2064" i="26"/>
  <c r="U2065" i="26"/>
  <c r="U2066" i="26"/>
  <c r="U2067" i="26"/>
  <c r="U2068" i="26"/>
  <c r="U2069" i="26"/>
  <c r="U2070" i="26"/>
  <c r="U2071" i="26"/>
  <c r="U2072" i="26"/>
  <c r="U2073" i="26"/>
  <c r="U2074" i="26"/>
  <c r="U2075" i="26"/>
  <c r="U2076" i="26"/>
  <c r="U2077" i="26"/>
  <c r="U2078" i="26"/>
  <c r="U2079" i="26"/>
  <c r="U2080" i="26"/>
  <c r="U2081" i="26"/>
  <c r="U2082" i="26"/>
  <c r="U2083" i="26"/>
  <c r="U2084" i="26"/>
  <c r="U2085" i="26"/>
  <c r="U2086" i="26"/>
  <c r="U2087" i="26"/>
  <c r="U2088" i="26"/>
  <c r="U2089" i="26"/>
  <c r="U2090" i="26"/>
  <c r="U2091" i="26"/>
  <c r="U2092" i="26"/>
  <c r="U2093" i="26"/>
  <c r="U2094" i="26"/>
  <c r="U2095" i="26"/>
  <c r="U2096" i="26"/>
  <c r="U2097" i="26"/>
  <c r="U2098" i="26"/>
  <c r="U2099" i="26"/>
  <c r="U2100" i="26"/>
  <c r="U2101" i="26"/>
  <c r="U2102" i="26"/>
  <c r="U2103" i="26"/>
  <c r="U2104" i="26"/>
  <c r="U2105" i="26"/>
  <c r="U2106" i="26"/>
  <c r="U2107" i="26"/>
  <c r="U2108" i="26"/>
  <c r="U2109" i="26"/>
  <c r="U2110" i="26"/>
  <c r="U2111" i="26"/>
  <c r="U2112" i="26"/>
  <c r="U2113" i="26"/>
  <c r="U2114" i="26"/>
  <c r="U2115" i="26"/>
  <c r="U2116" i="26"/>
  <c r="U2117" i="26"/>
  <c r="U2118" i="26"/>
  <c r="U2119" i="26"/>
  <c r="U2120" i="26"/>
  <c r="U2121" i="26"/>
  <c r="U2122" i="26"/>
  <c r="U2123" i="26"/>
  <c r="U2124" i="26"/>
  <c r="U2125" i="26"/>
  <c r="U2126" i="26"/>
  <c r="U2127" i="26"/>
  <c r="U2128" i="26"/>
  <c r="U2129" i="26"/>
  <c r="U2130" i="26"/>
  <c r="U2131" i="26"/>
  <c r="U2132" i="26"/>
  <c r="U2133" i="26"/>
  <c r="U2134" i="26"/>
  <c r="U2135" i="26"/>
  <c r="U2136" i="26"/>
  <c r="U2137" i="26"/>
  <c r="U2138" i="26"/>
  <c r="U2139" i="26"/>
  <c r="U2140" i="26"/>
  <c r="U2141" i="26"/>
  <c r="U2142" i="26"/>
  <c r="U2143" i="26"/>
  <c r="U2144" i="26"/>
  <c r="U2145" i="26"/>
  <c r="U2146" i="26"/>
  <c r="U2147" i="26"/>
  <c r="U2148" i="26"/>
  <c r="U2149" i="26"/>
  <c r="U2150" i="26"/>
  <c r="U2151" i="26"/>
  <c r="U2152" i="26"/>
  <c r="U2153" i="26"/>
  <c r="U2154" i="26"/>
  <c r="U2155" i="26"/>
  <c r="U2156" i="26"/>
  <c r="U2157" i="26"/>
  <c r="U2158" i="26"/>
  <c r="U2159" i="26"/>
  <c r="U2160" i="26"/>
  <c r="U2161" i="26"/>
  <c r="U2162" i="26"/>
  <c r="U2163" i="26"/>
  <c r="U2164" i="26"/>
  <c r="U2165" i="26"/>
  <c r="U2166" i="26"/>
  <c r="U2167" i="26"/>
  <c r="U2168" i="26"/>
  <c r="U2169" i="26"/>
  <c r="U2170" i="26"/>
  <c r="U2171" i="26"/>
  <c r="U2172" i="26"/>
  <c r="U2173" i="26"/>
  <c r="U2174" i="26"/>
  <c r="U2175" i="26"/>
  <c r="U2176" i="26"/>
  <c r="U2177" i="26"/>
  <c r="U2178" i="26"/>
  <c r="U2179" i="26"/>
  <c r="U2180" i="26"/>
  <c r="U2181" i="26"/>
  <c r="U2182" i="26"/>
  <c r="U2183" i="26"/>
  <c r="U2184" i="26"/>
  <c r="U2185" i="26"/>
  <c r="U2186" i="26"/>
  <c r="U2187" i="26"/>
  <c r="U2188" i="26"/>
  <c r="U2189" i="26"/>
  <c r="U2190" i="26"/>
  <c r="U2191" i="26"/>
  <c r="U2192" i="26"/>
  <c r="U2193" i="26"/>
  <c r="U2194" i="26"/>
  <c r="U2195" i="26"/>
  <c r="U2196" i="26"/>
  <c r="U2197" i="26"/>
  <c r="U2198" i="26"/>
  <c r="U2199" i="26"/>
  <c r="U2200" i="26"/>
  <c r="U2201" i="26"/>
  <c r="U2202" i="26"/>
  <c r="U2203" i="26"/>
  <c r="U2204" i="26"/>
  <c r="U2205" i="26"/>
  <c r="U2206" i="26"/>
  <c r="U2207" i="26"/>
  <c r="U2208" i="26"/>
  <c r="U2209" i="26"/>
  <c r="U2210" i="26"/>
  <c r="U2211" i="26"/>
  <c r="U2212" i="26"/>
  <c r="U2213" i="26"/>
  <c r="U2214" i="26"/>
  <c r="U2215" i="26"/>
  <c r="U2216" i="26"/>
  <c r="U2217" i="26"/>
  <c r="U2218" i="26"/>
  <c r="U2219" i="26"/>
  <c r="U2220" i="26"/>
  <c r="U2221" i="26"/>
  <c r="U2222" i="26"/>
  <c r="U2223" i="26"/>
  <c r="U2224" i="26"/>
  <c r="U2225" i="26"/>
  <c r="U2226" i="26"/>
  <c r="U2227" i="26"/>
  <c r="U2228" i="26"/>
  <c r="U2229" i="26"/>
  <c r="U2230" i="26"/>
  <c r="U2231" i="26"/>
  <c r="U2232" i="26"/>
  <c r="U2233" i="26"/>
  <c r="U2234" i="26"/>
  <c r="U2235" i="26"/>
  <c r="U2236" i="26"/>
  <c r="U2237" i="26"/>
  <c r="U2238" i="26"/>
  <c r="U2239" i="26"/>
  <c r="U2240" i="26"/>
  <c r="U2241" i="26"/>
  <c r="U2242" i="26"/>
  <c r="U2243" i="26"/>
  <c r="U2244" i="26"/>
  <c r="U2245" i="26"/>
  <c r="U2246" i="26"/>
  <c r="U2247" i="26"/>
  <c r="U2248" i="26"/>
  <c r="U2249" i="26"/>
  <c r="U2250" i="26"/>
  <c r="U2251" i="26"/>
  <c r="U2252" i="26"/>
  <c r="U2253" i="26"/>
  <c r="U2254" i="26"/>
  <c r="U2255" i="26"/>
  <c r="U2256" i="26"/>
  <c r="U2257" i="26"/>
  <c r="U2258" i="26"/>
  <c r="U2259" i="26"/>
  <c r="U2260" i="26"/>
  <c r="U2261" i="26"/>
  <c r="U2262" i="26"/>
  <c r="U2263" i="26"/>
  <c r="U2264" i="26"/>
  <c r="U2265" i="26"/>
  <c r="U2266" i="26"/>
  <c r="U2267" i="26"/>
  <c r="U2268" i="26"/>
  <c r="U2269" i="26"/>
  <c r="U2270" i="26"/>
  <c r="U2271" i="26"/>
  <c r="U2272" i="26"/>
  <c r="U2273" i="26"/>
  <c r="U2274" i="26"/>
  <c r="U2275" i="26"/>
  <c r="U2276" i="26"/>
  <c r="U2277" i="26"/>
  <c r="U2278" i="26"/>
  <c r="U2279" i="26"/>
  <c r="U2280" i="26"/>
  <c r="U2281" i="26"/>
  <c r="U2282" i="26"/>
  <c r="U2283" i="26"/>
  <c r="U2284" i="26"/>
  <c r="U2285" i="26"/>
  <c r="U2286" i="26"/>
  <c r="U2287" i="26"/>
  <c r="U2288" i="26"/>
  <c r="U2289" i="26"/>
  <c r="U2290" i="26"/>
  <c r="U2291" i="26"/>
  <c r="U2292" i="26"/>
  <c r="U2293" i="26"/>
  <c r="U2294" i="26"/>
  <c r="U2295" i="26"/>
  <c r="U2296" i="26"/>
  <c r="U2297" i="26"/>
  <c r="U2298" i="26"/>
  <c r="U2299" i="26"/>
  <c r="U2300" i="26"/>
  <c r="U2301" i="26"/>
  <c r="U2302" i="26"/>
  <c r="U2303" i="26"/>
  <c r="U2304" i="26"/>
  <c r="U2305" i="26"/>
  <c r="U2306" i="26"/>
  <c r="U2307" i="26"/>
  <c r="U2308" i="26"/>
  <c r="U2309" i="26"/>
  <c r="U2310" i="26"/>
  <c r="U2311" i="26"/>
  <c r="U2312" i="26"/>
  <c r="U2313" i="26"/>
  <c r="U2314" i="26"/>
  <c r="U2315" i="26"/>
  <c r="U2316" i="26"/>
  <c r="U2317" i="26"/>
  <c r="U2318" i="26"/>
  <c r="U2319" i="26"/>
  <c r="U2320" i="26"/>
  <c r="U2321" i="26"/>
  <c r="U2322" i="26"/>
  <c r="U2323" i="26"/>
  <c r="U2324" i="26"/>
  <c r="U2325" i="26"/>
  <c r="U2326" i="26"/>
  <c r="U2327" i="26"/>
  <c r="U2328" i="26"/>
  <c r="U2329" i="26"/>
  <c r="U2330" i="26"/>
  <c r="U2331" i="26"/>
  <c r="U2332" i="26"/>
  <c r="U2333" i="26"/>
  <c r="U2334" i="26"/>
  <c r="U2335" i="26"/>
  <c r="U2336" i="26"/>
  <c r="U2337" i="26"/>
  <c r="U2338" i="26"/>
  <c r="U2339" i="26"/>
  <c r="U2340" i="26"/>
  <c r="U2341" i="26"/>
  <c r="U2342" i="26"/>
  <c r="U2343" i="26"/>
  <c r="U2344" i="26"/>
  <c r="U2345" i="26"/>
  <c r="U2346" i="26"/>
  <c r="U2347" i="26"/>
  <c r="U2348" i="26"/>
  <c r="U2349" i="26"/>
  <c r="U2350" i="26"/>
  <c r="U2351" i="26"/>
  <c r="U2352" i="26"/>
  <c r="U2353" i="26"/>
  <c r="U2354" i="26"/>
  <c r="U2355" i="26"/>
  <c r="U2356" i="26"/>
  <c r="U2357" i="26"/>
  <c r="U2358" i="26"/>
  <c r="U2359" i="26"/>
  <c r="U2360" i="26"/>
  <c r="U2361" i="26"/>
  <c r="U2362" i="26"/>
  <c r="U2363" i="26"/>
  <c r="U2364" i="26"/>
  <c r="U2365" i="26"/>
  <c r="U2366" i="26"/>
  <c r="U2367" i="26"/>
  <c r="U2368" i="26"/>
  <c r="U2369" i="26"/>
  <c r="U2370" i="26"/>
  <c r="U2371" i="26"/>
  <c r="U2372" i="26"/>
  <c r="U2373" i="26"/>
  <c r="U2374" i="26"/>
  <c r="U2375" i="26"/>
  <c r="U2376" i="26"/>
  <c r="U2377" i="26"/>
  <c r="U2378" i="26"/>
  <c r="U2379" i="26"/>
  <c r="U2380" i="26"/>
  <c r="U2381" i="26"/>
  <c r="U2382" i="26"/>
  <c r="U2383" i="26"/>
  <c r="U2384" i="26"/>
  <c r="U2385" i="26"/>
  <c r="U2386" i="26"/>
  <c r="U2387" i="26"/>
  <c r="U2388" i="26"/>
  <c r="U2389" i="26"/>
  <c r="U2390" i="26"/>
  <c r="U2391" i="26"/>
  <c r="U2392" i="26"/>
  <c r="U2393" i="26"/>
  <c r="U2394" i="26"/>
  <c r="U2395" i="26"/>
  <c r="U2396" i="26"/>
  <c r="U2397" i="26"/>
  <c r="U2398" i="26"/>
  <c r="U2399" i="26"/>
  <c r="U2400" i="26"/>
  <c r="U2401" i="26"/>
  <c r="U2402" i="26"/>
  <c r="U2403" i="26"/>
  <c r="U2404" i="26"/>
  <c r="U2405" i="26"/>
  <c r="U2406" i="26"/>
  <c r="U2407" i="26"/>
  <c r="U2408" i="26"/>
  <c r="U2409" i="26"/>
  <c r="U2410" i="26"/>
  <c r="U2411" i="26"/>
  <c r="U2412" i="26"/>
  <c r="U2413" i="26"/>
  <c r="U2414" i="26"/>
  <c r="U2415" i="26"/>
  <c r="U2416" i="26"/>
  <c r="U2417" i="26"/>
  <c r="U2418" i="26"/>
  <c r="U2419" i="26"/>
  <c r="U2420" i="26"/>
  <c r="U2421" i="26"/>
  <c r="U2422" i="26"/>
  <c r="U2423" i="26"/>
  <c r="U2424" i="26"/>
  <c r="U2425" i="26"/>
  <c r="U2426" i="26"/>
  <c r="U2427" i="26"/>
  <c r="U2428" i="26"/>
  <c r="U2429" i="26"/>
  <c r="U2430" i="26"/>
  <c r="U2431" i="26"/>
  <c r="U2432" i="26"/>
  <c r="U2433" i="26"/>
  <c r="U2434" i="26"/>
  <c r="O1115" i="28"/>
  <c r="O978" i="28"/>
  <c r="R978" i="28" s="1"/>
  <c r="O1374" i="28"/>
  <c r="R1374" i="28" s="1"/>
  <c r="P978" i="28" l="1"/>
  <c r="Q978" i="28" s="1"/>
  <c r="P1374" i="28"/>
  <c r="Q1374" i="28" s="1"/>
  <c r="E969" i="28" l="1"/>
  <c r="E694" i="28"/>
  <c r="O694" i="28"/>
  <c r="R694" i="28" s="1"/>
  <c r="E1168" i="28"/>
  <c r="P694" i="28" l="1"/>
  <c r="Q694" i="28" s="1"/>
  <c r="O854" i="28" l="1"/>
  <c r="R854" i="28" s="1"/>
  <c r="E854" i="28"/>
  <c r="O826" i="28"/>
  <c r="R826" i="28" s="1"/>
  <c r="E826" i="28"/>
  <c r="P854" i="28" l="1"/>
  <c r="Q854" i="28" s="1"/>
  <c r="P826" i="28"/>
  <c r="Q826" i="28" s="1"/>
  <c r="O688" i="28"/>
  <c r="R688" i="28" s="1"/>
  <c r="O687" i="28"/>
  <c r="R687" i="28" s="1"/>
  <c r="A687" i="28"/>
  <c r="A688" i="28"/>
  <c r="P688" i="28" l="1"/>
  <c r="Q688" i="28" s="1"/>
  <c r="P687" i="28"/>
  <c r="Q687" i="28" s="1"/>
  <c r="N512" i="43"/>
  <c r="O1392" i="28"/>
  <c r="R1392" i="28" s="1"/>
  <c r="O1397" i="28"/>
  <c r="R1397" i="28" s="1"/>
  <c r="O1787" i="28"/>
  <c r="R1787" i="28" s="1"/>
  <c r="O1765" i="28"/>
  <c r="R1765" i="28" s="1"/>
  <c r="O1116" i="28"/>
  <c r="R1116" i="28" s="1"/>
  <c r="E1178" i="28"/>
  <c r="E629" i="28"/>
  <c r="P1392" i="28" l="1"/>
  <c r="Q1392" i="28" s="1"/>
  <c r="P1397" i="28"/>
  <c r="Q1397" i="28" s="1"/>
  <c r="P1787" i="28"/>
  <c r="Q1787" i="28" s="1"/>
  <c r="P1765" i="28"/>
  <c r="Q1765" i="28" s="1"/>
  <c r="P1116" i="28"/>
  <c r="Q1116" i="28" s="1"/>
  <c r="O982" i="28"/>
  <c r="R982" i="28" s="1"/>
  <c r="E982" i="28"/>
  <c r="E1239" i="28"/>
  <c r="E1106" i="28"/>
  <c r="E830" i="28"/>
  <c r="E1104" i="28"/>
  <c r="E967" i="28"/>
  <c r="O883" i="28"/>
  <c r="R883" i="28" s="1"/>
  <c r="E883" i="28"/>
  <c r="E1806" i="28"/>
  <c r="O1641" i="28"/>
  <c r="R1641" i="28" s="1"/>
  <c r="O2414" i="28"/>
  <c r="R2414" i="28" s="1"/>
  <c r="O2154" i="28"/>
  <c r="R2154" i="28" s="1"/>
  <c r="O1894" i="28"/>
  <c r="R1894" i="28" s="1"/>
  <c r="O1634" i="28"/>
  <c r="R1634" i="28" s="1"/>
  <c r="O1504" i="28"/>
  <c r="R1504" i="28" s="1"/>
  <c r="O1245" i="28"/>
  <c r="R1245" i="28" s="1"/>
  <c r="R1115" i="28"/>
  <c r="O2535" i="28"/>
  <c r="R2535" i="28" s="1"/>
  <c r="O1625" i="28"/>
  <c r="R1625" i="28" s="1"/>
  <c r="O1903" i="28"/>
  <c r="R1903" i="28" s="1"/>
  <c r="O1254" i="28"/>
  <c r="R1254" i="28" s="1"/>
  <c r="O1640" i="28"/>
  <c r="R1640" i="28" s="1"/>
  <c r="O2290" i="28"/>
  <c r="R2290" i="28" s="1"/>
  <c r="O1770" i="28"/>
  <c r="R1770" i="28" s="1"/>
  <c r="O1122" i="28"/>
  <c r="R1122" i="28" s="1"/>
  <c r="O1251" i="28"/>
  <c r="R1251" i="28" s="1"/>
  <c r="O1769" i="28"/>
  <c r="R1769" i="28" s="1"/>
  <c r="O2419" i="28"/>
  <c r="R2419" i="28" s="1"/>
  <c r="O1379" i="28"/>
  <c r="R1379" i="28" s="1"/>
  <c r="O2029" i="28"/>
  <c r="R2029" i="28" s="1"/>
  <c r="O709" i="28"/>
  <c r="R709" i="28" s="1"/>
  <c r="O1509" i="28"/>
  <c r="R1509" i="28" s="1"/>
  <c r="O1250" i="28"/>
  <c r="R1250" i="28" s="1"/>
  <c r="O1766" i="28"/>
  <c r="R1766" i="28" s="1"/>
  <c r="O2416" i="28"/>
  <c r="R2416" i="28" s="1"/>
  <c r="O1506" i="28"/>
  <c r="R1506" i="28" s="1"/>
  <c r="O2156" i="28"/>
  <c r="R2156" i="28" s="1"/>
  <c r="O981" i="28"/>
  <c r="R981" i="28" s="1"/>
  <c r="O1636" i="28"/>
  <c r="R1636" i="28" s="1"/>
  <c r="O1247" i="28"/>
  <c r="R1247" i="28" s="1"/>
  <c r="P982" i="28" l="1"/>
  <c r="Q982" i="28" s="1"/>
  <c r="P883" i="28"/>
  <c r="Q883" i="28" s="1"/>
  <c r="P1641" i="28"/>
  <c r="Q1641" i="28" s="1"/>
  <c r="P2414" i="28"/>
  <c r="Q2414" i="28" s="1"/>
  <c r="P2154" i="28"/>
  <c r="Q2154" i="28" s="1"/>
  <c r="P1894" i="28"/>
  <c r="Q1894" i="28" s="1"/>
  <c r="P1634" i="28"/>
  <c r="Q1634" i="28" s="1"/>
  <c r="P1504" i="28"/>
  <c r="Q1504" i="28" s="1"/>
  <c r="P1245" i="28"/>
  <c r="Q1245" i="28" s="1"/>
  <c r="P1115" i="28"/>
  <c r="Q1115" i="28" s="1"/>
  <c r="P2535" i="28"/>
  <c r="Q2535" i="28" s="1"/>
  <c r="P1625" i="28"/>
  <c r="Q1625" i="28" s="1"/>
  <c r="P1903" i="28"/>
  <c r="Q1903" i="28" s="1"/>
  <c r="P1254" i="28"/>
  <c r="Q1254" i="28" s="1"/>
  <c r="P2156" i="28"/>
  <c r="Q2156" i="28" s="1"/>
  <c r="P1769" i="28"/>
  <c r="Q1769" i="28" s="1"/>
  <c r="P1640" i="28"/>
  <c r="Q1640" i="28" s="1"/>
  <c r="P2290" i="28"/>
  <c r="Q2290" i="28" s="1"/>
  <c r="P1770" i="28"/>
  <c r="Q1770" i="28" s="1"/>
  <c r="P1122" i="28"/>
  <c r="Q1122" i="28" s="1"/>
  <c r="P1251" i="28"/>
  <c r="Q1251" i="28" s="1"/>
  <c r="P2416" i="28"/>
  <c r="Q2416" i="28" s="1"/>
  <c r="P2419" i="28"/>
  <c r="Q2419" i="28" s="1"/>
  <c r="P1379" i="28"/>
  <c r="Q1379" i="28" s="1"/>
  <c r="P2029" i="28"/>
  <c r="Q2029" i="28" s="1"/>
  <c r="P709" i="28"/>
  <c r="Q709" i="28" s="1"/>
  <c r="P1509" i="28"/>
  <c r="Q1509" i="28" s="1"/>
  <c r="P1250" i="28"/>
  <c r="Q1250" i="28" s="1"/>
  <c r="P1766" i="28"/>
  <c r="Q1766" i="28" s="1"/>
  <c r="P1506" i="28"/>
  <c r="Q1506" i="28" s="1"/>
  <c r="P981" i="28"/>
  <c r="Q981" i="28" s="1"/>
  <c r="P1636" i="28"/>
  <c r="Q1636" i="28" s="1"/>
  <c r="P1247" i="28"/>
  <c r="Q1247" i="28" s="1"/>
  <c r="O1246" i="28" l="1"/>
  <c r="R1246" i="28" s="1"/>
  <c r="O1887" i="28"/>
  <c r="R1887" i="28" s="1"/>
  <c r="O1238" i="28"/>
  <c r="R1238" i="28" s="1"/>
  <c r="O2139" i="28"/>
  <c r="R2139" i="28" s="1"/>
  <c r="O1489" i="28"/>
  <c r="R1489" i="28" s="1"/>
  <c r="O2526" i="28"/>
  <c r="R2526" i="28" s="1"/>
  <c r="O1876" i="28"/>
  <c r="R1876" i="28" s="1"/>
  <c r="O1746" i="28"/>
  <c r="R1746" i="28" s="1"/>
  <c r="O1094" i="28"/>
  <c r="R1094" i="28" s="1"/>
  <c r="O1875" i="28"/>
  <c r="R1875" i="28" s="1"/>
  <c r="O1226" i="28"/>
  <c r="R1226" i="28" s="1"/>
  <c r="O1225" i="28"/>
  <c r="R1225" i="28" s="1"/>
  <c r="O1874" i="28"/>
  <c r="R1874" i="28" s="1"/>
  <c r="R1744" i="28"/>
  <c r="O1092" i="28"/>
  <c r="R1092" i="28" s="1"/>
  <c r="O1612" i="28"/>
  <c r="R1612" i="28" s="1"/>
  <c r="O953" i="28"/>
  <c r="R953" i="28" s="1"/>
  <c r="O949" i="28"/>
  <c r="R949" i="28" s="1"/>
  <c r="O1608" i="28"/>
  <c r="R1608" i="28" s="1"/>
  <c r="O2512" i="28"/>
  <c r="R2512" i="28" s="1"/>
  <c r="E2512" i="28"/>
  <c r="O2252" i="28"/>
  <c r="R2252" i="28" s="1"/>
  <c r="E2252" i="28"/>
  <c r="O1732" i="28"/>
  <c r="R1732" i="28" s="1"/>
  <c r="E1732" i="28"/>
  <c r="O1602" i="28"/>
  <c r="P1602" i="28" s="1"/>
  <c r="Q1602" i="28" s="1"/>
  <c r="E1602" i="28"/>
  <c r="O1213" i="28"/>
  <c r="R1213" i="28" s="1"/>
  <c r="E1213" i="28"/>
  <c r="E667" i="28"/>
  <c r="E1080" i="28"/>
  <c r="O1080" i="28"/>
  <c r="R1080" i="28" s="1"/>
  <c r="O1387" i="28"/>
  <c r="R1387" i="28" s="1"/>
  <c r="O2167" i="28"/>
  <c r="R2167" i="28" s="1"/>
  <c r="O1124" i="28"/>
  <c r="R1124" i="28" s="1"/>
  <c r="O1902" i="28"/>
  <c r="R1902" i="28" s="1"/>
  <c r="O661" i="28"/>
  <c r="R661" i="28" s="1"/>
  <c r="O1598" i="28"/>
  <c r="R1598" i="28" s="1"/>
  <c r="O2376" i="28"/>
  <c r="R2376" i="28" s="1"/>
  <c r="O1207" i="28"/>
  <c r="R1207" i="28" s="1"/>
  <c r="E2505" i="28"/>
  <c r="O2505" i="28"/>
  <c r="R2505" i="28" s="1"/>
  <c r="E1985" i="28"/>
  <c r="O1985" i="28"/>
  <c r="R1985" i="28" s="1"/>
  <c r="O934" i="28"/>
  <c r="R934" i="28" s="1"/>
  <c r="O1594" i="28"/>
  <c r="R1594" i="28" s="1"/>
  <c r="O2373" i="28"/>
  <c r="R2373" i="28" s="1"/>
  <c r="O1204" i="28"/>
  <c r="R1204" i="28" s="1"/>
  <c r="E930" i="28"/>
  <c r="O930" i="28"/>
  <c r="R930" i="28" s="1"/>
  <c r="O2371" i="28"/>
  <c r="R2371" i="28" s="1"/>
  <c r="O2111" i="28"/>
  <c r="R2111" i="28" s="1"/>
  <c r="O1851" i="28"/>
  <c r="R1851" i="28" s="1"/>
  <c r="O1591" i="28"/>
  <c r="R1591" i="28" s="1"/>
  <c r="O1331" i="28"/>
  <c r="R1331" i="28" s="1"/>
  <c r="O929" i="28"/>
  <c r="R929" i="28" s="1"/>
  <c r="O527" i="28"/>
  <c r="R527" i="28" s="1"/>
  <c r="O926" i="28"/>
  <c r="R926" i="28" s="1"/>
  <c r="O2231" i="28"/>
  <c r="R2231" i="28" s="1"/>
  <c r="O1192" i="28"/>
  <c r="R1192" i="28" s="1"/>
  <c r="O1580" i="28"/>
  <c r="R1580" i="28" s="1"/>
  <c r="O2359" i="28"/>
  <c r="R2359" i="28" s="1"/>
  <c r="O1709" i="28"/>
  <c r="R1709" i="28" s="1"/>
  <c r="O1190" i="28"/>
  <c r="R1190" i="28" s="1"/>
  <c r="O1708" i="28"/>
  <c r="R1708" i="28" s="1"/>
  <c r="O1577" i="28"/>
  <c r="R1577" i="28" s="1"/>
  <c r="O2354" i="28"/>
  <c r="R2354" i="28" s="1"/>
  <c r="O1574" i="28"/>
  <c r="R1574" i="28" s="1"/>
  <c r="O1573" i="28"/>
  <c r="R1573" i="28" s="1"/>
  <c r="P1246" i="28" l="1"/>
  <c r="Q1246" i="28" s="1"/>
  <c r="P1887" i="28"/>
  <c r="Q1887" i="28" s="1"/>
  <c r="P1238" i="28"/>
  <c r="Q1238" i="28" s="1"/>
  <c r="P2139" i="28"/>
  <c r="Q2139" i="28" s="1"/>
  <c r="P1489" i="28"/>
  <c r="Q1489" i="28" s="1"/>
  <c r="P2526" i="28"/>
  <c r="Q2526" i="28" s="1"/>
  <c r="P1876" i="28"/>
  <c r="Q1876" i="28" s="1"/>
  <c r="P1746" i="28"/>
  <c r="Q1746" i="28" s="1"/>
  <c r="P1094" i="28"/>
  <c r="Q1094" i="28" s="1"/>
  <c r="P1875" i="28"/>
  <c r="Q1875" i="28" s="1"/>
  <c r="P1226" i="28"/>
  <c r="Q1226" i="28" s="1"/>
  <c r="P1225" i="28"/>
  <c r="Q1225" i="28" s="1"/>
  <c r="P1874" i="28"/>
  <c r="Q1874" i="28" s="1"/>
  <c r="P1744" i="28"/>
  <c r="Q1744" i="28" s="1"/>
  <c r="P1092" i="28"/>
  <c r="Q1092" i="28" s="1"/>
  <c r="P1612" i="28"/>
  <c r="Q1612" i="28" s="1"/>
  <c r="P953" i="28"/>
  <c r="Q953" i="28" s="1"/>
  <c r="P949" i="28"/>
  <c r="Q949" i="28" s="1"/>
  <c r="P1608" i="28"/>
  <c r="Q1608" i="28" s="1"/>
  <c r="R1602" i="28"/>
  <c r="P2512" i="28"/>
  <c r="Q2512" i="28" s="1"/>
  <c r="P2252" i="28"/>
  <c r="Q2252" i="28" s="1"/>
  <c r="P1732" i="28"/>
  <c r="Q1732" i="28" s="1"/>
  <c r="P1213" i="28"/>
  <c r="Q1213" i="28" s="1"/>
  <c r="P1080" i="28"/>
  <c r="Q1080" i="28" s="1"/>
  <c r="P1387" i="28"/>
  <c r="Q1387" i="28" s="1"/>
  <c r="P2167" i="28"/>
  <c r="Q2167" i="28" s="1"/>
  <c r="P1124" i="28"/>
  <c r="Q1124" i="28" s="1"/>
  <c r="P1902" i="28"/>
  <c r="Q1902" i="28" s="1"/>
  <c r="P661" i="28"/>
  <c r="Q661" i="28" s="1"/>
  <c r="P1598" i="28"/>
  <c r="Q1598" i="28" s="1"/>
  <c r="P2376" i="28"/>
  <c r="Q2376" i="28" s="1"/>
  <c r="P1207" i="28"/>
  <c r="Q1207" i="28" s="1"/>
  <c r="P2505" i="28"/>
  <c r="Q2505" i="28" s="1"/>
  <c r="P1985" i="28"/>
  <c r="Q1985" i="28" s="1"/>
  <c r="P934" i="28"/>
  <c r="Q934" i="28" s="1"/>
  <c r="P1594" i="28"/>
  <c r="Q1594" i="28" s="1"/>
  <c r="P2373" i="28"/>
  <c r="Q2373" i="28" s="1"/>
  <c r="P1204" i="28"/>
  <c r="Q1204" i="28" s="1"/>
  <c r="P930" i="28"/>
  <c r="Q930" i="28" s="1"/>
  <c r="P2371" i="28"/>
  <c r="Q2371" i="28" s="1"/>
  <c r="P2111" i="28"/>
  <c r="Q2111" i="28" s="1"/>
  <c r="P1851" i="28"/>
  <c r="Q1851" i="28" s="1"/>
  <c r="P1591" i="28"/>
  <c r="Q1591" i="28" s="1"/>
  <c r="P1331" i="28"/>
  <c r="Q1331" i="28" s="1"/>
  <c r="P929" i="28"/>
  <c r="Q929" i="28" s="1"/>
  <c r="P527" i="28"/>
  <c r="Q527" i="28" s="1"/>
  <c r="P926" i="28"/>
  <c r="Q926" i="28" s="1"/>
  <c r="P2231" i="28"/>
  <c r="Q2231" i="28" s="1"/>
  <c r="P1192" i="28"/>
  <c r="Q1192" i="28" s="1"/>
  <c r="P1580" i="28"/>
  <c r="Q1580" i="28" s="1"/>
  <c r="P2359" i="28"/>
  <c r="Q2359" i="28" s="1"/>
  <c r="P1709" i="28"/>
  <c r="Q1709" i="28" s="1"/>
  <c r="P1190" i="28"/>
  <c r="Q1190" i="28" s="1"/>
  <c r="P1708" i="28"/>
  <c r="Q1708" i="28" s="1"/>
  <c r="P1577" i="28"/>
  <c r="Q1577" i="28" s="1"/>
  <c r="P2354" i="28"/>
  <c r="Q2354" i="28" s="1"/>
  <c r="P1574" i="28"/>
  <c r="Q1574" i="28" s="1"/>
  <c r="P1573" i="28"/>
  <c r="Q1573" i="28" s="1"/>
  <c r="O2386" i="28" l="1"/>
  <c r="R2386" i="28" s="1"/>
  <c r="O1736" i="28"/>
  <c r="R1736" i="28" s="1"/>
  <c r="O1217" i="28"/>
  <c r="R1217" i="28" s="1"/>
  <c r="O671" i="28"/>
  <c r="R671" i="28" s="1"/>
  <c r="O2091" i="28"/>
  <c r="R2091" i="28" s="1"/>
  <c r="O1311" i="28"/>
  <c r="R1311" i="28" s="1"/>
  <c r="O906" i="28"/>
  <c r="R906" i="28" s="1"/>
  <c r="O1181" i="28"/>
  <c r="R1181" i="28" s="1"/>
  <c r="O1180" i="28"/>
  <c r="R1180" i="28" s="1"/>
  <c r="O1828" i="28"/>
  <c r="R1828" i="28" s="1"/>
  <c r="O2088" i="28"/>
  <c r="R2088" i="28" s="1"/>
  <c r="O1308" i="28"/>
  <c r="R1308" i="28" s="1"/>
  <c r="O903" i="28"/>
  <c r="R903" i="28" s="1"/>
  <c r="O2217" i="28"/>
  <c r="R2217" i="28" s="1"/>
  <c r="E2217" i="28"/>
  <c r="O1697" i="28"/>
  <c r="R1697" i="28" s="1"/>
  <c r="E1697" i="28"/>
  <c r="O1567" i="28"/>
  <c r="R1567" i="28" s="1"/>
  <c r="E1567" i="28"/>
  <c r="E1039" i="28"/>
  <c r="O1178" i="28"/>
  <c r="R1178" i="28" s="1"/>
  <c r="O1039" i="28"/>
  <c r="R1039" i="28" s="1"/>
  <c r="O1696" i="28"/>
  <c r="R1696" i="28" s="1"/>
  <c r="O1038" i="28"/>
  <c r="R1038" i="28" s="1"/>
  <c r="O1955" i="28"/>
  <c r="R1955" i="28" s="1"/>
  <c r="O1435" i="28"/>
  <c r="R1435" i="28" s="1"/>
  <c r="O900" i="28"/>
  <c r="R900" i="28" s="1"/>
  <c r="O1565" i="28"/>
  <c r="R1565" i="28" s="1"/>
  <c r="O1037" i="28"/>
  <c r="R1037" i="28" s="1"/>
  <c r="O1564" i="28"/>
  <c r="R1564" i="28" s="1"/>
  <c r="O2343" i="28"/>
  <c r="R2343" i="28" s="1"/>
  <c r="O2083" i="28"/>
  <c r="R2083" i="28" s="1"/>
  <c r="O1823" i="28"/>
  <c r="R1823" i="28" s="1"/>
  <c r="O1563" i="28"/>
  <c r="R1563" i="28" s="1"/>
  <c r="O1303" i="28"/>
  <c r="R1303" i="28" s="1"/>
  <c r="O1035" i="28"/>
  <c r="R1035" i="28" s="1"/>
  <c r="O898" i="28"/>
  <c r="R898" i="28" s="1"/>
  <c r="O2385" i="28"/>
  <c r="R2385" i="28" s="1"/>
  <c r="E2385" i="28"/>
  <c r="O1216" i="28"/>
  <c r="R1216" i="28" s="1"/>
  <c r="O2337" i="28"/>
  <c r="R2337" i="28" s="1"/>
  <c r="E2337" i="28"/>
  <c r="O1168" i="28"/>
  <c r="R1168" i="28" s="1"/>
  <c r="O1946" i="28"/>
  <c r="R1946" i="28" s="1"/>
  <c r="O1426" i="28"/>
  <c r="R1426" i="28" s="1"/>
  <c r="O754" i="28"/>
  <c r="R754" i="28" s="1"/>
  <c r="A754" i="28"/>
  <c r="O2465" i="28"/>
  <c r="R2465" i="28" s="1"/>
  <c r="O2335" i="28"/>
  <c r="R2335" i="28" s="1"/>
  <c r="O2205" i="28"/>
  <c r="R2205" i="28" s="1"/>
  <c r="O2075" i="28"/>
  <c r="R2075" i="28" s="1"/>
  <c r="O1945" i="28"/>
  <c r="R1945" i="28" s="1"/>
  <c r="O1555" i="28"/>
  <c r="R1555" i="28" s="1"/>
  <c r="O1425" i="28"/>
  <c r="R1425" i="28" s="1"/>
  <c r="O1295" i="28"/>
  <c r="R1295" i="28" s="1"/>
  <c r="O1029" i="28"/>
  <c r="R1029" i="28" s="1"/>
  <c r="O619" i="28"/>
  <c r="R619" i="28" s="1"/>
  <c r="O1684" i="28"/>
  <c r="R1684" i="28" s="1"/>
  <c r="O1028" i="28"/>
  <c r="R1028" i="28" s="1"/>
  <c r="O2463" i="28"/>
  <c r="R2463" i="28" s="1"/>
  <c r="O2203" i="28"/>
  <c r="R2203" i="28" s="1"/>
  <c r="O1553" i="28"/>
  <c r="R1553" i="28" s="1"/>
  <c r="O1164" i="28"/>
  <c r="R1164" i="28" s="1"/>
  <c r="O2462" i="28"/>
  <c r="R2462" i="28" s="1"/>
  <c r="O2332" i="28"/>
  <c r="R2332" i="28" s="1"/>
  <c r="O2202" i="28"/>
  <c r="R2202" i="28" s="1"/>
  <c r="O1682" i="28"/>
  <c r="R1682" i="28" s="1"/>
  <c r="O1942" i="28"/>
  <c r="R1942" i="28" s="1"/>
  <c r="O1552" i="28"/>
  <c r="R1552" i="28" s="1"/>
  <c r="O1163" i="28"/>
  <c r="R1163" i="28" s="1"/>
  <c r="O1422" i="28"/>
  <c r="R1422" i="28" s="1"/>
  <c r="O1026" i="28"/>
  <c r="R1026" i="28" s="1"/>
  <c r="O750" i="28"/>
  <c r="R750" i="28" s="1"/>
  <c r="O2331" i="28"/>
  <c r="R2331" i="28" s="1"/>
  <c r="O2201" i="28"/>
  <c r="R2201" i="28" s="1"/>
  <c r="O1681" i="28"/>
  <c r="R1681" i="28" s="1"/>
  <c r="O1551" i="28"/>
  <c r="R1551" i="28" s="1"/>
  <c r="O1291" i="28"/>
  <c r="R1291" i="28" s="1"/>
  <c r="O1162" i="28"/>
  <c r="R1162" i="28" s="1"/>
  <c r="O492" i="28"/>
  <c r="R492" i="28" s="1"/>
  <c r="O376" i="28"/>
  <c r="R376" i="28" s="1"/>
  <c r="P749" i="28"/>
  <c r="Q749" i="28" s="1"/>
  <c r="R749" i="28"/>
  <c r="O616" i="28"/>
  <c r="R616" i="28" s="1"/>
  <c r="O2429" i="28"/>
  <c r="R2429" i="28" s="1"/>
  <c r="O1779" i="28"/>
  <c r="R1779" i="28" s="1"/>
  <c r="O1259" i="28"/>
  <c r="R1259" i="28" s="1"/>
  <c r="J134" i="43"/>
  <c r="C134" i="43"/>
  <c r="O2068" i="28"/>
  <c r="R2068" i="28" s="1"/>
  <c r="O1646" i="28"/>
  <c r="R1646" i="28" s="1"/>
  <c r="E1646" i="28"/>
  <c r="O2678" i="28"/>
  <c r="R2678" i="28" s="1"/>
  <c r="E2678" i="28"/>
  <c r="O2028" i="28"/>
  <c r="R2028" i="28" s="1"/>
  <c r="E2028" i="28"/>
  <c r="O1378" i="28"/>
  <c r="R1378" i="28" s="1"/>
  <c r="E1378" i="28"/>
  <c r="P1311" i="28" l="1"/>
  <c r="Q1311" i="28" s="1"/>
  <c r="P2386" i="28"/>
  <c r="Q2386" i="28" s="1"/>
  <c r="P1736" i="28"/>
  <c r="Q1736" i="28" s="1"/>
  <c r="P1217" i="28"/>
  <c r="Q1217" i="28" s="1"/>
  <c r="P671" i="28"/>
  <c r="Q671" i="28" s="1"/>
  <c r="P2091" i="28"/>
  <c r="Q2091" i="28" s="1"/>
  <c r="P906" i="28"/>
  <c r="Q906" i="28" s="1"/>
  <c r="P1181" i="28"/>
  <c r="Q1181" i="28" s="1"/>
  <c r="P1308" i="28"/>
  <c r="Q1308" i="28" s="1"/>
  <c r="P1180" i="28"/>
  <c r="Q1180" i="28" s="1"/>
  <c r="P1828" i="28"/>
  <c r="Q1828" i="28" s="1"/>
  <c r="P2088" i="28"/>
  <c r="Q2088" i="28" s="1"/>
  <c r="P903" i="28"/>
  <c r="Q903" i="28" s="1"/>
  <c r="P1567" i="28"/>
  <c r="Q1567" i="28" s="1"/>
  <c r="P2217" i="28"/>
  <c r="Q2217" i="28" s="1"/>
  <c r="P1697" i="28"/>
  <c r="Q1697" i="28" s="1"/>
  <c r="P1178" i="28"/>
  <c r="Q1178" i="28" s="1"/>
  <c r="P1039" i="28"/>
  <c r="Q1039" i="28" s="1"/>
  <c r="P1696" i="28"/>
  <c r="Q1696" i="28" s="1"/>
  <c r="P1038" i="28"/>
  <c r="Q1038" i="28" s="1"/>
  <c r="P1955" i="28"/>
  <c r="Q1955" i="28" s="1"/>
  <c r="P1435" i="28"/>
  <c r="Q1435" i="28" s="1"/>
  <c r="P900" i="28"/>
  <c r="Q900" i="28" s="1"/>
  <c r="P1565" i="28"/>
  <c r="Q1565" i="28" s="1"/>
  <c r="P1037" i="28"/>
  <c r="Q1037" i="28" s="1"/>
  <c r="P1564" i="28"/>
  <c r="Q1564" i="28" s="1"/>
  <c r="P2343" i="28"/>
  <c r="Q2343" i="28" s="1"/>
  <c r="P2083" i="28"/>
  <c r="Q2083" i="28" s="1"/>
  <c r="P1823" i="28"/>
  <c r="Q1823" i="28" s="1"/>
  <c r="P1563" i="28"/>
  <c r="Q1563" i="28" s="1"/>
  <c r="P1303" i="28"/>
  <c r="Q1303" i="28" s="1"/>
  <c r="P1035" i="28"/>
  <c r="Q1035" i="28" s="1"/>
  <c r="P898" i="28"/>
  <c r="Q898" i="28" s="1"/>
  <c r="P2385" i="28"/>
  <c r="Q2385" i="28" s="1"/>
  <c r="P1168" i="28"/>
  <c r="Q1168" i="28" s="1"/>
  <c r="P1216" i="28"/>
  <c r="Q1216" i="28" s="1"/>
  <c r="P2337" i="28"/>
  <c r="Q2337" i="28" s="1"/>
  <c r="P1946" i="28"/>
  <c r="Q1946" i="28" s="1"/>
  <c r="P1426" i="28"/>
  <c r="Q1426" i="28" s="1"/>
  <c r="P754" i="28"/>
  <c r="Q754" i="28" s="1"/>
  <c r="P2465" i="28"/>
  <c r="Q2465" i="28" s="1"/>
  <c r="P2335" i="28"/>
  <c r="Q2335" i="28" s="1"/>
  <c r="P2205" i="28"/>
  <c r="Q2205" i="28" s="1"/>
  <c r="P2075" i="28"/>
  <c r="Q2075" i="28" s="1"/>
  <c r="P1945" i="28"/>
  <c r="Q1945" i="28" s="1"/>
  <c r="P1555" i="28"/>
  <c r="Q1555" i="28" s="1"/>
  <c r="P1425" i="28"/>
  <c r="Q1425" i="28" s="1"/>
  <c r="P1295" i="28"/>
  <c r="Q1295" i="28" s="1"/>
  <c r="P1029" i="28"/>
  <c r="Q1029" i="28" s="1"/>
  <c r="P619" i="28"/>
  <c r="Q619" i="28" s="1"/>
  <c r="P1028" i="28"/>
  <c r="Q1028" i="28" s="1"/>
  <c r="P1684" i="28"/>
  <c r="Q1684" i="28" s="1"/>
  <c r="P2463" i="28"/>
  <c r="Q2463" i="28" s="1"/>
  <c r="P2203" i="28"/>
  <c r="Q2203" i="28" s="1"/>
  <c r="P1553" i="28"/>
  <c r="Q1553" i="28" s="1"/>
  <c r="P1164" i="28"/>
  <c r="Q1164" i="28" s="1"/>
  <c r="P2462" i="28"/>
  <c r="Q2462" i="28" s="1"/>
  <c r="P2332" i="28"/>
  <c r="Q2332" i="28" s="1"/>
  <c r="P2202" i="28"/>
  <c r="Q2202" i="28" s="1"/>
  <c r="P1682" i="28"/>
  <c r="Q1682" i="28" s="1"/>
  <c r="P1942" i="28"/>
  <c r="Q1942" i="28" s="1"/>
  <c r="P1552" i="28"/>
  <c r="Q1552" i="28" s="1"/>
  <c r="P1163" i="28"/>
  <c r="Q1163" i="28" s="1"/>
  <c r="P1422" i="28"/>
  <c r="Q1422" i="28" s="1"/>
  <c r="P1026" i="28"/>
  <c r="Q1026" i="28" s="1"/>
  <c r="P750" i="28"/>
  <c r="Q750" i="28" s="1"/>
  <c r="P2331" i="28"/>
  <c r="Q2331" i="28" s="1"/>
  <c r="P2201" i="28"/>
  <c r="Q2201" i="28" s="1"/>
  <c r="P1681" i="28"/>
  <c r="Q1681" i="28" s="1"/>
  <c r="P1551" i="28"/>
  <c r="Q1551" i="28" s="1"/>
  <c r="P1291" i="28"/>
  <c r="Q1291" i="28" s="1"/>
  <c r="P1162" i="28"/>
  <c r="Q1162" i="28" s="1"/>
  <c r="P492" i="28"/>
  <c r="Q492" i="28" s="1"/>
  <c r="P376" i="28"/>
  <c r="Q376" i="28" s="1"/>
  <c r="P616" i="28"/>
  <c r="Q616" i="28" s="1"/>
  <c r="P2429" i="28"/>
  <c r="Q2429" i="28" s="1"/>
  <c r="P1779" i="28"/>
  <c r="Q1779" i="28" s="1"/>
  <c r="P1259" i="28"/>
  <c r="Q1259" i="28" s="1"/>
  <c r="P2068" i="28"/>
  <c r="Q2068" i="28" s="1"/>
  <c r="P1646" i="28"/>
  <c r="Q1646" i="28" s="1"/>
  <c r="P2678" i="28"/>
  <c r="Q2678" i="28" s="1"/>
  <c r="P2028" i="28"/>
  <c r="Q2028" i="28" s="1"/>
  <c r="P1378" i="28"/>
  <c r="Q1378" i="28" s="1"/>
  <c r="O2417" i="28" l="1"/>
  <c r="R2417" i="28" s="1"/>
  <c r="E2417" i="28"/>
  <c r="O2287" i="28"/>
  <c r="R2287" i="28" s="1"/>
  <c r="E2287" i="28"/>
  <c r="O1767" i="28"/>
  <c r="R1767" i="28" s="1"/>
  <c r="E1767" i="28"/>
  <c r="O1637" i="28"/>
  <c r="R1637" i="28" s="1"/>
  <c r="E1637" i="28"/>
  <c r="O1248" i="28"/>
  <c r="R1248" i="28" s="1"/>
  <c r="O1119" i="28"/>
  <c r="R1119" i="28" s="1"/>
  <c r="E1119" i="28"/>
  <c r="O2278" i="28"/>
  <c r="R2278" i="28" s="1"/>
  <c r="E2278" i="28"/>
  <c r="O1888" i="28"/>
  <c r="R1888" i="28" s="1"/>
  <c r="E1888" i="28"/>
  <c r="O1758" i="28"/>
  <c r="R1758" i="28" s="1"/>
  <c r="E1758" i="28"/>
  <c r="O1239" i="28"/>
  <c r="R1239" i="28" s="1"/>
  <c r="O1106" i="28"/>
  <c r="R1106" i="28" s="1"/>
  <c r="O969" i="28"/>
  <c r="R969" i="28" s="1"/>
  <c r="E2536" i="28"/>
  <c r="E2406" i="28"/>
  <c r="E2146" i="28"/>
  <c r="E2016" i="28"/>
  <c r="E1886" i="28"/>
  <c r="O2536" i="28"/>
  <c r="R2536" i="28" s="1"/>
  <c r="O2406" i="28"/>
  <c r="R2406" i="28" s="1"/>
  <c r="O2146" i="28"/>
  <c r="R2146" i="28" s="1"/>
  <c r="O2016" i="28"/>
  <c r="R2016" i="28" s="1"/>
  <c r="O1886" i="28"/>
  <c r="R1886" i="28" s="1"/>
  <c r="O1626" i="28"/>
  <c r="R1626" i="28" s="1"/>
  <c r="E1626" i="28"/>
  <c r="O1496" i="28"/>
  <c r="R1496" i="28" s="1"/>
  <c r="E1496" i="28"/>
  <c r="O1366" i="28"/>
  <c r="R1366" i="28" s="1"/>
  <c r="E1366" i="28"/>
  <c r="O1104" i="28"/>
  <c r="R1104" i="28" s="1"/>
  <c r="E1622" i="28"/>
  <c r="O963" i="28"/>
  <c r="R963" i="28" s="1"/>
  <c r="P2417" i="28" l="1"/>
  <c r="Q2417" i="28" s="1"/>
  <c r="P2287" i="28"/>
  <c r="Q2287" i="28" s="1"/>
  <c r="P1767" i="28"/>
  <c r="Q1767" i="28" s="1"/>
  <c r="P1637" i="28"/>
  <c r="Q1637" i="28" s="1"/>
  <c r="P1248" i="28"/>
  <c r="Q1248" i="28" s="1"/>
  <c r="P1119" i="28"/>
  <c r="Q1119" i="28" s="1"/>
  <c r="P1758" i="28"/>
  <c r="Q1758" i="28" s="1"/>
  <c r="P2278" i="28"/>
  <c r="Q2278" i="28" s="1"/>
  <c r="P1888" i="28"/>
  <c r="Q1888" i="28" s="1"/>
  <c r="P1239" i="28"/>
  <c r="Q1239" i="28" s="1"/>
  <c r="P1106" i="28"/>
  <c r="Q1106" i="28" s="1"/>
  <c r="P969" i="28"/>
  <c r="Q969" i="28" s="1"/>
  <c r="P2536" i="28"/>
  <c r="Q2536" i="28" s="1"/>
  <c r="P2406" i="28"/>
  <c r="Q2406" i="28" s="1"/>
  <c r="P2146" i="28"/>
  <c r="Q2146" i="28" s="1"/>
  <c r="P2016" i="28"/>
  <c r="Q2016" i="28" s="1"/>
  <c r="P1886" i="28"/>
  <c r="Q1886" i="28" s="1"/>
  <c r="P1626" i="28"/>
  <c r="Q1626" i="28" s="1"/>
  <c r="P1496" i="28"/>
  <c r="Q1496" i="28" s="1"/>
  <c r="P1366" i="28"/>
  <c r="Q1366" i="28" s="1"/>
  <c r="P1104" i="28"/>
  <c r="Q1104" i="28" s="1"/>
  <c r="P963" i="28"/>
  <c r="Q963" i="28" s="1"/>
  <c r="O1622" i="28" l="1"/>
  <c r="R1622" i="28" s="1"/>
  <c r="O2327" i="28"/>
  <c r="R2327" i="28" s="1"/>
  <c r="E2327" i="28"/>
  <c r="O1677" i="28"/>
  <c r="R1677" i="28" s="1"/>
  <c r="E1677" i="28"/>
  <c r="O1158" i="28"/>
  <c r="R1158" i="28" s="1"/>
  <c r="E1158" i="28"/>
  <c r="O1806" i="28"/>
  <c r="R1806" i="28" s="1"/>
  <c r="O744" i="28"/>
  <c r="R744" i="28" s="1"/>
  <c r="O2325" i="28"/>
  <c r="R2325" i="28" s="1"/>
  <c r="O1935" i="28"/>
  <c r="R1935" i="28" s="1"/>
  <c r="O1545" i="28"/>
  <c r="R1545" i="28" s="1"/>
  <c r="O1285" i="28"/>
  <c r="R1285" i="28" s="1"/>
  <c r="O1804" i="28"/>
  <c r="R1804" i="28" s="1"/>
  <c r="O1018" i="28"/>
  <c r="R1018" i="28" s="1"/>
  <c r="O2760" i="28"/>
  <c r="R2760" i="28" s="1"/>
  <c r="O2240" i="28"/>
  <c r="R2240" i="28" s="1"/>
  <c r="O1590" i="28"/>
  <c r="R1590" i="28" s="1"/>
  <c r="O2713" i="28"/>
  <c r="R2713" i="28" s="1"/>
  <c r="O2193" i="28"/>
  <c r="R2193" i="28" s="1"/>
  <c r="O1543" i="28"/>
  <c r="R1543" i="28" s="1"/>
  <c r="O608" i="28"/>
  <c r="R608" i="28" s="1"/>
  <c r="P1622" i="28" l="1"/>
  <c r="Q1622" i="28" s="1"/>
  <c r="P2327" i="28"/>
  <c r="Q2327" i="28" s="1"/>
  <c r="P1677" i="28"/>
  <c r="Q1677" i="28" s="1"/>
  <c r="P1158" i="28"/>
  <c r="Q1158" i="28" s="1"/>
  <c r="P1806" i="28"/>
  <c r="Q1806" i="28" s="1"/>
  <c r="P744" i="28"/>
  <c r="Q744" i="28" s="1"/>
  <c r="P2325" i="28"/>
  <c r="Q2325" i="28" s="1"/>
  <c r="P1935" i="28"/>
  <c r="Q1935" i="28" s="1"/>
  <c r="P1545" i="28"/>
  <c r="Q1545" i="28" s="1"/>
  <c r="P1285" i="28"/>
  <c r="Q1285" i="28" s="1"/>
  <c r="P1804" i="28"/>
  <c r="Q1804" i="28" s="1"/>
  <c r="P1018" i="28"/>
  <c r="Q1018" i="28" s="1"/>
  <c r="P2760" i="28"/>
  <c r="Q2760" i="28" s="1"/>
  <c r="P1590" i="28"/>
  <c r="Q1590" i="28" s="1"/>
  <c r="P2240" i="28"/>
  <c r="Q2240" i="28" s="1"/>
  <c r="P2713" i="28"/>
  <c r="Q2713" i="28" s="1"/>
  <c r="P2193" i="28"/>
  <c r="Q2193" i="28" s="1"/>
  <c r="P1543" i="28"/>
  <c r="Q1543" i="28" s="1"/>
  <c r="P608" i="28"/>
  <c r="Q608" i="28" s="1"/>
  <c r="O2313" i="28"/>
  <c r="R2313" i="28" s="1"/>
  <c r="O1007" i="28"/>
  <c r="R1007" i="28" s="1"/>
  <c r="O2442" i="28"/>
  <c r="R2442" i="28" s="1"/>
  <c r="O1532" i="28"/>
  <c r="R1532" i="28" s="1"/>
  <c r="O2571" i="28"/>
  <c r="R2571" i="28" s="1"/>
  <c r="O1142" i="28"/>
  <c r="R1142" i="28" s="1"/>
  <c r="O2309" i="28"/>
  <c r="R2309" i="28" s="1"/>
  <c r="R2439" i="28"/>
  <c r="O1140" i="28"/>
  <c r="R1140" i="28" s="1"/>
  <c r="O1918" i="28"/>
  <c r="R1918" i="28" s="1"/>
  <c r="O865" i="28"/>
  <c r="R865" i="28" s="1"/>
  <c r="O1527" i="28"/>
  <c r="R1527" i="28" s="1"/>
  <c r="O1001" i="28"/>
  <c r="R1001" i="28" s="1"/>
  <c r="O2566" i="28"/>
  <c r="R2566" i="28" s="1"/>
  <c r="O2306" i="28"/>
  <c r="R2306" i="28" s="1"/>
  <c r="O2046" i="28"/>
  <c r="R2046" i="28" s="1"/>
  <c r="O1786" i="28"/>
  <c r="R1786" i="28" s="1"/>
  <c r="O1526" i="28"/>
  <c r="R1526" i="28" s="1"/>
  <c r="O1266" i="28"/>
  <c r="R1266" i="28" s="1"/>
  <c r="O1785" i="28"/>
  <c r="R1785" i="28" s="1"/>
  <c r="O860" i="28"/>
  <c r="R860" i="28" s="1"/>
  <c r="P2313" i="28" l="1"/>
  <c r="Q2313" i="28" s="1"/>
  <c r="P1007" i="28"/>
  <c r="Q1007" i="28" s="1"/>
  <c r="P2442" i="28"/>
  <c r="Q2442" i="28" s="1"/>
  <c r="P1532" i="28"/>
  <c r="Q1532" i="28" s="1"/>
  <c r="P2571" i="28"/>
  <c r="Q2571" i="28" s="1"/>
  <c r="P1142" i="28"/>
  <c r="Q1142" i="28" s="1"/>
  <c r="P2309" i="28"/>
  <c r="Q2309" i="28" s="1"/>
  <c r="P2439" i="28"/>
  <c r="Q2439" i="28" s="1"/>
  <c r="P1140" i="28"/>
  <c r="Q1140" i="28" s="1"/>
  <c r="P1918" i="28"/>
  <c r="Q1918" i="28" s="1"/>
  <c r="P865" i="28"/>
  <c r="Q865" i="28" s="1"/>
  <c r="P1527" i="28"/>
  <c r="Q1527" i="28" s="1"/>
  <c r="P1001" i="28"/>
  <c r="Q1001" i="28" s="1"/>
  <c r="P2566" i="28"/>
  <c r="Q2566" i="28" s="1"/>
  <c r="P2306" i="28"/>
  <c r="Q2306" i="28" s="1"/>
  <c r="P2046" i="28"/>
  <c r="Q2046" i="28" s="1"/>
  <c r="P1786" i="28"/>
  <c r="Q1786" i="28" s="1"/>
  <c r="P1526" i="28"/>
  <c r="Q1526" i="28" s="1"/>
  <c r="P1266" i="28"/>
  <c r="Q1266" i="28" s="1"/>
  <c r="P1785" i="28"/>
  <c r="Q1785" i="28" s="1"/>
  <c r="P860" i="28"/>
  <c r="Q860" i="28" s="1"/>
  <c r="O2302" i="28"/>
  <c r="R2302" i="28" s="1"/>
  <c r="O1782" i="28"/>
  <c r="R1782" i="28" s="1"/>
  <c r="O1652" i="28"/>
  <c r="R1652" i="28" s="1"/>
  <c r="O1262" i="28"/>
  <c r="R1262" i="28" s="1"/>
  <c r="O1133" i="28"/>
  <c r="R1133" i="28" s="1"/>
  <c r="A1134" i="28"/>
  <c r="A1135" i="28"/>
  <c r="A1136" i="28"/>
  <c r="A1137" i="28"/>
  <c r="A1138" i="28"/>
  <c r="A1139" i="28"/>
  <c r="A1140" i="28"/>
  <c r="A1141" i="28"/>
  <c r="A1142" i="28"/>
  <c r="A1143" i="28"/>
  <c r="A1144" i="28"/>
  <c r="A1145" i="28"/>
  <c r="A1146" i="28"/>
  <c r="A1147" i="28"/>
  <c r="A1148" i="28"/>
  <c r="A1149" i="28"/>
  <c r="A1150" i="28"/>
  <c r="A1151" i="28"/>
  <c r="A1152" i="28"/>
  <c r="A1153" i="28"/>
  <c r="A1154" i="28"/>
  <c r="A1155" i="28"/>
  <c r="A1156" i="28"/>
  <c r="A1157" i="28"/>
  <c r="A1158" i="28"/>
  <c r="A1159" i="28"/>
  <c r="A1160" i="28"/>
  <c r="A1161" i="28"/>
  <c r="A1162" i="28"/>
  <c r="A1163" i="28"/>
  <c r="A1164" i="28"/>
  <c r="A1165" i="28"/>
  <c r="A1166" i="28"/>
  <c r="A1167" i="28"/>
  <c r="A1168" i="28"/>
  <c r="A1169" i="28"/>
  <c r="A1170" i="28"/>
  <c r="A1171" i="28"/>
  <c r="A1172" i="28"/>
  <c r="A1173" i="28"/>
  <c r="A1174" i="28"/>
  <c r="A1175" i="28"/>
  <c r="A1176" i="28"/>
  <c r="A1177" i="28"/>
  <c r="A1178" i="28"/>
  <c r="A1179" i="28"/>
  <c r="A1180" i="28"/>
  <c r="A1181" i="28"/>
  <c r="A1182" i="28"/>
  <c r="A1183" i="28"/>
  <c r="A1184" i="28"/>
  <c r="A1185" i="28"/>
  <c r="A1186" i="28"/>
  <c r="A1187" i="28"/>
  <c r="A1188" i="28"/>
  <c r="A1189" i="28"/>
  <c r="A1190" i="28"/>
  <c r="A1191" i="28"/>
  <c r="A1192" i="28"/>
  <c r="A1193" i="28"/>
  <c r="A1194" i="28"/>
  <c r="A1195" i="28"/>
  <c r="A1196" i="28"/>
  <c r="A1197" i="28"/>
  <c r="A1198" i="28"/>
  <c r="A1199" i="28"/>
  <c r="A1200" i="28"/>
  <c r="A1201" i="28"/>
  <c r="A1202" i="28"/>
  <c r="A1203" i="28"/>
  <c r="A1204" i="28"/>
  <c r="A1205" i="28"/>
  <c r="A1206" i="28"/>
  <c r="A1207" i="28"/>
  <c r="A1208" i="28"/>
  <c r="A1209" i="28"/>
  <c r="A1210" i="28"/>
  <c r="A1211" i="28"/>
  <c r="A1212" i="28"/>
  <c r="A1213" i="28"/>
  <c r="A1214" i="28"/>
  <c r="A1215" i="28"/>
  <c r="A1216" i="28"/>
  <c r="A1217" i="28"/>
  <c r="A1218" i="28"/>
  <c r="A1219" i="28"/>
  <c r="A1220" i="28"/>
  <c r="A1221" i="28"/>
  <c r="A1222" i="28"/>
  <c r="A1223" i="28"/>
  <c r="A1224" i="28"/>
  <c r="A1225" i="28"/>
  <c r="A1226" i="28"/>
  <c r="A1227" i="28"/>
  <c r="A1228" i="28"/>
  <c r="A1229" i="28"/>
  <c r="A1230" i="28"/>
  <c r="A1231" i="28"/>
  <c r="A1232" i="28"/>
  <c r="A1233" i="28"/>
  <c r="A1234" i="28"/>
  <c r="A1235" i="28"/>
  <c r="A1236" i="28"/>
  <c r="A1237" i="28"/>
  <c r="A1238" i="28"/>
  <c r="A1239" i="28"/>
  <c r="A1240" i="28"/>
  <c r="A1241" i="28"/>
  <c r="A1242" i="28"/>
  <c r="A1243" i="28"/>
  <c r="A1244" i="28"/>
  <c r="A1245" i="28"/>
  <c r="A1246" i="28"/>
  <c r="A1247" i="28"/>
  <c r="A1248" i="28"/>
  <c r="A1249" i="28"/>
  <c r="A1250" i="28"/>
  <c r="A1251" i="28"/>
  <c r="A1252" i="28"/>
  <c r="A1253" i="28"/>
  <c r="A1254" i="28"/>
  <c r="A1255" i="28"/>
  <c r="A1256" i="28"/>
  <c r="A1257" i="28"/>
  <c r="A1258" i="28"/>
  <c r="A1259" i="28"/>
  <c r="A1260" i="28"/>
  <c r="A1261" i="28"/>
  <c r="A1262" i="28"/>
  <c r="A1263" i="28"/>
  <c r="A1264" i="28"/>
  <c r="A1265" i="28"/>
  <c r="A1266" i="28"/>
  <c r="A1267" i="28"/>
  <c r="A1268" i="28"/>
  <c r="A1269" i="28"/>
  <c r="A1270" i="28"/>
  <c r="A1271" i="28"/>
  <c r="A1272" i="28"/>
  <c r="A1273" i="28"/>
  <c r="A1274" i="28"/>
  <c r="A1275" i="28"/>
  <c r="A1276" i="28"/>
  <c r="A1277" i="28"/>
  <c r="A1278" i="28"/>
  <c r="A1279" i="28"/>
  <c r="A1280" i="28"/>
  <c r="A1281" i="28"/>
  <c r="A1282" i="28"/>
  <c r="A1283" i="28"/>
  <c r="A1284" i="28"/>
  <c r="A1285" i="28"/>
  <c r="A1286" i="28"/>
  <c r="A1287" i="28"/>
  <c r="A1288" i="28"/>
  <c r="A1289" i="28"/>
  <c r="A1290" i="28"/>
  <c r="A1291" i="28"/>
  <c r="A1292" i="28"/>
  <c r="A1293" i="28"/>
  <c r="A1294" i="28"/>
  <c r="A1295" i="28"/>
  <c r="A1296" i="28"/>
  <c r="A1297" i="28"/>
  <c r="A1298" i="28"/>
  <c r="A1299" i="28"/>
  <c r="A1300" i="28"/>
  <c r="A1301" i="28"/>
  <c r="A1302" i="28"/>
  <c r="A1303" i="28"/>
  <c r="A1304" i="28"/>
  <c r="A1305" i="28"/>
  <c r="A1306" i="28"/>
  <c r="A1307" i="28"/>
  <c r="A1308" i="28"/>
  <c r="A1309" i="28"/>
  <c r="A1310" i="28"/>
  <c r="A1311" i="28"/>
  <c r="A1312" i="28"/>
  <c r="A1313" i="28"/>
  <c r="A1314" i="28"/>
  <c r="A1315" i="28"/>
  <c r="A1316" i="28"/>
  <c r="A1317" i="28"/>
  <c r="A1318" i="28"/>
  <c r="A1319" i="28"/>
  <c r="A1320" i="28"/>
  <c r="A1321" i="28"/>
  <c r="A1322" i="28"/>
  <c r="A1323" i="28"/>
  <c r="A1324" i="28"/>
  <c r="A1325" i="28"/>
  <c r="A1326" i="28"/>
  <c r="A1327" i="28"/>
  <c r="A1328" i="28"/>
  <c r="A1329" i="28"/>
  <c r="A1330" i="28"/>
  <c r="A1331" i="28"/>
  <c r="A1332" i="28"/>
  <c r="A1333" i="28"/>
  <c r="A1334" i="28"/>
  <c r="A1335" i="28"/>
  <c r="A1336" i="28"/>
  <c r="A1337" i="28"/>
  <c r="A1338" i="28"/>
  <c r="A1339" i="28"/>
  <c r="A1340" i="28"/>
  <c r="A1341" i="28"/>
  <c r="A1342" i="28"/>
  <c r="A1343" i="28"/>
  <c r="A1344" i="28"/>
  <c r="A1345" i="28"/>
  <c r="A1346" i="28"/>
  <c r="A1347" i="28"/>
  <c r="A1348" i="28"/>
  <c r="A1349" i="28"/>
  <c r="A1350" i="28"/>
  <c r="A1351" i="28"/>
  <c r="A1352" i="28"/>
  <c r="A1353" i="28"/>
  <c r="A1354" i="28"/>
  <c r="A1355" i="28"/>
  <c r="A1356" i="28"/>
  <c r="A1357" i="28"/>
  <c r="A1358" i="28"/>
  <c r="A1359" i="28"/>
  <c r="A1360" i="28"/>
  <c r="A1361" i="28"/>
  <c r="A1362" i="28"/>
  <c r="A1363" i="28"/>
  <c r="A1364" i="28"/>
  <c r="A1365" i="28"/>
  <c r="A1366" i="28"/>
  <c r="A1367" i="28"/>
  <c r="A1368" i="28"/>
  <c r="A1369" i="28"/>
  <c r="A1370" i="28"/>
  <c r="A1371" i="28"/>
  <c r="A1372" i="28"/>
  <c r="A1373" i="28"/>
  <c r="A1374" i="28"/>
  <c r="A1375" i="28"/>
  <c r="A1376" i="28"/>
  <c r="A1377" i="28"/>
  <c r="A1378" i="28"/>
  <c r="A1379" i="28"/>
  <c r="A1380" i="28"/>
  <c r="A1381" i="28"/>
  <c r="A1382" i="28"/>
  <c r="A1383" i="28"/>
  <c r="A1384" i="28"/>
  <c r="A1385" i="28"/>
  <c r="A1386" i="28"/>
  <c r="A1387" i="28"/>
  <c r="A1388" i="28"/>
  <c r="A1389" i="28"/>
  <c r="A1390" i="28"/>
  <c r="A1391" i="28"/>
  <c r="A1392" i="28"/>
  <c r="A1393" i="28"/>
  <c r="A1394" i="28"/>
  <c r="A1395" i="28"/>
  <c r="A1396" i="28"/>
  <c r="A1397" i="28"/>
  <c r="A1398" i="28"/>
  <c r="A1399" i="28"/>
  <c r="A1400" i="28"/>
  <c r="A1401" i="28"/>
  <c r="A1402" i="28"/>
  <c r="A1403" i="28"/>
  <c r="A1404" i="28"/>
  <c r="A1405" i="28"/>
  <c r="A1406" i="28"/>
  <c r="A1407" i="28"/>
  <c r="A1408" i="28"/>
  <c r="A1409" i="28"/>
  <c r="A1410" i="28"/>
  <c r="A1411" i="28"/>
  <c r="A1412" i="28"/>
  <c r="A1413" i="28"/>
  <c r="A1414" i="28"/>
  <c r="A1415" i="28"/>
  <c r="A1416" i="28"/>
  <c r="A1417" i="28"/>
  <c r="A1418" i="28"/>
  <c r="A1419" i="28"/>
  <c r="A1420" i="28"/>
  <c r="A1421" i="28"/>
  <c r="A1422" i="28"/>
  <c r="A1423" i="28"/>
  <c r="A1424" i="28"/>
  <c r="A1425" i="28"/>
  <c r="A1426" i="28"/>
  <c r="A1427" i="28"/>
  <c r="A1428" i="28"/>
  <c r="A1429" i="28"/>
  <c r="A1430" i="28"/>
  <c r="A1431" i="28"/>
  <c r="A1432" i="28"/>
  <c r="A1433" i="28"/>
  <c r="A1434" i="28"/>
  <c r="A1435" i="28"/>
  <c r="A1436" i="28"/>
  <c r="A1437" i="28"/>
  <c r="A1438" i="28"/>
  <c r="A1439" i="28"/>
  <c r="A1440" i="28"/>
  <c r="A1441" i="28"/>
  <c r="A1442" i="28"/>
  <c r="A1443" i="28"/>
  <c r="A1444" i="28"/>
  <c r="A1445" i="28"/>
  <c r="A1446" i="28"/>
  <c r="A1447" i="28"/>
  <c r="A1448" i="28"/>
  <c r="A1449" i="28"/>
  <c r="A1450" i="28"/>
  <c r="A1451" i="28"/>
  <c r="A1452" i="28"/>
  <c r="A1453" i="28"/>
  <c r="A1454" i="28"/>
  <c r="A1455" i="28"/>
  <c r="A1456" i="28"/>
  <c r="A1457" i="28"/>
  <c r="A1458" i="28"/>
  <c r="A1459" i="28"/>
  <c r="A1460" i="28"/>
  <c r="A1461" i="28"/>
  <c r="A1462" i="28"/>
  <c r="A1463" i="28"/>
  <c r="A1464" i="28"/>
  <c r="A1465" i="28"/>
  <c r="A1466" i="28"/>
  <c r="A1467" i="28"/>
  <c r="A1468" i="28"/>
  <c r="A1469" i="28"/>
  <c r="A1470" i="28"/>
  <c r="A1471" i="28"/>
  <c r="A1472" i="28"/>
  <c r="A1473" i="28"/>
  <c r="A1474" i="28"/>
  <c r="A1475" i="28"/>
  <c r="A1476" i="28"/>
  <c r="A1477" i="28"/>
  <c r="A1478" i="28"/>
  <c r="A1479" i="28"/>
  <c r="A1480" i="28"/>
  <c r="A1481" i="28"/>
  <c r="A1482" i="28"/>
  <c r="A1483" i="28"/>
  <c r="A1484" i="28"/>
  <c r="A1485" i="28"/>
  <c r="A1486" i="28"/>
  <c r="A1487" i="28"/>
  <c r="A1488" i="28"/>
  <c r="A1489" i="28"/>
  <c r="A1490" i="28"/>
  <c r="A1491" i="28"/>
  <c r="A1492" i="28"/>
  <c r="A1493" i="28"/>
  <c r="A1494" i="28"/>
  <c r="A1495" i="28"/>
  <c r="A1496" i="28"/>
  <c r="A1497" i="28"/>
  <c r="A1498" i="28"/>
  <c r="A1499" i="28"/>
  <c r="A1500" i="28"/>
  <c r="A1501" i="28"/>
  <c r="A1502" i="28"/>
  <c r="A1503" i="28"/>
  <c r="A1504" i="28"/>
  <c r="A1505" i="28"/>
  <c r="A1506" i="28"/>
  <c r="A1507" i="28"/>
  <c r="A1508" i="28"/>
  <c r="A1509" i="28"/>
  <c r="A1510" i="28"/>
  <c r="A1511" i="28"/>
  <c r="A1512" i="28"/>
  <c r="A1513" i="28"/>
  <c r="A1514" i="28"/>
  <c r="A1515" i="28"/>
  <c r="A1516" i="28"/>
  <c r="A1517" i="28"/>
  <c r="A1518" i="28"/>
  <c r="A1519" i="28"/>
  <c r="A1520" i="28"/>
  <c r="A1521" i="28"/>
  <c r="A1522" i="28"/>
  <c r="A1523" i="28"/>
  <c r="A1524" i="28"/>
  <c r="A1525" i="28"/>
  <c r="A1526" i="28"/>
  <c r="A1527" i="28"/>
  <c r="A1528" i="28"/>
  <c r="A1529" i="28"/>
  <c r="A1530" i="28"/>
  <c r="A1531" i="28"/>
  <c r="A1532" i="28"/>
  <c r="A1533" i="28"/>
  <c r="A1534" i="28"/>
  <c r="A1535" i="28"/>
  <c r="A1536" i="28"/>
  <c r="A1537" i="28"/>
  <c r="A1538" i="28"/>
  <c r="A1539" i="28"/>
  <c r="A1540" i="28"/>
  <c r="A1541" i="28"/>
  <c r="A1542" i="28"/>
  <c r="A1543" i="28"/>
  <c r="A1544" i="28"/>
  <c r="A1545" i="28"/>
  <c r="A1546" i="28"/>
  <c r="A1547" i="28"/>
  <c r="A1548" i="28"/>
  <c r="A1549" i="28"/>
  <c r="A1550" i="28"/>
  <c r="A1551" i="28"/>
  <c r="A1552" i="28"/>
  <c r="A1553" i="28"/>
  <c r="A1554" i="28"/>
  <c r="A1555" i="28"/>
  <c r="A1556" i="28"/>
  <c r="A1557" i="28"/>
  <c r="A1558" i="28"/>
  <c r="A1559" i="28"/>
  <c r="A1560" i="28"/>
  <c r="A1561" i="28"/>
  <c r="A1562" i="28"/>
  <c r="A1563" i="28"/>
  <c r="A1564" i="28"/>
  <c r="A1565" i="28"/>
  <c r="A1566" i="28"/>
  <c r="A1567" i="28"/>
  <c r="A1568" i="28"/>
  <c r="A1569" i="28"/>
  <c r="A1570" i="28"/>
  <c r="A1571" i="28"/>
  <c r="A1572" i="28"/>
  <c r="A1573" i="28"/>
  <c r="A1574" i="28"/>
  <c r="A1575" i="28"/>
  <c r="A1576" i="28"/>
  <c r="A1577" i="28"/>
  <c r="A1578" i="28"/>
  <c r="A1579" i="28"/>
  <c r="A1580" i="28"/>
  <c r="A1581" i="28"/>
  <c r="A1582" i="28"/>
  <c r="A1583" i="28"/>
  <c r="A1584" i="28"/>
  <c r="A1585" i="28"/>
  <c r="A1586" i="28"/>
  <c r="A1587" i="28"/>
  <c r="A1588" i="28"/>
  <c r="A1589" i="28"/>
  <c r="A1590" i="28"/>
  <c r="A1591" i="28"/>
  <c r="A1592" i="28"/>
  <c r="A1593" i="28"/>
  <c r="A1594" i="28"/>
  <c r="A1595" i="28"/>
  <c r="A1596" i="28"/>
  <c r="A1597" i="28"/>
  <c r="A1598" i="28"/>
  <c r="A1599" i="28"/>
  <c r="A1600" i="28"/>
  <c r="A1601" i="28"/>
  <c r="A1602" i="28"/>
  <c r="A1603" i="28"/>
  <c r="A1604" i="28"/>
  <c r="A1605" i="28"/>
  <c r="A1606" i="28"/>
  <c r="A1607" i="28"/>
  <c r="A1608" i="28"/>
  <c r="A1609" i="28"/>
  <c r="A1610" i="28"/>
  <c r="A1611" i="28"/>
  <c r="A1612" i="28"/>
  <c r="A1613" i="28"/>
  <c r="A1614" i="28"/>
  <c r="A1615" i="28"/>
  <c r="A1616" i="28"/>
  <c r="A1617" i="28"/>
  <c r="A1618" i="28"/>
  <c r="A1619" i="28"/>
  <c r="A1620" i="28"/>
  <c r="A1621" i="28"/>
  <c r="A1622" i="28"/>
  <c r="A1623" i="28"/>
  <c r="A1624" i="28"/>
  <c r="A1625" i="28"/>
  <c r="A1626" i="28"/>
  <c r="A1627" i="28"/>
  <c r="A1628" i="28"/>
  <c r="A1629" i="28"/>
  <c r="A1630" i="28"/>
  <c r="A1631" i="28"/>
  <c r="A1632" i="28"/>
  <c r="A1633" i="28"/>
  <c r="A1634" i="28"/>
  <c r="A1635" i="28"/>
  <c r="A1636" i="28"/>
  <c r="A1637" i="28"/>
  <c r="A1638" i="28"/>
  <c r="A1639" i="28"/>
  <c r="A1640" i="28"/>
  <c r="A1641" i="28"/>
  <c r="A1642" i="28"/>
  <c r="A1643" i="28"/>
  <c r="A1644" i="28"/>
  <c r="A1645" i="28"/>
  <c r="A1646" i="28"/>
  <c r="A1647" i="28"/>
  <c r="A1648" i="28"/>
  <c r="A1649" i="28"/>
  <c r="A1650" i="28"/>
  <c r="A1651" i="28"/>
  <c r="A1652" i="28"/>
  <c r="A1653" i="28"/>
  <c r="A1654" i="28"/>
  <c r="A1655" i="28"/>
  <c r="A1656" i="28"/>
  <c r="A1657" i="28"/>
  <c r="A1658" i="28"/>
  <c r="A1659" i="28"/>
  <c r="A1660" i="28"/>
  <c r="A1661" i="28"/>
  <c r="A1662" i="28"/>
  <c r="A1663" i="28"/>
  <c r="A1664" i="28"/>
  <c r="A1665" i="28"/>
  <c r="A1666" i="28"/>
  <c r="A1667" i="28"/>
  <c r="A1668" i="28"/>
  <c r="A1669" i="28"/>
  <c r="A1670" i="28"/>
  <c r="A1671" i="28"/>
  <c r="A1672" i="28"/>
  <c r="A1673" i="28"/>
  <c r="A1674" i="28"/>
  <c r="A1675" i="28"/>
  <c r="A1676" i="28"/>
  <c r="A1677" i="28"/>
  <c r="A1678" i="28"/>
  <c r="A1679" i="28"/>
  <c r="A1680" i="28"/>
  <c r="A1681" i="28"/>
  <c r="A1682" i="28"/>
  <c r="A1683" i="28"/>
  <c r="A1684" i="28"/>
  <c r="A1685" i="28"/>
  <c r="A1686" i="28"/>
  <c r="A1687" i="28"/>
  <c r="A1688" i="28"/>
  <c r="A1689" i="28"/>
  <c r="A1690" i="28"/>
  <c r="A1691" i="28"/>
  <c r="A1692" i="28"/>
  <c r="A1693" i="28"/>
  <c r="A1694" i="28"/>
  <c r="A1695" i="28"/>
  <c r="A1696" i="28"/>
  <c r="A1697" i="28"/>
  <c r="A1698" i="28"/>
  <c r="A1699" i="28"/>
  <c r="A1700" i="28"/>
  <c r="A1701" i="28"/>
  <c r="A1702" i="28"/>
  <c r="A1703" i="28"/>
  <c r="A1704" i="28"/>
  <c r="A1705" i="28"/>
  <c r="A1706" i="28"/>
  <c r="A1707" i="28"/>
  <c r="A1708" i="28"/>
  <c r="A1709" i="28"/>
  <c r="A1710" i="28"/>
  <c r="A1711" i="28"/>
  <c r="A1712" i="28"/>
  <c r="A1713" i="28"/>
  <c r="A1714" i="28"/>
  <c r="A1715" i="28"/>
  <c r="A1716" i="28"/>
  <c r="A1717" i="28"/>
  <c r="A1718" i="28"/>
  <c r="A1719" i="28"/>
  <c r="A1720" i="28"/>
  <c r="A1721" i="28"/>
  <c r="A1722" i="28"/>
  <c r="A1723" i="28"/>
  <c r="A1724" i="28"/>
  <c r="A1725" i="28"/>
  <c r="A1726" i="28"/>
  <c r="A1727" i="28"/>
  <c r="A1728" i="28"/>
  <c r="A1729" i="28"/>
  <c r="A1730" i="28"/>
  <c r="A1731" i="28"/>
  <c r="A1732" i="28"/>
  <c r="A1733" i="28"/>
  <c r="A1734" i="28"/>
  <c r="A1735" i="28"/>
  <c r="A1736" i="28"/>
  <c r="A1737" i="28"/>
  <c r="A1738" i="28"/>
  <c r="A1739" i="28"/>
  <c r="A1740" i="28"/>
  <c r="A1741" i="28"/>
  <c r="A1742" i="28"/>
  <c r="A1743" i="28"/>
  <c r="A1744" i="28"/>
  <c r="A1745" i="28"/>
  <c r="A1746" i="28"/>
  <c r="A1747" i="28"/>
  <c r="A1748" i="28"/>
  <c r="A1749" i="28"/>
  <c r="A1750" i="28"/>
  <c r="A1751" i="28"/>
  <c r="A1752" i="28"/>
  <c r="A1753" i="28"/>
  <c r="A1754" i="28"/>
  <c r="A1755" i="28"/>
  <c r="A1756" i="28"/>
  <c r="A1757" i="28"/>
  <c r="A1758" i="28"/>
  <c r="A1759" i="28"/>
  <c r="A1760" i="28"/>
  <c r="A1761" i="28"/>
  <c r="A1762" i="28"/>
  <c r="A1763" i="28"/>
  <c r="A1764" i="28"/>
  <c r="A1765" i="28"/>
  <c r="A1766" i="28"/>
  <c r="A1767" i="28"/>
  <c r="A1768" i="28"/>
  <c r="A1769" i="28"/>
  <c r="A1770" i="28"/>
  <c r="A1771" i="28"/>
  <c r="A1772" i="28"/>
  <c r="A1773" i="28"/>
  <c r="A1774" i="28"/>
  <c r="A1775" i="28"/>
  <c r="A1776" i="28"/>
  <c r="A1777" i="28"/>
  <c r="A1778" i="28"/>
  <c r="A1779" i="28"/>
  <c r="A1780" i="28"/>
  <c r="A1781" i="28"/>
  <c r="A1782" i="28"/>
  <c r="A1783" i="28"/>
  <c r="A1784" i="28"/>
  <c r="A1785" i="28"/>
  <c r="A1786" i="28"/>
  <c r="A1787" i="28"/>
  <c r="A1788" i="28"/>
  <c r="A1789" i="28"/>
  <c r="A1790" i="28"/>
  <c r="A1791" i="28"/>
  <c r="A1792" i="28"/>
  <c r="A1793" i="28"/>
  <c r="A1794" i="28"/>
  <c r="A1795" i="28"/>
  <c r="A1796" i="28"/>
  <c r="A1797" i="28"/>
  <c r="A1798" i="28"/>
  <c r="A1799" i="28"/>
  <c r="A1800" i="28"/>
  <c r="A1801" i="28"/>
  <c r="A1802" i="28"/>
  <c r="A1803" i="28"/>
  <c r="A1804" i="28"/>
  <c r="A1805" i="28"/>
  <c r="A1806" i="28"/>
  <c r="A1807" i="28"/>
  <c r="A1808" i="28"/>
  <c r="A1809" i="28"/>
  <c r="A1810" i="28"/>
  <c r="A1811" i="28"/>
  <c r="A1812" i="28"/>
  <c r="A1813" i="28"/>
  <c r="A1814" i="28"/>
  <c r="A1815" i="28"/>
  <c r="A1816" i="28"/>
  <c r="A1817" i="28"/>
  <c r="A1818" i="28"/>
  <c r="A1819" i="28"/>
  <c r="A1820" i="28"/>
  <c r="A1821" i="28"/>
  <c r="A1822" i="28"/>
  <c r="A1823" i="28"/>
  <c r="A1824" i="28"/>
  <c r="A1825" i="28"/>
  <c r="A1826" i="28"/>
  <c r="A1827" i="28"/>
  <c r="A1828" i="28"/>
  <c r="A1829" i="28"/>
  <c r="A1830" i="28"/>
  <c r="A1831" i="28"/>
  <c r="A1832" i="28"/>
  <c r="A1833" i="28"/>
  <c r="A1834" i="28"/>
  <c r="A1835" i="28"/>
  <c r="A1836" i="28"/>
  <c r="A1837" i="28"/>
  <c r="A1838" i="28"/>
  <c r="A1839" i="28"/>
  <c r="A1840" i="28"/>
  <c r="A1841" i="28"/>
  <c r="A1842" i="28"/>
  <c r="A1843" i="28"/>
  <c r="A1844" i="28"/>
  <c r="A1845" i="28"/>
  <c r="A1846" i="28"/>
  <c r="A1847" i="28"/>
  <c r="A1848" i="28"/>
  <c r="A1849" i="28"/>
  <c r="A1850" i="28"/>
  <c r="A1851" i="28"/>
  <c r="A1852" i="28"/>
  <c r="A1853" i="28"/>
  <c r="A1854" i="28"/>
  <c r="A1855" i="28"/>
  <c r="A1856" i="28"/>
  <c r="A1857" i="28"/>
  <c r="A1858" i="28"/>
  <c r="A1859" i="28"/>
  <c r="A1860" i="28"/>
  <c r="A1861" i="28"/>
  <c r="A1862" i="28"/>
  <c r="A1863" i="28"/>
  <c r="A1864" i="28"/>
  <c r="A1865" i="28"/>
  <c r="A1866" i="28"/>
  <c r="A1867" i="28"/>
  <c r="A1868" i="28"/>
  <c r="A1869" i="28"/>
  <c r="A1870" i="28"/>
  <c r="A1871" i="28"/>
  <c r="A1872" i="28"/>
  <c r="A1873" i="28"/>
  <c r="A1874" i="28"/>
  <c r="A1875" i="28"/>
  <c r="A1876" i="28"/>
  <c r="A1877" i="28"/>
  <c r="A1878" i="28"/>
  <c r="A1879" i="28"/>
  <c r="A1880" i="28"/>
  <c r="A1881" i="28"/>
  <c r="A1882" i="28"/>
  <c r="A1883" i="28"/>
  <c r="A1884" i="28"/>
  <c r="A1885" i="28"/>
  <c r="A1886" i="28"/>
  <c r="A1887" i="28"/>
  <c r="A1888" i="28"/>
  <c r="A1889" i="28"/>
  <c r="A1890" i="28"/>
  <c r="A1891" i="28"/>
  <c r="A1892" i="28"/>
  <c r="A1893" i="28"/>
  <c r="A1894" i="28"/>
  <c r="A1895" i="28"/>
  <c r="A1896" i="28"/>
  <c r="A1897" i="28"/>
  <c r="A1898" i="28"/>
  <c r="A1899" i="28"/>
  <c r="A1900" i="28"/>
  <c r="A1901" i="28"/>
  <c r="A1902" i="28"/>
  <c r="A1903" i="28"/>
  <c r="A1904" i="28"/>
  <c r="A1905" i="28"/>
  <c r="A1906" i="28"/>
  <c r="A1907" i="28"/>
  <c r="A1908" i="28"/>
  <c r="A1909" i="28"/>
  <c r="A1910" i="28"/>
  <c r="A1911" i="28"/>
  <c r="A1912" i="28"/>
  <c r="A1913" i="28"/>
  <c r="A1914" i="28"/>
  <c r="A1915" i="28"/>
  <c r="A1916" i="28"/>
  <c r="A1917" i="28"/>
  <c r="A1918" i="28"/>
  <c r="A1919" i="28"/>
  <c r="A1920" i="28"/>
  <c r="A1921" i="28"/>
  <c r="A1922" i="28"/>
  <c r="A1923" i="28"/>
  <c r="A1924" i="28"/>
  <c r="A1925" i="28"/>
  <c r="A1926" i="28"/>
  <c r="A1927" i="28"/>
  <c r="A1928" i="28"/>
  <c r="A1929" i="28"/>
  <c r="A1930" i="28"/>
  <c r="A1931" i="28"/>
  <c r="A1932" i="28"/>
  <c r="A1933" i="28"/>
  <c r="A1934" i="28"/>
  <c r="A1935" i="28"/>
  <c r="A1936" i="28"/>
  <c r="A1937" i="28"/>
  <c r="A1938" i="28"/>
  <c r="A1939" i="28"/>
  <c r="A1940" i="28"/>
  <c r="A1941" i="28"/>
  <c r="A1942" i="28"/>
  <c r="A1943" i="28"/>
  <c r="A1944" i="28"/>
  <c r="A1945" i="28"/>
  <c r="A1946" i="28"/>
  <c r="A1947" i="28"/>
  <c r="A1948" i="28"/>
  <c r="A1949" i="28"/>
  <c r="A1950" i="28"/>
  <c r="A1951" i="28"/>
  <c r="A1952" i="28"/>
  <c r="A1953" i="28"/>
  <c r="A1954" i="28"/>
  <c r="A1955" i="28"/>
  <c r="A1956" i="28"/>
  <c r="A1957" i="28"/>
  <c r="A1958" i="28"/>
  <c r="A1959" i="28"/>
  <c r="A1960" i="28"/>
  <c r="A1961" i="28"/>
  <c r="A1962" i="28"/>
  <c r="A1963" i="28"/>
  <c r="A1964" i="28"/>
  <c r="A1965" i="28"/>
  <c r="A1966" i="28"/>
  <c r="A1967" i="28"/>
  <c r="A1968" i="28"/>
  <c r="A1969" i="28"/>
  <c r="A1970" i="28"/>
  <c r="A1971" i="28"/>
  <c r="A1972" i="28"/>
  <c r="A1973" i="28"/>
  <c r="A1974" i="28"/>
  <c r="A1975" i="28"/>
  <c r="A1976" i="28"/>
  <c r="A1977" i="28"/>
  <c r="A1978" i="28"/>
  <c r="A1979" i="28"/>
  <c r="A1980" i="28"/>
  <c r="A1981" i="28"/>
  <c r="A1982" i="28"/>
  <c r="A1983" i="28"/>
  <c r="A1984" i="28"/>
  <c r="A1985" i="28"/>
  <c r="A1986" i="28"/>
  <c r="A1987" i="28"/>
  <c r="A1988" i="28"/>
  <c r="A1989" i="28"/>
  <c r="A1990" i="28"/>
  <c r="A1991" i="28"/>
  <c r="A1992" i="28"/>
  <c r="A1993" i="28"/>
  <c r="A1994" i="28"/>
  <c r="A1995" i="28"/>
  <c r="A1996" i="28"/>
  <c r="A1997" i="28"/>
  <c r="A1998" i="28"/>
  <c r="A1999" i="28"/>
  <c r="A2000" i="28"/>
  <c r="A2001" i="28"/>
  <c r="A2002" i="28"/>
  <c r="A2003" i="28"/>
  <c r="A2004" i="28"/>
  <c r="A2005" i="28"/>
  <c r="A2006" i="28"/>
  <c r="A2007" i="28"/>
  <c r="A2008" i="28"/>
  <c r="A2009" i="28"/>
  <c r="A2010" i="28"/>
  <c r="A2011" i="28"/>
  <c r="A2012" i="28"/>
  <c r="A2013" i="28"/>
  <c r="A2014" i="28"/>
  <c r="A2015" i="28"/>
  <c r="A2016" i="28"/>
  <c r="A2017" i="28"/>
  <c r="A2018" i="28"/>
  <c r="A2019" i="28"/>
  <c r="A2020" i="28"/>
  <c r="A2021" i="28"/>
  <c r="A2022" i="28"/>
  <c r="A2023" i="28"/>
  <c r="A2024" i="28"/>
  <c r="A2025" i="28"/>
  <c r="A2026" i="28"/>
  <c r="A2027" i="28"/>
  <c r="A2028" i="28"/>
  <c r="A2029" i="28"/>
  <c r="A2030" i="28"/>
  <c r="A2031" i="28"/>
  <c r="A2032" i="28"/>
  <c r="A2033" i="28"/>
  <c r="A2034" i="28"/>
  <c r="A2035" i="28"/>
  <c r="A2036" i="28"/>
  <c r="A2037" i="28"/>
  <c r="A2038" i="28"/>
  <c r="A2039" i="28"/>
  <c r="A2040" i="28"/>
  <c r="A2041" i="28"/>
  <c r="A2042" i="28"/>
  <c r="A2043" i="28"/>
  <c r="A2044" i="28"/>
  <c r="A2045" i="28"/>
  <c r="A2046" i="28"/>
  <c r="A2047" i="28"/>
  <c r="A2048" i="28"/>
  <c r="A2049" i="28"/>
  <c r="A2050" i="28"/>
  <c r="A2051" i="28"/>
  <c r="A2052" i="28"/>
  <c r="A2053" i="28"/>
  <c r="A2054" i="28"/>
  <c r="A2055" i="28"/>
  <c r="A2056" i="28"/>
  <c r="A2057" i="28"/>
  <c r="A2058" i="28"/>
  <c r="A2059" i="28"/>
  <c r="A2060" i="28"/>
  <c r="A2061" i="28"/>
  <c r="A2062" i="28"/>
  <c r="A2063" i="28"/>
  <c r="A2064" i="28"/>
  <c r="A2065" i="28"/>
  <c r="A2066" i="28"/>
  <c r="A2067" i="28"/>
  <c r="A2068" i="28"/>
  <c r="A2069" i="28"/>
  <c r="A2070" i="28"/>
  <c r="A2071" i="28"/>
  <c r="A2072" i="28"/>
  <c r="A2073" i="28"/>
  <c r="A2074" i="28"/>
  <c r="A2075" i="28"/>
  <c r="A2076" i="28"/>
  <c r="A2077" i="28"/>
  <c r="A2078" i="28"/>
  <c r="A2079" i="28"/>
  <c r="A2080" i="28"/>
  <c r="A2081" i="28"/>
  <c r="A2082" i="28"/>
  <c r="A2083" i="28"/>
  <c r="A2084" i="28"/>
  <c r="A2085" i="28"/>
  <c r="A2086" i="28"/>
  <c r="A2087" i="28"/>
  <c r="A2088" i="28"/>
  <c r="A2089" i="28"/>
  <c r="A2090" i="28"/>
  <c r="A2091" i="28"/>
  <c r="A2092" i="28"/>
  <c r="A2093" i="28"/>
  <c r="A2094" i="28"/>
  <c r="A2095" i="28"/>
  <c r="A2096" i="28"/>
  <c r="A2097" i="28"/>
  <c r="A2098" i="28"/>
  <c r="A2099" i="28"/>
  <c r="A2100" i="28"/>
  <c r="A2101" i="28"/>
  <c r="A2102" i="28"/>
  <c r="A2103" i="28"/>
  <c r="A2104" i="28"/>
  <c r="A2105" i="28"/>
  <c r="A2106" i="28"/>
  <c r="A2107" i="28"/>
  <c r="A2108" i="28"/>
  <c r="A2109" i="28"/>
  <c r="A2110" i="28"/>
  <c r="A2111" i="28"/>
  <c r="A2112" i="28"/>
  <c r="A2113" i="28"/>
  <c r="A2114" i="28"/>
  <c r="A2115" i="28"/>
  <c r="A2116" i="28"/>
  <c r="A2117" i="28"/>
  <c r="A2118" i="28"/>
  <c r="A2119" i="28"/>
  <c r="A2120" i="28"/>
  <c r="A2121" i="28"/>
  <c r="A2122" i="28"/>
  <c r="A2123" i="28"/>
  <c r="A2124" i="28"/>
  <c r="A2125" i="28"/>
  <c r="A2126" i="28"/>
  <c r="A2127" i="28"/>
  <c r="A2128" i="28"/>
  <c r="A2129" i="28"/>
  <c r="A2130" i="28"/>
  <c r="A2131" i="28"/>
  <c r="A2132" i="28"/>
  <c r="A2133" i="28"/>
  <c r="A2134" i="28"/>
  <c r="A2135" i="28"/>
  <c r="A2136" i="28"/>
  <c r="A2137" i="28"/>
  <c r="A2138" i="28"/>
  <c r="A2139" i="28"/>
  <c r="A2140" i="28"/>
  <c r="A2141" i="28"/>
  <c r="A2142" i="28"/>
  <c r="A2143" i="28"/>
  <c r="A2144" i="28"/>
  <c r="A2145" i="28"/>
  <c r="A2146" i="28"/>
  <c r="A2147" i="28"/>
  <c r="A2148" i="28"/>
  <c r="A2149" i="28"/>
  <c r="A2150" i="28"/>
  <c r="A2151" i="28"/>
  <c r="A2152" i="28"/>
  <c r="A2153" i="28"/>
  <c r="A2154" i="28"/>
  <c r="A2155" i="28"/>
  <c r="A2156" i="28"/>
  <c r="A2157" i="28"/>
  <c r="A2158" i="28"/>
  <c r="A2159" i="28"/>
  <c r="A2160" i="28"/>
  <c r="A2161" i="28"/>
  <c r="A2162" i="28"/>
  <c r="A2163" i="28"/>
  <c r="A2164" i="28"/>
  <c r="A2165" i="28"/>
  <c r="A2166" i="28"/>
  <c r="A2167" i="28"/>
  <c r="A2168" i="28"/>
  <c r="A2169" i="28"/>
  <c r="A2170" i="28"/>
  <c r="A2171" i="28"/>
  <c r="A2172" i="28"/>
  <c r="A2173" i="28"/>
  <c r="A2174" i="28"/>
  <c r="A2175" i="28"/>
  <c r="A2176" i="28"/>
  <c r="A2177" i="28"/>
  <c r="A2178" i="28"/>
  <c r="A2179" i="28"/>
  <c r="A2180" i="28"/>
  <c r="A2181" i="28"/>
  <c r="A2182" i="28"/>
  <c r="A2183" i="28"/>
  <c r="A2184" i="28"/>
  <c r="A2185" i="28"/>
  <c r="A2186" i="28"/>
  <c r="A2187" i="28"/>
  <c r="A2188" i="28"/>
  <c r="A2189" i="28"/>
  <c r="A2190" i="28"/>
  <c r="A2191" i="28"/>
  <c r="A2192" i="28"/>
  <c r="A2193" i="28"/>
  <c r="A2194" i="28"/>
  <c r="A2195" i="28"/>
  <c r="A2196" i="28"/>
  <c r="A2197" i="28"/>
  <c r="A2198" i="28"/>
  <c r="A2199" i="28"/>
  <c r="A2200" i="28"/>
  <c r="A2201" i="28"/>
  <c r="A2202" i="28"/>
  <c r="A2203" i="28"/>
  <c r="A2204" i="28"/>
  <c r="A2205" i="28"/>
  <c r="A2206" i="28"/>
  <c r="A2207" i="28"/>
  <c r="A2208" i="28"/>
  <c r="A2209" i="28"/>
  <c r="A2210" i="28"/>
  <c r="A2211" i="28"/>
  <c r="A2212" i="28"/>
  <c r="A2213" i="28"/>
  <c r="A2214" i="28"/>
  <c r="A2215" i="28"/>
  <c r="A2216" i="28"/>
  <c r="A2217" i="28"/>
  <c r="A2218" i="28"/>
  <c r="A2219" i="28"/>
  <c r="A2220" i="28"/>
  <c r="A2221" i="28"/>
  <c r="A2222" i="28"/>
  <c r="A2223" i="28"/>
  <c r="A2224" i="28"/>
  <c r="A2225" i="28"/>
  <c r="A2226" i="28"/>
  <c r="A2227" i="28"/>
  <c r="A2228" i="28"/>
  <c r="A2229" i="28"/>
  <c r="A2230" i="28"/>
  <c r="A2231" i="28"/>
  <c r="A2232" i="28"/>
  <c r="A2233" i="28"/>
  <c r="A2234" i="28"/>
  <c r="A2235" i="28"/>
  <c r="A2236" i="28"/>
  <c r="A2237" i="28"/>
  <c r="A2238" i="28"/>
  <c r="A2239" i="28"/>
  <c r="A2240" i="28"/>
  <c r="A2241" i="28"/>
  <c r="A2242" i="28"/>
  <c r="A2243" i="28"/>
  <c r="A2244" i="28"/>
  <c r="A2245" i="28"/>
  <c r="A2246" i="28"/>
  <c r="A2247" i="28"/>
  <c r="A2248" i="28"/>
  <c r="A2249" i="28"/>
  <c r="A2250" i="28"/>
  <c r="A2251" i="28"/>
  <c r="A2252" i="28"/>
  <c r="A2253" i="28"/>
  <c r="A2254" i="28"/>
  <c r="A2255" i="28"/>
  <c r="A2256" i="28"/>
  <c r="A2257" i="28"/>
  <c r="A2258" i="28"/>
  <c r="A2259" i="28"/>
  <c r="A2260" i="28"/>
  <c r="A2261" i="28"/>
  <c r="A2262" i="28"/>
  <c r="A2263" i="28"/>
  <c r="A2264" i="28"/>
  <c r="A2265" i="28"/>
  <c r="A2266" i="28"/>
  <c r="A2267" i="28"/>
  <c r="A2268" i="28"/>
  <c r="A2269" i="28"/>
  <c r="A2270" i="28"/>
  <c r="A2271" i="28"/>
  <c r="A2272" i="28"/>
  <c r="A2273" i="28"/>
  <c r="A2274" i="28"/>
  <c r="A2275" i="28"/>
  <c r="A2276" i="28"/>
  <c r="A2277" i="28"/>
  <c r="A2278" i="28"/>
  <c r="A2279" i="28"/>
  <c r="A2280" i="28"/>
  <c r="A2281" i="28"/>
  <c r="A2282" i="28"/>
  <c r="A2283" i="28"/>
  <c r="A2284" i="28"/>
  <c r="A2285" i="28"/>
  <c r="A2286" i="28"/>
  <c r="A2287" i="28"/>
  <c r="A2288" i="28"/>
  <c r="A2289" i="28"/>
  <c r="A2290" i="28"/>
  <c r="A2291" i="28"/>
  <c r="A2292" i="28"/>
  <c r="A2293" i="28"/>
  <c r="A2294" i="28"/>
  <c r="A2295" i="28"/>
  <c r="A2296" i="28"/>
  <c r="A2297" i="28"/>
  <c r="A2298" i="28"/>
  <c r="A2299" i="28"/>
  <c r="A2300" i="28"/>
  <c r="A2301" i="28"/>
  <c r="A2302" i="28"/>
  <c r="A2303" i="28"/>
  <c r="A2304" i="28"/>
  <c r="A2305" i="28"/>
  <c r="A2306" i="28"/>
  <c r="A2307" i="28"/>
  <c r="A2308" i="28"/>
  <c r="A2309" i="28"/>
  <c r="A2310" i="28"/>
  <c r="A2311" i="28"/>
  <c r="A2312" i="28"/>
  <c r="A2313" i="28"/>
  <c r="A2314" i="28"/>
  <c r="A2315" i="28"/>
  <c r="A2316" i="28"/>
  <c r="A2317" i="28"/>
  <c r="A2318" i="28"/>
  <c r="A2319" i="28"/>
  <c r="A2320" i="28"/>
  <c r="A2321" i="28"/>
  <c r="A2322" i="28"/>
  <c r="A2323" i="28"/>
  <c r="A2324" i="28"/>
  <c r="A2325" i="28"/>
  <c r="A2326" i="28"/>
  <c r="A2327" i="28"/>
  <c r="A2328" i="28"/>
  <c r="A2329" i="28"/>
  <c r="A2330" i="28"/>
  <c r="A2331" i="28"/>
  <c r="A2332" i="28"/>
  <c r="A2333" i="28"/>
  <c r="A2334" i="28"/>
  <c r="A2335" i="28"/>
  <c r="A2336" i="28"/>
  <c r="A2337" i="28"/>
  <c r="A2338" i="28"/>
  <c r="A2339" i="28"/>
  <c r="A2340" i="28"/>
  <c r="A2341" i="28"/>
  <c r="A2342" i="28"/>
  <c r="A2343" i="28"/>
  <c r="A2344" i="28"/>
  <c r="A2345" i="28"/>
  <c r="A2346" i="28"/>
  <c r="A2347" i="28"/>
  <c r="A2348" i="28"/>
  <c r="A2349" i="28"/>
  <c r="A2350" i="28"/>
  <c r="A2351" i="28"/>
  <c r="A2352" i="28"/>
  <c r="A2353" i="28"/>
  <c r="A2354" i="28"/>
  <c r="A2355" i="28"/>
  <c r="A2356" i="28"/>
  <c r="A2357" i="28"/>
  <c r="A2358" i="28"/>
  <c r="A2359" i="28"/>
  <c r="A2360" i="28"/>
  <c r="A2361" i="28"/>
  <c r="A2362" i="28"/>
  <c r="A2363" i="28"/>
  <c r="A2364" i="28"/>
  <c r="A2365" i="28"/>
  <c r="A2366" i="28"/>
  <c r="A2367" i="28"/>
  <c r="A2368" i="28"/>
  <c r="A2369" i="28"/>
  <c r="A2370" i="28"/>
  <c r="A2371" i="28"/>
  <c r="A2372" i="28"/>
  <c r="A2373" i="28"/>
  <c r="A2374" i="28"/>
  <c r="A2375" i="28"/>
  <c r="A2376" i="28"/>
  <c r="A2377" i="28"/>
  <c r="A2378" i="28"/>
  <c r="A2379" i="28"/>
  <c r="A2380" i="28"/>
  <c r="A2381" i="28"/>
  <c r="A2382" i="28"/>
  <c r="A2383" i="28"/>
  <c r="A2384" i="28"/>
  <c r="A2385" i="28"/>
  <c r="A2386" i="28"/>
  <c r="A2387" i="28"/>
  <c r="A2388" i="28"/>
  <c r="A2389" i="28"/>
  <c r="A2390" i="28"/>
  <c r="A2391" i="28"/>
  <c r="A2392" i="28"/>
  <c r="A2393" i="28"/>
  <c r="A2394" i="28"/>
  <c r="A2395" i="28"/>
  <c r="A2396" i="28"/>
  <c r="A2397" i="28"/>
  <c r="A2398" i="28"/>
  <c r="A2399" i="28"/>
  <c r="A2400" i="28"/>
  <c r="A2401" i="28"/>
  <c r="A2402" i="28"/>
  <c r="A2403" i="28"/>
  <c r="A2404" i="28"/>
  <c r="A2405" i="28"/>
  <c r="A2406" i="28"/>
  <c r="A2407" i="28"/>
  <c r="A2408" i="28"/>
  <c r="A2409" i="28"/>
  <c r="A2410" i="28"/>
  <c r="A2411" i="28"/>
  <c r="A2412" i="28"/>
  <c r="A2413" i="28"/>
  <c r="A2414" i="28"/>
  <c r="A2415" i="28"/>
  <c r="A2416" i="28"/>
  <c r="A2417" i="28"/>
  <c r="A2418" i="28"/>
  <c r="A2419" i="28"/>
  <c r="A2420" i="28"/>
  <c r="A2421" i="28"/>
  <c r="A2422" i="28"/>
  <c r="A2423" i="28"/>
  <c r="A2424" i="28"/>
  <c r="A2425" i="28"/>
  <c r="A2426" i="28"/>
  <c r="A2427" i="28"/>
  <c r="A2428" i="28"/>
  <c r="A2429" i="28"/>
  <c r="A2430" i="28"/>
  <c r="A2431" i="28"/>
  <c r="A2432" i="28"/>
  <c r="A2433" i="28"/>
  <c r="A2434" i="28"/>
  <c r="A2435" i="28"/>
  <c r="A2436" i="28"/>
  <c r="A2437" i="28"/>
  <c r="A2438" i="28"/>
  <c r="A2439" i="28"/>
  <c r="A2440" i="28"/>
  <c r="A2441" i="28"/>
  <c r="A2442" i="28"/>
  <c r="A2443" i="28"/>
  <c r="A2444" i="28"/>
  <c r="A2445" i="28"/>
  <c r="A2446" i="28"/>
  <c r="A2447" i="28"/>
  <c r="A2448" i="28"/>
  <c r="A2449" i="28"/>
  <c r="A2450" i="28"/>
  <c r="A2451" i="28"/>
  <c r="A2452" i="28"/>
  <c r="A2453" i="28"/>
  <c r="A2454" i="28"/>
  <c r="A2455" i="28"/>
  <c r="A2456" i="28"/>
  <c r="A2457" i="28"/>
  <c r="A2458" i="28"/>
  <c r="A2459" i="28"/>
  <c r="A2460" i="28"/>
  <c r="A2461" i="28"/>
  <c r="A2462" i="28"/>
  <c r="A2463" i="28"/>
  <c r="A2464" i="28"/>
  <c r="A2465" i="28"/>
  <c r="A2466" i="28"/>
  <c r="A2467" i="28"/>
  <c r="A2468" i="28"/>
  <c r="A2469" i="28"/>
  <c r="A2470" i="28"/>
  <c r="A2471" i="28"/>
  <c r="A2472" i="28"/>
  <c r="A2473" i="28"/>
  <c r="A2474" i="28"/>
  <c r="A2475" i="28"/>
  <c r="A2476" i="28"/>
  <c r="A2477" i="28"/>
  <c r="A2478" i="28"/>
  <c r="A2479" i="28"/>
  <c r="A2480" i="28"/>
  <c r="A2481" i="28"/>
  <c r="A2482" i="28"/>
  <c r="A2483" i="28"/>
  <c r="A2484" i="28"/>
  <c r="A2485" i="28"/>
  <c r="A2486" i="28"/>
  <c r="A2487" i="28"/>
  <c r="A2488" i="28"/>
  <c r="A2489" i="28"/>
  <c r="A2490" i="28"/>
  <c r="A2491" i="28"/>
  <c r="A2492" i="28"/>
  <c r="A2493" i="28"/>
  <c r="A2494" i="28"/>
  <c r="A2495" i="28"/>
  <c r="A2496" i="28"/>
  <c r="A2497" i="28"/>
  <c r="A2498" i="28"/>
  <c r="A2499" i="28"/>
  <c r="A2500" i="28"/>
  <c r="A2501" i="28"/>
  <c r="A2502" i="28"/>
  <c r="A2503" i="28"/>
  <c r="A2504" i="28"/>
  <c r="A2505" i="28"/>
  <c r="A2506" i="28"/>
  <c r="A2507" i="28"/>
  <c r="A2508" i="28"/>
  <c r="A2509" i="28"/>
  <c r="A2510" i="28"/>
  <c r="A2511" i="28"/>
  <c r="A2512" i="28"/>
  <c r="A2513" i="28"/>
  <c r="A2514" i="28"/>
  <c r="A2515" i="28"/>
  <c r="A2516" i="28"/>
  <c r="A2517" i="28"/>
  <c r="A2518" i="28"/>
  <c r="A2519" i="28"/>
  <c r="A2520" i="28"/>
  <c r="A2521" i="28"/>
  <c r="A2522" i="28"/>
  <c r="A2523" i="28"/>
  <c r="A2524" i="28"/>
  <c r="A2525" i="28"/>
  <c r="A2526" i="28"/>
  <c r="A2527" i="28"/>
  <c r="A2528" i="28"/>
  <c r="A2529" i="28"/>
  <c r="A2530" i="28"/>
  <c r="A2531" i="28"/>
  <c r="A2532" i="28"/>
  <c r="A2533" i="28"/>
  <c r="A2534" i="28"/>
  <c r="A2535" i="28"/>
  <c r="A2536" i="28"/>
  <c r="A2537" i="28"/>
  <c r="A2538" i="28"/>
  <c r="A2539" i="28"/>
  <c r="A2540" i="28"/>
  <c r="A2541" i="28"/>
  <c r="A2542" i="28"/>
  <c r="A2543" i="28"/>
  <c r="A2544" i="28"/>
  <c r="A2545" i="28"/>
  <c r="A2546" i="28"/>
  <c r="A2547" i="28"/>
  <c r="A2548" i="28"/>
  <c r="A2549" i="28"/>
  <c r="A2550" i="28"/>
  <c r="A2551" i="28"/>
  <c r="A2552" i="28"/>
  <c r="A2553" i="28"/>
  <c r="A2554" i="28"/>
  <c r="A2555" i="28"/>
  <c r="A2556" i="28"/>
  <c r="A2557" i="28"/>
  <c r="A2558" i="28"/>
  <c r="A2559" i="28"/>
  <c r="A2560" i="28"/>
  <c r="A2561" i="28"/>
  <c r="A2562" i="28"/>
  <c r="A2563" i="28"/>
  <c r="A2564" i="28"/>
  <c r="A2565" i="28"/>
  <c r="A2566" i="28"/>
  <c r="A2567" i="28"/>
  <c r="A2568" i="28"/>
  <c r="A2569" i="28"/>
  <c r="A2570" i="28"/>
  <c r="A2571" i="28"/>
  <c r="A2572" i="28"/>
  <c r="A2573" i="28"/>
  <c r="A2574" i="28"/>
  <c r="A2575" i="28"/>
  <c r="A2576" i="28"/>
  <c r="A2577" i="28"/>
  <c r="A2578" i="28"/>
  <c r="A2579" i="28"/>
  <c r="A2580" i="28"/>
  <c r="A2581" i="28"/>
  <c r="A2582" i="28"/>
  <c r="A2583" i="28"/>
  <c r="A2584" i="28"/>
  <c r="A2585" i="28"/>
  <c r="A2586" i="28"/>
  <c r="A2587" i="28"/>
  <c r="A2588" i="28"/>
  <c r="A2589" i="28"/>
  <c r="A2590" i="28"/>
  <c r="A2591" i="28"/>
  <c r="A2592" i="28"/>
  <c r="A2593" i="28"/>
  <c r="A2594" i="28"/>
  <c r="A2595" i="28"/>
  <c r="A2596" i="28"/>
  <c r="A2597" i="28"/>
  <c r="A2598" i="28"/>
  <c r="A2599" i="28"/>
  <c r="A2600" i="28"/>
  <c r="A2601" i="28"/>
  <c r="A2602" i="28"/>
  <c r="A2603" i="28"/>
  <c r="A2604" i="28"/>
  <c r="A2605" i="28"/>
  <c r="A2606" i="28"/>
  <c r="A2607" i="28"/>
  <c r="A2608" i="28"/>
  <c r="A2609" i="28"/>
  <c r="A2610" i="28"/>
  <c r="A2611" i="28"/>
  <c r="A2612" i="28"/>
  <c r="A2613" i="28"/>
  <c r="A2614" i="28"/>
  <c r="A2615" i="28"/>
  <c r="A2616" i="28"/>
  <c r="A2617" i="28"/>
  <c r="A2618" i="28"/>
  <c r="A2619" i="28"/>
  <c r="A2620" i="28"/>
  <c r="A2621" i="28"/>
  <c r="A2622" i="28"/>
  <c r="A2623" i="28"/>
  <c r="A2624" i="28"/>
  <c r="A2625" i="28"/>
  <c r="A2626" i="28"/>
  <c r="A2627" i="28"/>
  <c r="A2628" i="28"/>
  <c r="A2629" i="28"/>
  <c r="A2630" i="28"/>
  <c r="A2631" i="28"/>
  <c r="A2632" i="28"/>
  <c r="A2633" i="28"/>
  <c r="A2634" i="28"/>
  <c r="A2635" i="28"/>
  <c r="A2636" i="28"/>
  <c r="A2637" i="28"/>
  <c r="A2638" i="28"/>
  <c r="A2639" i="28"/>
  <c r="A2640" i="28"/>
  <c r="A2641" i="28"/>
  <c r="A2642" i="28"/>
  <c r="A2643" i="28"/>
  <c r="A2644" i="28"/>
  <c r="A2645" i="28"/>
  <c r="A2646" i="28"/>
  <c r="A2647" i="28"/>
  <c r="A2648" i="28"/>
  <c r="A2649" i="28"/>
  <c r="A2650" i="28"/>
  <c r="A2651" i="28"/>
  <c r="A2652" i="28"/>
  <c r="A2653" i="28"/>
  <c r="A2654" i="28"/>
  <c r="A2655" i="28"/>
  <c r="A2656" i="28"/>
  <c r="A2657" i="28"/>
  <c r="A2658" i="28"/>
  <c r="A2659" i="28"/>
  <c r="A2660" i="28"/>
  <c r="A2661" i="28"/>
  <c r="A2662" i="28"/>
  <c r="A2663" i="28"/>
  <c r="A2664" i="28"/>
  <c r="A2665" i="28"/>
  <c r="A2666" i="28"/>
  <c r="A2667" i="28"/>
  <c r="A2668" i="28"/>
  <c r="A2669" i="28"/>
  <c r="A2670" i="28"/>
  <c r="A2671" i="28"/>
  <c r="A2672" i="28"/>
  <c r="A2673" i="28"/>
  <c r="A2674" i="28"/>
  <c r="A2675" i="28"/>
  <c r="A2676" i="28"/>
  <c r="A2677" i="28"/>
  <c r="A2678" i="28"/>
  <c r="A2679" i="28"/>
  <c r="A2680" i="28"/>
  <c r="A2681" i="28"/>
  <c r="A2682" i="28"/>
  <c r="A2683" i="28"/>
  <c r="A2684" i="28"/>
  <c r="A2685" i="28"/>
  <c r="A2686" i="28"/>
  <c r="A2687" i="28"/>
  <c r="A2688" i="28"/>
  <c r="A2689" i="28"/>
  <c r="A2690" i="28"/>
  <c r="A2691" i="28"/>
  <c r="A2692" i="28"/>
  <c r="A2693" i="28"/>
  <c r="A2694" i="28"/>
  <c r="A2695" i="28"/>
  <c r="A2696" i="28"/>
  <c r="A2697" i="28"/>
  <c r="A2698" i="28"/>
  <c r="A2699" i="28"/>
  <c r="A2700" i="28"/>
  <c r="A2701" i="28"/>
  <c r="A2702" i="28"/>
  <c r="A2703" i="28"/>
  <c r="A2704" i="28"/>
  <c r="A2705" i="28"/>
  <c r="A2706" i="28"/>
  <c r="A2707" i="28"/>
  <c r="A2708" i="28"/>
  <c r="A2709" i="28"/>
  <c r="A2710" i="28"/>
  <c r="A2711" i="28"/>
  <c r="A2712" i="28"/>
  <c r="A2713" i="28"/>
  <c r="A2714" i="28"/>
  <c r="A2715" i="28"/>
  <c r="A2716" i="28"/>
  <c r="A2717" i="28"/>
  <c r="A2718" i="28"/>
  <c r="A2719" i="28"/>
  <c r="A2720" i="28"/>
  <c r="A2721" i="28"/>
  <c r="A2722" i="28"/>
  <c r="A2723" i="28"/>
  <c r="A2724" i="28"/>
  <c r="A2725" i="28"/>
  <c r="A2726" i="28"/>
  <c r="A2727" i="28"/>
  <c r="A2728" i="28"/>
  <c r="A2729" i="28"/>
  <c r="A2730" i="28"/>
  <c r="A2731" i="28"/>
  <c r="A2732" i="28"/>
  <c r="A2733" i="28"/>
  <c r="A2734" i="28"/>
  <c r="A2735" i="28"/>
  <c r="A2736" i="28"/>
  <c r="A2737" i="28"/>
  <c r="A2738" i="28"/>
  <c r="A2739" i="28"/>
  <c r="A2740" i="28"/>
  <c r="A2741" i="28"/>
  <c r="A2742" i="28"/>
  <c r="A2743" i="28"/>
  <c r="A2744" i="28"/>
  <c r="A2745" i="28"/>
  <c r="A2746" i="28"/>
  <c r="A2747" i="28"/>
  <c r="A2748" i="28"/>
  <c r="A2749" i="28"/>
  <c r="A2750" i="28"/>
  <c r="A2751" i="28"/>
  <c r="A2752" i="28"/>
  <c r="A2753" i="28"/>
  <c r="A2754" i="28"/>
  <c r="A2755" i="28"/>
  <c r="A2756" i="28"/>
  <c r="A2757" i="28"/>
  <c r="A2758" i="28"/>
  <c r="A2759" i="28"/>
  <c r="A2760" i="28"/>
  <c r="A2761" i="28"/>
  <c r="A2762" i="28"/>
  <c r="A2763" i="28"/>
  <c r="A2764" i="28"/>
  <c r="A2765" i="28"/>
  <c r="A2766" i="28"/>
  <c r="A2767" i="28"/>
  <c r="A2768" i="28"/>
  <c r="A2769" i="28"/>
  <c r="A2770" i="28"/>
  <c r="A2771" i="28"/>
  <c r="A2772" i="28"/>
  <c r="A2773" i="28"/>
  <c r="A2774" i="28"/>
  <c r="A2775" i="28"/>
  <c r="A2776" i="28"/>
  <c r="A2777" i="28"/>
  <c r="A2778" i="28"/>
  <c r="A2779" i="28"/>
  <c r="A2780" i="28"/>
  <c r="A2781" i="28"/>
  <c r="A2782" i="28"/>
  <c r="A2783" i="28"/>
  <c r="A2784" i="28"/>
  <c r="A2785" i="28"/>
  <c r="A2786" i="28"/>
  <c r="A2787" i="28"/>
  <c r="A2788" i="28"/>
  <c r="A2789" i="28"/>
  <c r="A2790" i="28"/>
  <c r="A2791" i="28"/>
  <c r="A2792" i="28"/>
  <c r="A2793" i="28"/>
  <c r="A2794" i="28"/>
  <c r="A2795" i="28"/>
  <c r="A2796" i="28"/>
  <c r="A2797" i="28"/>
  <c r="A2798" i="28"/>
  <c r="A2799" i="28"/>
  <c r="A2800" i="28"/>
  <c r="A2801" i="28"/>
  <c r="A2802" i="28"/>
  <c r="A2803" i="28"/>
  <c r="A2804" i="28"/>
  <c r="A2805" i="28"/>
  <c r="A2806" i="28"/>
  <c r="A2807" i="28"/>
  <c r="A2808" i="28"/>
  <c r="A2809" i="28"/>
  <c r="A2810" i="28"/>
  <c r="A2811" i="28"/>
  <c r="A2812" i="28"/>
  <c r="A2813" i="28"/>
  <c r="A2814" i="28"/>
  <c r="A2815" i="28"/>
  <c r="A2816" i="28"/>
  <c r="A2817" i="28"/>
  <c r="A2818" i="28"/>
  <c r="A2819" i="28"/>
  <c r="A2820" i="28"/>
  <c r="A2821" i="28"/>
  <c r="A1133" i="28"/>
  <c r="AG4" i="4"/>
  <c r="AH4" i="4"/>
  <c r="U2" i="26"/>
  <c r="V2" i="26"/>
  <c r="U3" i="26"/>
  <c r="V3" i="26"/>
  <c r="J33" i="43"/>
  <c r="J129" i="43"/>
  <c r="J181" i="43"/>
  <c r="I512" i="43"/>
  <c r="J512" i="43" s="1"/>
  <c r="I511" i="43"/>
  <c r="J510" i="43"/>
  <c r="J511" i="43"/>
  <c r="P2302" i="28" l="1"/>
  <c r="Q2302" i="28" s="1"/>
  <c r="P1782" i="28"/>
  <c r="Q1782" i="28" s="1"/>
  <c r="P1652" i="28"/>
  <c r="Q1652" i="28" s="1"/>
  <c r="P1262" i="28"/>
  <c r="Q1262" i="28" s="1"/>
  <c r="P1133" i="28"/>
  <c r="Q1133" i="28" s="1"/>
  <c r="I455" i="43"/>
  <c r="I443" i="43"/>
  <c r="I442" i="43"/>
  <c r="I441" i="43"/>
  <c r="I438" i="43"/>
  <c r="I437" i="43"/>
  <c r="I436" i="43"/>
  <c r="I435" i="43"/>
  <c r="O809" i="28" l="1"/>
  <c r="R809" i="28" s="1"/>
  <c r="E809" i="28"/>
  <c r="A809" i="28"/>
  <c r="I434" i="43"/>
  <c r="P809" i="28" l="1"/>
  <c r="Q809" i="28" s="1"/>
  <c r="O691" i="28"/>
  <c r="R691" i="28" s="1"/>
  <c r="P691" i="28" l="1"/>
  <c r="Q691" i="28" s="1"/>
  <c r="E941" i="28"/>
  <c r="O587" i="28"/>
  <c r="R587" i="28" s="1"/>
  <c r="O673" i="28"/>
  <c r="R673" i="28" s="1"/>
  <c r="P587" i="28" l="1"/>
  <c r="Q587" i="28" s="1"/>
  <c r="P673" i="28"/>
  <c r="Q673" i="28" s="1"/>
  <c r="E378" i="28"/>
  <c r="E692" i="28" l="1"/>
  <c r="H5" i="169" l="1"/>
  <c r="I5" i="169" s="1"/>
  <c r="H4" i="169"/>
  <c r="I4" i="169" s="1"/>
  <c r="H3" i="169"/>
  <c r="I3" i="169" s="1"/>
  <c r="L133" i="43"/>
  <c r="I159" i="43" l="1"/>
  <c r="I155" i="43"/>
  <c r="I154" i="43"/>
  <c r="I165" i="43"/>
  <c r="I156" i="43"/>
  <c r="I157" i="43"/>
  <c r="L407" i="43" l="1"/>
  <c r="I416" i="43"/>
  <c r="O1087" i="28"/>
  <c r="R1087" i="28" s="1"/>
  <c r="O429" i="28"/>
  <c r="R429" i="28" s="1"/>
  <c r="O1086" i="28"/>
  <c r="R1086" i="28" s="1"/>
  <c r="O428" i="28"/>
  <c r="R428" i="28" s="1"/>
  <c r="R1112" i="28"/>
  <c r="R454" i="28"/>
  <c r="O810" i="28"/>
  <c r="R810" i="28" s="1"/>
  <c r="O808" i="28"/>
  <c r="R808" i="28" s="1"/>
  <c r="O304" i="28"/>
  <c r="R304" i="28" s="1"/>
  <c r="O941" i="28"/>
  <c r="R941" i="28" s="1"/>
  <c r="P1087" i="28" l="1"/>
  <c r="Q1087" i="28" s="1"/>
  <c r="P429" i="28"/>
  <c r="Q429" i="28" s="1"/>
  <c r="P1086" i="28"/>
  <c r="Q1086" i="28" s="1"/>
  <c r="P428" i="28"/>
  <c r="Q428" i="28" s="1"/>
  <c r="P1112" i="28"/>
  <c r="Q1112" i="28" s="1"/>
  <c r="P454" i="28"/>
  <c r="Q454" i="28" s="1"/>
  <c r="P810" i="28"/>
  <c r="Q810" i="28" s="1"/>
  <c r="P808" i="28"/>
  <c r="Q808" i="28" s="1"/>
  <c r="P304" i="28"/>
  <c r="Q304" i="28" s="1"/>
  <c r="P941" i="28"/>
  <c r="Q941" i="28" s="1"/>
  <c r="O1027" i="28" l="1"/>
  <c r="R1027" i="28" s="1"/>
  <c r="P1027" i="28" l="1"/>
  <c r="Q1027" i="28" s="1"/>
  <c r="O489" i="28"/>
  <c r="R489" i="28" s="1"/>
  <c r="E489" i="28"/>
  <c r="P489" i="28" l="1"/>
  <c r="Q489" i="28" s="1"/>
  <c r="O282" i="28" l="1"/>
  <c r="R282" i="28" s="1"/>
  <c r="P282" i="28" l="1"/>
  <c r="Q282" i="28" s="1"/>
  <c r="I389" i="43"/>
  <c r="L462" i="43" l="1"/>
  <c r="L7" i="43"/>
  <c r="L332" i="43"/>
  <c r="R346" i="28" l="1"/>
  <c r="O445" i="28"/>
  <c r="R445" i="28" s="1"/>
  <c r="P346" i="28" l="1"/>
  <c r="Q346" i="28" s="1"/>
  <c r="P445" i="28"/>
  <c r="Q445" i="28" s="1"/>
  <c r="O947" i="28" l="1"/>
  <c r="R947" i="28" s="1"/>
  <c r="O426" i="28"/>
  <c r="R426" i="28" s="1"/>
  <c r="R850" i="28"/>
  <c r="R233" i="28"/>
  <c r="O423" i="28"/>
  <c r="R423" i="28" s="1"/>
  <c r="O1081" i="28"/>
  <c r="R1081" i="28" s="1"/>
  <c r="O420" i="28"/>
  <c r="R420" i="28" s="1"/>
  <c r="O1078" i="28"/>
  <c r="R1078" i="28" s="1"/>
  <c r="R535" i="28"/>
  <c r="R658" i="28"/>
  <c r="O512" i="28"/>
  <c r="R512" i="28" s="1"/>
  <c r="O632" i="28"/>
  <c r="R632" i="28" s="1"/>
  <c r="R45" i="28"/>
  <c r="O155" i="28"/>
  <c r="R155" i="28" s="1"/>
  <c r="O545" i="28"/>
  <c r="P545" i="28" s="1"/>
  <c r="Q545" i="28" s="1"/>
  <c r="O378" i="28"/>
  <c r="R378" i="28" s="1"/>
  <c r="O377" i="28"/>
  <c r="R377" i="28" s="1"/>
  <c r="O618" i="28"/>
  <c r="R618" i="28" s="1"/>
  <c r="O890" i="28"/>
  <c r="R890" i="28" s="1"/>
  <c r="O493" i="28"/>
  <c r="R493" i="28" s="1"/>
  <c r="P947" i="28" l="1"/>
  <c r="Q947" i="28" s="1"/>
  <c r="P426" i="28"/>
  <c r="Q426" i="28" s="1"/>
  <c r="P850" i="28"/>
  <c r="Q850" i="28" s="1"/>
  <c r="P233" i="28"/>
  <c r="Q233" i="28" s="1"/>
  <c r="P423" i="28"/>
  <c r="Q423" i="28" s="1"/>
  <c r="P1081" i="28"/>
  <c r="Q1081" i="28" s="1"/>
  <c r="P420" i="28"/>
  <c r="Q420" i="28" s="1"/>
  <c r="P1078" i="28"/>
  <c r="Q1078" i="28" s="1"/>
  <c r="P535" i="28"/>
  <c r="Q535" i="28" s="1"/>
  <c r="P658" i="28"/>
  <c r="Q658" i="28" s="1"/>
  <c r="P512" i="28"/>
  <c r="Q512" i="28" s="1"/>
  <c r="P632" i="28"/>
  <c r="Q632" i="28" s="1"/>
  <c r="P45" i="28"/>
  <c r="Q45" i="28" s="1"/>
  <c r="P155" i="28"/>
  <c r="Q155" i="28" s="1"/>
  <c r="R545" i="28"/>
  <c r="P378" i="28"/>
  <c r="Q378" i="28" s="1"/>
  <c r="P377" i="28"/>
  <c r="Q377" i="28" s="1"/>
  <c r="P618" i="28"/>
  <c r="Q618" i="28" s="1"/>
  <c r="P890" i="28"/>
  <c r="Q890" i="28" s="1"/>
  <c r="P493" i="28"/>
  <c r="Q493" i="28" s="1"/>
  <c r="O707" i="28" l="1"/>
  <c r="R707" i="28" s="1"/>
  <c r="E707" i="28"/>
  <c r="E488" i="28"/>
  <c r="O488" i="28"/>
  <c r="R488" i="28" s="1"/>
  <c r="O928" i="28"/>
  <c r="R928" i="28" s="1"/>
  <c r="O880" i="28"/>
  <c r="R880" i="28" s="1"/>
  <c r="P707" i="28" l="1"/>
  <c r="Q707" i="28" s="1"/>
  <c r="P488" i="28"/>
  <c r="Q488" i="28" s="1"/>
  <c r="P928" i="28"/>
  <c r="Q928" i="28" s="1"/>
  <c r="P880" i="28"/>
  <c r="Q880" i="28" s="1"/>
  <c r="O475" i="28"/>
  <c r="R475" i="28" s="1"/>
  <c r="O350" i="28"/>
  <c r="O467" i="28"/>
  <c r="O720" i="28"/>
  <c r="R720" i="28" s="1"/>
  <c r="P475" i="28" l="1"/>
  <c r="Q475" i="28" s="1"/>
  <c r="P720" i="28"/>
  <c r="Q720" i="28" s="1"/>
  <c r="J372" i="43" l="1"/>
  <c r="J371" i="43"/>
  <c r="R104" i="28" l="1"/>
  <c r="O693" i="28"/>
  <c r="R693" i="28" s="1"/>
  <c r="P104" i="28" l="1"/>
  <c r="Q104" i="28" s="1"/>
  <c r="P693" i="28"/>
  <c r="Q693" i="28" s="1"/>
  <c r="R193" i="28" l="1"/>
  <c r="O349" i="28"/>
  <c r="O1126" i="28"/>
  <c r="R1126" i="28" s="1"/>
  <c r="P193" i="28" l="1"/>
  <c r="Q193" i="28" s="1"/>
  <c r="P1126" i="28"/>
  <c r="Q1126" i="28" s="1"/>
  <c r="R330" i="28" l="1"/>
  <c r="O567" i="28"/>
  <c r="R567" i="28" s="1"/>
  <c r="O102" i="28"/>
  <c r="R102" i="28" s="1"/>
  <c r="R208" i="28"/>
  <c r="R957" i="28"/>
  <c r="P330" i="28" l="1"/>
  <c r="Q330" i="28" s="1"/>
  <c r="P567" i="28"/>
  <c r="Q567" i="28" s="1"/>
  <c r="P102" i="28"/>
  <c r="Q102" i="28" s="1"/>
  <c r="P208" i="28"/>
  <c r="Q208" i="28" s="1"/>
  <c r="P957" i="28"/>
  <c r="Q957" i="28" s="1"/>
  <c r="R311" i="28"/>
  <c r="O667" i="28"/>
  <c r="R667" i="28" s="1"/>
  <c r="O665" i="28"/>
  <c r="R665" i="28" s="1"/>
  <c r="O398" i="28"/>
  <c r="R398" i="28" s="1"/>
  <c r="O170" i="28"/>
  <c r="R170" i="28" s="1"/>
  <c r="O56" i="28"/>
  <c r="R56" i="28" s="1"/>
  <c r="O49" i="28"/>
  <c r="R49" i="28" s="1"/>
  <c r="R162" i="28"/>
  <c r="O507" i="28"/>
  <c r="R507" i="28" s="1"/>
  <c r="R159" i="28"/>
  <c r="O506" i="28"/>
  <c r="R506" i="28" s="1"/>
  <c r="O44" i="28"/>
  <c r="R44" i="28" s="1"/>
  <c r="O261" i="28"/>
  <c r="R261" i="28" s="1"/>
  <c r="P311" i="28" l="1"/>
  <c r="Q311" i="28" s="1"/>
  <c r="P667" i="28"/>
  <c r="Q667" i="28" s="1"/>
  <c r="P665" i="28"/>
  <c r="Q665" i="28" s="1"/>
  <c r="P398" i="28"/>
  <c r="Q398" i="28" s="1"/>
  <c r="P170" i="28"/>
  <c r="Q170" i="28" s="1"/>
  <c r="P56" i="28"/>
  <c r="Q56" i="28" s="1"/>
  <c r="P49" i="28"/>
  <c r="Q49" i="28" s="1"/>
  <c r="P162" i="28"/>
  <c r="Q162" i="28" s="1"/>
  <c r="P507" i="28"/>
  <c r="Q507" i="28" s="1"/>
  <c r="P159" i="28"/>
  <c r="Q159" i="28" s="1"/>
  <c r="P506" i="28"/>
  <c r="Q506" i="28" s="1"/>
  <c r="P44" i="28"/>
  <c r="Q44" i="28" s="1"/>
  <c r="P261" i="28"/>
  <c r="Q261" i="28" s="1"/>
  <c r="O891" i="28" l="1"/>
  <c r="R891" i="28" s="1"/>
  <c r="O495" i="28"/>
  <c r="R495" i="28" s="1"/>
  <c r="R617" i="28"/>
  <c r="O259" i="28"/>
  <c r="R259" i="28" s="1"/>
  <c r="O832" i="28"/>
  <c r="R832" i="28" s="1"/>
  <c r="O568" i="28"/>
  <c r="R568" i="28" s="1"/>
  <c r="O845" i="28"/>
  <c r="R845" i="28" s="1"/>
  <c r="O580" i="28"/>
  <c r="R580" i="28" s="1"/>
  <c r="O967" i="28"/>
  <c r="R967" i="28" s="1"/>
  <c r="E566" i="28"/>
  <c r="O566" i="28"/>
  <c r="R566" i="28" s="1"/>
  <c r="R745" i="28"/>
  <c r="O139" i="28"/>
  <c r="R139" i="28" s="1"/>
  <c r="P891" i="28" l="1"/>
  <c r="Q891" i="28" s="1"/>
  <c r="P495" i="28"/>
  <c r="Q495" i="28" s="1"/>
  <c r="P617" i="28"/>
  <c r="Q617" i="28" s="1"/>
  <c r="P259" i="28"/>
  <c r="Q259" i="28" s="1"/>
  <c r="P832" i="28"/>
  <c r="Q832" i="28" s="1"/>
  <c r="P568" i="28"/>
  <c r="Q568" i="28" s="1"/>
  <c r="P845" i="28"/>
  <c r="Q845" i="28" s="1"/>
  <c r="P580" i="28"/>
  <c r="Q580" i="28" s="1"/>
  <c r="P967" i="28"/>
  <c r="Q967" i="28" s="1"/>
  <c r="P566" i="28"/>
  <c r="Q566" i="28" s="1"/>
  <c r="P745" i="28"/>
  <c r="Q745" i="28" s="1"/>
  <c r="P139" i="28"/>
  <c r="Q139" i="28" s="1"/>
  <c r="O242" i="28" l="1"/>
  <c r="R242" i="28" s="1"/>
  <c r="O864" i="28"/>
  <c r="R864" i="28" s="1"/>
  <c r="O1000" i="28"/>
  <c r="R1000" i="28" s="1"/>
  <c r="R125" i="28"/>
  <c r="O588" i="28"/>
  <c r="R588" i="28" s="1"/>
  <c r="O123" i="28"/>
  <c r="R123" i="28" s="1"/>
  <c r="O236" i="28"/>
  <c r="R236" i="28" s="1"/>
  <c r="R350" i="28"/>
  <c r="I327" i="43"/>
  <c r="I419" i="43"/>
  <c r="P242" i="28" l="1"/>
  <c r="Q242" i="28" s="1"/>
  <c r="P864" i="28"/>
  <c r="Q864" i="28" s="1"/>
  <c r="P1000" i="28"/>
  <c r="Q1000" i="28" s="1"/>
  <c r="P125" i="28"/>
  <c r="Q125" i="28" s="1"/>
  <c r="P123" i="28"/>
  <c r="Q123" i="28" s="1"/>
  <c r="P588" i="28"/>
  <c r="Q588" i="28" s="1"/>
  <c r="P236" i="28"/>
  <c r="Q236" i="28" s="1"/>
  <c r="P350" i="28"/>
  <c r="Q350" i="28" s="1"/>
  <c r="I523" i="43"/>
  <c r="I522" i="43"/>
  <c r="I521" i="43"/>
  <c r="O253" i="28" l="1"/>
  <c r="R253" i="28" s="1"/>
  <c r="O869" i="28"/>
  <c r="R869" i="28" s="1"/>
  <c r="O695" i="28"/>
  <c r="R695" i="28" s="1"/>
  <c r="R413" i="28"/>
  <c r="O663" i="28"/>
  <c r="R663" i="28" s="1"/>
  <c r="P253" i="28" l="1"/>
  <c r="Q253" i="28" s="1"/>
  <c r="P869" i="28"/>
  <c r="Q869" i="28" s="1"/>
  <c r="P695" i="28"/>
  <c r="Q695" i="28" s="1"/>
  <c r="P413" i="28"/>
  <c r="Q413" i="28" s="1"/>
  <c r="P663" i="28"/>
  <c r="Q663" i="28" s="1"/>
  <c r="N7" i="43" l="1"/>
  <c r="O703" i="28" l="1"/>
  <c r="R703" i="28" s="1"/>
  <c r="P703" i="28" l="1"/>
  <c r="Q703" i="28" s="1"/>
  <c r="O115" i="28"/>
  <c r="R115" i="28" s="1"/>
  <c r="O843" i="28"/>
  <c r="R843" i="28" s="1"/>
  <c r="R714" i="28"/>
  <c r="P115" i="28" l="1"/>
  <c r="Q115" i="28" s="1"/>
  <c r="P843" i="28"/>
  <c r="Q843" i="28" s="1"/>
  <c r="P714" i="28"/>
  <c r="Q714" i="28" s="1"/>
  <c r="O892" i="28"/>
  <c r="R892" i="28" s="1"/>
  <c r="P892" i="28" l="1"/>
  <c r="Q892" i="28" s="1"/>
  <c r="O841" i="28" l="1"/>
  <c r="R841" i="28" s="1"/>
  <c r="O457" i="28"/>
  <c r="R457" i="28" s="1"/>
  <c r="P841" i="28" l="1"/>
  <c r="Q841" i="28" s="1"/>
  <c r="P457" i="28"/>
  <c r="Q457" i="28" s="1"/>
  <c r="O1114" i="28" l="1"/>
  <c r="R1114" i="28" s="1"/>
  <c r="O702" i="28"/>
  <c r="R702" i="28" s="1"/>
  <c r="O112" i="28"/>
  <c r="R112" i="28" s="1"/>
  <c r="O851" i="28"/>
  <c r="R851" i="28" s="1"/>
  <c r="O121" i="28"/>
  <c r="R121" i="28" s="1"/>
  <c r="R232" i="28"/>
  <c r="O984" i="28"/>
  <c r="R984" i="28" s="1"/>
  <c r="R116" i="28"/>
  <c r="O844" i="28"/>
  <c r="R844" i="28" s="1"/>
  <c r="O341" i="28"/>
  <c r="R341" i="28" s="1"/>
  <c r="O340" i="28"/>
  <c r="R340" i="28" s="1"/>
  <c r="O447" i="28"/>
  <c r="R447" i="28" s="1"/>
  <c r="R556" i="28"/>
  <c r="O546" i="28"/>
  <c r="R546" i="28" s="1"/>
  <c r="O805" i="28"/>
  <c r="R805" i="28" s="1"/>
  <c r="O542" i="28"/>
  <c r="R542" i="28" s="1"/>
  <c r="R806" i="28"/>
  <c r="R196" i="28"/>
  <c r="O540" i="28"/>
  <c r="R540" i="28" s="1"/>
  <c r="R660" i="28"/>
  <c r="O659" i="28"/>
  <c r="R659" i="28" s="1"/>
  <c r="O791" i="28"/>
  <c r="R791" i="28" s="1"/>
  <c r="R288" i="28"/>
  <c r="O644" i="28"/>
  <c r="R644" i="28" s="1"/>
  <c r="O171" i="28"/>
  <c r="R171" i="28" s="1"/>
  <c r="O57" i="28"/>
  <c r="R57" i="28" s="1"/>
  <c r="O1053" i="28"/>
  <c r="R1053" i="28" s="1"/>
  <c r="R164" i="28"/>
  <c r="R636" i="28"/>
  <c r="O635" i="28"/>
  <c r="R635" i="28" s="1"/>
  <c r="O633" i="28"/>
  <c r="R633" i="28" s="1"/>
  <c r="O270" i="28"/>
  <c r="R270" i="28" s="1"/>
  <c r="O629" i="28"/>
  <c r="R629" i="28" s="1"/>
  <c r="O269" i="28"/>
  <c r="R269" i="28" s="1"/>
  <c r="O43" i="28"/>
  <c r="R43" i="28" s="1"/>
  <c r="O627" i="28"/>
  <c r="R627" i="28" s="1"/>
  <c r="O760" i="28"/>
  <c r="R760" i="28" s="1"/>
  <c r="P1114" i="28" l="1"/>
  <c r="Q1114" i="28" s="1"/>
  <c r="P702" i="28"/>
  <c r="Q702" i="28" s="1"/>
  <c r="P112" i="28"/>
  <c r="Q112" i="28" s="1"/>
  <c r="P851" i="28"/>
  <c r="Q851" i="28" s="1"/>
  <c r="P121" i="28"/>
  <c r="Q121" i="28" s="1"/>
  <c r="P232" i="28"/>
  <c r="Q232" i="28" s="1"/>
  <c r="P984" i="28"/>
  <c r="Q984" i="28" s="1"/>
  <c r="P116" i="28"/>
  <c r="Q116" i="28" s="1"/>
  <c r="P844" i="28"/>
  <c r="Q844" i="28" s="1"/>
  <c r="P341" i="28"/>
  <c r="Q341" i="28" s="1"/>
  <c r="P340" i="28"/>
  <c r="Q340" i="28" s="1"/>
  <c r="P447" i="28"/>
  <c r="Q447" i="28" s="1"/>
  <c r="P556" i="28"/>
  <c r="Q556" i="28" s="1"/>
  <c r="P546" i="28"/>
  <c r="Q546" i="28" s="1"/>
  <c r="P805" i="28"/>
  <c r="Q805" i="28" s="1"/>
  <c r="P542" i="28"/>
  <c r="Q542" i="28" s="1"/>
  <c r="P806" i="28"/>
  <c r="Q806" i="28" s="1"/>
  <c r="P196" i="28"/>
  <c r="Q196" i="28" s="1"/>
  <c r="P540" i="28"/>
  <c r="Q540" i="28" s="1"/>
  <c r="P660" i="28"/>
  <c r="Q660" i="28" s="1"/>
  <c r="P659" i="28"/>
  <c r="Q659" i="28" s="1"/>
  <c r="P791" i="28"/>
  <c r="Q791" i="28" s="1"/>
  <c r="P288" i="28"/>
  <c r="Q288" i="28" s="1"/>
  <c r="P644" i="28"/>
  <c r="Q644" i="28" s="1"/>
  <c r="P171" i="28"/>
  <c r="Q171" i="28" s="1"/>
  <c r="P57" i="28"/>
  <c r="Q57" i="28" s="1"/>
  <c r="P1053" i="28"/>
  <c r="Q1053" i="28" s="1"/>
  <c r="P164" i="28"/>
  <c r="Q164" i="28" s="1"/>
  <c r="P636" i="28"/>
  <c r="Q636" i="28" s="1"/>
  <c r="P635" i="28"/>
  <c r="Q635" i="28" s="1"/>
  <c r="P633" i="28"/>
  <c r="Q633" i="28" s="1"/>
  <c r="P270" i="28"/>
  <c r="Q270" i="28" s="1"/>
  <c r="P629" i="28"/>
  <c r="Q629" i="28" s="1"/>
  <c r="P269" i="28"/>
  <c r="Q269" i="28" s="1"/>
  <c r="P43" i="28"/>
  <c r="Q43" i="28" s="1"/>
  <c r="P627" i="28"/>
  <c r="Q627" i="28" s="1"/>
  <c r="P760" i="28"/>
  <c r="Q760" i="28" s="1"/>
  <c r="O309" i="28"/>
  <c r="R309" i="28" s="1"/>
  <c r="O262" i="28"/>
  <c r="R262" i="28" s="1"/>
  <c r="O753" i="28"/>
  <c r="R753" i="28" s="1"/>
  <c r="O145" i="28"/>
  <c r="R145" i="28" s="1"/>
  <c r="R889" i="28"/>
  <c r="P309" i="28" l="1"/>
  <c r="Q309" i="28" s="1"/>
  <c r="P262" i="28"/>
  <c r="Q262" i="28" s="1"/>
  <c r="P753" i="28"/>
  <c r="Q753" i="28" s="1"/>
  <c r="P145" i="28"/>
  <c r="Q145" i="28" s="1"/>
  <c r="P889" i="28"/>
  <c r="Q889" i="28" s="1"/>
  <c r="O461" i="28" l="1"/>
  <c r="R461" i="28" s="1"/>
  <c r="O830" i="28"/>
  <c r="R830" i="28" s="1"/>
  <c r="O692" i="28"/>
  <c r="R692" i="28" s="1"/>
  <c r="R372" i="28"/>
  <c r="O28" i="28"/>
  <c r="R28" i="28" s="1"/>
  <c r="R612" i="28"/>
  <c r="P461" i="28" l="1"/>
  <c r="Q461" i="28" s="1"/>
  <c r="P830" i="28"/>
  <c r="Q830" i="28" s="1"/>
  <c r="P692" i="28"/>
  <c r="Q692" i="28" s="1"/>
  <c r="P372" i="28"/>
  <c r="Q372" i="28" s="1"/>
  <c r="P28" i="28"/>
  <c r="Q28" i="28" s="1"/>
  <c r="P612" i="28"/>
  <c r="Q612" i="28" s="1"/>
  <c r="O743" i="28" l="1"/>
  <c r="R743" i="28" s="1"/>
  <c r="O653" i="28"/>
  <c r="R653" i="28" s="1"/>
  <c r="O609" i="28"/>
  <c r="R609" i="28" s="1"/>
  <c r="O16" i="28"/>
  <c r="R16" i="28" s="1"/>
  <c r="R476" i="28"/>
  <c r="O359" i="28"/>
  <c r="R359" i="28" s="1"/>
  <c r="O473" i="28"/>
  <c r="R473" i="28" s="1"/>
  <c r="O239" i="28"/>
  <c r="R239" i="28" s="1"/>
  <c r="O724" i="28"/>
  <c r="R724" i="28" s="1"/>
  <c r="R467" i="28"/>
  <c r="A589" i="28"/>
  <c r="A590" i="28"/>
  <c r="A591" i="28"/>
  <c r="A592" i="28"/>
  <c r="A593" i="28"/>
  <c r="A594" i="28"/>
  <c r="A595" i="28"/>
  <c r="A596" i="28"/>
  <c r="A597" i="28"/>
  <c r="A598" i="28"/>
  <c r="A599" i="28"/>
  <c r="A600" i="28"/>
  <c r="A601" i="28"/>
  <c r="A602" i="28"/>
  <c r="A603" i="28"/>
  <c r="A604" i="28"/>
  <c r="A605" i="28"/>
  <c r="A606" i="28"/>
  <c r="A607" i="28"/>
  <c r="A608" i="28"/>
  <c r="A609" i="28"/>
  <c r="A610" i="28"/>
  <c r="A611" i="28"/>
  <c r="A612" i="28"/>
  <c r="A613" i="28"/>
  <c r="A614" i="28"/>
  <c r="A615" i="28"/>
  <c r="A616" i="28"/>
  <c r="A617" i="28"/>
  <c r="A618" i="28"/>
  <c r="A619" i="28"/>
  <c r="A620" i="28"/>
  <c r="A621" i="28"/>
  <c r="A622" i="28"/>
  <c r="A623" i="28"/>
  <c r="A624" i="28"/>
  <c r="A625" i="28"/>
  <c r="A626" i="28"/>
  <c r="A627" i="28"/>
  <c r="A628" i="28"/>
  <c r="A629" i="28"/>
  <c r="A630" i="28"/>
  <c r="A631" i="28"/>
  <c r="A632" i="28"/>
  <c r="A633" i="28"/>
  <c r="A634" i="28"/>
  <c r="A635" i="28"/>
  <c r="A636" i="28"/>
  <c r="A637" i="28"/>
  <c r="A638" i="28"/>
  <c r="A639" i="28"/>
  <c r="A640" i="28"/>
  <c r="A641" i="28"/>
  <c r="A642" i="28"/>
  <c r="A643" i="28"/>
  <c r="A644" i="28"/>
  <c r="A645" i="28"/>
  <c r="A646" i="28"/>
  <c r="A647" i="28"/>
  <c r="A648" i="28"/>
  <c r="A649" i="28"/>
  <c r="A650" i="28"/>
  <c r="A651" i="28"/>
  <c r="A652" i="28"/>
  <c r="A653" i="28"/>
  <c r="A654" i="28"/>
  <c r="A655" i="28"/>
  <c r="A656" i="28"/>
  <c r="A657" i="28"/>
  <c r="A658" i="28"/>
  <c r="A659" i="28"/>
  <c r="A660" i="28"/>
  <c r="A661" i="28"/>
  <c r="A662" i="28"/>
  <c r="A663" i="28"/>
  <c r="A664" i="28"/>
  <c r="A665" i="28"/>
  <c r="A666" i="28"/>
  <c r="A667" i="28"/>
  <c r="A668" i="28"/>
  <c r="A669" i="28"/>
  <c r="A670" i="28"/>
  <c r="A671" i="28"/>
  <c r="A672" i="28"/>
  <c r="A673" i="28"/>
  <c r="A674" i="28"/>
  <c r="A675" i="28"/>
  <c r="A676" i="28"/>
  <c r="A677" i="28"/>
  <c r="A678" i="28"/>
  <c r="A679" i="28"/>
  <c r="A680" i="28"/>
  <c r="A681" i="28"/>
  <c r="A682" i="28"/>
  <c r="A683" i="28"/>
  <c r="A684" i="28"/>
  <c r="A685" i="28"/>
  <c r="A686" i="28"/>
  <c r="A689" i="28"/>
  <c r="A690" i="28"/>
  <c r="A691" i="28"/>
  <c r="A692" i="28"/>
  <c r="A693" i="28"/>
  <c r="A694" i="28"/>
  <c r="A695" i="28"/>
  <c r="A696" i="28"/>
  <c r="A697" i="28"/>
  <c r="A698" i="28"/>
  <c r="A699" i="28"/>
  <c r="A700" i="28"/>
  <c r="A701" i="28"/>
  <c r="A702" i="28"/>
  <c r="A703" i="28"/>
  <c r="A704" i="28"/>
  <c r="A705" i="28"/>
  <c r="A706" i="28"/>
  <c r="A707" i="28"/>
  <c r="A708" i="28"/>
  <c r="A709" i="28"/>
  <c r="A710" i="28"/>
  <c r="A711" i="28"/>
  <c r="A712" i="28"/>
  <c r="A713" i="28"/>
  <c r="A714" i="28"/>
  <c r="A715" i="28"/>
  <c r="A716" i="28"/>
  <c r="A717" i="28"/>
  <c r="A718" i="28"/>
  <c r="A719" i="28"/>
  <c r="A720" i="28"/>
  <c r="A721" i="28"/>
  <c r="A722" i="28"/>
  <c r="A723" i="28"/>
  <c r="A724" i="28"/>
  <c r="A725" i="28"/>
  <c r="A726" i="28"/>
  <c r="A727" i="28"/>
  <c r="A728" i="28"/>
  <c r="A729" i="28"/>
  <c r="A730" i="28"/>
  <c r="A731" i="28"/>
  <c r="A732" i="28"/>
  <c r="A733" i="28"/>
  <c r="A734" i="28"/>
  <c r="A735" i="28"/>
  <c r="A736" i="28"/>
  <c r="A737" i="28"/>
  <c r="A738" i="28"/>
  <c r="A739" i="28"/>
  <c r="A740" i="28"/>
  <c r="A741" i="28"/>
  <c r="A742" i="28"/>
  <c r="A743" i="28"/>
  <c r="A744" i="28"/>
  <c r="A745" i="28"/>
  <c r="A746" i="28"/>
  <c r="A747" i="28"/>
  <c r="A748" i="28"/>
  <c r="A749" i="28"/>
  <c r="A750" i="28"/>
  <c r="A751" i="28"/>
  <c r="A752" i="28"/>
  <c r="A753" i="28"/>
  <c r="A755" i="28"/>
  <c r="A756" i="28"/>
  <c r="A757" i="28"/>
  <c r="A758" i="28"/>
  <c r="A759" i="28"/>
  <c r="A760" i="28"/>
  <c r="A761" i="28"/>
  <c r="A762" i="28"/>
  <c r="A763" i="28"/>
  <c r="A764" i="28"/>
  <c r="A765" i="28"/>
  <c r="A766" i="28"/>
  <c r="A767" i="28"/>
  <c r="A768" i="28"/>
  <c r="A769" i="28"/>
  <c r="A770" i="28"/>
  <c r="A771" i="28"/>
  <c r="A772" i="28"/>
  <c r="A773" i="28"/>
  <c r="A774" i="28"/>
  <c r="A775" i="28"/>
  <c r="A776" i="28"/>
  <c r="A777" i="28"/>
  <c r="A778" i="28"/>
  <c r="A779" i="28"/>
  <c r="A780" i="28"/>
  <c r="A781" i="28"/>
  <c r="A782" i="28"/>
  <c r="A783" i="28"/>
  <c r="A784" i="28"/>
  <c r="A785" i="28"/>
  <c r="A786" i="28"/>
  <c r="A787" i="28"/>
  <c r="A788" i="28"/>
  <c r="A789" i="28"/>
  <c r="A790" i="28"/>
  <c r="A791" i="28"/>
  <c r="A792" i="28"/>
  <c r="A793" i="28"/>
  <c r="A794" i="28"/>
  <c r="A795" i="28"/>
  <c r="A796" i="28"/>
  <c r="A797" i="28"/>
  <c r="A798" i="28"/>
  <c r="A799" i="28"/>
  <c r="A800" i="28"/>
  <c r="A801" i="28"/>
  <c r="A802" i="28"/>
  <c r="A803" i="28"/>
  <c r="A804" i="28"/>
  <c r="A805" i="28"/>
  <c r="A806" i="28"/>
  <c r="A807" i="28"/>
  <c r="A808" i="28"/>
  <c r="A810" i="28"/>
  <c r="A811" i="28"/>
  <c r="A812" i="28"/>
  <c r="A813" i="28"/>
  <c r="A814" i="28"/>
  <c r="A815" i="28"/>
  <c r="A816" i="28"/>
  <c r="A817" i="28"/>
  <c r="A818" i="28"/>
  <c r="A819" i="28"/>
  <c r="A820" i="28"/>
  <c r="A821" i="28"/>
  <c r="A822" i="28"/>
  <c r="A823" i="28"/>
  <c r="A824" i="28"/>
  <c r="A825" i="28"/>
  <c r="A826" i="28"/>
  <c r="A827" i="28"/>
  <c r="A828" i="28"/>
  <c r="A829" i="28"/>
  <c r="A830" i="28"/>
  <c r="A831" i="28"/>
  <c r="A832" i="28"/>
  <c r="A833" i="28"/>
  <c r="A834" i="28"/>
  <c r="A835" i="28"/>
  <c r="A836" i="28"/>
  <c r="A837" i="28"/>
  <c r="A838" i="28"/>
  <c r="A839" i="28"/>
  <c r="A840" i="28"/>
  <c r="A841" i="28"/>
  <c r="A842" i="28"/>
  <c r="A843" i="28"/>
  <c r="A844" i="28"/>
  <c r="A845" i="28"/>
  <c r="A846" i="28"/>
  <c r="A847" i="28"/>
  <c r="A848" i="28"/>
  <c r="A849" i="28"/>
  <c r="A850" i="28"/>
  <c r="A851" i="28"/>
  <c r="A852" i="28"/>
  <c r="A853" i="28"/>
  <c r="A854" i="28"/>
  <c r="A855" i="28"/>
  <c r="A856" i="28"/>
  <c r="A857" i="28"/>
  <c r="A858" i="28"/>
  <c r="A859" i="28"/>
  <c r="A860" i="28"/>
  <c r="A861" i="28"/>
  <c r="A862" i="28"/>
  <c r="A863" i="28"/>
  <c r="A864" i="28"/>
  <c r="A865" i="28"/>
  <c r="A866" i="28"/>
  <c r="A867" i="28"/>
  <c r="A868" i="28"/>
  <c r="A869" i="28"/>
  <c r="A870" i="28"/>
  <c r="A871" i="28"/>
  <c r="A872" i="28"/>
  <c r="A873" i="28"/>
  <c r="A874" i="28"/>
  <c r="A875" i="28"/>
  <c r="A876" i="28"/>
  <c r="A877" i="28"/>
  <c r="A878" i="28"/>
  <c r="A879" i="28"/>
  <c r="A880" i="28"/>
  <c r="A881" i="28"/>
  <c r="A882" i="28"/>
  <c r="A883" i="28"/>
  <c r="A884" i="28"/>
  <c r="A885" i="28"/>
  <c r="A886" i="28"/>
  <c r="A887" i="28"/>
  <c r="A888" i="28"/>
  <c r="A889" i="28"/>
  <c r="A890" i="28"/>
  <c r="A891" i="28"/>
  <c r="A892" i="28"/>
  <c r="A893" i="28"/>
  <c r="A894" i="28"/>
  <c r="A895" i="28"/>
  <c r="A896" i="28"/>
  <c r="A897" i="28"/>
  <c r="A898" i="28"/>
  <c r="A899" i="28"/>
  <c r="A900" i="28"/>
  <c r="A901" i="28"/>
  <c r="A902" i="28"/>
  <c r="A903" i="28"/>
  <c r="A904" i="28"/>
  <c r="A905" i="28"/>
  <c r="A906" i="28"/>
  <c r="A907" i="28"/>
  <c r="A908" i="28"/>
  <c r="A909" i="28"/>
  <c r="A910" i="28"/>
  <c r="A911" i="28"/>
  <c r="A912" i="28"/>
  <c r="A913" i="28"/>
  <c r="A914" i="28"/>
  <c r="A915" i="28"/>
  <c r="A916" i="28"/>
  <c r="A917" i="28"/>
  <c r="A918" i="28"/>
  <c r="A919" i="28"/>
  <c r="A920" i="28"/>
  <c r="A921" i="28"/>
  <c r="A922" i="28"/>
  <c r="A923" i="28"/>
  <c r="A924" i="28"/>
  <c r="A925" i="28"/>
  <c r="A926" i="28"/>
  <c r="A927" i="28"/>
  <c r="A928" i="28"/>
  <c r="A929" i="28"/>
  <c r="A930" i="28"/>
  <c r="A931" i="28"/>
  <c r="A932" i="28"/>
  <c r="A933" i="28"/>
  <c r="A934" i="28"/>
  <c r="A935" i="28"/>
  <c r="A936" i="28"/>
  <c r="A937" i="28"/>
  <c r="A938" i="28"/>
  <c r="A939" i="28"/>
  <c r="A940" i="28"/>
  <c r="A941" i="28"/>
  <c r="A942" i="28"/>
  <c r="A943" i="28"/>
  <c r="A944" i="28"/>
  <c r="A945" i="28"/>
  <c r="A946" i="28"/>
  <c r="A947" i="28"/>
  <c r="A948" i="28"/>
  <c r="A949" i="28"/>
  <c r="A950" i="28"/>
  <c r="A951" i="28"/>
  <c r="A952" i="28"/>
  <c r="A953" i="28"/>
  <c r="A954" i="28"/>
  <c r="A955" i="28"/>
  <c r="A956" i="28"/>
  <c r="A957" i="28"/>
  <c r="A958" i="28"/>
  <c r="A959" i="28"/>
  <c r="A960" i="28"/>
  <c r="A961" i="28"/>
  <c r="A962" i="28"/>
  <c r="A963" i="28"/>
  <c r="A964" i="28"/>
  <c r="A965" i="28"/>
  <c r="A966" i="28"/>
  <c r="A967" i="28"/>
  <c r="A968" i="28"/>
  <c r="A969" i="28"/>
  <c r="A970" i="28"/>
  <c r="A971" i="28"/>
  <c r="A972" i="28"/>
  <c r="A973" i="28"/>
  <c r="A974" i="28"/>
  <c r="A975" i="28"/>
  <c r="A976" i="28"/>
  <c r="A977" i="28"/>
  <c r="A978" i="28"/>
  <c r="A979" i="28"/>
  <c r="A980" i="28"/>
  <c r="A981" i="28"/>
  <c r="A982" i="28"/>
  <c r="A983" i="28"/>
  <c r="A984" i="28"/>
  <c r="A985" i="28"/>
  <c r="A986" i="28"/>
  <c r="A987" i="28"/>
  <c r="A988" i="28"/>
  <c r="A989" i="28"/>
  <c r="A990" i="28"/>
  <c r="A991" i="28"/>
  <c r="A992" i="28"/>
  <c r="A993" i="28"/>
  <c r="A994" i="28"/>
  <c r="A995" i="28"/>
  <c r="A996" i="28"/>
  <c r="A997" i="28"/>
  <c r="A998" i="28"/>
  <c r="A999" i="28"/>
  <c r="A1000" i="28"/>
  <c r="A1001" i="28"/>
  <c r="A1002" i="28"/>
  <c r="A1003" i="28"/>
  <c r="A1004" i="28"/>
  <c r="A1005" i="28"/>
  <c r="A1006" i="28"/>
  <c r="A1007" i="28"/>
  <c r="A1008" i="28"/>
  <c r="A1009" i="28"/>
  <c r="A1010" i="28"/>
  <c r="A1011" i="28"/>
  <c r="A1012" i="28"/>
  <c r="A1013" i="28"/>
  <c r="A1014" i="28"/>
  <c r="A1015" i="28"/>
  <c r="A1016" i="28"/>
  <c r="A1017" i="28"/>
  <c r="A1018" i="28"/>
  <c r="A1019" i="28"/>
  <c r="A1020" i="28"/>
  <c r="A1021" i="28"/>
  <c r="A1022" i="28"/>
  <c r="A1023" i="28"/>
  <c r="A1024" i="28"/>
  <c r="A1025" i="28"/>
  <c r="A1026" i="28"/>
  <c r="A1027" i="28"/>
  <c r="A1028" i="28"/>
  <c r="A1029" i="28"/>
  <c r="A1030" i="28"/>
  <c r="A1031" i="28"/>
  <c r="A1032" i="28"/>
  <c r="A1033" i="28"/>
  <c r="A1034" i="28"/>
  <c r="A1035" i="28"/>
  <c r="A1036" i="28"/>
  <c r="A1037" i="28"/>
  <c r="A1038" i="28"/>
  <c r="A1039" i="28"/>
  <c r="A1040" i="28"/>
  <c r="A1041" i="28"/>
  <c r="A1042" i="28"/>
  <c r="A1043" i="28"/>
  <c r="A1044" i="28"/>
  <c r="A1045" i="28"/>
  <c r="A1046" i="28"/>
  <c r="A1047" i="28"/>
  <c r="A1048" i="28"/>
  <c r="A1049" i="28"/>
  <c r="A1050" i="28"/>
  <c r="A1051" i="28"/>
  <c r="A1052" i="28"/>
  <c r="A1053" i="28"/>
  <c r="A1054" i="28"/>
  <c r="A1055" i="28"/>
  <c r="A1056" i="28"/>
  <c r="A1057" i="28"/>
  <c r="A1058" i="28"/>
  <c r="A1059" i="28"/>
  <c r="A1060" i="28"/>
  <c r="A1061" i="28"/>
  <c r="A1062" i="28"/>
  <c r="A1063" i="28"/>
  <c r="A1064" i="28"/>
  <c r="A1065" i="28"/>
  <c r="A1066" i="28"/>
  <c r="A1067" i="28"/>
  <c r="A1068" i="28"/>
  <c r="A1069" i="28"/>
  <c r="A1070" i="28"/>
  <c r="A1071" i="28"/>
  <c r="A1072" i="28"/>
  <c r="A1073" i="28"/>
  <c r="A1074" i="28"/>
  <c r="A1075" i="28"/>
  <c r="A1076" i="28"/>
  <c r="A1077" i="28"/>
  <c r="A1078" i="28"/>
  <c r="A1079" i="28"/>
  <c r="A1080" i="28"/>
  <c r="A1081" i="28"/>
  <c r="A1082" i="28"/>
  <c r="A1083" i="28"/>
  <c r="A1084" i="28"/>
  <c r="A1085" i="28"/>
  <c r="A1086" i="28"/>
  <c r="A1087" i="28"/>
  <c r="A1088" i="28"/>
  <c r="A1089" i="28"/>
  <c r="A1090" i="28"/>
  <c r="A1091" i="28"/>
  <c r="A1092" i="28"/>
  <c r="A1093" i="28"/>
  <c r="A1094" i="28"/>
  <c r="A1095" i="28"/>
  <c r="A1096" i="28"/>
  <c r="A1097" i="28"/>
  <c r="A1098" i="28"/>
  <c r="A1099" i="28"/>
  <c r="A1100" i="28"/>
  <c r="A1101" i="28"/>
  <c r="A1102" i="28"/>
  <c r="A1103" i="28"/>
  <c r="A1104" i="28"/>
  <c r="A1105" i="28"/>
  <c r="A1106" i="28"/>
  <c r="A1107" i="28"/>
  <c r="A1108" i="28"/>
  <c r="A1109" i="28"/>
  <c r="A1110" i="28"/>
  <c r="A1111" i="28"/>
  <c r="A1112" i="28"/>
  <c r="A1113" i="28"/>
  <c r="A1114" i="28"/>
  <c r="A1115" i="28"/>
  <c r="A1116" i="28"/>
  <c r="A1117" i="28"/>
  <c r="A1118" i="28"/>
  <c r="A1119" i="28"/>
  <c r="A1120" i="28"/>
  <c r="A1121" i="28"/>
  <c r="A1122" i="28"/>
  <c r="A1123" i="28"/>
  <c r="A1124" i="28"/>
  <c r="A1125" i="28"/>
  <c r="A1126" i="28"/>
  <c r="A1127" i="28"/>
  <c r="A1128" i="28"/>
  <c r="A1129" i="28"/>
  <c r="A1130" i="28"/>
  <c r="A1131" i="28"/>
  <c r="A1132" i="28"/>
  <c r="A588" i="28"/>
  <c r="P743" i="28" l="1"/>
  <c r="Q743" i="28" s="1"/>
  <c r="P653" i="28"/>
  <c r="Q653" i="28" s="1"/>
  <c r="P609" i="28"/>
  <c r="Q609" i="28" s="1"/>
  <c r="P16" i="28"/>
  <c r="Q16" i="28" s="1"/>
  <c r="P476" i="28"/>
  <c r="Q476" i="28" s="1"/>
  <c r="P359" i="28"/>
  <c r="Q359" i="28" s="1"/>
  <c r="P473" i="28"/>
  <c r="Q473" i="28" s="1"/>
  <c r="P239" i="28"/>
  <c r="Q239" i="28" s="1"/>
  <c r="P724" i="28"/>
  <c r="Q724" i="28" s="1"/>
  <c r="P467" i="28"/>
  <c r="Q467" i="28" s="1"/>
  <c r="N507" i="43"/>
  <c r="J375" i="43"/>
  <c r="J374" i="43"/>
  <c r="J355" i="43"/>
  <c r="O105" i="28" l="1"/>
  <c r="R105" i="28" s="1"/>
  <c r="O198" i="28"/>
  <c r="R198" i="28" s="1"/>
  <c r="O195" i="28"/>
  <c r="R195" i="28" s="1"/>
  <c r="O77" i="28"/>
  <c r="R77" i="28" s="1"/>
  <c r="O74" i="28"/>
  <c r="R74" i="28" s="1"/>
  <c r="O73" i="28"/>
  <c r="R73" i="28" s="1"/>
  <c r="O293" i="28"/>
  <c r="R293" i="28" s="1"/>
  <c r="O284" i="28"/>
  <c r="R284" i="28" s="1"/>
  <c r="O55" i="28"/>
  <c r="R55" i="28" s="1"/>
  <c r="O163" i="28"/>
  <c r="R163" i="28" s="1"/>
  <c r="O48" i="28"/>
  <c r="R48" i="28" s="1"/>
  <c r="O272" i="28"/>
  <c r="R272" i="28" s="1"/>
  <c r="O156" i="28"/>
  <c r="R156" i="28" s="1"/>
  <c r="O386" i="28"/>
  <c r="R386" i="28" s="1"/>
  <c r="O148" i="28"/>
  <c r="R148" i="28" s="1"/>
  <c r="O147" i="28"/>
  <c r="R147" i="28" s="1"/>
  <c r="O146" i="28"/>
  <c r="R146" i="28" s="1"/>
  <c r="O35" i="28"/>
  <c r="R35" i="28" s="1"/>
  <c r="O34" i="28"/>
  <c r="R34" i="28" s="1"/>
  <c r="O33" i="28"/>
  <c r="R33" i="28" s="1"/>
  <c r="P105" i="28" l="1"/>
  <c r="Q105" i="28" s="1"/>
  <c r="P198" i="28"/>
  <c r="Q198" i="28" s="1"/>
  <c r="P195" i="28"/>
  <c r="Q195" i="28" s="1"/>
  <c r="P77" i="28"/>
  <c r="Q77" i="28" s="1"/>
  <c r="P74" i="28"/>
  <c r="Q74" i="28" s="1"/>
  <c r="P73" i="28"/>
  <c r="Q73" i="28" s="1"/>
  <c r="P293" i="28"/>
  <c r="Q293" i="28" s="1"/>
  <c r="P284" i="28"/>
  <c r="Q284" i="28" s="1"/>
  <c r="P55" i="28"/>
  <c r="Q55" i="28" s="1"/>
  <c r="P163" i="28"/>
  <c r="Q163" i="28" s="1"/>
  <c r="P48" i="28"/>
  <c r="Q48" i="28" s="1"/>
  <c r="P272" i="28"/>
  <c r="Q272" i="28" s="1"/>
  <c r="P156" i="28"/>
  <c r="Q156" i="28" s="1"/>
  <c r="P386" i="28"/>
  <c r="Q386" i="28" s="1"/>
  <c r="P148" i="28"/>
  <c r="Q148" i="28" s="1"/>
  <c r="P147" i="28"/>
  <c r="Q147" i="28" s="1"/>
  <c r="P146" i="28"/>
  <c r="Q146" i="28" s="1"/>
  <c r="P35" i="28"/>
  <c r="Q35" i="28" s="1"/>
  <c r="P34" i="28"/>
  <c r="Q34" i="28" s="1"/>
  <c r="P33" i="28"/>
  <c r="Q33" i="28" s="1"/>
  <c r="L509" i="43"/>
  <c r="L507" i="43"/>
  <c r="R349" i="28" l="1"/>
  <c r="O579" i="28"/>
  <c r="R579" i="28" s="1"/>
  <c r="O229" i="28"/>
  <c r="R229" i="28" s="1"/>
  <c r="O328" i="28"/>
  <c r="R328" i="28" s="1"/>
  <c r="O46" i="28"/>
  <c r="R46" i="28" s="1"/>
  <c r="O409" i="28"/>
  <c r="R409" i="28" s="1"/>
  <c r="O408" i="28"/>
  <c r="R408" i="28" s="1"/>
  <c r="O154" i="28"/>
  <c r="R154" i="28" s="1"/>
  <c r="O113" i="28"/>
  <c r="R113" i="28" s="1"/>
  <c r="O31" i="28"/>
  <c r="R31" i="28" s="1"/>
  <c r="O230" i="28"/>
  <c r="R230" i="28" s="1"/>
  <c r="O109" i="28"/>
  <c r="R109" i="28" s="1"/>
  <c r="O448" i="28"/>
  <c r="R448" i="28" s="1"/>
  <c r="O446" i="28"/>
  <c r="R446" i="28" s="1"/>
  <c r="O214" i="28"/>
  <c r="R214" i="28" s="1"/>
  <c r="R14" i="28"/>
  <c r="O12" i="28"/>
  <c r="R12" i="28" s="1"/>
  <c r="O11" i="28"/>
  <c r="R11" i="28" s="1"/>
  <c r="O471" i="28"/>
  <c r="R471" i="28" s="1"/>
  <c r="O10" i="28"/>
  <c r="R10" i="28" s="1"/>
  <c r="R354" i="28"/>
  <c r="R7" i="28"/>
  <c r="O5" i="28"/>
  <c r="R5" i="28" s="1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" i="28"/>
  <c r="P349" i="28" l="1"/>
  <c r="Q349" i="28" s="1"/>
  <c r="P579" i="28"/>
  <c r="Q579" i="28" s="1"/>
  <c r="P229" i="28"/>
  <c r="Q229" i="28" s="1"/>
  <c r="P328" i="28"/>
  <c r="Q328" i="28" s="1"/>
  <c r="P46" i="28"/>
  <c r="Q46" i="28" s="1"/>
  <c r="P409" i="28"/>
  <c r="Q409" i="28" s="1"/>
  <c r="P408" i="28"/>
  <c r="Q408" i="28" s="1"/>
  <c r="P154" i="28"/>
  <c r="Q154" i="28" s="1"/>
  <c r="P113" i="28"/>
  <c r="Q113" i="28" s="1"/>
  <c r="P31" i="28"/>
  <c r="Q31" i="28" s="1"/>
  <c r="P230" i="28"/>
  <c r="Q230" i="28" s="1"/>
  <c r="P109" i="28"/>
  <c r="Q109" i="28" s="1"/>
  <c r="P448" i="28"/>
  <c r="Q448" i="28" s="1"/>
  <c r="P446" i="28"/>
  <c r="Q446" i="28" s="1"/>
  <c r="P214" i="28"/>
  <c r="Q214" i="28" s="1"/>
  <c r="P14" i="28"/>
  <c r="Q14" i="28" s="1"/>
  <c r="P12" i="28"/>
  <c r="Q12" i="28" s="1"/>
  <c r="P11" i="28"/>
  <c r="Q11" i="28" s="1"/>
  <c r="P471" i="28"/>
  <c r="Q471" i="28" s="1"/>
  <c r="P10" i="28"/>
  <c r="Q10" i="28" s="1"/>
  <c r="P354" i="28"/>
  <c r="Q354" i="28" s="1"/>
  <c r="P7" i="28"/>
  <c r="Q7" i="28" s="1"/>
  <c r="P5" i="28"/>
  <c r="Q5" i="28" s="1"/>
  <c r="M7" i="43" l="1"/>
  <c r="J133" i="43" l="1"/>
  <c r="C133" i="43"/>
  <c r="I506" i="43"/>
  <c r="J157" i="43" l="1"/>
  <c r="J154" i="43"/>
  <c r="L117" i="43" l="1"/>
  <c r="M117" i="43" s="1"/>
  <c r="M14" i="43"/>
  <c r="I312" i="5" l="1"/>
  <c r="J312" i="5" s="1"/>
  <c r="A3" i="28" l="1"/>
  <c r="A4" i="28"/>
  <c r="J207" i="43" l="1"/>
  <c r="C207" i="43"/>
  <c r="I466" i="43"/>
  <c r="J292" i="43" l="1"/>
  <c r="C292" i="43"/>
  <c r="J109" i="43" l="1"/>
  <c r="J108" i="43"/>
  <c r="P329" i="43" l="1"/>
  <c r="I795" i="5" l="1"/>
  <c r="I794" i="5"/>
  <c r="I793" i="5"/>
  <c r="I792" i="5"/>
  <c r="I791" i="5"/>
  <c r="I790" i="5"/>
  <c r="J107" i="43" l="1"/>
  <c r="A2" i="28" l="1"/>
  <c r="Y1" i="4" l="1"/>
  <c r="Z1" i="4"/>
  <c r="AA1" i="4"/>
  <c r="AB1" i="4"/>
  <c r="J311" i="43" l="1"/>
  <c r="L370" i="43" l="1"/>
  <c r="J389" i="43" l="1"/>
  <c r="J388" i="43"/>
  <c r="J387" i="43"/>
  <c r="J74" i="43" l="1"/>
  <c r="C372" i="43" l="1"/>
  <c r="J313" i="43" l="1"/>
  <c r="J312" i="43"/>
  <c r="J310" i="43"/>
  <c r="J309" i="43"/>
  <c r="J308" i="43"/>
  <c r="C106" i="43" l="1"/>
  <c r="J106" i="43"/>
  <c r="K835" i="5" l="1"/>
  <c r="K834" i="5"/>
  <c r="P831" i="5"/>
  <c r="S831" i="5" s="1"/>
  <c r="L831" i="5"/>
  <c r="M831" i="5" s="1"/>
  <c r="N831" i="5" s="1"/>
  <c r="P830" i="5"/>
  <c r="S830" i="5" s="1"/>
  <c r="L830" i="5"/>
  <c r="M830" i="5" s="1"/>
  <c r="N830" i="5" s="1"/>
  <c r="P829" i="5"/>
  <c r="S829" i="5" s="1"/>
  <c r="L829" i="5"/>
  <c r="M829" i="5" s="1"/>
  <c r="N829" i="5" s="1"/>
  <c r="P828" i="5"/>
  <c r="S828" i="5" s="1"/>
  <c r="L828" i="5"/>
  <c r="J62" i="30"/>
  <c r="M62" i="30" s="1"/>
  <c r="J61" i="30"/>
  <c r="M61" i="30" s="1"/>
  <c r="E66" i="30"/>
  <c r="E65" i="30"/>
  <c r="F62" i="30"/>
  <c r="G62" i="30" s="1"/>
  <c r="H62" i="30" s="1"/>
  <c r="F61" i="30"/>
  <c r="G61" i="30" s="1"/>
  <c r="H61" i="30" s="1"/>
  <c r="J328" i="43"/>
  <c r="L832" i="5" l="1"/>
  <c r="K836" i="5"/>
  <c r="H63" i="30"/>
  <c r="F63" i="30"/>
  <c r="E67" i="30"/>
  <c r="M828" i="5"/>
  <c r="N828" i="5" s="1"/>
  <c r="N832" i="5" s="1"/>
  <c r="I370" i="43" l="1"/>
  <c r="I505" i="43" l="1"/>
  <c r="I504" i="43"/>
  <c r="I457" i="43"/>
  <c r="I456" i="43"/>
  <c r="I449" i="43"/>
  <c r="I433" i="43"/>
  <c r="I403" i="43"/>
  <c r="I369" i="43"/>
  <c r="I367" i="43"/>
  <c r="J381" i="43" l="1"/>
  <c r="J507" i="43" l="1"/>
  <c r="J508" i="43"/>
  <c r="J509" i="43"/>
  <c r="J438" i="43" l="1"/>
  <c r="C438" i="43"/>
  <c r="J442" i="43"/>
  <c r="C442" i="43"/>
  <c r="J436" i="43"/>
  <c r="C436" i="43"/>
  <c r="C55" i="43" l="1"/>
  <c r="I265" i="5" l="1"/>
  <c r="J265" i="5" s="1"/>
  <c r="J267" i="5"/>
  <c r="J266" i="5"/>
  <c r="J264" i="5"/>
  <c r="J263" i="5"/>
  <c r="J262" i="5"/>
  <c r="J261" i="5"/>
  <c r="J260" i="5"/>
  <c r="J259" i="5"/>
  <c r="J258" i="5"/>
  <c r="I257" i="5"/>
  <c r="J257" i="5" s="1"/>
  <c r="J175" i="43" l="1"/>
  <c r="I140" i="43"/>
  <c r="M92" i="43" l="1"/>
  <c r="M91" i="43"/>
  <c r="M85" i="43"/>
  <c r="M84" i="43"/>
  <c r="M83" i="43"/>
  <c r="M80" i="43"/>
  <c r="M77" i="43"/>
  <c r="M76" i="43"/>
  <c r="M75" i="43"/>
  <c r="M64" i="43"/>
  <c r="C83" i="43" l="1"/>
  <c r="C80" i="43"/>
  <c r="C77" i="43"/>
  <c r="C76" i="43"/>
  <c r="C75" i="43"/>
  <c r="C74" i="43"/>
  <c r="C73" i="43"/>
  <c r="C72" i="43"/>
  <c r="C71" i="43"/>
  <c r="C29" i="43"/>
  <c r="C30" i="43"/>
  <c r="C31" i="43"/>
  <c r="C32" i="43"/>
  <c r="C34" i="43"/>
  <c r="C35" i="43"/>
  <c r="C36" i="43"/>
  <c r="J400" i="43" l="1"/>
  <c r="C400" i="43"/>
  <c r="J25" i="43"/>
  <c r="C25" i="43"/>
  <c r="J131" i="43"/>
  <c r="C131" i="43"/>
  <c r="A757" i="5" l="1"/>
  <c r="A758" i="5"/>
  <c r="A759" i="5"/>
  <c r="M283" i="5" l="1"/>
  <c r="N283" i="5" s="1"/>
  <c r="M282" i="5"/>
  <c r="N282" i="5" s="1"/>
  <c r="M281" i="5"/>
  <c r="N281" i="5" s="1"/>
  <c r="M280" i="5"/>
  <c r="N280" i="5" s="1"/>
  <c r="N284" i="5"/>
  <c r="N285" i="5" l="1"/>
  <c r="I148" i="43" l="1"/>
  <c r="O1" i="4" l="1"/>
  <c r="P1" i="4"/>
  <c r="Q1" i="4"/>
  <c r="R1" i="4"/>
  <c r="S1" i="4"/>
  <c r="T1" i="4"/>
  <c r="U1" i="4"/>
  <c r="V1" i="4"/>
  <c r="W1" i="4"/>
  <c r="X1" i="4"/>
  <c r="I757" i="5" l="1"/>
  <c r="H759" i="5" l="1"/>
  <c r="H760" i="5"/>
  <c r="H761" i="5"/>
  <c r="H762" i="5"/>
  <c r="H763" i="5"/>
  <c r="H764" i="5"/>
  <c r="H765" i="5"/>
  <c r="I172" i="43" l="1"/>
  <c r="J369" i="43" l="1"/>
  <c r="C369" i="43"/>
  <c r="J321" i="43"/>
  <c r="J320" i="43"/>
  <c r="J319" i="43"/>
  <c r="J318" i="43"/>
  <c r="G10" i="41" l="1"/>
  <c r="H204" i="5" l="1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J458" i="43" l="1"/>
  <c r="C458" i="43"/>
  <c r="J65" i="43" l="1"/>
  <c r="J66" i="43"/>
  <c r="J67" i="43"/>
  <c r="J408" i="43" l="1"/>
  <c r="I8" i="43" l="1"/>
  <c r="B759" i="5" l="1"/>
  <c r="J5" i="43" l="1"/>
  <c r="J6" i="43"/>
  <c r="F1392" i="28" s="1"/>
  <c r="G1392" i="28" s="1"/>
  <c r="J7" i="43"/>
  <c r="F860" i="28" s="1"/>
  <c r="G860" i="28" s="1"/>
  <c r="J8" i="43"/>
  <c r="J9" i="43"/>
  <c r="J10" i="43"/>
  <c r="J11" i="43"/>
  <c r="J12" i="43"/>
  <c r="J13" i="43"/>
  <c r="J14" i="43"/>
  <c r="J15" i="43"/>
  <c r="J16" i="43"/>
  <c r="J17" i="43"/>
  <c r="J18" i="43"/>
  <c r="J19" i="43"/>
  <c r="J20" i="43"/>
  <c r="F1785" i="28" s="1"/>
  <c r="G1785" i="28" s="1"/>
  <c r="J21" i="43"/>
  <c r="J22" i="43"/>
  <c r="J23" i="43"/>
  <c r="J24" i="43"/>
  <c r="J26" i="43"/>
  <c r="F608" i="28" s="1"/>
  <c r="G608" i="28" s="1"/>
  <c r="J27" i="43"/>
  <c r="J28" i="43"/>
  <c r="J29" i="43"/>
  <c r="J30" i="43"/>
  <c r="J31" i="43"/>
  <c r="J32" i="43"/>
  <c r="J34" i="43"/>
  <c r="J35" i="43"/>
  <c r="J36" i="43"/>
  <c r="J37" i="43"/>
  <c r="J38" i="43"/>
  <c r="J39" i="43"/>
  <c r="J40" i="43"/>
  <c r="J41" i="43"/>
  <c r="J42" i="43"/>
  <c r="J43" i="43"/>
  <c r="J44" i="43"/>
  <c r="J45" i="43"/>
  <c r="J46" i="43"/>
  <c r="J47" i="43"/>
  <c r="J48" i="43"/>
  <c r="J49" i="43"/>
  <c r="J50" i="43"/>
  <c r="J51" i="43"/>
  <c r="J52" i="43"/>
  <c r="J53" i="43"/>
  <c r="J54" i="43"/>
  <c r="J55" i="43"/>
  <c r="J56" i="43"/>
  <c r="J57" i="43"/>
  <c r="J58" i="43"/>
  <c r="J59" i="43"/>
  <c r="J60" i="43"/>
  <c r="J61" i="43"/>
  <c r="J63" i="43"/>
  <c r="J64" i="43"/>
  <c r="J68" i="43"/>
  <c r="J69" i="43"/>
  <c r="J70" i="43"/>
  <c r="J71" i="43"/>
  <c r="J72" i="43"/>
  <c r="J73" i="43"/>
  <c r="J75" i="43"/>
  <c r="J76" i="43"/>
  <c r="J77" i="43"/>
  <c r="J78" i="43"/>
  <c r="J79" i="43"/>
  <c r="J80" i="43"/>
  <c r="J81" i="43"/>
  <c r="J82" i="43"/>
  <c r="J83" i="43"/>
  <c r="J84" i="43"/>
  <c r="J85" i="43"/>
  <c r="J86" i="43"/>
  <c r="J87" i="43"/>
  <c r="J88" i="43"/>
  <c r="J89" i="43"/>
  <c r="J90" i="43"/>
  <c r="J91" i="43"/>
  <c r="J92" i="43"/>
  <c r="J93" i="43"/>
  <c r="J94" i="43"/>
  <c r="J95" i="43"/>
  <c r="J96" i="43"/>
  <c r="J97" i="43"/>
  <c r="J98" i="43"/>
  <c r="J99" i="43"/>
  <c r="J100" i="43"/>
  <c r="J101" i="43"/>
  <c r="J102" i="43"/>
  <c r="J103" i="43"/>
  <c r="J104" i="43"/>
  <c r="J105" i="43"/>
  <c r="J110" i="43"/>
  <c r="J111" i="43"/>
  <c r="J112" i="43"/>
  <c r="J113" i="43"/>
  <c r="J114" i="43"/>
  <c r="J115" i="43"/>
  <c r="J116" i="43"/>
  <c r="J117" i="43"/>
  <c r="J118" i="43"/>
  <c r="J119" i="43"/>
  <c r="J120" i="43"/>
  <c r="J121" i="43"/>
  <c r="J122" i="43"/>
  <c r="J123" i="43"/>
  <c r="J124" i="43"/>
  <c r="J125" i="43"/>
  <c r="J126" i="43"/>
  <c r="J128" i="43"/>
  <c r="J130" i="43"/>
  <c r="J132" i="43"/>
  <c r="J135" i="43"/>
  <c r="J136" i="43"/>
  <c r="J137" i="43"/>
  <c r="J138" i="43"/>
  <c r="J139" i="43"/>
  <c r="J140" i="43"/>
  <c r="J141" i="43"/>
  <c r="J142" i="43"/>
  <c r="J143" i="43"/>
  <c r="J144" i="43"/>
  <c r="J145" i="43"/>
  <c r="J146" i="43"/>
  <c r="J147" i="43"/>
  <c r="J148" i="43"/>
  <c r="J149" i="43"/>
  <c r="J150" i="43"/>
  <c r="J151" i="43"/>
  <c r="J152" i="43"/>
  <c r="J153" i="43"/>
  <c r="J155" i="43"/>
  <c r="J158" i="43"/>
  <c r="J160" i="43"/>
  <c r="J161" i="43"/>
  <c r="J162" i="43"/>
  <c r="J163" i="43"/>
  <c r="J166" i="43"/>
  <c r="J167" i="43"/>
  <c r="J168" i="43"/>
  <c r="J169" i="43"/>
  <c r="J171" i="43"/>
  <c r="J176" i="43"/>
  <c r="J177" i="43"/>
  <c r="J178" i="43"/>
  <c r="J179" i="43"/>
  <c r="J180" i="43"/>
  <c r="J182" i="43"/>
  <c r="J183" i="43"/>
  <c r="J184" i="43"/>
  <c r="J185" i="43"/>
  <c r="J186" i="43"/>
  <c r="J187" i="43"/>
  <c r="J188" i="43"/>
  <c r="J189" i="43"/>
  <c r="J190" i="43"/>
  <c r="J191" i="43"/>
  <c r="J192" i="43"/>
  <c r="J193" i="43"/>
  <c r="J194" i="43"/>
  <c r="J195" i="43"/>
  <c r="J196" i="43"/>
  <c r="J197" i="43"/>
  <c r="J198" i="43"/>
  <c r="J199" i="43"/>
  <c r="J200" i="43"/>
  <c r="J201" i="43"/>
  <c r="J202" i="43"/>
  <c r="J203" i="43"/>
  <c r="J204" i="43"/>
  <c r="J205" i="43"/>
  <c r="J206" i="43"/>
  <c r="J208" i="43"/>
  <c r="J209" i="43"/>
  <c r="J210" i="43"/>
  <c r="J211" i="43"/>
  <c r="J212" i="43"/>
  <c r="J213" i="43"/>
  <c r="J214" i="43"/>
  <c r="J215" i="43"/>
  <c r="J216" i="43"/>
  <c r="J217" i="43"/>
  <c r="J218" i="43"/>
  <c r="J219" i="43"/>
  <c r="J220" i="43"/>
  <c r="J221" i="43"/>
  <c r="J222" i="43"/>
  <c r="J223" i="43"/>
  <c r="J224" i="43"/>
  <c r="J225" i="43"/>
  <c r="J226" i="43"/>
  <c r="J227" i="43"/>
  <c r="J228" i="43"/>
  <c r="J229" i="43"/>
  <c r="J230" i="43"/>
  <c r="J231" i="43"/>
  <c r="J232" i="43"/>
  <c r="J233" i="43"/>
  <c r="J234" i="43"/>
  <c r="J235" i="43"/>
  <c r="J236" i="43"/>
  <c r="J237" i="43"/>
  <c r="J238" i="43"/>
  <c r="J239" i="43"/>
  <c r="J240" i="43"/>
  <c r="J241" i="43"/>
  <c r="J242" i="43"/>
  <c r="J243" i="43"/>
  <c r="J244" i="43"/>
  <c r="J245" i="43"/>
  <c r="J246" i="43"/>
  <c r="J247" i="43"/>
  <c r="J248" i="43"/>
  <c r="J249" i="43"/>
  <c r="J250" i="43"/>
  <c r="J251" i="43"/>
  <c r="J252" i="43"/>
  <c r="J253" i="43"/>
  <c r="J254" i="43"/>
  <c r="J255" i="43"/>
  <c r="J256" i="43"/>
  <c r="J257" i="43"/>
  <c r="J258" i="43"/>
  <c r="J259" i="43"/>
  <c r="J260" i="43"/>
  <c r="J261" i="43"/>
  <c r="J262" i="43"/>
  <c r="J263" i="43"/>
  <c r="J264" i="43"/>
  <c r="J265" i="43"/>
  <c r="J266" i="43"/>
  <c r="J267" i="43"/>
  <c r="J268" i="43"/>
  <c r="J269" i="43"/>
  <c r="J270" i="43"/>
  <c r="J271" i="43"/>
  <c r="J272" i="43"/>
  <c r="J273" i="43"/>
  <c r="J274" i="43"/>
  <c r="J275" i="43"/>
  <c r="J276" i="43"/>
  <c r="J277" i="43"/>
  <c r="J278" i="43"/>
  <c r="J279" i="43"/>
  <c r="J280" i="43"/>
  <c r="J281" i="43"/>
  <c r="J282" i="43"/>
  <c r="J283" i="43"/>
  <c r="J284" i="43"/>
  <c r="J285" i="43"/>
  <c r="J286" i="43"/>
  <c r="J287" i="43"/>
  <c r="J288" i="43"/>
  <c r="J289" i="43"/>
  <c r="J290" i="43"/>
  <c r="J291" i="43"/>
  <c r="J293" i="43"/>
  <c r="J294" i="43"/>
  <c r="J295" i="43"/>
  <c r="J296" i="43"/>
  <c r="J297" i="43"/>
  <c r="J298" i="43"/>
  <c r="J299" i="43"/>
  <c r="J300" i="43"/>
  <c r="J301" i="43"/>
  <c r="J302" i="43"/>
  <c r="J303" i="43"/>
  <c r="J304" i="43"/>
  <c r="J305" i="43"/>
  <c r="J306" i="43"/>
  <c r="J307" i="43"/>
  <c r="J314" i="43"/>
  <c r="J315" i="43"/>
  <c r="J316" i="43"/>
  <c r="J317" i="43"/>
  <c r="J322" i="43"/>
  <c r="J323" i="43"/>
  <c r="J324" i="43"/>
  <c r="J325" i="43"/>
  <c r="J326" i="43"/>
  <c r="J327" i="43"/>
  <c r="J329" i="43"/>
  <c r="J330" i="43"/>
  <c r="J331" i="43"/>
  <c r="J332" i="43"/>
  <c r="J333" i="43"/>
  <c r="J336" i="43"/>
  <c r="J342" i="43"/>
  <c r="J343" i="43"/>
  <c r="J344" i="43"/>
  <c r="J345" i="43"/>
  <c r="J346" i="43"/>
  <c r="J347" i="43"/>
  <c r="J348" i="43"/>
  <c r="J349" i="43"/>
  <c r="J350" i="43"/>
  <c r="J351" i="43"/>
  <c r="J352" i="43"/>
  <c r="J353" i="43"/>
  <c r="J354" i="43"/>
  <c r="J356" i="43"/>
  <c r="J357" i="43"/>
  <c r="J358" i="43"/>
  <c r="J359" i="43"/>
  <c r="J360" i="43"/>
  <c r="J361" i="43"/>
  <c r="J362" i="43"/>
  <c r="J363" i="43"/>
  <c r="J364" i="43"/>
  <c r="J365" i="43"/>
  <c r="J366" i="43"/>
  <c r="J368" i="43"/>
  <c r="J373" i="43"/>
  <c r="J376" i="43"/>
  <c r="J377" i="43"/>
  <c r="J378" i="43"/>
  <c r="J379" i="43"/>
  <c r="J380" i="43"/>
  <c r="J382" i="43"/>
  <c r="J383" i="43"/>
  <c r="J384" i="43"/>
  <c r="J385" i="43"/>
  <c r="J386" i="43"/>
  <c r="J390" i="43"/>
  <c r="J391" i="43"/>
  <c r="J392" i="43"/>
  <c r="J393" i="43"/>
  <c r="J394" i="43"/>
  <c r="J395" i="43"/>
  <c r="J396" i="43"/>
  <c r="J397" i="43"/>
  <c r="J398" i="43"/>
  <c r="J399" i="43"/>
  <c r="J401" i="43"/>
  <c r="J402" i="43"/>
  <c r="J403" i="43"/>
  <c r="J404" i="43"/>
  <c r="J405" i="43"/>
  <c r="J406" i="43"/>
  <c r="J407" i="43"/>
  <c r="J409" i="43"/>
  <c r="J410" i="43"/>
  <c r="J411" i="43"/>
  <c r="J412" i="43"/>
  <c r="J413" i="43"/>
  <c r="J414" i="43"/>
  <c r="J415" i="43"/>
  <c r="J416" i="43"/>
  <c r="J417" i="43"/>
  <c r="J418" i="43"/>
  <c r="J419" i="43"/>
  <c r="J420" i="43"/>
  <c r="J421" i="43"/>
  <c r="J422" i="43"/>
  <c r="J423" i="43"/>
  <c r="J424" i="43"/>
  <c r="J425" i="43"/>
  <c r="J426" i="43"/>
  <c r="J427" i="43"/>
  <c r="J428" i="43"/>
  <c r="J429" i="43"/>
  <c r="J430" i="43"/>
  <c r="J431" i="43"/>
  <c r="J432" i="43"/>
  <c r="J435" i="43"/>
  <c r="J437" i="43"/>
  <c r="J439" i="43"/>
  <c r="J440" i="43"/>
  <c r="J441" i="43"/>
  <c r="J443" i="43"/>
  <c r="J444" i="43"/>
  <c r="J445" i="43"/>
  <c r="J446" i="43"/>
  <c r="J447" i="43"/>
  <c r="J448" i="43"/>
  <c r="J449" i="43"/>
  <c r="J450" i="43"/>
  <c r="J451" i="43"/>
  <c r="J452" i="43"/>
  <c r="J453" i="43"/>
  <c r="J454" i="43"/>
  <c r="J455" i="43"/>
  <c r="J456" i="43"/>
  <c r="J457" i="43"/>
  <c r="J459" i="43"/>
  <c r="J460" i="43"/>
  <c r="J461" i="43"/>
  <c r="J462" i="43"/>
  <c r="J463" i="43"/>
  <c r="J464" i="43"/>
  <c r="J465" i="43"/>
  <c r="J467" i="43"/>
  <c r="J468" i="43"/>
  <c r="J469" i="43"/>
  <c r="J470" i="43"/>
  <c r="J471" i="43"/>
  <c r="J472" i="43"/>
  <c r="J473" i="43"/>
  <c r="J474" i="43"/>
  <c r="J475" i="43"/>
  <c r="J476" i="43"/>
  <c r="J477" i="43"/>
  <c r="J478" i="43"/>
  <c r="J479" i="43"/>
  <c r="J480" i="43"/>
  <c r="J481" i="43"/>
  <c r="J482" i="43"/>
  <c r="J483" i="43"/>
  <c r="J484" i="43"/>
  <c r="J485" i="43"/>
  <c r="J486" i="43"/>
  <c r="J487" i="43"/>
  <c r="J488" i="43"/>
  <c r="J489" i="43"/>
  <c r="J490" i="43"/>
  <c r="J491" i="43"/>
  <c r="J492" i="43"/>
  <c r="J493" i="43"/>
  <c r="J494" i="43"/>
  <c r="J495" i="43"/>
  <c r="J496" i="43"/>
  <c r="J497" i="43"/>
  <c r="J498" i="43"/>
  <c r="J499" i="43"/>
  <c r="J500" i="43"/>
  <c r="J501" i="43"/>
  <c r="J502" i="43"/>
  <c r="J503" i="43"/>
  <c r="J504" i="43"/>
  <c r="J505" i="43"/>
  <c r="J506" i="43"/>
  <c r="J513" i="43"/>
  <c r="J514" i="43"/>
  <c r="J515" i="43"/>
  <c r="J516" i="43"/>
  <c r="J517" i="43"/>
  <c r="J518" i="43"/>
  <c r="J519" i="43"/>
  <c r="J520" i="43"/>
  <c r="J521" i="43"/>
  <c r="J522" i="43"/>
  <c r="J523" i="43"/>
  <c r="J524" i="43"/>
  <c r="J525" i="43"/>
  <c r="F2373" i="28" l="1"/>
  <c r="G2373" i="28" s="1"/>
  <c r="F1204" i="28"/>
  <c r="G1204" i="28" s="1"/>
  <c r="F743" i="28"/>
  <c r="G743" i="28" s="1"/>
  <c r="F2325" i="28"/>
  <c r="G2325" i="28" s="1"/>
  <c r="F1935" i="28"/>
  <c r="G1935" i="28" s="1"/>
  <c r="F1545" i="28"/>
  <c r="G1545" i="28" s="1"/>
  <c r="F1285" i="28"/>
  <c r="G1285" i="28" s="1"/>
  <c r="F1000" i="28"/>
  <c r="G1000" i="28" s="1"/>
  <c r="F1786" i="28"/>
  <c r="G1786" i="28" s="1"/>
  <c r="F1266" i="28"/>
  <c r="G1266" i="28" s="1"/>
  <c r="F2566" i="28"/>
  <c r="G2566" i="28" s="1"/>
  <c r="F2306" i="28"/>
  <c r="G2306" i="28" s="1"/>
  <c r="F2046" i="28"/>
  <c r="G2046" i="28" s="1"/>
  <c r="F1526" i="28"/>
  <c r="G1526" i="28" s="1"/>
  <c r="F2571" i="28"/>
  <c r="G2571" i="28" s="1"/>
  <c r="F1142" i="28"/>
  <c r="G1142" i="28" s="1"/>
  <c r="F2302" i="28"/>
  <c r="G2302" i="28" s="1"/>
  <c r="F1782" i="28"/>
  <c r="G1782" i="28" s="1"/>
  <c r="F1652" i="28"/>
  <c r="G1652" i="28" s="1"/>
  <c r="F1262" i="28"/>
  <c r="G1262" i="28" s="1"/>
  <c r="F1133" i="28"/>
  <c r="G1133" i="28" s="1"/>
  <c r="F1018" i="28"/>
  <c r="G1018" i="28" s="1"/>
  <c r="F1804" i="28"/>
  <c r="G1804" i="28" s="1"/>
  <c r="F880" i="28"/>
  <c r="G880" i="28" s="1"/>
  <c r="F2713" i="28"/>
  <c r="G2713" i="28" s="1"/>
  <c r="F2193" i="28"/>
  <c r="G2193" i="28" s="1"/>
  <c r="F1543" i="28"/>
  <c r="G1543" i="28" s="1"/>
  <c r="F865" i="28"/>
  <c r="G865" i="28" s="1"/>
  <c r="F1918" i="28"/>
  <c r="G1918" i="28" s="1"/>
  <c r="F242" i="28"/>
  <c r="G242" i="28" s="1"/>
  <c r="F475" i="28"/>
  <c r="G475" i="28" s="1"/>
  <c r="F350" i="28"/>
  <c r="G350" i="28" s="1"/>
  <c r="F467" i="28"/>
  <c r="G467" i="28" s="1"/>
  <c r="F720" i="28"/>
  <c r="G720" i="28" s="1"/>
  <c r="F588" i="28"/>
  <c r="G588" i="28" s="1"/>
  <c r="F123" i="28"/>
  <c r="G123" i="28" s="1"/>
  <c r="F236" i="28"/>
  <c r="G236" i="28" s="1"/>
  <c r="F609" i="28"/>
  <c r="G609" i="28" s="1"/>
  <c r="F724" i="28"/>
  <c r="G724" i="28" s="1"/>
  <c r="F14" i="28"/>
  <c r="G14" i="28" s="1"/>
  <c r="F359" i="28"/>
  <c r="G359" i="28" s="1"/>
  <c r="F239" i="28"/>
  <c r="G239" i="28" s="1"/>
  <c r="F354" i="28"/>
  <c r="G354" i="28" s="1"/>
  <c r="F5" i="28"/>
  <c r="G5" i="28" s="1"/>
  <c r="F11" i="28"/>
  <c r="G11" i="28" s="1"/>
  <c r="A760" i="5" l="1"/>
  <c r="A761" i="5"/>
  <c r="A762" i="5"/>
  <c r="A763" i="5"/>
  <c r="A764" i="5"/>
  <c r="A765" i="5"/>
  <c r="J370" i="43" l="1"/>
  <c r="B765" i="5" l="1"/>
  <c r="B764" i="5"/>
  <c r="B763" i="5"/>
  <c r="B762" i="5"/>
  <c r="B761" i="5"/>
  <c r="B760" i="5"/>
  <c r="C457" i="43" l="1"/>
  <c r="C501" i="43" l="1"/>
  <c r="J466" i="43" l="1"/>
  <c r="J434" i="43" l="1"/>
  <c r="C68" i="43" l="1"/>
  <c r="C120" i="43"/>
  <c r="C91" i="43"/>
  <c r="C85" i="43"/>
  <c r="I127" i="43" l="1"/>
  <c r="J127" i="43" s="1"/>
  <c r="J173" i="43" l="1"/>
  <c r="J164" i="43"/>
  <c r="C175" i="43"/>
  <c r="C173" i="43"/>
  <c r="C164" i="43"/>
  <c r="J165" i="43" l="1"/>
  <c r="AN99" i="58" l="1"/>
  <c r="H913" i="5" l="1"/>
  <c r="H914" i="5"/>
  <c r="H915" i="5"/>
  <c r="H916" i="5"/>
  <c r="H917" i="5"/>
  <c r="H918" i="5"/>
  <c r="H919" i="5"/>
  <c r="H920" i="5"/>
  <c r="H921" i="5"/>
  <c r="A913" i="5"/>
  <c r="B913" i="5"/>
  <c r="A914" i="5"/>
  <c r="B914" i="5"/>
  <c r="A915" i="5"/>
  <c r="B915" i="5"/>
  <c r="A916" i="5"/>
  <c r="B916" i="5"/>
  <c r="A917" i="5"/>
  <c r="B917" i="5"/>
  <c r="A918" i="5"/>
  <c r="B918" i="5"/>
  <c r="A919" i="5"/>
  <c r="B919" i="5"/>
  <c r="A920" i="5"/>
  <c r="B920" i="5"/>
  <c r="A921" i="5"/>
  <c r="B921" i="5"/>
  <c r="H859" i="5" l="1"/>
  <c r="H860" i="5"/>
  <c r="H861" i="5"/>
  <c r="H862" i="5"/>
  <c r="H863" i="5"/>
  <c r="H864" i="5"/>
  <c r="H865" i="5"/>
  <c r="H866" i="5"/>
  <c r="H867" i="5"/>
  <c r="H868" i="5"/>
  <c r="H869" i="5"/>
  <c r="H870" i="5"/>
  <c r="H871" i="5"/>
  <c r="H872" i="5"/>
  <c r="H873" i="5"/>
  <c r="H874" i="5"/>
  <c r="H875" i="5"/>
  <c r="H876" i="5"/>
  <c r="H877" i="5"/>
  <c r="H878" i="5"/>
  <c r="H879" i="5"/>
  <c r="H880" i="5"/>
  <c r="H881" i="5"/>
  <c r="H882" i="5"/>
  <c r="H883" i="5"/>
  <c r="H884" i="5"/>
  <c r="H885" i="5"/>
  <c r="H886" i="5"/>
  <c r="H887" i="5"/>
  <c r="H888" i="5"/>
  <c r="H889" i="5"/>
  <c r="H890" i="5"/>
  <c r="H891" i="5"/>
  <c r="H892" i="5"/>
  <c r="H893" i="5"/>
  <c r="H894" i="5"/>
  <c r="H895" i="5"/>
  <c r="H896" i="5"/>
  <c r="H897" i="5"/>
  <c r="H898" i="5"/>
  <c r="H899" i="5"/>
  <c r="H900" i="5"/>
  <c r="H901" i="5"/>
  <c r="H902" i="5"/>
  <c r="H903" i="5"/>
  <c r="H904" i="5"/>
  <c r="H905" i="5"/>
  <c r="H906" i="5"/>
  <c r="H907" i="5"/>
  <c r="H908" i="5"/>
  <c r="H909" i="5"/>
  <c r="H910" i="5"/>
  <c r="H911" i="5"/>
  <c r="H912" i="5"/>
  <c r="A859" i="5"/>
  <c r="B859" i="5"/>
  <c r="A860" i="5"/>
  <c r="B860" i="5"/>
  <c r="A861" i="5"/>
  <c r="B861" i="5"/>
  <c r="A862" i="5"/>
  <c r="B862" i="5"/>
  <c r="A863" i="5"/>
  <c r="B863" i="5"/>
  <c r="A864" i="5"/>
  <c r="B864" i="5"/>
  <c r="A865" i="5"/>
  <c r="B865" i="5"/>
  <c r="A866" i="5"/>
  <c r="B866" i="5"/>
  <c r="A867" i="5"/>
  <c r="B867" i="5"/>
  <c r="A868" i="5"/>
  <c r="B868" i="5"/>
  <c r="A869" i="5"/>
  <c r="B869" i="5"/>
  <c r="A870" i="5"/>
  <c r="B870" i="5"/>
  <c r="A871" i="5"/>
  <c r="B871" i="5"/>
  <c r="A872" i="5"/>
  <c r="B872" i="5"/>
  <c r="A873" i="5"/>
  <c r="B873" i="5"/>
  <c r="A874" i="5"/>
  <c r="B874" i="5"/>
  <c r="A875" i="5"/>
  <c r="B875" i="5"/>
  <c r="A876" i="5"/>
  <c r="B876" i="5"/>
  <c r="A877" i="5"/>
  <c r="B877" i="5"/>
  <c r="A878" i="5"/>
  <c r="B878" i="5"/>
  <c r="A879" i="5"/>
  <c r="B879" i="5"/>
  <c r="A880" i="5"/>
  <c r="B880" i="5"/>
  <c r="A881" i="5"/>
  <c r="B881" i="5"/>
  <c r="A882" i="5"/>
  <c r="B882" i="5"/>
  <c r="A883" i="5"/>
  <c r="B883" i="5"/>
  <c r="A884" i="5"/>
  <c r="B884" i="5"/>
  <c r="A885" i="5"/>
  <c r="B885" i="5"/>
  <c r="A886" i="5"/>
  <c r="B886" i="5"/>
  <c r="A887" i="5"/>
  <c r="B887" i="5"/>
  <c r="A888" i="5"/>
  <c r="B888" i="5"/>
  <c r="A889" i="5"/>
  <c r="B889" i="5"/>
  <c r="A890" i="5"/>
  <c r="B890" i="5"/>
  <c r="A891" i="5"/>
  <c r="B891" i="5"/>
  <c r="A892" i="5"/>
  <c r="B892" i="5"/>
  <c r="A893" i="5"/>
  <c r="B893" i="5"/>
  <c r="A894" i="5"/>
  <c r="B894" i="5"/>
  <c r="A895" i="5"/>
  <c r="B895" i="5"/>
  <c r="A896" i="5"/>
  <c r="B896" i="5"/>
  <c r="A897" i="5"/>
  <c r="B897" i="5"/>
  <c r="A898" i="5"/>
  <c r="B898" i="5"/>
  <c r="A899" i="5"/>
  <c r="B899" i="5"/>
  <c r="A900" i="5"/>
  <c r="B900" i="5"/>
  <c r="A901" i="5"/>
  <c r="B901" i="5"/>
  <c r="A902" i="5"/>
  <c r="B902" i="5"/>
  <c r="A903" i="5"/>
  <c r="B903" i="5"/>
  <c r="A904" i="5"/>
  <c r="B904" i="5"/>
  <c r="A905" i="5"/>
  <c r="B905" i="5"/>
  <c r="A906" i="5"/>
  <c r="B906" i="5"/>
  <c r="A907" i="5"/>
  <c r="B907" i="5"/>
  <c r="A908" i="5"/>
  <c r="B908" i="5"/>
  <c r="A909" i="5"/>
  <c r="B909" i="5"/>
  <c r="A910" i="5"/>
  <c r="B910" i="5"/>
  <c r="A911" i="5"/>
  <c r="B911" i="5"/>
  <c r="A912" i="5"/>
  <c r="B912" i="5"/>
  <c r="N1" i="4" l="1"/>
  <c r="M1" i="4"/>
  <c r="C145" i="43"/>
  <c r="L1" i="4" l="1"/>
  <c r="I197" i="5" l="1"/>
  <c r="I62" i="43" l="1"/>
  <c r="J62" i="43" s="1"/>
  <c r="C300" i="43" l="1"/>
  <c r="E5" i="41" l="1"/>
  <c r="E6" i="41"/>
  <c r="E7" i="41"/>
  <c r="E8" i="41"/>
  <c r="E9" i="41"/>
  <c r="E10" i="41"/>
  <c r="E11" i="41"/>
  <c r="E12" i="41"/>
  <c r="E13" i="41"/>
  <c r="E14" i="41"/>
  <c r="E15" i="41"/>
  <c r="E16" i="41"/>
  <c r="E17" i="41"/>
  <c r="E18" i="41"/>
  <c r="E19" i="41"/>
  <c r="E20" i="41"/>
  <c r="E21" i="41"/>
  <c r="E22" i="41"/>
  <c r="E23" i="41"/>
  <c r="E24" i="41"/>
  <c r="E25" i="41"/>
  <c r="E26" i="41"/>
  <c r="E27" i="41"/>
  <c r="E28" i="41"/>
  <c r="E29" i="41"/>
  <c r="E30" i="41"/>
  <c r="E31" i="41"/>
  <c r="E32" i="41"/>
  <c r="E33" i="41"/>
  <c r="E34" i="41"/>
  <c r="E35" i="41"/>
  <c r="E36" i="41"/>
  <c r="E37" i="41"/>
  <c r="E38" i="41"/>
  <c r="E39" i="41"/>
  <c r="E40" i="41"/>
  <c r="E41" i="41"/>
  <c r="E42" i="41"/>
  <c r="E43" i="41"/>
  <c r="E44" i="41"/>
  <c r="E45" i="41"/>
  <c r="E46" i="41"/>
  <c r="E47" i="41"/>
  <c r="E48" i="41"/>
  <c r="E49" i="41"/>
  <c r="E50" i="41"/>
  <c r="E51" i="41"/>
  <c r="E52" i="41"/>
  <c r="E53" i="41"/>
  <c r="E54" i="41"/>
  <c r="E55" i="41"/>
  <c r="E56" i="41"/>
  <c r="E57" i="41"/>
  <c r="E58" i="41"/>
  <c r="E59" i="41"/>
  <c r="E60" i="41"/>
  <c r="E61" i="41"/>
  <c r="E62" i="41"/>
  <c r="E63" i="41"/>
  <c r="E64" i="41"/>
  <c r="E65" i="41"/>
  <c r="E66" i="41"/>
  <c r="E67" i="41"/>
  <c r="E68" i="41"/>
  <c r="E69" i="41"/>
  <c r="E70" i="41"/>
  <c r="E71" i="41"/>
  <c r="E72" i="41"/>
  <c r="E73" i="41"/>
  <c r="E74" i="41"/>
  <c r="E75" i="41"/>
  <c r="E76" i="41"/>
  <c r="E77" i="41"/>
  <c r="E78" i="41"/>
  <c r="E79" i="41"/>
  <c r="E80" i="41"/>
  <c r="E81" i="41"/>
  <c r="E82" i="41"/>
  <c r="E83" i="41"/>
  <c r="E84" i="41"/>
  <c r="E85" i="41"/>
  <c r="E86" i="41"/>
  <c r="E87" i="41"/>
  <c r="E88" i="41"/>
  <c r="E89" i="41"/>
  <c r="E90" i="41"/>
  <c r="E91" i="41"/>
  <c r="E92" i="41"/>
  <c r="E93" i="41"/>
  <c r="E94" i="41"/>
  <c r="E95" i="41"/>
  <c r="E96" i="41"/>
  <c r="E97" i="41"/>
  <c r="E98" i="41"/>
  <c r="E99" i="41"/>
  <c r="E100" i="41"/>
  <c r="E101" i="41"/>
  <c r="E102" i="41"/>
  <c r="E103" i="41"/>
  <c r="E104" i="41"/>
  <c r="E105" i="41"/>
  <c r="E106" i="41"/>
  <c r="E107" i="41"/>
  <c r="E108" i="41"/>
  <c r="E109" i="41"/>
  <c r="E110" i="41"/>
  <c r="E111" i="41"/>
  <c r="E112" i="41"/>
  <c r="E113" i="41"/>
  <c r="E114" i="41"/>
  <c r="E115" i="41"/>
  <c r="E116" i="41"/>
  <c r="E117" i="41"/>
  <c r="E118" i="41"/>
  <c r="E119" i="41"/>
  <c r="E120" i="41"/>
  <c r="E121" i="41"/>
  <c r="E122" i="41"/>
  <c r="E123" i="41"/>
  <c r="E124" i="41"/>
  <c r="E125" i="41"/>
  <c r="E126" i="41"/>
  <c r="E127" i="41"/>
  <c r="E128" i="41"/>
  <c r="E129" i="41"/>
  <c r="E130" i="41"/>
  <c r="E131" i="41"/>
  <c r="E132" i="41"/>
  <c r="E133" i="41"/>
  <c r="E134" i="41"/>
  <c r="E135" i="41"/>
  <c r="E136" i="41"/>
  <c r="E137" i="41"/>
  <c r="E138" i="41"/>
  <c r="E139" i="41"/>
  <c r="E140" i="41"/>
  <c r="E141" i="41"/>
  <c r="E142" i="41"/>
  <c r="E143" i="41"/>
  <c r="E144" i="41"/>
  <c r="E145" i="41"/>
  <c r="E146" i="41"/>
  <c r="E147" i="41"/>
  <c r="E148" i="41"/>
  <c r="E149" i="41"/>
  <c r="E150" i="41"/>
  <c r="E151" i="41"/>
  <c r="E152" i="41"/>
  <c r="E153" i="41"/>
  <c r="E154" i="41"/>
  <c r="E155" i="41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68" i="5"/>
  <c r="H769" i="5"/>
  <c r="H770" i="5"/>
  <c r="H771" i="5"/>
  <c r="H772" i="5"/>
  <c r="H773" i="5"/>
  <c r="H774" i="5"/>
  <c r="H775" i="5"/>
  <c r="H776" i="5"/>
  <c r="H777" i="5"/>
  <c r="H778" i="5"/>
  <c r="H779" i="5"/>
  <c r="H780" i="5"/>
  <c r="H781" i="5"/>
  <c r="H782" i="5"/>
  <c r="H783" i="5"/>
  <c r="H784" i="5"/>
  <c r="H785" i="5"/>
  <c r="H786" i="5"/>
  <c r="H787" i="5"/>
  <c r="H788" i="5"/>
  <c r="H798" i="5"/>
  <c r="H799" i="5"/>
  <c r="H800" i="5"/>
  <c r="H801" i="5"/>
  <c r="H802" i="5"/>
  <c r="H803" i="5"/>
  <c r="H804" i="5"/>
  <c r="H805" i="5"/>
  <c r="H806" i="5"/>
  <c r="H807" i="5"/>
  <c r="H808" i="5"/>
  <c r="H809" i="5"/>
  <c r="H810" i="5"/>
  <c r="H811" i="5"/>
  <c r="H812" i="5"/>
  <c r="H813" i="5"/>
  <c r="H814" i="5"/>
  <c r="H815" i="5"/>
  <c r="H816" i="5"/>
  <c r="H817" i="5"/>
  <c r="H818" i="5"/>
  <c r="H819" i="5"/>
  <c r="H820" i="5"/>
  <c r="H821" i="5"/>
  <c r="H822" i="5"/>
  <c r="H823" i="5"/>
  <c r="H824" i="5"/>
  <c r="H825" i="5"/>
  <c r="H826" i="5"/>
  <c r="H827" i="5"/>
  <c r="H828" i="5"/>
  <c r="H829" i="5"/>
  <c r="H830" i="5"/>
  <c r="H831" i="5"/>
  <c r="H832" i="5"/>
  <c r="H833" i="5"/>
  <c r="H834" i="5"/>
  <c r="H835" i="5"/>
  <c r="H836" i="5"/>
  <c r="H837" i="5"/>
  <c r="H838" i="5"/>
  <c r="H839" i="5"/>
  <c r="H840" i="5"/>
  <c r="H841" i="5"/>
  <c r="H842" i="5"/>
  <c r="H843" i="5"/>
  <c r="H844" i="5"/>
  <c r="H845" i="5"/>
  <c r="H846" i="5"/>
  <c r="H847" i="5"/>
  <c r="H848" i="5"/>
  <c r="H849" i="5"/>
  <c r="H850" i="5"/>
  <c r="H851" i="5"/>
  <c r="H852" i="5"/>
  <c r="H853" i="5"/>
  <c r="H854" i="5"/>
  <c r="H855" i="5"/>
  <c r="H856" i="5"/>
  <c r="H857" i="5"/>
  <c r="H858" i="5"/>
  <c r="A239" i="5"/>
  <c r="B239" i="5"/>
  <c r="A240" i="5"/>
  <c r="B240" i="5"/>
  <c r="A241" i="5"/>
  <c r="B241" i="5"/>
  <c r="A242" i="5"/>
  <c r="B242" i="5"/>
  <c r="A243" i="5"/>
  <c r="B243" i="5"/>
  <c r="A244" i="5"/>
  <c r="B244" i="5"/>
  <c r="A245" i="5"/>
  <c r="B245" i="5"/>
  <c r="A246" i="5"/>
  <c r="B246" i="5"/>
  <c r="A247" i="5"/>
  <c r="B247" i="5"/>
  <c r="A248" i="5"/>
  <c r="B248" i="5"/>
  <c r="A249" i="5"/>
  <c r="B249" i="5"/>
  <c r="A250" i="5"/>
  <c r="B250" i="5"/>
  <c r="A251" i="5"/>
  <c r="B251" i="5"/>
  <c r="A252" i="5"/>
  <c r="B252" i="5"/>
  <c r="A253" i="5"/>
  <c r="B253" i="5"/>
  <c r="A254" i="5"/>
  <c r="B254" i="5"/>
  <c r="A255" i="5"/>
  <c r="B255" i="5"/>
  <c r="A256" i="5"/>
  <c r="B256" i="5"/>
  <c r="A257" i="5"/>
  <c r="B257" i="5"/>
  <c r="A258" i="5"/>
  <c r="B258" i="5"/>
  <c r="A259" i="5"/>
  <c r="B259" i="5"/>
  <c r="A260" i="5"/>
  <c r="B260" i="5"/>
  <c r="A261" i="5"/>
  <c r="B261" i="5"/>
  <c r="A262" i="5"/>
  <c r="B262" i="5"/>
  <c r="A263" i="5"/>
  <c r="B263" i="5"/>
  <c r="A264" i="5"/>
  <c r="B264" i="5"/>
  <c r="A265" i="5"/>
  <c r="B265" i="5"/>
  <c r="A266" i="5"/>
  <c r="B266" i="5"/>
  <c r="A267" i="5"/>
  <c r="B267" i="5"/>
  <c r="A268" i="5"/>
  <c r="B268" i="5"/>
  <c r="A269" i="5"/>
  <c r="B269" i="5"/>
  <c r="A270" i="5"/>
  <c r="B270" i="5"/>
  <c r="A271" i="5"/>
  <c r="B271" i="5"/>
  <c r="A272" i="5"/>
  <c r="B272" i="5"/>
  <c r="A273" i="5"/>
  <c r="B273" i="5"/>
  <c r="A274" i="5"/>
  <c r="B274" i="5"/>
  <c r="A275" i="5"/>
  <c r="B275" i="5"/>
  <c r="A276" i="5"/>
  <c r="B276" i="5"/>
  <c r="A277" i="5"/>
  <c r="B277" i="5"/>
  <c r="A278" i="5"/>
  <c r="B278" i="5"/>
  <c r="A279" i="5"/>
  <c r="B279" i="5"/>
  <c r="A280" i="5"/>
  <c r="B280" i="5"/>
  <c r="A281" i="5"/>
  <c r="B281" i="5"/>
  <c r="A282" i="5"/>
  <c r="B282" i="5"/>
  <c r="A283" i="5"/>
  <c r="B283" i="5"/>
  <c r="A284" i="5"/>
  <c r="B284" i="5"/>
  <c r="A285" i="5"/>
  <c r="B285" i="5"/>
  <c r="A286" i="5"/>
  <c r="B286" i="5"/>
  <c r="A287" i="5"/>
  <c r="B287" i="5"/>
  <c r="A288" i="5"/>
  <c r="B288" i="5"/>
  <c r="A289" i="5"/>
  <c r="B289" i="5"/>
  <c r="A290" i="5"/>
  <c r="B290" i="5"/>
  <c r="A291" i="5"/>
  <c r="B291" i="5"/>
  <c r="A292" i="5"/>
  <c r="B292" i="5"/>
  <c r="A293" i="5"/>
  <c r="B293" i="5"/>
  <c r="A294" i="5"/>
  <c r="B294" i="5"/>
  <c r="A295" i="5"/>
  <c r="B295" i="5"/>
  <c r="A296" i="5"/>
  <c r="B296" i="5"/>
  <c r="A297" i="5"/>
  <c r="B297" i="5"/>
  <c r="A298" i="5"/>
  <c r="B298" i="5"/>
  <c r="A299" i="5"/>
  <c r="B299" i="5"/>
  <c r="A300" i="5"/>
  <c r="B300" i="5"/>
  <c r="A301" i="5"/>
  <c r="B301" i="5"/>
  <c r="A302" i="5"/>
  <c r="B302" i="5"/>
  <c r="A303" i="5"/>
  <c r="B303" i="5"/>
  <c r="A304" i="5"/>
  <c r="B304" i="5"/>
  <c r="A305" i="5"/>
  <c r="B305" i="5"/>
  <c r="A306" i="5"/>
  <c r="B306" i="5"/>
  <c r="A307" i="5"/>
  <c r="B307" i="5"/>
  <c r="A308" i="5"/>
  <c r="B308" i="5"/>
  <c r="A309" i="5"/>
  <c r="B309" i="5"/>
  <c r="A310" i="5"/>
  <c r="B310" i="5"/>
  <c r="A311" i="5"/>
  <c r="B311" i="5"/>
  <c r="A312" i="5"/>
  <c r="B312" i="5"/>
  <c r="A313" i="5"/>
  <c r="B313" i="5"/>
  <c r="A314" i="5"/>
  <c r="B314" i="5"/>
  <c r="A315" i="5"/>
  <c r="B315" i="5"/>
  <c r="A316" i="5"/>
  <c r="B316" i="5"/>
  <c r="A317" i="5"/>
  <c r="B317" i="5"/>
  <c r="A318" i="5"/>
  <c r="B318" i="5"/>
  <c r="A319" i="5"/>
  <c r="B319" i="5"/>
  <c r="A320" i="5"/>
  <c r="B320" i="5"/>
  <c r="A321" i="5"/>
  <c r="B321" i="5"/>
  <c r="A322" i="5"/>
  <c r="B322" i="5"/>
  <c r="A323" i="5"/>
  <c r="B323" i="5"/>
  <c r="A324" i="5"/>
  <c r="B324" i="5"/>
  <c r="A325" i="5"/>
  <c r="B325" i="5"/>
  <c r="A326" i="5"/>
  <c r="B326" i="5"/>
  <c r="A327" i="5"/>
  <c r="B327" i="5"/>
  <c r="A328" i="5"/>
  <c r="B328" i="5"/>
  <c r="A329" i="5"/>
  <c r="B329" i="5"/>
  <c r="A330" i="5"/>
  <c r="B330" i="5"/>
  <c r="A331" i="5"/>
  <c r="B331" i="5"/>
  <c r="A332" i="5"/>
  <c r="B332" i="5"/>
  <c r="A333" i="5"/>
  <c r="B333" i="5"/>
  <c r="A334" i="5"/>
  <c r="B334" i="5"/>
  <c r="A335" i="5"/>
  <c r="B335" i="5"/>
  <c r="A336" i="5"/>
  <c r="B336" i="5"/>
  <c r="A337" i="5"/>
  <c r="B337" i="5"/>
  <c r="A338" i="5"/>
  <c r="B338" i="5"/>
  <c r="A339" i="5"/>
  <c r="B339" i="5"/>
  <c r="A340" i="5"/>
  <c r="B340" i="5"/>
  <c r="A341" i="5"/>
  <c r="B341" i="5"/>
  <c r="A342" i="5"/>
  <c r="B342" i="5"/>
  <c r="A343" i="5"/>
  <c r="B343" i="5"/>
  <c r="A344" i="5"/>
  <c r="B344" i="5"/>
  <c r="A345" i="5"/>
  <c r="B345" i="5"/>
  <c r="A346" i="5"/>
  <c r="B346" i="5"/>
  <c r="A347" i="5"/>
  <c r="B347" i="5"/>
  <c r="A348" i="5"/>
  <c r="B348" i="5"/>
  <c r="A349" i="5"/>
  <c r="B349" i="5"/>
  <c r="A350" i="5"/>
  <c r="B350" i="5"/>
  <c r="A351" i="5"/>
  <c r="B351" i="5"/>
  <c r="A352" i="5"/>
  <c r="B352" i="5"/>
  <c r="A353" i="5"/>
  <c r="B353" i="5"/>
  <c r="A354" i="5"/>
  <c r="B354" i="5"/>
  <c r="A355" i="5"/>
  <c r="B355" i="5"/>
  <c r="A356" i="5"/>
  <c r="B356" i="5"/>
  <c r="A357" i="5"/>
  <c r="B357" i="5"/>
  <c r="A358" i="5"/>
  <c r="B358" i="5"/>
  <c r="A359" i="5"/>
  <c r="B359" i="5"/>
  <c r="A360" i="5"/>
  <c r="B360" i="5"/>
  <c r="A361" i="5"/>
  <c r="B361" i="5"/>
  <c r="A362" i="5"/>
  <c r="B362" i="5"/>
  <c r="A363" i="5"/>
  <c r="B363" i="5"/>
  <c r="A364" i="5"/>
  <c r="B364" i="5"/>
  <c r="A365" i="5"/>
  <c r="B365" i="5"/>
  <c r="A366" i="5"/>
  <c r="B366" i="5"/>
  <c r="A367" i="5"/>
  <c r="B367" i="5"/>
  <c r="A368" i="5"/>
  <c r="B368" i="5"/>
  <c r="A369" i="5"/>
  <c r="B369" i="5"/>
  <c r="A370" i="5"/>
  <c r="B370" i="5"/>
  <c r="A371" i="5"/>
  <c r="B371" i="5"/>
  <c r="A372" i="5"/>
  <c r="B372" i="5"/>
  <c r="A373" i="5"/>
  <c r="B373" i="5"/>
  <c r="A374" i="5"/>
  <c r="B374" i="5"/>
  <c r="A375" i="5"/>
  <c r="B375" i="5"/>
  <c r="A376" i="5"/>
  <c r="B376" i="5"/>
  <c r="A377" i="5"/>
  <c r="B377" i="5"/>
  <c r="A378" i="5"/>
  <c r="B378" i="5"/>
  <c r="A379" i="5"/>
  <c r="B379" i="5"/>
  <c r="A380" i="5"/>
  <c r="B380" i="5"/>
  <c r="A381" i="5"/>
  <c r="B381" i="5"/>
  <c r="A382" i="5"/>
  <c r="B382" i="5"/>
  <c r="A383" i="5"/>
  <c r="B383" i="5"/>
  <c r="A384" i="5"/>
  <c r="B384" i="5"/>
  <c r="A385" i="5"/>
  <c r="B385" i="5"/>
  <c r="A386" i="5"/>
  <c r="B386" i="5"/>
  <c r="A387" i="5"/>
  <c r="B387" i="5"/>
  <c r="A388" i="5"/>
  <c r="B388" i="5"/>
  <c r="A389" i="5"/>
  <c r="B389" i="5"/>
  <c r="A390" i="5"/>
  <c r="B390" i="5"/>
  <c r="A391" i="5"/>
  <c r="B391" i="5"/>
  <c r="A392" i="5"/>
  <c r="B392" i="5"/>
  <c r="A393" i="5"/>
  <c r="B393" i="5"/>
  <c r="A394" i="5"/>
  <c r="B394" i="5"/>
  <c r="A395" i="5"/>
  <c r="B395" i="5"/>
  <c r="A396" i="5"/>
  <c r="B396" i="5"/>
  <c r="A397" i="5"/>
  <c r="B397" i="5"/>
  <c r="A398" i="5"/>
  <c r="B398" i="5"/>
  <c r="A399" i="5"/>
  <c r="B399" i="5"/>
  <c r="A400" i="5"/>
  <c r="B400" i="5"/>
  <c r="A401" i="5"/>
  <c r="B401" i="5"/>
  <c r="A402" i="5"/>
  <c r="B402" i="5"/>
  <c r="A403" i="5"/>
  <c r="B403" i="5"/>
  <c r="A404" i="5"/>
  <c r="B404" i="5"/>
  <c r="A405" i="5"/>
  <c r="B405" i="5"/>
  <c r="A406" i="5"/>
  <c r="B406" i="5"/>
  <c r="A407" i="5"/>
  <c r="B407" i="5"/>
  <c r="A408" i="5"/>
  <c r="B408" i="5"/>
  <c r="A409" i="5"/>
  <c r="B409" i="5"/>
  <c r="A410" i="5"/>
  <c r="B410" i="5"/>
  <c r="A411" i="5"/>
  <c r="B411" i="5"/>
  <c r="A412" i="5"/>
  <c r="B412" i="5"/>
  <c r="A413" i="5"/>
  <c r="B413" i="5"/>
  <c r="A414" i="5"/>
  <c r="B414" i="5"/>
  <c r="A415" i="5"/>
  <c r="B415" i="5"/>
  <c r="A416" i="5"/>
  <c r="B416" i="5"/>
  <c r="A417" i="5"/>
  <c r="B417" i="5"/>
  <c r="A418" i="5"/>
  <c r="B418" i="5"/>
  <c r="A419" i="5"/>
  <c r="B419" i="5"/>
  <c r="A420" i="5"/>
  <c r="B420" i="5"/>
  <c r="A421" i="5"/>
  <c r="B421" i="5"/>
  <c r="A422" i="5"/>
  <c r="B422" i="5"/>
  <c r="A423" i="5"/>
  <c r="B423" i="5"/>
  <c r="A424" i="5"/>
  <c r="B424" i="5"/>
  <c r="A425" i="5"/>
  <c r="B425" i="5"/>
  <c r="A426" i="5"/>
  <c r="B426" i="5"/>
  <c r="A427" i="5"/>
  <c r="B427" i="5"/>
  <c r="A428" i="5"/>
  <c r="B428" i="5"/>
  <c r="A429" i="5"/>
  <c r="B429" i="5"/>
  <c r="A430" i="5"/>
  <c r="B430" i="5"/>
  <c r="A431" i="5"/>
  <c r="B431" i="5"/>
  <c r="A432" i="5"/>
  <c r="B432" i="5"/>
  <c r="A433" i="5"/>
  <c r="B433" i="5"/>
  <c r="A434" i="5"/>
  <c r="B434" i="5"/>
  <c r="A435" i="5"/>
  <c r="B435" i="5"/>
  <c r="A436" i="5"/>
  <c r="B436" i="5"/>
  <c r="A437" i="5"/>
  <c r="B437" i="5"/>
  <c r="A438" i="5"/>
  <c r="B438" i="5"/>
  <c r="A439" i="5"/>
  <c r="B439" i="5"/>
  <c r="A440" i="5"/>
  <c r="B440" i="5"/>
  <c r="A441" i="5"/>
  <c r="B441" i="5"/>
  <c r="A442" i="5"/>
  <c r="B442" i="5"/>
  <c r="A443" i="5"/>
  <c r="B443" i="5"/>
  <c r="A444" i="5"/>
  <c r="B444" i="5"/>
  <c r="A445" i="5"/>
  <c r="B445" i="5"/>
  <c r="A446" i="5"/>
  <c r="B446" i="5"/>
  <c r="A447" i="5"/>
  <c r="B447" i="5"/>
  <c r="A448" i="5"/>
  <c r="B448" i="5"/>
  <c r="A449" i="5"/>
  <c r="B449" i="5"/>
  <c r="A450" i="5"/>
  <c r="B450" i="5"/>
  <c r="A451" i="5"/>
  <c r="B451" i="5"/>
  <c r="A452" i="5"/>
  <c r="B452" i="5"/>
  <c r="A453" i="5"/>
  <c r="B453" i="5"/>
  <c r="A454" i="5"/>
  <c r="B454" i="5"/>
  <c r="A455" i="5"/>
  <c r="B455" i="5"/>
  <c r="A456" i="5"/>
  <c r="B456" i="5"/>
  <c r="A457" i="5"/>
  <c r="B457" i="5"/>
  <c r="A458" i="5"/>
  <c r="B458" i="5"/>
  <c r="A459" i="5"/>
  <c r="B459" i="5"/>
  <c r="A460" i="5"/>
  <c r="B460" i="5"/>
  <c r="A461" i="5"/>
  <c r="B461" i="5"/>
  <c r="A462" i="5"/>
  <c r="B462" i="5"/>
  <c r="A463" i="5"/>
  <c r="B463" i="5"/>
  <c r="A464" i="5"/>
  <c r="B464" i="5"/>
  <c r="A465" i="5"/>
  <c r="B465" i="5"/>
  <c r="A466" i="5"/>
  <c r="B466" i="5"/>
  <c r="A467" i="5"/>
  <c r="B467" i="5"/>
  <c r="A468" i="5"/>
  <c r="B468" i="5"/>
  <c r="A469" i="5"/>
  <c r="B469" i="5"/>
  <c r="A470" i="5"/>
  <c r="B470" i="5"/>
  <c r="A471" i="5"/>
  <c r="B471" i="5"/>
  <c r="A472" i="5"/>
  <c r="B472" i="5"/>
  <c r="A473" i="5"/>
  <c r="B473" i="5"/>
  <c r="A474" i="5"/>
  <c r="B474" i="5"/>
  <c r="A475" i="5"/>
  <c r="B475" i="5"/>
  <c r="A476" i="5"/>
  <c r="B476" i="5"/>
  <c r="A477" i="5"/>
  <c r="B477" i="5"/>
  <c r="A478" i="5"/>
  <c r="B478" i="5"/>
  <c r="A479" i="5"/>
  <c r="B479" i="5"/>
  <c r="A480" i="5"/>
  <c r="B480" i="5"/>
  <c r="A481" i="5"/>
  <c r="B481" i="5"/>
  <c r="A482" i="5"/>
  <c r="B482" i="5"/>
  <c r="A483" i="5"/>
  <c r="B483" i="5"/>
  <c r="A484" i="5"/>
  <c r="B484" i="5"/>
  <c r="A485" i="5"/>
  <c r="B485" i="5"/>
  <c r="A486" i="5"/>
  <c r="B486" i="5"/>
  <c r="A487" i="5"/>
  <c r="B487" i="5"/>
  <c r="A488" i="5"/>
  <c r="B488" i="5"/>
  <c r="A489" i="5"/>
  <c r="B489" i="5"/>
  <c r="A490" i="5"/>
  <c r="B490" i="5"/>
  <c r="A491" i="5"/>
  <c r="B491" i="5"/>
  <c r="A492" i="5"/>
  <c r="B492" i="5"/>
  <c r="A493" i="5"/>
  <c r="B493" i="5"/>
  <c r="A494" i="5"/>
  <c r="B494" i="5"/>
  <c r="A495" i="5"/>
  <c r="B495" i="5"/>
  <c r="A496" i="5"/>
  <c r="B496" i="5"/>
  <c r="A497" i="5"/>
  <c r="B497" i="5"/>
  <c r="A498" i="5"/>
  <c r="B498" i="5"/>
  <c r="A499" i="5"/>
  <c r="B499" i="5"/>
  <c r="A500" i="5"/>
  <c r="B500" i="5"/>
  <c r="A501" i="5"/>
  <c r="B501" i="5"/>
  <c r="A502" i="5"/>
  <c r="B502" i="5"/>
  <c r="A503" i="5"/>
  <c r="B503" i="5"/>
  <c r="A504" i="5"/>
  <c r="B504" i="5"/>
  <c r="A505" i="5"/>
  <c r="B505" i="5"/>
  <c r="A506" i="5"/>
  <c r="B506" i="5"/>
  <c r="A507" i="5"/>
  <c r="B507" i="5"/>
  <c r="A508" i="5"/>
  <c r="B508" i="5"/>
  <c r="A509" i="5"/>
  <c r="B509" i="5"/>
  <c r="A510" i="5"/>
  <c r="B510" i="5"/>
  <c r="A511" i="5"/>
  <c r="B511" i="5"/>
  <c r="A512" i="5"/>
  <c r="B512" i="5"/>
  <c r="A513" i="5"/>
  <c r="B513" i="5"/>
  <c r="A514" i="5"/>
  <c r="B514" i="5"/>
  <c r="A515" i="5"/>
  <c r="B515" i="5"/>
  <c r="A516" i="5"/>
  <c r="B516" i="5"/>
  <c r="A517" i="5"/>
  <c r="B517" i="5"/>
  <c r="A518" i="5"/>
  <c r="B518" i="5"/>
  <c r="A519" i="5"/>
  <c r="B519" i="5"/>
  <c r="A520" i="5"/>
  <c r="B520" i="5"/>
  <c r="A521" i="5"/>
  <c r="B521" i="5"/>
  <c r="A522" i="5"/>
  <c r="B522" i="5"/>
  <c r="A523" i="5"/>
  <c r="B523" i="5"/>
  <c r="A524" i="5"/>
  <c r="B524" i="5"/>
  <c r="A525" i="5"/>
  <c r="B525" i="5"/>
  <c r="A526" i="5"/>
  <c r="B526" i="5"/>
  <c r="A527" i="5"/>
  <c r="B527" i="5"/>
  <c r="A528" i="5"/>
  <c r="B528" i="5"/>
  <c r="A529" i="5"/>
  <c r="B529" i="5"/>
  <c r="A530" i="5"/>
  <c r="B530" i="5"/>
  <c r="A531" i="5"/>
  <c r="B531" i="5"/>
  <c r="A532" i="5"/>
  <c r="B532" i="5"/>
  <c r="A533" i="5"/>
  <c r="B533" i="5"/>
  <c r="A534" i="5"/>
  <c r="B534" i="5"/>
  <c r="A535" i="5"/>
  <c r="B535" i="5"/>
  <c r="A536" i="5"/>
  <c r="B536" i="5"/>
  <c r="A537" i="5"/>
  <c r="B537" i="5"/>
  <c r="A538" i="5"/>
  <c r="B538" i="5"/>
  <c r="A539" i="5"/>
  <c r="B539" i="5"/>
  <c r="A540" i="5"/>
  <c r="B540" i="5"/>
  <c r="A541" i="5"/>
  <c r="B541" i="5"/>
  <c r="A542" i="5"/>
  <c r="B542" i="5"/>
  <c r="A543" i="5"/>
  <c r="B543" i="5"/>
  <c r="A544" i="5"/>
  <c r="B544" i="5"/>
  <c r="A545" i="5"/>
  <c r="B545" i="5"/>
  <c r="A546" i="5"/>
  <c r="B546" i="5"/>
  <c r="A547" i="5"/>
  <c r="B547" i="5"/>
  <c r="A548" i="5"/>
  <c r="B548" i="5"/>
  <c r="A549" i="5"/>
  <c r="B549" i="5"/>
  <c r="A550" i="5"/>
  <c r="B550" i="5"/>
  <c r="A551" i="5"/>
  <c r="B551" i="5"/>
  <c r="A552" i="5"/>
  <c r="B552" i="5"/>
  <c r="A553" i="5"/>
  <c r="B553" i="5"/>
  <c r="A554" i="5"/>
  <c r="B554" i="5"/>
  <c r="A555" i="5"/>
  <c r="B555" i="5"/>
  <c r="A556" i="5"/>
  <c r="B556" i="5"/>
  <c r="A557" i="5"/>
  <c r="B557" i="5"/>
  <c r="A558" i="5"/>
  <c r="B558" i="5"/>
  <c r="A559" i="5"/>
  <c r="B559" i="5"/>
  <c r="A560" i="5"/>
  <c r="B560" i="5"/>
  <c r="A561" i="5"/>
  <c r="B561" i="5"/>
  <c r="A562" i="5"/>
  <c r="B562" i="5"/>
  <c r="A563" i="5"/>
  <c r="B563" i="5"/>
  <c r="A564" i="5"/>
  <c r="B564" i="5"/>
  <c r="A565" i="5"/>
  <c r="B565" i="5"/>
  <c r="A566" i="5"/>
  <c r="B566" i="5"/>
  <c r="A567" i="5"/>
  <c r="B567" i="5"/>
  <c r="A568" i="5"/>
  <c r="B568" i="5"/>
  <c r="A569" i="5"/>
  <c r="B569" i="5"/>
  <c r="A570" i="5"/>
  <c r="B570" i="5"/>
  <c r="A571" i="5"/>
  <c r="B571" i="5"/>
  <c r="A572" i="5"/>
  <c r="B572" i="5"/>
  <c r="A573" i="5"/>
  <c r="B573" i="5"/>
  <c r="A574" i="5"/>
  <c r="B574" i="5"/>
  <c r="A575" i="5"/>
  <c r="B575" i="5"/>
  <c r="A576" i="5"/>
  <c r="B576" i="5"/>
  <c r="A577" i="5"/>
  <c r="B577" i="5"/>
  <c r="A578" i="5"/>
  <c r="B578" i="5"/>
  <c r="A579" i="5"/>
  <c r="B579" i="5"/>
  <c r="A580" i="5"/>
  <c r="B580" i="5"/>
  <c r="A581" i="5"/>
  <c r="B581" i="5"/>
  <c r="A582" i="5"/>
  <c r="B582" i="5"/>
  <c r="A583" i="5"/>
  <c r="B583" i="5"/>
  <c r="A584" i="5"/>
  <c r="B584" i="5"/>
  <c r="A585" i="5"/>
  <c r="B585" i="5"/>
  <c r="A586" i="5"/>
  <c r="B586" i="5"/>
  <c r="A587" i="5"/>
  <c r="B587" i="5"/>
  <c r="A588" i="5"/>
  <c r="B588" i="5"/>
  <c r="A589" i="5"/>
  <c r="B589" i="5"/>
  <c r="A590" i="5"/>
  <c r="B590" i="5"/>
  <c r="A591" i="5"/>
  <c r="B591" i="5"/>
  <c r="A592" i="5"/>
  <c r="B592" i="5"/>
  <c r="A593" i="5"/>
  <c r="B593" i="5"/>
  <c r="A594" i="5"/>
  <c r="B594" i="5"/>
  <c r="A595" i="5"/>
  <c r="B595" i="5"/>
  <c r="A596" i="5"/>
  <c r="B596" i="5"/>
  <c r="A597" i="5"/>
  <c r="B597" i="5"/>
  <c r="A598" i="5"/>
  <c r="B598" i="5"/>
  <c r="A599" i="5"/>
  <c r="B599" i="5"/>
  <c r="A600" i="5"/>
  <c r="B600" i="5"/>
  <c r="A601" i="5"/>
  <c r="B601" i="5"/>
  <c r="A602" i="5"/>
  <c r="B602" i="5"/>
  <c r="A603" i="5"/>
  <c r="B603" i="5"/>
  <c r="A604" i="5"/>
  <c r="B604" i="5"/>
  <c r="A605" i="5"/>
  <c r="B605" i="5"/>
  <c r="A606" i="5"/>
  <c r="B606" i="5"/>
  <c r="A607" i="5"/>
  <c r="B607" i="5"/>
  <c r="A608" i="5"/>
  <c r="B608" i="5"/>
  <c r="A609" i="5"/>
  <c r="B609" i="5"/>
  <c r="A610" i="5"/>
  <c r="B610" i="5"/>
  <c r="A611" i="5"/>
  <c r="B611" i="5"/>
  <c r="A612" i="5"/>
  <c r="B612" i="5"/>
  <c r="A613" i="5"/>
  <c r="B613" i="5"/>
  <c r="A614" i="5"/>
  <c r="B614" i="5"/>
  <c r="A615" i="5"/>
  <c r="B615" i="5"/>
  <c r="A616" i="5"/>
  <c r="B616" i="5"/>
  <c r="A617" i="5"/>
  <c r="B617" i="5"/>
  <c r="A618" i="5"/>
  <c r="B618" i="5"/>
  <c r="A619" i="5"/>
  <c r="B619" i="5"/>
  <c r="A620" i="5"/>
  <c r="B620" i="5"/>
  <c r="A621" i="5"/>
  <c r="B621" i="5"/>
  <c r="A622" i="5"/>
  <c r="B622" i="5"/>
  <c r="A623" i="5"/>
  <c r="B623" i="5"/>
  <c r="A624" i="5"/>
  <c r="B624" i="5"/>
  <c r="A625" i="5"/>
  <c r="B625" i="5"/>
  <c r="A626" i="5"/>
  <c r="B626" i="5"/>
  <c r="A627" i="5"/>
  <c r="B627" i="5"/>
  <c r="A628" i="5"/>
  <c r="B628" i="5"/>
  <c r="A629" i="5"/>
  <c r="B629" i="5"/>
  <c r="A630" i="5"/>
  <c r="B630" i="5"/>
  <c r="A631" i="5"/>
  <c r="B631" i="5"/>
  <c r="A632" i="5"/>
  <c r="B632" i="5"/>
  <c r="A633" i="5"/>
  <c r="B633" i="5"/>
  <c r="A634" i="5"/>
  <c r="B634" i="5"/>
  <c r="A635" i="5"/>
  <c r="B635" i="5"/>
  <c r="A636" i="5"/>
  <c r="B636" i="5"/>
  <c r="A637" i="5"/>
  <c r="B637" i="5"/>
  <c r="A638" i="5"/>
  <c r="B638" i="5"/>
  <c r="A639" i="5"/>
  <c r="B639" i="5"/>
  <c r="A640" i="5"/>
  <c r="B640" i="5"/>
  <c r="A641" i="5"/>
  <c r="B641" i="5"/>
  <c r="A642" i="5"/>
  <c r="B642" i="5"/>
  <c r="A643" i="5"/>
  <c r="B643" i="5"/>
  <c r="A644" i="5"/>
  <c r="B644" i="5"/>
  <c r="A645" i="5"/>
  <c r="B645" i="5"/>
  <c r="A646" i="5"/>
  <c r="B646" i="5"/>
  <c r="A647" i="5"/>
  <c r="B647" i="5"/>
  <c r="A648" i="5"/>
  <c r="B648" i="5"/>
  <c r="A649" i="5"/>
  <c r="B649" i="5"/>
  <c r="A650" i="5"/>
  <c r="B650" i="5"/>
  <c r="A651" i="5"/>
  <c r="B651" i="5"/>
  <c r="A652" i="5"/>
  <c r="B652" i="5"/>
  <c r="A653" i="5"/>
  <c r="B653" i="5"/>
  <c r="A654" i="5"/>
  <c r="B654" i="5"/>
  <c r="A655" i="5"/>
  <c r="B655" i="5"/>
  <c r="A656" i="5"/>
  <c r="B656" i="5"/>
  <c r="A657" i="5"/>
  <c r="B657" i="5"/>
  <c r="A658" i="5"/>
  <c r="B658" i="5"/>
  <c r="A659" i="5"/>
  <c r="B659" i="5"/>
  <c r="A660" i="5"/>
  <c r="B660" i="5"/>
  <c r="A661" i="5"/>
  <c r="B661" i="5"/>
  <c r="A662" i="5"/>
  <c r="B662" i="5"/>
  <c r="A663" i="5"/>
  <c r="B663" i="5"/>
  <c r="A664" i="5"/>
  <c r="B664" i="5"/>
  <c r="A665" i="5"/>
  <c r="B665" i="5"/>
  <c r="A666" i="5"/>
  <c r="B666" i="5"/>
  <c r="A667" i="5"/>
  <c r="B667" i="5"/>
  <c r="A668" i="5"/>
  <c r="B668" i="5"/>
  <c r="A669" i="5"/>
  <c r="B669" i="5"/>
  <c r="A670" i="5"/>
  <c r="B670" i="5"/>
  <c r="A671" i="5"/>
  <c r="B671" i="5"/>
  <c r="A672" i="5"/>
  <c r="B672" i="5"/>
  <c r="A673" i="5"/>
  <c r="B673" i="5"/>
  <c r="A674" i="5"/>
  <c r="B674" i="5"/>
  <c r="A675" i="5"/>
  <c r="B675" i="5"/>
  <c r="A676" i="5"/>
  <c r="B676" i="5"/>
  <c r="A677" i="5"/>
  <c r="B677" i="5"/>
  <c r="A678" i="5"/>
  <c r="B678" i="5"/>
  <c r="A679" i="5"/>
  <c r="B679" i="5"/>
  <c r="A680" i="5"/>
  <c r="B680" i="5"/>
  <c r="A681" i="5"/>
  <c r="B681" i="5"/>
  <c r="A682" i="5"/>
  <c r="B682" i="5"/>
  <c r="A683" i="5"/>
  <c r="B683" i="5"/>
  <c r="A684" i="5"/>
  <c r="B684" i="5"/>
  <c r="A685" i="5"/>
  <c r="B685" i="5"/>
  <c r="A686" i="5"/>
  <c r="B686" i="5"/>
  <c r="A687" i="5"/>
  <c r="B687" i="5"/>
  <c r="A688" i="5"/>
  <c r="B688" i="5"/>
  <c r="A689" i="5"/>
  <c r="B689" i="5"/>
  <c r="A690" i="5"/>
  <c r="B690" i="5"/>
  <c r="A691" i="5"/>
  <c r="B691" i="5"/>
  <c r="A692" i="5"/>
  <c r="B692" i="5"/>
  <c r="A693" i="5"/>
  <c r="B693" i="5"/>
  <c r="A694" i="5"/>
  <c r="B694" i="5"/>
  <c r="A695" i="5"/>
  <c r="B695" i="5"/>
  <c r="A696" i="5"/>
  <c r="B696" i="5"/>
  <c r="A697" i="5"/>
  <c r="B697" i="5"/>
  <c r="A698" i="5"/>
  <c r="B698" i="5"/>
  <c r="A699" i="5"/>
  <c r="B699" i="5"/>
  <c r="A700" i="5"/>
  <c r="B700" i="5"/>
  <c r="A701" i="5"/>
  <c r="B701" i="5"/>
  <c r="A702" i="5"/>
  <c r="B702" i="5"/>
  <c r="A703" i="5"/>
  <c r="B703" i="5"/>
  <c r="A704" i="5"/>
  <c r="B704" i="5"/>
  <c r="A705" i="5"/>
  <c r="B705" i="5"/>
  <c r="A706" i="5"/>
  <c r="B706" i="5"/>
  <c r="A707" i="5"/>
  <c r="B707" i="5"/>
  <c r="A708" i="5"/>
  <c r="B708" i="5"/>
  <c r="A709" i="5"/>
  <c r="B709" i="5"/>
  <c r="A710" i="5"/>
  <c r="B710" i="5"/>
  <c r="A711" i="5"/>
  <c r="B711" i="5"/>
  <c r="A712" i="5"/>
  <c r="B712" i="5"/>
  <c r="A713" i="5"/>
  <c r="B713" i="5"/>
  <c r="A714" i="5"/>
  <c r="B714" i="5"/>
  <c r="A715" i="5"/>
  <c r="B715" i="5"/>
  <c r="A716" i="5"/>
  <c r="B716" i="5"/>
  <c r="A717" i="5"/>
  <c r="B717" i="5"/>
  <c r="A718" i="5"/>
  <c r="B718" i="5"/>
  <c r="A719" i="5"/>
  <c r="B719" i="5"/>
  <c r="A720" i="5"/>
  <c r="B720" i="5"/>
  <c r="A721" i="5"/>
  <c r="B721" i="5"/>
  <c r="A722" i="5"/>
  <c r="B722" i="5"/>
  <c r="A723" i="5"/>
  <c r="B723" i="5"/>
  <c r="A724" i="5"/>
  <c r="B724" i="5"/>
  <c r="A725" i="5"/>
  <c r="B725" i="5"/>
  <c r="A726" i="5"/>
  <c r="B726" i="5"/>
  <c r="A727" i="5"/>
  <c r="B727" i="5"/>
  <c r="A728" i="5"/>
  <c r="B728" i="5"/>
  <c r="A729" i="5"/>
  <c r="B729" i="5"/>
  <c r="A730" i="5"/>
  <c r="B730" i="5"/>
  <c r="A731" i="5"/>
  <c r="B731" i="5"/>
  <c r="A732" i="5"/>
  <c r="B732" i="5"/>
  <c r="A733" i="5"/>
  <c r="B733" i="5"/>
  <c r="A734" i="5"/>
  <c r="B734" i="5"/>
  <c r="A735" i="5"/>
  <c r="B735" i="5"/>
  <c r="A736" i="5"/>
  <c r="B736" i="5"/>
  <c r="A737" i="5"/>
  <c r="B737" i="5"/>
  <c r="A738" i="5"/>
  <c r="B738" i="5"/>
  <c r="A739" i="5"/>
  <c r="B739" i="5"/>
  <c r="A740" i="5"/>
  <c r="B740" i="5"/>
  <c r="A741" i="5"/>
  <c r="B741" i="5"/>
  <c r="A742" i="5"/>
  <c r="B742" i="5"/>
  <c r="A743" i="5"/>
  <c r="B743" i="5"/>
  <c r="A744" i="5"/>
  <c r="B744" i="5"/>
  <c r="A745" i="5"/>
  <c r="B745" i="5"/>
  <c r="A746" i="5"/>
  <c r="B746" i="5"/>
  <c r="A747" i="5"/>
  <c r="B747" i="5"/>
  <c r="A748" i="5"/>
  <c r="B748" i="5"/>
  <c r="A749" i="5"/>
  <c r="B749" i="5"/>
  <c r="A750" i="5"/>
  <c r="B750" i="5"/>
  <c r="A751" i="5"/>
  <c r="B751" i="5"/>
  <c r="A752" i="5"/>
  <c r="B752" i="5"/>
  <c r="A753" i="5"/>
  <c r="B753" i="5"/>
  <c r="A754" i="5"/>
  <c r="B754" i="5"/>
  <c r="A755" i="5"/>
  <c r="B755" i="5"/>
  <c r="A756" i="5"/>
  <c r="B756" i="5"/>
  <c r="B757" i="5"/>
  <c r="B758" i="5"/>
  <c r="A768" i="5"/>
  <c r="B768" i="5"/>
  <c r="A769" i="5"/>
  <c r="B769" i="5"/>
  <c r="A770" i="5"/>
  <c r="B770" i="5"/>
  <c r="A771" i="5"/>
  <c r="B771" i="5"/>
  <c r="A772" i="5"/>
  <c r="B772" i="5"/>
  <c r="A773" i="5"/>
  <c r="B773" i="5"/>
  <c r="A774" i="5"/>
  <c r="B774" i="5"/>
  <c r="A775" i="5"/>
  <c r="B775" i="5"/>
  <c r="A776" i="5"/>
  <c r="B776" i="5"/>
  <c r="A777" i="5"/>
  <c r="B777" i="5"/>
  <c r="A778" i="5"/>
  <c r="B778" i="5"/>
  <c r="A779" i="5"/>
  <c r="B779" i="5"/>
  <c r="A780" i="5"/>
  <c r="B780" i="5"/>
  <c r="A781" i="5"/>
  <c r="B781" i="5"/>
  <c r="A782" i="5"/>
  <c r="B782" i="5"/>
  <c r="A783" i="5"/>
  <c r="B783" i="5"/>
  <c r="A784" i="5"/>
  <c r="B784" i="5"/>
  <c r="A785" i="5"/>
  <c r="B785" i="5"/>
  <c r="A786" i="5"/>
  <c r="B786" i="5"/>
  <c r="A787" i="5"/>
  <c r="B787" i="5"/>
  <c r="A788" i="5"/>
  <c r="B788" i="5"/>
  <c r="A789" i="5"/>
  <c r="B789" i="5"/>
  <c r="A790" i="5"/>
  <c r="B790" i="5"/>
  <c r="A791" i="5"/>
  <c r="B791" i="5"/>
  <c r="A792" i="5"/>
  <c r="B792" i="5"/>
  <c r="A793" i="5"/>
  <c r="B793" i="5"/>
  <c r="A794" i="5"/>
  <c r="B794" i="5"/>
  <c r="A795" i="5"/>
  <c r="B795" i="5"/>
  <c r="A798" i="5"/>
  <c r="B798" i="5"/>
  <c r="A799" i="5"/>
  <c r="B799" i="5"/>
  <c r="A800" i="5"/>
  <c r="B800" i="5"/>
  <c r="A801" i="5"/>
  <c r="B801" i="5"/>
  <c r="A802" i="5"/>
  <c r="B802" i="5"/>
  <c r="A803" i="5"/>
  <c r="B803" i="5"/>
  <c r="A804" i="5"/>
  <c r="B804" i="5"/>
  <c r="A805" i="5"/>
  <c r="B805" i="5"/>
  <c r="A806" i="5"/>
  <c r="B806" i="5"/>
  <c r="A807" i="5"/>
  <c r="B807" i="5"/>
  <c r="A808" i="5"/>
  <c r="B808" i="5"/>
  <c r="A809" i="5"/>
  <c r="B809" i="5"/>
  <c r="A810" i="5"/>
  <c r="B810" i="5"/>
  <c r="A811" i="5"/>
  <c r="B811" i="5"/>
  <c r="A812" i="5"/>
  <c r="B812" i="5"/>
  <c r="A813" i="5"/>
  <c r="B813" i="5"/>
  <c r="A814" i="5"/>
  <c r="B814" i="5"/>
  <c r="A815" i="5"/>
  <c r="B815" i="5"/>
  <c r="A816" i="5"/>
  <c r="B816" i="5"/>
  <c r="A817" i="5"/>
  <c r="B817" i="5"/>
  <c r="A818" i="5"/>
  <c r="B818" i="5"/>
  <c r="A819" i="5"/>
  <c r="B819" i="5"/>
  <c r="A820" i="5"/>
  <c r="B820" i="5"/>
  <c r="A821" i="5"/>
  <c r="B821" i="5"/>
  <c r="A822" i="5"/>
  <c r="B822" i="5"/>
  <c r="A823" i="5"/>
  <c r="B823" i="5"/>
  <c r="A824" i="5"/>
  <c r="B824" i="5"/>
  <c r="A825" i="5"/>
  <c r="B825" i="5"/>
  <c r="A826" i="5"/>
  <c r="B826" i="5"/>
  <c r="A827" i="5"/>
  <c r="B827" i="5"/>
  <c r="A828" i="5"/>
  <c r="B828" i="5"/>
  <c r="A829" i="5"/>
  <c r="B829" i="5"/>
  <c r="A830" i="5"/>
  <c r="B830" i="5"/>
  <c r="A831" i="5"/>
  <c r="B831" i="5"/>
  <c r="A832" i="5"/>
  <c r="B832" i="5"/>
  <c r="A833" i="5"/>
  <c r="B833" i="5"/>
  <c r="A834" i="5"/>
  <c r="B834" i="5"/>
  <c r="A835" i="5"/>
  <c r="B835" i="5"/>
  <c r="A836" i="5"/>
  <c r="B836" i="5"/>
  <c r="A837" i="5"/>
  <c r="B837" i="5"/>
  <c r="A838" i="5"/>
  <c r="B838" i="5"/>
  <c r="A839" i="5"/>
  <c r="B839" i="5"/>
  <c r="A840" i="5"/>
  <c r="B840" i="5"/>
  <c r="A841" i="5"/>
  <c r="B841" i="5"/>
  <c r="A842" i="5"/>
  <c r="B842" i="5"/>
  <c r="A843" i="5"/>
  <c r="B843" i="5"/>
  <c r="A844" i="5"/>
  <c r="B844" i="5"/>
  <c r="A845" i="5"/>
  <c r="B845" i="5"/>
  <c r="A846" i="5"/>
  <c r="B846" i="5"/>
  <c r="A847" i="5"/>
  <c r="B847" i="5"/>
  <c r="A848" i="5"/>
  <c r="B848" i="5"/>
  <c r="A849" i="5"/>
  <c r="B849" i="5"/>
  <c r="A850" i="5"/>
  <c r="B850" i="5"/>
  <c r="A851" i="5"/>
  <c r="B851" i="5"/>
  <c r="A852" i="5"/>
  <c r="B852" i="5"/>
  <c r="A853" i="5"/>
  <c r="B853" i="5"/>
  <c r="A854" i="5"/>
  <c r="B854" i="5"/>
  <c r="A855" i="5"/>
  <c r="B855" i="5"/>
  <c r="A856" i="5"/>
  <c r="B856" i="5"/>
  <c r="A857" i="5"/>
  <c r="B857" i="5"/>
  <c r="A858" i="5"/>
  <c r="B858" i="5"/>
  <c r="J433" i="43" l="1"/>
  <c r="A175" i="5" l="1"/>
  <c r="B175" i="5"/>
  <c r="I341" i="43" l="1"/>
  <c r="J341" i="43" s="1"/>
  <c r="I340" i="43"/>
  <c r="J340" i="43" s="1"/>
  <c r="I339" i="43"/>
  <c r="J339" i="43" s="1"/>
  <c r="I338" i="43"/>
  <c r="J338" i="43" s="1"/>
  <c r="I337" i="43"/>
  <c r="J337" i="43" s="1"/>
  <c r="I335" i="43"/>
  <c r="J335" i="43" s="1"/>
  <c r="I334" i="43"/>
  <c r="J334" i="43" s="1"/>
  <c r="C291" i="43" l="1"/>
  <c r="C289" i="43"/>
  <c r="C295" i="43"/>
  <c r="C282" i="43"/>
  <c r="C287" i="43"/>
  <c r="C285" i="43"/>
  <c r="C306" i="43"/>
  <c r="C297" i="43"/>
  <c r="C279" i="43"/>
  <c r="C277" i="43"/>
  <c r="C272" i="43"/>
  <c r="C275" i="43"/>
  <c r="C303" i="43"/>
  <c r="C270" i="43"/>
  <c r="C268" i="43"/>
  <c r="C244" i="43"/>
  <c r="C242" i="43"/>
  <c r="C240" i="43"/>
  <c r="E243" i="43"/>
  <c r="C243" i="43"/>
  <c r="E183" i="43" l="1"/>
  <c r="C101" i="43" l="1"/>
  <c r="C92" i="43" l="1"/>
  <c r="H2" i="5" l="1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A6" i="5"/>
  <c r="B6" i="5"/>
  <c r="A7" i="5"/>
  <c r="B7" i="5"/>
  <c r="A8" i="5"/>
  <c r="B8" i="5"/>
  <c r="A9" i="5"/>
  <c r="B9" i="5"/>
  <c r="A10" i="5"/>
  <c r="B10" i="5"/>
  <c r="A11" i="5"/>
  <c r="B11" i="5"/>
  <c r="A12" i="5"/>
  <c r="B12" i="5"/>
  <c r="A13" i="5"/>
  <c r="B13" i="5"/>
  <c r="A14" i="5"/>
  <c r="B14" i="5"/>
  <c r="A15" i="5"/>
  <c r="B15" i="5"/>
  <c r="A16" i="5"/>
  <c r="B16" i="5"/>
  <c r="A17" i="5"/>
  <c r="B17" i="5"/>
  <c r="A18" i="5"/>
  <c r="B18" i="5"/>
  <c r="A19" i="5"/>
  <c r="B19" i="5"/>
  <c r="A20" i="5"/>
  <c r="B20" i="5"/>
  <c r="A21" i="5"/>
  <c r="B21" i="5"/>
  <c r="A22" i="5"/>
  <c r="B22" i="5"/>
  <c r="A23" i="5"/>
  <c r="B23" i="5"/>
  <c r="A24" i="5"/>
  <c r="B24" i="5"/>
  <c r="A25" i="5"/>
  <c r="B25" i="5"/>
  <c r="A26" i="5"/>
  <c r="B26" i="5"/>
  <c r="A27" i="5"/>
  <c r="B27" i="5"/>
  <c r="A28" i="5"/>
  <c r="B28" i="5"/>
  <c r="A29" i="5"/>
  <c r="B29" i="5"/>
  <c r="A30" i="5"/>
  <c r="B30" i="5"/>
  <c r="A31" i="5"/>
  <c r="B31" i="5"/>
  <c r="A32" i="5"/>
  <c r="B32" i="5"/>
  <c r="A33" i="5"/>
  <c r="B33" i="5"/>
  <c r="A34" i="5"/>
  <c r="B34" i="5"/>
  <c r="A35" i="5"/>
  <c r="B35" i="5"/>
  <c r="A36" i="5"/>
  <c r="B36" i="5"/>
  <c r="A37" i="5"/>
  <c r="B37" i="5"/>
  <c r="A38" i="5"/>
  <c r="B38" i="5"/>
  <c r="A39" i="5"/>
  <c r="B39" i="5"/>
  <c r="A40" i="5"/>
  <c r="B40" i="5"/>
  <c r="A41" i="5"/>
  <c r="B41" i="5"/>
  <c r="A42" i="5"/>
  <c r="B42" i="5"/>
  <c r="A43" i="5"/>
  <c r="B43" i="5"/>
  <c r="A44" i="5"/>
  <c r="B44" i="5"/>
  <c r="A45" i="5"/>
  <c r="B45" i="5"/>
  <c r="A46" i="5"/>
  <c r="B46" i="5"/>
  <c r="A47" i="5"/>
  <c r="B47" i="5"/>
  <c r="A48" i="5"/>
  <c r="B48" i="5"/>
  <c r="A49" i="5"/>
  <c r="B49" i="5"/>
  <c r="A50" i="5"/>
  <c r="B50" i="5"/>
  <c r="A51" i="5"/>
  <c r="B51" i="5"/>
  <c r="A52" i="5"/>
  <c r="B52" i="5"/>
  <c r="A53" i="5"/>
  <c r="B53" i="5"/>
  <c r="A54" i="5"/>
  <c r="B54" i="5"/>
  <c r="A55" i="5"/>
  <c r="B55" i="5"/>
  <c r="A56" i="5"/>
  <c r="B56" i="5"/>
  <c r="A57" i="5"/>
  <c r="B57" i="5"/>
  <c r="A58" i="5"/>
  <c r="B58" i="5"/>
  <c r="A59" i="5"/>
  <c r="B59" i="5"/>
  <c r="A60" i="5"/>
  <c r="B60" i="5"/>
  <c r="A61" i="5"/>
  <c r="B61" i="5"/>
  <c r="A62" i="5"/>
  <c r="B62" i="5"/>
  <c r="A63" i="5"/>
  <c r="B63" i="5"/>
  <c r="A64" i="5"/>
  <c r="B64" i="5"/>
  <c r="A65" i="5"/>
  <c r="B65" i="5"/>
  <c r="A66" i="5"/>
  <c r="B66" i="5"/>
  <c r="A67" i="5"/>
  <c r="B67" i="5"/>
  <c r="A68" i="5"/>
  <c r="B68" i="5"/>
  <c r="A69" i="5"/>
  <c r="B69" i="5"/>
  <c r="A70" i="5"/>
  <c r="B70" i="5"/>
  <c r="A71" i="5"/>
  <c r="B71" i="5"/>
  <c r="A72" i="5"/>
  <c r="B72" i="5"/>
  <c r="A73" i="5"/>
  <c r="B73" i="5"/>
  <c r="A74" i="5"/>
  <c r="B74" i="5"/>
  <c r="A75" i="5"/>
  <c r="B75" i="5"/>
  <c r="A76" i="5"/>
  <c r="B76" i="5"/>
  <c r="A77" i="5"/>
  <c r="B77" i="5"/>
  <c r="A78" i="5"/>
  <c r="B78" i="5"/>
  <c r="A79" i="5"/>
  <c r="B79" i="5"/>
  <c r="A80" i="5"/>
  <c r="B80" i="5"/>
  <c r="A81" i="5"/>
  <c r="B81" i="5"/>
  <c r="A82" i="5"/>
  <c r="B82" i="5"/>
  <c r="A83" i="5"/>
  <c r="B83" i="5"/>
  <c r="A84" i="5"/>
  <c r="B84" i="5"/>
  <c r="A85" i="5"/>
  <c r="B85" i="5"/>
  <c r="A86" i="5"/>
  <c r="B86" i="5"/>
  <c r="A87" i="5"/>
  <c r="B87" i="5"/>
  <c r="A88" i="5"/>
  <c r="B88" i="5"/>
  <c r="A89" i="5"/>
  <c r="B89" i="5"/>
  <c r="A90" i="5"/>
  <c r="B90" i="5"/>
  <c r="A91" i="5"/>
  <c r="B91" i="5"/>
  <c r="A92" i="5"/>
  <c r="B92" i="5"/>
  <c r="A93" i="5"/>
  <c r="B93" i="5"/>
  <c r="A94" i="5"/>
  <c r="B94" i="5"/>
  <c r="A95" i="5"/>
  <c r="B95" i="5"/>
  <c r="A96" i="5"/>
  <c r="B96" i="5"/>
  <c r="A97" i="5"/>
  <c r="B97" i="5"/>
  <c r="A98" i="5"/>
  <c r="B98" i="5"/>
  <c r="A99" i="5"/>
  <c r="B99" i="5"/>
  <c r="A100" i="5"/>
  <c r="B100" i="5"/>
  <c r="A101" i="5"/>
  <c r="B101" i="5"/>
  <c r="A102" i="5"/>
  <c r="B102" i="5"/>
  <c r="A103" i="5"/>
  <c r="B103" i="5"/>
  <c r="A104" i="5"/>
  <c r="B104" i="5"/>
  <c r="A105" i="5"/>
  <c r="B105" i="5"/>
  <c r="A106" i="5"/>
  <c r="B106" i="5"/>
  <c r="A107" i="5"/>
  <c r="B107" i="5"/>
  <c r="A108" i="5"/>
  <c r="B108" i="5"/>
  <c r="A109" i="5"/>
  <c r="B109" i="5"/>
  <c r="A110" i="5"/>
  <c r="B110" i="5"/>
  <c r="A111" i="5"/>
  <c r="B111" i="5"/>
  <c r="A112" i="5"/>
  <c r="B112" i="5"/>
  <c r="A113" i="5"/>
  <c r="B113" i="5"/>
  <c r="A114" i="5"/>
  <c r="B114" i="5"/>
  <c r="A115" i="5"/>
  <c r="B115" i="5"/>
  <c r="A116" i="5"/>
  <c r="B116" i="5"/>
  <c r="A117" i="5"/>
  <c r="B117" i="5"/>
  <c r="A118" i="5"/>
  <c r="B118" i="5"/>
  <c r="A119" i="5"/>
  <c r="B119" i="5"/>
  <c r="A120" i="5"/>
  <c r="B120" i="5"/>
  <c r="A121" i="5"/>
  <c r="B121" i="5"/>
  <c r="A122" i="5"/>
  <c r="B122" i="5"/>
  <c r="A123" i="5"/>
  <c r="B123" i="5"/>
  <c r="A124" i="5"/>
  <c r="B124" i="5"/>
  <c r="A125" i="5"/>
  <c r="B125" i="5"/>
  <c r="A126" i="5"/>
  <c r="B126" i="5"/>
  <c r="A127" i="5"/>
  <c r="B127" i="5"/>
  <c r="A128" i="5"/>
  <c r="B128" i="5"/>
  <c r="A129" i="5"/>
  <c r="B129" i="5"/>
  <c r="A130" i="5"/>
  <c r="B130" i="5"/>
  <c r="A131" i="5"/>
  <c r="B131" i="5"/>
  <c r="A132" i="5"/>
  <c r="B132" i="5"/>
  <c r="A133" i="5"/>
  <c r="B133" i="5"/>
  <c r="A134" i="5"/>
  <c r="B134" i="5"/>
  <c r="A135" i="5"/>
  <c r="B135" i="5"/>
  <c r="A136" i="5"/>
  <c r="B136" i="5"/>
  <c r="A137" i="5"/>
  <c r="B137" i="5"/>
  <c r="A138" i="5"/>
  <c r="B138" i="5"/>
  <c r="A139" i="5"/>
  <c r="B139" i="5"/>
  <c r="A140" i="5"/>
  <c r="B140" i="5"/>
  <c r="A141" i="5"/>
  <c r="B141" i="5"/>
  <c r="A142" i="5"/>
  <c r="B142" i="5"/>
  <c r="A143" i="5"/>
  <c r="B143" i="5"/>
  <c r="A144" i="5"/>
  <c r="B144" i="5"/>
  <c r="A145" i="5"/>
  <c r="B145" i="5"/>
  <c r="A146" i="5"/>
  <c r="B146" i="5"/>
  <c r="A147" i="5"/>
  <c r="B147" i="5"/>
  <c r="A148" i="5"/>
  <c r="B148" i="5"/>
  <c r="A149" i="5"/>
  <c r="B149" i="5"/>
  <c r="A150" i="5"/>
  <c r="B150" i="5"/>
  <c r="A151" i="5"/>
  <c r="B151" i="5"/>
  <c r="A152" i="5"/>
  <c r="B152" i="5"/>
  <c r="A153" i="5"/>
  <c r="B153" i="5"/>
  <c r="A154" i="5"/>
  <c r="B154" i="5"/>
  <c r="A155" i="5"/>
  <c r="B155" i="5"/>
  <c r="A156" i="5"/>
  <c r="B156" i="5"/>
  <c r="A157" i="5"/>
  <c r="B157" i="5"/>
  <c r="A158" i="5"/>
  <c r="B158" i="5"/>
  <c r="A159" i="5"/>
  <c r="B159" i="5"/>
  <c r="A160" i="5"/>
  <c r="B160" i="5"/>
  <c r="A161" i="5"/>
  <c r="B161" i="5"/>
  <c r="A162" i="5"/>
  <c r="B162" i="5"/>
  <c r="A163" i="5"/>
  <c r="B163" i="5"/>
  <c r="A164" i="5"/>
  <c r="B164" i="5"/>
  <c r="A165" i="5"/>
  <c r="B165" i="5"/>
  <c r="A166" i="5"/>
  <c r="B166" i="5"/>
  <c r="A167" i="5"/>
  <c r="B167" i="5"/>
  <c r="A168" i="5"/>
  <c r="B168" i="5"/>
  <c r="A169" i="5"/>
  <c r="B169" i="5"/>
  <c r="A170" i="5"/>
  <c r="B170" i="5"/>
  <c r="A171" i="5"/>
  <c r="B171" i="5"/>
  <c r="A172" i="5"/>
  <c r="B172" i="5"/>
  <c r="A173" i="5"/>
  <c r="B173" i="5"/>
  <c r="A174" i="5"/>
  <c r="B174" i="5"/>
  <c r="A176" i="5"/>
  <c r="B176" i="5"/>
  <c r="A177" i="5"/>
  <c r="B177" i="5"/>
  <c r="A178" i="5"/>
  <c r="B178" i="5"/>
  <c r="A179" i="5"/>
  <c r="B179" i="5"/>
  <c r="A180" i="5"/>
  <c r="B180" i="5"/>
  <c r="A181" i="5"/>
  <c r="B181" i="5"/>
  <c r="A182" i="5"/>
  <c r="B182" i="5"/>
  <c r="A183" i="5"/>
  <c r="B183" i="5"/>
  <c r="A184" i="5"/>
  <c r="B184" i="5"/>
  <c r="A185" i="5"/>
  <c r="B185" i="5"/>
  <c r="A186" i="5"/>
  <c r="B186" i="5"/>
  <c r="A187" i="5"/>
  <c r="B187" i="5"/>
  <c r="A188" i="5"/>
  <c r="B188" i="5"/>
  <c r="A189" i="5"/>
  <c r="B189" i="5"/>
  <c r="A190" i="5"/>
  <c r="B190" i="5"/>
  <c r="A191" i="5"/>
  <c r="B191" i="5"/>
  <c r="A192" i="5"/>
  <c r="B192" i="5"/>
  <c r="A193" i="5"/>
  <c r="B193" i="5"/>
  <c r="A194" i="5"/>
  <c r="B194" i="5"/>
  <c r="A195" i="5"/>
  <c r="B195" i="5"/>
  <c r="A196" i="5"/>
  <c r="B196" i="5"/>
  <c r="A197" i="5"/>
  <c r="B197" i="5"/>
  <c r="A198" i="5"/>
  <c r="B198" i="5"/>
  <c r="A199" i="5"/>
  <c r="B199" i="5"/>
  <c r="A200" i="5"/>
  <c r="B200" i="5"/>
  <c r="A201" i="5"/>
  <c r="B201" i="5"/>
  <c r="A202" i="5"/>
  <c r="B202" i="5"/>
  <c r="A203" i="5"/>
  <c r="B203" i="5"/>
  <c r="A204" i="5"/>
  <c r="B204" i="5"/>
  <c r="A205" i="5"/>
  <c r="B205" i="5"/>
  <c r="A206" i="5"/>
  <c r="B206" i="5"/>
  <c r="A207" i="5"/>
  <c r="B207" i="5"/>
  <c r="A208" i="5"/>
  <c r="B208" i="5"/>
  <c r="A209" i="5"/>
  <c r="B209" i="5"/>
  <c r="A210" i="5"/>
  <c r="B210" i="5"/>
  <c r="A211" i="5"/>
  <c r="B211" i="5"/>
  <c r="A212" i="5"/>
  <c r="B212" i="5"/>
  <c r="A213" i="5"/>
  <c r="B213" i="5"/>
  <c r="A214" i="5"/>
  <c r="B214" i="5"/>
  <c r="A215" i="5"/>
  <c r="B215" i="5"/>
  <c r="A216" i="5"/>
  <c r="B216" i="5"/>
  <c r="A217" i="5"/>
  <c r="B217" i="5"/>
  <c r="A218" i="5"/>
  <c r="B218" i="5"/>
  <c r="A219" i="5"/>
  <c r="B219" i="5"/>
  <c r="A220" i="5"/>
  <c r="B220" i="5"/>
  <c r="A221" i="5"/>
  <c r="B221" i="5"/>
  <c r="A222" i="5"/>
  <c r="B222" i="5"/>
  <c r="A223" i="5"/>
  <c r="B223" i="5"/>
  <c r="A224" i="5"/>
  <c r="B224" i="5"/>
  <c r="A225" i="5"/>
  <c r="B225" i="5"/>
  <c r="A226" i="5"/>
  <c r="B226" i="5"/>
  <c r="A227" i="5"/>
  <c r="B227" i="5"/>
  <c r="A228" i="5"/>
  <c r="B228" i="5"/>
  <c r="A229" i="5"/>
  <c r="B229" i="5"/>
  <c r="A230" i="5"/>
  <c r="B230" i="5"/>
  <c r="A231" i="5"/>
  <c r="B231" i="5"/>
  <c r="A232" i="5"/>
  <c r="B232" i="5"/>
  <c r="A233" i="5"/>
  <c r="B233" i="5"/>
  <c r="A234" i="5"/>
  <c r="B234" i="5"/>
  <c r="A235" i="5"/>
  <c r="B235" i="5"/>
  <c r="A236" i="5"/>
  <c r="B236" i="5"/>
  <c r="A237" i="5"/>
  <c r="B237" i="5"/>
  <c r="A238" i="5"/>
  <c r="B238" i="5"/>
  <c r="C165" i="43" l="1"/>
  <c r="C382" i="43" l="1"/>
  <c r="C386" i="43"/>
  <c r="C385" i="43"/>
  <c r="C480" i="43" l="1"/>
  <c r="C66" i="43" l="1"/>
  <c r="C84" i="43"/>
  <c r="J174" i="43" l="1"/>
  <c r="J172" i="43"/>
  <c r="J159" i="43"/>
  <c r="J156" i="43"/>
  <c r="I170" i="43"/>
  <c r="J170" i="43" s="1"/>
  <c r="C64" i="43" l="1"/>
  <c r="C182" i="43"/>
  <c r="C65" i="43" l="1"/>
  <c r="E525" i="43" l="1"/>
  <c r="E524" i="43"/>
  <c r="E520" i="43"/>
  <c r="E518" i="43"/>
  <c r="E517" i="43"/>
  <c r="E516" i="43"/>
  <c r="E515" i="43"/>
  <c r="E513" i="43"/>
  <c r="E514" i="43"/>
  <c r="E505" i="43"/>
  <c r="E504" i="43"/>
  <c r="E502" i="43"/>
  <c r="E500" i="43"/>
  <c r="E499" i="43"/>
  <c r="E498" i="43"/>
  <c r="E497" i="43"/>
  <c r="E471" i="43"/>
  <c r="E464" i="43"/>
  <c r="E465" i="43"/>
  <c r="E467" i="43"/>
  <c r="E462" i="43"/>
  <c r="E461" i="43"/>
  <c r="E460" i="43"/>
  <c r="E463" i="43"/>
  <c r="E456" i="43"/>
  <c r="E455" i="43"/>
  <c r="E454" i="43"/>
  <c r="E459" i="43"/>
  <c r="E453" i="43"/>
  <c r="E449" i="43"/>
  <c r="E446" i="43"/>
  <c r="E443" i="43"/>
  <c r="E452" i="43"/>
  <c r="E451" i="43"/>
  <c r="E450" i="43"/>
  <c r="E441" i="43"/>
  <c r="E448" i="43"/>
  <c r="E447" i="43"/>
  <c r="E440" i="43"/>
  <c r="E445" i="43"/>
  <c r="E444" i="43"/>
  <c r="E437" i="43"/>
  <c r="E435" i="43"/>
  <c r="E434" i="43"/>
  <c r="E439" i="43"/>
  <c r="E433" i="43"/>
  <c r="E432" i="43"/>
  <c r="E431" i="43"/>
  <c r="E428" i="43"/>
  <c r="E420" i="43"/>
  <c r="E426" i="43"/>
  <c r="E425" i="43"/>
  <c r="E416" i="43"/>
  <c r="E410" i="43"/>
  <c r="E422" i="43"/>
  <c r="E421" i="43"/>
  <c r="E412" i="43"/>
  <c r="E411" i="43"/>
  <c r="E418" i="43"/>
  <c r="E417" i="43"/>
  <c r="E419" i="43"/>
  <c r="E415" i="43"/>
  <c r="E414" i="43"/>
  <c r="E413" i="43"/>
  <c r="E405" i="43"/>
  <c r="E407" i="43"/>
  <c r="E406" i="43"/>
  <c r="E404" i="43"/>
  <c r="E403" i="43"/>
  <c r="E402" i="43"/>
  <c r="E401" i="43"/>
  <c r="E399" i="43"/>
  <c r="E398" i="43"/>
  <c r="E397" i="43"/>
  <c r="E395" i="43"/>
  <c r="E391" i="43"/>
  <c r="E396" i="43"/>
  <c r="E390" i="43"/>
  <c r="E394" i="43"/>
  <c r="E393" i="43"/>
  <c r="E392" i="43"/>
  <c r="E381" i="43"/>
  <c r="E384" i="43"/>
  <c r="E383" i="43"/>
  <c r="E378" i="43"/>
  <c r="E377" i="43"/>
  <c r="E379" i="43"/>
  <c r="E376" i="43"/>
  <c r="E373" i="43"/>
  <c r="E371" i="43"/>
  <c r="E370" i="43"/>
  <c r="E367" i="43"/>
  <c r="E366" i="43"/>
  <c r="E365" i="43"/>
  <c r="E362" i="43"/>
  <c r="E361" i="43"/>
  <c r="E359" i="43"/>
  <c r="E356" i="43"/>
  <c r="E360" i="43"/>
  <c r="E358" i="43"/>
  <c r="E357" i="43"/>
  <c r="E18" i="43"/>
  <c r="E353" i="43"/>
  <c r="E350" i="43"/>
  <c r="E352" i="43"/>
  <c r="E351" i="43"/>
  <c r="E346" i="43"/>
  <c r="E345" i="43"/>
  <c r="E348" i="43"/>
  <c r="E347" i="43"/>
  <c r="E344" i="43"/>
  <c r="E343" i="43"/>
  <c r="E336" i="43"/>
  <c r="E332" i="43"/>
  <c r="E329" i="43"/>
  <c r="E333" i="43"/>
  <c r="E328" i="43"/>
  <c r="E331" i="43"/>
  <c r="E330" i="43"/>
  <c r="E327" i="43"/>
  <c r="E519" i="43"/>
  <c r="E326" i="43"/>
  <c r="E325" i="43"/>
  <c r="E324" i="43"/>
  <c r="E323" i="43"/>
  <c r="E322" i="43"/>
  <c r="E314" i="43"/>
  <c r="E315" i="43"/>
  <c r="E305" i="43"/>
  <c r="E304" i="43"/>
  <c r="E302" i="43"/>
  <c r="E301" i="43"/>
  <c r="E299" i="43"/>
  <c r="E298" i="43"/>
  <c r="E296" i="43"/>
  <c r="E294" i="43"/>
  <c r="E293" i="43"/>
  <c r="E286" i="43"/>
  <c r="E284" i="43"/>
  <c r="E283" i="43"/>
  <c r="E281" i="43"/>
  <c r="E280" i="43"/>
  <c r="E278" i="43"/>
  <c r="E276" i="43"/>
  <c r="E274" i="43"/>
  <c r="E273" i="43"/>
  <c r="E266" i="43"/>
  <c r="E265" i="43"/>
  <c r="E264" i="43"/>
  <c r="E263" i="43"/>
  <c r="E262" i="43"/>
  <c r="E261" i="43"/>
  <c r="E260" i="43"/>
  <c r="E259" i="43"/>
  <c r="E258" i="43"/>
  <c r="E257" i="43"/>
  <c r="E256" i="43"/>
  <c r="E255" i="43"/>
  <c r="E254" i="43"/>
  <c r="E253" i="43"/>
  <c r="E252" i="43"/>
  <c r="E251" i="43"/>
  <c r="E250" i="43"/>
  <c r="E249" i="43"/>
  <c r="E248" i="43"/>
  <c r="E247" i="43"/>
  <c r="E246" i="43"/>
  <c r="E245" i="43"/>
  <c r="E238" i="43"/>
  <c r="E237" i="43"/>
  <c r="E236" i="43"/>
  <c r="E235" i="43"/>
  <c r="E234" i="43"/>
  <c r="E233" i="43"/>
  <c r="E232" i="43"/>
  <c r="E231" i="43"/>
  <c r="E230" i="43"/>
  <c r="E229" i="43"/>
  <c r="E228" i="43"/>
  <c r="E227" i="43"/>
  <c r="E226" i="43"/>
  <c r="E225" i="43"/>
  <c r="E224" i="43"/>
  <c r="E223" i="43"/>
  <c r="E222" i="43"/>
  <c r="E221" i="43"/>
  <c r="E220" i="43"/>
  <c r="E219" i="43"/>
  <c r="E218" i="43"/>
  <c r="E217" i="43"/>
  <c r="E216" i="43"/>
  <c r="E215" i="43"/>
  <c r="E214" i="43"/>
  <c r="E213" i="43"/>
  <c r="E212" i="43"/>
  <c r="E211" i="43"/>
  <c r="E210" i="43"/>
  <c r="E195" i="43"/>
  <c r="E208" i="43"/>
  <c r="E191" i="43"/>
  <c r="E205" i="43"/>
  <c r="E187" i="43"/>
  <c r="E203" i="43"/>
  <c r="E202" i="43"/>
  <c r="E201" i="43"/>
  <c r="E200" i="43"/>
  <c r="E199" i="43"/>
  <c r="E206" i="43"/>
  <c r="E196" i="43"/>
  <c r="E204" i="43"/>
  <c r="E194" i="43"/>
  <c r="E198" i="43"/>
  <c r="E190" i="43"/>
  <c r="E189" i="43"/>
  <c r="E197" i="43"/>
  <c r="E188" i="43"/>
  <c r="E186" i="43"/>
  <c r="E184" i="43"/>
  <c r="E178" i="43"/>
  <c r="E179" i="43"/>
  <c r="E177" i="43"/>
  <c r="E176" i="43"/>
  <c r="E174" i="43"/>
  <c r="E157" i="43"/>
  <c r="E170" i="43"/>
  <c r="E169" i="43"/>
  <c r="E172" i="43"/>
  <c r="E171" i="43"/>
  <c r="E168" i="43"/>
  <c r="E167" i="43"/>
  <c r="E166" i="43"/>
  <c r="E163" i="43"/>
  <c r="E162" i="43"/>
  <c r="E161" i="43"/>
  <c r="E160" i="43"/>
  <c r="E159" i="43"/>
  <c r="E158" i="43"/>
  <c r="E156" i="43"/>
  <c r="E153" i="43"/>
  <c r="E152" i="43"/>
  <c r="E151" i="43"/>
  <c r="E147" i="43"/>
  <c r="E146" i="43"/>
  <c r="E143" i="43"/>
  <c r="E144" i="43"/>
  <c r="E142" i="43"/>
  <c r="E141" i="43"/>
  <c r="E140" i="43"/>
  <c r="E139" i="43"/>
  <c r="E136" i="43"/>
  <c r="E135" i="43"/>
  <c r="E128" i="43"/>
  <c r="E127" i="43"/>
  <c r="E125" i="43"/>
  <c r="E126" i="43"/>
  <c r="E123" i="43"/>
  <c r="E122" i="43"/>
  <c r="E119" i="43"/>
  <c r="E121" i="43"/>
  <c r="E124" i="43"/>
  <c r="E118" i="43"/>
  <c r="E117" i="43"/>
  <c r="E116" i="43"/>
  <c r="E115" i="43"/>
  <c r="E114" i="43"/>
  <c r="E113" i="43"/>
  <c r="E112" i="43"/>
  <c r="E110" i="43"/>
  <c r="E105" i="43"/>
  <c r="E103" i="43"/>
  <c r="E102" i="43"/>
  <c r="E63" i="43"/>
  <c r="E99" i="43"/>
  <c r="E98" i="43"/>
  <c r="E97" i="43"/>
  <c r="E96" i="43"/>
  <c r="E95" i="43"/>
  <c r="E94" i="43"/>
  <c r="E93" i="43"/>
  <c r="E70" i="43"/>
  <c r="E69" i="43"/>
  <c r="E90" i="43"/>
  <c r="E89" i="43"/>
  <c r="E88" i="43"/>
  <c r="E87" i="43"/>
  <c r="E86" i="43"/>
  <c r="E81" i="43"/>
  <c r="E78" i="43"/>
  <c r="E67" i="43"/>
  <c r="E61" i="43"/>
  <c r="E60" i="43"/>
  <c r="E59" i="43"/>
  <c r="E58" i="43"/>
  <c r="E57" i="43"/>
  <c r="E56" i="43"/>
  <c r="E53" i="43"/>
  <c r="E52" i="43"/>
  <c r="E51" i="43"/>
  <c r="E50" i="43"/>
  <c r="E49" i="43"/>
  <c r="E48" i="43"/>
  <c r="E47" i="43"/>
  <c r="E45" i="43"/>
  <c r="E44" i="43"/>
  <c r="E43" i="43"/>
  <c r="E41" i="43"/>
  <c r="E39" i="43"/>
  <c r="E36" i="43"/>
  <c r="E35" i="43"/>
  <c r="E32" i="43"/>
  <c r="E31" i="43"/>
  <c r="E30" i="43"/>
  <c r="E29" i="43"/>
  <c r="E27" i="43"/>
  <c r="J12" i="21" s="1"/>
  <c r="E28" i="43"/>
  <c r="E26" i="43"/>
  <c r="E24" i="43"/>
  <c r="E21" i="43"/>
  <c r="E22" i="43"/>
  <c r="E20" i="43"/>
  <c r="E19" i="43"/>
  <c r="E17" i="43"/>
  <c r="J9" i="21" s="1"/>
  <c r="E16" i="43"/>
  <c r="J7" i="21" s="1"/>
  <c r="E15" i="43"/>
  <c r="E14" i="43"/>
  <c r="E13" i="43"/>
  <c r="E12" i="43"/>
  <c r="E11" i="43"/>
  <c r="E10" i="43"/>
  <c r="C525" i="43"/>
  <c r="C524" i="43"/>
  <c r="C520" i="43"/>
  <c r="C518" i="43"/>
  <c r="C517" i="43"/>
  <c r="C516" i="43"/>
  <c r="C515" i="43"/>
  <c r="C513" i="43"/>
  <c r="C514" i="43"/>
  <c r="C506" i="43"/>
  <c r="C505" i="43"/>
  <c r="C504" i="43"/>
  <c r="C503" i="43"/>
  <c r="C502" i="43"/>
  <c r="C500" i="43"/>
  <c r="C499" i="43"/>
  <c r="C498" i="43"/>
  <c r="C497" i="43"/>
  <c r="C496" i="43"/>
  <c r="C495" i="43"/>
  <c r="C494" i="43"/>
  <c r="C493" i="43"/>
  <c r="C490" i="43"/>
  <c r="C489" i="43"/>
  <c r="C488" i="43"/>
  <c r="C487" i="43"/>
  <c r="C486" i="43"/>
  <c r="C485" i="43"/>
  <c r="C484" i="43"/>
  <c r="C479" i="43"/>
  <c r="C478" i="43"/>
  <c r="C477" i="43"/>
  <c r="C476" i="43"/>
  <c r="C475" i="43"/>
  <c r="C474" i="43"/>
  <c r="C473" i="43"/>
  <c r="C472" i="43"/>
  <c r="C470" i="43"/>
  <c r="C469" i="43"/>
  <c r="C468" i="43"/>
  <c r="C471" i="43"/>
  <c r="C464" i="43"/>
  <c r="C465" i="43"/>
  <c r="C467" i="43"/>
  <c r="C462" i="43"/>
  <c r="C461" i="43"/>
  <c r="C460" i="43"/>
  <c r="C463" i="43"/>
  <c r="C456" i="43"/>
  <c r="C455" i="43"/>
  <c r="C454" i="43"/>
  <c r="C459" i="43"/>
  <c r="C453" i="43"/>
  <c r="C449" i="43"/>
  <c r="C446" i="43"/>
  <c r="C443" i="43"/>
  <c r="C452" i="43"/>
  <c r="C451" i="43"/>
  <c r="C450" i="43"/>
  <c r="C441" i="43"/>
  <c r="C448" i="43"/>
  <c r="C447" i="43"/>
  <c r="C440" i="43"/>
  <c r="C445" i="43"/>
  <c r="C444" i="43"/>
  <c r="C437" i="43"/>
  <c r="C435" i="43"/>
  <c r="C434" i="43"/>
  <c r="C439" i="43"/>
  <c r="C433" i="43"/>
  <c r="C432" i="43"/>
  <c r="C430" i="43"/>
  <c r="C431" i="43"/>
  <c r="C427" i="43"/>
  <c r="C423" i="43"/>
  <c r="C428" i="43"/>
  <c r="C420" i="43"/>
  <c r="C426" i="43"/>
  <c r="C425" i="43"/>
  <c r="C416" i="43"/>
  <c r="C410" i="43"/>
  <c r="C422" i="43"/>
  <c r="C421" i="43"/>
  <c r="C412" i="43"/>
  <c r="C411" i="43"/>
  <c r="C418" i="43"/>
  <c r="C417" i="43"/>
  <c r="C419" i="43"/>
  <c r="C415" i="43"/>
  <c r="C414" i="43"/>
  <c r="C413" i="43"/>
  <c r="C409" i="43"/>
  <c r="C405" i="43"/>
  <c r="C407" i="43"/>
  <c r="C406" i="43"/>
  <c r="C404" i="43"/>
  <c r="C403" i="43"/>
  <c r="C402" i="43"/>
  <c r="C401" i="43"/>
  <c r="C399" i="43"/>
  <c r="C398" i="43"/>
  <c r="C397" i="43"/>
  <c r="C395" i="43"/>
  <c r="C391" i="43"/>
  <c r="C396" i="43"/>
  <c r="C390" i="43"/>
  <c r="C394" i="43"/>
  <c r="C393" i="43"/>
  <c r="C392" i="43"/>
  <c r="C381" i="43"/>
  <c r="C384" i="43"/>
  <c r="C383" i="43"/>
  <c r="C378" i="43"/>
  <c r="C380" i="43"/>
  <c r="C377" i="43"/>
  <c r="C379" i="43"/>
  <c r="C376" i="43"/>
  <c r="C373" i="43"/>
  <c r="C371" i="43"/>
  <c r="C370" i="43"/>
  <c r="C367" i="43"/>
  <c r="C366" i="43"/>
  <c r="C365" i="43"/>
  <c r="C362" i="43"/>
  <c r="C361" i="43"/>
  <c r="C359" i="43"/>
  <c r="C356" i="43"/>
  <c r="C360" i="43"/>
  <c r="C358" i="43"/>
  <c r="C357" i="43"/>
  <c r="C18" i="43"/>
  <c r="C353" i="43"/>
  <c r="C350" i="43"/>
  <c r="C352" i="43"/>
  <c r="C351" i="43"/>
  <c r="C349" i="43"/>
  <c r="C346" i="43"/>
  <c r="C345" i="43"/>
  <c r="C348" i="43"/>
  <c r="C347" i="43"/>
  <c r="C344" i="43"/>
  <c r="C343" i="43"/>
  <c r="C342" i="43"/>
  <c r="C336" i="43"/>
  <c r="C332" i="43"/>
  <c r="C329" i="43"/>
  <c r="C333" i="43"/>
  <c r="C328" i="43"/>
  <c r="C331" i="43"/>
  <c r="C330" i="43"/>
  <c r="C327" i="43"/>
  <c r="C519" i="43"/>
  <c r="C326" i="43"/>
  <c r="C325" i="43"/>
  <c r="C324" i="43"/>
  <c r="C323" i="43"/>
  <c r="C317" i="43"/>
  <c r="C322" i="43"/>
  <c r="C314" i="43"/>
  <c r="C315" i="43"/>
  <c r="C307" i="43"/>
  <c r="C305" i="43"/>
  <c r="C304" i="43"/>
  <c r="C302" i="43"/>
  <c r="C301" i="43"/>
  <c r="C299" i="43"/>
  <c r="C298" i="43"/>
  <c r="C296" i="43"/>
  <c r="C294" i="43"/>
  <c r="C293" i="43"/>
  <c r="C290" i="43"/>
  <c r="C288" i="43"/>
  <c r="C286" i="43"/>
  <c r="C284" i="43"/>
  <c r="C283" i="43"/>
  <c r="C281" i="43"/>
  <c r="C280" i="43"/>
  <c r="C278" i="43"/>
  <c r="C276" i="43"/>
  <c r="C274" i="43"/>
  <c r="C273" i="43"/>
  <c r="C271" i="43"/>
  <c r="C269" i="43"/>
  <c r="C267" i="43"/>
  <c r="C266" i="43"/>
  <c r="C265" i="43"/>
  <c r="C264" i="43"/>
  <c r="C263" i="43"/>
  <c r="C262" i="43"/>
  <c r="C261" i="43"/>
  <c r="C260" i="43"/>
  <c r="C259" i="43"/>
  <c r="C258" i="43"/>
  <c r="C257" i="43"/>
  <c r="C256" i="43"/>
  <c r="C255" i="43"/>
  <c r="C254" i="43"/>
  <c r="C253" i="43"/>
  <c r="C252" i="43"/>
  <c r="C251" i="43"/>
  <c r="C250" i="43"/>
  <c r="C249" i="43"/>
  <c r="C248" i="43"/>
  <c r="C247" i="43"/>
  <c r="C246" i="43"/>
  <c r="C245" i="43"/>
  <c r="C209" i="43"/>
  <c r="C241" i="43"/>
  <c r="C239" i="43"/>
  <c r="C238" i="43"/>
  <c r="C237" i="43"/>
  <c r="C236" i="43"/>
  <c r="C235" i="43"/>
  <c r="C234" i="43"/>
  <c r="C233" i="43"/>
  <c r="C232" i="43"/>
  <c r="C231" i="43"/>
  <c r="C230" i="43"/>
  <c r="C229" i="43"/>
  <c r="C228" i="43"/>
  <c r="C227" i="43"/>
  <c r="C226" i="43"/>
  <c r="C225" i="43"/>
  <c r="C224" i="43"/>
  <c r="C223" i="43"/>
  <c r="C222" i="43"/>
  <c r="C221" i="43"/>
  <c r="C220" i="43"/>
  <c r="C219" i="43"/>
  <c r="C218" i="43"/>
  <c r="C217" i="43"/>
  <c r="C216" i="43"/>
  <c r="C215" i="43"/>
  <c r="C214" i="43"/>
  <c r="C213" i="43"/>
  <c r="C212" i="43"/>
  <c r="C211" i="43"/>
  <c r="C210" i="43"/>
  <c r="C195" i="43"/>
  <c r="C208" i="43"/>
  <c r="C191" i="43"/>
  <c r="C205" i="43"/>
  <c r="C187" i="43"/>
  <c r="C203" i="43"/>
  <c r="C202" i="43"/>
  <c r="C201" i="43"/>
  <c r="C200" i="43"/>
  <c r="C199" i="43"/>
  <c r="C206" i="43"/>
  <c r="C196" i="43"/>
  <c r="C204" i="43"/>
  <c r="C194" i="43"/>
  <c r="C193" i="43"/>
  <c r="C192" i="43"/>
  <c r="C198" i="43"/>
  <c r="C190" i="43"/>
  <c r="C189" i="43"/>
  <c r="C197" i="43"/>
  <c r="C188" i="43"/>
  <c r="C186" i="43"/>
  <c r="C185" i="43"/>
  <c r="C184" i="43"/>
  <c r="C183" i="43"/>
  <c r="C178" i="43"/>
  <c r="C179" i="43"/>
  <c r="C177" i="43"/>
  <c r="C176" i="43"/>
  <c r="C174" i="43"/>
  <c r="C157" i="43"/>
  <c r="C170" i="43"/>
  <c r="C169" i="43"/>
  <c r="C172" i="43"/>
  <c r="C171" i="43"/>
  <c r="C168" i="43"/>
  <c r="C167" i="43"/>
  <c r="C166" i="43"/>
  <c r="C163" i="43"/>
  <c r="C162" i="43"/>
  <c r="C161" i="43"/>
  <c r="C160" i="43"/>
  <c r="C159" i="43"/>
  <c r="C158" i="43"/>
  <c r="C156" i="43"/>
  <c r="C154" i="43"/>
  <c r="C155" i="43"/>
  <c r="C153" i="43"/>
  <c r="C149" i="43"/>
  <c r="C152" i="43"/>
  <c r="C151" i="43"/>
  <c r="C148" i="43"/>
  <c r="C147" i="43"/>
  <c r="C146" i="43"/>
  <c r="C143" i="43"/>
  <c r="C144" i="43"/>
  <c r="C142" i="43"/>
  <c r="C141" i="43"/>
  <c r="C140" i="43"/>
  <c r="C139" i="43"/>
  <c r="C138" i="43"/>
  <c r="C136" i="43"/>
  <c r="C137" i="43"/>
  <c r="C135" i="43"/>
  <c r="C132" i="43"/>
  <c r="C130" i="43"/>
  <c r="C128" i="43"/>
  <c r="C127" i="43"/>
  <c r="C125" i="43"/>
  <c r="C126" i="43"/>
  <c r="C123" i="43"/>
  <c r="C122" i="43"/>
  <c r="C119" i="43"/>
  <c r="C121" i="43"/>
  <c r="C124" i="43"/>
  <c r="C118" i="43"/>
  <c r="C117" i="43"/>
  <c r="C116" i="43"/>
  <c r="C115" i="43"/>
  <c r="C114" i="43"/>
  <c r="C113" i="43"/>
  <c r="C112" i="43"/>
  <c r="C111" i="43"/>
  <c r="C110" i="43"/>
  <c r="C104" i="43"/>
  <c r="C105" i="43"/>
  <c r="C103" i="43"/>
  <c r="C102" i="43"/>
  <c r="C63" i="43"/>
  <c r="C99" i="43"/>
  <c r="C98" i="43"/>
  <c r="C97" i="43"/>
  <c r="C96" i="43"/>
  <c r="C95" i="43"/>
  <c r="C94" i="43"/>
  <c r="C93" i="43"/>
  <c r="C70" i="43"/>
  <c r="C69" i="43"/>
  <c r="C90" i="43"/>
  <c r="C89" i="43"/>
  <c r="C88" i="43"/>
  <c r="C87" i="43"/>
  <c r="C86" i="43"/>
  <c r="C82" i="43"/>
  <c r="C81" i="43"/>
  <c r="C100" i="43"/>
  <c r="C79" i="43"/>
  <c r="C78" i="43"/>
  <c r="C67" i="43"/>
  <c r="C62" i="43"/>
  <c r="C61" i="43"/>
  <c r="C60" i="43"/>
  <c r="C59" i="43"/>
  <c r="C58" i="43"/>
  <c r="C57" i="43"/>
  <c r="C56" i="43"/>
  <c r="C54" i="43"/>
  <c r="C53" i="43"/>
  <c r="C52" i="43"/>
  <c r="C51" i="43"/>
  <c r="C50" i="43"/>
  <c r="C49" i="43"/>
  <c r="C48" i="43"/>
  <c r="C47" i="43"/>
  <c r="C46" i="43"/>
  <c r="C45" i="43"/>
  <c r="C44" i="43"/>
  <c r="C43" i="43"/>
  <c r="C41" i="43"/>
  <c r="C39" i="43"/>
  <c r="C38" i="43"/>
  <c r="C37" i="43"/>
  <c r="C27" i="43"/>
  <c r="I12" i="21" s="1"/>
  <c r="C28" i="43"/>
  <c r="C26" i="43"/>
  <c r="C24" i="43"/>
  <c r="C23" i="43"/>
  <c r="C21" i="43"/>
  <c r="C22" i="43"/>
  <c r="C20" i="43"/>
  <c r="C19" i="43"/>
  <c r="C17" i="43"/>
  <c r="I9" i="21" s="1"/>
  <c r="C16" i="43"/>
  <c r="I7" i="21" s="1"/>
  <c r="C15" i="43"/>
  <c r="C14" i="43"/>
  <c r="C13" i="43"/>
  <c r="C12" i="43"/>
  <c r="C11" i="43"/>
  <c r="C10" i="43"/>
  <c r="E9" i="43"/>
  <c r="E8" i="43"/>
  <c r="J4" i="21" s="1"/>
  <c r="E7" i="43"/>
  <c r="E6" i="43"/>
  <c r="E5" i="43"/>
  <c r="C9" i="43"/>
  <c r="C8" i="43"/>
  <c r="I4" i="21" s="1"/>
  <c r="C7" i="43"/>
  <c r="C6" i="43"/>
  <c r="C5" i="43"/>
  <c r="A316" i="43" l="1"/>
  <c r="A40" i="43"/>
  <c r="F797" i="28" s="1"/>
  <c r="G797" i="28" s="1"/>
  <c r="F1166" i="28" l="1"/>
  <c r="G1166" i="28" s="1"/>
  <c r="F1461" i="28"/>
  <c r="G1461" i="28" s="1"/>
  <c r="F1981" i="28"/>
  <c r="G1981" i="28" s="1"/>
  <c r="F978" i="28"/>
  <c r="G978" i="28" s="1"/>
  <c r="F1115" i="28"/>
  <c r="G1115" i="28" s="1"/>
  <c r="F1374" i="28"/>
  <c r="G1374" i="28" s="1"/>
  <c r="F694" i="28"/>
  <c r="G694" i="28" s="1"/>
  <c r="F826" i="28"/>
  <c r="G826" i="28" s="1"/>
  <c r="F854" i="28"/>
  <c r="G854" i="28" s="1"/>
  <c r="F687" i="28"/>
  <c r="G687" i="28" s="1"/>
  <c r="F688" i="28"/>
  <c r="G688" i="28" s="1"/>
  <c r="F1787" i="28"/>
  <c r="G1787" i="28" s="1"/>
  <c r="F1765" i="28"/>
  <c r="G1765" i="28" s="1"/>
  <c r="F1397" i="28"/>
  <c r="G1397" i="28" s="1"/>
  <c r="F1116" i="28"/>
  <c r="G1116" i="28" s="1"/>
  <c r="F883" i="28"/>
  <c r="G883" i="28" s="1"/>
  <c r="F1641" i="28"/>
  <c r="G1641" i="28" s="1"/>
  <c r="F2414" i="28"/>
  <c r="G2414" i="28" s="1"/>
  <c r="F1894" i="28"/>
  <c r="G1894" i="28" s="1"/>
  <c r="F1504" i="28"/>
  <c r="G1504" i="28" s="1"/>
  <c r="F1625" i="28"/>
  <c r="G1625" i="28" s="1"/>
  <c r="F2290" i="28"/>
  <c r="G2290" i="28" s="1"/>
  <c r="F1251" i="28"/>
  <c r="G1251" i="28" s="1"/>
  <c r="F2419" i="28"/>
  <c r="G2419" i="28" s="1"/>
  <c r="F2029" i="28"/>
  <c r="G2029" i="28" s="1"/>
  <c r="F1509" i="28"/>
  <c r="G1509" i="28" s="1"/>
  <c r="F1766" i="28"/>
  <c r="G1766" i="28" s="1"/>
  <c r="F1506" i="28"/>
  <c r="G1506" i="28" s="1"/>
  <c r="F1636" i="28"/>
  <c r="G1636" i="28" s="1"/>
  <c r="F982" i="28"/>
  <c r="G982" i="28" s="1"/>
  <c r="F1903" i="28"/>
  <c r="G1903" i="28" s="1"/>
  <c r="F2154" i="28"/>
  <c r="G2154" i="28" s="1"/>
  <c r="F1634" i="28"/>
  <c r="G1634" i="28" s="1"/>
  <c r="F1245" i="28"/>
  <c r="G1245" i="28" s="1"/>
  <c r="F2535" i="28"/>
  <c r="G2535" i="28" s="1"/>
  <c r="F1254" i="28"/>
  <c r="G1254" i="28" s="1"/>
  <c r="F1640" i="28"/>
  <c r="G1640" i="28" s="1"/>
  <c r="F1770" i="28"/>
  <c r="G1770" i="28" s="1"/>
  <c r="F1769" i="28"/>
  <c r="G1769" i="28" s="1"/>
  <c r="F1379" i="28"/>
  <c r="G1379" i="28" s="1"/>
  <c r="F709" i="28"/>
  <c r="G709" i="28" s="1"/>
  <c r="F1250" i="28"/>
  <c r="G1250" i="28" s="1"/>
  <c r="F2416" i="28"/>
  <c r="G2416" i="28" s="1"/>
  <c r="F2156" i="28"/>
  <c r="G2156" i="28" s="1"/>
  <c r="F981" i="28"/>
  <c r="G981" i="28" s="1"/>
  <c r="F1247" i="28"/>
  <c r="G1247" i="28" s="1"/>
  <c r="F1246" i="28"/>
  <c r="G1246" i="28" s="1"/>
  <c r="F1238" i="28"/>
  <c r="G1238" i="28" s="1"/>
  <c r="F2139" i="28"/>
  <c r="G2139" i="28" s="1"/>
  <c r="F1746" i="28"/>
  <c r="G1746" i="28" s="1"/>
  <c r="F2252" i="28"/>
  <c r="G2252" i="28" s="1"/>
  <c r="F1602" i="28"/>
  <c r="G1602" i="28" s="1"/>
  <c r="F1080" i="28"/>
  <c r="G1080" i="28" s="1"/>
  <c r="F1387" i="28"/>
  <c r="G1387" i="28" s="1"/>
  <c r="F2167" i="28"/>
  <c r="G2167" i="28" s="1"/>
  <c r="F1124" i="28"/>
  <c r="G1124" i="28" s="1"/>
  <c r="F661" i="28"/>
  <c r="G661" i="28" s="1"/>
  <c r="F1598" i="28"/>
  <c r="G1598" i="28" s="1"/>
  <c r="F2376" i="28"/>
  <c r="G2376" i="28" s="1"/>
  <c r="F1207" i="28"/>
  <c r="G1207" i="28" s="1"/>
  <c r="F1985" i="28"/>
  <c r="G1985" i="28" s="1"/>
  <c r="F934" i="28"/>
  <c r="G934" i="28" s="1"/>
  <c r="F1594" i="28"/>
  <c r="G1594" i="28" s="1"/>
  <c r="F2371" i="28"/>
  <c r="G2371" i="28" s="1"/>
  <c r="F1851" i="28"/>
  <c r="G1851" i="28" s="1"/>
  <c r="F2111" i="28"/>
  <c r="G2111" i="28" s="1"/>
  <c r="F1331" i="28"/>
  <c r="G1331" i="28" s="1"/>
  <c r="F527" i="28"/>
  <c r="G527" i="28" s="1"/>
  <c r="F1887" i="28"/>
  <c r="G1887" i="28" s="1"/>
  <c r="F1489" i="28"/>
  <c r="G1489" i="28" s="1"/>
  <c r="F2526" i="28"/>
  <c r="G2526" i="28" s="1"/>
  <c r="F1876" i="28"/>
  <c r="G1876" i="28" s="1"/>
  <c r="F1094" i="28"/>
  <c r="G1094" i="28" s="1"/>
  <c r="F1875" i="28"/>
  <c r="G1875" i="28" s="1"/>
  <c r="F1226" i="28"/>
  <c r="G1226" i="28" s="1"/>
  <c r="F1225" i="28"/>
  <c r="G1225" i="28" s="1"/>
  <c r="F1874" i="28"/>
  <c r="G1874" i="28" s="1"/>
  <c r="F1744" i="28"/>
  <c r="G1744" i="28" s="1"/>
  <c r="F1092" i="28"/>
  <c r="G1092" i="28" s="1"/>
  <c r="F1612" i="28"/>
  <c r="G1612" i="28" s="1"/>
  <c r="F953" i="28"/>
  <c r="G953" i="28" s="1"/>
  <c r="F949" i="28"/>
  <c r="G949" i="28" s="1"/>
  <c r="F1608" i="28"/>
  <c r="G1608" i="28" s="1"/>
  <c r="F2512" i="28"/>
  <c r="G2512" i="28" s="1"/>
  <c r="F1732" i="28"/>
  <c r="G1732" i="28" s="1"/>
  <c r="F1213" i="28"/>
  <c r="G1213" i="28" s="1"/>
  <c r="F1902" i="28"/>
  <c r="G1902" i="28" s="1"/>
  <c r="F2505" i="28"/>
  <c r="G2505" i="28" s="1"/>
  <c r="F930" i="28"/>
  <c r="G930" i="28" s="1"/>
  <c r="F1591" i="28"/>
  <c r="G1591" i="28" s="1"/>
  <c r="F929" i="28"/>
  <c r="G929" i="28" s="1"/>
  <c r="F2231" i="28"/>
  <c r="G2231" i="28" s="1"/>
  <c r="F1192" i="28"/>
  <c r="G1192" i="28" s="1"/>
  <c r="F1580" i="28"/>
  <c r="G1580" i="28" s="1"/>
  <c r="F2359" i="28"/>
  <c r="G2359" i="28" s="1"/>
  <c r="F1709" i="28"/>
  <c r="G1709" i="28" s="1"/>
  <c r="F1573" i="28"/>
  <c r="G1573" i="28" s="1"/>
  <c r="F926" i="28"/>
  <c r="G926" i="28" s="1"/>
  <c r="F2361" i="28"/>
  <c r="G2361" i="28" s="1"/>
  <c r="F1708" i="28"/>
  <c r="G1708" i="28" s="1"/>
  <c r="F1577" i="28"/>
  <c r="G1577" i="28" s="1"/>
  <c r="F1190" i="28"/>
  <c r="G1190" i="28" s="1"/>
  <c r="F1697" i="28"/>
  <c r="G1697" i="28" s="1"/>
  <c r="F1178" i="28"/>
  <c r="G1178" i="28" s="1"/>
  <c r="F1039" i="28"/>
  <c r="G1039" i="28" s="1"/>
  <c r="F1696" i="28"/>
  <c r="G1696" i="28" s="1"/>
  <c r="F1038" i="28"/>
  <c r="G1038" i="28" s="1"/>
  <c r="F1955" i="28"/>
  <c r="G1955" i="28" s="1"/>
  <c r="F1435" i="28"/>
  <c r="G1435" i="28" s="1"/>
  <c r="F900" i="28"/>
  <c r="G900" i="28" s="1"/>
  <c r="F1565" i="28"/>
  <c r="G1565" i="28" s="1"/>
  <c r="F1037" i="28"/>
  <c r="G1037" i="28" s="1"/>
  <c r="F1564" i="28"/>
  <c r="G1564" i="28" s="1"/>
  <c r="F2343" i="28"/>
  <c r="G2343" i="28" s="1"/>
  <c r="F2083" i="28"/>
  <c r="G2083" i="28" s="1"/>
  <c r="F1823" i="28"/>
  <c r="G1823" i="28" s="1"/>
  <c r="F1563" i="28"/>
  <c r="G1563" i="28" s="1"/>
  <c r="F1303" i="28"/>
  <c r="G1303" i="28" s="1"/>
  <c r="F1035" i="28"/>
  <c r="G1035" i="28" s="1"/>
  <c r="F898" i="28"/>
  <c r="G898" i="28" s="1"/>
  <c r="F2385" i="28"/>
  <c r="G2385" i="28" s="1"/>
  <c r="F2337" i="28"/>
  <c r="G2337" i="28" s="1"/>
  <c r="F1946" i="28"/>
  <c r="G1946" i="28" s="1"/>
  <c r="F1426" i="28"/>
  <c r="G1426" i="28" s="1"/>
  <c r="F754" i="28"/>
  <c r="G754" i="28" s="1"/>
  <c r="F1684" i="28"/>
  <c r="G1684" i="28" s="1"/>
  <c r="F1028" i="28"/>
  <c r="G1028" i="28" s="1"/>
  <c r="F2463" i="28"/>
  <c r="G2463" i="28" s="1"/>
  <c r="F2203" i="28"/>
  <c r="G2203" i="28" s="1"/>
  <c r="F1553" i="28"/>
  <c r="G1553" i="28" s="1"/>
  <c r="F1164" i="28"/>
  <c r="G1164" i="28" s="1"/>
  <c r="F2462" i="28"/>
  <c r="G2462" i="28" s="1"/>
  <c r="F2332" i="28"/>
  <c r="G2332" i="28" s="1"/>
  <c r="F2202" i="28"/>
  <c r="G2202" i="28" s="1"/>
  <c r="F1682" i="28"/>
  <c r="G1682" i="28" s="1"/>
  <c r="F1942" i="28"/>
  <c r="G1942" i="28" s="1"/>
  <c r="F1552" i="28"/>
  <c r="G1552" i="28" s="1"/>
  <c r="F1163" i="28"/>
  <c r="G1163" i="28" s="1"/>
  <c r="F1422" i="28"/>
  <c r="G1422" i="28" s="1"/>
  <c r="F1026" i="28"/>
  <c r="G1026" i="28" s="1"/>
  <c r="F750" i="28"/>
  <c r="G750" i="28" s="1"/>
  <c r="F2331" i="28"/>
  <c r="G2331" i="28" s="1"/>
  <c r="F2201" i="28"/>
  <c r="G2201" i="28" s="1"/>
  <c r="F1681" i="28"/>
  <c r="G1681" i="28" s="1"/>
  <c r="F1551" i="28"/>
  <c r="G1551" i="28" s="1"/>
  <c r="F1291" i="28"/>
  <c r="G1291" i="28" s="1"/>
  <c r="F1162" i="28"/>
  <c r="G1162" i="28" s="1"/>
  <c r="F492" i="28"/>
  <c r="G492" i="28" s="1"/>
  <c r="F376" i="28"/>
  <c r="G376" i="28" s="1"/>
  <c r="F2386" i="28"/>
  <c r="G2386" i="28" s="1"/>
  <c r="F1736" i="28"/>
  <c r="G1736" i="28" s="1"/>
  <c r="F1217" i="28"/>
  <c r="G1217" i="28" s="1"/>
  <c r="F671" i="28"/>
  <c r="G671" i="28" s="1"/>
  <c r="F2091" i="28"/>
  <c r="G2091" i="28" s="1"/>
  <c r="F1311" i="28"/>
  <c r="G1311" i="28" s="1"/>
  <c r="F906" i="28"/>
  <c r="G906" i="28" s="1"/>
  <c r="F1181" i="28"/>
  <c r="G1181" i="28" s="1"/>
  <c r="F1180" i="28"/>
  <c r="G1180" i="28" s="1"/>
  <c r="F1828" i="28"/>
  <c r="G1828" i="28" s="1"/>
  <c r="F2088" i="28"/>
  <c r="G2088" i="28" s="1"/>
  <c r="F1308" i="28"/>
  <c r="G1308" i="28" s="1"/>
  <c r="F903" i="28"/>
  <c r="G903" i="28" s="1"/>
  <c r="F2217" i="28"/>
  <c r="G2217" i="28" s="1"/>
  <c r="F1567" i="28"/>
  <c r="G1567" i="28" s="1"/>
  <c r="F1216" i="28"/>
  <c r="G1216" i="28" s="1"/>
  <c r="F1168" i="28"/>
  <c r="G1168" i="28" s="1"/>
  <c r="F2465" i="28"/>
  <c r="G2465" i="28" s="1"/>
  <c r="F2335" i="28"/>
  <c r="G2335" i="28" s="1"/>
  <c r="F2205" i="28"/>
  <c r="G2205" i="28" s="1"/>
  <c r="F2075" i="28"/>
  <c r="G2075" i="28" s="1"/>
  <c r="F1945" i="28"/>
  <c r="G1945" i="28" s="1"/>
  <c r="F1555" i="28"/>
  <c r="G1555" i="28" s="1"/>
  <c r="F1425" i="28"/>
  <c r="G1425" i="28" s="1"/>
  <c r="F1295" i="28"/>
  <c r="G1295" i="28" s="1"/>
  <c r="F1029" i="28"/>
  <c r="G1029" i="28" s="1"/>
  <c r="F749" i="28"/>
  <c r="G749" i="28" s="1"/>
  <c r="F616" i="28"/>
  <c r="G616" i="28" s="1"/>
  <c r="F2429" i="28"/>
  <c r="G2429" i="28" s="1"/>
  <c r="F1779" i="28"/>
  <c r="G1779" i="28" s="1"/>
  <c r="F1259" i="28"/>
  <c r="G1259" i="28" s="1"/>
  <c r="F2678" i="28"/>
  <c r="G2678" i="28" s="1"/>
  <c r="F1378" i="28"/>
  <c r="G1378" i="28" s="1"/>
  <c r="F2068" i="28"/>
  <c r="G2068" i="28" s="1"/>
  <c r="F1646" i="28"/>
  <c r="G1646" i="28" s="1"/>
  <c r="F2028" i="28"/>
  <c r="G2028" i="28" s="1"/>
  <c r="F2417" i="28"/>
  <c r="G2417" i="28" s="1"/>
  <c r="F1767" i="28"/>
  <c r="G1767" i="28" s="1"/>
  <c r="F1248" i="28"/>
  <c r="G1248" i="28" s="1"/>
  <c r="F2278" i="28"/>
  <c r="G2278" i="28" s="1"/>
  <c r="F1758" i="28"/>
  <c r="G1758" i="28" s="1"/>
  <c r="F1106" i="28"/>
  <c r="G1106" i="28" s="1"/>
  <c r="F1496" i="28"/>
  <c r="G1496" i="28" s="1"/>
  <c r="F1104" i="28"/>
  <c r="G1104" i="28" s="1"/>
  <c r="F963" i="28"/>
  <c r="G963" i="28" s="1"/>
  <c r="F1239" i="28"/>
  <c r="G1239" i="28" s="1"/>
  <c r="F2536" i="28"/>
  <c r="G2536" i="28" s="1"/>
  <c r="F2406" i="28"/>
  <c r="G2406" i="28" s="1"/>
  <c r="F2016" i="28"/>
  <c r="G2016" i="28" s="1"/>
  <c r="F1626" i="28"/>
  <c r="G1626" i="28" s="1"/>
  <c r="F2287" i="28"/>
  <c r="G2287" i="28" s="1"/>
  <c r="F1637" i="28"/>
  <c r="G1637" i="28" s="1"/>
  <c r="F1119" i="28"/>
  <c r="G1119" i="28" s="1"/>
  <c r="F1888" i="28"/>
  <c r="G1888" i="28" s="1"/>
  <c r="F969" i="28"/>
  <c r="G969" i="28" s="1"/>
  <c r="F2146" i="28"/>
  <c r="G2146" i="28" s="1"/>
  <c r="F1886" i="28"/>
  <c r="G1886" i="28" s="1"/>
  <c r="F1366" i="28"/>
  <c r="G1366" i="28" s="1"/>
  <c r="F1677" i="28"/>
  <c r="G1677" i="28" s="1"/>
  <c r="F1806" i="28"/>
  <c r="G1806" i="28" s="1"/>
  <c r="F744" i="28"/>
  <c r="G744" i="28" s="1"/>
  <c r="F2240" i="28"/>
  <c r="G2240" i="28" s="1"/>
  <c r="F1622" i="28"/>
  <c r="G1622" i="28" s="1"/>
  <c r="F2327" i="28"/>
  <c r="G2327" i="28" s="1"/>
  <c r="F1158" i="28"/>
  <c r="G1158" i="28" s="1"/>
  <c r="F2760" i="28"/>
  <c r="G2760" i="28" s="1"/>
  <c r="F1590" i="28"/>
  <c r="G1590" i="28" s="1"/>
  <c r="F1007" i="28"/>
  <c r="G1007" i="28" s="1"/>
  <c r="F2442" i="28"/>
  <c r="G2442" i="28" s="1"/>
  <c r="F1532" i="28"/>
  <c r="G1532" i="28" s="1"/>
  <c r="F2309" i="28"/>
  <c r="G2309" i="28" s="1"/>
  <c r="F2439" i="28"/>
  <c r="G2439" i="28" s="1"/>
  <c r="F1140" i="28"/>
  <c r="G1140" i="28" s="1"/>
  <c r="F1527" i="28"/>
  <c r="G1527" i="28" s="1"/>
  <c r="F2313" i="28"/>
  <c r="G2313" i="28" s="1"/>
  <c r="F691" i="28"/>
  <c r="G691" i="28" s="1"/>
  <c r="F809" i="28"/>
  <c r="G809" i="28" s="1"/>
  <c r="F587" i="28"/>
  <c r="G587" i="28" s="1"/>
  <c r="F673" i="28"/>
  <c r="G673" i="28" s="1"/>
  <c r="F1112" i="28"/>
  <c r="G1112" i="28" s="1"/>
  <c r="F304" i="28"/>
  <c r="G304" i="28" s="1"/>
  <c r="F941" i="28"/>
  <c r="G941" i="28" s="1"/>
  <c r="F1087" i="28"/>
  <c r="G1087" i="28" s="1"/>
  <c r="F429" i="28"/>
  <c r="G429" i="28" s="1"/>
  <c r="F1086" i="28"/>
  <c r="G1086" i="28" s="1"/>
  <c r="F428" i="28"/>
  <c r="G428" i="28" s="1"/>
  <c r="F454" i="28"/>
  <c r="G454" i="28" s="1"/>
  <c r="F810" i="28"/>
  <c r="G810" i="28" s="1"/>
  <c r="F808" i="28"/>
  <c r="G808" i="28" s="1"/>
  <c r="F1027" i="28"/>
  <c r="G1027" i="28" s="1"/>
  <c r="F489" i="28"/>
  <c r="G489" i="28" s="1"/>
  <c r="F282" i="28"/>
  <c r="G282" i="28" s="1"/>
  <c r="F346" i="28"/>
  <c r="G346" i="28" s="1"/>
  <c r="F445" i="28"/>
  <c r="G445" i="28" s="1"/>
  <c r="F545" i="28"/>
  <c r="G545" i="28" s="1"/>
  <c r="F378" i="28"/>
  <c r="G378" i="28" s="1"/>
  <c r="F377" i="28"/>
  <c r="G377" i="28" s="1"/>
  <c r="F618" i="28"/>
  <c r="G618" i="28" s="1"/>
  <c r="F890" i="28"/>
  <c r="G890" i="28" s="1"/>
  <c r="F535" i="28"/>
  <c r="G535" i="28" s="1"/>
  <c r="F632" i="28"/>
  <c r="G632" i="28" s="1"/>
  <c r="F45" i="28"/>
  <c r="G45" i="28" s="1"/>
  <c r="F947" i="28"/>
  <c r="G947" i="28" s="1"/>
  <c r="F426" i="28"/>
  <c r="G426" i="28" s="1"/>
  <c r="F850" i="28"/>
  <c r="G850" i="28" s="1"/>
  <c r="F233" i="28"/>
  <c r="G233" i="28" s="1"/>
  <c r="F423" i="28"/>
  <c r="G423" i="28" s="1"/>
  <c r="F1081" i="28"/>
  <c r="G1081" i="28" s="1"/>
  <c r="F420" i="28"/>
  <c r="G420" i="28" s="1"/>
  <c r="F1078" i="28"/>
  <c r="G1078" i="28" s="1"/>
  <c r="F658" i="28"/>
  <c r="G658" i="28" s="1"/>
  <c r="F512" i="28"/>
  <c r="G512" i="28" s="1"/>
  <c r="F155" i="28"/>
  <c r="G155" i="28" s="1"/>
  <c r="F488" i="28"/>
  <c r="G488" i="28" s="1"/>
  <c r="F928" i="28"/>
  <c r="G928" i="28" s="1"/>
  <c r="F707" i="28"/>
  <c r="G707" i="28" s="1"/>
  <c r="F1001" i="28"/>
  <c r="G1001" i="28" s="1"/>
  <c r="F104" i="28"/>
  <c r="G104" i="28" s="1"/>
  <c r="F693" i="28"/>
  <c r="G693" i="28" s="1"/>
  <c r="F1126" i="28"/>
  <c r="G1126" i="28" s="1"/>
  <c r="F193" i="28"/>
  <c r="G193" i="28" s="1"/>
  <c r="F567" i="28"/>
  <c r="G567" i="28" s="1"/>
  <c r="F102" i="28"/>
  <c r="G102" i="28" s="1"/>
  <c r="F208" i="28"/>
  <c r="G208" i="28" s="1"/>
  <c r="F457" i="28"/>
  <c r="G457" i="28" s="1"/>
  <c r="F330" i="28"/>
  <c r="G330" i="28" s="1"/>
  <c r="F957" i="28"/>
  <c r="G957" i="28" s="1"/>
  <c r="F665" i="28"/>
  <c r="G665" i="28" s="1"/>
  <c r="F398" i="28"/>
  <c r="G398" i="28" s="1"/>
  <c r="F56" i="28"/>
  <c r="G56" i="28" s="1"/>
  <c r="F162" i="28"/>
  <c r="G162" i="28" s="1"/>
  <c r="F507" i="28"/>
  <c r="G507" i="28" s="1"/>
  <c r="F159" i="28"/>
  <c r="G159" i="28" s="1"/>
  <c r="G44" i="28"/>
  <c r="F261" i="28"/>
  <c r="G261" i="28" s="1"/>
  <c r="F311" i="28"/>
  <c r="G311" i="28" s="1"/>
  <c r="F667" i="28"/>
  <c r="G667" i="28" s="1"/>
  <c r="F170" i="28"/>
  <c r="G170" i="28" s="1"/>
  <c r="F49" i="28"/>
  <c r="G49" i="28" s="1"/>
  <c r="F506" i="28"/>
  <c r="G506" i="28" s="1"/>
  <c r="F568" i="28"/>
  <c r="G568" i="28" s="1"/>
  <c r="F745" i="28"/>
  <c r="G745" i="28" s="1"/>
  <c r="F139" i="28"/>
  <c r="G139" i="28" s="1"/>
  <c r="F495" i="28"/>
  <c r="G495" i="28" s="1"/>
  <c r="F259" i="28"/>
  <c r="G259" i="28" s="1"/>
  <c r="F832" i="28"/>
  <c r="G832" i="28" s="1"/>
  <c r="F580" i="28"/>
  <c r="G580" i="28" s="1"/>
  <c r="F967" i="28"/>
  <c r="G967" i="28" s="1"/>
  <c r="F566" i="28"/>
  <c r="G566" i="28" s="1"/>
  <c r="F617" i="28"/>
  <c r="G617" i="28" s="1"/>
  <c r="F845" i="28"/>
  <c r="G845" i="28" s="1"/>
  <c r="F864" i="28"/>
  <c r="G864" i="28" s="1"/>
  <c r="F125" i="28"/>
  <c r="G125" i="28" s="1"/>
  <c r="F253" i="28"/>
  <c r="G253" i="28" s="1"/>
  <c r="F869" i="28"/>
  <c r="G869" i="28" s="1"/>
  <c r="F695" i="28"/>
  <c r="G695" i="28" s="1"/>
  <c r="F663" i="28"/>
  <c r="G663" i="28" s="1"/>
  <c r="F413" i="28"/>
  <c r="G413" i="28" s="1"/>
  <c r="F703" i="28"/>
  <c r="G703" i="28" s="1"/>
  <c r="F115" i="28"/>
  <c r="G115" i="28" s="1"/>
  <c r="F843" i="28"/>
  <c r="G843" i="28" s="1"/>
  <c r="F714" i="28"/>
  <c r="G714" i="28" s="1"/>
  <c r="F841" i="28"/>
  <c r="G841" i="28" s="1"/>
  <c r="F1114" i="28"/>
  <c r="G1114" i="28" s="1"/>
  <c r="F702" i="28"/>
  <c r="G702" i="28" s="1"/>
  <c r="F112" i="28"/>
  <c r="G112" i="28" s="1"/>
  <c r="F556" i="28"/>
  <c r="G556" i="28" s="1"/>
  <c r="F542" i="28"/>
  <c r="G542" i="28" s="1"/>
  <c r="F288" i="28"/>
  <c r="G288" i="28" s="1"/>
  <c r="F644" i="28"/>
  <c r="G644" i="28" s="1"/>
  <c r="F171" i="28"/>
  <c r="G171" i="28" s="1"/>
  <c r="F57" i="28"/>
  <c r="G57" i="28" s="1"/>
  <c r="F1053" i="28"/>
  <c r="G1053" i="28" s="1"/>
  <c r="F164" i="28"/>
  <c r="G164" i="28" s="1"/>
  <c r="F636" i="28"/>
  <c r="G636" i="28" s="1"/>
  <c r="F633" i="28"/>
  <c r="G633" i="28" s="1"/>
  <c r="F270" i="28"/>
  <c r="G270" i="28" s="1"/>
  <c r="F43" i="28"/>
  <c r="G43" i="28" s="1"/>
  <c r="F627" i="28"/>
  <c r="G627" i="28" s="1"/>
  <c r="F760" i="28"/>
  <c r="G760" i="28" s="1"/>
  <c r="F851" i="28"/>
  <c r="G851" i="28" s="1"/>
  <c r="F121" i="28"/>
  <c r="G121" i="28" s="1"/>
  <c r="F232" i="28"/>
  <c r="G232" i="28" s="1"/>
  <c r="F984" i="28"/>
  <c r="G984" i="28" s="1"/>
  <c r="F116" i="28"/>
  <c r="G116" i="28" s="1"/>
  <c r="F844" i="28"/>
  <c r="G844" i="28" s="1"/>
  <c r="F341" i="28"/>
  <c r="G341" i="28" s="1"/>
  <c r="F340" i="28"/>
  <c r="G340" i="28" s="1"/>
  <c r="F447" i="28"/>
  <c r="G447" i="28" s="1"/>
  <c r="F546" i="28"/>
  <c r="G546" i="28" s="1"/>
  <c r="F805" i="28"/>
  <c r="G805" i="28" s="1"/>
  <c r="F196" i="28"/>
  <c r="G196" i="28" s="1"/>
  <c r="F540" i="28"/>
  <c r="G540" i="28" s="1"/>
  <c r="F660" i="28"/>
  <c r="G660" i="28" s="1"/>
  <c r="F659" i="28"/>
  <c r="G659" i="28" s="1"/>
  <c r="F791" i="28"/>
  <c r="G791" i="28" s="1"/>
  <c r="F629" i="28"/>
  <c r="G629" i="28" s="1"/>
  <c r="F269" i="28"/>
  <c r="G269" i="28" s="1"/>
  <c r="F309" i="28"/>
  <c r="G309" i="28" s="1"/>
  <c r="F892" i="28"/>
  <c r="G892" i="28" s="1"/>
  <c r="F619" i="28"/>
  <c r="G619" i="28" s="1"/>
  <c r="F145" i="28"/>
  <c r="G145" i="28" s="1"/>
  <c r="F889" i="28"/>
  <c r="G889" i="28" s="1"/>
  <c r="F262" i="28"/>
  <c r="G262" i="28" s="1"/>
  <c r="F753" i="28"/>
  <c r="G753" i="28" s="1"/>
  <c r="F830" i="28"/>
  <c r="G830" i="28" s="1"/>
  <c r="F28" i="28"/>
  <c r="G28" i="28" s="1"/>
  <c r="F461" i="28"/>
  <c r="G461" i="28" s="1"/>
  <c r="F692" i="28"/>
  <c r="G692" i="28" s="1"/>
  <c r="F372" i="28"/>
  <c r="G372" i="28" s="1"/>
  <c r="F612" i="28"/>
  <c r="G612" i="28" s="1"/>
  <c r="F16" i="28"/>
  <c r="G16" i="28" s="1"/>
  <c r="F476" i="28"/>
  <c r="G476" i="28" s="1"/>
  <c r="F473" i="28"/>
  <c r="G473" i="28" s="1"/>
  <c r="F653" i="28"/>
  <c r="G653" i="28" s="1"/>
  <c r="F105" i="28"/>
  <c r="G105" i="28" s="1"/>
  <c r="F198" i="28"/>
  <c r="G198" i="28" s="1"/>
  <c r="F195" i="28"/>
  <c r="G195" i="28" s="1"/>
  <c r="F77" i="28"/>
  <c r="G77" i="28" s="1"/>
  <c r="F74" i="28"/>
  <c r="G74" i="28" s="1"/>
  <c r="F73" i="28"/>
  <c r="G73" i="28" s="1"/>
  <c r="F293" i="28"/>
  <c r="G293" i="28" s="1"/>
  <c r="F284" i="28"/>
  <c r="G284" i="28" s="1"/>
  <c r="F55" i="28"/>
  <c r="G55" i="28" s="1"/>
  <c r="F163" i="28"/>
  <c r="G163" i="28" s="1"/>
  <c r="F272" i="28"/>
  <c r="G272" i="28" s="1"/>
  <c r="F156" i="28"/>
  <c r="G156" i="28" s="1"/>
  <c r="F386" i="28"/>
  <c r="G386" i="28" s="1"/>
  <c r="F148" i="28"/>
  <c r="G148" i="28" s="1"/>
  <c r="F147" i="28"/>
  <c r="G147" i="28" s="1"/>
  <c r="F146" i="28"/>
  <c r="G146" i="28" s="1"/>
  <c r="F35" i="28"/>
  <c r="G35" i="28" s="1"/>
  <c r="F34" i="28"/>
  <c r="G34" i="28" s="1"/>
  <c r="F33" i="28"/>
  <c r="G33" i="28" s="1"/>
  <c r="F48" i="28"/>
  <c r="G48" i="28" s="1"/>
  <c r="F349" i="28"/>
  <c r="G349" i="28" s="1"/>
  <c r="F229" i="28"/>
  <c r="G229" i="28" s="1"/>
  <c r="F46" i="28"/>
  <c r="G46" i="28" s="1"/>
  <c r="F409" i="28"/>
  <c r="G409" i="28" s="1"/>
  <c r="F154" i="28"/>
  <c r="G154" i="28" s="1"/>
  <c r="F113" i="28"/>
  <c r="G113" i="28" s="1"/>
  <c r="F493" i="28"/>
  <c r="G493" i="28" s="1"/>
  <c r="F31" i="28"/>
  <c r="G31" i="28" s="1"/>
  <c r="F230" i="28"/>
  <c r="G230" i="28" s="1"/>
  <c r="F448" i="28"/>
  <c r="G448" i="28" s="1"/>
  <c r="F446" i="28"/>
  <c r="G446" i="28" s="1"/>
  <c r="F579" i="28"/>
  <c r="G579" i="28" s="1"/>
  <c r="F328" i="28"/>
  <c r="G328" i="28" s="1"/>
  <c r="F408" i="28"/>
  <c r="G408" i="28" s="1"/>
  <c r="F12" i="28"/>
  <c r="G12" i="28" s="1"/>
  <c r="F471" i="28"/>
  <c r="G471" i="28" s="1"/>
  <c r="F10" i="28"/>
  <c r="G10" i="28" s="1"/>
  <c r="F7" i="28"/>
  <c r="G7" i="28" s="1"/>
  <c r="F109" i="28"/>
  <c r="G109" i="28" s="1"/>
  <c r="F214" i="28"/>
  <c r="G214" i="28" s="1"/>
  <c r="J174" i="21"/>
  <c r="J33" i="21"/>
  <c r="J53" i="21"/>
  <c r="J22" i="21"/>
  <c r="J345" i="21"/>
  <c r="J21" i="21"/>
  <c r="I345" i="21"/>
  <c r="J175" i="21"/>
  <c r="J39" i="21"/>
  <c r="J47" i="21"/>
  <c r="J27" i="21"/>
  <c r="I22" i="21"/>
  <c r="I26" i="21"/>
  <c r="I266" i="21"/>
  <c r="I5" i="21"/>
  <c r="J52" i="21"/>
  <c r="J321" i="21"/>
  <c r="J38" i="21"/>
  <c r="J266" i="21"/>
  <c r="I21" i="21"/>
  <c r="I48" i="21"/>
  <c r="I33" i="21"/>
  <c r="I297" i="21"/>
  <c r="I2" i="21"/>
  <c r="I174" i="21"/>
  <c r="I53" i="21"/>
  <c r="J297" i="21"/>
  <c r="I47" i="21"/>
  <c r="I16" i="21"/>
  <c r="J2" i="21"/>
  <c r="J173" i="21"/>
  <c r="J48" i="21"/>
  <c r="J26" i="21"/>
  <c r="J16" i="21"/>
  <c r="I173" i="21"/>
  <c r="I52" i="21"/>
  <c r="I321" i="21"/>
  <c r="I27" i="21"/>
  <c r="J5" i="21"/>
  <c r="I175" i="21"/>
  <c r="I39" i="21"/>
  <c r="I38" i="21"/>
  <c r="J284" i="21"/>
  <c r="J310" i="21"/>
  <c r="J312" i="21"/>
  <c r="J320" i="21"/>
  <c r="J110" i="21"/>
  <c r="J205" i="21"/>
  <c r="J343" i="21"/>
  <c r="J66" i="21"/>
  <c r="J62" i="21"/>
  <c r="J73" i="21"/>
  <c r="J17" i="21"/>
  <c r="J258" i="21"/>
  <c r="J303" i="21"/>
  <c r="J164" i="21"/>
  <c r="J224" i="21"/>
  <c r="J13" i="21"/>
  <c r="J15" i="21"/>
  <c r="J230" i="21"/>
  <c r="J24" i="21"/>
  <c r="J274" i="21"/>
  <c r="J270" i="21"/>
  <c r="J265" i="21"/>
  <c r="J237" i="21"/>
  <c r="J11" i="21"/>
  <c r="J236" i="21"/>
  <c r="J329" i="21"/>
  <c r="J335" i="21"/>
  <c r="J319" i="21"/>
  <c r="J326" i="21"/>
  <c r="J324" i="21"/>
  <c r="J259" i="21"/>
  <c r="J202" i="21"/>
  <c r="J344" i="21"/>
  <c r="I332" i="21"/>
  <c r="I315" i="21"/>
  <c r="I311" i="21"/>
  <c r="I50" i="21"/>
  <c r="I106" i="21"/>
  <c r="I276" i="21"/>
  <c r="I108" i="21"/>
  <c r="I64" i="21"/>
  <c r="I72" i="21"/>
  <c r="I113" i="21"/>
  <c r="J332" i="21"/>
  <c r="J315" i="21"/>
  <c r="J311" i="21"/>
  <c r="J50" i="21"/>
  <c r="J106" i="21"/>
  <c r="J276" i="21"/>
  <c r="J108" i="21"/>
  <c r="J64" i="21"/>
  <c r="J72" i="21"/>
  <c r="J113" i="21"/>
  <c r="J91" i="21"/>
  <c r="J248" i="21"/>
  <c r="J89" i="21"/>
  <c r="J44" i="21"/>
  <c r="J14" i="21"/>
  <c r="J25" i="21"/>
  <c r="J229" i="21"/>
  <c r="J204" i="21"/>
  <c r="J286" i="21"/>
  <c r="J272" i="21"/>
  <c r="J268" i="21"/>
  <c r="J275" i="21"/>
  <c r="J235" i="21"/>
  <c r="J10" i="21"/>
  <c r="J239" i="21"/>
  <c r="J337" i="21"/>
  <c r="J318" i="21"/>
  <c r="J333" i="21"/>
  <c r="J331" i="21"/>
  <c r="J281" i="21"/>
  <c r="J209" i="21"/>
  <c r="J6" i="21"/>
  <c r="J214" i="21"/>
  <c r="I310" i="21"/>
  <c r="I312" i="21"/>
  <c r="I320" i="21"/>
  <c r="I110" i="21"/>
  <c r="I205" i="21"/>
  <c r="I343" i="21"/>
  <c r="I66" i="21"/>
  <c r="I62" i="21"/>
  <c r="I73" i="21"/>
  <c r="I17" i="21"/>
  <c r="I258" i="21"/>
  <c r="I303" i="21"/>
  <c r="I164" i="21"/>
  <c r="I224" i="21"/>
  <c r="I13" i="21"/>
  <c r="I15" i="21"/>
  <c r="I230" i="21"/>
  <c r="I24" i="21"/>
  <c r="I274" i="21"/>
  <c r="I270" i="21"/>
  <c r="I265" i="21"/>
  <c r="I237" i="21"/>
  <c r="I11" i="21"/>
  <c r="I236" i="21"/>
  <c r="I329" i="21"/>
  <c r="I335" i="21"/>
  <c r="I319" i="21"/>
  <c r="I326" i="21"/>
  <c r="I324" i="21"/>
  <c r="I259" i="21"/>
  <c r="I202" i="21"/>
  <c r="I344" i="21"/>
  <c r="I91" i="21"/>
  <c r="I89" i="21"/>
  <c r="I14" i="21"/>
  <c r="I229" i="21"/>
  <c r="I286" i="21"/>
  <c r="I268" i="21"/>
  <c r="I235" i="21"/>
  <c r="I239" i="21"/>
  <c r="I318" i="21"/>
  <c r="I331" i="21"/>
  <c r="I209" i="21"/>
  <c r="I214" i="21"/>
  <c r="I248" i="21"/>
  <c r="I44" i="21"/>
  <c r="I25" i="21"/>
  <c r="I204" i="21"/>
  <c r="I272" i="21"/>
  <c r="I275" i="21"/>
  <c r="I10" i="21"/>
  <c r="I337" i="21"/>
  <c r="I333" i="21"/>
  <c r="I281" i="21"/>
  <c r="I6" i="21"/>
  <c r="J112" i="21"/>
  <c r="I301" i="21"/>
  <c r="J328" i="21"/>
  <c r="J291" i="21"/>
  <c r="J304" i="21"/>
  <c r="J298" i="21"/>
  <c r="J289" i="21"/>
  <c r="J277" i="21"/>
  <c r="J264" i="21"/>
  <c r="J138" i="21"/>
  <c r="J269" i="21"/>
  <c r="J232" i="21"/>
  <c r="J100" i="21"/>
  <c r="J213" i="21"/>
  <c r="J20" i="21"/>
  <c r="J68" i="21"/>
  <c r="J251" i="21"/>
  <c r="J196" i="21"/>
  <c r="J194" i="21"/>
  <c r="J191" i="21"/>
  <c r="J186" i="21"/>
  <c r="J182" i="21"/>
  <c r="J178" i="21"/>
  <c r="J82" i="21"/>
  <c r="J166" i="21"/>
  <c r="J159" i="21"/>
  <c r="J148" i="21"/>
  <c r="J141" i="21"/>
  <c r="J133" i="21"/>
  <c r="J128" i="21"/>
  <c r="J124" i="21"/>
  <c r="J119" i="21"/>
  <c r="J74" i="21"/>
  <c r="J90" i="21"/>
  <c r="J253" i="21"/>
  <c r="J243" i="21"/>
  <c r="J244" i="21"/>
  <c r="J327" i="21"/>
  <c r="J220" i="21"/>
  <c r="J83" i="21"/>
  <c r="J308" i="21"/>
  <c r="J80" i="21"/>
  <c r="J85" i="21"/>
  <c r="J77" i="21"/>
  <c r="J76" i="21"/>
  <c r="J210" i="21"/>
  <c r="J69" i="21"/>
  <c r="J51" i="21"/>
  <c r="J45" i="21"/>
  <c r="J30" i="21"/>
  <c r="I305" i="21"/>
  <c r="I307" i="21"/>
  <c r="I282" i="21"/>
  <c r="I278" i="21"/>
  <c r="I238" i="21"/>
  <c r="I162" i="21"/>
  <c r="I147" i="21"/>
  <c r="I290" i="21"/>
  <c r="I155" i="21"/>
  <c r="I279" i="21"/>
  <c r="I261" i="21"/>
  <c r="I245" i="21"/>
  <c r="I140" i="21"/>
  <c r="I317" i="21"/>
  <c r="I330" i="21"/>
  <c r="I249" i="21"/>
  <c r="I323" i="21"/>
  <c r="I231" i="21"/>
  <c r="I102" i="21"/>
  <c r="I313" i="21"/>
  <c r="I219" i="21"/>
  <c r="I34" i="21"/>
  <c r="I95" i="21"/>
  <c r="I206" i="21"/>
  <c r="I19" i="21"/>
  <c r="I104" i="21"/>
  <c r="I67" i="21"/>
  <c r="I199" i="21"/>
  <c r="I256" i="21"/>
  <c r="I56" i="21"/>
  <c r="I195" i="21"/>
  <c r="I192" i="21"/>
  <c r="I188" i="21"/>
  <c r="I184" i="21"/>
  <c r="I180" i="21"/>
  <c r="I177" i="21"/>
  <c r="I167" i="21"/>
  <c r="I163" i="21"/>
  <c r="I151" i="21"/>
  <c r="I145" i="21"/>
  <c r="I136" i="21"/>
  <c r="I132" i="21"/>
  <c r="I126" i="21"/>
  <c r="I122" i="21"/>
  <c r="I118" i="21"/>
  <c r="I29" i="21"/>
  <c r="I336" i="21"/>
  <c r="I254" i="21"/>
  <c r="I247" i="21"/>
  <c r="I105" i="21"/>
  <c r="I97" i="21"/>
  <c r="I3" i="21"/>
  <c r="I129" i="21"/>
  <c r="I339" i="21"/>
  <c r="I84" i="21"/>
  <c r="I116" i="21"/>
  <c r="I46" i="21"/>
  <c r="I215" i="21"/>
  <c r="I168" i="21"/>
  <c r="I60" i="21"/>
  <c r="I49" i="21"/>
  <c r="I32" i="21"/>
  <c r="J23" i="21"/>
  <c r="J299" i="21"/>
  <c r="J316" i="21"/>
  <c r="J283" i="21"/>
  <c r="J306" i="21"/>
  <c r="J271" i="21"/>
  <c r="J160" i="21"/>
  <c r="J149" i="21"/>
  <c r="J296" i="21"/>
  <c r="J292" i="21"/>
  <c r="J288" i="21"/>
  <c r="J255" i="21"/>
  <c r="J134" i="21"/>
  <c r="J240" i="21"/>
  <c r="J241" i="21"/>
  <c r="J347" i="21"/>
  <c r="J226" i="21"/>
  <c r="J346" i="21"/>
  <c r="J221" i="21"/>
  <c r="J223" i="21"/>
  <c r="J101" i="21"/>
  <c r="J218" i="21"/>
  <c r="J217" i="21"/>
  <c r="J212" i="21"/>
  <c r="J96" i="21"/>
  <c r="J8" i="21"/>
  <c r="J201" i="21"/>
  <c r="J287" i="21"/>
  <c r="J200" i="21"/>
  <c r="J198" i="21"/>
  <c r="J59" i="21"/>
  <c r="J197" i="21"/>
  <c r="J190" i="21"/>
  <c r="J187" i="21"/>
  <c r="J183" i="21"/>
  <c r="J179" i="21"/>
  <c r="J176" i="21"/>
  <c r="J170" i="21"/>
  <c r="J161" i="21"/>
  <c r="J150" i="21"/>
  <c r="J142" i="21"/>
  <c r="J135" i="21"/>
  <c r="J127" i="21"/>
  <c r="J123" i="21"/>
  <c r="J117" i="21"/>
  <c r="J109" i="21"/>
  <c r="J263" i="21"/>
  <c r="J107" i="21"/>
  <c r="J322" i="21"/>
  <c r="J99" i="21"/>
  <c r="J37" i="21"/>
  <c r="J94" i="21"/>
  <c r="J87" i="21"/>
  <c r="J234" i="21"/>
  <c r="J54" i="21"/>
  <c r="J79" i="21"/>
  <c r="J216" i="21"/>
  <c r="J75" i="21"/>
  <c r="J169" i="21"/>
  <c r="J70" i="21"/>
  <c r="J63" i="21"/>
  <c r="J55" i="21"/>
  <c r="J325" i="21"/>
  <c r="I293" i="21"/>
  <c r="I342" i="21"/>
  <c r="I341" i="21"/>
  <c r="I280" i="21"/>
  <c r="I273" i="21"/>
  <c r="I152" i="21"/>
  <c r="I154" i="21"/>
  <c r="I153" i="21"/>
  <c r="I295" i="21"/>
  <c r="I158" i="21"/>
  <c r="I156" i="21"/>
  <c r="I255" i="21"/>
  <c r="I134" i="21"/>
  <c r="I240" i="21"/>
  <c r="I241" i="21"/>
  <c r="I347" i="21"/>
  <c r="I226" i="21"/>
  <c r="I346" i="21"/>
  <c r="I221" i="21"/>
  <c r="I228" i="21"/>
  <c r="I35" i="21"/>
  <c r="I88" i="21"/>
  <c r="I246" i="21"/>
  <c r="I92" i="21"/>
  <c r="I207" i="21"/>
  <c r="I28" i="21"/>
  <c r="I41" i="21"/>
  <c r="I300" i="21"/>
  <c r="I314" i="21"/>
  <c r="I250" i="21"/>
  <c r="I57" i="21"/>
  <c r="I257" i="21"/>
  <c r="I193" i="21"/>
  <c r="I189" i="21"/>
  <c r="I185" i="21"/>
  <c r="I181" i="21"/>
  <c r="I171" i="21"/>
  <c r="I208" i="21"/>
  <c r="I165" i="21"/>
  <c r="I157" i="21"/>
  <c r="I143" i="21"/>
  <c r="I137" i="21"/>
  <c r="I131" i="21"/>
  <c r="I125" i="21"/>
  <c r="I121" i="21"/>
  <c r="I114" i="21"/>
  <c r="I43" i="21"/>
  <c r="I262" i="21"/>
  <c r="I242" i="21"/>
  <c r="I172" i="21"/>
  <c r="I36" i="21"/>
  <c r="I86" i="21"/>
  <c r="I93" i="21"/>
  <c r="I309" i="21"/>
  <c r="I338" i="21"/>
  <c r="I81" i="21"/>
  <c r="I78" i="21"/>
  <c r="I334" i="21"/>
  <c r="I211" i="21"/>
  <c r="I71" i="21"/>
  <c r="I65" i="21"/>
  <c r="I61" i="21"/>
  <c r="I42" i="21"/>
  <c r="J301" i="21"/>
  <c r="I284" i="21"/>
  <c r="J31" i="21"/>
  <c r="J340" i="21"/>
  <c r="J302" i="21"/>
  <c r="J267" i="21"/>
  <c r="J233" i="21"/>
  <c r="J130" i="21"/>
  <c r="J146" i="21"/>
  <c r="J120" i="21"/>
  <c r="J227" i="21"/>
  <c r="J225" i="21"/>
  <c r="J252" i="21"/>
  <c r="J98" i="21"/>
  <c r="J203" i="21"/>
  <c r="J103" i="21"/>
  <c r="J58" i="21"/>
  <c r="J285" i="21"/>
  <c r="J111" i="21"/>
  <c r="J294" i="21"/>
  <c r="I294" i="21"/>
  <c r="I112" i="21"/>
  <c r="J305" i="21"/>
  <c r="J307" i="21"/>
  <c r="J282" i="21"/>
  <c r="J278" i="21"/>
  <c r="J238" i="21"/>
  <c r="J162" i="21"/>
  <c r="J147" i="21"/>
  <c r="J290" i="21"/>
  <c r="J155" i="21"/>
  <c r="J279" i="21"/>
  <c r="J261" i="21"/>
  <c r="J245" i="21"/>
  <c r="J140" i="21"/>
  <c r="J317" i="21"/>
  <c r="J330" i="21"/>
  <c r="J249" i="21"/>
  <c r="J323" i="21"/>
  <c r="J231" i="21"/>
  <c r="J102" i="21"/>
  <c r="J313" i="21"/>
  <c r="J219" i="21"/>
  <c r="J34" i="21"/>
  <c r="J95" i="21"/>
  <c r="J206" i="21"/>
  <c r="J19" i="21"/>
  <c r="J104" i="21"/>
  <c r="J67" i="21"/>
  <c r="J199" i="21"/>
  <c r="J256" i="21"/>
  <c r="J56" i="21"/>
  <c r="J195" i="21"/>
  <c r="J192" i="21"/>
  <c r="J188" i="21"/>
  <c r="J184" i="21"/>
  <c r="J180" i="21"/>
  <c r="J177" i="21"/>
  <c r="J167" i="21"/>
  <c r="J163" i="21"/>
  <c r="J151" i="21"/>
  <c r="J145" i="21"/>
  <c r="J136" i="21"/>
  <c r="J132" i="21"/>
  <c r="J126" i="21"/>
  <c r="J122" i="21"/>
  <c r="J118" i="21"/>
  <c r="J29" i="21"/>
  <c r="J336" i="21"/>
  <c r="J254" i="21"/>
  <c r="J247" i="21"/>
  <c r="J105" i="21"/>
  <c r="J97" i="21"/>
  <c r="J3" i="21"/>
  <c r="J129" i="21"/>
  <c r="J339" i="21"/>
  <c r="J84" i="21"/>
  <c r="J116" i="21"/>
  <c r="J46" i="21"/>
  <c r="J215" i="21"/>
  <c r="J168" i="21"/>
  <c r="J60" i="21"/>
  <c r="J49" i="21"/>
  <c r="J32" i="21"/>
  <c r="I328" i="21"/>
  <c r="I291" i="21"/>
  <c r="I31" i="21"/>
  <c r="I340" i="21"/>
  <c r="I304" i="21"/>
  <c r="I302" i="21"/>
  <c r="I298" i="21"/>
  <c r="I267" i="21"/>
  <c r="I289" i="21"/>
  <c r="I233" i="21"/>
  <c r="I277" i="21"/>
  <c r="I130" i="21"/>
  <c r="I264" i="21"/>
  <c r="I138" i="21"/>
  <c r="I146" i="21"/>
  <c r="I269" i="21"/>
  <c r="I120" i="21"/>
  <c r="I232" i="21"/>
  <c r="I227" i="21"/>
  <c r="I225" i="21"/>
  <c r="I100" i="21"/>
  <c r="I252" i="21"/>
  <c r="I213" i="21"/>
  <c r="I98" i="21"/>
  <c r="I20" i="21"/>
  <c r="I203" i="21"/>
  <c r="I68" i="21"/>
  <c r="I103" i="21"/>
  <c r="I251" i="21"/>
  <c r="I58" i="21"/>
  <c r="I196" i="21"/>
  <c r="I194" i="21"/>
  <c r="I191" i="21"/>
  <c r="I186" i="21"/>
  <c r="I182" i="21"/>
  <c r="I178" i="21"/>
  <c r="I82" i="21"/>
  <c r="I166" i="21"/>
  <c r="I159" i="21"/>
  <c r="I148" i="21"/>
  <c r="I141" i="21"/>
  <c r="I133" i="21"/>
  <c r="I128" i="21"/>
  <c r="I124" i="21"/>
  <c r="I119" i="21"/>
  <c r="I74" i="21"/>
  <c r="I90" i="21"/>
  <c r="I253" i="21"/>
  <c r="I243" i="21"/>
  <c r="I244" i="21"/>
  <c r="I327" i="21"/>
  <c r="I220" i="21"/>
  <c r="I83" i="21"/>
  <c r="I308" i="21"/>
  <c r="I80" i="21"/>
  <c r="I85" i="21"/>
  <c r="I77" i="21"/>
  <c r="I76" i="21"/>
  <c r="I210" i="21"/>
  <c r="I69" i="21"/>
  <c r="I51" i="21"/>
  <c r="I45" i="21"/>
  <c r="I30" i="21"/>
  <c r="J293" i="21"/>
  <c r="J342" i="21"/>
  <c r="J341" i="21"/>
  <c r="J280" i="21"/>
  <c r="J273" i="21"/>
  <c r="J152" i="21"/>
  <c r="J154" i="21"/>
  <c r="J153" i="21"/>
  <c r="J295" i="21"/>
  <c r="J158" i="21"/>
  <c r="J156" i="21"/>
  <c r="J260" i="21"/>
  <c r="J144" i="21"/>
  <c r="J139" i="21"/>
  <c r="J115" i="21"/>
  <c r="J40" i="21"/>
  <c r="J222" i="21"/>
  <c r="J18" i="21"/>
  <c r="J228" i="21"/>
  <c r="J35" i="21"/>
  <c r="J88" i="21"/>
  <c r="J246" i="21"/>
  <c r="J92" i="21"/>
  <c r="J207" i="21"/>
  <c r="J28" i="21"/>
  <c r="J41" i="21"/>
  <c r="J300" i="21"/>
  <c r="J314" i="21"/>
  <c r="J250" i="21"/>
  <c r="J57" i="21"/>
  <c r="J257" i="21"/>
  <c r="J193" i="21"/>
  <c r="J189" i="21"/>
  <c r="J185" i="21"/>
  <c r="J181" i="21"/>
  <c r="J171" i="21"/>
  <c r="J208" i="21"/>
  <c r="J165" i="21"/>
  <c r="J157" i="21"/>
  <c r="J143" i="21"/>
  <c r="J137" i="21"/>
  <c r="J131" i="21"/>
  <c r="J125" i="21"/>
  <c r="J121" i="21"/>
  <c r="J114" i="21"/>
  <c r="J43" i="21"/>
  <c r="J262" i="21"/>
  <c r="J242" i="21"/>
  <c r="J172" i="21"/>
  <c r="J36" i="21"/>
  <c r="J86" i="21"/>
  <c r="J93" i="21"/>
  <c r="J309" i="21"/>
  <c r="J338" i="21"/>
  <c r="J81" i="21"/>
  <c r="J78" i="21"/>
  <c r="J334" i="21"/>
  <c r="J211" i="21"/>
  <c r="J71" i="21"/>
  <c r="J65" i="21"/>
  <c r="J61" i="21"/>
  <c r="J42" i="21"/>
  <c r="I23" i="21"/>
  <c r="I299" i="21"/>
  <c r="I316" i="21"/>
  <c r="I283" i="21"/>
  <c r="I306" i="21"/>
  <c r="I271" i="21"/>
  <c r="I160" i="21"/>
  <c r="I149" i="21"/>
  <c r="I296" i="21"/>
  <c r="I292" i="21"/>
  <c r="I288" i="21"/>
  <c r="I285" i="21"/>
  <c r="I260" i="21"/>
  <c r="I144" i="21"/>
  <c r="I139" i="21"/>
  <c r="I115" i="21"/>
  <c r="I40" i="21"/>
  <c r="I222" i="21"/>
  <c r="I18" i="21"/>
  <c r="I111" i="21"/>
  <c r="I223" i="21"/>
  <c r="I101" i="21"/>
  <c r="I218" i="21"/>
  <c r="I217" i="21"/>
  <c r="I212" i="21"/>
  <c r="I96" i="21"/>
  <c r="I8" i="21"/>
  <c r="I201" i="21"/>
  <c r="I287" i="21"/>
  <c r="I200" i="21"/>
  <c r="I198" i="21"/>
  <c r="I59" i="21"/>
  <c r="I197" i="21"/>
  <c r="I190" i="21"/>
  <c r="I187" i="21"/>
  <c r="I183" i="21"/>
  <c r="I179" i="21"/>
  <c r="I176" i="21"/>
  <c r="I170" i="21"/>
  <c r="I161" i="21"/>
  <c r="I150" i="21"/>
  <c r="I142" i="21"/>
  <c r="I135" i="21"/>
  <c r="I127" i="21"/>
  <c r="I123" i="21"/>
  <c r="I117" i="21"/>
  <c r="I109" i="21"/>
  <c r="I263" i="21"/>
  <c r="I107" i="21"/>
  <c r="I322" i="21"/>
  <c r="I99" i="21"/>
  <c r="I37" i="21"/>
  <c r="I94" i="21"/>
  <c r="I87" i="21"/>
  <c r="I234" i="21"/>
  <c r="I54" i="21"/>
  <c r="I79" i="21"/>
  <c r="I216" i="21"/>
  <c r="I75" i="21"/>
  <c r="I169" i="21"/>
  <c r="I70" i="21"/>
  <c r="I63" i="21"/>
  <c r="I55" i="21"/>
  <c r="I325" i="21"/>
  <c r="E316" i="43"/>
  <c r="C316" i="43"/>
  <c r="C40" i="43"/>
  <c r="E40" i="43"/>
  <c r="J367" i="43" l="1"/>
  <c r="AO496" i="58" l="1"/>
  <c r="AP496" i="58" s="1"/>
  <c r="AO495" i="58"/>
  <c r="AP495" i="58" s="1"/>
  <c r="AO494" i="58"/>
  <c r="AP494" i="58" s="1"/>
  <c r="AO493" i="58"/>
  <c r="AP493" i="58" s="1"/>
  <c r="AO492" i="58"/>
  <c r="AP492" i="58" s="1"/>
  <c r="AO491" i="58"/>
  <c r="AP491" i="58" s="1"/>
  <c r="AO490" i="58"/>
  <c r="AP490" i="58" s="1"/>
  <c r="AO489" i="58"/>
  <c r="AP489" i="58" s="1"/>
  <c r="AO488" i="58"/>
  <c r="AP488" i="58" s="1"/>
  <c r="AO487" i="58"/>
  <c r="AP487" i="58" s="1"/>
  <c r="AO486" i="58"/>
  <c r="AP486" i="58" s="1"/>
  <c r="AO485" i="58"/>
  <c r="AP485" i="58" s="1"/>
  <c r="AO484" i="58"/>
  <c r="AP484" i="58" s="1"/>
  <c r="AO483" i="58"/>
  <c r="AP483" i="58" s="1"/>
  <c r="AO482" i="58"/>
  <c r="AP482" i="58" s="1"/>
  <c r="AO481" i="58"/>
  <c r="AP481" i="58" s="1"/>
  <c r="AO480" i="58"/>
  <c r="AP480" i="58" s="1"/>
  <c r="AO479" i="58"/>
  <c r="AP479" i="58" s="1"/>
  <c r="AO478" i="58"/>
  <c r="AP478" i="58" s="1"/>
  <c r="AO477" i="58"/>
  <c r="AP477" i="58" s="1"/>
  <c r="AO476" i="58"/>
  <c r="AP476" i="58" s="1"/>
  <c r="AO475" i="58"/>
  <c r="AP475" i="58" s="1"/>
  <c r="AO474" i="58"/>
  <c r="AP474" i="58" s="1"/>
  <c r="AO473" i="58"/>
  <c r="AP473" i="58" s="1"/>
  <c r="AO472" i="58"/>
  <c r="AP472" i="58" s="1"/>
  <c r="AO471" i="58"/>
  <c r="AP471" i="58" s="1"/>
  <c r="AO470" i="58"/>
  <c r="AP470" i="58" s="1"/>
  <c r="AO469" i="58"/>
  <c r="AP469" i="58" s="1"/>
  <c r="AO468" i="58"/>
  <c r="AP468" i="58" s="1"/>
  <c r="AO467" i="58"/>
  <c r="AP467" i="58" s="1"/>
  <c r="AO466" i="58"/>
  <c r="AP466" i="58" s="1"/>
  <c r="AO465" i="58"/>
  <c r="AP465" i="58" s="1"/>
  <c r="AO464" i="58"/>
  <c r="AP464" i="58" s="1"/>
  <c r="AO463" i="58"/>
  <c r="AP463" i="58" s="1"/>
  <c r="AO462" i="58"/>
  <c r="AP462" i="58" s="1"/>
  <c r="AO461" i="58"/>
  <c r="AP461" i="58" s="1"/>
  <c r="AO460" i="58"/>
  <c r="AP460" i="58" s="1"/>
  <c r="AO459" i="58"/>
  <c r="AP459" i="58" s="1"/>
  <c r="AO458" i="58"/>
  <c r="AP458" i="58" s="1"/>
  <c r="AO457" i="58"/>
  <c r="AP457" i="58" s="1"/>
  <c r="AO456" i="58"/>
  <c r="AP456" i="58" s="1"/>
  <c r="AO455" i="58"/>
  <c r="AP455" i="58" s="1"/>
  <c r="AO454" i="58"/>
  <c r="AP454" i="58" s="1"/>
  <c r="AO453" i="58"/>
  <c r="AP453" i="58" s="1"/>
  <c r="AO452" i="58"/>
  <c r="AP452" i="58" s="1"/>
  <c r="AO451" i="58"/>
  <c r="AP451" i="58" s="1"/>
  <c r="AO450" i="58"/>
  <c r="AP450" i="58" s="1"/>
  <c r="AO449" i="58"/>
  <c r="AP449" i="58" s="1"/>
  <c r="AO448" i="58"/>
  <c r="AP448" i="58" s="1"/>
  <c r="AO447" i="58"/>
  <c r="AP447" i="58" s="1"/>
  <c r="AO446" i="58"/>
  <c r="AP446" i="58" s="1"/>
  <c r="AO445" i="58"/>
  <c r="AP445" i="58" s="1"/>
  <c r="AO444" i="58"/>
  <c r="AP444" i="58" s="1"/>
  <c r="AO443" i="58"/>
  <c r="AP443" i="58" s="1"/>
  <c r="AO442" i="58"/>
  <c r="AP442" i="58" s="1"/>
  <c r="AO441" i="58"/>
  <c r="AP441" i="58" s="1"/>
  <c r="AO440" i="58"/>
  <c r="AP440" i="58" s="1"/>
  <c r="AO439" i="58"/>
  <c r="AP439" i="58" s="1"/>
  <c r="AO438" i="58"/>
  <c r="AP438" i="58" s="1"/>
  <c r="AO437" i="58"/>
  <c r="AP437" i="58" s="1"/>
  <c r="AO436" i="58"/>
  <c r="AP436" i="58" s="1"/>
  <c r="AO435" i="58"/>
  <c r="AP435" i="58" s="1"/>
  <c r="AO434" i="58"/>
  <c r="AP434" i="58" s="1"/>
  <c r="AO433" i="58"/>
  <c r="AP433" i="58" s="1"/>
  <c r="AO432" i="58"/>
  <c r="AP432" i="58" s="1"/>
  <c r="AO431" i="58"/>
  <c r="AP431" i="58" s="1"/>
  <c r="AO430" i="58"/>
  <c r="AP430" i="58" s="1"/>
  <c r="AO429" i="58"/>
  <c r="AP429" i="58" s="1"/>
  <c r="AO428" i="58"/>
  <c r="AP428" i="58" s="1"/>
  <c r="AO427" i="58"/>
  <c r="AP427" i="58" s="1"/>
  <c r="AO426" i="58"/>
  <c r="AP426" i="58" s="1"/>
  <c r="AO425" i="58"/>
  <c r="AP425" i="58" s="1"/>
  <c r="AO424" i="58"/>
  <c r="AP424" i="58" s="1"/>
  <c r="AO423" i="58" l="1"/>
  <c r="AP423" i="58" s="1"/>
  <c r="AO422" i="58"/>
  <c r="AP422" i="58" s="1"/>
  <c r="AO421" i="58"/>
  <c r="AP421" i="58" s="1"/>
  <c r="AO420" i="58"/>
  <c r="AP420" i="58" s="1"/>
  <c r="AO419" i="58"/>
  <c r="AP419" i="58" s="1"/>
  <c r="AO418" i="58"/>
  <c r="AP418" i="58" s="1"/>
  <c r="AO417" i="58"/>
  <c r="AP417" i="58" s="1"/>
  <c r="AO416" i="58"/>
  <c r="AP416" i="58" s="1"/>
  <c r="AO415" i="58"/>
  <c r="AP415" i="58" s="1"/>
  <c r="AO414" i="58"/>
  <c r="AP414" i="58" s="1"/>
  <c r="AO413" i="58"/>
  <c r="AP413" i="58" s="1"/>
  <c r="AO412" i="58"/>
  <c r="AP412" i="58" s="1"/>
  <c r="AO411" i="58"/>
  <c r="AP411" i="58" s="1"/>
  <c r="AO410" i="58"/>
  <c r="AP410" i="58" s="1"/>
  <c r="AO409" i="58"/>
  <c r="AP409" i="58" s="1"/>
  <c r="AO408" i="58"/>
  <c r="AP408" i="58" s="1"/>
  <c r="AO407" i="58"/>
  <c r="AP407" i="58" s="1"/>
  <c r="AO406" i="58"/>
  <c r="AP406" i="58" s="1"/>
  <c r="AO405" i="58"/>
  <c r="AP405" i="58" s="1"/>
  <c r="AO404" i="58"/>
  <c r="AP404" i="58" s="1"/>
  <c r="AO403" i="58"/>
  <c r="AP403" i="58" s="1"/>
  <c r="AO402" i="58"/>
  <c r="AP402" i="58" s="1"/>
  <c r="AO401" i="58"/>
  <c r="AP401" i="58" s="1"/>
  <c r="AO400" i="58"/>
  <c r="AP400" i="58" s="1"/>
  <c r="AO399" i="58"/>
  <c r="AP399" i="58" s="1"/>
  <c r="AO398" i="58"/>
  <c r="AP398" i="58" s="1"/>
  <c r="AO397" i="58"/>
  <c r="AP397" i="58" s="1"/>
  <c r="AO396" i="58"/>
  <c r="AP396" i="58" s="1"/>
  <c r="AO395" i="58"/>
  <c r="AP395" i="58" s="1"/>
  <c r="AO394" i="58"/>
  <c r="AP394" i="58" s="1"/>
  <c r="AO393" i="58"/>
  <c r="AP393" i="58" s="1"/>
  <c r="AO392" i="58"/>
  <c r="AP392" i="58" s="1"/>
  <c r="AO391" i="58"/>
  <c r="AP391" i="58" s="1"/>
  <c r="AO390" i="58"/>
  <c r="AP390" i="58" s="1"/>
  <c r="AO389" i="58"/>
  <c r="AP389" i="58" s="1"/>
  <c r="AO388" i="58"/>
  <c r="AP388" i="58" s="1"/>
  <c r="AO387" i="58"/>
  <c r="AP387" i="58" s="1"/>
  <c r="AO386" i="58"/>
  <c r="AP386" i="58" s="1"/>
  <c r="AO385" i="58"/>
  <c r="AP385" i="58" s="1"/>
  <c r="AO384" i="58"/>
  <c r="AP384" i="58" s="1"/>
  <c r="AO383" i="58"/>
  <c r="AP383" i="58" s="1"/>
  <c r="AO382" i="58"/>
  <c r="AP382" i="58" s="1"/>
  <c r="AO381" i="58"/>
  <c r="AP381" i="58" s="1"/>
  <c r="AO380" i="58"/>
  <c r="AP380" i="58" s="1"/>
  <c r="AO379" i="58"/>
  <c r="AP379" i="58" s="1"/>
  <c r="AO378" i="58"/>
  <c r="AP378" i="58" s="1"/>
  <c r="AO377" i="58"/>
  <c r="AP377" i="58" s="1"/>
  <c r="AO376" i="58"/>
  <c r="AP376" i="58" s="1"/>
  <c r="AO375" i="58"/>
  <c r="AP375" i="58" s="1"/>
  <c r="AO374" i="58"/>
  <c r="AP374" i="58" s="1"/>
  <c r="AO373" i="58"/>
  <c r="AP373" i="58" s="1"/>
  <c r="AO372" i="58"/>
  <c r="AP372" i="58" s="1"/>
  <c r="AO371" i="58"/>
  <c r="AP371" i="58" s="1"/>
  <c r="AO370" i="58"/>
  <c r="AP370" i="58" s="1"/>
  <c r="AO369" i="58"/>
  <c r="AP369" i="58" s="1"/>
  <c r="AO368" i="58"/>
  <c r="AP368" i="58" s="1"/>
  <c r="AO367" i="58"/>
  <c r="AP367" i="58" s="1"/>
  <c r="AO366" i="58"/>
  <c r="AP366" i="58" s="1"/>
  <c r="AO365" i="58"/>
  <c r="AP365" i="58" s="1"/>
  <c r="AO364" i="58"/>
  <c r="AP364" i="58" s="1"/>
  <c r="AO363" i="58"/>
  <c r="AP363" i="58" s="1"/>
  <c r="AO362" i="58"/>
  <c r="AP362" i="58" s="1"/>
  <c r="AO361" i="58" l="1"/>
  <c r="AP361" i="58" s="1"/>
  <c r="AO360" i="58"/>
  <c r="AP360" i="58" s="1"/>
  <c r="AO359" i="58"/>
  <c r="AP359" i="58" s="1"/>
  <c r="AO358" i="58"/>
  <c r="AP358" i="58" s="1"/>
  <c r="AO357" i="58"/>
  <c r="AP357" i="58" s="1"/>
  <c r="AO356" i="58"/>
  <c r="AP356" i="58" s="1"/>
  <c r="AO355" i="58"/>
  <c r="AP355" i="58" s="1"/>
  <c r="AO354" i="58"/>
  <c r="AP354" i="58" s="1"/>
  <c r="AO353" i="58"/>
  <c r="AP353" i="58" s="1"/>
  <c r="AO352" i="58"/>
  <c r="AP352" i="58" s="1"/>
  <c r="AO351" i="58"/>
  <c r="AP351" i="58" s="1"/>
  <c r="AO350" i="58"/>
  <c r="AP350" i="58" s="1"/>
  <c r="AO349" i="58"/>
  <c r="AP349" i="58" s="1"/>
  <c r="AO348" i="58"/>
  <c r="AP348" i="58" s="1"/>
  <c r="AO347" i="58"/>
  <c r="AP347" i="58" s="1"/>
  <c r="AO346" i="58"/>
  <c r="AP346" i="58" s="1"/>
  <c r="AO345" i="58"/>
  <c r="AP345" i="58" s="1"/>
  <c r="AO344" i="58"/>
  <c r="AP344" i="58" s="1"/>
  <c r="AO343" i="58"/>
  <c r="AP343" i="58" s="1"/>
  <c r="AO342" i="58"/>
  <c r="AP342" i="58" s="1"/>
  <c r="AO341" i="58"/>
  <c r="AP341" i="58" s="1"/>
  <c r="AO340" i="58"/>
  <c r="AP340" i="58" s="1"/>
  <c r="AO339" i="58"/>
  <c r="AP339" i="58" s="1"/>
  <c r="AO338" i="58"/>
  <c r="AP338" i="58" s="1"/>
  <c r="AO337" i="58"/>
  <c r="AP337" i="58" s="1"/>
  <c r="AO336" i="58"/>
  <c r="AP336" i="58" s="1"/>
  <c r="AO335" i="58"/>
  <c r="AP335" i="58" s="1"/>
  <c r="AO334" i="58"/>
  <c r="AP334" i="58" s="1"/>
  <c r="AO333" i="58"/>
  <c r="AP333" i="58" s="1"/>
  <c r="AO332" i="58"/>
  <c r="AP332" i="58" s="1"/>
  <c r="AO331" i="58"/>
  <c r="AP331" i="58" s="1"/>
  <c r="AO330" i="58"/>
  <c r="AP330" i="58" s="1"/>
  <c r="AO329" i="58"/>
  <c r="AP329" i="58" s="1"/>
  <c r="AO328" i="58"/>
  <c r="AP328" i="58" s="1"/>
  <c r="AO327" i="58"/>
  <c r="AP327" i="58" s="1"/>
  <c r="AO326" i="58"/>
  <c r="AP326" i="58" s="1"/>
  <c r="AO325" i="58"/>
  <c r="AP325" i="58" s="1"/>
  <c r="AO324" i="58"/>
  <c r="AP324" i="58" s="1"/>
  <c r="AO323" i="58"/>
  <c r="AP323" i="58" s="1"/>
  <c r="AO322" i="58"/>
  <c r="AP322" i="58" s="1"/>
  <c r="AO321" i="58"/>
  <c r="AP321" i="58" s="1"/>
  <c r="AO320" i="58"/>
  <c r="AP320" i="58" s="1"/>
  <c r="AO319" i="58"/>
  <c r="AP319" i="58" s="1"/>
  <c r="AO318" i="58"/>
  <c r="AP318" i="58" s="1"/>
  <c r="AO317" i="58"/>
  <c r="AP317" i="58" s="1"/>
  <c r="AO316" i="58"/>
  <c r="AP316" i="58" s="1"/>
  <c r="AO315" i="58"/>
  <c r="AP315" i="58" s="1"/>
  <c r="AO314" i="58"/>
  <c r="AP314" i="58" s="1"/>
  <c r="AO313" i="58"/>
  <c r="AP313" i="58" s="1"/>
  <c r="AO312" i="58"/>
  <c r="AP312" i="58" s="1"/>
  <c r="AO311" i="58"/>
  <c r="AP311" i="58" s="1"/>
  <c r="AO310" i="58"/>
  <c r="AP310" i="58" s="1"/>
  <c r="AO309" i="58"/>
  <c r="AP309" i="58" s="1"/>
  <c r="AO308" i="58"/>
  <c r="AP308" i="58" s="1"/>
  <c r="AO307" i="58"/>
  <c r="AP307" i="58" s="1"/>
  <c r="AO306" i="58"/>
  <c r="AP306" i="58" s="1"/>
  <c r="AO305" i="58"/>
  <c r="AP305" i="58" s="1"/>
  <c r="AO304" i="58"/>
  <c r="AP304" i="58" s="1"/>
  <c r="AO303" i="58"/>
  <c r="AP303" i="58" s="1"/>
  <c r="AO302" i="58"/>
  <c r="AP302" i="58" s="1"/>
  <c r="AO301" i="58"/>
  <c r="AP301" i="58" s="1"/>
  <c r="AO300" i="58"/>
  <c r="AP300" i="58" s="1"/>
  <c r="AO299" i="58"/>
  <c r="AP299" i="58" s="1"/>
  <c r="AO298" i="58"/>
  <c r="AP298" i="58" s="1"/>
  <c r="AO297" i="58"/>
  <c r="AP297" i="58" s="1"/>
  <c r="AO296" i="58"/>
  <c r="AP296" i="58" s="1"/>
  <c r="AO295" i="58"/>
  <c r="AP295" i="58" s="1"/>
  <c r="AO294" i="58"/>
  <c r="AP294" i="58" s="1"/>
  <c r="AO293" i="58"/>
  <c r="AP293" i="58" s="1"/>
  <c r="AO292" i="58"/>
  <c r="AP292" i="58" s="1"/>
  <c r="AO291" i="58"/>
  <c r="AP291" i="58" s="1"/>
  <c r="AO290" i="58"/>
  <c r="AP290" i="58" s="1"/>
  <c r="AO289" i="58"/>
  <c r="AP289" i="58" s="1"/>
  <c r="AO288" i="58"/>
  <c r="AP288" i="58" s="1"/>
  <c r="AO287" i="58"/>
  <c r="AP287" i="58" s="1"/>
  <c r="AO286" i="58"/>
  <c r="AP286" i="58" s="1"/>
  <c r="AO285" i="58"/>
  <c r="AP285" i="58" s="1"/>
  <c r="AO284" i="58"/>
  <c r="AP284" i="58" s="1"/>
  <c r="AO283" i="58"/>
  <c r="AP283" i="58" s="1"/>
  <c r="AO282" i="58"/>
  <c r="AP282" i="58" s="1"/>
  <c r="AO281" i="58"/>
  <c r="AP281" i="58" s="1"/>
  <c r="AO280" i="58"/>
  <c r="AP280" i="58" s="1"/>
  <c r="AO279" i="58"/>
  <c r="AP279" i="58" s="1"/>
  <c r="AO278" i="58"/>
  <c r="AP278" i="58" s="1"/>
  <c r="AO277" i="58"/>
  <c r="AP277" i="58" s="1"/>
  <c r="AO276" i="58"/>
  <c r="AP276" i="58" s="1"/>
  <c r="AO275" i="58"/>
  <c r="AP275" i="58" s="1"/>
  <c r="AO274" i="58"/>
  <c r="AP274" i="58" s="1"/>
  <c r="AO273" i="58"/>
  <c r="AP273" i="58" s="1"/>
  <c r="AO272" i="58"/>
  <c r="AP272" i="58" s="1"/>
  <c r="AO271" i="58"/>
  <c r="AP271" i="58" s="1"/>
  <c r="AO270" i="58"/>
  <c r="AP270" i="58" s="1"/>
  <c r="AO269" i="58"/>
  <c r="AP269" i="58" s="1"/>
  <c r="AO268" i="58"/>
  <c r="AP268" i="58" s="1"/>
  <c r="AO267" i="58"/>
  <c r="AP267" i="58" s="1"/>
  <c r="AO266" i="58"/>
  <c r="AP266" i="58" s="1"/>
  <c r="AO265" i="58"/>
  <c r="AP265" i="58" s="1"/>
  <c r="AO264" i="58"/>
  <c r="AP264" i="58" s="1"/>
  <c r="AO263" i="58"/>
  <c r="AP263" i="58" s="1"/>
  <c r="AO262" i="58"/>
  <c r="AP262" i="58" s="1"/>
  <c r="AO261" i="58"/>
  <c r="AP261" i="58" s="1"/>
  <c r="AO260" i="58"/>
  <c r="AP260" i="58" s="1"/>
  <c r="AO259" i="58"/>
  <c r="AP259" i="58" s="1"/>
  <c r="AO258" i="58"/>
  <c r="AP258" i="58" s="1"/>
  <c r="AO257" i="58"/>
  <c r="AP257" i="58" s="1"/>
  <c r="AO256" i="58"/>
  <c r="AP256" i="58" s="1"/>
  <c r="AO255" i="58"/>
  <c r="AP255" i="58" s="1"/>
  <c r="AO254" i="58"/>
  <c r="AP254" i="58" s="1"/>
  <c r="AO253" i="58"/>
  <c r="AP253" i="58" s="1"/>
  <c r="AO252" i="58"/>
  <c r="AP252" i="58" s="1"/>
  <c r="AO251" i="58"/>
  <c r="AP251" i="58" s="1"/>
  <c r="AO250" i="58"/>
  <c r="AP250" i="58" s="1"/>
  <c r="AO249" i="58"/>
  <c r="AP249" i="58" s="1"/>
  <c r="AO248" i="58"/>
  <c r="AP248" i="58" s="1"/>
  <c r="AO247" i="58"/>
  <c r="AP247" i="58" s="1"/>
  <c r="AO246" i="58"/>
  <c r="AP246" i="58" s="1"/>
  <c r="AO245" i="58"/>
  <c r="AP245" i="58" s="1"/>
  <c r="AO244" i="58"/>
  <c r="AP244" i="58" s="1"/>
  <c r="AO243" i="58"/>
  <c r="AP243" i="58" s="1"/>
  <c r="AO242" i="58"/>
  <c r="AP242" i="58" s="1"/>
  <c r="AO240" i="58"/>
  <c r="AP240" i="58" s="1"/>
  <c r="AO239" i="58"/>
  <c r="AP239" i="58" s="1"/>
  <c r="AO238" i="58"/>
  <c r="AP238" i="58" s="1"/>
  <c r="AO237" i="58"/>
  <c r="AP237" i="58" s="1"/>
  <c r="AO236" i="58"/>
  <c r="AP236" i="58" s="1"/>
  <c r="AO235" i="58"/>
  <c r="AP235" i="58" s="1"/>
  <c r="AO234" i="58"/>
  <c r="AP234" i="58" s="1"/>
  <c r="AO233" i="58"/>
  <c r="AP233" i="58" s="1"/>
  <c r="AO232" i="58"/>
  <c r="AP232" i="58" s="1"/>
  <c r="AO231" i="58"/>
  <c r="AP231" i="58" s="1"/>
  <c r="AO230" i="58"/>
  <c r="AP230" i="58" s="1"/>
  <c r="AO229" i="58"/>
  <c r="AP229" i="58" s="1"/>
  <c r="AO228" i="58"/>
  <c r="AP228" i="58" s="1"/>
  <c r="AO227" i="58"/>
  <c r="AP227" i="58" s="1"/>
  <c r="AO226" i="58"/>
  <c r="AP226" i="58" s="1"/>
  <c r="AO225" i="58"/>
  <c r="AP225" i="58" s="1"/>
  <c r="AO224" i="58"/>
  <c r="AP224" i="58" s="1"/>
  <c r="AO223" i="58"/>
  <c r="AP223" i="58" s="1"/>
  <c r="AO222" i="58"/>
  <c r="AP222" i="58" s="1"/>
  <c r="AO221" i="58"/>
  <c r="AP221" i="58" s="1"/>
  <c r="AO220" i="58"/>
  <c r="AP220" i="58" s="1"/>
  <c r="AO219" i="58"/>
  <c r="AP219" i="58" s="1"/>
  <c r="AO218" i="58"/>
  <c r="AP218" i="58" s="1"/>
  <c r="AO217" i="58"/>
  <c r="AP217" i="58" s="1"/>
  <c r="AO216" i="58"/>
  <c r="AP216" i="58" s="1"/>
  <c r="AO215" i="58"/>
  <c r="AP215" i="58" s="1"/>
  <c r="AO214" i="58"/>
  <c r="AP214" i="58" s="1"/>
  <c r="AO213" i="58"/>
  <c r="AP213" i="58" s="1"/>
  <c r="AO212" i="58"/>
  <c r="AP212" i="58" s="1"/>
  <c r="AO211" i="58"/>
  <c r="AP211" i="58" s="1"/>
  <c r="AO210" i="58"/>
  <c r="AP210" i="58" s="1"/>
  <c r="AO209" i="58"/>
  <c r="AP209" i="58" s="1"/>
  <c r="AO208" i="58"/>
  <c r="AP208" i="58" s="1"/>
  <c r="AO207" i="58"/>
  <c r="AP207" i="58" s="1"/>
  <c r="AO206" i="58"/>
  <c r="AP206" i="58" s="1"/>
  <c r="AO205" i="58"/>
  <c r="AP205" i="58" s="1"/>
  <c r="AO204" i="58"/>
  <c r="AP204" i="58" s="1"/>
  <c r="AO203" i="58"/>
  <c r="AP203" i="58" s="1"/>
  <c r="AO202" i="58"/>
  <c r="AP202" i="58" s="1"/>
  <c r="E4" i="41"/>
  <c r="AO2" i="58"/>
  <c r="AP2" i="58" s="1"/>
  <c r="AO3" i="58"/>
  <c r="AP3" i="58" s="1"/>
  <c r="AO4" i="58"/>
  <c r="AP4" i="58"/>
  <c r="AO5" i="58"/>
  <c r="AP5" i="58" s="1"/>
  <c r="AO6" i="58"/>
  <c r="AP6" i="58"/>
  <c r="AO7" i="58"/>
  <c r="AP7" i="58" s="1"/>
  <c r="AO8" i="58"/>
  <c r="AP8" i="58"/>
  <c r="AO9" i="58"/>
  <c r="AP9" i="58" s="1"/>
  <c r="AO10" i="58"/>
  <c r="AP10" i="58"/>
  <c r="AO11" i="58"/>
  <c r="AP11" i="58" s="1"/>
  <c r="AO12" i="58"/>
  <c r="AP12" i="58"/>
  <c r="AO13" i="58"/>
  <c r="AP13" i="58" s="1"/>
  <c r="AO14" i="58"/>
  <c r="AP14" i="58"/>
  <c r="AO15" i="58"/>
  <c r="AP15" i="58" s="1"/>
  <c r="AO16" i="58"/>
  <c r="AP16" i="58"/>
  <c r="AO17" i="58"/>
  <c r="AP17" i="58" s="1"/>
  <c r="AO18" i="58"/>
  <c r="AP18" i="58"/>
  <c r="AO19" i="58"/>
  <c r="AP19" i="58" s="1"/>
  <c r="AO20" i="58"/>
  <c r="AP20" i="58"/>
  <c r="AO21" i="58"/>
  <c r="AP21" i="58" s="1"/>
  <c r="AO22" i="58"/>
  <c r="AP22" i="58"/>
  <c r="AO23" i="58"/>
  <c r="AP23" i="58" s="1"/>
  <c r="AO24" i="58"/>
  <c r="AP24" i="58"/>
  <c r="AO25" i="58"/>
  <c r="AP25" i="58" s="1"/>
  <c r="AO26" i="58"/>
  <c r="AP26" i="58"/>
  <c r="AO27" i="58"/>
  <c r="AP27" i="58" s="1"/>
  <c r="AO28" i="58"/>
  <c r="AP28" i="58"/>
  <c r="AO29" i="58"/>
  <c r="AP29" i="58" s="1"/>
  <c r="AO30" i="58"/>
  <c r="AP30" i="58"/>
  <c r="AO31" i="58"/>
  <c r="AP31" i="58" s="1"/>
  <c r="AO32" i="58"/>
  <c r="AP32" i="58"/>
  <c r="AO33" i="58"/>
  <c r="AP33" i="58" s="1"/>
  <c r="AO34" i="58"/>
  <c r="AP34" i="58"/>
  <c r="AO35" i="58"/>
  <c r="AP35" i="58" s="1"/>
  <c r="AO36" i="58"/>
  <c r="AP36" i="58"/>
  <c r="AO37" i="58"/>
  <c r="AP37" i="58" s="1"/>
  <c r="AO38" i="58"/>
  <c r="AP38" i="58"/>
  <c r="AO39" i="58"/>
  <c r="AP39" i="58" s="1"/>
  <c r="AO40" i="58"/>
  <c r="AP40" i="58"/>
  <c r="AO41" i="58"/>
  <c r="AP41" i="58" s="1"/>
  <c r="AO42" i="58"/>
  <c r="AP42" i="58"/>
  <c r="AO43" i="58"/>
  <c r="AP43" i="58" s="1"/>
  <c r="AO44" i="58"/>
  <c r="AP44" i="58"/>
  <c r="AO45" i="58"/>
  <c r="AP45" i="58" s="1"/>
  <c r="AO46" i="58"/>
  <c r="AP46" i="58"/>
  <c r="AO47" i="58"/>
  <c r="AP47" i="58" s="1"/>
  <c r="AO48" i="58"/>
  <c r="AP48" i="58"/>
  <c r="AO49" i="58"/>
  <c r="AP49" i="58" s="1"/>
  <c r="AO50" i="58"/>
  <c r="AP50" i="58"/>
  <c r="AO51" i="58"/>
  <c r="AP51" i="58" s="1"/>
  <c r="AO52" i="58"/>
  <c r="AP52" i="58"/>
  <c r="AO53" i="58"/>
  <c r="AP53" i="58" s="1"/>
  <c r="AO54" i="58"/>
  <c r="AP54" i="58"/>
  <c r="AO55" i="58"/>
  <c r="AP55" i="58" s="1"/>
  <c r="AO56" i="58"/>
  <c r="AP56" i="58"/>
  <c r="AO57" i="58"/>
  <c r="AP57" i="58" s="1"/>
  <c r="AO58" i="58"/>
  <c r="AP58" i="58"/>
  <c r="AO59" i="58"/>
  <c r="AP59" i="58" s="1"/>
  <c r="AO60" i="58"/>
  <c r="AP60" i="58"/>
  <c r="AO61" i="58"/>
  <c r="AP61" i="58" s="1"/>
  <c r="AO62" i="58"/>
  <c r="AP62" i="58"/>
  <c r="AO63" i="58"/>
  <c r="AP63" i="58" s="1"/>
  <c r="AO64" i="58"/>
  <c r="AP64" i="58"/>
  <c r="AO65" i="58"/>
  <c r="AP65" i="58" s="1"/>
  <c r="AO66" i="58"/>
  <c r="AP66" i="58"/>
  <c r="AO67" i="58"/>
  <c r="AP67" i="58" s="1"/>
  <c r="AO68" i="58"/>
  <c r="AP68" i="58"/>
  <c r="AO69" i="58"/>
  <c r="AP69" i="58" s="1"/>
  <c r="AO70" i="58"/>
  <c r="AP70" i="58"/>
  <c r="AO71" i="58"/>
  <c r="AP71" i="58" s="1"/>
  <c r="AO72" i="58"/>
  <c r="AP72" i="58"/>
  <c r="AO73" i="58"/>
  <c r="AP73" i="58" s="1"/>
  <c r="AO74" i="58"/>
  <c r="AP74" i="58"/>
  <c r="AO75" i="58"/>
  <c r="AP75" i="58" s="1"/>
  <c r="AO76" i="58"/>
  <c r="AP76" i="58"/>
  <c r="AO77" i="58"/>
  <c r="AP77" i="58" s="1"/>
  <c r="AO78" i="58"/>
  <c r="AP78" i="58"/>
  <c r="AO79" i="58"/>
  <c r="AP79" i="58" s="1"/>
  <c r="AO80" i="58"/>
  <c r="AP80" i="58"/>
  <c r="AO81" i="58"/>
  <c r="AP81" i="58" s="1"/>
  <c r="AO82" i="58"/>
  <c r="AP82" i="58"/>
  <c r="AO83" i="58"/>
  <c r="AP83" i="58" s="1"/>
  <c r="AO84" i="58"/>
  <c r="AP84" i="58"/>
  <c r="AO85" i="58"/>
  <c r="AP85" i="58" s="1"/>
  <c r="AO86" i="58"/>
  <c r="AP86" i="58"/>
  <c r="AO87" i="58"/>
  <c r="AP87" i="58" s="1"/>
  <c r="AO88" i="58"/>
  <c r="AP88" i="58"/>
  <c r="AO89" i="58"/>
  <c r="AP89" i="58" s="1"/>
  <c r="AO90" i="58"/>
  <c r="AP90" i="58"/>
  <c r="AO91" i="58"/>
  <c r="AP91" i="58" s="1"/>
  <c r="AO92" i="58"/>
  <c r="AP92" i="58"/>
  <c r="AO93" i="58"/>
  <c r="AP93" i="58" s="1"/>
  <c r="AO94" i="58"/>
  <c r="AP94" i="58"/>
  <c r="AO95" i="58"/>
  <c r="AP95" i="58" s="1"/>
  <c r="AO96" i="58"/>
  <c r="AP96" i="58"/>
  <c r="AO97" i="58"/>
  <c r="AP97" i="58" s="1"/>
  <c r="AO98" i="58"/>
  <c r="AP98" i="58"/>
  <c r="AO99" i="58"/>
  <c r="AP99" i="58" s="1"/>
  <c r="AO100" i="58"/>
  <c r="AP100" i="58"/>
  <c r="AO101" i="58"/>
  <c r="AP101" i="58" s="1"/>
  <c r="AO102" i="58"/>
  <c r="AP102" i="58"/>
  <c r="AO103" i="58"/>
  <c r="AP103" i="58" s="1"/>
  <c r="AO104" i="58"/>
  <c r="AP104" i="58"/>
  <c r="AO105" i="58"/>
  <c r="AP105" i="58" s="1"/>
  <c r="AO106" i="58"/>
  <c r="AP106" i="58"/>
  <c r="AO107" i="58"/>
  <c r="AP107" i="58" s="1"/>
  <c r="AO108" i="58"/>
  <c r="AP108" i="58"/>
  <c r="AO109" i="58"/>
  <c r="AP109" i="58" s="1"/>
  <c r="AO110" i="58"/>
  <c r="AP110" i="58"/>
  <c r="AO111" i="58"/>
  <c r="AP111" i="58" s="1"/>
  <c r="AO112" i="58"/>
  <c r="AP112" i="58"/>
  <c r="AO113" i="58"/>
  <c r="AP113" i="58" s="1"/>
  <c r="AO114" i="58"/>
  <c r="AP114" i="58"/>
  <c r="AO115" i="58"/>
  <c r="AP115" i="58" s="1"/>
  <c r="AO116" i="58"/>
  <c r="AP116" i="58"/>
  <c r="AO117" i="58"/>
  <c r="AP117" i="58" s="1"/>
  <c r="AO118" i="58"/>
  <c r="AP118" i="58"/>
  <c r="AO119" i="58"/>
  <c r="AP119" i="58" s="1"/>
  <c r="AO120" i="58"/>
  <c r="AP120" i="58"/>
  <c r="AO121" i="58"/>
  <c r="AP121" i="58" s="1"/>
  <c r="AO122" i="58"/>
  <c r="AP122" i="58"/>
  <c r="AO123" i="58"/>
  <c r="AP123" i="58" s="1"/>
  <c r="AO124" i="58"/>
  <c r="AP124" i="58"/>
  <c r="AO125" i="58"/>
  <c r="AP125" i="58" s="1"/>
  <c r="AO126" i="58"/>
  <c r="AP126" i="58"/>
  <c r="AO127" i="58"/>
  <c r="AP127" i="58" s="1"/>
  <c r="AO128" i="58"/>
  <c r="AP128" i="58"/>
  <c r="AO129" i="58"/>
  <c r="AP129" i="58" s="1"/>
  <c r="AO130" i="58"/>
  <c r="AP130" i="58"/>
  <c r="AO131" i="58"/>
  <c r="AP131" i="58" s="1"/>
  <c r="AO132" i="58"/>
  <c r="AP132" i="58"/>
  <c r="AO133" i="58"/>
  <c r="AP133" i="58" s="1"/>
  <c r="AO134" i="58"/>
  <c r="AP134" i="58"/>
  <c r="AO135" i="58"/>
  <c r="AP135" i="58" s="1"/>
  <c r="AO136" i="58"/>
  <c r="AP136" i="58"/>
  <c r="AO137" i="58"/>
  <c r="AP137" i="58" s="1"/>
  <c r="AO138" i="58"/>
  <c r="AP138" i="58"/>
  <c r="AO139" i="58"/>
  <c r="AP139" i="58" s="1"/>
  <c r="AO140" i="58"/>
  <c r="AP140" i="58"/>
  <c r="AO141" i="58"/>
  <c r="AP141" i="58" s="1"/>
  <c r="AO142" i="58"/>
  <c r="AP142" i="58"/>
  <c r="AO143" i="58"/>
  <c r="AP143" i="58" s="1"/>
  <c r="AO144" i="58"/>
  <c r="AP144" i="58"/>
  <c r="AO145" i="58"/>
  <c r="AP145" i="58" s="1"/>
  <c r="AO146" i="58"/>
  <c r="AP146" i="58"/>
  <c r="AO147" i="58"/>
  <c r="AP147" i="58" s="1"/>
  <c r="AO148" i="58"/>
  <c r="AP148" i="58"/>
  <c r="AO149" i="58"/>
  <c r="AP149" i="58" s="1"/>
  <c r="AO150" i="58"/>
  <c r="AP150" i="58"/>
  <c r="AO151" i="58"/>
  <c r="AP151" i="58" s="1"/>
  <c r="AO152" i="58"/>
  <c r="AP152" i="58"/>
  <c r="AO153" i="58"/>
  <c r="AP153" i="58" s="1"/>
  <c r="AO154" i="58"/>
  <c r="AP154" i="58"/>
  <c r="AO155" i="58"/>
  <c r="AP155" i="58" s="1"/>
  <c r="AO156" i="58"/>
  <c r="AP156" i="58"/>
  <c r="AO157" i="58"/>
  <c r="AP157" i="58" s="1"/>
  <c r="AO158" i="58"/>
  <c r="AP158" i="58"/>
  <c r="AO159" i="58"/>
  <c r="AP159" i="58" s="1"/>
  <c r="AO160" i="58"/>
  <c r="AP160" i="58"/>
  <c r="AO161" i="58"/>
  <c r="AP161" i="58" s="1"/>
  <c r="AO162" i="58"/>
  <c r="AP162" i="58"/>
  <c r="AO163" i="58"/>
  <c r="AP163" i="58" s="1"/>
  <c r="AO164" i="58"/>
  <c r="AP164" i="58"/>
  <c r="AO165" i="58"/>
  <c r="AP165" i="58" s="1"/>
  <c r="AO166" i="58"/>
  <c r="AP166" i="58"/>
  <c r="AO167" i="58"/>
  <c r="AP167" i="58" s="1"/>
  <c r="AO168" i="58"/>
  <c r="AP168" i="58"/>
  <c r="AO169" i="58"/>
  <c r="AP169" i="58" s="1"/>
  <c r="AO170" i="58"/>
  <c r="AP170" i="58"/>
  <c r="AO171" i="58"/>
  <c r="AP171" i="58" s="1"/>
  <c r="AO172" i="58"/>
  <c r="AP172" i="58"/>
  <c r="AO173" i="58"/>
  <c r="AP173" i="58" s="1"/>
  <c r="AO174" i="58"/>
  <c r="AP174" i="58"/>
  <c r="AO175" i="58"/>
  <c r="AP175" i="58" s="1"/>
  <c r="AO176" i="58"/>
  <c r="AP176" i="58"/>
  <c r="AO177" i="58"/>
  <c r="AP177" i="58" s="1"/>
  <c r="AO178" i="58"/>
  <c r="AP178" i="58"/>
  <c r="AO179" i="58"/>
  <c r="AP179" i="58" s="1"/>
  <c r="AO180" i="58"/>
  <c r="AP180" i="58"/>
  <c r="AO181" i="58"/>
  <c r="AP181" i="58" s="1"/>
  <c r="AO182" i="58"/>
  <c r="AP182" i="58"/>
  <c r="AO183" i="58"/>
  <c r="AP183" i="58" s="1"/>
  <c r="AO184" i="58"/>
  <c r="AP184" i="58"/>
  <c r="AO185" i="58"/>
  <c r="AP185" i="58" s="1"/>
  <c r="AO186" i="58"/>
  <c r="AP186" i="58"/>
  <c r="AO187" i="58"/>
  <c r="AP187" i="58" s="1"/>
  <c r="AO188" i="58"/>
  <c r="AP188" i="58"/>
  <c r="AO189" i="58"/>
  <c r="AP189" i="58" s="1"/>
  <c r="AO190" i="58"/>
  <c r="AP190" i="58"/>
  <c r="AO191" i="58"/>
  <c r="AP191" i="58" s="1"/>
  <c r="AO192" i="58"/>
  <c r="AP192" i="58"/>
  <c r="AO193" i="58"/>
  <c r="AP193" i="58" s="1"/>
  <c r="AO194" i="58"/>
  <c r="AP194" i="58"/>
  <c r="AO195" i="58"/>
  <c r="AP195" i="58" s="1"/>
  <c r="AO196" i="58"/>
  <c r="AP196" i="58"/>
  <c r="AO197" i="58"/>
  <c r="AP197" i="58" s="1"/>
  <c r="AO198" i="58"/>
  <c r="AP198" i="58"/>
  <c r="AO199" i="58"/>
  <c r="AP199" i="58" s="1"/>
  <c r="AO200" i="58"/>
  <c r="AP200" i="58"/>
  <c r="AO201" i="58"/>
  <c r="AP201" i="58" s="1"/>
  <c r="A2" i="5"/>
  <c r="B2" i="5"/>
  <c r="A3" i="5"/>
  <c r="B3" i="5"/>
  <c r="A4" i="5"/>
  <c r="B4" i="5"/>
  <c r="A5" i="5"/>
  <c r="B5" i="5"/>
  <c r="F236" i="43"/>
  <c r="F18" i="43"/>
  <c r="F450" i="43"/>
  <c r="F413" i="43"/>
  <c r="F123" i="43"/>
  <c r="B163" i="43"/>
  <c r="AI4" i="4"/>
  <c r="AJ4" i="4" s="1"/>
  <c r="D10" i="31"/>
  <c r="D3" i="31"/>
  <c r="J47" i="14"/>
  <c r="K47" i="14" s="1"/>
  <c r="J46" i="14"/>
  <c r="K46" i="14" s="1"/>
  <c r="J45" i="14"/>
  <c r="K45" i="14" s="1"/>
  <c r="J44" i="14"/>
  <c r="K44" i="14" s="1"/>
  <c r="J43" i="14"/>
  <c r="K43" i="14" s="1"/>
  <c r="J42" i="14"/>
  <c r="K42" i="14" s="1"/>
  <c r="J41" i="14"/>
  <c r="K41" i="14" s="1"/>
  <c r="J40" i="14"/>
  <c r="K40" i="14" s="1"/>
  <c r="J39" i="14"/>
  <c r="K39" i="14" s="1"/>
  <c r="J38" i="14"/>
  <c r="K38" i="14" s="1"/>
  <c r="J37" i="14"/>
  <c r="K37" i="14" s="1"/>
  <c r="J36" i="14"/>
  <c r="K36" i="14" s="1"/>
  <c r="J35" i="14"/>
  <c r="K35" i="14" s="1"/>
  <c r="J34" i="14"/>
  <c r="K34" i="14" s="1"/>
  <c r="J33" i="14"/>
  <c r="K33" i="14" s="1"/>
  <c r="J32" i="14"/>
  <c r="K32" i="14" s="1"/>
  <c r="J31" i="14"/>
  <c r="K31" i="14" s="1"/>
  <c r="J30" i="14"/>
  <c r="K30" i="14" s="1"/>
  <c r="J29" i="14"/>
  <c r="K29" i="14" s="1"/>
  <c r="J28" i="14"/>
  <c r="K28" i="14" s="1"/>
  <c r="J27" i="14"/>
  <c r="K27" i="14" s="1"/>
  <c r="J26" i="14"/>
  <c r="K26" i="14" s="1"/>
  <c r="J25" i="14"/>
  <c r="K25" i="14" s="1"/>
  <c r="J24" i="14"/>
  <c r="K24" i="14" s="1"/>
  <c r="J23" i="14"/>
  <c r="K23" i="14" s="1"/>
  <c r="J22" i="14"/>
  <c r="K22" i="14" s="1"/>
  <c r="J21" i="14"/>
  <c r="K21" i="14" s="1"/>
  <c r="J20" i="14"/>
  <c r="K20" i="14" s="1"/>
  <c r="J19" i="14"/>
  <c r="K19" i="14" s="1"/>
  <c r="J18" i="14"/>
  <c r="K18" i="14" s="1"/>
  <c r="J17" i="14"/>
  <c r="K17" i="14" s="1"/>
  <c r="J16" i="14"/>
  <c r="K16" i="14" s="1"/>
  <c r="J15" i="14"/>
  <c r="K15" i="14" s="1"/>
  <c r="J14" i="14"/>
  <c r="K14" i="14" s="1"/>
  <c r="J13" i="14"/>
  <c r="K13" i="14" s="1"/>
  <c r="J12" i="14"/>
  <c r="K12" i="14" s="1"/>
  <c r="J11" i="14"/>
  <c r="K11" i="14" s="1"/>
  <c r="J10" i="14"/>
  <c r="K10" i="14" s="1"/>
  <c r="J9" i="14"/>
  <c r="K9" i="14" s="1"/>
  <c r="J8" i="14"/>
  <c r="K8" i="14" s="1"/>
  <c r="J7" i="14"/>
  <c r="K7" i="14" s="1"/>
  <c r="J6" i="14"/>
  <c r="K6" i="14" s="1"/>
  <c r="J5" i="14"/>
  <c r="K5" i="14" s="1"/>
  <c r="C12" i="4" l="1"/>
  <c r="A6" i="4"/>
  <c r="F6" i="4" s="1"/>
  <c r="G6" i="4" s="1"/>
  <c r="A10" i="4"/>
  <c r="A14" i="4"/>
  <c r="A18" i="4"/>
  <c r="A22" i="4"/>
  <c r="A26" i="4"/>
  <c r="A30" i="4"/>
  <c r="F30" i="4" s="1"/>
  <c r="G30" i="4" s="1"/>
  <c r="A34" i="4"/>
  <c r="A38" i="4"/>
  <c r="F38" i="4" s="1"/>
  <c r="G38" i="4" s="1"/>
  <c r="A42" i="4"/>
  <c r="A46" i="4"/>
  <c r="F46" i="4" s="1"/>
  <c r="G46" i="4" s="1"/>
  <c r="A50" i="4"/>
  <c r="A54" i="4"/>
  <c r="F54" i="4" s="1"/>
  <c r="G54" i="4" s="1"/>
  <c r="A58" i="4"/>
  <c r="A62" i="4"/>
  <c r="F62" i="4" s="1"/>
  <c r="G62" i="4" s="1"/>
  <c r="A66" i="4"/>
  <c r="A70" i="4"/>
  <c r="A74" i="4"/>
  <c r="A78" i="4"/>
  <c r="A82" i="4"/>
  <c r="A86" i="4"/>
  <c r="F86" i="4" s="1"/>
  <c r="G86" i="4" s="1"/>
  <c r="A90" i="4"/>
  <c r="A94" i="4"/>
  <c r="A98" i="4"/>
  <c r="A102" i="4"/>
  <c r="A106" i="4"/>
  <c r="A110" i="4"/>
  <c r="F110" i="4" s="1"/>
  <c r="G110" i="4" s="1"/>
  <c r="A114" i="4"/>
  <c r="A118" i="4"/>
  <c r="F118" i="4" s="1"/>
  <c r="G118" i="4" s="1"/>
  <c r="A122" i="4"/>
  <c r="F122" i="4" s="1"/>
  <c r="G122" i="4" s="1"/>
  <c r="A126" i="4"/>
  <c r="F126" i="4" s="1"/>
  <c r="G126" i="4" s="1"/>
  <c r="A130" i="4"/>
  <c r="F130" i="4" s="1"/>
  <c r="G130" i="4" s="1"/>
  <c r="A134" i="4"/>
  <c r="F134" i="4" s="1"/>
  <c r="G134" i="4" s="1"/>
  <c r="A138" i="4"/>
  <c r="F138" i="4" s="1"/>
  <c r="G138" i="4" s="1"/>
  <c r="A142" i="4"/>
  <c r="F142" i="4" s="1"/>
  <c r="G142" i="4" s="1"/>
  <c r="A146" i="4"/>
  <c r="F146" i="4" s="1"/>
  <c r="G146" i="4" s="1"/>
  <c r="A150" i="4"/>
  <c r="A154" i="4"/>
  <c r="F154" i="4" s="1"/>
  <c r="G154" i="4" s="1"/>
  <c r="A158" i="4"/>
  <c r="F158" i="4" s="1"/>
  <c r="G158" i="4" s="1"/>
  <c r="A162" i="4"/>
  <c r="F162" i="4" s="1"/>
  <c r="G162" i="4" s="1"/>
  <c r="A166" i="4"/>
  <c r="F166" i="4" s="1"/>
  <c r="G166" i="4" s="1"/>
  <c r="A170" i="4"/>
  <c r="A174" i="4"/>
  <c r="F174" i="4" s="1"/>
  <c r="G174" i="4" s="1"/>
  <c r="A9" i="4"/>
  <c r="F9" i="4" s="1"/>
  <c r="G9" i="4" s="1"/>
  <c r="A13" i="4"/>
  <c r="F13" i="4" s="1"/>
  <c r="G13" i="4" s="1"/>
  <c r="A17" i="4"/>
  <c r="F17" i="4" s="1"/>
  <c r="G17" i="4" s="1"/>
  <c r="A21" i="4"/>
  <c r="F21" i="4" s="1"/>
  <c r="G21" i="4" s="1"/>
  <c r="A25" i="4"/>
  <c r="F25" i="4" s="1"/>
  <c r="G25" i="4" s="1"/>
  <c r="A29" i="4"/>
  <c r="F29" i="4" s="1"/>
  <c r="G29" i="4" s="1"/>
  <c r="A33" i="4"/>
  <c r="F33" i="4" s="1"/>
  <c r="G33" i="4" s="1"/>
  <c r="A37" i="4"/>
  <c r="F37" i="4" s="1"/>
  <c r="G37" i="4" s="1"/>
  <c r="A41" i="4"/>
  <c r="F41" i="4" s="1"/>
  <c r="G41" i="4" s="1"/>
  <c r="A45" i="4"/>
  <c r="F45" i="4" s="1"/>
  <c r="G45" i="4" s="1"/>
  <c r="A49" i="4"/>
  <c r="F49" i="4" s="1"/>
  <c r="G49" i="4" s="1"/>
  <c r="A53" i="4"/>
  <c r="F53" i="4" s="1"/>
  <c r="G53" i="4" s="1"/>
  <c r="A57" i="4"/>
  <c r="F57" i="4" s="1"/>
  <c r="G57" i="4" s="1"/>
  <c r="A61" i="4"/>
  <c r="F61" i="4" s="1"/>
  <c r="G61" i="4" s="1"/>
  <c r="A65" i="4"/>
  <c r="F65" i="4" s="1"/>
  <c r="G65" i="4" s="1"/>
  <c r="A69" i="4"/>
  <c r="F69" i="4" s="1"/>
  <c r="G69" i="4" s="1"/>
  <c r="A73" i="4"/>
  <c r="F73" i="4" s="1"/>
  <c r="G73" i="4" s="1"/>
  <c r="A77" i="4"/>
  <c r="F77" i="4" s="1"/>
  <c r="G77" i="4" s="1"/>
  <c r="A81" i="4"/>
  <c r="F81" i="4" s="1"/>
  <c r="G81" i="4" s="1"/>
  <c r="A85" i="4"/>
  <c r="F85" i="4" s="1"/>
  <c r="G85" i="4" s="1"/>
  <c r="A89" i="4"/>
  <c r="F89" i="4" s="1"/>
  <c r="G89" i="4" s="1"/>
  <c r="A93" i="4"/>
  <c r="A97" i="4"/>
  <c r="F97" i="4" s="1"/>
  <c r="G97" i="4" s="1"/>
  <c r="A101" i="4"/>
  <c r="A105" i="4"/>
  <c r="F105" i="4" s="1"/>
  <c r="G105" i="4" s="1"/>
  <c r="A109" i="4"/>
  <c r="F109" i="4" s="1"/>
  <c r="G109" i="4" s="1"/>
  <c r="A113" i="4"/>
  <c r="F113" i="4" s="1"/>
  <c r="G113" i="4" s="1"/>
  <c r="A117" i="4"/>
  <c r="F117" i="4" s="1"/>
  <c r="G117" i="4" s="1"/>
  <c r="A121" i="4"/>
  <c r="F121" i="4" s="1"/>
  <c r="G121" i="4" s="1"/>
  <c r="A125" i="4"/>
  <c r="A129" i="4"/>
  <c r="F129" i="4" s="1"/>
  <c r="G129" i="4" s="1"/>
  <c r="A133" i="4"/>
  <c r="F133" i="4" s="1"/>
  <c r="G133" i="4" s="1"/>
  <c r="A137" i="4"/>
  <c r="F137" i="4" s="1"/>
  <c r="G137" i="4" s="1"/>
  <c r="A141" i="4"/>
  <c r="F141" i="4" s="1"/>
  <c r="G141" i="4" s="1"/>
  <c r="A145" i="4"/>
  <c r="F145" i="4" s="1"/>
  <c r="G145" i="4" s="1"/>
  <c r="A149" i="4"/>
  <c r="F149" i="4" s="1"/>
  <c r="G149" i="4" s="1"/>
  <c r="A153" i="4"/>
  <c r="F153" i="4" s="1"/>
  <c r="G153" i="4" s="1"/>
  <c r="A157" i="4"/>
  <c r="F157" i="4" s="1"/>
  <c r="G157" i="4" s="1"/>
  <c r="A161" i="4"/>
  <c r="F161" i="4" s="1"/>
  <c r="G161" i="4" s="1"/>
  <c r="A165" i="4"/>
  <c r="F165" i="4" s="1"/>
  <c r="G165" i="4" s="1"/>
  <c r="A169" i="4"/>
  <c r="F169" i="4" s="1"/>
  <c r="G169" i="4" s="1"/>
  <c r="A173" i="4"/>
  <c r="F173" i="4" s="1"/>
  <c r="G173" i="4" s="1"/>
  <c r="A8" i="4"/>
  <c r="F8" i="4" s="1"/>
  <c r="G8" i="4" s="1"/>
  <c r="A12" i="4"/>
  <c r="F12" i="4" s="1"/>
  <c r="G12" i="4" s="1"/>
  <c r="A16" i="4"/>
  <c r="F16" i="4" s="1"/>
  <c r="G16" i="4" s="1"/>
  <c r="A20" i="4"/>
  <c r="F20" i="4" s="1"/>
  <c r="G20" i="4" s="1"/>
  <c r="A24" i="4"/>
  <c r="F24" i="4" s="1"/>
  <c r="G24" i="4" s="1"/>
  <c r="A28" i="4"/>
  <c r="F28" i="4" s="1"/>
  <c r="G28" i="4" s="1"/>
  <c r="A32" i="4"/>
  <c r="F32" i="4" s="1"/>
  <c r="G32" i="4" s="1"/>
  <c r="A36" i="4"/>
  <c r="F36" i="4" s="1"/>
  <c r="G36" i="4" s="1"/>
  <c r="A40" i="4"/>
  <c r="F40" i="4" s="1"/>
  <c r="G40" i="4" s="1"/>
  <c r="A44" i="4"/>
  <c r="F44" i="4" s="1"/>
  <c r="G44" i="4" s="1"/>
  <c r="A48" i="4"/>
  <c r="F48" i="4" s="1"/>
  <c r="G48" i="4" s="1"/>
  <c r="A52" i="4"/>
  <c r="F52" i="4" s="1"/>
  <c r="G52" i="4" s="1"/>
  <c r="A56" i="4"/>
  <c r="F56" i="4" s="1"/>
  <c r="G56" i="4" s="1"/>
  <c r="A60" i="4"/>
  <c r="F60" i="4" s="1"/>
  <c r="G60" i="4" s="1"/>
  <c r="A64" i="4"/>
  <c r="F64" i="4" s="1"/>
  <c r="G64" i="4" s="1"/>
  <c r="A68" i="4"/>
  <c r="F68" i="4" s="1"/>
  <c r="G68" i="4" s="1"/>
  <c r="A72" i="4"/>
  <c r="F72" i="4" s="1"/>
  <c r="G72" i="4" s="1"/>
  <c r="A76" i="4"/>
  <c r="F76" i="4" s="1"/>
  <c r="G76" i="4" s="1"/>
  <c r="A80" i="4"/>
  <c r="F80" i="4" s="1"/>
  <c r="G80" i="4" s="1"/>
  <c r="A84" i="4"/>
  <c r="F84" i="4" s="1"/>
  <c r="G84" i="4" s="1"/>
  <c r="A88" i="4"/>
  <c r="F88" i="4" s="1"/>
  <c r="G88" i="4" s="1"/>
  <c r="A92" i="4"/>
  <c r="F92" i="4" s="1"/>
  <c r="G92" i="4" s="1"/>
  <c r="A96" i="4"/>
  <c r="F96" i="4" s="1"/>
  <c r="G96" i="4" s="1"/>
  <c r="A100" i="4"/>
  <c r="F100" i="4" s="1"/>
  <c r="G100" i="4" s="1"/>
  <c r="A104" i="4"/>
  <c r="F104" i="4" s="1"/>
  <c r="G104" i="4" s="1"/>
  <c r="A108" i="4"/>
  <c r="F108" i="4" s="1"/>
  <c r="G108" i="4" s="1"/>
  <c r="A112" i="4"/>
  <c r="F112" i="4" s="1"/>
  <c r="G112" i="4" s="1"/>
  <c r="A116" i="4"/>
  <c r="A120" i="4"/>
  <c r="F120" i="4" s="1"/>
  <c r="G120" i="4" s="1"/>
  <c r="A124" i="4"/>
  <c r="F124" i="4" s="1"/>
  <c r="G124" i="4" s="1"/>
  <c r="A128" i="4"/>
  <c r="F128" i="4" s="1"/>
  <c r="G128" i="4" s="1"/>
  <c r="A132" i="4"/>
  <c r="F132" i="4" s="1"/>
  <c r="G132" i="4" s="1"/>
  <c r="A136" i="4"/>
  <c r="F136" i="4" s="1"/>
  <c r="G136" i="4" s="1"/>
  <c r="A140" i="4"/>
  <c r="F140" i="4" s="1"/>
  <c r="G140" i="4" s="1"/>
  <c r="A144" i="4"/>
  <c r="F144" i="4" s="1"/>
  <c r="G144" i="4" s="1"/>
  <c r="A148" i="4"/>
  <c r="F148" i="4" s="1"/>
  <c r="G148" i="4" s="1"/>
  <c r="A152" i="4"/>
  <c r="F152" i="4" s="1"/>
  <c r="G152" i="4" s="1"/>
  <c r="A156" i="4"/>
  <c r="F156" i="4" s="1"/>
  <c r="G156" i="4" s="1"/>
  <c r="A160" i="4"/>
  <c r="F160" i="4" s="1"/>
  <c r="G160" i="4" s="1"/>
  <c r="A164" i="4"/>
  <c r="F164" i="4" s="1"/>
  <c r="G164" i="4" s="1"/>
  <c r="A168" i="4"/>
  <c r="F168" i="4" s="1"/>
  <c r="G168" i="4" s="1"/>
  <c r="A172" i="4"/>
  <c r="F172" i="4" s="1"/>
  <c r="G172" i="4" s="1"/>
  <c r="A7" i="4"/>
  <c r="F7" i="4" s="1"/>
  <c r="G7" i="4" s="1"/>
  <c r="A11" i="4"/>
  <c r="F11" i="4" s="1"/>
  <c r="G11" i="4" s="1"/>
  <c r="A15" i="4"/>
  <c r="F15" i="4" s="1"/>
  <c r="G15" i="4" s="1"/>
  <c r="A19" i="4"/>
  <c r="F19" i="4" s="1"/>
  <c r="G19" i="4" s="1"/>
  <c r="A23" i="4"/>
  <c r="F23" i="4" s="1"/>
  <c r="G23" i="4" s="1"/>
  <c r="A27" i="4"/>
  <c r="F27" i="4" s="1"/>
  <c r="G27" i="4" s="1"/>
  <c r="A31" i="4"/>
  <c r="F31" i="4" s="1"/>
  <c r="G31" i="4" s="1"/>
  <c r="A35" i="4"/>
  <c r="F35" i="4" s="1"/>
  <c r="G35" i="4" s="1"/>
  <c r="A39" i="4"/>
  <c r="F39" i="4" s="1"/>
  <c r="G39" i="4" s="1"/>
  <c r="A43" i="4"/>
  <c r="F43" i="4" s="1"/>
  <c r="G43" i="4" s="1"/>
  <c r="A47" i="4"/>
  <c r="F47" i="4" s="1"/>
  <c r="G47" i="4" s="1"/>
  <c r="A51" i="4"/>
  <c r="F51" i="4" s="1"/>
  <c r="G51" i="4" s="1"/>
  <c r="A55" i="4"/>
  <c r="F55" i="4" s="1"/>
  <c r="G55" i="4" s="1"/>
  <c r="A59" i="4"/>
  <c r="F59" i="4" s="1"/>
  <c r="G59" i="4" s="1"/>
  <c r="A63" i="4"/>
  <c r="F63" i="4" s="1"/>
  <c r="G63" i="4" s="1"/>
  <c r="A67" i="4"/>
  <c r="F67" i="4" s="1"/>
  <c r="G67" i="4" s="1"/>
  <c r="A71" i="4"/>
  <c r="F71" i="4" s="1"/>
  <c r="G71" i="4" s="1"/>
  <c r="A75" i="4"/>
  <c r="A79" i="4"/>
  <c r="F79" i="4" s="1"/>
  <c r="G79" i="4" s="1"/>
  <c r="A83" i="4"/>
  <c r="A87" i="4"/>
  <c r="F87" i="4" s="1"/>
  <c r="G87" i="4" s="1"/>
  <c r="A91" i="4"/>
  <c r="F91" i="4" s="1"/>
  <c r="G91" i="4" s="1"/>
  <c r="A95" i="4"/>
  <c r="F95" i="4" s="1"/>
  <c r="G95" i="4" s="1"/>
  <c r="A99" i="4"/>
  <c r="F99" i="4" s="1"/>
  <c r="G99" i="4" s="1"/>
  <c r="A103" i="4"/>
  <c r="F103" i="4" s="1"/>
  <c r="G103" i="4" s="1"/>
  <c r="A107" i="4"/>
  <c r="F107" i="4" s="1"/>
  <c r="G107" i="4" s="1"/>
  <c r="A111" i="4"/>
  <c r="F111" i="4" s="1"/>
  <c r="G111" i="4" s="1"/>
  <c r="A115" i="4"/>
  <c r="F115" i="4" s="1"/>
  <c r="G115" i="4" s="1"/>
  <c r="A119" i="4"/>
  <c r="F119" i="4" s="1"/>
  <c r="G119" i="4" s="1"/>
  <c r="A123" i="4"/>
  <c r="A127" i="4"/>
  <c r="F127" i="4" s="1"/>
  <c r="G127" i="4" s="1"/>
  <c r="A131" i="4"/>
  <c r="F131" i="4" s="1"/>
  <c r="G131" i="4" s="1"/>
  <c r="A135" i="4"/>
  <c r="F135" i="4" s="1"/>
  <c r="G135" i="4" s="1"/>
  <c r="A139" i="4"/>
  <c r="F139" i="4" s="1"/>
  <c r="G139" i="4" s="1"/>
  <c r="A143" i="4"/>
  <c r="A147" i="4"/>
  <c r="F147" i="4" s="1"/>
  <c r="G147" i="4" s="1"/>
  <c r="A151" i="4"/>
  <c r="F151" i="4" s="1"/>
  <c r="G151" i="4" s="1"/>
  <c r="A155" i="4"/>
  <c r="F155" i="4" s="1"/>
  <c r="G155" i="4" s="1"/>
  <c r="A159" i="4"/>
  <c r="F159" i="4" s="1"/>
  <c r="G159" i="4" s="1"/>
  <c r="A163" i="4"/>
  <c r="A167" i="4"/>
  <c r="F167" i="4" s="1"/>
  <c r="G167" i="4" s="1"/>
  <c r="A171" i="4"/>
  <c r="F171" i="4" s="1"/>
  <c r="G171" i="4" s="1"/>
  <c r="A175" i="4"/>
  <c r="F175" i="4" s="1"/>
  <c r="G175" i="4" s="1"/>
  <c r="A176" i="4"/>
  <c r="F176" i="4" s="1"/>
  <c r="G176" i="4" s="1"/>
  <c r="A180" i="4"/>
  <c r="F180" i="4" s="1"/>
  <c r="G180" i="4" s="1"/>
  <c r="A184" i="4"/>
  <c r="F184" i="4" s="1"/>
  <c r="G184" i="4" s="1"/>
  <c r="A188" i="4"/>
  <c r="F188" i="4" s="1"/>
  <c r="G188" i="4" s="1"/>
  <c r="A192" i="4"/>
  <c r="F192" i="4" s="1"/>
  <c r="G192" i="4" s="1"/>
  <c r="A196" i="4"/>
  <c r="F196" i="4" s="1"/>
  <c r="G196" i="4" s="1"/>
  <c r="A200" i="4"/>
  <c r="F200" i="4" s="1"/>
  <c r="G200" i="4" s="1"/>
  <c r="A204" i="4"/>
  <c r="F204" i="4" s="1"/>
  <c r="G204" i="4" s="1"/>
  <c r="A208" i="4"/>
  <c r="F208" i="4" s="1"/>
  <c r="G208" i="4" s="1"/>
  <c r="A212" i="4"/>
  <c r="F212" i="4" s="1"/>
  <c r="G212" i="4" s="1"/>
  <c r="A216" i="4"/>
  <c r="F216" i="4" s="1"/>
  <c r="G216" i="4" s="1"/>
  <c r="A220" i="4"/>
  <c r="F220" i="4" s="1"/>
  <c r="G220" i="4" s="1"/>
  <c r="A226" i="4"/>
  <c r="F226" i="4" s="1"/>
  <c r="G226" i="4" s="1"/>
  <c r="A179" i="4"/>
  <c r="F179" i="4" s="1"/>
  <c r="G179" i="4" s="1"/>
  <c r="A183" i="4"/>
  <c r="F183" i="4" s="1"/>
  <c r="G183" i="4" s="1"/>
  <c r="A187" i="4"/>
  <c r="F187" i="4" s="1"/>
  <c r="G187" i="4" s="1"/>
  <c r="A191" i="4"/>
  <c r="A195" i="4"/>
  <c r="F195" i="4" s="1"/>
  <c r="G195" i="4" s="1"/>
  <c r="A199" i="4"/>
  <c r="F199" i="4" s="1"/>
  <c r="G199" i="4" s="1"/>
  <c r="A203" i="4"/>
  <c r="F203" i="4" s="1"/>
  <c r="G203" i="4" s="1"/>
  <c r="A207" i="4"/>
  <c r="F207" i="4" s="1"/>
  <c r="G207" i="4" s="1"/>
  <c r="A211" i="4"/>
  <c r="F211" i="4" s="1"/>
  <c r="G211" i="4" s="1"/>
  <c r="A215" i="4"/>
  <c r="F215" i="4" s="1"/>
  <c r="G215" i="4" s="1"/>
  <c r="A219" i="4"/>
  <c r="F219" i="4" s="1"/>
  <c r="G219" i="4" s="1"/>
  <c r="A223" i="4"/>
  <c r="F223" i="4" s="1"/>
  <c r="G223" i="4" s="1"/>
  <c r="A227" i="4"/>
  <c r="F227" i="4" s="1"/>
  <c r="G227" i="4" s="1"/>
  <c r="A231" i="4"/>
  <c r="F231" i="4" s="1"/>
  <c r="G231" i="4" s="1"/>
  <c r="A228" i="4"/>
  <c r="F228" i="4" s="1"/>
  <c r="G228" i="4" s="1"/>
  <c r="A224" i="4"/>
  <c r="F224" i="4" s="1"/>
  <c r="G224" i="4" s="1"/>
  <c r="A178" i="4"/>
  <c r="F178" i="4" s="1"/>
  <c r="G178" i="4" s="1"/>
  <c r="A182" i="4"/>
  <c r="F182" i="4" s="1"/>
  <c r="G182" i="4" s="1"/>
  <c r="A186" i="4"/>
  <c r="F186" i="4" s="1"/>
  <c r="G186" i="4" s="1"/>
  <c r="A190" i="4"/>
  <c r="F190" i="4" s="1"/>
  <c r="G190" i="4" s="1"/>
  <c r="A194" i="4"/>
  <c r="F194" i="4" s="1"/>
  <c r="G194" i="4" s="1"/>
  <c r="A198" i="4"/>
  <c r="F198" i="4" s="1"/>
  <c r="G198" i="4" s="1"/>
  <c r="A202" i="4"/>
  <c r="F202" i="4" s="1"/>
  <c r="G202" i="4" s="1"/>
  <c r="A206" i="4"/>
  <c r="F206" i="4" s="1"/>
  <c r="G206" i="4" s="1"/>
  <c r="A210" i="4"/>
  <c r="F210" i="4" s="1"/>
  <c r="G210" i="4" s="1"/>
  <c r="A214" i="4"/>
  <c r="F214" i="4" s="1"/>
  <c r="G214" i="4" s="1"/>
  <c r="A218" i="4"/>
  <c r="F218" i="4" s="1"/>
  <c r="G218" i="4" s="1"/>
  <c r="A222" i="4"/>
  <c r="F222" i="4" s="1"/>
  <c r="G222" i="4" s="1"/>
  <c r="A177" i="4"/>
  <c r="F177" i="4" s="1"/>
  <c r="G177" i="4" s="1"/>
  <c r="A181" i="4"/>
  <c r="F181" i="4" s="1"/>
  <c r="G181" i="4" s="1"/>
  <c r="A185" i="4"/>
  <c r="F185" i="4" s="1"/>
  <c r="G185" i="4" s="1"/>
  <c r="A189" i="4"/>
  <c r="F189" i="4" s="1"/>
  <c r="G189" i="4" s="1"/>
  <c r="A193" i="4"/>
  <c r="F193" i="4" s="1"/>
  <c r="G193" i="4" s="1"/>
  <c r="A197" i="4"/>
  <c r="F197" i="4" s="1"/>
  <c r="G197" i="4" s="1"/>
  <c r="A201" i="4"/>
  <c r="F201" i="4" s="1"/>
  <c r="G201" i="4" s="1"/>
  <c r="A205" i="4"/>
  <c r="F205" i="4" s="1"/>
  <c r="G205" i="4" s="1"/>
  <c r="A209" i="4"/>
  <c r="F209" i="4" s="1"/>
  <c r="G209" i="4" s="1"/>
  <c r="A213" i="4"/>
  <c r="F213" i="4" s="1"/>
  <c r="G213" i="4" s="1"/>
  <c r="A217" i="4"/>
  <c r="F217" i="4" s="1"/>
  <c r="G217" i="4" s="1"/>
  <c r="A221" i="4"/>
  <c r="F221" i="4" s="1"/>
  <c r="G221" i="4" s="1"/>
  <c r="A225" i="4"/>
  <c r="F225" i="4" s="1"/>
  <c r="G225" i="4" s="1"/>
  <c r="A229" i="4"/>
  <c r="F229" i="4" s="1"/>
  <c r="G229" i="4" s="1"/>
  <c r="A230" i="4"/>
  <c r="F230" i="4" s="1"/>
  <c r="G230" i="4" s="1"/>
  <c r="D5" i="4"/>
  <c r="AG233" i="4"/>
  <c r="AH233" i="4" s="1"/>
  <c r="AI233" i="4" s="1"/>
  <c r="AJ233" i="4" s="1"/>
  <c r="AG235" i="4"/>
  <c r="AH235" i="4" s="1"/>
  <c r="AI235" i="4" s="1"/>
  <c r="AJ235" i="4" s="1"/>
  <c r="AG237" i="4"/>
  <c r="AH237" i="4" s="1"/>
  <c r="AI237" i="4" s="1"/>
  <c r="AJ237" i="4" s="1"/>
  <c r="AG239" i="4"/>
  <c r="AH239" i="4" s="1"/>
  <c r="AI239" i="4" s="1"/>
  <c r="AJ239" i="4" s="1"/>
  <c r="AG241" i="4"/>
  <c r="AH241" i="4" s="1"/>
  <c r="AI241" i="4" s="1"/>
  <c r="AJ241" i="4" s="1"/>
  <c r="AG243" i="4"/>
  <c r="AH243" i="4" s="1"/>
  <c r="AI243" i="4" s="1"/>
  <c r="AJ243" i="4" s="1"/>
  <c r="AG245" i="4"/>
  <c r="AH245" i="4" s="1"/>
  <c r="AI245" i="4" s="1"/>
  <c r="AJ245" i="4" s="1"/>
  <c r="AG247" i="4"/>
  <c r="AH247" i="4" s="1"/>
  <c r="AI247" i="4" s="1"/>
  <c r="AJ247" i="4" s="1"/>
  <c r="AG249" i="4"/>
  <c r="AH249" i="4" s="1"/>
  <c r="AI249" i="4" s="1"/>
  <c r="AJ249" i="4" s="1"/>
  <c r="AG251" i="4"/>
  <c r="AH251" i="4" s="1"/>
  <c r="AI251" i="4" s="1"/>
  <c r="AJ251" i="4" s="1"/>
  <c r="AG253" i="4"/>
  <c r="AH253" i="4" s="1"/>
  <c r="AI253" i="4" s="1"/>
  <c r="AJ253" i="4" s="1"/>
  <c r="AG255" i="4"/>
  <c r="AH255" i="4" s="1"/>
  <c r="AI255" i="4" s="1"/>
  <c r="AJ255" i="4" s="1"/>
  <c r="AG257" i="4"/>
  <c r="AH257" i="4" s="1"/>
  <c r="AI257" i="4" s="1"/>
  <c r="AJ257" i="4" s="1"/>
  <c r="AG259" i="4"/>
  <c r="AH259" i="4" s="1"/>
  <c r="AI259" i="4" s="1"/>
  <c r="AJ259" i="4" s="1"/>
  <c r="AG261" i="4"/>
  <c r="AH261" i="4" s="1"/>
  <c r="AI261" i="4" s="1"/>
  <c r="AJ261" i="4" s="1"/>
  <c r="AG263" i="4"/>
  <c r="AH263" i="4" s="1"/>
  <c r="AI263" i="4" s="1"/>
  <c r="AJ263" i="4" s="1"/>
  <c r="AG265" i="4"/>
  <c r="AH265" i="4" s="1"/>
  <c r="AI265" i="4" s="1"/>
  <c r="AJ265" i="4" s="1"/>
  <c r="AG267" i="4"/>
  <c r="AH267" i="4" s="1"/>
  <c r="AI267" i="4" s="1"/>
  <c r="AJ267" i="4" s="1"/>
  <c r="AG269" i="4"/>
  <c r="AH269" i="4" s="1"/>
  <c r="AI269" i="4" s="1"/>
  <c r="AJ269" i="4" s="1"/>
  <c r="AG271" i="4"/>
  <c r="AH271" i="4" s="1"/>
  <c r="AI271" i="4" s="1"/>
  <c r="AJ271" i="4" s="1"/>
  <c r="AG273" i="4"/>
  <c r="AH273" i="4" s="1"/>
  <c r="AI273" i="4" s="1"/>
  <c r="AJ273" i="4" s="1"/>
  <c r="AG275" i="4"/>
  <c r="AH275" i="4" s="1"/>
  <c r="AI275" i="4" s="1"/>
  <c r="AJ275" i="4" s="1"/>
  <c r="AG232" i="4"/>
  <c r="AH232" i="4" s="1"/>
  <c r="AI232" i="4" s="1"/>
  <c r="AJ232" i="4" s="1"/>
  <c r="AG234" i="4"/>
  <c r="AH234" i="4" s="1"/>
  <c r="AI234" i="4" s="1"/>
  <c r="AJ234" i="4" s="1"/>
  <c r="AG236" i="4"/>
  <c r="AH236" i="4" s="1"/>
  <c r="AI236" i="4" s="1"/>
  <c r="AJ236" i="4" s="1"/>
  <c r="AG238" i="4"/>
  <c r="AH238" i="4" s="1"/>
  <c r="AI238" i="4" s="1"/>
  <c r="AJ238" i="4" s="1"/>
  <c r="AG240" i="4"/>
  <c r="AH240" i="4" s="1"/>
  <c r="AI240" i="4" s="1"/>
  <c r="AJ240" i="4" s="1"/>
  <c r="AG242" i="4"/>
  <c r="AH242" i="4" s="1"/>
  <c r="AI242" i="4" s="1"/>
  <c r="AJ242" i="4" s="1"/>
  <c r="AG244" i="4"/>
  <c r="AH244" i="4" s="1"/>
  <c r="AI244" i="4" s="1"/>
  <c r="AJ244" i="4" s="1"/>
  <c r="AG246" i="4"/>
  <c r="AH246" i="4" s="1"/>
  <c r="AI246" i="4" s="1"/>
  <c r="AJ246" i="4" s="1"/>
  <c r="AG248" i="4"/>
  <c r="AH248" i="4" s="1"/>
  <c r="AI248" i="4" s="1"/>
  <c r="AJ248" i="4" s="1"/>
  <c r="AG250" i="4"/>
  <c r="AH250" i="4" s="1"/>
  <c r="AI250" i="4" s="1"/>
  <c r="AJ250" i="4" s="1"/>
  <c r="AG252" i="4"/>
  <c r="AH252" i="4" s="1"/>
  <c r="AI252" i="4" s="1"/>
  <c r="AJ252" i="4" s="1"/>
  <c r="AG254" i="4"/>
  <c r="AH254" i="4" s="1"/>
  <c r="AI254" i="4" s="1"/>
  <c r="AJ254" i="4" s="1"/>
  <c r="AG256" i="4"/>
  <c r="AH256" i="4" s="1"/>
  <c r="AI256" i="4" s="1"/>
  <c r="AJ256" i="4" s="1"/>
  <c r="AG258" i="4"/>
  <c r="AH258" i="4" s="1"/>
  <c r="AI258" i="4" s="1"/>
  <c r="AJ258" i="4" s="1"/>
  <c r="AG260" i="4"/>
  <c r="AH260" i="4" s="1"/>
  <c r="AI260" i="4" s="1"/>
  <c r="AJ260" i="4" s="1"/>
  <c r="AG262" i="4"/>
  <c r="AH262" i="4" s="1"/>
  <c r="AI262" i="4" s="1"/>
  <c r="AJ262" i="4" s="1"/>
  <c r="AG264" i="4"/>
  <c r="AH264" i="4" s="1"/>
  <c r="AI264" i="4" s="1"/>
  <c r="AJ264" i="4" s="1"/>
  <c r="AG266" i="4"/>
  <c r="AH266" i="4" s="1"/>
  <c r="AI266" i="4" s="1"/>
  <c r="AJ266" i="4" s="1"/>
  <c r="AG268" i="4"/>
  <c r="AH268" i="4" s="1"/>
  <c r="AI268" i="4" s="1"/>
  <c r="AJ268" i="4" s="1"/>
  <c r="AG270" i="4"/>
  <c r="AH270" i="4" s="1"/>
  <c r="AI270" i="4" s="1"/>
  <c r="AJ270" i="4" s="1"/>
  <c r="AG272" i="4"/>
  <c r="AH272" i="4" s="1"/>
  <c r="AI272" i="4" s="1"/>
  <c r="AJ272" i="4" s="1"/>
  <c r="AG274" i="4"/>
  <c r="AH274" i="4" s="1"/>
  <c r="AI274" i="4" s="1"/>
  <c r="AJ274" i="4" s="1"/>
  <c r="AG276" i="4"/>
  <c r="AH276" i="4" s="1"/>
  <c r="AI276" i="4" s="1"/>
  <c r="AJ276" i="4" s="1"/>
  <c r="AG278" i="4"/>
  <c r="AH278" i="4" s="1"/>
  <c r="AI278" i="4" s="1"/>
  <c r="AJ278" i="4" s="1"/>
  <c r="AG277" i="4"/>
  <c r="AH277" i="4" s="1"/>
  <c r="AI277" i="4" s="1"/>
  <c r="AJ277" i="4" s="1"/>
  <c r="B208" i="4"/>
  <c r="B210" i="4"/>
  <c r="B212" i="4"/>
  <c r="B214" i="4"/>
  <c r="B216" i="4"/>
  <c r="B218" i="4"/>
  <c r="B220" i="4"/>
  <c r="B222" i="4"/>
  <c r="B224" i="4"/>
  <c r="B226" i="4"/>
  <c r="B228" i="4"/>
  <c r="B230" i="4"/>
  <c r="B207" i="4"/>
  <c r="B209" i="4"/>
  <c r="B211" i="4"/>
  <c r="B213" i="4"/>
  <c r="B215" i="4"/>
  <c r="B217" i="4"/>
  <c r="B219" i="4"/>
  <c r="B221" i="4"/>
  <c r="B223" i="4"/>
  <c r="B225" i="4"/>
  <c r="B227" i="4"/>
  <c r="B229" i="4"/>
  <c r="B231" i="4"/>
  <c r="D231" i="4"/>
  <c r="C207" i="4"/>
  <c r="D208" i="4"/>
  <c r="C209" i="4"/>
  <c r="D210" i="4"/>
  <c r="C211" i="4"/>
  <c r="D212" i="4"/>
  <c r="C213" i="4"/>
  <c r="D214" i="4"/>
  <c r="C215" i="4"/>
  <c r="D216" i="4"/>
  <c r="C217" i="4"/>
  <c r="D218" i="4"/>
  <c r="C219" i="4"/>
  <c r="D220" i="4"/>
  <c r="C221" i="4"/>
  <c r="D222" i="4"/>
  <c r="C223" i="4"/>
  <c r="D224" i="4"/>
  <c r="C225" i="4"/>
  <c r="D226" i="4"/>
  <c r="C227" i="4"/>
  <c r="D228" i="4"/>
  <c r="C229" i="4"/>
  <c r="D230" i="4"/>
  <c r="C231" i="4"/>
  <c r="D207" i="4"/>
  <c r="C208" i="4"/>
  <c r="D209" i="4"/>
  <c r="C210" i="4"/>
  <c r="D211" i="4"/>
  <c r="C212" i="4"/>
  <c r="D213" i="4"/>
  <c r="C214" i="4"/>
  <c r="D215" i="4"/>
  <c r="C216" i="4"/>
  <c r="D217" i="4"/>
  <c r="C218" i="4"/>
  <c r="D219" i="4"/>
  <c r="C220" i="4"/>
  <c r="D221" i="4"/>
  <c r="C222" i="4"/>
  <c r="D223" i="4"/>
  <c r="C224" i="4"/>
  <c r="D225" i="4"/>
  <c r="C226" i="4"/>
  <c r="D227" i="4"/>
  <c r="C228" i="4"/>
  <c r="D229" i="4"/>
  <c r="C230" i="4"/>
  <c r="D165" i="4"/>
  <c r="D169" i="4"/>
  <c r="C167" i="4"/>
  <c r="B165" i="4"/>
  <c r="B169" i="4"/>
  <c r="F170" i="4"/>
  <c r="G170" i="4" s="1"/>
  <c r="D168" i="4"/>
  <c r="C166" i="4"/>
  <c r="C170" i="4"/>
  <c r="B168" i="4"/>
  <c r="D167" i="4"/>
  <c r="C165" i="4"/>
  <c r="C169" i="4"/>
  <c r="B167" i="4"/>
  <c r="B171" i="4"/>
  <c r="D166" i="4"/>
  <c r="D170" i="4"/>
  <c r="C168" i="4"/>
  <c r="B166" i="4"/>
  <c r="B170" i="4"/>
  <c r="F191" i="4"/>
  <c r="G191" i="4" s="1"/>
  <c r="B199" i="4"/>
  <c r="B197" i="4"/>
  <c r="B195" i="4"/>
  <c r="B193" i="4"/>
  <c r="B191" i="4"/>
  <c r="D193" i="4"/>
  <c r="C198" i="4"/>
  <c r="C193" i="4"/>
  <c r="D198" i="4"/>
  <c r="D196" i="4"/>
  <c r="D194" i="4"/>
  <c r="C199" i="4"/>
  <c r="C195" i="4"/>
  <c r="C191" i="4"/>
  <c r="B198" i="4"/>
  <c r="B196" i="4"/>
  <c r="B194" i="4"/>
  <c r="B192" i="4"/>
  <c r="C194" i="4"/>
  <c r="D191" i="4"/>
  <c r="C196" i="4"/>
  <c r="C192" i="4"/>
  <c r="D199" i="4"/>
  <c r="D197" i="4"/>
  <c r="D195" i="4"/>
  <c r="D192" i="4"/>
  <c r="C197" i="4"/>
  <c r="AG2" i="4"/>
  <c r="A5" i="4"/>
  <c r="F5" i="4" s="1"/>
  <c r="G5" i="4" s="1"/>
  <c r="B187" i="4"/>
  <c r="C162" i="4"/>
  <c r="C28" i="4"/>
  <c r="C188" i="4"/>
  <c r="C178" i="4"/>
  <c r="B128" i="4"/>
  <c r="B25" i="4"/>
  <c r="B182" i="4"/>
  <c r="C14" i="4"/>
  <c r="C64" i="4"/>
  <c r="C127" i="4"/>
  <c r="D145" i="4"/>
  <c r="B57" i="4"/>
  <c r="B154" i="4"/>
  <c r="B188" i="4"/>
  <c r="C48" i="4"/>
  <c r="C108" i="4"/>
  <c r="B174" i="4"/>
  <c r="C57" i="4"/>
  <c r="C84" i="4"/>
  <c r="F102" i="4"/>
  <c r="G102" i="4" s="1"/>
  <c r="D164" i="4"/>
  <c r="D103" i="4"/>
  <c r="B46" i="4"/>
  <c r="D186" i="4"/>
  <c r="B185" i="4"/>
  <c r="C183" i="4"/>
  <c r="B180" i="4"/>
  <c r="D178" i="4"/>
  <c r="C20" i="4"/>
  <c r="C40" i="4"/>
  <c r="C56" i="4"/>
  <c r="C72" i="4"/>
  <c r="C143" i="4"/>
  <c r="C89" i="4"/>
  <c r="C25" i="4"/>
  <c r="C130" i="4"/>
  <c r="C26" i="4"/>
  <c r="D91" i="4"/>
  <c r="D87" i="4"/>
  <c r="B71" i="4"/>
  <c r="B64" i="4"/>
  <c r="B145" i="4"/>
  <c r="C67" i="4"/>
  <c r="C144" i="4"/>
  <c r="B143" i="4"/>
  <c r="C92" i="4"/>
  <c r="C175" i="4"/>
  <c r="C157" i="4"/>
  <c r="C105" i="4"/>
  <c r="C73" i="4"/>
  <c r="C41" i="4"/>
  <c r="C121" i="4"/>
  <c r="C146" i="4"/>
  <c r="C114" i="4"/>
  <c r="C54" i="4"/>
  <c r="D137" i="4"/>
  <c r="D117" i="4"/>
  <c r="D66" i="4"/>
  <c r="D129" i="4"/>
  <c r="D80" i="4"/>
  <c r="D101" i="4"/>
  <c r="B87" i="4"/>
  <c r="B55" i="4"/>
  <c r="B80" i="4"/>
  <c r="B43" i="4"/>
  <c r="B14" i="4"/>
  <c r="C10" i="4"/>
  <c r="B176" i="4"/>
  <c r="B119" i="4"/>
  <c r="D30" i="4"/>
  <c r="D181" i="4"/>
  <c r="C75" i="4"/>
  <c r="C129" i="4"/>
  <c r="B132" i="4"/>
  <c r="B30" i="4"/>
  <c r="B161" i="4"/>
  <c r="B125" i="4"/>
  <c r="B160" i="4"/>
  <c r="B96" i="4"/>
  <c r="C145" i="4"/>
  <c r="C102" i="4"/>
  <c r="B23" i="4"/>
  <c r="B122" i="4"/>
  <c r="C103" i="4"/>
  <c r="B100" i="4"/>
  <c r="F22" i="4"/>
  <c r="G22" i="4" s="1"/>
  <c r="AI2" i="4"/>
  <c r="F70" i="4"/>
  <c r="G70" i="4" s="1"/>
  <c r="A12" i="31"/>
  <c r="D14" i="4"/>
  <c r="D15" i="4"/>
  <c r="D120" i="4"/>
  <c r="F74" i="4"/>
  <c r="G74" i="4" s="1"/>
  <c r="B147" i="4"/>
  <c r="F98" i="4"/>
  <c r="G98" i="4" s="1"/>
  <c r="B69" i="4"/>
  <c r="B62" i="4"/>
  <c r="C91" i="4"/>
  <c r="D174" i="4"/>
  <c r="B163" i="4"/>
  <c r="B81" i="4"/>
  <c r="B29" i="4"/>
  <c r="B66" i="4"/>
  <c r="B24" i="4"/>
  <c r="B113" i="4"/>
  <c r="C147" i="4"/>
  <c r="B116" i="4"/>
  <c r="C30" i="4"/>
  <c r="B52" i="4"/>
  <c r="B20" i="4"/>
  <c r="B121" i="4"/>
  <c r="B156" i="4"/>
  <c r="C9" i="4"/>
  <c r="C161" i="4"/>
  <c r="C125" i="4"/>
  <c r="C86" i="4"/>
  <c r="C22" i="4"/>
  <c r="C82" i="4"/>
  <c r="C128" i="4"/>
  <c r="C160" i="4"/>
  <c r="C23" i="4"/>
  <c r="C55" i="4"/>
  <c r="C87" i="4"/>
  <c r="C123" i="4"/>
  <c r="C139" i="4"/>
  <c r="D176" i="4"/>
  <c r="B98" i="4"/>
  <c r="B114" i="4"/>
  <c r="B126" i="4"/>
  <c r="B134" i="4"/>
  <c r="B142" i="4"/>
  <c r="B150" i="4"/>
  <c r="B158" i="4"/>
  <c r="B11" i="4"/>
  <c r="B19" i="4"/>
  <c r="C8" i="4"/>
  <c r="B99" i="4"/>
  <c r="B107" i="4"/>
  <c r="B115" i="4"/>
  <c r="B123" i="4"/>
  <c r="B131" i="4"/>
  <c r="C74" i="4"/>
  <c r="C124" i="4"/>
  <c r="C156" i="4"/>
  <c r="C19" i="4"/>
  <c r="C51" i="4"/>
  <c r="A10" i="31"/>
  <c r="F10" i="4"/>
  <c r="G10" i="4" s="1"/>
  <c r="D106" i="4"/>
  <c r="B89" i="4"/>
  <c r="B94" i="4"/>
  <c r="B73" i="4"/>
  <c r="B82" i="4"/>
  <c r="B155" i="4"/>
  <c r="B54" i="4"/>
  <c r="C116" i="4"/>
  <c r="C6" i="4"/>
  <c r="C148" i="4"/>
  <c r="C182" i="4"/>
  <c r="C110" i="4"/>
  <c r="C117" i="4"/>
  <c r="C71" i="4"/>
  <c r="C153" i="4"/>
  <c r="D173" i="4"/>
  <c r="B106" i="4"/>
  <c r="B130" i="4"/>
  <c r="B146" i="4"/>
  <c r="B162" i="4"/>
  <c r="B15" i="4"/>
  <c r="C5" i="4"/>
  <c r="B111" i="4"/>
  <c r="B127" i="4"/>
  <c r="C42" i="4"/>
  <c r="C140" i="4"/>
  <c r="C35" i="4"/>
  <c r="C83" i="4"/>
  <c r="C115" i="4"/>
  <c r="C131" i="4"/>
  <c r="B172" i="4"/>
  <c r="B173" i="4"/>
  <c r="B5" i="4"/>
  <c r="B104" i="4"/>
  <c r="B120" i="4"/>
  <c r="B136" i="4"/>
  <c r="B152" i="4"/>
  <c r="B21" i="4"/>
  <c r="B101" i="4"/>
  <c r="B117" i="4"/>
  <c r="B133" i="4"/>
  <c r="B141" i="4"/>
  <c r="B149" i="4"/>
  <c r="B157" i="4"/>
  <c r="B10" i="4"/>
  <c r="B18" i="4"/>
  <c r="B26" i="4"/>
  <c r="B34" i="4"/>
  <c r="B42" i="4"/>
  <c r="B50" i="4"/>
  <c r="B35" i="4"/>
  <c r="B51" i="4"/>
  <c r="B60" i="4"/>
  <c r="B68" i="4"/>
  <c r="B76" i="4"/>
  <c r="B84" i="4"/>
  <c r="B92" i="4"/>
  <c r="B33" i="4"/>
  <c r="B49" i="4"/>
  <c r="B59" i="4"/>
  <c r="B67" i="4"/>
  <c r="B75" i="4"/>
  <c r="B83" i="4"/>
  <c r="B91" i="4"/>
  <c r="D83" i="4"/>
  <c r="F94" i="4"/>
  <c r="G94" i="4" s="1"/>
  <c r="D119" i="4"/>
  <c r="D75" i="4"/>
  <c r="D85" i="4"/>
  <c r="D98" i="4"/>
  <c r="D111" i="4"/>
  <c r="D121" i="4"/>
  <c r="F66" i="4"/>
  <c r="G66" i="4" s="1"/>
  <c r="D77" i="4"/>
  <c r="D110" i="4"/>
  <c r="D131" i="4"/>
  <c r="D140" i="4"/>
  <c r="D153" i="4"/>
  <c r="D163" i="4"/>
  <c r="D70" i="4"/>
  <c r="D100" i="4"/>
  <c r="D114" i="4"/>
  <c r="D141" i="4"/>
  <c r="D161" i="4"/>
  <c r="D82" i="4"/>
  <c r="F78" i="4"/>
  <c r="G78" i="4" s="1"/>
  <c r="D124" i="4"/>
  <c r="D97" i="4"/>
  <c r="D127" i="4"/>
  <c r="D151" i="4"/>
  <c r="D155" i="4"/>
  <c r="D184" i="4"/>
  <c r="D182" i="4"/>
  <c r="C180" i="4"/>
  <c r="B179" i="4"/>
  <c r="C16" i="4"/>
  <c r="C34" i="4"/>
  <c r="C46" i="4"/>
  <c r="C62" i="4"/>
  <c r="C78" i="4"/>
  <c r="C90" i="4"/>
  <c r="C106" i="4"/>
  <c r="C118" i="4"/>
  <c r="C126" i="4"/>
  <c r="C134" i="4"/>
  <c r="C142" i="4"/>
  <c r="C150" i="4"/>
  <c r="C158" i="4"/>
  <c r="C174" i="4"/>
  <c r="C13" i="4"/>
  <c r="C21" i="4"/>
  <c r="C29" i="4"/>
  <c r="C37" i="4"/>
  <c r="C45" i="4"/>
  <c r="C53" i="4"/>
  <c r="C61" i="4"/>
  <c r="C69" i="4"/>
  <c r="C77" i="4"/>
  <c r="C85" i="4"/>
  <c r="C93" i="4"/>
  <c r="C101" i="4"/>
  <c r="C109" i="4"/>
  <c r="C119" i="4"/>
  <c r="C133" i="4"/>
  <c r="C149" i="4"/>
  <c r="C135" i="4"/>
  <c r="C151" i="4"/>
  <c r="D172" i="4"/>
  <c r="C184" i="4"/>
  <c r="C112" i="4"/>
  <c r="C104" i="4"/>
  <c r="C96" i="4"/>
  <c r="C88" i="4"/>
  <c r="C76" i="4"/>
  <c r="D187" i="4"/>
  <c r="C187" i="4"/>
  <c r="B184" i="4"/>
  <c r="D183" i="4"/>
  <c r="B181" i="4"/>
  <c r="C179" i="4"/>
  <c r="D179" i="4"/>
  <c r="D177" i="4"/>
  <c r="C18" i="4"/>
  <c r="C186" i="4"/>
  <c r="B186" i="4"/>
  <c r="C181" i="4"/>
  <c r="C24" i="4"/>
  <c r="C32" i="4"/>
  <c r="C44" i="4"/>
  <c r="C52" i="4"/>
  <c r="C60" i="4"/>
  <c r="C68" i="4"/>
  <c r="C80" i="4"/>
  <c r="C100" i="4"/>
  <c r="C159" i="4"/>
  <c r="C173" i="4"/>
  <c r="C141" i="4"/>
  <c r="C113" i="4"/>
  <c r="C97" i="4"/>
  <c r="C81" i="4"/>
  <c r="C65" i="4"/>
  <c r="C49" i="4"/>
  <c r="C33" i="4"/>
  <c r="C17" i="4"/>
  <c r="C154" i="4"/>
  <c r="C138" i="4"/>
  <c r="C122" i="4"/>
  <c r="C98" i="4"/>
  <c r="C70" i="4"/>
  <c r="C38" i="4"/>
  <c r="C177" i="4"/>
  <c r="D180" i="4"/>
  <c r="D118" i="4"/>
  <c r="D138" i="4"/>
  <c r="D96" i="4"/>
  <c r="D89" i="4"/>
  <c r="D150" i="4"/>
  <c r="D107" i="4"/>
  <c r="D68" i="4"/>
  <c r="D158" i="4"/>
  <c r="D135" i="4"/>
  <c r="D71" i="4"/>
  <c r="D116" i="4"/>
  <c r="D93" i="4"/>
  <c r="D67" i="4"/>
  <c r="F90" i="4"/>
  <c r="G90" i="4" s="1"/>
  <c r="B95" i="4"/>
  <c r="B79" i="4"/>
  <c r="B63" i="4"/>
  <c r="B41" i="4"/>
  <c r="B88" i="4"/>
  <c r="B72" i="4"/>
  <c r="B56" i="4"/>
  <c r="B27" i="4"/>
  <c r="B38" i="4"/>
  <c r="B22" i="4"/>
  <c r="B6" i="4"/>
  <c r="B153" i="4"/>
  <c r="B137" i="4"/>
  <c r="B109" i="4"/>
  <c r="B13" i="4"/>
  <c r="B144" i="4"/>
  <c r="B112" i="4"/>
  <c r="D175" i="4"/>
  <c r="C163" i="4"/>
  <c r="C99" i="4"/>
  <c r="C172" i="4"/>
  <c r="B183" i="4"/>
  <c r="B103" i="4"/>
  <c r="B7" i="4"/>
  <c r="B138" i="4"/>
  <c r="C7" i="4"/>
  <c r="C171" i="4"/>
  <c r="C39" i="4"/>
  <c r="C50" i="4"/>
  <c r="B124" i="4"/>
  <c r="B36" i="4"/>
  <c r="B31" i="4"/>
  <c r="B164" i="4"/>
  <c r="F82" i="4"/>
  <c r="G82" i="4" s="1"/>
  <c r="D92" i="4"/>
  <c r="D72" i="4"/>
  <c r="D86" i="4"/>
  <c r="D147" i="4"/>
  <c r="B10" i="31"/>
  <c r="D13" i="4"/>
  <c r="D125" i="4"/>
  <c r="B6" i="31"/>
  <c r="D62" i="4"/>
  <c r="D22" i="4"/>
  <c r="D51" i="4"/>
  <c r="D109" i="4"/>
  <c r="D159" i="4"/>
  <c r="D81" i="4"/>
  <c r="D99" i="4"/>
  <c r="D136" i="4"/>
  <c r="D94" i="4"/>
  <c r="B86" i="4"/>
  <c r="B93" i="4"/>
  <c r="B85" i="4"/>
  <c r="B53" i="4"/>
  <c r="B78" i="4"/>
  <c r="B48" i="4"/>
  <c r="B97" i="4"/>
  <c r="B16" i="4"/>
  <c r="B32" i="4"/>
  <c r="B129" i="4"/>
  <c r="C27" i="4"/>
  <c r="B65" i="4"/>
  <c r="B45" i="4"/>
  <c r="B90" i="4"/>
  <c r="B74" i="4"/>
  <c r="B58" i="4"/>
  <c r="B40" i="4"/>
  <c r="B8" i="4"/>
  <c r="B139" i="4"/>
  <c r="B17" i="4"/>
  <c r="D171" i="4"/>
  <c r="C164" i="4"/>
  <c r="B148" i="4"/>
  <c r="C176" i="4"/>
  <c r="C59" i="4"/>
  <c r="C58" i="4"/>
  <c r="B39" i="4"/>
  <c r="B44" i="4"/>
  <c r="B28" i="4"/>
  <c r="B159" i="4"/>
  <c r="B12" i="4"/>
  <c r="B151" i="4"/>
  <c r="B135" i="4"/>
  <c r="B105" i="4"/>
  <c r="B9" i="4"/>
  <c r="B140" i="4"/>
  <c r="B108" i="4"/>
  <c r="C107" i="4"/>
  <c r="C43" i="4"/>
  <c r="D188" i="4"/>
  <c r="C132" i="4"/>
  <c r="B178" i="4"/>
  <c r="C185" i="4"/>
  <c r="D185" i="4"/>
  <c r="B177" i="4"/>
  <c r="C36" i="4"/>
  <c r="C66" i="4"/>
  <c r="C94" i="4"/>
  <c r="C120" i="4"/>
  <c r="C136" i="4"/>
  <c r="C152" i="4"/>
  <c r="C15" i="4"/>
  <c r="C31" i="4"/>
  <c r="C47" i="4"/>
  <c r="C63" i="4"/>
  <c r="C79" i="4"/>
  <c r="C95" i="4"/>
  <c r="C111" i="4"/>
  <c r="C137" i="4"/>
  <c r="C155" i="4"/>
  <c r="B175" i="4"/>
  <c r="D6" i="4"/>
  <c r="C11" i="4"/>
  <c r="B102" i="4"/>
  <c r="B110" i="4"/>
  <c r="B118" i="4"/>
  <c r="D152" i="4"/>
  <c r="D143" i="4"/>
  <c r="D157" i="4"/>
  <c r="D142" i="4"/>
  <c r="D115" i="4"/>
  <c r="D73" i="4"/>
  <c r="D27" i="4"/>
  <c r="D46" i="4"/>
  <c r="D38" i="4"/>
  <c r="B16" i="31"/>
  <c r="D54" i="4"/>
  <c r="F14" i="4"/>
  <c r="G14" i="4" s="1"/>
  <c r="D64" i="4"/>
  <c r="D53" i="4"/>
  <c r="C189" i="4"/>
  <c r="B190" i="4"/>
  <c r="D190" i="4"/>
  <c r="B200" i="4"/>
  <c r="D200" i="4"/>
  <c r="B201" i="4"/>
  <c r="D201" i="4"/>
  <c r="C202" i="4"/>
  <c r="C203" i="4"/>
  <c r="B204" i="4"/>
  <c r="D204" i="4"/>
  <c r="B205" i="4"/>
  <c r="D205" i="4"/>
  <c r="C206" i="4"/>
  <c r="B189" i="4"/>
  <c r="D189" i="4"/>
  <c r="C190" i="4"/>
  <c r="C200" i="4"/>
  <c r="C201" i="4"/>
  <c r="B202" i="4"/>
  <c r="D202" i="4"/>
  <c r="B203" i="4"/>
  <c r="D203" i="4"/>
  <c r="C204" i="4"/>
  <c r="C205" i="4"/>
  <c r="B206" i="4"/>
  <c r="D206" i="4"/>
  <c r="AI1" i="4"/>
  <c r="AH2" i="4"/>
  <c r="B9" i="31"/>
  <c r="D148" i="4"/>
  <c r="D160" i="4"/>
  <c r="D39" i="4"/>
  <c r="D63" i="4"/>
  <c r="D10" i="4"/>
  <c r="D34" i="4"/>
  <c r="D58" i="4"/>
  <c r="D26" i="4"/>
  <c r="D50" i="4"/>
  <c r="F42" i="4"/>
  <c r="G42" i="4" s="1"/>
  <c r="B3" i="31"/>
  <c r="B13" i="31"/>
  <c r="A15" i="31"/>
  <c r="A6" i="31"/>
  <c r="D42" i="4"/>
  <c r="D18" i="4"/>
  <c r="F50" i="4"/>
  <c r="G50" i="4" s="1"/>
  <c r="F26" i="4"/>
  <c r="G26" i="4" s="1"/>
  <c r="D156" i="4"/>
  <c r="D123" i="4"/>
  <c r="D113" i="4"/>
  <c r="F106" i="4"/>
  <c r="G106" i="4" s="1"/>
  <c r="D144" i="4"/>
  <c r="A4" i="31"/>
  <c r="B18" i="31"/>
  <c r="D61" i="4"/>
  <c r="D149" i="4"/>
  <c r="D45" i="4"/>
  <c r="F58" i="4"/>
  <c r="G58" i="4" s="1"/>
  <c r="D37" i="4"/>
  <c r="D29" i="4"/>
  <c r="A14" i="31"/>
  <c r="A7" i="31"/>
  <c r="A8" i="31"/>
  <c r="B8" i="31"/>
  <c r="B37" i="4"/>
  <c r="D90" i="4"/>
  <c r="D133" i="4"/>
  <c r="D74" i="4"/>
  <c r="D105" i="4"/>
  <c r="D84" i="4"/>
  <c r="D154" i="4"/>
  <c r="D139" i="4"/>
  <c r="D95" i="4"/>
  <c r="D12" i="4"/>
  <c r="D24" i="4"/>
  <c r="D36" i="4"/>
  <c r="D48" i="4"/>
  <c r="D60" i="4"/>
  <c r="A17" i="31"/>
  <c r="A11" i="31"/>
  <c r="B17" i="31"/>
  <c r="A9" i="31"/>
  <c r="A18" i="31"/>
  <c r="A3" i="31"/>
  <c r="B7" i="31"/>
  <c r="A16" i="31"/>
  <c r="D56" i="4"/>
  <c r="D44" i="4"/>
  <c r="D32" i="4"/>
  <c r="D20" i="4"/>
  <c r="D8" i="4"/>
  <c r="D52" i="4"/>
  <c r="D40" i="4"/>
  <c r="D28" i="4"/>
  <c r="D16" i="4"/>
  <c r="AH1" i="4"/>
  <c r="AG1" i="4"/>
  <c r="AJ1" i="4"/>
  <c r="B61" i="4"/>
  <c r="F114" i="4"/>
  <c r="G114" i="4" s="1"/>
  <c r="D162" i="4"/>
  <c r="D134" i="4"/>
  <c r="D146" i="4"/>
  <c r="D128" i="4"/>
  <c r="D102" i="4"/>
  <c r="D112" i="4"/>
  <c r="B12" i="31"/>
  <c r="B11" i="31"/>
  <c r="D41" i="4"/>
  <c r="D17" i="4"/>
  <c r="D49" i="4"/>
  <c r="D25" i="4"/>
  <c r="D78" i="4"/>
  <c r="D21" i="4"/>
  <c r="D88" i="4"/>
  <c r="D69" i="4"/>
  <c r="D108" i="4"/>
  <c r="D79" i="4"/>
  <c r="D126" i="4"/>
  <c r="D76" i="4"/>
  <c r="B77" i="4"/>
  <c r="B70" i="4"/>
  <c r="B4" i="31"/>
  <c r="A13" i="31"/>
  <c r="A5" i="31"/>
  <c r="B15" i="31"/>
  <c r="B14" i="31"/>
  <c r="B5" i="31"/>
  <c r="D59" i="4"/>
  <c r="D47" i="4"/>
  <c r="D35" i="4"/>
  <c r="D23" i="4"/>
  <c r="D11" i="4"/>
  <c r="D55" i="4"/>
  <c r="D43" i="4"/>
  <c r="D31" i="4"/>
  <c r="D19" i="4"/>
  <c r="D7" i="4"/>
  <c r="D57" i="4"/>
  <c r="D33" i="4"/>
  <c r="D9" i="4"/>
  <c r="D132" i="4"/>
  <c r="D104" i="4"/>
  <c r="D122" i="4"/>
  <c r="D65" i="4"/>
  <c r="D130" i="4"/>
  <c r="B47" i="4"/>
  <c r="AK4" i="4"/>
  <c r="AJ2" i="4"/>
  <c r="AK278" i="4" l="1"/>
  <c r="AK274" i="4"/>
  <c r="AK270" i="4"/>
  <c r="AK266" i="4"/>
  <c r="AK262" i="4"/>
  <c r="AK258" i="4"/>
  <c r="AK254" i="4"/>
  <c r="AK250" i="4"/>
  <c r="AK246" i="4"/>
  <c r="AK242" i="4"/>
  <c r="AK238" i="4"/>
  <c r="AK234" i="4"/>
  <c r="AK275" i="4"/>
  <c r="AK271" i="4"/>
  <c r="AK267" i="4"/>
  <c r="AK263" i="4"/>
  <c r="AK259" i="4"/>
  <c r="AK255" i="4"/>
  <c r="AK251" i="4"/>
  <c r="AK247" i="4"/>
  <c r="AK243" i="4"/>
  <c r="AK239" i="4"/>
  <c r="AK235" i="4"/>
  <c r="AK277" i="4"/>
  <c r="AK276" i="4"/>
  <c r="AK272" i="4"/>
  <c r="AK268" i="4"/>
  <c r="AK264" i="4"/>
  <c r="AK260" i="4"/>
  <c r="AK256" i="4"/>
  <c r="AK252" i="4"/>
  <c r="AK248" i="4"/>
  <c r="AK244" i="4"/>
  <c r="AK240" i="4"/>
  <c r="AK236" i="4"/>
  <c r="AK232" i="4"/>
  <c r="AK273" i="4"/>
  <c r="AK269" i="4"/>
  <c r="AK265" i="4"/>
  <c r="AK261" i="4"/>
  <c r="AK257" i="4"/>
  <c r="AK253" i="4"/>
  <c r="AK249" i="4"/>
  <c r="AK245" i="4"/>
  <c r="AK241" i="4"/>
  <c r="AK237" i="4"/>
  <c r="AK233" i="4"/>
  <c r="E64" i="4"/>
  <c r="AG64" i="4" s="1"/>
  <c r="AH64" i="4" s="1"/>
  <c r="E173" i="4"/>
  <c r="AG173" i="4" s="1"/>
  <c r="AH173" i="4" s="1"/>
  <c r="AI173" i="4" s="1"/>
  <c r="AJ173" i="4" s="1"/>
  <c r="AK173" i="4" s="1"/>
  <c r="E207" i="4"/>
  <c r="AG207" i="4" s="1"/>
  <c r="AH207" i="4" s="1"/>
  <c r="AI207" i="4" s="1"/>
  <c r="AJ207" i="4" s="1"/>
  <c r="AK207" i="4" s="1"/>
  <c r="E214" i="4"/>
  <c r="AG214" i="4" s="1"/>
  <c r="AH214" i="4" s="1"/>
  <c r="AI214" i="4" s="1"/>
  <c r="AJ214" i="4" s="1"/>
  <c r="AK214" i="4" s="1"/>
  <c r="E212" i="4"/>
  <c r="AG212" i="4" s="1"/>
  <c r="AH212" i="4" s="1"/>
  <c r="AI212" i="4" s="1"/>
  <c r="AJ212" i="4" s="1"/>
  <c r="AK212" i="4" s="1"/>
  <c r="E210" i="4"/>
  <c r="AG210" i="4" s="1"/>
  <c r="AH210" i="4" s="1"/>
  <c r="AI210" i="4" s="1"/>
  <c r="AJ210" i="4" s="1"/>
  <c r="AK210" i="4" s="1"/>
  <c r="E208" i="4"/>
  <c r="AG208" i="4" s="1"/>
  <c r="AH208" i="4" s="1"/>
  <c r="AI208" i="4" s="1"/>
  <c r="AJ208" i="4" s="1"/>
  <c r="AK208" i="4" s="1"/>
  <c r="E230" i="4"/>
  <c r="AG230" i="4" s="1"/>
  <c r="AH230" i="4" s="1"/>
  <c r="AI230" i="4" s="1"/>
  <c r="AJ230" i="4" s="1"/>
  <c r="AK230" i="4" s="1"/>
  <c r="E228" i="4"/>
  <c r="AG228" i="4" s="1"/>
  <c r="AH228" i="4" s="1"/>
  <c r="AI228" i="4" s="1"/>
  <c r="AJ228" i="4" s="1"/>
  <c r="AK228" i="4" s="1"/>
  <c r="E226" i="4"/>
  <c r="AG226" i="4" s="1"/>
  <c r="AH226" i="4" s="1"/>
  <c r="AI226" i="4" s="1"/>
  <c r="AJ226" i="4" s="1"/>
  <c r="AK226" i="4" s="1"/>
  <c r="E224" i="4"/>
  <c r="AG224" i="4" s="1"/>
  <c r="AH224" i="4" s="1"/>
  <c r="AI224" i="4" s="1"/>
  <c r="AJ224" i="4" s="1"/>
  <c r="AK224" i="4" s="1"/>
  <c r="E222" i="4"/>
  <c r="AG222" i="4" s="1"/>
  <c r="AH222" i="4" s="1"/>
  <c r="AI222" i="4" s="1"/>
  <c r="AJ222" i="4" s="1"/>
  <c r="AK222" i="4" s="1"/>
  <c r="E220" i="4"/>
  <c r="AG220" i="4" s="1"/>
  <c r="AH220" i="4" s="1"/>
  <c r="AI220" i="4" s="1"/>
  <c r="AJ220" i="4" s="1"/>
  <c r="AK220" i="4" s="1"/>
  <c r="E218" i="4"/>
  <c r="AG218" i="4" s="1"/>
  <c r="AH218" i="4" s="1"/>
  <c r="AI218" i="4" s="1"/>
  <c r="AJ218" i="4" s="1"/>
  <c r="AK218" i="4" s="1"/>
  <c r="E216" i="4"/>
  <c r="AG216" i="4" s="1"/>
  <c r="AH216" i="4" s="1"/>
  <c r="AI216" i="4" s="1"/>
  <c r="AJ216" i="4" s="1"/>
  <c r="AK216" i="4" s="1"/>
  <c r="E231" i="4"/>
  <c r="AG231" i="4" s="1"/>
  <c r="AH231" i="4" s="1"/>
  <c r="AI231" i="4" s="1"/>
  <c r="AJ231" i="4" s="1"/>
  <c r="AK231" i="4" s="1"/>
  <c r="E229" i="4"/>
  <c r="AG229" i="4" s="1"/>
  <c r="AH229" i="4" s="1"/>
  <c r="AI229" i="4" s="1"/>
  <c r="AJ229" i="4" s="1"/>
  <c r="AK229" i="4" s="1"/>
  <c r="E227" i="4"/>
  <c r="AG227" i="4" s="1"/>
  <c r="AH227" i="4" s="1"/>
  <c r="AI227" i="4" s="1"/>
  <c r="AJ227" i="4" s="1"/>
  <c r="AK227" i="4" s="1"/>
  <c r="E225" i="4"/>
  <c r="AG225" i="4" s="1"/>
  <c r="AH225" i="4" s="1"/>
  <c r="AI225" i="4" s="1"/>
  <c r="AJ225" i="4" s="1"/>
  <c r="AK225" i="4" s="1"/>
  <c r="E223" i="4"/>
  <c r="AG223" i="4" s="1"/>
  <c r="AH223" i="4" s="1"/>
  <c r="AI223" i="4" s="1"/>
  <c r="AJ223" i="4" s="1"/>
  <c r="AK223" i="4" s="1"/>
  <c r="E221" i="4"/>
  <c r="AG221" i="4" s="1"/>
  <c r="AH221" i="4" s="1"/>
  <c r="AI221" i="4" s="1"/>
  <c r="AJ221" i="4" s="1"/>
  <c r="AK221" i="4" s="1"/>
  <c r="E219" i="4"/>
  <c r="AG219" i="4" s="1"/>
  <c r="AH219" i="4" s="1"/>
  <c r="AI219" i="4" s="1"/>
  <c r="AJ219" i="4" s="1"/>
  <c r="AK219" i="4" s="1"/>
  <c r="E217" i="4"/>
  <c r="AG217" i="4" s="1"/>
  <c r="AH217" i="4" s="1"/>
  <c r="AI217" i="4" s="1"/>
  <c r="AJ217" i="4" s="1"/>
  <c r="AK217" i="4" s="1"/>
  <c r="E215" i="4"/>
  <c r="AG215" i="4" s="1"/>
  <c r="AH215" i="4" s="1"/>
  <c r="AI215" i="4" s="1"/>
  <c r="AJ215" i="4" s="1"/>
  <c r="AK215" i="4" s="1"/>
  <c r="E213" i="4"/>
  <c r="AG213" i="4" s="1"/>
  <c r="AH213" i="4" s="1"/>
  <c r="AI213" i="4" s="1"/>
  <c r="AJ213" i="4" s="1"/>
  <c r="AK213" i="4" s="1"/>
  <c r="E211" i="4"/>
  <c r="AG211" i="4" s="1"/>
  <c r="AH211" i="4" s="1"/>
  <c r="AI211" i="4" s="1"/>
  <c r="AJ211" i="4" s="1"/>
  <c r="AK211" i="4" s="1"/>
  <c r="E209" i="4"/>
  <c r="AG209" i="4" s="1"/>
  <c r="AH209" i="4" s="1"/>
  <c r="AI209" i="4" s="1"/>
  <c r="AJ209" i="4" s="1"/>
  <c r="AK209" i="4" s="1"/>
  <c r="E165" i="4"/>
  <c r="E172" i="4"/>
  <c r="AG172" i="4" s="1"/>
  <c r="AH172" i="4" s="1"/>
  <c r="AI172" i="4" s="1"/>
  <c r="AJ172" i="4" s="1"/>
  <c r="AK172" i="4" s="1"/>
  <c r="E168" i="4"/>
  <c r="E171" i="4"/>
  <c r="AG171" i="4" s="1"/>
  <c r="AH171" i="4" s="1"/>
  <c r="AI171" i="4" s="1"/>
  <c r="AJ171" i="4" s="1"/>
  <c r="AK171" i="4" s="1"/>
  <c r="E170" i="4"/>
  <c r="AG170" i="4" s="1"/>
  <c r="AH170" i="4" s="1"/>
  <c r="AI170" i="4" s="1"/>
  <c r="AJ170" i="4" s="1"/>
  <c r="AK170" i="4" s="1"/>
  <c r="E94" i="4"/>
  <c r="AG94" i="4" s="1"/>
  <c r="AH94" i="4" s="1"/>
  <c r="E164" i="4"/>
  <c r="E169" i="4"/>
  <c r="AG169" i="4" s="1"/>
  <c r="AH169" i="4" s="1"/>
  <c r="AI169" i="4" s="1"/>
  <c r="AJ169" i="4" s="1"/>
  <c r="AK169" i="4" s="1"/>
  <c r="E166" i="4"/>
  <c r="E167" i="4"/>
  <c r="E196" i="4"/>
  <c r="AG196" i="4" s="1"/>
  <c r="AH196" i="4" s="1"/>
  <c r="AI196" i="4" s="1"/>
  <c r="AJ196" i="4" s="1"/>
  <c r="AK196" i="4" s="1"/>
  <c r="E193" i="4"/>
  <c r="AG193" i="4" s="1"/>
  <c r="AH193" i="4" s="1"/>
  <c r="AI193" i="4" s="1"/>
  <c r="AJ193" i="4" s="1"/>
  <c r="AK193" i="4" s="1"/>
  <c r="E197" i="4"/>
  <c r="AG197" i="4" s="1"/>
  <c r="AH197" i="4" s="1"/>
  <c r="AI197" i="4" s="1"/>
  <c r="AJ197" i="4" s="1"/>
  <c r="AK197" i="4" s="1"/>
  <c r="E194" i="4"/>
  <c r="AG194" i="4" s="1"/>
  <c r="AH194" i="4" s="1"/>
  <c r="AI194" i="4" s="1"/>
  <c r="AJ194" i="4" s="1"/>
  <c r="AK194" i="4" s="1"/>
  <c r="E195" i="4"/>
  <c r="AG195" i="4" s="1"/>
  <c r="AH195" i="4" s="1"/>
  <c r="AI195" i="4" s="1"/>
  <c r="AJ195" i="4" s="1"/>
  <c r="AK195" i="4" s="1"/>
  <c r="E192" i="4"/>
  <c r="AG192" i="4" s="1"/>
  <c r="AH192" i="4" s="1"/>
  <c r="AI192" i="4" s="1"/>
  <c r="AJ192" i="4" s="1"/>
  <c r="AK192" i="4" s="1"/>
  <c r="E191" i="4"/>
  <c r="AG191" i="4" s="1"/>
  <c r="AH191" i="4" s="1"/>
  <c r="AI191" i="4" s="1"/>
  <c r="AJ191" i="4" s="1"/>
  <c r="AK191" i="4" s="1"/>
  <c r="E199" i="4"/>
  <c r="AG199" i="4" s="1"/>
  <c r="AH199" i="4" s="1"/>
  <c r="AI199" i="4" s="1"/>
  <c r="AJ199" i="4" s="1"/>
  <c r="AK199" i="4" s="1"/>
  <c r="E198" i="4"/>
  <c r="AG198" i="4" s="1"/>
  <c r="AH198" i="4" s="1"/>
  <c r="AI198" i="4" s="1"/>
  <c r="AJ198" i="4" s="1"/>
  <c r="AK198" i="4" s="1"/>
  <c r="E107" i="4"/>
  <c r="AG107" i="4" s="1"/>
  <c r="AH107" i="4" s="1"/>
  <c r="E176" i="4"/>
  <c r="AG176" i="4" s="1"/>
  <c r="AH176" i="4" s="1"/>
  <c r="AI176" i="4" s="1"/>
  <c r="AJ176" i="4" s="1"/>
  <c r="AK176" i="4" s="1"/>
  <c r="E98" i="4"/>
  <c r="AG98" i="4" s="1"/>
  <c r="AH98" i="4" s="1"/>
  <c r="E111" i="4"/>
  <c r="AG111" i="4" s="1"/>
  <c r="AH111" i="4" s="1"/>
  <c r="E66" i="4"/>
  <c r="AG66" i="4" s="1"/>
  <c r="AH66" i="4" s="1"/>
  <c r="E137" i="4"/>
  <c r="E99" i="4"/>
  <c r="AG99" i="4" s="1"/>
  <c r="AH99" i="4" s="1"/>
  <c r="E181" i="4"/>
  <c r="AG181" i="4" s="1"/>
  <c r="AH181" i="4" s="1"/>
  <c r="AI181" i="4" s="1"/>
  <c r="AJ181" i="4" s="1"/>
  <c r="AK181" i="4" s="1"/>
  <c r="E186" i="4"/>
  <c r="AG186" i="4" s="1"/>
  <c r="AH186" i="4" s="1"/>
  <c r="AI186" i="4" s="1"/>
  <c r="AJ186" i="4" s="1"/>
  <c r="AK186" i="4" s="1"/>
  <c r="E179" i="4"/>
  <c r="AG179" i="4" s="1"/>
  <c r="AH179" i="4" s="1"/>
  <c r="AI179" i="4" s="1"/>
  <c r="AJ179" i="4" s="1"/>
  <c r="AK179" i="4" s="1"/>
  <c r="E187" i="4"/>
  <c r="AG187" i="4" s="1"/>
  <c r="AH187" i="4" s="1"/>
  <c r="AI187" i="4" s="1"/>
  <c r="AJ187" i="4" s="1"/>
  <c r="AK187" i="4" s="1"/>
  <c r="E97" i="4"/>
  <c r="AG97" i="4" s="1"/>
  <c r="AH97" i="4" s="1"/>
  <c r="E96" i="4"/>
  <c r="AG96" i="4" s="1"/>
  <c r="AH96" i="4" s="1"/>
  <c r="E135" i="4"/>
  <c r="E119" i="4"/>
  <c r="AG119" i="4" s="1"/>
  <c r="AH119" i="4" s="1"/>
  <c r="E85" i="4"/>
  <c r="AG85" i="4" s="1"/>
  <c r="AH85" i="4" s="1"/>
  <c r="E189" i="4"/>
  <c r="AG189" i="4" s="1"/>
  <c r="AH189" i="4" s="1"/>
  <c r="AI189" i="4" s="1"/>
  <c r="AJ189" i="4" s="1"/>
  <c r="AK189" i="4" s="1"/>
  <c r="E155" i="4"/>
  <c r="E95" i="4"/>
  <c r="AG95" i="4" s="1"/>
  <c r="AH95" i="4" s="1"/>
  <c r="E63" i="4"/>
  <c r="AG63" i="4" s="1"/>
  <c r="AH63" i="4" s="1"/>
  <c r="E31" i="4"/>
  <c r="AG31" i="4" s="1"/>
  <c r="AH31" i="4" s="1"/>
  <c r="E136" i="4"/>
  <c r="E36" i="4"/>
  <c r="AG36" i="4" s="1"/>
  <c r="AH36" i="4" s="1"/>
  <c r="E58" i="4"/>
  <c r="AG58" i="4" s="1"/>
  <c r="AH58" i="4" s="1"/>
  <c r="E39" i="4"/>
  <c r="AG39" i="4" s="1"/>
  <c r="AH39" i="4" s="1"/>
  <c r="E7" i="4"/>
  <c r="AG7" i="4" s="1"/>
  <c r="AH7" i="4" s="1"/>
  <c r="E38" i="4"/>
  <c r="AG38" i="4" s="1"/>
  <c r="AH38" i="4" s="1"/>
  <c r="E138" i="4"/>
  <c r="E33" i="4"/>
  <c r="AG33" i="4" s="1"/>
  <c r="AH33" i="4" s="1"/>
  <c r="E65" i="4"/>
  <c r="AG65" i="4" s="1"/>
  <c r="AH65" i="4" s="1"/>
  <c r="E141" i="4"/>
  <c r="E159" i="4"/>
  <c r="E100" i="4"/>
  <c r="AG100" i="4" s="1"/>
  <c r="AH100" i="4" s="1"/>
  <c r="E68" i="4"/>
  <c r="AG68" i="4" s="1"/>
  <c r="AH68" i="4" s="1"/>
  <c r="E52" i="4"/>
  <c r="AG52" i="4" s="1"/>
  <c r="AH52" i="4" s="1"/>
  <c r="E32" i="4"/>
  <c r="AG32" i="4" s="1"/>
  <c r="AH32" i="4" s="1"/>
  <c r="E76" i="4"/>
  <c r="AG76" i="4" s="1"/>
  <c r="AH76" i="4" s="1"/>
  <c r="E112" i="4"/>
  <c r="AG112" i="4" s="1"/>
  <c r="AH112" i="4" s="1"/>
  <c r="E149" i="4"/>
  <c r="E101" i="4"/>
  <c r="AG101" i="4" s="1"/>
  <c r="AH101" i="4" s="1"/>
  <c r="E69" i="4"/>
  <c r="AG69" i="4" s="1"/>
  <c r="AH69" i="4" s="1"/>
  <c r="E53" i="4"/>
  <c r="AG53" i="4" s="1"/>
  <c r="AH53" i="4" s="1"/>
  <c r="E37" i="4"/>
  <c r="AG37" i="4" s="1"/>
  <c r="AH37" i="4" s="1"/>
  <c r="E21" i="4"/>
  <c r="AG21" i="4" s="1"/>
  <c r="AH21" i="4" s="1"/>
  <c r="E174" i="4"/>
  <c r="AG174" i="4" s="1"/>
  <c r="AH174" i="4" s="1"/>
  <c r="AI174" i="4" s="1"/>
  <c r="AJ174" i="4" s="1"/>
  <c r="AK174" i="4" s="1"/>
  <c r="E158" i="4"/>
  <c r="E142" i="4"/>
  <c r="E126" i="4"/>
  <c r="AG126" i="4" s="1"/>
  <c r="AH126" i="4" s="1"/>
  <c r="E106" i="4"/>
  <c r="AG106" i="4" s="1"/>
  <c r="AH106" i="4" s="1"/>
  <c r="E78" i="4"/>
  <c r="AG78" i="4" s="1"/>
  <c r="AH78" i="4" s="1"/>
  <c r="E46" i="4"/>
  <c r="AG46" i="4" s="1"/>
  <c r="AH46" i="4" s="1"/>
  <c r="E16" i="4"/>
  <c r="AG16" i="4" s="1"/>
  <c r="AH16" i="4" s="1"/>
  <c r="E180" i="4"/>
  <c r="AG180" i="4" s="1"/>
  <c r="AH180" i="4" s="1"/>
  <c r="AI180" i="4" s="1"/>
  <c r="AJ180" i="4" s="1"/>
  <c r="AK180" i="4" s="1"/>
  <c r="E190" i="4"/>
  <c r="AG190" i="4" s="1"/>
  <c r="AH190" i="4" s="1"/>
  <c r="AI190" i="4" s="1"/>
  <c r="AJ190" i="4" s="1"/>
  <c r="AK190" i="4" s="1"/>
  <c r="E11" i="4"/>
  <c r="AG11" i="4" s="1"/>
  <c r="AH11" i="4" s="1"/>
  <c r="E115" i="4"/>
  <c r="AG115" i="4" s="1"/>
  <c r="AH115" i="4" s="1"/>
  <c r="E35" i="4"/>
  <c r="AG35" i="4" s="1"/>
  <c r="AH35" i="4" s="1"/>
  <c r="E42" i="4"/>
  <c r="AG42" i="4" s="1"/>
  <c r="AH42" i="4" s="1"/>
  <c r="E71" i="4"/>
  <c r="AG71" i="4" s="1"/>
  <c r="AH71" i="4" s="1"/>
  <c r="E110" i="4"/>
  <c r="AG110" i="4" s="1"/>
  <c r="AH110" i="4" s="1"/>
  <c r="E148" i="4"/>
  <c r="E116" i="4"/>
  <c r="AG116" i="4" s="1"/>
  <c r="AH116" i="4" s="1"/>
  <c r="E51" i="4"/>
  <c r="AG51" i="4" s="1"/>
  <c r="AH51" i="4" s="1"/>
  <c r="E156" i="4"/>
  <c r="E74" i="4"/>
  <c r="AG74" i="4" s="1"/>
  <c r="AH74" i="4" s="1"/>
  <c r="E139" i="4"/>
  <c r="E87" i="4"/>
  <c r="AG87" i="4" s="1"/>
  <c r="AH87" i="4" s="1"/>
  <c r="E23" i="4"/>
  <c r="AG23" i="4" s="1"/>
  <c r="AH23" i="4" s="1"/>
  <c r="E128" i="4"/>
  <c r="AG128" i="4" s="1"/>
  <c r="AH128" i="4" s="1"/>
  <c r="E22" i="4"/>
  <c r="AG22" i="4" s="1"/>
  <c r="AH22" i="4" s="1"/>
  <c r="E86" i="4"/>
  <c r="AG86" i="4" s="1"/>
  <c r="AH86" i="4" s="1"/>
  <c r="E161" i="4"/>
  <c r="E102" i="4"/>
  <c r="AG102" i="4" s="1"/>
  <c r="AH102" i="4" s="1"/>
  <c r="E75" i="4"/>
  <c r="AG75" i="4" s="1"/>
  <c r="AH75" i="4" s="1"/>
  <c r="E10" i="4"/>
  <c r="AG10" i="4" s="1"/>
  <c r="AH10" i="4" s="1"/>
  <c r="E114" i="4"/>
  <c r="AG114" i="4" s="1"/>
  <c r="AH114" i="4" s="1"/>
  <c r="E121" i="4"/>
  <c r="AG121" i="4" s="1"/>
  <c r="AH121" i="4" s="1"/>
  <c r="E73" i="4"/>
  <c r="AG73" i="4" s="1"/>
  <c r="AH73" i="4" s="1"/>
  <c r="E157" i="4"/>
  <c r="E92" i="4"/>
  <c r="AG92" i="4" s="1"/>
  <c r="AH92" i="4" s="1"/>
  <c r="E67" i="4"/>
  <c r="AG67" i="4" s="1"/>
  <c r="AH67" i="4" s="1"/>
  <c r="E130" i="4"/>
  <c r="AG130" i="4" s="1"/>
  <c r="AH130" i="4" s="1"/>
  <c r="E89" i="4"/>
  <c r="AG89" i="4" s="1"/>
  <c r="AH89" i="4" s="1"/>
  <c r="E72" i="4"/>
  <c r="AG72" i="4" s="1"/>
  <c r="AH72" i="4" s="1"/>
  <c r="E40" i="4"/>
  <c r="AG40" i="4" s="1"/>
  <c r="AH40" i="4" s="1"/>
  <c r="E183" i="4"/>
  <c r="AG183" i="4" s="1"/>
  <c r="AH183" i="4" s="1"/>
  <c r="AI183" i="4" s="1"/>
  <c r="AJ183" i="4" s="1"/>
  <c r="AK183" i="4" s="1"/>
  <c r="E84" i="4"/>
  <c r="AG84" i="4" s="1"/>
  <c r="AH84" i="4" s="1"/>
  <c r="E48" i="4"/>
  <c r="AG48" i="4" s="1"/>
  <c r="AH48" i="4" s="1"/>
  <c r="E127" i="4"/>
  <c r="AG127" i="4" s="1"/>
  <c r="AH127" i="4" s="1"/>
  <c r="E14" i="4"/>
  <c r="AG14" i="4" s="1"/>
  <c r="AH14" i="4" s="1"/>
  <c r="E178" i="4"/>
  <c r="AG178" i="4" s="1"/>
  <c r="AH178" i="4" s="1"/>
  <c r="AI178" i="4" s="1"/>
  <c r="AJ178" i="4" s="1"/>
  <c r="AK178" i="4" s="1"/>
  <c r="E28" i="4"/>
  <c r="AG28" i="4" s="1"/>
  <c r="AH28" i="4" s="1"/>
  <c r="E162" i="4"/>
  <c r="E79" i="4"/>
  <c r="AG79" i="4" s="1"/>
  <c r="AH79" i="4" s="1"/>
  <c r="E47" i="4"/>
  <c r="AG47" i="4" s="1"/>
  <c r="AH47" i="4" s="1"/>
  <c r="E15" i="4"/>
  <c r="AG15" i="4" s="1"/>
  <c r="AH15" i="4" s="1"/>
  <c r="E152" i="4"/>
  <c r="E120" i="4"/>
  <c r="AG120" i="4" s="1"/>
  <c r="AH120" i="4" s="1"/>
  <c r="E185" i="4"/>
  <c r="AG185" i="4" s="1"/>
  <c r="AH185" i="4" s="1"/>
  <c r="AI185" i="4" s="1"/>
  <c r="AJ185" i="4" s="1"/>
  <c r="AK185" i="4" s="1"/>
  <c r="E132" i="4"/>
  <c r="AG132" i="4" s="1"/>
  <c r="AH132" i="4" s="1"/>
  <c r="E43" i="4"/>
  <c r="AG43" i="4" s="1"/>
  <c r="AH43" i="4" s="1"/>
  <c r="E59" i="4"/>
  <c r="AG59" i="4" s="1"/>
  <c r="AH59" i="4" s="1"/>
  <c r="E27" i="4"/>
  <c r="AG27" i="4" s="1"/>
  <c r="AH27" i="4" s="1"/>
  <c r="E50" i="4"/>
  <c r="AG50" i="4" s="1"/>
  <c r="AH50" i="4" s="1"/>
  <c r="E163" i="4"/>
  <c r="E177" i="4"/>
  <c r="AG177" i="4" s="1"/>
  <c r="AH177" i="4" s="1"/>
  <c r="AI177" i="4" s="1"/>
  <c r="AJ177" i="4" s="1"/>
  <c r="AK177" i="4" s="1"/>
  <c r="E70" i="4"/>
  <c r="AG70" i="4" s="1"/>
  <c r="AH70" i="4" s="1"/>
  <c r="E122" i="4"/>
  <c r="AG122" i="4" s="1"/>
  <c r="AH122" i="4" s="1"/>
  <c r="E154" i="4"/>
  <c r="E17" i="4"/>
  <c r="AG17" i="4" s="1"/>
  <c r="AH17" i="4" s="1"/>
  <c r="E49" i="4"/>
  <c r="AG49" i="4" s="1"/>
  <c r="AH49" i="4" s="1"/>
  <c r="E81" i="4"/>
  <c r="AG81" i="4" s="1"/>
  <c r="AH81" i="4" s="1"/>
  <c r="E113" i="4"/>
  <c r="AG113" i="4" s="1"/>
  <c r="AH113" i="4" s="1"/>
  <c r="E80" i="4"/>
  <c r="AG80" i="4" s="1"/>
  <c r="AH80" i="4" s="1"/>
  <c r="E60" i="4"/>
  <c r="AG60" i="4" s="1"/>
  <c r="AH60" i="4" s="1"/>
  <c r="E44" i="4"/>
  <c r="AG44" i="4" s="1"/>
  <c r="AH44" i="4" s="1"/>
  <c r="E24" i="4"/>
  <c r="AG24" i="4" s="1"/>
  <c r="AH24" i="4" s="1"/>
  <c r="E18" i="4"/>
  <c r="AG18" i="4" s="1"/>
  <c r="AH18" i="4" s="1"/>
  <c r="E88" i="4"/>
  <c r="AG88" i="4" s="1"/>
  <c r="AH88" i="4" s="1"/>
  <c r="E104" i="4"/>
  <c r="AG104" i="4" s="1"/>
  <c r="AH104" i="4" s="1"/>
  <c r="E184" i="4"/>
  <c r="AG184" i="4" s="1"/>
  <c r="AH184" i="4" s="1"/>
  <c r="AI184" i="4" s="1"/>
  <c r="AJ184" i="4" s="1"/>
  <c r="AK184" i="4" s="1"/>
  <c r="E151" i="4"/>
  <c r="E133" i="4"/>
  <c r="AG133" i="4" s="1"/>
  <c r="AH133" i="4" s="1"/>
  <c r="E109" i="4"/>
  <c r="AG109" i="4" s="1"/>
  <c r="AH109" i="4" s="1"/>
  <c r="E93" i="4"/>
  <c r="AG93" i="4" s="1"/>
  <c r="AH93" i="4" s="1"/>
  <c r="E77" i="4"/>
  <c r="AG77" i="4" s="1"/>
  <c r="AH77" i="4" s="1"/>
  <c r="E61" i="4"/>
  <c r="AG61" i="4" s="1"/>
  <c r="AH61" i="4" s="1"/>
  <c r="E45" i="4"/>
  <c r="AG45" i="4" s="1"/>
  <c r="AH45" i="4" s="1"/>
  <c r="E29" i="4"/>
  <c r="AG29" i="4" s="1"/>
  <c r="AH29" i="4" s="1"/>
  <c r="E13" i="4"/>
  <c r="AG13" i="4" s="1"/>
  <c r="AH13" i="4" s="1"/>
  <c r="E150" i="4"/>
  <c r="E134" i="4"/>
  <c r="AG134" i="4" s="1"/>
  <c r="AH134" i="4" s="1"/>
  <c r="E118" i="4"/>
  <c r="AG118" i="4" s="1"/>
  <c r="AH118" i="4" s="1"/>
  <c r="E90" i="4"/>
  <c r="AG90" i="4" s="1"/>
  <c r="AH90" i="4" s="1"/>
  <c r="E62" i="4"/>
  <c r="AG62" i="4" s="1"/>
  <c r="AH62" i="4" s="1"/>
  <c r="E34" i="4"/>
  <c r="AG34" i="4" s="1"/>
  <c r="AH34" i="4" s="1"/>
  <c r="E131" i="4"/>
  <c r="AG131" i="4" s="1"/>
  <c r="AH131" i="4" s="1"/>
  <c r="E83" i="4"/>
  <c r="AG83" i="4" s="1"/>
  <c r="AH83" i="4" s="1"/>
  <c r="E140" i="4"/>
  <c r="E153" i="4"/>
  <c r="E117" i="4"/>
  <c r="AG117" i="4" s="1"/>
  <c r="AH117" i="4" s="1"/>
  <c r="E182" i="4"/>
  <c r="AG182" i="4" s="1"/>
  <c r="AH182" i="4" s="1"/>
  <c r="AI182" i="4" s="1"/>
  <c r="AJ182" i="4" s="1"/>
  <c r="AK182" i="4" s="1"/>
  <c r="E19" i="4"/>
  <c r="AG19" i="4" s="1"/>
  <c r="AH19" i="4" s="1"/>
  <c r="E124" i="4"/>
  <c r="AG124" i="4" s="1"/>
  <c r="AH124" i="4" s="1"/>
  <c r="E12" i="4"/>
  <c r="AG12" i="4" s="1"/>
  <c r="AH12" i="4" s="1"/>
  <c r="E8" i="4"/>
  <c r="AG8" i="4" s="1"/>
  <c r="AH8" i="4" s="1"/>
  <c r="E123" i="4"/>
  <c r="AG123" i="4" s="1"/>
  <c r="AH123" i="4" s="1"/>
  <c r="E55" i="4"/>
  <c r="AG55" i="4" s="1"/>
  <c r="AH55" i="4" s="1"/>
  <c r="E160" i="4"/>
  <c r="E82" i="4"/>
  <c r="AG82" i="4" s="1"/>
  <c r="AH82" i="4" s="1"/>
  <c r="E125" i="4"/>
  <c r="AG125" i="4" s="1"/>
  <c r="AH125" i="4" s="1"/>
  <c r="E9" i="4"/>
  <c r="AG9" i="4" s="1"/>
  <c r="AH9" i="4" s="1"/>
  <c r="E30" i="4"/>
  <c r="AG30" i="4" s="1"/>
  <c r="AH30" i="4" s="1"/>
  <c r="E147" i="4"/>
  <c r="E91" i="4"/>
  <c r="AG91" i="4" s="1"/>
  <c r="AH91" i="4" s="1"/>
  <c r="E103" i="4"/>
  <c r="AG103" i="4" s="1"/>
  <c r="AH103" i="4" s="1"/>
  <c r="E145" i="4"/>
  <c r="E129" i="4"/>
  <c r="AG129" i="4" s="1"/>
  <c r="AH129" i="4" s="1"/>
  <c r="E54" i="4"/>
  <c r="AG54" i="4" s="1"/>
  <c r="AH54" i="4" s="1"/>
  <c r="E146" i="4"/>
  <c r="E41" i="4"/>
  <c r="AG41" i="4" s="1"/>
  <c r="AH41" i="4" s="1"/>
  <c r="E105" i="4"/>
  <c r="AG105" i="4" s="1"/>
  <c r="AH105" i="4" s="1"/>
  <c r="E175" i="4"/>
  <c r="AG175" i="4" s="1"/>
  <c r="AH175" i="4" s="1"/>
  <c r="AI175" i="4" s="1"/>
  <c r="AJ175" i="4" s="1"/>
  <c r="AK175" i="4" s="1"/>
  <c r="E144" i="4"/>
  <c r="E26" i="4"/>
  <c r="AG26" i="4" s="1"/>
  <c r="AH26" i="4" s="1"/>
  <c r="E25" i="4"/>
  <c r="AG25" i="4" s="1"/>
  <c r="AH25" i="4" s="1"/>
  <c r="E143" i="4"/>
  <c r="E56" i="4"/>
  <c r="AG56" i="4" s="1"/>
  <c r="AH56" i="4" s="1"/>
  <c r="E20" i="4"/>
  <c r="AG20" i="4" s="1"/>
  <c r="AH20" i="4" s="1"/>
  <c r="E57" i="4"/>
  <c r="AG57" i="4" s="1"/>
  <c r="AH57" i="4" s="1"/>
  <c r="E108" i="4"/>
  <c r="AG108" i="4" s="1"/>
  <c r="AH108" i="4" s="1"/>
  <c r="E188" i="4"/>
  <c r="AG188" i="4" s="1"/>
  <c r="AH188" i="4" s="1"/>
  <c r="AI188" i="4" s="1"/>
  <c r="AJ188" i="4" s="1"/>
  <c r="AK188" i="4" s="1"/>
  <c r="C11" i="31"/>
  <c r="C15" i="31"/>
  <c r="C13" i="31"/>
  <c r="C14" i="31"/>
  <c r="C4" i="31"/>
  <c r="C12" i="31"/>
  <c r="C10" i="31"/>
  <c r="E6" i="4"/>
  <c r="AG6" i="4" s="1"/>
  <c r="AH6" i="4" s="1"/>
  <c r="F34" i="4"/>
  <c r="G34" i="4" s="1"/>
  <c r="F18" i="4"/>
  <c r="G18" i="4" s="1"/>
  <c r="F123" i="4"/>
  <c r="G123" i="4" s="1"/>
  <c r="F75" i="4"/>
  <c r="G75" i="4" s="1"/>
  <c r="AG5" i="4"/>
  <c r="AH5" i="4" s="1"/>
  <c r="C6" i="31"/>
  <c r="C16" i="31"/>
  <c r="C9" i="31"/>
  <c r="E205" i="4"/>
  <c r="AG205" i="4" s="1"/>
  <c r="AH205" i="4" s="1"/>
  <c r="AI205" i="4" s="1"/>
  <c r="AJ205" i="4" s="1"/>
  <c r="AK205" i="4" s="1"/>
  <c r="E204" i="4"/>
  <c r="AG204" i="4" s="1"/>
  <c r="AH204" i="4" s="1"/>
  <c r="AI204" i="4" s="1"/>
  <c r="AJ204" i="4" s="1"/>
  <c r="AK204" i="4" s="1"/>
  <c r="E201" i="4"/>
  <c r="AG201" i="4" s="1"/>
  <c r="AH201" i="4" s="1"/>
  <c r="AI201" i="4" s="1"/>
  <c r="AJ201" i="4" s="1"/>
  <c r="AK201" i="4" s="1"/>
  <c r="E200" i="4"/>
  <c r="AG200" i="4" s="1"/>
  <c r="AH200" i="4" s="1"/>
  <c r="AI200" i="4" s="1"/>
  <c r="AJ200" i="4" s="1"/>
  <c r="AK200" i="4" s="1"/>
  <c r="E206" i="4"/>
  <c r="AG206" i="4" s="1"/>
  <c r="AH206" i="4" s="1"/>
  <c r="AI206" i="4" s="1"/>
  <c r="AJ206" i="4" s="1"/>
  <c r="AK206" i="4" s="1"/>
  <c r="E203" i="4"/>
  <c r="AG203" i="4" s="1"/>
  <c r="AH203" i="4" s="1"/>
  <c r="AI203" i="4" s="1"/>
  <c r="AJ203" i="4" s="1"/>
  <c r="AK203" i="4" s="1"/>
  <c r="E202" i="4"/>
  <c r="AG202" i="4" s="1"/>
  <c r="AH202" i="4" s="1"/>
  <c r="AI202" i="4" s="1"/>
  <c r="AJ202" i="4" s="1"/>
  <c r="AK202" i="4" s="1"/>
  <c r="C3" i="31"/>
  <c r="C7" i="31"/>
  <c r="C18" i="31"/>
  <c r="C17" i="31"/>
  <c r="C8" i="31"/>
  <c r="F83" i="4"/>
  <c r="G83" i="4" s="1"/>
  <c r="F116" i="4"/>
  <c r="G116" i="4" s="1"/>
  <c r="F143" i="4"/>
  <c r="G143" i="4" s="1"/>
  <c r="F163" i="4"/>
  <c r="G163" i="4" s="1"/>
  <c r="F150" i="4"/>
  <c r="G150" i="4" s="1"/>
  <c r="F93" i="4"/>
  <c r="G93" i="4" s="1"/>
  <c r="F101" i="4"/>
  <c r="G101" i="4" s="1"/>
  <c r="F125" i="4"/>
  <c r="G125" i="4" s="1"/>
  <c r="C5" i="31"/>
  <c r="AL4" i="4"/>
  <c r="AK2" i="4"/>
  <c r="AK1" i="4"/>
  <c r="AI108" i="4" l="1"/>
  <c r="AJ108" i="4" s="1"/>
  <c r="AK108" i="4" s="1"/>
  <c r="AL108" i="4" s="1"/>
  <c r="AI20" i="4"/>
  <c r="AJ20" i="4" s="1"/>
  <c r="AK20" i="4" s="1"/>
  <c r="AL20" i="4" s="1"/>
  <c r="AG143" i="4"/>
  <c r="AH143" i="4" s="1"/>
  <c r="AI143" i="4" s="1"/>
  <c r="AJ143" i="4" s="1"/>
  <c r="AK143" i="4" s="1"/>
  <c r="AL143" i="4" s="1"/>
  <c r="AI26" i="4"/>
  <c r="AJ26" i="4" s="1"/>
  <c r="AK26" i="4" s="1"/>
  <c r="AL26" i="4" s="1"/>
  <c r="AI41" i="4"/>
  <c r="AJ41" i="4" s="1"/>
  <c r="AK41" i="4" s="1"/>
  <c r="AL41" i="4" s="1"/>
  <c r="AI91" i="4"/>
  <c r="AJ91" i="4" s="1"/>
  <c r="AK91" i="4" s="1"/>
  <c r="AL91" i="4" s="1"/>
  <c r="AI125" i="4"/>
  <c r="AJ125" i="4" s="1"/>
  <c r="AK125" i="4" s="1"/>
  <c r="AL125" i="4" s="1"/>
  <c r="AI123" i="4"/>
  <c r="AJ123" i="4" s="1"/>
  <c r="AK123" i="4" s="1"/>
  <c r="AL123" i="4" s="1"/>
  <c r="AI19" i="4"/>
  <c r="AJ19" i="4" s="1"/>
  <c r="AK19" i="4" s="1"/>
  <c r="AL19" i="4" s="1"/>
  <c r="AI117" i="4"/>
  <c r="AJ117" i="4" s="1"/>
  <c r="AK117" i="4" s="1"/>
  <c r="AL117" i="4" s="1"/>
  <c r="AG140" i="4"/>
  <c r="AH140" i="4" s="1"/>
  <c r="AI140" i="4" s="1"/>
  <c r="AJ140" i="4" s="1"/>
  <c r="AK140" i="4" s="1"/>
  <c r="AL140" i="4" s="1"/>
  <c r="AI131" i="4"/>
  <c r="AJ131" i="4" s="1"/>
  <c r="AK131" i="4" s="1"/>
  <c r="AL131" i="4" s="1"/>
  <c r="AI62" i="4"/>
  <c r="AJ62" i="4" s="1"/>
  <c r="AK62" i="4" s="1"/>
  <c r="AL62" i="4" s="1"/>
  <c r="AI118" i="4"/>
  <c r="AJ118" i="4" s="1"/>
  <c r="AK118" i="4" s="1"/>
  <c r="AL118" i="4" s="1"/>
  <c r="AI29" i="4"/>
  <c r="AJ29" i="4" s="1"/>
  <c r="AK29" i="4" s="1"/>
  <c r="AL29" i="4" s="1"/>
  <c r="AI61" i="4"/>
  <c r="AJ61" i="4" s="1"/>
  <c r="AK61" i="4" s="1"/>
  <c r="AL61" i="4" s="1"/>
  <c r="AI93" i="4"/>
  <c r="AJ93" i="4" s="1"/>
  <c r="AK93" i="4" s="1"/>
  <c r="AL93" i="4" s="1"/>
  <c r="AI133" i="4"/>
  <c r="AJ133" i="4" s="1"/>
  <c r="AK133" i="4" s="1"/>
  <c r="AL133" i="4" s="1"/>
  <c r="AI47" i="4"/>
  <c r="AJ47" i="4" s="1"/>
  <c r="AK47" i="4" s="1"/>
  <c r="AL47" i="4" s="1"/>
  <c r="AI40" i="4"/>
  <c r="AJ40" i="4" s="1"/>
  <c r="AK40" i="4" s="1"/>
  <c r="AL40" i="4" s="1"/>
  <c r="AI10" i="4"/>
  <c r="AJ10" i="4" s="1"/>
  <c r="AK10" i="4" s="1"/>
  <c r="AL10" i="4" s="1"/>
  <c r="AG148" i="4"/>
  <c r="AH148" i="4" s="1"/>
  <c r="AI148" i="4" s="1"/>
  <c r="AJ148" i="4" s="1"/>
  <c r="AK148" i="4" s="1"/>
  <c r="AL148" i="4" s="1"/>
  <c r="AI71" i="4"/>
  <c r="AJ71" i="4" s="1"/>
  <c r="AK71" i="4" s="1"/>
  <c r="AL71" i="4" s="1"/>
  <c r="AI35" i="4"/>
  <c r="AJ35" i="4" s="1"/>
  <c r="AK35" i="4" s="1"/>
  <c r="AL35" i="4" s="1"/>
  <c r="AI11" i="4"/>
  <c r="AJ11" i="4" s="1"/>
  <c r="AK11" i="4" s="1"/>
  <c r="AL11" i="4" s="1"/>
  <c r="AI46" i="4"/>
  <c r="AJ46" i="4" s="1"/>
  <c r="AK46" i="4" s="1"/>
  <c r="AL46" i="4" s="1"/>
  <c r="AI106" i="4"/>
  <c r="AJ106" i="4" s="1"/>
  <c r="AK106" i="4" s="1"/>
  <c r="AL106" i="4" s="1"/>
  <c r="AG142" i="4"/>
  <c r="AH142" i="4" s="1"/>
  <c r="AI142" i="4" s="1"/>
  <c r="AJ142" i="4" s="1"/>
  <c r="AK142" i="4" s="1"/>
  <c r="AL142" i="4" s="1"/>
  <c r="AI37" i="4"/>
  <c r="AJ37" i="4" s="1"/>
  <c r="AK37" i="4" s="1"/>
  <c r="AL37" i="4" s="1"/>
  <c r="AI69" i="4"/>
  <c r="AJ69" i="4" s="1"/>
  <c r="AK69" i="4" s="1"/>
  <c r="AL69" i="4" s="1"/>
  <c r="AG149" i="4"/>
  <c r="AH149" i="4" s="1"/>
  <c r="AI149" i="4" s="1"/>
  <c r="AJ149" i="4" s="1"/>
  <c r="AK149" i="4" s="1"/>
  <c r="AL149" i="4" s="1"/>
  <c r="AI76" i="4"/>
  <c r="AJ76" i="4" s="1"/>
  <c r="AK76" i="4" s="1"/>
  <c r="AL76" i="4" s="1"/>
  <c r="AI52" i="4"/>
  <c r="AJ52" i="4" s="1"/>
  <c r="AK52" i="4" s="1"/>
  <c r="AL52" i="4" s="1"/>
  <c r="AI100" i="4"/>
  <c r="AJ100" i="4" s="1"/>
  <c r="AK100" i="4" s="1"/>
  <c r="AL100" i="4" s="1"/>
  <c r="AG141" i="4"/>
  <c r="AH141" i="4" s="1"/>
  <c r="AI141" i="4" s="1"/>
  <c r="AJ141" i="4" s="1"/>
  <c r="AK141" i="4" s="1"/>
  <c r="AL141" i="4" s="1"/>
  <c r="AI33" i="4"/>
  <c r="AJ33" i="4" s="1"/>
  <c r="AK33" i="4" s="1"/>
  <c r="AL33" i="4" s="1"/>
  <c r="AI38" i="4"/>
  <c r="AJ38" i="4" s="1"/>
  <c r="AK38" i="4" s="1"/>
  <c r="AL38" i="4" s="1"/>
  <c r="AI39" i="4"/>
  <c r="AJ39" i="4" s="1"/>
  <c r="AK39" i="4" s="1"/>
  <c r="AL39" i="4" s="1"/>
  <c r="AI36" i="4"/>
  <c r="AJ36" i="4" s="1"/>
  <c r="AK36" i="4" s="1"/>
  <c r="AL36" i="4" s="1"/>
  <c r="AI31" i="4"/>
  <c r="AJ31" i="4" s="1"/>
  <c r="AK31" i="4" s="1"/>
  <c r="AL31" i="4" s="1"/>
  <c r="AI95" i="4"/>
  <c r="AJ95" i="4" s="1"/>
  <c r="AK95" i="4" s="1"/>
  <c r="AL95" i="4" s="1"/>
  <c r="AI119" i="4"/>
  <c r="AJ119" i="4" s="1"/>
  <c r="AK119" i="4" s="1"/>
  <c r="AL119" i="4" s="1"/>
  <c r="AI96" i="4"/>
  <c r="AJ96" i="4" s="1"/>
  <c r="AK96" i="4" s="1"/>
  <c r="AL96" i="4" s="1"/>
  <c r="AI99" i="4"/>
  <c r="AJ99" i="4" s="1"/>
  <c r="AK99" i="4" s="1"/>
  <c r="AL99" i="4" s="1"/>
  <c r="AI66" i="4"/>
  <c r="AJ66" i="4" s="1"/>
  <c r="AK66" i="4" s="1"/>
  <c r="AL66" i="4" s="1"/>
  <c r="AI98" i="4"/>
  <c r="AJ98" i="4" s="1"/>
  <c r="AK98" i="4" s="1"/>
  <c r="AL98" i="4" s="1"/>
  <c r="AI107" i="4"/>
  <c r="AJ107" i="4" s="1"/>
  <c r="AK107" i="4" s="1"/>
  <c r="AL107" i="4" s="1"/>
  <c r="AI94" i="4"/>
  <c r="AJ94" i="4" s="1"/>
  <c r="AK94" i="4" s="1"/>
  <c r="AL94" i="4" s="1"/>
  <c r="AI64" i="4"/>
  <c r="AJ64" i="4" s="1"/>
  <c r="AK64" i="4" s="1"/>
  <c r="AL64" i="4" s="1"/>
  <c r="AI5" i="4"/>
  <c r="AJ5" i="4" s="1"/>
  <c r="AK5" i="4" s="1"/>
  <c r="AL5" i="4" s="1"/>
  <c r="AI54" i="4"/>
  <c r="AJ54" i="4" s="1"/>
  <c r="AK54" i="4" s="1"/>
  <c r="AL54" i="4" s="1"/>
  <c r="AG145" i="4"/>
  <c r="AH145" i="4" s="1"/>
  <c r="AI145" i="4" s="1"/>
  <c r="AJ145" i="4" s="1"/>
  <c r="AK145" i="4" s="1"/>
  <c r="AL145" i="4" s="1"/>
  <c r="AI30" i="4"/>
  <c r="AJ30" i="4" s="1"/>
  <c r="AK30" i="4" s="1"/>
  <c r="AL30" i="4" s="1"/>
  <c r="AI12" i="4"/>
  <c r="AJ12" i="4" s="1"/>
  <c r="AK12" i="4" s="1"/>
  <c r="AL12" i="4" s="1"/>
  <c r="AI88" i="4"/>
  <c r="AJ88" i="4" s="1"/>
  <c r="AK88" i="4" s="1"/>
  <c r="AL88" i="4" s="1"/>
  <c r="AI24" i="4"/>
  <c r="AJ24" i="4" s="1"/>
  <c r="AK24" i="4" s="1"/>
  <c r="AL24" i="4" s="1"/>
  <c r="AI60" i="4"/>
  <c r="AJ60" i="4" s="1"/>
  <c r="AK60" i="4" s="1"/>
  <c r="AL60" i="4" s="1"/>
  <c r="AI113" i="4"/>
  <c r="AJ113" i="4" s="1"/>
  <c r="AK113" i="4" s="1"/>
  <c r="AL113" i="4" s="1"/>
  <c r="AI49" i="4"/>
  <c r="AJ49" i="4" s="1"/>
  <c r="AK49" i="4" s="1"/>
  <c r="AL49" i="4" s="1"/>
  <c r="AI70" i="4"/>
  <c r="AJ70" i="4" s="1"/>
  <c r="AK70" i="4" s="1"/>
  <c r="AL70" i="4" s="1"/>
  <c r="AI27" i="4"/>
  <c r="AJ27" i="4" s="1"/>
  <c r="AK27" i="4" s="1"/>
  <c r="AL27" i="4" s="1"/>
  <c r="AI43" i="4"/>
  <c r="AJ43" i="4" s="1"/>
  <c r="AK43" i="4" s="1"/>
  <c r="AL43" i="4" s="1"/>
  <c r="AI127" i="4"/>
  <c r="AJ127" i="4" s="1"/>
  <c r="AK127" i="4" s="1"/>
  <c r="AL127" i="4" s="1"/>
  <c r="AI84" i="4"/>
  <c r="AJ84" i="4" s="1"/>
  <c r="AK84" i="4" s="1"/>
  <c r="AL84" i="4" s="1"/>
  <c r="AI89" i="4"/>
  <c r="AJ89" i="4" s="1"/>
  <c r="AK89" i="4" s="1"/>
  <c r="AL89" i="4" s="1"/>
  <c r="AI67" i="4"/>
  <c r="AJ67" i="4" s="1"/>
  <c r="AK67" i="4" s="1"/>
  <c r="AL67" i="4" s="1"/>
  <c r="AI121" i="4"/>
  <c r="AJ121" i="4" s="1"/>
  <c r="AK121" i="4" s="1"/>
  <c r="AL121" i="4" s="1"/>
  <c r="AI102" i="4"/>
  <c r="AJ102" i="4" s="1"/>
  <c r="AK102" i="4" s="1"/>
  <c r="AL102" i="4" s="1"/>
  <c r="AI86" i="4"/>
  <c r="AJ86" i="4" s="1"/>
  <c r="AK86" i="4" s="1"/>
  <c r="AL86" i="4" s="1"/>
  <c r="AI128" i="4"/>
  <c r="AJ128" i="4" s="1"/>
  <c r="AK128" i="4" s="1"/>
  <c r="AL128" i="4" s="1"/>
  <c r="AI87" i="4"/>
  <c r="AJ87" i="4" s="1"/>
  <c r="AK87" i="4" s="1"/>
  <c r="AL87" i="4" s="1"/>
  <c r="AI74" i="4"/>
  <c r="AJ74" i="4" s="1"/>
  <c r="AK74" i="4" s="1"/>
  <c r="AL74" i="4" s="1"/>
  <c r="AI51" i="4"/>
  <c r="AJ51" i="4" s="1"/>
  <c r="AK51" i="4" s="1"/>
  <c r="AL51" i="4" s="1"/>
  <c r="AI6" i="4"/>
  <c r="AJ6" i="4" s="1"/>
  <c r="AK6" i="4" s="1"/>
  <c r="AL6" i="4" s="1"/>
  <c r="AI57" i="4"/>
  <c r="AJ57" i="4" s="1"/>
  <c r="AK57" i="4" s="1"/>
  <c r="AL57" i="4" s="1"/>
  <c r="AI56" i="4"/>
  <c r="AJ56" i="4" s="1"/>
  <c r="AK56" i="4" s="1"/>
  <c r="AL56" i="4" s="1"/>
  <c r="AI25" i="4"/>
  <c r="AJ25" i="4" s="1"/>
  <c r="AK25" i="4" s="1"/>
  <c r="AL25" i="4" s="1"/>
  <c r="AG144" i="4"/>
  <c r="AH144" i="4" s="1"/>
  <c r="AI144" i="4" s="1"/>
  <c r="AJ144" i="4" s="1"/>
  <c r="AK144" i="4" s="1"/>
  <c r="AL144" i="4" s="1"/>
  <c r="AI105" i="4"/>
  <c r="AJ105" i="4" s="1"/>
  <c r="AK105" i="4" s="1"/>
  <c r="AL105" i="4" s="1"/>
  <c r="AG146" i="4"/>
  <c r="AH146" i="4" s="1"/>
  <c r="AI146" i="4" s="1"/>
  <c r="AJ146" i="4" s="1"/>
  <c r="AK146" i="4" s="1"/>
  <c r="AL146" i="4" s="1"/>
  <c r="AI129" i="4"/>
  <c r="AJ129" i="4" s="1"/>
  <c r="AK129" i="4" s="1"/>
  <c r="AL129" i="4" s="1"/>
  <c r="AI103" i="4"/>
  <c r="AJ103" i="4" s="1"/>
  <c r="AK103" i="4" s="1"/>
  <c r="AL103" i="4" s="1"/>
  <c r="AG147" i="4"/>
  <c r="AH147" i="4" s="1"/>
  <c r="AI147" i="4" s="1"/>
  <c r="AJ147" i="4" s="1"/>
  <c r="AK147" i="4" s="1"/>
  <c r="AL147" i="4" s="1"/>
  <c r="AI9" i="4"/>
  <c r="AJ9" i="4" s="1"/>
  <c r="AK9" i="4" s="1"/>
  <c r="AL9" i="4" s="1"/>
  <c r="AI82" i="4"/>
  <c r="AJ82" i="4" s="1"/>
  <c r="AK82" i="4" s="1"/>
  <c r="AL82" i="4" s="1"/>
  <c r="AI55" i="4"/>
  <c r="AJ55" i="4" s="1"/>
  <c r="AK55" i="4" s="1"/>
  <c r="AL55" i="4" s="1"/>
  <c r="AI8" i="4"/>
  <c r="AJ8" i="4" s="1"/>
  <c r="AK8" i="4" s="1"/>
  <c r="AL8" i="4" s="1"/>
  <c r="AI124" i="4"/>
  <c r="AJ124" i="4" s="1"/>
  <c r="AK124" i="4" s="1"/>
  <c r="AL124" i="4" s="1"/>
  <c r="AI83" i="4"/>
  <c r="AJ83" i="4" s="1"/>
  <c r="AK83" i="4" s="1"/>
  <c r="AL83" i="4" s="1"/>
  <c r="AI34" i="4"/>
  <c r="AJ34" i="4" s="1"/>
  <c r="AK34" i="4" s="1"/>
  <c r="AL34" i="4" s="1"/>
  <c r="AI90" i="4"/>
  <c r="AJ90" i="4" s="1"/>
  <c r="AK90" i="4" s="1"/>
  <c r="AL90" i="4" s="1"/>
  <c r="AI134" i="4"/>
  <c r="AJ134" i="4" s="1"/>
  <c r="AK134" i="4" s="1"/>
  <c r="AL134" i="4" s="1"/>
  <c r="AI45" i="4"/>
  <c r="AJ45" i="4" s="1"/>
  <c r="AK45" i="4" s="1"/>
  <c r="AL45" i="4" s="1"/>
  <c r="AI77" i="4"/>
  <c r="AJ77" i="4" s="1"/>
  <c r="AK77" i="4" s="1"/>
  <c r="AL77" i="4" s="1"/>
  <c r="AI109" i="4"/>
  <c r="AJ109" i="4" s="1"/>
  <c r="AK109" i="4" s="1"/>
  <c r="AL109" i="4" s="1"/>
  <c r="AI104" i="4"/>
  <c r="AJ104" i="4" s="1"/>
  <c r="AK104" i="4" s="1"/>
  <c r="AL104" i="4" s="1"/>
  <c r="AI18" i="4"/>
  <c r="AJ18" i="4" s="1"/>
  <c r="AK18" i="4" s="1"/>
  <c r="AL18" i="4" s="1"/>
  <c r="AI44" i="4"/>
  <c r="AJ44" i="4" s="1"/>
  <c r="AK44" i="4" s="1"/>
  <c r="AL44" i="4" s="1"/>
  <c r="AI80" i="4"/>
  <c r="AJ80" i="4" s="1"/>
  <c r="AK80" i="4" s="1"/>
  <c r="AL80" i="4" s="1"/>
  <c r="AI81" i="4"/>
  <c r="AJ81" i="4" s="1"/>
  <c r="AK81" i="4" s="1"/>
  <c r="AL81" i="4" s="1"/>
  <c r="AI17" i="4"/>
  <c r="AJ17" i="4" s="1"/>
  <c r="AK17" i="4" s="1"/>
  <c r="AL17" i="4" s="1"/>
  <c r="AI122" i="4"/>
  <c r="AJ122" i="4" s="1"/>
  <c r="AK122" i="4" s="1"/>
  <c r="AL122" i="4" s="1"/>
  <c r="AI50" i="4"/>
  <c r="AJ50" i="4" s="1"/>
  <c r="AK50" i="4" s="1"/>
  <c r="AL50" i="4" s="1"/>
  <c r="AI59" i="4"/>
  <c r="AJ59" i="4" s="1"/>
  <c r="AK59" i="4" s="1"/>
  <c r="AL59" i="4" s="1"/>
  <c r="AI132" i="4"/>
  <c r="AJ132" i="4" s="1"/>
  <c r="AK132" i="4" s="1"/>
  <c r="AL132" i="4" s="1"/>
  <c r="AI120" i="4"/>
  <c r="AJ120" i="4" s="1"/>
  <c r="AK120" i="4" s="1"/>
  <c r="AL120" i="4" s="1"/>
  <c r="AI79" i="4"/>
  <c r="AJ79" i="4" s="1"/>
  <c r="AK79" i="4" s="1"/>
  <c r="AL79" i="4" s="1"/>
  <c r="AI28" i="4"/>
  <c r="AJ28" i="4" s="1"/>
  <c r="AK28" i="4" s="1"/>
  <c r="AL28" i="4" s="1"/>
  <c r="AI14" i="4"/>
  <c r="AJ14" i="4" s="1"/>
  <c r="AK14" i="4" s="1"/>
  <c r="AL14" i="4" s="1"/>
  <c r="AI48" i="4"/>
  <c r="AJ48" i="4" s="1"/>
  <c r="AK48" i="4" s="1"/>
  <c r="AL48" i="4" s="1"/>
  <c r="AI72" i="4"/>
  <c r="AJ72" i="4" s="1"/>
  <c r="AK72" i="4" s="1"/>
  <c r="AL72" i="4" s="1"/>
  <c r="AI130" i="4"/>
  <c r="AJ130" i="4" s="1"/>
  <c r="AK130" i="4" s="1"/>
  <c r="AL130" i="4" s="1"/>
  <c r="AI92" i="4"/>
  <c r="AJ92" i="4" s="1"/>
  <c r="AK92" i="4" s="1"/>
  <c r="AL92" i="4" s="1"/>
  <c r="AI73" i="4"/>
  <c r="AJ73" i="4" s="1"/>
  <c r="AK73" i="4" s="1"/>
  <c r="AL73" i="4" s="1"/>
  <c r="AI114" i="4"/>
  <c r="AJ114" i="4" s="1"/>
  <c r="AK114" i="4" s="1"/>
  <c r="AL114" i="4" s="1"/>
  <c r="AI75" i="4"/>
  <c r="AJ75" i="4" s="1"/>
  <c r="AK75" i="4" s="1"/>
  <c r="AL75" i="4" s="1"/>
  <c r="AI22" i="4"/>
  <c r="AJ22" i="4" s="1"/>
  <c r="AK22" i="4" s="1"/>
  <c r="AL22" i="4" s="1"/>
  <c r="AI23" i="4"/>
  <c r="AJ23" i="4" s="1"/>
  <c r="AK23" i="4" s="1"/>
  <c r="AL23" i="4" s="1"/>
  <c r="AG139" i="4"/>
  <c r="AH139" i="4" s="1"/>
  <c r="AI139" i="4" s="1"/>
  <c r="AJ139" i="4" s="1"/>
  <c r="AK139" i="4" s="1"/>
  <c r="AL139" i="4" s="1"/>
  <c r="AI116" i="4"/>
  <c r="AJ116" i="4" s="1"/>
  <c r="AK116" i="4" s="1"/>
  <c r="AL116" i="4" s="1"/>
  <c r="AI110" i="4"/>
  <c r="AJ110" i="4" s="1"/>
  <c r="AK110" i="4" s="1"/>
  <c r="AL110" i="4" s="1"/>
  <c r="AI42" i="4"/>
  <c r="AJ42" i="4" s="1"/>
  <c r="AK42" i="4" s="1"/>
  <c r="AL42" i="4" s="1"/>
  <c r="AI115" i="4"/>
  <c r="AJ115" i="4" s="1"/>
  <c r="AK115" i="4" s="1"/>
  <c r="AL115" i="4" s="1"/>
  <c r="AI16" i="4"/>
  <c r="AJ16" i="4" s="1"/>
  <c r="AK16" i="4" s="1"/>
  <c r="AL16" i="4" s="1"/>
  <c r="AI78" i="4"/>
  <c r="AJ78" i="4" s="1"/>
  <c r="AK78" i="4" s="1"/>
  <c r="AL78" i="4" s="1"/>
  <c r="AI126" i="4"/>
  <c r="AJ126" i="4" s="1"/>
  <c r="AK126" i="4" s="1"/>
  <c r="AL126" i="4" s="1"/>
  <c r="AI21" i="4"/>
  <c r="AJ21" i="4" s="1"/>
  <c r="AK21" i="4" s="1"/>
  <c r="AL21" i="4" s="1"/>
  <c r="AI53" i="4"/>
  <c r="AJ53" i="4" s="1"/>
  <c r="AK53" i="4" s="1"/>
  <c r="AL53" i="4" s="1"/>
  <c r="AI101" i="4"/>
  <c r="AJ101" i="4" s="1"/>
  <c r="AK101" i="4" s="1"/>
  <c r="AL101" i="4" s="1"/>
  <c r="AI112" i="4"/>
  <c r="AJ112" i="4" s="1"/>
  <c r="AK112" i="4" s="1"/>
  <c r="AL112" i="4" s="1"/>
  <c r="AI32" i="4"/>
  <c r="AJ32" i="4" s="1"/>
  <c r="AK32" i="4" s="1"/>
  <c r="AL32" i="4" s="1"/>
  <c r="AI68" i="4"/>
  <c r="AJ68" i="4" s="1"/>
  <c r="AK68" i="4" s="1"/>
  <c r="AL68" i="4" s="1"/>
  <c r="AI65" i="4"/>
  <c r="AJ65" i="4" s="1"/>
  <c r="AK65" i="4" s="1"/>
  <c r="AL65" i="4" s="1"/>
  <c r="AG138" i="4"/>
  <c r="AH138" i="4" s="1"/>
  <c r="AI138" i="4" s="1"/>
  <c r="AJ138" i="4" s="1"/>
  <c r="AK138" i="4" s="1"/>
  <c r="AL138" i="4" s="1"/>
  <c r="AI7" i="4"/>
  <c r="AJ7" i="4" s="1"/>
  <c r="AK7" i="4" s="1"/>
  <c r="AL7" i="4" s="1"/>
  <c r="AI58" i="4"/>
  <c r="AJ58" i="4" s="1"/>
  <c r="AK58" i="4" s="1"/>
  <c r="AL58" i="4" s="1"/>
  <c r="AG136" i="4"/>
  <c r="AH136" i="4" s="1"/>
  <c r="AI136" i="4" s="1"/>
  <c r="AJ136" i="4" s="1"/>
  <c r="AK136" i="4" s="1"/>
  <c r="AL136" i="4" s="1"/>
  <c r="AI63" i="4"/>
  <c r="AJ63" i="4" s="1"/>
  <c r="AK63" i="4" s="1"/>
  <c r="AL63" i="4" s="1"/>
  <c r="AI85" i="4"/>
  <c r="AJ85" i="4" s="1"/>
  <c r="AK85" i="4" s="1"/>
  <c r="AL85" i="4" s="1"/>
  <c r="AG135" i="4"/>
  <c r="AH135" i="4" s="1"/>
  <c r="AI135" i="4" s="1"/>
  <c r="AJ135" i="4" s="1"/>
  <c r="AK135" i="4" s="1"/>
  <c r="AL135" i="4" s="1"/>
  <c r="AI97" i="4"/>
  <c r="AJ97" i="4" s="1"/>
  <c r="AK97" i="4" s="1"/>
  <c r="AL97" i="4" s="1"/>
  <c r="AG137" i="4"/>
  <c r="AH137" i="4" s="1"/>
  <c r="AI137" i="4" s="1"/>
  <c r="AJ137" i="4" s="1"/>
  <c r="AK137" i="4" s="1"/>
  <c r="AL137" i="4" s="1"/>
  <c r="AI111" i="4"/>
  <c r="AJ111" i="4" s="1"/>
  <c r="AK111" i="4" s="1"/>
  <c r="AL111" i="4" s="1"/>
  <c r="AG160" i="4"/>
  <c r="AH160" i="4" s="1"/>
  <c r="AI160" i="4" s="1"/>
  <c r="AJ160" i="4" s="1"/>
  <c r="AK160" i="4" s="1"/>
  <c r="AL160" i="4" s="1"/>
  <c r="AG150" i="4"/>
  <c r="AH150" i="4" s="1"/>
  <c r="AI150" i="4" s="1"/>
  <c r="AJ150" i="4" s="1"/>
  <c r="AK150" i="4" s="1"/>
  <c r="AL150" i="4" s="1"/>
  <c r="AG154" i="4"/>
  <c r="AH154" i="4" s="1"/>
  <c r="AI154" i="4" s="1"/>
  <c r="AJ154" i="4" s="1"/>
  <c r="AK154" i="4" s="1"/>
  <c r="AL154" i="4" s="1"/>
  <c r="AG163" i="4"/>
  <c r="AH163" i="4" s="1"/>
  <c r="AI163" i="4" s="1"/>
  <c r="AJ163" i="4" s="1"/>
  <c r="AK163" i="4" s="1"/>
  <c r="AL163" i="4" s="1"/>
  <c r="AG152" i="4"/>
  <c r="AH152" i="4" s="1"/>
  <c r="AI152" i="4" s="1"/>
  <c r="AJ152" i="4" s="1"/>
  <c r="AK152" i="4" s="1"/>
  <c r="AL152" i="4" s="1"/>
  <c r="AG162" i="4"/>
  <c r="AH162" i="4" s="1"/>
  <c r="AI162" i="4" s="1"/>
  <c r="AJ162" i="4" s="1"/>
  <c r="AK162" i="4" s="1"/>
  <c r="AL162" i="4" s="1"/>
  <c r="AG157" i="4"/>
  <c r="AH157" i="4" s="1"/>
  <c r="AI157" i="4" s="1"/>
  <c r="AJ157" i="4" s="1"/>
  <c r="AK157" i="4" s="1"/>
  <c r="AL157" i="4" s="1"/>
  <c r="AG167" i="4"/>
  <c r="AH167" i="4" s="1"/>
  <c r="AI167" i="4" s="1"/>
  <c r="AJ167" i="4" s="1"/>
  <c r="AK167" i="4" s="1"/>
  <c r="AL167" i="4" s="1"/>
  <c r="AG153" i="4"/>
  <c r="AH153" i="4" s="1"/>
  <c r="AI153" i="4" s="1"/>
  <c r="AJ153" i="4" s="1"/>
  <c r="AK153" i="4" s="1"/>
  <c r="AL153" i="4" s="1"/>
  <c r="AG151" i="4"/>
  <c r="AH151" i="4" s="1"/>
  <c r="AI151" i="4" s="1"/>
  <c r="AJ151" i="4" s="1"/>
  <c r="AK151" i="4" s="1"/>
  <c r="AL151" i="4" s="1"/>
  <c r="AG161" i="4"/>
  <c r="AH161" i="4" s="1"/>
  <c r="AI161" i="4" s="1"/>
  <c r="AJ161" i="4" s="1"/>
  <c r="AK161" i="4" s="1"/>
  <c r="AL161" i="4" s="1"/>
  <c r="AG156" i="4"/>
  <c r="AH156" i="4" s="1"/>
  <c r="AI156" i="4" s="1"/>
  <c r="AJ156" i="4" s="1"/>
  <c r="AK156" i="4" s="1"/>
  <c r="AL156" i="4" s="1"/>
  <c r="AG158" i="4"/>
  <c r="AH158" i="4" s="1"/>
  <c r="AI158" i="4" s="1"/>
  <c r="AJ158" i="4" s="1"/>
  <c r="AK158" i="4" s="1"/>
  <c r="AL158" i="4" s="1"/>
  <c r="AG159" i="4"/>
  <c r="AH159" i="4" s="1"/>
  <c r="AI159" i="4" s="1"/>
  <c r="AJ159" i="4" s="1"/>
  <c r="AK159" i="4" s="1"/>
  <c r="AL159" i="4" s="1"/>
  <c r="AG155" i="4"/>
  <c r="AH155" i="4" s="1"/>
  <c r="AI155" i="4" s="1"/>
  <c r="AJ155" i="4" s="1"/>
  <c r="AK155" i="4" s="1"/>
  <c r="AL155" i="4" s="1"/>
  <c r="AG166" i="4"/>
  <c r="AH166" i="4" s="1"/>
  <c r="AI166" i="4" s="1"/>
  <c r="AJ166" i="4" s="1"/>
  <c r="AK166" i="4" s="1"/>
  <c r="AL166" i="4" s="1"/>
  <c r="AG164" i="4"/>
  <c r="AH164" i="4" s="1"/>
  <c r="AI164" i="4" s="1"/>
  <c r="AJ164" i="4" s="1"/>
  <c r="AK164" i="4" s="1"/>
  <c r="AL164" i="4" s="1"/>
  <c r="AG168" i="4"/>
  <c r="AH168" i="4" s="1"/>
  <c r="AI168" i="4" s="1"/>
  <c r="AJ168" i="4" s="1"/>
  <c r="AK168" i="4" s="1"/>
  <c r="AL168" i="4" s="1"/>
  <c r="AG165" i="4"/>
  <c r="AH165" i="4" s="1"/>
  <c r="AI165" i="4" s="1"/>
  <c r="AJ165" i="4" s="1"/>
  <c r="AK165" i="4" s="1"/>
  <c r="AL165" i="4" s="1"/>
  <c r="AL206" i="4"/>
  <c r="AL205" i="4"/>
  <c r="AL175" i="4"/>
  <c r="AL184" i="4"/>
  <c r="AL185" i="4"/>
  <c r="AL178" i="4"/>
  <c r="AL180" i="4"/>
  <c r="AL174" i="4"/>
  <c r="AL189" i="4"/>
  <c r="AL187" i="4"/>
  <c r="AL186" i="4"/>
  <c r="AL199" i="4"/>
  <c r="AL192" i="4"/>
  <c r="AL194" i="4"/>
  <c r="AL193" i="4"/>
  <c r="AL169" i="4"/>
  <c r="AL171" i="4"/>
  <c r="AL172" i="4"/>
  <c r="AL209" i="4"/>
  <c r="AL213" i="4"/>
  <c r="AL217" i="4"/>
  <c r="AL221" i="4"/>
  <c r="AL225" i="4"/>
  <c r="AL229" i="4"/>
  <c r="AL216" i="4"/>
  <c r="AL220" i="4"/>
  <c r="AL224" i="4"/>
  <c r="AL228" i="4"/>
  <c r="AL208" i="4"/>
  <c r="AL212" i="4"/>
  <c r="AL207" i="4"/>
  <c r="AL237" i="4"/>
  <c r="AL245" i="4"/>
  <c r="AL253" i="4"/>
  <c r="AL261" i="4"/>
  <c r="AL269" i="4"/>
  <c r="AL232" i="4"/>
  <c r="AL240" i="4"/>
  <c r="AL248" i="4"/>
  <c r="AL256" i="4"/>
  <c r="AL264" i="4"/>
  <c r="AL272" i="4"/>
  <c r="AL277" i="4"/>
  <c r="AL239" i="4"/>
  <c r="AL247" i="4"/>
  <c r="AL255" i="4"/>
  <c r="AL263" i="4"/>
  <c r="AL271" i="4"/>
  <c r="AL234" i="4"/>
  <c r="AL242" i="4"/>
  <c r="AL250" i="4"/>
  <c r="AL258" i="4"/>
  <c r="AL266" i="4"/>
  <c r="AL274" i="4"/>
  <c r="AL202" i="4"/>
  <c r="AL201" i="4"/>
  <c r="AL203" i="4"/>
  <c r="AL200" i="4"/>
  <c r="AL204" i="4"/>
  <c r="AL188" i="4"/>
  <c r="AL182" i="4"/>
  <c r="AL177" i="4"/>
  <c r="AL183" i="4"/>
  <c r="AL190" i="4"/>
  <c r="AL179" i="4"/>
  <c r="AL181" i="4"/>
  <c r="AL176" i="4"/>
  <c r="AL198" i="4"/>
  <c r="AL191" i="4"/>
  <c r="AL195" i="4"/>
  <c r="AL197" i="4"/>
  <c r="AL196" i="4"/>
  <c r="AL170" i="4"/>
  <c r="AL211" i="4"/>
  <c r="AL215" i="4"/>
  <c r="AL219" i="4"/>
  <c r="AL223" i="4"/>
  <c r="AL227" i="4"/>
  <c r="AL231" i="4"/>
  <c r="AL218" i="4"/>
  <c r="AL222" i="4"/>
  <c r="AL226" i="4"/>
  <c r="AL230" i="4"/>
  <c r="AL210" i="4"/>
  <c r="AL214" i="4"/>
  <c r="AL173" i="4"/>
  <c r="AL233" i="4"/>
  <c r="AL241" i="4"/>
  <c r="AL249" i="4"/>
  <c r="AL257" i="4"/>
  <c r="AL265" i="4"/>
  <c r="AL273" i="4"/>
  <c r="AL236" i="4"/>
  <c r="AL244" i="4"/>
  <c r="AL252" i="4"/>
  <c r="AL260" i="4"/>
  <c r="AL268" i="4"/>
  <c r="AL276" i="4"/>
  <c r="AL235" i="4"/>
  <c r="AL243" i="4"/>
  <c r="AL251" i="4"/>
  <c r="AL259" i="4"/>
  <c r="AL267" i="4"/>
  <c r="AL275" i="4"/>
  <c r="AL238" i="4"/>
  <c r="AL246" i="4"/>
  <c r="AL254" i="4"/>
  <c r="AL262" i="4"/>
  <c r="AL270" i="4"/>
  <c r="AL278" i="4"/>
  <c r="AL2" i="4"/>
  <c r="AL1" i="4"/>
  <c r="AM4" i="4"/>
  <c r="AM5" i="4" l="1"/>
  <c r="AM270" i="4"/>
  <c r="AM254" i="4"/>
  <c r="AM238" i="4"/>
  <c r="AM267" i="4"/>
  <c r="AM251" i="4"/>
  <c r="AM235" i="4"/>
  <c r="AM268" i="4"/>
  <c r="AM252" i="4"/>
  <c r="AM236" i="4"/>
  <c r="AM265" i="4"/>
  <c r="AM249" i="4"/>
  <c r="AM233" i="4"/>
  <c r="AM214" i="4"/>
  <c r="AM230" i="4"/>
  <c r="AM222" i="4"/>
  <c r="AM231" i="4"/>
  <c r="AM223" i="4"/>
  <c r="AM215" i="4"/>
  <c r="AM165" i="4"/>
  <c r="AM170" i="4"/>
  <c r="AM166" i="4"/>
  <c r="AM197" i="4"/>
  <c r="AM191" i="4"/>
  <c r="AM176" i="4"/>
  <c r="AM137" i="4"/>
  <c r="AM179" i="4"/>
  <c r="AM135" i="4"/>
  <c r="AM155" i="4"/>
  <c r="AM136" i="4"/>
  <c r="AM7" i="4"/>
  <c r="AM65" i="4"/>
  <c r="AM68" i="4"/>
  <c r="AM112" i="4"/>
  <c r="AM53" i="4"/>
  <c r="AM158" i="4"/>
  <c r="AM78" i="4"/>
  <c r="AM190" i="4"/>
  <c r="AM42" i="4"/>
  <c r="AM116" i="4"/>
  <c r="AM139" i="4"/>
  <c r="AM22" i="4"/>
  <c r="AM75" i="4"/>
  <c r="AM73" i="4"/>
  <c r="AM130" i="4"/>
  <c r="AM183" i="4"/>
  <c r="AM14" i="4"/>
  <c r="AM79" i="4"/>
  <c r="AM120" i="4"/>
  <c r="AM59" i="4"/>
  <c r="AM177" i="4"/>
  <c r="AM17" i="4"/>
  <c r="AM80" i="4"/>
  <c r="AM18" i="4"/>
  <c r="AM151" i="4"/>
  <c r="AM77" i="4"/>
  <c r="AM90" i="4"/>
  <c r="AM83" i="4"/>
  <c r="AM182" i="4"/>
  <c r="AM8" i="4"/>
  <c r="AM82" i="4"/>
  <c r="AM147" i="4"/>
  <c r="AM129" i="4"/>
  <c r="AM105" i="4"/>
  <c r="AM25" i="4"/>
  <c r="AM57" i="4"/>
  <c r="AM6" i="4"/>
  <c r="AM200" i="4"/>
  <c r="AM150" i="4"/>
  <c r="AM131" i="4"/>
  <c r="AM12" i="4"/>
  <c r="AM30" i="4"/>
  <c r="AM41" i="4"/>
  <c r="AM20" i="4"/>
  <c r="AM202" i="4"/>
  <c r="AM266" i="4"/>
  <c r="AM250" i="4"/>
  <c r="AM234" i="4"/>
  <c r="AM263" i="4"/>
  <c r="AM247" i="4"/>
  <c r="AM277" i="4"/>
  <c r="AM264" i="4"/>
  <c r="AM248" i="4"/>
  <c r="AM232" i="4"/>
  <c r="AM261" i="4"/>
  <c r="AM245" i="4"/>
  <c r="AM64" i="4"/>
  <c r="AM212" i="4"/>
  <c r="AM228" i="4"/>
  <c r="AM220" i="4"/>
  <c r="AM229" i="4"/>
  <c r="AM221" i="4"/>
  <c r="AM213" i="4"/>
  <c r="AM172" i="4"/>
  <c r="AM94" i="4"/>
  <c r="AM167" i="4"/>
  <c r="AM194" i="4"/>
  <c r="AM199" i="4"/>
  <c r="AM98" i="4"/>
  <c r="AM99" i="4"/>
  <c r="AM187" i="4"/>
  <c r="AM119" i="4"/>
  <c r="AM95" i="4"/>
  <c r="AM36" i="4"/>
  <c r="AM38" i="4"/>
  <c r="AM141" i="4"/>
  <c r="AM52" i="4"/>
  <c r="AM149" i="4"/>
  <c r="AM37" i="4"/>
  <c r="AM142" i="4"/>
  <c r="AM46" i="4"/>
  <c r="AM11" i="4"/>
  <c r="AM71" i="4"/>
  <c r="AM51" i="4"/>
  <c r="AM87" i="4"/>
  <c r="AM86" i="4"/>
  <c r="AM10" i="4"/>
  <c r="AM157" i="4"/>
  <c r="AM89" i="4"/>
  <c r="AM84" i="4"/>
  <c r="AM178" i="4"/>
  <c r="AM47" i="4"/>
  <c r="AM185" i="4"/>
  <c r="AM27" i="4"/>
  <c r="AM70" i="4"/>
  <c r="AM49" i="4"/>
  <c r="AM60" i="4"/>
  <c r="AM88" i="4"/>
  <c r="AM133" i="4"/>
  <c r="AM61" i="4"/>
  <c r="AM62" i="4"/>
  <c r="AM19" i="4"/>
  <c r="AM125" i="4"/>
  <c r="AM54" i="4"/>
  <c r="AM143" i="4"/>
  <c r="AM205" i="4"/>
  <c r="AM278" i="4"/>
  <c r="AM262" i="4"/>
  <c r="AM246" i="4"/>
  <c r="AM275" i="4"/>
  <c r="AM259" i="4"/>
  <c r="AM243" i="4"/>
  <c r="AM276" i="4"/>
  <c r="AM260" i="4"/>
  <c r="AM244" i="4"/>
  <c r="AM273" i="4"/>
  <c r="AM257" i="4"/>
  <c r="AM241" i="4"/>
  <c r="AM173" i="4"/>
  <c r="AM210" i="4"/>
  <c r="AM226" i="4"/>
  <c r="AM218" i="4"/>
  <c r="AM227" i="4"/>
  <c r="AM219" i="4"/>
  <c r="AM211" i="4"/>
  <c r="AM168" i="4"/>
  <c r="AM164" i="4"/>
  <c r="AM196" i="4"/>
  <c r="AM195" i="4"/>
  <c r="AM198" i="4"/>
  <c r="AM111" i="4"/>
  <c r="AM181" i="4"/>
  <c r="AM97" i="4"/>
  <c r="AM85" i="4"/>
  <c r="AM63" i="4"/>
  <c r="AM58" i="4"/>
  <c r="AM138" i="4"/>
  <c r="AM159" i="4"/>
  <c r="AM32" i="4"/>
  <c r="AM101" i="4"/>
  <c r="AM21" i="4"/>
  <c r="AM126" i="4"/>
  <c r="AM16" i="4"/>
  <c r="AM115" i="4"/>
  <c r="AM110" i="4"/>
  <c r="AM156" i="4"/>
  <c r="AM23" i="4"/>
  <c r="AM161" i="4"/>
  <c r="AM114" i="4"/>
  <c r="AM92" i="4"/>
  <c r="AM72" i="4"/>
  <c r="AM48" i="4"/>
  <c r="AM28" i="4"/>
  <c r="AM132" i="4"/>
  <c r="AM50" i="4"/>
  <c r="AM122" i="4"/>
  <c r="AM81" i="4"/>
  <c r="AM44" i="4"/>
  <c r="AM104" i="4"/>
  <c r="AM109" i="4"/>
  <c r="AM45" i="4"/>
  <c r="AM134" i="4"/>
  <c r="AM34" i="4"/>
  <c r="AM153" i="4"/>
  <c r="AM124" i="4"/>
  <c r="AM55" i="4"/>
  <c r="AM9" i="4"/>
  <c r="AM103" i="4"/>
  <c r="AM146" i="4"/>
  <c r="AM144" i="4"/>
  <c r="AM56" i="4"/>
  <c r="AM188" i="4"/>
  <c r="AM204" i="4"/>
  <c r="AM203" i="4"/>
  <c r="AM118" i="4"/>
  <c r="AM117" i="4"/>
  <c r="AM160" i="4"/>
  <c r="AM145" i="4"/>
  <c r="AM26" i="4"/>
  <c r="AM201" i="4"/>
  <c r="AM274" i="4"/>
  <c r="AM258" i="4"/>
  <c r="AM242" i="4"/>
  <c r="AM271" i="4"/>
  <c r="AM255" i="4"/>
  <c r="AM239" i="4"/>
  <c r="AM272" i="4"/>
  <c r="AM256" i="4"/>
  <c r="AM240" i="4"/>
  <c r="AM269" i="4"/>
  <c r="AM253" i="4"/>
  <c r="AM237" i="4"/>
  <c r="AM207" i="4"/>
  <c r="AM208" i="4"/>
  <c r="AM224" i="4"/>
  <c r="AM216" i="4"/>
  <c r="AM225" i="4"/>
  <c r="AM217" i="4"/>
  <c r="AM209" i="4"/>
  <c r="AM171" i="4"/>
  <c r="AM169" i="4"/>
  <c r="AM193" i="4"/>
  <c r="AM192" i="4"/>
  <c r="AM107" i="4"/>
  <c r="AM66" i="4"/>
  <c r="AM186" i="4"/>
  <c r="AM96" i="4"/>
  <c r="AM189" i="4"/>
  <c r="AM31" i="4"/>
  <c r="AM39" i="4"/>
  <c r="AM33" i="4"/>
  <c r="AM100" i="4"/>
  <c r="AM76" i="4"/>
  <c r="AM69" i="4"/>
  <c r="AM174" i="4"/>
  <c r="AM106" i="4"/>
  <c r="AM180" i="4"/>
  <c r="AM35" i="4"/>
  <c r="AM148" i="4"/>
  <c r="AM74" i="4"/>
  <c r="AM128" i="4"/>
  <c r="AM102" i="4"/>
  <c r="AM121" i="4"/>
  <c r="AM67" i="4"/>
  <c r="AM40" i="4"/>
  <c r="AM127" i="4"/>
  <c r="AM162" i="4"/>
  <c r="AM152" i="4"/>
  <c r="AM43" i="4"/>
  <c r="AM163" i="4"/>
  <c r="AM154" i="4"/>
  <c r="AM113" i="4"/>
  <c r="AM24" i="4"/>
  <c r="AM184" i="4"/>
  <c r="AM93" i="4"/>
  <c r="AM29" i="4"/>
  <c r="AM140" i="4"/>
  <c r="AM123" i="4"/>
  <c r="AM91" i="4"/>
  <c r="AM175" i="4"/>
  <c r="AM108" i="4"/>
  <c r="AM206" i="4"/>
  <c r="AM2" i="4"/>
  <c r="AN4" i="4"/>
  <c r="AM1" i="4"/>
  <c r="AN5" i="4" l="1"/>
  <c r="AI13" i="4"/>
  <c r="AN143" i="4"/>
  <c r="AN30" i="4"/>
  <c r="AN19" i="4"/>
  <c r="AN150" i="4"/>
  <c r="AN88" i="4"/>
  <c r="AN43" i="4"/>
  <c r="AN89" i="4"/>
  <c r="AN87" i="4"/>
  <c r="AN35" i="4"/>
  <c r="AN37" i="4"/>
  <c r="AN33" i="4"/>
  <c r="AN99" i="4"/>
  <c r="AN165" i="4"/>
  <c r="AN204" i="4"/>
  <c r="AN236" i="4"/>
  <c r="AN268" i="4"/>
  <c r="AN197" i="4"/>
  <c r="AN229" i="4"/>
  <c r="AN261" i="4"/>
  <c r="AN166" i="4"/>
  <c r="AN175" i="4"/>
  <c r="AN206" i="4"/>
  <c r="AN238" i="4"/>
  <c r="AN270" i="4"/>
  <c r="AN199" i="4"/>
  <c r="AN231" i="4"/>
  <c r="AN263" i="4"/>
  <c r="AN26" i="4"/>
  <c r="AN145" i="4"/>
  <c r="AN125" i="4"/>
  <c r="AN117" i="4"/>
  <c r="AN62" i="4"/>
  <c r="AN29" i="4"/>
  <c r="AN133" i="4"/>
  <c r="AN60" i="4"/>
  <c r="AN70" i="4"/>
  <c r="AN47" i="4"/>
  <c r="AN40" i="4"/>
  <c r="AN121" i="4"/>
  <c r="AN86" i="4"/>
  <c r="AN74" i="4"/>
  <c r="AN71" i="4"/>
  <c r="AN46" i="4"/>
  <c r="AN69" i="4"/>
  <c r="AN52" i="4"/>
  <c r="AN141" i="4"/>
  <c r="AN39" i="4"/>
  <c r="AN95" i="4"/>
  <c r="AN96" i="4"/>
  <c r="AN98" i="4"/>
  <c r="AN94" i="4"/>
  <c r="AN164" i="4"/>
  <c r="AN160" i="4"/>
  <c r="AN169" i="4"/>
  <c r="AN200" i="4"/>
  <c r="AN232" i="4"/>
  <c r="AN264" i="4"/>
  <c r="AN193" i="4"/>
  <c r="AN225" i="4"/>
  <c r="AN257" i="4"/>
  <c r="AN162" i="4"/>
  <c r="AN171" i="4"/>
  <c r="AN202" i="4"/>
  <c r="AN234" i="4"/>
  <c r="AN266" i="4"/>
  <c r="AN195" i="4"/>
  <c r="AN227" i="4"/>
  <c r="AN259" i="4"/>
  <c r="AN258" i="4"/>
  <c r="AN235" i="4"/>
  <c r="AN173" i="4"/>
  <c r="AN212" i="4"/>
  <c r="AN244" i="4"/>
  <c r="AN276" i="4"/>
  <c r="AN205" i="4"/>
  <c r="AN237" i="4"/>
  <c r="AN269" i="4"/>
  <c r="AN174" i="4"/>
  <c r="AN182" i="4"/>
  <c r="AN214" i="4"/>
  <c r="AN246" i="4"/>
  <c r="AN278" i="4"/>
  <c r="AN207" i="4"/>
  <c r="AN239" i="4"/>
  <c r="AN271" i="4"/>
  <c r="AN6" i="4"/>
  <c r="AN56" i="4"/>
  <c r="AN144" i="4"/>
  <c r="AN146" i="4"/>
  <c r="AN103" i="4"/>
  <c r="AN9" i="4"/>
  <c r="AN55" i="4"/>
  <c r="AN124" i="4"/>
  <c r="AN34" i="4"/>
  <c r="AN134" i="4"/>
  <c r="AN45" i="4"/>
  <c r="AN109" i="4"/>
  <c r="AN104" i="4"/>
  <c r="AN44" i="4"/>
  <c r="AN81" i="4"/>
  <c r="AN122" i="4"/>
  <c r="AN59" i="4"/>
  <c r="AN120" i="4"/>
  <c r="AN79" i="4"/>
  <c r="AN14" i="4"/>
  <c r="AN72" i="4"/>
  <c r="AN92" i="4"/>
  <c r="AN114" i="4"/>
  <c r="AN22" i="4"/>
  <c r="AN139" i="4"/>
  <c r="AN110" i="4"/>
  <c r="AN115" i="4"/>
  <c r="AN78" i="4"/>
  <c r="AN21" i="4"/>
  <c r="AN101" i="4"/>
  <c r="AN32" i="4"/>
  <c r="AN65" i="4"/>
  <c r="AN7" i="4"/>
  <c r="AN136" i="4"/>
  <c r="AN85" i="4"/>
  <c r="AN97" i="4"/>
  <c r="AN111" i="4"/>
  <c r="AN168" i="4"/>
  <c r="AN176" i="4"/>
  <c r="AN208" i="4"/>
  <c r="AN240" i="4"/>
  <c r="AN272" i="4"/>
  <c r="AN201" i="4"/>
  <c r="AN233" i="4"/>
  <c r="AN265" i="4"/>
  <c r="AN170" i="4"/>
  <c r="AN178" i="4"/>
  <c r="AN210" i="4"/>
  <c r="AN242" i="4"/>
  <c r="AN187" i="4"/>
  <c r="AN251" i="4"/>
  <c r="AN108" i="4"/>
  <c r="AN54" i="4"/>
  <c r="AN123" i="4"/>
  <c r="AN131" i="4"/>
  <c r="AN93" i="4"/>
  <c r="AN113" i="4"/>
  <c r="AN84" i="4"/>
  <c r="AN102" i="4"/>
  <c r="AN148" i="4"/>
  <c r="AN106" i="4"/>
  <c r="AN76" i="4"/>
  <c r="AN31" i="4"/>
  <c r="AN156" i="4"/>
  <c r="AN188" i="4"/>
  <c r="AN220" i="4"/>
  <c r="AN252" i="4"/>
  <c r="AN181" i="4"/>
  <c r="AN213" i="4"/>
  <c r="AN245" i="4"/>
  <c r="AN277" i="4"/>
  <c r="AN159" i="4"/>
  <c r="AN190" i="4"/>
  <c r="AN222" i="4"/>
  <c r="AN254" i="4"/>
  <c r="AN183" i="4"/>
  <c r="AN215" i="4"/>
  <c r="AN247" i="4"/>
  <c r="AN20" i="4"/>
  <c r="AN41" i="4"/>
  <c r="AN91" i="4"/>
  <c r="AN12" i="4"/>
  <c r="AN140" i="4"/>
  <c r="AN118" i="4"/>
  <c r="AN61" i="4"/>
  <c r="AN24" i="4"/>
  <c r="AN49" i="4"/>
  <c r="AN27" i="4"/>
  <c r="AN127" i="4"/>
  <c r="AN67" i="4"/>
  <c r="AN10" i="4"/>
  <c r="AN128" i="4"/>
  <c r="AN51" i="4"/>
  <c r="AN11" i="4"/>
  <c r="AN142" i="4"/>
  <c r="AN149" i="4"/>
  <c r="AN100" i="4"/>
  <c r="AN38" i="4"/>
  <c r="AN36" i="4"/>
  <c r="AN119" i="4"/>
  <c r="AN66" i="4"/>
  <c r="AN107" i="4"/>
  <c r="AN64" i="4"/>
  <c r="AN180" i="4"/>
  <c r="AN153" i="4"/>
  <c r="AN184" i="4"/>
  <c r="AN216" i="4"/>
  <c r="AN248" i="4"/>
  <c r="AN177" i="4"/>
  <c r="AN209" i="4"/>
  <c r="AN241" i="4"/>
  <c r="AN273" i="4"/>
  <c r="AN155" i="4"/>
  <c r="AN186" i="4"/>
  <c r="AN218" i="4"/>
  <c r="AN250" i="4"/>
  <c r="AN179" i="4"/>
  <c r="AN211" i="4"/>
  <c r="AN243" i="4"/>
  <c r="AN275" i="4"/>
  <c r="AN203" i="4"/>
  <c r="AN172" i="4"/>
  <c r="AN196" i="4"/>
  <c r="AN228" i="4"/>
  <c r="AN260" i="4"/>
  <c r="AN189" i="4"/>
  <c r="AN221" i="4"/>
  <c r="AN253" i="4"/>
  <c r="AN158" i="4"/>
  <c r="AN167" i="4"/>
  <c r="AN198" i="4"/>
  <c r="AN230" i="4"/>
  <c r="AN262" i="4"/>
  <c r="AN191" i="4"/>
  <c r="AN223" i="4"/>
  <c r="AN255" i="4"/>
  <c r="AN157" i="4"/>
  <c r="AN57" i="4"/>
  <c r="AN25" i="4"/>
  <c r="AN105" i="4"/>
  <c r="AN129" i="4"/>
  <c r="AN147" i="4"/>
  <c r="AN82" i="4"/>
  <c r="AN8" i="4"/>
  <c r="AN83" i="4"/>
  <c r="AN90" i="4"/>
  <c r="AN77" i="4"/>
  <c r="AN151" i="4"/>
  <c r="AN18" i="4"/>
  <c r="AN80" i="4"/>
  <c r="AN17" i="4"/>
  <c r="AN50" i="4"/>
  <c r="AN132" i="4"/>
  <c r="AN28" i="4"/>
  <c r="AN48" i="4"/>
  <c r="AN130" i="4"/>
  <c r="AN73" i="4"/>
  <c r="AN75" i="4"/>
  <c r="AN23" i="4"/>
  <c r="AN116" i="4"/>
  <c r="AN42" i="4"/>
  <c r="AN16" i="4"/>
  <c r="AN126" i="4"/>
  <c r="AN53" i="4"/>
  <c r="AN112" i="4"/>
  <c r="AN68" i="4"/>
  <c r="AN138" i="4"/>
  <c r="AN58" i="4"/>
  <c r="AN63" i="4"/>
  <c r="AN135" i="4"/>
  <c r="AN137" i="4"/>
  <c r="AN152" i="4"/>
  <c r="AN161" i="4"/>
  <c r="AN192" i="4"/>
  <c r="AN224" i="4"/>
  <c r="AN256" i="4"/>
  <c r="AN185" i="4"/>
  <c r="AN217" i="4"/>
  <c r="AN249" i="4"/>
  <c r="AN154" i="4"/>
  <c r="AN163" i="4"/>
  <c r="AN194" i="4"/>
  <c r="AN226" i="4"/>
  <c r="AN274" i="4"/>
  <c r="AN219" i="4"/>
  <c r="AN267" i="4"/>
  <c r="AN2" i="4"/>
  <c r="AN1" i="4"/>
  <c r="AO4" i="4"/>
  <c r="AO5" i="4" l="1"/>
  <c r="AI15" i="4"/>
  <c r="AO267" i="4"/>
  <c r="AO274" i="4"/>
  <c r="AO194" i="4"/>
  <c r="AO154" i="4"/>
  <c r="AO217" i="4"/>
  <c r="AO256" i="4"/>
  <c r="AO192" i="4"/>
  <c r="AO152" i="4"/>
  <c r="AO135" i="4"/>
  <c r="AO58" i="4"/>
  <c r="AO68" i="4"/>
  <c r="AO53" i="4"/>
  <c r="AO16" i="4"/>
  <c r="AO116" i="4"/>
  <c r="AO75" i="4"/>
  <c r="AO130" i="4"/>
  <c r="AO28" i="4"/>
  <c r="AO132" i="4"/>
  <c r="AO17" i="4"/>
  <c r="AO18" i="4"/>
  <c r="AO77" i="4"/>
  <c r="AO90" i="4"/>
  <c r="AO8" i="4"/>
  <c r="AO147" i="4"/>
  <c r="AO105" i="4"/>
  <c r="AO57" i="4"/>
  <c r="AO255" i="4"/>
  <c r="AO191" i="4"/>
  <c r="AO230" i="4"/>
  <c r="AO167" i="4"/>
  <c r="AO253" i="4"/>
  <c r="AO189" i="4"/>
  <c r="AO228" i="4"/>
  <c r="AO172" i="4"/>
  <c r="AO275" i="4"/>
  <c r="AO211" i="4"/>
  <c r="AO250" i="4"/>
  <c r="AO186" i="4"/>
  <c r="AO273" i="4"/>
  <c r="AO209" i="4"/>
  <c r="AO248" i="4"/>
  <c r="AO184" i="4"/>
  <c r="AO180" i="4"/>
  <c r="AO107" i="4"/>
  <c r="AO119" i="4"/>
  <c r="AO38" i="4"/>
  <c r="AO149" i="4"/>
  <c r="AO11" i="4"/>
  <c r="AO128" i="4"/>
  <c r="AO67" i="4"/>
  <c r="AO27" i="4"/>
  <c r="AO24" i="4"/>
  <c r="AO118" i="4"/>
  <c r="AO12" i="4"/>
  <c r="AO41" i="4"/>
  <c r="AO247" i="4"/>
  <c r="AO183" i="4"/>
  <c r="AO222" i="4"/>
  <c r="AO159" i="4"/>
  <c r="AO245" i="4"/>
  <c r="AO181" i="4"/>
  <c r="AO220" i="4"/>
  <c r="AO156" i="4"/>
  <c r="AO76" i="4"/>
  <c r="AO148" i="4"/>
  <c r="AO84" i="4"/>
  <c r="AO93" i="4"/>
  <c r="AO123" i="4"/>
  <c r="AO108" i="4"/>
  <c r="AO251" i="4"/>
  <c r="AO242" i="4"/>
  <c r="AO178" i="4"/>
  <c r="AO265" i="4"/>
  <c r="AO201" i="4"/>
  <c r="AO240" i="4"/>
  <c r="AO176" i="4"/>
  <c r="AO111" i="4"/>
  <c r="AO85" i="4"/>
  <c r="AO7" i="4"/>
  <c r="AO32" i="4"/>
  <c r="AO21" i="4"/>
  <c r="AO115" i="4"/>
  <c r="AO139" i="4"/>
  <c r="AO114" i="4"/>
  <c r="AO72" i="4"/>
  <c r="AO79" i="4"/>
  <c r="AO59" i="4"/>
  <c r="AO81" i="4"/>
  <c r="AO104" i="4"/>
  <c r="AO45" i="4"/>
  <c r="AO34" i="4"/>
  <c r="AO55" i="4"/>
  <c r="AO103" i="4"/>
  <c r="AO144" i="4"/>
  <c r="AO6" i="4"/>
  <c r="AO239" i="4"/>
  <c r="AO278" i="4"/>
  <c r="AO214" i="4"/>
  <c r="AO174" i="4"/>
  <c r="AO237" i="4"/>
  <c r="AO276" i="4"/>
  <c r="AO212" i="4"/>
  <c r="AO235" i="4"/>
  <c r="AO259" i="4"/>
  <c r="AO195" i="4"/>
  <c r="AO234" i="4"/>
  <c r="AO171" i="4"/>
  <c r="AO257" i="4"/>
  <c r="AO193" i="4"/>
  <c r="AO232" i="4"/>
  <c r="AO169" i="4"/>
  <c r="AO164" i="4"/>
  <c r="AO98" i="4"/>
  <c r="AO95" i="4"/>
  <c r="AO141" i="4"/>
  <c r="AO69" i="4"/>
  <c r="AO71" i="4"/>
  <c r="AO86" i="4"/>
  <c r="AO40" i="4"/>
  <c r="AO70" i="4"/>
  <c r="AO133" i="4"/>
  <c r="AO62" i="4"/>
  <c r="AO125" i="4"/>
  <c r="AO26" i="4"/>
  <c r="AO231" i="4"/>
  <c r="AO270" i="4"/>
  <c r="AO206" i="4"/>
  <c r="AO166" i="4"/>
  <c r="AO229" i="4"/>
  <c r="AO268" i="4"/>
  <c r="AO204" i="4"/>
  <c r="AO99" i="4"/>
  <c r="AO37" i="4"/>
  <c r="AO87" i="4"/>
  <c r="AO43" i="4"/>
  <c r="AO150" i="4"/>
  <c r="AO30" i="4"/>
  <c r="AO219" i="4"/>
  <c r="AO226" i="4"/>
  <c r="AO163" i="4"/>
  <c r="AO249" i="4"/>
  <c r="AO185" i="4"/>
  <c r="AO224" i="4"/>
  <c r="AO161" i="4"/>
  <c r="AO137" i="4"/>
  <c r="AO63" i="4"/>
  <c r="AO138" i="4"/>
  <c r="AO112" i="4"/>
  <c r="AO126" i="4"/>
  <c r="AO42" i="4"/>
  <c r="AO23" i="4"/>
  <c r="AO73" i="4"/>
  <c r="AO48" i="4"/>
  <c r="AO50" i="4"/>
  <c r="AO80" i="4"/>
  <c r="AO151" i="4"/>
  <c r="AO83" i="4"/>
  <c r="AO82" i="4"/>
  <c r="AO129" i="4"/>
  <c r="AO25" i="4"/>
  <c r="AO157" i="4"/>
  <c r="AO223" i="4"/>
  <c r="AO262" i="4"/>
  <c r="AO198" i="4"/>
  <c r="AO158" i="4"/>
  <c r="AO221" i="4"/>
  <c r="AO260" i="4"/>
  <c r="AO196" i="4"/>
  <c r="AO203" i="4"/>
  <c r="AO243" i="4"/>
  <c r="AO179" i="4"/>
  <c r="AO218" i="4"/>
  <c r="AO155" i="4"/>
  <c r="AO241" i="4"/>
  <c r="AO177" i="4"/>
  <c r="AO216" i="4"/>
  <c r="AO153" i="4"/>
  <c r="AO64" i="4"/>
  <c r="AO66" i="4"/>
  <c r="AO36" i="4"/>
  <c r="AO100" i="4"/>
  <c r="AO142" i="4"/>
  <c r="AO51" i="4"/>
  <c r="AO10" i="4"/>
  <c r="AO127" i="4"/>
  <c r="AO49" i="4"/>
  <c r="AO61" i="4"/>
  <c r="AO140" i="4"/>
  <c r="AO91" i="4"/>
  <c r="AO20" i="4"/>
  <c r="AO215" i="4"/>
  <c r="AO254" i="4"/>
  <c r="AO190" i="4"/>
  <c r="AO277" i="4"/>
  <c r="AO213" i="4"/>
  <c r="AO252" i="4"/>
  <c r="AO188" i="4"/>
  <c r="AO31" i="4"/>
  <c r="AO106" i="4"/>
  <c r="AO102" i="4"/>
  <c r="AO113" i="4"/>
  <c r="AO131" i="4"/>
  <c r="AO54" i="4"/>
  <c r="AO187" i="4"/>
  <c r="AO210" i="4"/>
  <c r="AO170" i="4"/>
  <c r="AO233" i="4"/>
  <c r="AO272" i="4"/>
  <c r="AO208" i="4"/>
  <c r="AO168" i="4"/>
  <c r="AO97" i="4"/>
  <c r="AO136" i="4"/>
  <c r="AO65" i="4"/>
  <c r="AO101" i="4"/>
  <c r="AO78" i="4"/>
  <c r="AO110" i="4"/>
  <c r="AO22" i="4"/>
  <c r="AO92" i="4"/>
  <c r="AO14" i="4"/>
  <c r="AO120" i="4"/>
  <c r="AO122" i="4"/>
  <c r="AO44" i="4"/>
  <c r="AO109" i="4"/>
  <c r="AO134" i="4"/>
  <c r="AO124" i="4"/>
  <c r="AO9" i="4"/>
  <c r="AO146" i="4"/>
  <c r="AO56" i="4"/>
  <c r="AO271" i="4"/>
  <c r="AO207" i="4"/>
  <c r="AO246" i="4"/>
  <c r="AO182" i="4"/>
  <c r="AO269" i="4"/>
  <c r="AO205" i="4"/>
  <c r="AO244" i="4"/>
  <c r="AO173" i="4"/>
  <c r="AO258" i="4"/>
  <c r="AO227" i="4"/>
  <c r="AO266" i="4"/>
  <c r="AO202" i="4"/>
  <c r="AO162" i="4"/>
  <c r="AO225" i="4"/>
  <c r="AO264" i="4"/>
  <c r="AO200" i="4"/>
  <c r="AO160" i="4"/>
  <c r="AO94" i="4"/>
  <c r="AO96" i="4"/>
  <c r="AO39" i="4"/>
  <c r="AO52" i="4"/>
  <c r="AO46" i="4"/>
  <c r="AO74" i="4"/>
  <c r="AO121" i="4"/>
  <c r="AO47" i="4"/>
  <c r="AO60" i="4"/>
  <c r="AO29" i="4"/>
  <c r="AO117" i="4"/>
  <c r="AO145" i="4"/>
  <c r="AO263" i="4"/>
  <c r="AO199" i="4"/>
  <c r="AO238" i="4"/>
  <c r="AO175" i="4"/>
  <c r="AO261" i="4"/>
  <c r="AO197" i="4"/>
  <c r="AO236" i="4"/>
  <c r="AO165" i="4"/>
  <c r="AO33" i="4"/>
  <c r="AO35" i="4"/>
  <c r="AO89" i="4"/>
  <c r="AO88" i="4"/>
  <c r="AO19" i="4"/>
  <c r="AO143" i="4"/>
  <c r="AP4" i="4"/>
  <c r="AO1" i="4"/>
  <c r="AO2" i="4"/>
  <c r="AP5" i="4" l="1"/>
  <c r="AJ15" i="4"/>
  <c r="AJ13" i="4"/>
  <c r="AP19" i="4"/>
  <c r="AP89" i="4"/>
  <c r="AP33" i="4"/>
  <c r="AP236" i="4"/>
  <c r="AP261" i="4"/>
  <c r="AP238" i="4"/>
  <c r="AP263" i="4"/>
  <c r="AP117" i="4"/>
  <c r="AP60" i="4"/>
  <c r="AP121" i="4"/>
  <c r="AP46" i="4"/>
  <c r="AP39" i="4"/>
  <c r="AP94" i="4"/>
  <c r="AP200" i="4"/>
  <c r="AP225" i="4"/>
  <c r="AP202" i="4"/>
  <c r="AP227" i="4"/>
  <c r="AP173" i="4"/>
  <c r="AP205" i="4"/>
  <c r="AP182" i="4"/>
  <c r="AP207" i="4"/>
  <c r="AP56" i="4"/>
  <c r="AP9" i="4"/>
  <c r="AP134" i="4"/>
  <c r="AP44" i="4"/>
  <c r="AP120" i="4"/>
  <c r="AP92" i="4"/>
  <c r="AP110" i="4"/>
  <c r="AP101" i="4"/>
  <c r="AP136" i="4"/>
  <c r="AP168" i="4"/>
  <c r="AP272" i="4"/>
  <c r="AP170" i="4"/>
  <c r="AP187" i="4"/>
  <c r="AP131" i="4"/>
  <c r="AP102" i="4"/>
  <c r="AP31" i="4"/>
  <c r="AP252" i="4"/>
  <c r="AP277" i="4"/>
  <c r="AP254" i="4"/>
  <c r="AP20" i="4"/>
  <c r="AP140" i="4"/>
  <c r="AP49" i="4"/>
  <c r="AP10" i="4"/>
  <c r="AP142" i="4"/>
  <c r="AP36" i="4"/>
  <c r="AP64" i="4"/>
  <c r="AP216" i="4"/>
  <c r="AP241" i="4"/>
  <c r="AP218" i="4"/>
  <c r="AP243" i="4"/>
  <c r="AP196" i="4"/>
  <c r="AP221" i="4"/>
  <c r="AP198" i="4"/>
  <c r="AP223" i="4"/>
  <c r="AP25" i="4"/>
  <c r="AP82" i="4"/>
  <c r="AP80" i="4"/>
  <c r="AP73" i="4"/>
  <c r="AP42" i="4"/>
  <c r="AP112" i="4"/>
  <c r="AP63" i="4"/>
  <c r="AP161" i="4"/>
  <c r="AP185" i="4"/>
  <c r="AP163" i="4"/>
  <c r="AP219" i="4"/>
  <c r="AP150" i="4"/>
  <c r="AP87" i="4"/>
  <c r="AP99" i="4"/>
  <c r="AP268" i="4"/>
  <c r="AP166" i="4"/>
  <c r="AP270" i="4"/>
  <c r="AP26" i="4"/>
  <c r="AP62" i="4"/>
  <c r="AP70" i="4"/>
  <c r="AP86" i="4"/>
  <c r="AP69" i="4"/>
  <c r="AP95" i="4"/>
  <c r="AP164" i="4"/>
  <c r="AP232" i="4"/>
  <c r="AP257" i="4"/>
  <c r="AP234" i="4"/>
  <c r="AP259" i="4"/>
  <c r="AP212" i="4"/>
  <c r="AP237" i="4"/>
  <c r="AP214" i="4"/>
  <c r="AP239" i="4"/>
  <c r="AP144" i="4"/>
  <c r="AP55" i="4"/>
  <c r="AP45" i="4"/>
  <c r="AP81" i="4"/>
  <c r="AP79" i="4"/>
  <c r="AP114" i="4"/>
  <c r="AP115" i="4"/>
  <c r="AP32" i="4"/>
  <c r="AP85" i="4"/>
  <c r="AP176" i="4"/>
  <c r="AP201" i="4"/>
  <c r="AP178" i="4"/>
  <c r="AP251" i="4"/>
  <c r="AP123" i="4"/>
  <c r="AP84" i="4"/>
  <c r="AP76" i="4"/>
  <c r="AP220" i="4"/>
  <c r="AP245" i="4"/>
  <c r="AP222" i="4"/>
  <c r="AP247" i="4"/>
  <c r="AP12" i="4"/>
  <c r="AP24" i="4"/>
  <c r="AP67" i="4"/>
  <c r="AP11" i="4"/>
  <c r="AP38" i="4"/>
  <c r="AP107" i="4"/>
  <c r="AP184" i="4"/>
  <c r="AP209" i="4"/>
  <c r="AP186" i="4"/>
  <c r="AP211" i="4"/>
  <c r="AP172" i="4"/>
  <c r="AP189" i="4"/>
  <c r="AP167" i="4"/>
  <c r="AP191" i="4"/>
  <c r="AP57" i="4"/>
  <c r="AP147" i="4"/>
  <c r="AP90" i="4"/>
  <c r="AP18" i="4"/>
  <c r="AP132" i="4"/>
  <c r="AP130" i="4"/>
  <c r="AP116" i="4"/>
  <c r="AP53" i="4"/>
  <c r="AP58" i="4"/>
  <c r="AP152" i="4"/>
  <c r="AP256" i="4"/>
  <c r="AP154" i="4"/>
  <c r="AP274" i="4"/>
  <c r="AP143" i="4"/>
  <c r="AP88" i="4"/>
  <c r="AP35" i="4"/>
  <c r="AP165" i="4"/>
  <c r="AP197" i="4"/>
  <c r="AP175" i="4"/>
  <c r="AP199" i="4"/>
  <c r="AP145" i="4"/>
  <c r="AP29" i="4"/>
  <c r="AP47" i="4"/>
  <c r="AP74" i="4"/>
  <c r="AP52" i="4"/>
  <c r="AP96" i="4"/>
  <c r="AP160" i="4"/>
  <c r="AP264" i="4"/>
  <c r="AP162" i="4"/>
  <c r="AP266" i="4"/>
  <c r="AP258" i="4"/>
  <c r="AP244" i="4"/>
  <c r="AP269" i="4"/>
  <c r="AP246" i="4"/>
  <c r="AP271" i="4"/>
  <c r="AP146" i="4"/>
  <c r="AP124" i="4"/>
  <c r="AP109" i="4"/>
  <c r="AP122" i="4"/>
  <c r="AP14" i="4"/>
  <c r="AP22" i="4"/>
  <c r="AP78" i="4"/>
  <c r="AP65" i="4"/>
  <c r="AP97" i="4"/>
  <c r="AP208" i="4"/>
  <c r="AP233" i="4"/>
  <c r="AP210" i="4"/>
  <c r="AP54" i="4"/>
  <c r="AP113" i="4"/>
  <c r="AP106" i="4"/>
  <c r="AP188" i="4"/>
  <c r="AP213" i="4"/>
  <c r="AP190" i="4"/>
  <c r="AP215" i="4"/>
  <c r="AP91" i="4"/>
  <c r="AP61" i="4"/>
  <c r="AP127" i="4"/>
  <c r="AP51" i="4"/>
  <c r="AP100" i="4"/>
  <c r="AP66" i="4"/>
  <c r="AP153" i="4"/>
  <c r="AP177" i="4"/>
  <c r="AP155" i="4"/>
  <c r="AP179" i="4"/>
  <c r="AP203" i="4"/>
  <c r="AP260" i="4"/>
  <c r="AP158" i="4"/>
  <c r="AP262" i="4"/>
  <c r="AP157" i="4"/>
  <c r="AP129" i="4"/>
  <c r="AP83" i="4"/>
  <c r="AP151" i="4"/>
  <c r="AP50" i="4"/>
  <c r="AP48" i="4"/>
  <c r="AP23" i="4"/>
  <c r="AP126" i="4"/>
  <c r="AP138" i="4"/>
  <c r="AP137" i="4"/>
  <c r="AP224" i="4"/>
  <c r="AP249" i="4"/>
  <c r="AP226" i="4"/>
  <c r="AP30" i="4"/>
  <c r="AP43" i="4"/>
  <c r="AP37" i="4"/>
  <c r="AP204" i="4"/>
  <c r="AP229" i="4"/>
  <c r="AP206" i="4"/>
  <c r="AP231" i="4"/>
  <c r="AP125" i="4"/>
  <c r="AP133" i="4"/>
  <c r="AP40" i="4"/>
  <c r="AP71" i="4"/>
  <c r="AP141" i="4"/>
  <c r="AP98" i="4"/>
  <c r="AP169" i="4"/>
  <c r="AP193" i="4"/>
  <c r="AP171" i="4"/>
  <c r="AP195" i="4"/>
  <c r="AP235" i="4"/>
  <c r="AP276" i="4"/>
  <c r="AP174" i="4"/>
  <c r="AP278" i="4"/>
  <c r="AP6" i="4"/>
  <c r="AP103" i="4"/>
  <c r="AP34" i="4"/>
  <c r="AP104" i="4"/>
  <c r="AP59" i="4"/>
  <c r="AP72" i="4"/>
  <c r="AP139" i="4"/>
  <c r="AP21" i="4"/>
  <c r="AP7" i="4"/>
  <c r="AP111" i="4"/>
  <c r="AP240" i="4"/>
  <c r="AP265" i="4"/>
  <c r="AP242" i="4"/>
  <c r="AP108" i="4"/>
  <c r="AP93" i="4"/>
  <c r="AP148" i="4"/>
  <c r="AP156" i="4"/>
  <c r="AP181" i="4"/>
  <c r="AP159" i="4"/>
  <c r="AP183" i="4"/>
  <c r="AP41" i="4"/>
  <c r="AP118" i="4"/>
  <c r="AP27" i="4"/>
  <c r="AP128" i="4"/>
  <c r="AP149" i="4"/>
  <c r="AP119" i="4"/>
  <c r="AP180" i="4"/>
  <c r="AP248" i="4"/>
  <c r="AP273" i="4"/>
  <c r="AP250" i="4"/>
  <c r="AP275" i="4"/>
  <c r="AP228" i="4"/>
  <c r="AP253" i="4"/>
  <c r="AP230" i="4"/>
  <c r="AP255" i="4"/>
  <c r="AP105" i="4"/>
  <c r="AP8" i="4"/>
  <c r="AP77" i="4"/>
  <c r="AP17" i="4"/>
  <c r="AP28" i="4"/>
  <c r="AP75" i="4"/>
  <c r="AP16" i="4"/>
  <c r="AP68" i="4"/>
  <c r="AP135" i="4"/>
  <c r="AP192" i="4"/>
  <c r="AP217" i="4"/>
  <c r="AP194" i="4"/>
  <c r="AP267" i="4"/>
  <c r="AP2" i="4"/>
  <c r="AP1" i="4"/>
  <c r="AQ4" i="4"/>
  <c r="AQ143" i="4" l="1"/>
  <c r="AQ5" i="4"/>
  <c r="AQ59" i="4"/>
  <c r="AQ52" i="4"/>
  <c r="AQ58" i="4"/>
  <c r="AQ57" i="4"/>
  <c r="AQ56" i="4"/>
  <c r="AQ54" i="4"/>
  <c r="AQ53" i="4"/>
  <c r="AQ55" i="4"/>
  <c r="AQ206" i="4"/>
  <c r="AQ176" i="4"/>
  <c r="AQ23" i="4"/>
  <c r="AQ134" i="4"/>
  <c r="AQ274" i="4"/>
  <c r="AQ200" i="4"/>
  <c r="AQ106" i="4"/>
  <c r="AQ113" i="4"/>
  <c r="AQ252" i="4"/>
  <c r="AQ267" i="4"/>
  <c r="AQ159" i="4"/>
  <c r="AQ120" i="4"/>
  <c r="AQ105" i="4"/>
  <c r="AQ245" i="4"/>
  <c r="AQ95" i="4"/>
  <c r="AQ89" i="4"/>
  <c r="AQ123" i="4"/>
  <c r="AQ222" i="4"/>
  <c r="AQ164" i="4"/>
  <c r="AQ156" i="4"/>
  <c r="AQ45" i="4"/>
  <c r="AQ199" i="4"/>
  <c r="AQ215" i="4"/>
  <c r="AQ174" i="4"/>
  <c r="AQ154" i="4"/>
  <c r="AQ268" i="4"/>
  <c r="AQ193" i="4"/>
  <c r="AQ138" i="4"/>
  <c r="AQ79" i="4"/>
  <c r="AQ129" i="4"/>
  <c r="AQ261" i="4"/>
  <c r="AQ96" i="4"/>
  <c r="AQ157" i="4"/>
  <c r="AQ19" i="4"/>
  <c r="AQ238" i="4"/>
  <c r="AQ168" i="4"/>
  <c r="AQ110" i="4"/>
  <c r="AQ109" i="4"/>
  <c r="AQ216" i="4"/>
  <c r="AQ231" i="4"/>
  <c r="AQ69" i="4"/>
  <c r="AQ163" i="4"/>
  <c r="AQ20" i="4"/>
  <c r="AQ209" i="4"/>
  <c r="AQ14" i="4"/>
  <c r="AQ147" i="4"/>
  <c r="AQ277" i="4"/>
  <c r="AQ186" i="4"/>
  <c r="AQ10" i="4"/>
  <c r="AQ140" i="4"/>
  <c r="AQ254" i="4"/>
  <c r="AQ173" i="4"/>
  <c r="AQ115" i="4"/>
  <c r="AQ104" i="4"/>
  <c r="AQ232" i="4"/>
  <c r="AQ247" i="4"/>
  <c r="AQ76" i="4"/>
  <c r="AQ43" i="4"/>
  <c r="AQ26" i="4"/>
  <c r="AQ225" i="4"/>
  <c r="AQ63" i="4"/>
  <c r="AQ183" i="4"/>
  <c r="AQ82" i="4"/>
  <c r="AQ149" i="4"/>
  <c r="AQ233" i="4"/>
  <c r="AQ155" i="4"/>
  <c r="AQ72" i="4"/>
  <c r="AQ210" i="4"/>
  <c r="AQ167" i="4"/>
  <c r="AQ74" i="4"/>
  <c r="AQ29" i="4"/>
  <c r="AQ278" i="4"/>
  <c r="AQ204" i="4"/>
  <c r="AQ126" i="4"/>
  <c r="AQ80" i="4"/>
  <c r="AQ256" i="4"/>
  <c r="AQ271" i="4"/>
  <c r="AQ185" i="4"/>
  <c r="AQ175" i="4"/>
  <c r="AQ249" i="4"/>
  <c r="AQ135" i="4"/>
  <c r="AQ92" i="4"/>
  <c r="AQ124" i="4"/>
  <c r="AQ226" i="4"/>
  <c r="AQ169" i="4"/>
  <c r="AQ148" i="4"/>
  <c r="AQ93" i="4"/>
  <c r="AQ203" i="4"/>
  <c r="AQ219" i="4"/>
  <c r="AQ21" i="4"/>
  <c r="AQ17" i="4"/>
  <c r="AQ272" i="4"/>
  <c r="AQ197" i="4"/>
  <c r="AQ141" i="4"/>
  <c r="AQ47" i="4"/>
  <c r="AQ265" i="4"/>
  <c r="AQ179" i="4"/>
  <c r="AQ114" i="4"/>
  <c r="AQ153" i="4"/>
  <c r="AQ242" i="4"/>
  <c r="AQ171" i="4"/>
  <c r="AQ35" i="4"/>
  <c r="AQ184" i="4"/>
  <c r="AQ220" i="4"/>
  <c r="AQ235" i="4"/>
  <c r="AQ101" i="4"/>
  <c r="AQ177" i="4"/>
  <c r="AQ213" i="4"/>
  <c r="AQ38" i="4"/>
  <c r="AQ178" i="4"/>
  <c r="AQ91" i="4"/>
  <c r="AQ190" i="4"/>
  <c r="AQ137" i="4"/>
  <c r="AQ161" i="4"/>
  <c r="AQ34" i="4"/>
  <c r="AQ258" i="4"/>
  <c r="AQ64" i="4"/>
  <c r="AQ180" i="4"/>
  <c r="AQ24" i="4"/>
  <c r="AQ236" i="4"/>
  <c r="AQ251" i="4"/>
  <c r="AQ32" i="4"/>
  <c r="AQ25" i="4"/>
  <c r="AQ229" i="4"/>
  <c r="AQ36" i="4"/>
  <c r="AQ84" i="4"/>
  <c r="AQ125" i="4"/>
  <c r="AQ255" i="4"/>
  <c r="AQ86" i="4"/>
  <c r="AQ244" i="4"/>
  <c r="AQ259" i="4"/>
  <c r="AQ68" i="4"/>
  <c r="AQ132" i="4"/>
  <c r="AQ144" i="4"/>
  <c r="AQ237" i="4"/>
  <c r="AQ119" i="4"/>
  <c r="AQ67" i="4"/>
  <c r="AQ12" i="4"/>
  <c r="AQ214" i="4"/>
  <c r="AQ166" i="4"/>
  <c r="AQ139" i="4"/>
  <c r="AQ191" i="4"/>
  <c r="AQ208" i="4"/>
  <c r="AQ46" i="4"/>
  <c r="AQ60" i="4"/>
  <c r="AQ260" i="4"/>
  <c r="AQ275" i="4"/>
  <c r="AQ65" i="4"/>
  <c r="AQ146" i="4"/>
  <c r="AQ253" i="4"/>
  <c r="AQ187" i="4"/>
  <c r="AQ121" i="4"/>
  <c r="AQ117" i="4"/>
  <c r="AQ230" i="4"/>
  <c r="AQ170" i="4"/>
  <c r="AQ116" i="4"/>
  <c r="AQ77" i="4"/>
  <c r="AQ207" i="4"/>
  <c r="AQ223" i="4"/>
  <c r="AQ142" i="4"/>
  <c r="AQ49" i="4"/>
  <c r="AQ276" i="4"/>
  <c r="AQ201" i="4"/>
  <c r="AQ7" i="4"/>
  <c r="AQ28" i="4"/>
  <c r="AQ103" i="4"/>
  <c r="AQ269" i="4"/>
  <c r="AQ99" i="4"/>
  <c r="AQ102" i="4"/>
  <c r="AQ131" i="4"/>
  <c r="AQ246" i="4"/>
  <c r="AQ165" i="4"/>
  <c r="AQ42" i="4"/>
  <c r="AQ151" i="4"/>
  <c r="AQ224" i="4"/>
  <c r="AQ239" i="4"/>
  <c r="AQ37" i="4"/>
  <c r="AQ70" i="4"/>
  <c r="AQ108" i="4"/>
  <c r="AQ217" i="4"/>
  <c r="AQ136" i="4"/>
  <c r="AQ48" i="4"/>
  <c r="AQ9" i="4"/>
  <c r="AQ194" i="4"/>
  <c r="AQ98" i="4"/>
  <c r="AQ128" i="4"/>
  <c r="AQ118" i="4"/>
  <c r="AQ262" i="4"/>
  <c r="AQ188" i="4"/>
  <c r="AQ16" i="4"/>
  <c r="AQ18" i="4"/>
  <c r="AQ202" i="4"/>
  <c r="AQ27" i="4"/>
  <c r="AQ270" i="4"/>
  <c r="AQ196" i="4"/>
  <c r="AQ78" i="4"/>
  <c r="AQ44" i="4"/>
  <c r="AQ248" i="4"/>
  <c r="AQ263" i="4"/>
  <c r="AQ100" i="4"/>
  <c r="AQ152" i="4"/>
  <c r="AQ41" i="4"/>
  <c r="AQ241" i="4"/>
  <c r="AQ85" i="4"/>
  <c r="AQ130" i="4"/>
  <c r="AQ8" i="4"/>
  <c r="AQ218" i="4"/>
  <c r="AQ107" i="4"/>
  <c r="AQ87" i="4"/>
  <c r="AQ150" i="4"/>
  <c r="AQ195" i="4"/>
  <c r="AQ212" i="4"/>
  <c r="AQ158" i="4"/>
  <c r="AQ81" i="4"/>
  <c r="AQ264" i="4"/>
  <c r="AQ189" i="4"/>
  <c r="AQ33" i="4"/>
  <c r="AQ162" i="4"/>
  <c r="AQ145" i="4"/>
  <c r="AQ257" i="4"/>
  <c r="AQ97" i="4"/>
  <c r="AQ73" i="4"/>
  <c r="AQ182" i="4"/>
  <c r="AQ234" i="4"/>
  <c r="AQ94" i="4"/>
  <c r="AQ51" i="4"/>
  <c r="AQ61" i="4"/>
  <c r="AQ211" i="4"/>
  <c r="AQ227" i="4"/>
  <c r="AQ122" i="4"/>
  <c r="AQ6" i="4"/>
  <c r="AQ205" i="4"/>
  <c r="AQ39" i="4"/>
  <c r="AQ127" i="4"/>
  <c r="AQ30" i="4"/>
  <c r="AQ273" i="4"/>
  <c r="AQ181" i="4"/>
  <c r="AQ75" i="4"/>
  <c r="AQ83" i="4"/>
  <c r="AQ250" i="4"/>
  <c r="AQ172" i="4"/>
  <c r="AQ71" i="4"/>
  <c r="AQ133" i="4"/>
  <c r="AQ228" i="4"/>
  <c r="AQ243" i="4"/>
  <c r="AQ112" i="4"/>
  <c r="AQ50" i="4"/>
  <c r="AQ221" i="4"/>
  <c r="AQ31" i="4"/>
  <c r="AQ40" i="4"/>
  <c r="AQ160" i="4"/>
  <c r="AQ198" i="4"/>
  <c r="AQ111" i="4"/>
  <c r="AQ22" i="4"/>
  <c r="AQ90" i="4"/>
  <c r="AQ266" i="4"/>
  <c r="AQ192" i="4"/>
  <c r="AQ11" i="4"/>
  <c r="AQ88" i="4"/>
  <c r="AQ240" i="4"/>
  <c r="AQ66" i="4"/>
  <c r="AQ62" i="4"/>
  <c r="AR4" i="4"/>
  <c r="AR143" i="4" s="1"/>
  <c r="AQ1" i="4"/>
  <c r="AQ2" i="4"/>
  <c r="AR5" i="4" l="1"/>
  <c r="AR6" i="4"/>
  <c r="AR66" i="4"/>
  <c r="AR88" i="4"/>
  <c r="AR192" i="4"/>
  <c r="AR90" i="4"/>
  <c r="AR111" i="4"/>
  <c r="AR160" i="4"/>
  <c r="AR31" i="4"/>
  <c r="AR50" i="4"/>
  <c r="AR243" i="4"/>
  <c r="AR133" i="4"/>
  <c r="AR172" i="4"/>
  <c r="AR83" i="4"/>
  <c r="AR181" i="4"/>
  <c r="AR30" i="4"/>
  <c r="AR39" i="4"/>
  <c r="AR227" i="4"/>
  <c r="AR61" i="4"/>
  <c r="AR94" i="4"/>
  <c r="AR182" i="4"/>
  <c r="AR97" i="4"/>
  <c r="AR145" i="4"/>
  <c r="AR33" i="4"/>
  <c r="AR264" i="4"/>
  <c r="AR158" i="4"/>
  <c r="AR195" i="4"/>
  <c r="AR87" i="4"/>
  <c r="AR218" i="4"/>
  <c r="AR130" i="4"/>
  <c r="AR241" i="4"/>
  <c r="AR152" i="4"/>
  <c r="AR263" i="4"/>
  <c r="AR44" i="4"/>
  <c r="AR196" i="4"/>
  <c r="AR27" i="4"/>
  <c r="AR18" i="4"/>
  <c r="AR188" i="4"/>
  <c r="AR118" i="4"/>
  <c r="AR98" i="4"/>
  <c r="AR9" i="4"/>
  <c r="AR136" i="4"/>
  <c r="AR108" i="4"/>
  <c r="AR37" i="4"/>
  <c r="AR224" i="4"/>
  <c r="AR42" i="4"/>
  <c r="AR246" i="4"/>
  <c r="AR102" i="4"/>
  <c r="AR269" i="4"/>
  <c r="AR28" i="4"/>
  <c r="AR201" i="4"/>
  <c r="AR49" i="4"/>
  <c r="AR223" i="4"/>
  <c r="AR77" i="4"/>
  <c r="AR170" i="4"/>
  <c r="AR117" i="4"/>
  <c r="AR187" i="4"/>
  <c r="AR146" i="4"/>
  <c r="AR275" i="4"/>
  <c r="AR60" i="4"/>
  <c r="AR208" i="4"/>
  <c r="AR139" i="4"/>
  <c r="AR214" i="4"/>
  <c r="AR67" i="4"/>
  <c r="AR237" i="4"/>
  <c r="AR132" i="4"/>
  <c r="AR259" i="4"/>
  <c r="AR86" i="4"/>
  <c r="AR125" i="4"/>
  <c r="AR36" i="4"/>
  <c r="AR25" i="4"/>
  <c r="AR251" i="4"/>
  <c r="AR24" i="4"/>
  <c r="AR64" i="4"/>
  <c r="AR34" i="4"/>
  <c r="AR137" i="4"/>
  <c r="AR91" i="4"/>
  <c r="AR38" i="4"/>
  <c r="AR177" i="4"/>
  <c r="AR235" i="4"/>
  <c r="AR184" i="4"/>
  <c r="AR171" i="4"/>
  <c r="AR153" i="4"/>
  <c r="AR179" i="4"/>
  <c r="AR47" i="4"/>
  <c r="AR197" i="4"/>
  <c r="AR17" i="4"/>
  <c r="AR219" i="4"/>
  <c r="AR93" i="4"/>
  <c r="AR169" i="4"/>
  <c r="AR124" i="4"/>
  <c r="AR135" i="4"/>
  <c r="AR175" i="4"/>
  <c r="AR271" i="4"/>
  <c r="AR80" i="4"/>
  <c r="AR204" i="4"/>
  <c r="AR29" i="4"/>
  <c r="AR167" i="4"/>
  <c r="AR72" i="4"/>
  <c r="AR233" i="4"/>
  <c r="AR82" i="4"/>
  <c r="AR63" i="4"/>
  <c r="AR26" i="4"/>
  <c r="AR76" i="4"/>
  <c r="AR232" i="4"/>
  <c r="AR115" i="4"/>
  <c r="AR254" i="4"/>
  <c r="AR10" i="4"/>
  <c r="AR277" i="4"/>
  <c r="AR14" i="4"/>
  <c r="AR20" i="4"/>
  <c r="AR69" i="4"/>
  <c r="AR216" i="4"/>
  <c r="AR110" i="4"/>
  <c r="AR238" i="4"/>
  <c r="AR157" i="4"/>
  <c r="AR261" i="4"/>
  <c r="AR79" i="4"/>
  <c r="AR193" i="4"/>
  <c r="AR154" i="4"/>
  <c r="AR215" i="4"/>
  <c r="AR45" i="4"/>
  <c r="AR164" i="4"/>
  <c r="AR123" i="4"/>
  <c r="AR95" i="4"/>
  <c r="AR105" i="4"/>
  <c r="AR159" i="4"/>
  <c r="AR252" i="4"/>
  <c r="AR106" i="4"/>
  <c r="AR274" i="4"/>
  <c r="AR23" i="4"/>
  <c r="AR206" i="4"/>
  <c r="AR53" i="4"/>
  <c r="AR56" i="4"/>
  <c r="AR58" i="4"/>
  <c r="AR59" i="4"/>
  <c r="AR62" i="4"/>
  <c r="AR240" i="4"/>
  <c r="AR11" i="4"/>
  <c r="AR266" i="4"/>
  <c r="AR22" i="4"/>
  <c r="AR198" i="4"/>
  <c r="AR40" i="4"/>
  <c r="AR221" i="4"/>
  <c r="AR112" i="4"/>
  <c r="AR228" i="4"/>
  <c r="AR71" i="4"/>
  <c r="AR250" i="4"/>
  <c r="AR75" i="4"/>
  <c r="AR273" i="4"/>
  <c r="AR127" i="4"/>
  <c r="AR205" i="4"/>
  <c r="AR122" i="4"/>
  <c r="AR211" i="4"/>
  <c r="AR51" i="4"/>
  <c r="AR234" i="4"/>
  <c r="AR73" i="4"/>
  <c r="AR257" i="4"/>
  <c r="AR162" i="4"/>
  <c r="AR189" i="4"/>
  <c r="AR81" i="4"/>
  <c r="AR212" i="4"/>
  <c r="AR150" i="4"/>
  <c r="AR107" i="4"/>
  <c r="AR8" i="4"/>
  <c r="AR85" i="4"/>
  <c r="AR41" i="4"/>
  <c r="AR100" i="4"/>
  <c r="AR248" i="4"/>
  <c r="AR78" i="4"/>
  <c r="AR270" i="4"/>
  <c r="AR202" i="4"/>
  <c r="AR16" i="4"/>
  <c r="AR262" i="4"/>
  <c r="AR128" i="4"/>
  <c r="AR194" i="4"/>
  <c r="AR48" i="4"/>
  <c r="AR217" i="4"/>
  <c r="AR70" i="4"/>
  <c r="AR239" i="4"/>
  <c r="AR151" i="4"/>
  <c r="AR165" i="4"/>
  <c r="AR131" i="4"/>
  <c r="AR99" i="4"/>
  <c r="AR103" i="4"/>
  <c r="AR7" i="4"/>
  <c r="AR276" i="4"/>
  <c r="AR142" i="4"/>
  <c r="AR207" i="4"/>
  <c r="AR116" i="4"/>
  <c r="AR230" i="4"/>
  <c r="AR121" i="4"/>
  <c r="AR253" i="4"/>
  <c r="AR65" i="4"/>
  <c r="AR260" i="4"/>
  <c r="AR46" i="4"/>
  <c r="AR191" i="4"/>
  <c r="AR166" i="4"/>
  <c r="AR12" i="4"/>
  <c r="AR119" i="4"/>
  <c r="AR144" i="4"/>
  <c r="AR68" i="4"/>
  <c r="AR244" i="4"/>
  <c r="AR255" i="4"/>
  <c r="AR84" i="4"/>
  <c r="AR229" i="4"/>
  <c r="AR32" i="4"/>
  <c r="AR236" i="4"/>
  <c r="AR180" i="4"/>
  <c r="AR258" i="4"/>
  <c r="AR161" i="4"/>
  <c r="AR190" i="4"/>
  <c r="AR178" i="4"/>
  <c r="AR213" i="4"/>
  <c r="AR101" i="4"/>
  <c r="AR220" i="4"/>
  <c r="AR35" i="4"/>
  <c r="AR242" i="4"/>
  <c r="AR114" i="4"/>
  <c r="AR265" i="4"/>
  <c r="AR141" i="4"/>
  <c r="AR272" i="4"/>
  <c r="AR21" i="4"/>
  <c r="AR203" i="4"/>
  <c r="AR148" i="4"/>
  <c r="AR226" i="4"/>
  <c r="AR92" i="4"/>
  <c r="AR249" i="4"/>
  <c r="AR185" i="4"/>
  <c r="AR256" i="4"/>
  <c r="AR126" i="4"/>
  <c r="AR278" i="4"/>
  <c r="AR74" i="4"/>
  <c r="AR210" i="4"/>
  <c r="AR155" i="4"/>
  <c r="AR149" i="4"/>
  <c r="AR183" i="4"/>
  <c r="AR225" i="4"/>
  <c r="AR43" i="4"/>
  <c r="AR247" i="4"/>
  <c r="AR104" i="4"/>
  <c r="AR173" i="4"/>
  <c r="AR140" i="4"/>
  <c r="AR186" i="4"/>
  <c r="AR147" i="4"/>
  <c r="AR209" i="4"/>
  <c r="AR163" i="4"/>
  <c r="AR231" i="4"/>
  <c r="AR109" i="4"/>
  <c r="AR168" i="4"/>
  <c r="AR19" i="4"/>
  <c r="AR96" i="4"/>
  <c r="AR129" i="4"/>
  <c r="AR138" i="4"/>
  <c r="AR268" i="4"/>
  <c r="AR174" i="4"/>
  <c r="AR199" i="4"/>
  <c r="AR156" i="4"/>
  <c r="AR222" i="4"/>
  <c r="AR89" i="4"/>
  <c r="AR245" i="4"/>
  <c r="AR120" i="4"/>
  <c r="AR267" i="4"/>
  <c r="AR113" i="4"/>
  <c r="AR200" i="4"/>
  <c r="AR134" i="4"/>
  <c r="AR176" i="4"/>
  <c r="AR55" i="4"/>
  <c r="AR54" i="4"/>
  <c r="AR57" i="4"/>
  <c r="AR52" i="4"/>
  <c r="AK13" i="4"/>
  <c r="AL13" i="4" s="1"/>
  <c r="AM13" i="4" s="1"/>
  <c r="AN13" i="4" s="1"/>
  <c r="AO13" i="4" s="1"/>
  <c r="AP13" i="4" s="1"/>
  <c r="AQ13" i="4" s="1"/>
  <c r="AR13" i="4" s="1"/>
  <c r="AS4" i="4"/>
  <c r="AS143" i="4" s="1"/>
  <c r="AR2" i="4"/>
  <c r="AR1" i="4"/>
  <c r="AS5" i="4" l="1"/>
  <c r="AS6" i="4"/>
  <c r="AS13" i="4"/>
  <c r="AS57" i="4"/>
  <c r="AS134" i="4"/>
  <c r="AS120" i="4"/>
  <c r="AS89" i="4"/>
  <c r="AS156" i="4"/>
  <c r="AS174" i="4"/>
  <c r="AS138" i="4"/>
  <c r="AS96" i="4"/>
  <c r="AS168" i="4"/>
  <c r="AS231" i="4"/>
  <c r="AS209" i="4"/>
  <c r="AS186" i="4"/>
  <c r="AS173" i="4"/>
  <c r="AS247" i="4"/>
  <c r="AS225" i="4"/>
  <c r="AS149" i="4"/>
  <c r="AS210" i="4"/>
  <c r="AS278" i="4"/>
  <c r="AS256" i="4"/>
  <c r="AS249" i="4"/>
  <c r="AS226" i="4"/>
  <c r="AS203" i="4"/>
  <c r="AS272" i="4"/>
  <c r="AS265" i="4"/>
  <c r="AS242" i="4"/>
  <c r="AS220" i="4"/>
  <c r="AS213" i="4"/>
  <c r="AS190" i="4"/>
  <c r="AS258" i="4"/>
  <c r="AS236" i="4"/>
  <c r="AS229" i="4"/>
  <c r="AS255" i="4"/>
  <c r="AS68" i="4"/>
  <c r="AS119" i="4"/>
  <c r="AS166" i="4"/>
  <c r="AS46" i="4"/>
  <c r="AS65" i="4"/>
  <c r="AS121" i="4"/>
  <c r="AS116" i="4"/>
  <c r="AS142" i="4"/>
  <c r="AS7" i="4"/>
  <c r="AS99" i="4"/>
  <c r="AS165" i="4"/>
  <c r="AS239" i="4"/>
  <c r="AS217" i="4"/>
  <c r="AS194" i="4"/>
  <c r="AS262" i="4"/>
  <c r="AS202" i="4"/>
  <c r="AS78" i="4"/>
  <c r="AS100" i="4"/>
  <c r="AS85" i="4"/>
  <c r="AS107" i="4"/>
  <c r="AS212" i="4"/>
  <c r="AS189" i="4"/>
  <c r="AS257" i="4"/>
  <c r="AS234" i="4"/>
  <c r="AS211" i="4"/>
  <c r="AS205" i="4"/>
  <c r="AS273" i="4"/>
  <c r="AS250" i="4"/>
  <c r="AS228" i="4"/>
  <c r="AS221" i="4"/>
  <c r="AS198" i="4"/>
  <c r="AS266" i="4"/>
  <c r="AS240" i="4"/>
  <c r="AS111" i="4"/>
  <c r="AS88" i="4"/>
  <c r="AS58" i="4"/>
  <c r="AS53" i="4"/>
  <c r="AS23" i="4"/>
  <c r="AS106" i="4"/>
  <c r="AS159" i="4"/>
  <c r="AS95" i="4"/>
  <c r="AS164" i="4"/>
  <c r="AS215" i="4"/>
  <c r="AS193" i="4"/>
  <c r="AS261" i="4"/>
  <c r="AS238" i="4"/>
  <c r="AS216" i="4"/>
  <c r="AS20" i="4"/>
  <c r="AS277" i="4"/>
  <c r="AS254" i="4"/>
  <c r="AS232" i="4"/>
  <c r="AS26" i="4"/>
  <c r="AS82" i="4"/>
  <c r="AS72" i="4"/>
  <c r="AS29" i="4"/>
  <c r="AS80" i="4"/>
  <c r="AS175" i="4"/>
  <c r="AS124" i="4"/>
  <c r="AS93" i="4"/>
  <c r="AS17" i="4"/>
  <c r="AS47" i="4"/>
  <c r="AS153" i="4"/>
  <c r="AS184" i="4"/>
  <c r="AS177" i="4"/>
  <c r="AS91" i="4"/>
  <c r="AS34" i="4"/>
  <c r="AS24" i="4"/>
  <c r="AS25" i="4"/>
  <c r="AS125" i="4"/>
  <c r="AS259" i="4"/>
  <c r="AS237" i="4"/>
  <c r="AS214" i="4"/>
  <c r="AS208" i="4"/>
  <c r="AS275" i="4"/>
  <c r="AS187" i="4"/>
  <c r="AS170" i="4"/>
  <c r="AS223" i="4"/>
  <c r="AS201" i="4"/>
  <c r="AS269" i="4"/>
  <c r="AS246" i="4"/>
  <c r="AS224" i="4"/>
  <c r="AS108" i="4"/>
  <c r="AS9" i="4"/>
  <c r="AS118" i="4"/>
  <c r="AS18" i="4"/>
  <c r="AS196" i="4"/>
  <c r="AS263" i="4"/>
  <c r="AS241" i="4"/>
  <c r="AS218" i="4"/>
  <c r="AS195" i="4"/>
  <c r="AS264" i="4"/>
  <c r="AS145" i="4"/>
  <c r="AS182" i="4"/>
  <c r="AS61" i="4"/>
  <c r="AS30" i="4"/>
  <c r="AS83" i="4"/>
  <c r="AS133" i="4"/>
  <c r="AS50" i="4"/>
  <c r="AS160" i="4"/>
  <c r="AS66" i="4"/>
  <c r="AS55" i="4"/>
  <c r="AS113" i="4"/>
  <c r="AS52" i="4"/>
  <c r="AS54" i="4"/>
  <c r="AS176" i="4"/>
  <c r="AS200" i="4"/>
  <c r="AS267" i="4"/>
  <c r="AS245" i="4"/>
  <c r="AS222" i="4"/>
  <c r="AS199" i="4"/>
  <c r="AS268" i="4"/>
  <c r="AS129" i="4"/>
  <c r="AS19" i="4"/>
  <c r="AS109" i="4"/>
  <c r="AS163" i="4"/>
  <c r="AS147" i="4"/>
  <c r="AS140" i="4"/>
  <c r="AS104" i="4"/>
  <c r="AS43" i="4"/>
  <c r="AS183" i="4"/>
  <c r="AS155" i="4"/>
  <c r="AS74" i="4"/>
  <c r="AS126" i="4"/>
  <c r="AS185" i="4"/>
  <c r="AS92" i="4"/>
  <c r="AS148" i="4"/>
  <c r="AS21" i="4"/>
  <c r="AS141" i="4"/>
  <c r="AS114" i="4"/>
  <c r="AS35" i="4"/>
  <c r="AS101" i="4"/>
  <c r="AS178" i="4"/>
  <c r="AS161" i="4"/>
  <c r="AS180" i="4"/>
  <c r="AS32" i="4"/>
  <c r="AS84" i="4"/>
  <c r="AS244" i="4"/>
  <c r="AS144" i="4"/>
  <c r="AS12" i="4"/>
  <c r="AS191" i="4"/>
  <c r="AS260" i="4"/>
  <c r="AS253" i="4"/>
  <c r="AS230" i="4"/>
  <c r="AS207" i="4"/>
  <c r="AS276" i="4"/>
  <c r="AS103" i="4"/>
  <c r="AS131" i="4"/>
  <c r="AS151" i="4"/>
  <c r="AS70" i="4"/>
  <c r="AS48" i="4"/>
  <c r="AS128" i="4"/>
  <c r="AS16" i="4"/>
  <c r="AS270" i="4"/>
  <c r="AS248" i="4"/>
  <c r="AS41" i="4"/>
  <c r="AS8" i="4"/>
  <c r="AS150" i="4"/>
  <c r="AS81" i="4"/>
  <c r="AS162" i="4"/>
  <c r="AS73" i="4"/>
  <c r="AS51" i="4"/>
  <c r="AS122" i="4"/>
  <c r="AS127" i="4"/>
  <c r="AS75" i="4"/>
  <c r="AS71" i="4"/>
  <c r="AS112" i="4"/>
  <c r="AS40" i="4"/>
  <c r="AS22" i="4"/>
  <c r="AS11" i="4"/>
  <c r="AS62" i="4"/>
  <c r="AS192" i="4"/>
  <c r="AS59" i="4"/>
  <c r="AS56" i="4"/>
  <c r="AS206" i="4"/>
  <c r="AS274" i="4"/>
  <c r="AS252" i="4"/>
  <c r="AS105" i="4"/>
  <c r="AS123" i="4"/>
  <c r="AS45" i="4"/>
  <c r="AS154" i="4"/>
  <c r="AS79" i="4"/>
  <c r="AS157" i="4"/>
  <c r="AS110" i="4"/>
  <c r="AS69" i="4"/>
  <c r="AS14" i="4"/>
  <c r="AS10" i="4"/>
  <c r="AS115" i="4"/>
  <c r="AS76" i="4"/>
  <c r="AS63" i="4"/>
  <c r="AS233" i="4"/>
  <c r="AS167" i="4"/>
  <c r="AS204" i="4"/>
  <c r="AS271" i="4"/>
  <c r="AS135" i="4"/>
  <c r="AS169" i="4"/>
  <c r="AS219" i="4"/>
  <c r="AS197" i="4"/>
  <c r="AS179" i="4"/>
  <c r="AS171" i="4"/>
  <c r="AS235" i="4"/>
  <c r="AS38" i="4"/>
  <c r="AS137" i="4"/>
  <c r="AS64" i="4"/>
  <c r="AS251" i="4"/>
  <c r="AS36" i="4"/>
  <c r="AS86" i="4"/>
  <c r="AS132" i="4"/>
  <c r="AS67" i="4"/>
  <c r="AS139" i="4"/>
  <c r="AS60" i="4"/>
  <c r="AS146" i="4"/>
  <c r="AS117" i="4"/>
  <c r="AS77" i="4"/>
  <c r="AS49" i="4"/>
  <c r="AS28" i="4"/>
  <c r="AS102" i="4"/>
  <c r="AS42" i="4"/>
  <c r="AS37" i="4"/>
  <c r="AS136" i="4"/>
  <c r="AS98" i="4"/>
  <c r="AS188" i="4"/>
  <c r="AS27" i="4"/>
  <c r="AS44" i="4"/>
  <c r="AS152" i="4"/>
  <c r="AS130" i="4"/>
  <c r="AS87" i="4"/>
  <c r="AS158" i="4"/>
  <c r="AS33" i="4"/>
  <c r="AS97" i="4"/>
  <c r="AS94" i="4"/>
  <c r="AS227" i="4"/>
  <c r="AS39" i="4"/>
  <c r="AS181" i="4"/>
  <c r="AS172" i="4"/>
  <c r="AS243" i="4"/>
  <c r="AS31" i="4"/>
  <c r="AS90" i="4"/>
  <c r="AK15" i="4"/>
  <c r="AL15" i="4" s="1"/>
  <c r="AM15" i="4" s="1"/>
  <c r="AN15" i="4" s="1"/>
  <c r="AO15" i="4" s="1"/>
  <c r="AP15" i="4" s="1"/>
  <c r="AQ15" i="4" s="1"/>
  <c r="AR15" i="4" s="1"/>
  <c r="AS15" i="4" s="1"/>
  <c r="AS1" i="4"/>
  <c r="AS2" i="4"/>
  <c r="AT4" i="4"/>
  <c r="AT143" i="4" s="1"/>
  <c r="AT5" i="4" l="1"/>
  <c r="AT130" i="4"/>
  <c r="AT132" i="4"/>
  <c r="AT131" i="4"/>
  <c r="AT133" i="4"/>
  <c r="AT134" i="4"/>
  <c r="AT6" i="4"/>
  <c r="AT15" i="4"/>
  <c r="AT31" i="4"/>
  <c r="AT172" i="4"/>
  <c r="AT39" i="4"/>
  <c r="AT94" i="4"/>
  <c r="AT33" i="4"/>
  <c r="AT87" i="4"/>
  <c r="AT152" i="4"/>
  <c r="AT27" i="4"/>
  <c r="AT98" i="4"/>
  <c r="AT37" i="4"/>
  <c r="AT102" i="4"/>
  <c r="AT49" i="4"/>
  <c r="AT117" i="4"/>
  <c r="AT60" i="4"/>
  <c r="AT67" i="4"/>
  <c r="AT86" i="4"/>
  <c r="AT251" i="4"/>
  <c r="AT137" i="4"/>
  <c r="AT235" i="4"/>
  <c r="AT179" i="4"/>
  <c r="AT219" i="4"/>
  <c r="AT135" i="4"/>
  <c r="AT204" i="4"/>
  <c r="AT233" i="4"/>
  <c r="AT76" i="4"/>
  <c r="AT10" i="4"/>
  <c r="AT69" i="4"/>
  <c r="AT157" i="4"/>
  <c r="AT154" i="4"/>
  <c r="AT123" i="4"/>
  <c r="AT252" i="4"/>
  <c r="AT206" i="4"/>
  <c r="AT59" i="4"/>
  <c r="AT62" i="4"/>
  <c r="AT22" i="4"/>
  <c r="AT112" i="4"/>
  <c r="AT75" i="4"/>
  <c r="AT122" i="4"/>
  <c r="AT73" i="4"/>
  <c r="AT81" i="4"/>
  <c r="AT8" i="4"/>
  <c r="AT248" i="4"/>
  <c r="AT16" i="4"/>
  <c r="AT48" i="4"/>
  <c r="AT151" i="4"/>
  <c r="AT103" i="4"/>
  <c r="AT207" i="4"/>
  <c r="AT253" i="4"/>
  <c r="AT191" i="4"/>
  <c r="AT144" i="4"/>
  <c r="AT84" i="4"/>
  <c r="AT180" i="4"/>
  <c r="AT178" i="4"/>
  <c r="AT35" i="4"/>
  <c r="AT141" i="4"/>
  <c r="AT148" i="4"/>
  <c r="AT185" i="4"/>
  <c r="AT74" i="4"/>
  <c r="AT183" i="4"/>
  <c r="AT104" i="4"/>
  <c r="AT147" i="4"/>
  <c r="AT109" i="4"/>
  <c r="AT129" i="4"/>
  <c r="AT199" i="4"/>
  <c r="AT245" i="4"/>
  <c r="AT200" i="4"/>
  <c r="AT54" i="4"/>
  <c r="AT55" i="4"/>
  <c r="AT66" i="4"/>
  <c r="AT50" i="4"/>
  <c r="AT83" i="4"/>
  <c r="AT182" i="4"/>
  <c r="AT264" i="4"/>
  <c r="AT218" i="4"/>
  <c r="AT263" i="4"/>
  <c r="AT18" i="4"/>
  <c r="AT9" i="4"/>
  <c r="AT224" i="4"/>
  <c r="AT269" i="4"/>
  <c r="AT223" i="4"/>
  <c r="AT187" i="4"/>
  <c r="AT208" i="4"/>
  <c r="AT237" i="4"/>
  <c r="AT125" i="4"/>
  <c r="AT24" i="4"/>
  <c r="AT91" i="4"/>
  <c r="AT184" i="4"/>
  <c r="AT47" i="4"/>
  <c r="AT93" i="4"/>
  <c r="AT175" i="4"/>
  <c r="AT29" i="4"/>
  <c r="AT82" i="4"/>
  <c r="AT232" i="4"/>
  <c r="AT277" i="4"/>
  <c r="AT216" i="4"/>
  <c r="AT261" i="4"/>
  <c r="AT215" i="4"/>
  <c r="AT95" i="4"/>
  <c r="AT106" i="4"/>
  <c r="AT53" i="4"/>
  <c r="AT88" i="4"/>
  <c r="AT240" i="4"/>
  <c r="AT198" i="4"/>
  <c r="AT228" i="4"/>
  <c r="AT273" i="4"/>
  <c r="AT211" i="4"/>
  <c r="AT257" i="4"/>
  <c r="AT212" i="4"/>
  <c r="AT85" i="4"/>
  <c r="AT78" i="4"/>
  <c r="AT262" i="4"/>
  <c r="AT217" i="4"/>
  <c r="AT165" i="4"/>
  <c r="AT7" i="4"/>
  <c r="AT116" i="4"/>
  <c r="AT65" i="4"/>
  <c r="AT166" i="4"/>
  <c r="AT68" i="4"/>
  <c r="AT229" i="4"/>
  <c r="AT258" i="4"/>
  <c r="AT213" i="4"/>
  <c r="AT242" i="4"/>
  <c r="AT272" i="4"/>
  <c r="AT226" i="4"/>
  <c r="AT256" i="4"/>
  <c r="AT210" i="4"/>
  <c r="AT225" i="4"/>
  <c r="AT173" i="4"/>
  <c r="AT209" i="4"/>
  <c r="AT168" i="4"/>
  <c r="AT138" i="4"/>
  <c r="AT156" i="4"/>
  <c r="AT120" i="4"/>
  <c r="AT57" i="4"/>
  <c r="AT90" i="4"/>
  <c r="AT243" i="4"/>
  <c r="AT181" i="4"/>
  <c r="AT227" i="4"/>
  <c r="AT97" i="4"/>
  <c r="AT158" i="4"/>
  <c r="AT44" i="4"/>
  <c r="AT188" i="4"/>
  <c r="AT136" i="4"/>
  <c r="AT42" i="4"/>
  <c r="AT28" i="4"/>
  <c r="AT77" i="4"/>
  <c r="AT146" i="4"/>
  <c r="AT139" i="4"/>
  <c r="AT36" i="4"/>
  <c r="AT64" i="4"/>
  <c r="AT38" i="4"/>
  <c r="AT171" i="4"/>
  <c r="AT197" i="4"/>
  <c r="AT169" i="4"/>
  <c r="AT271" i="4"/>
  <c r="AT167" i="4"/>
  <c r="AT63" i="4"/>
  <c r="AT115" i="4"/>
  <c r="AT14" i="4"/>
  <c r="AT110" i="4"/>
  <c r="AT79" i="4"/>
  <c r="AT45" i="4"/>
  <c r="AT105" i="4"/>
  <c r="AT274" i="4"/>
  <c r="AT56" i="4"/>
  <c r="AT192" i="4"/>
  <c r="AT11" i="4"/>
  <c r="AT40" i="4"/>
  <c r="AT71" i="4"/>
  <c r="AT127" i="4"/>
  <c r="AT51" i="4"/>
  <c r="AT162" i="4"/>
  <c r="AT150" i="4"/>
  <c r="AT41" i="4"/>
  <c r="AT270" i="4"/>
  <c r="AT128" i="4"/>
  <c r="AT70" i="4"/>
  <c r="AT276" i="4"/>
  <c r="AT230" i="4"/>
  <c r="AT260" i="4"/>
  <c r="AT12" i="4"/>
  <c r="AT244" i="4"/>
  <c r="AT32" i="4"/>
  <c r="AT161" i="4"/>
  <c r="AT101" i="4"/>
  <c r="AT114" i="4"/>
  <c r="AT21" i="4"/>
  <c r="AT92" i="4"/>
  <c r="AT126" i="4"/>
  <c r="AT155" i="4"/>
  <c r="AT43" i="4"/>
  <c r="AT140" i="4"/>
  <c r="AT163" i="4"/>
  <c r="AT19" i="4"/>
  <c r="AT268" i="4"/>
  <c r="AT222" i="4"/>
  <c r="AT267" i="4"/>
  <c r="AT176" i="4"/>
  <c r="AT52" i="4"/>
  <c r="AT113" i="4"/>
  <c r="AT13" i="4"/>
  <c r="AT160" i="4"/>
  <c r="AT30" i="4"/>
  <c r="AT61" i="4"/>
  <c r="AT145" i="4"/>
  <c r="AT195" i="4"/>
  <c r="AT241" i="4"/>
  <c r="AT196" i="4"/>
  <c r="AT118" i="4"/>
  <c r="AT108" i="4"/>
  <c r="AT246" i="4"/>
  <c r="AT201" i="4"/>
  <c r="AT170" i="4"/>
  <c r="AT275" i="4"/>
  <c r="AT214" i="4"/>
  <c r="AT259" i="4"/>
  <c r="AT25" i="4"/>
  <c r="AT34" i="4"/>
  <c r="AT177" i="4"/>
  <c r="AT153" i="4"/>
  <c r="AT17" i="4"/>
  <c r="AT124" i="4"/>
  <c r="AT80" i="4"/>
  <c r="AT72" i="4"/>
  <c r="AT26" i="4"/>
  <c r="AT254" i="4"/>
  <c r="AT20" i="4"/>
  <c r="AT238" i="4"/>
  <c r="AT193" i="4"/>
  <c r="AT164" i="4"/>
  <c r="AT159" i="4"/>
  <c r="AT23" i="4"/>
  <c r="AT58" i="4"/>
  <c r="AT111" i="4"/>
  <c r="AT266" i="4"/>
  <c r="AT221" i="4"/>
  <c r="AT250" i="4"/>
  <c r="AT205" i="4"/>
  <c r="AT234" i="4"/>
  <c r="AT189" i="4"/>
  <c r="AT107" i="4"/>
  <c r="AT100" i="4"/>
  <c r="AT202" i="4"/>
  <c r="AT194" i="4"/>
  <c r="AT239" i="4"/>
  <c r="AT99" i="4"/>
  <c r="AT142" i="4"/>
  <c r="AT121" i="4"/>
  <c r="AT46" i="4"/>
  <c r="AT119" i="4"/>
  <c r="AT255" i="4"/>
  <c r="AT236" i="4"/>
  <c r="AT190" i="4"/>
  <c r="AT220" i="4"/>
  <c r="AT265" i="4"/>
  <c r="AT203" i="4"/>
  <c r="AT249" i="4"/>
  <c r="AT278" i="4"/>
  <c r="AT149" i="4"/>
  <c r="AT247" i="4"/>
  <c r="AT186" i="4"/>
  <c r="AT231" i="4"/>
  <c r="AT96" i="4"/>
  <c r="AT174" i="4"/>
  <c r="AT89" i="4"/>
  <c r="AT279" i="4"/>
  <c r="AT280" i="4"/>
  <c r="AT283" i="4"/>
  <c r="AT284" i="4"/>
  <c r="AT287" i="4"/>
  <c r="AT288" i="4"/>
  <c r="AT291" i="4"/>
  <c r="AT292" i="4"/>
  <c r="AT295" i="4"/>
  <c r="AT296" i="4"/>
  <c r="AT281" i="4"/>
  <c r="AT282" i="4"/>
  <c r="AT285" i="4"/>
  <c r="AT286" i="4"/>
  <c r="AT289" i="4"/>
  <c r="AT290" i="4"/>
  <c r="AT293" i="4"/>
  <c r="AT294" i="4"/>
  <c r="AT297" i="4"/>
  <c r="AT2" i="4"/>
  <c r="AT1" i="4"/>
  <c r="AU4" i="4"/>
  <c r="AU5" i="4" l="1"/>
  <c r="AU133" i="4"/>
  <c r="AU132" i="4"/>
  <c r="AU134" i="4"/>
  <c r="AU131" i="4"/>
  <c r="AU130" i="4"/>
  <c r="AU6" i="4"/>
  <c r="AU231" i="4"/>
  <c r="AU220" i="4"/>
  <c r="AU121" i="4"/>
  <c r="AU23" i="4"/>
  <c r="AU143" i="4"/>
  <c r="AU15" i="4"/>
  <c r="AU174" i="4"/>
  <c r="AU247" i="4"/>
  <c r="AU278" i="4"/>
  <c r="AU203" i="4"/>
  <c r="AU236" i="4"/>
  <c r="AU119" i="4"/>
  <c r="AU99" i="4"/>
  <c r="AU194" i="4"/>
  <c r="AU100" i="4"/>
  <c r="AU189" i="4"/>
  <c r="AU205" i="4"/>
  <c r="AU221" i="4"/>
  <c r="AU111" i="4"/>
  <c r="AU164" i="4"/>
  <c r="AU238" i="4"/>
  <c r="AU124" i="4"/>
  <c r="AU259" i="4"/>
  <c r="AU196" i="4"/>
  <c r="AU267" i="4"/>
  <c r="AU43" i="4"/>
  <c r="AU32" i="4"/>
  <c r="AU127" i="4"/>
  <c r="AU274" i="4"/>
  <c r="AU115" i="4"/>
  <c r="AU171" i="4"/>
  <c r="AU146" i="4"/>
  <c r="AU44" i="4"/>
  <c r="AU227" i="4"/>
  <c r="AU57" i="4"/>
  <c r="AU156" i="4"/>
  <c r="AU168" i="4"/>
  <c r="AU173" i="4"/>
  <c r="AU210" i="4"/>
  <c r="AU226" i="4"/>
  <c r="AU242" i="4"/>
  <c r="AU258" i="4"/>
  <c r="AU68" i="4"/>
  <c r="AU65" i="4"/>
  <c r="AU7" i="4"/>
  <c r="AU217" i="4"/>
  <c r="AU78" i="4"/>
  <c r="AU212" i="4"/>
  <c r="AU211" i="4"/>
  <c r="AU228" i="4"/>
  <c r="AU240" i="4"/>
  <c r="AU53" i="4"/>
  <c r="AU95" i="4"/>
  <c r="AU261" i="4"/>
  <c r="AU277" i="4"/>
  <c r="AU82" i="4"/>
  <c r="AU175" i="4"/>
  <c r="AU47" i="4"/>
  <c r="AU91" i="4"/>
  <c r="AU125" i="4"/>
  <c r="AU208" i="4"/>
  <c r="AU223" i="4"/>
  <c r="AU224" i="4"/>
  <c r="AU18" i="4"/>
  <c r="AU218" i="4"/>
  <c r="AU182" i="4"/>
  <c r="AU83" i="4"/>
  <c r="AU66" i="4"/>
  <c r="AU200" i="4"/>
  <c r="AU199" i="4"/>
  <c r="AU109" i="4"/>
  <c r="AU104" i="4"/>
  <c r="AU74" i="4"/>
  <c r="AU148" i="4"/>
  <c r="AU35" i="4"/>
  <c r="AU180" i="4"/>
  <c r="AU144" i="4"/>
  <c r="AU253" i="4"/>
  <c r="AU103" i="4"/>
  <c r="AU48" i="4"/>
  <c r="AU248" i="4"/>
  <c r="AU81" i="4"/>
  <c r="AU122" i="4"/>
  <c r="AU112" i="4"/>
  <c r="AU62" i="4"/>
  <c r="AU206" i="4"/>
  <c r="AU123" i="4"/>
  <c r="AU157" i="4"/>
  <c r="AU10" i="4"/>
  <c r="AU233" i="4"/>
  <c r="AU135" i="4"/>
  <c r="AU179" i="4"/>
  <c r="AU137" i="4"/>
  <c r="AU86" i="4"/>
  <c r="AU60" i="4"/>
  <c r="AU49" i="4"/>
  <c r="AU37" i="4"/>
  <c r="AU27" i="4"/>
  <c r="AU87" i="4"/>
  <c r="AU94" i="4"/>
  <c r="AU172" i="4"/>
  <c r="AU254" i="4"/>
  <c r="AU72" i="4"/>
  <c r="AU153" i="4"/>
  <c r="AU34" i="4"/>
  <c r="AU275" i="4"/>
  <c r="AU201" i="4"/>
  <c r="AU108" i="4"/>
  <c r="AU195" i="4"/>
  <c r="AU61" i="4"/>
  <c r="AU13" i="4"/>
  <c r="AU52" i="4"/>
  <c r="AU268" i="4"/>
  <c r="AU163" i="4"/>
  <c r="AU126" i="4"/>
  <c r="AU21" i="4"/>
  <c r="AU101" i="4"/>
  <c r="AU12" i="4"/>
  <c r="AU230" i="4"/>
  <c r="AU128" i="4"/>
  <c r="AU41" i="4"/>
  <c r="AU162" i="4"/>
  <c r="AU40" i="4"/>
  <c r="AU192" i="4"/>
  <c r="AU45" i="4"/>
  <c r="AU110" i="4"/>
  <c r="AU167" i="4"/>
  <c r="AU169" i="4"/>
  <c r="AU64" i="4"/>
  <c r="AU28" i="4"/>
  <c r="AU136" i="4"/>
  <c r="AU158" i="4"/>
  <c r="AU243" i="4"/>
  <c r="AU89" i="4"/>
  <c r="AU96" i="4"/>
  <c r="AU186" i="4"/>
  <c r="AU149" i="4"/>
  <c r="AU249" i="4"/>
  <c r="AU265" i="4"/>
  <c r="AU190" i="4"/>
  <c r="AU255" i="4"/>
  <c r="AU46" i="4"/>
  <c r="AU142" i="4"/>
  <c r="AU239" i="4"/>
  <c r="AU202" i="4"/>
  <c r="AU107" i="4"/>
  <c r="AU234" i="4"/>
  <c r="AU250" i="4"/>
  <c r="AU266" i="4"/>
  <c r="AU58" i="4"/>
  <c r="AU159" i="4"/>
  <c r="AU193" i="4"/>
  <c r="AU20" i="4"/>
  <c r="AU26" i="4"/>
  <c r="AU80" i="4"/>
  <c r="AU17" i="4"/>
  <c r="AU177" i="4"/>
  <c r="AU25" i="4"/>
  <c r="AU214" i="4"/>
  <c r="AU170" i="4"/>
  <c r="AU246" i="4"/>
  <c r="AU118" i="4"/>
  <c r="AU241" i="4"/>
  <c r="AU145" i="4"/>
  <c r="AU30" i="4"/>
  <c r="AU160" i="4"/>
  <c r="AU113" i="4"/>
  <c r="AU176" i="4"/>
  <c r="AU222" i="4"/>
  <c r="AU19" i="4"/>
  <c r="AU140" i="4"/>
  <c r="AU155" i="4"/>
  <c r="AU92" i="4"/>
  <c r="AU114" i="4"/>
  <c r="AU161" i="4"/>
  <c r="AU244" i="4"/>
  <c r="AU260" i="4"/>
  <c r="AU276" i="4"/>
  <c r="AU70" i="4"/>
  <c r="AU270" i="4"/>
  <c r="AU150" i="4"/>
  <c r="AU51" i="4"/>
  <c r="AU71" i="4"/>
  <c r="AU11" i="4"/>
  <c r="AU56" i="4"/>
  <c r="AU105" i="4"/>
  <c r="AU79" i="4"/>
  <c r="AU14" i="4"/>
  <c r="AU63" i="4"/>
  <c r="AU271" i="4"/>
  <c r="AU197" i="4"/>
  <c r="AU38" i="4"/>
  <c r="AU36" i="4"/>
  <c r="AU139" i="4"/>
  <c r="AU77" i="4"/>
  <c r="AU42" i="4"/>
  <c r="AU188" i="4"/>
  <c r="AU97" i="4"/>
  <c r="AU181" i="4"/>
  <c r="AU90" i="4"/>
  <c r="AU120" i="4"/>
  <c r="AU138" i="4"/>
  <c r="AU209" i="4"/>
  <c r="AU225" i="4"/>
  <c r="AU256" i="4"/>
  <c r="AU272" i="4"/>
  <c r="AU213" i="4"/>
  <c r="AU229" i="4"/>
  <c r="AU166" i="4"/>
  <c r="AU116" i="4"/>
  <c r="AU165" i="4"/>
  <c r="AU262" i="4"/>
  <c r="AU85" i="4"/>
  <c r="AU257" i="4"/>
  <c r="AU273" i="4"/>
  <c r="AU198" i="4"/>
  <c r="AU88" i="4"/>
  <c r="AU106" i="4"/>
  <c r="AU215" i="4"/>
  <c r="AU216" i="4"/>
  <c r="AU232" i="4"/>
  <c r="AU29" i="4"/>
  <c r="AU93" i="4"/>
  <c r="AU184" i="4"/>
  <c r="AU24" i="4"/>
  <c r="AU237" i="4"/>
  <c r="AU187" i="4"/>
  <c r="AU269" i="4"/>
  <c r="AU9" i="4"/>
  <c r="AU263" i="4"/>
  <c r="AU264" i="4"/>
  <c r="AU50" i="4"/>
  <c r="AU55" i="4"/>
  <c r="AU54" i="4"/>
  <c r="AU245" i="4"/>
  <c r="AU129" i="4"/>
  <c r="AU147" i="4"/>
  <c r="AU183" i="4"/>
  <c r="AU185" i="4"/>
  <c r="AU141" i="4"/>
  <c r="AU178" i="4"/>
  <c r="AU84" i="4"/>
  <c r="AU191" i="4"/>
  <c r="AU207" i="4"/>
  <c r="AU151" i="4"/>
  <c r="AU16" i="4"/>
  <c r="AU8" i="4"/>
  <c r="AU73" i="4"/>
  <c r="AU75" i="4"/>
  <c r="AU22" i="4"/>
  <c r="AU59" i="4"/>
  <c r="AU252" i="4"/>
  <c r="AU154" i="4"/>
  <c r="AU69" i="4"/>
  <c r="AU76" i="4"/>
  <c r="AU204" i="4"/>
  <c r="AU219" i="4"/>
  <c r="AU235" i="4"/>
  <c r="AU251" i="4"/>
  <c r="AU67" i="4"/>
  <c r="AU117" i="4"/>
  <c r="AU102" i="4"/>
  <c r="AU98" i="4"/>
  <c r="AU152" i="4"/>
  <c r="AU33" i="4"/>
  <c r="AU39" i="4"/>
  <c r="AU31" i="4"/>
  <c r="AU297" i="4"/>
  <c r="AU293" i="4"/>
  <c r="AU289" i="4"/>
  <c r="AU285" i="4"/>
  <c r="AU281" i="4"/>
  <c r="AU295" i="4"/>
  <c r="AU291" i="4"/>
  <c r="AU287" i="4"/>
  <c r="AU283" i="4"/>
  <c r="AU279" i="4"/>
  <c r="AU294" i="4"/>
  <c r="AU290" i="4"/>
  <c r="AU286" i="4"/>
  <c r="AU282" i="4"/>
  <c r="AU296" i="4"/>
  <c r="AU292" i="4"/>
  <c r="AU288" i="4"/>
  <c r="AU284" i="4"/>
  <c r="AU280" i="4"/>
  <c r="AV4" i="4"/>
  <c r="AU1" i="4"/>
  <c r="AU2" i="4"/>
  <c r="AV5" i="4" l="1"/>
  <c r="AV131" i="4"/>
  <c r="AV132" i="4"/>
  <c r="AV130" i="4"/>
  <c r="AV134" i="4"/>
  <c r="AV133" i="4"/>
  <c r="AV6" i="4"/>
  <c r="AV31" i="4"/>
  <c r="AV117" i="4"/>
  <c r="AV76" i="4"/>
  <c r="AV75" i="4"/>
  <c r="AV191" i="4"/>
  <c r="AV147" i="4"/>
  <c r="AV237" i="4"/>
  <c r="AV184" i="4"/>
  <c r="AV216" i="4"/>
  <c r="AV257" i="4"/>
  <c r="AV116" i="4"/>
  <c r="AV272" i="4"/>
  <c r="AV90" i="4"/>
  <c r="AV188" i="4"/>
  <c r="AV77" i="4"/>
  <c r="AV36" i="4"/>
  <c r="AV197" i="4"/>
  <c r="AV63" i="4"/>
  <c r="AV79" i="4"/>
  <c r="AV56" i="4"/>
  <c r="AV71" i="4"/>
  <c r="AV150" i="4"/>
  <c r="AV70" i="4"/>
  <c r="AV260" i="4"/>
  <c r="AV161" i="4"/>
  <c r="AV92" i="4"/>
  <c r="AV140" i="4"/>
  <c r="AV222" i="4"/>
  <c r="AV113" i="4"/>
  <c r="AV30" i="4"/>
  <c r="AV241" i="4"/>
  <c r="AV246" i="4"/>
  <c r="AV214" i="4"/>
  <c r="AV177" i="4"/>
  <c r="AV80" i="4"/>
  <c r="AV20" i="4"/>
  <c r="AV159" i="4"/>
  <c r="AV266" i="4"/>
  <c r="AV234" i="4"/>
  <c r="AV202" i="4"/>
  <c r="AV142" i="4"/>
  <c r="AV255" i="4"/>
  <c r="AV265" i="4"/>
  <c r="AV149" i="4"/>
  <c r="AV96" i="4"/>
  <c r="AV243" i="4"/>
  <c r="AV136" i="4"/>
  <c r="AV169" i="4"/>
  <c r="AV110" i="4"/>
  <c r="AV192" i="4"/>
  <c r="AV162" i="4"/>
  <c r="AV128" i="4"/>
  <c r="AV12" i="4"/>
  <c r="AV21" i="4"/>
  <c r="AV163" i="4"/>
  <c r="AV52" i="4"/>
  <c r="AV61" i="4"/>
  <c r="AV108" i="4"/>
  <c r="AV275" i="4"/>
  <c r="AV153" i="4"/>
  <c r="AV254" i="4"/>
  <c r="AV94" i="4"/>
  <c r="AV27" i="4"/>
  <c r="AV49" i="4"/>
  <c r="AV86" i="4"/>
  <c r="AV179" i="4"/>
  <c r="AV233" i="4"/>
  <c r="AV157" i="4"/>
  <c r="AV206" i="4"/>
  <c r="AV112" i="4"/>
  <c r="AV81" i="4"/>
  <c r="AV48" i="4"/>
  <c r="AV253" i="4"/>
  <c r="AV180" i="4"/>
  <c r="AV148" i="4"/>
  <c r="AV104" i="4"/>
  <c r="AV199" i="4"/>
  <c r="AV83" i="4"/>
  <c r="AV218" i="4"/>
  <c r="AV224" i="4"/>
  <c r="AV208" i="4"/>
  <c r="AV91" i="4"/>
  <c r="AV175" i="4"/>
  <c r="AV277" i="4"/>
  <c r="AV95" i="4"/>
  <c r="AV240" i="4"/>
  <c r="AV211" i="4"/>
  <c r="AV78" i="4"/>
  <c r="AV7" i="4"/>
  <c r="AV68" i="4"/>
  <c r="AV242" i="4"/>
  <c r="AV210" i="4"/>
  <c r="AV168" i="4"/>
  <c r="AV57" i="4"/>
  <c r="AV44" i="4"/>
  <c r="AV171" i="4"/>
  <c r="AV274" i="4"/>
  <c r="AV43" i="4"/>
  <c r="AV259" i="4"/>
  <c r="AV238" i="4"/>
  <c r="AV111" i="4"/>
  <c r="AV205" i="4"/>
  <c r="AV100" i="4"/>
  <c r="AV99" i="4"/>
  <c r="AV236" i="4"/>
  <c r="AV278" i="4"/>
  <c r="AV174" i="4"/>
  <c r="AV15" i="4"/>
  <c r="AV23" i="4"/>
  <c r="AV220" i="4"/>
  <c r="AV33" i="4"/>
  <c r="AV98" i="4"/>
  <c r="AV251" i="4"/>
  <c r="AV219" i="4"/>
  <c r="AV154" i="4"/>
  <c r="AV59" i="4"/>
  <c r="AV8" i="4"/>
  <c r="AV151" i="4"/>
  <c r="AV178" i="4"/>
  <c r="AV185" i="4"/>
  <c r="AV245" i="4"/>
  <c r="AV55" i="4"/>
  <c r="AV263" i="4"/>
  <c r="AV269" i="4"/>
  <c r="AV29" i="4"/>
  <c r="AV106" i="4"/>
  <c r="AV198" i="4"/>
  <c r="AV262" i="4"/>
  <c r="AV229" i="4"/>
  <c r="AV225" i="4"/>
  <c r="AV138" i="4"/>
  <c r="AV97" i="4"/>
  <c r="AV39" i="4"/>
  <c r="AV152" i="4"/>
  <c r="AV102" i="4"/>
  <c r="AV67" i="4"/>
  <c r="AV235" i="4"/>
  <c r="AV204" i="4"/>
  <c r="AV69" i="4"/>
  <c r="AV252" i="4"/>
  <c r="AV22" i="4"/>
  <c r="AV73" i="4"/>
  <c r="AV16" i="4"/>
  <c r="AV207" i="4"/>
  <c r="AV84" i="4"/>
  <c r="AV141" i="4"/>
  <c r="AV183" i="4"/>
  <c r="AV129" i="4"/>
  <c r="AV54" i="4"/>
  <c r="AV50" i="4"/>
  <c r="AV264" i="4"/>
  <c r="AV9" i="4"/>
  <c r="AV187" i="4"/>
  <c r="AV24" i="4"/>
  <c r="AV93" i="4"/>
  <c r="AV232" i="4"/>
  <c r="AV215" i="4"/>
  <c r="AV88" i="4"/>
  <c r="AV273" i="4"/>
  <c r="AV85" i="4"/>
  <c r="AV165" i="4"/>
  <c r="AV166" i="4"/>
  <c r="AV213" i="4"/>
  <c r="AV256" i="4"/>
  <c r="AV209" i="4"/>
  <c r="AV120" i="4"/>
  <c r="AV181" i="4"/>
  <c r="AV42" i="4"/>
  <c r="AV139" i="4"/>
  <c r="AV38" i="4"/>
  <c r="AV271" i="4"/>
  <c r="AV14" i="4"/>
  <c r="AV105" i="4"/>
  <c r="AV11" i="4"/>
  <c r="AV51" i="4"/>
  <c r="AV270" i="4"/>
  <c r="AV276" i="4"/>
  <c r="AV244" i="4"/>
  <c r="AV114" i="4"/>
  <c r="AV155" i="4"/>
  <c r="AV19" i="4"/>
  <c r="AV176" i="4"/>
  <c r="AV160" i="4"/>
  <c r="AV145" i="4"/>
  <c r="AV118" i="4"/>
  <c r="AV170" i="4"/>
  <c r="AV25" i="4"/>
  <c r="AV17" i="4"/>
  <c r="AV26" i="4"/>
  <c r="AV193" i="4"/>
  <c r="AV58" i="4"/>
  <c r="AV250" i="4"/>
  <c r="AV107" i="4"/>
  <c r="AV239" i="4"/>
  <c r="AV46" i="4"/>
  <c r="AV190" i="4"/>
  <c r="AV249" i="4"/>
  <c r="AV186" i="4"/>
  <c r="AV89" i="4"/>
  <c r="AV158" i="4"/>
  <c r="AV28" i="4"/>
  <c r="AV64" i="4"/>
  <c r="AV167" i="4"/>
  <c r="AV45" i="4"/>
  <c r="AV40" i="4"/>
  <c r="AV41" i="4"/>
  <c r="AV230" i="4"/>
  <c r="AV101" i="4"/>
  <c r="AV126" i="4"/>
  <c r="AV268" i="4"/>
  <c r="AV13" i="4"/>
  <c r="AV195" i="4"/>
  <c r="AV201" i="4"/>
  <c r="AV34" i="4"/>
  <c r="AV72" i="4"/>
  <c r="AV172" i="4"/>
  <c r="AV87" i="4"/>
  <c r="AV37" i="4"/>
  <c r="AV60" i="4"/>
  <c r="AV137" i="4"/>
  <c r="AV135" i="4"/>
  <c r="AV10" i="4"/>
  <c r="AV123" i="4"/>
  <c r="AV62" i="4"/>
  <c r="AV122" i="4"/>
  <c r="AV248" i="4"/>
  <c r="AV103" i="4"/>
  <c r="AV144" i="4"/>
  <c r="AV35" i="4"/>
  <c r="AV74" i="4"/>
  <c r="AV109" i="4"/>
  <c r="AV200" i="4"/>
  <c r="AV66" i="4"/>
  <c r="AV182" i="4"/>
  <c r="AV18" i="4"/>
  <c r="AV223" i="4"/>
  <c r="AV125" i="4"/>
  <c r="AV47" i="4"/>
  <c r="AV82" i="4"/>
  <c r="AV261" i="4"/>
  <c r="AV53" i="4"/>
  <c r="AV228" i="4"/>
  <c r="AV212" i="4"/>
  <c r="AV217" i="4"/>
  <c r="AV65" i="4"/>
  <c r="AV258" i="4"/>
  <c r="AV226" i="4"/>
  <c r="AV173" i="4"/>
  <c r="AV156" i="4"/>
  <c r="AV227" i="4"/>
  <c r="AV146" i="4"/>
  <c r="AV115" i="4"/>
  <c r="AV127" i="4"/>
  <c r="AV32" i="4"/>
  <c r="AV267" i="4"/>
  <c r="AV196" i="4"/>
  <c r="AV124" i="4"/>
  <c r="AV164" i="4"/>
  <c r="AV221" i="4"/>
  <c r="AV189" i="4"/>
  <c r="AV194" i="4"/>
  <c r="AV119" i="4"/>
  <c r="AV203" i="4"/>
  <c r="AV247" i="4"/>
  <c r="AV143" i="4"/>
  <c r="AV121" i="4"/>
  <c r="AV231" i="4"/>
  <c r="AV284" i="4"/>
  <c r="AV292" i="4"/>
  <c r="AV282" i="4"/>
  <c r="AV290" i="4"/>
  <c r="AV283" i="4"/>
  <c r="AV291" i="4"/>
  <c r="AV281" i="4"/>
  <c r="AV289" i="4"/>
  <c r="AV297" i="4"/>
  <c r="AV280" i="4"/>
  <c r="AV288" i="4"/>
  <c r="AV296" i="4"/>
  <c r="AV286" i="4"/>
  <c r="AV294" i="4"/>
  <c r="AV279" i="4"/>
  <c r="AV287" i="4"/>
  <c r="AV295" i="4"/>
  <c r="AV285" i="4"/>
  <c r="AV293" i="4"/>
  <c r="AV1" i="4"/>
  <c r="AV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Federico Gimbatti</author>
    <author>Paula Rouillon</author>
  </authors>
  <commentList>
    <comment ref="I3" authorId="0" shapeId="0" xr:uid="{6E63A53E-9A9B-448E-A681-14E3E20A5644}">
      <text>
        <r>
          <rPr>
            <b/>
            <sz val="8"/>
            <color indexed="81"/>
            <rFont val="Tahoma"/>
            <family val="2"/>
          </rPr>
          <t>Federico Gimbatti:</t>
        </r>
        <r>
          <rPr>
            <sz val="8"/>
            <color indexed="81"/>
            <rFont val="Tahoma"/>
            <family val="2"/>
          </rPr>
          <t xml:space="preserve">
Precio Puro: en moneda de origen y sin cargo por fletes</t>
        </r>
      </text>
    </comment>
    <comment ref="J3" authorId="0" shapeId="0" xr:uid="{9D344936-7C45-4ABA-988E-F47C206CE493}">
      <text>
        <r>
          <rPr>
            <b/>
            <sz val="8"/>
            <color indexed="81"/>
            <rFont val="Tahoma"/>
            <family val="2"/>
          </rPr>
          <t>Federico Gimbatti:</t>
        </r>
        <r>
          <rPr>
            <sz val="8"/>
            <color indexed="81"/>
            <rFont val="Tahoma"/>
            <family val="2"/>
          </rPr>
          <t xml:space="preserve">
en AR$ + Flete</t>
        </r>
      </text>
    </comment>
    <comment ref="L7" authorId="1" shapeId="0" xr:uid="{30AFFC9E-EABC-48DA-8006-0C6ADC93F0B7}">
      <text>
        <r>
          <rPr>
            <b/>
            <sz val="9"/>
            <color indexed="81"/>
            <rFont val="Tahoma"/>
            <family val="2"/>
          </rPr>
          <t>Paula Rouillon:</t>
        </r>
        <r>
          <rPr>
            <sz val="9"/>
            <color indexed="81"/>
            <rFont val="Tahoma"/>
            <family val="2"/>
          </rPr>
          <t xml:space="preserve">
12  OLIVOS</t>
        </r>
      </text>
    </comment>
    <comment ref="M7" authorId="1" shapeId="0" xr:uid="{819927D8-4D09-4A80-B122-A14664E7F5D5}">
      <text>
        <r>
          <rPr>
            <b/>
            <sz val="9"/>
            <color indexed="81"/>
            <rFont val="Tahoma"/>
            <family val="2"/>
          </rPr>
          <t>Paula Rouillon:</t>
        </r>
        <r>
          <rPr>
            <sz val="9"/>
            <color indexed="81"/>
            <rFont val="Tahoma"/>
            <family val="2"/>
          </rPr>
          <t xml:space="preserve">
LIETUVA</t>
        </r>
      </text>
    </comment>
    <comment ref="N7" authorId="1" shapeId="0" xr:uid="{4A2F6705-3E26-4052-8ADE-10AFA59026DB}">
      <text>
        <r>
          <rPr>
            <b/>
            <sz val="9"/>
            <color indexed="81"/>
            <rFont val="Tahoma"/>
            <family val="2"/>
          </rPr>
          <t>Paula Rouillon:</t>
        </r>
        <r>
          <rPr>
            <sz val="9"/>
            <color indexed="81"/>
            <rFont val="Tahoma"/>
            <family val="2"/>
          </rPr>
          <t xml:space="preserve">
OLIVA EXTRA VIRGEN COD 8075
</t>
        </r>
      </text>
    </comment>
    <comment ref="R544" authorId="1" shapeId="0" xr:uid="{674A6A68-65DA-4A7D-8D6F-6729198FFA11}">
      <text>
        <r>
          <rPr>
            <b/>
            <sz val="9"/>
            <color indexed="81"/>
            <rFont val="Tahoma"/>
            <family val="2"/>
          </rPr>
          <t>Paula Rouillon:</t>
        </r>
        <r>
          <rPr>
            <sz val="9"/>
            <color indexed="81"/>
            <rFont val="Tahoma"/>
            <family val="2"/>
          </rPr>
          <t xml:space="preserve">
PECHO 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  <author>Paula Rouillon</author>
  </authors>
  <commentList>
    <comment ref="G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A: 00 a 29 d
B: 30 a 44 d
C: 45 a 59 d
D: 60 a 89 d
E: 90 a 9999 d</t>
        </r>
      </text>
    </comment>
    <comment ref="T2" authorId="1" shapeId="0" xr:uid="{63DE5448-B4FD-4EC0-B825-9F3693A068E2}">
      <text>
        <r>
          <rPr>
            <b/>
            <sz val="9"/>
            <color indexed="81"/>
            <rFont val="Tahoma"/>
            <family val="2"/>
          </rPr>
          <t>Paula Rouillon:</t>
        </r>
        <r>
          <rPr>
            <sz val="9"/>
            <color indexed="81"/>
            <rFont val="Tahoma"/>
            <family val="2"/>
          </rPr>
          <t xml:space="preserve">
5400 pizza 
1000 rellenos
</t>
        </r>
      </text>
    </comment>
    <comment ref="W53" authorId="1" shapeId="0" xr:uid="{CEC296F9-E548-4CE4-8CA5-D0F96646B9D9}">
      <text>
        <r>
          <rPr>
            <b/>
            <sz val="9"/>
            <color indexed="81"/>
            <rFont val="Tahoma"/>
            <family val="2"/>
          </rPr>
          <t>Paula Rouillon:</t>
        </r>
        <r>
          <rPr>
            <sz val="9"/>
            <color indexed="81"/>
            <rFont val="Tahoma"/>
            <family val="2"/>
          </rPr>
          <t xml:space="preserve">
para bastones y palitos dia va RICREM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J. Gomez</author>
  </authors>
  <commentList>
    <comment ref="A1" authorId="0" shapeId="0" xr:uid="{F19D6C37-41C1-45C2-A4A5-F0237F6A9D08}">
      <text>
        <r>
          <rPr>
            <b/>
            <sz val="9"/>
            <color indexed="81"/>
            <rFont val="Tahoma"/>
            <family val="2"/>
          </rPr>
          <t>Juan J. Gomez:</t>
        </r>
        <r>
          <rPr>
            <sz val="9"/>
            <color indexed="81"/>
            <rFont val="Tahoma"/>
            <family val="2"/>
          </rPr>
          <t xml:space="preserve">
NO BORRAR
</t>
        </r>
      </text>
    </comment>
  </commentList>
</comments>
</file>

<file path=xl/sharedStrings.xml><?xml version="1.0" encoding="utf-8"?>
<sst xmlns="http://schemas.openxmlformats.org/spreadsheetml/2006/main" count="48219" uniqueCount="2467">
  <si>
    <t>N_RENGLON</t>
  </si>
  <si>
    <t>ACTIVO</t>
  </si>
  <si>
    <t>COD_ARTICU</t>
  </si>
  <si>
    <t>CAT</t>
  </si>
  <si>
    <t>DESCRIPCIO</t>
  </si>
  <si>
    <t>DESC_ADIC</t>
  </si>
  <si>
    <t>NECESIDAD</t>
  </si>
  <si>
    <t>PRODU_MAX</t>
  </si>
  <si>
    <t>UME</t>
  </si>
  <si>
    <t>FECHA_LANZ</t>
  </si>
  <si>
    <t>TIEMPO_REP</t>
  </si>
  <si>
    <t>FECHA_ENTR</t>
  </si>
  <si>
    <t>TAM_LOTE</t>
  </si>
  <si>
    <t>LOTE_MIN</t>
  </si>
  <si>
    <t>ORIGEN</t>
  </si>
  <si>
    <t>TAL_ORIGEN</t>
  </si>
  <si>
    <t>N_COMP</t>
  </si>
  <si>
    <t>RENG_ORI</t>
  </si>
  <si>
    <t>COD_CLIENT</t>
  </si>
  <si>
    <t>RAZON_SOCI</t>
  </si>
  <si>
    <t xml:space="preserve">IN </t>
  </si>
  <si>
    <t>HARINA TRIGO MOLIBEN/BENVENUTO</t>
  </si>
  <si>
    <t xml:space="preserve">HARINA TRIGO FAVORITA/CARGILL </t>
  </si>
  <si>
    <t xml:space="preserve">HPMC                          </t>
  </si>
  <si>
    <t xml:space="preserve">L-CISTEINA                    </t>
  </si>
  <si>
    <t xml:space="preserve">TEXTURIZADO DE SOJA B         </t>
  </si>
  <si>
    <t xml:space="preserve">LEVADURA SECA                 </t>
  </si>
  <si>
    <t xml:space="preserve">REBOZADOR MB - 1              </t>
  </si>
  <si>
    <t xml:space="preserve">GOMA GUAR                     </t>
  </si>
  <si>
    <t xml:space="preserve">ANTIOXIDANTE                  </t>
  </si>
  <si>
    <t xml:space="preserve">ALMIDON DE TRIGO              </t>
  </si>
  <si>
    <t xml:space="preserve">GOMA XANTICA                  </t>
  </si>
  <si>
    <t>JAMON COCIDO CUBETEADO PALADIN</t>
  </si>
  <si>
    <t>FLOWPACK PIZZA MOZZARE FRIZZIO</t>
  </si>
  <si>
    <t xml:space="preserve">SABORIZANTE QUESO B           </t>
  </si>
  <si>
    <t xml:space="preserve">SABORIZANTE DE AJO B          </t>
  </si>
  <si>
    <t xml:space="preserve">TEXTURIZADO DE SOJA D         </t>
  </si>
  <si>
    <t xml:space="preserve">SABORIZANTE KETCHUP           </t>
  </si>
  <si>
    <t xml:space="preserve">SABORIZANTE ESPECIADO THAI    </t>
  </si>
  <si>
    <t xml:space="preserve">SABORIZANTE DE PANCETA        </t>
  </si>
  <si>
    <t>FLOW PACK SOJA PALADIN CLASICA</t>
  </si>
  <si>
    <t xml:space="preserve">FLOW PACK SOJA PALADIN J&amp;Q    </t>
  </si>
  <si>
    <t xml:space="preserve">FLOW PACK SOJA PALADINI E&amp;Q   </t>
  </si>
  <si>
    <t xml:space="preserve">ACEITE DE GIRASOL             </t>
  </si>
  <si>
    <t xml:space="preserve">AZUCAR                        </t>
  </si>
  <si>
    <t xml:space="preserve">OREGANO                       </t>
  </si>
  <si>
    <t xml:space="preserve">SAL                           </t>
  </si>
  <si>
    <t xml:space="preserve">SALSA PARA PIZZA              </t>
  </si>
  <si>
    <t xml:space="preserve">HARINA DE SOJA                </t>
  </si>
  <si>
    <t xml:space="preserve">MOZZA FRIZZIO PCH259          </t>
  </si>
  <si>
    <t xml:space="preserve">LECHE EN POLVO                </t>
  </si>
  <si>
    <t xml:space="preserve">ESPINACA IQF                  </t>
  </si>
  <si>
    <t xml:space="preserve">CEBOLLA CUBO IQF              </t>
  </si>
  <si>
    <t xml:space="preserve">Agua                          </t>
  </si>
  <si>
    <t>CAJA SEC MILANES SOJA PALADINI</t>
  </si>
  <si>
    <t xml:space="preserve">MOZZARELA C PCH 256           </t>
  </si>
  <si>
    <t>FLOW AGS M SOJA ESPINACA&amp;QUESO</t>
  </si>
  <si>
    <t xml:space="preserve">REBOZADOR C - 2               </t>
  </si>
  <si>
    <t xml:space="preserve">SABORIZANTE DE AJO A          </t>
  </si>
  <si>
    <t xml:space="preserve">ETIQUE 100 X122 ILUST BLANCA  </t>
  </si>
  <si>
    <t xml:space="preserve">MOZZARELLA  B RELLENOS        </t>
  </si>
  <si>
    <t xml:space="preserve">REBOZADOR MB - 2              </t>
  </si>
  <si>
    <t xml:space="preserve">FLOW PACK SWIFT SOJA E&amp;Q      </t>
  </si>
  <si>
    <t xml:space="preserve">SABORIZANTE QUESO A           </t>
  </si>
  <si>
    <t xml:space="preserve">FLOW PACK DIA% NATURAL        </t>
  </si>
  <si>
    <t>ETIQUE 104 X204 ILUSTBLCA DIA%</t>
  </si>
  <si>
    <t xml:space="preserve">CAJA SECUNDARIA  C44          </t>
  </si>
  <si>
    <t xml:space="preserve">FLOW PACK SWIFT SOJA CLASICA  </t>
  </si>
  <si>
    <t xml:space="preserve">FLOW PACK SWIFT SOJA OREGANO  </t>
  </si>
  <si>
    <t xml:space="preserve">FLOW PACK SWIFT SOJA J&amp;Q      </t>
  </si>
  <si>
    <t xml:space="preserve">FIAMBRE DE CERDO COCIDO       </t>
  </si>
  <si>
    <t xml:space="preserve">CAJA SECUNDARIA  C31          </t>
  </si>
  <si>
    <t xml:space="preserve">BATTER                        </t>
  </si>
  <si>
    <t xml:space="preserve">GLUTAMATO MONOSODICO          </t>
  </si>
  <si>
    <t xml:space="preserve">DIOXIDO DE TITANIO            </t>
  </si>
  <si>
    <t xml:space="preserve">TRIPOLIFOSFATO DE SODIO       </t>
  </si>
  <si>
    <t xml:space="preserve">MDM CARNE MECAN SEPARADA      </t>
  </si>
  <si>
    <t xml:space="preserve">PECHUGA DE POLLO              </t>
  </si>
  <si>
    <t xml:space="preserve">SABORIZANTE POLLO Nro 1       </t>
  </si>
  <si>
    <t>FLOW PACK DIA% POLLO ESP Y QUE</t>
  </si>
  <si>
    <t xml:space="preserve">FIBRA DE TRIGO                </t>
  </si>
  <si>
    <t xml:space="preserve">SABORIZANTE POLLO Nro 2       </t>
  </si>
  <si>
    <t xml:space="preserve">AISLADO DE SOJA               </t>
  </si>
  <si>
    <t>FLOWPACK NUGG PALADINI X 380 G</t>
  </si>
  <si>
    <t>FLOWPACK NUGG PALADINI X 760 G</t>
  </si>
  <si>
    <t xml:space="preserve">TEXTURIZADO DE SOJA A         </t>
  </si>
  <si>
    <t xml:space="preserve">FLOWPACK PIZZA MINI FRIZZIO   </t>
  </si>
  <si>
    <t>FLOW MEDPOLLO ESPINACA PALADIN</t>
  </si>
  <si>
    <t xml:space="preserve">HARINA DE ARROZ               </t>
  </si>
  <si>
    <t>FLOW MED.POLLO JYQX170GR PALAD</t>
  </si>
  <si>
    <t xml:space="preserve">CAJA SECUNDARIA C21           </t>
  </si>
  <si>
    <t xml:space="preserve">CAJA SECUNDARIA C22           </t>
  </si>
  <si>
    <t xml:space="preserve">FLOW PACK SOJA LA CLASICA     </t>
  </si>
  <si>
    <t xml:space="preserve">FLOW PACK SOJA LA OREGANO     </t>
  </si>
  <si>
    <t xml:space="preserve">FLOW PACK SOJA LA J&amp;Q         </t>
  </si>
  <si>
    <t xml:space="preserve">FLOW PACK SOJA LA E&amp;Q         </t>
  </si>
  <si>
    <t xml:space="preserve">CAJA SECUNDARIA C20           </t>
  </si>
  <si>
    <t>Suma de NECESIDAD</t>
  </si>
  <si>
    <t>05</t>
  </si>
  <si>
    <t>SW0018</t>
  </si>
  <si>
    <t>MED.POLLO PALADINI X2U X 24PAQ</t>
  </si>
  <si>
    <t>PAMP50</t>
  </si>
  <si>
    <t>GY</t>
  </si>
  <si>
    <t>PACK087</t>
  </si>
  <si>
    <t>PACK086</t>
  </si>
  <si>
    <t>PACK085</t>
  </si>
  <si>
    <t>PACK084</t>
  </si>
  <si>
    <t>PACK083</t>
  </si>
  <si>
    <t>PACK082</t>
  </si>
  <si>
    <t>PACK076</t>
  </si>
  <si>
    <t>CAJA SECUNDARIA C21</t>
  </si>
  <si>
    <t>PACK075</t>
  </si>
  <si>
    <t>PACK068</t>
  </si>
  <si>
    <t>FLOW MED.POLLO X150GR PALADINI</t>
  </si>
  <si>
    <t>PACK067</t>
  </si>
  <si>
    <t>MCMO61</t>
  </si>
  <si>
    <t>MCMO31</t>
  </si>
  <si>
    <t>MCCO31</t>
  </si>
  <si>
    <t>DS 71</t>
  </si>
  <si>
    <t>DS 64</t>
  </si>
  <si>
    <t>299000020303</t>
  </si>
  <si>
    <t>299000020301</t>
  </si>
  <si>
    <t>299000020203</t>
  </si>
  <si>
    <t>299000020202</t>
  </si>
  <si>
    <t>299000020101</t>
  </si>
  <si>
    <t>299000010110</t>
  </si>
  <si>
    <t>207020320301</t>
  </si>
  <si>
    <t>207020120201</t>
  </si>
  <si>
    <t>206010610101</t>
  </si>
  <si>
    <t>202010710101</t>
  </si>
  <si>
    <t>0110124</t>
  </si>
  <si>
    <t>0110123</t>
  </si>
  <si>
    <t>0110120</t>
  </si>
  <si>
    <t>0110088</t>
  </si>
  <si>
    <t>0110054</t>
  </si>
  <si>
    <t>0110031</t>
  </si>
  <si>
    <t>0110028</t>
  </si>
  <si>
    <t>0090030</t>
  </si>
  <si>
    <t>ESPINACA IQF</t>
  </si>
  <si>
    <t>0090006</t>
  </si>
  <si>
    <t>HUEVO EN POLVO</t>
  </si>
  <si>
    <t>0070014</t>
  </si>
  <si>
    <t>LECHE EN POLVO</t>
  </si>
  <si>
    <t>0070010</t>
  </si>
  <si>
    <t>MOZZA FRIZZIO PCH259</t>
  </si>
  <si>
    <t>0070004</t>
  </si>
  <si>
    <t>0060017</t>
  </si>
  <si>
    <t>HARINA TRIGO FAVORITA/CARGILL</t>
  </si>
  <si>
    <t>0060016</t>
  </si>
  <si>
    <t>0060015</t>
  </si>
  <si>
    <t>0060001</t>
  </si>
  <si>
    <t>0040019</t>
  </si>
  <si>
    <t>0040018</t>
  </si>
  <si>
    <t>0040007</t>
  </si>
  <si>
    <t>OREGANO</t>
  </si>
  <si>
    <t>0040005</t>
  </si>
  <si>
    <t>0040002</t>
  </si>
  <si>
    <t>FIAMBRE DE CERDO COCIDO</t>
  </si>
  <si>
    <t>0032002</t>
  </si>
  <si>
    <t>0010003</t>
  </si>
  <si>
    <t>ACEITE DE GIRASOL</t>
  </si>
  <si>
    <t>0010001</t>
  </si>
  <si>
    <t>000364</t>
  </si>
  <si>
    <t>FLOW PACK SOJA PALADINI E&amp;Q</t>
  </si>
  <si>
    <t>000363</t>
  </si>
  <si>
    <t>FLOW PACK SOJA PALADIN J&amp;Q</t>
  </si>
  <si>
    <t>000362</t>
  </si>
  <si>
    <t>000361</t>
  </si>
  <si>
    <t>000360</t>
  </si>
  <si>
    <t>FLOWPACK PECHUGUITAS FRIZZIO</t>
  </si>
  <si>
    <t>000359</t>
  </si>
  <si>
    <t>FLOWPACK BASTONES MOZZ FRIZZIO</t>
  </si>
  <si>
    <t>000358</t>
  </si>
  <si>
    <t>000357</t>
  </si>
  <si>
    <t>000356</t>
  </si>
  <si>
    <t>SABORIZANTE ESPECIADO THAI</t>
  </si>
  <si>
    <t>000355</t>
  </si>
  <si>
    <t>000353</t>
  </si>
  <si>
    <t>000352</t>
  </si>
  <si>
    <t>000351</t>
  </si>
  <si>
    <t>000350</t>
  </si>
  <si>
    <t>000349</t>
  </si>
  <si>
    <t>000348</t>
  </si>
  <si>
    <t>000347</t>
  </si>
  <si>
    <t>000346</t>
  </si>
  <si>
    <t>000345</t>
  </si>
  <si>
    <t>000344</t>
  </si>
  <si>
    <t>000343</t>
  </si>
  <si>
    <t>000342</t>
  </si>
  <si>
    <t>000340</t>
  </si>
  <si>
    <t>000339</t>
  </si>
  <si>
    <t>000338</t>
  </si>
  <si>
    <t>FLOW PACK PIZZA DIA% MOZZA</t>
  </si>
  <si>
    <t>000337</t>
  </si>
  <si>
    <t>FLOWPACK PIZZA MINI FRIZZIO</t>
  </si>
  <si>
    <t>000336</t>
  </si>
  <si>
    <t>FLOW AGS BOMBA PAPA X 450 GR</t>
  </si>
  <si>
    <t>000334</t>
  </si>
  <si>
    <t>000333</t>
  </si>
  <si>
    <t>FLOW AGS M SOJA TOMATE&amp;QUESO</t>
  </si>
  <si>
    <t>000332</t>
  </si>
  <si>
    <t>FLOW AGS M SOJA CHOCLO</t>
  </si>
  <si>
    <t>000331</t>
  </si>
  <si>
    <t>FLOW AGS M SOJA CALSICA</t>
  </si>
  <si>
    <t>000330</t>
  </si>
  <si>
    <t>FLOW MCAIN TORTIL PAPA X210 GR</t>
  </si>
  <si>
    <t>000329</t>
  </si>
  <si>
    <t>FLOW MCAIN TORTIL ESPI X210 GR</t>
  </si>
  <si>
    <t>000328</t>
  </si>
  <si>
    <t>FLOW MCAIN TORTIL ESPI X420 GR</t>
  </si>
  <si>
    <t>000327</t>
  </si>
  <si>
    <t>FLOW MCAIN TORTIL PAPA X420 GR</t>
  </si>
  <si>
    <t>000326</t>
  </si>
  <si>
    <t>FLOW MCAIN BOMBA PAPA X 315 GR</t>
  </si>
  <si>
    <t>000325</t>
  </si>
  <si>
    <t>FLOW MCAIN BASTON MOZZA X 300G</t>
  </si>
  <si>
    <t>000316</t>
  </si>
  <si>
    <t>000315</t>
  </si>
  <si>
    <t>000313</t>
  </si>
  <si>
    <t>FLOW MCAIN BOM PAPA RETAIL 315</t>
  </si>
  <si>
    <t>000309</t>
  </si>
  <si>
    <t>FLOW PACK SOJA LA E&amp;Q</t>
  </si>
  <si>
    <t>000289</t>
  </si>
  <si>
    <t>FLOW PACK SOJA LA J&amp;Q</t>
  </si>
  <si>
    <t>000288</t>
  </si>
  <si>
    <t>FLOW PACK SOJA LA OREGANO</t>
  </si>
  <si>
    <t>000286</t>
  </si>
  <si>
    <t>FLOW PACK SOJA LA CLASICA</t>
  </si>
  <si>
    <t>000285</t>
  </si>
  <si>
    <t>FLOW PACK DIA% SOJA J&amp;Q</t>
  </si>
  <si>
    <t>000280</t>
  </si>
  <si>
    <t>FLOW PACK SWIFT SOJA J&amp;Q</t>
  </si>
  <si>
    <t>000278</t>
  </si>
  <si>
    <t>FLOW PACK SWIFT SOJA OREGANO</t>
  </si>
  <si>
    <t>000277</t>
  </si>
  <si>
    <t>FLOW PACK SWIFT SOJA CLASICA</t>
  </si>
  <si>
    <t>000276</t>
  </si>
  <si>
    <t>000274</t>
  </si>
  <si>
    <t>000273</t>
  </si>
  <si>
    <t>000272</t>
  </si>
  <si>
    <t>SABORIZANTE POLLO Nro 2</t>
  </si>
  <si>
    <t>000271</t>
  </si>
  <si>
    <t>000270</t>
  </si>
  <si>
    <t>000254</t>
  </si>
  <si>
    <t>000244</t>
  </si>
  <si>
    <t>000243</t>
  </si>
  <si>
    <t>FLOW PACK DIA% POLLO J Y Q</t>
  </si>
  <si>
    <t>000242</t>
  </si>
  <si>
    <t>SABORIZANTE POLLO Nro 1</t>
  </si>
  <si>
    <t>000238</t>
  </si>
  <si>
    <t>000236</t>
  </si>
  <si>
    <t>FLOW PACK DIA% RELL CEB &amp; MOZZ</t>
  </si>
  <si>
    <t>000224</t>
  </si>
  <si>
    <t>PAPA EN CUBOS IQF</t>
  </si>
  <si>
    <t>000212</t>
  </si>
  <si>
    <t>PECHUGA DE POLLO</t>
  </si>
  <si>
    <t>000209</t>
  </si>
  <si>
    <t>000207</t>
  </si>
  <si>
    <t>000205</t>
  </si>
  <si>
    <t>000204</t>
  </si>
  <si>
    <t>MDM CARNE MECAN SEPARADA</t>
  </si>
  <si>
    <t>000203</t>
  </si>
  <si>
    <t>000202</t>
  </si>
  <si>
    <t>000201</t>
  </si>
  <si>
    <t>GOMA GUAR</t>
  </si>
  <si>
    <t>000200</t>
  </si>
  <si>
    <t>000199</t>
  </si>
  <si>
    <t>ALBUMINA</t>
  </si>
  <si>
    <t>000198</t>
  </si>
  <si>
    <t>000173</t>
  </si>
  <si>
    <t>000172</t>
  </si>
  <si>
    <t>000171</t>
  </si>
  <si>
    <t>REBOZADOR MB - 1</t>
  </si>
  <si>
    <t>000170</t>
  </si>
  <si>
    <t>000134</t>
  </si>
  <si>
    <t>000127</t>
  </si>
  <si>
    <t>000126</t>
  </si>
  <si>
    <t>000123</t>
  </si>
  <si>
    <t>000122</t>
  </si>
  <si>
    <t>LEVADURA SECA</t>
  </si>
  <si>
    <t>000113</t>
  </si>
  <si>
    <t>000088</t>
  </si>
  <si>
    <t>000087</t>
  </si>
  <si>
    <t>TEXTURIZADO DE SOJA B</t>
  </si>
  <si>
    <t>000074</t>
  </si>
  <si>
    <t>FLOW PACK DIA% VERDURA&amp;MUZZARE</t>
  </si>
  <si>
    <t>000072</t>
  </si>
  <si>
    <t>FLOW PACK DIA% TOMATE&amp;MUZZARE</t>
  </si>
  <si>
    <t>000071</t>
  </si>
  <si>
    <t>000069</t>
  </si>
  <si>
    <t>FLOW PACK DIA% JAMON</t>
  </si>
  <si>
    <t>000055</t>
  </si>
  <si>
    <t>FLOW PACK DIA% QUESO</t>
  </si>
  <si>
    <t>000054</t>
  </si>
  <si>
    <t>FLOW PACK DIA% NATURAL</t>
  </si>
  <si>
    <t>000052</t>
  </si>
  <si>
    <t>000033</t>
  </si>
  <si>
    <t>000026</t>
  </si>
  <si>
    <t>000024</t>
  </si>
  <si>
    <t>000021</t>
  </si>
  <si>
    <t>000016</t>
  </si>
  <si>
    <t>000011</t>
  </si>
  <si>
    <t>000009</t>
  </si>
  <si>
    <t>EN_STOCK</t>
  </si>
  <si>
    <t>UNIDAD</t>
  </si>
  <si>
    <t>DES_ART</t>
  </si>
  <si>
    <t>COD_ART</t>
  </si>
  <si>
    <t>refe</t>
  </si>
  <si>
    <t xml:space="preserve">CAJA SECUNDARIA MC CAIN       </t>
  </si>
  <si>
    <t xml:space="preserve">HUEVO EN POLVO                </t>
  </si>
  <si>
    <t>FLOW MCAIN BASTONES MOZZA X1KG</t>
  </si>
  <si>
    <t xml:space="preserve">HIELO EN ESCAMAS              </t>
  </si>
  <si>
    <t xml:space="preserve">ALBUMINA                      </t>
  </si>
  <si>
    <t xml:space="preserve">CMC                           </t>
  </si>
  <si>
    <t xml:space="preserve">REBOZADOR C - 1               </t>
  </si>
  <si>
    <t xml:space="preserve">PURE DE PAPAS EN ESCAMAS      </t>
  </si>
  <si>
    <t xml:space="preserve">PAPA EN CUBOS IQF             </t>
  </si>
  <si>
    <t xml:space="preserve">SABORIZANTE PIMIENTA A        </t>
  </si>
  <si>
    <t xml:space="preserve">SABORIZANTE POLLO Nro 5       </t>
  </si>
  <si>
    <t xml:space="preserve">FLOW PACK PIZZA DIA% MOZZA    </t>
  </si>
  <si>
    <t>000365</t>
  </si>
  <si>
    <t>0110094</t>
  </si>
  <si>
    <t xml:space="preserve">CAJA SEC FRIZZIO C23          </t>
  </si>
  <si>
    <t xml:space="preserve">CAJA SECUNDARIA JBS           </t>
  </si>
  <si>
    <t>000323</t>
  </si>
  <si>
    <t>000324</t>
  </si>
  <si>
    <t>000279</t>
  </si>
  <si>
    <t>000341</t>
  </si>
  <si>
    <t>000335</t>
  </si>
  <si>
    <t>310000000001</t>
  </si>
  <si>
    <t>000120</t>
  </si>
  <si>
    <t>STOCK</t>
  </si>
  <si>
    <t>Evolución Stock</t>
  </si>
  <si>
    <t>Total general</t>
  </si>
  <si>
    <t>Suma de EN_STOCK</t>
  </si>
  <si>
    <t xml:space="preserve">FLOW PACK DIA% QUESO          </t>
  </si>
  <si>
    <t xml:space="preserve">FLOW PACK DIA% JAMON          </t>
  </si>
  <si>
    <t xml:space="preserve">FLOW PACK DIA% TOMATE&amp;MUZZARE </t>
  </si>
  <si>
    <t xml:space="preserve">SABORIZANTE JAMON EN POLVO    </t>
  </si>
  <si>
    <t xml:space="preserve">FLOW PACK DIA% POLLO J Y Q    </t>
  </si>
  <si>
    <t xml:space="preserve">FLOW PACK DIA% SOJA J&amp;Q       </t>
  </si>
  <si>
    <t xml:space="preserve">FLOW AGS M SOJA CALSICA       </t>
  </si>
  <si>
    <t xml:space="preserve">FLOW AGS M SOJA CHOCLO        </t>
  </si>
  <si>
    <t xml:space="preserve">FLOW AGS M SOJA TOMATE&amp;QUESO  </t>
  </si>
  <si>
    <t xml:space="preserve">FLOW AGS BOMBA PAPA X 450 GR  </t>
  </si>
  <si>
    <t xml:space="preserve">REBOZADOR MB - 3              </t>
  </si>
  <si>
    <t xml:space="preserve">SABORIZANTE DE PIZZA          </t>
  </si>
  <si>
    <t xml:space="preserve">SABORIZANTE PIMIENTA B        </t>
  </si>
  <si>
    <t xml:space="preserve">SABORIZANTE DE CEBOLLA        </t>
  </si>
  <si>
    <t xml:space="preserve">REBOZADOR D                   </t>
  </si>
  <si>
    <t xml:space="preserve">REBOZADOR E                   </t>
  </si>
  <si>
    <t xml:space="preserve">REBOZADOR F                   </t>
  </si>
  <si>
    <t xml:space="preserve">FLOWPACK PECHUGUITAS FRIZZIO  </t>
  </si>
  <si>
    <t xml:space="preserve">SABORIZANTE PARRILLADA        </t>
  </si>
  <si>
    <t xml:space="preserve">SABORIZANTE POLLO Nro 4       </t>
  </si>
  <si>
    <t xml:space="preserve">CHOCLO EN GRANOS IQF          </t>
  </si>
  <si>
    <t xml:space="preserve">BANDEJA PAI NEGRO AGROSUPER   </t>
  </si>
  <si>
    <t xml:space="preserve">CAJA SECUNDARIA AGROSUPER     </t>
  </si>
  <si>
    <t>CAJA SEC GRIDO C31 EXPORTACION</t>
  </si>
  <si>
    <t xml:space="preserve">CAJA SEC MINI FRIZZIO C23     </t>
  </si>
  <si>
    <t xml:space="preserve">CAJA SOJA Y BOC 380 GRS JBS   </t>
  </si>
  <si>
    <t>Cat</t>
  </si>
  <si>
    <t>Aditivos</t>
  </si>
  <si>
    <t>Sabor</t>
  </si>
  <si>
    <t>Flow</t>
  </si>
  <si>
    <t>Text &amp; Soja</t>
  </si>
  <si>
    <t>Ins Pizza</t>
  </si>
  <si>
    <t>Mozza</t>
  </si>
  <si>
    <t>Ins Pack</t>
  </si>
  <si>
    <t>Caja</t>
  </si>
  <si>
    <t>Reboz</t>
  </si>
  <si>
    <t>Vegetal</t>
  </si>
  <si>
    <t>Pollo</t>
  </si>
  <si>
    <t>Fiambre</t>
  </si>
  <si>
    <t>Hielo</t>
  </si>
  <si>
    <t>Aceite</t>
  </si>
  <si>
    <t>Azucar</t>
  </si>
  <si>
    <t>Sal</t>
  </si>
  <si>
    <t>Salsa</t>
  </si>
  <si>
    <t>0050009</t>
  </si>
  <si>
    <t>Harina</t>
  </si>
  <si>
    <t>Leche</t>
  </si>
  <si>
    <t>Pasta</t>
  </si>
  <si>
    <t>Relleno</t>
  </si>
  <si>
    <t>Cons. Anual</t>
  </si>
  <si>
    <t>Rotación Inv.</t>
  </si>
  <si>
    <t>baja</t>
  </si>
  <si>
    <t>pasara decomiso</t>
  </si>
  <si>
    <t>Diseño nuevo</t>
  </si>
  <si>
    <t>revisar</t>
  </si>
  <si>
    <t>HPMC</t>
  </si>
  <si>
    <t>CINTA 48 X 1500</t>
  </si>
  <si>
    <t>SABORIZANTE QUESO A</t>
  </si>
  <si>
    <t>STRETCH MANUAL S/MANIJA</t>
  </si>
  <si>
    <t>CMC</t>
  </si>
  <si>
    <t>PALLETS</t>
  </si>
  <si>
    <t>PALLETS EXPORTACION</t>
  </si>
  <si>
    <t>MOZZARELLA  B RELLENOS</t>
  </si>
  <si>
    <t>HOT MELT ADHESIVO MAQ</t>
  </si>
  <si>
    <t>CAJA SECUNDARIA  C31</t>
  </si>
  <si>
    <t>REBOZADOR MB - 2</t>
  </si>
  <si>
    <t>PURE DE PAPAS EN ESCAMAS</t>
  </si>
  <si>
    <t>BATTER</t>
  </si>
  <si>
    <t>GLUTAMATO MONOSODICO</t>
  </si>
  <si>
    <t>DIOXIDO DE TITANIO</t>
  </si>
  <si>
    <t>TRIPOLIFOSFATO DE SODIO</t>
  </si>
  <si>
    <t>ANTIOXIDANTE</t>
  </si>
  <si>
    <t>TEXTURIZADO DE SOJA E</t>
  </si>
  <si>
    <t>ALMIDON DE TRIGO</t>
  </si>
  <si>
    <t>GOMA XANTICA</t>
  </si>
  <si>
    <t>FIBRA DE TRIGO</t>
  </si>
  <si>
    <t>BOLSA BINS 250 X 330 X 70 AZUL</t>
  </si>
  <si>
    <t>BOLSA 80 X 90 X 80 AZUL</t>
  </si>
  <si>
    <t>AISLADO DE SOJA</t>
  </si>
  <si>
    <t>HIELO EN ESCAMAS</t>
  </si>
  <si>
    <t>REBOZADOR MB - 3</t>
  </si>
  <si>
    <t>REBOZADOR MB - 4</t>
  </si>
  <si>
    <t>REBOZADOR C - 2</t>
  </si>
  <si>
    <t>SABORIZANTE DE PIZZA</t>
  </si>
  <si>
    <t>SABORIZANTE QUESO B</t>
  </si>
  <si>
    <t>SABORIZANTE POLLO Nro 3</t>
  </si>
  <si>
    <t>SABORIZANTE DE CEBOLLA</t>
  </si>
  <si>
    <t>SABORIZANTE DE AJO B</t>
  </si>
  <si>
    <t>TEXTURIZADO DE SOJA C</t>
  </si>
  <si>
    <t>TEXTURIZADO DE SOJA D</t>
  </si>
  <si>
    <t>REBOZADOR D</t>
  </si>
  <si>
    <t>REBOZADOR E</t>
  </si>
  <si>
    <t>REBOZADOR F</t>
  </si>
  <si>
    <t>SABORIZANTE KETCHUP</t>
  </si>
  <si>
    <t>SABORIZANTE DE PANCETA</t>
  </si>
  <si>
    <t>SABORIZANTE POLLO Nro 5</t>
  </si>
  <si>
    <t>SABORIZANTE POLLO Nro 4</t>
  </si>
  <si>
    <t>AZUCAR</t>
  </si>
  <si>
    <t>SAL</t>
  </si>
  <si>
    <t>SABORIZANTE DE AJO A</t>
  </si>
  <si>
    <t>SALSA PARA PIZZA</t>
  </si>
  <si>
    <t>HARINA DE SOJA</t>
  </si>
  <si>
    <t>HARINA DE ARROZ</t>
  </si>
  <si>
    <t>CEBOLLA CUBO IQF</t>
  </si>
  <si>
    <t>CINTA 48 X 100</t>
  </si>
  <si>
    <t>RIBBON VJ 30MM X 700 MTS</t>
  </si>
  <si>
    <t>RIBBON NEG GTX 110X450 CER OUT</t>
  </si>
  <si>
    <t>CAJA SECUNDARIA  C44</t>
  </si>
  <si>
    <t>CAJA SECUNDARIA C20</t>
  </si>
  <si>
    <t>ETIQUE 100 X122 ILUST BLANCA</t>
  </si>
  <si>
    <t>BOLSA AZUL 45 X 60 X 60 MIC</t>
  </si>
  <si>
    <t>BOLSA AZUL 25 X 35 X 50 MIC</t>
  </si>
  <si>
    <t>MSOJA S. JAMON - DIA X 24</t>
  </si>
  <si>
    <t>MSOJA R TOM &amp; QUESO - DIA X 27</t>
  </si>
  <si>
    <t>CAJA SECUNDARIA C22</t>
  </si>
  <si>
    <t>CAJA SECUNDARIA MC CAIN</t>
  </si>
  <si>
    <t>BANDEJA PAI NEGRO AGROSUPER</t>
  </si>
  <si>
    <t>CAJA SECUNDARIA AGROSUPER</t>
  </si>
  <si>
    <t>Semana</t>
  </si>
  <si>
    <t>Codigo</t>
  </si>
  <si>
    <t>Descripcion</t>
  </si>
  <si>
    <t>Necesidad</t>
  </si>
  <si>
    <t>Fecha</t>
  </si>
  <si>
    <t>Nec.Acum</t>
  </si>
  <si>
    <t>Stock</t>
  </si>
  <si>
    <t>Deposito</t>
  </si>
  <si>
    <t>Orden</t>
  </si>
  <si>
    <t>Suma de Necesidad</t>
  </si>
  <si>
    <t>Fecha LANZ</t>
  </si>
  <si>
    <t>Semana NEC</t>
  </si>
  <si>
    <t>Semana LANZ</t>
  </si>
  <si>
    <t>COD_DEP</t>
  </si>
  <si>
    <t>SABORIZANTE PIMIENTA A</t>
  </si>
  <si>
    <t>SABORIZANTE PIMIENTA B</t>
  </si>
  <si>
    <t>000366</t>
  </si>
  <si>
    <t xml:space="preserve">OREGANO IONIZADO              </t>
  </si>
  <si>
    <t>Grupo</t>
  </si>
  <si>
    <t>TOTAL</t>
  </si>
  <si>
    <t>Control Ss</t>
  </si>
  <si>
    <t>FLOW PACK SWIFT SOJA E&amp;Q</t>
  </si>
  <si>
    <t>CHOCLO EN GRANOS IQF</t>
  </si>
  <si>
    <t>L-CISTEINA</t>
  </si>
  <si>
    <t>SABORIZANTE DE JAMON</t>
  </si>
  <si>
    <t>Cant</t>
  </si>
  <si>
    <t>Stock proy.</t>
  </si>
  <si>
    <t>COMPRAR, sin existencia</t>
  </si>
  <si>
    <t>(Todas)</t>
  </si>
  <si>
    <t>Novedades Existencia</t>
  </si>
  <si>
    <t>BOMBA DE PAPA RELL 26X0.315 KG</t>
  </si>
  <si>
    <t>F00003</t>
  </si>
  <si>
    <t>DESCRIPCION</t>
  </si>
  <si>
    <t>0110118</t>
  </si>
  <si>
    <t>Batter</t>
  </si>
  <si>
    <t>BASTONCITOS DE MOZZA 18X0.30KG</t>
  </si>
  <si>
    <t>TEXTURIZADO DE SOJA A</t>
  </si>
  <si>
    <t>0110125</t>
  </si>
  <si>
    <t>Categoria</t>
  </si>
  <si>
    <t>Pallet</t>
  </si>
  <si>
    <t>000250</t>
  </si>
  <si>
    <t>202010610101</t>
  </si>
  <si>
    <t>207020120301</t>
  </si>
  <si>
    <t>207020320201</t>
  </si>
  <si>
    <t>208010710701</t>
  </si>
  <si>
    <t>299000010107</t>
  </si>
  <si>
    <t>299000010109</t>
  </si>
  <si>
    <t>299000010112</t>
  </si>
  <si>
    <t>207010310101</t>
  </si>
  <si>
    <t>299000010101</t>
  </si>
  <si>
    <t>299000020302</t>
  </si>
  <si>
    <t>299000010111</t>
  </si>
  <si>
    <t>Bolsa</t>
  </si>
  <si>
    <t>Cinta</t>
  </si>
  <si>
    <t>Streech</t>
  </si>
  <si>
    <t>Ribbon</t>
  </si>
  <si>
    <t>Pegamento</t>
  </si>
  <si>
    <t>Baston Mozza</t>
  </si>
  <si>
    <t>Nugget</t>
  </si>
  <si>
    <t>Medallon</t>
  </si>
  <si>
    <t>Tortilla</t>
  </si>
  <si>
    <t>Amasijo</t>
  </si>
  <si>
    <t>Pure</t>
  </si>
  <si>
    <t>Milanesa Soja</t>
  </si>
  <si>
    <t>Bomba Papa</t>
  </si>
  <si>
    <t>MOZZARELA C PCH 256</t>
  </si>
  <si>
    <t>CAJA SEC MINI FRIZZIO C23</t>
  </si>
  <si>
    <t>CAJA SOJA Y BOC 380 GRS JBS</t>
  </si>
  <si>
    <t>SABORIZANTE PARRILLADA POLLO</t>
  </si>
  <si>
    <t>SABORIZANTE JAMON EN POLVO</t>
  </si>
  <si>
    <t>PROVENZAL</t>
  </si>
  <si>
    <t>VIVAPUR HPMC</t>
  </si>
  <si>
    <t>SE McCain Baston Mozzarella</t>
  </si>
  <si>
    <t>SE Frizzio Baston Mozzarella</t>
  </si>
  <si>
    <t>SE Frizzio Nugget Pollo Clas.</t>
  </si>
  <si>
    <t>SE Dia Med.Relleno E&amp;Q</t>
  </si>
  <si>
    <t>SE Dia Med. Relleno J&amp;Q</t>
  </si>
  <si>
    <t>SE Paladini Med.E&amp;Q</t>
  </si>
  <si>
    <t>SE Paladini Med.J&amp;Q</t>
  </si>
  <si>
    <t>SE Mc Cain Tortilla Espinaca</t>
  </si>
  <si>
    <t>Pasta Pollo #2</t>
  </si>
  <si>
    <t>Amasijo Milanesa de Soja #1</t>
  </si>
  <si>
    <t>Amasijo Milanesa de Soja #2</t>
  </si>
  <si>
    <t>Pasta Pollo #3</t>
  </si>
  <si>
    <t>Relleno Queso</t>
  </si>
  <si>
    <t>Relleno Espinaca y Queso #1</t>
  </si>
  <si>
    <t>Relleno Espinaca y Queso #2</t>
  </si>
  <si>
    <t>Relleno Jamon y Queso</t>
  </si>
  <si>
    <t>Relleno Jamon y Queso #3</t>
  </si>
  <si>
    <t>SE Paladini Med.Clasico</t>
  </si>
  <si>
    <t>Pure de papas</t>
  </si>
  <si>
    <t>Relleno Jamon y Queso #2</t>
  </si>
  <si>
    <t>Pasta Bastones Mozzarella #2</t>
  </si>
  <si>
    <t>BASTONCITOS DE MOZZA  6 X 1KG</t>
  </si>
  <si>
    <t>Bin</t>
  </si>
  <si>
    <t>Cat STK</t>
  </si>
  <si>
    <t>SubC</t>
  </si>
  <si>
    <t>Grupo Recuento</t>
  </si>
  <si>
    <t>MP</t>
  </si>
  <si>
    <t>A</t>
  </si>
  <si>
    <t>Grupo 3</t>
  </si>
  <si>
    <t>PK</t>
  </si>
  <si>
    <t>Frizzio</t>
  </si>
  <si>
    <t>Grupo 4</t>
  </si>
  <si>
    <t>MPI</t>
  </si>
  <si>
    <t>Grupo 1</t>
  </si>
  <si>
    <t>Grupo 5</t>
  </si>
  <si>
    <t>Grupo 2</t>
  </si>
  <si>
    <t>Pala</t>
  </si>
  <si>
    <t>McC</t>
  </si>
  <si>
    <t>B</t>
  </si>
  <si>
    <t>Jbs</t>
  </si>
  <si>
    <t>DIA</t>
  </si>
  <si>
    <t>C</t>
  </si>
  <si>
    <t>La</t>
  </si>
  <si>
    <t>AGS</t>
  </si>
  <si>
    <t>No Contar</t>
  </si>
  <si>
    <t>SE</t>
  </si>
  <si>
    <t>Grupo SE</t>
  </si>
  <si>
    <t>Soja</t>
  </si>
  <si>
    <t>Queso</t>
  </si>
  <si>
    <t>E/Q</t>
  </si>
  <si>
    <t>J/Q</t>
  </si>
  <si>
    <t>Papas</t>
  </si>
  <si>
    <t>PT</t>
  </si>
  <si>
    <t>Jamon</t>
  </si>
  <si>
    <t>Grupo PT</t>
  </si>
  <si>
    <t xml:space="preserve">ETIQUETA 110X124  ILUST AMA   </t>
  </si>
  <si>
    <t xml:space="preserve">BOLSA AZUL 15 X 25 X 20       </t>
  </si>
  <si>
    <t xml:space="preserve">BIN PLASTICO                  </t>
  </si>
  <si>
    <t>000269</t>
  </si>
  <si>
    <t xml:space="preserve">FLOW CRISTAL 500MM            </t>
  </si>
  <si>
    <t xml:space="preserve">FLOW CRISTAL 300MM            </t>
  </si>
  <si>
    <t xml:space="preserve">HARINA TRIGO TIPO 000 ACOND   </t>
  </si>
  <si>
    <t>000367</t>
  </si>
  <si>
    <t>000368</t>
  </si>
  <si>
    <t>000369</t>
  </si>
  <si>
    <t>Domvil</t>
  </si>
  <si>
    <t>LAMINA POL 150 X 150 X 50 AZUL</t>
  </si>
  <si>
    <t>Agua</t>
  </si>
  <si>
    <t>000370</t>
  </si>
  <si>
    <t>REBO.Domvi</t>
  </si>
  <si>
    <t>000371</t>
  </si>
  <si>
    <t xml:space="preserve">CAJA SOJA PALADINI x 15       </t>
  </si>
  <si>
    <t xml:space="preserve">FLOW PIZZA MINI FRIZZIO 180   </t>
  </si>
  <si>
    <t>000373</t>
  </si>
  <si>
    <t>000372</t>
  </si>
  <si>
    <t>000374</t>
  </si>
  <si>
    <t xml:space="preserve">FLOWPACK PIZZA FRIZZIO 510    </t>
  </si>
  <si>
    <t>000375</t>
  </si>
  <si>
    <t xml:space="preserve">SSL                           </t>
  </si>
  <si>
    <t>0110053</t>
  </si>
  <si>
    <t xml:space="preserve">CINTA 48 X 1500               </t>
  </si>
  <si>
    <t xml:space="preserve">STRETCH MANUAL S/MANIJA       </t>
  </si>
  <si>
    <t xml:space="preserve">PALLETS                       </t>
  </si>
  <si>
    <t xml:space="preserve">PALLETS EXPORTACION           </t>
  </si>
  <si>
    <t xml:space="preserve">BOLSA 80 X 90 X 80 AZUL       </t>
  </si>
  <si>
    <t xml:space="preserve">CINTA 48 X 100                </t>
  </si>
  <si>
    <t xml:space="preserve">RIBBON NEG UT 110X74 CERA OUT </t>
  </si>
  <si>
    <t xml:space="preserve">BOLSA AZUL 45 X 60 X 60 MIC   </t>
  </si>
  <si>
    <t xml:space="preserve">BOLSA AZUL 25 X 35 X 50 MIC   </t>
  </si>
  <si>
    <t>Stock Seg</t>
  </si>
  <si>
    <t>000379</t>
  </si>
  <si>
    <t xml:space="preserve">FLOW MS DIA% TIPO CASERA 330  </t>
  </si>
  <si>
    <t>000380</t>
  </si>
  <si>
    <t xml:space="preserve">FLOW MS ESP DIA% T.CASERA 330 </t>
  </si>
  <si>
    <t>000381</t>
  </si>
  <si>
    <t xml:space="preserve">FLOW MED ESPINACA DIA% 300G   </t>
  </si>
  <si>
    <t>Cant. Pedido</t>
  </si>
  <si>
    <t xml:space="preserve">ARVEJAS                       </t>
  </si>
  <si>
    <t xml:space="preserve">FLOW MAGLIA MV ESPINACA 330   </t>
  </si>
  <si>
    <t xml:space="preserve">FLOW MAGLIA MV BROCOLI 330    </t>
  </si>
  <si>
    <t xml:space="preserve">FLOW MAGLIA MV MIX 330        </t>
  </si>
  <si>
    <t xml:space="preserve">AVENA GRUESA ARROLLADA        </t>
  </si>
  <si>
    <t xml:space="preserve">HARINA DE ARVEJA              </t>
  </si>
  <si>
    <t xml:space="preserve">SABORIZANTE CHOCLO            </t>
  </si>
  <si>
    <t xml:space="preserve">BROCOLI                       </t>
  </si>
  <si>
    <t xml:space="preserve">ZANAHORIA EN CUBOS            </t>
  </si>
  <si>
    <t>000174</t>
  </si>
  <si>
    <t>000376</t>
  </si>
  <si>
    <t>000377</t>
  </si>
  <si>
    <t>000378</t>
  </si>
  <si>
    <t>000382</t>
  </si>
  <si>
    <t>000383</t>
  </si>
  <si>
    <t>000384</t>
  </si>
  <si>
    <t>0090003</t>
  </si>
  <si>
    <t>0090022</t>
  </si>
  <si>
    <t>Maglia</t>
  </si>
  <si>
    <t>Avena</t>
  </si>
  <si>
    <t>000385</t>
  </si>
  <si>
    <t>000387</t>
  </si>
  <si>
    <t xml:space="preserve">ALMIDON MODIFICADO A          </t>
  </si>
  <si>
    <t xml:space="preserve">FIAMBRE PATA CERDO CUBETEADO  </t>
  </si>
  <si>
    <t xml:space="preserve">COMINO MOLIDO                 </t>
  </si>
  <si>
    <t xml:space="preserve">PIMENTON                      </t>
  </si>
  <si>
    <t xml:space="preserve">PIMIENTA NEGRA                </t>
  </si>
  <si>
    <t xml:space="preserve">NUEZ MOSCADA                  </t>
  </si>
  <si>
    <t xml:space="preserve">DISCO EMPANADAS               </t>
  </si>
  <si>
    <t xml:space="preserve">CAJA EMPANADA x 60            </t>
  </si>
  <si>
    <t>BOLSA PROD.GRANEL 70 X 40 X 26</t>
  </si>
  <si>
    <t xml:space="preserve">FOLEX 25X37CM                 </t>
  </si>
  <si>
    <t xml:space="preserve">CEBOLLA DE VERDEO             </t>
  </si>
  <si>
    <t xml:space="preserve">PIMIENTO CUBETEADO IQF        </t>
  </si>
  <si>
    <t xml:space="preserve">CARNE VACUNA PICADA           </t>
  </si>
  <si>
    <t>0040004</t>
  </si>
  <si>
    <t>0040006</t>
  </si>
  <si>
    <t>0040010</t>
  </si>
  <si>
    <t>0040011</t>
  </si>
  <si>
    <t>0060007</t>
  </si>
  <si>
    <t>0110095</t>
  </si>
  <si>
    <t>400020000001</t>
  </si>
  <si>
    <t>400030000001</t>
  </si>
  <si>
    <t>0090005</t>
  </si>
  <si>
    <t>0090026</t>
  </si>
  <si>
    <t>303010000001</t>
  </si>
  <si>
    <t>Disco</t>
  </si>
  <si>
    <t>Folex</t>
  </si>
  <si>
    <t>Carne</t>
  </si>
  <si>
    <t xml:space="preserve">PIMIENTA NEGRA MOLIDA         </t>
  </si>
  <si>
    <t xml:space="preserve">PIMIENTO ROJO CUB. IQF        </t>
  </si>
  <si>
    <t>000018</t>
  </si>
  <si>
    <t>000389</t>
  </si>
  <si>
    <t>FLOW PIZZA INTEGRAL FRIZZIO</t>
  </si>
  <si>
    <t>0110050</t>
  </si>
  <si>
    <t>FOLEX 25 X37</t>
  </si>
  <si>
    <t xml:space="preserve">ALPHAMALT A 17098             </t>
  </si>
  <si>
    <t xml:space="preserve">GLUTEN DE TRIGO               </t>
  </si>
  <si>
    <t>000386</t>
  </si>
  <si>
    <t>000390</t>
  </si>
  <si>
    <t>COLORANTE CARAMELO</t>
  </si>
  <si>
    <t>000388</t>
  </si>
  <si>
    <t xml:space="preserve">HARINA TRIGO INTEGRAL </t>
  </si>
  <si>
    <t>Color</t>
  </si>
  <si>
    <t>000391</t>
  </si>
  <si>
    <t xml:space="preserve">CAJA SEC C28                  </t>
  </si>
  <si>
    <t xml:space="preserve">HARINA TRIGO INTEGRAL         </t>
  </si>
  <si>
    <t xml:space="preserve">FLOW PIZZA INTEGRAL FRIZZIO   </t>
  </si>
  <si>
    <t>Arvejas</t>
  </si>
  <si>
    <t>CAJA SEC C28</t>
  </si>
  <si>
    <t>00002</t>
  </si>
  <si>
    <t xml:space="preserve">CEBOLLA EN POLVO              </t>
  </si>
  <si>
    <t>000392</t>
  </si>
  <si>
    <t xml:space="preserve">SABORIZANTE QUESO X           </t>
  </si>
  <si>
    <t>000393</t>
  </si>
  <si>
    <t xml:space="preserve">REBOZADOR A                   </t>
  </si>
  <si>
    <t>000394</t>
  </si>
  <si>
    <t xml:space="preserve">CAJA SEC C16                  </t>
  </si>
  <si>
    <t>000395</t>
  </si>
  <si>
    <t xml:space="preserve">HARINA DE SOJA IRRAD.         </t>
  </si>
  <si>
    <t>000396</t>
  </si>
  <si>
    <t xml:space="preserve">TEXTURIZADO DE SOJA X         </t>
  </si>
  <si>
    <t>000397</t>
  </si>
  <si>
    <t xml:space="preserve">FLOW MS CLAS. ESP. BRF        </t>
  </si>
  <si>
    <t>000398</t>
  </si>
  <si>
    <t xml:space="preserve">FLOW MS RELL.QUESO BRF        </t>
  </si>
  <si>
    <t>000399</t>
  </si>
  <si>
    <t xml:space="preserve">FLOW MS RELL.E/Q BRF          </t>
  </si>
  <si>
    <t>000400</t>
  </si>
  <si>
    <t xml:space="preserve">CAJA C-24 IMPRESA             </t>
  </si>
  <si>
    <t>000401</t>
  </si>
  <si>
    <t xml:space="preserve">CINTA 48 X 1500 IMPRESA       </t>
  </si>
  <si>
    <t>000402</t>
  </si>
  <si>
    <t xml:space="preserve">REBOZADOR X                   </t>
  </si>
  <si>
    <t>000403</t>
  </si>
  <si>
    <t xml:space="preserve">REBOZADOR X1                  </t>
  </si>
  <si>
    <t>000404</t>
  </si>
  <si>
    <t xml:space="preserve">SABORIZANTE PARMESANO         </t>
  </si>
  <si>
    <t>000405</t>
  </si>
  <si>
    <t xml:space="preserve">LORENZ 581                    </t>
  </si>
  <si>
    <t>000406</t>
  </si>
  <si>
    <t>FLOW MCCAIN BARRITAS MOZZA. EX</t>
  </si>
  <si>
    <t>000407</t>
  </si>
  <si>
    <t xml:space="preserve">FLOW MCCAIN DISCOS MOZZ. EX   </t>
  </si>
  <si>
    <t>000005</t>
  </si>
  <si>
    <t xml:space="preserve">000402         </t>
  </si>
  <si>
    <t xml:space="preserve">000403         </t>
  </si>
  <si>
    <t xml:space="preserve">FLOW MS ESP. BRF X 5          </t>
  </si>
  <si>
    <t>000411</t>
  </si>
  <si>
    <t xml:space="preserve">REBOZADOR H                   </t>
  </si>
  <si>
    <t xml:space="preserve">REBOZADOR I                   </t>
  </si>
  <si>
    <t>BATTER B</t>
  </si>
  <si>
    <t>000409</t>
  </si>
  <si>
    <t>000412</t>
  </si>
  <si>
    <t xml:space="preserve">SABORIZANTE QUESO C           </t>
  </si>
  <si>
    <t xml:space="preserve">CAJA SECUNDARIA MC CAIN BR    </t>
  </si>
  <si>
    <t>000414</t>
  </si>
  <si>
    <t>000415</t>
  </si>
  <si>
    <t>000416</t>
  </si>
  <si>
    <t>ETIQUETA 100X200 CELESTE</t>
  </si>
  <si>
    <t>000417</t>
  </si>
  <si>
    <t xml:space="preserve">BATTER A                      </t>
  </si>
  <si>
    <t xml:space="preserve">ETIQUETA 100X200 ROSA         </t>
  </si>
  <si>
    <t xml:space="preserve">ETIQUETA 100X200 VERDE        </t>
  </si>
  <si>
    <t xml:space="preserve">ETIQUETA 100X200 AMARILLA     </t>
  </si>
  <si>
    <t>000408</t>
  </si>
  <si>
    <t>FLOW PALITOS MUSSARELA X1,05KG</t>
  </si>
  <si>
    <t>000410</t>
  </si>
  <si>
    <t>000418</t>
  </si>
  <si>
    <t xml:space="preserve">ALMIDON MODIFICADO B  </t>
  </si>
  <si>
    <t>000420</t>
  </si>
  <si>
    <t>PEREJIL</t>
  </si>
  <si>
    <t xml:space="preserve">BATTER B                      </t>
  </si>
  <si>
    <t xml:space="preserve">PEREJIL                       </t>
  </si>
  <si>
    <t>0110058</t>
  </si>
  <si>
    <t xml:space="preserve">FILM STREECH 100mm        </t>
  </si>
  <si>
    <t>FLOW PIZZA FRIZZIO QUE/CEBX540</t>
  </si>
  <si>
    <t>FLOW PIZZA FRIZZIO MOZ/JAMX535</t>
  </si>
  <si>
    <t xml:space="preserve">JAMON COCIDO CUBETEADO 5MM    </t>
  </si>
  <si>
    <t xml:space="preserve">ETIQUETA 20 X 29 X 4 ROSA     </t>
  </si>
  <si>
    <t xml:space="preserve">ETIQUETA 20 X 29 X 4 AMARILLA </t>
  </si>
  <si>
    <t>000422</t>
  </si>
  <si>
    <t>000421</t>
  </si>
  <si>
    <t>000424</t>
  </si>
  <si>
    <t>000426</t>
  </si>
  <si>
    <t>000428</t>
  </si>
  <si>
    <t xml:space="preserve">HARINA DE SOJA DESGRASADA     </t>
  </si>
  <si>
    <t xml:space="preserve">FLOW PACK SWIFT SOJA T&amp;Q      </t>
  </si>
  <si>
    <t>FLOW PACK SWIFT SOJA CLAS 290G</t>
  </si>
  <si>
    <t>000430</t>
  </si>
  <si>
    <t>000423</t>
  </si>
  <si>
    <t>000431</t>
  </si>
  <si>
    <t>0110059</t>
  </si>
  <si>
    <t xml:space="preserve">CINTA 48X1000                 </t>
  </si>
  <si>
    <t xml:space="preserve">FLOW MED. POLLO  J/Q AVEGUAY  </t>
  </si>
  <si>
    <t xml:space="preserve">FLOW CRISTAL 320 X 240 MM     </t>
  </si>
  <si>
    <t>000438</t>
  </si>
  <si>
    <t>000425</t>
  </si>
  <si>
    <t>000427</t>
  </si>
  <si>
    <t>ETIQUETA 20 X 29 X 4 CELESTE</t>
  </si>
  <si>
    <t>000429</t>
  </si>
  <si>
    <t>ETIQUETA 20 X 29 X 4 VERDE</t>
  </si>
  <si>
    <t xml:space="preserve">BINES PLASTICOS RIDOLFO       </t>
  </si>
  <si>
    <t>No</t>
  </si>
  <si>
    <t>Cebolla</t>
  </si>
  <si>
    <t>FLOW PACK SWIFT SOJA T&amp;Q</t>
  </si>
  <si>
    <t>0110096</t>
  </si>
  <si>
    <t>000432</t>
  </si>
  <si>
    <t>Consumo semanal</t>
  </si>
  <si>
    <t>DdR</t>
  </si>
  <si>
    <t xml:space="preserve">ETIQUETA 20 X 29 X 4 CELESTE  </t>
  </si>
  <si>
    <t xml:space="preserve">ETIQUETA 20 X 29 X 4 VERDE    </t>
  </si>
  <si>
    <t xml:space="preserve">FLOW BASTONES MOZZA X 1,05KG  </t>
  </si>
  <si>
    <t xml:space="preserve">DEXTROSA MONOHIDRATADA        </t>
  </si>
  <si>
    <t xml:space="preserve">HUMO LIQUIDO                  </t>
  </si>
  <si>
    <t xml:space="preserve">FILM PRIMARIO FRIZATA Nº01    </t>
  </si>
  <si>
    <t xml:space="preserve">CONCENTRADO DE SOJA           </t>
  </si>
  <si>
    <t xml:space="preserve">FILM PRIMARIO FRIZATA Nº02    </t>
  </si>
  <si>
    <t xml:space="preserve">ALMIDON MODIFICADO D          </t>
  </si>
  <si>
    <t xml:space="preserve">FILM PRIMARIO FRIZATA Nº03    </t>
  </si>
  <si>
    <t xml:space="preserve">SABORIZANTE CARNE             </t>
  </si>
  <si>
    <t xml:space="preserve">CAJA SEC. FRIZATA 01 ROJO     </t>
  </si>
  <si>
    <t xml:space="preserve">CAJA SEC. FRIZATA 03 ROJO     </t>
  </si>
  <si>
    <t xml:space="preserve">CAJA SEC. FRIZATA 03 AMARILLO </t>
  </si>
  <si>
    <t xml:space="preserve">CARNE VACUNA BRASUELO S/HUESO </t>
  </si>
  <si>
    <t xml:space="preserve">CARNE VACUNA TAPA DE ASADO    </t>
  </si>
  <si>
    <t xml:space="preserve">SEMILLA DE LINO               </t>
  </si>
  <si>
    <t xml:space="preserve">SEMILLA DE CHIA               </t>
  </si>
  <si>
    <t>000447</t>
  </si>
  <si>
    <t>00045000</t>
  </si>
  <si>
    <t>000450</t>
  </si>
  <si>
    <t>000451</t>
  </si>
  <si>
    <t>00045100</t>
  </si>
  <si>
    <t>000452</t>
  </si>
  <si>
    <t>00045200</t>
  </si>
  <si>
    <t>000453</t>
  </si>
  <si>
    <t>00045400</t>
  </si>
  <si>
    <t>00045500</t>
  </si>
  <si>
    <t>00045600</t>
  </si>
  <si>
    <t>CarneV</t>
  </si>
  <si>
    <t>000457</t>
  </si>
  <si>
    <t>000458</t>
  </si>
  <si>
    <t>Semilla</t>
  </si>
  <si>
    <t>000454</t>
  </si>
  <si>
    <t>000455</t>
  </si>
  <si>
    <t>00045300</t>
  </si>
  <si>
    <t>0040001</t>
  </si>
  <si>
    <t>AJI MOLIDO</t>
  </si>
  <si>
    <t xml:space="preserve">FILM PRIMARIO FRIZATA Nº04    </t>
  </si>
  <si>
    <t>000460</t>
  </si>
  <si>
    <t>CARNE VACUNA BIFE ANCHO</t>
  </si>
  <si>
    <t xml:space="preserve">FLOW BASTONES MOZZA X 300G    </t>
  </si>
  <si>
    <t>00045900</t>
  </si>
  <si>
    <t>00040901</t>
  </si>
  <si>
    <t>PACK08202</t>
  </si>
  <si>
    <t>CAJA SECUNDARIA C15 MCCAIN</t>
  </si>
  <si>
    <t xml:space="preserve">CAJA SECUNDARIA C16 MCCAIN </t>
  </si>
  <si>
    <t>00046500</t>
  </si>
  <si>
    <t>FLOWPACK NUGG PALADINI X 420 G</t>
  </si>
  <si>
    <t xml:space="preserve">FLOW PIZZA FRIZZIO 510        </t>
  </si>
  <si>
    <t xml:space="preserve">MOZZARELLA D                  </t>
  </si>
  <si>
    <t xml:space="preserve">000467         </t>
  </si>
  <si>
    <t>ETIQUETA 49 X 175 ILUST BLANCA</t>
  </si>
  <si>
    <t xml:space="preserve">00046900       </t>
  </si>
  <si>
    <t xml:space="preserve">CAJA SEC. FRIZATA 05 VERDE    </t>
  </si>
  <si>
    <t xml:space="preserve">00047000       </t>
  </si>
  <si>
    <t xml:space="preserve">CAJA SEC. FRIZATA 06 ROJO     </t>
  </si>
  <si>
    <t xml:space="preserve">SEMILLAS DE GIRASOL           </t>
  </si>
  <si>
    <t xml:space="preserve">BICARBONATO DE SODIO          </t>
  </si>
  <si>
    <t xml:space="preserve">PIROFOSFATO ÁCIDO DE SODIO    </t>
  </si>
  <si>
    <t xml:space="preserve">AJI MOLIDO                    </t>
  </si>
  <si>
    <t xml:space="preserve">00047100       </t>
  </si>
  <si>
    <t xml:space="preserve">CAJA SEC. FRIZATA 07 AZUL     </t>
  </si>
  <si>
    <t xml:space="preserve">CHEDDAR                       </t>
  </si>
  <si>
    <t>000461</t>
  </si>
  <si>
    <t>00046600</t>
  </si>
  <si>
    <t>FLOWPACK NUGG PALADINI X 840 G</t>
  </si>
  <si>
    <t>000467</t>
  </si>
  <si>
    <t>00046800</t>
  </si>
  <si>
    <t>00046900</t>
  </si>
  <si>
    <t>00047000</t>
  </si>
  <si>
    <t>00047100</t>
  </si>
  <si>
    <t>000473</t>
  </si>
  <si>
    <t>000474</t>
  </si>
  <si>
    <t>000475</t>
  </si>
  <si>
    <t>FOSFATO MONOCÁLCICO</t>
  </si>
  <si>
    <t xml:space="preserve">CAJA SEC. FRIZATA 04 VIOLETA  </t>
  </si>
  <si>
    <t>Etiqueta</t>
  </si>
  <si>
    <t>000472</t>
  </si>
  <si>
    <t>00045201</t>
  </si>
  <si>
    <t>0070016</t>
  </si>
  <si>
    <t>FRIZATA Empanadas Carne 1,44kg</t>
  </si>
  <si>
    <t>000180</t>
  </si>
  <si>
    <t>000433</t>
  </si>
  <si>
    <t>CENTEX 4186 SOLAE</t>
  </si>
  <si>
    <t>000479</t>
  </si>
  <si>
    <t>CINTA ADHESIVA FRIZATA 48X500</t>
  </si>
  <si>
    <t xml:space="preserve">SUPROMAX 5010/5050            </t>
  </si>
  <si>
    <t xml:space="preserve">INTEGRAL POLLO FRIAR          </t>
  </si>
  <si>
    <t xml:space="preserve">FLOW CRISTAL NUGGETS FRIAR    </t>
  </si>
  <si>
    <t xml:space="preserve">FLOW CRISTAL MEDALLONES FRIAR </t>
  </si>
  <si>
    <t xml:space="preserve">CAJA SECUNDARIA R2 FRIAR      </t>
  </si>
  <si>
    <t>000478</t>
  </si>
  <si>
    <t>000481</t>
  </si>
  <si>
    <t>000482</t>
  </si>
  <si>
    <t>000480</t>
  </si>
  <si>
    <t xml:space="preserve">SABORIZANTE POLLO Nro 3       </t>
  </si>
  <si>
    <t xml:space="preserve">000413         </t>
  </si>
  <si>
    <t xml:space="preserve">ETIQUETA 100X200 BLANCA       </t>
  </si>
  <si>
    <t xml:space="preserve">SALSA PIZZA Nº03              </t>
  </si>
  <si>
    <t>FLOW PIZZA TIPO CASERA FRIZZIO</t>
  </si>
  <si>
    <t xml:space="preserve">SABORIZANTE MASA MADRE        </t>
  </si>
  <si>
    <t xml:space="preserve">QUESO PROVOLONE               </t>
  </si>
  <si>
    <t>000462</t>
  </si>
  <si>
    <t>00046401</t>
  </si>
  <si>
    <t>0070005</t>
  </si>
  <si>
    <t>000484</t>
  </si>
  <si>
    <t>CENTEX 4061 IP SOLAE</t>
  </si>
  <si>
    <t xml:space="preserve">FOLEX 25 X37                  </t>
  </si>
  <si>
    <t xml:space="preserve">RIBBON 33MM X 450 MTS      </t>
  </si>
  <si>
    <t>FREM51</t>
  </si>
  <si>
    <t>Frizata</t>
  </si>
  <si>
    <t>000477</t>
  </si>
  <si>
    <t xml:space="preserve">BONDIOLA                      </t>
  </si>
  <si>
    <t xml:space="preserve">PIMIENTA BLANCAMOLIDA         </t>
  </si>
  <si>
    <t>000413</t>
  </si>
  <si>
    <t>00300010</t>
  </si>
  <si>
    <t>0040022</t>
  </si>
  <si>
    <t xml:space="preserve">CEBOLLA EN ESCAMAS            </t>
  </si>
  <si>
    <t xml:space="preserve">ACEITE VEGETAL SÓLIDA         </t>
  </si>
  <si>
    <t xml:space="preserve">MEZCLA DE FIBRAS              </t>
  </si>
  <si>
    <t xml:space="preserve">POLVO DE REMOLACHA            </t>
  </si>
  <si>
    <t>000485</t>
  </si>
  <si>
    <t>000486</t>
  </si>
  <si>
    <t>000487</t>
  </si>
  <si>
    <t>000488</t>
  </si>
  <si>
    <t xml:space="preserve">FOSFATO MONOCÁLCICO           </t>
  </si>
  <si>
    <t xml:space="preserve">CENTEX CHICO (4061 IP SOLAE)  </t>
  </si>
  <si>
    <t>000489</t>
  </si>
  <si>
    <t>EXTRACTO DE LEVADURA S2006</t>
  </si>
  <si>
    <t>00045101</t>
  </si>
  <si>
    <t>000490</t>
  </si>
  <si>
    <t xml:space="preserve">CAJA SECUNDARIA R1 FRIAR      </t>
  </si>
  <si>
    <t>00045601</t>
  </si>
  <si>
    <t>CAJA SEC. FRIZATA 03 AMARILLO</t>
  </si>
  <si>
    <t>00040902</t>
  </si>
  <si>
    <t>00045001</t>
  </si>
  <si>
    <t>FILM PRIMARIO FRIZATA Nº01</t>
  </si>
  <si>
    <t>000491</t>
  </si>
  <si>
    <t>ETIQUETA 50 X 185 ILUST BLANCA</t>
  </si>
  <si>
    <t>000483</t>
  </si>
  <si>
    <t>SALSA PIZZA Nº04</t>
  </si>
  <si>
    <t>00045401</t>
  </si>
  <si>
    <t xml:space="preserve">ACEITE DE OLIVA               </t>
  </si>
  <si>
    <t>000463</t>
  </si>
  <si>
    <t xml:space="preserve">MP </t>
  </si>
  <si>
    <t>000492</t>
  </si>
  <si>
    <t>SUPROMAX 5050 IP SOLAE</t>
  </si>
  <si>
    <t>214001455101</t>
  </si>
  <si>
    <t>SE Espinaca IQF x 750g</t>
  </si>
  <si>
    <t>214001455201</t>
  </si>
  <si>
    <t>SE Brócoli IQF x 750g</t>
  </si>
  <si>
    <t>214001455301</t>
  </si>
  <si>
    <t>SE Cebolla en cubo IQF x 750g</t>
  </si>
  <si>
    <t>214001455401</t>
  </si>
  <si>
    <t>SE Choclo IQF x 750g</t>
  </si>
  <si>
    <t>214001455501</t>
  </si>
  <si>
    <t>SE Arvejas IQF x 750g</t>
  </si>
  <si>
    <t>214001455601</t>
  </si>
  <si>
    <t>SE Zanahorias Baby x 750g</t>
  </si>
  <si>
    <t>214001455701</t>
  </si>
  <si>
    <t>SE Mix Veg. y arroz x 750g</t>
  </si>
  <si>
    <t>Espinaca</t>
  </si>
  <si>
    <t>Brócoli</t>
  </si>
  <si>
    <t>Choclo</t>
  </si>
  <si>
    <t>Zanahoria</t>
  </si>
  <si>
    <t>Mix Vegetales</t>
  </si>
  <si>
    <t>ETIQUETA 50 X 195 ILUST BLANCA</t>
  </si>
  <si>
    <t>CONCENTRADO DE SOJA</t>
  </si>
  <si>
    <t>ALMIDON MODIFICADO D</t>
  </si>
  <si>
    <t>CARNE VACUNA TAPA DE ASADO</t>
  </si>
  <si>
    <t>ACEITE DE OLIVA</t>
  </si>
  <si>
    <t>CENTEX CHICO (4061 IP SOLAE)</t>
  </si>
  <si>
    <t>ACEITE VEGETAL SÓLIDA</t>
  </si>
  <si>
    <t>00110089</t>
  </si>
  <si>
    <t>0110097</t>
  </si>
  <si>
    <t>RIBBON 33MM X 550 MTS</t>
  </si>
  <si>
    <t xml:space="preserve">CEBOLLA DE VERDEO DESHIDRAT   </t>
  </si>
  <si>
    <t>000036</t>
  </si>
  <si>
    <t>000496</t>
  </si>
  <si>
    <t>00049300</t>
  </si>
  <si>
    <t>000502</t>
  </si>
  <si>
    <t>CARNE VACUNA CARNAZA DE PALETA</t>
  </si>
  <si>
    <t>000500</t>
  </si>
  <si>
    <t xml:space="preserve">DISCO HOJALDRE 12CM           </t>
  </si>
  <si>
    <t>000506</t>
  </si>
  <si>
    <t>000498</t>
  </si>
  <si>
    <t>000504</t>
  </si>
  <si>
    <t>000501</t>
  </si>
  <si>
    <t>CALABAZA EN CUBOS</t>
  </si>
  <si>
    <t xml:space="preserve">SALSA PIZZA ORIGINAL          </t>
  </si>
  <si>
    <t xml:space="preserve">SALSA PIZZA CUBETEADA         </t>
  </si>
  <si>
    <t>00012701</t>
  </si>
  <si>
    <t>ETIQUE 100 X200 BCA BUJE CHICO</t>
  </si>
  <si>
    <t>000512</t>
  </si>
  <si>
    <t>00045102</t>
  </si>
  <si>
    <t>00046901</t>
  </si>
  <si>
    <t>00045202</t>
  </si>
  <si>
    <t>FILM PRIMARIO FRIZATA N°03</t>
  </si>
  <si>
    <t>00045602</t>
  </si>
  <si>
    <t>000247</t>
  </si>
  <si>
    <t>00047001</t>
  </si>
  <si>
    <t>00047101</t>
  </si>
  <si>
    <t>CAJA SEC. FRIZATA 07 VERDE</t>
  </si>
  <si>
    <t>000520</t>
  </si>
  <si>
    <t>000524</t>
  </si>
  <si>
    <t>ETIQUETA 50 X 255 ILUST BLANCA</t>
  </si>
  <si>
    <t>PEDIDO</t>
  </si>
  <si>
    <t>PEDIR</t>
  </si>
  <si>
    <t>#N/D</t>
  </si>
  <si>
    <t>000519</t>
  </si>
  <si>
    <t>Proveedor</t>
  </si>
  <si>
    <t>000010</t>
  </si>
  <si>
    <t>ESQUINEROS PARA PALLETS</t>
  </si>
  <si>
    <t>000522</t>
  </si>
  <si>
    <t>000523</t>
  </si>
  <si>
    <t>00052500</t>
  </si>
  <si>
    <t>000509</t>
  </si>
  <si>
    <t>ALPHAMALT A 17098</t>
  </si>
  <si>
    <t>DEXTROSA MONOHIDRATADA</t>
  </si>
  <si>
    <t>00045002</t>
  </si>
  <si>
    <t>00050702</t>
  </si>
  <si>
    <t>00052700</t>
  </si>
  <si>
    <t>00046801</t>
  </si>
  <si>
    <t>CAJA SEC. FRIZATA 04 ROJA</t>
  </si>
  <si>
    <t>(en blanco)</t>
  </si>
  <si>
    <t>000434</t>
  </si>
  <si>
    <t>REBOZADOR J</t>
  </si>
  <si>
    <t>00052600</t>
  </si>
  <si>
    <t>0110106</t>
  </si>
  <si>
    <t>100087</t>
  </si>
  <si>
    <t>PR</t>
  </si>
  <si>
    <t>CDS</t>
  </si>
  <si>
    <t>METROP</t>
  </si>
  <si>
    <t>CAJA SOJA PALADINI x 15</t>
  </si>
  <si>
    <t>SUBCAT</t>
  </si>
  <si>
    <t>x Flete</t>
  </si>
  <si>
    <t>Moneda</t>
  </si>
  <si>
    <t>TC  -&gt;</t>
  </si>
  <si>
    <t>Pr Compra</t>
  </si>
  <si>
    <t>Pr Costo</t>
  </si>
  <si>
    <t>x</t>
  </si>
  <si>
    <t>act</t>
  </si>
  <si>
    <t>INS</t>
  </si>
  <si>
    <t>Un</t>
  </si>
  <si>
    <t>$</t>
  </si>
  <si>
    <t>USD</t>
  </si>
  <si>
    <t>Kg</t>
  </si>
  <si>
    <t>0110079</t>
  </si>
  <si>
    <t>kg</t>
  </si>
  <si>
    <t>Lt</t>
  </si>
  <si>
    <t>00090032</t>
  </si>
  <si>
    <t>00090033</t>
  </si>
  <si>
    <t>000287</t>
  </si>
  <si>
    <t>000317</t>
  </si>
  <si>
    <t>ETIQUETA 20 X 29 X 4 ROSA</t>
  </si>
  <si>
    <t>ETIQUETA 20 X 29 X 4 AMARILLA</t>
  </si>
  <si>
    <t>FILM PRIMARIO FRIZATA Nº07</t>
  </si>
  <si>
    <t>Etiquetas de fila</t>
  </si>
  <si>
    <t>Etiquetas de columna</t>
  </si>
  <si>
    <t>Suma de TOTAL</t>
  </si>
  <si>
    <t>Plazo de pago</t>
  </si>
  <si>
    <t>Fecha efectiva de pago</t>
  </si>
  <si>
    <t>001447</t>
  </si>
  <si>
    <t>ARAUJO SRL</t>
  </si>
  <si>
    <t>001497</t>
  </si>
  <si>
    <t>BASLOG S.R.L.</t>
  </si>
  <si>
    <t>002124</t>
  </si>
  <si>
    <t>BUNGE ARGENTINA S A</t>
  </si>
  <si>
    <t>001465</t>
  </si>
  <si>
    <t>CANUT HNOS SRL</t>
  </si>
  <si>
    <t>CARTOCOR S.A.</t>
  </si>
  <si>
    <t>001700</t>
  </si>
  <si>
    <t>COMPANIA INDUSTRIAL FRUTIHORTICOLA SA</t>
  </si>
  <si>
    <t>001728</t>
  </si>
  <si>
    <t>FABEN S.A.</t>
  </si>
  <si>
    <t>001318</t>
  </si>
  <si>
    <t>LAB ARG  FARMESA S.A.I.C.</t>
  </si>
  <si>
    <t>000542</t>
  </si>
  <si>
    <t>GRANJA TRES ARROYOS S.A.</t>
  </si>
  <si>
    <t>001687</t>
  </si>
  <si>
    <t>LECKER ARGENTINA SA</t>
  </si>
  <si>
    <t>000284</t>
  </si>
  <si>
    <t>LOGIMET S.R.L.</t>
  </si>
  <si>
    <t>002322</t>
  </si>
  <si>
    <t>MANDY S A</t>
  </si>
  <si>
    <t>001605</t>
  </si>
  <si>
    <t>000773</t>
  </si>
  <si>
    <t>PAMPA CHEESE S.A</t>
  </si>
  <si>
    <t>000873</t>
  </si>
  <si>
    <t>PROD.  ALIMENTICIOS HARMONY S.A.</t>
  </si>
  <si>
    <t>001978</t>
  </si>
  <si>
    <t>SMURFIT KAPPA DE ARG.SA</t>
  </si>
  <si>
    <t>002016</t>
  </si>
  <si>
    <t>VANOLI Y CIA SA</t>
  </si>
  <si>
    <t>000510</t>
  </si>
  <si>
    <t>TAPAS DE EMPANADAS SALVADO</t>
  </si>
  <si>
    <t xml:space="preserve">TAPAS DE EMPANADAS SALVADO    </t>
  </si>
  <si>
    <t>00052800</t>
  </si>
  <si>
    <t>FILM PRIMARIO FRIZATA N°09</t>
  </si>
  <si>
    <t xml:space="preserve">COLIFLOR IQF                  </t>
  </si>
  <si>
    <t>Año</t>
  </si>
  <si>
    <t>0070018</t>
  </si>
  <si>
    <t>0070017</t>
  </si>
  <si>
    <t>DIA SEMANA</t>
  </si>
  <si>
    <t>cod_articu</t>
  </si>
  <si>
    <t>fecha_pron</t>
  </si>
  <si>
    <t>cantidad</t>
  </si>
  <si>
    <t>Suma de cantidad</t>
  </si>
  <si>
    <t>Num semana</t>
  </si>
  <si>
    <t>00050704</t>
  </si>
  <si>
    <t>00052900</t>
  </si>
  <si>
    <t>FILM PRIMARIO FRIZATA N°15</t>
  </si>
  <si>
    <t>0090040</t>
  </si>
  <si>
    <t>ENTREGADO</t>
  </si>
  <si>
    <t>PENDIENTE</t>
  </si>
  <si>
    <t>CONTABILIZADO</t>
  </si>
  <si>
    <t>PROBABLE</t>
  </si>
  <si>
    <t>FACTURA INGRESADA A SISTEMA</t>
  </si>
  <si>
    <t>COMPRA REALIZADA</t>
  </si>
  <si>
    <t>DEUDA COMERCIAL EXISTENTE</t>
  </si>
  <si>
    <t>PENDIENTE DE PAGO A PROVEEDOR</t>
  </si>
  <si>
    <t xml:space="preserve">FORECAST DE </t>
  </si>
  <si>
    <t>COMPRAS</t>
  </si>
  <si>
    <t>COMPRAS 90% CONFIRMADAS</t>
  </si>
  <si>
    <t xml:space="preserve">TODAVIA NO RECEPCIONADAS Y </t>
  </si>
  <si>
    <t>NO CONTABILIZADAS</t>
  </si>
  <si>
    <t>CUARENTENA</t>
  </si>
  <si>
    <t>AMERICOLD</t>
  </si>
  <si>
    <t xml:space="preserve">CONT.ALERG.(S)      </t>
  </si>
  <si>
    <t>KGS</t>
  </si>
  <si>
    <t>PRO</t>
  </si>
  <si>
    <t xml:space="preserve">CONT.ALERG.(S) (SO) </t>
  </si>
  <si>
    <t>KIL</t>
  </si>
  <si>
    <t xml:space="preserve">CONT.ALERG.(LE)     </t>
  </si>
  <si>
    <t xml:space="preserve">CONT.ALERGENO       </t>
  </si>
  <si>
    <t xml:space="preserve">CONT.ALERG.(T)      </t>
  </si>
  <si>
    <t>CONT.ALERG. (SO)(LE)</t>
  </si>
  <si>
    <t>C.ALERG.(GL)(SO)(LE)</t>
  </si>
  <si>
    <t>CONT ALERG (LE) (SO)</t>
  </si>
  <si>
    <t xml:space="preserve">CONT.ALERG.(TR)     </t>
  </si>
  <si>
    <t xml:space="preserve">CONT.ALERG.(SO)     </t>
  </si>
  <si>
    <t xml:space="preserve">KGS                 </t>
  </si>
  <si>
    <t xml:space="preserve">KILO                </t>
  </si>
  <si>
    <t xml:space="preserve">NRO 2               </t>
  </si>
  <si>
    <t xml:space="preserve">X KILO              </t>
  </si>
  <si>
    <t xml:space="preserve">CONT. ALERGENO      </t>
  </si>
  <si>
    <t>UNI</t>
  </si>
  <si>
    <t xml:space="preserve">CONT.ALERG.(HU)     </t>
  </si>
  <si>
    <t xml:space="preserve">ET 100X150 ILUST    </t>
  </si>
  <si>
    <t xml:space="preserve">CONT.ALERG.(GL)     </t>
  </si>
  <si>
    <t>CONT.ALERG.(TR) (SO)</t>
  </si>
  <si>
    <t xml:space="preserve">PALADINI NUGGETS    </t>
  </si>
  <si>
    <t xml:space="preserve">PT </t>
  </si>
  <si>
    <t xml:space="preserve">SWMS81         </t>
  </si>
  <si>
    <t xml:space="preserve">SWMS82         </t>
  </si>
  <si>
    <t xml:space="preserve">SWMS83         </t>
  </si>
  <si>
    <t>PIZZA CEBOLLA FRIZZIO CONG 540</t>
  </si>
  <si>
    <t xml:space="preserve">PAFP 51        </t>
  </si>
  <si>
    <t xml:space="preserve">PAFP 52        </t>
  </si>
  <si>
    <t>NUGGETS POLLO PALADINI X 760 G</t>
  </si>
  <si>
    <t xml:space="preserve">SWMS51         </t>
  </si>
  <si>
    <t>PAMS61</t>
  </si>
  <si>
    <t>PAMS72</t>
  </si>
  <si>
    <t>PAMS73</t>
  </si>
  <si>
    <t>PAMP52</t>
  </si>
  <si>
    <t>FZPZ65</t>
  </si>
  <si>
    <t>SWMS81</t>
  </si>
  <si>
    <t>SWMS83</t>
  </si>
  <si>
    <t>SWMS82</t>
  </si>
  <si>
    <t>FZPZ81</t>
  </si>
  <si>
    <t>03710AR</t>
  </si>
  <si>
    <t>03730AR</t>
  </si>
  <si>
    <t>03210AR</t>
  </si>
  <si>
    <t>PAMP53</t>
  </si>
  <si>
    <t>PAFP 51</t>
  </si>
  <si>
    <t>PAFP 52</t>
  </si>
  <si>
    <t>FZPZ82</t>
  </si>
  <si>
    <t>01230AR</t>
  </si>
  <si>
    <t>04220AR</t>
  </si>
  <si>
    <t>04230AR</t>
  </si>
  <si>
    <t>FZPZ91</t>
  </si>
  <si>
    <t>01240AR</t>
  </si>
  <si>
    <t>FZFP61</t>
  </si>
  <si>
    <t>FZMO61</t>
  </si>
  <si>
    <t>03200AR</t>
  </si>
  <si>
    <t>SWMS51</t>
  </si>
  <si>
    <t>GLUTEN DE TRIGO</t>
  </si>
  <si>
    <t>KG</t>
  </si>
  <si>
    <t>PALLETS RECICLADOS</t>
  </si>
  <si>
    <t>UN</t>
  </si>
  <si>
    <t>ETIQUE 100 X 200 ILUSTBLCA</t>
  </si>
  <si>
    <t>ARVEJAS</t>
  </si>
  <si>
    <t>SALSA PIZZA ORIGINAL</t>
  </si>
  <si>
    <t>FLOW PIZZA FRIZZIO 510</t>
  </si>
  <si>
    <t>AVENA GRUESA ARROLLADA</t>
  </si>
  <si>
    <t>ALMIDON MODIFICADO C</t>
  </si>
  <si>
    <t>CENTEX GRANDE (4186 SOLAE)</t>
  </si>
  <si>
    <t>000435</t>
  </si>
  <si>
    <t>000436</t>
  </si>
  <si>
    <t>REBOZADOR K</t>
  </si>
  <si>
    <t>MOZZARELLA D</t>
  </si>
  <si>
    <t>CAJA SEC. FRIZATA 08 VIOLETA</t>
  </si>
  <si>
    <t>FILM PRIMARIO FRIZATA N°08</t>
  </si>
  <si>
    <t>00050900</t>
  </si>
  <si>
    <t>FILM PRIMARIO FRIZATA Nº06</t>
  </si>
  <si>
    <t>FILM PRIMARIO FRIZATA N°10</t>
  </si>
  <si>
    <t>FILM PRIMARIO FRIZATA N°11</t>
  </si>
  <si>
    <t>HARINA TRIGO TIPO 000 ACOND</t>
  </si>
  <si>
    <t>CHEDDAR DOÑA AURORA</t>
  </si>
  <si>
    <t>BROCOLI FLORETE</t>
  </si>
  <si>
    <t>PIMIENTO ROJO CUB. IQF</t>
  </si>
  <si>
    <t>BOLSA AZUL 15 X 25 X 20</t>
  </si>
  <si>
    <t>CAJA SECUNDARIA JBS</t>
  </si>
  <si>
    <t>000530</t>
  </si>
  <si>
    <t>TEXTURIZADO DE SOJA F</t>
  </si>
  <si>
    <t>PALADINI  S.A.</t>
  </si>
  <si>
    <t>FRIZATA Empanada de Humita y Q</t>
  </si>
  <si>
    <t>00047201</t>
  </si>
  <si>
    <t>00049301</t>
  </si>
  <si>
    <t>ACEITE DE COCO</t>
  </si>
  <si>
    <t>02241AR</t>
  </si>
  <si>
    <t>02251AR</t>
  </si>
  <si>
    <t>03001AR</t>
  </si>
  <si>
    <t>03710BR</t>
  </si>
  <si>
    <t>02211AR</t>
  </si>
  <si>
    <t>02221AR</t>
  </si>
  <si>
    <t>02231AR</t>
  </si>
  <si>
    <t>03121AR</t>
  </si>
  <si>
    <t>03011AR</t>
  </si>
  <si>
    <t>03021AR</t>
  </si>
  <si>
    <t>03111AR</t>
  </si>
  <si>
    <t>02004AR</t>
  </si>
  <si>
    <t>03210BR</t>
  </si>
  <si>
    <t>04001AR</t>
  </si>
  <si>
    <t>04111AR</t>
  </si>
  <si>
    <t>03200BR</t>
  </si>
  <si>
    <t>04011AR</t>
  </si>
  <si>
    <t>02601AR</t>
  </si>
  <si>
    <t>02202AR</t>
  </si>
  <si>
    <t>01201AR</t>
  </si>
  <si>
    <t>04301AR</t>
  </si>
  <si>
    <t>04311AR</t>
  </si>
  <si>
    <t>04321AR</t>
  </si>
  <si>
    <t>04401AR</t>
  </si>
  <si>
    <t>04411AR</t>
  </si>
  <si>
    <t>FZPZ51</t>
  </si>
  <si>
    <t>CEBOLLA EN POLVO</t>
  </si>
  <si>
    <t>000507-03</t>
  </si>
  <si>
    <t>BATTER A</t>
  </si>
  <si>
    <t>00047500</t>
  </si>
  <si>
    <t>CAJA SEC.FRIZATA 09 ROJA</t>
  </si>
  <si>
    <t>000531</t>
  </si>
  <si>
    <t>ZAPALLO EN POLVO</t>
  </si>
  <si>
    <t>CARNE VACUNA PICADA</t>
  </si>
  <si>
    <t>DISCO HOJALDRE 12CM</t>
  </si>
  <si>
    <t>00052801</t>
  </si>
  <si>
    <t>0090039</t>
  </si>
  <si>
    <t>BERENJENA IQF</t>
  </si>
  <si>
    <t>00047600</t>
  </si>
  <si>
    <t>CAJA SEC.FRIZATA 12 VERDE CLAR</t>
  </si>
  <si>
    <t>00045203</t>
  </si>
  <si>
    <t>CALABAZA EN ESCAMAS</t>
  </si>
  <si>
    <t>003187</t>
  </si>
  <si>
    <t>LATAM AGROSERVICIOS S.A.</t>
  </si>
  <si>
    <t>00052701</t>
  </si>
  <si>
    <t>FILM PRIMARIO FRIZATA N°12</t>
  </si>
  <si>
    <t>000525</t>
  </si>
  <si>
    <t>214001455703</t>
  </si>
  <si>
    <t>CEBOLLA DE VERDEO DESHIDRAT</t>
  </si>
  <si>
    <t>FLOW FRIZATA 12 REV1</t>
  </si>
  <si>
    <t>FLOW FRIZATA 03 REV3</t>
  </si>
  <si>
    <t>CAJA SEC.FRIZATA 12 VERDE OSCU</t>
  </si>
  <si>
    <t>00047501</t>
  </si>
  <si>
    <t>02500AR</t>
  </si>
  <si>
    <t>05501AR</t>
  </si>
  <si>
    <t>05060AR</t>
  </si>
  <si>
    <t>05930AR</t>
  </si>
  <si>
    <t>FZMO61EX</t>
  </si>
  <si>
    <t>00002AR</t>
  </si>
  <si>
    <t>00101AR</t>
  </si>
  <si>
    <t>03011BR</t>
  </si>
  <si>
    <t>FZPZ82EX</t>
  </si>
  <si>
    <t>05161AR</t>
  </si>
  <si>
    <t>05091AR</t>
  </si>
  <si>
    <t>05071AR</t>
  </si>
  <si>
    <t>05011AR</t>
  </si>
  <si>
    <t>05171AR</t>
  </si>
  <si>
    <t>04330AR</t>
  </si>
  <si>
    <t>FZPZ65EX</t>
  </si>
  <si>
    <t>FZPZ72</t>
  </si>
  <si>
    <t>FZPZ81EX</t>
  </si>
  <si>
    <t>05081AR</t>
  </si>
  <si>
    <t>001616</t>
  </si>
  <si>
    <t>RICOTONA S.A</t>
  </si>
  <si>
    <t>FRVE31</t>
  </si>
  <si>
    <t>00047902</t>
  </si>
  <si>
    <t>00045503</t>
  </si>
  <si>
    <t>05460_MP003</t>
  </si>
  <si>
    <t>05530_MP003</t>
  </si>
  <si>
    <t>05420_MP003</t>
  </si>
  <si>
    <t>05440_MP003</t>
  </si>
  <si>
    <t>00052901</t>
  </si>
  <si>
    <t>00050802</t>
  </si>
  <si>
    <t>00039103</t>
  </si>
  <si>
    <t xml:space="preserve">Papas en cubos + serv FB      </t>
  </si>
  <si>
    <t xml:space="preserve">Papas ondeadas + serv FB      </t>
  </si>
  <si>
    <t>00047202</t>
  </si>
  <si>
    <t>0090038</t>
  </si>
  <si>
    <t>COLIFLOR IQF</t>
  </si>
  <si>
    <t>CAJA SEC FRIZZIO C23</t>
  </si>
  <si>
    <t>COMINO MOLIDO</t>
  </si>
  <si>
    <t>000047</t>
  </si>
  <si>
    <t>000497</t>
  </si>
  <si>
    <t>000267</t>
  </si>
  <si>
    <t>00044801</t>
  </si>
  <si>
    <t>00045501</t>
  </si>
  <si>
    <t>00047300</t>
  </si>
  <si>
    <t>00047400</t>
  </si>
  <si>
    <t>000449</t>
  </si>
  <si>
    <t>000499</t>
  </si>
  <si>
    <t>000503</t>
  </si>
  <si>
    <t>000511</t>
  </si>
  <si>
    <t>00045301</t>
  </si>
  <si>
    <t>00045302</t>
  </si>
  <si>
    <t>00050800</t>
  </si>
  <si>
    <t>00050700</t>
  </si>
  <si>
    <t>00046400</t>
  </si>
  <si>
    <t>000516</t>
  </si>
  <si>
    <t>000513</t>
  </si>
  <si>
    <t>000514</t>
  </si>
  <si>
    <t>000505</t>
  </si>
  <si>
    <t>000517</t>
  </si>
  <si>
    <t>000518</t>
  </si>
  <si>
    <t>0090035</t>
  </si>
  <si>
    <t>0090036</t>
  </si>
  <si>
    <t>0090034</t>
  </si>
  <si>
    <t>507-03</t>
  </si>
  <si>
    <t>Condicion</t>
  </si>
  <si>
    <t>COD TANGO</t>
  </si>
  <si>
    <t>UNI MED</t>
  </si>
  <si>
    <t>vigente</t>
  </si>
  <si>
    <t>no vigente</t>
  </si>
  <si>
    <t>ESPINACA EN POLVO</t>
  </si>
  <si>
    <t>00047203</t>
  </si>
  <si>
    <t>000070</t>
  </si>
  <si>
    <t>POLIMEROS FLOW DIA%</t>
  </si>
  <si>
    <t xml:space="preserve">ETIQUE 100 X 200 ILUSTBLCA    </t>
  </si>
  <si>
    <t>07110_MP007</t>
  </si>
  <si>
    <t>Wrap de pollo</t>
  </si>
  <si>
    <t>07100_MP007</t>
  </si>
  <si>
    <t>Wrap de jamon y queso</t>
  </si>
  <si>
    <t>07120_MP007</t>
  </si>
  <si>
    <t>Wrap de vegetales</t>
  </si>
  <si>
    <t>07020_MP008</t>
  </si>
  <si>
    <t>SE Springs roll de carne</t>
  </si>
  <si>
    <t>07010_MP008</t>
  </si>
  <si>
    <t>SE Springs roll de vegetales</t>
  </si>
  <si>
    <t>07000_MP008</t>
  </si>
  <si>
    <t>SE Dumplings cerdo y repollo</t>
  </si>
  <si>
    <t>se Aros de cebolla</t>
  </si>
  <si>
    <t>SE Arroz de brocoli</t>
  </si>
  <si>
    <t>SE Arroz de coliflor</t>
  </si>
  <si>
    <t xml:space="preserve">SE Berenjena cubo x 750g      </t>
  </si>
  <si>
    <t xml:space="preserve">SE Calabaza cubo x 750g       </t>
  </si>
  <si>
    <t xml:space="preserve">SE Chauchas x kg              </t>
  </si>
  <si>
    <t xml:space="preserve">SE Coliflor x 750g            </t>
  </si>
  <si>
    <t xml:space="preserve">SE Ensalada Rusa x 750g       </t>
  </si>
  <si>
    <t>SE KALE supercongelado x 750grs</t>
  </si>
  <si>
    <t xml:space="preserve">SE Papines x 750g             </t>
  </si>
  <si>
    <t xml:space="preserve">SE Pimiento tricolor x 750g   </t>
  </si>
  <si>
    <t xml:space="preserve">SE Repollitos x 750g          </t>
  </si>
  <si>
    <t>SE Wok de veg. y champignones</t>
  </si>
  <si>
    <t xml:space="preserve">SE Wok de vegetales x 750g    </t>
  </si>
  <si>
    <t xml:space="preserve">SE Zapallito cubo x 750g      </t>
  </si>
  <si>
    <t>RIBBON NEG UT 110X74 CERA OUT</t>
  </si>
  <si>
    <t>00053200</t>
  </si>
  <si>
    <t>Film primario Frizata N 16</t>
  </si>
  <si>
    <t>CAJA SEC.FRIZATA 13 Helados</t>
  </si>
  <si>
    <t>00047700</t>
  </si>
  <si>
    <t>02500_MP005</t>
  </si>
  <si>
    <t>Crocante de merluza Solimeno</t>
  </si>
  <si>
    <t>SABORIZANTE QUESO C</t>
  </si>
  <si>
    <t/>
  </si>
  <si>
    <t xml:space="preserve">SWMS82        </t>
  </si>
  <si>
    <t xml:space="preserve">SWMS81        </t>
  </si>
  <si>
    <t xml:space="preserve">SWMS51        </t>
  </si>
  <si>
    <t>UNIDADES. REV.2</t>
  </si>
  <si>
    <t>2 BANDAS</t>
  </si>
  <si>
    <t>FRIZATA Empanada de J&amp;Q</t>
  </si>
  <si>
    <t>ARG. P.neto 0,96 kg</t>
  </si>
  <si>
    <t>04200_MPI002</t>
  </si>
  <si>
    <t>05170_MPI001</t>
  </si>
  <si>
    <t>SE Chauchas Pasfrost</t>
  </si>
  <si>
    <t>05500_MPI002</t>
  </si>
  <si>
    <t>FRVE35_MPI001</t>
  </si>
  <si>
    <t>FRVE46_MPI001</t>
  </si>
  <si>
    <t>SE Repollitos Pasfrost</t>
  </si>
  <si>
    <t>PECHUGUITAS DE POLLO FRIZZIO</t>
  </si>
  <si>
    <t>MSOJA CLASICAS  X 15UN X 165G</t>
  </si>
  <si>
    <t>MILANESA SOJA PREFRITA SWIFT</t>
  </si>
  <si>
    <t>20 FLOW x 290G</t>
  </si>
  <si>
    <t>MILANESA SOJA C/J&amp;Q SWIFT</t>
  </si>
  <si>
    <t>20 FLOW x 350G</t>
  </si>
  <si>
    <t>FILM PRIMARIO FRIZATA N°04</t>
  </si>
  <si>
    <t>05120_MP004</t>
  </si>
  <si>
    <t>05130_MP004</t>
  </si>
  <si>
    <t>05180_MP004</t>
  </si>
  <si>
    <t>Papas rusticas + serv FB</t>
  </si>
  <si>
    <t>00047601</t>
  </si>
  <si>
    <t>Argentina</t>
  </si>
  <si>
    <t>05060_MPI001</t>
  </si>
  <si>
    <t xml:space="preserve">SE Brocoli Pasfrost  </t>
  </si>
  <si>
    <t>05060_MPI002</t>
  </si>
  <si>
    <t>SE Brocoli Fruveco</t>
  </si>
  <si>
    <t>FRVE31_MPI001</t>
  </si>
  <si>
    <t>SE Espinaca Pasfrost</t>
  </si>
  <si>
    <t>FRVE33_MPI001</t>
  </si>
  <si>
    <t>SE Cebolla en cubo Pasfrost</t>
  </si>
  <si>
    <t>FRVE36_MPI001</t>
  </si>
  <si>
    <t>SE Zanahorias Baby Pasfrost</t>
  </si>
  <si>
    <t xml:space="preserve">CALABAZA EN ESCAMAS </t>
  </si>
  <si>
    <t>CONT.ALERG.(T)</t>
  </si>
  <si>
    <t>05011_MPI001</t>
  </si>
  <si>
    <t>FRVE38_MPI001</t>
  </si>
  <si>
    <t>SE Coliflor Pasfrost</t>
  </si>
  <si>
    <t>MILANESA SOJA C/T&amp;Q SWIFT</t>
  </si>
  <si>
    <t>MILANESA SOJA C/E&amp;Q SWIFT</t>
  </si>
  <si>
    <t xml:space="preserve">PROVOLONE M INTERNO         </t>
  </si>
  <si>
    <t>CONT ALERG (LE)</t>
  </si>
  <si>
    <t>05050_MPI002</t>
  </si>
  <si>
    <t>ARG. P.neto 1,0 kg</t>
  </si>
  <si>
    <t>FRIZATA Burger de Pechuga</t>
  </si>
  <si>
    <t>NUGGETS POLLO PALADINI X380 G</t>
  </si>
  <si>
    <t>X20PAQ COD 100983</t>
  </si>
  <si>
    <t>X10 PAQ COD 100984</t>
  </si>
  <si>
    <t>298000050244</t>
  </si>
  <si>
    <t>FR Pasta de brocoli #4 F4</t>
  </si>
  <si>
    <t>05930_MPI001</t>
  </si>
  <si>
    <t>SE Wok veg. y champig Pasfrost</t>
  </si>
  <si>
    <t>00047202-RO</t>
  </si>
  <si>
    <t>FRIZATA Roll de pollo con J&amp;Q</t>
  </si>
  <si>
    <t>RABAS IQF+SERV</t>
  </si>
  <si>
    <t>ESPINACA CORTADA</t>
  </si>
  <si>
    <t>02500_00</t>
  </si>
  <si>
    <t>SE Crocante de merluza x 0.96</t>
  </si>
  <si>
    <t>Papas ondeadas + serv FB</t>
  </si>
  <si>
    <t>Papas en cubos + serv FB</t>
  </si>
  <si>
    <t>00053300</t>
  </si>
  <si>
    <t>ETIQUETA 100X270 ILUST BLANCA</t>
  </si>
  <si>
    <t>MFMM71</t>
  </si>
  <si>
    <t>MF MEDALLON MERLUZA X 300 G.</t>
  </si>
  <si>
    <t>MFMP60</t>
  </si>
  <si>
    <t>MF MED. POLLO X 2 Uni</t>
  </si>
  <si>
    <t>PN 63</t>
  </si>
  <si>
    <t>PANINI JAMON  X 24 ESTUCHES</t>
  </si>
  <si>
    <t>00042101</t>
  </si>
  <si>
    <t>00038902</t>
  </si>
  <si>
    <t>00047202-VIO</t>
  </si>
  <si>
    <t>00047202-CE</t>
  </si>
  <si>
    <t>00047202-VE</t>
  </si>
  <si>
    <t>CAJA SECUNDARIA C-FR-08 CELESTE. KRAFT. REV,2</t>
  </si>
  <si>
    <t>CAJA SECUNDARIA C-FR-08 VERDE. KRAFT. REV,2</t>
  </si>
  <si>
    <t>CAJA SECUNDARIA C-FR-08 MAGENTA. KRAFT. REV,2</t>
  </si>
  <si>
    <t>CAJA SECUNDARIA C-FR-08 ROJA. KRAFT. REV,2</t>
  </si>
  <si>
    <t>CAJA SECUNDARIA C-FR-08 AMARILLA. KRAFT. REV,2</t>
  </si>
  <si>
    <t>00047102</t>
  </si>
  <si>
    <t>CAJA SECUNDARIA C-FR-07- AZUL. KRAFT. REV,2</t>
  </si>
  <si>
    <t>Caja sec Frizata N09 roja</t>
  </si>
  <si>
    <t>CAJA SECUNDARIA C-FR-09 ROJA. KRAFT</t>
  </si>
  <si>
    <t>CAJA SECUNDARIA C-FR-12 VERDE CLARO. KRAFT</t>
  </si>
  <si>
    <t>Arandano + serv. CIFSA</t>
  </si>
  <si>
    <t>Frutilla + serv. CIFSA</t>
  </si>
  <si>
    <t>Mango + serv. CFISA</t>
  </si>
  <si>
    <t>00037403</t>
  </si>
  <si>
    <t>00042201</t>
  </si>
  <si>
    <t xml:space="preserve">PACK06803        </t>
  </si>
  <si>
    <t xml:space="preserve">00036003         </t>
  </si>
  <si>
    <t>00027901</t>
  </si>
  <si>
    <t>00027601</t>
  </si>
  <si>
    <t>00027801</t>
  </si>
  <si>
    <t>00042301</t>
  </si>
  <si>
    <t>00035801</t>
  </si>
  <si>
    <t>00035901</t>
  </si>
  <si>
    <t>00046403</t>
  </si>
  <si>
    <t>00037303</t>
  </si>
  <si>
    <t>FLOW PIZZA MINI FRIZZIO 180</t>
  </si>
  <si>
    <t>PACK06803</t>
  </si>
  <si>
    <t>PACK06703</t>
  </si>
  <si>
    <t>08010_MP009</t>
  </si>
  <si>
    <t>Helado Banana Split + pote</t>
  </si>
  <si>
    <t>08000_MP009</t>
  </si>
  <si>
    <t>Helado Chocolate + pote</t>
  </si>
  <si>
    <t>08040_ MP009</t>
  </si>
  <si>
    <t>Helado Cookies &amp; Cream + pote</t>
  </si>
  <si>
    <t>08020_MP009</t>
  </si>
  <si>
    <t>Helado Dulce de Leche + pote</t>
  </si>
  <si>
    <t>08030_ MP009</t>
  </si>
  <si>
    <t>Helado Frutilla crema + pote</t>
  </si>
  <si>
    <t>08060_ MP009</t>
  </si>
  <si>
    <t>Helado Limón-Frutillas + pote</t>
  </si>
  <si>
    <t>08050 _MP009</t>
  </si>
  <si>
    <t>Helado Menta + pote</t>
  </si>
  <si>
    <t>08300_MP010</t>
  </si>
  <si>
    <t>SE Alfajor de chocolate</t>
  </si>
  <si>
    <t>MOLINO CAÑUELAS S.A.C.I.F.I.A.</t>
  </si>
  <si>
    <t xml:space="preserve">ESQUINEROS PARA PALLETS       </t>
  </si>
  <si>
    <t>00036003</t>
  </si>
  <si>
    <t>REV.3</t>
  </si>
  <si>
    <t>00036102</t>
  </si>
  <si>
    <t>SOJA PALADINI CLASIC</t>
  </si>
  <si>
    <t xml:space="preserve">PALLET ARLOG               </t>
  </si>
  <si>
    <t>00036202</t>
  </si>
  <si>
    <t>SOJA PALADINI J&amp;Q</t>
  </si>
  <si>
    <t>REV.1</t>
  </si>
  <si>
    <t>FLOW MED JQ PA REV.3</t>
  </si>
  <si>
    <t>Pizzeta mozzarella 1kg</t>
  </si>
  <si>
    <t>001029</t>
  </si>
  <si>
    <t>DAAL ALIMENTARIA S.R.L</t>
  </si>
  <si>
    <t>CAJA SEC. FRIZATA 07 AZUL</t>
  </si>
  <si>
    <t>00036302</t>
  </si>
  <si>
    <t>00031502</t>
  </si>
  <si>
    <t>00031602</t>
  </si>
  <si>
    <t>05910_MPI001</t>
  </si>
  <si>
    <t>05520_MPI001</t>
  </si>
  <si>
    <t>NUGG PALA X380 REV.2</t>
  </si>
  <si>
    <t>Crocantes de merluza</t>
  </si>
  <si>
    <t>FLOW MED PALA REV.3</t>
  </si>
  <si>
    <t>FRIZATA Mila soja Esp y Queso</t>
  </si>
  <si>
    <t>FRIZATA Supremitas de Pollo</t>
  </si>
  <si>
    <t>07030_MP008</t>
  </si>
  <si>
    <t xml:space="preserve">SE Dumplings carne y acelga </t>
  </si>
  <si>
    <t>07040_MP008</t>
  </si>
  <si>
    <t>SE Empanadas de carne y ceboll</t>
  </si>
  <si>
    <t>00</t>
  </si>
  <si>
    <t>2040202</t>
  </si>
  <si>
    <t>TROCITOS PECHUGA (006B)</t>
  </si>
  <si>
    <t>2040505</t>
  </si>
  <si>
    <t>CARNE COCIDA COMPACTADA X KG</t>
  </si>
  <si>
    <t>BU 31</t>
  </si>
  <si>
    <t>BURGUIS X 30 (PACK INCL)</t>
  </si>
  <si>
    <t>BU 61</t>
  </si>
  <si>
    <t>BURGUIS ESTUCHE X 1U X 230 GRS</t>
  </si>
  <si>
    <t>CH 21</t>
  </si>
  <si>
    <t>CHIPA x9 KG</t>
  </si>
  <si>
    <t>CH 22</t>
  </si>
  <si>
    <t>CHIPA x4.5 KG</t>
  </si>
  <si>
    <t>CH 61</t>
  </si>
  <si>
    <t>CHIPA ESTUCHE X 235 GRS</t>
  </si>
  <si>
    <t>CSMP100</t>
  </si>
  <si>
    <t>MED. POLLO REBOZADO x 6 KG.</t>
  </si>
  <si>
    <t>CSMP75</t>
  </si>
  <si>
    <t>CZ 21</t>
  </si>
  <si>
    <t>CZ JAMON Y MORRONES</t>
  </si>
  <si>
    <t>CZ 22</t>
  </si>
  <si>
    <t>CZ POLLO X 24 U</t>
  </si>
  <si>
    <t>CZ 23</t>
  </si>
  <si>
    <t>CZ CHAMPIG  X 24 U</t>
  </si>
  <si>
    <t>CZ 61</t>
  </si>
  <si>
    <t>CZ JAMON Y MORRONES ESTUCHE X1</t>
  </si>
  <si>
    <t>CZ 62</t>
  </si>
  <si>
    <t>CZ POLLO ESTUCHE X 1U X 280GR</t>
  </si>
  <si>
    <t>DHMS 61</t>
  </si>
  <si>
    <t>M SOJA DLHUERTA CLASICA X 340G</t>
  </si>
  <si>
    <t>EM 11</t>
  </si>
  <si>
    <t>EMP ART CARNE SUAVE X 64 U</t>
  </si>
  <si>
    <t>EM 14</t>
  </si>
  <si>
    <t>EMP ART JAMON &amp; Q. X 64 U</t>
  </si>
  <si>
    <t>EM 16</t>
  </si>
  <si>
    <t>EMP ART VERDURA X 64 U</t>
  </si>
  <si>
    <t>EM 18</t>
  </si>
  <si>
    <t>EMP ART ATUN  X 64 U</t>
  </si>
  <si>
    <t>EM 21</t>
  </si>
  <si>
    <t>EMP CARNE SUAVE X 84 U</t>
  </si>
  <si>
    <t>EM 22</t>
  </si>
  <si>
    <t>EMP CARNE TROZADA X 84 U</t>
  </si>
  <si>
    <t>EM 23</t>
  </si>
  <si>
    <t>EMP POLLO x 84 U</t>
  </si>
  <si>
    <t>EM 24</t>
  </si>
  <si>
    <t>EMP JAMON Y QUESO X 84 U</t>
  </si>
  <si>
    <t>EM 25</t>
  </si>
  <si>
    <t>EMP CARNE DULCE x 84 U</t>
  </si>
  <si>
    <t>EM 26</t>
  </si>
  <si>
    <t>EMP CAPRESE X 84 U</t>
  </si>
  <si>
    <t>EM 27</t>
  </si>
  <si>
    <t>EMP CEBOLLA Y QUESO X 84 U</t>
  </si>
  <si>
    <t>EM 31</t>
  </si>
  <si>
    <t>EMP CARNE SUAVE X 64 U</t>
  </si>
  <si>
    <t>EM 33</t>
  </si>
  <si>
    <t>EMP POLLO x 64 U</t>
  </si>
  <si>
    <t>EM 34</t>
  </si>
  <si>
    <t>EMP JAMON Y QUESO X 64 U</t>
  </si>
  <si>
    <t>EM 61</t>
  </si>
  <si>
    <t>EMP CARNE SUAVE ESTUCHE X 4U</t>
  </si>
  <si>
    <t>EM 62</t>
  </si>
  <si>
    <t>EMP CARNE TROZADA ESTUCHE X 4U</t>
  </si>
  <si>
    <t>EM 63</t>
  </si>
  <si>
    <t>EMP POLLO ESTUCHE X 4 U</t>
  </si>
  <si>
    <t>EM 64</t>
  </si>
  <si>
    <t>EMP JAMON Y QUESO ESTUCHE X 4U</t>
  </si>
  <si>
    <t>FP 21</t>
  </si>
  <si>
    <t>FORMITAS DE POLLO PRECOC 14 KG</t>
  </si>
  <si>
    <t>FP 61</t>
  </si>
  <si>
    <t>FORMITAS DE POLLO</t>
  </si>
  <si>
    <t>***</t>
  </si>
  <si>
    <t>JBMS 72</t>
  </si>
  <si>
    <t>M SOJA JUMBO RELL V&amp;Q X 350 G.</t>
  </si>
  <si>
    <t>JC 61</t>
  </si>
  <si>
    <t>CALZONE JAMON Y QUESO</t>
  </si>
  <si>
    <t>JC 62</t>
  </si>
  <si>
    <t>CALZONE POLLO</t>
  </si>
  <si>
    <t>JC 63</t>
  </si>
  <si>
    <t>CALZONE CHAMPIGNONE</t>
  </si>
  <si>
    <t>LABU 62</t>
  </si>
  <si>
    <t>BURGUIS CLASICA X 180 GRAMOS</t>
  </si>
  <si>
    <t>LABU 63</t>
  </si>
  <si>
    <t>BURGUIS AMERICANA X 180 GRS</t>
  </si>
  <si>
    <t>LABU 64</t>
  </si>
  <si>
    <t>BURGUIS TEX MEX X 180 GRS</t>
  </si>
  <si>
    <t>LABU 65</t>
  </si>
  <si>
    <t>BURGUIS CHICKEN X 180 GRS</t>
  </si>
  <si>
    <t>LAPZ 61</t>
  </si>
  <si>
    <t>PZA MOZZARELLA X10</t>
  </si>
  <si>
    <t>LAPZ 62</t>
  </si>
  <si>
    <t>PZA JAMON X10</t>
  </si>
  <si>
    <t>LAPZ 63</t>
  </si>
  <si>
    <t>PZA 4 QUESOS X10</t>
  </si>
  <si>
    <t>LAPZ 64</t>
  </si>
  <si>
    <t>PZA MARGARITA X10</t>
  </si>
  <si>
    <t>MFBM71</t>
  </si>
  <si>
    <t>MF BARRITA MERLUZA X 300 G.</t>
  </si>
  <si>
    <t>MFFM71</t>
  </si>
  <si>
    <t>MF FILET MERLUZA X 330 G.</t>
  </si>
  <si>
    <t>MFMS 80</t>
  </si>
  <si>
    <t>MF M.SOJA CLASICA X 340G</t>
  </si>
  <si>
    <t>MFSP61</t>
  </si>
  <si>
    <t>MF SUP. POLLO CAPRESE x400G</t>
  </si>
  <si>
    <t>MFTO62</t>
  </si>
  <si>
    <t>MF TORTILLA CALABAZA X 375 G.</t>
  </si>
  <si>
    <t>MM 21</t>
  </si>
  <si>
    <t>MED MERLUZA PRE-COCIDA 15 KG</t>
  </si>
  <si>
    <t>MM 61</t>
  </si>
  <si>
    <t>MEDALLON DE MERLUZA PRECOCIDA</t>
  </si>
  <si>
    <t>UC</t>
  </si>
  <si>
    <t>MP 21</t>
  </si>
  <si>
    <t>MED POLLO PRE-COCIDO 15 KG</t>
  </si>
  <si>
    <t>MP 22</t>
  </si>
  <si>
    <t>MED POLLO x 65grs</t>
  </si>
  <si>
    <t>MP 61</t>
  </si>
  <si>
    <t>MEDALLON DE POLLO PRECOCIDO</t>
  </si>
  <si>
    <t>MS 61</t>
  </si>
  <si>
    <t>MSOJA NATURALES X 340G</t>
  </si>
  <si>
    <t>MS 62</t>
  </si>
  <si>
    <t>MSOJA S. OREGANO X 340G</t>
  </si>
  <si>
    <t>MS 63</t>
  </si>
  <si>
    <t>MSOJA S. QUESO X 340G</t>
  </si>
  <si>
    <t>MS 71</t>
  </si>
  <si>
    <t>MSOJA RE. TOM&amp;QUE X 380G</t>
  </si>
  <si>
    <t>MS 72</t>
  </si>
  <si>
    <t>MSOJA RE. VER&amp;QUE X 380G</t>
  </si>
  <si>
    <t>MU 01</t>
  </si>
  <si>
    <t>MUESTRAS COMERCIALES</t>
  </si>
  <si>
    <t>MXPZ 61</t>
  </si>
  <si>
    <t>PZ MAXI MOZZARELLA  X 12</t>
  </si>
  <si>
    <t>MXPZ 71</t>
  </si>
  <si>
    <t>PZ MAXI MOZZA+FUGA  X 7</t>
  </si>
  <si>
    <t>PA 31</t>
  </si>
  <si>
    <t>PANINI CARNE X 60  (PACK INCL)</t>
  </si>
  <si>
    <t>PA 32</t>
  </si>
  <si>
    <t>PANINI POLLO X 60 (PACK INCL)</t>
  </si>
  <si>
    <t>PA 33</t>
  </si>
  <si>
    <t>PANINI JAMON Y QUESO X 60</t>
  </si>
  <si>
    <t>PG 21</t>
  </si>
  <si>
    <t>PECHUGA GRILLADA X 10KG (017A)</t>
  </si>
  <si>
    <t>PN 61</t>
  </si>
  <si>
    <t>PANINI CARNE X 24 ESTUCHES</t>
  </si>
  <si>
    <t>PN 62</t>
  </si>
  <si>
    <t>PANINI POLLO X 24 ESTUCHES</t>
  </si>
  <si>
    <t>PP 65</t>
  </si>
  <si>
    <t>PZ POCKET PANCETA CAJA X30 EST</t>
  </si>
  <si>
    <t>PP 66</t>
  </si>
  <si>
    <t>PZ POCKET ATUN CAJA X 30 EST</t>
  </si>
  <si>
    <t>PZ 01</t>
  </si>
  <si>
    <t>PZTA  MOZZARELLA x40 U</t>
  </si>
  <si>
    <t>PZ 02</t>
  </si>
  <si>
    <t>PZTA ESPECIAL x40 U</t>
  </si>
  <si>
    <t>PZ 11</t>
  </si>
  <si>
    <t>PZ MOZZARELLA GRANEL GIG x15 U</t>
  </si>
  <si>
    <t>PZ 21</t>
  </si>
  <si>
    <t>PZ MOZZARELLA GRANEL  x15 U</t>
  </si>
  <si>
    <t>PZ 22</t>
  </si>
  <si>
    <t>PZ JAMON &amp; MORR GRANEL x 595 G</t>
  </si>
  <si>
    <t>PZ 27</t>
  </si>
  <si>
    <t>PZ FUGAZZETTA GRANEL x 520 G</t>
  </si>
  <si>
    <t>PZ 28</t>
  </si>
  <si>
    <t>PZ NAPOLITANA GRANEL x 540 G</t>
  </si>
  <si>
    <t>PZ 31</t>
  </si>
  <si>
    <t>PZTA MOZZARELLA (PACK INCL)</t>
  </si>
  <si>
    <t>PZ 32</t>
  </si>
  <si>
    <t>PZTA JAMON  (PACK INCL)</t>
  </si>
  <si>
    <t>PZ 61</t>
  </si>
  <si>
    <t>PZ MOZZARELLA CAJA X 10 EST</t>
  </si>
  <si>
    <t>PZ 62</t>
  </si>
  <si>
    <t>PZ JAMON Y ACEITUNAS CAJA X 10</t>
  </si>
  <si>
    <t>PZ 63</t>
  </si>
  <si>
    <t>PZ CUATRO QUESOS CAJA X 10 EST</t>
  </si>
  <si>
    <t>PZ 64</t>
  </si>
  <si>
    <t>PZ CAPRESE CAJA X 10 EST.</t>
  </si>
  <si>
    <t>PZ 65</t>
  </si>
  <si>
    <t>PZ ESPIN. Y CHAMPIG CAJA X 10</t>
  </si>
  <si>
    <t>PZ 66</t>
  </si>
  <si>
    <t>PZ POLLO A LA CREMA CAJA X 10</t>
  </si>
  <si>
    <t>RA 21</t>
  </si>
  <si>
    <t>RABAS 8KG</t>
  </si>
  <si>
    <t>RA 61</t>
  </si>
  <si>
    <t>RABAS PRECOCIDAS</t>
  </si>
  <si>
    <t>SIPZ 61</t>
  </si>
  <si>
    <t>MF PIZZA MOZZARELLA X 440 G.</t>
  </si>
  <si>
    <t>SIPZ 64</t>
  </si>
  <si>
    <t>MF PIZZA MARGARITA X 440 G.</t>
  </si>
  <si>
    <t>SIPZ 69</t>
  </si>
  <si>
    <t>MF PIZZA CALABRESA X 440 G.</t>
  </si>
  <si>
    <t>SIPZ 70</t>
  </si>
  <si>
    <t>MF PIZZA HAWAIANA X 440 G.</t>
  </si>
  <si>
    <t>SP 21</t>
  </si>
  <si>
    <t>SUPREMA POLLO X 5KG</t>
  </si>
  <si>
    <t>TO 23</t>
  </si>
  <si>
    <t>TOSTADO J&amp;Q - 36 UNIDADES</t>
  </si>
  <si>
    <t>VEPZ 61</t>
  </si>
  <si>
    <t>PZA MOZZARELLA VEA X12</t>
  </si>
  <si>
    <t>VEPZ 62</t>
  </si>
  <si>
    <t>PZA J &amp; MORRO VEA X12</t>
  </si>
  <si>
    <t>02</t>
  </si>
  <si>
    <t>BFPZ 11</t>
  </si>
  <si>
    <t>PIZZA MOZZARELLA X 440 G.</t>
  </si>
  <si>
    <t>BFPZ 22</t>
  </si>
  <si>
    <t>PIZZA JAMON &amp; MORRONES X 580 G</t>
  </si>
  <si>
    <t>BFPZ 28</t>
  </si>
  <si>
    <t>PIZZA NAPOLITANA X 570 G.</t>
  </si>
  <si>
    <t>CRMP85</t>
  </si>
  <si>
    <t>MEDALLON POLLO x 2 U.</t>
  </si>
  <si>
    <t>CRMP86</t>
  </si>
  <si>
    <t>MEDALLON POLLO C/J&amp;Q x 2 U.</t>
  </si>
  <si>
    <t>EM 13</t>
  </si>
  <si>
    <t>EMP ART POLLO X 64 U</t>
  </si>
  <si>
    <t>EM 17</t>
  </si>
  <si>
    <t>EMP ART CEBOLLA &amp; Q. X 64 U</t>
  </si>
  <si>
    <t>EM 19</t>
  </si>
  <si>
    <t>EMP ART HUMITA X 64 U</t>
  </si>
  <si>
    <t>JBPZ 62</t>
  </si>
  <si>
    <t>PZ JUMBO JAMON X 520G</t>
  </si>
  <si>
    <t>JBPZ 63</t>
  </si>
  <si>
    <t>PZ JUMBO 4 QUESO X 520G</t>
  </si>
  <si>
    <t>JBPZ 69</t>
  </si>
  <si>
    <t>PZ JUMBO VEGET X 485G</t>
  </si>
  <si>
    <t>MFMS 87</t>
  </si>
  <si>
    <t>MF M.SOJA RELL. MIX VEGE X380G</t>
  </si>
  <si>
    <t>PZ 25</t>
  </si>
  <si>
    <t>PZ ROQUEFORT GRANEL x 460 G</t>
  </si>
  <si>
    <t>PZ 29</t>
  </si>
  <si>
    <t>PZ CALABRESA GRANEL x 495 G</t>
  </si>
  <si>
    <t>W724</t>
  </si>
  <si>
    <t>PACK X 5 PZ JAMON+EMP JAMON</t>
  </si>
  <si>
    <t>10</t>
  </si>
  <si>
    <t>PACK106</t>
  </si>
  <si>
    <t>ESTUCHES PANINI CANAL CALIENTE</t>
  </si>
  <si>
    <t>11</t>
  </si>
  <si>
    <t>EM 40</t>
  </si>
  <si>
    <t>EMP ARABE X 45 U</t>
  </si>
  <si>
    <t>12</t>
  </si>
  <si>
    <t>000014091</t>
  </si>
  <si>
    <t>BINS PAMPA</t>
  </si>
  <si>
    <t>13</t>
  </si>
  <si>
    <t>15</t>
  </si>
  <si>
    <t>16</t>
  </si>
  <si>
    <t>17</t>
  </si>
  <si>
    <t>18</t>
  </si>
  <si>
    <t>19</t>
  </si>
  <si>
    <t>CAJA SEC.FRIZATA 13 VERDE</t>
  </si>
  <si>
    <t>PIMENTON</t>
  </si>
  <si>
    <t>INSUMOS Y MASIVOS SRL</t>
  </si>
  <si>
    <t>00047701</t>
  </si>
  <si>
    <t>PACK08603</t>
  </si>
  <si>
    <t>PESCADO</t>
  </si>
  <si>
    <t>02560</t>
  </si>
  <si>
    <t>Filet de Merluza Rebozado X 1 Kgs</t>
  </si>
  <si>
    <t>298010040106</t>
  </si>
  <si>
    <t xml:space="preserve">SC </t>
  </si>
  <si>
    <t xml:space="preserve">FR Pasta pollo #8 F6 GY       </t>
  </si>
  <si>
    <t xml:space="preserve">F6-PP-08           </t>
  </si>
  <si>
    <t>00047901</t>
  </si>
  <si>
    <t>Pizzeta int.esp y semill 1.08k</t>
  </si>
  <si>
    <t>01012AR</t>
  </si>
  <si>
    <t>03520AR</t>
  </si>
  <si>
    <t>07020AR</t>
  </si>
  <si>
    <t>SE Dumplings carne y acelga</t>
  </si>
  <si>
    <t>00046802</t>
  </si>
  <si>
    <t>02271AR</t>
  </si>
  <si>
    <t>07110AR</t>
  </si>
  <si>
    <t>02601BR</t>
  </si>
  <si>
    <t>03001BR</t>
  </si>
  <si>
    <t>03021BR</t>
  </si>
  <si>
    <t>03111BR</t>
  </si>
  <si>
    <t>03121BR</t>
  </si>
  <si>
    <t>05131AR</t>
  </si>
  <si>
    <t>05121AR</t>
  </si>
  <si>
    <t>04220BR</t>
  </si>
  <si>
    <t>07120AR</t>
  </si>
  <si>
    <t>07100AR</t>
  </si>
  <si>
    <t>07000AR</t>
  </si>
  <si>
    <t>07030AR</t>
  </si>
  <si>
    <t>07040AR</t>
  </si>
  <si>
    <t>05131BR</t>
  </si>
  <si>
    <t>07010AR</t>
  </si>
  <si>
    <t>05401AR</t>
  </si>
  <si>
    <t>Mix de berries IQF 1kg</t>
  </si>
  <si>
    <t>05401_00</t>
  </si>
  <si>
    <t>MIX FRUTOS ROJOS CON FRUTILLAS</t>
  </si>
  <si>
    <t>FRUTAS</t>
  </si>
  <si>
    <t>CAJA SEC. FRIZATA 04 ROJA. KRAFT</t>
  </si>
  <si>
    <t>DISCO EMPANADAS HOJALDRE 13,5</t>
  </si>
  <si>
    <t>00047203-AM</t>
  </si>
  <si>
    <t>00047203-CE</t>
  </si>
  <si>
    <t>SEMILLAS DE GIRASOL</t>
  </si>
  <si>
    <t>00053800</t>
  </si>
  <si>
    <t>ETIQUETA 47X127 FRIZZIO EXPO</t>
  </si>
  <si>
    <t>ETIQUETA 51X101 FRIZZIO EXPO</t>
  </si>
  <si>
    <t>0110052</t>
  </si>
  <si>
    <t>RIBBON NEG GT 110X450 MEZ OUT</t>
  </si>
  <si>
    <t>RIBBON NEG GTX 60X450 CER OUT</t>
  </si>
  <si>
    <t>00053700</t>
  </si>
  <si>
    <t>ETIQUETA 100X122 FRIZZIO EXPO</t>
  </si>
  <si>
    <t>00052001</t>
  </si>
  <si>
    <t xml:space="preserve">Flow med pollo x150g Paladini </t>
  </si>
  <si>
    <t>00047202-AM</t>
  </si>
  <si>
    <t>00047103</t>
  </si>
  <si>
    <t xml:space="preserve">PLANCHA SEPARADOR             </t>
  </si>
  <si>
    <t xml:space="preserve">X UNIDAD            </t>
  </si>
  <si>
    <t>SOJA PALADINI E&amp;Q</t>
  </si>
  <si>
    <t>00047203-RO</t>
  </si>
  <si>
    <t>001866</t>
  </si>
  <si>
    <t>DE ROSA S.R.L</t>
  </si>
  <si>
    <t>00047203-VE</t>
  </si>
  <si>
    <t>05060_MP003</t>
  </si>
  <si>
    <t>Brócoli + serv. CIFSA</t>
  </si>
  <si>
    <t>Vegetales</t>
  </si>
  <si>
    <t>Caja secundaria C23</t>
  </si>
  <si>
    <t>05163_MP003</t>
  </si>
  <si>
    <t>Cebolla en cubos x 1 Kg</t>
  </si>
  <si>
    <t>05531_MP003</t>
  </si>
  <si>
    <t>Espinaca cortada x 1,5Kg</t>
  </si>
  <si>
    <t>05401_MP003</t>
  </si>
  <si>
    <t>Mix de berries + serv CIFSA</t>
  </si>
  <si>
    <t>000536</t>
  </si>
  <si>
    <t>Queso crema</t>
  </si>
  <si>
    <t>CAJA SEC. FRIZATA 08</t>
  </si>
  <si>
    <t xml:space="preserve">CAJA SEC. FRIZATA 08 </t>
  </si>
  <si>
    <t>C-FR-08 REV.3</t>
  </si>
  <si>
    <t>SISTEMA PLANTIA B 1200</t>
  </si>
  <si>
    <t>001336</t>
  </si>
  <si>
    <t>Sabor Pollo BA 82215-72</t>
  </si>
  <si>
    <t>000540</t>
  </si>
  <si>
    <t>QUESO</t>
  </si>
  <si>
    <t>FRIZATA Palitos de Provolone</t>
  </si>
  <si>
    <t>FRIZATA Hamburguesa Espinaca</t>
  </si>
  <si>
    <t>FRIZATA Burgers Caseras</t>
  </si>
  <si>
    <t>MOZZARELLA  B</t>
  </si>
  <si>
    <t>000541</t>
  </si>
  <si>
    <t xml:space="preserve">SABORIZANTE POLLO N°08 </t>
  </si>
  <si>
    <t>Frambuesas C. Semiamargo</t>
  </si>
  <si>
    <t>Chocoberries</t>
  </si>
  <si>
    <t>Frambuesas con doble chocolate</t>
  </si>
  <si>
    <t>Frambuesas C. Blanco y Cookies</t>
  </si>
  <si>
    <t>Frutillas con doble chocolate</t>
  </si>
  <si>
    <t>08430MP</t>
  </si>
  <si>
    <t>08440MP</t>
  </si>
  <si>
    <t>08450MP</t>
  </si>
  <si>
    <t xml:space="preserve"> 08460MP</t>
  </si>
  <si>
    <t>04101AR</t>
  </si>
  <si>
    <t>FRIZATA Hamburguesa d Calabaza</t>
  </si>
  <si>
    <t>06240AR</t>
  </si>
  <si>
    <t>FRIZATA FRINuggets</t>
  </si>
  <si>
    <t>FRIZATA Bites de Papa y Queso</t>
  </si>
  <si>
    <t>Busqueda</t>
  </si>
  <si>
    <t>CODIGO</t>
  </si>
  <si>
    <t>Observaciones</t>
  </si>
  <si>
    <t>STATUS</t>
  </si>
  <si>
    <t>SISTEMA</t>
  </si>
  <si>
    <t>Fecha.Entrega</t>
  </si>
  <si>
    <t>ACTUALIZADO OCTUBRE</t>
  </si>
  <si>
    <t>Costo</t>
  </si>
  <si>
    <t>TC</t>
  </si>
  <si>
    <t>UNID</t>
  </si>
  <si>
    <t>TECNOVO S.A.</t>
  </si>
  <si>
    <t>001472</t>
  </si>
  <si>
    <t>nov</t>
  </si>
  <si>
    <t>05011_MP003</t>
  </si>
  <si>
    <t>Choclo + serv. CIFSA</t>
  </si>
  <si>
    <t>05201_MP003</t>
  </si>
  <si>
    <t>Arveja + serv. CIFSA</t>
  </si>
  <si>
    <t>05051_MP003</t>
  </si>
  <si>
    <t>Pimiento Tricolor x 0,750 Kg</t>
  </si>
  <si>
    <t>ARLOG GRIDO</t>
  </si>
  <si>
    <t>RECICLADO RESTO PRODUCCION</t>
  </si>
  <si>
    <t>20</t>
  </si>
  <si>
    <t>22</t>
  </si>
  <si>
    <t>23</t>
  </si>
  <si>
    <t>25</t>
  </si>
  <si>
    <t>29</t>
  </si>
  <si>
    <t>32</t>
  </si>
  <si>
    <t>35</t>
  </si>
  <si>
    <t>36</t>
  </si>
  <si>
    <t>37</t>
  </si>
  <si>
    <t>40</t>
  </si>
  <si>
    <t>41</t>
  </si>
  <si>
    <t>42</t>
  </si>
  <si>
    <t>47</t>
  </si>
  <si>
    <t>53</t>
  </si>
  <si>
    <t>MFCO62</t>
  </si>
  <si>
    <t>MF CROQ. PAPA C/JAMON X 375 G.</t>
  </si>
  <si>
    <t>MFMS 81</t>
  </si>
  <si>
    <t>MF M.SOJA RELL. TOM&amp;QUE X 380G</t>
  </si>
  <si>
    <t>55</t>
  </si>
  <si>
    <t>000083</t>
  </si>
  <si>
    <t>GASTOS DE PREPARACION</t>
  </si>
  <si>
    <t>000144</t>
  </si>
  <si>
    <t>TOALLA DE PAPEL CON CORTE</t>
  </si>
  <si>
    <t>000145</t>
  </si>
  <si>
    <t>PAPEL HIGIENICO</t>
  </si>
  <si>
    <t>56</t>
  </si>
  <si>
    <t>57</t>
  </si>
  <si>
    <t>58</t>
  </si>
  <si>
    <t>60</t>
  </si>
  <si>
    <t>61</t>
  </si>
  <si>
    <t>62</t>
  </si>
  <si>
    <t>63</t>
  </si>
  <si>
    <t>68</t>
  </si>
  <si>
    <t>MFMS 83</t>
  </si>
  <si>
    <t>MF M.SOJA RELL. JAM&amp;QUE X 380G</t>
  </si>
  <si>
    <t>MFTO61</t>
  </si>
  <si>
    <t>MF TORTILLA ESPINACA X 375 G.</t>
  </si>
  <si>
    <t>69</t>
  </si>
  <si>
    <t>FILM PRIMARIO FRIZATA N°16</t>
  </si>
  <si>
    <t>70</t>
  </si>
  <si>
    <t>MFMS 84</t>
  </si>
  <si>
    <t>MF M.SOJA RELL. CEB&amp;QUE X 380G</t>
  </si>
  <si>
    <t>MFMS 85</t>
  </si>
  <si>
    <t>MF M.SOJA RELL. CHOCLO X 380G</t>
  </si>
  <si>
    <t>SIPZ 62</t>
  </si>
  <si>
    <t>MF PIZZA JAMON X 440 G.</t>
  </si>
  <si>
    <t>SIPZ 67</t>
  </si>
  <si>
    <t>MF PIZZA FUGAZZETTA X 440 G.</t>
  </si>
  <si>
    <t>71</t>
  </si>
  <si>
    <t>72</t>
  </si>
  <si>
    <t>0110107</t>
  </si>
  <si>
    <t>RIBBON 102MM X 300MTS</t>
  </si>
  <si>
    <t>ÁCIDO CÍTRICO</t>
  </si>
  <si>
    <t>PIMIENTA NEGRA MOLIDA</t>
  </si>
  <si>
    <t>BICARBONATO DE SODIO</t>
  </si>
  <si>
    <t>PIROFOSFATO ÁCIDO DE SODIO</t>
  </si>
  <si>
    <t>DIC</t>
  </si>
  <si>
    <t>DIF</t>
  </si>
  <si>
    <t>OPP</t>
  </si>
  <si>
    <t>TEXTURIZADO DE SOJA G</t>
  </si>
  <si>
    <t xml:space="preserve"> 000544</t>
  </si>
  <si>
    <t>Saborizante de Ajo C</t>
  </si>
  <si>
    <t xml:space="preserve">SN 797890 Lecker </t>
  </si>
  <si>
    <t>HARINA DE SOJA DESGRASADA</t>
  </si>
  <si>
    <t>SABORIZANTE POLLO N°07</t>
  </si>
  <si>
    <t>000539</t>
  </si>
  <si>
    <t>Sistema Plantia B 1200</t>
  </si>
  <si>
    <t>003517</t>
  </si>
  <si>
    <t>EL TALAR AGROINDUSTRIAL S. A. EN FORMACION</t>
  </si>
  <si>
    <t>Saborizante Masa Madre B</t>
  </si>
  <si>
    <t>Saborizante cebolla B</t>
  </si>
  <si>
    <t>INMOBAL 23/01/24</t>
  </si>
  <si>
    <t>FRIZATA Nuggets Pollo</t>
  </si>
  <si>
    <t>07220_MP011</t>
  </si>
  <si>
    <t>07200_MP011</t>
  </si>
  <si>
    <t>07210_MP011</t>
  </si>
  <si>
    <t>Tarta Calabaza</t>
  </si>
  <si>
    <t>Tarta de Jamón y Queso</t>
  </si>
  <si>
    <t>Tarta Espinaca</t>
  </si>
  <si>
    <t xml:space="preserve"> 000545</t>
  </si>
  <si>
    <t>Saborizante de Cebolla B</t>
  </si>
  <si>
    <t>46,72 x 1800</t>
  </si>
  <si>
    <t>INSUMOS Y MASIVOS</t>
  </si>
  <si>
    <t xml:space="preserve">02211AR       </t>
  </si>
  <si>
    <t>IQF</t>
  </si>
  <si>
    <t>FRIZATA Roll de pollo con E&amp;Q</t>
  </si>
  <si>
    <t xml:space="preserve">02211AR        </t>
  </si>
  <si>
    <t>FRIZATA Palitos de pollo</t>
  </si>
  <si>
    <t>001172</t>
  </si>
  <si>
    <t>MOLFINO HNOS. S.A.</t>
  </si>
  <si>
    <t>NOM PRODUCTO VENTA</t>
  </si>
  <si>
    <t>OC MARZO</t>
  </si>
  <si>
    <t>MILANESAS DE SOJA RELLENAS CON JAMON Y QUESO - 20x350g</t>
  </si>
  <si>
    <t>MILANESAS DE SOJA RELLENAS CON ESPINACA Y QUESO - 20 x 350g</t>
  </si>
  <si>
    <t>MILANESAS DE SOJA RELLENAS TOMATE Y QUESO - 20x350g</t>
  </si>
  <si>
    <t>MILANESAS DE SOJA CLASICAS - 20 x 290g</t>
  </si>
  <si>
    <t>cajas</t>
  </si>
  <si>
    <t>flow  programado</t>
  </si>
  <si>
    <t>flow real</t>
  </si>
  <si>
    <t>stock</t>
  </si>
  <si>
    <t>pedido</t>
  </si>
  <si>
    <t>saldo</t>
  </si>
  <si>
    <t>pedir</t>
  </si>
  <si>
    <t>eb</t>
  </si>
  <si>
    <t xml:space="preserve">FZPZ82        </t>
  </si>
  <si>
    <t xml:space="preserve">FZPZ72        </t>
  </si>
  <si>
    <t xml:space="preserve">DITO72        </t>
  </si>
  <si>
    <t xml:space="preserve">DITO76        </t>
  </si>
  <si>
    <t xml:space="preserve">FRIZZIO             </t>
  </si>
  <si>
    <t xml:space="preserve">PIZZA FRIZZIO       </t>
  </si>
  <si>
    <t xml:space="preserve">PIZZETA GRIDO       </t>
  </si>
  <si>
    <t xml:space="preserve">REV.1 </t>
  </si>
  <si>
    <t xml:space="preserve">FZPZ72         </t>
  </si>
  <si>
    <t>PIZZETA MOZZARELLA FRIZZIO</t>
  </si>
  <si>
    <t>20 UNID X 180 GRS</t>
  </si>
  <si>
    <t xml:space="preserve">FZPZ82         </t>
  </si>
  <si>
    <t>11 UNID X 540 GRS</t>
  </si>
  <si>
    <t>PECHU MINI BASTONES</t>
  </si>
  <si>
    <t>00054400</t>
  </si>
  <si>
    <t xml:space="preserve">FLOWPACK MILA SOJA J&amp;Q DIA </t>
  </si>
  <si>
    <t>00054500</t>
  </si>
  <si>
    <t xml:space="preserve">FLOWPACK MILA SOJA E&amp;Q DIA </t>
  </si>
  <si>
    <t>00054600</t>
  </si>
  <si>
    <t xml:space="preserve">FLOWPACK MILA SOJA C&amp;Q DIA </t>
  </si>
  <si>
    <t>00055100</t>
  </si>
  <si>
    <t xml:space="preserve">CAJA SEC C29                  </t>
  </si>
  <si>
    <t xml:space="preserve">Generica DIA   </t>
  </si>
  <si>
    <t>00054700</t>
  </si>
  <si>
    <t xml:space="preserve">FLOWPACK MEDALLON ESPINAC DIA </t>
  </si>
  <si>
    <t>150g REV.0</t>
  </si>
  <si>
    <t>00054800</t>
  </si>
  <si>
    <t xml:space="preserve">FLOWPACK MEDALLON CALABAZ DIA </t>
  </si>
  <si>
    <t xml:space="preserve">DITO72         </t>
  </si>
  <si>
    <t xml:space="preserve">DITO76         </t>
  </si>
  <si>
    <t>66</t>
  </si>
  <si>
    <t>CAMS 71</t>
  </si>
  <si>
    <t>M SOJA CARREFOUR RELL.TOM&amp;QUE</t>
  </si>
  <si>
    <t>NUEZ MOSCADA</t>
  </si>
  <si>
    <t xml:space="preserve">CAJA SEC C29 DIA%           </t>
  </si>
  <si>
    <t>Bahiense 06/03</t>
  </si>
  <si>
    <t xml:space="preserve"> 000547</t>
  </si>
  <si>
    <t>Mozzarella E</t>
  </si>
  <si>
    <t>001344</t>
  </si>
  <si>
    <t>INMOBAL NUTRER S.A.</t>
  </si>
  <si>
    <t>PROVOLONE M INTERNO</t>
  </si>
  <si>
    <t>ABRIL</t>
  </si>
  <si>
    <t>MOZZARELLA E</t>
  </si>
  <si>
    <t>PASTEL CHICKEN PIE</t>
  </si>
  <si>
    <t>PASTEL CARNE Y PAPA</t>
  </si>
  <si>
    <t>PASTEL DE POLLO Y CALABAZA</t>
  </si>
  <si>
    <t>07240_MP011</t>
  </si>
  <si>
    <t>07250_MP011</t>
  </si>
  <si>
    <t>07230_MP011</t>
  </si>
  <si>
    <t>PR ABRIL</t>
  </si>
  <si>
    <t>NOAL ABRIL</t>
  </si>
  <si>
    <t>23500 pamela</t>
  </si>
  <si>
    <t xml:space="preserve">CR605752 Lecker </t>
  </si>
  <si>
    <t xml:space="preserve">FZMO61        </t>
  </si>
  <si>
    <t>FRIZATA Nuggets de brócoli</t>
  </si>
  <si>
    <t xml:space="preserve">FZMO61         </t>
  </si>
  <si>
    <t>BASTONCITOS MOZZARELLA FRIZZIO</t>
  </si>
  <si>
    <t>16 UNID X 380 GRS</t>
  </si>
  <si>
    <t>00054900</t>
  </si>
  <si>
    <t xml:space="preserve">FLOWPACK PALITOS MOZZA DIA </t>
  </si>
  <si>
    <t>000040</t>
  </si>
  <si>
    <t>RIDOLFO HERMANOS</t>
  </si>
  <si>
    <t xml:space="preserve">EMP03-48 PIAMONTESA </t>
  </si>
  <si>
    <t>FRIZATA Tortilla de Papa</t>
  </si>
  <si>
    <t>PIZZA JAMON FRIZZIO CONG 535</t>
  </si>
  <si>
    <t>11 X 535G</t>
  </si>
  <si>
    <t>002140</t>
  </si>
  <si>
    <t>LA PIAMONTESA DE A GIACOSA Y CIA SA</t>
  </si>
  <si>
    <t xml:space="preserve">FZPZ81        </t>
  </si>
  <si>
    <t xml:space="preserve">SWMS83        </t>
  </si>
  <si>
    <t xml:space="preserve">FZPZ81         </t>
  </si>
  <si>
    <t>OC 4893</t>
  </si>
  <si>
    <t>OC 4895</t>
  </si>
  <si>
    <t>OC 4897</t>
  </si>
  <si>
    <t>00054300</t>
  </si>
  <si>
    <t>FILM PRIMARIO FRIZATA N°18</t>
  </si>
  <si>
    <t>001277</t>
  </si>
  <si>
    <t>CONOSUD S.A</t>
  </si>
  <si>
    <t>OC 4898</t>
  </si>
  <si>
    <t>00017FR</t>
  </si>
  <si>
    <t>339807-01-01-00 CAJA SEC. FRIZATA 17 NARANJA</t>
  </si>
  <si>
    <t>CAJA SEC. FRIZATA 17 NARANJA</t>
  </si>
  <si>
    <t>Pizza Jamón FRIZATA</t>
  </si>
  <si>
    <t>Bites de espina y queso 1kg</t>
  </si>
  <si>
    <t>03511AR</t>
  </si>
  <si>
    <t>04402AR</t>
  </si>
  <si>
    <t>Milanesas de Espinaca x 85g</t>
  </si>
  <si>
    <t>07210AR</t>
  </si>
  <si>
    <t>FRIZATA Tarta de espinaca</t>
  </si>
  <si>
    <t>SSL</t>
  </si>
  <si>
    <t>JAMON COCIDO CUBETEADO 5MM</t>
  </si>
  <si>
    <t>OC 4887</t>
  </si>
  <si>
    <t>SALDO PEND ENTREGA</t>
  </si>
  <si>
    <t>OC 4894</t>
  </si>
  <si>
    <t>POSTERGAR FECHA DE ENTREGA AL 17/06</t>
  </si>
  <si>
    <t>IDEAL RECIBIR LUNES 27/05</t>
  </si>
  <si>
    <t xml:space="preserve">BOLSA AZUL 15 X 20 X 35 mic </t>
  </si>
  <si>
    <t>00034C</t>
  </si>
  <si>
    <t>00035C</t>
  </si>
  <si>
    <t>CAJA C34. Milanesas de Soja Paladini. NUEVA REFERENCIA. Reemplaza c10</t>
  </si>
  <si>
    <t>CAJA C35. Medallon de Pollo PALADINI. NUEVA REFERENCIA. Reempalza c21</t>
  </si>
  <si>
    <t>Pizza y Bast. queso</t>
  </si>
  <si>
    <t>FLOWPACK MILA SOJA C&amp;Q DIA</t>
  </si>
  <si>
    <t>FLOWPACK MILA SOJA E&amp;Q DIA</t>
  </si>
  <si>
    <t>FLOWPACK MILA SOJA J&amp;Q DIA</t>
  </si>
  <si>
    <t>junio</t>
  </si>
  <si>
    <t>FC 03/06 $4023,95</t>
  </si>
  <si>
    <t xml:space="preserve">PAMP62        </t>
  </si>
  <si>
    <t xml:space="preserve">PAMS92        </t>
  </si>
  <si>
    <t xml:space="preserve">01230AR       </t>
  </si>
  <si>
    <t>La Paulina</t>
  </si>
  <si>
    <t xml:space="preserve">PAMP60        </t>
  </si>
  <si>
    <t xml:space="preserve">PAMP63        </t>
  </si>
  <si>
    <t xml:space="preserve">PAMS93        </t>
  </si>
  <si>
    <t xml:space="preserve">PAMS90        </t>
  </si>
  <si>
    <t>CAJA SEC C35</t>
  </si>
  <si>
    <t>12 u PALADINI</t>
  </si>
  <si>
    <t>RIBBON NE 102X450 OU</t>
  </si>
  <si>
    <t xml:space="preserve">PAMP60         </t>
  </si>
  <si>
    <t>MED.POLLO PALADINI X2U X 12PAQ</t>
  </si>
  <si>
    <t xml:space="preserve">PAMP62         </t>
  </si>
  <si>
    <t>MED.POLLO.E&amp;Q PALADINIX2UX12PA</t>
  </si>
  <si>
    <t xml:space="preserve">PAMP63         </t>
  </si>
  <si>
    <t>MED.POLLO.J&amp;Q PALADINIX2UX12PA</t>
  </si>
  <si>
    <t xml:space="preserve">FZPZ65        </t>
  </si>
  <si>
    <t>CAJA SEC C34</t>
  </si>
  <si>
    <t xml:space="preserve">PAMS92         </t>
  </si>
  <si>
    <t>MSOJA E&amp;Q  PALADINI x12u x190</t>
  </si>
  <si>
    <t>MS E&amp;Q  PALADINI x12</t>
  </si>
  <si>
    <t xml:space="preserve">PAMS93         </t>
  </si>
  <si>
    <t>MSOJA J&amp;Q  PALADINI x12u x190</t>
  </si>
  <si>
    <t>MS J&amp;Q  PALADINI x12</t>
  </si>
  <si>
    <t xml:space="preserve">01230AR        </t>
  </si>
  <si>
    <t xml:space="preserve">Bites de espina y queso 1kg   </t>
  </si>
  <si>
    <t xml:space="preserve">FZFP61        </t>
  </si>
  <si>
    <t xml:space="preserve">PAMS90         </t>
  </si>
  <si>
    <t>MSOJA CLASICAS PAL x12u x165</t>
  </si>
  <si>
    <t>MS CLÁSICAS PAL x12</t>
  </si>
  <si>
    <t xml:space="preserve">REV.3 MOZZA         </t>
  </si>
  <si>
    <t xml:space="preserve">FZPZ65         </t>
  </si>
  <si>
    <t>PIZZA MOZZA FRIZZIO CONG 510</t>
  </si>
  <si>
    <t>12 UNID X 510 GRS</t>
  </si>
  <si>
    <t xml:space="preserve">FZFP61         </t>
  </si>
  <si>
    <t>16 UNID  X 380 GRS</t>
  </si>
  <si>
    <t>00037304</t>
  </si>
  <si>
    <t xml:space="preserve"> 000546</t>
  </si>
  <si>
    <t>Saborizante Masa madre B</t>
  </si>
  <si>
    <t xml:space="preserve">PAFP51        </t>
  </si>
  <si>
    <t xml:space="preserve">PAFP52        </t>
  </si>
  <si>
    <t>oct</t>
  </si>
  <si>
    <t>10100 AESA</t>
  </si>
  <si>
    <t>ZAPALLO EN CUBOS</t>
  </si>
  <si>
    <t>CAJA SEC C29</t>
  </si>
  <si>
    <t>FLOWPACK MEDALLON CALABAZ DIA</t>
  </si>
  <si>
    <t>FLOWPACK MEDALLON ESPINAC DIA</t>
  </si>
  <si>
    <t>FLOWPACK PALITOS MOZZA DIA</t>
  </si>
  <si>
    <t>FLOW FRIZATA 09 REV1</t>
  </si>
  <si>
    <t xml:space="preserve">03021AR        </t>
  </si>
  <si>
    <t xml:space="preserve">03001AR        </t>
  </si>
  <si>
    <t>FRIZATA Empanada de Carne</t>
  </si>
  <si>
    <t>CINTA 48 X 1000</t>
  </si>
  <si>
    <t>PLANCHA SEPARADOR</t>
  </si>
  <si>
    <t>SEMILLA DE LINO</t>
  </si>
  <si>
    <t>SKU PALADINI 102483</t>
  </si>
  <si>
    <t>SKU PALADINI 102484</t>
  </si>
  <si>
    <t>SKU PALADINI 102482</t>
  </si>
  <si>
    <t>ETIQ 100X200 BLANCA OPP</t>
  </si>
  <si>
    <t>00047903</t>
  </si>
  <si>
    <t>CINTA ADHESIVA GENÉRICA 1000m</t>
  </si>
  <si>
    <t xml:space="preserve">03001ARTP     </t>
  </si>
  <si>
    <t xml:space="preserve">03021ARTP     </t>
  </si>
  <si>
    <t xml:space="preserve">FZPZ51        </t>
  </si>
  <si>
    <t xml:space="preserve">MONOHIDRATADO       </t>
  </si>
  <si>
    <t xml:space="preserve">LECKER              </t>
  </si>
  <si>
    <t xml:space="preserve">NRO 3               </t>
  </si>
  <si>
    <t xml:space="preserve">REV.3               </t>
  </si>
  <si>
    <t xml:space="preserve">FZPZ51         </t>
  </si>
  <si>
    <t>PIZZA CASERA FRIZZIO CONG 665g</t>
  </si>
  <si>
    <t>8 UNID X 665 GRS</t>
  </si>
  <si>
    <t>nueva oc</t>
  </si>
  <si>
    <t>05600_MP003</t>
  </si>
  <si>
    <t>MARACUYA + serv. CFISA</t>
  </si>
  <si>
    <t>07750_MP011</t>
  </si>
  <si>
    <t>07760_MP011</t>
  </si>
  <si>
    <t>Ñoquis de calabaza rellenos x 0,450 Kg</t>
  </si>
  <si>
    <t>Ñoquis de papa rellenos x 0,450 Kg</t>
  </si>
  <si>
    <t>IGUAL</t>
  </si>
  <si>
    <t>Text. soja Rosendark</t>
  </si>
  <si>
    <t>nuevo contrato</t>
  </si>
  <si>
    <t>PEDIDO PARA SEPT</t>
  </si>
  <si>
    <t>PEDIDO PARA NOV</t>
  </si>
  <si>
    <t>001963</t>
  </si>
  <si>
    <t>CARLOS BOERO ROMANO S.A.I.C</t>
  </si>
  <si>
    <t>MOLFINO</t>
  </si>
  <si>
    <t>PAMPA</t>
  </si>
  <si>
    <t>002058</t>
  </si>
  <si>
    <t>DAGAMARSU S.R.L</t>
  </si>
  <si>
    <t>REBOZADOR I</t>
  </si>
  <si>
    <t>MEDALLON DE ESPINACA DIA 150 G</t>
  </si>
  <si>
    <t>COD DIA 295103</t>
  </si>
  <si>
    <t>MEDALLON CALAB&amp;CHOCL DIA 150 G</t>
  </si>
  <si>
    <t>COD DIA 295077</t>
  </si>
  <si>
    <t>00046803</t>
  </si>
  <si>
    <t>14,75 KGS</t>
  </si>
  <si>
    <t>7,6 KGS</t>
  </si>
  <si>
    <t>VIERNES</t>
  </si>
  <si>
    <t>CAJA SEC. C24</t>
  </si>
  <si>
    <t xml:space="preserve">SWIFT GENÉRICA    </t>
  </si>
  <si>
    <t>JUEVES</t>
  </si>
  <si>
    <t xml:space="preserve">17,46 kgs </t>
  </si>
  <si>
    <t>oc 4941</t>
  </si>
  <si>
    <t>12 kgs gy</t>
  </si>
  <si>
    <t>FILM EMPANADAS</t>
  </si>
  <si>
    <t>HARINA TRIGO INTEGRAL</t>
  </si>
  <si>
    <t>puede ser un 5 menos</t>
  </si>
  <si>
    <t>ACTUALIZADO SEPT 24</t>
  </si>
  <si>
    <t>reformulacion</t>
  </si>
  <si>
    <t>FC 105469</t>
  </si>
  <si>
    <t xml:space="preserve">02231AR       </t>
  </si>
  <si>
    <t xml:space="preserve">02231AR        </t>
  </si>
  <si>
    <t>FC 43052</t>
  </si>
  <si>
    <t>VER CON JOSE</t>
  </si>
  <si>
    <t>00039104</t>
  </si>
  <si>
    <t>N 1000370315 OC 4873 E3/E4 FC 226308</t>
  </si>
  <si>
    <t>FC 1456405</t>
  </si>
  <si>
    <t>FC 13/09</t>
  </si>
  <si>
    <t>STOCK 17/09</t>
  </si>
  <si>
    <t>CONSUMOS PLANIFICADOS</t>
  </si>
  <si>
    <t>SALDO AL 21/10</t>
  </si>
  <si>
    <t>REPONEMOS?</t>
  </si>
  <si>
    <t>FC37720</t>
  </si>
  <si>
    <t>12 Y 15 OC 4944</t>
  </si>
  <si>
    <t>OC 4945</t>
  </si>
  <si>
    <t>07280_MP011</t>
  </si>
  <si>
    <t>Tarta de Brócoli x 0,250 Kg</t>
  </si>
  <si>
    <t>07290_MP011</t>
  </si>
  <si>
    <t>Tarta de Zapallitos  x 0,250 Kg</t>
  </si>
  <si>
    <t>07270_MP011</t>
  </si>
  <si>
    <t>Tarta de Vegetales  x 0,250 Kg</t>
  </si>
  <si>
    <t>02580_MP006</t>
  </si>
  <si>
    <t>Filet de merluza natural x 1,0 Kg</t>
  </si>
  <si>
    <t>00310_MP006</t>
  </si>
  <si>
    <t>Chipá x 1,0 Kg</t>
  </si>
  <si>
    <t>02530AR-MP006</t>
  </si>
  <si>
    <t>Bites de Merluza la romana xx 2 bolsas de 500 grs. Caja x 1,0 Kg</t>
  </si>
  <si>
    <t xml:space="preserve">03520AR       </t>
  </si>
  <si>
    <t xml:space="preserve">02004AR       </t>
  </si>
  <si>
    <t xml:space="preserve">03710AR       </t>
  </si>
  <si>
    <t xml:space="preserve">FZPZ91        </t>
  </si>
  <si>
    <t xml:space="preserve">02004AR        </t>
  </si>
  <si>
    <t>ARG. P.neto 0,80 kg</t>
  </si>
  <si>
    <t>C-FR-07 AZUL REV.3</t>
  </si>
  <si>
    <t>FLOW FRIZATA 08 REV3</t>
  </si>
  <si>
    <t xml:space="preserve">03520AR        </t>
  </si>
  <si>
    <t xml:space="preserve">DIMO61        </t>
  </si>
  <si>
    <t>REV.2 GRIDO INTEGRAL</t>
  </si>
  <si>
    <t xml:space="preserve">FZPZ91         </t>
  </si>
  <si>
    <t>PIZZA MOZZA FRIZZIO INTEG 530</t>
  </si>
  <si>
    <t>12 UNID X 530 GRS</t>
  </si>
  <si>
    <t>UNIDADES. REV.3</t>
  </si>
  <si>
    <t>300g REV.0</t>
  </si>
  <si>
    <t xml:space="preserve">DIMO61         </t>
  </si>
  <si>
    <t>PALITOS MOZZA DIA 10 UN X 300G</t>
  </si>
  <si>
    <t>COD DIA 295076</t>
  </si>
  <si>
    <t xml:space="preserve">03710AR        </t>
  </si>
  <si>
    <t xml:space="preserve">04311AR       </t>
  </si>
  <si>
    <t xml:space="preserve">04311AR        </t>
  </si>
  <si>
    <t>FRIZATA MS rellana con queso</t>
  </si>
  <si>
    <t>ARG P. neto 0,95kg</t>
  </si>
  <si>
    <t xml:space="preserve">24 kgs </t>
  </si>
  <si>
    <t>13 kgs</t>
  </si>
  <si>
    <t>002029</t>
  </si>
  <si>
    <t>ATIME SA</t>
  </si>
  <si>
    <t>001530</t>
  </si>
  <si>
    <t>MOLINOS JUAN SEMINO S.A</t>
  </si>
  <si>
    <t>001431</t>
  </si>
  <si>
    <t>MENDEZ ROSANA PAMELA</t>
  </si>
  <si>
    <t>003577</t>
  </si>
  <si>
    <t>MILO NICOLAS LUIS</t>
  </si>
  <si>
    <t>002918</t>
  </si>
  <si>
    <t>ADITIVOS ALIMENTARIOS SRL</t>
  </si>
  <si>
    <t>CIFSA</t>
  </si>
  <si>
    <t>000017</t>
  </si>
  <si>
    <t>CARNES DEL INTERIOR S.R.L.</t>
  </si>
  <si>
    <t>SUMAR STREECH</t>
  </si>
  <si>
    <t>ENTREGA 15/11</t>
  </si>
  <si>
    <t>ENTREGA 06/12</t>
  </si>
  <si>
    <t>ENTREGA 10/01/2025</t>
  </si>
  <si>
    <t>PARA EL 18/11 Y 25/11</t>
  </si>
  <si>
    <t>PARA EL 20/12 Y 30/12</t>
  </si>
  <si>
    <t>PARA EL 17/01</t>
  </si>
  <si>
    <t>001595</t>
  </si>
  <si>
    <t>NOAL S.A</t>
  </si>
  <si>
    <t>001536</t>
  </si>
  <si>
    <t>ESPECIAS LA CANASTA S.R.L</t>
  </si>
  <si>
    <t>25 KGS</t>
  </si>
  <si>
    <t>24 KGS</t>
  </si>
  <si>
    <t>001073</t>
  </si>
  <si>
    <t>SOLAE ARGENTINA S.A.</t>
  </si>
  <si>
    <t>RECONTRA VALIDAR</t>
  </si>
  <si>
    <t xml:space="preserve">PEDIR </t>
  </si>
  <si>
    <t>O 4948</t>
  </si>
  <si>
    <t>O 4947</t>
  </si>
  <si>
    <t>OC 4948</t>
  </si>
  <si>
    <t>OC 4947</t>
  </si>
  <si>
    <t>&lt;2/9/2024</t>
  </si>
  <si>
    <t>2024</t>
  </si>
  <si>
    <t>2025</t>
  </si>
  <si>
    <t>oc 4950</t>
  </si>
  <si>
    <t>FC 96740</t>
  </si>
  <si>
    <t xml:space="preserve">N 1000384808 OC 4949 E1/E4 </t>
  </si>
  <si>
    <t xml:space="preserve">N 1000384808 OC 4949 E2/E4 </t>
  </si>
  <si>
    <t xml:space="preserve">N 1000384808 OC 4949 E3/E4 </t>
  </si>
  <si>
    <t xml:space="preserve">N 1000384808 OC 4949 E4/E4 </t>
  </si>
  <si>
    <t>+</t>
  </si>
  <si>
    <t>FC 112284</t>
  </si>
  <si>
    <t xml:space="preserve">02202AR       </t>
  </si>
  <si>
    <t xml:space="preserve">02202AR        </t>
  </si>
  <si>
    <t>N 1000370315 OC 4873 E4/E4  fc 229291</t>
  </si>
  <si>
    <t>nov pch</t>
  </si>
  <si>
    <t>oct pch</t>
  </si>
  <si>
    <t>dic pch</t>
  </si>
  <si>
    <t>FC 437</t>
  </si>
  <si>
    <t>ver entrega?</t>
  </si>
  <si>
    <t>FC 21395</t>
  </si>
  <si>
    <t>FC 831682 Y FC 832113</t>
  </si>
  <si>
    <t>FC 1461556</t>
  </si>
  <si>
    <t>CINTA 48X1000</t>
  </si>
  <si>
    <t>OC 4952</t>
  </si>
  <si>
    <t>FC 37808</t>
  </si>
  <si>
    <t>OC 4953</t>
  </si>
  <si>
    <t>FC 46994</t>
  </si>
  <si>
    <t>FC 192</t>
  </si>
  <si>
    <t>FC 1394</t>
  </si>
  <si>
    <t>INMOBAL 16/09</t>
  </si>
  <si>
    <t>Chicken Pie</t>
  </si>
  <si>
    <t>PALLET ARLOG</t>
  </si>
  <si>
    <t>Código</t>
  </si>
  <si>
    <t>Descripción</t>
  </si>
  <si>
    <t>Dirección</t>
  </si>
  <si>
    <t>Inhabilitado</t>
  </si>
  <si>
    <t>Nombre de sucursal</t>
  </si>
  <si>
    <t>CASA CENTRAL</t>
  </si>
  <si>
    <t>RIOBAMBA 3561 - ROSARIO</t>
  </si>
  <si>
    <t>DIF.STOCK A LOCALIZAR CBA</t>
  </si>
  <si>
    <t>Si</t>
  </si>
  <si>
    <t xml:space="preserve">SEMIELABORADO </t>
  </si>
  <si>
    <t>RIOBAMBA 3561</t>
  </si>
  <si>
    <t>TRANSITO AXIS</t>
  </si>
  <si>
    <t>GARIN-BUENOS AIRES</t>
  </si>
  <si>
    <t>DIF.STOCK A LOC.LOS OLIVOS</t>
  </si>
  <si>
    <t>ABASTECIMIENTO - NUEVO</t>
  </si>
  <si>
    <t>DECOMISO</t>
  </si>
  <si>
    <t>PT y MP/PCK NO APTOS</t>
  </si>
  <si>
    <t>CONGELADOS DEL SUR</t>
  </si>
  <si>
    <t>SWIFT-MP-PCK</t>
  </si>
  <si>
    <t>RIOBAMBA</t>
  </si>
  <si>
    <t>PRODUCCION</t>
  </si>
  <si>
    <t>Transporte NCX</t>
  </si>
  <si>
    <t>Riobamba 3564</t>
  </si>
  <si>
    <t>SERVIFRIO</t>
  </si>
  <si>
    <t>BUENOS AIRES</t>
  </si>
  <si>
    <t>SUPERCONGELADOS MEDITERRANEOS</t>
  </si>
  <si>
    <t>PAMPA CHEESE</t>
  </si>
  <si>
    <t>Depósito para BINES</t>
  </si>
  <si>
    <t>CAPATAZ</t>
  </si>
  <si>
    <t>COMINTER</t>
  </si>
  <si>
    <t>CHAMPAGNAT 853 - MAR DEL PLATA</t>
  </si>
  <si>
    <t>PRODUCTOS KOSHER</t>
  </si>
  <si>
    <t>MATERIA PRIMA-PACK EN TRANSITO</t>
  </si>
  <si>
    <t>LOS OLIVOS</t>
  </si>
  <si>
    <t>NCX-E.ORO NEGRO</t>
  </si>
  <si>
    <t>NCX-E.PRONTA ENTREGA</t>
  </si>
  <si>
    <t>NCX-E.CRUZ DEL VALLE</t>
  </si>
  <si>
    <t>NCX-E.SUR FRIO</t>
  </si>
  <si>
    <t>RIO NEGRO-GRAL ROCA-DIST MAR</t>
  </si>
  <si>
    <t>SWIFT-PRODUCCION</t>
  </si>
  <si>
    <t>SAN LUIS-DIST.PELLIZZER</t>
  </si>
  <si>
    <t>BIENES EN COMODATO</t>
  </si>
  <si>
    <t>BSAS BBLANCA-GASTRONIMIA PRACT</t>
  </si>
  <si>
    <t>BSAS-LOBOS-BELLARDINELLI</t>
  </si>
  <si>
    <t>TRANSITO SUP. MED.</t>
  </si>
  <si>
    <t>Cordoba</t>
  </si>
  <si>
    <t>TRANSITO LOS OLIVOS</t>
  </si>
  <si>
    <t>Mendoza.</t>
  </si>
  <si>
    <t>CORDOBA-MINA CLAVERO BUEN AYRE</t>
  </si>
  <si>
    <t>LOGISTICA</t>
  </si>
  <si>
    <t>TRANSITO SERVIFRIO</t>
  </si>
  <si>
    <t>Barracas - Buenos Aires.</t>
  </si>
  <si>
    <t>CORDOBA-RIO 3RO.-ELVIO MONTA</t>
  </si>
  <si>
    <t>CATAMARCA DIST FAR PEP</t>
  </si>
  <si>
    <t>CATAMARCA</t>
  </si>
  <si>
    <t>GRAL ROCA</t>
  </si>
  <si>
    <t>LA PAMPA-TORRES MARTIN</t>
  </si>
  <si>
    <t>BSAS-TANDIL-FRIOS TANDIL</t>
  </si>
  <si>
    <t>BSAS-OLAVARRIA-DIST ALMAR</t>
  </si>
  <si>
    <t>BSAS-NECOCHEA-SOFIA ZENKLUSEN</t>
  </si>
  <si>
    <t>R.NEGRO-CHOELECHOEL-P. VISCAY</t>
  </si>
  <si>
    <t>CONTRAMUESTRA CALIDAD</t>
  </si>
  <si>
    <t>Riobamba 3561</t>
  </si>
  <si>
    <t>CORDOBA-MARCOS JUAREZ - CONDE</t>
  </si>
  <si>
    <t>CHUBUT-CRO.RIVADAVIA-S.MAYORGA</t>
  </si>
  <si>
    <t>RIOJA</t>
  </si>
  <si>
    <t>MISIONES</t>
  </si>
  <si>
    <t>E.RIOS-PARANA-FENOVO</t>
  </si>
  <si>
    <t>CUARENTENA CINA</t>
  </si>
  <si>
    <t>CINA S.R.L</t>
  </si>
  <si>
    <t>Alberti y Paso</t>
  </si>
  <si>
    <t>Devoluciones-roturas- transito</t>
  </si>
  <si>
    <t>Riobamaba 3564</t>
  </si>
  <si>
    <t>MAT. PRIMA &amp; PCK NO CONFORME</t>
  </si>
  <si>
    <t>R.NEGRO-BARILOCHE-PUELCHE</t>
  </si>
  <si>
    <t>MANAR</t>
  </si>
  <si>
    <t>REP DEL LIBANO Nº 1742</t>
  </si>
  <si>
    <t>THE ICE BOX</t>
  </si>
  <si>
    <t>SAN PEDRITO 3561</t>
  </si>
  <si>
    <t xml:space="preserve">MONTHÉLADO </t>
  </si>
  <si>
    <t xml:space="preserve">VELEZ SARSFIELD 1163 </t>
  </si>
  <si>
    <t>ARTICULOS DE LIMPIEZA</t>
  </si>
  <si>
    <t>PLANTA ROSARIO</t>
  </si>
  <si>
    <t xml:space="preserve">PATT FOOD SRL </t>
  </si>
  <si>
    <t>BAJO CERO SA</t>
  </si>
  <si>
    <t>DEPOSITO INDUMENTARIA</t>
  </si>
  <si>
    <t>DIF.A LOCALIZAR AXIS</t>
  </si>
  <si>
    <t>BSAS MADARIAGA - MAIOLO- COSTA</t>
  </si>
  <si>
    <t>STA FE-V.TUERTO-DISTRI PACK</t>
  </si>
  <si>
    <t>FORMOSA-ALTAMIRANO BORBA</t>
  </si>
  <si>
    <t>CALISA-PCK</t>
  </si>
  <si>
    <t>CALISA</t>
  </si>
  <si>
    <t>EXPRESO</t>
  </si>
  <si>
    <t>DEPOSITO FINANCIERO</t>
  </si>
  <si>
    <t>SOLIMENO</t>
  </si>
  <si>
    <t xml:space="preserve">TRANSITO AMERICOLD </t>
  </si>
  <si>
    <t xml:space="preserve">MERCADO CENTRAL BS AS </t>
  </si>
  <si>
    <t>AMERICOLD BS AS</t>
  </si>
  <si>
    <t>A. RICHIERI Y BOULOGNE SUR MER</t>
  </si>
  <si>
    <t>ALIMENTOS MAMINA SRL,SIN CULPA</t>
  </si>
  <si>
    <t>BIEDMA 456</t>
  </si>
  <si>
    <t xml:space="preserve">CONGELADOS CENTRO-GRANJA SRL </t>
  </si>
  <si>
    <t xml:space="preserve">AV LAS MALVINAS 8847, CORDOBA </t>
  </si>
  <si>
    <t xml:space="preserve">CONGELADOS ARTICO </t>
  </si>
  <si>
    <t>IRALA 3876</t>
  </si>
  <si>
    <t>Cifsa</t>
  </si>
  <si>
    <t>Metropolitana</t>
  </si>
  <si>
    <t>MANTENIMIENTO-PAÑOL</t>
  </si>
  <si>
    <t>DEPOSITO X</t>
  </si>
  <si>
    <t>PARA NO IMPACTAR MOV EN OTROS</t>
  </si>
  <si>
    <t>DIF.A LOCALIZAR CASA CENTRAL00</t>
  </si>
  <si>
    <t>DEPOSITO EXTRA</t>
  </si>
  <si>
    <t>COSTEO DE DECOMISOS Y OTROS</t>
  </si>
  <si>
    <t>EX</t>
  </si>
  <si>
    <t>DEPOSITO EXPORTACION</t>
  </si>
  <si>
    <t>FB</t>
  </si>
  <si>
    <t>Finca Balcarce</t>
  </si>
  <si>
    <t>FR</t>
  </si>
  <si>
    <t>Produccion 08 - Fraccionado</t>
  </si>
  <si>
    <t>Produccion 08</t>
  </si>
  <si>
    <t>ID</t>
  </si>
  <si>
    <t>I+D PRODUCTOS EN DESARROLLO</t>
  </si>
  <si>
    <t>SC</t>
  </si>
  <si>
    <t>SEMI-ELABORADOS</t>
  </si>
  <si>
    <t>RIOBAMBA 2561</t>
  </si>
  <si>
    <t>UL</t>
  </si>
  <si>
    <t>Produccion 08 - Linea Ultra</t>
  </si>
  <si>
    <t>VI</t>
  </si>
  <si>
    <t>VENTA INTERNA</t>
  </si>
  <si>
    <t>Codigo2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</si>
</sst>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_ &quot;$&quot;\ * #,##0.00_ ;_ &quot;$&quot;\ * \-#,##0.00_ ;_ &quot;$&quot;\ * &quot;-&quot;??_ ;_ @_ "/>
    <numFmt numFmtId="165" formatCode="_ * #,##0.00_ ;_ * \-#,##0.00_ ;_ * &quot;-&quot;??_ ;_ @_ "/>
    <numFmt numFmtId="166" formatCode="0.000"/>
    <numFmt numFmtId="167" formatCode="_ * #,##0_ ;_ * \-#,##0_ ;_ * &quot;-&quot;??_ ;_ @_ "/>
    <numFmt numFmtId="168" formatCode="_ * #,##0.0_ ;_ * \-#,##0.0_ ;_ * &quot;-&quot;??_ ;_ @_ "/>
    <numFmt numFmtId="169" formatCode="_ * #,##0.000_ ;_ * \-#,##0.000_ ;_ * &quot;-&quot;??_ ;_ @_ "/>
    <numFmt numFmtId="170" formatCode="_-* #,##0.00\ _€_-;\-* #,##0.00\ _€_-;_-* &quot;-&quot;??\ _€_-;_-@_-"/>
    <numFmt numFmtId="171" formatCode="&quot;$&quot;\ #,##0"/>
    <numFmt numFmtId="172" formatCode="dd/mm/yyyy;@"/>
    <numFmt numFmtId="173" formatCode="_-* #,##0.0_-;\-* #,##0.0_-;_-* &quot;-&quot;??_-;_-@_-"/>
    <numFmt numFmtId="174" formatCode="_(* #,##0_);_(* \(#,##0\);_(* &quot;-&quot;??_);_(@_)"/>
    <numFmt numFmtId="175" formatCode="_-* #,##0.0_-;\-* #,##0.0_-;_-* &quot;-&quot;?_-;_-@_-"/>
    <numFmt numFmtId="176" formatCode="0.0"/>
    <numFmt numFmtId="177" formatCode="dd/mm/yy;@"/>
    <numFmt numFmtId="178" formatCode="_-* #,##0.00_-;\-* #,##0.00_-;_-* &quot;-&quot;?_-;_-@_-"/>
  </numFmts>
  <fonts count="55" x14ac:knownFonts="1">
    <font>
      <sz val="11"/>
      <color theme="1"/>
      <name val="Calibri"/>
      <family val="2"/>
      <scheme val="minor"/>
    </font>
    <font>
      <sz val="9"/>
      <color theme="1"/>
      <name val="Tahoma"/>
      <family val="2"/>
    </font>
    <font>
      <b/>
      <sz val="9"/>
      <color indexed="40"/>
      <name val="Tahoma"/>
      <family val="2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name val="Arial"/>
      <family val="2"/>
    </font>
    <font>
      <sz val="9"/>
      <name val="Tahoma"/>
      <family val="2"/>
    </font>
    <font>
      <b/>
      <sz val="11"/>
      <color theme="1"/>
      <name val="Calibri"/>
      <family val="2"/>
      <scheme val="minor"/>
    </font>
    <font>
      <b/>
      <u/>
      <sz val="9"/>
      <name val="Tahoma"/>
      <family val="2"/>
    </font>
    <font>
      <b/>
      <u/>
      <sz val="9"/>
      <color rgb="FFFF0000"/>
      <name val="Tahoma"/>
      <family val="2"/>
    </font>
    <font>
      <sz val="9"/>
      <color rgb="FFFF0000"/>
      <name val="Tahoma"/>
      <family val="2"/>
    </font>
    <font>
      <b/>
      <sz val="9"/>
      <color rgb="FFFF0000"/>
      <name val="Tahoma"/>
      <family val="2"/>
    </font>
    <font>
      <b/>
      <u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name val="Calibri"/>
      <family val="2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</font>
    <font>
      <sz val="11"/>
      <name val="Calibri"/>
      <family val="2"/>
    </font>
    <font>
      <sz val="10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8"/>
      <name val="Arial"/>
      <family val="2"/>
    </font>
    <font>
      <b/>
      <sz val="11"/>
      <name val="Calibri"/>
      <family val="2"/>
    </font>
    <font>
      <sz val="9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9"/>
      <name val="Tahoma"/>
      <family val="2"/>
    </font>
    <font>
      <b/>
      <sz val="9"/>
      <name val="Calibri"/>
      <family val="2"/>
    </font>
    <font>
      <i/>
      <sz val="11"/>
      <name val="Calibri"/>
      <family val="2"/>
      <scheme val="minor"/>
    </font>
    <font>
      <sz val="9"/>
      <name val="Tahoma"/>
      <family val="2"/>
    </font>
  </fonts>
  <fills count="27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1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</borders>
  <cellStyleXfs count="38">
    <xf numFmtId="0" fontId="0" fillId="0" borderId="0"/>
    <xf numFmtId="165" fontId="3" fillId="0" borderId="0" applyFont="0" applyFill="0" applyBorder="0" applyAlignment="0" applyProtection="0"/>
    <xf numFmtId="0" fontId="5" fillId="0" borderId="0"/>
    <xf numFmtId="164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0" fontId="22" fillId="0" borderId="0"/>
    <xf numFmtId="165" fontId="5" fillId="0" borderId="0" applyFont="0" applyFill="0" applyBorder="0" applyAlignment="0" applyProtection="0"/>
    <xf numFmtId="170" fontId="3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/>
    <xf numFmtId="0" fontId="24" fillId="0" borderId="0"/>
    <xf numFmtId="0" fontId="25" fillId="0" borderId="0"/>
    <xf numFmtId="0" fontId="26" fillId="0" borderId="0"/>
    <xf numFmtId="0" fontId="29" fillId="0" borderId="0"/>
    <xf numFmtId="0" fontId="32" fillId="0" borderId="0"/>
    <xf numFmtId="0" fontId="35" fillId="0" borderId="0"/>
    <xf numFmtId="0" fontId="36" fillId="0" borderId="0"/>
    <xf numFmtId="165" fontId="3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9" fontId="3" fillId="0" borderId="0" applyFont="0" applyFill="0" applyBorder="0" applyAlignment="0" applyProtection="0"/>
  </cellStyleXfs>
  <cellXfs count="368">
    <xf numFmtId="0" fontId="0" fillId="0" borderId="0" xfId="0"/>
    <xf numFmtId="0" fontId="1" fillId="0" borderId="1" xfId="0" applyFont="1" applyBorder="1"/>
    <xf numFmtId="0" fontId="2" fillId="2" borderId="1" xfId="0" quotePrefix="1" applyFont="1" applyFill="1" applyBorder="1"/>
    <xf numFmtId="0" fontId="2" fillId="2" borderId="1" xfId="0" applyFont="1" applyFill="1" applyBorder="1"/>
    <xf numFmtId="14" fontId="1" fillId="0" borderId="1" xfId="0" applyNumberFormat="1" applyFont="1" applyBorder="1"/>
    <xf numFmtId="14" fontId="0" fillId="0" borderId="0" xfId="0" applyNumberFormat="1"/>
    <xf numFmtId="4" fontId="0" fillId="0" borderId="0" xfId="0" applyNumberFormat="1"/>
    <xf numFmtId="0" fontId="0" fillId="0" borderId="0" xfId="0" quotePrefix="1"/>
    <xf numFmtId="0" fontId="0" fillId="3" borderId="0" xfId="0" applyFill="1"/>
    <xf numFmtId="0" fontId="6" fillId="0" borderId="0" xfId="2" applyFont="1"/>
    <xf numFmtId="3" fontId="0" fillId="0" borderId="0" xfId="0" applyNumberFormat="1"/>
    <xf numFmtId="0" fontId="7" fillId="0" borderId="0" xfId="0" applyFont="1"/>
    <xf numFmtId="168" fontId="0" fillId="0" borderId="0" xfId="1" applyNumberFormat="1" applyFont="1"/>
    <xf numFmtId="167" fontId="0" fillId="0" borderId="0" xfId="1" applyNumberFormat="1" applyFont="1"/>
    <xf numFmtId="14" fontId="6" fillId="0" borderId="0" xfId="2" applyNumberFormat="1" applyFont="1"/>
    <xf numFmtId="4" fontId="6" fillId="0" borderId="0" xfId="2" applyNumberFormat="1" applyFont="1"/>
    <xf numFmtId="0" fontId="8" fillId="0" borderId="0" xfId="2" applyFont="1"/>
    <xf numFmtId="14" fontId="8" fillId="0" borderId="0" xfId="2" applyNumberFormat="1" applyFont="1"/>
    <xf numFmtId="4" fontId="8" fillId="0" borderId="0" xfId="2" applyNumberFormat="1" applyFont="1"/>
    <xf numFmtId="0" fontId="0" fillId="3" borderId="0" xfId="0" applyFill="1" applyAlignment="1">
      <alignment horizontal="center"/>
    </xf>
    <xf numFmtId="165" fontId="0" fillId="0" borderId="0" xfId="1" applyFont="1"/>
    <xf numFmtId="0" fontId="9" fillId="0" borderId="0" xfId="2" applyFont="1"/>
    <xf numFmtId="0" fontId="10" fillId="0" borderId="0" xfId="2" applyFont="1"/>
    <xf numFmtId="0" fontId="11" fillId="2" borderId="1" xfId="0" applyFont="1" applyFill="1" applyBorder="1"/>
    <xf numFmtId="0" fontId="10" fillId="0" borderId="1" xfId="0" applyFont="1" applyBorder="1"/>
    <xf numFmtId="165" fontId="8" fillId="0" borderId="0" xfId="1" applyFont="1"/>
    <xf numFmtId="165" fontId="6" fillId="0" borderId="0" xfId="1" applyFont="1"/>
    <xf numFmtId="169" fontId="6" fillId="0" borderId="0" xfId="1" applyNumberFormat="1" applyFont="1"/>
    <xf numFmtId="165" fontId="6" fillId="0" borderId="0" xfId="2" applyNumberFormat="1" applyFont="1"/>
    <xf numFmtId="165" fontId="6" fillId="0" borderId="0" xfId="2" applyNumberFormat="1" applyFont="1" applyAlignment="1">
      <alignment horizontal="left" vertical="center"/>
    </xf>
    <xf numFmtId="0" fontId="12" fillId="0" borderId="0" xfId="0" applyFont="1"/>
    <xf numFmtId="14" fontId="12" fillId="0" borderId="0" xfId="0" applyNumberFormat="1" applyFont="1"/>
    <xf numFmtId="0" fontId="8" fillId="0" borderId="0" xfId="2" applyFont="1" applyAlignment="1">
      <alignment horizontal="right"/>
    </xf>
    <xf numFmtId="0" fontId="6" fillId="0" borderId="0" xfId="2" applyFont="1" applyAlignment="1">
      <alignment horizontal="right"/>
    </xf>
    <xf numFmtId="0" fontId="13" fillId="0" borderId="0" xfId="0" applyFont="1"/>
    <xf numFmtId="14" fontId="13" fillId="0" borderId="0" xfId="0" applyNumberFormat="1" applyFont="1"/>
    <xf numFmtId="0" fontId="14" fillId="0" borderId="0" xfId="0" applyFont="1"/>
    <xf numFmtId="0" fontId="16" fillId="0" borderId="0" xfId="0" applyFont="1"/>
    <xf numFmtId="0" fontId="17" fillId="0" borderId="0" xfId="0" applyFont="1"/>
    <xf numFmtId="165" fontId="18" fillId="0" borderId="0" xfId="1" applyFont="1"/>
    <xf numFmtId="0" fontId="18" fillId="0" borderId="0" xfId="0" applyFont="1"/>
    <xf numFmtId="0" fontId="16" fillId="6" borderId="0" xfId="0" quotePrefix="1" applyFont="1" applyFill="1" applyAlignment="1">
      <alignment horizontal="center"/>
    </xf>
    <xf numFmtId="0" fontId="16" fillId="3" borderId="0" xfId="0" quotePrefix="1" applyFont="1" applyFill="1" applyAlignment="1">
      <alignment horizontal="center"/>
    </xf>
    <xf numFmtId="0" fontId="15" fillId="5" borderId="0" xfId="0" quotePrefix="1" applyFont="1" applyFill="1" applyAlignment="1">
      <alignment horizontal="center"/>
    </xf>
    <xf numFmtId="0" fontId="18" fillId="4" borderId="0" xfId="0" applyFont="1" applyFill="1"/>
    <xf numFmtId="14" fontId="18" fillId="4" borderId="0" xfId="0" applyNumberFormat="1" applyFont="1" applyFill="1"/>
    <xf numFmtId="167" fontId="16" fillId="0" borderId="0" xfId="1" applyNumberFormat="1" applyFont="1"/>
    <xf numFmtId="167" fontId="17" fillId="0" borderId="0" xfId="1" applyNumberFormat="1" applyFont="1"/>
    <xf numFmtId="167" fontId="16" fillId="0" borderId="0" xfId="0" applyNumberFormat="1" applyFont="1"/>
    <xf numFmtId="167" fontId="18" fillId="0" borderId="0" xfId="1" applyNumberFormat="1" applyFont="1"/>
    <xf numFmtId="0" fontId="16" fillId="0" borderId="0" xfId="0" quotePrefix="1" applyFont="1"/>
    <xf numFmtId="165" fontId="16" fillId="0" borderId="0" xfId="1" applyFont="1" applyAlignment="1">
      <alignment horizontal="center"/>
    </xf>
    <xf numFmtId="0" fontId="4" fillId="0" borderId="0" xfId="0" applyFont="1"/>
    <xf numFmtId="0" fontId="1" fillId="0" borderId="0" xfId="0" applyFont="1"/>
    <xf numFmtId="0" fontId="19" fillId="0" borderId="0" xfId="0" applyFont="1"/>
    <xf numFmtId="0" fontId="16" fillId="3" borderId="2" xfId="1" applyNumberFormat="1" applyFont="1" applyFill="1" applyBorder="1" applyAlignment="1">
      <alignment horizontal="center"/>
    </xf>
    <xf numFmtId="0" fontId="16" fillId="0" borderId="2" xfId="0" applyFont="1" applyBorder="1" applyAlignment="1">
      <alignment horizontal="center" vertical="center"/>
    </xf>
    <xf numFmtId="0" fontId="21" fillId="0" borderId="0" xfId="0" applyFont="1"/>
    <xf numFmtId="0" fontId="17" fillId="0" borderId="0" xfId="0" quotePrefix="1" applyFont="1"/>
    <xf numFmtId="165" fontId="18" fillId="0" borderId="0" xfId="1" quotePrefix="1" applyFont="1"/>
    <xf numFmtId="0" fontId="18" fillId="0" borderId="0" xfId="0" quotePrefix="1" applyFont="1"/>
    <xf numFmtId="1" fontId="15" fillId="5" borderId="0" xfId="0" quotePrefix="1" applyNumberFormat="1" applyFont="1" applyFill="1" applyAlignment="1">
      <alignment horizontal="center"/>
    </xf>
    <xf numFmtId="2" fontId="16" fillId="0" borderId="0" xfId="0" applyNumberFormat="1" applyFont="1"/>
    <xf numFmtId="2" fontId="16" fillId="0" borderId="0" xfId="1" applyNumberFormat="1" applyFont="1" applyAlignment="1">
      <alignment horizontal="center"/>
    </xf>
    <xf numFmtId="2" fontId="18" fillId="0" borderId="0" xfId="0" applyNumberFormat="1" applyFont="1"/>
    <xf numFmtId="14" fontId="10" fillId="0" borderId="1" xfId="0" applyNumberFormat="1" applyFont="1" applyBorder="1"/>
    <xf numFmtId="164" fontId="21" fillId="0" borderId="0" xfId="3" applyFont="1" applyFill="1"/>
    <xf numFmtId="164" fontId="18" fillId="0" borderId="0" xfId="0" applyNumberFormat="1" applyFont="1"/>
    <xf numFmtId="167" fontId="16" fillId="0" borderId="0" xfId="1" quotePrefix="1" applyNumberFormat="1" applyFont="1"/>
    <xf numFmtId="167" fontId="16" fillId="0" borderId="0" xfId="1" applyNumberFormat="1" applyFont="1" applyAlignment="1">
      <alignment horizontal="center" textRotation="90"/>
    </xf>
    <xf numFmtId="0" fontId="7" fillId="0" borderId="0" xfId="0" applyFont="1" applyAlignment="1">
      <alignment horizontal="center"/>
    </xf>
    <xf numFmtId="167" fontId="13" fillId="0" borderId="0" xfId="1" applyNumberFormat="1" applyFont="1" applyFill="1" applyAlignment="1">
      <alignment horizontal="center"/>
    </xf>
    <xf numFmtId="0" fontId="0" fillId="0" borderId="0" xfId="0" pivotButton="1"/>
    <xf numFmtId="0" fontId="0" fillId="0" borderId="1" xfId="0" applyBorder="1"/>
    <xf numFmtId="0" fontId="4" fillId="6" borderId="0" xfId="0" quotePrefix="1" applyFont="1" applyFill="1"/>
    <xf numFmtId="16" fontId="21" fillId="0" borderId="0" xfId="0" applyNumberFormat="1" applyFont="1"/>
    <xf numFmtId="0" fontId="18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166" fontId="0" fillId="0" borderId="0" xfId="0" applyNumberFormat="1"/>
    <xf numFmtId="0" fontId="20" fillId="0" borderId="0" xfId="0" applyFont="1"/>
    <xf numFmtId="164" fontId="20" fillId="0" borderId="0" xfId="3" applyFont="1" applyFill="1" applyBorder="1"/>
    <xf numFmtId="0" fontId="15" fillId="0" borderId="0" xfId="0" applyFont="1" applyAlignment="1">
      <alignment horizontal="center"/>
    </xf>
    <xf numFmtId="14" fontId="16" fillId="7" borderId="4" xfId="0" applyNumberFormat="1" applyFont="1" applyFill="1" applyBorder="1"/>
    <xf numFmtId="0" fontId="16" fillId="8" borderId="0" xfId="0" quotePrefix="1" applyFont="1" applyFill="1" applyAlignment="1">
      <alignment horizontal="center"/>
    </xf>
    <xf numFmtId="0" fontId="17" fillId="0" borderId="0" xfId="0" applyFont="1" applyAlignment="1">
      <alignment horizontal="center"/>
    </xf>
    <xf numFmtId="170" fontId="15" fillId="10" borderId="3" xfId="4" applyFont="1" applyFill="1" applyBorder="1" applyAlignment="1">
      <alignment horizontal="center" vertical="center"/>
    </xf>
    <xf numFmtId="170" fontId="17" fillId="10" borderId="3" xfId="4" applyFont="1" applyFill="1" applyBorder="1" applyAlignment="1">
      <alignment horizontal="left"/>
    </xf>
    <xf numFmtId="170" fontId="18" fillId="0" borderId="0" xfId="4" applyFont="1"/>
    <xf numFmtId="0" fontId="18" fillId="0" borderId="0" xfId="0" applyFont="1" applyAlignment="1">
      <alignment vertical="center"/>
    </xf>
    <xf numFmtId="166" fontId="15" fillId="10" borderId="3" xfId="0" quotePrefix="1" applyNumberFormat="1" applyFont="1" applyFill="1" applyBorder="1" applyAlignment="1">
      <alignment horizontal="center"/>
    </xf>
    <xf numFmtId="0" fontId="13" fillId="9" borderId="0" xfId="0" applyFont="1" applyFill="1" applyAlignment="1">
      <alignment horizontal="center" vertical="center"/>
    </xf>
    <xf numFmtId="0" fontId="13" fillId="9" borderId="0" xfId="0" quotePrefix="1" applyFont="1" applyFill="1" applyAlignment="1">
      <alignment horizontal="center" vertical="center"/>
    </xf>
    <xf numFmtId="170" fontId="13" fillId="11" borderId="9" xfId="4" applyFont="1" applyFill="1" applyBorder="1" applyAlignment="1">
      <alignment horizontal="center" vertical="center"/>
    </xf>
    <xf numFmtId="0" fontId="13" fillId="9" borderId="0" xfId="0" applyFont="1" applyFill="1" applyAlignment="1">
      <alignment horizontal="center" vertical="center" wrapText="1"/>
    </xf>
    <xf numFmtId="1" fontId="21" fillId="0" borderId="1" xfId="0" quotePrefix="1" applyNumberFormat="1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1" fontId="18" fillId="0" borderId="1" xfId="0" applyNumberFormat="1" applyFont="1" applyBorder="1" applyAlignment="1">
      <alignment horizontal="center"/>
    </xf>
    <xf numFmtId="170" fontId="18" fillId="0" borderId="1" xfId="4" quotePrefix="1" applyFont="1" applyFill="1" applyBorder="1" applyAlignment="1">
      <alignment horizontal="center"/>
    </xf>
    <xf numFmtId="170" fontId="18" fillId="0" borderId="1" xfId="4" applyFont="1" applyBorder="1" applyAlignment="1">
      <alignment horizontal="center"/>
    </xf>
    <xf numFmtId="170" fontId="16" fillId="10" borderId="1" xfId="4" quotePrefix="1" applyFont="1" applyFill="1" applyBorder="1"/>
    <xf numFmtId="170" fontId="18" fillId="0" borderId="1" xfId="4" quotePrefix="1" applyFont="1" applyBorder="1" applyAlignment="1">
      <alignment horizontal="center"/>
    </xf>
    <xf numFmtId="0" fontId="18" fillId="0" borderId="1" xfId="0" quotePrefix="1" applyFont="1" applyBorder="1" applyAlignment="1">
      <alignment horizontal="center"/>
    </xf>
    <xf numFmtId="0" fontId="18" fillId="6" borderId="1" xfId="0" quotePrefix="1" applyFont="1" applyFill="1" applyBorder="1" applyAlignment="1">
      <alignment horizontal="center"/>
    </xf>
    <xf numFmtId="14" fontId="18" fillId="0" borderId="1" xfId="0" applyNumberFormat="1" applyFont="1" applyBorder="1" applyAlignment="1">
      <alignment horizontal="center"/>
    </xf>
    <xf numFmtId="2" fontId="18" fillId="12" borderId="1" xfId="0" quotePrefix="1" applyNumberFormat="1" applyFont="1" applyFill="1" applyBorder="1" applyAlignment="1">
      <alignment horizontal="center"/>
    </xf>
    <xf numFmtId="170" fontId="13" fillId="0" borderId="1" xfId="4" quotePrefix="1" applyFont="1" applyFill="1" applyBorder="1" applyAlignment="1">
      <alignment horizontal="center"/>
    </xf>
    <xf numFmtId="170" fontId="18" fillId="0" borderId="1" xfId="4" applyFont="1" applyFill="1" applyBorder="1" applyAlignment="1">
      <alignment horizontal="center"/>
    </xf>
    <xf numFmtId="171" fontId="13" fillId="0" borderId="0" xfId="1" applyNumberFormat="1" applyFont="1" applyFill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left"/>
    </xf>
    <xf numFmtId="0" fontId="21" fillId="0" borderId="0" xfId="0" applyFont="1" applyAlignment="1">
      <alignment horizontal="left"/>
    </xf>
    <xf numFmtId="0" fontId="14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0" fontId="30" fillId="0" borderId="0" xfId="0" applyFont="1"/>
    <xf numFmtId="0" fontId="14" fillId="8" borderId="0" xfId="0" applyFont="1" applyFill="1" applyAlignment="1">
      <alignment horizontal="center"/>
    </xf>
    <xf numFmtId="0" fontId="13" fillId="8" borderId="0" xfId="0" applyFont="1" applyFill="1" applyAlignment="1">
      <alignment horizontal="center"/>
    </xf>
    <xf numFmtId="0" fontId="31" fillId="8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/>
    </xf>
    <xf numFmtId="0" fontId="18" fillId="14" borderId="0" xfId="0" applyFont="1" applyFill="1"/>
    <xf numFmtId="0" fontId="0" fillId="13" borderId="0" xfId="0" applyFill="1"/>
    <xf numFmtId="14" fontId="0" fillId="13" borderId="0" xfId="0" applyNumberFormat="1" applyFill="1"/>
    <xf numFmtId="0" fontId="5" fillId="0" borderId="0" xfId="0" applyFont="1"/>
    <xf numFmtId="164" fontId="0" fillId="15" borderId="0" xfId="3" applyFont="1" applyFill="1" applyAlignment="1">
      <alignment horizontal="center"/>
    </xf>
    <xf numFmtId="164" fontId="0" fillId="3" borderId="0" xfId="3" applyFont="1" applyFill="1" applyAlignment="1">
      <alignment horizontal="center"/>
    </xf>
    <xf numFmtId="164" fontId="0" fillId="16" borderId="0" xfId="3" applyFont="1" applyFill="1" applyAlignment="1">
      <alignment horizontal="center"/>
    </xf>
    <xf numFmtId="164" fontId="0" fillId="5" borderId="0" xfId="3" applyFont="1" applyFill="1" applyAlignment="1">
      <alignment horizontal="center"/>
    </xf>
    <xf numFmtId="0" fontId="4" fillId="0" borderId="0" xfId="0" quotePrefix="1" applyFont="1"/>
    <xf numFmtId="14" fontId="18" fillId="0" borderId="0" xfId="0" applyNumberFormat="1" applyFont="1"/>
    <xf numFmtId="0" fontId="0" fillId="0" borderId="0" xfId="0" applyAlignment="1">
      <alignment horizontal="center"/>
    </xf>
    <xf numFmtId="0" fontId="30" fillId="0" borderId="0" xfId="0" quotePrefix="1" applyFont="1"/>
    <xf numFmtId="0" fontId="0" fillId="0" borderId="1" xfId="0" quotePrefix="1" applyBorder="1"/>
    <xf numFmtId="1" fontId="0" fillId="0" borderId="0" xfId="0" applyNumberFormat="1"/>
    <xf numFmtId="1" fontId="13" fillId="0" borderId="1" xfId="0" quotePrefix="1" applyNumberFormat="1" applyFont="1" applyBorder="1" applyAlignment="1">
      <alignment horizontal="center"/>
    </xf>
    <xf numFmtId="0" fontId="37" fillId="0" borderId="0" xfId="0" applyFont="1"/>
    <xf numFmtId="0" fontId="15" fillId="9" borderId="5" xfId="0" applyFont="1" applyFill="1" applyBorder="1" applyAlignment="1">
      <alignment horizontal="center" vertical="center"/>
    </xf>
    <xf numFmtId="0" fontId="15" fillId="9" borderId="6" xfId="0" applyFont="1" applyFill="1" applyBorder="1" applyAlignment="1">
      <alignment horizontal="center" vertical="center"/>
    </xf>
    <xf numFmtId="0" fontId="15" fillId="9" borderId="8" xfId="0" applyFont="1" applyFill="1" applyBorder="1" applyAlignment="1">
      <alignment horizontal="center" vertical="center"/>
    </xf>
    <xf numFmtId="0" fontId="13" fillId="9" borderId="0" xfId="4" applyNumberFormat="1" applyFont="1" applyFill="1" applyBorder="1" applyAlignment="1">
      <alignment horizontal="center" vertical="center"/>
    </xf>
    <xf numFmtId="0" fontId="13" fillId="9" borderId="9" xfId="4" quotePrefix="1" applyNumberFormat="1" applyFont="1" applyFill="1" applyBorder="1"/>
    <xf numFmtId="0" fontId="15" fillId="9" borderId="0" xfId="0" applyFont="1" applyFill="1" applyAlignment="1">
      <alignment horizontal="center" vertical="center"/>
    </xf>
    <xf numFmtId="0" fontId="16" fillId="0" borderId="0" xfId="0" quotePrefix="1" applyFont="1" applyAlignment="1">
      <alignment horizontal="center"/>
    </xf>
    <xf numFmtId="1" fontId="16" fillId="0" borderId="1" xfId="0" quotePrefix="1" applyNumberFormat="1" applyFont="1" applyBorder="1" applyAlignment="1">
      <alignment horizontal="center"/>
    </xf>
    <xf numFmtId="0" fontId="16" fillId="0" borderId="1" xfId="0" quotePrefix="1" applyFont="1" applyBorder="1" applyAlignment="1">
      <alignment horizontal="center"/>
    </xf>
    <xf numFmtId="1" fontId="16" fillId="0" borderId="0" xfId="0" quotePrefix="1" applyNumberFormat="1" applyFont="1" applyAlignment="1">
      <alignment horizontal="center"/>
    </xf>
    <xf numFmtId="0" fontId="7" fillId="0" borderId="1" xfId="0" quotePrefix="1" applyFont="1" applyBorder="1" applyAlignment="1">
      <alignment horizontal="center"/>
    </xf>
    <xf numFmtId="1" fontId="15" fillId="0" borderId="1" xfId="0" quotePrefix="1" applyNumberFormat="1" applyFont="1" applyBorder="1" applyAlignment="1">
      <alignment horizontal="center"/>
    </xf>
    <xf numFmtId="49" fontId="16" fillId="0" borderId="1" xfId="0" applyNumberFormat="1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16" fillId="0" borderId="3" xfId="0" quotePrefix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1" fontId="13" fillId="0" borderId="0" xfId="0" quotePrefix="1" applyNumberFormat="1" applyFont="1" applyAlignment="1">
      <alignment horizontal="center"/>
    </xf>
    <xf numFmtId="0" fontId="40" fillId="0" borderId="1" xfId="0" quotePrefix="1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1" xfId="0" quotePrefix="1" applyFont="1" applyBorder="1" applyAlignment="1">
      <alignment horizontal="center"/>
    </xf>
    <xf numFmtId="1" fontId="13" fillId="0" borderId="1" xfId="0" applyNumberFormat="1" applyFont="1" applyBorder="1" applyAlignment="1">
      <alignment horizontal="center"/>
    </xf>
    <xf numFmtId="1" fontId="41" fillId="17" borderId="1" xfId="0" quotePrefix="1" applyNumberFormat="1" applyFont="1" applyFill="1" applyBorder="1" applyAlignment="1">
      <alignment horizontal="center"/>
    </xf>
    <xf numFmtId="1" fontId="42" fillId="17" borderId="1" xfId="0" quotePrefix="1" applyNumberFormat="1" applyFont="1" applyFill="1" applyBorder="1" applyAlignment="1">
      <alignment horizontal="center"/>
    </xf>
    <xf numFmtId="0" fontId="42" fillId="17" borderId="1" xfId="0" applyFont="1" applyFill="1" applyBorder="1" applyAlignment="1">
      <alignment horizontal="center"/>
    </xf>
    <xf numFmtId="14" fontId="42" fillId="17" borderId="1" xfId="0" applyNumberFormat="1" applyFont="1" applyFill="1" applyBorder="1" applyAlignment="1">
      <alignment horizontal="center"/>
    </xf>
    <xf numFmtId="170" fontId="42" fillId="17" borderId="1" xfId="4" quotePrefix="1" applyFont="1" applyFill="1" applyBorder="1" applyAlignment="1">
      <alignment horizontal="center"/>
    </xf>
    <xf numFmtId="170" fontId="42" fillId="17" borderId="1" xfId="4" applyFont="1" applyFill="1" applyBorder="1" applyAlignment="1">
      <alignment horizontal="center"/>
    </xf>
    <xf numFmtId="0" fontId="42" fillId="17" borderId="0" xfId="0" applyFont="1" applyFill="1"/>
    <xf numFmtId="0" fontId="41" fillId="17" borderId="1" xfId="0" quotePrefix="1" applyFont="1" applyFill="1" applyBorder="1" applyAlignment="1">
      <alignment horizontal="center"/>
    </xf>
    <xf numFmtId="0" fontId="42" fillId="17" borderId="1" xfId="0" quotePrefix="1" applyFont="1" applyFill="1" applyBorder="1" applyAlignment="1">
      <alignment horizontal="center"/>
    </xf>
    <xf numFmtId="0" fontId="41" fillId="17" borderId="0" xfId="0" quotePrefix="1" applyFont="1" applyFill="1" applyAlignment="1">
      <alignment horizontal="center"/>
    </xf>
    <xf numFmtId="0" fontId="38" fillId="17" borderId="0" xfId="0" quotePrefix="1" applyFont="1" applyFill="1" applyAlignment="1">
      <alignment horizontal="center"/>
    </xf>
    <xf numFmtId="1" fontId="41" fillId="17" borderId="0" xfId="0" quotePrefix="1" applyNumberFormat="1" applyFont="1" applyFill="1" applyAlignment="1">
      <alignment horizontal="center"/>
    </xf>
    <xf numFmtId="0" fontId="38" fillId="17" borderId="1" xfId="0" quotePrefix="1" applyFont="1" applyFill="1" applyBorder="1" applyAlignment="1">
      <alignment horizontal="center"/>
    </xf>
    <xf numFmtId="0" fontId="39" fillId="17" borderId="1" xfId="0" quotePrefix="1" applyFont="1" applyFill="1" applyBorder="1" applyAlignment="1">
      <alignment horizontal="center"/>
    </xf>
    <xf numFmtId="0" fontId="41" fillId="17" borderId="1" xfId="0" applyFont="1" applyFill="1" applyBorder="1" applyAlignment="1">
      <alignment horizontal="center"/>
    </xf>
    <xf numFmtId="49" fontId="41" fillId="17" borderId="1" xfId="0" applyNumberFormat="1" applyFont="1" applyFill="1" applyBorder="1" applyAlignment="1">
      <alignment horizontal="center"/>
    </xf>
    <xf numFmtId="2" fontId="42" fillId="17" borderId="1" xfId="0" quotePrefix="1" applyNumberFormat="1" applyFont="1" applyFill="1" applyBorder="1" applyAlignment="1">
      <alignment horizontal="center"/>
    </xf>
    <xf numFmtId="0" fontId="1" fillId="0" borderId="0" xfId="0" quotePrefix="1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18" fillId="0" borderId="1" xfId="0" applyFont="1" applyBorder="1"/>
    <xf numFmtId="1" fontId="15" fillId="0" borderId="0" xfId="0" applyNumberFormat="1" applyFont="1" applyAlignment="1">
      <alignment horizontal="center"/>
    </xf>
    <xf numFmtId="0" fontId="31" fillId="0" borderId="0" xfId="0" quotePrefix="1" applyFont="1" applyAlignment="1">
      <alignment horizontal="center"/>
    </xf>
    <xf numFmtId="43" fontId="13" fillId="0" borderId="0" xfId="0" applyNumberFormat="1" applyFont="1"/>
    <xf numFmtId="0" fontId="31" fillId="0" borderId="1" xfId="0" quotePrefix="1" applyFont="1" applyBorder="1" applyAlignment="1">
      <alignment horizontal="center"/>
    </xf>
    <xf numFmtId="0" fontId="40" fillId="0" borderId="0" xfId="0" quotePrefix="1" applyFont="1"/>
    <xf numFmtId="14" fontId="13" fillId="0" borderId="1" xfId="0" applyNumberFormat="1" applyFont="1" applyBorder="1" applyAlignment="1">
      <alignment horizontal="center"/>
    </xf>
    <xf numFmtId="170" fontId="13" fillId="0" borderId="1" xfId="4" applyFont="1" applyFill="1" applyBorder="1" applyAlignment="1">
      <alignment horizontal="center"/>
    </xf>
    <xf numFmtId="170" fontId="15" fillId="0" borderId="1" xfId="4" quotePrefix="1" applyFont="1" applyFill="1" applyBorder="1"/>
    <xf numFmtId="0" fontId="15" fillId="0" borderId="1" xfId="0" quotePrefix="1" applyFont="1" applyBorder="1" applyAlignment="1">
      <alignment horizontal="center"/>
    </xf>
    <xf numFmtId="0" fontId="15" fillId="0" borderId="0" xfId="0" quotePrefix="1" applyFont="1" applyAlignment="1">
      <alignment horizontal="center"/>
    </xf>
    <xf numFmtId="170" fontId="16" fillId="0" borderId="1" xfId="4" quotePrefix="1" applyFont="1" applyFill="1" applyBorder="1"/>
    <xf numFmtId="0" fontId="45" fillId="0" borderId="0" xfId="0" applyFont="1"/>
    <xf numFmtId="0" fontId="44" fillId="19" borderId="0" xfId="0" applyFont="1" applyFill="1" applyAlignment="1">
      <alignment vertical="center"/>
    </xf>
    <xf numFmtId="165" fontId="18" fillId="3" borderId="0" xfId="1" applyFont="1" applyFill="1"/>
    <xf numFmtId="16" fontId="13" fillId="0" borderId="0" xfId="0" applyNumberFormat="1" applyFont="1"/>
    <xf numFmtId="174" fontId="0" fillId="0" borderId="0" xfId="1" applyNumberFormat="1" applyFont="1"/>
    <xf numFmtId="0" fontId="0" fillId="20" borderId="0" xfId="0" quotePrefix="1" applyFill="1"/>
    <xf numFmtId="170" fontId="18" fillId="0" borderId="11" xfId="4" applyFont="1" applyFill="1" applyBorder="1" applyAlignment="1">
      <alignment horizontal="center"/>
    </xf>
    <xf numFmtId="170" fontId="18" fillId="0" borderId="0" xfId="4" applyFont="1" applyFill="1" applyBorder="1" applyAlignment="1">
      <alignment horizontal="center"/>
    </xf>
    <xf numFmtId="14" fontId="15" fillId="0" borderId="7" xfId="0" quotePrefix="1" applyNumberFormat="1" applyFont="1" applyBorder="1" applyAlignment="1">
      <alignment horizontal="center" vertical="center"/>
    </xf>
    <xf numFmtId="13" fontId="13" fillId="0" borderId="0" xfId="0" applyNumberFormat="1" applyFont="1"/>
    <xf numFmtId="0" fontId="16" fillId="0" borderId="1" xfId="0" applyFont="1" applyBorder="1"/>
    <xf numFmtId="0" fontId="5" fillId="0" borderId="0" xfId="0" quotePrefix="1" applyFont="1" applyAlignment="1">
      <alignment horizontal="left" vertical="center"/>
    </xf>
    <xf numFmtId="0" fontId="7" fillId="0" borderId="2" xfId="0" quotePrefix="1" applyFont="1" applyBorder="1" applyAlignment="1">
      <alignment horizontal="center"/>
    </xf>
    <xf numFmtId="0" fontId="45" fillId="0" borderId="1" xfId="0" applyFont="1" applyBorder="1"/>
    <xf numFmtId="0" fontId="44" fillId="18" borderId="1" xfId="0" applyFont="1" applyFill="1" applyBorder="1" applyAlignment="1">
      <alignment vertical="center"/>
    </xf>
    <xf numFmtId="1" fontId="13" fillId="0" borderId="2" xfId="0" quotePrefix="1" applyNumberFormat="1" applyFont="1" applyBorder="1" applyAlignment="1">
      <alignment horizontal="center"/>
    </xf>
    <xf numFmtId="0" fontId="0" fillId="20" borderId="1" xfId="0" quotePrefix="1" applyFill="1" applyBorder="1"/>
    <xf numFmtId="0" fontId="13" fillId="0" borderId="1" xfId="0" applyFont="1" applyBorder="1"/>
    <xf numFmtId="0" fontId="21" fillId="0" borderId="0" xfId="0" applyFont="1" applyAlignment="1">
      <alignment horizontal="center"/>
    </xf>
    <xf numFmtId="0" fontId="40" fillId="0" borderId="1" xfId="0" quotePrefix="1" applyFont="1" applyBorder="1"/>
    <xf numFmtId="173" fontId="46" fillId="0" borderId="1" xfId="1" applyNumberFormat="1" applyFont="1" applyFill="1" applyBorder="1" applyAlignment="1">
      <alignment horizontal="center"/>
    </xf>
    <xf numFmtId="170" fontId="13" fillId="0" borderId="0" xfId="4" applyFont="1" applyFill="1" applyBorder="1" applyAlignment="1">
      <alignment horizontal="center"/>
    </xf>
    <xf numFmtId="49" fontId="16" fillId="0" borderId="0" xfId="0" applyNumberFormat="1" applyFont="1" applyAlignment="1">
      <alignment horizontal="center"/>
    </xf>
    <xf numFmtId="0" fontId="16" fillId="0" borderId="1" xfId="0" applyFont="1" applyBorder="1" applyAlignment="1">
      <alignment horizontal="center"/>
    </xf>
    <xf numFmtId="1" fontId="15" fillId="0" borderId="0" xfId="0" quotePrefix="1" applyNumberFormat="1" applyFont="1" applyAlignment="1">
      <alignment horizontal="center"/>
    </xf>
    <xf numFmtId="0" fontId="13" fillId="0" borderId="0" xfId="0" quotePrefix="1" applyFont="1" applyAlignment="1">
      <alignment horizontal="center"/>
    </xf>
    <xf numFmtId="1" fontId="18" fillId="0" borderId="0" xfId="0" applyNumberFormat="1" applyFont="1" applyAlignment="1">
      <alignment horizontal="center"/>
    </xf>
    <xf numFmtId="14" fontId="18" fillId="0" borderId="0" xfId="0" applyNumberFormat="1" applyFont="1" applyAlignment="1">
      <alignment horizontal="center"/>
    </xf>
    <xf numFmtId="0" fontId="18" fillId="0" borderId="0" xfId="0" pivotButton="1" applyFont="1"/>
    <xf numFmtId="0" fontId="18" fillId="0" borderId="3" xfId="0" pivotButton="1" applyFont="1" applyBorder="1"/>
    <xf numFmtId="0" fontId="18" fillId="0" borderId="3" xfId="0" applyFont="1" applyBorder="1"/>
    <xf numFmtId="1" fontId="0" fillId="0" borderId="0" xfId="0" applyNumberFormat="1" applyAlignment="1">
      <alignment horizontal="center"/>
    </xf>
    <xf numFmtId="0" fontId="0" fillId="0" borderId="0" xfId="0" pivotButton="1" applyAlignment="1">
      <alignment horizontal="left" vertical="top" wrapText="1"/>
    </xf>
    <xf numFmtId="14" fontId="18" fillId="0" borderId="3" xfId="0" applyNumberFormat="1" applyFont="1" applyBorder="1"/>
    <xf numFmtId="3" fontId="18" fillId="0" borderId="3" xfId="0" applyNumberFormat="1" applyFont="1" applyBorder="1"/>
    <xf numFmtId="164" fontId="0" fillId="0" borderId="0" xfId="0" applyNumberFormat="1"/>
    <xf numFmtId="0" fontId="18" fillId="0" borderId="10" xfId="0" applyFont="1" applyBorder="1" applyAlignment="1">
      <alignment horizontal="center"/>
    </xf>
    <xf numFmtId="16" fontId="0" fillId="0" borderId="0" xfId="0" applyNumberFormat="1"/>
    <xf numFmtId="167" fontId="16" fillId="22" borderId="0" xfId="1" applyNumberFormat="1" applyFont="1" applyFill="1"/>
    <xf numFmtId="167" fontId="18" fillId="22" borderId="0" xfId="1" applyNumberFormat="1" applyFont="1" applyFill="1"/>
    <xf numFmtId="164" fontId="18" fillId="22" borderId="0" xfId="0" applyNumberFormat="1" applyFont="1" applyFill="1"/>
    <xf numFmtId="0" fontId="18" fillId="22" borderId="0" xfId="0" applyFont="1" applyFill="1"/>
    <xf numFmtId="2" fontId="13" fillId="0" borderId="0" xfId="0" applyNumberFormat="1" applyFont="1"/>
    <xf numFmtId="167" fontId="16" fillId="0" borderId="0" xfId="1" applyNumberFormat="1" applyFont="1" applyFill="1"/>
    <xf numFmtId="167" fontId="17" fillId="0" borderId="0" xfId="1" applyNumberFormat="1" applyFont="1" applyFill="1"/>
    <xf numFmtId="14" fontId="15" fillId="0" borderId="0" xfId="0" applyNumberFormat="1" applyFont="1" applyAlignment="1">
      <alignment horizontal="center"/>
    </xf>
    <xf numFmtId="171" fontId="15" fillId="0" borderId="0" xfId="0" applyNumberFormat="1" applyFont="1" applyAlignment="1">
      <alignment horizontal="center"/>
    </xf>
    <xf numFmtId="0" fontId="20" fillId="0" borderId="0" xfId="0" applyFont="1" applyAlignment="1">
      <alignment horizontal="left"/>
    </xf>
    <xf numFmtId="0" fontId="0" fillId="0" borderId="3" xfId="0" applyBorder="1"/>
    <xf numFmtId="164" fontId="0" fillId="0" borderId="3" xfId="3" applyFont="1" applyBorder="1"/>
    <xf numFmtId="0" fontId="0" fillId="0" borderId="3" xfId="0" quotePrefix="1" applyBorder="1"/>
    <xf numFmtId="166" fontId="0" fillId="0" borderId="3" xfId="0" applyNumberFormat="1" applyBorder="1"/>
    <xf numFmtId="0" fontId="48" fillId="0" borderId="0" xfId="0" applyFont="1"/>
    <xf numFmtId="0" fontId="18" fillId="5" borderId="6" xfId="0" applyFont="1" applyFill="1" applyBorder="1"/>
    <xf numFmtId="0" fontId="13" fillId="23" borderId="0" xfId="0" applyFont="1" applyFill="1"/>
    <xf numFmtId="43" fontId="13" fillId="23" borderId="0" xfId="0" applyNumberFormat="1" applyFont="1" applyFill="1"/>
    <xf numFmtId="170" fontId="18" fillId="23" borderId="1" xfId="4" applyFont="1" applyFill="1" applyBorder="1" applyAlignment="1">
      <alignment horizontal="center"/>
    </xf>
    <xf numFmtId="2" fontId="13" fillId="23" borderId="0" xfId="0" applyNumberFormat="1" applyFont="1" applyFill="1"/>
    <xf numFmtId="170" fontId="18" fillId="0" borderId="12" xfId="4" applyFont="1" applyFill="1" applyBorder="1" applyAlignment="1">
      <alignment horizontal="center"/>
    </xf>
    <xf numFmtId="170" fontId="18" fillId="23" borderId="12" xfId="4" applyFont="1" applyFill="1" applyBorder="1" applyAlignment="1">
      <alignment horizontal="center"/>
    </xf>
    <xf numFmtId="175" fontId="13" fillId="0" borderId="0" xfId="0" applyNumberFormat="1" applyFont="1"/>
    <xf numFmtId="164" fontId="18" fillId="0" borderId="0" xfId="3" applyFont="1" applyFill="1" applyBorder="1" applyAlignment="1">
      <alignment horizontal="center"/>
    </xf>
    <xf numFmtId="164" fontId="18" fillId="0" borderId="0" xfId="3" applyFont="1" applyFill="1" applyBorder="1"/>
    <xf numFmtId="173" fontId="46" fillId="0" borderId="0" xfId="1" applyNumberFormat="1" applyFont="1" applyFill="1" applyBorder="1" applyAlignment="1">
      <alignment horizontal="center"/>
    </xf>
    <xf numFmtId="9" fontId="13" fillId="0" borderId="0" xfId="37" applyFont="1"/>
    <xf numFmtId="0" fontId="49" fillId="24" borderId="13" xfId="0" applyFont="1" applyFill="1" applyBorder="1" applyAlignment="1">
      <alignment vertical="center"/>
    </xf>
    <xf numFmtId="0" fontId="49" fillId="24" borderId="13" xfId="0" applyFont="1" applyFill="1" applyBorder="1" applyAlignment="1">
      <alignment horizontal="center" vertical="center"/>
    </xf>
    <xf numFmtId="0" fontId="44" fillId="0" borderId="14" xfId="0" applyFont="1" applyBorder="1" applyAlignment="1">
      <alignment vertical="center"/>
    </xf>
    <xf numFmtId="3" fontId="44" fillId="0" borderId="14" xfId="0" applyNumberFormat="1" applyFont="1" applyBorder="1" applyAlignment="1">
      <alignment horizontal="center" vertical="center"/>
    </xf>
    <xf numFmtId="0" fontId="49" fillId="24" borderId="14" xfId="0" applyFont="1" applyFill="1" applyBorder="1" applyAlignment="1">
      <alignment vertical="center"/>
    </xf>
    <xf numFmtId="3" fontId="49" fillId="24" borderId="14" xfId="0" applyNumberFormat="1" applyFont="1" applyFill="1" applyBorder="1" applyAlignment="1">
      <alignment horizontal="center" vertical="center"/>
    </xf>
    <xf numFmtId="0" fontId="50" fillId="0" borderId="0" xfId="0" applyFont="1"/>
    <xf numFmtId="0" fontId="13" fillId="3" borderId="0" xfId="0" applyFont="1" applyFill="1"/>
    <xf numFmtId="0" fontId="15" fillId="0" borderId="3" xfId="0" applyFont="1" applyBorder="1" applyAlignment="1">
      <alignment horizontal="center"/>
    </xf>
    <xf numFmtId="171" fontId="15" fillId="0" borderId="3" xfId="0" applyNumberFormat="1" applyFont="1" applyBorder="1" applyAlignment="1">
      <alignment horizontal="center"/>
    </xf>
    <xf numFmtId="14" fontId="15" fillId="0" borderId="3" xfId="0" applyNumberFormat="1" applyFont="1" applyBorder="1" applyAlignment="1">
      <alignment horizontal="center"/>
    </xf>
    <xf numFmtId="0" fontId="16" fillId="0" borderId="3" xfId="0" applyFont="1" applyBorder="1"/>
    <xf numFmtId="14" fontId="13" fillId="0" borderId="3" xfId="0" applyNumberFormat="1" applyFont="1" applyBorder="1"/>
    <xf numFmtId="167" fontId="13" fillId="0" borderId="3" xfId="1" applyNumberFormat="1" applyFont="1" applyFill="1" applyBorder="1" applyAlignment="1">
      <alignment horizontal="center"/>
    </xf>
    <xf numFmtId="49" fontId="51" fillId="0" borderId="0" xfId="0" applyNumberFormat="1" applyFont="1"/>
    <xf numFmtId="3" fontId="18" fillId="0" borderId="0" xfId="0" applyNumberFormat="1" applyFont="1"/>
    <xf numFmtId="166" fontId="0" fillId="0" borderId="0" xfId="0" applyNumberFormat="1" applyAlignment="1">
      <alignment horizontal="center"/>
    </xf>
    <xf numFmtId="0" fontId="0" fillId="5" borderId="0" xfId="0" quotePrefix="1" applyFill="1"/>
    <xf numFmtId="0" fontId="16" fillId="5" borderId="0" xfId="0" applyFont="1" applyFill="1"/>
    <xf numFmtId="0" fontId="18" fillId="5" borderId="0" xfId="0" applyFont="1" applyFill="1"/>
    <xf numFmtId="0" fontId="0" fillId="3" borderId="3" xfId="0" quotePrefix="1" applyFill="1" applyBorder="1"/>
    <xf numFmtId="166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73" fontId="46" fillId="4" borderId="0" xfId="1" applyNumberFormat="1" applyFont="1" applyFill="1" applyBorder="1" applyAlignment="1">
      <alignment horizontal="center"/>
    </xf>
    <xf numFmtId="164" fontId="13" fillId="0" borderId="0" xfId="3" applyFont="1"/>
    <xf numFmtId="0" fontId="2" fillId="3" borderId="1" xfId="0" quotePrefix="1" applyFont="1" applyFill="1" applyBorder="1"/>
    <xf numFmtId="0" fontId="44" fillId="0" borderId="0" xfId="0" applyFont="1" applyAlignment="1">
      <alignment vertical="center"/>
    </xf>
    <xf numFmtId="0" fontId="44" fillId="0" borderId="0" xfId="0" applyFont="1" applyAlignment="1">
      <alignment horizontal="right" vertical="center"/>
    </xf>
    <xf numFmtId="164" fontId="0" fillId="0" borderId="0" xfId="3" applyFont="1" applyBorder="1"/>
    <xf numFmtId="49" fontId="6" fillId="0" borderId="0" xfId="0" applyNumberFormat="1" applyFont="1"/>
    <xf numFmtId="12" fontId="13" fillId="0" borderId="0" xfId="0" applyNumberFormat="1" applyFont="1"/>
    <xf numFmtId="3" fontId="16" fillId="0" borderId="3" xfId="0" applyNumberFormat="1" applyFont="1" applyBorder="1"/>
    <xf numFmtId="0" fontId="18" fillId="3" borderId="3" xfId="0" applyFont="1" applyFill="1" applyBorder="1"/>
    <xf numFmtId="2" fontId="0" fillId="0" borderId="0" xfId="0" applyNumberFormat="1"/>
    <xf numFmtId="176" fontId="13" fillId="0" borderId="1" xfId="0" applyNumberFormat="1" applyFont="1" applyBorder="1" applyAlignment="1">
      <alignment horizontal="center"/>
    </xf>
    <xf numFmtId="170" fontId="13" fillId="3" borderId="1" xfId="4" applyFont="1" applyFill="1" applyBorder="1" applyAlignment="1">
      <alignment horizontal="center"/>
    </xf>
    <xf numFmtId="170" fontId="13" fillId="0" borderId="1" xfId="4" quotePrefix="1" applyFont="1" applyBorder="1" applyAlignment="1">
      <alignment horizontal="center"/>
    </xf>
    <xf numFmtId="170" fontId="13" fillId="0" borderId="1" xfId="4" applyFont="1" applyBorder="1" applyAlignment="1">
      <alignment horizontal="center"/>
    </xf>
    <xf numFmtId="170" fontId="15" fillId="10" borderId="1" xfId="4" quotePrefix="1" applyFont="1" applyFill="1" applyBorder="1"/>
    <xf numFmtId="0" fontId="13" fillId="6" borderId="1" xfId="0" quotePrefix="1" applyFont="1" applyFill="1" applyBorder="1" applyAlignment="1">
      <alignment horizontal="center"/>
    </xf>
    <xf numFmtId="165" fontId="13" fillId="0" borderId="1" xfId="30" quotePrefix="1" applyFont="1" applyFill="1" applyBorder="1" applyAlignment="1">
      <alignment horizontal="center"/>
    </xf>
    <xf numFmtId="170" fontId="13" fillId="0" borderId="11" xfId="4" applyFont="1" applyFill="1" applyBorder="1" applyAlignment="1">
      <alignment horizontal="center"/>
    </xf>
    <xf numFmtId="0" fontId="40" fillId="0" borderId="0" xfId="0" quotePrefix="1" applyFont="1" applyAlignment="1">
      <alignment horizontal="center"/>
    </xf>
    <xf numFmtId="0" fontId="40" fillId="0" borderId="0" xfId="0" applyFont="1" applyAlignment="1">
      <alignment horizontal="center"/>
    </xf>
    <xf numFmtId="0" fontId="13" fillId="9" borderId="0" xfId="0" quotePrefix="1" applyFont="1" applyFill="1" applyAlignment="1">
      <alignment horizontal="left" vertical="center"/>
    </xf>
    <xf numFmtId="0" fontId="13" fillId="0" borderId="1" xfId="0" applyFont="1" applyBorder="1" applyAlignment="1">
      <alignment horizontal="left"/>
    </xf>
    <xf numFmtId="0" fontId="13" fillId="0" borderId="0" xfId="0" applyFont="1" applyAlignment="1">
      <alignment horizontal="left"/>
    </xf>
    <xf numFmtId="0" fontId="40" fillId="0" borderId="1" xfId="0" quotePrefix="1" applyFont="1" applyBorder="1" applyAlignment="1">
      <alignment horizontal="left"/>
    </xf>
    <xf numFmtId="0" fontId="40" fillId="0" borderId="0" xfId="0" quotePrefix="1" applyFont="1" applyAlignment="1">
      <alignment horizontal="left"/>
    </xf>
    <xf numFmtId="0" fontId="15" fillId="0" borderId="0" xfId="0" applyFont="1" applyAlignment="1">
      <alignment horizontal="left"/>
    </xf>
    <xf numFmtId="0" fontId="52" fillId="8" borderId="15" xfId="0" applyFont="1" applyFill="1" applyBorder="1" applyAlignment="1">
      <alignment horizontal="left"/>
    </xf>
    <xf numFmtId="0" fontId="40" fillId="15" borderId="1" xfId="0" quotePrefix="1" applyFont="1" applyFill="1" applyBorder="1" applyAlignment="1">
      <alignment horizontal="left"/>
    </xf>
    <xf numFmtId="0" fontId="40" fillId="15" borderId="0" xfId="0" quotePrefix="1" applyFont="1" applyFill="1" applyAlignment="1">
      <alignment horizontal="left"/>
    </xf>
    <xf numFmtId="0" fontId="47" fillId="0" borderId="1" xfId="0" applyFont="1" applyBorder="1" applyAlignment="1">
      <alignment horizontal="left"/>
    </xf>
    <xf numFmtId="0" fontId="13" fillId="8" borderId="1" xfId="0" applyFont="1" applyFill="1" applyBorder="1" applyAlignment="1">
      <alignment horizontal="left"/>
    </xf>
    <xf numFmtId="0" fontId="13" fillId="21" borderId="1" xfId="0" applyFont="1" applyFill="1" applyBorder="1" applyAlignment="1">
      <alignment horizontal="left"/>
    </xf>
    <xf numFmtId="0" fontId="13" fillId="3" borderId="1" xfId="0" applyFont="1" applyFill="1" applyBorder="1" applyAlignment="1">
      <alignment horizontal="left"/>
    </xf>
    <xf numFmtId="0" fontId="13" fillId="8" borderId="0" xfId="0" applyFont="1" applyFill="1" applyAlignment="1">
      <alignment horizontal="left"/>
    </xf>
    <xf numFmtId="0" fontId="43" fillId="0" borderId="1" xfId="0" applyFont="1" applyBorder="1" applyAlignment="1">
      <alignment horizontal="left"/>
    </xf>
    <xf numFmtId="0" fontId="40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40" fillId="0" borderId="3" xfId="0" quotePrefix="1" applyFont="1" applyBorder="1" applyAlignment="1">
      <alignment horizontal="center"/>
    </xf>
    <xf numFmtId="0" fontId="5" fillId="0" borderId="1" xfId="0" quotePrefix="1" applyFont="1" applyBorder="1" applyAlignment="1">
      <alignment horizontal="center" vertical="center"/>
    </xf>
    <xf numFmtId="0" fontId="40" fillId="20" borderId="1" xfId="0" quotePrefix="1" applyFont="1" applyFill="1" applyBorder="1" applyAlignment="1">
      <alignment horizontal="center"/>
    </xf>
    <xf numFmtId="0" fontId="40" fillId="20" borderId="0" xfId="0" quotePrefix="1" applyFont="1" applyFill="1" applyAlignment="1">
      <alignment horizontal="center"/>
    </xf>
    <xf numFmtId="0" fontId="53" fillId="0" borderId="0" xfId="0" applyFont="1" applyAlignment="1">
      <alignment horizontal="center"/>
    </xf>
    <xf numFmtId="43" fontId="13" fillId="3" borderId="0" xfId="0" applyNumberFormat="1" applyFont="1" applyFill="1"/>
    <xf numFmtId="16" fontId="13" fillId="3" borderId="0" xfId="0" applyNumberFormat="1" applyFont="1" applyFill="1"/>
    <xf numFmtId="0" fontId="5" fillId="3" borderId="0" xfId="0" applyFont="1" applyFill="1"/>
    <xf numFmtId="170" fontId="18" fillId="3" borderId="0" xfId="4" applyFont="1" applyFill="1" applyBorder="1" applyAlignment="1">
      <alignment horizontal="center"/>
    </xf>
    <xf numFmtId="177" fontId="13" fillId="3" borderId="0" xfId="0" applyNumberFormat="1" applyFont="1" applyFill="1"/>
    <xf numFmtId="0" fontId="16" fillId="7" borderId="3" xfId="0" applyFont="1" applyFill="1" applyBorder="1"/>
    <xf numFmtId="14" fontId="16" fillId="7" borderId="3" xfId="0" applyNumberFormat="1" applyFont="1" applyFill="1" applyBorder="1"/>
    <xf numFmtId="14" fontId="16" fillId="25" borderId="3" xfId="0" applyNumberFormat="1" applyFont="1" applyFill="1" applyBorder="1" applyAlignment="1">
      <alignment horizontal="center"/>
    </xf>
    <xf numFmtId="3" fontId="18" fillId="3" borderId="3" xfId="0" applyNumberFormat="1" applyFont="1" applyFill="1" applyBorder="1" applyAlignment="1">
      <alignment horizontal="center"/>
    </xf>
    <xf numFmtId="0" fontId="0" fillId="15" borderId="3" xfId="0" applyFill="1" applyBorder="1" applyAlignment="1">
      <alignment horizontal="center"/>
    </xf>
    <xf numFmtId="3" fontId="0" fillId="15" borderId="3" xfId="0" applyNumberFormat="1" applyFill="1" applyBorder="1" applyAlignment="1">
      <alignment horizontal="center"/>
    </xf>
    <xf numFmtId="0" fontId="0" fillId="15" borderId="0" xfId="0" applyFill="1"/>
    <xf numFmtId="0" fontId="18" fillId="26" borderId="0" xfId="0" applyFont="1" applyFill="1"/>
    <xf numFmtId="173" fontId="46" fillId="3" borderId="0" xfId="1" applyNumberFormat="1" applyFont="1" applyFill="1" applyBorder="1" applyAlignment="1">
      <alignment horizontal="center"/>
    </xf>
    <xf numFmtId="9" fontId="13" fillId="3" borderId="0" xfId="37" applyFont="1" applyFill="1"/>
    <xf numFmtId="0" fontId="50" fillId="3" borderId="3" xfId="0" applyFont="1" applyFill="1" applyBorder="1"/>
    <xf numFmtId="0" fontId="0" fillId="3" borderId="3" xfId="0" applyFill="1" applyBorder="1"/>
    <xf numFmtId="0" fontId="18" fillId="23" borderId="0" xfId="0" applyFont="1" applyFill="1"/>
    <xf numFmtId="14" fontId="16" fillId="7" borderId="0" xfId="0" applyNumberFormat="1" applyFont="1" applyFill="1"/>
    <xf numFmtId="0" fontId="13" fillId="8" borderId="0" xfId="0" applyFont="1" applyFill="1"/>
    <xf numFmtId="49" fontId="54" fillId="0" borderId="0" xfId="0" applyNumberFormat="1" applyFont="1"/>
    <xf numFmtId="0" fontId="0" fillId="0" borderId="0" xfId="0" applyAlignment="1">
      <alignment vertical="center"/>
    </xf>
    <xf numFmtId="170" fontId="13" fillId="0" borderId="10" xfId="4" applyFont="1" applyFill="1" applyBorder="1" applyAlignment="1">
      <alignment horizontal="center"/>
    </xf>
    <xf numFmtId="0" fontId="5" fillId="23" borderId="0" xfId="0" applyFont="1" applyFill="1"/>
    <xf numFmtId="43" fontId="13" fillId="0" borderId="1" xfId="0" applyNumberFormat="1" applyFont="1" applyBorder="1"/>
    <xf numFmtId="1" fontId="6" fillId="0" borderId="0" xfId="0" applyNumberFormat="1" applyFont="1"/>
    <xf numFmtId="0" fontId="6" fillId="0" borderId="0" xfId="0" applyFont="1"/>
    <xf numFmtId="172" fontId="6" fillId="0" borderId="0" xfId="0" applyNumberFormat="1" applyFont="1"/>
    <xf numFmtId="178" fontId="13" fillId="3" borderId="0" xfId="0" applyNumberFormat="1" applyFont="1" applyFill="1"/>
    <xf numFmtId="3" fontId="18" fillId="8" borderId="0" xfId="0" applyNumberFormat="1" applyFont="1" applyFill="1"/>
    <xf numFmtId="3" fontId="18" fillId="3" borderId="0" xfId="0" applyNumberFormat="1" applyFont="1" applyFill="1"/>
    <xf numFmtId="3" fontId="18" fillId="23" borderId="0" xfId="0" applyNumberFormat="1" applyFont="1" applyFill="1"/>
    <xf numFmtId="170" fontId="15" fillId="9" borderId="5" xfId="4" applyFont="1" applyFill="1" applyBorder="1" applyAlignment="1">
      <alignment horizontal="center" vertical="center"/>
    </xf>
    <xf numFmtId="170" fontId="15" fillId="9" borderId="6" xfId="4" applyFont="1" applyFill="1" applyBorder="1" applyAlignment="1">
      <alignment horizontal="center" vertical="center"/>
    </xf>
    <xf numFmtId="170" fontId="15" fillId="9" borderId="8" xfId="4" applyFont="1" applyFill="1" applyBorder="1" applyAlignment="1">
      <alignment horizontal="center" vertical="center"/>
    </xf>
    <xf numFmtId="0" fontId="15" fillId="9" borderId="5" xfId="0" applyFont="1" applyFill="1" applyBorder="1" applyAlignment="1">
      <alignment horizontal="center" vertical="center"/>
    </xf>
    <xf numFmtId="0" fontId="15" fillId="9" borderId="6" xfId="0" applyFont="1" applyFill="1" applyBorder="1" applyAlignment="1">
      <alignment horizontal="center" vertical="center"/>
    </xf>
    <xf numFmtId="0" fontId="15" fillId="9" borderId="8" xfId="0" applyFont="1" applyFill="1" applyBorder="1" applyAlignment="1">
      <alignment horizontal="center" vertical="center"/>
    </xf>
    <xf numFmtId="0" fontId="13" fillId="9" borderId="5" xfId="0" applyFont="1" applyFill="1" applyBorder="1" applyAlignment="1">
      <alignment horizontal="center" vertical="center"/>
    </xf>
    <xf numFmtId="0" fontId="13" fillId="9" borderId="6" xfId="0" applyFont="1" applyFill="1" applyBorder="1" applyAlignment="1">
      <alignment horizontal="center" vertical="center"/>
    </xf>
    <xf numFmtId="0" fontId="13" fillId="9" borderId="8" xfId="0" applyFont="1" applyFill="1" applyBorder="1" applyAlignment="1">
      <alignment horizontal="center" vertical="center"/>
    </xf>
    <xf numFmtId="0" fontId="15" fillId="9" borderId="5" xfId="0" quotePrefix="1" applyFont="1" applyFill="1" applyBorder="1" applyAlignment="1">
      <alignment horizontal="left" vertical="center"/>
    </xf>
    <xf numFmtId="0" fontId="15" fillId="9" borderId="6" xfId="0" quotePrefix="1" applyFont="1" applyFill="1" applyBorder="1" applyAlignment="1">
      <alignment horizontal="left" vertical="center"/>
    </xf>
    <xf numFmtId="0" fontId="15" fillId="9" borderId="8" xfId="0" quotePrefix="1" applyFont="1" applyFill="1" applyBorder="1" applyAlignment="1">
      <alignment horizontal="left" vertical="center"/>
    </xf>
    <xf numFmtId="0" fontId="15" fillId="9" borderId="5" xfId="0" quotePrefix="1" applyFont="1" applyFill="1" applyBorder="1" applyAlignment="1">
      <alignment horizontal="center" vertical="center"/>
    </xf>
    <xf numFmtId="14" fontId="15" fillId="9" borderId="6" xfId="0" quotePrefix="1" applyNumberFormat="1" applyFont="1" applyFill="1" applyBorder="1" applyAlignment="1">
      <alignment horizontal="center" vertical="center"/>
    </xf>
    <xf numFmtId="14" fontId="15" fillId="9" borderId="8" xfId="0" quotePrefix="1" applyNumberFormat="1" applyFont="1" applyFill="1" applyBorder="1" applyAlignment="1">
      <alignment horizontal="center" vertical="center"/>
    </xf>
    <xf numFmtId="0" fontId="0" fillId="3" borderId="16" xfId="0" applyFill="1" applyBorder="1" applyAlignment="1">
      <alignment horizontal="center"/>
    </xf>
    <xf numFmtId="0" fontId="0" fillId="3" borderId="0" xfId="0" applyFill="1" applyAlignment="1">
      <alignment horizontal="center"/>
    </xf>
  </cellXfs>
  <cellStyles count="38">
    <cellStyle name="Millares" xfId="1" builtinId="3"/>
    <cellStyle name="Millares 2" xfId="4" xr:uid="{00000000-0005-0000-0000-000001000000}"/>
    <cellStyle name="Millares 2 2" xfId="7" xr:uid="{00000000-0005-0000-0000-000002000000}"/>
    <cellStyle name="Millares 2 3" xfId="30" xr:uid="{952934A3-1364-4AC3-BACE-40EB8007647A}"/>
    <cellStyle name="Millares 3" xfId="6" xr:uid="{00000000-0005-0000-0000-000003000000}"/>
    <cellStyle name="Moneda" xfId="3" builtinId="4"/>
    <cellStyle name="Moneda 2" xfId="8" xr:uid="{00000000-0005-0000-0000-000005000000}"/>
    <cellStyle name="Normal" xfId="0" builtinId="0"/>
    <cellStyle name="Normal 10" xfId="25" xr:uid="{2974BB55-78C3-4244-9A02-DD8224103CFE}"/>
    <cellStyle name="Normal 10 2" xfId="32" xr:uid="{C99A325F-61AA-4796-9B26-C5BC20A2EF30}"/>
    <cellStyle name="Normal 11" xfId="26" xr:uid="{5CD02E1C-A483-4293-B88F-FF64439449F1}"/>
    <cellStyle name="Normal 11 2" xfId="33" xr:uid="{9A72BE0A-1EC6-449C-A87A-768BB584AE1B}"/>
    <cellStyle name="Normal 12" xfId="27" xr:uid="{454FDDC9-C0FD-4B8E-B06D-5BFBA2098A31}"/>
    <cellStyle name="Normal 12 2" xfId="34" xr:uid="{65540792-3F46-4CBF-B632-5FD5944D2B0B}"/>
    <cellStyle name="Normal 13" xfId="28" xr:uid="{FF9C7133-E064-491A-8C32-F0421273FA7A}"/>
    <cellStyle name="Normal 13 2" xfId="35" xr:uid="{3C2FA47A-4264-4D00-8B1C-334F273BF36E}"/>
    <cellStyle name="Normal 14" xfId="29" xr:uid="{4F4512A9-E2EF-4FCE-BCDB-DEBC88EDD873}"/>
    <cellStyle name="Normal 14 2" xfId="36" xr:uid="{8D5290A6-46CF-4BD5-BFDA-37ED81F093A2}"/>
    <cellStyle name="Normal 2" xfId="2" xr:uid="{00000000-0005-0000-0000-000007000000}"/>
    <cellStyle name="Normal 2 2" xfId="9" xr:uid="{00000000-0005-0000-0000-000008000000}"/>
    <cellStyle name="Normal 3" xfId="5" xr:uid="{00000000-0005-0000-0000-000009000000}"/>
    <cellStyle name="Normal 3 2" xfId="22" xr:uid="{00000000-0005-0000-0000-00000A000000}"/>
    <cellStyle name="Normal 4" xfId="10" xr:uid="{00000000-0005-0000-0000-00000B000000}"/>
    <cellStyle name="Normal 4 2" xfId="11" xr:uid="{00000000-0005-0000-0000-00000C000000}"/>
    <cellStyle name="Normal 5" xfId="12" xr:uid="{00000000-0005-0000-0000-00000D000000}"/>
    <cellStyle name="Normal 5 2" xfId="13" xr:uid="{00000000-0005-0000-0000-00000E000000}"/>
    <cellStyle name="Normal 6" xfId="14" xr:uid="{00000000-0005-0000-0000-00000F000000}"/>
    <cellStyle name="Normal 6 2" xfId="15" xr:uid="{00000000-0005-0000-0000-000010000000}"/>
    <cellStyle name="Normal 7" xfId="16" xr:uid="{00000000-0005-0000-0000-000011000000}"/>
    <cellStyle name="Normal 7 2" xfId="17" xr:uid="{00000000-0005-0000-0000-000012000000}"/>
    <cellStyle name="Normal 8" xfId="23" xr:uid="{00000000-0005-0000-0000-000043000000}"/>
    <cellStyle name="Normal 9" xfId="24" xr:uid="{AE867B53-6F64-4CD1-9BCD-3E17E9BE5DB8}"/>
    <cellStyle name="Normal 9 2" xfId="31" xr:uid="{A11CA771-6D19-4C51-86C9-A7C23EE8D516}"/>
    <cellStyle name="Porcentaje" xfId="37" builtinId="5"/>
    <cellStyle name="Porcentaje 2" xfId="18" xr:uid="{00000000-0005-0000-0000-000013000000}"/>
    <cellStyle name="Porcentaje 2 2" xfId="19" xr:uid="{00000000-0005-0000-0000-000014000000}"/>
    <cellStyle name="Porcentaje 3" xfId="20" xr:uid="{00000000-0005-0000-0000-000015000000}"/>
    <cellStyle name="Porcentaje 4" xfId="21" xr:uid="{00000000-0005-0000-0000-000016000000}"/>
  </cellStyles>
  <dxfs count="958">
    <dxf>
      <numFmt numFmtId="1" formatCode="0"/>
    </dxf>
    <dxf>
      <alignment horizontal="center"/>
    </dxf>
    <dxf>
      <alignment horizontal="left"/>
    </dxf>
    <dxf>
      <alignment horizontal="left"/>
    </dxf>
    <dxf>
      <alignment vertical="top"/>
    </dxf>
    <dxf>
      <alignment vertical="top"/>
    </dxf>
    <dxf>
      <alignment wrapText="1"/>
    </dxf>
    <dxf>
      <alignment wrapText="1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b/>
      </font>
    </dxf>
    <dxf>
      <font>
        <b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8"/>
      </font>
    </dxf>
    <dxf>
      <font>
        <sz val="8"/>
      </font>
    </dxf>
    <dxf>
      <font>
        <sz val="8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33CC"/>
        </patternFill>
      </fill>
    </dxf>
    <dxf>
      <fill>
        <patternFill patternType="solid">
          <bgColor rgb="FF00B0F0"/>
        </patternFill>
      </fill>
    </dxf>
    <dxf>
      <fill>
        <patternFill>
          <bgColor rgb="FF00B0F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00B0F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font>
        <b val="0"/>
      </font>
    </dxf>
    <dxf>
      <font>
        <color theme="1"/>
      </font>
    </dxf>
    <dxf>
      <font>
        <color theme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33CC"/>
        </patternFill>
      </fill>
    </dxf>
    <dxf>
      <fill>
        <patternFill patternType="solid">
          <bgColor rgb="FFFF33CC"/>
        </patternFill>
      </fill>
    </dxf>
    <dxf>
      <fill>
        <patternFill patternType="solid">
          <bgColor rgb="FFFF33CC"/>
        </patternFill>
      </fill>
    </dxf>
    <dxf>
      <fill>
        <patternFill patternType="solid">
          <bgColor rgb="FFFF33CC"/>
        </patternFill>
      </fill>
    </dxf>
    <dxf>
      <fill>
        <patternFill patternType="solid">
          <bgColor rgb="FFFF33CC"/>
        </patternFill>
      </fill>
    </dxf>
    <dxf>
      <fill>
        <patternFill patternType="solid">
          <bgColor rgb="FFFF33CC"/>
        </patternFill>
      </fill>
    </dxf>
    <dxf>
      <fill>
        <patternFill patternType="solid">
          <bgColor rgb="FFFF33CC"/>
        </patternFill>
      </fill>
    </dxf>
    <dxf>
      <fill>
        <patternFill patternType="solid">
          <bgColor rgb="FFFF33CC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b/>
      </font>
    </dxf>
    <dxf>
      <font>
        <color rgb="FF7030A0"/>
      </font>
    </dxf>
    <dxf>
      <font>
        <color rgb="FF7030A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4" tint="0.79998168889431442"/>
        </patternFill>
      </fill>
    </dxf>
    <dxf>
      <font>
        <b/>
      </font>
    </dxf>
    <dxf>
      <fill>
        <patternFill patternType="none">
          <bgColor auto="1"/>
        </patternFill>
      </fill>
    </dxf>
    <dxf>
      <numFmt numFmtId="3" formatCode="#,##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sz val="10"/>
      </font>
    </dxf>
    <dxf>
      <font>
        <sz val="8"/>
      </font>
    </dxf>
    <dxf>
      <font>
        <sz val="8"/>
      </font>
    </dxf>
    <dxf>
      <font>
        <sz val="8"/>
      </font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_ &quot;$&quot;\ * #,##0.00_ ;_ &quot;$&quot;\ * \-#,##0.00_ ;_ &quot;$&quot;\ * &quot;-&quot;??_ ;_ @_ "/>
    </dxf>
    <dxf>
      <numFmt numFmtId="164" formatCode="_ &quot;$&quot;\ * #,##0.00_ ;_ &quot;$&quot;\ * \-#,##0.00_ ;_ &quot;$&quot;\ * &quot;-&quot;??_ ;_ @_ "/>
    </dxf>
    <dxf>
      <numFmt numFmtId="164" formatCode="_ &quot;$&quot;\ * #,##0.00_ ;_ &quot;$&quot;\ * \-#,##0.00_ ;_ &quot;$&quot;\ * &quot;-&quot;??_ ;_ @_ 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5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4.xml"/><Relationship Id="rId33" Type="http://schemas.openxmlformats.org/officeDocument/2006/relationships/pivotCacheDefinition" Target="pivotCache/pivotCacheDefinition7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openxmlformats.org/officeDocument/2006/relationships/pivotCacheDefinition" Target="pivotCache/pivotCacheDefinition6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pivotCacheDefinition" Target="pivotCache/pivotCacheDefinition2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pivotCacheDefinition" Target="pivotCache/pivotCacheDefinition1.xml"/><Relationship Id="rId30" Type="http://schemas.openxmlformats.org/officeDocument/2006/relationships/pivotCacheDefinition" Target="pivotCache/pivotCacheDefinition4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286</xdr:row>
      <xdr:rowOff>0</xdr:rowOff>
    </xdr:from>
    <xdr:to>
      <xdr:col>19</xdr:col>
      <xdr:colOff>152400</xdr:colOff>
      <xdr:row>290</xdr:row>
      <xdr:rowOff>47625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585C512F-7F83-42E7-883D-2683BC5A1C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54502050"/>
          <a:ext cx="7239000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mercial/Listas%20de%20Precio/Lista_Costos_v9_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.1.56\Archivos\Produccion\Admin.%20Producci&#243;n\CAPATAZ\CONTROL%20PRODUCCION\Control%20consumos%20semanal%20201810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dsrosfps01\Archivos\SGCSA\Especificaciones%20de%20MP%20e%20Insumos\ET%20de%20Materias%20Primas\E-MP-00%20Info%20Materias%20Primas%20e%20Insumos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dsrosfps01\Archivos\Admin%20&amp;%20Finanzas\Fede\Costo\2021-06\2021-06%20Costo%20Estandar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dsrosfps01\Archivos\Produccion\Admin.%20Producci&#243;n\CAPATAZ\Pedidos\2024\An&#225;lisis%20de%20necesidades%20semanas%20JUN-JUL-AGO%20%20actualizacion%2006-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rgen"/>
      <sheetName val="1"/>
      <sheetName val="RH"/>
      <sheetName val="Res"/>
      <sheetName val="Prod"/>
      <sheetName val="Rell"/>
      <sheetName val="Amsj"/>
      <sheetName val="Csts"/>
      <sheetName val="3ros"/>
      <sheetName val="Pck"/>
      <sheetName val="Prtos"/>
      <sheetName val="Modelo"/>
      <sheetName val="Ret"/>
      <sheetName val="Gra"/>
      <sheetName val="Exp"/>
      <sheetName val="CtosExpo"/>
      <sheetName val="Ms"/>
      <sheetName val="Pz"/>
      <sheetName val="Vario"/>
      <sheetName val="Sndw"/>
      <sheetName val="Rbzd"/>
      <sheetName val="Costos logísticos"/>
      <sheetName val="Costo Repo"/>
      <sheetName val="Retornos"/>
      <sheetName val="Precios VC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">
          <cell r="E3">
            <v>9</v>
          </cell>
        </row>
      </sheetData>
      <sheetData sheetId="12">
        <row r="10">
          <cell r="S10">
            <v>38.666666666666671</v>
          </cell>
        </row>
      </sheetData>
      <sheetData sheetId="13">
        <row r="10">
          <cell r="M10">
            <v>28.333333333333332</v>
          </cell>
        </row>
      </sheetData>
      <sheetData sheetId="14">
        <row r="19">
          <cell r="V19">
            <v>24.262109375000001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en Desvíos"/>
      <sheetName val="RESUMEN Semi NIVEL2"/>
      <sheetName val="Pdp-PlanDetalladoDeProducción_E"/>
      <sheetName val="Pdp-PlanDetalladoDeProducción_S"/>
      <sheetName val="Datosxxx"/>
      <sheetName val="xxx"/>
      <sheetName val="Datos"/>
      <sheetName val="OT"/>
      <sheetName val="RESUMEN Producción"/>
      <sheetName val="Resumen extras sin OT"/>
      <sheetName val="Extras sin OT"/>
      <sheetName val="Categorias ART"/>
      <sheetName val="Precios"/>
      <sheetName val="Datos producto"/>
      <sheetName val="Movimien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A3" t="str">
            <v>000005</v>
          </cell>
          <cell r="B3" t="str">
            <v/>
          </cell>
          <cell r="C3" t="str">
            <v/>
          </cell>
          <cell r="D3" t="str">
            <v>BINES PLASTICOS RIDOLFO</v>
          </cell>
          <cell r="E3" t="str">
            <v/>
          </cell>
          <cell r="F3" t="str">
            <v>AR</v>
          </cell>
          <cell r="G3" t="str">
            <v>UNI</v>
          </cell>
          <cell r="H3" t="str">
            <v>0126</v>
          </cell>
          <cell r="I3" t="b">
            <v>1</v>
          </cell>
          <cell r="J3" t="b">
            <v>1</v>
          </cell>
          <cell r="K3" t="b">
            <v>0</v>
          </cell>
          <cell r="L3" t="str">
            <v>CompraVenta</v>
          </cell>
          <cell r="M3" t="str">
            <v>N</v>
          </cell>
          <cell r="N3" t="b">
            <v>0</v>
          </cell>
          <cell r="O3">
            <v>0</v>
          </cell>
          <cell r="P3" t="b">
            <v>0</v>
          </cell>
          <cell r="Q3" t="str">
            <v>INTERNO</v>
          </cell>
          <cell r="R3">
            <v>0</v>
          </cell>
          <cell r="S3" t="str">
            <v/>
          </cell>
          <cell r="T3">
            <v>0</v>
          </cell>
          <cell r="U3" t="str">
            <v/>
          </cell>
          <cell r="V3">
            <v>0</v>
          </cell>
          <cell r="W3" t="str">
            <v/>
          </cell>
          <cell r="X3">
            <v>0</v>
          </cell>
          <cell r="Y3" t="str">
            <v/>
          </cell>
          <cell r="Z3" t="str">
            <v/>
          </cell>
          <cell r="AA3" t="str">
            <v/>
          </cell>
          <cell r="AB3">
            <v>0</v>
          </cell>
          <cell r="AC3" t="str">
            <v/>
          </cell>
          <cell r="AD3" t="str">
            <v/>
          </cell>
          <cell r="AE3" t="str">
            <v/>
          </cell>
          <cell r="AF3" t="str">
            <v/>
          </cell>
          <cell r="AG3">
            <v>0</v>
          </cell>
          <cell r="AH3" t="str">
            <v>N-EST</v>
          </cell>
          <cell r="AI3">
            <v>0</v>
          </cell>
          <cell r="AJ3" t="str">
            <v/>
          </cell>
          <cell r="AK3" t="str">
            <v/>
          </cell>
          <cell r="AM3">
            <v>0</v>
          </cell>
          <cell r="AN3" t="str">
            <v>UNI</v>
          </cell>
          <cell r="AO3" t="str">
            <v>***</v>
          </cell>
          <cell r="AP3" t="str">
            <v>zzzzzz</v>
          </cell>
          <cell r="AQ3" t="b">
            <v>0</v>
          </cell>
          <cell r="AR3" t="b">
            <v>1</v>
          </cell>
          <cell r="AS3">
            <v>0</v>
          </cell>
          <cell r="AT3">
            <v>0</v>
          </cell>
          <cell r="AU3">
            <v>1</v>
          </cell>
          <cell r="AV3">
            <v>0</v>
          </cell>
          <cell r="AW3" t="b">
            <v>0</v>
          </cell>
          <cell r="AX3" t="str">
            <v/>
          </cell>
          <cell r="AY3" t="b">
            <v>0</v>
          </cell>
          <cell r="AZ3" t="b">
            <v>0</v>
          </cell>
          <cell r="BA3">
            <v>0</v>
          </cell>
          <cell r="BB3">
            <v>0</v>
          </cell>
          <cell r="BC3">
            <v>0</v>
          </cell>
          <cell r="BD3" t="str">
            <v>LIB</v>
          </cell>
          <cell r="BE3" t="str">
            <v>LIB</v>
          </cell>
          <cell r="BF3">
            <v>1</v>
          </cell>
          <cell r="BG3">
            <v>0</v>
          </cell>
          <cell r="BH3" t="str">
            <v/>
          </cell>
          <cell r="BI3" t="str">
            <v/>
          </cell>
          <cell r="BJ3" t="str">
            <v/>
          </cell>
          <cell r="BK3" t="str">
            <v/>
          </cell>
          <cell r="BL3">
            <v>140</v>
          </cell>
          <cell r="BM3">
            <v>511</v>
          </cell>
          <cell r="BN3">
            <v>190</v>
          </cell>
          <cell r="BO3">
            <v>1978</v>
          </cell>
          <cell r="BP3">
            <v>0</v>
          </cell>
          <cell r="BQ3">
            <v>2819</v>
          </cell>
        </row>
        <row r="4">
          <cell r="A4" t="str">
            <v>000008</v>
          </cell>
          <cell r="B4" t="str">
            <v/>
          </cell>
          <cell r="C4" t="str">
            <v/>
          </cell>
          <cell r="D4" t="str">
            <v>LICENCIA DE SOFTWARE VARIAS</v>
          </cell>
          <cell r="E4" t="str">
            <v/>
          </cell>
          <cell r="F4" t="str">
            <v>AR</v>
          </cell>
          <cell r="G4" t="str">
            <v>UNI</v>
          </cell>
          <cell r="H4" t="str">
            <v>0127</v>
          </cell>
          <cell r="I4" t="b">
            <v>1</v>
          </cell>
          <cell r="J4" t="b">
            <v>1</v>
          </cell>
          <cell r="K4" t="b">
            <v>0</v>
          </cell>
          <cell r="L4" t="str">
            <v>CompraVenta</v>
          </cell>
          <cell r="M4" t="str">
            <v>N</v>
          </cell>
          <cell r="N4" t="b">
            <v>0</v>
          </cell>
          <cell r="O4">
            <v>0</v>
          </cell>
          <cell r="P4" t="b">
            <v>0</v>
          </cell>
          <cell r="Q4" t="str">
            <v>INTERNO</v>
          </cell>
          <cell r="R4">
            <v>0</v>
          </cell>
          <cell r="S4" t="str">
            <v/>
          </cell>
          <cell r="T4">
            <v>0</v>
          </cell>
          <cell r="U4" t="str">
            <v/>
          </cell>
          <cell r="V4">
            <v>0</v>
          </cell>
          <cell r="W4" t="str">
            <v/>
          </cell>
          <cell r="X4">
            <v>0</v>
          </cell>
          <cell r="Y4" t="str">
            <v/>
          </cell>
          <cell r="Z4" t="str">
            <v/>
          </cell>
          <cell r="AA4" t="str">
            <v/>
          </cell>
          <cell r="AB4">
            <v>0</v>
          </cell>
          <cell r="AC4" t="str">
            <v/>
          </cell>
          <cell r="AD4" t="str">
            <v/>
          </cell>
          <cell r="AE4" t="str">
            <v/>
          </cell>
          <cell r="AF4" t="str">
            <v/>
          </cell>
          <cell r="AG4">
            <v>0</v>
          </cell>
          <cell r="AH4" t="str">
            <v>N-EST</v>
          </cell>
          <cell r="AI4">
            <v>0</v>
          </cell>
          <cell r="AJ4" t="str">
            <v/>
          </cell>
          <cell r="AK4" t="str">
            <v/>
          </cell>
          <cell r="AM4">
            <v>0</v>
          </cell>
          <cell r="AN4" t="str">
            <v>UNI</v>
          </cell>
          <cell r="AO4" t="str">
            <v>***</v>
          </cell>
          <cell r="AP4" t="str">
            <v>zzzzzz</v>
          </cell>
          <cell r="AQ4" t="b">
            <v>0</v>
          </cell>
          <cell r="AR4" t="b">
            <v>1</v>
          </cell>
          <cell r="AS4">
            <v>0</v>
          </cell>
          <cell r="AT4">
            <v>0</v>
          </cell>
          <cell r="AU4">
            <v>1</v>
          </cell>
          <cell r="AV4">
            <v>0</v>
          </cell>
          <cell r="AW4" t="b">
            <v>0</v>
          </cell>
          <cell r="AX4" t="str">
            <v/>
          </cell>
          <cell r="AY4" t="b">
            <v>0</v>
          </cell>
          <cell r="AZ4" t="b">
            <v>0</v>
          </cell>
          <cell r="BA4">
            <v>0</v>
          </cell>
          <cell r="BB4">
            <v>0</v>
          </cell>
          <cell r="BC4">
            <v>0</v>
          </cell>
          <cell r="BD4" t="str">
            <v>LIB</v>
          </cell>
          <cell r="BE4" t="str">
            <v>LIB</v>
          </cell>
          <cell r="BF4">
            <v>1</v>
          </cell>
          <cell r="BG4">
            <v>0</v>
          </cell>
          <cell r="BH4" t="str">
            <v/>
          </cell>
          <cell r="BI4" t="str">
            <v/>
          </cell>
          <cell r="BJ4" t="str">
            <v/>
          </cell>
          <cell r="BK4" t="str">
            <v/>
          </cell>
          <cell r="BL4">
            <v>140</v>
          </cell>
          <cell r="BM4">
            <v>511</v>
          </cell>
          <cell r="BN4">
            <v>190</v>
          </cell>
          <cell r="BO4">
            <v>1978</v>
          </cell>
          <cell r="BP4">
            <v>0</v>
          </cell>
          <cell r="BQ4">
            <v>2819</v>
          </cell>
        </row>
        <row r="5">
          <cell r="A5" t="str">
            <v>000009</v>
          </cell>
          <cell r="B5" t="str">
            <v/>
          </cell>
          <cell r="C5" t="str">
            <v/>
          </cell>
          <cell r="D5" t="str">
            <v>HPMC</v>
          </cell>
          <cell r="E5" t="str">
            <v/>
          </cell>
          <cell r="F5" t="str">
            <v>IN</v>
          </cell>
          <cell r="G5" t="str">
            <v>KGS</v>
          </cell>
          <cell r="H5" t="str">
            <v>019</v>
          </cell>
          <cell r="I5" t="b">
            <v>1</v>
          </cell>
          <cell r="J5" t="b">
            <v>1</v>
          </cell>
          <cell r="K5" t="b">
            <v>0</v>
          </cell>
          <cell r="L5" t="str">
            <v>CompraVenta</v>
          </cell>
          <cell r="M5" t="str">
            <v>N</v>
          </cell>
          <cell r="N5" t="b">
            <v>1</v>
          </cell>
          <cell r="O5">
            <v>0.01</v>
          </cell>
          <cell r="P5" t="b">
            <v>0</v>
          </cell>
          <cell r="Q5" t="str">
            <v>INTERNO</v>
          </cell>
          <cell r="R5">
            <v>0</v>
          </cell>
          <cell r="S5" t="str">
            <v/>
          </cell>
          <cell r="T5">
            <v>0</v>
          </cell>
          <cell r="U5" t="str">
            <v/>
          </cell>
          <cell r="V5">
            <v>0</v>
          </cell>
          <cell r="W5" t="str">
            <v/>
          </cell>
          <cell r="X5">
            <v>0</v>
          </cell>
          <cell r="Y5" t="str">
            <v/>
          </cell>
          <cell r="Z5" t="str">
            <v/>
          </cell>
          <cell r="AA5" t="str">
            <v>Aditiv</v>
          </cell>
          <cell r="AB5">
            <v>0</v>
          </cell>
          <cell r="AC5" t="str">
            <v/>
          </cell>
          <cell r="AD5" t="str">
            <v/>
          </cell>
          <cell r="AE5" t="str">
            <v/>
          </cell>
          <cell r="AF5" t="str">
            <v/>
          </cell>
          <cell r="AG5">
            <v>0</v>
          </cell>
          <cell r="AH5" t="str">
            <v>EST</v>
          </cell>
          <cell r="AI5">
            <v>0</v>
          </cell>
          <cell r="AJ5" t="str">
            <v/>
          </cell>
          <cell r="AK5" t="str">
            <v/>
          </cell>
          <cell r="AM5">
            <v>0</v>
          </cell>
          <cell r="AN5" t="str">
            <v>KGS</v>
          </cell>
          <cell r="AO5" t="str">
            <v>***</v>
          </cell>
          <cell r="AP5" t="str">
            <v>zzzzzz</v>
          </cell>
          <cell r="AQ5" t="b">
            <v>0</v>
          </cell>
          <cell r="AR5" t="b">
            <v>1</v>
          </cell>
          <cell r="AS5">
            <v>7</v>
          </cell>
          <cell r="AT5">
            <v>2</v>
          </cell>
          <cell r="AU5">
            <v>1</v>
          </cell>
          <cell r="AV5">
            <v>0</v>
          </cell>
          <cell r="AW5" t="b">
            <v>0</v>
          </cell>
          <cell r="AX5" t="str">
            <v/>
          </cell>
          <cell r="AY5" t="b">
            <v>0</v>
          </cell>
          <cell r="AZ5" t="b">
            <v>0</v>
          </cell>
          <cell r="BA5">
            <v>0</v>
          </cell>
          <cell r="BB5">
            <v>0</v>
          </cell>
          <cell r="BC5">
            <v>45</v>
          </cell>
          <cell r="BD5" t="str">
            <v>LIB</v>
          </cell>
          <cell r="BE5" t="str">
            <v>LIB</v>
          </cell>
          <cell r="BF5">
            <v>1</v>
          </cell>
          <cell r="BG5">
            <v>0</v>
          </cell>
          <cell r="BH5" t="str">
            <v/>
          </cell>
          <cell r="BI5" t="str">
            <v/>
          </cell>
          <cell r="BJ5" t="str">
            <v/>
          </cell>
          <cell r="BK5" t="str">
            <v/>
          </cell>
          <cell r="BL5">
            <v>140</v>
          </cell>
          <cell r="BM5">
            <v>511</v>
          </cell>
          <cell r="BN5">
            <v>190</v>
          </cell>
          <cell r="BO5">
            <v>1978</v>
          </cell>
          <cell r="BP5">
            <v>0</v>
          </cell>
          <cell r="BQ5">
            <v>2819</v>
          </cell>
        </row>
        <row r="6">
          <cell r="A6" t="str">
            <v>000010</v>
          </cell>
          <cell r="B6" t="str">
            <v/>
          </cell>
          <cell r="C6" t="str">
            <v/>
          </cell>
          <cell r="D6" t="str">
            <v>ESQUINEROS PARA PALLETS</v>
          </cell>
          <cell r="E6" t="str">
            <v/>
          </cell>
          <cell r="F6" t="str">
            <v>AR</v>
          </cell>
          <cell r="G6" t="str">
            <v>UNI</v>
          </cell>
          <cell r="H6" t="str">
            <v>0126</v>
          </cell>
          <cell r="I6" t="b">
            <v>1</v>
          </cell>
          <cell r="J6" t="b">
            <v>1</v>
          </cell>
          <cell r="K6" t="b">
            <v>0</v>
          </cell>
          <cell r="L6" t="str">
            <v>CompraVenta</v>
          </cell>
          <cell r="M6" t="str">
            <v>N</v>
          </cell>
          <cell r="N6" t="b">
            <v>0</v>
          </cell>
          <cell r="O6">
            <v>0</v>
          </cell>
          <cell r="P6" t="b">
            <v>0</v>
          </cell>
          <cell r="Q6" t="str">
            <v>INTERNO</v>
          </cell>
          <cell r="R6">
            <v>0</v>
          </cell>
          <cell r="S6" t="str">
            <v/>
          </cell>
          <cell r="T6">
            <v>0</v>
          </cell>
          <cell r="U6" t="str">
            <v/>
          </cell>
          <cell r="V6">
            <v>0</v>
          </cell>
          <cell r="W6" t="str">
            <v/>
          </cell>
          <cell r="X6">
            <v>0</v>
          </cell>
          <cell r="Y6" t="str">
            <v/>
          </cell>
          <cell r="Z6" t="str">
            <v/>
          </cell>
          <cell r="AA6" t="str">
            <v/>
          </cell>
          <cell r="AB6">
            <v>0</v>
          </cell>
          <cell r="AC6" t="str">
            <v/>
          </cell>
          <cell r="AD6" t="str">
            <v/>
          </cell>
          <cell r="AE6" t="str">
            <v/>
          </cell>
          <cell r="AF6" t="str">
            <v/>
          </cell>
          <cell r="AG6">
            <v>0</v>
          </cell>
          <cell r="AH6" t="str">
            <v>N-EST</v>
          </cell>
          <cell r="AI6">
            <v>0</v>
          </cell>
          <cell r="AJ6" t="str">
            <v/>
          </cell>
          <cell r="AK6" t="str">
            <v/>
          </cell>
          <cell r="AM6">
            <v>0</v>
          </cell>
          <cell r="AN6" t="str">
            <v>UNI</v>
          </cell>
          <cell r="AO6" t="str">
            <v>***</v>
          </cell>
          <cell r="AP6" t="str">
            <v>zzzzzz</v>
          </cell>
          <cell r="AQ6" t="b">
            <v>0</v>
          </cell>
          <cell r="AR6" t="b">
            <v>1</v>
          </cell>
          <cell r="AS6">
            <v>0</v>
          </cell>
          <cell r="AT6">
            <v>0</v>
          </cell>
          <cell r="AU6">
            <v>1</v>
          </cell>
          <cell r="AV6">
            <v>0</v>
          </cell>
          <cell r="AW6" t="b">
            <v>0</v>
          </cell>
          <cell r="AX6" t="str">
            <v/>
          </cell>
          <cell r="AY6" t="b">
            <v>0</v>
          </cell>
          <cell r="AZ6" t="b">
            <v>0</v>
          </cell>
          <cell r="BA6">
            <v>0</v>
          </cell>
          <cell r="BB6">
            <v>0</v>
          </cell>
          <cell r="BC6">
            <v>0</v>
          </cell>
          <cell r="BD6" t="str">
            <v>LIB</v>
          </cell>
          <cell r="BE6" t="str">
            <v>LIB</v>
          </cell>
          <cell r="BF6">
            <v>1</v>
          </cell>
          <cell r="BG6">
            <v>0</v>
          </cell>
          <cell r="BH6" t="str">
            <v/>
          </cell>
          <cell r="BI6" t="str">
            <v/>
          </cell>
          <cell r="BJ6" t="str">
            <v/>
          </cell>
          <cell r="BK6" t="str">
            <v/>
          </cell>
          <cell r="BL6">
            <v>140</v>
          </cell>
          <cell r="BM6">
            <v>511</v>
          </cell>
          <cell r="BN6">
            <v>190</v>
          </cell>
          <cell r="BO6">
            <v>1978</v>
          </cell>
          <cell r="BP6">
            <v>0</v>
          </cell>
          <cell r="BQ6">
            <v>2819</v>
          </cell>
        </row>
        <row r="7">
          <cell r="A7" t="str">
            <v>000011</v>
          </cell>
          <cell r="B7" t="str">
            <v/>
          </cell>
          <cell r="C7" t="str">
            <v/>
          </cell>
          <cell r="D7" t="str">
            <v>CINTA 48 X 1500</v>
          </cell>
          <cell r="E7" t="str">
            <v/>
          </cell>
          <cell r="F7" t="str">
            <v>AR</v>
          </cell>
          <cell r="G7" t="str">
            <v>UNI</v>
          </cell>
          <cell r="H7" t="str">
            <v>0126</v>
          </cell>
          <cell r="I7" t="b">
            <v>1</v>
          </cell>
          <cell r="J7" t="b">
            <v>0</v>
          </cell>
          <cell r="K7" t="b">
            <v>0</v>
          </cell>
          <cell r="L7" t="str">
            <v>CompraVenta</v>
          </cell>
          <cell r="M7" t="str">
            <v>N</v>
          </cell>
          <cell r="N7" t="b">
            <v>0</v>
          </cell>
          <cell r="O7">
            <v>0</v>
          </cell>
          <cell r="P7" t="b">
            <v>0</v>
          </cell>
          <cell r="Q7" t="str">
            <v>INTERNO</v>
          </cell>
          <cell r="R7">
            <v>0</v>
          </cell>
          <cell r="S7" t="str">
            <v/>
          </cell>
          <cell r="T7">
            <v>0</v>
          </cell>
          <cell r="U7" t="str">
            <v/>
          </cell>
          <cell r="V7">
            <v>0</v>
          </cell>
          <cell r="W7" t="str">
            <v/>
          </cell>
          <cell r="X7">
            <v>0</v>
          </cell>
          <cell r="Y7" t="str">
            <v/>
          </cell>
          <cell r="Z7" t="str">
            <v/>
          </cell>
          <cell r="AA7" t="str">
            <v>Cinta</v>
          </cell>
          <cell r="AB7">
            <v>0</v>
          </cell>
          <cell r="AC7" t="str">
            <v/>
          </cell>
          <cell r="AD7" t="str">
            <v/>
          </cell>
          <cell r="AE7" t="str">
            <v/>
          </cell>
          <cell r="AF7" t="str">
            <v/>
          </cell>
          <cell r="AG7">
            <v>0</v>
          </cell>
          <cell r="AH7" t="str">
            <v>N-EST</v>
          </cell>
          <cell r="AI7">
            <v>0</v>
          </cell>
          <cell r="AJ7" t="str">
            <v/>
          </cell>
          <cell r="AK7" t="str">
            <v/>
          </cell>
          <cell r="AM7">
            <v>0</v>
          </cell>
          <cell r="AN7" t="str">
            <v>UNI</v>
          </cell>
          <cell r="AO7" t="str">
            <v>***</v>
          </cell>
          <cell r="AP7" t="str">
            <v>zzzzzz</v>
          </cell>
          <cell r="AQ7" t="b">
            <v>0</v>
          </cell>
          <cell r="AR7" t="b">
            <v>1</v>
          </cell>
          <cell r="AS7">
            <v>0</v>
          </cell>
          <cell r="AT7">
            <v>0</v>
          </cell>
          <cell r="AU7">
            <v>0</v>
          </cell>
          <cell r="AV7">
            <v>40</v>
          </cell>
          <cell r="AW7" t="b">
            <v>0</v>
          </cell>
          <cell r="AX7" t="str">
            <v/>
          </cell>
          <cell r="AY7" t="b">
            <v>0</v>
          </cell>
          <cell r="AZ7" t="b">
            <v>0</v>
          </cell>
          <cell r="BA7">
            <v>0</v>
          </cell>
          <cell r="BB7">
            <v>0</v>
          </cell>
          <cell r="BC7">
            <v>0</v>
          </cell>
          <cell r="BD7" t="str">
            <v>LIB</v>
          </cell>
          <cell r="BE7" t="str">
            <v>LIB</v>
          </cell>
          <cell r="BF7">
            <v>1</v>
          </cell>
          <cell r="BG7">
            <v>0</v>
          </cell>
          <cell r="BH7" t="str">
            <v/>
          </cell>
          <cell r="BI7" t="str">
            <v/>
          </cell>
          <cell r="BJ7" t="str">
            <v/>
          </cell>
          <cell r="BK7" t="str">
            <v/>
          </cell>
          <cell r="BL7">
            <v>140</v>
          </cell>
          <cell r="BM7">
            <v>511</v>
          </cell>
          <cell r="BN7">
            <v>190</v>
          </cell>
          <cell r="BO7">
            <v>1978</v>
          </cell>
          <cell r="BP7">
            <v>0</v>
          </cell>
          <cell r="BQ7">
            <v>2819</v>
          </cell>
        </row>
        <row r="8">
          <cell r="A8" t="str">
            <v>000016</v>
          </cell>
          <cell r="B8" t="str">
            <v>LECKER</v>
          </cell>
          <cell r="C8" t="str">
            <v/>
          </cell>
          <cell r="D8" t="str">
            <v>SABORIZANTE QUESO A</v>
          </cell>
          <cell r="E8" t="str">
            <v>CONT.ALERGENO</v>
          </cell>
          <cell r="F8" t="str">
            <v>IN</v>
          </cell>
          <cell r="G8" t="str">
            <v>KGS</v>
          </cell>
          <cell r="H8" t="str">
            <v>019</v>
          </cell>
          <cell r="I8" t="b">
            <v>1</v>
          </cell>
          <cell r="J8" t="b">
            <v>1</v>
          </cell>
          <cell r="K8" t="b">
            <v>0</v>
          </cell>
          <cell r="L8" t="str">
            <v>CompraVenta</v>
          </cell>
          <cell r="M8" t="str">
            <v>N</v>
          </cell>
          <cell r="N8" t="b">
            <v>1</v>
          </cell>
          <cell r="O8">
            <v>0.01</v>
          </cell>
          <cell r="P8" t="b">
            <v>0</v>
          </cell>
          <cell r="Q8" t="str">
            <v>INTERNO</v>
          </cell>
          <cell r="R8">
            <v>0</v>
          </cell>
          <cell r="S8" t="str">
            <v/>
          </cell>
          <cell r="T8">
            <v>0</v>
          </cell>
          <cell r="U8" t="str">
            <v/>
          </cell>
          <cell r="V8">
            <v>0</v>
          </cell>
          <cell r="W8" t="str">
            <v/>
          </cell>
          <cell r="X8">
            <v>0</v>
          </cell>
          <cell r="Y8" t="str">
            <v/>
          </cell>
          <cell r="Z8" t="str">
            <v/>
          </cell>
          <cell r="AA8" t="str">
            <v>Sabori</v>
          </cell>
          <cell r="AB8">
            <v>0</v>
          </cell>
          <cell r="AC8" t="str">
            <v/>
          </cell>
          <cell r="AD8" t="str">
            <v/>
          </cell>
          <cell r="AE8" t="str">
            <v/>
          </cell>
          <cell r="AF8" t="str">
            <v/>
          </cell>
          <cell r="AG8">
            <v>0</v>
          </cell>
          <cell r="AH8" t="str">
            <v>EST</v>
          </cell>
          <cell r="AI8">
            <v>0</v>
          </cell>
          <cell r="AJ8" t="str">
            <v/>
          </cell>
          <cell r="AK8" t="str">
            <v/>
          </cell>
          <cell r="AM8">
            <v>0</v>
          </cell>
          <cell r="AN8" t="str">
            <v>KGS</v>
          </cell>
          <cell r="AO8" t="str">
            <v>***</v>
          </cell>
          <cell r="AP8" t="str">
            <v>zzzzzz</v>
          </cell>
          <cell r="AQ8" t="b">
            <v>0</v>
          </cell>
          <cell r="AR8" t="b">
            <v>1</v>
          </cell>
          <cell r="AS8">
            <v>21</v>
          </cell>
          <cell r="AT8">
            <v>3</v>
          </cell>
          <cell r="AU8">
            <v>1</v>
          </cell>
          <cell r="AV8">
            <v>0</v>
          </cell>
          <cell r="AW8" t="b">
            <v>0</v>
          </cell>
          <cell r="AX8" t="str">
            <v/>
          </cell>
          <cell r="AY8" t="b">
            <v>0</v>
          </cell>
          <cell r="AZ8" t="b">
            <v>0</v>
          </cell>
          <cell r="BA8">
            <v>0</v>
          </cell>
          <cell r="BB8">
            <v>0</v>
          </cell>
          <cell r="BC8">
            <v>45</v>
          </cell>
          <cell r="BD8" t="str">
            <v>LIB</v>
          </cell>
          <cell r="BE8" t="str">
            <v>LIB</v>
          </cell>
          <cell r="BF8">
            <v>1</v>
          </cell>
          <cell r="BG8">
            <v>0</v>
          </cell>
          <cell r="BH8" t="str">
            <v/>
          </cell>
          <cell r="BI8" t="str">
            <v/>
          </cell>
          <cell r="BJ8" t="str">
            <v/>
          </cell>
          <cell r="BK8" t="str">
            <v/>
          </cell>
          <cell r="BL8">
            <v>140</v>
          </cell>
          <cell r="BM8">
            <v>511</v>
          </cell>
          <cell r="BN8">
            <v>190</v>
          </cell>
          <cell r="BO8">
            <v>1978</v>
          </cell>
          <cell r="BP8">
            <v>0</v>
          </cell>
          <cell r="BQ8">
            <v>2819</v>
          </cell>
        </row>
        <row r="9">
          <cell r="A9" t="str">
            <v>000018</v>
          </cell>
          <cell r="B9" t="str">
            <v/>
          </cell>
          <cell r="C9" t="str">
            <v/>
          </cell>
          <cell r="D9" t="str">
            <v>GLUTEN DE TRIGO</v>
          </cell>
          <cell r="E9" t="str">
            <v>CONT. ALERGENO</v>
          </cell>
          <cell r="F9" t="str">
            <v>IN</v>
          </cell>
          <cell r="G9" t="str">
            <v>KGS</v>
          </cell>
          <cell r="H9" t="str">
            <v>019</v>
          </cell>
          <cell r="I9" t="b">
            <v>1</v>
          </cell>
          <cell r="J9" t="b">
            <v>1</v>
          </cell>
          <cell r="K9" t="b">
            <v>0</v>
          </cell>
          <cell r="L9" t="str">
            <v>CompraVenta</v>
          </cell>
          <cell r="M9" t="str">
            <v>N</v>
          </cell>
          <cell r="N9" t="b">
            <v>0</v>
          </cell>
          <cell r="O9">
            <v>0</v>
          </cell>
          <cell r="P9" t="b">
            <v>0</v>
          </cell>
          <cell r="Q9" t="str">
            <v>INTERNO</v>
          </cell>
          <cell r="R9">
            <v>0</v>
          </cell>
          <cell r="S9" t="str">
            <v/>
          </cell>
          <cell r="T9">
            <v>0</v>
          </cell>
          <cell r="U9" t="str">
            <v/>
          </cell>
          <cell r="V9">
            <v>0</v>
          </cell>
          <cell r="W9" t="str">
            <v/>
          </cell>
          <cell r="X9">
            <v>0</v>
          </cell>
          <cell r="Y9" t="str">
            <v/>
          </cell>
          <cell r="Z9" t="str">
            <v/>
          </cell>
          <cell r="AA9" t="str">
            <v>Aditiv</v>
          </cell>
          <cell r="AB9">
            <v>0</v>
          </cell>
          <cell r="AC9" t="str">
            <v/>
          </cell>
          <cell r="AD9" t="str">
            <v/>
          </cell>
          <cell r="AE9" t="str">
            <v/>
          </cell>
          <cell r="AF9" t="str">
            <v/>
          </cell>
          <cell r="AG9">
            <v>0</v>
          </cell>
          <cell r="AH9" t="str">
            <v>EST</v>
          </cell>
          <cell r="AI9">
            <v>0</v>
          </cell>
          <cell r="AJ9" t="str">
            <v/>
          </cell>
          <cell r="AK9" t="str">
            <v/>
          </cell>
          <cell r="AM9">
            <v>0</v>
          </cell>
          <cell r="AN9" t="str">
            <v>KGS</v>
          </cell>
          <cell r="AO9" t="str">
            <v>***</v>
          </cell>
          <cell r="AP9" t="str">
            <v>zzzzzz</v>
          </cell>
          <cell r="AQ9" t="b">
            <v>0</v>
          </cell>
          <cell r="AR9" t="b">
            <v>1</v>
          </cell>
          <cell r="AS9">
            <v>7</v>
          </cell>
          <cell r="AT9">
            <v>0</v>
          </cell>
          <cell r="AU9">
            <v>1</v>
          </cell>
          <cell r="AV9">
            <v>0</v>
          </cell>
          <cell r="AW9" t="b">
            <v>0</v>
          </cell>
          <cell r="AX9" t="str">
            <v/>
          </cell>
          <cell r="AY9" t="b">
            <v>0</v>
          </cell>
          <cell r="AZ9" t="b">
            <v>0</v>
          </cell>
          <cell r="BA9">
            <v>0</v>
          </cell>
          <cell r="BB9">
            <v>0</v>
          </cell>
          <cell r="BC9">
            <v>45</v>
          </cell>
          <cell r="BD9" t="str">
            <v>LIB</v>
          </cell>
          <cell r="BE9" t="str">
            <v>LIB</v>
          </cell>
          <cell r="BF9">
            <v>1</v>
          </cell>
          <cell r="BG9">
            <v>0</v>
          </cell>
          <cell r="BH9" t="str">
            <v/>
          </cell>
          <cell r="BI9" t="str">
            <v/>
          </cell>
          <cell r="BJ9" t="str">
            <v/>
          </cell>
          <cell r="BK9" t="str">
            <v/>
          </cell>
          <cell r="BL9">
            <v>140</v>
          </cell>
          <cell r="BM9">
            <v>511</v>
          </cell>
          <cell r="BN9">
            <v>190</v>
          </cell>
          <cell r="BO9">
            <v>1978</v>
          </cell>
          <cell r="BP9">
            <v>0</v>
          </cell>
          <cell r="BQ9">
            <v>2819</v>
          </cell>
        </row>
        <row r="10">
          <cell r="A10" t="str">
            <v>00002</v>
          </cell>
          <cell r="B10" t="str">
            <v/>
          </cell>
          <cell r="C10" t="str">
            <v/>
          </cell>
          <cell r="D10" t="str">
            <v>CEBOLLA EN POLVO</v>
          </cell>
          <cell r="E10" t="str">
            <v/>
          </cell>
          <cell r="F10" t="str">
            <v>IN</v>
          </cell>
          <cell r="G10" t="str">
            <v>KGS</v>
          </cell>
          <cell r="H10" t="str">
            <v>0112</v>
          </cell>
          <cell r="I10" t="b">
            <v>1</v>
          </cell>
          <cell r="J10" t="b">
            <v>1</v>
          </cell>
          <cell r="K10" t="b">
            <v>0</v>
          </cell>
          <cell r="L10" t="str">
            <v>CompraVenta</v>
          </cell>
          <cell r="M10" t="str">
            <v>N</v>
          </cell>
          <cell r="N10" t="b">
            <v>1</v>
          </cell>
          <cell r="O10">
            <v>0.01</v>
          </cell>
          <cell r="P10" t="b">
            <v>0</v>
          </cell>
          <cell r="Q10" t="str">
            <v>INTERNO</v>
          </cell>
          <cell r="R10">
            <v>0</v>
          </cell>
          <cell r="S10" t="str">
            <v/>
          </cell>
          <cell r="T10">
            <v>0</v>
          </cell>
          <cell r="U10" t="str">
            <v/>
          </cell>
          <cell r="V10">
            <v>0</v>
          </cell>
          <cell r="W10" t="str">
            <v/>
          </cell>
          <cell r="X10">
            <v>0</v>
          </cell>
          <cell r="Y10" t="str">
            <v/>
          </cell>
          <cell r="Z10" t="str">
            <v/>
          </cell>
          <cell r="AA10" t="str">
            <v>Sabori</v>
          </cell>
          <cell r="AB10">
            <v>0</v>
          </cell>
          <cell r="AC10" t="str">
            <v/>
          </cell>
          <cell r="AD10" t="str">
            <v/>
          </cell>
          <cell r="AE10" t="str">
            <v/>
          </cell>
          <cell r="AF10" t="str">
            <v/>
          </cell>
          <cell r="AG10">
            <v>0</v>
          </cell>
          <cell r="AH10" t="str">
            <v>EST</v>
          </cell>
          <cell r="AI10">
            <v>0</v>
          </cell>
          <cell r="AJ10" t="str">
            <v/>
          </cell>
          <cell r="AK10" t="str">
            <v/>
          </cell>
          <cell r="AM10">
            <v>0</v>
          </cell>
          <cell r="AN10" t="str">
            <v>KGS</v>
          </cell>
          <cell r="AO10" t="str">
            <v>***</v>
          </cell>
          <cell r="AP10" t="str">
            <v>zzzzzz</v>
          </cell>
          <cell r="AQ10" t="b">
            <v>0</v>
          </cell>
          <cell r="AR10" t="b">
            <v>1</v>
          </cell>
          <cell r="AS10">
            <v>21</v>
          </cell>
          <cell r="AT10">
            <v>0</v>
          </cell>
          <cell r="AU10">
            <v>1</v>
          </cell>
          <cell r="AV10">
            <v>0</v>
          </cell>
          <cell r="AW10" t="b">
            <v>0</v>
          </cell>
          <cell r="AX10" t="str">
            <v/>
          </cell>
          <cell r="AY10" t="b">
            <v>0</v>
          </cell>
          <cell r="AZ10" t="b">
            <v>0</v>
          </cell>
          <cell r="BA10">
            <v>0</v>
          </cell>
          <cell r="BB10">
            <v>0</v>
          </cell>
          <cell r="BC10">
            <v>45</v>
          </cell>
          <cell r="BD10" t="str">
            <v>LIB</v>
          </cell>
          <cell r="BE10" t="str">
            <v>LIB</v>
          </cell>
          <cell r="BF10">
            <v>1</v>
          </cell>
          <cell r="BG10">
            <v>0</v>
          </cell>
          <cell r="BH10" t="str">
            <v/>
          </cell>
          <cell r="BI10" t="str">
            <v/>
          </cell>
          <cell r="BJ10" t="str">
            <v/>
          </cell>
          <cell r="BK10" t="str">
            <v/>
          </cell>
          <cell r="BL10">
            <v>140</v>
          </cell>
          <cell r="BM10">
            <v>511</v>
          </cell>
          <cell r="BN10">
            <v>190</v>
          </cell>
          <cell r="BO10">
            <v>1978</v>
          </cell>
          <cell r="BP10">
            <v>0</v>
          </cell>
          <cell r="BQ10">
            <v>2819</v>
          </cell>
        </row>
        <row r="11">
          <cell r="A11" t="str">
            <v>000021</v>
          </cell>
          <cell r="B11" t="str">
            <v/>
          </cell>
          <cell r="C11" t="str">
            <v/>
          </cell>
          <cell r="D11" t="str">
            <v>L-CISTEINA</v>
          </cell>
          <cell r="E11" t="str">
            <v/>
          </cell>
          <cell r="F11" t="str">
            <v>AR</v>
          </cell>
          <cell r="G11" t="str">
            <v>KG</v>
          </cell>
          <cell r="H11" t="str">
            <v>KG2</v>
          </cell>
          <cell r="I11" t="b">
            <v>1</v>
          </cell>
          <cell r="J11" t="b">
            <v>1</v>
          </cell>
          <cell r="K11" t="b">
            <v>0</v>
          </cell>
          <cell r="L11" t="str">
            <v>CompraVenta</v>
          </cell>
          <cell r="M11" t="str">
            <v>N</v>
          </cell>
          <cell r="N11" t="b">
            <v>0</v>
          </cell>
          <cell r="O11">
            <v>0</v>
          </cell>
          <cell r="P11" t="b">
            <v>0</v>
          </cell>
          <cell r="Q11" t="str">
            <v>INTERNO</v>
          </cell>
          <cell r="R11">
            <v>0</v>
          </cell>
          <cell r="S11" t="str">
            <v/>
          </cell>
          <cell r="T11">
            <v>0</v>
          </cell>
          <cell r="U11" t="str">
            <v/>
          </cell>
          <cell r="V11">
            <v>0</v>
          </cell>
          <cell r="W11" t="str">
            <v/>
          </cell>
          <cell r="X11">
            <v>0</v>
          </cell>
          <cell r="Y11" t="str">
            <v/>
          </cell>
          <cell r="Z11" t="str">
            <v/>
          </cell>
          <cell r="AA11" t="str">
            <v>Aditiv</v>
          </cell>
          <cell r="AB11">
            <v>0</v>
          </cell>
          <cell r="AC11" t="str">
            <v/>
          </cell>
          <cell r="AD11" t="str">
            <v/>
          </cell>
          <cell r="AE11" t="str">
            <v/>
          </cell>
          <cell r="AF11" t="str">
            <v/>
          </cell>
          <cell r="AG11">
            <v>0</v>
          </cell>
          <cell r="AH11" t="str">
            <v>EST</v>
          </cell>
          <cell r="AI11">
            <v>0</v>
          </cell>
          <cell r="AJ11" t="str">
            <v/>
          </cell>
          <cell r="AK11" t="str">
            <v/>
          </cell>
          <cell r="AM11">
            <v>0</v>
          </cell>
          <cell r="AN11" t="str">
            <v>KGS</v>
          </cell>
          <cell r="AO11" t="str">
            <v>***</v>
          </cell>
          <cell r="AP11" t="str">
            <v>zzzzzz</v>
          </cell>
          <cell r="AQ11" t="b">
            <v>0</v>
          </cell>
          <cell r="AR11" t="b">
            <v>1</v>
          </cell>
          <cell r="AS11">
            <v>21</v>
          </cell>
          <cell r="AT11">
            <v>4</v>
          </cell>
          <cell r="AU11">
            <v>1</v>
          </cell>
          <cell r="AV11">
            <v>0</v>
          </cell>
          <cell r="AW11" t="b">
            <v>0</v>
          </cell>
          <cell r="AX11" t="str">
            <v/>
          </cell>
          <cell r="AY11" t="b">
            <v>0</v>
          </cell>
          <cell r="AZ11" t="b">
            <v>0</v>
          </cell>
          <cell r="BA11">
            <v>0</v>
          </cell>
          <cell r="BB11">
            <v>0</v>
          </cell>
          <cell r="BC11">
            <v>45</v>
          </cell>
          <cell r="BD11" t="str">
            <v>LIB</v>
          </cell>
          <cell r="BE11" t="str">
            <v>LIB</v>
          </cell>
          <cell r="BF11">
            <v>1</v>
          </cell>
          <cell r="BG11">
            <v>0</v>
          </cell>
          <cell r="BH11" t="str">
            <v/>
          </cell>
          <cell r="BI11" t="str">
            <v/>
          </cell>
          <cell r="BJ11" t="str">
            <v/>
          </cell>
          <cell r="BK11" t="str">
            <v/>
          </cell>
          <cell r="BL11">
            <v>140</v>
          </cell>
          <cell r="BM11">
            <v>511</v>
          </cell>
          <cell r="BN11">
            <v>190</v>
          </cell>
          <cell r="BO11">
            <v>1978</v>
          </cell>
          <cell r="BP11">
            <v>0</v>
          </cell>
          <cell r="BQ11">
            <v>2819</v>
          </cell>
        </row>
        <row r="12">
          <cell r="A12" t="str">
            <v>000022</v>
          </cell>
          <cell r="B12" t="str">
            <v/>
          </cell>
          <cell r="C12" t="str">
            <v/>
          </cell>
          <cell r="D12" t="str">
            <v>SORBATO DE POTASIO</v>
          </cell>
          <cell r="E12" t="str">
            <v/>
          </cell>
          <cell r="F12" t="str">
            <v>AR</v>
          </cell>
          <cell r="G12" t="str">
            <v>KG</v>
          </cell>
          <cell r="H12" t="str">
            <v>KG2</v>
          </cell>
          <cell r="I12" t="b">
            <v>1</v>
          </cell>
          <cell r="J12" t="b">
            <v>0</v>
          </cell>
          <cell r="K12" t="b">
            <v>0</v>
          </cell>
          <cell r="L12" t="str">
            <v>CompraVenta</v>
          </cell>
          <cell r="M12" t="str">
            <v>N</v>
          </cell>
          <cell r="N12" t="b">
            <v>0</v>
          </cell>
          <cell r="O12">
            <v>0</v>
          </cell>
          <cell r="P12" t="b">
            <v>0</v>
          </cell>
          <cell r="Q12" t="str">
            <v>INTERNO</v>
          </cell>
          <cell r="R12">
            <v>0</v>
          </cell>
          <cell r="S12" t="str">
            <v/>
          </cell>
          <cell r="T12">
            <v>0</v>
          </cell>
          <cell r="U12" t="str">
            <v/>
          </cell>
          <cell r="V12">
            <v>0</v>
          </cell>
          <cell r="W12" t="str">
            <v/>
          </cell>
          <cell r="X12">
            <v>0</v>
          </cell>
          <cell r="Y12" t="str">
            <v/>
          </cell>
          <cell r="Z12" t="str">
            <v/>
          </cell>
          <cell r="AA12" t="str">
            <v/>
          </cell>
          <cell r="AB12">
            <v>0</v>
          </cell>
          <cell r="AC12" t="str">
            <v/>
          </cell>
          <cell r="AD12" t="str">
            <v/>
          </cell>
          <cell r="AE12" t="str">
            <v/>
          </cell>
          <cell r="AF12" t="str">
            <v/>
          </cell>
          <cell r="AG12">
            <v>0</v>
          </cell>
          <cell r="AH12" t="str">
            <v>EST</v>
          </cell>
          <cell r="AI12">
            <v>0</v>
          </cell>
          <cell r="AJ12" t="str">
            <v/>
          </cell>
          <cell r="AK12" t="str">
            <v/>
          </cell>
          <cell r="AM12">
            <v>0</v>
          </cell>
          <cell r="AN12" t="str">
            <v>KG</v>
          </cell>
          <cell r="AO12" t="str">
            <v>***</v>
          </cell>
          <cell r="AP12" t="str">
            <v>zzzzzz</v>
          </cell>
          <cell r="AQ12" t="b">
            <v>0</v>
          </cell>
          <cell r="AR12" t="b">
            <v>1</v>
          </cell>
          <cell r="AS12">
            <v>0</v>
          </cell>
          <cell r="AT12">
            <v>0</v>
          </cell>
          <cell r="AU12">
            <v>1</v>
          </cell>
          <cell r="AV12">
            <v>0</v>
          </cell>
          <cell r="AW12" t="b">
            <v>0</v>
          </cell>
          <cell r="AX12" t="str">
            <v/>
          </cell>
          <cell r="AY12" t="b">
            <v>0</v>
          </cell>
          <cell r="AZ12" t="b">
            <v>0</v>
          </cell>
          <cell r="BA12">
            <v>0</v>
          </cell>
          <cell r="BB12">
            <v>0</v>
          </cell>
          <cell r="BC12">
            <v>0</v>
          </cell>
          <cell r="BD12" t="str">
            <v>LIB</v>
          </cell>
          <cell r="BE12" t="str">
            <v>LIB</v>
          </cell>
          <cell r="BF12">
            <v>1</v>
          </cell>
          <cell r="BG12">
            <v>0</v>
          </cell>
          <cell r="BH12" t="str">
            <v/>
          </cell>
          <cell r="BI12" t="str">
            <v/>
          </cell>
          <cell r="BJ12" t="str">
            <v/>
          </cell>
          <cell r="BK12" t="str">
            <v/>
          </cell>
          <cell r="BL12">
            <v>140</v>
          </cell>
          <cell r="BM12">
            <v>511</v>
          </cell>
          <cell r="BN12">
            <v>190</v>
          </cell>
          <cell r="BO12">
            <v>1978</v>
          </cell>
          <cell r="BP12">
            <v>0</v>
          </cell>
          <cell r="BQ12">
            <v>2819</v>
          </cell>
        </row>
        <row r="13">
          <cell r="A13" t="str">
            <v>000024</v>
          </cell>
          <cell r="B13" t="str">
            <v/>
          </cell>
          <cell r="C13" t="str">
            <v/>
          </cell>
          <cell r="D13" t="str">
            <v>STRETCH MANUAL S/MANIJA</v>
          </cell>
          <cell r="E13" t="str">
            <v/>
          </cell>
          <cell r="F13" t="str">
            <v>AR</v>
          </cell>
          <cell r="G13" t="str">
            <v>KG</v>
          </cell>
          <cell r="H13" t="str">
            <v>0112</v>
          </cell>
          <cell r="I13" t="b">
            <v>1</v>
          </cell>
          <cell r="J13" t="b">
            <v>0</v>
          </cell>
          <cell r="K13" t="b">
            <v>0</v>
          </cell>
          <cell r="L13" t="str">
            <v>CompraVenta</v>
          </cell>
          <cell r="M13" t="str">
            <v>N</v>
          </cell>
          <cell r="N13" t="b">
            <v>0</v>
          </cell>
          <cell r="O13">
            <v>0</v>
          </cell>
          <cell r="P13" t="b">
            <v>0</v>
          </cell>
          <cell r="Q13" t="str">
            <v>INTERNO</v>
          </cell>
          <cell r="R13">
            <v>0</v>
          </cell>
          <cell r="S13" t="str">
            <v/>
          </cell>
          <cell r="T13">
            <v>0</v>
          </cell>
          <cell r="U13" t="str">
            <v/>
          </cell>
          <cell r="V13">
            <v>0</v>
          </cell>
          <cell r="W13" t="str">
            <v/>
          </cell>
          <cell r="X13">
            <v>0</v>
          </cell>
          <cell r="Y13" t="str">
            <v/>
          </cell>
          <cell r="Z13" t="str">
            <v/>
          </cell>
          <cell r="AA13" t="str">
            <v>Streec</v>
          </cell>
          <cell r="AB13">
            <v>0</v>
          </cell>
          <cell r="AC13" t="str">
            <v/>
          </cell>
          <cell r="AD13" t="str">
            <v/>
          </cell>
          <cell r="AE13" t="str">
            <v/>
          </cell>
          <cell r="AF13" t="str">
            <v/>
          </cell>
          <cell r="AG13">
            <v>0</v>
          </cell>
          <cell r="AH13" t="str">
            <v>N-EST</v>
          </cell>
          <cell r="AI13">
            <v>0</v>
          </cell>
          <cell r="AJ13" t="str">
            <v/>
          </cell>
          <cell r="AK13" t="str">
            <v/>
          </cell>
          <cell r="AM13">
            <v>0</v>
          </cell>
          <cell r="AN13" t="str">
            <v>KG</v>
          </cell>
          <cell r="AO13" t="str">
            <v>***</v>
          </cell>
          <cell r="AP13" t="str">
            <v>zzzzzz</v>
          </cell>
          <cell r="AQ13" t="b">
            <v>0</v>
          </cell>
          <cell r="AR13" t="b">
            <v>1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 t="b">
            <v>0</v>
          </cell>
          <cell r="AX13" t="str">
            <v/>
          </cell>
          <cell r="AY13" t="b">
            <v>0</v>
          </cell>
          <cell r="AZ13" t="b">
            <v>0</v>
          </cell>
          <cell r="BA13">
            <v>0</v>
          </cell>
          <cell r="BB13">
            <v>0</v>
          </cell>
          <cell r="BC13">
            <v>0</v>
          </cell>
          <cell r="BD13" t="str">
            <v>LIB</v>
          </cell>
          <cell r="BE13" t="str">
            <v>LIB</v>
          </cell>
          <cell r="BF13">
            <v>1</v>
          </cell>
          <cell r="BG13">
            <v>0</v>
          </cell>
          <cell r="BH13" t="str">
            <v/>
          </cell>
          <cell r="BI13" t="str">
            <v/>
          </cell>
          <cell r="BJ13" t="str">
            <v/>
          </cell>
          <cell r="BK13" t="str">
            <v/>
          </cell>
          <cell r="BL13">
            <v>140</v>
          </cell>
          <cell r="BM13">
            <v>511</v>
          </cell>
          <cell r="BN13">
            <v>190</v>
          </cell>
          <cell r="BO13">
            <v>1978</v>
          </cell>
          <cell r="BP13">
            <v>0</v>
          </cell>
          <cell r="BQ13">
            <v>2819</v>
          </cell>
        </row>
        <row r="14">
          <cell r="A14" t="str">
            <v>0110058</v>
          </cell>
          <cell r="D14" t="str">
            <v>FILM STREECH 100mm</v>
          </cell>
          <cell r="F14" t="str">
            <v>AR</v>
          </cell>
          <cell r="G14" t="str">
            <v>UN</v>
          </cell>
          <cell r="H14" t="str">
            <v>0112</v>
          </cell>
          <cell r="I14" t="b">
            <v>1</v>
          </cell>
          <cell r="J14" t="b">
            <v>0</v>
          </cell>
          <cell r="K14" t="b">
            <v>0</v>
          </cell>
          <cell r="L14" t="str">
            <v>CompraVenta</v>
          </cell>
          <cell r="M14" t="str">
            <v>N</v>
          </cell>
          <cell r="N14" t="b">
            <v>0</v>
          </cell>
          <cell r="O14">
            <v>0</v>
          </cell>
          <cell r="P14" t="b">
            <v>0</v>
          </cell>
          <cell r="Q14" t="str">
            <v>INTERNO</v>
          </cell>
          <cell r="R14">
            <v>0</v>
          </cell>
          <cell r="S14" t="str">
            <v/>
          </cell>
          <cell r="T14">
            <v>0</v>
          </cell>
          <cell r="U14" t="str">
            <v/>
          </cell>
          <cell r="V14">
            <v>0</v>
          </cell>
          <cell r="W14" t="str">
            <v/>
          </cell>
          <cell r="X14">
            <v>0</v>
          </cell>
          <cell r="Y14" t="str">
            <v/>
          </cell>
          <cell r="Z14" t="str">
            <v/>
          </cell>
          <cell r="AA14" t="str">
            <v>Streec</v>
          </cell>
          <cell r="AB14">
            <v>0</v>
          </cell>
          <cell r="AG14">
            <v>0</v>
          </cell>
          <cell r="AH14" t="str">
            <v>N-EST</v>
          </cell>
          <cell r="AI14">
            <v>0</v>
          </cell>
          <cell r="AJ14" t="str">
            <v/>
          </cell>
          <cell r="AK14" t="str">
            <v/>
          </cell>
          <cell r="AM14">
            <v>0</v>
          </cell>
          <cell r="AN14" t="str">
            <v>UN</v>
          </cell>
          <cell r="AO14" t="str">
            <v>***</v>
          </cell>
          <cell r="AP14" t="str">
            <v>zzzzzz</v>
          </cell>
          <cell r="AQ14" t="b">
            <v>0</v>
          </cell>
          <cell r="AR14" t="b">
            <v>1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 t="b">
            <v>0</v>
          </cell>
          <cell r="AX14" t="str">
            <v/>
          </cell>
          <cell r="AY14" t="b">
            <v>0</v>
          </cell>
          <cell r="AZ14" t="b">
            <v>0</v>
          </cell>
          <cell r="BA14">
            <v>0</v>
          </cell>
          <cell r="BB14">
            <v>0</v>
          </cell>
          <cell r="BC14">
            <v>0</v>
          </cell>
          <cell r="BD14" t="str">
            <v>LIB</v>
          </cell>
          <cell r="BE14" t="str">
            <v>LIB</v>
          </cell>
          <cell r="BF14">
            <v>1</v>
          </cell>
          <cell r="BG14">
            <v>0</v>
          </cell>
          <cell r="BH14" t="str">
            <v/>
          </cell>
          <cell r="BI14" t="str">
            <v/>
          </cell>
          <cell r="BJ14" t="str">
            <v/>
          </cell>
          <cell r="BK14" t="str">
            <v/>
          </cell>
          <cell r="BL14">
            <v>140</v>
          </cell>
          <cell r="BM14">
            <v>511</v>
          </cell>
          <cell r="BN14">
            <v>190</v>
          </cell>
          <cell r="BO14">
            <v>1978</v>
          </cell>
          <cell r="BP14">
            <v>0</v>
          </cell>
          <cell r="BQ14">
            <v>2819</v>
          </cell>
        </row>
        <row r="15">
          <cell r="A15" t="str">
            <v>000026</v>
          </cell>
          <cell r="B15" t="str">
            <v/>
          </cell>
          <cell r="C15" t="str">
            <v/>
          </cell>
          <cell r="D15" t="str">
            <v>PROVENZAL</v>
          </cell>
          <cell r="E15" t="str">
            <v/>
          </cell>
          <cell r="F15" t="str">
            <v>IN</v>
          </cell>
          <cell r="G15" t="str">
            <v>KG</v>
          </cell>
          <cell r="H15" t="str">
            <v>0112</v>
          </cell>
          <cell r="I15" t="b">
            <v>1</v>
          </cell>
          <cell r="J15" t="b">
            <v>1</v>
          </cell>
          <cell r="K15" t="b">
            <v>0</v>
          </cell>
          <cell r="L15" t="str">
            <v>CompraVenta</v>
          </cell>
          <cell r="M15" t="str">
            <v>N</v>
          </cell>
          <cell r="N15" t="b">
            <v>1</v>
          </cell>
          <cell r="O15">
            <v>0.01</v>
          </cell>
          <cell r="P15" t="b">
            <v>0</v>
          </cell>
          <cell r="Q15" t="str">
            <v>INTERNO</v>
          </cell>
          <cell r="R15">
            <v>0</v>
          </cell>
          <cell r="S15" t="str">
            <v/>
          </cell>
          <cell r="T15">
            <v>0</v>
          </cell>
          <cell r="U15" t="str">
            <v/>
          </cell>
          <cell r="V15">
            <v>0</v>
          </cell>
          <cell r="W15" t="str">
            <v/>
          </cell>
          <cell r="X15">
            <v>0</v>
          </cell>
          <cell r="Y15" t="str">
            <v/>
          </cell>
          <cell r="Z15" t="str">
            <v/>
          </cell>
          <cell r="AA15" t="str">
            <v>Sabori</v>
          </cell>
          <cell r="AB15">
            <v>0</v>
          </cell>
          <cell r="AC15" t="str">
            <v/>
          </cell>
          <cell r="AD15" t="str">
            <v/>
          </cell>
          <cell r="AE15" t="str">
            <v/>
          </cell>
          <cell r="AF15" t="str">
            <v/>
          </cell>
          <cell r="AG15">
            <v>0</v>
          </cell>
          <cell r="AH15" t="str">
            <v>EST</v>
          </cell>
          <cell r="AI15">
            <v>0</v>
          </cell>
          <cell r="AJ15" t="str">
            <v/>
          </cell>
          <cell r="AK15" t="str">
            <v/>
          </cell>
          <cell r="AM15">
            <v>0</v>
          </cell>
          <cell r="AN15" t="str">
            <v>KG</v>
          </cell>
          <cell r="AO15" t="str">
            <v>***</v>
          </cell>
          <cell r="AP15" t="str">
            <v>zzzzzz</v>
          </cell>
          <cell r="AQ15" t="b">
            <v>0</v>
          </cell>
          <cell r="AR15" t="b">
            <v>1</v>
          </cell>
          <cell r="AS15">
            <v>15</v>
          </cell>
          <cell r="AT15">
            <v>0</v>
          </cell>
          <cell r="AU15">
            <v>1</v>
          </cell>
          <cell r="AV15">
            <v>0</v>
          </cell>
          <cell r="AW15" t="b">
            <v>0</v>
          </cell>
          <cell r="AX15" t="str">
            <v/>
          </cell>
          <cell r="AY15" t="b">
            <v>0</v>
          </cell>
          <cell r="AZ15" t="b">
            <v>0</v>
          </cell>
          <cell r="BA15">
            <v>0</v>
          </cell>
          <cell r="BB15">
            <v>0</v>
          </cell>
          <cell r="BC15">
            <v>45</v>
          </cell>
          <cell r="BD15" t="str">
            <v>LIB</v>
          </cell>
          <cell r="BE15" t="str">
            <v>LIB</v>
          </cell>
          <cell r="BF15">
            <v>1</v>
          </cell>
          <cell r="BG15">
            <v>0</v>
          </cell>
          <cell r="BH15" t="str">
            <v/>
          </cell>
          <cell r="BI15" t="str">
            <v/>
          </cell>
          <cell r="BJ15" t="str">
            <v/>
          </cell>
          <cell r="BK15" t="str">
            <v/>
          </cell>
          <cell r="BL15">
            <v>140</v>
          </cell>
          <cell r="BM15">
            <v>511</v>
          </cell>
          <cell r="BN15">
            <v>190</v>
          </cell>
          <cell r="BO15">
            <v>1978</v>
          </cell>
          <cell r="BP15">
            <v>0</v>
          </cell>
          <cell r="BQ15">
            <v>2819</v>
          </cell>
        </row>
        <row r="16">
          <cell r="A16" t="str">
            <v>000033</v>
          </cell>
          <cell r="B16" t="str">
            <v/>
          </cell>
          <cell r="C16" t="str">
            <v/>
          </cell>
          <cell r="D16" t="str">
            <v>CMC</v>
          </cell>
          <cell r="E16" t="str">
            <v/>
          </cell>
          <cell r="F16" t="str">
            <v>IN</v>
          </cell>
          <cell r="G16" t="str">
            <v>KG</v>
          </cell>
          <cell r="H16" t="str">
            <v>0112</v>
          </cell>
          <cell r="I16" t="b">
            <v>1</v>
          </cell>
          <cell r="J16" t="b">
            <v>1</v>
          </cell>
          <cell r="K16" t="b">
            <v>0</v>
          </cell>
          <cell r="L16" t="str">
            <v>CompraVenta</v>
          </cell>
          <cell r="M16" t="str">
            <v>N</v>
          </cell>
          <cell r="N16" t="b">
            <v>1</v>
          </cell>
          <cell r="O16">
            <v>0.01</v>
          </cell>
          <cell r="P16" t="b">
            <v>0</v>
          </cell>
          <cell r="Q16" t="str">
            <v>INTERNO</v>
          </cell>
          <cell r="R16">
            <v>0</v>
          </cell>
          <cell r="S16" t="str">
            <v/>
          </cell>
          <cell r="T16">
            <v>0</v>
          </cell>
          <cell r="U16" t="str">
            <v/>
          </cell>
          <cell r="V16">
            <v>0</v>
          </cell>
          <cell r="W16" t="str">
            <v/>
          </cell>
          <cell r="X16">
            <v>0</v>
          </cell>
          <cell r="Y16" t="str">
            <v/>
          </cell>
          <cell r="Z16" t="str">
            <v/>
          </cell>
          <cell r="AA16" t="str">
            <v>Aditiv</v>
          </cell>
          <cell r="AB16">
            <v>0</v>
          </cell>
          <cell r="AC16" t="str">
            <v/>
          </cell>
          <cell r="AD16" t="str">
            <v/>
          </cell>
          <cell r="AE16" t="str">
            <v/>
          </cell>
          <cell r="AF16" t="str">
            <v/>
          </cell>
          <cell r="AG16">
            <v>0</v>
          </cell>
          <cell r="AH16" t="str">
            <v>EST</v>
          </cell>
          <cell r="AI16">
            <v>0</v>
          </cell>
          <cell r="AJ16" t="str">
            <v/>
          </cell>
          <cell r="AK16" t="str">
            <v/>
          </cell>
          <cell r="AM16">
            <v>0</v>
          </cell>
          <cell r="AN16" t="str">
            <v>KGS</v>
          </cell>
          <cell r="AO16" t="str">
            <v>***</v>
          </cell>
          <cell r="AP16" t="str">
            <v>zzzzzz</v>
          </cell>
          <cell r="AQ16" t="b">
            <v>0</v>
          </cell>
          <cell r="AR16" t="b">
            <v>1</v>
          </cell>
          <cell r="AS16">
            <v>7</v>
          </cell>
          <cell r="AT16">
            <v>2</v>
          </cell>
          <cell r="AU16">
            <v>1</v>
          </cell>
          <cell r="AV16">
            <v>0</v>
          </cell>
          <cell r="AW16" t="b">
            <v>0</v>
          </cell>
          <cell r="AX16" t="str">
            <v/>
          </cell>
          <cell r="AY16" t="b">
            <v>0</v>
          </cell>
          <cell r="AZ16" t="b">
            <v>0</v>
          </cell>
          <cell r="BA16">
            <v>0</v>
          </cell>
          <cell r="BB16">
            <v>0</v>
          </cell>
          <cell r="BC16">
            <v>45</v>
          </cell>
          <cell r="BD16" t="str">
            <v>LIB</v>
          </cell>
          <cell r="BE16" t="str">
            <v>LIB</v>
          </cell>
          <cell r="BF16">
            <v>1</v>
          </cell>
          <cell r="BG16">
            <v>0</v>
          </cell>
          <cell r="BH16" t="str">
            <v/>
          </cell>
          <cell r="BI16" t="str">
            <v/>
          </cell>
          <cell r="BJ16" t="str">
            <v/>
          </cell>
          <cell r="BK16" t="str">
            <v/>
          </cell>
          <cell r="BL16">
            <v>140</v>
          </cell>
          <cell r="BM16">
            <v>511</v>
          </cell>
          <cell r="BN16">
            <v>190</v>
          </cell>
          <cell r="BO16">
            <v>1978</v>
          </cell>
          <cell r="BP16">
            <v>0</v>
          </cell>
          <cell r="BQ16">
            <v>2819</v>
          </cell>
        </row>
        <row r="17">
          <cell r="A17" t="str">
            <v>000052</v>
          </cell>
          <cell r="B17" t="str">
            <v/>
          </cell>
          <cell r="C17" t="str">
            <v/>
          </cell>
          <cell r="D17" t="str">
            <v>FLOW PACK DIA% NATURAL</v>
          </cell>
          <cell r="E17" t="str">
            <v/>
          </cell>
          <cell r="F17" t="str">
            <v>IN</v>
          </cell>
          <cell r="G17" t="str">
            <v>KG</v>
          </cell>
          <cell r="H17" t="str">
            <v>0112</v>
          </cell>
          <cell r="I17" t="b">
            <v>1</v>
          </cell>
          <cell r="J17" t="b">
            <v>1</v>
          </cell>
          <cell r="K17" t="b">
            <v>0</v>
          </cell>
          <cell r="L17" t="str">
            <v>CompraVenta</v>
          </cell>
          <cell r="M17" t="str">
            <v>N</v>
          </cell>
          <cell r="N17" t="b">
            <v>1</v>
          </cell>
          <cell r="O17">
            <v>0.01</v>
          </cell>
          <cell r="P17" t="b">
            <v>0</v>
          </cell>
          <cell r="Q17" t="str">
            <v>INTERNO</v>
          </cell>
          <cell r="R17">
            <v>0</v>
          </cell>
          <cell r="S17" t="str">
            <v/>
          </cell>
          <cell r="T17">
            <v>0</v>
          </cell>
          <cell r="U17" t="str">
            <v/>
          </cell>
          <cell r="V17">
            <v>0</v>
          </cell>
          <cell r="W17" t="str">
            <v/>
          </cell>
          <cell r="X17">
            <v>0</v>
          </cell>
          <cell r="Y17" t="str">
            <v/>
          </cell>
          <cell r="Z17" t="str">
            <v/>
          </cell>
          <cell r="AA17" t="str">
            <v>Flow</v>
          </cell>
          <cell r="AB17">
            <v>0</v>
          </cell>
          <cell r="AC17" t="str">
            <v/>
          </cell>
          <cell r="AD17" t="str">
            <v/>
          </cell>
          <cell r="AE17" t="str">
            <v/>
          </cell>
          <cell r="AF17" t="str">
            <v/>
          </cell>
          <cell r="AG17">
            <v>0</v>
          </cell>
          <cell r="AH17" t="str">
            <v>EST</v>
          </cell>
          <cell r="AI17">
            <v>0</v>
          </cell>
          <cell r="AJ17" t="str">
            <v/>
          </cell>
          <cell r="AK17" t="str">
            <v/>
          </cell>
          <cell r="AM17">
            <v>0</v>
          </cell>
          <cell r="AN17" t="str">
            <v>KG</v>
          </cell>
          <cell r="AO17" t="str">
            <v>***</v>
          </cell>
          <cell r="AP17" t="str">
            <v>zzzzzz</v>
          </cell>
          <cell r="AQ17" t="b">
            <v>0</v>
          </cell>
          <cell r="AR17" t="b">
            <v>1</v>
          </cell>
          <cell r="AS17">
            <v>35</v>
          </cell>
          <cell r="AT17">
            <v>6</v>
          </cell>
          <cell r="AU17">
            <v>1</v>
          </cell>
          <cell r="AV17">
            <v>0</v>
          </cell>
          <cell r="AW17" t="b">
            <v>0</v>
          </cell>
          <cell r="AX17" t="str">
            <v/>
          </cell>
          <cell r="AY17" t="b">
            <v>0</v>
          </cell>
          <cell r="AZ17" t="b">
            <v>0</v>
          </cell>
          <cell r="BA17">
            <v>0</v>
          </cell>
          <cell r="BB17">
            <v>0</v>
          </cell>
          <cell r="BC17">
            <v>45</v>
          </cell>
          <cell r="BD17" t="str">
            <v>LIB</v>
          </cell>
          <cell r="BE17" t="str">
            <v>LIB</v>
          </cell>
          <cell r="BF17">
            <v>1</v>
          </cell>
          <cell r="BG17">
            <v>0</v>
          </cell>
          <cell r="BH17" t="str">
            <v/>
          </cell>
          <cell r="BI17" t="str">
            <v/>
          </cell>
          <cell r="BJ17" t="str">
            <v/>
          </cell>
          <cell r="BK17" t="str">
            <v/>
          </cell>
          <cell r="BL17">
            <v>140</v>
          </cell>
          <cell r="BM17">
            <v>511</v>
          </cell>
          <cell r="BN17">
            <v>190</v>
          </cell>
          <cell r="BO17">
            <v>1978</v>
          </cell>
          <cell r="BP17">
            <v>0</v>
          </cell>
          <cell r="BQ17">
            <v>2819</v>
          </cell>
        </row>
        <row r="18">
          <cell r="A18" t="str">
            <v>000053</v>
          </cell>
          <cell r="B18" t="str">
            <v/>
          </cell>
          <cell r="C18" t="str">
            <v/>
          </cell>
          <cell r="D18" t="str">
            <v>FLOW PACK DIA% OREGANO</v>
          </cell>
          <cell r="E18" t="str">
            <v/>
          </cell>
          <cell r="F18" t="str">
            <v>AR</v>
          </cell>
          <cell r="G18" t="str">
            <v>KG</v>
          </cell>
          <cell r="H18" t="str">
            <v>0112</v>
          </cell>
          <cell r="I18" t="b">
            <v>1</v>
          </cell>
          <cell r="J18" t="b">
            <v>0</v>
          </cell>
          <cell r="K18" t="b">
            <v>0</v>
          </cell>
          <cell r="L18" t="str">
            <v>CompraVenta</v>
          </cell>
          <cell r="M18" t="str">
            <v>N</v>
          </cell>
          <cell r="N18" t="b">
            <v>0</v>
          </cell>
          <cell r="O18">
            <v>0</v>
          </cell>
          <cell r="P18" t="b">
            <v>0</v>
          </cell>
          <cell r="Q18" t="str">
            <v>INTERNO</v>
          </cell>
          <cell r="R18">
            <v>0</v>
          </cell>
          <cell r="S18" t="str">
            <v/>
          </cell>
          <cell r="T18">
            <v>0</v>
          </cell>
          <cell r="U18" t="str">
            <v/>
          </cell>
          <cell r="V18">
            <v>0</v>
          </cell>
          <cell r="W18" t="str">
            <v/>
          </cell>
          <cell r="X18">
            <v>0</v>
          </cell>
          <cell r="Y18" t="str">
            <v/>
          </cell>
          <cell r="Z18" t="str">
            <v/>
          </cell>
          <cell r="AA18" t="str">
            <v/>
          </cell>
          <cell r="AB18">
            <v>0</v>
          </cell>
          <cell r="AC18" t="str">
            <v/>
          </cell>
          <cell r="AD18" t="str">
            <v/>
          </cell>
          <cell r="AE18" t="str">
            <v/>
          </cell>
          <cell r="AF18" t="str">
            <v/>
          </cell>
          <cell r="AG18">
            <v>0</v>
          </cell>
          <cell r="AH18" t="str">
            <v>EST</v>
          </cell>
          <cell r="AI18">
            <v>0</v>
          </cell>
          <cell r="AJ18" t="str">
            <v/>
          </cell>
          <cell r="AK18" t="str">
            <v/>
          </cell>
          <cell r="AM18">
            <v>0</v>
          </cell>
          <cell r="AN18" t="str">
            <v>KG</v>
          </cell>
          <cell r="AO18" t="str">
            <v>***</v>
          </cell>
          <cell r="AP18" t="str">
            <v>zzzzzz</v>
          </cell>
          <cell r="AQ18" t="b">
            <v>0</v>
          </cell>
          <cell r="AR18" t="b">
            <v>1</v>
          </cell>
          <cell r="AS18">
            <v>0</v>
          </cell>
          <cell r="AT18">
            <v>0</v>
          </cell>
          <cell r="AU18">
            <v>1</v>
          </cell>
          <cell r="AV18">
            <v>0</v>
          </cell>
          <cell r="AW18" t="b">
            <v>0</v>
          </cell>
          <cell r="AX18" t="str">
            <v/>
          </cell>
          <cell r="AY18" t="b">
            <v>0</v>
          </cell>
          <cell r="AZ18" t="b">
            <v>0</v>
          </cell>
          <cell r="BA18">
            <v>0</v>
          </cell>
          <cell r="BB18">
            <v>0</v>
          </cell>
          <cell r="BC18">
            <v>0</v>
          </cell>
          <cell r="BD18" t="str">
            <v>LIB</v>
          </cell>
          <cell r="BE18" t="str">
            <v>LIB</v>
          </cell>
          <cell r="BF18">
            <v>1</v>
          </cell>
          <cell r="BG18">
            <v>0</v>
          </cell>
          <cell r="BH18" t="str">
            <v/>
          </cell>
          <cell r="BI18" t="str">
            <v/>
          </cell>
          <cell r="BJ18" t="str">
            <v/>
          </cell>
          <cell r="BK18" t="str">
            <v/>
          </cell>
          <cell r="BL18">
            <v>140</v>
          </cell>
          <cell r="BM18">
            <v>511</v>
          </cell>
          <cell r="BN18">
            <v>190</v>
          </cell>
          <cell r="BO18">
            <v>1978</v>
          </cell>
          <cell r="BP18">
            <v>0</v>
          </cell>
          <cell r="BQ18">
            <v>2819</v>
          </cell>
        </row>
        <row r="19">
          <cell r="A19" t="str">
            <v>000054</v>
          </cell>
          <cell r="B19" t="str">
            <v/>
          </cell>
          <cell r="C19" t="str">
            <v/>
          </cell>
          <cell r="D19" t="str">
            <v>FLOW PACK DIA% QUESO</v>
          </cell>
          <cell r="E19" t="str">
            <v/>
          </cell>
          <cell r="F19" t="str">
            <v>IN</v>
          </cell>
          <cell r="G19" t="str">
            <v>KG</v>
          </cell>
          <cell r="H19" t="str">
            <v>0112</v>
          </cell>
          <cell r="I19" t="b">
            <v>1</v>
          </cell>
          <cell r="J19" t="b">
            <v>1</v>
          </cell>
          <cell r="K19" t="b">
            <v>0</v>
          </cell>
          <cell r="L19" t="str">
            <v>CompraVenta</v>
          </cell>
          <cell r="M19" t="str">
            <v>N</v>
          </cell>
          <cell r="N19" t="b">
            <v>1</v>
          </cell>
          <cell r="O19">
            <v>0.01</v>
          </cell>
          <cell r="P19" t="b">
            <v>0</v>
          </cell>
          <cell r="Q19" t="str">
            <v>INTERNO</v>
          </cell>
          <cell r="R19">
            <v>0</v>
          </cell>
          <cell r="S19" t="str">
            <v/>
          </cell>
          <cell r="T19">
            <v>0</v>
          </cell>
          <cell r="U19" t="str">
            <v/>
          </cell>
          <cell r="V19">
            <v>0</v>
          </cell>
          <cell r="W19" t="str">
            <v/>
          </cell>
          <cell r="X19">
            <v>0</v>
          </cell>
          <cell r="Y19" t="str">
            <v/>
          </cell>
          <cell r="Z19" t="str">
            <v/>
          </cell>
          <cell r="AA19" t="str">
            <v>Flow</v>
          </cell>
          <cell r="AB19">
            <v>0</v>
          </cell>
          <cell r="AC19" t="str">
            <v/>
          </cell>
          <cell r="AD19" t="str">
            <v/>
          </cell>
          <cell r="AE19" t="str">
            <v/>
          </cell>
          <cell r="AF19" t="str">
            <v/>
          </cell>
          <cell r="AG19">
            <v>0</v>
          </cell>
          <cell r="AH19" t="str">
            <v>EST</v>
          </cell>
          <cell r="AI19">
            <v>0</v>
          </cell>
          <cell r="AJ19" t="str">
            <v/>
          </cell>
          <cell r="AK19" t="str">
            <v/>
          </cell>
          <cell r="AM19">
            <v>0</v>
          </cell>
          <cell r="AN19" t="str">
            <v>KG</v>
          </cell>
          <cell r="AO19" t="str">
            <v>***</v>
          </cell>
          <cell r="AP19" t="str">
            <v>zzzzzz</v>
          </cell>
          <cell r="AQ19" t="b">
            <v>0</v>
          </cell>
          <cell r="AR19" t="b">
            <v>1</v>
          </cell>
          <cell r="AS19">
            <v>35</v>
          </cell>
          <cell r="AT19">
            <v>6</v>
          </cell>
          <cell r="AU19">
            <v>1</v>
          </cell>
          <cell r="AV19">
            <v>0</v>
          </cell>
          <cell r="AW19" t="b">
            <v>0</v>
          </cell>
          <cell r="AX19" t="str">
            <v/>
          </cell>
          <cell r="AY19" t="b">
            <v>0</v>
          </cell>
          <cell r="AZ19" t="b">
            <v>0</v>
          </cell>
          <cell r="BA19">
            <v>0</v>
          </cell>
          <cell r="BB19">
            <v>0</v>
          </cell>
          <cell r="BC19">
            <v>45</v>
          </cell>
          <cell r="BD19" t="str">
            <v>LIB</v>
          </cell>
          <cell r="BE19" t="str">
            <v>LIB</v>
          </cell>
          <cell r="BF19">
            <v>1</v>
          </cell>
          <cell r="BG19">
            <v>0</v>
          </cell>
          <cell r="BH19" t="str">
            <v/>
          </cell>
          <cell r="BI19" t="str">
            <v/>
          </cell>
          <cell r="BJ19" t="str">
            <v/>
          </cell>
          <cell r="BK19" t="str">
            <v/>
          </cell>
          <cell r="BL19">
            <v>140</v>
          </cell>
          <cell r="BM19">
            <v>511</v>
          </cell>
          <cell r="BN19">
            <v>190</v>
          </cell>
          <cell r="BO19">
            <v>1978</v>
          </cell>
          <cell r="BP19">
            <v>0</v>
          </cell>
          <cell r="BQ19">
            <v>2819</v>
          </cell>
        </row>
        <row r="20">
          <cell r="A20" t="str">
            <v>000055</v>
          </cell>
          <cell r="B20" t="str">
            <v/>
          </cell>
          <cell r="C20" t="str">
            <v/>
          </cell>
          <cell r="D20" t="str">
            <v>FLOW PACK DIA% JAMON</v>
          </cell>
          <cell r="E20" t="str">
            <v/>
          </cell>
          <cell r="F20" t="str">
            <v>IN</v>
          </cell>
          <cell r="G20" t="str">
            <v>KG</v>
          </cell>
          <cell r="H20" t="str">
            <v>0112</v>
          </cell>
          <cell r="I20" t="b">
            <v>1</v>
          </cell>
          <cell r="J20" t="b">
            <v>1</v>
          </cell>
          <cell r="K20" t="b">
            <v>0</v>
          </cell>
          <cell r="L20" t="str">
            <v>CompraVenta</v>
          </cell>
          <cell r="M20" t="str">
            <v>N</v>
          </cell>
          <cell r="N20" t="b">
            <v>1</v>
          </cell>
          <cell r="O20">
            <v>0.01</v>
          </cell>
          <cell r="P20" t="b">
            <v>0</v>
          </cell>
          <cell r="Q20" t="str">
            <v>INTERNO</v>
          </cell>
          <cell r="R20">
            <v>0</v>
          </cell>
          <cell r="S20" t="str">
            <v/>
          </cell>
          <cell r="T20">
            <v>0</v>
          </cell>
          <cell r="U20" t="str">
            <v/>
          </cell>
          <cell r="V20">
            <v>0</v>
          </cell>
          <cell r="W20" t="str">
            <v/>
          </cell>
          <cell r="X20">
            <v>0</v>
          </cell>
          <cell r="Y20" t="str">
            <v/>
          </cell>
          <cell r="Z20" t="str">
            <v/>
          </cell>
          <cell r="AA20" t="str">
            <v>Flow</v>
          </cell>
          <cell r="AB20">
            <v>0</v>
          </cell>
          <cell r="AC20" t="str">
            <v/>
          </cell>
          <cell r="AD20" t="str">
            <v/>
          </cell>
          <cell r="AE20" t="str">
            <v/>
          </cell>
          <cell r="AF20" t="str">
            <v/>
          </cell>
          <cell r="AG20">
            <v>0</v>
          </cell>
          <cell r="AH20" t="str">
            <v>EST</v>
          </cell>
          <cell r="AI20">
            <v>0</v>
          </cell>
          <cell r="AJ20" t="str">
            <v/>
          </cell>
          <cell r="AK20" t="str">
            <v/>
          </cell>
          <cell r="AM20">
            <v>0</v>
          </cell>
          <cell r="AN20" t="str">
            <v>KG</v>
          </cell>
          <cell r="AO20" t="str">
            <v>***</v>
          </cell>
          <cell r="AP20" t="str">
            <v>zzzzzz</v>
          </cell>
          <cell r="AQ20" t="b">
            <v>0</v>
          </cell>
          <cell r="AR20" t="b">
            <v>1</v>
          </cell>
          <cell r="AS20">
            <v>35</v>
          </cell>
          <cell r="AT20">
            <v>6</v>
          </cell>
          <cell r="AU20">
            <v>1</v>
          </cell>
          <cell r="AV20">
            <v>0</v>
          </cell>
          <cell r="AW20" t="b">
            <v>0</v>
          </cell>
          <cell r="AX20" t="str">
            <v/>
          </cell>
          <cell r="AY20" t="b">
            <v>0</v>
          </cell>
          <cell r="AZ20" t="b">
            <v>0</v>
          </cell>
          <cell r="BA20">
            <v>0</v>
          </cell>
          <cell r="BB20">
            <v>0</v>
          </cell>
          <cell r="BC20">
            <v>45</v>
          </cell>
          <cell r="BD20" t="str">
            <v>LIB</v>
          </cell>
          <cell r="BE20" t="str">
            <v>LIB</v>
          </cell>
          <cell r="BF20">
            <v>1</v>
          </cell>
          <cell r="BG20">
            <v>0</v>
          </cell>
          <cell r="BH20" t="str">
            <v/>
          </cell>
          <cell r="BI20" t="str">
            <v/>
          </cell>
          <cell r="BJ20" t="str">
            <v/>
          </cell>
          <cell r="BK20" t="str">
            <v/>
          </cell>
          <cell r="BL20">
            <v>140</v>
          </cell>
          <cell r="BM20">
            <v>511</v>
          </cell>
          <cell r="BN20">
            <v>190</v>
          </cell>
          <cell r="BO20">
            <v>1978</v>
          </cell>
          <cell r="BP20">
            <v>0</v>
          </cell>
          <cell r="BQ20">
            <v>2819</v>
          </cell>
        </row>
        <row r="21">
          <cell r="A21" t="str">
            <v>000061</v>
          </cell>
          <cell r="B21" t="str">
            <v/>
          </cell>
          <cell r="C21" t="str">
            <v/>
          </cell>
          <cell r="D21" t="str">
            <v>CAJA SEC Nº16 EKI</v>
          </cell>
          <cell r="E21" t="str">
            <v/>
          </cell>
          <cell r="F21" t="str">
            <v>AR</v>
          </cell>
          <cell r="G21" t="str">
            <v>UN</v>
          </cell>
          <cell r="H21" t="str">
            <v>0112</v>
          </cell>
          <cell r="I21" t="b">
            <v>1</v>
          </cell>
          <cell r="J21" t="b">
            <v>0</v>
          </cell>
          <cell r="K21" t="b">
            <v>0</v>
          </cell>
          <cell r="L21" t="str">
            <v>CompraVenta</v>
          </cell>
          <cell r="M21" t="str">
            <v>N</v>
          </cell>
          <cell r="N21" t="b">
            <v>0</v>
          </cell>
          <cell r="O21">
            <v>0</v>
          </cell>
          <cell r="P21" t="b">
            <v>0</v>
          </cell>
          <cell r="Q21" t="str">
            <v>INTERNO</v>
          </cell>
          <cell r="R21">
            <v>0</v>
          </cell>
          <cell r="S21" t="str">
            <v/>
          </cell>
          <cell r="T21">
            <v>0</v>
          </cell>
          <cell r="U21" t="str">
            <v/>
          </cell>
          <cell r="V21">
            <v>0</v>
          </cell>
          <cell r="W21" t="str">
            <v/>
          </cell>
          <cell r="X21">
            <v>0</v>
          </cell>
          <cell r="Y21" t="str">
            <v/>
          </cell>
          <cell r="Z21" t="str">
            <v/>
          </cell>
          <cell r="AA21" t="str">
            <v/>
          </cell>
          <cell r="AB21">
            <v>0</v>
          </cell>
          <cell r="AC21" t="str">
            <v/>
          </cell>
          <cell r="AD21" t="str">
            <v/>
          </cell>
          <cell r="AE21" t="str">
            <v/>
          </cell>
          <cell r="AF21" t="str">
            <v/>
          </cell>
          <cell r="AG21">
            <v>0</v>
          </cell>
          <cell r="AH21" t="str">
            <v>EST</v>
          </cell>
          <cell r="AI21">
            <v>0</v>
          </cell>
          <cell r="AJ21" t="str">
            <v/>
          </cell>
          <cell r="AK21" t="str">
            <v/>
          </cell>
          <cell r="AM21">
            <v>0</v>
          </cell>
          <cell r="AN21" t="str">
            <v>UN</v>
          </cell>
          <cell r="AO21" t="str">
            <v>***</v>
          </cell>
          <cell r="AP21" t="str">
            <v>zzzzzz</v>
          </cell>
          <cell r="AQ21" t="b">
            <v>0</v>
          </cell>
          <cell r="AR21" t="b">
            <v>1</v>
          </cell>
          <cell r="AS21">
            <v>0</v>
          </cell>
          <cell r="AT21">
            <v>0</v>
          </cell>
          <cell r="AU21">
            <v>1</v>
          </cell>
          <cell r="AV21">
            <v>0</v>
          </cell>
          <cell r="AW21" t="b">
            <v>0</v>
          </cell>
          <cell r="AX21" t="str">
            <v/>
          </cell>
          <cell r="AY21" t="b">
            <v>0</v>
          </cell>
          <cell r="AZ21" t="b">
            <v>0</v>
          </cell>
          <cell r="BA21">
            <v>0</v>
          </cell>
          <cell r="BB21">
            <v>0</v>
          </cell>
          <cell r="BC21">
            <v>0</v>
          </cell>
          <cell r="BD21" t="str">
            <v>LIB</v>
          </cell>
          <cell r="BE21" t="str">
            <v>LIB</v>
          </cell>
          <cell r="BF21">
            <v>1</v>
          </cell>
          <cell r="BG21">
            <v>0</v>
          </cell>
          <cell r="BH21" t="str">
            <v/>
          </cell>
          <cell r="BI21" t="str">
            <v/>
          </cell>
          <cell r="BJ21" t="str">
            <v/>
          </cell>
          <cell r="BK21" t="str">
            <v/>
          </cell>
          <cell r="BL21">
            <v>140</v>
          </cell>
          <cell r="BM21">
            <v>511</v>
          </cell>
          <cell r="BN21">
            <v>190</v>
          </cell>
          <cell r="BO21">
            <v>1978</v>
          </cell>
          <cell r="BP21">
            <v>0</v>
          </cell>
          <cell r="BQ21">
            <v>2819</v>
          </cell>
        </row>
        <row r="22">
          <cell r="A22" t="str">
            <v>000062</v>
          </cell>
          <cell r="B22" t="str">
            <v/>
          </cell>
          <cell r="C22" t="str">
            <v/>
          </cell>
          <cell r="D22" t="str">
            <v>GAS CYL INDURAL</v>
          </cell>
          <cell r="E22" t="str">
            <v/>
          </cell>
          <cell r="F22" t="str">
            <v>AR</v>
          </cell>
          <cell r="G22" t="str">
            <v>UN</v>
          </cell>
          <cell r="H22" t="str">
            <v>0112</v>
          </cell>
          <cell r="I22" t="b">
            <v>1</v>
          </cell>
          <cell r="J22" t="b">
            <v>0</v>
          </cell>
          <cell r="K22" t="b">
            <v>0</v>
          </cell>
          <cell r="L22" t="str">
            <v>CompraVenta</v>
          </cell>
          <cell r="M22" t="str">
            <v>N</v>
          </cell>
          <cell r="N22" t="b">
            <v>0</v>
          </cell>
          <cell r="O22">
            <v>0</v>
          </cell>
          <cell r="P22" t="b">
            <v>0</v>
          </cell>
          <cell r="Q22" t="str">
            <v>INTERNO</v>
          </cell>
          <cell r="R22">
            <v>0</v>
          </cell>
          <cell r="S22" t="str">
            <v/>
          </cell>
          <cell r="T22">
            <v>0</v>
          </cell>
          <cell r="U22" t="str">
            <v/>
          </cell>
          <cell r="V22">
            <v>0</v>
          </cell>
          <cell r="W22" t="str">
            <v/>
          </cell>
          <cell r="X22">
            <v>0</v>
          </cell>
          <cell r="Y22" t="str">
            <v/>
          </cell>
          <cell r="Z22" t="str">
            <v/>
          </cell>
          <cell r="AA22" t="str">
            <v/>
          </cell>
          <cell r="AB22">
            <v>0</v>
          </cell>
          <cell r="AC22" t="str">
            <v/>
          </cell>
          <cell r="AD22" t="str">
            <v/>
          </cell>
          <cell r="AE22" t="str">
            <v/>
          </cell>
          <cell r="AF22" t="str">
            <v/>
          </cell>
          <cell r="AG22">
            <v>0</v>
          </cell>
          <cell r="AH22" t="str">
            <v>N-EST</v>
          </cell>
          <cell r="AI22">
            <v>0</v>
          </cell>
          <cell r="AJ22" t="str">
            <v/>
          </cell>
          <cell r="AK22" t="str">
            <v/>
          </cell>
          <cell r="AM22">
            <v>0</v>
          </cell>
          <cell r="AN22" t="str">
            <v>UN</v>
          </cell>
          <cell r="AO22" t="str">
            <v>***</v>
          </cell>
          <cell r="AP22" t="str">
            <v>zzzzzz</v>
          </cell>
          <cell r="AQ22" t="b">
            <v>0</v>
          </cell>
          <cell r="AR22" t="b">
            <v>1</v>
          </cell>
          <cell r="AS22">
            <v>0</v>
          </cell>
          <cell r="AT22">
            <v>0</v>
          </cell>
          <cell r="AU22">
            <v>1</v>
          </cell>
          <cell r="AV22">
            <v>0</v>
          </cell>
          <cell r="AW22" t="b">
            <v>0</v>
          </cell>
          <cell r="AX22" t="str">
            <v/>
          </cell>
          <cell r="AY22" t="b">
            <v>0</v>
          </cell>
          <cell r="AZ22" t="b">
            <v>0</v>
          </cell>
          <cell r="BA22">
            <v>0</v>
          </cell>
          <cell r="BB22">
            <v>0</v>
          </cell>
          <cell r="BC22">
            <v>0</v>
          </cell>
          <cell r="BD22" t="str">
            <v>LIB</v>
          </cell>
          <cell r="BE22" t="str">
            <v>LIB</v>
          </cell>
          <cell r="BF22">
            <v>1</v>
          </cell>
          <cell r="BG22">
            <v>0</v>
          </cell>
          <cell r="BH22" t="str">
            <v/>
          </cell>
          <cell r="BI22" t="str">
            <v/>
          </cell>
          <cell r="BJ22" t="str">
            <v/>
          </cell>
          <cell r="BK22" t="str">
            <v/>
          </cell>
          <cell r="BL22">
            <v>140</v>
          </cell>
          <cell r="BM22">
            <v>511</v>
          </cell>
          <cell r="BN22">
            <v>190</v>
          </cell>
          <cell r="BO22">
            <v>1978</v>
          </cell>
          <cell r="BP22">
            <v>0</v>
          </cell>
          <cell r="BQ22">
            <v>2819</v>
          </cell>
        </row>
        <row r="23">
          <cell r="A23" t="str">
            <v>000069</v>
          </cell>
          <cell r="B23" t="str">
            <v/>
          </cell>
          <cell r="C23" t="str">
            <v/>
          </cell>
          <cell r="D23" t="str">
            <v>SABORIZANTE PIMIENTA A</v>
          </cell>
          <cell r="E23" t="str">
            <v>CONT.ALERGENO</v>
          </cell>
          <cell r="F23" t="str">
            <v>IN</v>
          </cell>
          <cell r="G23" t="str">
            <v>KGS</v>
          </cell>
          <cell r="H23" t="str">
            <v>019</v>
          </cell>
          <cell r="I23" t="b">
            <v>1</v>
          </cell>
          <cell r="J23" t="b">
            <v>1</v>
          </cell>
          <cell r="K23" t="b">
            <v>0</v>
          </cell>
          <cell r="L23" t="str">
            <v>CompraVenta</v>
          </cell>
          <cell r="M23" t="str">
            <v>N</v>
          </cell>
          <cell r="N23" t="b">
            <v>1</v>
          </cell>
          <cell r="O23">
            <v>0.1</v>
          </cell>
          <cell r="P23" t="b">
            <v>0</v>
          </cell>
          <cell r="Q23" t="str">
            <v>INTERNO</v>
          </cell>
          <cell r="R23">
            <v>0</v>
          </cell>
          <cell r="S23" t="str">
            <v/>
          </cell>
          <cell r="T23">
            <v>0</v>
          </cell>
          <cell r="U23" t="str">
            <v/>
          </cell>
          <cell r="V23">
            <v>0</v>
          </cell>
          <cell r="W23" t="str">
            <v/>
          </cell>
          <cell r="X23">
            <v>0</v>
          </cell>
          <cell r="Y23" t="str">
            <v/>
          </cell>
          <cell r="Z23" t="str">
            <v/>
          </cell>
          <cell r="AA23" t="str">
            <v>Sabori</v>
          </cell>
          <cell r="AB23">
            <v>0</v>
          </cell>
          <cell r="AC23" t="str">
            <v/>
          </cell>
          <cell r="AD23" t="str">
            <v/>
          </cell>
          <cell r="AE23" t="str">
            <v/>
          </cell>
          <cell r="AF23" t="str">
            <v/>
          </cell>
          <cell r="AG23">
            <v>0</v>
          </cell>
          <cell r="AH23" t="str">
            <v>EST</v>
          </cell>
          <cell r="AI23">
            <v>0</v>
          </cell>
          <cell r="AJ23" t="str">
            <v/>
          </cell>
          <cell r="AK23" t="str">
            <v/>
          </cell>
          <cell r="AM23">
            <v>0</v>
          </cell>
          <cell r="AN23" t="str">
            <v>KGS</v>
          </cell>
          <cell r="AO23" t="str">
            <v>***</v>
          </cell>
          <cell r="AP23" t="str">
            <v>zzzzzz</v>
          </cell>
          <cell r="AQ23" t="b">
            <v>0</v>
          </cell>
          <cell r="AR23" t="b">
            <v>1</v>
          </cell>
          <cell r="AS23">
            <v>21</v>
          </cell>
          <cell r="AT23">
            <v>3</v>
          </cell>
          <cell r="AU23">
            <v>1</v>
          </cell>
          <cell r="AV23">
            <v>0</v>
          </cell>
          <cell r="AW23" t="b">
            <v>0</v>
          </cell>
          <cell r="AX23" t="str">
            <v/>
          </cell>
          <cell r="AY23" t="b">
            <v>0</v>
          </cell>
          <cell r="AZ23" t="b">
            <v>0</v>
          </cell>
          <cell r="BA23">
            <v>0</v>
          </cell>
          <cell r="BB23">
            <v>0</v>
          </cell>
          <cell r="BC23">
            <v>45</v>
          </cell>
          <cell r="BD23" t="str">
            <v>LIB</v>
          </cell>
          <cell r="BE23" t="str">
            <v>LIB</v>
          </cell>
          <cell r="BF23">
            <v>1</v>
          </cell>
          <cell r="BG23">
            <v>0</v>
          </cell>
          <cell r="BH23" t="str">
            <v/>
          </cell>
          <cell r="BI23" t="str">
            <v/>
          </cell>
          <cell r="BJ23" t="str">
            <v/>
          </cell>
          <cell r="BK23" t="str">
            <v/>
          </cell>
          <cell r="BL23">
            <v>140</v>
          </cell>
          <cell r="BM23">
            <v>511</v>
          </cell>
          <cell r="BN23">
            <v>190</v>
          </cell>
          <cell r="BO23">
            <v>1978</v>
          </cell>
          <cell r="BP23">
            <v>0</v>
          </cell>
          <cell r="BQ23">
            <v>2819</v>
          </cell>
        </row>
        <row r="24">
          <cell r="A24" t="str">
            <v>000071</v>
          </cell>
          <cell r="B24" t="str">
            <v/>
          </cell>
          <cell r="C24" t="str">
            <v/>
          </cell>
          <cell r="D24" t="str">
            <v>FLOW PACK DIA% TOMATE&amp;MUZZARE</v>
          </cell>
          <cell r="E24" t="str">
            <v/>
          </cell>
          <cell r="F24" t="str">
            <v>IN</v>
          </cell>
          <cell r="G24" t="str">
            <v>KG</v>
          </cell>
          <cell r="H24" t="str">
            <v>0112</v>
          </cell>
          <cell r="I24" t="b">
            <v>1</v>
          </cell>
          <cell r="J24" t="b">
            <v>1</v>
          </cell>
          <cell r="K24" t="b">
            <v>0</v>
          </cell>
          <cell r="L24" t="str">
            <v>CompraVenta</v>
          </cell>
          <cell r="M24" t="str">
            <v>N</v>
          </cell>
          <cell r="N24" t="b">
            <v>1</v>
          </cell>
          <cell r="O24">
            <v>0.01</v>
          </cell>
          <cell r="P24" t="b">
            <v>0</v>
          </cell>
          <cell r="Q24" t="str">
            <v>INTERNO</v>
          </cell>
          <cell r="R24">
            <v>0</v>
          </cell>
          <cell r="S24" t="str">
            <v/>
          </cell>
          <cell r="T24">
            <v>0</v>
          </cell>
          <cell r="U24" t="str">
            <v/>
          </cell>
          <cell r="V24">
            <v>0</v>
          </cell>
          <cell r="W24" t="str">
            <v/>
          </cell>
          <cell r="X24">
            <v>0</v>
          </cell>
          <cell r="Y24" t="str">
            <v/>
          </cell>
          <cell r="Z24" t="str">
            <v/>
          </cell>
          <cell r="AA24" t="str">
            <v>Flow</v>
          </cell>
          <cell r="AB24">
            <v>0</v>
          </cell>
          <cell r="AC24" t="str">
            <v/>
          </cell>
          <cell r="AD24" t="str">
            <v/>
          </cell>
          <cell r="AE24" t="str">
            <v/>
          </cell>
          <cell r="AF24" t="str">
            <v/>
          </cell>
          <cell r="AG24">
            <v>0</v>
          </cell>
          <cell r="AH24" t="str">
            <v>EST</v>
          </cell>
          <cell r="AI24">
            <v>0</v>
          </cell>
          <cell r="AJ24" t="str">
            <v/>
          </cell>
          <cell r="AK24" t="str">
            <v/>
          </cell>
          <cell r="AM24">
            <v>0</v>
          </cell>
          <cell r="AN24" t="str">
            <v>KG</v>
          </cell>
          <cell r="AO24" t="str">
            <v>***</v>
          </cell>
          <cell r="AP24" t="str">
            <v>zzzzzz</v>
          </cell>
          <cell r="AQ24" t="b">
            <v>0</v>
          </cell>
          <cell r="AR24" t="b">
            <v>1</v>
          </cell>
          <cell r="AS24">
            <v>35</v>
          </cell>
          <cell r="AT24">
            <v>6</v>
          </cell>
          <cell r="AU24">
            <v>1</v>
          </cell>
          <cell r="AV24">
            <v>0</v>
          </cell>
          <cell r="AW24" t="b">
            <v>0</v>
          </cell>
          <cell r="AX24" t="str">
            <v/>
          </cell>
          <cell r="AY24" t="b">
            <v>0</v>
          </cell>
          <cell r="AZ24" t="b">
            <v>0</v>
          </cell>
          <cell r="BA24">
            <v>0</v>
          </cell>
          <cell r="BB24">
            <v>0</v>
          </cell>
          <cell r="BC24">
            <v>45</v>
          </cell>
          <cell r="BD24" t="str">
            <v>LIB</v>
          </cell>
          <cell r="BE24" t="str">
            <v>LIB</v>
          </cell>
          <cell r="BF24">
            <v>1</v>
          </cell>
          <cell r="BG24">
            <v>0</v>
          </cell>
          <cell r="BH24" t="str">
            <v/>
          </cell>
          <cell r="BI24" t="str">
            <v/>
          </cell>
          <cell r="BJ24" t="str">
            <v/>
          </cell>
          <cell r="BK24" t="str">
            <v/>
          </cell>
          <cell r="BL24">
            <v>140</v>
          </cell>
          <cell r="BM24">
            <v>511</v>
          </cell>
          <cell r="BN24">
            <v>190</v>
          </cell>
          <cell r="BO24">
            <v>1978</v>
          </cell>
          <cell r="BP24">
            <v>0</v>
          </cell>
          <cell r="BQ24">
            <v>2819</v>
          </cell>
        </row>
        <row r="25">
          <cell r="A25" t="str">
            <v>000072</v>
          </cell>
          <cell r="B25" t="str">
            <v/>
          </cell>
          <cell r="C25" t="str">
            <v/>
          </cell>
          <cell r="D25" t="str">
            <v>FLOW PACK DIA% VERDURA&amp;MUZZARE</v>
          </cell>
          <cell r="E25" t="str">
            <v/>
          </cell>
          <cell r="F25" t="str">
            <v>IN</v>
          </cell>
          <cell r="G25" t="str">
            <v>KG</v>
          </cell>
          <cell r="H25" t="str">
            <v>0112</v>
          </cell>
          <cell r="I25" t="b">
            <v>1</v>
          </cell>
          <cell r="J25" t="b">
            <v>1</v>
          </cell>
          <cell r="K25" t="b">
            <v>0</v>
          </cell>
          <cell r="L25" t="str">
            <v>CompraVenta</v>
          </cell>
          <cell r="M25" t="str">
            <v>N</v>
          </cell>
          <cell r="N25" t="b">
            <v>1</v>
          </cell>
          <cell r="O25">
            <v>0.01</v>
          </cell>
          <cell r="P25" t="b">
            <v>0</v>
          </cell>
          <cell r="Q25" t="str">
            <v>INTERNO</v>
          </cell>
          <cell r="R25">
            <v>0</v>
          </cell>
          <cell r="S25" t="str">
            <v/>
          </cell>
          <cell r="T25">
            <v>0</v>
          </cell>
          <cell r="U25" t="str">
            <v/>
          </cell>
          <cell r="V25">
            <v>0</v>
          </cell>
          <cell r="W25" t="str">
            <v/>
          </cell>
          <cell r="X25">
            <v>0</v>
          </cell>
          <cell r="Y25" t="str">
            <v/>
          </cell>
          <cell r="Z25" t="str">
            <v/>
          </cell>
          <cell r="AA25" t="str">
            <v>Flow</v>
          </cell>
          <cell r="AB25">
            <v>0</v>
          </cell>
          <cell r="AC25" t="str">
            <v/>
          </cell>
          <cell r="AD25" t="str">
            <v/>
          </cell>
          <cell r="AE25" t="str">
            <v/>
          </cell>
          <cell r="AF25" t="str">
            <v/>
          </cell>
          <cell r="AG25">
            <v>0</v>
          </cell>
          <cell r="AH25" t="str">
            <v>EST</v>
          </cell>
          <cell r="AI25">
            <v>0</v>
          </cell>
          <cell r="AJ25" t="str">
            <v/>
          </cell>
          <cell r="AK25" t="str">
            <v/>
          </cell>
          <cell r="AM25">
            <v>0</v>
          </cell>
          <cell r="AN25" t="str">
            <v>KG</v>
          </cell>
          <cell r="AO25" t="str">
            <v>***</v>
          </cell>
          <cell r="AP25" t="str">
            <v>zzzzzz</v>
          </cell>
          <cell r="AQ25" t="b">
            <v>0</v>
          </cell>
          <cell r="AR25" t="b">
            <v>1</v>
          </cell>
          <cell r="AS25">
            <v>35</v>
          </cell>
          <cell r="AT25">
            <v>6</v>
          </cell>
          <cell r="AU25">
            <v>1</v>
          </cell>
          <cell r="AV25">
            <v>0</v>
          </cell>
          <cell r="AW25" t="b">
            <v>0</v>
          </cell>
          <cell r="AX25" t="str">
            <v/>
          </cell>
          <cell r="AY25" t="b">
            <v>0</v>
          </cell>
          <cell r="AZ25" t="b">
            <v>0</v>
          </cell>
          <cell r="BA25">
            <v>0</v>
          </cell>
          <cell r="BB25">
            <v>0</v>
          </cell>
          <cell r="BC25">
            <v>45</v>
          </cell>
          <cell r="BD25" t="str">
            <v>LIB</v>
          </cell>
          <cell r="BE25" t="str">
            <v>LIB</v>
          </cell>
          <cell r="BF25">
            <v>1</v>
          </cell>
          <cell r="BG25">
            <v>0</v>
          </cell>
          <cell r="BH25" t="str">
            <v/>
          </cell>
          <cell r="BI25" t="str">
            <v/>
          </cell>
          <cell r="BJ25" t="str">
            <v/>
          </cell>
          <cell r="BK25" t="str">
            <v/>
          </cell>
          <cell r="BL25">
            <v>140</v>
          </cell>
          <cell r="BM25">
            <v>511</v>
          </cell>
          <cell r="BN25">
            <v>190</v>
          </cell>
          <cell r="BO25">
            <v>1978</v>
          </cell>
          <cell r="BP25">
            <v>0</v>
          </cell>
          <cell r="BQ25">
            <v>2819</v>
          </cell>
        </row>
        <row r="26">
          <cell r="A26" t="str">
            <v>000074</v>
          </cell>
          <cell r="B26" t="str">
            <v>A. PAMPA SP 17</v>
          </cell>
          <cell r="C26" t="str">
            <v/>
          </cell>
          <cell r="D26" t="str">
            <v>TEXTURIZADO DE SOJA B</v>
          </cell>
          <cell r="E26" t="str">
            <v>CONT.ALERGENO</v>
          </cell>
          <cell r="F26" t="str">
            <v>IN</v>
          </cell>
          <cell r="G26" t="str">
            <v>KGS</v>
          </cell>
          <cell r="H26" t="str">
            <v>019</v>
          </cell>
          <cell r="I26" t="b">
            <v>1</v>
          </cell>
          <cell r="J26" t="b">
            <v>1</v>
          </cell>
          <cell r="K26" t="b">
            <v>0</v>
          </cell>
          <cell r="L26" t="str">
            <v>CompraVenta</v>
          </cell>
          <cell r="M26" t="str">
            <v>N</v>
          </cell>
          <cell r="N26" t="b">
            <v>1</v>
          </cell>
          <cell r="O26">
            <v>0.01</v>
          </cell>
          <cell r="P26" t="b">
            <v>0</v>
          </cell>
          <cell r="Q26" t="str">
            <v>INTERNO</v>
          </cell>
          <cell r="R26">
            <v>0</v>
          </cell>
          <cell r="S26" t="str">
            <v/>
          </cell>
          <cell r="T26">
            <v>0</v>
          </cell>
          <cell r="U26" t="str">
            <v/>
          </cell>
          <cell r="V26">
            <v>0</v>
          </cell>
          <cell r="W26" t="str">
            <v/>
          </cell>
          <cell r="X26">
            <v>0</v>
          </cell>
          <cell r="Y26" t="str">
            <v/>
          </cell>
          <cell r="Z26" t="str">
            <v/>
          </cell>
          <cell r="AA26" t="str">
            <v>Textur</v>
          </cell>
          <cell r="AB26">
            <v>0</v>
          </cell>
          <cell r="AC26" t="str">
            <v/>
          </cell>
          <cell r="AD26" t="str">
            <v/>
          </cell>
          <cell r="AE26" t="str">
            <v/>
          </cell>
          <cell r="AF26" t="str">
            <v/>
          </cell>
          <cell r="AG26">
            <v>0</v>
          </cell>
          <cell r="AH26" t="str">
            <v>EST</v>
          </cell>
          <cell r="AI26">
            <v>0</v>
          </cell>
          <cell r="AJ26" t="str">
            <v/>
          </cell>
          <cell r="AK26" t="str">
            <v/>
          </cell>
          <cell r="AM26">
            <v>0</v>
          </cell>
          <cell r="AN26" t="str">
            <v>KG</v>
          </cell>
          <cell r="AO26" t="str">
            <v>***</v>
          </cell>
          <cell r="AP26" t="str">
            <v>zzzzzz</v>
          </cell>
          <cell r="AQ26" t="b">
            <v>0</v>
          </cell>
          <cell r="AR26" t="b">
            <v>1</v>
          </cell>
          <cell r="AS26">
            <v>15</v>
          </cell>
          <cell r="AT26">
            <v>3</v>
          </cell>
          <cell r="AU26">
            <v>1</v>
          </cell>
          <cell r="AV26">
            <v>0</v>
          </cell>
          <cell r="AW26" t="b">
            <v>0</v>
          </cell>
          <cell r="AX26" t="str">
            <v/>
          </cell>
          <cell r="AY26" t="b">
            <v>0</v>
          </cell>
          <cell r="AZ26" t="b">
            <v>0</v>
          </cell>
          <cell r="BA26">
            <v>0</v>
          </cell>
          <cell r="BB26">
            <v>0</v>
          </cell>
          <cell r="BC26">
            <v>45</v>
          </cell>
          <cell r="BD26" t="str">
            <v>LIB</v>
          </cell>
          <cell r="BE26" t="str">
            <v>LIB</v>
          </cell>
          <cell r="BF26">
            <v>1</v>
          </cell>
          <cell r="BG26">
            <v>0</v>
          </cell>
          <cell r="BH26" t="str">
            <v/>
          </cell>
          <cell r="BI26" t="str">
            <v/>
          </cell>
          <cell r="BJ26" t="str">
            <v/>
          </cell>
          <cell r="BK26" t="str">
            <v/>
          </cell>
          <cell r="BL26">
            <v>140</v>
          </cell>
          <cell r="BM26">
            <v>511</v>
          </cell>
          <cell r="BN26">
            <v>190</v>
          </cell>
          <cell r="BO26">
            <v>1978</v>
          </cell>
          <cell r="BP26">
            <v>0</v>
          </cell>
          <cell r="BQ26">
            <v>2819</v>
          </cell>
        </row>
        <row r="27">
          <cell r="A27" t="str">
            <v>000076</v>
          </cell>
          <cell r="B27" t="str">
            <v/>
          </cell>
          <cell r="C27" t="str">
            <v/>
          </cell>
          <cell r="D27" t="str">
            <v>FECULA DE MAIZ</v>
          </cell>
          <cell r="E27" t="str">
            <v/>
          </cell>
          <cell r="F27" t="str">
            <v>AR</v>
          </cell>
          <cell r="G27" t="str">
            <v>KGS</v>
          </cell>
          <cell r="H27" t="str">
            <v>019</v>
          </cell>
          <cell r="I27" t="b">
            <v>1</v>
          </cell>
          <cell r="J27" t="b">
            <v>1</v>
          </cell>
          <cell r="K27" t="b">
            <v>0</v>
          </cell>
          <cell r="L27" t="str">
            <v>CompraVenta</v>
          </cell>
          <cell r="M27" t="str">
            <v>N</v>
          </cell>
          <cell r="N27" t="b">
            <v>0</v>
          </cell>
          <cell r="O27">
            <v>0</v>
          </cell>
          <cell r="P27" t="b">
            <v>0</v>
          </cell>
          <cell r="Q27" t="str">
            <v>INTERNO</v>
          </cell>
          <cell r="R27">
            <v>0</v>
          </cell>
          <cell r="S27" t="str">
            <v/>
          </cell>
          <cell r="T27">
            <v>0</v>
          </cell>
          <cell r="U27" t="str">
            <v/>
          </cell>
          <cell r="V27">
            <v>0</v>
          </cell>
          <cell r="W27" t="str">
            <v/>
          </cell>
          <cell r="X27">
            <v>0</v>
          </cell>
          <cell r="Y27" t="str">
            <v/>
          </cell>
          <cell r="Z27" t="str">
            <v/>
          </cell>
          <cell r="AA27" t="str">
            <v/>
          </cell>
          <cell r="AB27">
            <v>0</v>
          </cell>
          <cell r="AC27" t="str">
            <v/>
          </cell>
          <cell r="AD27" t="str">
            <v/>
          </cell>
          <cell r="AE27" t="str">
            <v/>
          </cell>
          <cell r="AF27" t="str">
            <v/>
          </cell>
          <cell r="AG27">
            <v>0</v>
          </cell>
          <cell r="AH27" t="str">
            <v>EST</v>
          </cell>
          <cell r="AI27">
            <v>0</v>
          </cell>
          <cell r="AJ27" t="str">
            <v/>
          </cell>
          <cell r="AK27" t="str">
            <v/>
          </cell>
          <cell r="AM27">
            <v>0</v>
          </cell>
          <cell r="AN27" t="str">
            <v>KGS</v>
          </cell>
          <cell r="AO27" t="str">
            <v>***</v>
          </cell>
          <cell r="AP27" t="str">
            <v>zzzzzz</v>
          </cell>
          <cell r="AQ27" t="b">
            <v>0</v>
          </cell>
          <cell r="AR27" t="b">
            <v>1</v>
          </cell>
          <cell r="AS27">
            <v>0</v>
          </cell>
          <cell r="AT27">
            <v>0</v>
          </cell>
          <cell r="AU27">
            <v>1</v>
          </cell>
          <cell r="AV27">
            <v>0</v>
          </cell>
          <cell r="AW27" t="b">
            <v>0</v>
          </cell>
          <cell r="AX27" t="str">
            <v/>
          </cell>
          <cell r="AY27" t="b">
            <v>0</v>
          </cell>
          <cell r="AZ27" t="b">
            <v>0</v>
          </cell>
          <cell r="BA27">
            <v>0</v>
          </cell>
          <cell r="BB27">
            <v>0</v>
          </cell>
          <cell r="BC27">
            <v>0</v>
          </cell>
          <cell r="BD27" t="str">
            <v>LIB</v>
          </cell>
          <cell r="BE27" t="str">
            <v>LIB</v>
          </cell>
          <cell r="BF27">
            <v>1</v>
          </cell>
          <cell r="BG27">
            <v>0</v>
          </cell>
          <cell r="BH27" t="str">
            <v/>
          </cell>
          <cell r="BI27" t="str">
            <v/>
          </cell>
          <cell r="BJ27" t="str">
            <v/>
          </cell>
          <cell r="BK27" t="str">
            <v/>
          </cell>
          <cell r="BL27">
            <v>140</v>
          </cell>
          <cell r="BM27">
            <v>511</v>
          </cell>
          <cell r="BN27">
            <v>190</v>
          </cell>
          <cell r="BO27">
            <v>1978</v>
          </cell>
          <cell r="BP27">
            <v>0</v>
          </cell>
          <cell r="BQ27">
            <v>2819</v>
          </cell>
        </row>
        <row r="28">
          <cell r="A28" t="str">
            <v>000087</v>
          </cell>
          <cell r="B28" t="str">
            <v/>
          </cell>
          <cell r="C28" t="str">
            <v/>
          </cell>
          <cell r="D28" t="str">
            <v>PALLETS</v>
          </cell>
          <cell r="E28" t="str">
            <v/>
          </cell>
          <cell r="F28" t="str">
            <v>AR</v>
          </cell>
          <cell r="G28" t="str">
            <v>UN</v>
          </cell>
          <cell r="H28" t="str">
            <v>0112</v>
          </cell>
          <cell r="I28" t="b">
            <v>1</v>
          </cell>
          <cell r="J28" t="b">
            <v>0</v>
          </cell>
          <cell r="K28" t="b">
            <v>0</v>
          </cell>
          <cell r="L28" t="str">
            <v>CompraVenta</v>
          </cell>
          <cell r="M28" t="str">
            <v>N</v>
          </cell>
          <cell r="N28" t="b">
            <v>0</v>
          </cell>
          <cell r="O28">
            <v>0</v>
          </cell>
          <cell r="P28" t="b">
            <v>0</v>
          </cell>
          <cell r="Q28" t="str">
            <v>INTERNO</v>
          </cell>
          <cell r="R28">
            <v>0</v>
          </cell>
          <cell r="S28" t="str">
            <v/>
          </cell>
          <cell r="T28">
            <v>0</v>
          </cell>
          <cell r="U28" t="str">
            <v/>
          </cell>
          <cell r="V28">
            <v>0</v>
          </cell>
          <cell r="W28" t="str">
            <v/>
          </cell>
          <cell r="X28">
            <v>0</v>
          </cell>
          <cell r="Y28" t="str">
            <v/>
          </cell>
          <cell r="Z28" t="str">
            <v/>
          </cell>
          <cell r="AA28" t="str">
            <v>Pallet</v>
          </cell>
          <cell r="AB28">
            <v>0</v>
          </cell>
          <cell r="AC28" t="str">
            <v/>
          </cell>
          <cell r="AD28" t="str">
            <v/>
          </cell>
          <cell r="AE28" t="str">
            <v/>
          </cell>
          <cell r="AF28" t="str">
            <v/>
          </cell>
          <cell r="AG28">
            <v>0</v>
          </cell>
          <cell r="AH28" t="str">
            <v>N-EST</v>
          </cell>
          <cell r="AI28">
            <v>0</v>
          </cell>
          <cell r="AJ28" t="str">
            <v/>
          </cell>
          <cell r="AK28" t="str">
            <v/>
          </cell>
          <cell r="AM28">
            <v>0</v>
          </cell>
          <cell r="AN28" t="str">
            <v>UN</v>
          </cell>
          <cell r="AO28" t="str">
            <v>***</v>
          </cell>
          <cell r="AP28" t="str">
            <v>zzzzzz</v>
          </cell>
          <cell r="AQ28" t="b">
            <v>0</v>
          </cell>
          <cell r="AR28" t="b">
            <v>1</v>
          </cell>
          <cell r="AS28">
            <v>0</v>
          </cell>
          <cell r="AT28">
            <v>0</v>
          </cell>
          <cell r="AU28">
            <v>1</v>
          </cell>
          <cell r="AV28">
            <v>0</v>
          </cell>
          <cell r="AW28" t="b">
            <v>0</v>
          </cell>
          <cell r="AX28" t="str">
            <v/>
          </cell>
          <cell r="AY28" t="b">
            <v>0</v>
          </cell>
          <cell r="AZ28" t="b">
            <v>0</v>
          </cell>
          <cell r="BA28">
            <v>0</v>
          </cell>
          <cell r="BB28">
            <v>0</v>
          </cell>
          <cell r="BC28">
            <v>0</v>
          </cell>
          <cell r="BD28" t="str">
            <v>LIB</v>
          </cell>
          <cell r="BE28" t="str">
            <v>LIB</v>
          </cell>
          <cell r="BF28">
            <v>1</v>
          </cell>
          <cell r="BG28">
            <v>0</v>
          </cell>
          <cell r="BH28" t="str">
            <v/>
          </cell>
          <cell r="BI28" t="str">
            <v/>
          </cell>
          <cell r="BJ28" t="str">
            <v/>
          </cell>
          <cell r="BK28" t="str">
            <v/>
          </cell>
          <cell r="BL28">
            <v>140</v>
          </cell>
          <cell r="BM28">
            <v>511</v>
          </cell>
          <cell r="BN28">
            <v>190</v>
          </cell>
          <cell r="BO28">
            <v>1978</v>
          </cell>
          <cell r="BP28">
            <v>0</v>
          </cell>
          <cell r="BQ28">
            <v>2819</v>
          </cell>
        </row>
        <row r="29">
          <cell r="A29" t="str">
            <v>000088</v>
          </cell>
          <cell r="B29" t="str">
            <v/>
          </cell>
          <cell r="C29" t="str">
            <v/>
          </cell>
          <cell r="D29" t="str">
            <v>PALLETS EXPORTACION</v>
          </cell>
          <cell r="E29" t="str">
            <v/>
          </cell>
          <cell r="F29" t="str">
            <v>IN</v>
          </cell>
          <cell r="G29" t="str">
            <v>UN</v>
          </cell>
          <cell r="H29" t="str">
            <v>0112</v>
          </cell>
          <cell r="I29" t="b">
            <v>1</v>
          </cell>
          <cell r="J29" t="b">
            <v>0</v>
          </cell>
          <cell r="K29" t="b">
            <v>0</v>
          </cell>
          <cell r="L29" t="str">
            <v>CompraVenta</v>
          </cell>
          <cell r="M29" t="str">
            <v>N</v>
          </cell>
          <cell r="N29" t="b">
            <v>0</v>
          </cell>
          <cell r="O29">
            <v>0</v>
          </cell>
          <cell r="P29" t="b">
            <v>0</v>
          </cell>
          <cell r="Q29" t="str">
            <v>INTERNO</v>
          </cell>
          <cell r="R29">
            <v>0</v>
          </cell>
          <cell r="S29" t="str">
            <v/>
          </cell>
          <cell r="T29">
            <v>0</v>
          </cell>
          <cell r="U29" t="str">
            <v/>
          </cell>
          <cell r="V29">
            <v>0</v>
          </cell>
          <cell r="W29" t="str">
            <v/>
          </cell>
          <cell r="X29">
            <v>0</v>
          </cell>
          <cell r="Y29" t="str">
            <v/>
          </cell>
          <cell r="Z29" t="str">
            <v/>
          </cell>
          <cell r="AA29" t="str">
            <v>Pallet</v>
          </cell>
          <cell r="AB29">
            <v>0</v>
          </cell>
          <cell r="AC29" t="str">
            <v/>
          </cell>
          <cell r="AD29" t="str">
            <v/>
          </cell>
          <cell r="AE29" t="str">
            <v/>
          </cell>
          <cell r="AF29" t="str">
            <v/>
          </cell>
          <cell r="AG29">
            <v>0</v>
          </cell>
          <cell r="AH29" t="str">
            <v>N-EST</v>
          </cell>
          <cell r="AI29">
            <v>0</v>
          </cell>
          <cell r="AJ29" t="str">
            <v/>
          </cell>
          <cell r="AK29" t="str">
            <v/>
          </cell>
          <cell r="AM29">
            <v>0</v>
          </cell>
          <cell r="AN29" t="str">
            <v>UN</v>
          </cell>
          <cell r="AO29" t="str">
            <v>***</v>
          </cell>
          <cell r="AP29" t="str">
            <v>zzzzzz</v>
          </cell>
          <cell r="AQ29" t="b">
            <v>0</v>
          </cell>
          <cell r="AR29" t="b">
            <v>1</v>
          </cell>
          <cell r="AS29">
            <v>0</v>
          </cell>
          <cell r="AT29">
            <v>0</v>
          </cell>
          <cell r="AU29">
            <v>1</v>
          </cell>
          <cell r="AV29">
            <v>0</v>
          </cell>
          <cell r="AW29" t="b">
            <v>0</v>
          </cell>
          <cell r="AX29" t="str">
            <v/>
          </cell>
          <cell r="AY29" t="b">
            <v>0</v>
          </cell>
          <cell r="AZ29" t="b">
            <v>0</v>
          </cell>
          <cell r="BA29">
            <v>0</v>
          </cell>
          <cell r="BB29">
            <v>0</v>
          </cell>
          <cell r="BC29">
            <v>45</v>
          </cell>
          <cell r="BD29" t="str">
            <v>LIB</v>
          </cell>
          <cell r="BE29" t="str">
            <v>LIB</v>
          </cell>
          <cell r="BF29">
            <v>1</v>
          </cell>
          <cell r="BG29">
            <v>0</v>
          </cell>
          <cell r="BH29" t="str">
            <v/>
          </cell>
          <cell r="BI29" t="str">
            <v/>
          </cell>
          <cell r="BJ29" t="str">
            <v/>
          </cell>
          <cell r="BK29" t="str">
            <v/>
          </cell>
          <cell r="BL29">
            <v>140</v>
          </cell>
          <cell r="BM29">
            <v>511</v>
          </cell>
          <cell r="BN29">
            <v>190</v>
          </cell>
          <cell r="BO29">
            <v>1978</v>
          </cell>
          <cell r="BP29">
            <v>0</v>
          </cell>
          <cell r="BQ29">
            <v>2819</v>
          </cell>
        </row>
        <row r="30">
          <cell r="A30" t="str">
            <v>000089</v>
          </cell>
          <cell r="B30" t="str">
            <v/>
          </cell>
          <cell r="C30" t="str">
            <v/>
          </cell>
          <cell r="D30" t="str">
            <v>ETIQUETA 110X124  CELESTE</v>
          </cell>
          <cell r="E30" t="str">
            <v>UNIDADES</v>
          </cell>
          <cell r="F30" t="str">
            <v>AR</v>
          </cell>
          <cell r="G30" t="str">
            <v>UNI</v>
          </cell>
          <cell r="H30" t="str">
            <v>0128</v>
          </cell>
          <cell r="I30" t="b">
            <v>1</v>
          </cell>
          <cell r="J30" t="b">
            <v>0</v>
          </cell>
          <cell r="K30" t="b">
            <v>0</v>
          </cell>
          <cell r="L30" t="str">
            <v>CompraVenta</v>
          </cell>
          <cell r="M30" t="str">
            <v>N</v>
          </cell>
          <cell r="N30" t="b">
            <v>0</v>
          </cell>
          <cell r="O30">
            <v>0</v>
          </cell>
          <cell r="P30" t="b">
            <v>0</v>
          </cell>
          <cell r="Q30" t="str">
            <v>INTERNO</v>
          </cell>
          <cell r="R30">
            <v>0</v>
          </cell>
          <cell r="S30" t="str">
            <v/>
          </cell>
          <cell r="T30">
            <v>0</v>
          </cell>
          <cell r="U30" t="str">
            <v/>
          </cell>
          <cell r="V30">
            <v>0</v>
          </cell>
          <cell r="W30" t="str">
            <v/>
          </cell>
          <cell r="X30">
            <v>0</v>
          </cell>
          <cell r="Y30" t="str">
            <v/>
          </cell>
          <cell r="Z30" t="str">
            <v/>
          </cell>
          <cell r="AA30" t="str">
            <v/>
          </cell>
          <cell r="AB30">
            <v>0</v>
          </cell>
          <cell r="AC30" t="str">
            <v/>
          </cell>
          <cell r="AD30" t="str">
            <v/>
          </cell>
          <cell r="AE30" t="str">
            <v/>
          </cell>
          <cell r="AF30" t="str">
            <v/>
          </cell>
          <cell r="AG30">
            <v>0</v>
          </cell>
          <cell r="AH30" t="str">
            <v>N-EST</v>
          </cell>
          <cell r="AI30">
            <v>0</v>
          </cell>
          <cell r="AJ30" t="str">
            <v/>
          </cell>
          <cell r="AK30" t="str">
            <v/>
          </cell>
          <cell r="AM30">
            <v>0</v>
          </cell>
          <cell r="AN30" t="str">
            <v>UNI</v>
          </cell>
          <cell r="AO30" t="str">
            <v>***</v>
          </cell>
          <cell r="AP30" t="str">
            <v>zzzzzz</v>
          </cell>
          <cell r="AQ30" t="b">
            <v>0</v>
          </cell>
          <cell r="AR30" t="b">
            <v>1</v>
          </cell>
          <cell r="AS30">
            <v>0</v>
          </cell>
          <cell r="AT30">
            <v>0</v>
          </cell>
          <cell r="AU30">
            <v>1</v>
          </cell>
          <cell r="AV30">
            <v>0</v>
          </cell>
          <cell r="AW30" t="b">
            <v>0</v>
          </cell>
          <cell r="AX30" t="str">
            <v/>
          </cell>
          <cell r="AY30" t="b">
            <v>0</v>
          </cell>
          <cell r="AZ30" t="b">
            <v>0</v>
          </cell>
          <cell r="BA30">
            <v>0</v>
          </cell>
          <cell r="BB30">
            <v>0</v>
          </cell>
          <cell r="BC30">
            <v>0</v>
          </cell>
          <cell r="BD30" t="str">
            <v>LIB</v>
          </cell>
          <cell r="BE30" t="str">
            <v>LIB</v>
          </cell>
          <cell r="BF30">
            <v>1</v>
          </cell>
          <cell r="BG30">
            <v>0</v>
          </cell>
          <cell r="BH30" t="str">
            <v/>
          </cell>
          <cell r="BI30" t="str">
            <v/>
          </cell>
          <cell r="BJ30" t="str">
            <v/>
          </cell>
          <cell r="BK30" t="str">
            <v/>
          </cell>
          <cell r="BL30">
            <v>140</v>
          </cell>
          <cell r="BM30">
            <v>511</v>
          </cell>
          <cell r="BN30">
            <v>190</v>
          </cell>
          <cell r="BO30">
            <v>1978</v>
          </cell>
          <cell r="BP30">
            <v>0</v>
          </cell>
          <cell r="BQ30">
            <v>2819</v>
          </cell>
        </row>
        <row r="31">
          <cell r="A31" t="str">
            <v>000095</v>
          </cell>
          <cell r="B31" t="str">
            <v/>
          </cell>
          <cell r="C31" t="str">
            <v/>
          </cell>
          <cell r="D31" t="str">
            <v>ETIQUETAS 100X80 AMARILLA</v>
          </cell>
          <cell r="E31" t="str">
            <v>UNIDAD</v>
          </cell>
          <cell r="F31" t="str">
            <v>AR</v>
          </cell>
          <cell r="G31" t="str">
            <v>UNI</v>
          </cell>
          <cell r="H31" t="str">
            <v>0128</v>
          </cell>
          <cell r="I31" t="b">
            <v>1</v>
          </cell>
          <cell r="J31" t="b">
            <v>0</v>
          </cell>
          <cell r="K31" t="b">
            <v>0</v>
          </cell>
          <cell r="L31" t="str">
            <v>CompraVenta</v>
          </cell>
          <cell r="M31" t="str">
            <v>N</v>
          </cell>
          <cell r="N31" t="b">
            <v>0</v>
          </cell>
          <cell r="O31">
            <v>0</v>
          </cell>
          <cell r="P31" t="b">
            <v>0</v>
          </cell>
          <cell r="Q31" t="str">
            <v>INTERNO</v>
          </cell>
          <cell r="R31">
            <v>0</v>
          </cell>
          <cell r="S31" t="str">
            <v/>
          </cell>
          <cell r="T31">
            <v>0</v>
          </cell>
          <cell r="U31" t="str">
            <v/>
          </cell>
          <cell r="V31">
            <v>0</v>
          </cell>
          <cell r="W31" t="str">
            <v/>
          </cell>
          <cell r="X31">
            <v>0</v>
          </cell>
          <cell r="Y31" t="str">
            <v/>
          </cell>
          <cell r="Z31" t="str">
            <v/>
          </cell>
          <cell r="AA31" t="str">
            <v/>
          </cell>
          <cell r="AB31">
            <v>0</v>
          </cell>
          <cell r="AC31" t="str">
            <v/>
          </cell>
          <cell r="AD31" t="str">
            <v/>
          </cell>
          <cell r="AE31" t="str">
            <v/>
          </cell>
          <cell r="AF31" t="str">
            <v/>
          </cell>
          <cell r="AG31">
            <v>0</v>
          </cell>
          <cell r="AH31" t="str">
            <v>N-EST</v>
          </cell>
          <cell r="AI31">
            <v>0</v>
          </cell>
          <cell r="AJ31" t="str">
            <v/>
          </cell>
          <cell r="AK31" t="str">
            <v/>
          </cell>
          <cell r="AM31">
            <v>0</v>
          </cell>
          <cell r="AN31" t="str">
            <v>UNI</v>
          </cell>
          <cell r="AO31" t="str">
            <v>***</v>
          </cell>
          <cell r="AP31" t="str">
            <v>zzzzzz</v>
          </cell>
          <cell r="AQ31" t="b">
            <v>0</v>
          </cell>
          <cell r="AR31" t="b">
            <v>1</v>
          </cell>
          <cell r="AS31">
            <v>0</v>
          </cell>
          <cell r="AT31">
            <v>0</v>
          </cell>
          <cell r="AU31">
            <v>1</v>
          </cell>
          <cell r="AV31">
            <v>0</v>
          </cell>
          <cell r="AW31" t="b">
            <v>0</v>
          </cell>
          <cell r="AX31" t="str">
            <v/>
          </cell>
          <cell r="AY31" t="b">
            <v>0</v>
          </cell>
          <cell r="AZ31" t="b">
            <v>0</v>
          </cell>
          <cell r="BA31">
            <v>0</v>
          </cell>
          <cell r="BB31">
            <v>0</v>
          </cell>
          <cell r="BC31">
            <v>0</v>
          </cell>
          <cell r="BD31" t="str">
            <v>LIB</v>
          </cell>
          <cell r="BE31" t="str">
            <v>LIB</v>
          </cell>
          <cell r="BF31">
            <v>1</v>
          </cell>
          <cell r="BG31">
            <v>0</v>
          </cell>
          <cell r="BH31" t="str">
            <v/>
          </cell>
          <cell r="BI31" t="str">
            <v/>
          </cell>
          <cell r="BJ31" t="str">
            <v/>
          </cell>
          <cell r="BK31" t="str">
            <v/>
          </cell>
          <cell r="BL31">
            <v>140</v>
          </cell>
          <cell r="BM31">
            <v>511</v>
          </cell>
          <cell r="BN31">
            <v>190</v>
          </cell>
          <cell r="BO31">
            <v>1978</v>
          </cell>
          <cell r="BP31">
            <v>0</v>
          </cell>
          <cell r="BQ31">
            <v>2819</v>
          </cell>
        </row>
        <row r="32">
          <cell r="A32" t="str">
            <v>000097</v>
          </cell>
          <cell r="B32" t="str">
            <v/>
          </cell>
          <cell r="C32" t="str">
            <v/>
          </cell>
          <cell r="D32" t="str">
            <v>ETIQUETA 110X124  VERDE</v>
          </cell>
          <cell r="E32" t="str">
            <v>UNIDADES</v>
          </cell>
          <cell r="F32" t="str">
            <v>AR</v>
          </cell>
          <cell r="G32" t="str">
            <v>UNI</v>
          </cell>
          <cell r="H32" t="str">
            <v>0128</v>
          </cell>
          <cell r="I32" t="b">
            <v>1</v>
          </cell>
          <cell r="J32" t="b">
            <v>0</v>
          </cell>
          <cell r="K32" t="b">
            <v>0</v>
          </cell>
          <cell r="L32" t="str">
            <v>CompraVenta</v>
          </cell>
          <cell r="M32" t="str">
            <v>N</v>
          </cell>
          <cell r="N32" t="b">
            <v>0</v>
          </cell>
          <cell r="O32">
            <v>0</v>
          </cell>
          <cell r="P32" t="b">
            <v>0</v>
          </cell>
          <cell r="Q32" t="str">
            <v>INTERNO</v>
          </cell>
          <cell r="R32">
            <v>0</v>
          </cell>
          <cell r="S32" t="str">
            <v/>
          </cell>
          <cell r="T32">
            <v>0</v>
          </cell>
          <cell r="U32" t="str">
            <v/>
          </cell>
          <cell r="V32">
            <v>0</v>
          </cell>
          <cell r="W32" t="str">
            <v/>
          </cell>
          <cell r="X32">
            <v>0</v>
          </cell>
          <cell r="Y32" t="str">
            <v/>
          </cell>
          <cell r="Z32" t="str">
            <v/>
          </cell>
          <cell r="AA32" t="str">
            <v/>
          </cell>
          <cell r="AB32">
            <v>0</v>
          </cell>
          <cell r="AC32" t="str">
            <v/>
          </cell>
          <cell r="AD32" t="str">
            <v/>
          </cell>
          <cell r="AE32" t="str">
            <v/>
          </cell>
          <cell r="AF32" t="str">
            <v/>
          </cell>
          <cell r="AG32">
            <v>0</v>
          </cell>
          <cell r="AH32" t="str">
            <v>N-EST</v>
          </cell>
          <cell r="AI32">
            <v>0</v>
          </cell>
          <cell r="AJ32" t="str">
            <v/>
          </cell>
          <cell r="AK32" t="str">
            <v/>
          </cell>
          <cell r="AM32">
            <v>0</v>
          </cell>
          <cell r="AN32" t="str">
            <v>UNI</v>
          </cell>
          <cell r="AO32" t="str">
            <v>***</v>
          </cell>
          <cell r="AP32" t="str">
            <v>zzzzzz</v>
          </cell>
          <cell r="AQ32" t="b">
            <v>0</v>
          </cell>
          <cell r="AR32" t="b">
            <v>1</v>
          </cell>
          <cell r="AS32">
            <v>0</v>
          </cell>
          <cell r="AT32">
            <v>0</v>
          </cell>
          <cell r="AU32">
            <v>1</v>
          </cell>
          <cell r="AV32">
            <v>0</v>
          </cell>
          <cell r="AW32" t="b">
            <v>0</v>
          </cell>
          <cell r="AX32" t="str">
            <v/>
          </cell>
          <cell r="AY32" t="b">
            <v>0</v>
          </cell>
          <cell r="AZ32" t="b">
            <v>0</v>
          </cell>
          <cell r="BA32">
            <v>0</v>
          </cell>
          <cell r="BB32">
            <v>0</v>
          </cell>
          <cell r="BC32">
            <v>0</v>
          </cell>
          <cell r="BD32" t="str">
            <v>LIB</v>
          </cell>
          <cell r="BE32" t="str">
            <v>LIB</v>
          </cell>
          <cell r="BF32">
            <v>1</v>
          </cell>
          <cell r="BG32">
            <v>0</v>
          </cell>
          <cell r="BH32" t="str">
            <v/>
          </cell>
          <cell r="BI32" t="str">
            <v/>
          </cell>
          <cell r="BJ32" t="str">
            <v/>
          </cell>
          <cell r="BK32" t="str">
            <v/>
          </cell>
          <cell r="BL32">
            <v>140</v>
          </cell>
          <cell r="BM32">
            <v>511</v>
          </cell>
          <cell r="BN32">
            <v>190</v>
          </cell>
          <cell r="BO32">
            <v>1978</v>
          </cell>
          <cell r="BP32">
            <v>0</v>
          </cell>
          <cell r="BQ32">
            <v>2819</v>
          </cell>
        </row>
        <row r="33">
          <cell r="A33" t="str">
            <v>000098</v>
          </cell>
          <cell r="B33" t="str">
            <v>TAPA MAXIS</v>
          </cell>
          <cell r="C33" t="str">
            <v/>
          </cell>
          <cell r="D33" t="str">
            <v>TAPA ETIQUETAS MAXIS JAMON</v>
          </cell>
          <cell r="E33" t="str">
            <v/>
          </cell>
          <cell r="F33" t="str">
            <v>AR</v>
          </cell>
          <cell r="G33" t="str">
            <v>UNI</v>
          </cell>
          <cell r="H33" t="str">
            <v>0128</v>
          </cell>
          <cell r="I33" t="b">
            <v>1</v>
          </cell>
          <cell r="J33" t="b">
            <v>0</v>
          </cell>
          <cell r="K33" t="b">
            <v>0</v>
          </cell>
          <cell r="L33" t="str">
            <v>CompraVenta</v>
          </cell>
          <cell r="M33" t="str">
            <v>N</v>
          </cell>
          <cell r="N33" t="b">
            <v>0</v>
          </cell>
          <cell r="O33">
            <v>0</v>
          </cell>
          <cell r="P33" t="b">
            <v>0</v>
          </cell>
          <cell r="Q33" t="str">
            <v>INTERNO</v>
          </cell>
          <cell r="R33">
            <v>0</v>
          </cell>
          <cell r="S33" t="str">
            <v/>
          </cell>
          <cell r="T33">
            <v>0</v>
          </cell>
          <cell r="U33" t="str">
            <v/>
          </cell>
          <cell r="V33">
            <v>0</v>
          </cell>
          <cell r="W33" t="str">
            <v/>
          </cell>
          <cell r="X33">
            <v>0</v>
          </cell>
          <cell r="Y33" t="str">
            <v/>
          </cell>
          <cell r="Z33" t="str">
            <v/>
          </cell>
          <cell r="AA33" t="str">
            <v/>
          </cell>
          <cell r="AB33">
            <v>0</v>
          </cell>
          <cell r="AC33" t="str">
            <v/>
          </cell>
          <cell r="AD33" t="str">
            <v/>
          </cell>
          <cell r="AE33" t="str">
            <v/>
          </cell>
          <cell r="AF33" t="str">
            <v/>
          </cell>
          <cell r="AG33">
            <v>0</v>
          </cell>
          <cell r="AH33" t="str">
            <v>N-EST</v>
          </cell>
          <cell r="AI33">
            <v>0</v>
          </cell>
          <cell r="AJ33" t="str">
            <v/>
          </cell>
          <cell r="AK33" t="str">
            <v/>
          </cell>
          <cell r="AM33">
            <v>0</v>
          </cell>
          <cell r="AN33" t="str">
            <v>UNI</v>
          </cell>
          <cell r="AO33" t="str">
            <v>***</v>
          </cell>
          <cell r="AP33" t="str">
            <v>zzzzzz</v>
          </cell>
          <cell r="AQ33" t="b">
            <v>0</v>
          </cell>
          <cell r="AR33" t="b">
            <v>1</v>
          </cell>
          <cell r="AS33">
            <v>0</v>
          </cell>
          <cell r="AT33">
            <v>0</v>
          </cell>
          <cell r="AU33">
            <v>1</v>
          </cell>
          <cell r="AV33">
            <v>0</v>
          </cell>
          <cell r="AW33" t="b">
            <v>0</v>
          </cell>
          <cell r="AX33" t="str">
            <v/>
          </cell>
          <cell r="AY33" t="b">
            <v>0</v>
          </cell>
          <cell r="AZ33" t="b">
            <v>0</v>
          </cell>
          <cell r="BA33">
            <v>0</v>
          </cell>
          <cell r="BB33">
            <v>0</v>
          </cell>
          <cell r="BC33">
            <v>0</v>
          </cell>
          <cell r="BD33" t="str">
            <v>LIB</v>
          </cell>
          <cell r="BE33" t="str">
            <v>LIB</v>
          </cell>
          <cell r="BF33">
            <v>1</v>
          </cell>
          <cell r="BG33">
            <v>0</v>
          </cell>
          <cell r="BH33" t="str">
            <v/>
          </cell>
          <cell r="BI33" t="str">
            <v/>
          </cell>
          <cell r="BJ33" t="str">
            <v/>
          </cell>
          <cell r="BK33" t="str">
            <v/>
          </cell>
          <cell r="BL33">
            <v>140</v>
          </cell>
          <cell r="BM33">
            <v>511</v>
          </cell>
          <cell r="BN33">
            <v>190</v>
          </cell>
          <cell r="BO33">
            <v>1978</v>
          </cell>
          <cell r="BP33">
            <v>0</v>
          </cell>
          <cell r="BQ33">
            <v>2819</v>
          </cell>
        </row>
        <row r="34">
          <cell r="A34" t="str">
            <v>000107</v>
          </cell>
          <cell r="B34" t="str">
            <v/>
          </cell>
          <cell r="C34" t="str">
            <v/>
          </cell>
          <cell r="D34" t="str">
            <v>FLOW CRISTAL 715MM en 20 MIC</v>
          </cell>
          <cell r="E34" t="str">
            <v/>
          </cell>
          <cell r="F34" t="str">
            <v>AR</v>
          </cell>
          <cell r="G34" t="str">
            <v>KGS</v>
          </cell>
          <cell r="H34" t="str">
            <v>0112</v>
          </cell>
          <cell r="I34" t="b">
            <v>1</v>
          </cell>
          <cell r="J34" t="b">
            <v>0</v>
          </cell>
          <cell r="K34" t="b">
            <v>0</v>
          </cell>
          <cell r="L34" t="str">
            <v>CompraVenta</v>
          </cell>
          <cell r="M34" t="str">
            <v>N</v>
          </cell>
          <cell r="N34" t="b">
            <v>0</v>
          </cell>
          <cell r="O34">
            <v>0</v>
          </cell>
          <cell r="P34" t="b">
            <v>0</v>
          </cell>
          <cell r="Q34" t="str">
            <v>INTERNO</v>
          </cell>
          <cell r="R34">
            <v>0</v>
          </cell>
          <cell r="S34" t="str">
            <v/>
          </cell>
          <cell r="T34">
            <v>0</v>
          </cell>
          <cell r="U34" t="str">
            <v/>
          </cell>
          <cell r="V34">
            <v>0</v>
          </cell>
          <cell r="W34" t="str">
            <v/>
          </cell>
          <cell r="X34">
            <v>0</v>
          </cell>
          <cell r="Y34" t="str">
            <v/>
          </cell>
          <cell r="Z34" t="str">
            <v/>
          </cell>
          <cell r="AA34" t="str">
            <v/>
          </cell>
          <cell r="AB34">
            <v>0</v>
          </cell>
          <cell r="AC34" t="str">
            <v/>
          </cell>
          <cell r="AD34" t="str">
            <v/>
          </cell>
          <cell r="AE34" t="str">
            <v/>
          </cell>
          <cell r="AF34" t="str">
            <v/>
          </cell>
          <cell r="AG34">
            <v>0</v>
          </cell>
          <cell r="AH34" t="str">
            <v>EST</v>
          </cell>
          <cell r="AI34">
            <v>0</v>
          </cell>
          <cell r="AJ34" t="str">
            <v/>
          </cell>
          <cell r="AK34" t="str">
            <v/>
          </cell>
          <cell r="AM34">
            <v>0</v>
          </cell>
          <cell r="AN34" t="str">
            <v>KGS</v>
          </cell>
          <cell r="AO34" t="str">
            <v>***</v>
          </cell>
          <cell r="AP34" t="str">
            <v>zzzzzz</v>
          </cell>
          <cell r="AQ34" t="b">
            <v>0</v>
          </cell>
          <cell r="AR34" t="b">
            <v>1</v>
          </cell>
          <cell r="AS34">
            <v>0</v>
          </cell>
          <cell r="AT34">
            <v>0</v>
          </cell>
          <cell r="AU34">
            <v>1</v>
          </cell>
          <cell r="AV34">
            <v>0</v>
          </cell>
          <cell r="AW34" t="b">
            <v>0</v>
          </cell>
          <cell r="AX34" t="str">
            <v/>
          </cell>
          <cell r="AY34" t="b">
            <v>0</v>
          </cell>
          <cell r="AZ34" t="b">
            <v>0</v>
          </cell>
          <cell r="BA34">
            <v>0</v>
          </cell>
          <cell r="BB34">
            <v>0</v>
          </cell>
          <cell r="BC34">
            <v>0</v>
          </cell>
          <cell r="BD34" t="str">
            <v>LIB</v>
          </cell>
          <cell r="BE34" t="str">
            <v>LIB</v>
          </cell>
          <cell r="BF34">
            <v>1</v>
          </cell>
          <cell r="BG34">
            <v>0</v>
          </cell>
          <cell r="BH34" t="str">
            <v/>
          </cell>
          <cell r="BI34" t="str">
            <v/>
          </cell>
          <cell r="BJ34" t="str">
            <v/>
          </cell>
          <cell r="BK34" t="str">
            <v/>
          </cell>
          <cell r="BL34">
            <v>140</v>
          </cell>
          <cell r="BM34">
            <v>511</v>
          </cell>
          <cell r="BN34">
            <v>190</v>
          </cell>
          <cell r="BO34">
            <v>1978</v>
          </cell>
          <cell r="BP34">
            <v>0</v>
          </cell>
          <cell r="BQ34">
            <v>2819</v>
          </cell>
        </row>
        <row r="35">
          <cell r="A35" t="str">
            <v>000108</v>
          </cell>
          <cell r="B35" t="str">
            <v/>
          </cell>
          <cell r="C35" t="str">
            <v/>
          </cell>
          <cell r="D35" t="str">
            <v>FLOW CRISTAL 620MM</v>
          </cell>
          <cell r="E35" t="str">
            <v/>
          </cell>
          <cell r="F35" t="str">
            <v>AR</v>
          </cell>
          <cell r="G35" t="str">
            <v>KGS</v>
          </cell>
          <cell r="H35" t="str">
            <v>0112</v>
          </cell>
          <cell r="I35" t="b">
            <v>1</v>
          </cell>
          <cell r="J35" t="b">
            <v>0</v>
          </cell>
          <cell r="K35" t="b">
            <v>0</v>
          </cell>
          <cell r="L35" t="str">
            <v>CompraVenta</v>
          </cell>
          <cell r="M35" t="str">
            <v>N</v>
          </cell>
          <cell r="N35" t="b">
            <v>0</v>
          </cell>
          <cell r="O35">
            <v>0</v>
          </cell>
          <cell r="P35" t="b">
            <v>0</v>
          </cell>
          <cell r="Q35" t="str">
            <v>INTERNO</v>
          </cell>
          <cell r="R35">
            <v>0</v>
          </cell>
          <cell r="S35" t="str">
            <v/>
          </cell>
          <cell r="T35">
            <v>0</v>
          </cell>
          <cell r="U35" t="str">
            <v/>
          </cell>
          <cell r="V35">
            <v>0</v>
          </cell>
          <cell r="W35" t="str">
            <v/>
          </cell>
          <cell r="X35">
            <v>0</v>
          </cell>
          <cell r="Y35" t="str">
            <v/>
          </cell>
          <cell r="Z35" t="str">
            <v/>
          </cell>
          <cell r="AA35" t="str">
            <v/>
          </cell>
          <cell r="AB35">
            <v>0</v>
          </cell>
          <cell r="AC35" t="str">
            <v/>
          </cell>
          <cell r="AD35" t="str">
            <v/>
          </cell>
          <cell r="AE35" t="str">
            <v/>
          </cell>
          <cell r="AF35" t="str">
            <v/>
          </cell>
          <cell r="AG35">
            <v>0</v>
          </cell>
          <cell r="AH35" t="str">
            <v>EST</v>
          </cell>
          <cell r="AI35">
            <v>0</v>
          </cell>
          <cell r="AJ35" t="str">
            <v/>
          </cell>
          <cell r="AK35" t="str">
            <v/>
          </cell>
          <cell r="AM35">
            <v>0</v>
          </cell>
          <cell r="AN35" t="str">
            <v>KGS</v>
          </cell>
          <cell r="AO35" t="str">
            <v>***</v>
          </cell>
          <cell r="AP35" t="str">
            <v>zzzzzz</v>
          </cell>
          <cell r="AQ35" t="b">
            <v>0</v>
          </cell>
          <cell r="AR35" t="b">
            <v>1</v>
          </cell>
          <cell r="AS35">
            <v>0</v>
          </cell>
          <cell r="AT35">
            <v>0</v>
          </cell>
          <cell r="AU35">
            <v>1</v>
          </cell>
          <cell r="AV35">
            <v>0</v>
          </cell>
          <cell r="AW35" t="b">
            <v>0</v>
          </cell>
          <cell r="AX35" t="str">
            <v/>
          </cell>
          <cell r="AY35" t="b">
            <v>0</v>
          </cell>
          <cell r="AZ35" t="b">
            <v>0</v>
          </cell>
          <cell r="BA35">
            <v>0</v>
          </cell>
          <cell r="BB35">
            <v>0</v>
          </cell>
          <cell r="BC35">
            <v>0</v>
          </cell>
          <cell r="BD35" t="str">
            <v>LIB</v>
          </cell>
          <cell r="BE35" t="str">
            <v>LIB</v>
          </cell>
          <cell r="BF35">
            <v>1</v>
          </cell>
          <cell r="BG35">
            <v>0</v>
          </cell>
          <cell r="BH35" t="str">
            <v/>
          </cell>
          <cell r="BI35" t="str">
            <v/>
          </cell>
          <cell r="BJ35" t="str">
            <v/>
          </cell>
          <cell r="BK35" t="str">
            <v/>
          </cell>
          <cell r="BL35">
            <v>140</v>
          </cell>
          <cell r="BM35">
            <v>511</v>
          </cell>
          <cell r="BN35">
            <v>190</v>
          </cell>
          <cell r="BO35">
            <v>1978</v>
          </cell>
          <cell r="BP35">
            <v>0</v>
          </cell>
          <cell r="BQ35">
            <v>2819</v>
          </cell>
        </row>
        <row r="36">
          <cell r="A36" t="str">
            <v>000109</v>
          </cell>
          <cell r="B36" t="str">
            <v/>
          </cell>
          <cell r="C36" t="str">
            <v/>
          </cell>
          <cell r="D36" t="str">
            <v>FLOW CRISTAL 430MM</v>
          </cell>
          <cell r="E36" t="str">
            <v/>
          </cell>
          <cell r="F36" t="str">
            <v>AR</v>
          </cell>
          <cell r="G36" t="str">
            <v>KGS</v>
          </cell>
          <cell r="H36" t="str">
            <v>0112</v>
          </cell>
          <cell r="I36" t="b">
            <v>1</v>
          </cell>
          <cell r="J36" t="b">
            <v>0</v>
          </cell>
          <cell r="K36" t="b">
            <v>0</v>
          </cell>
          <cell r="L36" t="str">
            <v>CompraVenta</v>
          </cell>
          <cell r="M36" t="str">
            <v>N</v>
          </cell>
          <cell r="N36" t="b">
            <v>0</v>
          </cell>
          <cell r="O36">
            <v>0</v>
          </cell>
          <cell r="P36" t="b">
            <v>0</v>
          </cell>
          <cell r="Q36" t="str">
            <v>INTERNO</v>
          </cell>
          <cell r="R36">
            <v>0</v>
          </cell>
          <cell r="S36" t="str">
            <v/>
          </cell>
          <cell r="T36">
            <v>0</v>
          </cell>
          <cell r="U36" t="str">
            <v/>
          </cell>
          <cell r="V36">
            <v>0</v>
          </cell>
          <cell r="W36" t="str">
            <v/>
          </cell>
          <cell r="X36">
            <v>0</v>
          </cell>
          <cell r="Y36" t="str">
            <v/>
          </cell>
          <cell r="Z36" t="str">
            <v/>
          </cell>
          <cell r="AA36" t="str">
            <v/>
          </cell>
          <cell r="AB36">
            <v>0</v>
          </cell>
          <cell r="AC36" t="str">
            <v/>
          </cell>
          <cell r="AD36" t="str">
            <v/>
          </cell>
          <cell r="AE36" t="str">
            <v/>
          </cell>
          <cell r="AF36" t="str">
            <v/>
          </cell>
          <cell r="AG36">
            <v>0</v>
          </cell>
          <cell r="AH36" t="str">
            <v>EST</v>
          </cell>
          <cell r="AI36">
            <v>0</v>
          </cell>
          <cell r="AJ36" t="str">
            <v/>
          </cell>
          <cell r="AK36" t="str">
            <v/>
          </cell>
          <cell r="AM36">
            <v>0</v>
          </cell>
          <cell r="AN36" t="str">
            <v>KGS</v>
          </cell>
          <cell r="AO36" t="str">
            <v>***</v>
          </cell>
          <cell r="AP36" t="str">
            <v>zzzzzz</v>
          </cell>
          <cell r="AQ36" t="b">
            <v>0</v>
          </cell>
          <cell r="AR36" t="b">
            <v>1</v>
          </cell>
          <cell r="AS36">
            <v>0</v>
          </cell>
          <cell r="AT36">
            <v>0</v>
          </cell>
          <cell r="AU36">
            <v>1</v>
          </cell>
          <cell r="AV36">
            <v>0</v>
          </cell>
          <cell r="AW36" t="b">
            <v>0</v>
          </cell>
          <cell r="AX36" t="str">
            <v/>
          </cell>
          <cell r="AY36" t="b">
            <v>0</v>
          </cell>
          <cell r="AZ36" t="b">
            <v>0</v>
          </cell>
          <cell r="BA36">
            <v>0</v>
          </cell>
          <cell r="BB36">
            <v>0</v>
          </cell>
          <cell r="BC36">
            <v>0</v>
          </cell>
          <cell r="BD36" t="str">
            <v>LIB</v>
          </cell>
          <cell r="BE36" t="str">
            <v>LIB</v>
          </cell>
          <cell r="BF36">
            <v>1</v>
          </cell>
          <cell r="BG36">
            <v>0</v>
          </cell>
          <cell r="BH36" t="str">
            <v/>
          </cell>
          <cell r="BI36" t="str">
            <v/>
          </cell>
          <cell r="BJ36" t="str">
            <v/>
          </cell>
          <cell r="BK36" t="str">
            <v/>
          </cell>
          <cell r="BL36">
            <v>140</v>
          </cell>
          <cell r="BM36">
            <v>511</v>
          </cell>
          <cell r="BN36">
            <v>190</v>
          </cell>
          <cell r="BO36">
            <v>1978</v>
          </cell>
          <cell r="BP36">
            <v>0</v>
          </cell>
          <cell r="BQ36">
            <v>2819</v>
          </cell>
        </row>
        <row r="37">
          <cell r="A37" t="str">
            <v>000110</v>
          </cell>
          <cell r="B37" t="str">
            <v/>
          </cell>
          <cell r="C37" t="str">
            <v/>
          </cell>
          <cell r="D37" t="str">
            <v>FLOW CRISTAL ATM 430MM</v>
          </cell>
          <cell r="E37" t="str">
            <v/>
          </cell>
          <cell r="F37" t="str">
            <v>AR</v>
          </cell>
          <cell r="G37" t="str">
            <v>KGS</v>
          </cell>
          <cell r="H37" t="str">
            <v>0112</v>
          </cell>
          <cell r="I37" t="b">
            <v>1</v>
          </cell>
          <cell r="J37" t="b">
            <v>0</v>
          </cell>
          <cell r="K37" t="b">
            <v>0</v>
          </cell>
          <cell r="L37" t="str">
            <v>CompraVenta</v>
          </cell>
          <cell r="M37" t="str">
            <v>N</v>
          </cell>
          <cell r="N37" t="b">
            <v>0</v>
          </cell>
          <cell r="O37">
            <v>0</v>
          </cell>
          <cell r="P37" t="b">
            <v>0</v>
          </cell>
          <cell r="Q37" t="str">
            <v>INTERNO</v>
          </cell>
          <cell r="R37">
            <v>0</v>
          </cell>
          <cell r="S37" t="str">
            <v/>
          </cell>
          <cell r="T37">
            <v>0</v>
          </cell>
          <cell r="U37" t="str">
            <v/>
          </cell>
          <cell r="V37">
            <v>0</v>
          </cell>
          <cell r="W37" t="str">
            <v/>
          </cell>
          <cell r="X37">
            <v>0</v>
          </cell>
          <cell r="Y37" t="str">
            <v/>
          </cell>
          <cell r="Z37" t="str">
            <v/>
          </cell>
          <cell r="AA37" t="str">
            <v/>
          </cell>
          <cell r="AB37">
            <v>0</v>
          </cell>
          <cell r="AC37" t="str">
            <v/>
          </cell>
          <cell r="AD37" t="str">
            <v/>
          </cell>
          <cell r="AE37" t="str">
            <v/>
          </cell>
          <cell r="AF37" t="str">
            <v/>
          </cell>
          <cell r="AG37">
            <v>0</v>
          </cell>
          <cell r="AH37" t="str">
            <v>EST</v>
          </cell>
          <cell r="AI37">
            <v>0</v>
          </cell>
          <cell r="AJ37" t="str">
            <v/>
          </cell>
          <cell r="AK37" t="str">
            <v/>
          </cell>
          <cell r="AM37">
            <v>0</v>
          </cell>
          <cell r="AN37" t="str">
            <v>KGS</v>
          </cell>
          <cell r="AO37" t="str">
            <v>***</v>
          </cell>
          <cell r="AP37" t="str">
            <v>zzzzzz</v>
          </cell>
          <cell r="AQ37" t="b">
            <v>0</v>
          </cell>
          <cell r="AR37" t="b">
            <v>1</v>
          </cell>
          <cell r="AS37">
            <v>0</v>
          </cell>
          <cell r="AT37">
            <v>0</v>
          </cell>
          <cell r="AU37">
            <v>1</v>
          </cell>
          <cell r="AV37">
            <v>0</v>
          </cell>
          <cell r="AW37" t="b">
            <v>0</v>
          </cell>
          <cell r="AX37" t="str">
            <v/>
          </cell>
          <cell r="AY37" t="b">
            <v>0</v>
          </cell>
          <cell r="AZ37" t="b">
            <v>0</v>
          </cell>
          <cell r="BA37">
            <v>0</v>
          </cell>
          <cell r="BB37">
            <v>0</v>
          </cell>
          <cell r="BC37">
            <v>0</v>
          </cell>
          <cell r="BD37" t="str">
            <v>LIB</v>
          </cell>
          <cell r="BE37" t="str">
            <v>LIB</v>
          </cell>
          <cell r="BF37">
            <v>1</v>
          </cell>
          <cell r="BG37">
            <v>0</v>
          </cell>
          <cell r="BH37" t="str">
            <v/>
          </cell>
          <cell r="BI37" t="str">
            <v/>
          </cell>
          <cell r="BJ37" t="str">
            <v/>
          </cell>
          <cell r="BK37" t="str">
            <v/>
          </cell>
          <cell r="BL37">
            <v>140</v>
          </cell>
          <cell r="BM37">
            <v>511</v>
          </cell>
          <cell r="BN37">
            <v>190</v>
          </cell>
          <cell r="BO37">
            <v>1978</v>
          </cell>
          <cell r="BP37">
            <v>0</v>
          </cell>
          <cell r="BQ37">
            <v>2819</v>
          </cell>
        </row>
        <row r="38">
          <cell r="A38" t="str">
            <v>000112</v>
          </cell>
          <cell r="B38" t="str">
            <v/>
          </cell>
          <cell r="C38" t="str">
            <v/>
          </cell>
          <cell r="D38" t="str">
            <v>ETIQUETAS 100X35 BLANCAS</v>
          </cell>
          <cell r="E38" t="str">
            <v/>
          </cell>
          <cell r="F38" t="str">
            <v>AR</v>
          </cell>
          <cell r="G38" t="str">
            <v>UNI</v>
          </cell>
          <cell r="H38" t="str">
            <v>0128</v>
          </cell>
          <cell r="I38" t="b">
            <v>1</v>
          </cell>
          <cell r="J38" t="b">
            <v>0</v>
          </cell>
          <cell r="K38" t="b">
            <v>0</v>
          </cell>
          <cell r="L38" t="str">
            <v>CompraVenta</v>
          </cell>
          <cell r="M38" t="str">
            <v>N</v>
          </cell>
          <cell r="N38" t="b">
            <v>0</v>
          </cell>
          <cell r="O38">
            <v>0</v>
          </cell>
          <cell r="P38" t="b">
            <v>0</v>
          </cell>
          <cell r="Q38" t="str">
            <v>INTERNO</v>
          </cell>
          <cell r="R38">
            <v>0</v>
          </cell>
          <cell r="S38" t="str">
            <v/>
          </cell>
          <cell r="T38">
            <v>0</v>
          </cell>
          <cell r="U38" t="str">
            <v/>
          </cell>
          <cell r="V38">
            <v>0</v>
          </cell>
          <cell r="W38" t="str">
            <v/>
          </cell>
          <cell r="X38">
            <v>0</v>
          </cell>
          <cell r="Y38" t="str">
            <v/>
          </cell>
          <cell r="Z38" t="str">
            <v/>
          </cell>
          <cell r="AA38" t="str">
            <v/>
          </cell>
          <cell r="AB38">
            <v>0</v>
          </cell>
          <cell r="AC38" t="str">
            <v/>
          </cell>
          <cell r="AD38" t="str">
            <v/>
          </cell>
          <cell r="AE38" t="str">
            <v/>
          </cell>
          <cell r="AF38" t="str">
            <v/>
          </cell>
          <cell r="AG38">
            <v>0</v>
          </cell>
          <cell r="AH38" t="str">
            <v>N-EST</v>
          </cell>
          <cell r="AI38">
            <v>0</v>
          </cell>
          <cell r="AJ38" t="str">
            <v/>
          </cell>
          <cell r="AK38" t="str">
            <v/>
          </cell>
          <cell r="AM38">
            <v>0</v>
          </cell>
          <cell r="AN38" t="str">
            <v>UNI</v>
          </cell>
          <cell r="AO38" t="str">
            <v>***</v>
          </cell>
          <cell r="AP38" t="str">
            <v>zzzzzz</v>
          </cell>
          <cell r="AQ38" t="b">
            <v>0</v>
          </cell>
          <cell r="AR38" t="b">
            <v>1</v>
          </cell>
          <cell r="AS38">
            <v>0</v>
          </cell>
          <cell r="AT38">
            <v>0</v>
          </cell>
          <cell r="AU38">
            <v>1</v>
          </cell>
          <cell r="AV38">
            <v>0</v>
          </cell>
          <cell r="AW38" t="b">
            <v>0</v>
          </cell>
          <cell r="AX38" t="str">
            <v/>
          </cell>
          <cell r="AY38" t="b">
            <v>0</v>
          </cell>
          <cell r="AZ38" t="b">
            <v>0</v>
          </cell>
          <cell r="BA38">
            <v>0</v>
          </cell>
          <cell r="BB38">
            <v>0</v>
          </cell>
          <cell r="BC38">
            <v>0</v>
          </cell>
          <cell r="BD38" t="str">
            <v>LIB</v>
          </cell>
          <cell r="BE38" t="str">
            <v>LIB</v>
          </cell>
          <cell r="BF38">
            <v>1</v>
          </cell>
          <cell r="BG38">
            <v>0</v>
          </cell>
          <cell r="BH38" t="str">
            <v/>
          </cell>
          <cell r="BI38" t="str">
            <v/>
          </cell>
          <cell r="BJ38" t="str">
            <v/>
          </cell>
          <cell r="BK38" t="str">
            <v/>
          </cell>
          <cell r="BL38">
            <v>140</v>
          </cell>
          <cell r="BM38">
            <v>511</v>
          </cell>
          <cell r="BN38">
            <v>190</v>
          </cell>
          <cell r="BO38">
            <v>1978</v>
          </cell>
          <cell r="BP38">
            <v>0</v>
          </cell>
          <cell r="BQ38">
            <v>2819</v>
          </cell>
        </row>
        <row r="39">
          <cell r="A39" t="str">
            <v>000113</v>
          </cell>
          <cell r="B39" t="str">
            <v/>
          </cell>
          <cell r="C39" t="str">
            <v/>
          </cell>
          <cell r="D39" t="str">
            <v>LEVADURA SECA</v>
          </cell>
          <cell r="E39" t="str">
            <v>CONT.ALERGENO</v>
          </cell>
          <cell r="F39" t="str">
            <v>IN</v>
          </cell>
          <cell r="G39" t="str">
            <v>KGS</v>
          </cell>
          <cell r="H39" t="str">
            <v>0112</v>
          </cell>
          <cell r="I39" t="b">
            <v>1</v>
          </cell>
          <cell r="J39" t="b">
            <v>1</v>
          </cell>
          <cell r="K39" t="b">
            <v>0</v>
          </cell>
          <cell r="L39" t="str">
            <v>CompraVenta</v>
          </cell>
          <cell r="M39" t="str">
            <v>N</v>
          </cell>
          <cell r="N39" t="b">
            <v>1</v>
          </cell>
          <cell r="O39">
            <v>0.01</v>
          </cell>
          <cell r="P39" t="b">
            <v>0</v>
          </cell>
          <cell r="Q39" t="str">
            <v>INTERNO</v>
          </cell>
          <cell r="R39">
            <v>0</v>
          </cell>
          <cell r="S39" t="str">
            <v/>
          </cell>
          <cell r="T39">
            <v>0</v>
          </cell>
          <cell r="U39" t="str">
            <v/>
          </cell>
          <cell r="V39">
            <v>0</v>
          </cell>
          <cell r="W39" t="str">
            <v/>
          </cell>
          <cell r="X39">
            <v>0</v>
          </cell>
          <cell r="Y39" t="str">
            <v/>
          </cell>
          <cell r="Z39" t="str">
            <v/>
          </cell>
          <cell r="AA39" t="str">
            <v>InsPiz</v>
          </cell>
          <cell r="AB39">
            <v>0</v>
          </cell>
          <cell r="AC39" t="str">
            <v/>
          </cell>
          <cell r="AD39" t="str">
            <v/>
          </cell>
          <cell r="AE39" t="str">
            <v/>
          </cell>
          <cell r="AF39" t="str">
            <v/>
          </cell>
          <cell r="AG39">
            <v>0</v>
          </cell>
          <cell r="AH39" t="str">
            <v>EST</v>
          </cell>
          <cell r="AI39">
            <v>0</v>
          </cell>
          <cell r="AJ39" t="str">
            <v/>
          </cell>
          <cell r="AK39" t="str">
            <v/>
          </cell>
          <cell r="AM39">
            <v>0</v>
          </cell>
          <cell r="AN39" t="str">
            <v>KGS</v>
          </cell>
          <cell r="AO39" t="str">
            <v>***</v>
          </cell>
          <cell r="AP39" t="str">
            <v>zzzzzz</v>
          </cell>
          <cell r="AQ39" t="b">
            <v>0</v>
          </cell>
          <cell r="AR39" t="b">
            <v>1</v>
          </cell>
          <cell r="AS39">
            <v>6</v>
          </cell>
          <cell r="AT39">
            <v>2</v>
          </cell>
          <cell r="AU39">
            <v>1</v>
          </cell>
          <cell r="AV39">
            <v>0</v>
          </cell>
          <cell r="AW39" t="b">
            <v>0</v>
          </cell>
          <cell r="AX39" t="str">
            <v/>
          </cell>
          <cell r="AY39" t="b">
            <v>0</v>
          </cell>
          <cell r="AZ39" t="b">
            <v>0</v>
          </cell>
          <cell r="BA39">
            <v>0</v>
          </cell>
          <cell r="BB39">
            <v>0</v>
          </cell>
          <cell r="BC39">
            <v>45</v>
          </cell>
          <cell r="BD39" t="str">
            <v>LIB</v>
          </cell>
          <cell r="BE39" t="str">
            <v>LIB</v>
          </cell>
          <cell r="BF39">
            <v>1</v>
          </cell>
          <cell r="BG39">
            <v>0</v>
          </cell>
          <cell r="BH39" t="str">
            <v/>
          </cell>
          <cell r="BI39" t="str">
            <v/>
          </cell>
          <cell r="BJ39" t="str">
            <v/>
          </cell>
          <cell r="BK39" t="str">
            <v/>
          </cell>
          <cell r="BL39">
            <v>140</v>
          </cell>
          <cell r="BM39">
            <v>511</v>
          </cell>
          <cell r="BN39">
            <v>190</v>
          </cell>
          <cell r="BO39">
            <v>1978</v>
          </cell>
          <cell r="BP39">
            <v>0</v>
          </cell>
          <cell r="BQ39">
            <v>2819</v>
          </cell>
        </row>
        <row r="40">
          <cell r="A40" t="str">
            <v>000119</v>
          </cell>
          <cell r="B40" t="str">
            <v/>
          </cell>
          <cell r="C40" t="str">
            <v/>
          </cell>
          <cell r="D40" t="str">
            <v>FLOW CRISTAL 540MM</v>
          </cell>
          <cell r="E40" t="str">
            <v/>
          </cell>
          <cell r="F40" t="str">
            <v>AR</v>
          </cell>
          <cell r="G40" t="str">
            <v>KGS</v>
          </cell>
          <cell r="H40" t="str">
            <v>0112</v>
          </cell>
          <cell r="I40" t="b">
            <v>1</v>
          </cell>
          <cell r="J40" t="b">
            <v>0</v>
          </cell>
          <cell r="K40" t="b">
            <v>0</v>
          </cell>
          <cell r="L40" t="str">
            <v>CompraVenta</v>
          </cell>
          <cell r="M40" t="str">
            <v>N</v>
          </cell>
          <cell r="N40" t="b">
            <v>0</v>
          </cell>
          <cell r="O40">
            <v>0</v>
          </cell>
          <cell r="P40" t="b">
            <v>0</v>
          </cell>
          <cell r="Q40" t="str">
            <v>INTERNO</v>
          </cell>
          <cell r="R40">
            <v>0</v>
          </cell>
          <cell r="S40" t="str">
            <v/>
          </cell>
          <cell r="T40">
            <v>0</v>
          </cell>
          <cell r="U40" t="str">
            <v/>
          </cell>
          <cell r="V40">
            <v>0</v>
          </cell>
          <cell r="W40" t="str">
            <v/>
          </cell>
          <cell r="X40">
            <v>0</v>
          </cell>
          <cell r="Y40" t="str">
            <v/>
          </cell>
          <cell r="Z40" t="str">
            <v/>
          </cell>
          <cell r="AA40" t="str">
            <v/>
          </cell>
          <cell r="AB40">
            <v>0</v>
          </cell>
          <cell r="AC40" t="str">
            <v/>
          </cell>
          <cell r="AD40" t="str">
            <v/>
          </cell>
          <cell r="AE40" t="str">
            <v/>
          </cell>
          <cell r="AF40" t="str">
            <v/>
          </cell>
          <cell r="AG40">
            <v>0</v>
          </cell>
          <cell r="AH40" t="str">
            <v>EST</v>
          </cell>
          <cell r="AI40">
            <v>0</v>
          </cell>
          <cell r="AJ40" t="str">
            <v/>
          </cell>
          <cell r="AK40" t="str">
            <v/>
          </cell>
          <cell r="AM40">
            <v>0</v>
          </cell>
          <cell r="AN40" t="str">
            <v>KGS</v>
          </cell>
          <cell r="AO40" t="str">
            <v>***</v>
          </cell>
          <cell r="AP40" t="str">
            <v>zzzzzz</v>
          </cell>
          <cell r="AQ40" t="b">
            <v>0</v>
          </cell>
          <cell r="AR40" t="b">
            <v>1</v>
          </cell>
          <cell r="AS40">
            <v>0</v>
          </cell>
          <cell r="AT40">
            <v>0</v>
          </cell>
          <cell r="AU40">
            <v>1</v>
          </cell>
          <cell r="AV40">
            <v>0</v>
          </cell>
          <cell r="AW40" t="b">
            <v>0</v>
          </cell>
          <cell r="AX40" t="str">
            <v/>
          </cell>
          <cell r="AY40" t="b">
            <v>0</v>
          </cell>
          <cell r="AZ40" t="b">
            <v>0</v>
          </cell>
          <cell r="BA40">
            <v>0</v>
          </cell>
          <cell r="BB40">
            <v>0</v>
          </cell>
          <cell r="BC40">
            <v>0</v>
          </cell>
          <cell r="BD40" t="str">
            <v>LIB</v>
          </cell>
          <cell r="BE40" t="str">
            <v>LIB</v>
          </cell>
          <cell r="BF40">
            <v>1</v>
          </cell>
          <cell r="BG40">
            <v>0</v>
          </cell>
          <cell r="BH40" t="str">
            <v/>
          </cell>
          <cell r="BI40" t="str">
            <v/>
          </cell>
          <cell r="BJ40" t="str">
            <v/>
          </cell>
          <cell r="BK40" t="str">
            <v/>
          </cell>
          <cell r="BL40">
            <v>140</v>
          </cell>
          <cell r="BM40">
            <v>511</v>
          </cell>
          <cell r="BN40">
            <v>190</v>
          </cell>
          <cell r="BO40">
            <v>1978</v>
          </cell>
          <cell r="BP40">
            <v>0</v>
          </cell>
          <cell r="BQ40">
            <v>2819</v>
          </cell>
        </row>
        <row r="41">
          <cell r="A41" t="str">
            <v>000120</v>
          </cell>
          <cell r="B41" t="str">
            <v>PCH 256</v>
          </cell>
          <cell r="C41" t="str">
            <v/>
          </cell>
          <cell r="D41" t="str">
            <v>MOZZARELA C</v>
          </cell>
          <cell r="E41" t="str">
            <v>CONT.ALERGENO</v>
          </cell>
          <cell r="F41" t="str">
            <v>IN</v>
          </cell>
          <cell r="G41" t="str">
            <v>KGS</v>
          </cell>
          <cell r="H41" t="str">
            <v>0112</v>
          </cell>
          <cell r="I41" t="b">
            <v>1</v>
          </cell>
          <cell r="J41" t="b">
            <v>1</v>
          </cell>
          <cell r="K41" t="b">
            <v>0</v>
          </cell>
          <cell r="L41" t="str">
            <v>CompraVenta</v>
          </cell>
          <cell r="M41" t="str">
            <v>N</v>
          </cell>
          <cell r="N41" t="b">
            <v>1</v>
          </cell>
          <cell r="O41">
            <v>0.01</v>
          </cell>
          <cell r="P41" t="b">
            <v>0</v>
          </cell>
          <cell r="Q41" t="str">
            <v>INTERNO</v>
          </cell>
          <cell r="R41">
            <v>0</v>
          </cell>
          <cell r="S41" t="str">
            <v/>
          </cell>
          <cell r="T41">
            <v>0</v>
          </cell>
          <cell r="U41" t="str">
            <v/>
          </cell>
          <cell r="V41">
            <v>0</v>
          </cell>
          <cell r="W41" t="str">
            <v/>
          </cell>
          <cell r="X41">
            <v>0</v>
          </cell>
          <cell r="Y41" t="str">
            <v/>
          </cell>
          <cell r="Z41" t="str">
            <v/>
          </cell>
          <cell r="AA41" t="str">
            <v>Mozza</v>
          </cell>
          <cell r="AB41">
            <v>0</v>
          </cell>
          <cell r="AC41" t="str">
            <v/>
          </cell>
          <cell r="AD41" t="str">
            <v/>
          </cell>
          <cell r="AE41" t="str">
            <v/>
          </cell>
          <cell r="AF41" t="str">
            <v/>
          </cell>
          <cell r="AG41">
            <v>0</v>
          </cell>
          <cell r="AH41" t="str">
            <v>EST</v>
          </cell>
          <cell r="AI41">
            <v>0</v>
          </cell>
          <cell r="AJ41" t="str">
            <v/>
          </cell>
          <cell r="AK41" t="str">
            <v/>
          </cell>
          <cell r="AM41">
            <v>0</v>
          </cell>
          <cell r="AN41" t="str">
            <v>KGS</v>
          </cell>
          <cell r="AO41" t="str">
            <v>***</v>
          </cell>
          <cell r="AP41" t="str">
            <v>zzzzzz</v>
          </cell>
          <cell r="AQ41" t="b">
            <v>0</v>
          </cell>
          <cell r="AR41" t="b">
            <v>1</v>
          </cell>
          <cell r="AS41">
            <v>7</v>
          </cell>
          <cell r="AT41">
            <v>2</v>
          </cell>
          <cell r="AU41">
            <v>1</v>
          </cell>
          <cell r="AV41">
            <v>0</v>
          </cell>
          <cell r="AW41" t="b">
            <v>0</v>
          </cell>
          <cell r="AX41" t="str">
            <v/>
          </cell>
          <cell r="AY41" t="b">
            <v>0</v>
          </cell>
          <cell r="AZ41" t="b">
            <v>0</v>
          </cell>
          <cell r="BA41">
            <v>0</v>
          </cell>
          <cell r="BB41">
            <v>0</v>
          </cell>
          <cell r="BC41">
            <v>45</v>
          </cell>
          <cell r="BD41" t="str">
            <v>LIB</v>
          </cell>
          <cell r="BE41" t="str">
            <v>LIB</v>
          </cell>
          <cell r="BF41">
            <v>1</v>
          </cell>
          <cell r="BG41">
            <v>0</v>
          </cell>
          <cell r="BH41" t="str">
            <v/>
          </cell>
          <cell r="BI41" t="str">
            <v/>
          </cell>
          <cell r="BJ41" t="str">
            <v/>
          </cell>
          <cell r="BK41" t="str">
            <v/>
          </cell>
          <cell r="BL41">
            <v>140</v>
          </cell>
          <cell r="BM41">
            <v>511</v>
          </cell>
          <cell r="BN41">
            <v>190</v>
          </cell>
          <cell r="BO41">
            <v>1978</v>
          </cell>
          <cell r="BP41">
            <v>0</v>
          </cell>
          <cell r="BQ41">
            <v>2819</v>
          </cell>
        </row>
        <row r="42">
          <cell r="A42" t="str">
            <v>000121</v>
          </cell>
          <cell r="B42" t="str">
            <v/>
          </cell>
          <cell r="C42" t="str">
            <v/>
          </cell>
          <cell r="D42" t="str">
            <v>MUZZARELLA PARA RELLENOS</v>
          </cell>
          <cell r="E42" t="str">
            <v>KILO</v>
          </cell>
          <cell r="F42" t="str">
            <v>AR</v>
          </cell>
          <cell r="G42" t="str">
            <v>KGS</v>
          </cell>
          <cell r="H42" t="str">
            <v>0112</v>
          </cell>
          <cell r="I42" t="b">
            <v>1</v>
          </cell>
          <cell r="J42" t="b">
            <v>0</v>
          </cell>
          <cell r="K42" t="b">
            <v>0</v>
          </cell>
          <cell r="L42" t="str">
            <v>CompraVenta</v>
          </cell>
          <cell r="M42" t="str">
            <v>N</v>
          </cell>
          <cell r="N42" t="b">
            <v>1</v>
          </cell>
          <cell r="O42">
            <v>0.1</v>
          </cell>
          <cell r="P42" t="b">
            <v>0</v>
          </cell>
          <cell r="Q42" t="str">
            <v>INTERNO</v>
          </cell>
          <cell r="R42">
            <v>0</v>
          </cell>
          <cell r="S42" t="str">
            <v/>
          </cell>
          <cell r="T42">
            <v>0</v>
          </cell>
          <cell r="U42" t="str">
            <v/>
          </cell>
          <cell r="V42">
            <v>0</v>
          </cell>
          <cell r="W42" t="str">
            <v/>
          </cell>
          <cell r="X42">
            <v>0</v>
          </cell>
          <cell r="Y42" t="str">
            <v/>
          </cell>
          <cell r="Z42" t="str">
            <v/>
          </cell>
          <cell r="AA42" t="str">
            <v/>
          </cell>
          <cell r="AB42">
            <v>0</v>
          </cell>
          <cell r="AC42" t="str">
            <v/>
          </cell>
          <cell r="AD42" t="str">
            <v/>
          </cell>
          <cell r="AE42" t="str">
            <v/>
          </cell>
          <cell r="AF42" t="str">
            <v/>
          </cell>
          <cell r="AG42">
            <v>0</v>
          </cell>
          <cell r="AH42" t="str">
            <v>EST</v>
          </cell>
          <cell r="AI42">
            <v>0</v>
          </cell>
          <cell r="AJ42" t="str">
            <v/>
          </cell>
          <cell r="AK42" t="str">
            <v/>
          </cell>
          <cell r="AM42">
            <v>0</v>
          </cell>
          <cell r="AN42" t="str">
            <v>KGS</v>
          </cell>
          <cell r="AO42" t="str">
            <v>***</v>
          </cell>
          <cell r="AP42" t="str">
            <v>zzzzzz</v>
          </cell>
          <cell r="AQ42" t="b">
            <v>0</v>
          </cell>
          <cell r="AR42" t="b">
            <v>1</v>
          </cell>
          <cell r="AS42">
            <v>0</v>
          </cell>
          <cell r="AT42">
            <v>0</v>
          </cell>
          <cell r="AU42">
            <v>1</v>
          </cell>
          <cell r="AV42">
            <v>0</v>
          </cell>
          <cell r="AW42" t="b">
            <v>0</v>
          </cell>
          <cell r="AX42" t="str">
            <v/>
          </cell>
          <cell r="AY42" t="b">
            <v>0</v>
          </cell>
          <cell r="AZ42" t="b">
            <v>0</v>
          </cell>
          <cell r="BA42">
            <v>0</v>
          </cell>
          <cell r="BB42">
            <v>0</v>
          </cell>
          <cell r="BC42">
            <v>0</v>
          </cell>
          <cell r="BD42" t="str">
            <v>LIB</v>
          </cell>
          <cell r="BE42" t="str">
            <v>LIB</v>
          </cell>
          <cell r="BF42">
            <v>1</v>
          </cell>
          <cell r="BG42">
            <v>0</v>
          </cell>
          <cell r="BH42" t="str">
            <v/>
          </cell>
          <cell r="BI42" t="str">
            <v/>
          </cell>
          <cell r="BJ42" t="str">
            <v/>
          </cell>
          <cell r="BK42" t="str">
            <v/>
          </cell>
          <cell r="BL42">
            <v>140</v>
          </cell>
          <cell r="BM42">
            <v>511</v>
          </cell>
          <cell r="BN42">
            <v>190</v>
          </cell>
          <cell r="BO42">
            <v>1978</v>
          </cell>
          <cell r="BP42">
            <v>0</v>
          </cell>
          <cell r="BQ42">
            <v>2819</v>
          </cell>
        </row>
        <row r="43">
          <cell r="A43" t="str">
            <v>000122</v>
          </cell>
          <cell r="B43" t="str">
            <v/>
          </cell>
          <cell r="C43" t="str">
            <v/>
          </cell>
          <cell r="D43" t="str">
            <v>MOZZARELLA  B</v>
          </cell>
          <cell r="E43" t="str">
            <v>CONT.ALERGENO</v>
          </cell>
          <cell r="F43" t="str">
            <v>IN</v>
          </cell>
          <cell r="G43" t="str">
            <v>UN</v>
          </cell>
          <cell r="H43" t="str">
            <v>0112</v>
          </cell>
          <cell r="I43" t="b">
            <v>1</v>
          </cell>
          <cell r="J43" t="b">
            <v>1</v>
          </cell>
          <cell r="K43" t="b">
            <v>0</v>
          </cell>
          <cell r="L43" t="str">
            <v>CompraVenta</v>
          </cell>
          <cell r="M43" t="str">
            <v>N</v>
          </cell>
          <cell r="N43" t="b">
            <v>1</v>
          </cell>
          <cell r="O43">
            <v>0.01</v>
          </cell>
          <cell r="P43" t="b">
            <v>0</v>
          </cell>
          <cell r="Q43" t="str">
            <v>INTERNO</v>
          </cell>
          <cell r="R43">
            <v>0</v>
          </cell>
          <cell r="S43" t="str">
            <v/>
          </cell>
          <cell r="T43">
            <v>0</v>
          </cell>
          <cell r="U43" t="str">
            <v/>
          </cell>
          <cell r="V43">
            <v>0</v>
          </cell>
          <cell r="W43" t="str">
            <v/>
          </cell>
          <cell r="X43">
            <v>0</v>
          </cell>
          <cell r="Y43" t="str">
            <v/>
          </cell>
          <cell r="Z43" t="str">
            <v/>
          </cell>
          <cell r="AA43" t="str">
            <v>Mozza</v>
          </cell>
          <cell r="AB43">
            <v>0</v>
          </cell>
          <cell r="AC43" t="str">
            <v/>
          </cell>
          <cell r="AD43" t="str">
            <v/>
          </cell>
          <cell r="AE43" t="str">
            <v/>
          </cell>
          <cell r="AF43" t="str">
            <v/>
          </cell>
          <cell r="AG43">
            <v>0</v>
          </cell>
          <cell r="AH43" t="str">
            <v>EST</v>
          </cell>
          <cell r="AI43">
            <v>0</v>
          </cell>
          <cell r="AJ43" t="str">
            <v/>
          </cell>
          <cell r="AK43" t="str">
            <v/>
          </cell>
          <cell r="AM43">
            <v>0</v>
          </cell>
          <cell r="AN43" t="str">
            <v>UN</v>
          </cell>
          <cell r="AO43" t="str">
            <v>***</v>
          </cell>
          <cell r="AP43" t="str">
            <v>zzzzzz</v>
          </cell>
          <cell r="AQ43" t="b">
            <v>0</v>
          </cell>
          <cell r="AR43" t="b">
            <v>1</v>
          </cell>
          <cell r="AS43">
            <v>21</v>
          </cell>
          <cell r="AT43">
            <v>4</v>
          </cell>
          <cell r="AU43">
            <v>1</v>
          </cell>
          <cell r="AV43">
            <v>0</v>
          </cell>
          <cell r="AW43" t="b">
            <v>0</v>
          </cell>
          <cell r="AX43" t="str">
            <v/>
          </cell>
          <cell r="AY43" t="b">
            <v>0</v>
          </cell>
          <cell r="AZ43" t="b">
            <v>0</v>
          </cell>
          <cell r="BA43">
            <v>0</v>
          </cell>
          <cell r="BB43">
            <v>0</v>
          </cell>
          <cell r="BC43">
            <v>45</v>
          </cell>
          <cell r="BD43" t="str">
            <v>LIB</v>
          </cell>
          <cell r="BE43" t="str">
            <v>LIB</v>
          </cell>
          <cell r="BF43">
            <v>1</v>
          </cell>
          <cell r="BG43">
            <v>0</v>
          </cell>
          <cell r="BH43" t="str">
            <v/>
          </cell>
          <cell r="BI43" t="str">
            <v/>
          </cell>
          <cell r="BJ43" t="str">
            <v/>
          </cell>
          <cell r="BK43" t="str">
            <v/>
          </cell>
          <cell r="BL43">
            <v>140</v>
          </cell>
          <cell r="BM43">
            <v>511</v>
          </cell>
          <cell r="BN43">
            <v>190</v>
          </cell>
          <cell r="BO43">
            <v>1978</v>
          </cell>
          <cell r="BP43">
            <v>0</v>
          </cell>
          <cell r="BQ43">
            <v>2819</v>
          </cell>
        </row>
        <row r="44">
          <cell r="A44" t="str">
            <v>000123</v>
          </cell>
          <cell r="B44" t="str">
            <v/>
          </cell>
          <cell r="C44" t="str">
            <v/>
          </cell>
          <cell r="D44" t="str">
            <v>HOT MELT ADHESIVO MAQ</v>
          </cell>
          <cell r="E44" t="str">
            <v/>
          </cell>
          <cell r="F44" t="str">
            <v>AR</v>
          </cell>
          <cell r="G44" t="str">
            <v>KGS</v>
          </cell>
          <cell r="H44" t="str">
            <v>0112</v>
          </cell>
          <cell r="I44" t="b">
            <v>1</v>
          </cell>
          <cell r="J44" t="b">
            <v>0</v>
          </cell>
          <cell r="K44" t="b">
            <v>0</v>
          </cell>
          <cell r="L44" t="str">
            <v>CompraVenta</v>
          </cell>
          <cell r="M44" t="str">
            <v>N</v>
          </cell>
          <cell r="N44" t="b">
            <v>0</v>
          </cell>
          <cell r="O44">
            <v>0</v>
          </cell>
          <cell r="P44" t="b">
            <v>0</v>
          </cell>
          <cell r="Q44" t="str">
            <v>INTERNO</v>
          </cell>
          <cell r="R44">
            <v>0</v>
          </cell>
          <cell r="S44" t="str">
            <v/>
          </cell>
          <cell r="T44">
            <v>0</v>
          </cell>
          <cell r="U44" t="str">
            <v/>
          </cell>
          <cell r="V44">
            <v>0</v>
          </cell>
          <cell r="W44" t="str">
            <v/>
          </cell>
          <cell r="X44">
            <v>0</v>
          </cell>
          <cell r="Y44" t="str">
            <v/>
          </cell>
          <cell r="Z44" t="str">
            <v/>
          </cell>
          <cell r="AA44" t="str">
            <v/>
          </cell>
          <cell r="AB44">
            <v>0</v>
          </cell>
          <cell r="AC44" t="str">
            <v/>
          </cell>
          <cell r="AD44" t="str">
            <v/>
          </cell>
          <cell r="AE44" t="str">
            <v/>
          </cell>
          <cell r="AF44" t="str">
            <v/>
          </cell>
          <cell r="AG44">
            <v>0</v>
          </cell>
          <cell r="AH44" t="str">
            <v>N-EST</v>
          </cell>
          <cell r="AI44">
            <v>0</v>
          </cell>
          <cell r="AJ44" t="str">
            <v/>
          </cell>
          <cell r="AK44" t="str">
            <v/>
          </cell>
          <cell r="AM44">
            <v>0</v>
          </cell>
          <cell r="AN44" t="str">
            <v>KGS</v>
          </cell>
          <cell r="AO44" t="str">
            <v>***</v>
          </cell>
          <cell r="AP44" t="str">
            <v>zzzzzz</v>
          </cell>
          <cell r="AQ44" t="b">
            <v>0</v>
          </cell>
          <cell r="AR44" t="b">
            <v>1</v>
          </cell>
          <cell r="AS44">
            <v>0</v>
          </cell>
          <cell r="AT44">
            <v>0</v>
          </cell>
          <cell r="AU44">
            <v>1</v>
          </cell>
          <cell r="AV44">
            <v>0</v>
          </cell>
          <cell r="AW44" t="b">
            <v>0</v>
          </cell>
          <cell r="AX44" t="str">
            <v/>
          </cell>
          <cell r="AY44" t="b">
            <v>0</v>
          </cell>
          <cell r="AZ44" t="b">
            <v>0</v>
          </cell>
          <cell r="BA44">
            <v>0</v>
          </cell>
          <cell r="BB44">
            <v>0</v>
          </cell>
          <cell r="BC44">
            <v>0</v>
          </cell>
          <cell r="BD44" t="str">
            <v>LIB</v>
          </cell>
          <cell r="BE44" t="str">
            <v>LIB</v>
          </cell>
          <cell r="BF44">
            <v>1</v>
          </cell>
          <cell r="BG44">
            <v>0</v>
          </cell>
          <cell r="BH44" t="str">
            <v/>
          </cell>
          <cell r="BI44" t="str">
            <v/>
          </cell>
          <cell r="BJ44" t="str">
            <v/>
          </cell>
          <cell r="BK44" t="str">
            <v/>
          </cell>
          <cell r="BL44">
            <v>140</v>
          </cell>
          <cell r="BM44">
            <v>511</v>
          </cell>
          <cell r="BN44">
            <v>190</v>
          </cell>
          <cell r="BO44">
            <v>1978</v>
          </cell>
          <cell r="BP44">
            <v>0</v>
          </cell>
          <cell r="BQ44">
            <v>2819</v>
          </cell>
        </row>
        <row r="45">
          <cell r="A45" t="str">
            <v>000126</v>
          </cell>
          <cell r="B45" t="str">
            <v/>
          </cell>
          <cell r="C45" t="str">
            <v/>
          </cell>
          <cell r="D45" t="str">
            <v>SABORIZANTE JAMON EN POLVO</v>
          </cell>
          <cell r="E45" t="str">
            <v>CONT.ALERGENO</v>
          </cell>
          <cell r="F45" t="str">
            <v>IN</v>
          </cell>
          <cell r="G45" t="str">
            <v>KGS</v>
          </cell>
          <cell r="H45" t="str">
            <v>019</v>
          </cell>
          <cell r="I45" t="b">
            <v>1</v>
          </cell>
          <cell r="J45" t="b">
            <v>1</v>
          </cell>
          <cell r="K45" t="b">
            <v>0</v>
          </cell>
          <cell r="L45" t="str">
            <v>CompraVenta</v>
          </cell>
          <cell r="M45" t="str">
            <v>N</v>
          </cell>
          <cell r="N45" t="b">
            <v>1</v>
          </cell>
          <cell r="O45">
            <v>0.01</v>
          </cell>
          <cell r="P45" t="b">
            <v>0</v>
          </cell>
          <cell r="Q45" t="str">
            <v>INTERNO</v>
          </cell>
          <cell r="R45">
            <v>0</v>
          </cell>
          <cell r="S45" t="str">
            <v/>
          </cell>
          <cell r="T45">
            <v>0</v>
          </cell>
          <cell r="U45" t="str">
            <v/>
          </cell>
          <cell r="V45">
            <v>0</v>
          </cell>
          <cell r="W45" t="str">
            <v/>
          </cell>
          <cell r="X45">
            <v>0</v>
          </cell>
          <cell r="Y45" t="str">
            <v/>
          </cell>
          <cell r="Z45" t="str">
            <v/>
          </cell>
          <cell r="AA45" t="str">
            <v>Sabori</v>
          </cell>
          <cell r="AB45">
            <v>0</v>
          </cell>
          <cell r="AC45" t="str">
            <v/>
          </cell>
          <cell r="AD45" t="str">
            <v/>
          </cell>
          <cell r="AE45" t="str">
            <v/>
          </cell>
          <cell r="AF45" t="str">
            <v/>
          </cell>
          <cell r="AG45">
            <v>0</v>
          </cell>
          <cell r="AH45" t="str">
            <v>EST</v>
          </cell>
          <cell r="AI45">
            <v>0</v>
          </cell>
          <cell r="AJ45" t="str">
            <v/>
          </cell>
          <cell r="AK45" t="str">
            <v/>
          </cell>
          <cell r="AM45">
            <v>0</v>
          </cell>
          <cell r="AN45" t="str">
            <v>KGS</v>
          </cell>
          <cell r="AO45" t="str">
            <v>***</v>
          </cell>
          <cell r="AP45" t="str">
            <v>zzzzzz</v>
          </cell>
          <cell r="AQ45" t="b">
            <v>0</v>
          </cell>
          <cell r="AR45" t="b">
            <v>1</v>
          </cell>
          <cell r="AS45">
            <v>21</v>
          </cell>
          <cell r="AT45">
            <v>3</v>
          </cell>
          <cell r="AU45">
            <v>1</v>
          </cell>
          <cell r="AV45">
            <v>0</v>
          </cell>
          <cell r="AW45" t="b">
            <v>0</v>
          </cell>
          <cell r="AX45" t="str">
            <v/>
          </cell>
          <cell r="AY45" t="b">
            <v>0</v>
          </cell>
          <cell r="AZ45" t="b">
            <v>0</v>
          </cell>
          <cell r="BA45">
            <v>0</v>
          </cell>
          <cell r="BB45">
            <v>0</v>
          </cell>
          <cell r="BC45">
            <v>45</v>
          </cell>
          <cell r="BD45" t="str">
            <v>LIB</v>
          </cell>
          <cell r="BE45" t="str">
            <v>LIB</v>
          </cell>
          <cell r="BF45">
            <v>1</v>
          </cell>
          <cell r="BG45">
            <v>0</v>
          </cell>
          <cell r="BH45" t="str">
            <v/>
          </cell>
          <cell r="BI45" t="str">
            <v/>
          </cell>
          <cell r="BJ45" t="str">
            <v/>
          </cell>
          <cell r="BK45" t="str">
            <v/>
          </cell>
          <cell r="BL45">
            <v>140</v>
          </cell>
          <cell r="BM45">
            <v>511</v>
          </cell>
          <cell r="BN45">
            <v>190</v>
          </cell>
          <cell r="BO45">
            <v>1978</v>
          </cell>
          <cell r="BP45">
            <v>0</v>
          </cell>
          <cell r="BQ45">
            <v>2819</v>
          </cell>
        </row>
        <row r="46">
          <cell r="A46" t="str">
            <v>000127</v>
          </cell>
          <cell r="B46" t="str">
            <v/>
          </cell>
          <cell r="C46" t="str">
            <v/>
          </cell>
          <cell r="D46" t="str">
            <v>ETIQUE 100 X 200 ILUSTBLCA</v>
          </cell>
          <cell r="E46" t="str">
            <v/>
          </cell>
          <cell r="F46" t="str">
            <v>IN</v>
          </cell>
          <cell r="G46" t="str">
            <v>UNI</v>
          </cell>
          <cell r="H46" t="str">
            <v>0126</v>
          </cell>
          <cell r="I46" t="b">
            <v>1</v>
          </cell>
          <cell r="J46" t="b">
            <v>0</v>
          </cell>
          <cell r="K46" t="b">
            <v>0</v>
          </cell>
          <cell r="L46" t="str">
            <v>Compra</v>
          </cell>
          <cell r="M46" t="str">
            <v>N</v>
          </cell>
          <cell r="N46" t="b">
            <v>1</v>
          </cell>
          <cell r="O46">
            <v>0.01</v>
          </cell>
          <cell r="P46" t="b">
            <v>0</v>
          </cell>
          <cell r="Q46" t="str">
            <v>INTERNO</v>
          </cell>
          <cell r="R46">
            <v>0</v>
          </cell>
          <cell r="S46" t="str">
            <v/>
          </cell>
          <cell r="T46">
            <v>0</v>
          </cell>
          <cell r="U46" t="str">
            <v/>
          </cell>
          <cell r="V46">
            <v>0</v>
          </cell>
          <cell r="W46" t="str">
            <v/>
          </cell>
          <cell r="X46">
            <v>0</v>
          </cell>
          <cell r="Y46" t="str">
            <v/>
          </cell>
          <cell r="Z46" t="str">
            <v/>
          </cell>
          <cell r="AA46" t="str">
            <v>Etique</v>
          </cell>
          <cell r="AB46">
            <v>0</v>
          </cell>
          <cell r="AC46" t="str">
            <v/>
          </cell>
          <cell r="AD46" t="str">
            <v/>
          </cell>
          <cell r="AE46" t="str">
            <v/>
          </cell>
          <cell r="AF46" t="str">
            <v/>
          </cell>
          <cell r="AG46">
            <v>0</v>
          </cell>
          <cell r="AH46" t="str">
            <v>N-EST</v>
          </cell>
          <cell r="AI46">
            <v>0</v>
          </cell>
          <cell r="AJ46" t="str">
            <v/>
          </cell>
          <cell r="AK46" t="str">
            <v/>
          </cell>
          <cell r="AM46">
            <v>0</v>
          </cell>
          <cell r="AN46" t="str">
            <v>UNI</v>
          </cell>
          <cell r="AO46" t="str">
            <v>***</v>
          </cell>
          <cell r="AP46" t="str">
            <v>zzzzzz</v>
          </cell>
          <cell r="AQ46" t="b">
            <v>0</v>
          </cell>
          <cell r="AR46" t="b">
            <v>1</v>
          </cell>
          <cell r="AS46">
            <v>10</v>
          </cell>
          <cell r="AT46">
            <v>3</v>
          </cell>
          <cell r="AU46">
            <v>0</v>
          </cell>
          <cell r="AV46">
            <v>0</v>
          </cell>
          <cell r="AW46" t="b">
            <v>0</v>
          </cell>
          <cell r="AX46" t="str">
            <v/>
          </cell>
          <cell r="AY46" t="b">
            <v>0</v>
          </cell>
          <cell r="AZ46" t="b">
            <v>0</v>
          </cell>
          <cell r="BA46">
            <v>0</v>
          </cell>
          <cell r="BB46">
            <v>0</v>
          </cell>
          <cell r="BC46">
            <v>45</v>
          </cell>
          <cell r="BD46" t="str">
            <v>LIB</v>
          </cell>
          <cell r="BE46" t="str">
            <v>LIB</v>
          </cell>
          <cell r="BF46">
            <v>1</v>
          </cell>
          <cell r="BG46">
            <v>0</v>
          </cell>
          <cell r="BH46" t="str">
            <v/>
          </cell>
          <cell r="BI46" t="str">
            <v/>
          </cell>
          <cell r="BJ46" t="str">
            <v/>
          </cell>
          <cell r="BK46" t="str">
            <v/>
          </cell>
          <cell r="BL46">
            <v>140</v>
          </cell>
          <cell r="BM46">
            <v>511</v>
          </cell>
          <cell r="BN46">
            <v>190</v>
          </cell>
          <cell r="BO46">
            <v>1978</v>
          </cell>
          <cell r="BP46">
            <v>0</v>
          </cell>
          <cell r="BQ46">
            <v>2819</v>
          </cell>
        </row>
        <row r="47">
          <cell r="A47" t="str">
            <v>000134</v>
          </cell>
          <cell r="B47" t="str">
            <v>CAJA SEC</v>
          </cell>
          <cell r="C47" t="str">
            <v/>
          </cell>
          <cell r="D47" t="str">
            <v>CAJA SECUNDARIA  C31</v>
          </cell>
          <cell r="E47" t="str">
            <v>DIA% RELLENA/MEDALLO</v>
          </cell>
          <cell r="F47" t="str">
            <v>IN</v>
          </cell>
          <cell r="G47" t="str">
            <v>UNI</v>
          </cell>
          <cell r="H47" t="str">
            <v>0128</v>
          </cell>
          <cell r="I47" t="b">
            <v>1</v>
          </cell>
          <cell r="J47" t="b">
            <v>1</v>
          </cell>
          <cell r="K47" t="b">
            <v>0</v>
          </cell>
          <cell r="L47" t="str">
            <v>CompraVenta</v>
          </cell>
          <cell r="M47" t="str">
            <v>N</v>
          </cell>
          <cell r="N47" t="b">
            <v>1</v>
          </cell>
          <cell r="O47">
            <v>0.01</v>
          </cell>
          <cell r="P47" t="b">
            <v>0</v>
          </cell>
          <cell r="Q47" t="str">
            <v>INTERNO</v>
          </cell>
          <cell r="R47">
            <v>0</v>
          </cell>
          <cell r="S47" t="str">
            <v/>
          </cell>
          <cell r="T47">
            <v>0</v>
          </cell>
          <cell r="U47" t="str">
            <v/>
          </cell>
          <cell r="V47">
            <v>0</v>
          </cell>
          <cell r="W47" t="str">
            <v/>
          </cell>
          <cell r="X47">
            <v>0</v>
          </cell>
          <cell r="Y47" t="str">
            <v/>
          </cell>
          <cell r="Z47" t="str">
            <v/>
          </cell>
          <cell r="AA47" t="str">
            <v>Cajas</v>
          </cell>
          <cell r="AB47">
            <v>0</v>
          </cell>
          <cell r="AC47" t="str">
            <v/>
          </cell>
          <cell r="AD47" t="str">
            <v/>
          </cell>
          <cell r="AE47" t="str">
            <v/>
          </cell>
          <cell r="AF47" t="str">
            <v/>
          </cell>
          <cell r="AG47">
            <v>0</v>
          </cell>
          <cell r="AH47" t="str">
            <v>EST</v>
          </cell>
          <cell r="AI47">
            <v>0</v>
          </cell>
          <cell r="AJ47" t="str">
            <v/>
          </cell>
          <cell r="AK47" t="str">
            <v/>
          </cell>
          <cell r="AM47">
            <v>0</v>
          </cell>
          <cell r="AN47" t="str">
            <v>UNI</v>
          </cell>
          <cell r="AO47" t="str">
            <v>***</v>
          </cell>
          <cell r="AP47" t="str">
            <v>zzzzzz</v>
          </cell>
          <cell r="AQ47" t="b">
            <v>0</v>
          </cell>
          <cell r="AR47" t="b">
            <v>1</v>
          </cell>
          <cell r="AS47">
            <v>15</v>
          </cell>
          <cell r="AT47">
            <v>3</v>
          </cell>
          <cell r="AU47">
            <v>1</v>
          </cell>
          <cell r="AV47">
            <v>0</v>
          </cell>
          <cell r="AW47" t="b">
            <v>0</v>
          </cell>
          <cell r="AX47" t="str">
            <v/>
          </cell>
          <cell r="AY47" t="b">
            <v>0</v>
          </cell>
          <cell r="AZ47" t="b">
            <v>0</v>
          </cell>
          <cell r="BA47">
            <v>0</v>
          </cell>
          <cell r="BB47">
            <v>0</v>
          </cell>
          <cell r="BC47">
            <v>45</v>
          </cell>
          <cell r="BD47" t="str">
            <v>LIB</v>
          </cell>
          <cell r="BE47" t="str">
            <v>LIB</v>
          </cell>
          <cell r="BF47">
            <v>1</v>
          </cell>
          <cell r="BG47">
            <v>0</v>
          </cell>
          <cell r="BH47" t="str">
            <v/>
          </cell>
          <cell r="BI47" t="str">
            <v/>
          </cell>
          <cell r="BJ47" t="str">
            <v/>
          </cell>
          <cell r="BK47" t="str">
            <v/>
          </cell>
          <cell r="BL47">
            <v>140</v>
          </cell>
          <cell r="BM47">
            <v>511</v>
          </cell>
          <cell r="BN47">
            <v>190</v>
          </cell>
          <cell r="BO47">
            <v>1978</v>
          </cell>
          <cell r="BP47">
            <v>0</v>
          </cell>
          <cell r="BQ47">
            <v>2819</v>
          </cell>
        </row>
        <row r="48">
          <cell r="A48" t="str">
            <v>000135</v>
          </cell>
          <cell r="B48" t="str">
            <v xml:space="preserve"> CAJA SEC WM</v>
          </cell>
          <cell r="C48" t="str">
            <v/>
          </cell>
          <cell r="D48" t="str">
            <v>CAJA SECUNDARIA  C33</v>
          </cell>
          <cell r="E48" t="str">
            <v>X UNIDAD</v>
          </cell>
          <cell r="F48" t="str">
            <v>AR</v>
          </cell>
          <cell r="G48" t="str">
            <v>UNI</v>
          </cell>
          <cell r="H48" t="str">
            <v>0128</v>
          </cell>
          <cell r="I48" t="b">
            <v>1</v>
          </cell>
          <cell r="J48" t="b">
            <v>0</v>
          </cell>
          <cell r="K48" t="b">
            <v>0</v>
          </cell>
          <cell r="L48" t="str">
            <v>CompraVenta</v>
          </cell>
          <cell r="M48" t="str">
            <v>N</v>
          </cell>
          <cell r="N48" t="b">
            <v>0</v>
          </cell>
          <cell r="O48">
            <v>0</v>
          </cell>
          <cell r="P48" t="b">
            <v>0</v>
          </cell>
          <cell r="Q48" t="str">
            <v>INTERNO</v>
          </cell>
          <cell r="R48">
            <v>0</v>
          </cell>
          <cell r="S48" t="str">
            <v/>
          </cell>
          <cell r="T48">
            <v>0</v>
          </cell>
          <cell r="U48" t="str">
            <v/>
          </cell>
          <cell r="V48">
            <v>0</v>
          </cell>
          <cell r="W48" t="str">
            <v/>
          </cell>
          <cell r="X48">
            <v>0</v>
          </cell>
          <cell r="Y48" t="str">
            <v/>
          </cell>
          <cell r="Z48" t="str">
            <v/>
          </cell>
          <cell r="AA48" t="str">
            <v/>
          </cell>
          <cell r="AB48">
            <v>0</v>
          </cell>
          <cell r="AC48" t="str">
            <v/>
          </cell>
          <cell r="AD48" t="str">
            <v/>
          </cell>
          <cell r="AE48" t="str">
            <v/>
          </cell>
          <cell r="AF48" t="str">
            <v/>
          </cell>
          <cell r="AG48">
            <v>0</v>
          </cell>
          <cell r="AH48" t="str">
            <v>EST</v>
          </cell>
          <cell r="AI48">
            <v>0</v>
          </cell>
          <cell r="AJ48" t="str">
            <v/>
          </cell>
          <cell r="AK48" t="str">
            <v/>
          </cell>
          <cell r="AM48">
            <v>0</v>
          </cell>
          <cell r="AN48" t="str">
            <v>UNI</v>
          </cell>
          <cell r="AO48" t="str">
            <v>***</v>
          </cell>
          <cell r="AP48" t="str">
            <v>zzzzzz</v>
          </cell>
          <cell r="AQ48" t="b">
            <v>0</v>
          </cell>
          <cell r="AR48" t="b">
            <v>1</v>
          </cell>
          <cell r="AS48">
            <v>0</v>
          </cell>
          <cell r="AT48">
            <v>0</v>
          </cell>
          <cell r="AU48">
            <v>1</v>
          </cell>
          <cell r="AV48">
            <v>0</v>
          </cell>
          <cell r="AW48" t="b">
            <v>0</v>
          </cell>
          <cell r="AX48" t="str">
            <v/>
          </cell>
          <cell r="AY48" t="b">
            <v>0</v>
          </cell>
          <cell r="AZ48" t="b">
            <v>0</v>
          </cell>
          <cell r="BA48">
            <v>0</v>
          </cell>
          <cell r="BB48">
            <v>0</v>
          </cell>
          <cell r="BC48">
            <v>0</v>
          </cell>
          <cell r="BD48" t="str">
            <v>LIB</v>
          </cell>
          <cell r="BE48" t="str">
            <v>LIB</v>
          </cell>
          <cell r="BF48">
            <v>1</v>
          </cell>
          <cell r="BG48">
            <v>0</v>
          </cell>
          <cell r="BH48" t="str">
            <v/>
          </cell>
          <cell r="BI48" t="str">
            <v/>
          </cell>
          <cell r="BJ48" t="str">
            <v/>
          </cell>
          <cell r="BK48" t="str">
            <v/>
          </cell>
          <cell r="BL48">
            <v>140</v>
          </cell>
          <cell r="BM48">
            <v>511</v>
          </cell>
          <cell r="BN48">
            <v>190</v>
          </cell>
          <cell r="BO48">
            <v>1978</v>
          </cell>
          <cell r="BP48">
            <v>0</v>
          </cell>
          <cell r="BQ48">
            <v>2819</v>
          </cell>
        </row>
        <row r="49">
          <cell r="A49" t="str">
            <v>000153</v>
          </cell>
          <cell r="B49" t="str">
            <v/>
          </cell>
          <cell r="C49" t="str">
            <v/>
          </cell>
          <cell r="D49" t="str">
            <v>FIBRA 3M AZUL</v>
          </cell>
          <cell r="E49" t="str">
            <v/>
          </cell>
          <cell r="F49" t="str">
            <v>AR</v>
          </cell>
          <cell r="G49" t="str">
            <v>UN</v>
          </cell>
          <cell r="H49" t="str">
            <v>0112</v>
          </cell>
          <cell r="I49" t="b">
            <v>1</v>
          </cell>
          <cell r="J49" t="b">
            <v>0</v>
          </cell>
          <cell r="K49" t="b">
            <v>0</v>
          </cell>
          <cell r="L49" t="str">
            <v>CompraVenta</v>
          </cell>
          <cell r="M49" t="str">
            <v>N</v>
          </cell>
          <cell r="N49" t="b">
            <v>0</v>
          </cell>
          <cell r="O49">
            <v>0</v>
          </cell>
          <cell r="P49" t="b">
            <v>0</v>
          </cell>
          <cell r="Q49" t="str">
            <v>INTERNO</v>
          </cell>
          <cell r="R49">
            <v>0</v>
          </cell>
          <cell r="S49" t="str">
            <v/>
          </cell>
          <cell r="T49">
            <v>0</v>
          </cell>
          <cell r="U49" t="str">
            <v/>
          </cell>
          <cell r="V49">
            <v>0</v>
          </cell>
          <cell r="W49" t="str">
            <v/>
          </cell>
          <cell r="X49">
            <v>0</v>
          </cell>
          <cell r="Y49" t="str">
            <v/>
          </cell>
          <cell r="Z49" t="str">
            <v/>
          </cell>
          <cell r="AA49" t="str">
            <v/>
          </cell>
          <cell r="AB49">
            <v>0</v>
          </cell>
          <cell r="AC49" t="str">
            <v/>
          </cell>
          <cell r="AD49" t="str">
            <v/>
          </cell>
          <cell r="AE49" t="str">
            <v/>
          </cell>
          <cell r="AF49" t="str">
            <v/>
          </cell>
          <cell r="AG49">
            <v>0</v>
          </cell>
          <cell r="AH49" t="str">
            <v>N-EST</v>
          </cell>
          <cell r="AI49">
            <v>0</v>
          </cell>
          <cell r="AJ49" t="str">
            <v/>
          </cell>
          <cell r="AK49" t="str">
            <v/>
          </cell>
          <cell r="AM49">
            <v>0</v>
          </cell>
          <cell r="AN49" t="str">
            <v>UN</v>
          </cell>
          <cell r="AO49" t="str">
            <v>***</v>
          </cell>
          <cell r="AP49" t="str">
            <v>zzzzzz</v>
          </cell>
          <cell r="AQ49" t="b">
            <v>0</v>
          </cell>
          <cell r="AR49" t="b">
            <v>1</v>
          </cell>
          <cell r="AS49">
            <v>0</v>
          </cell>
          <cell r="AT49">
            <v>0</v>
          </cell>
          <cell r="AU49">
            <v>1</v>
          </cell>
          <cell r="AV49">
            <v>0</v>
          </cell>
          <cell r="AW49" t="b">
            <v>0</v>
          </cell>
          <cell r="AX49" t="str">
            <v/>
          </cell>
          <cell r="AY49" t="b">
            <v>0</v>
          </cell>
          <cell r="AZ49" t="b">
            <v>0</v>
          </cell>
          <cell r="BA49">
            <v>0</v>
          </cell>
          <cell r="BB49">
            <v>0</v>
          </cell>
          <cell r="BC49">
            <v>0</v>
          </cell>
          <cell r="BD49" t="str">
            <v>LIB</v>
          </cell>
          <cell r="BE49" t="str">
            <v>LIB</v>
          </cell>
          <cell r="BF49">
            <v>1</v>
          </cell>
          <cell r="BG49">
            <v>0</v>
          </cell>
          <cell r="BH49" t="str">
            <v/>
          </cell>
          <cell r="BI49" t="str">
            <v/>
          </cell>
          <cell r="BJ49" t="str">
            <v/>
          </cell>
          <cell r="BK49" t="str">
            <v/>
          </cell>
          <cell r="BL49">
            <v>140</v>
          </cell>
          <cell r="BM49">
            <v>511</v>
          </cell>
          <cell r="BN49">
            <v>190</v>
          </cell>
          <cell r="BO49">
            <v>1978</v>
          </cell>
          <cell r="BP49">
            <v>0</v>
          </cell>
          <cell r="BQ49">
            <v>2819</v>
          </cell>
        </row>
        <row r="50">
          <cell r="A50" t="str">
            <v>000155</v>
          </cell>
          <cell r="B50" t="str">
            <v/>
          </cell>
          <cell r="C50" t="str">
            <v/>
          </cell>
          <cell r="D50" t="str">
            <v>BOBINA DE PAPEL</v>
          </cell>
          <cell r="E50" t="str">
            <v/>
          </cell>
          <cell r="F50" t="str">
            <v>AR</v>
          </cell>
          <cell r="G50" t="str">
            <v>UN</v>
          </cell>
          <cell r="H50" t="str">
            <v>0112</v>
          </cell>
          <cell r="I50" t="b">
            <v>1</v>
          </cell>
          <cell r="J50" t="b">
            <v>0</v>
          </cell>
          <cell r="K50" t="b">
            <v>0</v>
          </cell>
          <cell r="L50" t="str">
            <v>CompraVenta</v>
          </cell>
          <cell r="M50" t="str">
            <v>N</v>
          </cell>
          <cell r="N50" t="b">
            <v>0</v>
          </cell>
          <cell r="O50">
            <v>0</v>
          </cell>
          <cell r="P50" t="b">
            <v>0</v>
          </cell>
          <cell r="Q50" t="str">
            <v>INTERNO</v>
          </cell>
          <cell r="R50">
            <v>0</v>
          </cell>
          <cell r="S50" t="str">
            <v/>
          </cell>
          <cell r="T50">
            <v>0</v>
          </cell>
          <cell r="U50" t="str">
            <v/>
          </cell>
          <cell r="V50">
            <v>0</v>
          </cell>
          <cell r="W50" t="str">
            <v/>
          </cell>
          <cell r="X50">
            <v>0</v>
          </cell>
          <cell r="Y50" t="str">
            <v/>
          </cell>
          <cell r="Z50" t="str">
            <v/>
          </cell>
          <cell r="AA50" t="str">
            <v/>
          </cell>
          <cell r="AB50">
            <v>0</v>
          </cell>
          <cell r="AC50" t="str">
            <v/>
          </cell>
          <cell r="AD50" t="str">
            <v/>
          </cell>
          <cell r="AE50" t="str">
            <v/>
          </cell>
          <cell r="AF50" t="str">
            <v/>
          </cell>
          <cell r="AG50">
            <v>0</v>
          </cell>
          <cell r="AH50" t="str">
            <v>N-EST</v>
          </cell>
          <cell r="AI50">
            <v>0</v>
          </cell>
          <cell r="AJ50" t="str">
            <v/>
          </cell>
          <cell r="AK50" t="str">
            <v/>
          </cell>
          <cell r="AM50">
            <v>0</v>
          </cell>
          <cell r="AN50" t="str">
            <v>UN</v>
          </cell>
          <cell r="AO50" t="str">
            <v>***</v>
          </cell>
          <cell r="AP50" t="str">
            <v>zzzzzz</v>
          </cell>
          <cell r="AQ50" t="b">
            <v>0</v>
          </cell>
          <cell r="AR50" t="b">
            <v>1</v>
          </cell>
          <cell r="AS50">
            <v>0</v>
          </cell>
          <cell r="AT50">
            <v>0</v>
          </cell>
          <cell r="AU50">
            <v>1</v>
          </cell>
          <cell r="AV50">
            <v>0</v>
          </cell>
          <cell r="AW50" t="b">
            <v>0</v>
          </cell>
          <cell r="AX50" t="str">
            <v/>
          </cell>
          <cell r="AY50" t="b">
            <v>0</v>
          </cell>
          <cell r="AZ50" t="b">
            <v>0</v>
          </cell>
          <cell r="BA50">
            <v>0</v>
          </cell>
          <cell r="BB50">
            <v>0</v>
          </cell>
          <cell r="BC50">
            <v>0</v>
          </cell>
          <cell r="BD50" t="str">
            <v>LIB</v>
          </cell>
          <cell r="BE50" t="str">
            <v>LIB</v>
          </cell>
          <cell r="BF50">
            <v>1</v>
          </cell>
          <cell r="BG50">
            <v>0</v>
          </cell>
          <cell r="BH50" t="str">
            <v/>
          </cell>
          <cell r="BI50" t="str">
            <v/>
          </cell>
          <cell r="BJ50" t="str">
            <v/>
          </cell>
          <cell r="BK50" t="str">
            <v/>
          </cell>
          <cell r="BL50">
            <v>140</v>
          </cell>
          <cell r="BM50">
            <v>511</v>
          </cell>
          <cell r="BN50">
            <v>190</v>
          </cell>
          <cell r="BO50">
            <v>1978</v>
          </cell>
          <cell r="BP50">
            <v>0</v>
          </cell>
          <cell r="BQ50">
            <v>2819</v>
          </cell>
        </row>
        <row r="51">
          <cell r="A51" t="str">
            <v>000157</v>
          </cell>
          <cell r="B51" t="str">
            <v/>
          </cell>
          <cell r="C51" t="str">
            <v/>
          </cell>
          <cell r="D51" t="str">
            <v>GUANTES NARANJAS</v>
          </cell>
          <cell r="E51" t="str">
            <v/>
          </cell>
          <cell r="F51" t="str">
            <v>AR</v>
          </cell>
          <cell r="G51" t="str">
            <v>UN</v>
          </cell>
          <cell r="H51" t="str">
            <v>0112</v>
          </cell>
          <cell r="I51" t="b">
            <v>1</v>
          </cell>
          <cell r="J51" t="b">
            <v>0</v>
          </cell>
          <cell r="K51" t="b">
            <v>0</v>
          </cell>
          <cell r="L51" t="str">
            <v>CompraVenta</v>
          </cell>
          <cell r="M51" t="str">
            <v>N</v>
          </cell>
          <cell r="N51" t="b">
            <v>0</v>
          </cell>
          <cell r="O51">
            <v>0</v>
          </cell>
          <cell r="P51" t="b">
            <v>0</v>
          </cell>
          <cell r="Q51" t="str">
            <v>INTERNO</v>
          </cell>
          <cell r="R51">
            <v>0</v>
          </cell>
          <cell r="S51" t="str">
            <v/>
          </cell>
          <cell r="T51">
            <v>0</v>
          </cell>
          <cell r="U51" t="str">
            <v/>
          </cell>
          <cell r="V51">
            <v>0</v>
          </cell>
          <cell r="W51" t="str">
            <v/>
          </cell>
          <cell r="X51">
            <v>0</v>
          </cell>
          <cell r="Y51" t="str">
            <v/>
          </cell>
          <cell r="Z51" t="str">
            <v/>
          </cell>
          <cell r="AA51" t="str">
            <v/>
          </cell>
          <cell r="AB51">
            <v>0</v>
          </cell>
          <cell r="AC51" t="str">
            <v/>
          </cell>
          <cell r="AD51" t="str">
            <v/>
          </cell>
          <cell r="AE51" t="str">
            <v/>
          </cell>
          <cell r="AF51" t="str">
            <v/>
          </cell>
          <cell r="AG51">
            <v>0</v>
          </cell>
          <cell r="AH51" t="str">
            <v>N-EST</v>
          </cell>
          <cell r="AI51">
            <v>0</v>
          </cell>
          <cell r="AJ51" t="str">
            <v/>
          </cell>
          <cell r="AK51" t="str">
            <v/>
          </cell>
          <cell r="AM51">
            <v>0</v>
          </cell>
          <cell r="AN51" t="str">
            <v>UN</v>
          </cell>
          <cell r="AO51" t="str">
            <v>***</v>
          </cell>
          <cell r="AP51" t="str">
            <v>zzzzzz</v>
          </cell>
          <cell r="AQ51" t="b">
            <v>0</v>
          </cell>
          <cell r="AR51" t="b">
            <v>1</v>
          </cell>
          <cell r="AS51">
            <v>0</v>
          </cell>
          <cell r="AT51">
            <v>0</v>
          </cell>
          <cell r="AU51">
            <v>1</v>
          </cell>
          <cell r="AV51">
            <v>0</v>
          </cell>
          <cell r="AW51" t="b">
            <v>0</v>
          </cell>
          <cell r="AX51" t="str">
            <v/>
          </cell>
          <cell r="AY51" t="b">
            <v>0</v>
          </cell>
          <cell r="AZ51" t="b">
            <v>0</v>
          </cell>
          <cell r="BA51">
            <v>0</v>
          </cell>
          <cell r="BB51">
            <v>0</v>
          </cell>
          <cell r="BC51">
            <v>0</v>
          </cell>
          <cell r="BD51" t="str">
            <v>LIB</v>
          </cell>
          <cell r="BE51" t="str">
            <v>LIB</v>
          </cell>
          <cell r="BF51">
            <v>1</v>
          </cell>
          <cell r="BG51">
            <v>0</v>
          </cell>
          <cell r="BH51" t="str">
            <v/>
          </cell>
          <cell r="BI51" t="str">
            <v/>
          </cell>
          <cell r="BJ51" t="str">
            <v/>
          </cell>
          <cell r="BK51" t="str">
            <v/>
          </cell>
          <cell r="BL51">
            <v>140</v>
          </cell>
          <cell r="BM51">
            <v>511</v>
          </cell>
          <cell r="BN51">
            <v>190</v>
          </cell>
          <cell r="BO51">
            <v>1978</v>
          </cell>
          <cell r="BP51">
            <v>0</v>
          </cell>
          <cell r="BQ51">
            <v>2819</v>
          </cell>
        </row>
        <row r="52">
          <cell r="A52" t="str">
            <v>000158</v>
          </cell>
          <cell r="B52" t="str">
            <v/>
          </cell>
          <cell r="C52" t="str">
            <v/>
          </cell>
          <cell r="D52" t="str">
            <v>BOLSA CONS 120 X 140 X 10UNIDS</v>
          </cell>
          <cell r="E52" t="str">
            <v/>
          </cell>
          <cell r="F52" t="str">
            <v>AR</v>
          </cell>
          <cell r="G52" t="str">
            <v>UN</v>
          </cell>
          <cell r="H52" t="str">
            <v>0112</v>
          </cell>
          <cell r="I52" t="b">
            <v>1</v>
          </cell>
          <cell r="J52" t="b">
            <v>0</v>
          </cell>
          <cell r="K52" t="b">
            <v>0</v>
          </cell>
          <cell r="L52" t="str">
            <v>CompraVenta</v>
          </cell>
          <cell r="M52" t="str">
            <v>N</v>
          </cell>
          <cell r="N52" t="b">
            <v>0</v>
          </cell>
          <cell r="O52">
            <v>0</v>
          </cell>
          <cell r="P52" t="b">
            <v>0</v>
          </cell>
          <cell r="Q52" t="str">
            <v>INTERNO</v>
          </cell>
          <cell r="R52">
            <v>0</v>
          </cell>
          <cell r="S52" t="str">
            <v/>
          </cell>
          <cell r="T52">
            <v>0</v>
          </cell>
          <cell r="U52" t="str">
            <v/>
          </cell>
          <cell r="V52">
            <v>0</v>
          </cell>
          <cell r="W52" t="str">
            <v/>
          </cell>
          <cell r="X52">
            <v>0</v>
          </cell>
          <cell r="Y52" t="str">
            <v/>
          </cell>
          <cell r="Z52" t="str">
            <v/>
          </cell>
          <cell r="AA52" t="str">
            <v/>
          </cell>
          <cell r="AB52">
            <v>0</v>
          </cell>
          <cell r="AC52" t="str">
            <v/>
          </cell>
          <cell r="AD52" t="str">
            <v/>
          </cell>
          <cell r="AE52" t="str">
            <v/>
          </cell>
          <cell r="AF52" t="str">
            <v/>
          </cell>
          <cell r="AG52">
            <v>0</v>
          </cell>
          <cell r="AH52" t="str">
            <v>N-EST</v>
          </cell>
          <cell r="AI52">
            <v>0</v>
          </cell>
          <cell r="AJ52" t="str">
            <v/>
          </cell>
          <cell r="AK52" t="str">
            <v/>
          </cell>
          <cell r="AM52">
            <v>0</v>
          </cell>
          <cell r="AN52" t="str">
            <v>UN</v>
          </cell>
          <cell r="AO52" t="str">
            <v>***</v>
          </cell>
          <cell r="AP52" t="str">
            <v>zzzzzz</v>
          </cell>
          <cell r="AQ52" t="b">
            <v>0</v>
          </cell>
          <cell r="AR52" t="b">
            <v>1</v>
          </cell>
          <cell r="AS52">
            <v>0</v>
          </cell>
          <cell r="AT52">
            <v>0</v>
          </cell>
          <cell r="AU52">
            <v>1</v>
          </cell>
          <cell r="AV52">
            <v>0</v>
          </cell>
          <cell r="AW52" t="b">
            <v>0</v>
          </cell>
          <cell r="AX52" t="str">
            <v/>
          </cell>
          <cell r="AY52" t="b">
            <v>0</v>
          </cell>
          <cell r="AZ52" t="b">
            <v>0</v>
          </cell>
          <cell r="BA52">
            <v>0</v>
          </cell>
          <cell r="BB52">
            <v>0</v>
          </cell>
          <cell r="BC52">
            <v>0</v>
          </cell>
          <cell r="BD52" t="str">
            <v>LIB</v>
          </cell>
          <cell r="BE52" t="str">
            <v>LIB</v>
          </cell>
          <cell r="BF52">
            <v>1</v>
          </cell>
          <cell r="BG52">
            <v>0</v>
          </cell>
          <cell r="BH52" t="str">
            <v/>
          </cell>
          <cell r="BI52" t="str">
            <v/>
          </cell>
          <cell r="BJ52" t="str">
            <v/>
          </cell>
          <cell r="BK52" t="str">
            <v/>
          </cell>
          <cell r="BL52">
            <v>140</v>
          </cell>
          <cell r="BM52">
            <v>511</v>
          </cell>
          <cell r="BN52">
            <v>190</v>
          </cell>
          <cell r="BO52">
            <v>1978</v>
          </cell>
          <cell r="BP52">
            <v>0</v>
          </cell>
          <cell r="BQ52">
            <v>2819</v>
          </cell>
        </row>
        <row r="53">
          <cell r="A53" t="str">
            <v>000159</v>
          </cell>
          <cell r="B53" t="str">
            <v/>
          </cell>
          <cell r="C53" t="str">
            <v/>
          </cell>
          <cell r="D53" t="str">
            <v>BOLSA CONS 90 X 100 X 50 UNID</v>
          </cell>
          <cell r="E53" t="str">
            <v>S</v>
          </cell>
          <cell r="F53" t="str">
            <v>AR</v>
          </cell>
          <cell r="G53" t="str">
            <v>UN</v>
          </cell>
          <cell r="H53" t="str">
            <v>0112</v>
          </cell>
          <cell r="I53" t="b">
            <v>1</v>
          </cell>
          <cell r="J53" t="b">
            <v>0</v>
          </cell>
          <cell r="K53" t="b">
            <v>0</v>
          </cell>
          <cell r="L53" t="str">
            <v>CompraVenta</v>
          </cell>
          <cell r="M53" t="str">
            <v>N</v>
          </cell>
          <cell r="N53" t="b">
            <v>0</v>
          </cell>
          <cell r="O53">
            <v>0</v>
          </cell>
          <cell r="P53" t="b">
            <v>0</v>
          </cell>
          <cell r="Q53" t="str">
            <v>INTERNO</v>
          </cell>
          <cell r="R53">
            <v>0</v>
          </cell>
          <cell r="S53" t="str">
            <v/>
          </cell>
          <cell r="T53">
            <v>0</v>
          </cell>
          <cell r="U53" t="str">
            <v/>
          </cell>
          <cell r="V53">
            <v>0</v>
          </cell>
          <cell r="W53" t="str">
            <v/>
          </cell>
          <cell r="X53">
            <v>0</v>
          </cell>
          <cell r="Y53" t="str">
            <v/>
          </cell>
          <cell r="Z53" t="str">
            <v/>
          </cell>
          <cell r="AA53" t="str">
            <v/>
          </cell>
          <cell r="AB53">
            <v>0</v>
          </cell>
          <cell r="AC53" t="str">
            <v/>
          </cell>
          <cell r="AD53" t="str">
            <v/>
          </cell>
          <cell r="AE53" t="str">
            <v/>
          </cell>
          <cell r="AF53" t="str">
            <v/>
          </cell>
          <cell r="AG53">
            <v>0</v>
          </cell>
          <cell r="AH53" t="str">
            <v>N-EST</v>
          </cell>
          <cell r="AI53">
            <v>0</v>
          </cell>
          <cell r="AJ53" t="str">
            <v/>
          </cell>
          <cell r="AK53" t="str">
            <v/>
          </cell>
          <cell r="AM53">
            <v>0</v>
          </cell>
          <cell r="AN53" t="str">
            <v>UN</v>
          </cell>
          <cell r="AO53" t="str">
            <v>***</v>
          </cell>
          <cell r="AP53" t="str">
            <v>zzzzzz</v>
          </cell>
          <cell r="AQ53" t="b">
            <v>0</v>
          </cell>
          <cell r="AR53" t="b">
            <v>1</v>
          </cell>
          <cell r="AS53">
            <v>0</v>
          </cell>
          <cell r="AT53">
            <v>0</v>
          </cell>
          <cell r="AU53">
            <v>1</v>
          </cell>
          <cell r="AV53">
            <v>0</v>
          </cell>
          <cell r="AW53" t="b">
            <v>0</v>
          </cell>
          <cell r="AX53" t="str">
            <v/>
          </cell>
          <cell r="AY53" t="b">
            <v>0</v>
          </cell>
          <cell r="AZ53" t="b">
            <v>0</v>
          </cell>
          <cell r="BA53">
            <v>0</v>
          </cell>
          <cell r="BB53">
            <v>0</v>
          </cell>
          <cell r="BC53">
            <v>0</v>
          </cell>
          <cell r="BD53" t="str">
            <v>LIB</v>
          </cell>
          <cell r="BE53" t="str">
            <v>LIB</v>
          </cell>
          <cell r="BF53">
            <v>1</v>
          </cell>
          <cell r="BG53">
            <v>0</v>
          </cell>
          <cell r="BH53" t="str">
            <v/>
          </cell>
          <cell r="BI53" t="str">
            <v/>
          </cell>
          <cell r="BJ53" t="str">
            <v/>
          </cell>
          <cell r="BK53" t="str">
            <v/>
          </cell>
          <cell r="BL53">
            <v>140</v>
          </cell>
          <cell r="BM53">
            <v>511</v>
          </cell>
          <cell r="BN53">
            <v>190</v>
          </cell>
          <cell r="BO53">
            <v>1978</v>
          </cell>
          <cell r="BP53">
            <v>0</v>
          </cell>
          <cell r="BQ53">
            <v>2819</v>
          </cell>
        </row>
        <row r="54">
          <cell r="A54" t="str">
            <v>000160</v>
          </cell>
          <cell r="B54" t="str">
            <v/>
          </cell>
          <cell r="C54" t="str">
            <v/>
          </cell>
          <cell r="D54" t="str">
            <v>BOLSA CONS 100 X120 X 25 UNIDS</v>
          </cell>
          <cell r="E54" t="str">
            <v/>
          </cell>
          <cell r="F54" t="str">
            <v>AR</v>
          </cell>
          <cell r="G54" t="str">
            <v>UN</v>
          </cell>
          <cell r="H54" t="str">
            <v>0112</v>
          </cell>
          <cell r="I54" t="b">
            <v>1</v>
          </cell>
          <cell r="J54" t="b">
            <v>0</v>
          </cell>
          <cell r="K54" t="b">
            <v>0</v>
          </cell>
          <cell r="L54" t="str">
            <v>CompraVenta</v>
          </cell>
          <cell r="M54" t="str">
            <v>N</v>
          </cell>
          <cell r="N54" t="b">
            <v>0</v>
          </cell>
          <cell r="O54">
            <v>0</v>
          </cell>
          <cell r="P54" t="b">
            <v>0</v>
          </cell>
          <cell r="Q54" t="str">
            <v>INTERNO</v>
          </cell>
          <cell r="R54">
            <v>0</v>
          </cell>
          <cell r="S54" t="str">
            <v/>
          </cell>
          <cell r="T54">
            <v>0</v>
          </cell>
          <cell r="U54" t="str">
            <v/>
          </cell>
          <cell r="V54">
            <v>0</v>
          </cell>
          <cell r="W54" t="str">
            <v/>
          </cell>
          <cell r="X54">
            <v>0</v>
          </cell>
          <cell r="Y54" t="str">
            <v/>
          </cell>
          <cell r="Z54" t="str">
            <v/>
          </cell>
          <cell r="AA54" t="str">
            <v/>
          </cell>
          <cell r="AB54">
            <v>0</v>
          </cell>
          <cell r="AC54" t="str">
            <v/>
          </cell>
          <cell r="AD54" t="str">
            <v/>
          </cell>
          <cell r="AE54" t="str">
            <v/>
          </cell>
          <cell r="AF54" t="str">
            <v/>
          </cell>
          <cell r="AG54">
            <v>0</v>
          </cell>
          <cell r="AH54" t="str">
            <v>N-EST</v>
          </cell>
          <cell r="AI54">
            <v>0</v>
          </cell>
          <cell r="AJ54" t="str">
            <v/>
          </cell>
          <cell r="AK54" t="str">
            <v/>
          </cell>
          <cell r="AM54">
            <v>0</v>
          </cell>
          <cell r="AN54" t="str">
            <v>UN</v>
          </cell>
          <cell r="AO54" t="str">
            <v>***</v>
          </cell>
          <cell r="AP54" t="str">
            <v>zzzzzz</v>
          </cell>
          <cell r="AQ54" t="b">
            <v>0</v>
          </cell>
          <cell r="AR54" t="b">
            <v>1</v>
          </cell>
          <cell r="AS54">
            <v>0</v>
          </cell>
          <cell r="AT54">
            <v>0</v>
          </cell>
          <cell r="AU54">
            <v>1</v>
          </cell>
          <cell r="AV54">
            <v>0</v>
          </cell>
          <cell r="AW54" t="b">
            <v>0</v>
          </cell>
          <cell r="AX54" t="str">
            <v/>
          </cell>
          <cell r="AY54" t="b">
            <v>0</v>
          </cell>
          <cell r="AZ54" t="b">
            <v>0</v>
          </cell>
          <cell r="BA54">
            <v>0</v>
          </cell>
          <cell r="BB54">
            <v>0</v>
          </cell>
          <cell r="BC54">
            <v>0</v>
          </cell>
          <cell r="BD54" t="str">
            <v>LIB</v>
          </cell>
          <cell r="BE54" t="str">
            <v>LIB</v>
          </cell>
          <cell r="BF54">
            <v>1</v>
          </cell>
          <cell r="BG54">
            <v>0</v>
          </cell>
          <cell r="BH54" t="str">
            <v/>
          </cell>
          <cell r="BI54" t="str">
            <v/>
          </cell>
          <cell r="BJ54" t="str">
            <v/>
          </cell>
          <cell r="BK54" t="str">
            <v/>
          </cell>
          <cell r="BL54">
            <v>140</v>
          </cell>
          <cell r="BM54">
            <v>511</v>
          </cell>
          <cell r="BN54">
            <v>190</v>
          </cell>
          <cell r="BO54">
            <v>1978</v>
          </cell>
          <cell r="BP54">
            <v>0</v>
          </cell>
          <cell r="BQ54">
            <v>2819</v>
          </cell>
        </row>
        <row r="55">
          <cell r="A55" t="str">
            <v>000161</v>
          </cell>
          <cell r="B55" t="str">
            <v/>
          </cell>
          <cell r="C55" t="str">
            <v/>
          </cell>
          <cell r="D55" t="str">
            <v>BOLSA CONS 45 X 60 X 30 UNIDS</v>
          </cell>
          <cell r="E55" t="str">
            <v/>
          </cell>
          <cell r="F55" t="str">
            <v>AR</v>
          </cell>
          <cell r="G55" t="str">
            <v>UN</v>
          </cell>
          <cell r="H55" t="str">
            <v>0112</v>
          </cell>
          <cell r="I55" t="b">
            <v>1</v>
          </cell>
          <cell r="J55" t="b">
            <v>0</v>
          </cell>
          <cell r="K55" t="b">
            <v>0</v>
          </cell>
          <cell r="L55" t="str">
            <v>CompraVenta</v>
          </cell>
          <cell r="M55" t="str">
            <v>N</v>
          </cell>
          <cell r="N55" t="b">
            <v>0</v>
          </cell>
          <cell r="O55">
            <v>0</v>
          </cell>
          <cell r="P55" t="b">
            <v>0</v>
          </cell>
          <cell r="Q55" t="str">
            <v>INTERNO</v>
          </cell>
          <cell r="R55">
            <v>0</v>
          </cell>
          <cell r="S55" t="str">
            <v/>
          </cell>
          <cell r="T55">
            <v>0</v>
          </cell>
          <cell r="U55" t="str">
            <v/>
          </cell>
          <cell r="V55">
            <v>0</v>
          </cell>
          <cell r="W55" t="str">
            <v/>
          </cell>
          <cell r="X55">
            <v>0</v>
          </cell>
          <cell r="Y55" t="str">
            <v/>
          </cell>
          <cell r="Z55" t="str">
            <v/>
          </cell>
          <cell r="AA55" t="str">
            <v/>
          </cell>
          <cell r="AB55">
            <v>0</v>
          </cell>
          <cell r="AC55" t="str">
            <v/>
          </cell>
          <cell r="AD55" t="str">
            <v/>
          </cell>
          <cell r="AE55" t="str">
            <v/>
          </cell>
          <cell r="AF55" t="str">
            <v/>
          </cell>
          <cell r="AG55">
            <v>0</v>
          </cell>
          <cell r="AH55" t="str">
            <v>N-EST</v>
          </cell>
          <cell r="AI55">
            <v>0</v>
          </cell>
          <cell r="AJ55" t="str">
            <v/>
          </cell>
          <cell r="AK55" t="str">
            <v/>
          </cell>
          <cell r="AM55">
            <v>0</v>
          </cell>
          <cell r="AN55" t="str">
            <v>UN</v>
          </cell>
          <cell r="AO55" t="str">
            <v>***</v>
          </cell>
          <cell r="AP55" t="str">
            <v>zzzzzz</v>
          </cell>
          <cell r="AQ55" t="b">
            <v>0</v>
          </cell>
          <cell r="AR55" t="b">
            <v>1</v>
          </cell>
          <cell r="AS55">
            <v>0</v>
          </cell>
          <cell r="AT55">
            <v>0</v>
          </cell>
          <cell r="AU55">
            <v>1</v>
          </cell>
          <cell r="AV55">
            <v>0</v>
          </cell>
          <cell r="AW55" t="b">
            <v>0</v>
          </cell>
          <cell r="AX55" t="str">
            <v/>
          </cell>
          <cell r="AY55" t="b">
            <v>0</v>
          </cell>
          <cell r="AZ55" t="b">
            <v>0</v>
          </cell>
          <cell r="BA55">
            <v>0</v>
          </cell>
          <cell r="BB55">
            <v>0</v>
          </cell>
          <cell r="BC55">
            <v>0</v>
          </cell>
          <cell r="BD55" t="str">
            <v>LIB</v>
          </cell>
          <cell r="BE55" t="str">
            <v>LIB</v>
          </cell>
          <cell r="BF55">
            <v>1</v>
          </cell>
          <cell r="BG55">
            <v>0</v>
          </cell>
          <cell r="BH55" t="str">
            <v/>
          </cell>
          <cell r="BI55" t="str">
            <v/>
          </cell>
          <cell r="BJ55" t="str">
            <v/>
          </cell>
          <cell r="BK55" t="str">
            <v/>
          </cell>
          <cell r="BL55">
            <v>140</v>
          </cell>
          <cell r="BM55">
            <v>511</v>
          </cell>
          <cell r="BN55">
            <v>190</v>
          </cell>
          <cell r="BO55">
            <v>1978</v>
          </cell>
          <cell r="BP55">
            <v>0</v>
          </cell>
          <cell r="BQ55">
            <v>2819</v>
          </cell>
        </row>
        <row r="56">
          <cell r="A56" t="str">
            <v>000165</v>
          </cell>
          <cell r="B56" t="str">
            <v/>
          </cell>
          <cell r="C56" t="str">
            <v/>
          </cell>
          <cell r="D56" t="str">
            <v>BARBIJOS RECTANGULARES</v>
          </cell>
          <cell r="E56" t="str">
            <v/>
          </cell>
          <cell r="F56" t="str">
            <v>AR</v>
          </cell>
          <cell r="G56" t="str">
            <v>UN</v>
          </cell>
          <cell r="H56" t="str">
            <v>0112</v>
          </cell>
          <cell r="I56" t="b">
            <v>1</v>
          </cell>
          <cell r="J56" t="b">
            <v>0</v>
          </cell>
          <cell r="K56" t="b">
            <v>0</v>
          </cell>
          <cell r="L56" t="str">
            <v>CompraVenta</v>
          </cell>
          <cell r="M56" t="str">
            <v>N</v>
          </cell>
          <cell r="N56" t="b">
            <v>0</v>
          </cell>
          <cell r="O56">
            <v>0</v>
          </cell>
          <cell r="P56" t="b">
            <v>0</v>
          </cell>
          <cell r="Q56" t="str">
            <v>INTERNO</v>
          </cell>
          <cell r="R56">
            <v>0</v>
          </cell>
          <cell r="S56" t="str">
            <v/>
          </cell>
          <cell r="T56">
            <v>0</v>
          </cell>
          <cell r="U56" t="str">
            <v/>
          </cell>
          <cell r="V56">
            <v>0</v>
          </cell>
          <cell r="W56" t="str">
            <v/>
          </cell>
          <cell r="X56">
            <v>0</v>
          </cell>
          <cell r="Y56" t="str">
            <v/>
          </cell>
          <cell r="Z56" t="str">
            <v/>
          </cell>
          <cell r="AA56" t="str">
            <v/>
          </cell>
          <cell r="AB56">
            <v>0</v>
          </cell>
          <cell r="AC56" t="str">
            <v/>
          </cell>
          <cell r="AD56" t="str">
            <v/>
          </cell>
          <cell r="AE56" t="str">
            <v/>
          </cell>
          <cell r="AF56" t="str">
            <v/>
          </cell>
          <cell r="AG56">
            <v>0</v>
          </cell>
          <cell r="AH56" t="str">
            <v>N-EST</v>
          </cell>
          <cell r="AI56">
            <v>0</v>
          </cell>
          <cell r="AJ56" t="str">
            <v/>
          </cell>
          <cell r="AK56" t="str">
            <v/>
          </cell>
          <cell r="AM56">
            <v>0</v>
          </cell>
          <cell r="AN56" t="str">
            <v>UN</v>
          </cell>
          <cell r="AO56" t="str">
            <v>***</v>
          </cell>
          <cell r="AP56" t="str">
            <v>zzzzzz</v>
          </cell>
          <cell r="AQ56" t="b">
            <v>0</v>
          </cell>
          <cell r="AR56" t="b">
            <v>1</v>
          </cell>
          <cell r="AS56">
            <v>0</v>
          </cell>
          <cell r="AT56">
            <v>0</v>
          </cell>
          <cell r="AU56">
            <v>1</v>
          </cell>
          <cell r="AV56">
            <v>0</v>
          </cell>
          <cell r="AW56" t="b">
            <v>0</v>
          </cell>
          <cell r="AX56" t="str">
            <v/>
          </cell>
          <cell r="AY56" t="b">
            <v>0</v>
          </cell>
          <cell r="AZ56" t="b">
            <v>0</v>
          </cell>
          <cell r="BA56">
            <v>0</v>
          </cell>
          <cell r="BB56">
            <v>0</v>
          </cell>
          <cell r="BC56">
            <v>0</v>
          </cell>
          <cell r="BD56" t="str">
            <v>LIB</v>
          </cell>
          <cell r="BE56" t="str">
            <v>LIB</v>
          </cell>
          <cell r="BF56">
            <v>1</v>
          </cell>
          <cell r="BG56">
            <v>0</v>
          </cell>
          <cell r="BH56" t="str">
            <v/>
          </cell>
          <cell r="BI56" t="str">
            <v/>
          </cell>
          <cell r="BJ56" t="str">
            <v/>
          </cell>
          <cell r="BK56" t="str">
            <v/>
          </cell>
          <cell r="BL56">
            <v>140</v>
          </cell>
          <cell r="BM56">
            <v>511</v>
          </cell>
          <cell r="BN56">
            <v>190</v>
          </cell>
          <cell r="BO56">
            <v>1978</v>
          </cell>
          <cell r="BP56">
            <v>0</v>
          </cell>
          <cell r="BQ56">
            <v>2819</v>
          </cell>
        </row>
        <row r="57">
          <cell r="A57" t="str">
            <v>000166</v>
          </cell>
          <cell r="B57" t="str">
            <v/>
          </cell>
          <cell r="C57" t="str">
            <v/>
          </cell>
          <cell r="D57" t="str">
            <v>COFIAS PLISADAS</v>
          </cell>
          <cell r="E57" t="str">
            <v/>
          </cell>
          <cell r="F57" t="str">
            <v>AR</v>
          </cell>
          <cell r="G57" t="str">
            <v>UN</v>
          </cell>
          <cell r="H57" t="str">
            <v>0112</v>
          </cell>
          <cell r="I57" t="b">
            <v>1</v>
          </cell>
          <cell r="J57" t="b">
            <v>0</v>
          </cell>
          <cell r="K57" t="b">
            <v>0</v>
          </cell>
          <cell r="L57" t="str">
            <v>CompraVenta</v>
          </cell>
          <cell r="M57" t="str">
            <v>N</v>
          </cell>
          <cell r="N57" t="b">
            <v>0</v>
          </cell>
          <cell r="O57">
            <v>0</v>
          </cell>
          <cell r="P57" t="b">
            <v>0</v>
          </cell>
          <cell r="Q57" t="str">
            <v>INTERNO</v>
          </cell>
          <cell r="R57">
            <v>0</v>
          </cell>
          <cell r="S57" t="str">
            <v/>
          </cell>
          <cell r="T57">
            <v>0</v>
          </cell>
          <cell r="U57" t="str">
            <v/>
          </cell>
          <cell r="V57">
            <v>0</v>
          </cell>
          <cell r="W57" t="str">
            <v/>
          </cell>
          <cell r="X57">
            <v>0</v>
          </cell>
          <cell r="Y57" t="str">
            <v/>
          </cell>
          <cell r="Z57" t="str">
            <v/>
          </cell>
          <cell r="AA57" t="str">
            <v/>
          </cell>
          <cell r="AB57">
            <v>0</v>
          </cell>
          <cell r="AC57" t="str">
            <v/>
          </cell>
          <cell r="AD57" t="str">
            <v/>
          </cell>
          <cell r="AE57" t="str">
            <v/>
          </cell>
          <cell r="AF57" t="str">
            <v/>
          </cell>
          <cell r="AG57">
            <v>0</v>
          </cell>
          <cell r="AH57" t="str">
            <v>N-EST</v>
          </cell>
          <cell r="AI57">
            <v>0</v>
          </cell>
          <cell r="AJ57" t="str">
            <v/>
          </cell>
          <cell r="AK57" t="str">
            <v/>
          </cell>
          <cell r="AM57">
            <v>0</v>
          </cell>
          <cell r="AN57" t="str">
            <v>UN</v>
          </cell>
          <cell r="AO57" t="str">
            <v>***</v>
          </cell>
          <cell r="AP57" t="str">
            <v>zzzzzz</v>
          </cell>
          <cell r="AQ57" t="b">
            <v>0</v>
          </cell>
          <cell r="AR57" t="b">
            <v>1</v>
          </cell>
          <cell r="AS57">
            <v>0</v>
          </cell>
          <cell r="AT57">
            <v>0</v>
          </cell>
          <cell r="AU57">
            <v>1</v>
          </cell>
          <cell r="AV57">
            <v>0</v>
          </cell>
          <cell r="AW57" t="b">
            <v>0</v>
          </cell>
          <cell r="AX57" t="str">
            <v/>
          </cell>
          <cell r="AY57" t="b">
            <v>0</v>
          </cell>
          <cell r="AZ57" t="b">
            <v>0</v>
          </cell>
          <cell r="BA57">
            <v>0</v>
          </cell>
          <cell r="BB57">
            <v>0</v>
          </cell>
          <cell r="BC57">
            <v>0</v>
          </cell>
          <cell r="BD57" t="str">
            <v>LIB</v>
          </cell>
          <cell r="BE57" t="str">
            <v>LIB</v>
          </cell>
          <cell r="BF57">
            <v>1</v>
          </cell>
          <cell r="BG57">
            <v>0</v>
          </cell>
          <cell r="BH57" t="str">
            <v/>
          </cell>
          <cell r="BI57" t="str">
            <v/>
          </cell>
          <cell r="BJ57" t="str">
            <v/>
          </cell>
          <cell r="BK57" t="str">
            <v/>
          </cell>
          <cell r="BL57">
            <v>140</v>
          </cell>
          <cell r="BM57">
            <v>511</v>
          </cell>
          <cell r="BN57">
            <v>190</v>
          </cell>
          <cell r="BO57">
            <v>1978</v>
          </cell>
          <cell r="BP57">
            <v>0</v>
          </cell>
          <cell r="BQ57">
            <v>2819</v>
          </cell>
        </row>
        <row r="58">
          <cell r="A58" t="str">
            <v>000167</v>
          </cell>
          <cell r="B58" t="str">
            <v/>
          </cell>
          <cell r="C58" t="str">
            <v/>
          </cell>
          <cell r="D58" t="str">
            <v>GUANTES NITRILO</v>
          </cell>
          <cell r="E58" t="str">
            <v/>
          </cell>
          <cell r="F58" t="str">
            <v>AR</v>
          </cell>
          <cell r="G58" t="str">
            <v>UN</v>
          </cell>
          <cell r="H58" t="str">
            <v>0112</v>
          </cell>
          <cell r="I58" t="b">
            <v>1</v>
          </cell>
          <cell r="J58" t="b">
            <v>0</v>
          </cell>
          <cell r="K58" t="b">
            <v>0</v>
          </cell>
          <cell r="L58" t="str">
            <v>CompraVenta</v>
          </cell>
          <cell r="M58" t="str">
            <v>N</v>
          </cell>
          <cell r="N58" t="b">
            <v>0</v>
          </cell>
          <cell r="O58">
            <v>0</v>
          </cell>
          <cell r="P58" t="b">
            <v>0</v>
          </cell>
          <cell r="Q58" t="str">
            <v>INTERNO</v>
          </cell>
          <cell r="R58">
            <v>0</v>
          </cell>
          <cell r="S58" t="str">
            <v/>
          </cell>
          <cell r="T58">
            <v>0</v>
          </cell>
          <cell r="U58" t="str">
            <v/>
          </cell>
          <cell r="V58">
            <v>0</v>
          </cell>
          <cell r="W58" t="str">
            <v/>
          </cell>
          <cell r="X58">
            <v>0</v>
          </cell>
          <cell r="Y58" t="str">
            <v/>
          </cell>
          <cell r="Z58" t="str">
            <v/>
          </cell>
          <cell r="AA58" t="str">
            <v/>
          </cell>
          <cell r="AB58">
            <v>0</v>
          </cell>
          <cell r="AC58" t="str">
            <v/>
          </cell>
          <cell r="AD58" t="str">
            <v/>
          </cell>
          <cell r="AE58" t="str">
            <v/>
          </cell>
          <cell r="AF58" t="str">
            <v/>
          </cell>
          <cell r="AG58">
            <v>0</v>
          </cell>
          <cell r="AH58" t="str">
            <v>N-EST</v>
          </cell>
          <cell r="AI58">
            <v>0</v>
          </cell>
          <cell r="AJ58" t="str">
            <v/>
          </cell>
          <cell r="AK58" t="str">
            <v/>
          </cell>
          <cell r="AM58">
            <v>0</v>
          </cell>
          <cell r="AN58" t="str">
            <v>UN</v>
          </cell>
          <cell r="AO58" t="str">
            <v>***</v>
          </cell>
          <cell r="AP58" t="str">
            <v>zzzzzz</v>
          </cell>
          <cell r="AQ58" t="b">
            <v>0</v>
          </cell>
          <cell r="AR58" t="b">
            <v>1</v>
          </cell>
          <cell r="AS58">
            <v>0</v>
          </cell>
          <cell r="AT58">
            <v>0</v>
          </cell>
          <cell r="AU58">
            <v>1</v>
          </cell>
          <cell r="AV58">
            <v>0</v>
          </cell>
          <cell r="AW58" t="b">
            <v>0</v>
          </cell>
          <cell r="AX58" t="str">
            <v/>
          </cell>
          <cell r="AY58" t="b">
            <v>0</v>
          </cell>
          <cell r="AZ58" t="b">
            <v>0</v>
          </cell>
          <cell r="BA58">
            <v>0</v>
          </cell>
          <cell r="BB58">
            <v>0</v>
          </cell>
          <cell r="BC58">
            <v>0</v>
          </cell>
          <cell r="BD58" t="str">
            <v>LIB</v>
          </cell>
          <cell r="BE58" t="str">
            <v>LIB</v>
          </cell>
          <cell r="BF58">
            <v>1</v>
          </cell>
          <cell r="BG58">
            <v>0</v>
          </cell>
          <cell r="BH58" t="str">
            <v/>
          </cell>
          <cell r="BI58" t="str">
            <v/>
          </cell>
          <cell r="BJ58" t="str">
            <v/>
          </cell>
          <cell r="BK58" t="str">
            <v/>
          </cell>
          <cell r="BL58">
            <v>140</v>
          </cell>
          <cell r="BM58">
            <v>511</v>
          </cell>
          <cell r="BN58">
            <v>190</v>
          </cell>
          <cell r="BO58">
            <v>1978</v>
          </cell>
          <cell r="BP58">
            <v>0</v>
          </cell>
          <cell r="BQ58">
            <v>2819</v>
          </cell>
        </row>
        <row r="59">
          <cell r="A59" t="str">
            <v>000168</v>
          </cell>
          <cell r="B59" t="str">
            <v/>
          </cell>
          <cell r="C59" t="str">
            <v/>
          </cell>
          <cell r="D59" t="str">
            <v>PANOS DE COLOR</v>
          </cell>
          <cell r="E59" t="str">
            <v/>
          </cell>
          <cell r="F59" t="str">
            <v>AR</v>
          </cell>
          <cell r="G59" t="str">
            <v>UN</v>
          </cell>
          <cell r="H59" t="str">
            <v>0112</v>
          </cell>
          <cell r="I59" t="b">
            <v>1</v>
          </cell>
          <cell r="J59" t="b">
            <v>0</v>
          </cell>
          <cell r="K59" t="b">
            <v>0</v>
          </cell>
          <cell r="L59" t="str">
            <v>CompraVenta</v>
          </cell>
          <cell r="M59" t="str">
            <v>N</v>
          </cell>
          <cell r="N59" t="b">
            <v>0</v>
          </cell>
          <cell r="O59">
            <v>0</v>
          </cell>
          <cell r="P59" t="b">
            <v>0</v>
          </cell>
          <cell r="Q59" t="str">
            <v>INTERNO</v>
          </cell>
          <cell r="R59">
            <v>0</v>
          </cell>
          <cell r="S59" t="str">
            <v/>
          </cell>
          <cell r="T59">
            <v>0</v>
          </cell>
          <cell r="U59" t="str">
            <v/>
          </cell>
          <cell r="V59">
            <v>0</v>
          </cell>
          <cell r="W59" t="str">
            <v/>
          </cell>
          <cell r="X59">
            <v>0</v>
          </cell>
          <cell r="Y59" t="str">
            <v/>
          </cell>
          <cell r="Z59" t="str">
            <v/>
          </cell>
          <cell r="AA59" t="str">
            <v/>
          </cell>
          <cell r="AB59">
            <v>0</v>
          </cell>
          <cell r="AC59" t="str">
            <v/>
          </cell>
          <cell r="AD59" t="str">
            <v/>
          </cell>
          <cell r="AE59" t="str">
            <v/>
          </cell>
          <cell r="AF59" t="str">
            <v/>
          </cell>
          <cell r="AG59">
            <v>0</v>
          </cell>
          <cell r="AH59" t="str">
            <v>N-EST</v>
          </cell>
          <cell r="AI59">
            <v>0</v>
          </cell>
          <cell r="AJ59" t="str">
            <v/>
          </cell>
          <cell r="AK59" t="str">
            <v/>
          </cell>
          <cell r="AM59">
            <v>0</v>
          </cell>
          <cell r="AN59" t="str">
            <v>UN</v>
          </cell>
          <cell r="AO59" t="str">
            <v>***</v>
          </cell>
          <cell r="AP59" t="str">
            <v>zzzzzz</v>
          </cell>
          <cell r="AQ59" t="b">
            <v>0</v>
          </cell>
          <cell r="AR59" t="b">
            <v>1</v>
          </cell>
          <cell r="AS59">
            <v>0</v>
          </cell>
          <cell r="AT59">
            <v>0</v>
          </cell>
          <cell r="AU59">
            <v>1</v>
          </cell>
          <cell r="AV59">
            <v>0</v>
          </cell>
          <cell r="AW59" t="b">
            <v>0</v>
          </cell>
          <cell r="AX59" t="str">
            <v/>
          </cell>
          <cell r="AY59" t="b">
            <v>0</v>
          </cell>
          <cell r="AZ59" t="b">
            <v>0</v>
          </cell>
          <cell r="BA59">
            <v>0</v>
          </cell>
          <cell r="BB59">
            <v>0</v>
          </cell>
          <cell r="BC59">
            <v>0</v>
          </cell>
          <cell r="BD59" t="str">
            <v>LIB</v>
          </cell>
          <cell r="BE59" t="str">
            <v>LIB</v>
          </cell>
          <cell r="BF59">
            <v>1</v>
          </cell>
          <cell r="BG59">
            <v>0</v>
          </cell>
          <cell r="BH59" t="str">
            <v/>
          </cell>
          <cell r="BI59" t="str">
            <v/>
          </cell>
          <cell r="BJ59" t="str">
            <v/>
          </cell>
          <cell r="BK59" t="str">
            <v/>
          </cell>
          <cell r="BL59">
            <v>140</v>
          </cell>
          <cell r="BM59">
            <v>511</v>
          </cell>
          <cell r="BN59">
            <v>190</v>
          </cell>
          <cell r="BO59">
            <v>1978</v>
          </cell>
          <cell r="BP59">
            <v>0</v>
          </cell>
          <cell r="BQ59">
            <v>2819</v>
          </cell>
        </row>
        <row r="60">
          <cell r="A60" t="str">
            <v>000170</v>
          </cell>
          <cell r="B60" t="str">
            <v>BAMMI</v>
          </cell>
          <cell r="C60" t="str">
            <v/>
          </cell>
          <cell r="D60" t="str">
            <v>REBOZADOR MB - 1</v>
          </cell>
          <cell r="E60" t="str">
            <v>CONT.ALERGENO</v>
          </cell>
          <cell r="F60" t="str">
            <v>IN</v>
          </cell>
          <cell r="G60" t="str">
            <v>KGS</v>
          </cell>
          <cell r="H60" t="str">
            <v>0110</v>
          </cell>
          <cell r="I60" t="b">
            <v>1</v>
          </cell>
          <cell r="J60" t="b">
            <v>1</v>
          </cell>
          <cell r="K60" t="b">
            <v>0</v>
          </cell>
          <cell r="L60" t="str">
            <v>CompraVenta</v>
          </cell>
          <cell r="M60" t="str">
            <v>N</v>
          </cell>
          <cell r="N60" t="b">
            <v>1</v>
          </cell>
          <cell r="O60">
            <v>0.01</v>
          </cell>
          <cell r="P60" t="b">
            <v>0</v>
          </cell>
          <cell r="Q60" t="str">
            <v>INTERNO</v>
          </cell>
          <cell r="R60">
            <v>0</v>
          </cell>
          <cell r="S60" t="str">
            <v/>
          </cell>
          <cell r="T60">
            <v>0</v>
          </cell>
          <cell r="U60" t="str">
            <v/>
          </cell>
          <cell r="V60">
            <v>0</v>
          </cell>
          <cell r="W60" t="str">
            <v/>
          </cell>
          <cell r="X60">
            <v>0</v>
          </cell>
          <cell r="Y60" t="str">
            <v/>
          </cell>
          <cell r="Z60" t="str">
            <v/>
          </cell>
          <cell r="AA60" t="str">
            <v>Reboza</v>
          </cell>
          <cell r="AB60">
            <v>0</v>
          </cell>
          <cell r="AC60" t="str">
            <v/>
          </cell>
          <cell r="AD60" t="str">
            <v/>
          </cell>
          <cell r="AE60" t="str">
            <v/>
          </cell>
          <cell r="AF60" t="str">
            <v/>
          </cell>
          <cell r="AG60">
            <v>0</v>
          </cell>
          <cell r="AH60" t="str">
            <v>EST</v>
          </cell>
          <cell r="AI60">
            <v>0</v>
          </cell>
          <cell r="AJ60" t="str">
            <v/>
          </cell>
          <cell r="AK60" t="str">
            <v/>
          </cell>
          <cell r="AM60">
            <v>0</v>
          </cell>
          <cell r="AN60" t="str">
            <v>KGS</v>
          </cell>
          <cell r="AO60" t="str">
            <v>***</v>
          </cell>
          <cell r="AP60" t="str">
            <v>zzzzzz</v>
          </cell>
          <cell r="AQ60" t="b">
            <v>0</v>
          </cell>
          <cell r="AR60" t="b">
            <v>1</v>
          </cell>
          <cell r="AS60">
            <v>7</v>
          </cell>
          <cell r="AT60">
            <v>2</v>
          </cell>
          <cell r="AU60">
            <v>1</v>
          </cell>
          <cell r="AV60">
            <v>0</v>
          </cell>
          <cell r="AW60" t="b">
            <v>0</v>
          </cell>
          <cell r="AX60" t="str">
            <v/>
          </cell>
          <cell r="AY60" t="b">
            <v>0</v>
          </cell>
          <cell r="AZ60" t="b">
            <v>0</v>
          </cell>
          <cell r="BA60">
            <v>0</v>
          </cell>
          <cell r="BB60">
            <v>0</v>
          </cell>
          <cell r="BC60">
            <v>45</v>
          </cell>
          <cell r="BD60" t="str">
            <v>LIB</v>
          </cell>
          <cell r="BE60" t="str">
            <v>LIB</v>
          </cell>
          <cell r="BF60">
            <v>1</v>
          </cell>
          <cell r="BG60">
            <v>0</v>
          </cell>
          <cell r="BH60" t="str">
            <v/>
          </cell>
          <cell r="BI60" t="str">
            <v/>
          </cell>
          <cell r="BJ60" t="str">
            <v/>
          </cell>
          <cell r="BK60" t="str">
            <v/>
          </cell>
          <cell r="BL60">
            <v>140</v>
          </cell>
          <cell r="BM60">
            <v>511</v>
          </cell>
          <cell r="BN60">
            <v>190</v>
          </cell>
          <cell r="BO60">
            <v>1978</v>
          </cell>
          <cell r="BP60">
            <v>0</v>
          </cell>
          <cell r="BQ60">
            <v>2819</v>
          </cell>
        </row>
        <row r="61">
          <cell r="A61" t="str">
            <v>000171</v>
          </cell>
          <cell r="B61" t="str">
            <v>SILVINA ARAUJO</v>
          </cell>
          <cell r="C61" t="str">
            <v/>
          </cell>
          <cell r="D61" t="str">
            <v>REBOZADOR MB - 2</v>
          </cell>
          <cell r="E61" t="str">
            <v>CONT.ALERGENO</v>
          </cell>
          <cell r="F61" t="str">
            <v>AR</v>
          </cell>
          <cell r="G61" t="str">
            <v>KGS</v>
          </cell>
          <cell r="H61" t="str">
            <v>0110</v>
          </cell>
          <cell r="I61" t="b">
            <v>1</v>
          </cell>
          <cell r="J61" t="b">
            <v>1</v>
          </cell>
          <cell r="K61" t="b">
            <v>0</v>
          </cell>
          <cell r="L61" t="str">
            <v>CompraVenta</v>
          </cell>
          <cell r="M61" t="str">
            <v>N</v>
          </cell>
          <cell r="N61" t="b">
            <v>1</v>
          </cell>
          <cell r="O61">
            <v>0.01</v>
          </cell>
          <cell r="P61" t="b">
            <v>0</v>
          </cell>
          <cell r="Q61" t="str">
            <v>INTERNO</v>
          </cell>
          <cell r="R61">
            <v>0</v>
          </cell>
          <cell r="S61" t="str">
            <v/>
          </cell>
          <cell r="T61">
            <v>0</v>
          </cell>
          <cell r="U61" t="str">
            <v/>
          </cell>
          <cell r="V61">
            <v>0</v>
          </cell>
          <cell r="W61" t="str">
            <v/>
          </cell>
          <cell r="X61">
            <v>0</v>
          </cell>
          <cell r="Y61" t="str">
            <v/>
          </cell>
          <cell r="Z61" t="str">
            <v/>
          </cell>
          <cell r="AA61" t="str">
            <v>Reboza</v>
          </cell>
          <cell r="AB61">
            <v>0</v>
          </cell>
          <cell r="AC61" t="str">
            <v/>
          </cell>
          <cell r="AD61" t="str">
            <v/>
          </cell>
          <cell r="AE61" t="str">
            <v/>
          </cell>
          <cell r="AF61" t="str">
            <v/>
          </cell>
          <cell r="AG61">
            <v>0</v>
          </cell>
          <cell r="AH61" t="str">
            <v>EST</v>
          </cell>
          <cell r="AI61">
            <v>0</v>
          </cell>
          <cell r="AJ61" t="str">
            <v/>
          </cell>
          <cell r="AK61" t="str">
            <v/>
          </cell>
          <cell r="AM61">
            <v>0</v>
          </cell>
          <cell r="AN61" t="str">
            <v>KG</v>
          </cell>
          <cell r="AO61" t="str">
            <v>***</v>
          </cell>
          <cell r="AP61" t="str">
            <v>zzzzzz</v>
          </cell>
          <cell r="AQ61" t="b">
            <v>0</v>
          </cell>
          <cell r="AR61" t="b">
            <v>1</v>
          </cell>
          <cell r="AS61">
            <v>15</v>
          </cell>
          <cell r="AT61">
            <v>3</v>
          </cell>
          <cell r="AU61">
            <v>1</v>
          </cell>
          <cell r="AV61">
            <v>0</v>
          </cell>
          <cell r="AW61" t="b">
            <v>0</v>
          </cell>
          <cell r="AX61" t="str">
            <v/>
          </cell>
          <cell r="AY61" t="b">
            <v>0</v>
          </cell>
          <cell r="AZ61" t="b">
            <v>0</v>
          </cell>
          <cell r="BA61">
            <v>0</v>
          </cell>
          <cell r="BB61">
            <v>0</v>
          </cell>
          <cell r="BC61">
            <v>0</v>
          </cell>
          <cell r="BD61" t="str">
            <v>LIB</v>
          </cell>
          <cell r="BE61" t="str">
            <v>LIB</v>
          </cell>
          <cell r="BF61">
            <v>1</v>
          </cell>
          <cell r="BG61">
            <v>0</v>
          </cell>
          <cell r="BH61" t="str">
            <v/>
          </cell>
          <cell r="BI61" t="str">
            <v/>
          </cell>
          <cell r="BJ61" t="str">
            <v/>
          </cell>
          <cell r="BK61" t="str">
            <v/>
          </cell>
          <cell r="BL61">
            <v>140</v>
          </cell>
          <cell r="BM61">
            <v>511</v>
          </cell>
          <cell r="BN61">
            <v>190</v>
          </cell>
          <cell r="BO61">
            <v>1978</v>
          </cell>
          <cell r="BP61">
            <v>0</v>
          </cell>
          <cell r="BQ61">
            <v>2819</v>
          </cell>
        </row>
        <row r="62">
          <cell r="A62" t="str">
            <v>000172</v>
          </cell>
          <cell r="B62" t="str">
            <v/>
          </cell>
          <cell r="C62" t="str">
            <v/>
          </cell>
          <cell r="D62" t="str">
            <v>PURE DE PAPAS EN ESCAMAS</v>
          </cell>
          <cell r="E62" t="str">
            <v>CONT.ALERGENO</v>
          </cell>
          <cell r="F62" t="str">
            <v>IN</v>
          </cell>
          <cell r="G62" t="str">
            <v>KGS</v>
          </cell>
          <cell r="H62" t="str">
            <v>0110</v>
          </cell>
          <cell r="I62" t="b">
            <v>1</v>
          </cell>
          <cell r="J62" t="b">
            <v>1</v>
          </cell>
          <cell r="K62" t="b">
            <v>0</v>
          </cell>
          <cell r="L62" t="str">
            <v>CompraVenta</v>
          </cell>
          <cell r="M62" t="str">
            <v>N</v>
          </cell>
          <cell r="N62" t="b">
            <v>1</v>
          </cell>
          <cell r="O62">
            <v>0.01</v>
          </cell>
          <cell r="P62" t="b">
            <v>0</v>
          </cell>
          <cell r="Q62" t="str">
            <v>INTERNO</v>
          </cell>
          <cell r="R62">
            <v>0</v>
          </cell>
          <cell r="S62" t="str">
            <v/>
          </cell>
          <cell r="T62">
            <v>0</v>
          </cell>
          <cell r="U62" t="str">
            <v/>
          </cell>
          <cell r="V62">
            <v>0</v>
          </cell>
          <cell r="W62" t="str">
            <v/>
          </cell>
          <cell r="X62">
            <v>0</v>
          </cell>
          <cell r="Y62" t="str">
            <v/>
          </cell>
          <cell r="Z62" t="str">
            <v/>
          </cell>
          <cell r="AA62" t="str">
            <v>Vegeta</v>
          </cell>
          <cell r="AB62">
            <v>0</v>
          </cell>
          <cell r="AC62" t="str">
            <v/>
          </cell>
          <cell r="AD62" t="str">
            <v/>
          </cell>
          <cell r="AE62" t="str">
            <v/>
          </cell>
          <cell r="AF62" t="str">
            <v/>
          </cell>
          <cell r="AG62">
            <v>0</v>
          </cell>
          <cell r="AH62" t="str">
            <v>EST</v>
          </cell>
          <cell r="AI62">
            <v>0</v>
          </cell>
          <cell r="AJ62" t="str">
            <v/>
          </cell>
          <cell r="AK62" t="str">
            <v/>
          </cell>
          <cell r="AM62">
            <v>0</v>
          </cell>
          <cell r="AN62" t="str">
            <v>KGS</v>
          </cell>
          <cell r="AO62" t="str">
            <v>***</v>
          </cell>
          <cell r="AP62" t="str">
            <v>zzzzzz</v>
          </cell>
          <cell r="AQ62" t="b">
            <v>0</v>
          </cell>
          <cell r="AR62" t="b">
            <v>1</v>
          </cell>
          <cell r="AS62">
            <v>60</v>
          </cell>
          <cell r="AT62">
            <v>12</v>
          </cell>
          <cell r="AU62">
            <v>1</v>
          </cell>
          <cell r="AV62">
            <v>0</v>
          </cell>
          <cell r="AW62" t="b">
            <v>0</v>
          </cell>
          <cell r="AX62" t="str">
            <v/>
          </cell>
          <cell r="AY62" t="b">
            <v>0</v>
          </cell>
          <cell r="AZ62" t="b">
            <v>0</v>
          </cell>
          <cell r="BA62">
            <v>0</v>
          </cell>
          <cell r="BB62">
            <v>0</v>
          </cell>
          <cell r="BC62">
            <v>45</v>
          </cell>
          <cell r="BD62" t="str">
            <v>LIB</v>
          </cell>
          <cell r="BE62" t="str">
            <v>LIB</v>
          </cell>
          <cell r="BF62">
            <v>1</v>
          </cell>
          <cell r="BG62">
            <v>0</v>
          </cell>
          <cell r="BH62" t="str">
            <v/>
          </cell>
          <cell r="BI62" t="str">
            <v/>
          </cell>
          <cell r="BJ62" t="str">
            <v/>
          </cell>
          <cell r="BK62" t="str">
            <v/>
          </cell>
          <cell r="BL62">
            <v>140</v>
          </cell>
          <cell r="BM62">
            <v>511</v>
          </cell>
          <cell r="BN62">
            <v>190</v>
          </cell>
          <cell r="BO62">
            <v>1978</v>
          </cell>
          <cell r="BP62">
            <v>0</v>
          </cell>
          <cell r="BQ62">
            <v>2819</v>
          </cell>
        </row>
        <row r="63">
          <cell r="A63" t="str">
            <v>000173</v>
          </cell>
          <cell r="B63" t="str">
            <v/>
          </cell>
          <cell r="C63" t="str">
            <v/>
          </cell>
          <cell r="D63" t="str">
            <v>BATTER A</v>
          </cell>
          <cell r="E63" t="str">
            <v>CONT.ALERGENO</v>
          </cell>
          <cell r="F63" t="str">
            <v>IN</v>
          </cell>
          <cell r="G63" t="str">
            <v>KGS</v>
          </cell>
          <cell r="H63" t="str">
            <v>0110</v>
          </cell>
          <cell r="I63" t="b">
            <v>1</v>
          </cell>
          <cell r="J63" t="b">
            <v>1</v>
          </cell>
          <cell r="K63" t="b">
            <v>0</v>
          </cell>
          <cell r="L63" t="str">
            <v>CompraVenta</v>
          </cell>
          <cell r="M63" t="str">
            <v>N</v>
          </cell>
          <cell r="N63" t="b">
            <v>1</v>
          </cell>
          <cell r="O63">
            <v>0.01</v>
          </cell>
          <cell r="P63" t="b">
            <v>0</v>
          </cell>
          <cell r="Q63" t="str">
            <v>INTERNO</v>
          </cell>
          <cell r="R63">
            <v>0</v>
          </cell>
          <cell r="S63" t="str">
            <v/>
          </cell>
          <cell r="T63">
            <v>0</v>
          </cell>
          <cell r="U63" t="str">
            <v/>
          </cell>
          <cell r="V63">
            <v>0</v>
          </cell>
          <cell r="W63" t="str">
            <v/>
          </cell>
          <cell r="X63">
            <v>0</v>
          </cell>
          <cell r="Y63" t="str">
            <v/>
          </cell>
          <cell r="Z63" t="str">
            <v/>
          </cell>
          <cell r="AA63" t="str">
            <v>Batter</v>
          </cell>
          <cell r="AB63">
            <v>0</v>
          </cell>
          <cell r="AC63" t="str">
            <v/>
          </cell>
          <cell r="AD63" t="str">
            <v/>
          </cell>
          <cell r="AE63" t="str">
            <v/>
          </cell>
          <cell r="AF63" t="str">
            <v/>
          </cell>
          <cell r="AG63">
            <v>0</v>
          </cell>
          <cell r="AH63" t="str">
            <v>EST</v>
          </cell>
          <cell r="AI63">
            <v>0</v>
          </cell>
          <cell r="AJ63" t="str">
            <v/>
          </cell>
          <cell r="AK63" t="str">
            <v/>
          </cell>
          <cell r="AM63">
            <v>0</v>
          </cell>
          <cell r="AN63" t="str">
            <v>KGS</v>
          </cell>
          <cell r="AO63" t="str">
            <v>***</v>
          </cell>
          <cell r="AP63" t="str">
            <v>zzzzzz</v>
          </cell>
          <cell r="AQ63" t="b">
            <v>0</v>
          </cell>
          <cell r="AR63" t="b">
            <v>1</v>
          </cell>
          <cell r="AS63">
            <v>21</v>
          </cell>
          <cell r="AT63">
            <v>4</v>
          </cell>
          <cell r="AU63">
            <v>1</v>
          </cell>
          <cell r="AV63">
            <v>0</v>
          </cell>
          <cell r="AW63" t="b">
            <v>0</v>
          </cell>
          <cell r="AX63" t="str">
            <v/>
          </cell>
          <cell r="AY63" t="b">
            <v>0</v>
          </cell>
          <cell r="AZ63" t="b">
            <v>0</v>
          </cell>
          <cell r="BA63">
            <v>0</v>
          </cell>
          <cell r="BB63">
            <v>0</v>
          </cell>
          <cell r="BC63">
            <v>45</v>
          </cell>
          <cell r="BD63" t="str">
            <v>LIB</v>
          </cell>
          <cell r="BE63" t="str">
            <v>LIB</v>
          </cell>
          <cell r="BF63">
            <v>1</v>
          </cell>
          <cell r="BG63">
            <v>0</v>
          </cell>
          <cell r="BH63" t="str">
            <v/>
          </cell>
          <cell r="BI63" t="str">
            <v/>
          </cell>
          <cell r="BJ63" t="str">
            <v/>
          </cell>
          <cell r="BK63" t="str">
            <v/>
          </cell>
          <cell r="BL63">
            <v>140</v>
          </cell>
          <cell r="BM63">
            <v>511</v>
          </cell>
          <cell r="BN63">
            <v>190</v>
          </cell>
          <cell r="BO63">
            <v>1978</v>
          </cell>
          <cell r="BP63">
            <v>0</v>
          </cell>
          <cell r="BQ63">
            <v>2819</v>
          </cell>
        </row>
        <row r="64">
          <cell r="A64" t="str">
            <v>000174</v>
          </cell>
          <cell r="B64" t="str">
            <v/>
          </cell>
          <cell r="C64" t="str">
            <v/>
          </cell>
          <cell r="D64" t="str">
            <v>ARVEJAS</v>
          </cell>
          <cell r="E64" t="str">
            <v>KILO</v>
          </cell>
          <cell r="F64" t="str">
            <v>IN</v>
          </cell>
          <cell r="G64" t="str">
            <v>KGS</v>
          </cell>
          <cell r="H64" t="str">
            <v>0110</v>
          </cell>
          <cell r="I64" t="b">
            <v>1</v>
          </cell>
          <cell r="J64" t="b">
            <v>1</v>
          </cell>
          <cell r="K64" t="b">
            <v>0</v>
          </cell>
          <cell r="L64" t="str">
            <v>Compra</v>
          </cell>
          <cell r="M64" t="str">
            <v>N</v>
          </cell>
          <cell r="N64" t="b">
            <v>1</v>
          </cell>
          <cell r="O64">
            <v>3.09</v>
          </cell>
          <cell r="P64" t="b">
            <v>0</v>
          </cell>
          <cell r="Q64" t="str">
            <v>INTERNO</v>
          </cell>
          <cell r="R64">
            <v>0</v>
          </cell>
          <cell r="S64" t="str">
            <v/>
          </cell>
          <cell r="T64">
            <v>0</v>
          </cell>
          <cell r="U64" t="str">
            <v/>
          </cell>
          <cell r="V64">
            <v>0</v>
          </cell>
          <cell r="W64" t="str">
            <v/>
          </cell>
          <cell r="X64">
            <v>0</v>
          </cell>
          <cell r="Y64" t="str">
            <v/>
          </cell>
          <cell r="Z64" t="str">
            <v/>
          </cell>
          <cell r="AA64" t="str">
            <v>Vegeta</v>
          </cell>
          <cell r="AB64">
            <v>0</v>
          </cell>
          <cell r="AC64" t="str">
            <v/>
          </cell>
          <cell r="AD64" t="str">
            <v/>
          </cell>
          <cell r="AE64" t="str">
            <v/>
          </cell>
          <cell r="AF64" t="str">
            <v/>
          </cell>
          <cell r="AG64">
            <v>0</v>
          </cell>
          <cell r="AH64" t="str">
            <v>EST</v>
          </cell>
          <cell r="AI64">
            <v>0</v>
          </cell>
          <cell r="AJ64" t="str">
            <v/>
          </cell>
          <cell r="AK64" t="str">
            <v/>
          </cell>
          <cell r="AM64">
            <v>0</v>
          </cell>
          <cell r="AN64" t="str">
            <v>KGS</v>
          </cell>
          <cell r="AO64" t="str">
            <v>***</v>
          </cell>
          <cell r="AP64" t="str">
            <v>zzzzzz</v>
          </cell>
          <cell r="AQ64" t="b">
            <v>0</v>
          </cell>
          <cell r="AR64" t="b">
            <v>1</v>
          </cell>
          <cell r="AS64">
            <v>0</v>
          </cell>
          <cell r="AT64">
            <v>0</v>
          </cell>
          <cell r="AU64">
            <v>1</v>
          </cell>
          <cell r="AV64">
            <v>0</v>
          </cell>
          <cell r="AW64" t="b">
            <v>0</v>
          </cell>
          <cell r="AX64" t="str">
            <v/>
          </cell>
          <cell r="AY64" t="b">
            <v>0</v>
          </cell>
          <cell r="AZ64" t="b">
            <v>0</v>
          </cell>
          <cell r="BA64">
            <v>0</v>
          </cell>
          <cell r="BB64">
            <v>0</v>
          </cell>
          <cell r="BC64">
            <v>0</v>
          </cell>
          <cell r="BD64" t="str">
            <v>LIB</v>
          </cell>
          <cell r="BE64" t="str">
            <v>LIB</v>
          </cell>
          <cell r="BF64">
            <v>1</v>
          </cell>
          <cell r="BG64">
            <v>0</v>
          </cell>
          <cell r="BH64" t="str">
            <v/>
          </cell>
          <cell r="BI64" t="str">
            <v/>
          </cell>
          <cell r="BJ64" t="str">
            <v/>
          </cell>
          <cell r="BK64" t="str">
            <v/>
          </cell>
          <cell r="BL64">
            <v>140</v>
          </cell>
          <cell r="BM64">
            <v>511</v>
          </cell>
          <cell r="BN64">
            <v>190</v>
          </cell>
          <cell r="BO64">
            <v>1978</v>
          </cell>
          <cell r="BP64">
            <v>0</v>
          </cell>
          <cell r="BQ64">
            <v>2819</v>
          </cell>
        </row>
        <row r="65">
          <cell r="A65" t="str">
            <v>000177</v>
          </cell>
          <cell r="B65" t="str">
            <v/>
          </cell>
          <cell r="C65" t="str">
            <v/>
          </cell>
          <cell r="D65" t="str">
            <v>REBOZADOR CR300 FARMESA</v>
          </cell>
          <cell r="E65" t="str">
            <v>KILO</v>
          </cell>
          <cell r="F65" t="str">
            <v>AR</v>
          </cell>
          <cell r="G65" t="str">
            <v>KGS</v>
          </cell>
          <cell r="H65" t="str">
            <v>0110</v>
          </cell>
          <cell r="I65" t="b">
            <v>1</v>
          </cell>
          <cell r="J65" t="b">
            <v>0</v>
          </cell>
          <cell r="K65" t="b">
            <v>0</v>
          </cell>
          <cell r="L65" t="str">
            <v>CompraVenta</v>
          </cell>
          <cell r="M65" t="str">
            <v>N</v>
          </cell>
          <cell r="N65" t="b">
            <v>0</v>
          </cell>
          <cell r="O65">
            <v>0</v>
          </cell>
          <cell r="P65" t="b">
            <v>0</v>
          </cell>
          <cell r="Q65" t="str">
            <v>INTERNO</v>
          </cell>
          <cell r="R65">
            <v>0</v>
          </cell>
          <cell r="S65" t="str">
            <v/>
          </cell>
          <cell r="T65">
            <v>0</v>
          </cell>
          <cell r="U65" t="str">
            <v/>
          </cell>
          <cell r="V65">
            <v>0</v>
          </cell>
          <cell r="W65" t="str">
            <v/>
          </cell>
          <cell r="X65">
            <v>0</v>
          </cell>
          <cell r="Y65" t="str">
            <v/>
          </cell>
          <cell r="Z65" t="str">
            <v/>
          </cell>
          <cell r="AA65" t="str">
            <v/>
          </cell>
          <cell r="AB65">
            <v>0</v>
          </cell>
          <cell r="AC65" t="str">
            <v/>
          </cell>
          <cell r="AD65" t="str">
            <v/>
          </cell>
          <cell r="AE65" t="str">
            <v/>
          </cell>
          <cell r="AF65" t="str">
            <v/>
          </cell>
          <cell r="AG65">
            <v>0</v>
          </cell>
          <cell r="AH65" t="str">
            <v>EST</v>
          </cell>
          <cell r="AI65">
            <v>0</v>
          </cell>
          <cell r="AJ65" t="str">
            <v/>
          </cell>
          <cell r="AK65" t="str">
            <v/>
          </cell>
          <cell r="AM65">
            <v>0</v>
          </cell>
          <cell r="AN65" t="str">
            <v>KGS</v>
          </cell>
          <cell r="AO65" t="str">
            <v>***</v>
          </cell>
          <cell r="AP65" t="str">
            <v>zzzzzz</v>
          </cell>
          <cell r="AQ65" t="b">
            <v>0</v>
          </cell>
          <cell r="AR65" t="b">
            <v>1</v>
          </cell>
          <cell r="AS65">
            <v>0</v>
          </cell>
          <cell r="AT65">
            <v>0</v>
          </cell>
          <cell r="AU65">
            <v>1</v>
          </cell>
          <cell r="AV65">
            <v>0</v>
          </cell>
          <cell r="AW65" t="b">
            <v>0</v>
          </cell>
          <cell r="AX65" t="str">
            <v/>
          </cell>
          <cell r="AY65" t="b">
            <v>0</v>
          </cell>
          <cell r="AZ65" t="b">
            <v>0</v>
          </cell>
          <cell r="BA65">
            <v>0</v>
          </cell>
          <cell r="BB65">
            <v>0</v>
          </cell>
          <cell r="BC65">
            <v>0</v>
          </cell>
          <cell r="BD65" t="str">
            <v>LIB</v>
          </cell>
          <cell r="BE65" t="str">
            <v>LIB</v>
          </cell>
          <cell r="BF65">
            <v>1</v>
          </cell>
          <cell r="BG65">
            <v>0</v>
          </cell>
          <cell r="BH65" t="str">
            <v/>
          </cell>
          <cell r="BI65" t="str">
            <v/>
          </cell>
          <cell r="BJ65" t="str">
            <v/>
          </cell>
          <cell r="BK65" t="str">
            <v/>
          </cell>
          <cell r="BL65">
            <v>140</v>
          </cell>
          <cell r="BM65">
            <v>511</v>
          </cell>
          <cell r="BN65">
            <v>190</v>
          </cell>
          <cell r="BO65">
            <v>1978</v>
          </cell>
          <cell r="BP65">
            <v>0</v>
          </cell>
          <cell r="BQ65">
            <v>2819</v>
          </cell>
        </row>
        <row r="66">
          <cell r="A66" t="str">
            <v>000180</v>
          </cell>
          <cell r="B66" t="str">
            <v/>
          </cell>
          <cell r="C66" t="str">
            <v/>
          </cell>
          <cell r="D66" t="str">
            <v>SUPROMAX 5010/5050</v>
          </cell>
          <cell r="E66" t="str">
            <v/>
          </cell>
          <cell r="F66" t="str">
            <v>AR</v>
          </cell>
          <cell r="G66" t="str">
            <v>KG</v>
          </cell>
          <cell r="H66" t="str">
            <v>KG5</v>
          </cell>
          <cell r="I66" t="b">
            <v>1</v>
          </cell>
          <cell r="J66" t="b">
            <v>0</v>
          </cell>
          <cell r="K66" t="b">
            <v>0</v>
          </cell>
          <cell r="L66" t="str">
            <v>CompraVenta</v>
          </cell>
          <cell r="M66" t="str">
            <v>N</v>
          </cell>
          <cell r="N66" t="b">
            <v>0</v>
          </cell>
          <cell r="O66">
            <v>0</v>
          </cell>
          <cell r="P66" t="b">
            <v>0</v>
          </cell>
          <cell r="Q66" t="str">
            <v>INTERNO</v>
          </cell>
          <cell r="R66">
            <v>0</v>
          </cell>
          <cell r="S66" t="str">
            <v/>
          </cell>
          <cell r="T66">
            <v>0</v>
          </cell>
          <cell r="U66" t="str">
            <v/>
          </cell>
          <cell r="V66">
            <v>0</v>
          </cell>
          <cell r="W66" t="str">
            <v/>
          </cell>
          <cell r="X66">
            <v>0</v>
          </cell>
          <cell r="Y66" t="str">
            <v/>
          </cell>
          <cell r="Z66" t="str">
            <v/>
          </cell>
          <cell r="AA66" t="str">
            <v/>
          </cell>
          <cell r="AB66">
            <v>0</v>
          </cell>
          <cell r="AC66" t="str">
            <v/>
          </cell>
          <cell r="AD66" t="str">
            <v/>
          </cell>
          <cell r="AE66" t="str">
            <v/>
          </cell>
          <cell r="AF66" t="str">
            <v/>
          </cell>
          <cell r="AG66">
            <v>0</v>
          </cell>
          <cell r="AH66" t="str">
            <v>EST</v>
          </cell>
          <cell r="AI66">
            <v>0</v>
          </cell>
          <cell r="AJ66" t="str">
            <v/>
          </cell>
          <cell r="AK66" t="str">
            <v/>
          </cell>
          <cell r="AM66">
            <v>0</v>
          </cell>
          <cell r="AN66" t="str">
            <v>KG</v>
          </cell>
          <cell r="AO66" t="str">
            <v>***</v>
          </cell>
          <cell r="AP66" t="str">
            <v>zzzzzz</v>
          </cell>
          <cell r="AQ66" t="b">
            <v>0</v>
          </cell>
          <cell r="AR66" t="b">
            <v>1</v>
          </cell>
          <cell r="AS66">
            <v>0</v>
          </cell>
          <cell r="AT66">
            <v>0</v>
          </cell>
          <cell r="AU66">
            <v>1</v>
          </cell>
          <cell r="AV66">
            <v>0</v>
          </cell>
          <cell r="AW66" t="b">
            <v>0</v>
          </cell>
          <cell r="AX66" t="str">
            <v/>
          </cell>
          <cell r="AY66" t="b">
            <v>0</v>
          </cell>
          <cell r="AZ66" t="b">
            <v>0</v>
          </cell>
          <cell r="BA66">
            <v>0</v>
          </cell>
          <cell r="BB66">
            <v>0</v>
          </cell>
          <cell r="BC66">
            <v>0</v>
          </cell>
          <cell r="BD66" t="str">
            <v>LIB</v>
          </cell>
          <cell r="BE66" t="str">
            <v>LIB</v>
          </cell>
          <cell r="BF66">
            <v>1</v>
          </cell>
          <cell r="BG66">
            <v>0</v>
          </cell>
          <cell r="BH66" t="str">
            <v/>
          </cell>
          <cell r="BI66" t="str">
            <v/>
          </cell>
          <cell r="BJ66" t="str">
            <v/>
          </cell>
          <cell r="BK66" t="str">
            <v/>
          </cell>
          <cell r="BL66">
            <v>140</v>
          </cell>
          <cell r="BM66">
            <v>511</v>
          </cell>
          <cell r="BN66">
            <v>190</v>
          </cell>
          <cell r="BO66">
            <v>1978</v>
          </cell>
          <cell r="BP66">
            <v>0</v>
          </cell>
          <cell r="BQ66">
            <v>2819</v>
          </cell>
        </row>
        <row r="67">
          <cell r="A67" t="str">
            <v>000198</v>
          </cell>
          <cell r="B67" t="str">
            <v/>
          </cell>
          <cell r="C67" t="str">
            <v/>
          </cell>
          <cell r="D67" t="str">
            <v>ALBUMINA</v>
          </cell>
          <cell r="E67" t="str">
            <v>CONT.ALERGENO</v>
          </cell>
          <cell r="F67" t="str">
            <v>IN</v>
          </cell>
          <cell r="G67" t="str">
            <v>KGS</v>
          </cell>
          <cell r="H67" t="str">
            <v>019</v>
          </cell>
          <cell r="I67" t="b">
            <v>1</v>
          </cell>
          <cell r="J67" t="b">
            <v>1</v>
          </cell>
          <cell r="K67" t="b">
            <v>0</v>
          </cell>
          <cell r="L67" t="str">
            <v>CompraVenta</v>
          </cell>
          <cell r="M67" t="str">
            <v>N</v>
          </cell>
          <cell r="N67" t="b">
            <v>1</v>
          </cell>
          <cell r="O67">
            <v>0.01</v>
          </cell>
          <cell r="P67" t="b">
            <v>0</v>
          </cell>
          <cell r="Q67" t="str">
            <v>INTERNO</v>
          </cell>
          <cell r="R67">
            <v>0</v>
          </cell>
          <cell r="S67" t="str">
            <v/>
          </cell>
          <cell r="T67">
            <v>0</v>
          </cell>
          <cell r="U67" t="str">
            <v/>
          </cell>
          <cell r="V67">
            <v>0</v>
          </cell>
          <cell r="W67" t="str">
            <v/>
          </cell>
          <cell r="X67">
            <v>0</v>
          </cell>
          <cell r="Y67" t="str">
            <v/>
          </cell>
          <cell r="Z67" t="str">
            <v/>
          </cell>
          <cell r="AA67" t="str">
            <v>Aditiv</v>
          </cell>
          <cell r="AB67">
            <v>0</v>
          </cell>
          <cell r="AC67" t="str">
            <v/>
          </cell>
          <cell r="AD67" t="str">
            <v/>
          </cell>
          <cell r="AE67" t="str">
            <v/>
          </cell>
          <cell r="AF67" t="str">
            <v/>
          </cell>
          <cell r="AG67">
            <v>0</v>
          </cell>
          <cell r="AH67" t="str">
            <v>EST</v>
          </cell>
          <cell r="AI67">
            <v>0</v>
          </cell>
          <cell r="AJ67" t="str">
            <v/>
          </cell>
          <cell r="AK67" t="str">
            <v/>
          </cell>
          <cell r="AM67">
            <v>0</v>
          </cell>
          <cell r="AN67" t="str">
            <v>KGS</v>
          </cell>
          <cell r="AO67" t="str">
            <v>***</v>
          </cell>
          <cell r="AP67" t="str">
            <v>zzzzzz</v>
          </cell>
          <cell r="AQ67" t="b">
            <v>0</v>
          </cell>
          <cell r="AR67" t="b">
            <v>1</v>
          </cell>
          <cell r="AS67">
            <v>7</v>
          </cell>
          <cell r="AT67">
            <v>2</v>
          </cell>
          <cell r="AU67">
            <v>1</v>
          </cell>
          <cell r="AV67">
            <v>0</v>
          </cell>
          <cell r="AW67" t="b">
            <v>0</v>
          </cell>
          <cell r="AX67" t="str">
            <v/>
          </cell>
          <cell r="AY67" t="b">
            <v>0</v>
          </cell>
          <cell r="AZ67" t="b">
            <v>0</v>
          </cell>
          <cell r="BA67">
            <v>0</v>
          </cell>
          <cell r="BB67">
            <v>0</v>
          </cell>
          <cell r="BC67">
            <v>45</v>
          </cell>
          <cell r="BD67" t="str">
            <v>LIB</v>
          </cell>
          <cell r="BE67" t="str">
            <v>LIB</v>
          </cell>
          <cell r="BF67">
            <v>1</v>
          </cell>
          <cell r="BG67">
            <v>0</v>
          </cell>
          <cell r="BH67" t="str">
            <v/>
          </cell>
          <cell r="BI67" t="str">
            <v/>
          </cell>
          <cell r="BJ67" t="str">
            <v/>
          </cell>
          <cell r="BK67" t="str">
            <v/>
          </cell>
          <cell r="BL67">
            <v>140</v>
          </cell>
          <cell r="BM67">
            <v>511</v>
          </cell>
          <cell r="BN67">
            <v>190</v>
          </cell>
          <cell r="BO67">
            <v>1978</v>
          </cell>
          <cell r="BP67">
            <v>0</v>
          </cell>
          <cell r="BQ67">
            <v>2819</v>
          </cell>
        </row>
        <row r="68">
          <cell r="A68" t="str">
            <v>000199</v>
          </cell>
          <cell r="B68" t="str">
            <v/>
          </cell>
          <cell r="C68" t="str">
            <v/>
          </cell>
          <cell r="D68" t="str">
            <v>GLUTAMATO MONOSODICO</v>
          </cell>
          <cell r="E68" t="str">
            <v/>
          </cell>
          <cell r="F68" t="str">
            <v>IN</v>
          </cell>
          <cell r="G68" t="str">
            <v>KGS</v>
          </cell>
          <cell r="H68" t="str">
            <v>019</v>
          </cell>
          <cell r="I68" t="b">
            <v>1</v>
          </cell>
          <cell r="J68" t="b">
            <v>1</v>
          </cell>
          <cell r="K68" t="b">
            <v>0</v>
          </cell>
          <cell r="L68" t="str">
            <v>CompraVenta</v>
          </cell>
          <cell r="M68" t="str">
            <v>N</v>
          </cell>
          <cell r="N68" t="b">
            <v>1</v>
          </cell>
          <cell r="O68">
            <v>0.01</v>
          </cell>
          <cell r="P68" t="b">
            <v>0</v>
          </cell>
          <cell r="Q68" t="str">
            <v>INTERNO</v>
          </cell>
          <cell r="R68">
            <v>0</v>
          </cell>
          <cell r="S68" t="str">
            <v/>
          </cell>
          <cell r="T68">
            <v>0</v>
          </cell>
          <cell r="U68" t="str">
            <v/>
          </cell>
          <cell r="V68">
            <v>0</v>
          </cell>
          <cell r="W68" t="str">
            <v/>
          </cell>
          <cell r="X68">
            <v>0</v>
          </cell>
          <cell r="Y68" t="str">
            <v/>
          </cell>
          <cell r="Z68" t="str">
            <v/>
          </cell>
          <cell r="AA68" t="str">
            <v>Aditiv</v>
          </cell>
          <cell r="AB68">
            <v>0</v>
          </cell>
          <cell r="AC68" t="str">
            <v/>
          </cell>
          <cell r="AD68" t="str">
            <v/>
          </cell>
          <cell r="AE68" t="str">
            <v/>
          </cell>
          <cell r="AF68" t="str">
            <v/>
          </cell>
          <cell r="AG68">
            <v>0</v>
          </cell>
          <cell r="AH68" t="str">
            <v>EST</v>
          </cell>
          <cell r="AI68">
            <v>0</v>
          </cell>
          <cell r="AJ68" t="str">
            <v/>
          </cell>
          <cell r="AK68" t="str">
            <v/>
          </cell>
          <cell r="AM68">
            <v>0</v>
          </cell>
          <cell r="AN68" t="str">
            <v>KGS</v>
          </cell>
          <cell r="AO68" t="str">
            <v>***</v>
          </cell>
          <cell r="AP68" t="str">
            <v>zzzzzz</v>
          </cell>
          <cell r="AQ68" t="b">
            <v>0</v>
          </cell>
          <cell r="AR68" t="b">
            <v>1</v>
          </cell>
          <cell r="AS68">
            <v>7</v>
          </cell>
          <cell r="AT68">
            <v>2</v>
          </cell>
          <cell r="AU68">
            <v>1</v>
          </cell>
          <cell r="AV68">
            <v>0</v>
          </cell>
          <cell r="AW68" t="b">
            <v>0</v>
          </cell>
          <cell r="AX68" t="str">
            <v/>
          </cell>
          <cell r="AY68" t="b">
            <v>0</v>
          </cell>
          <cell r="AZ68" t="b">
            <v>0</v>
          </cell>
          <cell r="BA68">
            <v>0</v>
          </cell>
          <cell r="BB68">
            <v>0</v>
          </cell>
          <cell r="BC68">
            <v>45</v>
          </cell>
          <cell r="BD68" t="str">
            <v>LIB</v>
          </cell>
          <cell r="BE68" t="str">
            <v>LIB</v>
          </cell>
          <cell r="BF68">
            <v>1</v>
          </cell>
          <cell r="BG68">
            <v>0</v>
          </cell>
          <cell r="BH68" t="str">
            <v/>
          </cell>
          <cell r="BI68" t="str">
            <v/>
          </cell>
          <cell r="BJ68" t="str">
            <v/>
          </cell>
          <cell r="BK68" t="str">
            <v/>
          </cell>
          <cell r="BL68">
            <v>140</v>
          </cell>
          <cell r="BM68">
            <v>511</v>
          </cell>
          <cell r="BN68">
            <v>190</v>
          </cell>
          <cell r="BO68">
            <v>1978</v>
          </cell>
          <cell r="BP68">
            <v>0</v>
          </cell>
          <cell r="BQ68">
            <v>2819</v>
          </cell>
        </row>
        <row r="69">
          <cell r="A69" t="str">
            <v>000200</v>
          </cell>
          <cell r="B69" t="str">
            <v/>
          </cell>
          <cell r="C69" t="str">
            <v/>
          </cell>
          <cell r="D69" t="str">
            <v>GOMA GUAR</v>
          </cell>
          <cell r="E69" t="str">
            <v>CONT.ALERGENO</v>
          </cell>
          <cell r="F69" t="str">
            <v>IN</v>
          </cell>
          <cell r="G69" t="str">
            <v>KGS</v>
          </cell>
          <cell r="H69" t="str">
            <v>019</v>
          </cell>
          <cell r="I69" t="b">
            <v>1</v>
          </cell>
          <cell r="J69" t="b">
            <v>1</v>
          </cell>
          <cell r="K69" t="b">
            <v>0</v>
          </cell>
          <cell r="L69" t="str">
            <v>CompraVenta</v>
          </cell>
          <cell r="M69" t="str">
            <v>N</v>
          </cell>
          <cell r="N69" t="b">
            <v>1</v>
          </cell>
          <cell r="O69">
            <v>0.01</v>
          </cell>
          <cell r="P69" t="b">
            <v>0</v>
          </cell>
          <cell r="Q69" t="str">
            <v>INTERNO</v>
          </cell>
          <cell r="R69">
            <v>0</v>
          </cell>
          <cell r="S69" t="str">
            <v/>
          </cell>
          <cell r="T69">
            <v>0</v>
          </cell>
          <cell r="U69" t="str">
            <v/>
          </cell>
          <cell r="V69">
            <v>0</v>
          </cell>
          <cell r="W69" t="str">
            <v/>
          </cell>
          <cell r="X69">
            <v>0</v>
          </cell>
          <cell r="Y69" t="str">
            <v/>
          </cell>
          <cell r="Z69" t="str">
            <v/>
          </cell>
          <cell r="AA69" t="str">
            <v>Aditiv</v>
          </cell>
          <cell r="AB69">
            <v>0</v>
          </cell>
          <cell r="AC69" t="str">
            <v/>
          </cell>
          <cell r="AD69" t="str">
            <v/>
          </cell>
          <cell r="AE69" t="str">
            <v/>
          </cell>
          <cell r="AF69" t="str">
            <v/>
          </cell>
          <cell r="AG69">
            <v>0</v>
          </cell>
          <cell r="AH69" t="str">
            <v>EST</v>
          </cell>
          <cell r="AI69">
            <v>0</v>
          </cell>
          <cell r="AJ69" t="str">
            <v/>
          </cell>
          <cell r="AK69" t="str">
            <v/>
          </cell>
          <cell r="AM69">
            <v>0</v>
          </cell>
          <cell r="AN69" t="str">
            <v>KGS</v>
          </cell>
          <cell r="AO69" t="str">
            <v>***</v>
          </cell>
          <cell r="AP69" t="str">
            <v>zzzzzz</v>
          </cell>
          <cell r="AQ69" t="b">
            <v>0</v>
          </cell>
          <cell r="AR69" t="b">
            <v>1</v>
          </cell>
          <cell r="AS69">
            <v>7</v>
          </cell>
          <cell r="AT69">
            <v>2</v>
          </cell>
          <cell r="AU69">
            <v>1</v>
          </cell>
          <cell r="AV69">
            <v>0</v>
          </cell>
          <cell r="AW69" t="b">
            <v>0</v>
          </cell>
          <cell r="AX69" t="str">
            <v/>
          </cell>
          <cell r="AY69" t="b">
            <v>0</v>
          </cell>
          <cell r="AZ69" t="b">
            <v>0</v>
          </cell>
          <cell r="BA69">
            <v>0</v>
          </cell>
          <cell r="BB69">
            <v>0</v>
          </cell>
          <cell r="BC69">
            <v>45</v>
          </cell>
          <cell r="BD69" t="str">
            <v>LIB</v>
          </cell>
          <cell r="BE69" t="str">
            <v>LIB</v>
          </cell>
          <cell r="BF69">
            <v>1</v>
          </cell>
          <cell r="BG69">
            <v>0</v>
          </cell>
          <cell r="BH69" t="str">
            <v/>
          </cell>
          <cell r="BI69" t="str">
            <v/>
          </cell>
          <cell r="BJ69" t="str">
            <v/>
          </cell>
          <cell r="BK69" t="str">
            <v/>
          </cell>
          <cell r="BL69">
            <v>140</v>
          </cell>
          <cell r="BM69">
            <v>511</v>
          </cell>
          <cell r="BN69">
            <v>190</v>
          </cell>
          <cell r="BO69">
            <v>1978</v>
          </cell>
          <cell r="BP69">
            <v>0</v>
          </cell>
          <cell r="BQ69">
            <v>2819</v>
          </cell>
        </row>
        <row r="70">
          <cell r="A70" t="str">
            <v>000201</v>
          </cell>
          <cell r="B70" t="str">
            <v/>
          </cell>
          <cell r="C70" t="str">
            <v/>
          </cell>
          <cell r="D70" t="str">
            <v>DIOXIDO DE TITANIO</v>
          </cell>
          <cell r="E70" t="str">
            <v/>
          </cell>
          <cell r="F70" t="str">
            <v>IN</v>
          </cell>
          <cell r="G70" t="str">
            <v>KGS</v>
          </cell>
          <cell r="H70" t="str">
            <v>019</v>
          </cell>
          <cell r="I70" t="b">
            <v>1</v>
          </cell>
          <cell r="J70" t="b">
            <v>1</v>
          </cell>
          <cell r="K70" t="b">
            <v>0</v>
          </cell>
          <cell r="L70" t="str">
            <v>CompraVenta</v>
          </cell>
          <cell r="M70" t="str">
            <v>N</v>
          </cell>
          <cell r="N70" t="b">
            <v>1</v>
          </cell>
          <cell r="O70">
            <v>0.01</v>
          </cell>
          <cell r="P70" t="b">
            <v>0</v>
          </cell>
          <cell r="Q70" t="str">
            <v>INTERNO</v>
          </cell>
          <cell r="R70">
            <v>0</v>
          </cell>
          <cell r="S70" t="str">
            <v/>
          </cell>
          <cell r="T70">
            <v>0</v>
          </cell>
          <cell r="U70" t="str">
            <v/>
          </cell>
          <cell r="V70">
            <v>0</v>
          </cell>
          <cell r="W70" t="str">
            <v/>
          </cell>
          <cell r="X70">
            <v>0</v>
          </cell>
          <cell r="Y70" t="str">
            <v/>
          </cell>
          <cell r="Z70" t="str">
            <v/>
          </cell>
          <cell r="AA70" t="str">
            <v>Aditiv</v>
          </cell>
          <cell r="AB70">
            <v>0</v>
          </cell>
          <cell r="AC70" t="str">
            <v/>
          </cell>
          <cell r="AD70" t="str">
            <v/>
          </cell>
          <cell r="AE70" t="str">
            <v/>
          </cell>
          <cell r="AF70" t="str">
            <v/>
          </cell>
          <cell r="AG70">
            <v>0</v>
          </cell>
          <cell r="AH70" t="str">
            <v>EST</v>
          </cell>
          <cell r="AI70">
            <v>0</v>
          </cell>
          <cell r="AJ70" t="str">
            <v/>
          </cell>
          <cell r="AK70" t="str">
            <v/>
          </cell>
          <cell r="AM70">
            <v>0</v>
          </cell>
          <cell r="AN70" t="str">
            <v>KGS</v>
          </cell>
          <cell r="AO70" t="str">
            <v>***</v>
          </cell>
          <cell r="AP70" t="str">
            <v>zzzzzz</v>
          </cell>
          <cell r="AQ70" t="b">
            <v>0</v>
          </cell>
          <cell r="AR70" t="b">
            <v>1</v>
          </cell>
          <cell r="AS70">
            <v>7</v>
          </cell>
          <cell r="AT70">
            <v>2</v>
          </cell>
          <cell r="AU70">
            <v>1</v>
          </cell>
          <cell r="AV70">
            <v>0</v>
          </cell>
          <cell r="AW70" t="b">
            <v>0</v>
          </cell>
          <cell r="AX70" t="str">
            <v/>
          </cell>
          <cell r="AY70" t="b">
            <v>0</v>
          </cell>
          <cell r="AZ70" t="b">
            <v>0</v>
          </cell>
          <cell r="BA70">
            <v>0</v>
          </cell>
          <cell r="BB70">
            <v>0</v>
          </cell>
          <cell r="BC70">
            <v>45</v>
          </cell>
          <cell r="BD70" t="str">
            <v>LIB</v>
          </cell>
          <cell r="BE70" t="str">
            <v>LIB</v>
          </cell>
          <cell r="BF70">
            <v>1</v>
          </cell>
          <cell r="BG70">
            <v>0</v>
          </cell>
          <cell r="BH70" t="str">
            <v/>
          </cell>
          <cell r="BI70" t="str">
            <v/>
          </cell>
          <cell r="BJ70" t="str">
            <v/>
          </cell>
          <cell r="BK70" t="str">
            <v/>
          </cell>
          <cell r="BL70">
            <v>140</v>
          </cell>
          <cell r="BM70">
            <v>511</v>
          </cell>
          <cell r="BN70">
            <v>190</v>
          </cell>
          <cell r="BO70">
            <v>1978</v>
          </cell>
          <cell r="BP70">
            <v>0</v>
          </cell>
          <cell r="BQ70">
            <v>2819</v>
          </cell>
        </row>
        <row r="71">
          <cell r="A71" t="str">
            <v>000202</v>
          </cell>
          <cell r="B71" t="str">
            <v/>
          </cell>
          <cell r="C71" t="str">
            <v/>
          </cell>
          <cell r="D71" t="str">
            <v>TRIPOLIFOSFATO DE SODIO</v>
          </cell>
          <cell r="E71" t="str">
            <v/>
          </cell>
          <cell r="F71" t="str">
            <v>IN</v>
          </cell>
          <cell r="G71" t="str">
            <v>KGS</v>
          </cell>
          <cell r="H71" t="str">
            <v>019</v>
          </cell>
          <cell r="I71" t="b">
            <v>1</v>
          </cell>
          <cell r="J71" t="b">
            <v>1</v>
          </cell>
          <cell r="K71" t="b">
            <v>0</v>
          </cell>
          <cell r="L71" t="str">
            <v>CompraVenta</v>
          </cell>
          <cell r="M71" t="str">
            <v>N</v>
          </cell>
          <cell r="N71" t="b">
            <v>1</v>
          </cell>
          <cell r="O71">
            <v>0.01</v>
          </cell>
          <cell r="P71" t="b">
            <v>0</v>
          </cell>
          <cell r="Q71" t="str">
            <v>INTERNO</v>
          </cell>
          <cell r="R71">
            <v>0</v>
          </cell>
          <cell r="S71" t="str">
            <v/>
          </cell>
          <cell r="T71">
            <v>0</v>
          </cell>
          <cell r="U71" t="str">
            <v/>
          </cell>
          <cell r="V71">
            <v>0</v>
          </cell>
          <cell r="W71" t="str">
            <v/>
          </cell>
          <cell r="X71">
            <v>0</v>
          </cell>
          <cell r="Y71" t="str">
            <v/>
          </cell>
          <cell r="Z71" t="str">
            <v/>
          </cell>
          <cell r="AA71" t="str">
            <v>Aditiv</v>
          </cell>
          <cell r="AB71">
            <v>0</v>
          </cell>
          <cell r="AC71" t="str">
            <v/>
          </cell>
          <cell r="AD71" t="str">
            <v/>
          </cell>
          <cell r="AE71" t="str">
            <v/>
          </cell>
          <cell r="AF71" t="str">
            <v/>
          </cell>
          <cell r="AG71">
            <v>0</v>
          </cell>
          <cell r="AH71" t="str">
            <v>EST</v>
          </cell>
          <cell r="AI71">
            <v>0</v>
          </cell>
          <cell r="AJ71" t="str">
            <v/>
          </cell>
          <cell r="AK71" t="str">
            <v/>
          </cell>
          <cell r="AM71">
            <v>0</v>
          </cell>
          <cell r="AN71" t="str">
            <v>KGS</v>
          </cell>
          <cell r="AO71" t="str">
            <v>***</v>
          </cell>
          <cell r="AP71" t="str">
            <v>zzzzzz</v>
          </cell>
          <cell r="AQ71" t="b">
            <v>0</v>
          </cell>
          <cell r="AR71" t="b">
            <v>1</v>
          </cell>
          <cell r="AS71">
            <v>7</v>
          </cell>
          <cell r="AT71">
            <v>2</v>
          </cell>
          <cell r="AU71">
            <v>1</v>
          </cell>
          <cell r="AV71">
            <v>0</v>
          </cell>
          <cell r="AW71" t="b">
            <v>0</v>
          </cell>
          <cell r="AX71" t="str">
            <v/>
          </cell>
          <cell r="AY71" t="b">
            <v>0</v>
          </cell>
          <cell r="AZ71" t="b">
            <v>0</v>
          </cell>
          <cell r="BA71">
            <v>0</v>
          </cell>
          <cell r="BB71">
            <v>0</v>
          </cell>
          <cell r="BC71">
            <v>45</v>
          </cell>
          <cell r="BD71" t="str">
            <v>LIB</v>
          </cell>
          <cell r="BE71" t="str">
            <v>LIB</v>
          </cell>
          <cell r="BF71">
            <v>1</v>
          </cell>
          <cell r="BG71">
            <v>0</v>
          </cell>
          <cell r="BH71" t="str">
            <v/>
          </cell>
          <cell r="BI71" t="str">
            <v/>
          </cell>
          <cell r="BJ71" t="str">
            <v/>
          </cell>
          <cell r="BK71" t="str">
            <v/>
          </cell>
          <cell r="BL71">
            <v>140</v>
          </cell>
          <cell r="BM71">
            <v>511</v>
          </cell>
          <cell r="BN71">
            <v>190</v>
          </cell>
          <cell r="BO71">
            <v>1978</v>
          </cell>
          <cell r="BP71">
            <v>0</v>
          </cell>
          <cell r="BQ71">
            <v>2819</v>
          </cell>
        </row>
        <row r="72">
          <cell r="A72" t="str">
            <v>000203</v>
          </cell>
          <cell r="B72" t="str">
            <v/>
          </cell>
          <cell r="C72" t="str">
            <v/>
          </cell>
          <cell r="D72" t="str">
            <v>MDM CARNE MECAN SEPARADA</v>
          </cell>
          <cell r="E72" t="str">
            <v/>
          </cell>
          <cell r="F72" t="str">
            <v>IN</v>
          </cell>
          <cell r="G72" t="str">
            <v>KG</v>
          </cell>
          <cell r="H72" t="str">
            <v>0112</v>
          </cell>
          <cell r="I72" t="b">
            <v>1</v>
          </cell>
          <cell r="J72" t="b">
            <v>1</v>
          </cell>
          <cell r="K72" t="b">
            <v>0</v>
          </cell>
          <cell r="L72" t="str">
            <v>CompraVenta</v>
          </cell>
          <cell r="M72" t="str">
            <v>N</v>
          </cell>
          <cell r="N72" t="b">
            <v>1</v>
          </cell>
          <cell r="O72">
            <v>0.01</v>
          </cell>
          <cell r="P72" t="b">
            <v>0</v>
          </cell>
          <cell r="Q72" t="str">
            <v>INTERNO</v>
          </cell>
          <cell r="R72">
            <v>0</v>
          </cell>
          <cell r="S72" t="str">
            <v/>
          </cell>
          <cell r="T72">
            <v>0</v>
          </cell>
          <cell r="U72" t="str">
            <v/>
          </cell>
          <cell r="V72">
            <v>0</v>
          </cell>
          <cell r="W72" t="str">
            <v/>
          </cell>
          <cell r="X72">
            <v>0</v>
          </cell>
          <cell r="Y72" t="str">
            <v/>
          </cell>
          <cell r="Z72" t="str">
            <v/>
          </cell>
          <cell r="AA72" t="str">
            <v>PolloM</v>
          </cell>
          <cell r="AB72">
            <v>0</v>
          </cell>
          <cell r="AC72" t="str">
            <v/>
          </cell>
          <cell r="AD72" t="str">
            <v/>
          </cell>
          <cell r="AE72" t="str">
            <v/>
          </cell>
          <cell r="AF72" t="str">
            <v/>
          </cell>
          <cell r="AG72">
            <v>0</v>
          </cell>
          <cell r="AH72" t="str">
            <v>EST</v>
          </cell>
          <cell r="AI72">
            <v>0</v>
          </cell>
          <cell r="AJ72" t="str">
            <v/>
          </cell>
          <cell r="AK72" t="str">
            <v/>
          </cell>
          <cell r="AM72">
            <v>0</v>
          </cell>
          <cell r="AN72" t="str">
            <v>KG</v>
          </cell>
          <cell r="AO72" t="str">
            <v>***</v>
          </cell>
          <cell r="AP72" t="str">
            <v>zzzzzz</v>
          </cell>
          <cell r="AQ72" t="b">
            <v>0</v>
          </cell>
          <cell r="AR72" t="b">
            <v>1</v>
          </cell>
          <cell r="AS72">
            <v>17</v>
          </cell>
          <cell r="AT72">
            <v>4</v>
          </cell>
          <cell r="AU72">
            <v>1</v>
          </cell>
          <cell r="AV72">
            <v>0</v>
          </cell>
          <cell r="AW72" t="b">
            <v>0</v>
          </cell>
          <cell r="AX72" t="str">
            <v/>
          </cell>
          <cell r="AY72" t="b">
            <v>0</v>
          </cell>
          <cell r="AZ72" t="b">
            <v>0</v>
          </cell>
          <cell r="BA72">
            <v>0</v>
          </cell>
          <cell r="BB72">
            <v>0</v>
          </cell>
          <cell r="BC72">
            <v>45</v>
          </cell>
          <cell r="BD72" t="str">
            <v>LIB</v>
          </cell>
          <cell r="BE72" t="str">
            <v>LIB</v>
          </cell>
          <cell r="BF72">
            <v>1</v>
          </cell>
          <cell r="BG72">
            <v>0</v>
          </cell>
          <cell r="BH72" t="str">
            <v/>
          </cell>
          <cell r="BI72" t="str">
            <v/>
          </cell>
          <cell r="BJ72" t="str">
            <v/>
          </cell>
          <cell r="BK72" t="str">
            <v/>
          </cell>
          <cell r="BL72">
            <v>140</v>
          </cell>
          <cell r="BM72">
            <v>511</v>
          </cell>
          <cell r="BN72">
            <v>190</v>
          </cell>
          <cell r="BO72">
            <v>1978</v>
          </cell>
          <cell r="BP72">
            <v>0</v>
          </cell>
          <cell r="BQ72">
            <v>2819</v>
          </cell>
        </row>
        <row r="73">
          <cell r="A73" t="str">
            <v>000204</v>
          </cell>
          <cell r="B73" t="str">
            <v/>
          </cell>
          <cell r="C73" t="str">
            <v/>
          </cell>
          <cell r="D73" t="str">
            <v>ANTIOXIDANTE</v>
          </cell>
          <cell r="E73" t="str">
            <v>CONT.ALERGENO</v>
          </cell>
          <cell r="F73" t="str">
            <v>IN</v>
          </cell>
          <cell r="G73" t="str">
            <v>KG</v>
          </cell>
          <cell r="H73" t="str">
            <v>0112</v>
          </cell>
          <cell r="I73" t="b">
            <v>1</v>
          </cell>
          <cell r="J73" t="b">
            <v>1</v>
          </cell>
          <cell r="K73" t="b">
            <v>0</v>
          </cell>
          <cell r="L73" t="str">
            <v>CompraVenta</v>
          </cell>
          <cell r="M73" t="str">
            <v>N</v>
          </cell>
          <cell r="N73" t="b">
            <v>1</v>
          </cell>
          <cell r="O73">
            <v>0.01</v>
          </cell>
          <cell r="P73" t="b">
            <v>0</v>
          </cell>
          <cell r="Q73" t="str">
            <v>INTERNO</v>
          </cell>
          <cell r="R73">
            <v>0</v>
          </cell>
          <cell r="S73" t="str">
            <v/>
          </cell>
          <cell r="T73">
            <v>0</v>
          </cell>
          <cell r="U73" t="str">
            <v/>
          </cell>
          <cell r="V73">
            <v>0</v>
          </cell>
          <cell r="W73" t="str">
            <v/>
          </cell>
          <cell r="X73">
            <v>0</v>
          </cell>
          <cell r="Y73" t="str">
            <v/>
          </cell>
          <cell r="Z73" t="str">
            <v/>
          </cell>
          <cell r="AA73" t="str">
            <v>Aditiv</v>
          </cell>
          <cell r="AB73">
            <v>0</v>
          </cell>
          <cell r="AC73" t="str">
            <v/>
          </cell>
          <cell r="AD73" t="str">
            <v/>
          </cell>
          <cell r="AE73" t="str">
            <v/>
          </cell>
          <cell r="AF73" t="str">
            <v/>
          </cell>
          <cell r="AG73">
            <v>0</v>
          </cell>
          <cell r="AH73" t="str">
            <v>EST</v>
          </cell>
          <cell r="AI73">
            <v>0</v>
          </cell>
          <cell r="AJ73" t="str">
            <v/>
          </cell>
          <cell r="AK73" t="str">
            <v/>
          </cell>
          <cell r="AM73">
            <v>0</v>
          </cell>
          <cell r="AN73" t="str">
            <v>KG</v>
          </cell>
          <cell r="AO73" t="str">
            <v>***</v>
          </cell>
          <cell r="AP73" t="str">
            <v>zzzzzz</v>
          </cell>
          <cell r="AQ73" t="b">
            <v>0</v>
          </cell>
          <cell r="AR73" t="b">
            <v>1</v>
          </cell>
          <cell r="AS73">
            <v>21</v>
          </cell>
          <cell r="AT73">
            <v>4</v>
          </cell>
          <cell r="AU73">
            <v>1</v>
          </cell>
          <cell r="AV73">
            <v>0</v>
          </cell>
          <cell r="AW73" t="b">
            <v>0</v>
          </cell>
          <cell r="AX73" t="str">
            <v/>
          </cell>
          <cell r="AY73" t="b">
            <v>0</v>
          </cell>
          <cell r="AZ73" t="b">
            <v>0</v>
          </cell>
          <cell r="BA73">
            <v>0</v>
          </cell>
          <cell r="BB73">
            <v>0</v>
          </cell>
          <cell r="BC73">
            <v>45</v>
          </cell>
          <cell r="BD73" t="str">
            <v>LIB</v>
          </cell>
          <cell r="BE73" t="str">
            <v>LIB</v>
          </cell>
          <cell r="BF73">
            <v>1</v>
          </cell>
          <cell r="BG73">
            <v>0</v>
          </cell>
          <cell r="BH73" t="str">
            <v/>
          </cell>
          <cell r="BI73" t="str">
            <v/>
          </cell>
          <cell r="BJ73" t="str">
            <v/>
          </cell>
          <cell r="BK73" t="str">
            <v/>
          </cell>
          <cell r="BL73">
            <v>140</v>
          </cell>
          <cell r="BM73">
            <v>511</v>
          </cell>
          <cell r="BN73">
            <v>190</v>
          </cell>
          <cell r="BO73">
            <v>1978</v>
          </cell>
          <cell r="BP73">
            <v>0</v>
          </cell>
          <cell r="BQ73">
            <v>2819</v>
          </cell>
        </row>
        <row r="74">
          <cell r="A74" t="str">
            <v>000205</v>
          </cell>
          <cell r="B74" t="str">
            <v>RESPONSE 4400</v>
          </cell>
          <cell r="C74" t="str">
            <v/>
          </cell>
          <cell r="D74" t="str">
            <v>TEXTURIZADO DE SOJA E</v>
          </cell>
          <cell r="E74" t="str">
            <v>CONT.ALERGENO</v>
          </cell>
          <cell r="F74" t="str">
            <v>IN</v>
          </cell>
          <cell r="G74" t="str">
            <v>KG</v>
          </cell>
          <cell r="H74" t="str">
            <v>0112</v>
          </cell>
          <cell r="I74" t="b">
            <v>1</v>
          </cell>
          <cell r="J74" t="b">
            <v>1</v>
          </cell>
          <cell r="K74" t="b">
            <v>0</v>
          </cell>
          <cell r="L74" t="str">
            <v>CompraVenta</v>
          </cell>
          <cell r="M74" t="str">
            <v>N</v>
          </cell>
          <cell r="N74" t="b">
            <v>1</v>
          </cell>
          <cell r="O74">
            <v>0.01</v>
          </cell>
          <cell r="P74" t="b">
            <v>0</v>
          </cell>
          <cell r="Q74" t="str">
            <v>INTERNO</v>
          </cell>
          <cell r="R74">
            <v>0</v>
          </cell>
          <cell r="S74" t="str">
            <v/>
          </cell>
          <cell r="T74">
            <v>0</v>
          </cell>
          <cell r="U74" t="str">
            <v/>
          </cell>
          <cell r="V74">
            <v>0</v>
          </cell>
          <cell r="W74" t="str">
            <v/>
          </cell>
          <cell r="X74">
            <v>0</v>
          </cell>
          <cell r="Y74" t="str">
            <v/>
          </cell>
          <cell r="Z74" t="str">
            <v/>
          </cell>
          <cell r="AA74" t="str">
            <v>Textur</v>
          </cell>
          <cell r="AB74">
            <v>0</v>
          </cell>
          <cell r="AC74" t="str">
            <v/>
          </cell>
          <cell r="AD74" t="str">
            <v/>
          </cell>
          <cell r="AE74" t="str">
            <v/>
          </cell>
          <cell r="AF74" t="str">
            <v/>
          </cell>
          <cell r="AG74">
            <v>0</v>
          </cell>
          <cell r="AH74" t="str">
            <v>EST</v>
          </cell>
          <cell r="AI74">
            <v>0</v>
          </cell>
          <cell r="AJ74" t="str">
            <v/>
          </cell>
          <cell r="AK74" t="str">
            <v/>
          </cell>
          <cell r="AM74">
            <v>0</v>
          </cell>
          <cell r="AN74" t="str">
            <v>KG</v>
          </cell>
          <cell r="AO74" t="str">
            <v>***</v>
          </cell>
          <cell r="AP74" t="str">
            <v>zzzzzz</v>
          </cell>
          <cell r="AQ74" t="b">
            <v>0</v>
          </cell>
          <cell r="AR74" t="b">
            <v>1</v>
          </cell>
          <cell r="AS74">
            <v>15</v>
          </cell>
          <cell r="AT74">
            <v>0</v>
          </cell>
          <cell r="AU74">
            <v>1</v>
          </cell>
          <cell r="AV74">
            <v>0</v>
          </cell>
          <cell r="AW74" t="b">
            <v>0</v>
          </cell>
          <cell r="AX74" t="str">
            <v/>
          </cell>
          <cell r="AY74" t="b">
            <v>0</v>
          </cell>
          <cell r="AZ74" t="b">
            <v>0</v>
          </cell>
          <cell r="BA74">
            <v>0</v>
          </cell>
          <cell r="BB74">
            <v>0</v>
          </cell>
          <cell r="BC74">
            <v>45</v>
          </cell>
          <cell r="BD74" t="str">
            <v>LIB</v>
          </cell>
          <cell r="BE74" t="str">
            <v>LIB</v>
          </cell>
          <cell r="BF74">
            <v>1</v>
          </cell>
          <cell r="BG74">
            <v>0</v>
          </cell>
          <cell r="BH74" t="str">
            <v/>
          </cell>
          <cell r="BI74" t="str">
            <v/>
          </cell>
          <cell r="BJ74" t="str">
            <v/>
          </cell>
          <cell r="BK74" t="str">
            <v/>
          </cell>
          <cell r="BL74">
            <v>140</v>
          </cell>
          <cell r="BM74">
            <v>511</v>
          </cell>
          <cell r="BN74">
            <v>190</v>
          </cell>
          <cell r="BO74">
            <v>1978</v>
          </cell>
          <cell r="BP74">
            <v>0</v>
          </cell>
          <cell r="BQ74">
            <v>2819</v>
          </cell>
        </row>
        <row r="75">
          <cell r="A75" t="str">
            <v>000206</v>
          </cell>
          <cell r="B75" t="str">
            <v/>
          </cell>
          <cell r="C75" t="str">
            <v/>
          </cell>
          <cell r="D75" t="str">
            <v>PROTEINA DE SOJA EX32</v>
          </cell>
          <cell r="E75" t="str">
            <v/>
          </cell>
          <cell r="F75" t="str">
            <v>AR</v>
          </cell>
          <cell r="G75" t="str">
            <v>KG</v>
          </cell>
          <cell r="H75" t="str">
            <v>0112</v>
          </cell>
          <cell r="I75" t="b">
            <v>1</v>
          </cell>
          <cell r="J75" t="b">
            <v>0</v>
          </cell>
          <cell r="K75" t="b">
            <v>0</v>
          </cell>
          <cell r="L75" t="str">
            <v>CompraVenta</v>
          </cell>
          <cell r="M75" t="str">
            <v>N</v>
          </cell>
          <cell r="N75" t="b">
            <v>0</v>
          </cell>
          <cell r="O75">
            <v>0</v>
          </cell>
          <cell r="P75" t="b">
            <v>0</v>
          </cell>
          <cell r="Q75" t="str">
            <v>INTERNO</v>
          </cell>
          <cell r="R75">
            <v>0</v>
          </cell>
          <cell r="S75" t="str">
            <v/>
          </cell>
          <cell r="T75">
            <v>0</v>
          </cell>
          <cell r="U75" t="str">
            <v/>
          </cell>
          <cell r="V75">
            <v>0</v>
          </cell>
          <cell r="W75" t="str">
            <v/>
          </cell>
          <cell r="X75">
            <v>0</v>
          </cell>
          <cell r="Y75" t="str">
            <v/>
          </cell>
          <cell r="Z75" t="str">
            <v/>
          </cell>
          <cell r="AA75" t="str">
            <v/>
          </cell>
          <cell r="AB75">
            <v>0</v>
          </cell>
          <cell r="AC75" t="str">
            <v/>
          </cell>
          <cell r="AD75" t="str">
            <v/>
          </cell>
          <cell r="AE75" t="str">
            <v/>
          </cell>
          <cell r="AF75" t="str">
            <v/>
          </cell>
          <cell r="AG75">
            <v>0</v>
          </cell>
          <cell r="AH75" t="str">
            <v>EST</v>
          </cell>
          <cell r="AI75">
            <v>0</v>
          </cell>
          <cell r="AJ75" t="str">
            <v/>
          </cell>
          <cell r="AK75" t="str">
            <v/>
          </cell>
          <cell r="AM75">
            <v>0</v>
          </cell>
          <cell r="AN75" t="str">
            <v>KG</v>
          </cell>
          <cell r="AO75" t="str">
            <v>***</v>
          </cell>
          <cell r="AP75" t="str">
            <v>zzzzzz</v>
          </cell>
          <cell r="AQ75" t="b">
            <v>0</v>
          </cell>
          <cell r="AR75" t="b">
            <v>1</v>
          </cell>
          <cell r="AS75">
            <v>0</v>
          </cell>
          <cell r="AT75">
            <v>0</v>
          </cell>
          <cell r="AU75">
            <v>1</v>
          </cell>
          <cell r="AV75">
            <v>0</v>
          </cell>
          <cell r="AW75" t="b">
            <v>0</v>
          </cell>
          <cell r="AX75" t="str">
            <v/>
          </cell>
          <cell r="AY75" t="b">
            <v>0</v>
          </cell>
          <cell r="AZ75" t="b">
            <v>0</v>
          </cell>
          <cell r="BA75">
            <v>0</v>
          </cell>
          <cell r="BB75">
            <v>0</v>
          </cell>
          <cell r="BC75">
            <v>0</v>
          </cell>
          <cell r="BD75" t="str">
            <v>LIB</v>
          </cell>
          <cell r="BE75" t="str">
            <v>LIB</v>
          </cell>
          <cell r="BF75">
            <v>1</v>
          </cell>
          <cell r="BG75">
            <v>0</v>
          </cell>
          <cell r="BH75" t="str">
            <v/>
          </cell>
          <cell r="BI75" t="str">
            <v/>
          </cell>
          <cell r="BJ75" t="str">
            <v/>
          </cell>
          <cell r="BK75" t="str">
            <v/>
          </cell>
          <cell r="BL75">
            <v>140</v>
          </cell>
          <cell r="BM75">
            <v>511</v>
          </cell>
          <cell r="BN75">
            <v>190</v>
          </cell>
          <cell r="BO75">
            <v>1978</v>
          </cell>
          <cell r="BP75">
            <v>0</v>
          </cell>
          <cell r="BQ75">
            <v>2819</v>
          </cell>
        </row>
        <row r="76">
          <cell r="A76" t="str">
            <v>000207</v>
          </cell>
          <cell r="B76" t="str">
            <v/>
          </cell>
          <cell r="C76" t="str">
            <v/>
          </cell>
          <cell r="D76" t="str">
            <v>ALMIDON DE TRIGO</v>
          </cell>
          <cell r="E76" t="str">
            <v>CONT.ALERGENO</v>
          </cell>
          <cell r="F76" t="str">
            <v>IN</v>
          </cell>
          <cell r="G76" t="str">
            <v>KG</v>
          </cell>
          <cell r="H76" t="str">
            <v>0112</v>
          </cell>
          <cell r="I76" t="b">
            <v>1</v>
          </cell>
          <cell r="J76" t="b">
            <v>1</v>
          </cell>
          <cell r="K76" t="b">
            <v>0</v>
          </cell>
          <cell r="L76" t="str">
            <v>CompraVenta</v>
          </cell>
          <cell r="M76" t="str">
            <v>N</v>
          </cell>
          <cell r="N76" t="b">
            <v>1</v>
          </cell>
          <cell r="O76">
            <v>0.01</v>
          </cell>
          <cell r="P76" t="b">
            <v>0</v>
          </cell>
          <cell r="Q76" t="str">
            <v>INTERNO</v>
          </cell>
          <cell r="R76">
            <v>0</v>
          </cell>
          <cell r="S76" t="str">
            <v/>
          </cell>
          <cell r="T76">
            <v>0</v>
          </cell>
          <cell r="U76" t="str">
            <v/>
          </cell>
          <cell r="V76">
            <v>0</v>
          </cell>
          <cell r="W76" t="str">
            <v/>
          </cell>
          <cell r="X76">
            <v>0</v>
          </cell>
          <cell r="Y76" t="str">
            <v/>
          </cell>
          <cell r="Z76" t="str">
            <v/>
          </cell>
          <cell r="AA76" t="str">
            <v>Aditiv</v>
          </cell>
          <cell r="AB76">
            <v>0</v>
          </cell>
          <cell r="AC76" t="str">
            <v/>
          </cell>
          <cell r="AD76" t="str">
            <v/>
          </cell>
          <cell r="AE76" t="str">
            <v/>
          </cell>
          <cell r="AF76" t="str">
            <v/>
          </cell>
          <cell r="AG76">
            <v>0</v>
          </cell>
          <cell r="AH76" t="str">
            <v>EST</v>
          </cell>
          <cell r="AI76">
            <v>0</v>
          </cell>
          <cell r="AJ76" t="str">
            <v/>
          </cell>
          <cell r="AK76" t="str">
            <v/>
          </cell>
          <cell r="AM76">
            <v>0</v>
          </cell>
          <cell r="AN76" t="str">
            <v>KG</v>
          </cell>
          <cell r="AO76" t="str">
            <v>***</v>
          </cell>
          <cell r="AP76" t="str">
            <v>zzzzzz</v>
          </cell>
          <cell r="AQ76" t="b">
            <v>0</v>
          </cell>
          <cell r="AR76" t="b">
            <v>1</v>
          </cell>
          <cell r="AS76">
            <v>7</v>
          </cell>
          <cell r="AT76">
            <v>2</v>
          </cell>
          <cell r="AU76">
            <v>1</v>
          </cell>
          <cell r="AV76">
            <v>0</v>
          </cell>
          <cell r="AW76" t="b">
            <v>0</v>
          </cell>
          <cell r="AX76" t="str">
            <v/>
          </cell>
          <cell r="AY76" t="b">
            <v>0</v>
          </cell>
          <cell r="AZ76" t="b">
            <v>0</v>
          </cell>
          <cell r="BA76">
            <v>0</v>
          </cell>
          <cell r="BB76">
            <v>0</v>
          </cell>
          <cell r="BC76">
            <v>45</v>
          </cell>
          <cell r="BD76" t="str">
            <v>LIB</v>
          </cell>
          <cell r="BE76" t="str">
            <v>LIB</v>
          </cell>
          <cell r="BF76">
            <v>1</v>
          </cell>
          <cell r="BG76">
            <v>0</v>
          </cell>
          <cell r="BH76" t="str">
            <v/>
          </cell>
          <cell r="BI76" t="str">
            <v/>
          </cell>
          <cell r="BJ76" t="str">
            <v/>
          </cell>
          <cell r="BK76" t="str">
            <v/>
          </cell>
          <cell r="BL76">
            <v>140</v>
          </cell>
          <cell r="BM76">
            <v>511</v>
          </cell>
          <cell r="BN76">
            <v>190</v>
          </cell>
          <cell r="BO76">
            <v>1978</v>
          </cell>
          <cell r="BP76">
            <v>0</v>
          </cell>
          <cell r="BQ76">
            <v>2819</v>
          </cell>
        </row>
        <row r="77">
          <cell r="A77" t="str">
            <v>000208</v>
          </cell>
          <cell r="B77" t="str">
            <v/>
          </cell>
          <cell r="C77" t="str">
            <v/>
          </cell>
          <cell r="D77" t="str">
            <v>ZANAHORIA RALLADA</v>
          </cell>
          <cell r="E77" t="str">
            <v/>
          </cell>
          <cell r="F77" t="str">
            <v>AR</v>
          </cell>
          <cell r="G77" t="str">
            <v>KG</v>
          </cell>
          <cell r="H77" t="str">
            <v>0112</v>
          </cell>
          <cell r="I77" t="b">
            <v>1</v>
          </cell>
          <cell r="J77" t="b">
            <v>0</v>
          </cell>
          <cell r="K77" t="b">
            <v>0</v>
          </cell>
          <cell r="L77" t="str">
            <v>CompraVenta</v>
          </cell>
          <cell r="M77" t="str">
            <v>N</v>
          </cell>
          <cell r="N77" t="b">
            <v>0</v>
          </cell>
          <cell r="O77">
            <v>0</v>
          </cell>
          <cell r="P77" t="b">
            <v>0</v>
          </cell>
          <cell r="Q77" t="str">
            <v>INTERNO</v>
          </cell>
          <cell r="R77">
            <v>0</v>
          </cell>
          <cell r="S77" t="str">
            <v/>
          </cell>
          <cell r="T77">
            <v>0</v>
          </cell>
          <cell r="U77" t="str">
            <v/>
          </cell>
          <cell r="V77">
            <v>0</v>
          </cell>
          <cell r="W77" t="str">
            <v/>
          </cell>
          <cell r="X77">
            <v>0</v>
          </cell>
          <cell r="Y77" t="str">
            <v/>
          </cell>
          <cell r="Z77" t="str">
            <v/>
          </cell>
          <cell r="AA77" t="str">
            <v/>
          </cell>
          <cell r="AB77">
            <v>0</v>
          </cell>
          <cell r="AC77" t="str">
            <v/>
          </cell>
          <cell r="AD77" t="str">
            <v/>
          </cell>
          <cell r="AE77" t="str">
            <v/>
          </cell>
          <cell r="AF77" t="str">
            <v/>
          </cell>
          <cell r="AG77">
            <v>0</v>
          </cell>
          <cell r="AH77" t="str">
            <v>EST</v>
          </cell>
          <cell r="AI77">
            <v>0</v>
          </cell>
          <cell r="AJ77" t="str">
            <v/>
          </cell>
          <cell r="AK77" t="str">
            <v/>
          </cell>
          <cell r="AM77">
            <v>0</v>
          </cell>
          <cell r="AN77" t="str">
            <v>KG</v>
          </cell>
          <cell r="AO77" t="str">
            <v>***</v>
          </cell>
          <cell r="AP77" t="str">
            <v>zzzzzz</v>
          </cell>
          <cell r="AQ77" t="b">
            <v>0</v>
          </cell>
          <cell r="AR77" t="b">
            <v>1</v>
          </cell>
          <cell r="AS77">
            <v>0</v>
          </cell>
          <cell r="AT77">
            <v>0</v>
          </cell>
          <cell r="AU77">
            <v>1</v>
          </cell>
          <cell r="AV77">
            <v>0</v>
          </cell>
          <cell r="AW77" t="b">
            <v>0</v>
          </cell>
          <cell r="AX77" t="str">
            <v/>
          </cell>
          <cell r="AY77" t="b">
            <v>0</v>
          </cell>
          <cell r="AZ77" t="b">
            <v>0</v>
          </cell>
          <cell r="BA77">
            <v>0</v>
          </cell>
          <cell r="BB77">
            <v>0</v>
          </cell>
          <cell r="BC77">
            <v>0</v>
          </cell>
          <cell r="BD77" t="str">
            <v>LIB</v>
          </cell>
          <cell r="BE77" t="str">
            <v>LIB</v>
          </cell>
          <cell r="BF77">
            <v>1</v>
          </cell>
          <cell r="BG77">
            <v>0</v>
          </cell>
          <cell r="BH77" t="str">
            <v/>
          </cell>
          <cell r="BI77" t="str">
            <v/>
          </cell>
          <cell r="BJ77" t="str">
            <v/>
          </cell>
          <cell r="BK77" t="str">
            <v/>
          </cell>
          <cell r="BL77">
            <v>140</v>
          </cell>
          <cell r="BM77">
            <v>511</v>
          </cell>
          <cell r="BN77">
            <v>190</v>
          </cell>
          <cell r="BO77">
            <v>1978</v>
          </cell>
          <cell r="BP77">
            <v>0</v>
          </cell>
          <cell r="BQ77">
            <v>2819</v>
          </cell>
        </row>
        <row r="78">
          <cell r="A78" t="str">
            <v>000209</v>
          </cell>
          <cell r="B78" t="str">
            <v/>
          </cell>
          <cell r="C78" t="str">
            <v/>
          </cell>
          <cell r="D78" t="str">
            <v>PECHUGA DE POLLO</v>
          </cell>
          <cell r="E78" t="str">
            <v/>
          </cell>
          <cell r="F78" t="str">
            <v>IN</v>
          </cell>
          <cell r="G78" t="str">
            <v>KG</v>
          </cell>
          <cell r="H78" t="str">
            <v>0112</v>
          </cell>
          <cell r="I78" t="b">
            <v>1</v>
          </cell>
          <cell r="J78" t="b">
            <v>1</v>
          </cell>
          <cell r="K78" t="b">
            <v>0</v>
          </cell>
          <cell r="L78" t="str">
            <v>CompraVenta</v>
          </cell>
          <cell r="M78" t="str">
            <v>N</v>
          </cell>
          <cell r="N78" t="b">
            <v>1</v>
          </cell>
          <cell r="O78">
            <v>0.01</v>
          </cell>
          <cell r="P78" t="b">
            <v>0</v>
          </cell>
          <cell r="Q78" t="str">
            <v>INTERNO</v>
          </cell>
          <cell r="R78">
            <v>0</v>
          </cell>
          <cell r="S78" t="str">
            <v/>
          </cell>
          <cell r="T78">
            <v>0</v>
          </cell>
          <cell r="U78" t="str">
            <v/>
          </cell>
          <cell r="V78">
            <v>0</v>
          </cell>
          <cell r="W78" t="str">
            <v/>
          </cell>
          <cell r="X78">
            <v>0</v>
          </cell>
          <cell r="Y78" t="str">
            <v/>
          </cell>
          <cell r="Z78" t="str">
            <v/>
          </cell>
          <cell r="AA78" t="str">
            <v>Pollo</v>
          </cell>
          <cell r="AB78">
            <v>0</v>
          </cell>
          <cell r="AC78" t="str">
            <v/>
          </cell>
          <cell r="AD78" t="str">
            <v/>
          </cell>
          <cell r="AE78" t="str">
            <v/>
          </cell>
          <cell r="AF78" t="str">
            <v/>
          </cell>
          <cell r="AG78">
            <v>0</v>
          </cell>
          <cell r="AH78" t="str">
            <v>EST</v>
          </cell>
          <cell r="AI78">
            <v>0</v>
          </cell>
          <cell r="AJ78" t="str">
            <v/>
          </cell>
          <cell r="AK78" t="str">
            <v/>
          </cell>
          <cell r="AM78">
            <v>0</v>
          </cell>
          <cell r="AN78" t="str">
            <v>KG</v>
          </cell>
          <cell r="AO78" t="str">
            <v>***</v>
          </cell>
          <cell r="AP78" t="str">
            <v>zzzzzz</v>
          </cell>
          <cell r="AQ78" t="b">
            <v>0</v>
          </cell>
          <cell r="AR78" t="b">
            <v>1</v>
          </cell>
          <cell r="AS78">
            <v>17</v>
          </cell>
          <cell r="AT78">
            <v>4</v>
          </cell>
          <cell r="AU78">
            <v>1</v>
          </cell>
          <cell r="AV78">
            <v>0</v>
          </cell>
          <cell r="AW78" t="b">
            <v>0</v>
          </cell>
          <cell r="AX78" t="str">
            <v/>
          </cell>
          <cell r="AY78" t="b">
            <v>0</v>
          </cell>
          <cell r="AZ78" t="b">
            <v>0</v>
          </cell>
          <cell r="BA78">
            <v>0</v>
          </cell>
          <cell r="BB78">
            <v>0</v>
          </cell>
          <cell r="BC78">
            <v>45</v>
          </cell>
          <cell r="BD78" t="str">
            <v>LIB</v>
          </cell>
          <cell r="BE78" t="str">
            <v>LIB</v>
          </cell>
          <cell r="BF78">
            <v>1</v>
          </cell>
          <cell r="BG78">
            <v>0</v>
          </cell>
          <cell r="BH78" t="str">
            <v/>
          </cell>
          <cell r="BI78" t="str">
            <v/>
          </cell>
          <cell r="BJ78" t="str">
            <v/>
          </cell>
          <cell r="BK78" t="str">
            <v/>
          </cell>
          <cell r="BL78">
            <v>140</v>
          </cell>
          <cell r="BM78">
            <v>511</v>
          </cell>
          <cell r="BN78">
            <v>190</v>
          </cell>
          <cell r="BO78">
            <v>1978</v>
          </cell>
          <cell r="BP78">
            <v>0</v>
          </cell>
          <cell r="BQ78">
            <v>2819</v>
          </cell>
        </row>
        <row r="79">
          <cell r="A79" t="str">
            <v>000210</v>
          </cell>
          <cell r="B79" t="str">
            <v/>
          </cell>
          <cell r="C79" t="str">
            <v/>
          </cell>
          <cell r="D79" t="str">
            <v>ETIQUE 110 X124 ILUST ROSA</v>
          </cell>
          <cell r="E79" t="str">
            <v/>
          </cell>
          <cell r="F79" t="str">
            <v>AR</v>
          </cell>
          <cell r="G79" t="str">
            <v>UNI</v>
          </cell>
          <cell r="H79" t="str">
            <v>0126</v>
          </cell>
          <cell r="I79" t="b">
            <v>1</v>
          </cell>
          <cell r="J79" t="b">
            <v>1</v>
          </cell>
          <cell r="K79" t="b">
            <v>0</v>
          </cell>
          <cell r="L79" t="str">
            <v>CompraVenta</v>
          </cell>
          <cell r="M79" t="str">
            <v>N</v>
          </cell>
          <cell r="N79" t="b">
            <v>0</v>
          </cell>
          <cell r="O79">
            <v>0</v>
          </cell>
          <cell r="P79" t="b">
            <v>0</v>
          </cell>
          <cell r="Q79" t="str">
            <v>INTERNO</v>
          </cell>
          <cell r="R79">
            <v>0</v>
          </cell>
          <cell r="S79" t="str">
            <v/>
          </cell>
          <cell r="T79">
            <v>0</v>
          </cell>
          <cell r="U79" t="str">
            <v/>
          </cell>
          <cell r="V79">
            <v>0</v>
          </cell>
          <cell r="W79" t="str">
            <v/>
          </cell>
          <cell r="X79">
            <v>0</v>
          </cell>
          <cell r="Y79" t="str">
            <v/>
          </cell>
          <cell r="Z79" t="str">
            <v/>
          </cell>
          <cell r="AA79" t="str">
            <v/>
          </cell>
          <cell r="AB79">
            <v>0</v>
          </cell>
          <cell r="AC79" t="str">
            <v/>
          </cell>
          <cell r="AD79" t="str">
            <v/>
          </cell>
          <cell r="AE79" t="str">
            <v/>
          </cell>
          <cell r="AF79" t="str">
            <v/>
          </cell>
          <cell r="AG79">
            <v>0</v>
          </cell>
          <cell r="AH79" t="str">
            <v>N-EST</v>
          </cell>
          <cell r="AI79">
            <v>0</v>
          </cell>
          <cell r="AJ79" t="str">
            <v/>
          </cell>
          <cell r="AK79" t="str">
            <v/>
          </cell>
          <cell r="AM79">
            <v>0</v>
          </cell>
          <cell r="AN79" t="str">
            <v>UNI</v>
          </cell>
          <cell r="AO79" t="str">
            <v>***</v>
          </cell>
          <cell r="AP79" t="str">
            <v>zzzzzz</v>
          </cell>
          <cell r="AQ79" t="b">
            <v>0</v>
          </cell>
          <cell r="AR79" t="b">
            <v>1</v>
          </cell>
          <cell r="AS79">
            <v>0</v>
          </cell>
          <cell r="AT79">
            <v>0</v>
          </cell>
          <cell r="AU79">
            <v>1</v>
          </cell>
          <cell r="AV79">
            <v>0</v>
          </cell>
          <cell r="AW79" t="b">
            <v>0</v>
          </cell>
          <cell r="AX79" t="str">
            <v/>
          </cell>
          <cell r="AY79" t="b">
            <v>0</v>
          </cell>
          <cell r="AZ79" t="b">
            <v>0</v>
          </cell>
          <cell r="BA79">
            <v>0</v>
          </cell>
          <cell r="BB79">
            <v>0</v>
          </cell>
          <cell r="BC79">
            <v>0</v>
          </cell>
          <cell r="BD79" t="str">
            <v>LIB</v>
          </cell>
          <cell r="BE79" t="str">
            <v>LIB</v>
          </cell>
          <cell r="BF79">
            <v>1</v>
          </cell>
          <cell r="BG79">
            <v>0</v>
          </cell>
          <cell r="BH79" t="str">
            <v/>
          </cell>
          <cell r="BI79" t="str">
            <v/>
          </cell>
          <cell r="BJ79" t="str">
            <v/>
          </cell>
          <cell r="BK79" t="str">
            <v/>
          </cell>
          <cell r="BL79">
            <v>140</v>
          </cell>
          <cell r="BM79">
            <v>511</v>
          </cell>
          <cell r="BN79">
            <v>190</v>
          </cell>
          <cell r="BO79">
            <v>1978</v>
          </cell>
          <cell r="BP79">
            <v>0</v>
          </cell>
          <cell r="BQ79">
            <v>2819</v>
          </cell>
        </row>
        <row r="80">
          <cell r="A80" t="str">
            <v>000212</v>
          </cell>
          <cell r="B80" t="str">
            <v/>
          </cell>
          <cell r="C80" t="str">
            <v/>
          </cell>
          <cell r="D80" t="str">
            <v>PAPA EN CUBOS IQF</v>
          </cell>
          <cell r="E80" t="str">
            <v/>
          </cell>
          <cell r="F80" t="str">
            <v>IN</v>
          </cell>
          <cell r="G80" t="str">
            <v>KG</v>
          </cell>
          <cell r="H80" t="str">
            <v>0112</v>
          </cell>
          <cell r="I80" t="b">
            <v>1</v>
          </cell>
          <cell r="J80" t="b">
            <v>1</v>
          </cell>
          <cell r="K80" t="b">
            <v>0</v>
          </cell>
          <cell r="L80" t="str">
            <v>CompraVenta</v>
          </cell>
          <cell r="M80" t="str">
            <v>N</v>
          </cell>
          <cell r="N80" t="b">
            <v>1</v>
          </cell>
          <cell r="O80">
            <v>0.01</v>
          </cell>
          <cell r="P80" t="b">
            <v>0</v>
          </cell>
          <cell r="Q80" t="str">
            <v>INTERNO</v>
          </cell>
          <cell r="R80">
            <v>0</v>
          </cell>
          <cell r="S80" t="str">
            <v/>
          </cell>
          <cell r="T80">
            <v>0</v>
          </cell>
          <cell r="U80" t="str">
            <v/>
          </cell>
          <cell r="V80">
            <v>0</v>
          </cell>
          <cell r="W80" t="str">
            <v/>
          </cell>
          <cell r="X80">
            <v>0</v>
          </cell>
          <cell r="Y80" t="str">
            <v/>
          </cell>
          <cell r="Z80" t="str">
            <v/>
          </cell>
          <cell r="AA80" t="str">
            <v>Vegeta</v>
          </cell>
          <cell r="AB80">
            <v>0</v>
          </cell>
          <cell r="AC80" t="str">
            <v/>
          </cell>
          <cell r="AD80" t="str">
            <v/>
          </cell>
          <cell r="AE80" t="str">
            <v/>
          </cell>
          <cell r="AF80" t="str">
            <v/>
          </cell>
          <cell r="AG80">
            <v>0</v>
          </cell>
          <cell r="AH80" t="str">
            <v>EST</v>
          </cell>
          <cell r="AI80">
            <v>0</v>
          </cell>
          <cell r="AJ80" t="str">
            <v/>
          </cell>
          <cell r="AK80" t="str">
            <v/>
          </cell>
          <cell r="AM80">
            <v>0</v>
          </cell>
          <cell r="AN80" t="str">
            <v>KG</v>
          </cell>
          <cell r="AO80" t="str">
            <v>***</v>
          </cell>
          <cell r="AP80" t="str">
            <v>zzzzzz</v>
          </cell>
          <cell r="AQ80" t="b">
            <v>0</v>
          </cell>
          <cell r="AR80" t="b">
            <v>1</v>
          </cell>
          <cell r="AS80">
            <v>60</v>
          </cell>
          <cell r="AT80">
            <v>12</v>
          </cell>
          <cell r="AU80">
            <v>1</v>
          </cell>
          <cell r="AV80">
            <v>0</v>
          </cell>
          <cell r="AW80" t="b">
            <v>0</v>
          </cell>
          <cell r="AX80" t="str">
            <v/>
          </cell>
          <cell r="AY80" t="b">
            <v>0</v>
          </cell>
          <cell r="AZ80" t="b">
            <v>0</v>
          </cell>
          <cell r="BA80">
            <v>0</v>
          </cell>
          <cell r="BB80">
            <v>0</v>
          </cell>
          <cell r="BC80">
            <v>45</v>
          </cell>
          <cell r="BD80" t="str">
            <v>LIB</v>
          </cell>
          <cell r="BE80" t="str">
            <v>LIB</v>
          </cell>
          <cell r="BF80">
            <v>1</v>
          </cell>
          <cell r="BG80">
            <v>0</v>
          </cell>
          <cell r="BH80" t="str">
            <v/>
          </cell>
          <cell r="BI80" t="str">
            <v/>
          </cell>
          <cell r="BJ80" t="str">
            <v/>
          </cell>
          <cell r="BK80" t="str">
            <v/>
          </cell>
          <cell r="BL80">
            <v>140</v>
          </cell>
          <cell r="BM80">
            <v>511</v>
          </cell>
          <cell r="BN80">
            <v>190</v>
          </cell>
          <cell r="BO80">
            <v>1978</v>
          </cell>
          <cell r="BP80">
            <v>0</v>
          </cell>
          <cell r="BQ80">
            <v>2819</v>
          </cell>
        </row>
        <row r="81">
          <cell r="A81" t="str">
            <v>000223</v>
          </cell>
          <cell r="B81" t="str">
            <v/>
          </cell>
          <cell r="C81" t="str">
            <v/>
          </cell>
          <cell r="D81" t="str">
            <v>FLOW PACK DIA% NATURALES 600 G</v>
          </cell>
          <cell r="E81" t="str">
            <v/>
          </cell>
          <cell r="F81" t="str">
            <v>AR</v>
          </cell>
          <cell r="G81" t="str">
            <v>KG</v>
          </cell>
          <cell r="H81" t="str">
            <v>0112</v>
          </cell>
          <cell r="I81" t="b">
            <v>1</v>
          </cell>
          <cell r="J81" t="b">
            <v>0</v>
          </cell>
          <cell r="K81" t="b">
            <v>0</v>
          </cell>
          <cell r="L81" t="str">
            <v>CompraVenta</v>
          </cell>
          <cell r="M81" t="str">
            <v>N</v>
          </cell>
          <cell r="N81" t="b">
            <v>0</v>
          </cell>
          <cell r="O81">
            <v>0</v>
          </cell>
          <cell r="P81" t="b">
            <v>0</v>
          </cell>
          <cell r="Q81" t="str">
            <v>INTERNO</v>
          </cell>
          <cell r="R81">
            <v>0</v>
          </cell>
          <cell r="S81" t="str">
            <v/>
          </cell>
          <cell r="T81">
            <v>0</v>
          </cell>
          <cell r="U81" t="str">
            <v/>
          </cell>
          <cell r="V81">
            <v>0</v>
          </cell>
          <cell r="W81" t="str">
            <v/>
          </cell>
          <cell r="X81">
            <v>0</v>
          </cell>
          <cell r="Y81" t="str">
            <v/>
          </cell>
          <cell r="Z81" t="str">
            <v/>
          </cell>
          <cell r="AA81" t="str">
            <v/>
          </cell>
          <cell r="AB81">
            <v>0</v>
          </cell>
          <cell r="AC81" t="str">
            <v/>
          </cell>
          <cell r="AD81" t="str">
            <v/>
          </cell>
          <cell r="AE81" t="str">
            <v/>
          </cell>
          <cell r="AF81" t="str">
            <v/>
          </cell>
          <cell r="AG81">
            <v>0</v>
          </cell>
          <cell r="AH81" t="str">
            <v>EST</v>
          </cell>
          <cell r="AI81">
            <v>0</v>
          </cell>
          <cell r="AJ81" t="str">
            <v/>
          </cell>
          <cell r="AK81" t="str">
            <v/>
          </cell>
          <cell r="AM81">
            <v>0</v>
          </cell>
          <cell r="AN81" t="str">
            <v>KG</v>
          </cell>
          <cell r="AO81" t="str">
            <v>***</v>
          </cell>
          <cell r="AP81" t="str">
            <v>zzzzzz</v>
          </cell>
          <cell r="AQ81" t="b">
            <v>0</v>
          </cell>
          <cell r="AR81" t="b">
            <v>1</v>
          </cell>
          <cell r="AS81">
            <v>0</v>
          </cell>
          <cell r="AT81">
            <v>0</v>
          </cell>
          <cell r="AU81">
            <v>1</v>
          </cell>
          <cell r="AV81">
            <v>0</v>
          </cell>
          <cell r="AW81" t="b">
            <v>0</v>
          </cell>
          <cell r="AX81" t="str">
            <v/>
          </cell>
          <cell r="AY81" t="b">
            <v>0</v>
          </cell>
          <cell r="AZ81" t="b">
            <v>0</v>
          </cell>
          <cell r="BA81">
            <v>0</v>
          </cell>
          <cell r="BB81">
            <v>0</v>
          </cell>
          <cell r="BC81">
            <v>0</v>
          </cell>
          <cell r="BD81" t="str">
            <v>LIB</v>
          </cell>
          <cell r="BE81" t="str">
            <v>LIB</v>
          </cell>
          <cell r="BF81">
            <v>1</v>
          </cell>
          <cell r="BG81">
            <v>0</v>
          </cell>
          <cell r="BH81" t="str">
            <v/>
          </cell>
          <cell r="BI81" t="str">
            <v/>
          </cell>
          <cell r="BJ81" t="str">
            <v/>
          </cell>
          <cell r="BK81" t="str">
            <v/>
          </cell>
          <cell r="BL81">
            <v>140</v>
          </cell>
          <cell r="BM81">
            <v>511</v>
          </cell>
          <cell r="BN81">
            <v>190</v>
          </cell>
          <cell r="BO81">
            <v>1978</v>
          </cell>
          <cell r="BP81">
            <v>0</v>
          </cell>
          <cell r="BQ81">
            <v>2819</v>
          </cell>
        </row>
        <row r="82">
          <cell r="A82" t="str">
            <v>000224</v>
          </cell>
          <cell r="B82" t="str">
            <v/>
          </cell>
          <cell r="C82" t="str">
            <v/>
          </cell>
          <cell r="D82" t="str">
            <v>FLOW PACK DIA% RELL CEB &amp; MOZZ</v>
          </cell>
          <cell r="E82" t="str">
            <v/>
          </cell>
          <cell r="F82" t="str">
            <v>IN</v>
          </cell>
          <cell r="G82" t="str">
            <v>KG</v>
          </cell>
          <cell r="H82" t="str">
            <v>0112</v>
          </cell>
          <cell r="I82" t="b">
            <v>1</v>
          </cell>
          <cell r="J82" t="b">
            <v>1</v>
          </cell>
          <cell r="K82" t="b">
            <v>0</v>
          </cell>
          <cell r="L82" t="str">
            <v>CompraVenta</v>
          </cell>
          <cell r="M82" t="str">
            <v>N</v>
          </cell>
          <cell r="N82" t="b">
            <v>1</v>
          </cell>
          <cell r="O82">
            <v>0.01</v>
          </cell>
          <cell r="P82" t="b">
            <v>0</v>
          </cell>
          <cell r="Q82" t="str">
            <v>INTERNO</v>
          </cell>
          <cell r="R82">
            <v>0</v>
          </cell>
          <cell r="S82" t="str">
            <v/>
          </cell>
          <cell r="T82">
            <v>0</v>
          </cell>
          <cell r="U82" t="str">
            <v/>
          </cell>
          <cell r="V82">
            <v>0</v>
          </cell>
          <cell r="W82" t="str">
            <v/>
          </cell>
          <cell r="X82">
            <v>0</v>
          </cell>
          <cell r="Y82" t="str">
            <v/>
          </cell>
          <cell r="Z82" t="str">
            <v/>
          </cell>
          <cell r="AA82" t="str">
            <v>Flow</v>
          </cell>
          <cell r="AB82">
            <v>0</v>
          </cell>
          <cell r="AC82" t="str">
            <v/>
          </cell>
          <cell r="AD82" t="str">
            <v/>
          </cell>
          <cell r="AE82" t="str">
            <v/>
          </cell>
          <cell r="AF82" t="str">
            <v/>
          </cell>
          <cell r="AG82">
            <v>0</v>
          </cell>
          <cell r="AH82" t="str">
            <v>EST</v>
          </cell>
          <cell r="AI82">
            <v>0</v>
          </cell>
          <cell r="AJ82" t="str">
            <v/>
          </cell>
          <cell r="AK82" t="str">
            <v/>
          </cell>
          <cell r="AM82">
            <v>0</v>
          </cell>
          <cell r="AN82" t="str">
            <v>KG</v>
          </cell>
          <cell r="AO82" t="str">
            <v>***</v>
          </cell>
          <cell r="AP82" t="str">
            <v>zzzzzz</v>
          </cell>
          <cell r="AQ82" t="b">
            <v>0</v>
          </cell>
          <cell r="AR82" t="b">
            <v>1</v>
          </cell>
          <cell r="AS82">
            <v>35</v>
          </cell>
          <cell r="AT82">
            <v>6</v>
          </cell>
          <cell r="AU82">
            <v>1</v>
          </cell>
          <cell r="AV82">
            <v>0</v>
          </cell>
          <cell r="AW82" t="b">
            <v>0</v>
          </cell>
          <cell r="AX82" t="str">
            <v/>
          </cell>
          <cell r="AY82" t="b">
            <v>0</v>
          </cell>
          <cell r="AZ82" t="b">
            <v>0</v>
          </cell>
          <cell r="BA82">
            <v>0</v>
          </cell>
          <cell r="BB82">
            <v>0</v>
          </cell>
          <cell r="BC82">
            <v>45</v>
          </cell>
          <cell r="BD82" t="str">
            <v>LIB</v>
          </cell>
          <cell r="BE82" t="str">
            <v>LIB</v>
          </cell>
          <cell r="BF82">
            <v>1</v>
          </cell>
          <cell r="BG82">
            <v>0</v>
          </cell>
          <cell r="BH82" t="str">
            <v/>
          </cell>
          <cell r="BI82" t="str">
            <v/>
          </cell>
          <cell r="BJ82" t="str">
            <v/>
          </cell>
          <cell r="BK82" t="str">
            <v/>
          </cell>
          <cell r="BL82">
            <v>140</v>
          </cell>
          <cell r="BM82">
            <v>511</v>
          </cell>
          <cell r="BN82">
            <v>190</v>
          </cell>
          <cell r="BO82">
            <v>1978</v>
          </cell>
          <cell r="BP82">
            <v>0</v>
          </cell>
          <cell r="BQ82">
            <v>2819</v>
          </cell>
        </row>
        <row r="83">
          <cell r="A83" t="str">
            <v>000225</v>
          </cell>
          <cell r="B83" t="str">
            <v/>
          </cell>
          <cell r="C83" t="str">
            <v/>
          </cell>
          <cell r="D83" t="str">
            <v>FLOW PACK VEA CEBOLLA 330 G</v>
          </cell>
          <cell r="E83" t="str">
            <v/>
          </cell>
          <cell r="F83" t="str">
            <v>AR</v>
          </cell>
          <cell r="G83" t="str">
            <v>KG</v>
          </cell>
          <cell r="H83" t="str">
            <v>0112</v>
          </cell>
          <cell r="I83" t="b">
            <v>1</v>
          </cell>
          <cell r="J83" t="b">
            <v>0</v>
          </cell>
          <cell r="K83" t="b">
            <v>0</v>
          </cell>
          <cell r="L83" t="str">
            <v>CompraVenta</v>
          </cell>
          <cell r="M83" t="str">
            <v>N</v>
          </cell>
          <cell r="N83" t="b">
            <v>0</v>
          </cell>
          <cell r="O83">
            <v>0</v>
          </cell>
          <cell r="P83" t="b">
            <v>0</v>
          </cell>
          <cell r="Q83" t="str">
            <v>INTERNO</v>
          </cell>
          <cell r="R83">
            <v>0</v>
          </cell>
          <cell r="S83" t="str">
            <v/>
          </cell>
          <cell r="T83">
            <v>0</v>
          </cell>
          <cell r="U83" t="str">
            <v/>
          </cell>
          <cell r="V83">
            <v>0</v>
          </cell>
          <cell r="W83" t="str">
            <v/>
          </cell>
          <cell r="X83">
            <v>0</v>
          </cell>
          <cell r="Y83" t="str">
            <v/>
          </cell>
          <cell r="Z83" t="str">
            <v/>
          </cell>
          <cell r="AA83" t="str">
            <v/>
          </cell>
          <cell r="AB83">
            <v>0</v>
          </cell>
          <cell r="AC83" t="str">
            <v/>
          </cell>
          <cell r="AD83" t="str">
            <v/>
          </cell>
          <cell r="AE83" t="str">
            <v/>
          </cell>
          <cell r="AF83" t="str">
            <v/>
          </cell>
          <cell r="AG83">
            <v>0</v>
          </cell>
          <cell r="AH83" t="str">
            <v>EST</v>
          </cell>
          <cell r="AI83">
            <v>0</v>
          </cell>
          <cell r="AJ83" t="str">
            <v/>
          </cell>
          <cell r="AK83" t="str">
            <v/>
          </cell>
          <cell r="AM83">
            <v>0</v>
          </cell>
          <cell r="AN83" t="str">
            <v>KG</v>
          </cell>
          <cell r="AO83" t="str">
            <v>***</v>
          </cell>
          <cell r="AP83" t="str">
            <v>zzzzzz</v>
          </cell>
          <cell r="AQ83" t="b">
            <v>0</v>
          </cell>
          <cell r="AR83" t="b">
            <v>1</v>
          </cell>
          <cell r="AS83">
            <v>0</v>
          </cell>
          <cell r="AT83">
            <v>0</v>
          </cell>
          <cell r="AU83">
            <v>1</v>
          </cell>
          <cell r="AV83">
            <v>0</v>
          </cell>
          <cell r="AW83" t="b">
            <v>0</v>
          </cell>
          <cell r="AX83" t="str">
            <v/>
          </cell>
          <cell r="AY83" t="b">
            <v>0</v>
          </cell>
          <cell r="AZ83" t="b">
            <v>0</v>
          </cell>
          <cell r="BA83">
            <v>0</v>
          </cell>
          <cell r="BB83">
            <v>0</v>
          </cell>
          <cell r="BC83">
            <v>0</v>
          </cell>
          <cell r="BD83" t="str">
            <v>LIB</v>
          </cell>
          <cell r="BE83" t="str">
            <v>LIB</v>
          </cell>
          <cell r="BF83">
            <v>1</v>
          </cell>
          <cell r="BG83">
            <v>0</v>
          </cell>
          <cell r="BH83" t="str">
            <v/>
          </cell>
          <cell r="BI83" t="str">
            <v/>
          </cell>
          <cell r="BJ83" t="str">
            <v/>
          </cell>
          <cell r="BK83" t="str">
            <v/>
          </cell>
          <cell r="BL83">
            <v>140</v>
          </cell>
          <cell r="BM83">
            <v>511</v>
          </cell>
          <cell r="BN83">
            <v>190</v>
          </cell>
          <cell r="BO83">
            <v>1978</v>
          </cell>
          <cell r="BP83">
            <v>0</v>
          </cell>
          <cell r="BQ83">
            <v>2819</v>
          </cell>
        </row>
        <row r="84">
          <cell r="A84" t="str">
            <v>000226</v>
          </cell>
          <cell r="B84" t="str">
            <v/>
          </cell>
          <cell r="C84" t="str">
            <v/>
          </cell>
          <cell r="D84" t="str">
            <v>FLOW PACK VEA TRADICIONAL 330G</v>
          </cell>
          <cell r="E84" t="str">
            <v/>
          </cell>
          <cell r="F84" t="str">
            <v>AR</v>
          </cell>
          <cell r="G84" t="str">
            <v>KG</v>
          </cell>
          <cell r="H84" t="str">
            <v>0112</v>
          </cell>
          <cell r="I84" t="b">
            <v>1</v>
          </cell>
          <cell r="J84" t="b">
            <v>0</v>
          </cell>
          <cell r="K84" t="b">
            <v>0</v>
          </cell>
          <cell r="L84" t="str">
            <v>CompraVenta</v>
          </cell>
          <cell r="M84" t="str">
            <v>N</v>
          </cell>
          <cell r="N84" t="b">
            <v>0</v>
          </cell>
          <cell r="O84">
            <v>0</v>
          </cell>
          <cell r="P84" t="b">
            <v>0</v>
          </cell>
          <cell r="Q84" t="str">
            <v>INTERNO</v>
          </cell>
          <cell r="R84">
            <v>0</v>
          </cell>
          <cell r="S84" t="str">
            <v/>
          </cell>
          <cell r="T84">
            <v>0</v>
          </cell>
          <cell r="U84" t="str">
            <v/>
          </cell>
          <cell r="V84">
            <v>0</v>
          </cell>
          <cell r="W84" t="str">
            <v/>
          </cell>
          <cell r="X84">
            <v>0</v>
          </cell>
          <cell r="Y84" t="str">
            <v/>
          </cell>
          <cell r="Z84" t="str">
            <v/>
          </cell>
          <cell r="AA84" t="str">
            <v/>
          </cell>
          <cell r="AB84">
            <v>0</v>
          </cell>
          <cell r="AC84" t="str">
            <v/>
          </cell>
          <cell r="AD84" t="str">
            <v/>
          </cell>
          <cell r="AE84" t="str">
            <v/>
          </cell>
          <cell r="AF84" t="str">
            <v/>
          </cell>
          <cell r="AG84">
            <v>0</v>
          </cell>
          <cell r="AH84" t="str">
            <v>EST</v>
          </cell>
          <cell r="AI84">
            <v>0</v>
          </cell>
          <cell r="AJ84" t="str">
            <v/>
          </cell>
          <cell r="AK84" t="str">
            <v/>
          </cell>
          <cell r="AM84">
            <v>0</v>
          </cell>
          <cell r="AN84" t="str">
            <v>KG</v>
          </cell>
          <cell r="AO84" t="str">
            <v>***</v>
          </cell>
          <cell r="AP84" t="str">
            <v>zzzzzz</v>
          </cell>
          <cell r="AQ84" t="b">
            <v>0</v>
          </cell>
          <cell r="AR84" t="b">
            <v>1</v>
          </cell>
          <cell r="AS84">
            <v>0</v>
          </cell>
          <cell r="AT84">
            <v>0</v>
          </cell>
          <cell r="AU84">
            <v>1</v>
          </cell>
          <cell r="AV84">
            <v>0</v>
          </cell>
          <cell r="AW84" t="b">
            <v>0</v>
          </cell>
          <cell r="AX84" t="str">
            <v/>
          </cell>
          <cell r="AY84" t="b">
            <v>0</v>
          </cell>
          <cell r="AZ84" t="b">
            <v>0</v>
          </cell>
          <cell r="BA84">
            <v>0</v>
          </cell>
          <cell r="BB84">
            <v>0</v>
          </cell>
          <cell r="BC84">
            <v>0</v>
          </cell>
          <cell r="BD84" t="str">
            <v>LIB</v>
          </cell>
          <cell r="BE84" t="str">
            <v>LIB</v>
          </cell>
          <cell r="BF84">
            <v>1</v>
          </cell>
          <cell r="BG84">
            <v>0</v>
          </cell>
          <cell r="BH84" t="str">
            <v/>
          </cell>
          <cell r="BI84" t="str">
            <v/>
          </cell>
          <cell r="BJ84" t="str">
            <v/>
          </cell>
          <cell r="BK84" t="str">
            <v/>
          </cell>
          <cell r="BL84">
            <v>140</v>
          </cell>
          <cell r="BM84">
            <v>511</v>
          </cell>
          <cell r="BN84">
            <v>190</v>
          </cell>
          <cell r="BO84">
            <v>1978</v>
          </cell>
          <cell r="BP84">
            <v>0</v>
          </cell>
          <cell r="BQ84">
            <v>2819</v>
          </cell>
        </row>
        <row r="85">
          <cell r="A85" t="str">
            <v>000231</v>
          </cell>
          <cell r="B85" t="str">
            <v/>
          </cell>
          <cell r="C85" t="str">
            <v/>
          </cell>
          <cell r="D85" t="str">
            <v>PROTEINA DE SOJA</v>
          </cell>
          <cell r="E85" t="str">
            <v>ALPHA DX</v>
          </cell>
          <cell r="F85" t="str">
            <v>AR</v>
          </cell>
          <cell r="G85" t="str">
            <v>KGS</v>
          </cell>
          <cell r="H85" t="str">
            <v>019</v>
          </cell>
          <cell r="I85" t="b">
            <v>1</v>
          </cell>
          <cell r="J85" t="b">
            <v>0</v>
          </cell>
          <cell r="K85" t="b">
            <v>0</v>
          </cell>
          <cell r="L85" t="str">
            <v>CompraVenta</v>
          </cell>
          <cell r="M85" t="str">
            <v>N</v>
          </cell>
          <cell r="N85" t="b">
            <v>0</v>
          </cell>
          <cell r="O85">
            <v>0</v>
          </cell>
          <cell r="P85" t="b">
            <v>0</v>
          </cell>
          <cell r="Q85" t="str">
            <v>INTERNO</v>
          </cell>
          <cell r="R85">
            <v>0</v>
          </cell>
          <cell r="S85" t="str">
            <v/>
          </cell>
          <cell r="T85">
            <v>0</v>
          </cell>
          <cell r="U85" t="str">
            <v/>
          </cell>
          <cell r="V85">
            <v>0</v>
          </cell>
          <cell r="W85" t="str">
            <v/>
          </cell>
          <cell r="X85">
            <v>0</v>
          </cell>
          <cell r="Y85" t="str">
            <v/>
          </cell>
          <cell r="Z85" t="str">
            <v/>
          </cell>
          <cell r="AA85" t="str">
            <v/>
          </cell>
          <cell r="AB85">
            <v>0</v>
          </cell>
          <cell r="AC85" t="str">
            <v/>
          </cell>
          <cell r="AD85" t="str">
            <v/>
          </cell>
          <cell r="AE85" t="str">
            <v/>
          </cell>
          <cell r="AF85" t="str">
            <v/>
          </cell>
          <cell r="AG85">
            <v>0</v>
          </cell>
          <cell r="AH85" t="str">
            <v>EST</v>
          </cell>
          <cell r="AI85">
            <v>0</v>
          </cell>
          <cell r="AJ85" t="str">
            <v/>
          </cell>
          <cell r="AK85" t="str">
            <v/>
          </cell>
          <cell r="AM85">
            <v>0</v>
          </cell>
          <cell r="AN85" t="str">
            <v>KGS</v>
          </cell>
          <cell r="AO85" t="str">
            <v>***</v>
          </cell>
          <cell r="AP85" t="str">
            <v>zzzzzz</v>
          </cell>
          <cell r="AQ85" t="b">
            <v>0</v>
          </cell>
          <cell r="AR85" t="b">
            <v>1</v>
          </cell>
          <cell r="AS85">
            <v>0</v>
          </cell>
          <cell r="AT85">
            <v>0</v>
          </cell>
          <cell r="AU85">
            <v>1</v>
          </cell>
          <cell r="AV85">
            <v>0.01</v>
          </cell>
          <cell r="AW85" t="b">
            <v>0</v>
          </cell>
          <cell r="AX85" t="str">
            <v/>
          </cell>
          <cell r="AY85" t="b">
            <v>0</v>
          </cell>
          <cell r="AZ85" t="b">
            <v>0</v>
          </cell>
          <cell r="BA85">
            <v>0</v>
          </cell>
          <cell r="BB85">
            <v>0</v>
          </cell>
          <cell r="BC85">
            <v>0</v>
          </cell>
          <cell r="BD85" t="str">
            <v>LIB</v>
          </cell>
          <cell r="BE85" t="str">
            <v>LIB</v>
          </cell>
          <cell r="BF85">
            <v>1</v>
          </cell>
          <cell r="BG85">
            <v>0</v>
          </cell>
          <cell r="BH85" t="str">
            <v/>
          </cell>
          <cell r="BI85" t="str">
            <v/>
          </cell>
          <cell r="BJ85" t="str">
            <v/>
          </cell>
          <cell r="BK85" t="str">
            <v/>
          </cell>
          <cell r="BL85">
            <v>140</v>
          </cell>
          <cell r="BM85">
            <v>511</v>
          </cell>
          <cell r="BN85">
            <v>190</v>
          </cell>
          <cell r="BO85">
            <v>1978</v>
          </cell>
          <cell r="BP85">
            <v>0</v>
          </cell>
          <cell r="BQ85">
            <v>2819</v>
          </cell>
        </row>
        <row r="86">
          <cell r="A86" t="str">
            <v>000232</v>
          </cell>
          <cell r="B86" t="str">
            <v/>
          </cell>
          <cell r="C86" t="str">
            <v/>
          </cell>
          <cell r="D86" t="str">
            <v>FLOW MF MED. POLLO X 2  J Y Q</v>
          </cell>
          <cell r="E86" t="str">
            <v/>
          </cell>
          <cell r="F86" t="str">
            <v>AR</v>
          </cell>
          <cell r="G86" t="str">
            <v>KG</v>
          </cell>
          <cell r="H86" t="str">
            <v>0112</v>
          </cell>
          <cell r="I86" t="b">
            <v>1</v>
          </cell>
          <cell r="J86" t="b">
            <v>0</v>
          </cell>
          <cell r="K86" t="b">
            <v>0</v>
          </cell>
          <cell r="L86" t="str">
            <v>CompraVenta</v>
          </cell>
          <cell r="M86" t="str">
            <v>N</v>
          </cell>
          <cell r="N86" t="b">
            <v>0</v>
          </cell>
          <cell r="O86">
            <v>0</v>
          </cell>
          <cell r="P86" t="b">
            <v>0</v>
          </cell>
          <cell r="Q86" t="str">
            <v>INTERNO</v>
          </cell>
          <cell r="R86">
            <v>0</v>
          </cell>
          <cell r="S86" t="str">
            <v/>
          </cell>
          <cell r="T86">
            <v>0</v>
          </cell>
          <cell r="U86" t="str">
            <v/>
          </cell>
          <cell r="V86">
            <v>0</v>
          </cell>
          <cell r="W86" t="str">
            <v/>
          </cell>
          <cell r="X86">
            <v>0</v>
          </cell>
          <cell r="Y86" t="str">
            <v/>
          </cell>
          <cell r="Z86" t="str">
            <v/>
          </cell>
          <cell r="AA86" t="str">
            <v/>
          </cell>
          <cell r="AB86">
            <v>0</v>
          </cell>
          <cell r="AC86" t="str">
            <v/>
          </cell>
          <cell r="AD86" t="str">
            <v/>
          </cell>
          <cell r="AE86" t="str">
            <v/>
          </cell>
          <cell r="AF86" t="str">
            <v/>
          </cell>
          <cell r="AG86">
            <v>0</v>
          </cell>
          <cell r="AH86" t="str">
            <v>EST</v>
          </cell>
          <cell r="AI86">
            <v>0</v>
          </cell>
          <cell r="AJ86" t="str">
            <v/>
          </cell>
          <cell r="AK86" t="str">
            <v/>
          </cell>
          <cell r="AM86">
            <v>0</v>
          </cell>
          <cell r="AN86" t="str">
            <v>KG</v>
          </cell>
          <cell r="AO86" t="str">
            <v>***</v>
          </cell>
          <cell r="AP86" t="str">
            <v>zzzzzz</v>
          </cell>
          <cell r="AQ86" t="b">
            <v>0</v>
          </cell>
          <cell r="AR86" t="b">
            <v>1</v>
          </cell>
          <cell r="AS86">
            <v>0</v>
          </cell>
          <cell r="AT86">
            <v>0</v>
          </cell>
          <cell r="AU86">
            <v>1</v>
          </cell>
          <cell r="AV86">
            <v>0.01</v>
          </cell>
          <cell r="AW86" t="b">
            <v>0</v>
          </cell>
          <cell r="AX86" t="str">
            <v/>
          </cell>
          <cell r="AY86" t="b">
            <v>0</v>
          </cell>
          <cell r="AZ86" t="b">
            <v>0</v>
          </cell>
          <cell r="BA86">
            <v>0</v>
          </cell>
          <cell r="BB86">
            <v>0</v>
          </cell>
          <cell r="BC86">
            <v>0</v>
          </cell>
          <cell r="BD86" t="str">
            <v>LIB</v>
          </cell>
          <cell r="BE86" t="str">
            <v>LIB</v>
          </cell>
          <cell r="BF86">
            <v>1</v>
          </cell>
          <cell r="BG86">
            <v>0</v>
          </cell>
          <cell r="BH86" t="str">
            <v/>
          </cell>
          <cell r="BI86" t="str">
            <v/>
          </cell>
          <cell r="BJ86" t="str">
            <v/>
          </cell>
          <cell r="BK86" t="str">
            <v/>
          </cell>
          <cell r="BL86">
            <v>140</v>
          </cell>
          <cell r="BM86">
            <v>511</v>
          </cell>
          <cell r="BN86">
            <v>190</v>
          </cell>
          <cell r="BO86">
            <v>1978</v>
          </cell>
          <cell r="BP86">
            <v>0</v>
          </cell>
          <cell r="BQ86">
            <v>2819</v>
          </cell>
        </row>
        <row r="87">
          <cell r="A87" t="str">
            <v>000233</v>
          </cell>
          <cell r="B87" t="str">
            <v/>
          </cell>
          <cell r="C87" t="str">
            <v/>
          </cell>
          <cell r="D87" t="str">
            <v>FLOW MF MED. POLLO X 2  CLASIC</v>
          </cell>
          <cell r="E87" t="str">
            <v/>
          </cell>
          <cell r="F87" t="str">
            <v>AR</v>
          </cell>
          <cell r="G87" t="str">
            <v>KG</v>
          </cell>
          <cell r="H87" t="str">
            <v>0112</v>
          </cell>
          <cell r="I87" t="b">
            <v>1</v>
          </cell>
          <cell r="J87" t="b">
            <v>0</v>
          </cell>
          <cell r="K87" t="b">
            <v>0</v>
          </cell>
          <cell r="L87" t="str">
            <v>CompraVenta</v>
          </cell>
          <cell r="M87" t="str">
            <v>N</v>
          </cell>
          <cell r="N87" t="b">
            <v>0</v>
          </cell>
          <cell r="O87">
            <v>0</v>
          </cell>
          <cell r="P87" t="b">
            <v>0</v>
          </cell>
          <cell r="Q87" t="str">
            <v>INTERNO</v>
          </cell>
          <cell r="R87">
            <v>0</v>
          </cell>
          <cell r="S87" t="str">
            <v/>
          </cell>
          <cell r="T87">
            <v>0</v>
          </cell>
          <cell r="U87" t="str">
            <v/>
          </cell>
          <cell r="V87">
            <v>0</v>
          </cell>
          <cell r="W87" t="str">
            <v/>
          </cell>
          <cell r="X87">
            <v>0</v>
          </cell>
          <cell r="Y87" t="str">
            <v/>
          </cell>
          <cell r="Z87" t="str">
            <v/>
          </cell>
          <cell r="AA87" t="str">
            <v/>
          </cell>
          <cell r="AB87">
            <v>0</v>
          </cell>
          <cell r="AC87" t="str">
            <v/>
          </cell>
          <cell r="AD87" t="str">
            <v/>
          </cell>
          <cell r="AE87" t="str">
            <v/>
          </cell>
          <cell r="AF87" t="str">
            <v/>
          </cell>
          <cell r="AG87">
            <v>0</v>
          </cell>
          <cell r="AH87" t="str">
            <v>EST</v>
          </cell>
          <cell r="AI87">
            <v>0</v>
          </cell>
          <cell r="AJ87" t="str">
            <v/>
          </cell>
          <cell r="AK87" t="str">
            <v/>
          </cell>
          <cell r="AM87">
            <v>0</v>
          </cell>
          <cell r="AN87" t="str">
            <v>KG</v>
          </cell>
          <cell r="AO87" t="str">
            <v>***</v>
          </cell>
          <cell r="AP87" t="str">
            <v>zzzzzz</v>
          </cell>
          <cell r="AQ87" t="b">
            <v>0</v>
          </cell>
          <cell r="AR87" t="b">
            <v>1</v>
          </cell>
          <cell r="AS87">
            <v>0</v>
          </cell>
          <cell r="AT87">
            <v>0</v>
          </cell>
          <cell r="AU87">
            <v>1</v>
          </cell>
          <cell r="AV87">
            <v>0.01</v>
          </cell>
          <cell r="AW87" t="b">
            <v>0</v>
          </cell>
          <cell r="AX87" t="str">
            <v/>
          </cell>
          <cell r="AY87" t="b">
            <v>0</v>
          </cell>
          <cell r="AZ87" t="b">
            <v>0</v>
          </cell>
          <cell r="BA87">
            <v>0</v>
          </cell>
          <cell r="BB87">
            <v>0</v>
          </cell>
          <cell r="BC87">
            <v>0</v>
          </cell>
          <cell r="BD87" t="str">
            <v>LIB</v>
          </cell>
          <cell r="BE87" t="str">
            <v>LIB</v>
          </cell>
          <cell r="BF87">
            <v>1</v>
          </cell>
          <cell r="BG87">
            <v>0</v>
          </cell>
          <cell r="BH87" t="str">
            <v/>
          </cell>
          <cell r="BI87" t="str">
            <v/>
          </cell>
          <cell r="BJ87" t="str">
            <v/>
          </cell>
          <cell r="BK87" t="str">
            <v/>
          </cell>
          <cell r="BL87">
            <v>140</v>
          </cell>
          <cell r="BM87">
            <v>511</v>
          </cell>
          <cell r="BN87">
            <v>190</v>
          </cell>
          <cell r="BO87">
            <v>1978</v>
          </cell>
          <cell r="BP87">
            <v>0</v>
          </cell>
          <cell r="BQ87">
            <v>2819</v>
          </cell>
        </row>
        <row r="88">
          <cell r="A88" t="str">
            <v>000235</v>
          </cell>
          <cell r="B88" t="str">
            <v/>
          </cell>
          <cell r="C88" t="str">
            <v/>
          </cell>
          <cell r="D88" t="str">
            <v>PROTEINA ALPHA DK</v>
          </cell>
          <cell r="E88" t="str">
            <v/>
          </cell>
          <cell r="F88" t="str">
            <v>AR</v>
          </cell>
          <cell r="G88" t="str">
            <v>KG</v>
          </cell>
          <cell r="H88" t="str">
            <v>0112</v>
          </cell>
          <cell r="I88" t="b">
            <v>1</v>
          </cell>
          <cell r="J88" t="b">
            <v>0</v>
          </cell>
          <cell r="K88" t="b">
            <v>0</v>
          </cell>
          <cell r="L88" t="str">
            <v>CompraVenta</v>
          </cell>
          <cell r="M88" t="str">
            <v>N</v>
          </cell>
          <cell r="N88" t="b">
            <v>0</v>
          </cell>
          <cell r="O88">
            <v>0</v>
          </cell>
          <cell r="P88" t="b">
            <v>0</v>
          </cell>
          <cell r="Q88" t="str">
            <v>INTERNO</v>
          </cell>
          <cell r="R88">
            <v>0</v>
          </cell>
          <cell r="S88" t="str">
            <v/>
          </cell>
          <cell r="T88">
            <v>0</v>
          </cell>
          <cell r="U88" t="str">
            <v/>
          </cell>
          <cell r="V88">
            <v>0</v>
          </cell>
          <cell r="W88" t="str">
            <v/>
          </cell>
          <cell r="X88">
            <v>0</v>
          </cell>
          <cell r="Y88" t="str">
            <v/>
          </cell>
          <cell r="Z88" t="str">
            <v/>
          </cell>
          <cell r="AA88" t="str">
            <v/>
          </cell>
          <cell r="AB88">
            <v>0</v>
          </cell>
          <cell r="AC88" t="str">
            <v/>
          </cell>
          <cell r="AD88" t="str">
            <v/>
          </cell>
          <cell r="AE88" t="str">
            <v/>
          </cell>
          <cell r="AF88" t="str">
            <v/>
          </cell>
          <cell r="AG88">
            <v>0</v>
          </cell>
          <cell r="AH88" t="str">
            <v>EST</v>
          </cell>
          <cell r="AI88">
            <v>0</v>
          </cell>
          <cell r="AJ88" t="str">
            <v/>
          </cell>
          <cell r="AK88" t="str">
            <v/>
          </cell>
          <cell r="AM88">
            <v>0</v>
          </cell>
          <cell r="AN88" t="str">
            <v>KG</v>
          </cell>
          <cell r="AO88" t="str">
            <v>***</v>
          </cell>
          <cell r="AP88" t="str">
            <v>zzzzzz</v>
          </cell>
          <cell r="AQ88" t="b">
            <v>0</v>
          </cell>
          <cell r="AR88" t="b">
            <v>1</v>
          </cell>
          <cell r="AS88">
            <v>0</v>
          </cell>
          <cell r="AT88">
            <v>0</v>
          </cell>
          <cell r="AU88">
            <v>1</v>
          </cell>
          <cell r="AV88">
            <v>0.01</v>
          </cell>
          <cell r="AW88" t="b">
            <v>0</v>
          </cell>
          <cell r="AX88" t="str">
            <v/>
          </cell>
          <cell r="AY88" t="b">
            <v>0</v>
          </cell>
          <cell r="AZ88" t="b">
            <v>0</v>
          </cell>
          <cell r="BA88">
            <v>0</v>
          </cell>
          <cell r="BB88">
            <v>0</v>
          </cell>
          <cell r="BC88">
            <v>0</v>
          </cell>
          <cell r="BD88" t="str">
            <v>LIB</v>
          </cell>
          <cell r="BE88" t="str">
            <v>LIB</v>
          </cell>
          <cell r="BF88">
            <v>1</v>
          </cell>
          <cell r="BG88">
            <v>0</v>
          </cell>
          <cell r="BH88" t="str">
            <v/>
          </cell>
          <cell r="BI88" t="str">
            <v/>
          </cell>
          <cell r="BJ88" t="str">
            <v/>
          </cell>
          <cell r="BK88" t="str">
            <v/>
          </cell>
          <cell r="BL88">
            <v>140</v>
          </cell>
          <cell r="BM88">
            <v>511</v>
          </cell>
          <cell r="BN88">
            <v>190</v>
          </cell>
          <cell r="BO88">
            <v>1978</v>
          </cell>
          <cell r="BP88">
            <v>0</v>
          </cell>
          <cell r="BQ88">
            <v>2819</v>
          </cell>
        </row>
        <row r="89">
          <cell r="A89" t="str">
            <v>000236</v>
          </cell>
          <cell r="B89" t="str">
            <v/>
          </cell>
          <cell r="C89" t="str">
            <v/>
          </cell>
          <cell r="D89" t="str">
            <v>GOMA XANTICA</v>
          </cell>
          <cell r="E89" t="str">
            <v>CONT.ALERGENO</v>
          </cell>
          <cell r="F89" t="str">
            <v>IN</v>
          </cell>
          <cell r="G89" t="str">
            <v>KG</v>
          </cell>
          <cell r="H89" t="str">
            <v>0112</v>
          </cell>
          <cell r="I89" t="b">
            <v>1</v>
          </cell>
          <cell r="J89" t="b">
            <v>1</v>
          </cell>
          <cell r="K89" t="b">
            <v>0</v>
          </cell>
          <cell r="L89" t="str">
            <v>CompraVenta</v>
          </cell>
          <cell r="M89" t="str">
            <v>N</v>
          </cell>
          <cell r="N89" t="b">
            <v>1</v>
          </cell>
          <cell r="O89">
            <v>0.01</v>
          </cell>
          <cell r="P89" t="b">
            <v>0</v>
          </cell>
          <cell r="Q89" t="str">
            <v>INTERNO</v>
          </cell>
          <cell r="R89">
            <v>0</v>
          </cell>
          <cell r="S89" t="str">
            <v/>
          </cell>
          <cell r="T89">
            <v>0</v>
          </cell>
          <cell r="U89" t="str">
            <v/>
          </cell>
          <cell r="V89">
            <v>0</v>
          </cell>
          <cell r="W89" t="str">
            <v/>
          </cell>
          <cell r="X89">
            <v>0</v>
          </cell>
          <cell r="Y89" t="str">
            <v/>
          </cell>
          <cell r="Z89" t="str">
            <v/>
          </cell>
          <cell r="AA89" t="str">
            <v>Aditiv</v>
          </cell>
          <cell r="AB89">
            <v>0</v>
          </cell>
          <cell r="AC89" t="str">
            <v/>
          </cell>
          <cell r="AD89" t="str">
            <v/>
          </cell>
          <cell r="AE89" t="str">
            <v/>
          </cell>
          <cell r="AF89" t="str">
            <v/>
          </cell>
          <cell r="AG89">
            <v>0</v>
          </cell>
          <cell r="AH89" t="str">
            <v>EST</v>
          </cell>
          <cell r="AI89">
            <v>0</v>
          </cell>
          <cell r="AJ89" t="str">
            <v/>
          </cell>
          <cell r="AK89" t="str">
            <v/>
          </cell>
          <cell r="AM89">
            <v>0</v>
          </cell>
          <cell r="AN89" t="str">
            <v>KG</v>
          </cell>
          <cell r="AO89" t="str">
            <v>***</v>
          </cell>
          <cell r="AP89" t="str">
            <v>zzzzzz</v>
          </cell>
          <cell r="AQ89" t="b">
            <v>0</v>
          </cell>
          <cell r="AR89" t="b">
            <v>1</v>
          </cell>
          <cell r="AS89">
            <v>7</v>
          </cell>
          <cell r="AT89">
            <v>2</v>
          </cell>
          <cell r="AU89">
            <v>1</v>
          </cell>
          <cell r="AV89">
            <v>0</v>
          </cell>
          <cell r="AW89" t="b">
            <v>0</v>
          </cell>
          <cell r="AX89" t="str">
            <v/>
          </cell>
          <cell r="AY89" t="b">
            <v>0</v>
          </cell>
          <cell r="AZ89" t="b">
            <v>0</v>
          </cell>
          <cell r="BA89">
            <v>0</v>
          </cell>
          <cell r="BB89">
            <v>0</v>
          </cell>
          <cell r="BC89">
            <v>45</v>
          </cell>
          <cell r="BD89" t="str">
            <v>LIB</v>
          </cell>
          <cell r="BE89" t="str">
            <v>LIB</v>
          </cell>
          <cell r="BF89">
            <v>1</v>
          </cell>
          <cell r="BG89">
            <v>0</v>
          </cell>
          <cell r="BH89" t="str">
            <v/>
          </cell>
          <cell r="BI89" t="str">
            <v/>
          </cell>
          <cell r="BJ89" t="str">
            <v/>
          </cell>
          <cell r="BK89" t="str">
            <v/>
          </cell>
          <cell r="BL89">
            <v>140</v>
          </cell>
          <cell r="BM89">
            <v>511</v>
          </cell>
          <cell r="BN89">
            <v>190</v>
          </cell>
          <cell r="BO89">
            <v>1978</v>
          </cell>
          <cell r="BP89">
            <v>0</v>
          </cell>
          <cell r="BQ89">
            <v>2819</v>
          </cell>
        </row>
        <row r="90">
          <cell r="A90" t="str">
            <v>000238</v>
          </cell>
          <cell r="B90" t="str">
            <v>FARMESA</v>
          </cell>
          <cell r="C90" t="str">
            <v/>
          </cell>
          <cell r="D90" t="str">
            <v>SABORIZANTE POLLO Nro 1</v>
          </cell>
          <cell r="E90" t="str">
            <v>CONT.ALERGENO</v>
          </cell>
          <cell r="F90" t="str">
            <v>IN</v>
          </cell>
          <cell r="G90" t="str">
            <v>KGS</v>
          </cell>
          <cell r="H90" t="str">
            <v>019</v>
          </cell>
          <cell r="I90" t="b">
            <v>1</v>
          </cell>
          <cell r="J90" t="b">
            <v>1</v>
          </cell>
          <cell r="K90" t="b">
            <v>0</v>
          </cell>
          <cell r="L90" t="str">
            <v>CompraVenta</v>
          </cell>
          <cell r="M90" t="str">
            <v>N</v>
          </cell>
          <cell r="N90" t="b">
            <v>1</v>
          </cell>
          <cell r="O90">
            <v>0.01</v>
          </cell>
          <cell r="P90" t="b">
            <v>0</v>
          </cell>
          <cell r="Q90" t="str">
            <v>INTERNO</v>
          </cell>
          <cell r="R90">
            <v>0</v>
          </cell>
          <cell r="S90" t="str">
            <v/>
          </cell>
          <cell r="T90">
            <v>0</v>
          </cell>
          <cell r="U90" t="str">
            <v/>
          </cell>
          <cell r="V90">
            <v>0</v>
          </cell>
          <cell r="W90" t="str">
            <v/>
          </cell>
          <cell r="X90">
            <v>0</v>
          </cell>
          <cell r="Y90" t="str">
            <v/>
          </cell>
          <cell r="Z90" t="str">
            <v/>
          </cell>
          <cell r="AA90" t="str">
            <v>Sabori</v>
          </cell>
          <cell r="AB90">
            <v>0</v>
          </cell>
          <cell r="AC90" t="str">
            <v/>
          </cell>
          <cell r="AD90" t="str">
            <v/>
          </cell>
          <cell r="AE90" t="str">
            <v/>
          </cell>
          <cell r="AF90" t="str">
            <v/>
          </cell>
          <cell r="AG90">
            <v>0</v>
          </cell>
          <cell r="AH90" t="str">
            <v>EST</v>
          </cell>
          <cell r="AI90">
            <v>0</v>
          </cell>
          <cell r="AJ90" t="str">
            <v/>
          </cell>
          <cell r="AK90" t="str">
            <v/>
          </cell>
          <cell r="AM90">
            <v>0</v>
          </cell>
          <cell r="AN90" t="str">
            <v>KGS</v>
          </cell>
          <cell r="AO90" t="str">
            <v>***</v>
          </cell>
          <cell r="AP90" t="str">
            <v>zzzzzz</v>
          </cell>
          <cell r="AQ90" t="b">
            <v>0</v>
          </cell>
          <cell r="AR90" t="b">
            <v>1</v>
          </cell>
          <cell r="AS90">
            <v>21</v>
          </cell>
          <cell r="AT90">
            <v>3</v>
          </cell>
          <cell r="AU90">
            <v>1</v>
          </cell>
          <cell r="AV90">
            <v>0</v>
          </cell>
          <cell r="AW90" t="b">
            <v>0</v>
          </cell>
          <cell r="AX90" t="str">
            <v/>
          </cell>
          <cell r="AY90" t="b">
            <v>0</v>
          </cell>
          <cell r="AZ90" t="b">
            <v>0</v>
          </cell>
          <cell r="BA90">
            <v>0</v>
          </cell>
          <cell r="BB90">
            <v>0</v>
          </cell>
          <cell r="BC90">
            <v>45</v>
          </cell>
          <cell r="BD90" t="str">
            <v>LIB</v>
          </cell>
          <cell r="BE90" t="str">
            <v>LIB</v>
          </cell>
          <cell r="BF90">
            <v>1</v>
          </cell>
          <cell r="BG90">
            <v>0</v>
          </cell>
          <cell r="BH90" t="str">
            <v/>
          </cell>
          <cell r="BI90" t="str">
            <v/>
          </cell>
          <cell r="BJ90" t="str">
            <v/>
          </cell>
          <cell r="BK90" t="str">
            <v/>
          </cell>
          <cell r="BL90">
            <v>140</v>
          </cell>
          <cell r="BM90">
            <v>511</v>
          </cell>
          <cell r="BN90">
            <v>190</v>
          </cell>
          <cell r="BO90">
            <v>1978</v>
          </cell>
          <cell r="BP90">
            <v>0</v>
          </cell>
          <cell r="BQ90">
            <v>2819</v>
          </cell>
        </row>
        <row r="91">
          <cell r="A91" t="str">
            <v>000239</v>
          </cell>
          <cell r="B91" t="str">
            <v/>
          </cell>
          <cell r="C91" t="str">
            <v/>
          </cell>
          <cell r="D91" t="str">
            <v>PAPA EN CUBOS 10 X10 REFRIG.</v>
          </cell>
          <cell r="E91" t="str">
            <v/>
          </cell>
          <cell r="F91" t="str">
            <v>AR</v>
          </cell>
          <cell r="G91" t="str">
            <v>KG</v>
          </cell>
          <cell r="H91" t="str">
            <v>0112</v>
          </cell>
          <cell r="I91" t="b">
            <v>1</v>
          </cell>
          <cell r="J91" t="b">
            <v>0</v>
          </cell>
          <cell r="K91" t="b">
            <v>0</v>
          </cell>
          <cell r="L91" t="str">
            <v>CompraVenta</v>
          </cell>
          <cell r="M91" t="str">
            <v>N</v>
          </cell>
          <cell r="N91" t="b">
            <v>0</v>
          </cell>
          <cell r="O91">
            <v>0</v>
          </cell>
          <cell r="P91" t="b">
            <v>0</v>
          </cell>
          <cell r="Q91" t="str">
            <v>INTERNO</v>
          </cell>
          <cell r="R91">
            <v>0</v>
          </cell>
          <cell r="S91" t="str">
            <v/>
          </cell>
          <cell r="T91">
            <v>0</v>
          </cell>
          <cell r="U91" t="str">
            <v/>
          </cell>
          <cell r="V91">
            <v>0</v>
          </cell>
          <cell r="W91" t="str">
            <v/>
          </cell>
          <cell r="X91">
            <v>0</v>
          </cell>
          <cell r="Y91" t="str">
            <v/>
          </cell>
          <cell r="Z91" t="str">
            <v/>
          </cell>
          <cell r="AA91" t="str">
            <v/>
          </cell>
          <cell r="AB91">
            <v>0</v>
          </cell>
          <cell r="AC91" t="str">
            <v/>
          </cell>
          <cell r="AD91" t="str">
            <v/>
          </cell>
          <cell r="AE91" t="str">
            <v/>
          </cell>
          <cell r="AF91" t="str">
            <v/>
          </cell>
          <cell r="AG91">
            <v>0</v>
          </cell>
          <cell r="AH91" t="str">
            <v>EST</v>
          </cell>
          <cell r="AI91">
            <v>0</v>
          </cell>
          <cell r="AJ91" t="str">
            <v/>
          </cell>
          <cell r="AK91" t="str">
            <v/>
          </cell>
          <cell r="AM91">
            <v>0</v>
          </cell>
          <cell r="AN91" t="str">
            <v>KG</v>
          </cell>
          <cell r="AO91" t="str">
            <v>***</v>
          </cell>
          <cell r="AP91" t="str">
            <v>zzzzzz</v>
          </cell>
          <cell r="AQ91" t="b">
            <v>0</v>
          </cell>
          <cell r="AR91" t="b">
            <v>1</v>
          </cell>
          <cell r="AS91">
            <v>0</v>
          </cell>
          <cell r="AT91">
            <v>0</v>
          </cell>
          <cell r="AU91">
            <v>1</v>
          </cell>
          <cell r="AV91">
            <v>0.01</v>
          </cell>
          <cell r="AW91" t="b">
            <v>0</v>
          </cell>
          <cell r="AX91" t="str">
            <v/>
          </cell>
          <cell r="AY91" t="b">
            <v>0</v>
          </cell>
          <cell r="AZ91" t="b">
            <v>0</v>
          </cell>
          <cell r="BA91">
            <v>0</v>
          </cell>
          <cell r="BB91">
            <v>0</v>
          </cell>
          <cell r="BC91">
            <v>0</v>
          </cell>
          <cell r="BD91" t="str">
            <v>LIB</v>
          </cell>
          <cell r="BE91" t="str">
            <v>LIB</v>
          </cell>
          <cell r="BF91">
            <v>1</v>
          </cell>
          <cell r="BG91">
            <v>0</v>
          </cell>
          <cell r="BH91" t="str">
            <v/>
          </cell>
          <cell r="BI91" t="str">
            <v/>
          </cell>
          <cell r="BJ91" t="str">
            <v/>
          </cell>
          <cell r="BK91" t="str">
            <v/>
          </cell>
          <cell r="BL91">
            <v>140</v>
          </cell>
          <cell r="BM91">
            <v>511</v>
          </cell>
          <cell r="BN91">
            <v>190</v>
          </cell>
          <cell r="BO91">
            <v>1978</v>
          </cell>
          <cell r="BP91">
            <v>0</v>
          </cell>
          <cell r="BQ91">
            <v>2819</v>
          </cell>
        </row>
        <row r="92">
          <cell r="A92" t="str">
            <v>000241</v>
          </cell>
          <cell r="B92" t="str">
            <v/>
          </cell>
          <cell r="C92" t="str">
            <v/>
          </cell>
          <cell r="D92" t="str">
            <v>FLOW PACK DIA% RELL.CALABAZA</v>
          </cell>
          <cell r="E92" t="str">
            <v/>
          </cell>
          <cell r="F92" t="str">
            <v>AR</v>
          </cell>
          <cell r="G92" t="str">
            <v>KG</v>
          </cell>
          <cell r="H92" t="str">
            <v>0112</v>
          </cell>
          <cell r="I92" t="b">
            <v>1</v>
          </cell>
          <cell r="J92" t="b">
            <v>0</v>
          </cell>
          <cell r="K92" t="b">
            <v>0</v>
          </cell>
          <cell r="L92" t="str">
            <v>CompraVenta</v>
          </cell>
          <cell r="M92" t="str">
            <v>N</v>
          </cell>
          <cell r="N92" t="b">
            <v>0</v>
          </cell>
          <cell r="O92">
            <v>0</v>
          </cell>
          <cell r="P92" t="b">
            <v>0</v>
          </cell>
          <cell r="Q92" t="str">
            <v>INTERNO</v>
          </cell>
          <cell r="R92">
            <v>0</v>
          </cell>
          <cell r="S92" t="str">
            <v/>
          </cell>
          <cell r="T92">
            <v>0</v>
          </cell>
          <cell r="U92" t="str">
            <v/>
          </cell>
          <cell r="V92">
            <v>0</v>
          </cell>
          <cell r="W92" t="str">
            <v/>
          </cell>
          <cell r="X92">
            <v>0</v>
          </cell>
          <cell r="Y92" t="str">
            <v/>
          </cell>
          <cell r="Z92" t="str">
            <v/>
          </cell>
          <cell r="AA92" t="str">
            <v/>
          </cell>
          <cell r="AB92">
            <v>0</v>
          </cell>
          <cell r="AC92" t="str">
            <v/>
          </cell>
          <cell r="AD92" t="str">
            <v/>
          </cell>
          <cell r="AE92" t="str">
            <v/>
          </cell>
          <cell r="AF92" t="str">
            <v/>
          </cell>
          <cell r="AG92">
            <v>0</v>
          </cell>
          <cell r="AH92" t="str">
            <v>EST</v>
          </cell>
          <cell r="AI92">
            <v>0</v>
          </cell>
          <cell r="AJ92" t="str">
            <v/>
          </cell>
          <cell r="AK92" t="str">
            <v/>
          </cell>
          <cell r="AM92">
            <v>0</v>
          </cell>
          <cell r="AN92" t="str">
            <v>KG</v>
          </cell>
          <cell r="AO92" t="str">
            <v>***</v>
          </cell>
          <cell r="AP92" t="str">
            <v>zzzzzz</v>
          </cell>
          <cell r="AQ92" t="b">
            <v>0</v>
          </cell>
          <cell r="AR92" t="b">
            <v>1</v>
          </cell>
          <cell r="AS92">
            <v>0</v>
          </cell>
          <cell r="AT92">
            <v>0</v>
          </cell>
          <cell r="AU92">
            <v>1</v>
          </cell>
          <cell r="AV92">
            <v>0.01</v>
          </cell>
          <cell r="AW92" t="b">
            <v>0</v>
          </cell>
          <cell r="AX92" t="str">
            <v/>
          </cell>
          <cell r="AY92" t="b">
            <v>0</v>
          </cell>
          <cell r="AZ92" t="b">
            <v>0</v>
          </cell>
          <cell r="BA92">
            <v>0</v>
          </cell>
          <cell r="BB92">
            <v>0</v>
          </cell>
          <cell r="BC92">
            <v>0</v>
          </cell>
          <cell r="BD92" t="str">
            <v>LIB</v>
          </cell>
          <cell r="BE92" t="str">
            <v>LIB</v>
          </cell>
          <cell r="BF92">
            <v>1</v>
          </cell>
          <cell r="BG92">
            <v>0</v>
          </cell>
          <cell r="BH92" t="str">
            <v/>
          </cell>
          <cell r="BI92" t="str">
            <v/>
          </cell>
          <cell r="BJ92" t="str">
            <v/>
          </cell>
          <cell r="BK92" t="str">
            <v/>
          </cell>
          <cell r="BL92">
            <v>140</v>
          </cell>
          <cell r="BM92">
            <v>511</v>
          </cell>
          <cell r="BN92">
            <v>190</v>
          </cell>
          <cell r="BO92">
            <v>1978</v>
          </cell>
          <cell r="BP92">
            <v>0</v>
          </cell>
          <cell r="BQ92">
            <v>2819</v>
          </cell>
        </row>
        <row r="93">
          <cell r="A93" t="str">
            <v>000242</v>
          </cell>
          <cell r="B93" t="str">
            <v>POLLO DIA J Y Q</v>
          </cell>
          <cell r="C93" t="str">
            <v/>
          </cell>
          <cell r="D93" t="str">
            <v>FLOW PACK DIA% POLLO J Y Q</v>
          </cell>
          <cell r="E93" t="str">
            <v/>
          </cell>
          <cell r="F93" t="str">
            <v>IN</v>
          </cell>
          <cell r="G93" t="str">
            <v>KG</v>
          </cell>
          <cell r="H93" t="str">
            <v>0112</v>
          </cell>
          <cell r="I93" t="b">
            <v>1</v>
          </cell>
          <cell r="J93" t="b">
            <v>1</v>
          </cell>
          <cell r="K93" t="b">
            <v>0</v>
          </cell>
          <cell r="L93" t="str">
            <v>CompraVenta</v>
          </cell>
          <cell r="M93" t="str">
            <v>N</v>
          </cell>
          <cell r="N93" t="b">
            <v>1</v>
          </cell>
          <cell r="O93">
            <v>0.01</v>
          </cell>
          <cell r="P93" t="b">
            <v>0</v>
          </cell>
          <cell r="Q93" t="str">
            <v>INTERNO</v>
          </cell>
          <cell r="R93">
            <v>0</v>
          </cell>
          <cell r="S93" t="str">
            <v/>
          </cell>
          <cell r="T93">
            <v>0</v>
          </cell>
          <cell r="U93" t="str">
            <v/>
          </cell>
          <cell r="V93">
            <v>0</v>
          </cell>
          <cell r="W93" t="str">
            <v/>
          </cell>
          <cell r="X93">
            <v>0</v>
          </cell>
          <cell r="Y93" t="str">
            <v/>
          </cell>
          <cell r="Z93" t="str">
            <v/>
          </cell>
          <cell r="AA93" t="str">
            <v>Flow</v>
          </cell>
          <cell r="AB93">
            <v>0</v>
          </cell>
          <cell r="AC93" t="str">
            <v/>
          </cell>
          <cell r="AD93" t="str">
            <v/>
          </cell>
          <cell r="AE93" t="str">
            <v/>
          </cell>
          <cell r="AF93" t="str">
            <v/>
          </cell>
          <cell r="AG93">
            <v>0</v>
          </cell>
          <cell r="AH93" t="str">
            <v>EST</v>
          </cell>
          <cell r="AI93">
            <v>0</v>
          </cell>
          <cell r="AJ93" t="str">
            <v/>
          </cell>
          <cell r="AK93" t="str">
            <v/>
          </cell>
          <cell r="AM93">
            <v>0</v>
          </cell>
          <cell r="AN93" t="str">
            <v>KG</v>
          </cell>
          <cell r="AO93" t="str">
            <v>***</v>
          </cell>
          <cell r="AP93" t="str">
            <v>zzzzzz</v>
          </cell>
          <cell r="AQ93" t="b">
            <v>0</v>
          </cell>
          <cell r="AR93" t="b">
            <v>1</v>
          </cell>
          <cell r="AS93">
            <v>35</v>
          </cell>
          <cell r="AT93">
            <v>6</v>
          </cell>
          <cell r="AU93">
            <v>1</v>
          </cell>
          <cell r="AV93">
            <v>0</v>
          </cell>
          <cell r="AW93" t="b">
            <v>0</v>
          </cell>
          <cell r="AX93" t="str">
            <v/>
          </cell>
          <cell r="AY93" t="b">
            <v>0</v>
          </cell>
          <cell r="AZ93" t="b">
            <v>0</v>
          </cell>
          <cell r="BA93">
            <v>0</v>
          </cell>
          <cell r="BB93">
            <v>0</v>
          </cell>
          <cell r="BC93">
            <v>45</v>
          </cell>
          <cell r="BD93" t="str">
            <v>LIB</v>
          </cell>
          <cell r="BE93" t="str">
            <v>LIB</v>
          </cell>
          <cell r="BF93">
            <v>1</v>
          </cell>
          <cell r="BG93">
            <v>0</v>
          </cell>
          <cell r="BH93" t="str">
            <v/>
          </cell>
          <cell r="BI93" t="str">
            <v/>
          </cell>
          <cell r="BJ93" t="str">
            <v/>
          </cell>
          <cell r="BK93" t="str">
            <v/>
          </cell>
          <cell r="BL93">
            <v>140</v>
          </cell>
          <cell r="BM93">
            <v>511</v>
          </cell>
          <cell r="BN93">
            <v>190</v>
          </cell>
          <cell r="BO93">
            <v>1978</v>
          </cell>
          <cell r="BP93">
            <v>0</v>
          </cell>
          <cell r="BQ93">
            <v>2819</v>
          </cell>
        </row>
        <row r="94">
          <cell r="A94" t="str">
            <v>000243</v>
          </cell>
          <cell r="B94" t="str">
            <v>POLLO DIA E Y Q</v>
          </cell>
          <cell r="C94" t="str">
            <v/>
          </cell>
          <cell r="D94" t="str">
            <v>FLOW PACK DIA% POLLO ESP Y QUE</v>
          </cell>
          <cell r="E94" t="str">
            <v/>
          </cell>
          <cell r="F94" t="str">
            <v>IN</v>
          </cell>
          <cell r="G94" t="str">
            <v>KG</v>
          </cell>
          <cell r="H94" t="str">
            <v>0112</v>
          </cell>
          <cell r="I94" t="b">
            <v>1</v>
          </cell>
          <cell r="J94" t="b">
            <v>1</v>
          </cell>
          <cell r="K94" t="b">
            <v>0</v>
          </cell>
          <cell r="L94" t="str">
            <v>CompraVenta</v>
          </cell>
          <cell r="M94" t="str">
            <v>N</v>
          </cell>
          <cell r="N94" t="b">
            <v>1</v>
          </cell>
          <cell r="O94">
            <v>0.01</v>
          </cell>
          <cell r="P94" t="b">
            <v>0</v>
          </cell>
          <cell r="Q94" t="str">
            <v>INTERNO</v>
          </cell>
          <cell r="R94">
            <v>0</v>
          </cell>
          <cell r="S94" t="str">
            <v/>
          </cell>
          <cell r="T94">
            <v>0</v>
          </cell>
          <cell r="U94" t="str">
            <v/>
          </cell>
          <cell r="V94">
            <v>0</v>
          </cell>
          <cell r="W94" t="str">
            <v/>
          </cell>
          <cell r="X94">
            <v>0</v>
          </cell>
          <cell r="Y94" t="str">
            <v/>
          </cell>
          <cell r="Z94" t="str">
            <v/>
          </cell>
          <cell r="AA94" t="str">
            <v>Flow</v>
          </cell>
          <cell r="AB94">
            <v>0</v>
          </cell>
          <cell r="AC94" t="str">
            <v/>
          </cell>
          <cell r="AD94" t="str">
            <v/>
          </cell>
          <cell r="AE94" t="str">
            <v/>
          </cell>
          <cell r="AF94" t="str">
            <v/>
          </cell>
          <cell r="AG94">
            <v>0</v>
          </cell>
          <cell r="AH94" t="str">
            <v>EST</v>
          </cell>
          <cell r="AI94">
            <v>0</v>
          </cell>
          <cell r="AJ94" t="str">
            <v/>
          </cell>
          <cell r="AK94" t="str">
            <v/>
          </cell>
          <cell r="AM94">
            <v>0</v>
          </cell>
          <cell r="AN94" t="str">
            <v>KG</v>
          </cell>
          <cell r="AO94" t="str">
            <v>***</v>
          </cell>
          <cell r="AP94" t="str">
            <v>zzzzzz</v>
          </cell>
          <cell r="AQ94" t="b">
            <v>0</v>
          </cell>
          <cell r="AR94" t="b">
            <v>1</v>
          </cell>
          <cell r="AS94">
            <v>35</v>
          </cell>
          <cell r="AT94">
            <v>6</v>
          </cell>
          <cell r="AU94">
            <v>1</v>
          </cell>
          <cell r="AV94">
            <v>0</v>
          </cell>
          <cell r="AW94" t="b">
            <v>0</v>
          </cell>
          <cell r="AX94" t="str">
            <v/>
          </cell>
          <cell r="AY94" t="b">
            <v>0</v>
          </cell>
          <cell r="AZ94" t="b">
            <v>0</v>
          </cell>
          <cell r="BA94">
            <v>0</v>
          </cell>
          <cell r="BB94">
            <v>0</v>
          </cell>
          <cell r="BC94">
            <v>45</v>
          </cell>
          <cell r="BD94" t="str">
            <v>LIB</v>
          </cell>
          <cell r="BE94" t="str">
            <v>LIB</v>
          </cell>
          <cell r="BF94">
            <v>1</v>
          </cell>
          <cell r="BG94">
            <v>0</v>
          </cell>
          <cell r="BH94" t="str">
            <v/>
          </cell>
          <cell r="BI94" t="str">
            <v/>
          </cell>
          <cell r="BJ94" t="str">
            <v/>
          </cell>
          <cell r="BK94" t="str">
            <v/>
          </cell>
          <cell r="BL94">
            <v>140</v>
          </cell>
          <cell r="BM94">
            <v>511</v>
          </cell>
          <cell r="BN94">
            <v>190</v>
          </cell>
          <cell r="BO94">
            <v>1978</v>
          </cell>
          <cell r="BP94">
            <v>0</v>
          </cell>
          <cell r="BQ94">
            <v>2819</v>
          </cell>
        </row>
        <row r="95">
          <cell r="A95" t="str">
            <v>000244</v>
          </cell>
          <cell r="B95" t="str">
            <v/>
          </cell>
          <cell r="C95" t="str">
            <v/>
          </cell>
          <cell r="D95" t="str">
            <v>FIBRA DE TRIGO</v>
          </cell>
          <cell r="E95" t="str">
            <v>CONT.ALERGENO</v>
          </cell>
          <cell r="F95" t="str">
            <v>IN</v>
          </cell>
          <cell r="G95" t="str">
            <v>KG</v>
          </cell>
          <cell r="H95" t="str">
            <v>KG5</v>
          </cell>
          <cell r="I95" t="b">
            <v>1</v>
          </cell>
          <cell r="J95" t="b">
            <v>1</v>
          </cell>
          <cell r="K95" t="b">
            <v>0</v>
          </cell>
          <cell r="L95" t="str">
            <v>CompraVenta</v>
          </cell>
          <cell r="M95" t="str">
            <v>N</v>
          </cell>
          <cell r="N95" t="b">
            <v>1</v>
          </cell>
          <cell r="O95">
            <v>0.01</v>
          </cell>
          <cell r="P95" t="b">
            <v>0</v>
          </cell>
          <cell r="Q95" t="str">
            <v>INTERNO</v>
          </cell>
          <cell r="R95">
            <v>0</v>
          </cell>
          <cell r="S95" t="str">
            <v/>
          </cell>
          <cell r="T95">
            <v>0</v>
          </cell>
          <cell r="U95" t="str">
            <v/>
          </cell>
          <cell r="V95">
            <v>0</v>
          </cell>
          <cell r="W95" t="str">
            <v/>
          </cell>
          <cell r="X95">
            <v>0</v>
          </cell>
          <cell r="Y95" t="str">
            <v/>
          </cell>
          <cell r="Z95" t="str">
            <v/>
          </cell>
          <cell r="AA95" t="str">
            <v>Aditiv</v>
          </cell>
          <cell r="AB95">
            <v>0</v>
          </cell>
          <cell r="AC95" t="str">
            <v/>
          </cell>
          <cell r="AD95" t="str">
            <v/>
          </cell>
          <cell r="AE95" t="str">
            <v/>
          </cell>
          <cell r="AF95" t="str">
            <v/>
          </cell>
          <cell r="AG95">
            <v>0</v>
          </cell>
          <cell r="AH95" t="str">
            <v>EST</v>
          </cell>
          <cell r="AI95">
            <v>0</v>
          </cell>
          <cell r="AJ95" t="str">
            <v/>
          </cell>
          <cell r="AK95" t="str">
            <v/>
          </cell>
          <cell r="AM95">
            <v>0</v>
          </cell>
          <cell r="AN95" t="str">
            <v>KG</v>
          </cell>
          <cell r="AO95" t="str">
            <v>***</v>
          </cell>
          <cell r="AP95" t="str">
            <v>zzzzzz</v>
          </cell>
          <cell r="AQ95" t="b">
            <v>0</v>
          </cell>
          <cell r="AR95" t="b">
            <v>1</v>
          </cell>
          <cell r="AS95">
            <v>7</v>
          </cell>
          <cell r="AT95">
            <v>2</v>
          </cell>
          <cell r="AU95">
            <v>1</v>
          </cell>
          <cell r="AV95">
            <v>0</v>
          </cell>
          <cell r="AW95" t="b">
            <v>0</v>
          </cell>
          <cell r="AX95" t="str">
            <v/>
          </cell>
          <cell r="AY95" t="b">
            <v>0</v>
          </cell>
          <cell r="AZ95" t="b">
            <v>0</v>
          </cell>
          <cell r="BA95">
            <v>0</v>
          </cell>
          <cell r="BB95">
            <v>0</v>
          </cell>
          <cell r="BC95">
            <v>45</v>
          </cell>
          <cell r="BD95" t="str">
            <v>LIB</v>
          </cell>
          <cell r="BE95" t="str">
            <v>LIB</v>
          </cell>
          <cell r="BF95">
            <v>1</v>
          </cell>
          <cell r="BG95">
            <v>0</v>
          </cell>
          <cell r="BH95" t="str">
            <v/>
          </cell>
          <cell r="BI95" t="str">
            <v/>
          </cell>
          <cell r="BJ95" t="str">
            <v/>
          </cell>
          <cell r="BK95" t="str">
            <v/>
          </cell>
          <cell r="BL95">
            <v>140</v>
          </cell>
          <cell r="BM95">
            <v>511</v>
          </cell>
          <cell r="BN95">
            <v>190</v>
          </cell>
          <cell r="BO95">
            <v>1978</v>
          </cell>
          <cell r="BP95">
            <v>0</v>
          </cell>
          <cell r="BQ95">
            <v>2819</v>
          </cell>
        </row>
        <row r="96">
          <cell r="A96" t="str">
            <v>000245</v>
          </cell>
          <cell r="B96" t="str">
            <v>FLOW SP GV VYQ</v>
          </cell>
          <cell r="C96" t="str">
            <v/>
          </cell>
          <cell r="D96" t="str">
            <v>FLOW PACK GV POLLO ESP Y QUE</v>
          </cell>
          <cell r="E96" t="str">
            <v/>
          </cell>
          <cell r="F96" t="str">
            <v>AR</v>
          </cell>
          <cell r="G96" t="str">
            <v>KG</v>
          </cell>
          <cell r="H96" t="str">
            <v>0112</v>
          </cell>
          <cell r="I96" t="b">
            <v>1</v>
          </cell>
          <cell r="J96" t="b">
            <v>0</v>
          </cell>
          <cell r="K96" t="b">
            <v>0</v>
          </cell>
          <cell r="L96" t="str">
            <v>CompraVenta</v>
          </cell>
          <cell r="M96" t="str">
            <v>N</v>
          </cell>
          <cell r="N96" t="b">
            <v>0</v>
          </cell>
          <cell r="O96">
            <v>0</v>
          </cell>
          <cell r="P96" t="b">
            <v>0</v>
          </cell>
          <cell r="Q96" t="str">
            <v>INTERNO</v>
          </cell>
          <cell r="R96">
            <v>0</v>
          </cell>
          <cell r="S96" t="str">
            <v/>
          </cell>
          <cell r="T96">
            <v>0</v>
          </cell>
          <cell r="U96" t="str">
            <v/>
          </cell>
          <cell r="V96">
            <v>0</v>
          </cell>
          <cell r="W96" t="str">
            <v/>
          </cell>
          <cell r="X96">
            <v>0</v>
          </cell>
          <cell r="Y96" t="str">
            <v/>
          </cell>
          <cell r="Z96" t="str">
            <v/>
          </cell>
          <cell r="AA96" t="str">
            <v/>
          </cell>
          <cell r="AB96">
            <v>0</v>
          </cell>
          <cell r="AC96" t="str">
            <v/>
          </cell>
          <cell r="AD96" t="str">
            <v/>
          </cell>
          <cell r="AE96" t="str">
            <v/>
          </cell>
          <cell r="AF96" t="str">
            <v/>
          </cell>
          <cell r="AG96">
            <v>0</v>
          </cell>
          <cell r="AH96" t="str">
            <v>EST</v>
          </cell>
          <cell r="AI96">
            <v>0</v>
          </cell>
          <cell r="AJ96" t="str">
            <v/>
          </cell>
          <cell r="AK96" t="str">
            <v/>
          </cell>
          <cell r="AM96">
            <v>0</v>
          </cell>
          <cell r="AN96" t="str">
            <v>KG</v>
          </cell>
          <cell r="AO96" t="str">
            <v>***</v>
          </cell>
          <cell r="AP96" t="str">
            <v>zzzzzz</v>
          </cell>
          <cell r="AQ96" t="b">
            <v>0</v>
          </cell>
          <cell r="AR96" t="b">
            <v>1</v>
          </cell>
          <cell r="AS96">
            <v>0</v>
          </cell>
          <cell r="AT96">
            <v>0</v>
          </cell>
          <cell r="AU96">
            <v>1</v>
          </cell>
          <cell r="AV96">
            <v>0</v>
          </cell>
          <cell r="AW96" t="b">
            <v>0</v>
          </cell>
          <cell r="AX96" t="str">
            <v/>
          </cell>
          <cell r="AY96" t="b">
            <v>0</v>
          </cell>
          <cell r="AZ96" t="b">
            <v>0</v>
          </cell>
          <cell r="BA96">
            <v>0</v>
          </cell>
          <cell r="BB96">
            <v>0</v>
          </cell>
          <cell r="BC96">
            <v>0</v>
          </cell>
          <cell r="BD96" t="str">
            <v>LIB</v>
          </cell>
          <cell r="BE96" t="str">
            <v>LIB</v>
          </cell>
          <cell r="BF96">
            <v>1</v>
          </cell>
          <cell r="BG96">
            <v>0</v>
          </cell>
          <cell r="BH96" t="str">
            <v/>
          </cell>
          <cell r="BI96" t="str">
            <v/>
          </cell>
          <cell r="BJ96" t="str">
            <v/>
          </cell>
          <cell r="BK96" t="str">
            <v/>
          </cell>
          <cell r="BL96">
            <v>140</v>
          </cell>
          <cell r="BM96">
            <v>511</v>
          </cell>
          <cell r="BN96">
            <v>190</v>
          </cell>
          <cell r="BO96">
            <v>1978</v>
          </cell>
          <cell r="BP96">
            <v>0</v>
          </cell>
          <cell r="BQ96">
            <v>2819</v>
          </cell>
        </row>
        <row r="97">
          <cell r="A97" t="str">
            <v>000246</v>
          </cell>
          <cell r="B97" t="str">
            <v>FLOW SP GV JYQ</v>
          </cell>
          <cell r="C97" t="str">
            <v/>
          </cell>
          <cell r="D97" t="str">
            <v>FLOW PACK GV POLLO J Y Q</v>
          </cell>
          <cell r="E97" t="str">
            <v/>
          </cell>
          <cell r="F97" t="str">
            <v>AR</v>
          </cell>
          <cell r="G97" t="str">
            <v>KG</v>
          </cell>
          <cell r="H97" t="str">
            <v>0112</v>
          </cell>
          <cell r="I97" t="b">
            <v>1</v>
          </cell>
          <cell r="J97" t="b">
            <v>0</v>
          </cell>
          <cell r="K97" t="b">
            <v>0</v>
          </cell>
          <cell r="L97" t="str">
            <v>CompraVenta</v>
          </cell>
          <cell r="M97" t="str">
            <v>N</v>
          </cell>
          <cell r="N97" t="b">
            <v>0</v>
          </cell>
          <cell r="O97">
            <v>0</v>
          </cell>
          <cell r="P97" t="b">
            <v>0</v>
          </cell>
          <cell r="Q97" t="str">
            <v>INTERNO</v>
          </cell>
          <cell r="R97">
            <v>0</v>
          </cell>
          <cell r="S97" t="str">
            <v/>
          </cell>
          <cell r="T97">
            <v>0</v>
          </cell>
          <cell r="U97" t="str">
            <v/>
          </cell>
          <cell r="V97">
            <v>0</v>
          </cell>
          <cell r="W97" t="str">
            <v/>
          </cell>
          <cell r="X97">
            <v>0</v>
          </cell>
          <cell r="Y97" t="str">
            <v/>
          </cell>
          <cell r="Z97" t="str">
            <v/>
          </cell>
          <cell r="AA97" t="str">
            <v/>
          </cell>
          <cell r="AB97">
            <v>0</v>
          </cell>
          <cell r="AC97" t="str">
            <v/>
          </cell>
          <cell r="AD97" t="str">
            <v/>
          </cell>
          <cell r="AE97" t="str">
            <v/>
          </cell>
          <cell r="AF97" t="str">
            <v/>
          </cell>
          <cell r="AG97">
            <v>0</v>
          </cell>
          <cell r="AH97" t="str">
            <v>EST</v>
          </cell>
          <cell r="AI97">
            <v>0</v>
          </cell>
          <cell r="AJ97" t="str">
            <v/>
          </cell>
          <cell r="AK97" t="str">
            <v/>
          </cell>
          <cell r="AM97">
            <v>0</v>
          </cell>
          <cell r="AN97" t="str">
            <v>KG</v>
          </cell>
          <cell r="AO97" t="str">
            <v>***</v>
          </cell>
          <cell r="AP97" t="str">
            <v>zzzzzz</v>
          </cell>
          <cell r="AQ97" t="b">
            <v>0</v>
          </cell>
          <cell r="AR97" t="b">
            <v>1</v>
          </cell>
          <cell r="AS97">
            <v>0</v>
          </cell>
          <cell r="AT97">
            <v>0</v>
          </cell>
          <cell r="AU97">
            <v>1</v>
          </cell>
          <cell r="AV97">
            <v>0</v>
          </cell>
          <cell r="AW97" t="b">
            <v>0</v>
          </cell>
          <cell r="AX97" t="str">
            <v/>
          </cell>
          <cell r="AY97" t="b">
            <v>0</v>
          </cell>
          <cell r="AZ97" t="b">
            <v>0</v>
          </cell>
          <cell r="BA97">
            <v>0</v>
          </cell>
          <cell r="BB97">
            <v>0</v>
          </cell>
          <cell r="BC97">
            <v>0</v>
          </cell>
          <cell r="BD97" t="str">
            <v>LIB</v>
          </cell>
          <cell r="BE97" t="str">
            <v>LIB</v>
          </cell>
          <cell r="BF97">
            <v>1</v>
          </cell>
          <cell r="BG97">
            <v>0</v>
          </cell>
          <cell r="BH97" t="str">
            <v/>
          </cell>
          <cell r="BI97" t="str">
            <v/>
          </cell>
          <cell r="BJ97" t="str">
            <v/>
          </cell>
          <cell r="BK97" t="str">
            <v/>
          </cell>
          <cell r="BL97">
            <v>140</v>
          </cell>
          <cell r="BM97">
            <v>511</v>
          </cell>
          <cell r="BN97">
            <v>190</v>
          </cell>
          <cell r="BO97">
            <v>1978</v>
          </cell>
          <cell r="BP97">
            <v>0</v>
          </cell>
          <cell r="BQ97">
            <v>2819</v>
          </cell>
        </row>
        <row r="98">
          <cell r="A98" t="str">
            <v>000251</v>
          </cell>
          <cell r="B98" t="str">
            <v/>
          </cell>
          <cell r="C98" t="str">
            <v/>
          </cell>
          <cell r="D98" t="str">
            <v>ETIQUETAS 100X86 BLANCAS</v>
          </cell>
          <cell r="E98" t="str">
            <v/>
          </cell>
          <cell r="F98" t="str">
            <v>AR</v>
          </cell>
          <cell r="G98" t="str">
            <v>UNI</v>
          </cell>
          <cell r="H98" t="str">
            <v>0128</v>
          </cell>
          <cell r="I98" t="b">
            <v>1</v>
          </cell>
          <cell r="J98" t="b">
            <v>0</v>
          </cell>
          <cell r="K98" t="b">
            <v>0</v>
          </cell>
          <cell r="L98" t="str">
            <v>CompraVenta</v>
          </cell>
          <cell r="M98" t="str">
            <v>N</v>
          </cell>
          <cell r="N98" t="b">
            <v>0</v>
          </cell>
          <cell r="O98">
            <v>0</v>
          </cell>
          <cell r="P98" t="b">
            <v>0</v>
          </cell>
          <cell r="Q98" t="str">
            <v>INTERNO</v>
          </cell>
          <cell r="R98">
            <v>0</v>
          </cell>
          <cell r="S98" t="str">
            <v/>
          </cell>
          <cell r="T98">
            <v>0</v>
          </cell>
          <cell r="U98" t="str">
            <v/>
          </cell>
          <cell r="V98">
            <v>0</v>
          </cell>
          <cell r="W98" t="str">
            <v/>
          </cell>
          <cell r="X98">
            <v>0</v>
          </cell>
          <cell r="Y98" t="str">
            <v/>
          </cell>
          <cell r="Z98" t="str">
            <v/>
          </cell>
          <cell r="AA98" t="str">
            <v/>
          </cell>
          <cell r="AB98">
            <v>0</v>
          </cell>
          <cell r="AC98" t="str">
            <v/>
          </cell>
          <cell r="AD98" t="str">
            <v/>
          </cell>
          <cell r="AE98" t="str">
            <v/>
          </cell>
          <cell r="AF98" t="str">
            <v/>
          </cell>
          <cell r="AG98">
            <v>0</v>
          </cell>
          <cell r="AH98" t="str">
            <v>N-EST</v>
          </cell>
          <cell r="AI98">
            <v>0</v>
          </cell>
          <cell r="AJ98" t="str">
            <v/>
          </cell>
          <cell r="AK98" t="str">
            <v/>
          </cell>
          <cell r="AM98">
            <v>0</v>
          </cell>
          <cell r="AN98" t="str">
            <v>UNI</v>
          </cell>
          <cell r="AO98" t="str">
            <v>***</v>
          </cell>
          <cell r="AP98" t="str">
            <v>zzzzzz</v>
          </cell>
          <cell r="AQ98" t="b">
            <v>0</v>
          </cell>
          <cell r="AR98" t="b">
            <v>1</v>
          </cell>
          <cell r="AS98">
            <v>0</v>
          </cell>
          <cell r="AT98">
            <v>0</v>
          </cell>
          <cell r="AU98">
            <v>1</v>
          </cell>
          <cell r="AV98">
            <v>0</v>
          </cell>
          <cell r="AW98" t="b">
            <v>0</v>
          </cell>
          <cell r="AX98" t="str">
            <v/>
          </cell>
          <cell r="AY98" t="b">
            <v>0</v>
          </cell>
          <cell r="AZ98" t="b">
            <v>0</v>
          </cell>
          <cell r="BA98">
            <v>0</v>
          </cell>
          <cell r="BB98">
            <v>0</v>
          </cell>
          <cell r="BC98">
            <v>0</v>
          </cell>
          <cell r="BD98" t="str">
            <v>LIB</v>
          </cell>
          <cell r="BE98" t="str">
            <v>LIB</v>
          </cell>
          <cell r="BF98">
            <v>1</v>
          </cell>
          <cell r="BG98">
            <v>0</v>
          </cell>
          <cell r="BH98" t="str">
            <v/>
          </cell>
          <cell r="BI98" t="str">
            <v/>
          </cell>
          <cell r="BJ98" t="str">
            <v/>
          </cell>
          <cell r="BK98" t="str">
            <v/>
          </cell>
          <cell r="BL98">
            <v>140</v>
          </cell>
          <cell r="BM98">
            <v>511</v>
          </cell>
          <cell r="BN98">
            <v>190</v>
          </cell>
          <cell r="BO98">
            <v>1978</v>
          </cell>
          <cell r="BP98">
            <v>0</v>
          </cell>
          <cell r="BQ98">
            <v>2819</v>
          </cell>
        </row>
        <row r="99">
          <cell r="A99" t="str">
            <v>000252</v>
          </cell>
          <cell r="B99" t="str">
            <v/>
          </cell>
          <cell r="C99" t="str">
            <v/>
          </cell>
          <cell r="D99" t="str">
            <v>BANDEJA EMPANADAS K18S BLANCA</v>
          </cell>
          <cell r="E99" t="str">
            <v/>
          </cell>
          <cell r="F99" t="str">
            <v>AR</v>
          </cell>
          <cell r="G99" t="str">
            <v>UNI</v>
          </cell>
          <cell r="H99" t="str">
            <v>0126</v>
          </cell>
          <cell r="I99" t="b">
            <v>1</v>
          </cell>
          <cell r="J99" t="b">
            <v>1</v>
          </cell>
          <cell r="K99" t="b">
            <v>0</v>
          </cell>
          <cell r="L99" t="str">
            <v>CompraVenta</v>
          </cell>
          <cell r="M99" t="str">
            <v>N</v>
          </cell>
          <cell r="N99" t="b">
            <v>0</v>
          </cell>
          <cell r="O99">
            <v>0</v>
          </cell>
          <cell r="P99" t="b">
            <v>0</v>
          </cell>
          <cell r="Q99" t="str">
            <v>INTERNO</v>
          </cell>
          <cell r="R99">
            <v>0</v>
          </cell>
          <cell r="S99" t="str">
            <v/>
          </cell>
          <cell r="T99">
            <v>0</v>
          </cell>
          <cell r="U99" t="str">
            <v/>
          </cell>
          <cell r="V99">
            <v>0</v>
          </cell>
          <cell r="W99" t="str">
            <v/>
          </cell>
          <cell r="X99">
            <v>0</v>
          </cell>
          <cell r="Y99" t="str">
            <v/>
          </cell>
          <cell r="Z99" t="str">
            <v/>
          </cell>
          <cell r="AA99" t="str">
            <v/>
          </cell>
          <cell r="AB99">
            <v>0</v>
          </cell>
          <cell r="AC99" t="str">
            <v/>
          </cell>
          <cell r="AD99" t="str">
            <v/>
          </cell>
          <cell r="AE99" t="str">
            <v/>
          </cell>
          <cell r="AF99" t="str">
            <v/>
          </cell>
          <cell r="AG99">
            <v>0</v>
          </cell>
          <cell r="AH99" t="str">
            <v>N-EST</v>
          </cell>
          <cell r="AI99">
            <v>0</v>
          </cell>
          <cell r="AJ99" t="str">
            <v/>
          </cell>
          <cell r="AK99" t="str">
            <v/>
          </cell>
          <cell r="AM99">
            <v>0</v>
          </cell>
          <cell r="AN99" t="str">
            <v>UNI</v>
          </cell>
          <cell r="AO99" t="str">
            <v>***</v>
          </cell>
          <cell r="AP99" t="str">
            <v>zzzzzz</v>
          </cell>
          <cell r="AQ99" t="b">
            <v>0</v>
          </cell>
          <cell r="AR99" t="b">
            <v>1</v>
          </cell>
          <cell r="AS99">
            <v>0</v>
          </cell>
          <cell r="AT99">
            <v>0</v>
          </cell>
          <cell r="AU99">
            <v>1</v>
          </cell>
          <cell r="AV99">
            <v>0</v>
          </cell>
          <cell r="AW99" t="b">
            <v>0</v>
          </cell>
          <cell r="AX99" t="str">
            <v/>
          </cell>
          <cell r="AY99" t="b">
            <v>0</v>
          </cell>
          <cell r="AZ99" t="b">
            <v>0</v>
          </cell>
          <cell r="BA99">
            <v>0</v>
          </cell>
          <cell r="BB99">
            <v>0</v>
          </cell>
          <cell r="BC99">
            <v>0</v>
          </cell>
          <cell r="BD99" t="str">
            <v>LIB</v>
          </cell>
          <cell r="BE99" t="str">
            <v>LIB</v>
          </cell>
          <cell r="BF99">
            <v>1</v>
          </cell>
          <cell r="BG99">
            <v>0</v>
          </cell>
          <cell r="BH99" t="str">
            <v/>
          </cell>
          <cell r="BI99" t="str">
            <v/>
          </cell>
          <cell r="BJ99" t="str">
            <v/>
          </cell>
          <cell r="BK99" t="str">
            <v/>
          </cell>
          <cell r="BL99">
            <v>140</v>
          </cell>
          <cell r="BM99">
            <v>511</v>
          </cell>
          <cell r="BN99">
            <v>190</v>
          </cell>
          <cell r="BO99">
            <v>1978</v>
          </cell>
          <cell r="BP99">
            <v>0</v>
          </cell>
          <cell r="BQ99">
            <v>2819</v>
          </cell>
        </row>
        <row r="100">
          <cell r="A100" t="str">
            <v>000254</v>
          </cell>
          <cell r="B100" t="str">
            <v/>
          </cell>
          <cell r="C100" t="str">
            <v/>
          </cell>
          <cell r="D100" t="str">
            <v>BOLSA BINS 250 X 330 X 70 AZUL</v>
          </cell>
          <cell r="E100" t="str">
            <v>PACK X UNIDAD</v>
          </cell>
          <cell r="F100" t="str">
            <v>AR</v>
          </cell>
          <cell r="G100" t="str">
            <v>UNI</v>
          </cell>
          <cell r="H100" t="str">
            <v>0116</v>
          </cell>
          <cell r="I100" t="b">
            <v>1</v>
          </cell>
          <cell r="J100" t="b">
            <v>0</v>
          </cell>
          <cell r="K100" t="b">
            <v>0</v>
          </cell>
          <cell r="L100" t="str">
            <v>CompraVenta</v>
          </cell>
          <cell r="M100" t="str">
            <v>N</v>
          </cell>
          <cell r="N100" t="b">
            <v>0</v>
          </cell>
          <cell r="O100">
            <v>0</v>
          </cell>
          <cell r="P100" t="b">
            <v>0</v>
          </cell>
          <cell r="Q100" t="str">
            <v>INTERNO</v>
          </cell>
          <cell r="R100">
            <v>0</v>
          </cell>
          <cell r="S100" t="str">
            <v/>
          </cell>
          <cell r="T100">
            <v>0</v>
          </cell>
          <cell r="U100" t="str">
            <v/>
          </cell>
          <cell r="V100">
            <v>0</v>
          </cell>
          <cell r="W100" t="str">
            <v/>
          </cell>
          <cell r="X100">
            <v>0</v>
          </cell>
          <cell r="Y100" t="str">
            <v/>
          </cell>
          <cell r="Z100" t="str">
            <v/>
          </cell>
          <cell r="AA100" t="str">
            <v>Bolsas</v>
          </cell>
          <cell r="AB100">
            <v>0</v>
          </cell>
          <cell r="AC100" t="str">
            <v/>
          </cell>
          <cell r="AD100" t="str">
            <v/>
          </cell>
          <cell r="AE100" t="str">
            <v/>
          </cell>
          <cell r="AF100" t="str">
            <v/>
          </cell>
          <cell r="AG100">
            <v>0</v>
          </cell>
          <cell r="AH100" t="str">
            <v>N-EST</v>
          </cell>
          <cell r="AI100">
            <v>0</v>
          </cell>
          <cell r="AJ100" t="str">
            <v/>
          </cell>
          <cell r="AK100" t="str">
            <v/>
          </cell>
          <cell r="AM100">
            <v>0</v>
          </cell>
          <cell r="AN100" t="str">
            <v>UNI</v>
          </cell>
          <cell r="AO100" t="str">
            <v>***</v>
          </cell>
          <cell r="AP100" t="str">
            <v>zzzzzz</v>
          </cell>
          <cell r="AQ100" t="b">
            <v>0</v>
          </cell>
          <cell r="AR100" t="b">
            <v>1</v>
          </cell>
          <cell r="AS100">
            <v>30</v>
          </cell>
          <cell r="AT100">
            <v>2</v>
          </cell>
          <cell r="AU100">
            <v>0</v>
          </cell>
          <cell r="AV100">
            <v>0</v>
          </cell>
          <cell r="AW100" t="b">
            <v>0</v>
          </cell>
          <cell r="AX100" t="str">
            <v/>
          </cell>
          <cell r="AY100" t="b">
            <v>0</v>
          </cell>
          <cell r="AZ100" t="b">
            <v>0</v>
          </cell>
          <cell r="BA100">
            <v>0</v>
          </cell>
          <cell r="BB100">
            <v>0</v>
          </cell>
          <cell r="BC100">
            <v>0</v>
          </cell>
          <cell r="BD100" t="str">
            <v>LIB</v>
          </cell>
          <cell r="BE100" t="str">
            <v>LIB</v>
          </cell>
          <cell r="BF100">
            <v>1</v>
          </cell>
          <cell r="BG100">
            <v>0</v>
          </cell>
          <cell r="BH100" t="str">
            <v/>
          </cell>
          <cell r="BI100" t="str">
            <v/>
          </cell>
          <cell r="BJ100" t="str">
            <v/>
          </cell>
          <cell r="BK100" t="str">
            <v/>
          </cell>
          <cell r="BL100">
            <v>140</v>
          </cell>
          <cell r="BM100">
            <v>511</v>
          </cell>
          <cell r="BN100">
            <v>190</v>
          </cell>
          <cell r="BO100">
            <v>1978</v>
          </cell>
          <cell r="BP100">
            <v>0</v>
          </cell>
          <cell r="BQ100">
            <v>2819</v>
          </cell>
        </row>
        <row r="101">
          <cell r="A101" t="str">
            <v>000267</v>
          </cell>
          <cell r="B101" t="str">
            <v/>
          </cell>
          <cell r="C101" t="str">
            <v/>
          </cell>
          <cell r="D101" t="str">
            <v>BOLSA BINS 230 X 250 X80 NEGRA</v>
          </cell>
          <cell r="E101" t="str">
            <v>PACK X UNIDAD</v>
          </cell>
          <cell r="F101" t="str">
            <v>AR</v>
          </cell>
          <cell r="G101" t="str">
            <v>UNI</v>
          </cell>
          <cell r="H101" t="str">
            <v>0116</v>
          </cell>
          <cell r="I101" t="b">
            <v>1</v>
          </cell>
          <cell r="J101" t="b">
            <v>0</v>
          </cell>
          <cell r="K101" t="b">
            <v>0</v>
          </cell>
          <cell r="L101" t="str">
            <v>CompraVenta</v>
          </cell>
          <cell r="M101" t="str">
            <v>N</v>
          </cell>
          <cell r="N101" t="b">
            <v>0</v>
          </cell>
          <cell r="O101">
            <v>0</v>
          </cell>
          <cell r="P101" t="b">
            <v>0</v>
          </cell>
          <cell r="Q101" t="str">
            <v>INTERNO</v>
          </cell>
          <cell r="R101">
            <v>0</v>
          </cell>
          <cell r="S101" t="str">
            <v/>
          </cell>
          <cell r="T101">
            <v>0</v>
          </cell>
          <cell r="U101" t="str">
            <v/>
          </cell>
          <cell r="V101">
            <v>0</v>
          </cell>
          <cell r="W101" t="str">
            <v/>
          </cell>
          <cell r="X101">
            <v>0</v>
          </cell>
          <cell r="Y101" t="str">
            <v/>
          </cell>
          <cell r="Z101" t="str">
            <v/>
          </cell>
          <cell r="AA101" t="str">
            <v/>
          </cell>
          <cell r="AB101">
            <v>0</v>
          </cell>
          <cell r="AC101" t="str">
            <v/>
          </cell>
          <cell r="AD101" t="str">
            <v/>
          </cell>
          <cell r="AE101" t="str">
            <v/>
          </cell>
          <cell r="AF101" t="str">
            <v/>
          </cell>
          <cell r="AG101">
            <v>0</v>
          </cell>
          <cell r="AH101" t="str">
            <v>N-EST</v>
          </cell>
          <cell r="AI101">
            <v>0</v>
          </cell>
          <cell r="AJ101" t="str">
            <v/>
          </cell>
          <cell r="AK101" t="str">
            <v/>
          </cell>
          <cell r="AM101">
            <v>0</v>
          </cell>
          <cell r="AN101" t="str">
            <v>UNI</v>
          </cell>
          <cell r="AO101" t="str">
            <v>***</v>
          </cell>
          <cell r="AP101" t="str">
            <v>zzzzzz</v>
          </cell>
          <cell r="AQ101" t="b">
            <v>0</v>
          </cell>
          <cell r="AR101" t="b">
            <v>1</v>
          </cell>
          <cell r="AS101">
            <v>0</v>
          </cell>
          <cell r="AT101">
            <v>0</v>
          </cell>
          <cell r="AU101">
            <v>1</v>
          </cell>
          <cell r="AV101">
            <v>0</v>
          </cell>
          <cell r="AW101" t="b">
            <v>0</v>
          </cell>
          <cell r="AX101" t="str">
            <v/>
          </cell>
          <cell r="AY101" t="b">
            <v>0</v>
          </cell>
          <cell r="AZ101" t="b">
            <v>0</v>
          </cell>
          <cell r="BA101">
            <v>0</v>
          </cell>
          <cell r="BB101">
            <v>0</v>
          </cell>
          <cell r="BC101">
            <v>0</v>
          </cell>
          <cell r="BD101" t="str">
            <v>LIB</v>
          </cell>
          <cell r="BE101" t="str">
            <v>LIB</v>
          </cell>
          <cell r="BF101">
            <v>1</v>
          </cell>
          <cell r="BG101">
            <v>0</v>
          </cell>
          <cell r="BH101" t="str">
            <v/>
          </cell>
          <cell r="BI101" t="str">
            <v/>
          </cell>
          <cell r="BJ101" t="str">
            <v/>
          </cell>
          <cell r="BK101" t="str">
            <v/>
          </cell>
          <cell r="BL101">
            <v>140</v>
          </cell>
          <cell r="BM101">
            <v>511</v>
          </cell>
          <cell r="BN101">
            <v>190</v>
          </cell>
          <cell r="BO101">
            <v>1978</v>
          </cell>
          <cell r="BP101">
            <v>0</v>
          </cell>
          <cell r="BQ101">
            <v>2819</v>
          </cell>
        </row>
        <row r="102">
          <cell r="A102" t="str">
            <v>000269</v>
          </cell>
          <cell r="B102" t="str">
            <v/>
          </cell>
          <cell r="C102" t="str">
            <v/>
          </cell>
          <cell r="D102" t="str">
            <v>LAMINA POL 150 X 150 X 50 AZUL</v>
          </cell>
          <cell r="E102" t="str">
            <v>PACK X UNIDAD</v>
          </cell>
          <cell r="F102" t="str">
            <v>AR</v>
          </cell>
          <cell r="G102" t="str">
            <v>UNI</v>
          </cell>
          <cell r="H102" t="str">
            <v>04</v>
          </cell>
          <cell r="I102" t="b">
            <v>1</v>
          </cell>
          <cell r="J102" t="b">
            <v>0</v>
          </cell>
          <cell r="K102" t="b">
            <v>0</v>
          </cell>
          <cell r="L102" t="str">
            <v>CompraVenta</v>
          </cell>
          <cell r="M102" t="str">
            <v>N</v>
          </cell>
          <cell r="N102" t="b">
            <v>1</v>
          </cell>
          <cell r="O102">
            <v>0.1</v>
          </cell>
          <cell r="P102" t="b">
            <v>0</v>
          </cell>
          <cell r="Q102" t="str">
            <v>INTERNO</v>
          </cell>
          <cell r="R102">
            <v>0</v>
          </cell>
          <cell r="S102" t="str">
            <v/>
          </cell>
          <cell r="T102">
            <v>0</v>
          </cell>
          <cell r="U102" t="str">
            <v/>
          </cell>
          <cell r="V102">
            <v>0</v>
          </cell>
          <cell r="W102" t="str">
            <v/>
          </cell>
          <cell r="X102">
            <v>0</v>
          </cell>
          <cell r="Y102" t="str">
            <v/>
          </cell>
          <cell r="Z102" t="str">
            <v/>
          </cell>
          <cell r="AA102" t="str">
            <v>Lamina</v>
          </cell>
          <cell r="AB102">
            <v>0</v>
          </cell>
          <cell r="AC102" t="str">
            <v/>
          </cell>
          <cell r="AD102" t="str">
            <v/>
          </cell>
          <cell r="AE102" t="str">
            <v/>
          </cell>
          <cell r="AF102" t="str">
            <v/>
          </cell>
          <cell r="AG102">
            <v>0</v>
          </cell>
          <cell r="AH102" t="str">
            <v>N-EST</v>
          </cell>
          <cell r="AI102">
            <v>0</v>
          </cell>
          <cell r="AJ102" t="str">
            <v/>
          </cell>
          <cell r="AK102" t="str">
            <v/>
          </cell>
          <cell r="AM102">
            <v>0</v>
          </cell>
          <cell r="AN102" t="str">
            <v>UNI</v>
          </cell>
          <cell r="AO102" t="str">
            <v>***</v>
          </cell>
          <cell r="AP102" t="str">
            <v>zzzzzz</v>
          </cell>
          <cell r="AQ102" t="b">
            <v>0</v>
          </cell>
          <cell r="AR102" t="b">
            <v>1</v>
          </cell>
          <cell r="AS102">
            <v>30</v>
          </cell>
          <cell r="AT102">
            <v>0</v>
          </cell>
          <cell r="AU102">
            <v>1</v>
          </cell>
          <cell r="AV102">
            <v>0</v>
          </cell>
          <cell r="AW102" t="b">
            <v>0</v>
          </cell>
          <cell r="AX102" t="str">
            <v/>
          </cell>
          <cell r="AY102" t="b">
            <v>0</v>
          </cell>
          <cell r="AZ102" t="b">
            <v>0</v>
          </cell>
          <cell r="BA102">
            <v>0</v>
          </cell>
          <cell r="BB102">
            <v>0</v>
          </cell>
          <cell r="BC102">
            <v>0</v>
          </cell>
          <cell r="BD102" t="str">
            <v>LIB</v>
          </cell>
          <cell r="BE102" t="str">
            <v>LIB</v>
          </cell>
          <cell r="BF102">
            <v>1</v>
          </cell>
          <cell r="BG102">
            <v>0</v>
          </cell>
          <cell r="BH102" t="str">
            <v/>
          </cell>
          <cell r="BI102" t="str">
            <v/>
          </cell>
          <cell r="BJ102" t="str">
            <v/>
          </cell>
          <cell r="BK102" t="str">
            <v/>
          </cell>
          <cell r="BL102">
            <v>140</v>
          </cell>
          <cell r="BM102">
            <v>511</v>
          </cell>
          <cell r="BN102">
            <v>190</v>
          </cell>
          <cell r="BO102">
            <v>1978</v>
          </cell>
          <cell r="BP102">
            <v>0</v>
          </cell>
          <cell r="BQ102">
            <v>2819</v>
          </cell>
        </row>
        <row r="103">
          <cell r="A103" t="str">
            <v>000270</v>
          </cell>
          <cell r="B103" t="str">
            <v/>
          </cell>
          <cell r="C103" t="str">
            <v/>
          </cell>
          <cell r="D103" t="str">
            <v>BOLSA 80 X 90 X 80 AZUL</v>
          </cell>
          <cell r="E103" t="str">
            <v>PACK X UNIDAD</v>
          </cell>
          <cell r="F103" t="str">
            <v>AR</v>
          </cell>
          <cell r="G103" t="str">
            <v>UNI</v>
          </cell>
          <cell r="H103" t="str">
            <v>0112</v>
          </cell>
          <cell r="I103" t="b">
            <v>1</v>
          </cell>
          <cell r="J103" t="b">
            <v>0</v>
          </cell>
          <cell r="K103" t="b">
            <v>0</v>
          </cell>
          <cell r="L103" t="str">
            <v>CompraVenta</v>
          </cell>
          <cell r="M103" t="str">
            <v>N</v>
          </cell>
          <cell r="N103" t="b">
            <v>0</v>
          </cell>
          <cell r="O103">
            <v>0</v>
          </cell>
          <cell r="P103" t="b">
            <v>0</v>
          </cell>
          <cell r="Q103" t="str">
            <v>INTERNO</v>
          </cell>
          <cell r="R103">
            <v>0</v>
          </cell>
          <cell r="S103" t="str">
            <v/>
          </cell>
          <cell r="T103">
            <v>0</v>
          </cell>
          <cell r="U103" t="str">
            <v/>
          </cell>
          <cell r="V103">
            <v>0</v>
          </cell>
          <cell r="W103" t="str">
            <v/>
          </cell>
          <cell r="X103">
            <v>0</v>
          </cell>
          <cell r="Y103" t="str">
            <v/>
          </cell>
          <cell r="Z103" t="str">
            <v/>
          </cell>
          <cell r="AA103" t="str">
            <v>Bolsas</v>
          </cell>
          <cell r="AB103">
            <v>0</v>
          </cell>
          <cell r="AC103" t="str">
            <v/>
          </cell>
          <cell r="AD103" t="str">
            <v/>
          </cell>
          <cell r="AE103" t="str">
            <v/>
          </cell>
          <cell r="AF103" t="str">
            <v/>
          </cell>
          <cell r="AG103">
            <v>0</v>
          </cell>
          <cell r="AH103" t="str">
            <v>N-EST</v>
          </cell>
          <cell r="AI103">
            <v>0</v>
          </cell>
          <cell r="AJ103" t="str">
            <v/>
          </cell>
          <cell r="AK103" t="str">
            <v/>
          </cell>
          <cell r="AM103">
            <v>0</v>
          </cell>
          <cell r="AN103" t="str">
            <v>UNI</v>
          </cell>
          <cell r="AO103" t="str">
            <v>***</v>
          </cell>
          <cell r="AP103" t="str">
            <v>zzzzzz</v>
          </cell>
          <cell r="AQ103" t="b">
            <v>0</v>
          </cell>
          <cell r="AR103" t="b">
            <v>1</v>
          </cell>
          <cell r="AS103">
            <v>30</v>
          </cell>
          <cell r="AT103">
            <v>0</v>
          </cell>
          <cell r="AU103">
            <v>1</v>
          </cell>
          <cell r="AV103">
            <v>1500</v>
          </cell>
          <cell r="AW103" t="b">
            <v>0</v>
          </cell>
          <cell r="AX103" t="str">
            <v/>
          </cell>
          <cell r="AY103" t="b">
            <v>0</v>
          </cell>
          <cell r="AZ103" t="b">
            <v>0</v>
          </cell>
          <cell r="BA103">
            <v>0</v>
          </cell>
          <cell r="BB103">
            <v>0</v>
          </cell>
          <cell r="BC103">
            <v>0</v>
          </cell>
          <cell r="BD103" t="str">
            <v>LIB</v>
          </cell>
          <cell r="BE103" t="str">
            <v>LIB</v>
          </cell>
          <cell r="BF103">
            <v>1</v>
          </cell>
          <cell r="BG103">
            <v>0</v>
          </cell>
          <cell r="BH103" t="str">
            <v/>
          </cell>
          <cell r="BI103" t="str">
            <v/>
          </cell>
          <cell r="BJ103" t="str">
            <v/>
          </cell>
          <cell r="BK103" t="str">
            <v/>
          </cell>
          <cell r="BL103">
            <v>140</v>
          </cell>
          <cell r="BM103">
            <v>511</v>
          </cell>
          <cell r="BN103">
            <v>190</v>
          </cell>
          <cell r="BO103">
            <v>1978</v>
          </cell>
          <cell r="BP103">
            <v>0</v>
          </cell>
          <cell r="BQ103">
            <v>2819</v>
          </cell>
        </row>
        <row r="104">
          <cell r="A104" t="str">
            <v>000271</v>
          </cell>
          <cell r="B104" t="str">
            <v>SYMRISE</v>
          </cell>
          <cell r="C104" t="str">
            <v/>
          </cell>
          <cell r="D104" t="str">
            <v>SABORIZANTE POLLO Nro 2</v>
          </cell>
          <cell r="E104" t="str">
            <v>CONT.ALERGENO</v>
          </cell>
          <cell r="F104" t="str">
            <v>IN</v>
          </cell>
          <cell r="G104" t="str">
            <v>KGS</v>
          </cell>
          <cell r="H104" t="str">
            <v>019</v>
          </cell>
          <cell r="I104" t="b">
            <v>1</v>
          </cell>
          <cell r="J104" t="b">
            <v>1</v>
          </cell>
          <cell r="K104" t="b">
            <v>0</v>
          </cell>
          <cell r="L104" t="str">
            <v>CompraVenta</v>
          </cell>
          <cell r="M104" t="str">
            <v>N</v>
          </cell>
          <cell r="N104" t="b">
            <v>1</v>
          </cell>
          <cell r="O104">
            <v>0.01</v>
          </cell>
          <cell r="P104" t="b">
            <v>0</v>
          </cell>
          <cell r="Q104" t="str">
            <v>INTERNO</v>
          </cell>
          <cell r="R104">
            <v>0</v>
          </cell>
          <cell r="S104" t="str">
            <v/>
          </cell>
          <cell r="T104">
            <v>0</v>
          </cell>
          <cell r="U104" t="str">
            <v/>
          </cell>
          <cell r="V104">
            <v>0</v>
          </cell>
          <cell r="W104" t="str">
            <v/>
          </cell>
          <cell r="X104">
            <v>0</v>
          </cell>
          <cell r="Y104" t="str">
            <v/>
          </cell>
          <cell r="Z104" t="str">
            <v/>
          </cell>
          <cell r="AA104" t="str">
            <v>Sabori</v>
          </cell>
          <cell r="AB104">
            <v>0</v>
          </cell>
          <cell r="AC104" t="str">
            <v/>
          </cell>
          <cell r="AD104" t="str">
            <v/>
          </cell>
          <cell r="AE104" t="str">
            <v/>
          </cell>
          <cell r="AF104" t="str">
            <v/>
          </cell>
          <cell r="AG104">
            <v>0</v>
          </cell>
          <cell r="AH104" t="str">
            <v>EST</v>
          </cell>
          <cell r="AI104">
            <v>0</v>
          </cell>
          <cell r="AJ104" t="str">
            <v/>
          </cell>
          <cell r="AK104" t="str">
            <v/>
          </cell>
          <cell r="AM104">
            <v>0</v>
          </cell>
          <cell r="AN104" t="str">
            <v>KGS</v>
          </cell>
          <cell r="AO104" t="str">
            <v>***</v>
          </cell>
          <cell r="AP104" t="str">
            <v>zzzzzz</v>
          </cell>
          <cell r="AQ104" t="b">
            <v>0</v>
          </cell>
          <cell r="AR104" t="b">
            <v>1</v>
          </cell>
          <cell r="AS104">
            <v>21</v>
          </cell>
          <cell r="AT104">
            <v>3</v>
          </cell>
          <cell r="AU104">
            <v>1</v>
          </cell>
          <cell r="AV104">
            <v>0</v>
          </cell>
          <cell r="AW104" t="b">
            <v>0</v>
          </cell>
          <cell r="AX104" t="str">
            <v/>
          </cell>
          <cell r="AY104" t="b">
            <v>0</v>
          </cell>
          <cell r="AZ104" t="b">
            <v>0</v>
          </cell>
          <cell r="BA104">
            <v>0</v>
          </cell>
          <cell r="BB104">
            <v>0</v>
          </cell>
          <cell r="BC104">
            <v>45</v>
          </cell>
          <cell r="BD104" t="str">
            <v>LIB</v>
          </cell>
          <cell r="BE104" t="str">
            <v>LIB</v>
          </cell>
          <cell r="BF104">
            <v>1</v>
          </cell>
          <cell r="BG104">
            <v>0</v>
          </cell>
          <cell r="BH104" t="str">
            <v/>
          </cell>
          <cell r="BI104" t="str">
            <v/>
          </cell>
          <cell r="BJ104" t="str">
            <v/>
          </cell>
          <cell r="BK104" t="str">
            <v/>
          </cell>
          <cell r="BL104">
            <v>140</v>
          </cell>
          <cell r="BM104">
            <v>511</v>
          </cell>
          <cell r="BN104">
            <v>190</v>
          </cell>
          <cell r="BO104">
            <v>1978</v>
          </cell>
          <cell r="BP104">
            <v>0</v>
          </cell>
          <cell r="BQ104">
            <v>2819</v>
          </cell>
        </row>
        <row r="105">
          <cell r="A105" t="str">
            <v>000272</v>
          </cell>
          <cell r="B105" t="str">
            <v/>
          </cell>
          <cell r="C105" t="str">
            <v/>
          </cell>
          <cell r="D105" t="str">
            <v>JAMON COCIDO CUBETEADO PALADIN</v>
          </cell>
          <cell r="E105" t="str">
            <v/>
          </cell>
          <cell r="F105" t="str">
            <v>IN</v>
          </cell>
          <cell r="G105" t="str">
            <v>KGS</v>
          </cell>
          <cell r="H105" t="str">
            <v>019</v>
          </cell>
          <cell r="I105" t="b">
            <v>1</v>
          </cell>
          <cell r="J105" t="b">
            <v>1</v>
          </cell>
          <cell r="K105" t="b">
            <v>0</v>
          </cell>
          <cell r="L105" t="str">
            <v>CompraVenta</v>
          </cell>
          <cell r="M105" t="str">
            <v>N</v>
          </cell>
          <cell r="N105" t="b">
            <v>1</v>
          </cell>
          <cell r="O105">
            <v>0.01</v>
          </cell>
          <cell r="P105" t="b">
            <v>0</v>
          </cell>
          <cell r="Q105" t="str">
            <v>INTERNO</v>
          </cell>
          <cell r="R105">
            <v>0</v>
          </cell>
          <cell r="S105" t="str">
            <v/>
          </cell>
          <cell r="T105">
            <v>0</v>
          </cell>
          <cell r="U105" t="str">
            <v/>
          </cell>
          <cell r="V105">
            <v>0</v>
          </cell>
          <cell r="W105" t="str">
            <v/>
          </cell>
          <cell r="X105">
            <v>0</v>
          </cell>
          <cell r="Y105" t="str">
            <v/>
          </cell>
          <cell r="Z105" t="str">
            <v/>
          </cell>
          <cell r="AA105" t="str">
            <v>Fiambr</v>
          </cell>
          <cell r="AB105">
            <v>0</v>
          </cell>
          <cell r="AC105" t="str">
            <v/>
          </cell>
          <cell r="AD105" t="str">
            <v/>
          </cell>
          <cell r="AE105" t="str">
            <v/>
          </cell>
          <cell r="AF105" t="str">
            <v/>
          </cell>
          <cell r="AG105">
            <v>0</v>
          </cell>
          <cell r="AH105" t="str">
            <v>EST</v>
          </cell>
          <cell r="AI105">
            <v>0</v>
          </cell>
          <cell r="AJ105" t="str">
            <v/>
          </cell>
          <cell r="AK105" t="str">
            <v/>
          </cell>
          <cell r="AM105">
            <v>0</v>
          </cell>
          <cell r="AN105" t="str">
            <v>KGS</v>
          </cell>
          <cell r="AO105" t="str">
            <v>***</v>
          </cell>
          <cell r="AP105" t="str">
            <v>zzzzzz</v>
          </cell>
          <cell r="AQ105" t="b">
            <v>0</v>
          </cell>
          <cell r="AR105" t="b">
            <v>1</v>
          </cell>
          <cell r="AS105">
            <v>7</v>
          </cell>
          <cell r="AT105">
            <v>2</v>
          </cell>
          <cell r="AU105">
            <v>1</v>
          </cell>
          <cell r="AV105">
            <v>0</v>
          </cell>
          <cell r="AW105" t="b">
            <v>0</v>
          </cell>
          <cell r="AX105" t="str">
            <v/>
          </cell>
          <cell r="AY105" t="b">
            <v>0</v>
          </cell>
          <cell r="AZ105" t="b">
            <v>0</v>
          </cell>
          <cell r="BA105">
            <v>0</v>
          </cell>
          <cell r="BB105">
            <v>0</v>
          </cell>
          <cell r="BC105">
            <v>45</v>
          </cell>
          <cell r="BD105" t="str">
            <v>LIB</v>
          </cell>
          <cell r="BE105" t="str">
            <v>LIB</v>
          </cell>
          <cell r="BF105">
            <v>1</v>
          </cell>
          <cell r="BG105">
            <v>0</v>
          </cell>
          <cell r="BH105" t="str">
            <v/>
          </cell>
          <cell r="BI105" t="str">
            <v/>
          </cell>
          <cell r="BJ105" t="str">
            <v/>
          </cell>
          <cell r="BK105" t="str">
            <v/>
          </cell>
          <cell r="BL105">
            <v>140</v>
          </cell>
          <cell r="BM105">
            <v>511</v>
          </cell>
          <cell r="BN105">
            <v>190</v>
          </cell>
          <cell r="BO105">
            <v>1978</v>
          </cell>
          <cell r="BP105">
            <v>0</v>
          </cell>
          <cell r="BQ105">
            <v>2819</v>
          </cell>
        </row>
        <row r="106">
          <cell r="A106" t="str">
            <v>000424</v>
          </cell>
          <cell r="D106" t="str">
            <v>JAMON COCIDO CUBETEADO 5MM</v>
          </cell>
          <cell r="F106" t="str">
            <v>IN</v>
          </cell>
          <cell r="G106" t="str">
            <v>KGS</v>
          </cell>
          <cell r="H106" t="str">
            <v>019</v>
          </cell>
          <cell r="I106" t="b">
            <v>1</v>
          </cell>
          <cell r="J106" t="b">
            <v>1</v>
          </cell>
          <cell r="K106" t="b">
            <v>0</v>
          </cell>
          <cell r="L106" t="str">
            <v>CompraVenta</v>
          </cell>
          <cell r="M106" t="str">
            <v>N</v>
          </cell>
          <cell r="N106" t="b">
            <v>1</v>
          </cell>
          <cell r="O106">
            <v>0.01</v>
          </cell>
          <cell r="P106" t="b">
            <v>0</v>
          </cell>
          <cell r="Q106" t="str">
            <v>INTERNO</v>
          </cell>
          <cell r="R106">
            <v>0</v>
          </cell>
          <cell r="S106" t="str">
            <v/>
          </cell>
          <cell r="T106">
            <v>0</v>
          </cell>
          <cell r="U106" t="str">
            <v/>
          </cell>
          <cell r="V106">
            <v>0</v>
          </cell>
          <cell r="W106" t="str">
            <v/>
          </cell>
          <cell r="X106">
            <v>0</v>
          </cell>
          <cell r="Y106" t="str">
            <v/>
          </cell>
          <cell r="Z106" t="str">
            <v/>
          </cell>
          <cell r="AA106" t="str">
            <v>Fiambr</v>
          </cell>
          <cell r="AB106">
            <v>0</v>
          </cell>
          <cell r="AC106" t="str">
            <v/>
          </cell>
          <cell r="AD106" t="str">
            <v/>
          </cell>
          <cell r="AE106" t="str">
            <v/>
          </cell>
          <cell r="AF106" t="str">
            <v/>
          </cell>
          <cell r="AG106">
            <v>0</v>
          </cell>
          <cell r="AH106" t="str">
            <v>EST</v>
          </cell>
          <cell r="AI106">
            <v>0</v>
          </cell>
          <cell r="AJ106" t="str">
            <v/>
          </cell>
          <cell r="AK106" t="str">
            <v/>
          </cell>
          <cell r="AM106">
            <v>0</v>
          </cell>
          <cell r="AN106" t="str">
            <v>KGS</v>
          </cell>
          <cell r="AO106" t="str">
            <v>***</v>
          </cell>
          <cell r="AP106" t="str">
            <v>zzzzzz</v>
          </cell>
          <cell r="AQ106" t="b">
            <v>0</v>
          </cell>
          <cell r="AR106" t="b">
            <v>1</v>
          </cell>
          <cell r="AS106">
            <v>7</v>
          </cell>
          <cell r="AT106">
            <v>2</v>
          </cell>
          <cell r="AU106">
            <v>1</v>
          </cell>
          <cell r="AV106">
            <v>0</v>
          </cell>
          <cell r="AW106" t="b">
            <v>0</v>
          </cell>
          <cell r="AX106" t="str">
            <v/>
          </cell>
          <cell r="AY106" t="b">
            <v>0</v>
          </cell>
          <cell r="AZ106" t="b">
            <v>0</v>
          </cell>
          <cell r="BA106">
            <v>0</v>
          </cell>
          <cell r="BB106">
            <v>0</v>
          </cell>
          <cell r="BC106">
            <v>45</v>
          </cell>
          <cell r="BD106" t="str">
            <v>LIB</v>
          </cell>
          <cell r="BE106" t="str">
            <v>LIB</v>
          </cell>
          <cell r="BF106">
            <v>1</v>
          </cell>
          <cell r="BG106">
            <v>0</v>
          </cell>
          <cell r="BH106" t="str">
            <v/>
          </cell>
          <cell r="BI106" t="str">
            <v/>
          </cell>
          <cell r="BJ106" t="str">
            <v/>
          </cell>
          <cell r="BK106" t="str">
            <v/>
          </cell>
          <cell r="BL106">
            <v>140</v>
          </cell>
          <cell r="BM106">
            <v>511</v>
          </cell>
          <cell r="BN106">
            <v>190</v>
          </cell>
          <cell r="BO106">
            <v>1978</v>
          </cell>
          <cell r="BP106">
            <v>0</v>
          </cell>
          <cell r="BQ106">
            <v>2819</v>
          </cell>
        </row>
        <row r="107">
          <cell r="A107" t="str">
            <v>000273</v>
          </cell>
          <cell r="B107" t="str">
            <v/>
          </cell>
          <cell r="C107" t="str">
            <v/>
          </cell>
          <cell r="D107" t="str">
            <v>AISLADO DE SOJA</v>
          </cell>
          <cell r="E107" t="str">
            <v>CONT.ALERGENO</v>
          </cell>
          <cell r="F107" t="str">
            <v>IN</v>
          </cell>
          <cell r="G107" t="str">
            <v>KG</v>
          </cell>
          <cell r="H107" t="str">
            <v>KG5</v>
          </cell>
          <cell r="I107" t="b">
            <v>1</v>
          </cell>
          <cell r="J107" t="b">
            <v>1</v>
          </cell>
          <cell r="K107" t="b">
            <v>0</v>
          </cell>
          <cell r="L107" t="str">
            <v>CompraVenta</v>
          </cell>
          <cell r="M107" t="str">
            <v>N</v>
          </cell>
          <cell r="N107" t="b">
            <v>1</v>
          </cell>
          <cell r="O107">
            <v>0.01</v>
          </cell>
          <cell r="P107" t="b">
            <v>0</v>
          </cell>
          <cell r="Q107" t="str">
            <v>INTERNO</v>
          </cell>
          <cell r="R107">
            <v>0</v>
          </cell>
          <cell r="S107" t="str">
            <v/>
          </cell>
          <cell r="T107">
            <v>0</v>
          </cell>
          <cell r="U107" t="str">
            <v/>
          </cell>
          <cell r="V107">
            <v>0</v>
          </cell>
          <cell r="W107" t="str">
            <v/>
          </cell>
          <cell r="X107">
            <v>0</v>
          </cell>
          <cell r="Y107" t="str">
            <v/>
          </cell>
          <cell r="Z107" t="str">
            <v/>
          </cell>
          <cell r="AA107" t="str">
            <v>Textur</v>
          </cell>
          <cell r="AB107">
            <v>0</v>
          </cell>
          <cell r="AC107" t="str">
            <v/>
          </cell>
          <cell r="AD107" t="str">
            <v/>
          </cell>
          <cell r="AE107" t="str">
            <v/>
          </cell>
          <cell r="AF107" t="str">
            <v/>
          </cell>
          <cell r="AG107">
            <v>0</v>
          </cell>
          <cell r="AH107" t="str">
            <v>EST</v>
          </cell>
          <cell r="AI107">
            <v>0</v>
          </cell>
          <cell r="AJ107" t="str">
            <v/>
          </cell>
          <cell r="AK107" t="str">
            <v/>
          </cell>
          <cell r="AM107">
            <v>0</v>
          </cell>
          <cell r="AN107" t="str">
            <v>KG</v>
          </cell>
          <cell r="AO107" t="str">
            <v>***</v>
          </cell>
          <cell r="AP107" t="str">
            <v>zzzzzz</v>
          </cell>
          <cell r="AQ107" t="b">
            <v>0</v>
          </cell>
          <cell r="AR107" t="b">
            <v>1</v>
          </cell>
          <cell r="AS107">
            <v>30</v>
          </cell>
          <cell r="AT107">
            <v>6</v>
          </cell>
          <cell r="AU107">
            <v>1</v>
          </cell>
          <cell r="AV107">
            <v>0</v>
          </cell>
          <cell r="AW107" t="b">
            <v>0</v>
          </cell>
          <cell r="AX107" t="str">
            <v/>
          </cell>
          <cell r="AY107" t="b">
            <v>0</v>
          </cell>
          <cell r="AZ107" t="b">
            <v>0</v>
          </cell>
          <cell r="BA107">
            <v>0</v>
          </cell>
          <cell r="BB107">
            <v>0</v>
          </cell>
          <cell r="BC107">
            <v>45</v>
          </cell>
          <cell r="BD107" t="str">
            <v>LIB</v>
          </cell>
          <cell r="BE107" t="str">
            <v>LIB</v>
          </cell>
          <cell r="BF107">
            <v>1</v>
          </cell>
          <cell r="BG107">
            <v>0</v>
          </cell>
          <cell r="BH107" t="str">
            <v/>
          </cell>
          <cell r="BI107" t="str">
            <v/>
          </cell>
          <cell r="BJ107" t="str">
            <v/>
          </cell>
          <cell r="BK107" t="str">
            <v/>
          </cell>
          <cell r="BL107">
            <v>140</v>
          </cell>
          <cell r="BM107">
            <v>511</v>
          </cell>
          <cell r="BN107">
            <v>190</v>
          </cell>
          <cell r="BO107">
            <v>1978</v>
          </cell>
          <cell r="BP107">
            <v>0</v>
          </cell>
          <cell r="BQ107">
            <v>2819</v>
          </cell>
        </row>
        <row r="108">
          <cell r="A108" t="str">
            <v>000274</v>
          </cell>
          <cell r="B108" t="str">
            <v/>
          </cell>
          <cell r="C108" t="str">
            <v/>
          </cell>
          <cell r="D108" t="str">
            <v>HIELO EN ESCAMAS</v>
          </cell>
          <cell r="E108" t="str">
            <v/>
          </cell>
          <cell r="F108" t="str">
            <v>IN</v>
          </cell>
          <cell r="G108" t="str">
            <v>KGS</v>
          </cell>
          <cell r="H108" t="str">
            <v>019</v>
          </cell>
          <cell r="I108" t="b">
            <v>1</v>
          </cell>
          <cell r="J108" t="b">
            <v>1</v>
          </cell>
          <cell r="K108" t="b">
            <v>0</v>
          </cell>
          <cell r="L108" t="str">
            <v>CompraVenta</v>
          </cell>
          <cell r="M108" t="str">
            <v>N</v>
          </cell>
          <cell r="N108" t="b">
            <v>1</v>
          </cell>
          <cell r="O108">
            <v>0.01</v>
          </cell>
          <cell r="P108" t="b">
            <v>0</v>
          </cell>
          <cell r="Q108" t="str">
            <v>INTERNO</v>
          </cell>
          <cell r="R108">
            <v>0</v>
          </cell>
          <cell r="S108" t="str">
            <v/>
          </cell>
          <cell r="T108">
            <v>0</v>
          </cell>
          <cell r="U108" t="str">
            <v/>
          </cell>
          <cell r="V108">
            <v>0</v>
          </cell>
          <cell r="W108" t="str">
            <v/>
          </cell>
          <cell r="X108">
            <v>0</v>
          </cell>
          <cell r="Y108" t="str">
            <v/>
          </cell>
          <cell r="Z108" t="str">
            <v/>
          </cell>
          <cell r="AA108" t="str">
            <v>Hielo</v>
          </cell>
          <cell r="AB108">
            <v>0</v>
          </cell>
          <cell r="AC108" t="str">
            <v/>
          </cell>
          <cell r="AD108" t="str">
            <v/>
          </cell>
          <cell r="AE108" t="str">
            <v/>
          </cell>
          <cell r="AF108" t="str">
            <v/>
          </cell>
          <cell r="AG108">
            <v>0</v>
          </cell>
          <cell r="AH108" t="str">
            <v>N-EST</v>
          </cell>
          <cell r="AI108">
            <v>0</v>
          </cell>
          <cell r="AJ108" t="str">
            <v/>
          </cell>
          <cell r="AK108" t="str">
            <v/>
          </cell>
          <cell r="AM108">
            <v>0</v>
          </cell>
          <cell r="AN108" t="str">
            <v>KGS</v>
          </cell>
          <cell r="AO108" t="str">
            <v>***</v>
          </cell>
          <cell r="AP108" t="str">
            <v>zzzzzz</v>
          </cell>
          <cell r="AQ108" t="b">
            <v>0</v>
          </cell>
          <cell r="AR108" t="b">
            <v>1</v>
          </cell>
          <cell r="AS108">
            <v>2</v>
          </cell>
          <cell r="AT108">
            <v>1</v>
          </cell>
          <cell r="AU108">
            <v>1</v>
          </cell>
          <cell r="AV108">
            <v>0</v>
          </cell>
          <cell r="AW108" t="b">
            <v>0</v>
          </cell>
          <cell r="AX108" t="str">
            <v/>
          </cell>
          <cell r="AY108" t="b">
            <v>0</v>
          </cell>
          <cell r="AZ108" t="b">
            <v>0</v>
          </cell>
          <cell r="BA108">
            <v>0</v>
          </cell>
          <cell r="BB108">
            <v>0</v>
          </cell>
          <cell r="BC108">
            <v>45</v>
          </cell>
          <cell r="BD108" t="str">
            <v>LIB</v>
          </cell>
          <cell r="BE108" t="str">
            <v>LIB</v>
          </cell>
          <cell r="BF108">
            <v>1</v>
          </cell>
          <cell r="BG108">
            <v>0</v>
          </cell>
          <cell r="BH108" t="str">
            <v/>
          </cell>
          <cell r="BI108" t="str">
            <v/>
          </cell>
          <cell r="BJ108" t="str">
            <v/>
          </cell>
          <cell r="BK108" t="str">
            <v/>
          </cell>
          <cell r="BL108">
            <v>140</v>
          </cell>
          <cell r="BM108">
            <v>511</v>
          </cell>
          <cell r="BN108">
            <v>190</v>
          </cell>
          <cell r="BO108">
            <v>1978</v>
          </cell>
          <cell r="BP108">
            <v>0</v>
          </cell>
          <cell r="BQ108">
            <v>2819</v>
          </cell>
        </row>
        <row r="109">
          <cell r="A109" t="str">
            <v>000276</v>
          </cell>
          <cell r="B109" t="str">
            <v/>
          </cell>
          <cell r="C109" t="str">
            <v/>
          </cell>
          <cell r="D109" t="str">
            <v>FLOW PACK SWIFT SOJA CLASICA</v>
          </cell>
          <cell r="E109" t="str">
            <v/>
          </cell>
          <cell r="F109" t="str">
            <v>IN</v>
          </cell>
          <cell r="G109" t="str">
            <v>KG</v>
          </cell>
          <cell r="H109" t="str">
            <v>0112</v>
          </cell>
          <cell r="I109" t="b">
            <v>1</v>
          </cell>
          <cell r="J109" t="b">
            <v>1</v>
          </cell>
          <cell r="K109" t="b">
            <v>0</v>
          </cell>
          <cell r="L109" t="str">
            <v>CompraVenta</v>
          </cell>
          <cell r="M109" t="str">
            <v>N</v>
          </cell>
          <cell r="N109" t="b">
            <v>1</v>
          </cell>
          <cell r="O109">
            <v>0.01</v>
          </cell>
          <cell r="P109" t="b">
            <v>0</v>
          </cell>
          <cell r="Q109" t="str">
            <v>INTERNO</v>
          </cell>
          <cell r="R109">
            <v>0</v>
          </cell>
          <cell r="S109" t="str">
            <v/>
          </cell>
          <cell r="T109">
            <v>0</v>
          </cell>
          <cell r="U109" t="str">
            <v/>
          </cell>
          <cell r="V109">
            <v>0</v>
          </cell>
          <cell r="W109" t="str">
            <v/>
          </cell>
          <cell r="X109">
            <v>0</v>
          </cell>
          <cell r="Y109" t="str">
            <v/>
          </cell>
          <cell r="Z109" t="str">
            <v/>
          </cell>
          <cell r="AA109" t="str">
            <v>Flow</v>
          </cell>
          <cell r="AB109">
            <v>0</v>
          </cell>
          <cell r="AC109" t="str">
            <v/>
          </cell>
          <cell r="AD109" t="str">
            <v/>
          </cell>
          <cell r="AE109" t="str">
            <v/>
          </cell>
          <cell r="AF109" t="str">
            <v/>
          </cell>
          <cell r="AG109">
            <v>0</v>
          </cell>
          <cell r="AH109" t="str">
            <v>EST</v>
          </cell>
          <cell r="AI109">
            <v>0</v>
          </cell>
          <cell r="AJ109" t="str">
            <v/>
          </cell>
          <cell r="AK109" t="str">
            <v/>
          </cell>
          <cell r="AM109">
            <v>0</v>
          </cell>
          <cell r="AN109" t="str">
            <v>KG</v>
          </cell>
          <cell r="AO109" t="str">
            <v>***</v>
          </cell>
          <cell r="AP109" t="str">
            <v>zzzzzz</v>
          </cell>
          <cell r="AQ109" t="b">
            <v>0</v>
          </cell>
          <cell r="AR109" t="b">
            <v>1</v>
          </cell>
          <cell r="AS109">
            <v>35</v>
          </cell>
          <cell r="AT109">
            <v>6</v>
          </cell>
          <cell r="AU109">
            <v>1</v>
          </cell>
          <cell r="AV109">
            <v>0</v>
          </cell>
          <cell r="AW109" t="b">
            <v>0</v>
          </cell>
          <cell r="AX109" t="str">
            <v/>
          </cell>
          <cell r="AY109" t="b">
            <v>0</v>
          </cell>
          <cell r="AZ109" t="b">
            <v>0</v>
          </cell>
          <cell r="BA109">
            <v>0</v>
          </cell>
          <cell r="BB109">
            <v>0</v>
          </cell>
          <cell r="BC109">
            <v>45</v>
          </cell>
          <cell r="BD109" t="str">
            <v>LIB</v>
          </cell>
          <cell r="BE109" t="str">
            <v>LIB</v>
          </cell>
          <cell r="BF109">
            <v>1</v>
          </cell>
          <cell r="BG109">
            <v>0</v>
          </cell>
          <cell r="BH109" t="str">
            <v/>
          </cell>
          <cell r="BI109" t="str">
            <v/>
          </cell>
          <cell r="BJ109" t="str">
            <v/>
          </cell>
          <cell r="BK109" t="str">
            <v/>
          </cell>
          <cell r="BL109">
            <v>140</v>
          </cell>
          <cell r="BM109">
            <v>511</v>
          </cell>
          <cell r="BN109">
            <v>190</v>
          </cell>
          <cell r="BO109">
            <v>1978</v>
          </cell>
          <cell r="BP109">
            <v>0</v>
          </cell>
          <cell r="BQ109">
            <v>2819</v>
          </cell>
        </row>
        <row r="110">
          <cell r="A110" t="str">
            <v>000277</v>
          </cell>
          <cell r="B110" t="str">
            <v/>
          </cell>
          <cell r="C110" t="str">
            <v/>
          </cell>
          <cell r="D110" t="str">
            <v>FLOW PACK SWIFT SOJA OREGANO</v>
          </cell>
          <cell r="E110" t="str">
            <v/>
          </cell>
          <cell r="F110" t="str">
            <v>IN</v>
          </cell>
          <cell r="G110" t="str">
            <v>KG</v>
          </cell>
          <cell r="H110" t="str">
            <v>0112</v>
          </cell>
          <cell r="I110" t="b">
            <v>1</v>
          </cell>
          <cell r="J110" t="b">
            <v>1</v>
          </cell>
          <cell r="K110" t="b">
            <v>0</v>
          </cell>
          <cell r="L110" t="str">
            <v>CompraVenta</v>
          </cell>
          <cell r="M110" t="str">
            <v>N</v>
          </cell>
          <cell r="N110" t="b">
            <v>1</v>
          </cell>
          <cell r="O110">
            <v>0.01</v>
          </cell>
          <cell r="P110" t="b">
            <v>0</v>
          </cell>
          <cell r="Q110" t="str">
            <v>INTERNO</v>
          </cell>
          <cell r="R110">
            <v>0</v>
          </cell>
          <cell r="S110" t="str">
            <v/>
          </cell>
          <cell r="T110">
            <v>0</v>
          </cell>
          <cell r="U110" t="str">
            <v/>
          </cell>
          <cell r="V110">
            <v>0</v>
          </cell>
          <cell r="W110" t="str">
            <v/>
          </cell>
          <cell r="X110">
            <v>0</v>
          </cell>
          <cell r="Y110" t="str">
            <v/>
          </cell>
          <cell r="Z110" t="str">
            <v/>
          </cell>
          <cell r="AA110" t="str">
            <v>Flow</v>
          </cell>
          <cell r="AB110">
            <v>0</v>
          </cell>
          <cell r="AC110" t="str">
            <v/>
          </cell>
          <cell r="AD110" t="str">
            <v/>
          </cell>
          <cell r="AE110" t="str">
            <v/>
          </cell>
          <cell r="AF110" t="str">
            <v/>
          </cell>
          <cell r="AG110">
            <v>0</v>
          </cell>
          <cell r="AH110" t="str">
            <v>EST</v>
          </cell>
          <cell r="AI110">
            <v>0</v>
          </cell>
          <cell r="AJ110" t="str">
            <v/>
          </cell>
          <cell r="AK110" t="str">
            <v/>
          </cell>
          <cell r="AM110">
            <v>0</v>
          </cell>
          <cell r="AN110" t="str">
            <v>KG</v>
          </cell>
          <cell r="AO110" t="str">
            <v>***</v>
          </cell>
          <cell r="AP110" t="str">
            <v>zzzzzz</v>
          </cell>
          <cell r="AQ110" t="b">
            <v>0</v>
          </cell>
          <cell r="AR110" t="b">
            <v>1</v>
          </cell>
          <cell r="AS110">
            <v>35</v>
          </cell>
          <cell r="AT110">
            <v>6</v>
          </cell>
          <cell r="AU110">
            <v>1</v>
          </cell>
          <cell r="AV110">
            <v>0</v>
          </cell>
          <cell r="AW110" t="b">
            <v>0</v>
          </cell>
          <cell r="AX110" t="str">
            <v/>
          </cell>
          <cell r="AY110" t="b">
            <v>0</v>
          </cell>
          <cell r="AZ110" t="b">
            <v>0</v>
          </cell>
          <cell r="BA110">
            <v>0</v>
          </cell>
          <cell r="BB110">
            <v>0</v>
          </cell>
          <cell r="BC110">
            <v>45</v>
          </cell>
          <cell r="BD110" t="str">
            <v>LIB</v>
          </cell>
          <cell r="BE110" t="str">
            <v>LIB</v>
          </cell>
          <cell r="BF110">
            <v>1</v>
          </cell>
          <cell r="BG110">
            <v>0</v>
          </cell>
          <cell r="BH110" t="str">
            <v/>
          </cell>
          <cell r="BI110" t="str">
            <v/>
          </cell>
          <cell r="BJ110" t="str">
            <v/>
          </cell>
          <cell r="BK110" t="str">
            <v/>
          </cell>
          <cell r="BL110">
            <v>140</v>
          </cell>
          <cell r="BM110">
            <v>511</v>
          </cell>
          <cell r="BN110">
            <v>190</v>
          </cell>
          <cell r="BO110">
            <v>1978</v>
          </cell>
          <cell r="BP110">
            <v>0</v>
          </cell>
          <cell r="BQ110">
            <v>2819</v>
          </cell>
        </row>
        <row r="111">
          <cell r="A111" t="str">
            <v>000278</v>
          </cell>
          <cell r="B111" t="str">
            <v/>
          </cell>
          <cell r="C111" t="str">
            <v/>
          </cell>
          <cell r="D111" t="str">
            <v>FLOW PACK SWIFT SOJA J&amp;Q</v>
          </cell>
          <cell r="E111" t="str">
            <v/>
          </cell>
          <cell r="F111" t="str">
            <v>IN</v>
          </cell>
          <cell r="G111" t="str">
            <v>KG</v>
          </cell>
          <cell r="H111" t="str">
            <v>0112</v>
          </cell>
          <cell r="I111" t="b">
            <v>1</v>
          </cell>
          <cell r="J111" t="b">
            <v>1</v>
          </cell>
          <cell r="K111" t="b">
            <v>0</v>
          </cell>
          <cell r="L111" t="str">
            <v>CompraVenta</v>
          </cell>
          <cell r="M111" t="str">
            <v>N</v>
          </cell>
          <cell r="N111" t="b">
            <v>1</v>
          </cell>
          <cell r="O111">
            <v>0.01</v>
          </cell>
          <cell r="P111" t="b">
            <v>0</v>
          </cell>
          <cell r="Q111" t="str">
            <v>INTERNO</v>
          </cell>
          <cell r="R111">
            <v>0</v>
          </cell>
          <cell r="S111" t="str">
            <v/>
          </cell>
          <cell r="T111">
            <v>0</v>
          </cell>
          <cell r="U111" t="str">
            <v/>
          </cell>
          <cell r="V111">
            <v>0</v>
          </cell>
          <cell r="W111" t="str">
            <v/>
          </cell>
          <cell r="X111">
            <v>0</v>
          </cell>
          <cell r="Y111" t="str">
            <v/>
          </cell>
          <cell r="Z111" t="str">
            <v/>
          </cell>
          <cell r="AA111" t="str">
            <v>Flow</v>
          </cell>
          <cell r="AB111">
            <v>0</v>
          </cell>
          <cell r="AC111" t="str">
            <v/>
          </cell>
          <cell r="AD111" t="str">
            <v/>
          </cell>
          <cell r="AE111" t="str">
            <v/>
          </cell>
          <cell r="AF111" t="str">
            <v/>
          </cell>
          <cell r="AG111">
            <v>0</v>
          </cell>
          <cell r="AH111" t="str">
            <v>EST</v>
          </cell>
          <cell r="AI111">
            <v>0</v>
          </cell>
          <cell r="AJ111" t="str">
            <v/>
          </cell>
          <cell r="AK111" t="str">
            <v/>
          </cell>
          <cell r="AM111">
            <v>0</v>
          </cell>
          <cell r="AN111" t="str">
            <v>KG</v>
          </cell>
          <cell r="AO111" t="str">
            <v>***</v>
          </cell>
          <cell r="AP111" t="str">
            <v>zzzzzz</v>
          </cell>
          <cell r="AQ111" t="b">
            <v>0</v>
          </cell>
          <cell r="AR111" t="b">
            <v>1</v>
          </cell>
          <cell r="AS111">
            <v>35</v>
          </cell>
          <cell r="AT111">
            <v>6</v>
          </cell>
          <cell r="AU111">
            <v>1</v>
          </cell>
          <cell r="AV111">
            <v>0</v>
          </cell>
          <cell r="AW111" t="b">
            <v>0</v>
          </cell>
          <cell r="AX111" t="str">
            <v/>
          </cell>
          <cell r="AY111" t="b">
            <v>0</v>
          </cell>
          <cell r="AZ111" t="b">
            <v>0</v>
          </cell>
          <cell r="BA111">
            <v>0</v>
          </cell>
          <cell r="BB111">
            <v>0</v>
          </cell>
          <cell r="BC111">
            <v>45</v>
          </cell>
          <cell r="BD111" t="str">
            <v>LIB</v>
          </cell>
          <cell r="BE111" t="str">
            <v>LIB</v>
          </cell>
          <cell r="BF111">
            <v>1</v>
          </cell>
          <cell r="BG111">
            <v>0</v>
          </cell>
          <cell r="BH111" t="str">
            <v/>
          </cell>
          <cell r="BI111" t="str">
            <v/>
          </cell>
          <cell r="BJ111" t="str">
            <v/>
          </cell>
          <cell r="BK111" t="str">
            <v/>
          </cell>
          <cell r="BL111">
            <v>140</v>
          </cell>
          <cell r="BM111">
            <v>511</v>
          </cell>
          <cell r="BN111">
            <v>190</v>
          </cell>
          <cell r="BO111">
            <v>1978</v>
          </cell>
          <cell r="BP111">
            <v>0</v>
          </cell>
          <cell r="BQ111">
            <v>2819</v>
          </cell>
        </row>
        <row r="112">
          <cell r="A112" t="str">
            <v>000279</v>
          </cell>
          <cell r="B112" t="str">
            <v/>
          </cell>
          <cell r="C112" t="str">
            <v/>
          </cell>
          <cell r="D112" t="str">
            <v>FLOW PACK SWIFT SOJA E&amp;Q</v>
          </cell>
          <cell r="E112" t="str">
            <v/>
          </cell>
          <cell r="F112" t="str">
            <v>IN</v>
          </cell>
          <cell r="G112" t="str">
            <v>KG</v>
          </cell>
          <cell r="H112" t="str">
            <v>0112</v>
          </cell>
          <cell r="I112" t="b">
            <v>1</v>
          </cell>
          <cell r="J112" t="b">
            <v>1</v>
          </cell>
          <cell r="K112" t="b">
            <v>0</v>
          </cell>
          <cell r="L112" t="str">
            <v>CompraVenta</v>
          </cell>
          <cell r="M112" t="str">
            <v>N</v>
          </cell>
          <cell r="N112" t="b">
            <v>1</v>
          </cell>
          <cell r="O112">
            <v>0.01</v>
          </cell>
          <cell r="P112" t="b">
            <v>0</v>
          </cell>
          <cell r="Q112" t="str">
            <v>INTERNO</v>
          </cell>
          <cell r="R112">
            <v>0</v>
          </cell>
          <cell r="S112" t="str">
            <v/>
          </cell>
          <cell r="T112">
            <v>0</v>
          </cell>
          <cell r="U112" t="str">
            <v/>
          </cell>
          <cell r="V112">
            <v>0</v>
          </cell>
          <cell r="W112" t="str">
            <v/>
          </cell>
          <cell r="X112">
            <v>0</v>
          </cell>
          <cell r="Y112" t="str">
            <v/>
          </cell>
          <cell r="Z112" t="str">
            <v/>
          </cell>
          <cell r="AA112" t="str">
            <v>Flow</v>
          </cell>
          <cell r="AB112">
            <v>0</v>
          </cell>
          <cell r="AC112" t="str">
            <v/>
          </cell>
          <cell r="AD112" t="str">
            <v/>
          </cell>
          <cell r="AE112" t="str">
            <v/>
          </cell>
          <cell r="AF112" t="str">
            <v/>
          </cell>
          <cell r="AG112">
            <v>0</v>
          </cell>
          <cell r="AH112" t="str">
            <v>EST</v>
          </cell>
          <cell r="AI112">
            <v>0</v>
          </cell>
          <cell r="AJ112" t="str">
            <v/>
          </cell>
          <cell r="AK112" t="str">
            <v/>
          </cell>
          <cell r="AM112">
            <v>0</v>
          </cell>
          <cell r="AN112" t="str">
            <v>KG</v>
          </cell>
          <cell r="AO112" t="str">
            <v>***</v>
          </cell>
          <cell r="AP112" t="str">
            <v>zzzzzz</v>
          </cell>
          <cell r="AQ112" t="b">
            <v>0</v>
          </cell>
          <cell r="AR112" t="b">
            <v>1</v>
          </cell>
          <cell r="AS112">
            <v>35</v>
          </cell>
          <cell r="AT112">
            <v>6</v>
          </cell>
          <cell r="AU112">
            <v>1</v>
          </cell>
          <cell r="AV112">
            <v>0</v>
          </cell>
          <cell r="AW112" t="b">
            <v>0</v>
          </cell>
          <cell r="AX112" t="str">
            <v/>
          </cell>
          <cell r="AY112" t="b">
            <v>0</v>
          </cell>
          <cell r="AZ112" t="b">
            <v>0</v>
          </cell>
          <cell r="BA112">
            <v>0</v>
          </cell>
          <cell r="BB112">
            <v>0</v>
          </cell>
          <cell r="BC112">
            <v>45</v>
          </cell>
          <cell r="BD112" t="str">
            <v>LIB</v>
          </cell>
          <cell r="BE112" t="str">
            <v>LIB</v>
          </cell>
          <cell r="BF112">
            <v>1</v>
          </cell>
          <cell r="BG112">
            <v>0</v>
          </cell>
          <cell r="BH112" t="str">
            <v/>
          </cell>
          <cell r="BI112" t="str">
            <v/>
          </cell>
          <cell r="BJ112" t="str">
            <v/>
          </cell>
          <cell r="BK112" t="str">
            <v/>
          </cell>
          <cell r="BL112">
            <v>140</v>
          </cell>
          <cell r="BM112">
            <v>511</v>
          </cell>
          <cell r="BN112">
            <v>190</v>
          </cell>
          <cell r="BO112">
            <v>1978</v>
          </cell>
          <cell r="BP112">
            <v>0</v>
          </cell>
          <cell r="BQ112">
            <v>2819</v>
          </cell>
        </row>
        <row r="113">
          <cell r="A113" t="str">
            <v>000280</v>
          </cell>
          <cell r="B113" t="str">
            <v/>
          </cell>
          <cell r="C113" t="str">
            <v/>
          </cell>
          <cell r="D113" t="str">
            <v>FLOW PACK DIA% SOJA J&amp;Q</v>
          </cell>
          <cell r="E113" t="str">
            <v/>
          </cell>
          <cell r="F113" t="str">
            <v>IN</v>
          </cell>
          <cell r="G113" t="str">
            <v>KG</v>
          </cell>
          <cell r="H113" t="str">
            <v>0112</v>
          </cell>
          <cell r="I113" t="b">
            <v>1</v>
          </cell>
          <cell r="J113" t="b">
            <v>1</v>
          </cell>
          <cell r="K113" t="b">
            <v>0</v>
          </cell>
          <cell r="L113" t="str">
            <v>CompraVenta</v>
          </cell>
          <cell r="M113" t="str">
            <v>N</v>
          </cell>
          <cell r="N113" t="b">
            <v>1</v>
          </cell>
          <cell r="O113">
            <v>0.01</v>
          </cell>
          <cell r="P113" t="b">
            <v>0</v>
          </cell>
          <cell r="Q113" t="str">
            <v>INTERNO</v>
          </cell>
          <cell r="R113">
            <v>0</v>
          </cell>
          <cell r="S113" t="str">
            <v/>
          </cell>
          <cell r="T113">
            <v>0</v>
          </cell>
          <cell r="U113" t="str">
            <v/>
          </cell>
          <cell r="V113">
            <v>0</v>
          </cell>
          <cell r="W113" t="str">
            <v/>
          </cell>
          <cell r="X113">
            <v>0</v>
          </cell>
          <cell r="Y113" t="str">
            <v/>
          </cell>
          <cell r="Z113" t="str">
            <v/>
          </cell>
          <cell r="AA113" t="str">
            <v>Flow</v>
          </cell>
          <cell r="AB113">
            <v>0</v>
          </cell>
          <cell r="AC113" t="str">
            <v/>
          </cell>
          <cell r="AD113" t="str">
            <v/>
          </cell>
          <cell r="AE113" t="str">
            <v/>
          </cell>
          <cell r="AF113" t="str">
            <v/>
          </cell>
          <cell r="AG113">
            <v>0</v>
          </cell>
          <cell r="AH113" t="str">
            <v>EST</v>
          </cell>
          <cell r="AI113">
            <v>0</v>
          </cell>
          <cell r="AJ113" t="str">
            <v/>
          </cell>
          <cell r="AK113" t="str">
            <v/>
          </cell>
          <cell r="AM113">
            <v>0</v>
          </cell>
          <cell r="AN113" t="str">
            <v>KG</v>
          </cell>
          <cell r="AO113" t="str">
            <v>***</v>
          </cell>
          <cell r="AP113" t="str">
            <v>zzzzzz</v>
          </cell>
          <cell r="AQ113" t="b">
            <v>0</v>
          </cell>
          <cell r="AR113" t="b">
            <v>1</v>
          </cell>
          <cell r="AS113">
            <v>35</v>
          </cell>
          <cell r="AT113">
            <v>6</v>
          </cell>
          <cell r="AU113">
            <v>1</v>
          </cell>
          <cell r="AV113">
            <v>0</v>
          </cell>
          <cell r="AW113" t="b">
            <v>0</v>
          </cell>
          <cell r="AX113" t="str">
            <v/>
          </cell>
          <cell r="AY113" t="b">
            <v>0</v>
          </cell>
          <cell r="AZ113" t="b">
            <v>0</v>
          </cell>
          <cell r="BA113">
            <v>0</v>
          </cell>
          <cell r="BB113">
            <v>0</v>
          </cell>
          <cell r="BC113">
            <v>45</v>
          </cell>
          <cell r="BD113" t="str">
            <v>LIB</v>
          </cell>
          <cell r="BE113" t="str">
            <v>LIB</v>
          </cell>
          <cell r="BF113">
            <v>1</v>
          </cell>
          <cell r="BG113">
            <v>0</v>
          </cell>
          <cell r="BH113" t="str">
            <v/>
          </cell>
          <cell r="BI113" t="str">
            <v/>
          </cell>
          <cell r="BJ113" t="str">
            <v/>
          </cell>
          <cell r="BK113" t="str">
            <v/>
          </cell>
          <cell r="BL113">
            <v>140</v>
          </cell>
          <cell r="BM113">
            <v>511</v>
          </cell>
          <cell r="BN113">
            <v>190</v>
          </cell>
          <cell r="BO113">
            <v>1978</v>
          </cell>
          <cell r="BP113">
            <v>0</v>
          </cell>
          <cell r="BQ113">
            <v>2819</v>
          </cell>
        </row>
        <row r="114">
          <cell r="A114" t="str">
            <v>000281</v>
          </cell>
          <cell r="B114" t="str">
            <v/>
          </cell>
          <cell r="C114" t="str">
            <v/>
          </cell>
          <cell r="D114" t="str">
            <v>FLOW PACK SOJA COTO CLASICA</v>
          </cell>
          <cell r="E114" t="str">
            <v/>
          </cell>
          <cell r="F114" t="str">
            <v>AR</v>
          </cell>
          <cell r="G114" t="str">
            <v>KG</v>
          </cell>
          <cell r="H114" t="str">
            <v>0112</v>
          </cell>
          <cell r="I114" t="b">
            <v>1</v>
          </cell>
          <cell r="J114" t="b">
            <v>0</v>
          </cell>
          <cell r="K114" t="b">
            <v>0</v>
          </cell>
          <cell r="L114" t="str">
            <v>CompraVenta</v>
          </cell>
          <cell r="M114" t="str">
            <v>N</v>
          </cell>
          <cell r="N114" t="b">
            <v>0</v>
          </cell>
          <cell r="O114">
            <v>0</v>
          </cell>
          <cell r="P114" t="b">
            <v>0</v>
          </cell>
          <cell r="Q114" t="str">
            <v>INTERNO</v>
          </cell>
          <cell r="R114">
            <v>0</v>
          </cell>
          <cell r="S114" t="str">
            <v/>
          </cell>
          <cell r="T114">
            <v>0</v>
          </cell>
          <cell r="U114" t="str">
            <v/>
          </cell>
          <cell r="V114">
            <v>0</v>
          </cell>
          <cell r="W114" t="str">
            <v/>
          </cell>
          <cell r="X114">
            <v>0</v>
          </cell>
          <cell r="Y114" t="str">
            <v/>
          </cell>
          <cell r="Z114" t="str">
            <v/>
          </cell>
          <cell r="AA114" t="str">
            <v/>
          </cell>
          <cell r="AB114">
            <v>0</v>
          </cell>
          <cell r="AC114" t="str">
            <v/>
          </cell>
          <cell r="AD114" t="str">
            <v/>
          </cell>
          <cell r="AE114" t="str">
            <v/>
          </cell>
          <cell r="AF114" t="str">
            <v/>
          </cell>
          <cell r="AG114">
            <v>0</v>
          </cell>
          <cell r="AH114" t="str">
            <v>EST</v>
          </cell>
          <cell r="AI114">
            <v>0</v>
          </cell>
          <cell r="AJ114" t="str">
            <v/>
          </cell>
          <cell r="AK114" t="str">
            <v/>
          </cell>
          <cell r="AM114">
            <v>0</v>
          </cell>
          <cell r="AN114" t="str">
            <v>KG</v>
          </cell>
          <cell r="AO114" t="str">
            <v>***</v>
          </cell>
          <cell r="AP114" t="str">
            <v>zzzzzz</v>
          </cell>
          <cell r="AQ114" t="b">
            <v>0</v>
          </cell>
          <cell r="AR114" t="b">
            <v>1</v>
          </cell>
          <cell r="AS114">
            <v>0</v>
          </cell>
          <cell r="AT114">
            <v>0</v>
          </cell>
          <cell r="AU114">
            <v>1</v>
          </cell>
          <cell r="AV114">
            <v>0</v>
          </cell>
          <cell r="AW114" t="b">
            <v>0</v>
          </cell>
          <cell r="AX114" t="str">
            <v/>
          </cell>
          <cell r="AY114" t="b">
            <v>0</v>
          </cell>
          <cell r="AZ114" t="b">
            <v>0</v>
          </cell>
          <cell r="BA114">
            <v>0</v>
          </cell>
          <cell r="BB114">
            <v>0</v>
          </cell>
          <cell r="BC114">
            <v>0</v>
          </cell>
          <cell r="BD114" t="str">
            <v>LIB</v>
          </cell>
          <cell r="BE114" t="str">
            <v>LIB</v>
          </cell>
          <cell r="BF114">
            <v>1</v>
          </cell>
          <cell r="BG114">
            <v>0</v>
          </cell>
          <cell r="BH114" t="str">
            <v/>
          </cell>
          <cell r="BI114" t="str">
            <v/>
          </cell>
          <cell r="BJ114" t="str">
            <v/>
          </cell>
          <cell r="BK114" t="str">
            <v/>
          </cell>
          <cell r="BL114">
            <v>140</v>
          </cell>
          <cell r="BM114">
            <v>511</v>
          </cell>
          <cell r="BN114">
            <v>190</v>
          </cell>
          <cell r="BO114">
            <v>1978</v>
          </cell>
          <cell r="BP114">
            <v>0</v>
          </cell>
          <cell r="BQ114">
            <v>2819</v>
          </cell>
        </row>
        <row r="115">
          <cell r="A115" t="str">
            <v>000282</v>
          </cell>
          <cell r="B115" t="str">
            <v/>
          </cell>
          <cell r="C115" t="str">
            <v/>
          </cell>
          <cell r="D115" t="str">
            <v>FLOW PACK SOJA GV CLASICA</v>
          </cell>
          <cell r="E115" t="str">
            <v/>
          </cell>
          <cell r="F115" t="str">
            <v>AR</v>
          </cell>
          <cell r="G115" t="str">
            <v>KG</v>
          </cell>
          <cell r="H115" t="str">
            <v>0112</v>
          </cell>
          <cell r="I115" t="b">
            <v>1</v>
          </cell>
          <cell r="J115" t="b">
            <v>0</v>
          </cell>
          <cell r="K115" t="b">
            <v>0</v>
          </cell>
          <cell r="L115" t="str">
            <v>CompraVenta</v>
          </cell>
          <cell r="M115" t="str">
            <v>N</v>
          </cell>
          <cell r="N115" t="b">
            <v>0</v>
          </cell>
          <cell r="O115">
            <v>0</v>
          </cell>
          <cell r="P115" t="b">
            <v>0</v>
          </cell>
          <cell r="Q115" t="str">
            <v>INTERNO</v>
          </cell>
          <cell r="R115">
            <v>0</v>
          </cell>
          <cell r="S115" t="str">
            <v/>
          </cell>
          <cell r="T115">
            <v>0</v>
          </cell>
          <cell r="U115" t="str">
            <v/>
          </cell>
          <cell r="V115">
            <v>0</v>
          </cell>
          <cell r="W115" t="str">
            <v/>
          </cell>
          <cell r="X115">
            <v>0</v>
          </cell>
          <cell r="Y115" t="str">
            <v/>
          </cell>
          <cell r="Z115" t="str">
            <v/>
          </cell>
          <cell r="AA115" t="str">
            <v/>
          </cell>
          <cell r="AB115">
            <v>0</v>
          </cell>
          <cell r="AC115" t="str">
            <v/>
          </cell>
          <cell r="AD115" t="str">
            <v/>
          </cell>
          <cell r="AE115" t="str">
            <v/>
          </cell>
          <cell r="AF115" t="str">
            <v/>
          </cell>
          <cell r="AG115">
            <v>0</v>
          </cell>
          <cell r="AH115" t="str">
            <v>EST</v>
          </cell>
          <cell r="AI115">
            <v>0</v>
          </cell>
          <cell r="AJ115" t="str">
            <v/>
          </cell>
          <cell r="AK115" t="str">
            <v/>
          </cell>
          <cell r="AM115">
            <v>0</v>
          </cell>
          <cell r="AN115" t="str">
            <v>KG</v>
          </cell>
          <cell r="AO115" t="str">
            <v>***</v>
          </cell>
          <cell r="AP115" t="str">
            <v>zzzzzz</v>
          </cell>
          <cell r="AQ115" t="b">
            <v>0</v>
          </cell>
          <cell r="AR115" t="b">
            <v>1</v>
          </cell>
          <cell r="AS115">
            <v>0</v>
          </cell>
          <cell r="AT115">
            <v>0</v>
          </cell>
          <cell r="AU115">
            <v>1</v>
          </cell>
          <cell r="AV115">
            <v>0</v>
          </cell>
          <cell r="AW115" t="b">
            <v>0</v>
          </cell>
          <cell r="AX115" t="str">
            <v/>
          </cell>
          <cell r="AY115" t="b">
            <v>0</v>
          </cell>
          <cell r="AZ115" t="b">
            <v>0</v>
          </cell>
          <cell r="BA115">
            <v>0</v>
          </cell>
          <cell r="BB115">
            <v>0</v>
          </cell>
          <cell r="BC115">
            <v>0</v>
          </cell>
          <cell r="BD115" t="str">
            <v>LIB</v>
          </cell>
          <cell r="BE115" t="str">
            <v>LIB</v>
          </cell>
          <cell r="BF115">
            <v>1</v>
          </cell>
          <cell r="BG115">
            <v>0</v>
          </cell>
          <cell r="BH115" t="str">
            <v/>
          </cell>
          <cell r="BI115" t="str">
            <v/>
          </cell>
          <cell r="BJ115" t="str">
            <v/>
          </cell>
          <cell r="BK115" t="str">
            <v/>
          </cell>
          <cell r="BL115">
            <v>140</v>
          </cell>
          <cell r="BM115">
            <v>511</v>
          </cell>
          <cell r="BN115">
            <v>190</v>
          </cell>
          <cell r="BO115">
            <v>1978</v>
          </cell>
          <cell r="BP115">
            <v>0</v>
          </cell>
          <cell r="BQ115">
            <v>2819</v>
          </cell>
        </row>
        <row r="116">
          <cell r="A116" t="str">
            <v>000283</v>
          </cell>
          <cell r="B116" t="str">
            <v/>
          </cell>
          <cell r="C116" t="str">
            <v/>
          </cell>
          <cell r="D116" t="str">
            <v>FLOW PACK SOJA GV T&amp;Q</v>
          </cell>
          <cell r="E116" t="str">
            <v/>
          </cell>
          <cell r="F116" t="str">
            <v>AR</v>
          </cell>
          <cell r="G116" t="str">
            <v>KG</v>
          </cell>
          <cell r="H116" t="str">
            <v>0112</v>
          </cell>
          <cell r="I116" t="b">
            <v>1</v>
          </cell>
          <cell r="J116" t="b">
            <v>0</v>
          </cell>
          <cell r="K116" t="b">
            <v>0</v>
          </cell>
          <cell r="L116" t="str">
            <v>CompraVenta</v>
          </cell>
          <cell r="M116" t="str">
            <v>N</v>
          </cell>
          <cell r="N116" t="b">
            <v>0</v>
          </cell>
          <cell r="O116">
            <v>0</v>
          </cell>
          <cell r="P116" t="b">
            <v>0</v>
          </cell>
          <cell r="Q116" t="str">
            <v>INTERNO</v>
          </cell>
          <cell r="R116">
            <v>0</v>
          </cell>
          <cell r="S116" t="str">
            <v/>
          </cell>
          <cell r="T116">
            <v>0</v>
          </cell>
          <cell r="U116" t="str">
            <v/>
          </cell>
          <cell r="V116">
            <v>0</v>
          </cell>
          <cell r="W116" t="str">
            <v/>
          </cell>
          <cell r="X116">
            <v>0</v>
          </cell>
          <cell r="Y116" t="str">
            <v/>
          </cell>
          <cell r="Z116" t="str">
            <v/>
          </cell>
          <cell r="AA116" t="str">
            <v/>
          </cell>
          <cell r="AB116">
            <v>0</v>
          </cell>
          <cell r="AC116" t="str">
            <v/>
          </cell>
          <cell r="AD116" t="str">
            <v/>
          </cell>
          <cell r="AE116" t="str">
            <v/>
          </cell>
          <cell r="AF116" t="str">
            <v/>
          </cell>
          <cell r="AG116">
            <v>0</v>
          </cell>
          <cell r="AH116" t="str">
            <v>EST</v>
          </cell>
          <cell r="AI116">
            <v>0</v>
          </cell>
          <cell r="AJ116" t="str">
            <v/>
          </cell>
          <cell r="AK116" t="str">
            <v/>
          </cell>
          <cell r="AM116">
            <v>0</v>
          </cell>
          <cell r="AN116" t="str">
            <v>KG</v>
          </cell>
          <cell r="AO116" t="str">
            <v>***</v>
          </cell>
          <cell r="AP116" t="str">
            <v>zzzzzz</v>
          </cell>
          <cell r="AQ116" t="b">
            <v>0</v>
          </cell>
          <cell r="AR116" t="b">
            <v>1</v>
          </cell>
          <cell r="AS116">
            <v>0</v>
          </cell>
          <cell r="AT116">
            <v>0</v>
          </cell>
          <cell r="AU116">
            <v>1</v>
          </cell>
          <cell r="AV116">
            <v>0</v>
          </cell>
          <cell r="AW116" t="b">
            <v>0</v>
          </cell>
          <cell r="AX116" t="str">
            <v/>
          </cell>
          <cell r="AY116" t="b">
            <v>0</v>
          </cell>
          <cell r="AZ116" t="b">
            <v>0</v>
          </cell>
          <cell r="BA116">
            <v>0</v>
          </cell>
          <cell r="BB116">
            <v>0</v>
          </cell>
          <cell r="BC116">
            <v>0</v>
          </cell>
          <cell r="BD116" t="str">
            <v>LIB</v>
          </cell>
          <cell r="BE116" t="str">
            <v>LIB</v>
          </cell>
          <cell r="BF116">
            <v>1</v>
          </cell>
          <cell r="BG116">
            <v>0</v>
          </cell>
          <cell r="BH116" t="str">
            <v/>
          </cell>
          <cell r="BI116" t="str">
            <v/>
          </cell>
          <cell r="BJ116" t="str">
            <v/>
          </cell>
          <cell r="BK116" t="str">
            <v/>
          </cell>
          <cell r="BL116">
            <v>140</v>
          </cell>
          <cell r="BM116">
            <v>511</v>
          </cell>
          <cell r="BN116">
            <v>190</v>
          </cell>
          <cell r="BO116">
            <v>1978</v>
          </cell>
          <cell r="BP116">
            <v>0</v>
          </cell>
          <cell r="BQ116">
            <v>2819</v>
          </cell>
        </row>
        <row r="117">
          <cell r="A117" t="str">
            <v>000284</v>
          </cell>
          <cell r="B117" t="str">
            <v/>
          </cell>
          <cell r="C117" t="str">
            <v/>
          </cell>
          <cell r="D117" t="str">
            <v>FLOW PACK SOJA GV E&amp;Q</v>
          </cell>
          <cell r="E117" t="str">
            <v/>
          </cell>
          <cell r="F117" t="str">
            <v>AR</v>
          </cell>
          <cell r="G117" t="str">
            <v>KG</v>
          </cell>
          <cell r="H117" t="str">
            <v>0112</v>
          </cell>
          <cell r="I117" t="b">
            <v>1</v>
          </cell>
          <cell r="J117" t="b">
            <v>0</v>
          </cell>
          <cell r="K117" t="b">
            <v>0</v>
          </cell>
          <cell r="L117" t="str">
            <v>CompraVenta</v>
          </cell>
          <cell r="M117" t="str">
            <v>N</v>
          </cell>
          <cell r="N117" t="b">
            <v>0</v>
          </cell>
          <cell r="O117">
            <v>0</v>
          </cell>
          <cell r="P117" t="b">
            <v>0</v>
          </cell>
          <cell r="Q117" t="str">
            <v>INTERNO</v>
          </cell>
          <cell r="R117">
            <v>0</v>
          </cell>
          <cell r="S117" t="str">
            <v/>
          </cell>
          <cell r="T117">
            <v>0</v>
          </cell>
          <cell r="U117" t="str">
            <v/>
          </cell>
          <cell r="V117">
            <v>0</v>
          </cell>
          <cell r="W117" t="str">
            <v/>
          </cell>
          <cell r="X117">
            <v>0</v>
          </cell>
          <cell r="Y117" t="str">
            <v/>
          </cell>
          <cell r="Z117" t="str">
            <v/>
          </cell>
          <cell r="AA117" t="str">
            <v/>
          </cell>
          <cell r="AB117">
            <v>0</v>
          </cell>
          <cell r="AC117" t="str">
            <v/>
          </cell>
          <cell r="AD117" t="str">
            <v/>
          </cell>
          <cell r="AE117" t="str">
            <v/>
          </cell>
          <cell r="AF117" t="str">
            <v/>
          </cell>
          <cell r="AG117">
            <v>0</v>
          </cell>
          <cell r="AH117" t="str">
            <v>EST</v>
          </cell>
          <cell r="AI117">
            <v>0</v>
          </cell>
          <cell r="AJ117" t="str">
            <v/>
          </cell>
          <cell r="AK117" t="str">
            <v/>
          </cell>
          <cell r="AM117">
            <v>0</v>
          </cell>
          <cell r="AN117" t="str">
            <v>KG</v>
          </cell>
          <cell r="AO117" t="str">
            <v>***</v>
          </cell>
          <cell r="AP117" t="str">
            <v>zzzzzz</v>
          </cell>
          <cell r="AQ117" t="b">
            <v>0</v>
          </cell>
          <cell r="AR117" t="b">
            <v>1</v>
          </cell>
          <cell r="AS117">
            <v>0</v>
          </cell>
          <cell r="AT117">
            <v>0</v>
          </cell>
          <cell r="AU117">
            <v>1</v>
          </cell>
          <cell r="AV117">
            <v>0</v>
          </cell>
          <cell r="AW117" t="b">
            <v>0</v>
          </cell>
          <cell r="AX117" t="str">
            <v/>
          </cell>
          <cell r="AY117" t="b">
            <v>0</v>
          </cell>
          <cell r="AZ117" t="b">
            <v>0</v>
          </cell>
          <cell r="BA117">
            <v>0</v>
          </cell>
          <cell r="BB117">
            <v>0</v>
          </cell>
          <cell r="BC117">
            <v>0</v>
          </cell>
          <cell r="BD117" t="str">
            <v>LIB</v>
          </cell>
          <cell r="BE117" t="str">
            <v>LIB</v>
          </cell>
          <cell r="BF117">
            <v>1</v>
          </cell>
          <cell r="BG117">
            <v>0</v>
          </cell>
          <cell r="BH117" t="str">
            <v/>
          </cell>
          <cell r="BI117" t="str">
            <v/>
          </cell>
          <cell r="BJ117" t="str">
            <v/>
          </cell>
          <cell r="BK117" t="str">
            <v/>
          </cell>
          <cell r="BL117">
            <v>140</v>
          </cell>
          <cell r="BM117">
            <v>511</v>
          </cell>
          <cell r="BN117">
            <v>190</v>
          </cell>
          <cell r="BO117">
            <v>1978</v>
          </cell>
          <cell r="BP117">
            <v>0</v>
          </cell>
          <cell r="BQ117">
            <v>2819</v>
          </cell>
        </row>
        <row r="118">
          <cell r="A118" t="str">
            <v>000285</v>
          </cell>
          <cell r="B118" t="str">
            <v/>
          </cell>
          <cell r="C118" t="str">
            <v/>
          </cell>
          <cell r="D118" t="str">
            <v>FLOW PACK SOJA LA CLASICA</v>
          </cell>
          <cell r="E118" t="str">
            <v/>
          </cell>
          <cell r="F118" t="str">
            <v>IN</v>
          </cell>
          <cell r="G118" t="str">
            <v>KG</v>
          </cell>
          <cell r="H118" t="str">
            <v>0112</v>
          </cell>
          <cell r="I118" t="b">
            <v>1</v>
          </cell>
          <cell r="J118" t="b">
            <v>1</v>
          </cell>
          <cell r="K118" t="b">
            <v>0</v>
          </cell>
          <cell r="L118" t="str">
            <v>CompraVenta</v>
          </cell>
          <cell r="M118" t="str">
            <v>N</v>
          </cell>
          <cell r="N118" t="b">
            <v>1</v>
          </cell>
          <cell r="O118">
            <v>0.01</v>
          </cell>
          <cell r="P118" t="b">
            <v>0</v>
          </cell>
          <cell r="Q118" t="str">
            <v>INTERNO</v>
          </cell>
          <cell r="R118">
            <v>0</v>
          </cell>
          <cell r="S118" t="str">
            <v/>
          </cell>
          <cell r="T118">
            <v>0</v>
          </cell>
          <cell r="U118" t="str">
            <v/>
          </cell>
          <cell r="V118">
            <v>0</v>
          </cell>
          <cell r="W118" t="str">
            <v/>
          </cell>
          <cell r="X118">
            <v>0</v>
          </cell>
          <cell r="Y118" t="str">
            <v/>
          </cell>
          <cell r="Z118" t="str">
            <v/>
          </cell>
          <cell r="AA118" t="str">
            <v>Flow</v>
          </cell>
          <cell r="AB118">
            <v>0</v>
          </cell>
          <cell r="AC118" t="str">
            <v/>
          </cell>
          <cell r="AD118" t="str">
            <v/>
          </cell>
          <cell r="AE118" t="str">
            <v/>
          </cell>
          <cell r="AF118" t="str">
            <v/>
          </cell>
          <cell r="AG118">
            <v>0</v>
          </cell>
          <cell r="AH118" t="str">
            <v>EST</v>
          </cell>
          <cell r="AI118">
            <v>0</v>
          </cell>
          <cell r="AJ118" t="str">
            <v/>
          </cell>
          <cell r="AK118" t="str">
            <v/>
          </cell>
          <cell r="AM118">
            <v>0</v>
          </cell>
          <cell r="AN118" t="str">
            <v>KG</v>
          </cell>
          <cell r="AO118" t="str">
            <v>***</v>
          </cell>
          <cell r="AP118" t="str">
            <v>zzzzzz</v>
          </cell>
          <cell r="AQ118" t="b">
            <v>0</v>
          </cell>
          <cell r="AR118" t="b">
            <v>1</v>
          </cell>
          <cell r="AS118">
            <v>35</v>
          </cell>
          <cell r="AT118">
            <v>6</v>
          </cell>
          <cell r="AU118">
            <v>1</v>
          </cell>
          <cell r="AV118">
            <v>0</v>
          </cell>
          <cell r="AW118" t="b">
            <v>0</v>
          </cell>
          <cell r="AX118" t="str">
            <v/>
          </cell>
          <cell r="AY118" t="b">
            <v>0</v>
          </cell>
          <cell r="AZ118" t="b">
            <v>0</v>
          </cell>
          <cell r="BA118">
            <v>0</v>
          </cell>
          <cell r="BB118">
            <v>0</v>
          </cell>
          <cell r="BC118">
            <v>45</v>
          </cell>
          <cell r="BD118" t="str">
            <v>LIB</v>
          </cell>
          <cell r="BE118" t="str">
            <v>LIB</v>
          </cell>
          <cell r="BF118">
            <v>1</v>
          </cell>
          <cell r="BG118">
            <v>0</v>
          </cell>
          <cell r="BH118" t="str">
            <v/>
          </cell>
          <cell r="BI118" t="str">
            <v/>
          </cell>
          <cell r="BJ118" t="str">
            <v/>
          </cell>
          <cell r="BK118" t="str">
            <v/>
          </cell>
          <cell r="BL118">
            <v>140</v>
          </cell>
          <cell r="BM118">
            <v>511</v>
          </cell>
          <cell r="BN118">
            <v>190</v>
          </cell>
          <cell r="BO118">
            <v>1978</v>
          </cell>
          <cell r="BP118">
            <v>0</v>
          </cell>
          <cell r="BQ118">
            <v>2819</v>
          </cell>
        </row>
        <row r="119">
          <cell r="A119" t="str">
            <v>000286</v>
          </cell>
          <cell r="B119" t="str">
            <v/>
          </cell>
          <cell r="C119" t="str">
            <v/>
          </cell>
          <cell r="D119" t="str">
            <v>FLOW PACK SOJA LA OREGANO</v>
          </cell>
          <cell r="E119" t="str">
            <v/>
          </cell>
          <cell r="F119" t="str">
            <v>IN</v>
          </cell>
          <cell r="G119" t="str">
            <v>KG</v>
          </cell>
          <cell r="H119" t="str">
            <v>0112</v>
          </cell>
          <cell r="I119" t="b">
            <v>1</v>
          </cell>
          <cell r="J119" t="b">
            <v>1</v>
          </cell>
          <cell r="K119" t="b">
            <v>0</v>
          </cell>
          <cell r="L119" t="str">
            <v>CompraVenta</v>
          </cell>
          <cell r="M119" t="str">
            <v>N</v>
          </cell>
          <cell r="N119" t="b">
            <v>1</v>
          </cell>
          <cell r="O119">
            <v>0.01</v>
          </cell>
          <cell r="P119" t="b">
            <v>0</v>
          </cell>
          <cell r="Q119" t="str">
            <v>INTERNO</v>
          </cell>
          <cell r="R119">
            <v>0</v>
          </cell>
          <cell r="S119" t="str">
            <v/>
          </cell>
          <cell r="T119">
            <v>0</v>
          </cell>
          <cell r="U119" t="str">
            <v/>
          </cell>
          <cell r="V119">
            <v>0</v>
          </cell>
          <cell r="W119" t="str">
            <v/>
          </cell>
          <cell r="X119">
            <v>0</v>
          </cell>
          <cell r="Y119" t="str">
            <v/>
          </cell>
          <cell r="Z119" t="str">
            <v/>
          </cell>
          <cell r="AA119" t="str">
            <v>Flow</v>
          </cell>
          <cell r="AB119">
            <v>0</v>
          </cell>
          <cell r="AC119" t="str">
            <v/>
          </cell>
          <cell r="AD119" t="str">
            <v/>
          </cell>
          <cell r="AE119" t="str">
            <v/>
          </cell>
          <cell r="AF119" t="str">
            <v/>
          </cell>
          <cell r="AG119">
            <v>0</v>
          </cell>
          <cell r="AH119" t="str">
            <v>EST</v>
          </cell>
          <cell r="AI119">
            <v>0</v>
          </cell>
          <cell r="AJ119" t="str">
            <v/>
          </cell>
          <cell r="AK119" t="str">
            <v/>
          </cell>
          <cell r="AM119">
            <v>0</v>
          </cell>
          <cell r="AN119" t="str">
            <v>KG</v>
          </cell>
          <cell r="AO119" t="str">
            <v>***</v>
          </cell>
          <cell r="AP119" t="str">
            <v>zzzzzz</v>
          </cell>
          <cell r="AQ119" t="b">
            <v>0</v>
          </cell>
          <cell r="AR119" t="b">
            <v>1</v>
          </cell>
          <cell r="AS119">
            <v>35</v>
          </cell>
          <cell r="AT119">
            <v>6</v>
          </cell>
          <cell r="AU119">
            <v>1</v>
          </cell>
          <cell r="AV119">
            <v>0</v>
          </cell>
          <cell r="AW119" t="b">
            <v>0</v>
          </cell>
          <cell r="AX119" t="str">
            <v/>
          </cell>
          <cell r="AY119" t="b">
            <v>0</v>
          </cell>
          <cell r="AZ119" t="b">
            <v>0</v>
          </cell>
          <cell r="BA119">
            <v>0</v>
          </cell>
          <cell r="BB119">
            <v>0</v>
          </cell>
          <cell r="BC119">
            <v>45</v>
          </cell>
          <cell r="BD119" t="str">
            <v>LIB</v>
          </cell>
          <cell r="BE119" t="str">
            <v>LIB</v>
          </cell>
          <cell r="BF119">
            <v>1</v>
          </cell>
          <cell r="BG119">
            <v>0</v>
          </cell>
          <cell r="BH119" t="str">
            <v/>
          </cell>
          <cell r="BI119" t="str">
            <v/>
          </cell>
          <cell r="BJ119" t="str">
            <v/>
          </cell>
          <cell r="BK119" t="str">
            <v/>
          </cell>
          <cell r="BL119">
            <v>140</v>
          </cell>
          <cell r="BM119">
            <v>511</v>
          </cell>
          <cell r="BN119">
            <v>190</v>
          </cell>
          <cell r="BO119">
            <v>1978</v>
          </cell>
          <cell r="BP119">
            <v>0</v>
          </cell>
          <cell r="BQ119">
            <v>2819</v>
          </cell>
        </row>
        <row r="120">
          <cell r="A120" t="str">
            <v>000287</v>
          </cell>
          <cell r="B120" t="str">
            <v/>
          </cell>
          <cell r="C120" t="str">
            <v/>
          </cell>
          <cell r="D120" t="str">
            <v>FLOW PACK SOJA LA PROVENZAL</v>
          </cell>
          <cell r="E120" t="str">
            <v/>
          </cell>
          <cell r="F120" t="str">
            <v>AR</v>
          </cell>
          <cell r="G120" t="str">
            <v>KG</v>
          </cell>
          <cell r="H120" t="str">
            <v>0112</v>
          </cell>
          <cell r="I120" t="b">
            <v>1</v>
          </cell>
          <cell r="J120" t="b">
            <v>0</v>
          </cell>
          <cell r="K120" t="b">
            <v>0</v>
          </cell>
          <cell r="L120" t="str">
            <v>CompraVenta</v>
          </cell>
          <cell r="M120" t="str">
            <v>N</v>
          </cell>
          <cell r="N120" t="b">
            <v>0</v>
          </cell>
          <cell r="O120">
            <v>0</v>
          </cell>
          <cell r="P120" t="b">
            <v>0</v>
          </cell>
          <cell r="Q120" t="str">
            <v>INTERNO</v>
          </cell>
          <cell r="R120">
            <v>0</v>
          </cell>
          <cell r="S120" t="str">
            <v/>
          </cell>
          <cell r="T120">
            <v>0</v>
          </cell>
          <cell r="U120" t="str">
            <v/>
          </cell>
          <cell r="V120">
            <v>0</v>
          </cell>
          <cell r="W120" t="str">
            <v/>
          </cell>
          <cell r="X120">
            <v>0</v>
          </cell>
          <cell r="Y120" t="str">
            <v/>
          </cell>
          <cell r="Z120" t="str">
            <v/>
          </cell>
          <cell r="AA120" t="str">
            <v/>
          </cell>
          <cell r="AB120">
            <v>0</v>
          </cell>
          <cell r="AC120" t="str">
            <v/>
          </cell>
          <cell r="AD120" t="str">
            <v/>
          </cell>
          <cell r="AE120" t="str">
            <v/>
          </cell>
          <cell r="AF120" t="str">
            <v/>
          </cell>
          <cell r="AG120">
            <v>0</v>
          </cell>
          <cell r="AH120" t="str">
            <v>EST</v>
          </cell>
          <cell r="AI120">
            <v>0</v>
          </cell>
          <cell r="AJ120" t="str">
            <v/>
          </cell>
          <cell r="AK120" t="str">
            <v/>
          </cell>
          <cell r="AM120">
            <v>0</v>
          </cell>
          <cell r="AN120" t="str">
            <v>KG</v>
          </cell>
          <cell r="AO120" t="str">
            <v>***</v>
          </cell>
          <cell r="AP120" t="str">
            <v>zzzzzz</v>
          </cell>
          <cell r="AQ120" t="b">
            <v>0</v>
          </cell>
          <cell r="AR120" t="b">
            <v>1</v>
          </cell>
          <cell r="AS120">
            <v>0</v>
          </cell>
          <cell r="AT120">
            <v>0</v>
          </cell>
          <cell r="AU120">
            <v>1</v>
          </cell>
          <cell r="AV120">
            <v>0</v>
          </cell>
          <cell r="AW120" t="b">
            <v>0</v>
          </cell>
          <cell r="AX120" t="str">
            <v/>
          </cell>
          <cell r="AY120" t="b">
            <v>0</v>
          </cell>
          <cell r="AZ120" t="b">
            <v>0</v>
          </cell>
          <cell r="BA120">
            <v>0</v>
          </cell>
          <cell r="BB120">
            <v>0</v>
          </cell>
          <cell r="BC120">
            <v>0</v>
          </cell>
          <cell r="BD120" t="str">
            <v>LIB</v>
          </cell>
          <cell r="BE120" t="str">
            <v>LIB</v>
          </cell>
          <cell r="BF120">
            <v>1</v>
          </cell>
          <cell r="BG120">
            <v>0</v>
          </cell>
          <cell r="BH120" t="str">
            <v/>
          </cell>
          <cell r="BI120" t="str">
            <v/>
          </cell>
          <cell r="BJ120" t="str">
            <v/>
          </cell>
          <cell r="BK120" t="str">
            <v/>
          </cell>
          <cell r="BL120">
            <v>140</v>
          </cell>
          <cell r="BM120">
            <v>511</v>
          </cell>
          <cell r="BN120">
            <v>190</v>
          </cell>
          <cell r="BO120">
            <v>1978</v>
          </cell>
          <cell r="BP120">
            <v>0</v>
          </cell>
          <cell r="BQ120">
            <v>2819</v>
          </cell>
        </row>
        <row r="121">
          <cell r="A121" t="str">
            <v>000288</v>
          </cell>
          <cell r="B121" t="str">
            <v/>
          </cell>
          <cell r="C121" t="str">
            <v/>
          </cell>
          <cell r="D121" t="str">
            <v>FLOW PACK SOJA LA J&amp;Q</v>
          </cell>
          <cell r="E121" t="str">
            <v/>
          </cell>
          <cell r="F121" t="str">
            <v>IN</v>
          </cell>
          <cell r="G121" t="str">
            <v>KG</v>
          </cell>
          <cell r="H121" t="str">
            <v>0112</v>
          </cell>
          <cell r="I121" t="b">
            <v>1</v>
          </cell>
          <cell r="J121" t="b">
            <v>1</v>
          </cell>
          <cell r="K121" t="b">
            <v>0</v>
          </cell>
          <cell r="L121" t="str">
            <v>CompraVenta</v>
          </cell>
          <cell r="M121" t="str">
            <v>N</v>
          </cell>
          <cell r="N121" t="b">
            <v>1</v>
          </cell>
          <cell r="O121">
            <v>0.01</v>
          </cell>
          <cell r="P121" t="b">
            <v>0</v>
          </cell>
          <cell r="Q121" t="str">
            <v>INTERNO</v>
          </cell>
          <cell r="R121">
            <v>0</v>
          </cell>
          <cell r="S121" t="str">
            <v/>
          </cell>
          <cell r="T121">
            <v>0</v>
          </cell>
          <cell r="U121" t="str">
            <v/>
          </cell>
          <cell r="V121">
            <v>0</v>
          </cell>
          <cell r="W121" t="str">
            <v/>
          </cell>
          <cell r="X121">
            <v>0</v>
          </cell>
          <cell r="Y121" t="str">
            <v/>
          </cell>
          <cell r="Z121" t="str">
            <v/>
          </cell>
          <cell r="AA121" t="str">
            <v>Flow</v>
          </cell>
          <cell r="AB121">
            <v>0</v>
          </cell>
          <cell r="AC121" t="str">
            <v/>
          </cell>
          <cell r="AD121" t="str">
            <v/>
          </cell>
          <cell r="AE121" t="str">
            <v/>
          </cell>
          <cell r="AF121" t="str">
            <v/>
          </cell>
          <cell r="AG121">
            <v>0</v>
          </cell>
          <cell r="AH121" t="str">
            <v>EST</v>
          </cell>
          <cell r="AI121">
            <v>0</v>
          </cell>
          <cell r="AJ121" t="str">
            <v/>
          </cell>
          <cell r="AK121" t="str">
            <v/>
          </cell>
          <cell r="AM121">
            <v>0</v>
          </cell>
          <cell r="AN121" t="str">
            <v>KG</v>
          </cell>
          <cell r="AO121" t="str">
            <v>***</v>
          </cell>
          <cell r="AP121" t="str">
            <v>zzzzzz</v>
          </cell>
          <cell r="AQ121" t="b">
            <v>0</v>
          </cell>
          <cell r="AR121" t="b">
            <v>1</v>
          </cell>
          <cell r="AS121">
            <v>35</v>
          </cell>
          <cell r="AT121">
            <v>6</v>
          </cell>
          <cell r="AU121">
            <v>1</v>
          </cell>
          <cell r="AV121">
            <v>0</v>
          </cell>
          <cell r="AW121" t="b">
            <v>0</v>
          </cell>
          <cell r="AX121" t="str">
            <v/>
          </cell>
          <cell r="AY121" t="b">
            <v>0</v>
          </cell>
          <cell r="AZ121" t="b">
            <v>0</v>
          </cell>
          <cell r="BA121">
            <v>0</v>
          </cell>
          <cell r="BB121">
            <v>0</v>
          </cell>
          <cell r="BC121">
            <v>45</v>
          </cell>
          <cell r="BD121" t="str">
            <v>LIB</v>
          </cell>
          <cell r="BE121" t="str">
            <v>LIB</v>
          </cell>
          <cell r="BF121">
            <v>1</v>
          </cell>
          <cell r="BG121">
            <v>0</v>
          </cell>
          <cell r="BH121" t="str">
            <v/>
          </cell>
          <cell r="BI121" t="str">
            <v/>
          </cell>
          <cell r="BJ121" t="str">
            <v/>
          </cell>
          <cell r="BK121" t="str">
            <v/>
          </cell>
          <cell r="BL121">
            <v>140</v>
          </cell>
          <cell r="BM121">
            <v>511</v>
          </cell>
          <cell r="BN121">
            <v>190</v>
          </cell>
          <cell r="BO121">
            <v>1978</v>
          </cell>
          <cell r="BP121">
            <v>0</v>
          </cell>
          <cell r="BQ121">
            <v>2819</v>
          </cell>
        </row>
        <row r="122">
          <cell r="A122" t="str">
            <v>000289</v>
          </cell>
          <cell r="B122" t="str">
            <v/>
          </cell>
          <cell r="C122" t="str">
            <v/>
          </cell>
          <cell r="D122" t="str">
            <v>FLOW PACK SOJA LA E&amp;Q</v>
          </cell>
          <cell r="E122" t="str">
            <v/>
          </cell>
          <cell r="F122" t="str">
            <v>IN</v>
          </cell>
          <cell r="G122" t="str">
            <v>KG</v>
          </cell>
          <cell r="H122" t="str">
            <v>0112</v>
          </cell>
          <cell r="I122" t="b">
            <v>1</v>
          </cell>
          <cell r="J122" t="b">
            <v>1</v>
          </cell>
          <cell r="K122" t="b">
            <v>0</v>
          </cell>
          <cell r="L122" t="str">
            <v>CompraVenta</v>
          </cell>
          <cell r="M122" t="str">
            <v>N</v>
          </cell>
          <cell r="N122" t="b">
            <v>1</v>
          </cell>
          <cell r="O122">
            <v>0.01</v>
          </cell>
          <cell r="P122" t="b">
            <v>0</v>
          </cell>
          <cell r="Q122" t="str">
            <v>INTERNO</v>
          </cell>
          <cell r="R122">
            <v>0</v>
          </cell>
          <cell r="S122" t="str">
            <v/>
          </cell>
          <cell r="T122">
            <v>0</v>
          </cell>
          <cell r="U122" t="str">
            <v/>
          </cell>
          <cell r="V122">
            <v>0</v>
          </cell>
          <cell r="W122" t="str">
            <v/>
          </cell>
          <cell r="X122">
            <v>0</v>
          </cell>
          <cell r="Y122" t="str">
            <v/>
          </cell>
          <cell r="Z122" t="str">
            <v/>
          </cell>
          <cell r="AA122" t="str">
            <v>Flow</v>
          </cell>
          <cell r="AB122">
            <v>0</v>
          </cell>
          <cell r="AC122" t="str">
            <v/>
          </cell>
          <cell r="AD122" t="str">
            <v/>
          </cell>
          <cell r="AE122" t="str">
            <v/>
          </cell>
          <cell r="AF122" t="str">
            <v/>
          </cell>
          <cell r="AG122">
            <v>0</v>
          </cell>
          <cell r="AH122" t="str">
            <v>EST</v>
          </cell>
          <cell r="AI122">
            <v>0</v>
          </cell>
          <cell r="AJ122" t="str">
            <v/>
          </cell>
          <cell r="AK122" t="str">
            <v/>
          </cell>
          <cell r="AM122">
            <v>0</v>
          </cell>
          <cell r="AN122" t="str">
            <v>KG</v>
          </cell>
          <cell r="AO122" t="str">
            <v>***</v>
          </cell>
          <cell r="AP122" t="str">
            <v>zzzzzz</v>
          </cell>
          <cell r="AQ122" t="b">
            <v>0</v>
          </cell>
          <cell r="AR122" t="b">
            <v>1</v>
          </cell>
          <cell r="AS122">
            <v>35</v>
          </cell>
          <cell r="AT122">
            <v>6</v>
          </cell>
          <cell r="AU122">
            <v>1</v>
          </cell>
          <cell r="AV122">
            <v>0</v>
          </cell>
          <cell r="AW122" t="b">
            <v>0</v>
          </cell>
          <cell r="AX122" t="str">
            <v/>
          </cell>
          <cell r="AY122" t="b">
            <v>0</v>
          </cell>
          <cell r="AZ122" t="b">
            <v>0</v>
          </cell>
          <cell r="BA122">
            <v>0</v>
          </cell>
          <cell r="BB122">
            <v>0</v>
          </cell>
          <cell r="BC122">
            <v>45</v>
          </cell>
          <cell r="BD122" t="str">
            <v>LIB</v>
          </cell>
          <cell r="BE122" t="str">
            <v>LIB</v>
          </cell>
          <cell r="BF122">
            <v>1</v>
          </cell>
          <cell r="BG122">
            <v>0</v>
          </cell>
          <cell r="BH122" t="str">
            <v/>
          </cell>
          <cell r="BI122" t="str">
            <v/>
          </cell>
          <cell r="BJ122" t="str">
            <v/>
          </cell>
          <cell r="BK122" t="str">
            <v/>
          </cell>
          <cell r="BL122">
            <v>140</v>
          </cell>
          <cell r="BM122">
            <v>511</v>
          </cell>
          <cell r="BN122">
            <v>190</v>
          </cell>
          <cell r="BO122">
            <v>1978</v>
          </cell>
          <cell r="BP122">
            <v>0</v>
          </cell>
          <cell r="BQ122">
            <v>2819</v>
          </cell>
        </row>
        <row r="123">
          <cell r="A123" t="str">
            <v>000294</v>
          </cell>
          <cell r="B123" t="str">
            <v/>
          </cell>
          <cell r="C123" t="str">
            <v/>
          </cell>
          <cell r="D123" t="str">
            <v>FLOW PACK SOJA JUMBO E&amp;Q</v>
          </cell>
          <cell r="E123" t="str">
            <v/>
          </cell>
          <cell r="F123" t="str">
            <v>AR</v>
          </cell>
          <cell r="G123" t="str">
            <v>KG</v>
          </cell>
          <cell r="H123" t="str">
            <v>0112</v>
          </cell>
          <cell r="I123" t="b">
            <v>1</v>
          </cell>
          <cell r="J123" t="b">
            <v>0</v>
          </cell>
          <cell r="K123" t="b">
            <v>0</v>
          </cell>
          <cell r="L123" t="str">
            <v>Compra</v>
          </cell>
          <cell r="M123" t="str">
            <v>N</v>
          </cell>
          <cell r="N123" t="b">
            <v>0</v>
          </cell>
          <cell r="O123">
            <v>0</v>
          </cell>
          <cell r="P123" t="b">
            <v>0</v>
          </cell>
          <cell r="Q123" t="str">
            <v>INTERNO</v>
          </cell>
          <cell r="R123">
            <v>0</v>
          </cell>
          <cell r="S123" t="str">
            <v/>
          </cell>
          <cell r="T123">
            <v>0</v>
          </cell>
          <cell r="U123" t="str">
            <v/>
          </cell>
          <cell r="V123">
            <v>0</v>
          </cell>
          <cell r="W123" t="str">
            <v/>
          </cell>
          <cell r="X123">
            <v>0</v>
          </cell>
          <cell r="Y123" t="str">
            <v/>
          </cell>
          <cell r="Z123" t="str">
            <v/>
          </cell>
          <cell r="AA123" t="str">
            <v/>
          </cell>
          <cell r="AB123">
            <v>0</v>
          </cell>
          <cell r="AC123" t="str">
            <v/>
          </cell>
          <cell r="AD123" t="str">
            <v/>
          </cell>
          <cell r="AE123" t="str">
            <v/>
          </cell>
          <cell r="AF123" t="str">
            <v/>
          </cell>
          <cell r="AG123">
            <v>0</v>
          </cell>
          <cell r="AH123" t="str">
            <v>EST</v>
          </cell>
          <cell r="AI123">
            <v>0</v>
          </cell>
          <cell r="AJ123" t="str">
            <v/>
          </cell>
          <cell r="AK123" t="str">
            <v/>
          </cell>
          <cell r="AM123">
            <v>0</v>
          </cell>
          <cell r="AN123" t="str">
            <v>KG</v>
          </cell>
          <cell r="AO123" t="str">
            <v>***</v>
          </cell>
          <cell r="AP123" t="str">
            <v>zzzzzz</v>
          </cell>
          <cell r="AQ123" t="b">
            <v>0</v>
          </cell>
          <cell r="AR123" t="b">
            <v>1</v>
          </cell>
          <cell r="AS123">
            <v>0</v>
          </cell>
          <cell r="AT123">
            <v>0</v>
          </cell>
          <cell r="AU123">
            <v>1</v>
          </cell>
          <cell r="AV123">
            <v>0</v>
          </cell>
          <cell r="AW123" t="b">
            <v>0</v>
          </cell>
          <cell r="AX123" t="str">
            <v/>
          </cell>
          <cell r="AY123" t="b">
            <v>0</v>
          </cell>
          <cell r="AZ123" t="b">
            <v>0</v>
          </cell>
          <cell r="BA123">
            <v>0</v>
          </cell>
          <cell r="BB123">
            <v>0</v>
          </cell>
          <cell r="BC123">
            <v>0</v>
          </cell>
          <cell r="BD123" t="str">
            <v>LIB</v>
          </cell>
          <cell r="BE123" t="str">
            <v>LIB</v>
          </cell>
          <cell r="BF123">
            <v>1</v>
          </cell>
          <cell r="BG123">
            <v>0</v>
          </cell>
          <cell r="BH123" t="str">
            <v/>
          </cell>
          <cell r="BI123" t="str">
            <v/>
          </cell>
          <cell r="BJ123" t="str">
            <v/>
          </cell>
          <cell r="BK123" t="str">
            <v/>
          </cell>
          <cell r="BL123">
            <v>140</v>
          </cell>
          <cell r="BM123">
            <v>511</v>
          </cell>
          <cell r="BN123">
            <v>190</v>
          </cell>
          <cell r="BO123">
            <v>1978</v>
          </cell>
          <cell r="BP123">
            <v>0</v>
          </cell>
          <cell r="BQ123">
            <v>2819</v>
          </cell>
        </row>
        <row r="124">
          <cell r="A124" t="str">
            <v>000309</v>
          </cell>
          <cell r="B124" t="str">
            <v/>
          </cell>
          <cell r="C124" t="str">
            <v/>
          </cell>
          <cell r="D124" t="str">
            <v>FLOW MCAIN BOM PAPA RETAIL 315</v>
          </cell>
          <cell r="E124" t="str">
            <v/>
          </cell>
          <cell r="F124" t="str">
            <v>IN</v>
          </cell>
          <cell r="G124" t="str">
            <v>KG</v>
          </cell>
          <cell r="H124" t="str">
            <v>0112</v>
          </cell>
          <cell r="I124" t="b">
            <v>1</v>
          </cell>
          <cell r="J124" t="b">
            <v>1</v>
          </cell>
          <cell r="K124" t="b">
            <v>0</v>
          </cell>
          <cell r="L124" t="str">
            <v>CompraVenta</v>
          </cell>
          <cell r="M124" t="str">
            <v>N</v>
          </cell>
          <cell r="N124" t="b">
            <v>1</v>
          </cell>
          <cell r="O124">
            <v>0.01</v>
          </cell>
          <cell r="P124" t="b">
            <v>0</v>
          </cell>
          <cell r="Q124" t="str">
            <v>INTERNO</v>
          </cell>
          <cell r="R124">
            <v>0</v>
          </cell>
          <cell r="S124" t="str">
            <v/>
          </cell>
          <cell r="T124">
            <v>0</v>
          </cell>
          <cell r="U124" t="str">
            <v/>
          </cell>
          <cell r="V124">
            <v>0</v>
          </cell>
          <cell r="W124" t="str">
            <v/>
          </cell>
          <cell r="X124">
            <v>0</v>
          </cell>
          <cell r="Y124" t="str">
            <v/>
          </cell>
          <cell r="Z124" t="str">
            <v/>
          </cell>
          <cell r="AA124" t="str">
            <v>Flow</v>
          </cell>
          <cell r="AB124">
            <v>0</v>
          </cell>
          <cell r="AC124" t="str">
            <v/>
          </cell>
          <cell r="AD124" t="str">
            <v/>
          </cell>
          <cell r="AE124" t="str">
            <v/>
          </cell>
          <cell r="AF124" t="str">
            <v/>
          </cell>
          <cell r="AG124">
            <v>0</v>
          </cell>
          <cell r="AH124" t="str">
            <v>EST</v>
          </cell>
          <cell r="AI124">
            <v>0</v>
          </cell>
          <cell r="AJ124" t="str">
            <v/>
          </cell>
          <cell r="AK124" t="str">
            <v/>
          </cell>
          <cell r="AM124">
            <v>0</v>
          </cell>
          <cell r="AN124" t="str">
            <v>KG</v>
          </cell>
          <cell r="AO124" t="str">
            <v>***</v>
          </cell>
          <cell r="AP124" t="str">
            <v>zzzzzz</v>
          </cell>
          <cell r="AQ124" t="b">
            <v>0</v>
          </cell>
          <cell r="AR124" t="b">
            <v>1</v>
          </cell>
          <cell r="AS124">
            <v>35</v>
          </cell>
          <cell r="AT124">
            <v>6</v>
          </cell>
          <cell r="AU124">
            <v>1</v>
          </cell>
          <cell r="AV124">
            <v>0</v>
          </cell>
          <cell r="AW124" t="b">
            <v>0</v>
          </cell>
          <cell r="AX124" t="str">
            <v/>
          </cell>
          <cell r="AY124" t="b">
            <v>0</v>
          </cell>
          <cell r="AZ124" t="b">
            <v>0</v>
          </cell>
          <cell r="BA124">
            <v>0</v>
          </cell>
          <cell r="BB124">
            <v>0</v>
          </cell>
          <cell r="BC124">
            <v>45</v>
          </cell>
          <cell r="BD124" t="str">
            <v>LIB</v>
          </cell>
          <cell r="BE124" t="str">
            <v>LIB</v>
          </cell>
          <cell r="BF124">
            <v>1</v>
          </cell>
          <cell r="BG124">
            <v>0</v>
          </cell>
          <cell r="BH124" t="str">
            <v/>
          </cell>
          <cell r="BI124" t="str">
            <v/>
          </cell>
          <cell r="BJ124" t="str">
            <v/>
          </cell>
          <cell r="BK124" t="str">
            <v/>
          </cell>
          <cell r="BL124">
            <v>140</v>
          </cell>
          <cell r="BM124">
            <v>511</v>
          </cell>
          <cell r="BN124">
            <v>190</v>
          </cell>
          <cell r="BO124">
            <v>1978</v>
          </cell>
          <cell r="BP124">
            <v>0</v>
          </cell>
          <cell r="BQ124">
            <v>2819</v>
          </cell>
        </row>
        <row r="125">
          <cell r="A125" t="str">
            <v>000311</v>
          </cell>
          <cell r="B125" t="str">
            <v/>
          </cell>
          <cell r="C125" t="str">
            <v/>
          </cell>
          <cell r="D125" t="str">
            <v>FLOW PACK PIZZA MOZZARELLA MF</v>
          </cell>
          <cell r="E125" t="str">
            <v/>
          </cell>
          <cell r="F125" t="str">
            <v>AR</v>
          </cell>
          <cell r="G125" t="str">
            <v>KG</v>
          </cell>
          <cell r="H125" t="str">
            <v>0112</v>
          </cell>
          <cell r="I125" t="b">
            <v>1</v>
          </cell>
          <cell r="J125" t="b">
            <v>0</v>
          </cell>
          <cell r="K125" t="b">
            <v>0</v>
          </cell>
          <cell r="L125" t="str">
            <v>CompraVenta</v>
          </cell>
          <cell r="M125" t="str">
            <v>N</v>
          </cell>
          <cell r="N125" t="b">
            <v>0</v>
          </cell>
          <cell r="O125">
            <v>0</v>
          </cell>
          <cell r="P125" t="b">
            <v>0</v>
          </cell>
          <cell r="Q125" t="str">
            <v>INTERNO</v>
          </cell>
          <cell r="R125">
            <v>0</v>
          </cell>
          <cell r="S125" t="str">
            <v/>
          </cell>
          <cell r="T125">
            <v>0</v>
          </cell>
          <cell r="U125" t="str">
            <v/>
          </cell>
          <cell r="V125">
            <v>0</v>
          </cell>
          <cell r="W125" t="str">
            <v/>
          </cell>
          <cell r="X125">
            <v>0</v>
          </cell>
          <cell r="Y125" t="str">
            <v/>
          </cell>
          <cell r="Z125" t="str">
            <v/>
          </cell>
          <cell r="AA125" t="str">
            <v/>
          </cell>
          <cell r="AB125">
            <v>0</v>
          </cell>
          <cell r="AC125" t="str">
            <v/>
          </cell>
          <cell r="AD125" t="str">
            <v/>
          </cell>
          <cell r="AE125" t="str">
            <v/>
          </cell>
          <cell r="AF125" t="str">
            <v/>
          </cell>
          <cell r="AG125">
            <v>0</v>
          </cell>
          <cell r="AH125" t="str">
            <v>EST</v>
          </cell>
          <cell r="AI125">
            <v>0</v>
          </cell>
          <cell r="AJ125" t="str">
            <v/>
          </cell>
          <cell r="AK125" t="str">
            <v/>
          </cell>
          <cell r="AM125">
            <v>0</v>
          </cell>
          <cell r="AN125" t="str">
            <v>KG</v>
          </cell>
          <cell r="AO125" t="str">
            <v>***</v>
          </cell>
          <cell r="AP125" t="str">
            <v>zzzzzz</v>
          </cell>
          <cell r="AQ125" t="b">
            <v>0</v>
          </cell>
          <cell r="AR125" t="b">
            <v>1</v>
          </cell>
          <cell r="AS125">
            <v>0</v>
          </cell>
          <cell r="AT125">
            <v>0</v>
          </cell>
          <cell r="AU125">
            <v>1</v>
          </cell>
          <cell r="AV125">
            <v>0</v>
          </cell>
          <cell r="AW125" t="b">
            <v>0</v>
          </cell>
          <cell r="AX125" t="str">
            <v/>
          </cell>
          <cell r="AY125" t="b">
            <v>0</v>
          </cell>
          <cell r="AZ125" t="b">
            <v>0</v>
          </cell>
          <cell r="BA125">
            <v>0</v>
          </cell>
          <cell r="BB125">
            <v>0</v>
          </cell>
          <cell r="BC125">
            <v>0</v>
          </cell>
          <cell r="BD125" t="str">
            <v>LIB</v>
          </cell>
          <cell r="BE125" t="str">
            <v>LIB</v>
          </cell>
          <cell r="BF125">
            <v>1</v>
          </cell>
          <cell r="BG125">
            <v>0</v>
          </cell>
          <cell r="BH125" t="str">
            <v/>
          </cell>
          <cell r="BI125" t="str">
            <v/>
          </cell>
          <cell r="BJ125" t="str">
            <v/>
          </cell>
          <cell r="BK125" t="str">
            <v/>
          </cell>
          <cell r="BL125">
            <v>140</v>
          </cell>
          <cell r="BM125">
            <v>511</v>
          </cell>
          <cell r="BN125">
            <v>190</v>
          </cell>
          <cell r="BO125">
            <v>1978</v>
          </cell>
          <cell r="BP125">
            <v>0</v>
          </cell>
          <cell r="BQ125">
            <v>2819</v>
          </cell>
        </row>
        <row r="126">
          <cell r="A126" t="str">
            <v>000313</v>
          </cell>
          <cell r="B126" t="str">
            <v>PIZZA GRIDO</v>
          </cell>
          <cell r="C126" t="str">
            <v/>
          </cell>
          <cell r="D126" t="str">
            <v>FLOWPACK PIZZA MOZZARE FRIZZIO</v>
          </cell>
          <cell r="E126" t="str">
            <v/>
          </cell>
          <cell r="F126" t="str">
            <v>IN</v>
          </cell>
          <cell r="G126" t="str">
            <v>KG</v>
          </cell>
          <cell r="H126" t="str">
            <v>0112</v>
          </cell>
          <cell r="I126" t="b">
            <v>1</v>
          </cell>
          <cell r="J126" t="b">
            <v>1</v>
          </cell>
          <cell r="K126" t="b">
            <v>0</v>
          </cell>
          <cell r="L126" t="str">
            <v>CompraVenta</v>
          </cell>
          <cell r="M126" t="str">
            <v>N</v>
          </cell>
          <cell r="N126" t="b">
            <v>1</v>
          </cell>
          <cell r="O126">
            <v>5</v>
          </cell>
          <cell r="P126" t="b">
            <v>0</v>
          </cell>
          <cell r="Q126" t="str">
            <v>INTERNO</v>
          </cell>
          <cell r="R126">
            <v>0</v>
          </cell>
          <cell r="S126" t="str">
            <v/>
          </cell>
          <cell r="T126">
            <v>0</v>
          </cell>
          <cell r="U126" t="str">
            <v/>
          </cell>
          <cell r="V126">
            <v>0</v>
          </cell>
          <cell r="W126" t="str">
            <v/>
          </cell>
          <cell r="X126">
            <v>0</v>
          </cell>
          <cell r="Y126" t="str">
            <v/>
          </cell>
          <cell r="Z126" t="str">
            <v/>
          </cell>
          <cell r="AA126" t="str">
            <v>Flow</v>
          </cell>
          <cell r="AB126">
            <v>0</v>
          </cell>
          <cell r="AC126" t="str">
            <v/>
          </cell>
          <cell r="AD126" t="str">
            <v/>
          </cell>
          <cell r="AE126" t="str">
            <v/>
          </cell>
          <cell r="AF126" t="str">
            <v/>
          </cell>
          <cell r="AG126">
            <v>0</v>
          </cell>
          <cell r="AH126" t="str">
            <v>EST</v>
          </cell>
          <cell r="AI126">
            <v>0</v>
          </cell>
          <cell r="AJ126" t="str">
            <v/>
          </cell>
          <cell r="AK126" t="str">
            <v/>
          </cell>
          <cell r="AM126">
            <v>0</v>
          </cell>
          <cell r="AN126" t="str">
            <v>KG</v>
          </cell>
          <cell r="AO126" t="str">
            <v>***</v>
          </cell>
          <cell r="AP126" t="str">
            <v>zzzzzz</v>
          </cell>
          <cell r="AQ126" t="b">
            <v>0</v>
          </cell>
          <cell r="AR126" t="b">
            <v>1</v>
          </cell>
          <cell r="AS126">
            <v>35</v>
          </cell>
          <cell r="AT126">
            <v>6</v>
          </cell>
          <cell r="AU126">
            <v>1</v>
          </cell>
          <cell r="AV126">
            <v>0</v>
          </cell>
          <cell r="AW126" t="b">
            <v>0</v>
          </cell>
          <cell r="AX126" t="str">
            <v/>
          </cell>
          <cell r="AY126" t="b">
            <v>0</v>
          </cell>
          <cell r="AZ126" t="b">
            <v>0</v>
          </cell>
          <cell r="BA126">
            <v>0</v>
          </cell>
          <cell r="BB126">
            <v>0</v>
          </cell>
          <cell r="BC126">
            <v>45</v>
          </cell>
          <cell r="BD126" t="str">
            <v>LIB</v>
          </cell>
          <cell r="BE126" t="str">
            <v>LIB</v>
          </cell>
          <cell r="BF126">
            <v>1</v>
          </cell>
          <cell r="BG126">
            <v>0</v>
          </cell>
          <cell r="BH126" t="str">
            <v/>
          </cell>
          <cell r="BI126" t="str">
            <v/>
          </cell>
          <cell r="BJ126" t="str">
            <v/>
          </cell>
          <cell r="BK126" t="str">
            <v/>
          </cell>
          <cell r="BL126">
            <v>140</v>
          </cell>
          <cell r="BM126">
            <v>511</v>
          </cell>
          <cell r="BN126">
            <v>190</v>
          </cell>
          <cell r="BO126">
            <v>1978</v>
          </cell>
          <cell r="BP126">
            <v>0</v>
          </cell>
          <cell r="BQ126">
            <v>2819</v>
          </cell>
        </row>
        <row r="127">
          <cell r="A127" t="str">
            <v>000315</v>
          </cell>
          <cell r="B127" t="str">
            <v>NUGG PALA X 380</v>
          </cell>
          <cell r="C127" t="str">
            <v/>
          </cell>
          <cell r="D127" t="str">
            <v>FLOWPACK NUGG PALADINI X 380 G</v>
          </cell>
          <cell r="E127" t="str">
            <v/>
          </cell>
          <cell r="F127" t="str">
            <v>IN</v>
          </cell>
          <cell r="G127" t="str">
            <v>KG</v>
          </cell>
          <cell r="H127" t="str">
            <v>0112</v>
          </cell>
          <cell r="I127" t="b">
            <v>1</v>
          </cell>
          <cell r="J127" t="b">
            <v>1</v>
          </cell>
          <cell r="K127" t="b">
            <v>0</v>
          </cell>
          <cell r="L127" t="str">
            <v>CompraVenta</v>
          </cell>
          <cell r="M127" t="str">
            <v>N</v>
          </cell>
          <cell r="N127" t="b">
            <v>1</v>
          </cell>
          <cell r="O127">
            <v>0.01</v>
          </cell>
          <cell r="P127" t="b">
            <v>0</v>
          </cell>
          <cell r="Q127" t="str">
            <v>INTERNO</v>
          </cell>
          <cell r="R127">
            <v>0</v>
          </cell>
          <cell r="S127" t="str">
            <v/>
          </cell>
          <cell r="T127">
            <v>0</v>
          </cell>
          <cell r="U127" t="str">
            <v/>
          </cell>
          <cell r="V127">
            <v>0</v>
          </cell>
          <cell r="W127" t="str">
            <v/>
          </cell>
          <cell r="X127">
            <v>0</v>
          </cell>
          <cell r="Y127" t="str">
            <v/>
          </cell>
          <cell r="Z127" t="str">
            <v/>
          </cell>
          <cell r="AA127" t="str">
            <v>Flow</v>
          </cell>
          <cell r="AB127">
            <v>0</v>
          </cell>
          <cell r="AC127" t="str">
            <v/>
          </cell>
          <cell r="AD127" t="str">
            <v/>
          </cell>
          <cell r="AE127" t="str">
            <v/>
          </cell>
          <cell r="AF127" t="str">
            <v/>
          </cell>
          <cell r="AG127">
            <v>0</v>
          </cell>
          <cell r="AH127" t="str">
            <v>EST</v>
          </cell>
          <cell r="AI127">
            <v>0</v>
          </cell>
          <cell r="AJ127" t="str">
            <v/>
          </cell>
          <cell r="AK127" t="str">
            <v/>
          </cell>
          <cell r="AM127">
            <v>0</v>
          </cell>
          <cell r="AN127" t="str">
            <v>KG</v>
          </cell>
          <cell r="AO127" t="str">
            <v>***</v>
          </cell>
          <cell r="AP127" t="str">
            <v>zzzzzz</v>
          </cell>
          <cell r="AQ127" t="b">
            <v>0</v>
          </cell>
          <cell r="AR127" t="b">
            <v>1</v>
          </cell>
          <cell r="AS127">
            <v>35</v>
          </cell>
          <cell r="AT127">
            <v>6</v>
          </cell>
          <cell r="AU127">
            <v>1</v>
          </cell>
          <cell r="AV127">
            <v>0</v>
          </cell>
          <cell r="AW127" t="b">
            <v>0</v>
          </cell>
          <cell r="AX127" t="str">
            <v/>
          </cell>
          <cell r="AY127" t="b">
            <v>0</v>
          </cell>
          <cell r="AZ127" t="b">
            <v>0</v>
          </cell>
          <cell r="BA127">
            <v>0</v>
          </cell>
          <cell r="BB127">
            <v>0</v>
          </cell>
          <cell r="BC127">
            <v>45</v>
          </cell>
          <cell r="BD127" t="str">
            <v>LIB</v>
          </cell>
          <cell r="BE127" t="str">
            <v>LIB</v>
          </cell>
          <cell r="BF127">
            <v>1</v>
          </cell>
          <cell r="BG127">
            <v>0</v>
          </cell>
          <cell r="BH127" t="str">
            <v/>
          </cell>
          <cell r="BI127" t="str">
            <v/>
          </cell>
          <cell r="BJ127" t="str">
            <v/>
          </cell>
          <cell r="BK127" t="str">
            <v/>
          </cell>
          <cell r="BL127">
            <v>140</v>
          </cell>
          <cell r="BM127">
            <v>511</v>
          </cell>
          <cell r="BN127">
            <v>190</v>
          </cell>
          <cell r="BO127">
            <v>1978</v>
          </cell>
          <cell r="BP127">
            <v>0</v>
          </cell>
          <cell r="BQ127">
            <v>2819</v>
          </cell>
        </row>
        <row r="128">
          <cell r="A128" t="str">
            <v>000316</v>
          </cell>
          <cell r="B128" t="str">
            <v>NUGG PALA X 760</v>
          </cell>
          <cell r="C128" t="str">
            <v/>
          </cell>
          <cell r="D128" t="str">
            <v>FLOWPACK NUGG PALADINI X 760 G</v>
          </cell>
          <cell r="E128" t="str">
            <v/>
          </cell>
          <cell r="F128" t="str">
            <v>IN</v>
          </cell>
          <cell r="G128" t="str">
            <v>KG</v>
          </cell>
          <cell r="H128" t="str">
            <v>0112</v>
          </cell>
          <cell r="I128" t="b">
            <v>1</v>
          </cell>
          <cell r="J128" t="b">
            <v>1</v>
          </cell>
          <cell r="K128" t="b">
            <v>0</v>
          </cell>
          <cell r="L128" t="str">
            <v>CompraVenta</v>
          </cell>
          <cell r="M128" t="str">
            <v>N</v>
          </cell>
          <cell r="N128" t="b">
            <v>1</v>
          </cell>
          <cell r="O128">
            <v>0.01</v>
          </cell>
          <cell r="P128" t="b">
            <v>0</v>
          </cell>
          <cell r="Q128" t="str">
            <v>INTERNO</v>
          </cell>
          <cell r="R128">
            <v>0</v>
          </cell>
          <cell r="S128" t="str">
            <v/>
          </cell>
          <cell r="T128">
            <v>0</v>
          </cell>
          <cell r="U128" t="str">
            <v/>
          </cell>
          <cell r="V128">
            <v>0</v>
          </cell>
          <cell r="W128" t="str">
            <v/>
          </cell>
          <cell r="X128">
            <v>0</v>
          </cell>
          <cell r="Y128" t="str">
            <v/>
          </cell>
          <cell r="Z128" t="str">
            <v/>
          </cell>
          <cell r="AA128" t="str">
            <v>Flow</v>
          </cell>
          <cell r="AB128">
            <v>0</v>
          </cell>
          <cell r="AC128" t="str">
            <v/>
          </cell>
          <cell r="AD128" t="str">
            <v/>
          </cell>
          <cell r="AE128" t="str">
            <v/>
          </cell>
          <cell r="AF128" t="str">
            <v/>
          </cell>
          <cell r="AG128">
            <v>0</v>
          </cell>
          <cell r="AH128" t="str">
            <v>EST</v>
          </cell>
          <cell r="AI128">
            <v>0</v>
          </cell>
          <cell r="AJ128" t="str">
            <v/>
          </cell>
          <cell r="AK128" t="str">
            <v/>
          </cell>
          <cell r="AM128">
            <v>0</v>
          </cell>
          <cell r="AN128" t="str">
            <v>KG</v>
          </cell>
          <cell r="AO128" t="str">
            <v>***</v>
          </cell>
          <cell r="AP128" t="str">
            <v>zzzzzz</v>
          </cell>
          <cell r="AQ128" t="b">
            <v>0</v>
          </cell>
          <cell r="AR128" t="b">
            <v>1</v>
          </cell>
          <cell r="AS128">
            <v>35</v>
          </cell>
          <cell r="AT128">
            <v>6</v>
          </cell>
          <cell r="AU128">
            <v>1</v>
          </cell>
          <cell r="AV128">
            <v>0</v>
          </cell>
          <cell r="AW128" t="b">
            <v>0</v>
          </cell>
          <cell r="AX128" t="str">
            <v/>
          </cell>
          <cell r="AY128" t="b">
            <v>0</v>
          </cell>
          <cell r="AZ128" t="b">
            <v>0</v>
          </cell>
          <cell r="BA128">
            <v>0</v>
          </cell>
          <cell r="BB128">
            <v>0</v>
          </cell>
          <cell r="BC128">
            <v>45</v>
          </cell>
          <cell r="BD128" t="str">
            <v>LIB</v>
          </cell>
          <cell r="BE128" t="str">
            <v>LIB</v>
          </cell>
          <cell r="BF128">
            <v>1</v>
          </cell>
          <cell r="BG128">
            <v>0</v>
          </cell>
          <cell r="BH128" t="str">
            <v/>
          </cell>
          <cell r="BI128" t="str">
            <v/>
          </cell>
          <cell r="BJ128" t="str">
            <v/>
          </cell>
          <cell r="BK128" t="str">
            <v/>
          </cell>
          <cell r="BL128">
            <v>140</v>
          </cell>
          <cell r="BM128">
            <v>511</v>
          </cell>
          <cell r="BN128">
            <v>190</v>
          </cell>
          <cell r="BO128">
            <v>1978</v>
          </cell>
          <cell r="BP128">
            <v>0</v>
          </cell>
          <cell r="BQ128">
            <v>2819</v>
          </cell>
        </row>
        <row r="129">
          <cell r="A129" t="str">
            <v>000323</v>
          </cell>
          <cell r="B129" t="str">
            <v>BARRITAS MUZZA</v>
          </cell>
          <cell r="C129" t="str">
            <v/>
          </cell>
          <cell r="D129" t="str">
            <v>FLOW MCAIN BASTONES MOZZA X1KG</v>
          </cell>
          <cell r="E129" t="str">
            <v/>
          </cell>
          <cell r="F129" t="str">
            <v>IN</v>
          </cell>
          <cell r="G129" t="str">
            <v>KG</v>
          </cell>
          <cell r="H129" t="str">
            <v>0112</v>
          </cell>
          <cell r="I129" t="b">
            <v>1</v>
          </cell>
          <cell r="J129" t="b">
            <v>1</v>
          </cell>
          <cell r="K129" t="b">
            <v>0</v>
          </cell>
          <cell r="L129" t="str">
            <v>CompraVenta</v>
          </cell>
          <cell r="M129" t="str">
            <v>N</v>
          </cell>
          <cell r="N129" t="b">
            <v>1</v>
          </cell>
          <cell r="O129">
            <v>0.01</v>
          </cell>
          <cell r="P129" t="b">
            <v>0</v>
          </cell>
          <cell r="Q129" t="str">
            <v>INTERNO</v>
          </cell>
          <cell r="R129">
            <v>0</v>
          </cell>
          <cell r="S129" t="str">
            <v/>
          </cell>
          <cell r="T129">
            <v>0</v>
          </cell>
          <cell r="U129" t="str">
            <v/>
          </cell>
          <cell r="V129">
            <v>0</v>
          </cell>
          <cell r="W129" t="str">
            <v/>
          </cell>
          <cell r="X129">
            <v>0</v>
          </cell>
          <cell r="Y129" t="str">
            <v/>
          </cell>
          <cell r="Z129" t="str">
            <v/>
          </cell>
          <cell r="AA129" t="str">
            <v>Flow</v>
          </cell>
          <cell r="AB129">
            <v>0</v>
          </cell>
          <cell r="AC129" t="str">
            <v/>
          </cell>
          <cell r="AD129" t="str">
            <v/>
          </cell>
          <cell r="AE129" t="str">
            <v/>
          </cell>
          <cell r="AF129" t="str">
            <v/>
          </cell>
          <cell r="AG129">
            <v>0</v>
          </cell>
          <cell r="AH129" t="str">
            <v>EST</v>
          </cell>
          <cell r="AI129">
            <v>0</v>
          </cell>
          <cell r="AJ129" t="str">
            <v/>
          </cell>
          <cell r="AK129" t="str">
            <v/>
          </cell>
          <cell r="AM129">
            <v>0</v>
          </cell>
          <cell r="AN129" t="str">
            <v>KG</v>
          </cell>
          <cell r="AO129" t="str">
            <v>***</v>
          </cell>
          <cell r="AP129" t="str">
            <v>zzzzzz</v>
          </cell>
          <cell r="AQ129" t="b">
            <v>0</v>
          </cell>
          <cell r="AR129" t="b">
            <v>1</v>
          </cell>
          <cell r="AS129">
            <v>35</v>
          </cell>
          <cell r="AT129">
            <v>6</v>
          </cell>
          <cell r="AU129">
            <v>1</v>
          </cell>
          <cell r="AV129">
            <v>0</v>
          </cell>
          <cell r="AW129" t="b">
            <v>0</v>
          </cell>
          <cell r="AX129" t="str">
            <v/>
          </cell>
          <cell r="AY129" t="b">
            <v>0</v>
          </cell>
          <cell r="AZ129" t="b">
            <v>0</v>
          </cell>
          <cell r="BA129">
            <v>0</v>
          </cell>
          <cell r="BB129">
            <v>0</v>
          </cell>
          <cell r="BC129">
            <v>45</v>
          </cell>
          <cell r="BD129" t="str">
            <v>LIB</v>
          </cell>
          <cell r="BE129" t="str">
            <v>LIB</v>
          </cell>
          <cell r="BF129">
            <v>1</v>
          </cell>
          <cell r="BG129">
            <v>0</v>
          </cell>
          <cell r="BH129" t="str">
            <v/>
          </cell>
          <cell r="BI129" t="str">
            <v/>
          </cell>
          <cell r="BJ129" t="str">
            <v/>
          </cell>
          <cell r="BK129" t="str">
            <v/>
          </cell>
          <cell r="BL129">
            <v>140</v>
          </cell>
          <cell r="BM129">
            <v>511</v>
          </cell>
          <cell r="BN129">
            <v>190</v>
          </cell>
          <cell r="BO129">
            <v>1978</v>
          </cell>
          <cell r="BP129">
            <v>0</v>
          </cell>
          <cell r="BQ129">
            <v>2819</v>
          </cell>
        </row>
        <row r="130">
          <cell r="A130" t="str">
            <v>000324</v>
          </cell>
          <cell r="B130" t="str">
            <v>BAST MUZZA 300G</v>
          </cell>
          <cell r="C130" t="str">
            <v/>
          </cell>
          <cell r="D130" t="str">
            <v>FLOW MCAIN BASTON MOZZA X 300G</v>
          </cell>
          <cell r="E130" t="str">
            <v/>
          </cell>
          <cell r="F130" t="str">
            <v>IN</v>
          </cell>
          <cell r="G130" t="str">
            <v>KG</v>
          </cell>
          <cell r="H130" t="str">
            <v>0112</v>
          </cell>
          <cell r="I130" t="b">
            <v>1</v>
          </cell>
          <cell r="J130" t="b">
            <v>1</v>
          </cell>
          <cell r="K130" t="b">
            <v>0</v>
          </cell>
          <cell r="L130" t="str">
            <v>CompraVenta</v>
          </cell>
          <cell r="M130" t="str">
            <v>N</v>
          </cell>
          <cell r="N130" t="b">
            <v>1</v>
          </cell>
          <cell r="O130">
            <v>0.01</v>
          </cell>
          <cell r="P130" t="b">
            <v>0</v>
          </cell>
          <cell r="Q130" t="str">
            <v>INTERNO</v>
          </cell>
          <cell r="R130">
            <v>0</v>
          </cell>
          <cell r="S130" t="str">
            <v/>
          </cell>
          <cell r="T130">
            <v>0</v>
          </cell>
          <cell r="U130" t="str">
            <v/>
          </cell>
          <cell r="V130">
            <v>0</v>
          </cell>
          <cell r="W130" t="str">
            <v/>
          </cell>
          <cell r="X130">
            <v>0</v>
          </cell>
          <cell r="Y130" t="str">
            <v/>
          </cell>
          <cell r="Z130" t="str">
            <v/>
          </cell>
          <cell r="AA130" t="str">
            <v>Flow</v>
          </cell>
          <cell r="AB130">
            <v>0</v>
          </cell>
          <cell r="AC130" t="str">
            <v/>
          </cell>
          <cell r="AD130" t="str">
            <v/>
          </cell>
          <cell r="AE130" t="str">
            <v/>
          </cell>
          <cell r="AF130" t="str">
            <v/>
          </cell>
          <cell r="AG130">
            <v>0</v>
          </cell>
          <cell r="AH130" t="str">
            <v>EST</v>
          </cell>
          <cell r="AI130">
            <v>0</v>
          </cell>
          <cell r="AJ130" t="str">
            <v/>
          </cell>
          <cell r="AK130" t="str">
            <v/>
          </cell>
          <cell r="AM130">
            <v>0</v>
          </cell>
          <cell r="AN130" t="str">
            <v>KG</v>
          </cell>
          <cell r="AO130" t="str">
            <v>***</v>
          </cell>
          <cell r="AP130" t="str">
            <v>zzzzzz</v>
          </cell>
          <cell r="AQ130" t="b">
            <v>0</v>
          </cell>
          <cell r="AR130" t="b">
            <v>1</v>
          </cell>
          <cell r="AS130">
            <v>35</v>
          </cell>
          <cell r="AT130">
            <v>6</v>
          </cell>
          <cell r="AU130">
            <v>1</v>
          </cell>
          <cell r="AV130">
            <v>0</v>
          </cell>
          <cell r="AW130" t="b">
            <v>0</v>
          </cell>
          <cell r="AX130" t="str">
            <v/>
          </cell>
          <cell r="AY130" t="b">
            <v>0</v>
          </cell>
          <cell r="AZ130" t="b">
            <v>0</v>
          </cell>
          <cell r="BA130">
            <v>0</v>
          </cell>
          <cell r="BB130">
            <v>0</v>
          </cell>
          <cell r="BC130">
            <v>45</v>
          </cell>
          <cell r="BD130" t="str">
            <v>LIB</v>
          </cell>
          <cell r="BE130" t="str">
            <v>LIB</v>
          </cell>
          <cell r="BF130">
            <v>1</v>
          </cell>
          <cell r="BG130">
            <v>0</v>
          </cell>
          <cell r="BH130" t="str">
            <v/>
          </cell>
          <cell r="BI130" t="str">
            <v/>
          </cell>
          <cell r="BJ130" t="str">
            <v/>
          </cell>
          <cell r="BK130" t="str">
            <v/>
          </cell>
          <cell r="BL130">
            <v>140</v>
          </cell>
          <cell r="BM130">
            <v>511</v>
          </cell>
          <cell r="BN130">
            <v>190</v>
          </cell>
          <cell r="BO130">
            <v>1978</v>
          </cell>
          <cell r="BP130">
            <v>0</v>
          </cell>
          <cell r="BQ130">
            <v>2819</v>
          </cell>
        </row>
        <row r="131">
          <cell r="A131" t="str">
            <v>000325</v>
          </cell>
          <cell r="B131" t="str">
            <v>BOMB PAPA 315G</v>
          </cell>
          <cell r="C131" t="str">
            <v/>
          </cell>
          <cell r="D131" t="str">
            <v>FLOW MCAIN BOMBA PAPA X 315 GR</v>
          </cell>
          <cell r="E131" t="str">
            <v/>
          </cell>
          <cell r="F131" t="str">
            <v>IN</v>
          </cell>
          <cell r="G131" t="str">
            <v>KG</v>
          </cell>
          <cell r="H131" t="str">
            <v>0112</v>
          </cell>
          <cell r="I131" t="b">
            <v>1</v>
          </cell>
          <cell r="J131" t="b">
            <v>1</v>
          </cell>
          <cell r="K131" t="b">
            <v>0</v>
          </cell>
          <cell r="L131" t="str">
            <v>CompraVenta</v>
          </cell>
          <cell r="M131" t="str">
            <v>N</v>
          </cell>
          <cell r="N131" t="b">
            <v>1</v>
          </cell>
          <cell r="O131">
            <v>0.01</v>
          </cell>
          <cell r="P131" t="b">
            <v>0</v>
          </cell>
          <cell r="Q131" t="str">
            <v>INTERNO</v>
          </cell>
          <cell r="R131">
            <v>0</v>
          </cell>
          <cell r="S131" t="str">
            <v/>
          </cell>
          <cell r="T131">
            <v>0</v>
          </cell>
          <cell r="U131" t="str">
            <v/>
          </cell>
          <cell r="V131">
            <v>0</v>
          </cell>
          <cell r="W131" t="str">
            <v/>
          </cell>
          <cell r="X131">
            <v>0</v>
          </cell>
          <cell r="Y131" t="str">
            <v/>
          </cell>
          <cell r="Z131" t="str">
            <v/>
          </cell>
          <cell r="AA131" t="str">
            <v>Flow</v>
          </cell>
          <cell r="AB131">
            <v>0</v>
          </cell>
          <cell r="AC131" t="str">
            <v/>
          </cell>
          <cell r="AD131" t="str">
            <v/>
          </cell>
          <cell r="AE131" t="str">
            <v/>
          </cell>
          <cell r="AF131" t="str">
            <v/>
          </cell>
          <cell r="AG131">
            <v>0</v>
          </cell>
          <cell r="AH131" t="str">
            <v>EST</v>
          </cell>
          <cell r="AI131">
            <v>0</v>
          </cell>
          <cell r="AJ131" t="str">
            <v/>
          </cell>
          <cell r="AK131" t="str">
            <v/>
          </cell>
          <cell r="AM131">
            <v>0</v>
          </cell>
          <cell r="AN131" t="str">
            <v>KG</v>
          </cell>
          <cell r="AO131" t="str">
            <v>***</v>
          </cell>
          <cell r="AP131" t="str">
            <v>zzzzzz</v>
          </cell>
          <cell r="AQ131" t="b">
            <v>0</v>
          </cell>
          <cell r="AR131" t="b">
            <v>1</v>
          </cell>
          <cell r="AS131">
            <v>35</v>
          </cell>
          <cell r="AT131">
            <v>6</v>
          </cell>
          <cell r="AU131">
            <v>1</v>
          </cell>
          <cell r="AV131">
            <v>0</v>
          </cell>
          <cell r="AW131" t="b">
            <v>0</v>
          </cell>
          <cell r="AX131" t="str">
            <v/>
          </cell>
          <cell r="AY131" t="b">
            <v>0</v>
          </cell>
          <cell r="AZ131" t="b">
            <v>0</v>
          </cell>
          <cell r="BA131">
            <v>0</v>
          </cell>
          <cell r="BB131">
            <v>0</v>
          </cell>
          <cell r="BC131">
            <v>45</v>
          </cell>
          <cell r="BD131" t="str">
            <v>LIB</v>
          </cell>
          <cell r="BE131" t="str">
            <v>LIB</v>
          </cell>
          <cell r="BF131">
            <v>1</v>
          </cell>
          <cell r="BG131">
            <v>0</v>
          </cell>
          <cell r="BH131" t="str">
            <v/>
          </cell>
          <cell r="BI131" t="str">
            <v/>
          </cell>
          <cell r="BJ131" t="str">
            <v/>
          </cell>
          <cell r="BK131" t="str">
            <v/>
          </cell>
          <cell r="BL131">
            <v>140</v>
          </cell>
          <cell r="BM131">
            <v>511</v>
          </cell>
          <cell r="BN131">
            <v>190</v>
          </cell>
          <cell r="BO131">
            <v>1978</v>
          </cell>
          <cell r="BP131">
            <v>0</v>
          </cell>
          <cell r="BQ131">
            <v>2819</v>
          </cell>
        </row>
        <row r="132">
          <cell r="A132" t="str">
            <v>000326</v>
          </cell>
          <cell r="B132" t="str">
            <v>TORT PAPA 420G</v>
          </cell>
          <cell r="C132" t="str">
            <v/>
          </cell>
          <cell r="D132" t="str">
            <v>FLOW MCAIN TORTIL PAPA X420 GR</v>
          </cell>
          <cell r="E132" t="str">
            <v/>
          </cell>
          <cell r="F132" t="str">
            <v>IN</v>
          </cell>
          <cell r="G132" t="str">
            <v>KG</v>
          </cell>
          <cell r="H132" t="str">
            <v>0112</v>
          </cell>
          <cell r="I132" t="b">
            <v>1</v>
          </cell>
          <cell r="J132" t="b">
            <v>1</v>
          </cell>
          <cell r="K132" t="b">
            <v>0</v>
          </cell>
          <cell r="L132" t="str">
            <v>CompraVenta</v>
          </cell>
          <cell r="M132" t="str">
            <v>N</v>
          </cell>
          <cell r="N132" t="b">
            <v>1</v>
          </cell>
          <cell r="O132">
            <v>0.01</v>
          </cell>
          <cell r="P132" t="b">
            <v>0</v>
          </cell>
          <cell r="Q132" t="str">
            <v>INTERNO</v>
          </cell>
          <cell r="R132">
            <v>0</v>
          </cell>
          <cell r="S132" t="str">
            <v/>
          </cell>
          <cell r="T132">
            <v>0</v>
          </cell>
          <cell r="U132" t="str">
            <v/>
          </cell>
          <cell r="V132">
            <v>0</v>
          </cell>
          <cell r="W132" t="str">
            <v/>
          </cell>
          <cell r="X132">
            <v>0</v>
          </cell>
          <cell r="Y132" t="str">
            <v/>
          </cell>
          <cell r="Z132" t="str">
            <v/>
          </cell>
          <cell r="AA132" t="str">
            <v>Flow</v>
          </cell>
          <cell r="AB132">
            <v>0</v>
          </cell>
          <cell r="AC132" t="str">
            <v/>
          </cell>
          <cell r="AD132" t="str">
            <v/>
          </cell>
          <cell r="AE132" t="str">
            <v/>
          </cell>
          <cell r="AF132" t="str">
            <v/>
          </cell>
          <cell r="AG132">
            <v>0</v>
          </cell>
          <cell r="AH132" t="str">
            <v>EST</v>
          </cell>
          <cell r="AI132">
            <v>0</v>
          </cell>
          <cell r="AJ132" t="str">
            <v/>
          </cell>
          <cell r="AK132" t="str">
            <v/>
          </cell>
          <cell r="AM132">
            <v>0</v>
          </cell>
          <cell r="AN132" t="str">
            <v>KG</v>
          </cell>
          <cell r="AO132" t="str">
            <v>***</v>
          </cell>
          <cell r="AP132" t="str">
            <v>zzzzzz</v>
          </cell>
          <cell r="AQ132" t="b">
            <v>0</v>
          </cell>
          <cell r="AR132" t="b">
            <v>1</v>
          </cell>
          <cell r="AS132">
            <v>35</v>
          </cell>
          <cell r="AT132">
            <v>6</v>
          </cell>
          <cell r="AU132">
            <v>1</v>
          </cell>
          <cell r="AV132">
            <v>0</v>
          </cell>
          <cell r="AW132" t="b">
            <v>0</v>
          </cell>
          <cell r="AX132" t="str">
            <v/>
          </cell>
          <cell r="AY132" t="b">
            <v>0</v>
          </cell>
          <cell r="AZ132" t="b">
            <v>0</v>
          </cell>
          <cell r="BA132">
            <v>0</v>
          </cell>
          <cell r="BB132">
            <v>0</v>
          </cell>
          <cell r="BC132">
            <v>45</v>
          </cell>
          <cell r="BD132" t="str">
            <v>LIB</v>
          </cell>
          <cell r="BE132" t="str">
            <v>LIB</v>
          </cell>
          <cell r="BF132">
            <v>1</v>
          </cell>
          <cell r="BG132">
            <v>0</v>
          </cell>
          <cell r="BH132" t="str">
            <v/>
          </cell>
          <cell r="BI132" t="str">
            <v/>
          </cell>
          <cell r="BJ132" t="str">
            <v/>
          </cell>
          <cell r="BK132" t="str">
            <v/>
          </cell>
          <cell r="BL132">
            <v>140</v>
          </cell>
          <cell r="BM132">
            <v>511</v>
          </cell>
          <cell r="BN132">
            <v>190</v>
          </cell>
          <cell r="BO132">
            <v>1978</v>
          </cell>
          <cell r="BP132">
            <v>0</v>
          </cell>
          <cell r="BQ132">
            <v>2819</v>
          </cell>
        </row>
        <row r="133">
          <cell r="A133" t="str">
            <v>000327</v>
          </cell>
          <cell r="B133" t="str">
            <v>TORT ESPI 420G</v>
          </cell>
          <cell r="C133" t="str">
            <v/>
          </cell>
          <cell r="D133" t="str">
            <v>FLOW MCAIN TORTIL ESPI X420 GR</v>
          </cell>
          <cell r="E133" t="str">
            <v/>
          </cell>
          <cell r="F133" t="str">
            <v>IN</v>
          </cell>
          <cell r="G133" t="str">
            <v>KG</v>
          </cell>
          <cell r="H133" t="str">
            <v>0112</v>
          </cell>
          <cell r="I133" t="b">
            <v>1</v>
          </cell>
          <cell r="J133" t="b">
            <v>1</v>
          </cell>
          <cell r="K133" t="b">
            <v>0</v>
          </cell>
          <cell r="L133" t="str">
            <v>CompraVenta</v>
          </cell>
          <cell r="M133" t="str">
            <v>N</v>
          </cell>
          <cell r="N133" t="b">
            <v>1</v>
          </cell>
          <cell r="O133">
            <v>0.01</v>
          </cell>
          <cell r="P133" t="b">
            <v>0</v>
          </cell>
          <cell r="Q133" t="str">
            <v>INTERNO</v>
          </cell>
          <cell r="R133">
            <v>0</v>
          </cell>
          <cell r="S133" t="str">
            <v/>
          </cell>
          <cell r="T133">
            <v>0</v>
          </cell>
          <cell r="U133" t="str">
            <v/>
          </cell>
          <cell r="V133">
            <v>0</v>
          </cell>
          <cell r="W133" t="str">
            <v/>
          </cell>
          <cell r="X133">
            <v>0</v>
          </cell>
          <cell r="Y133" t="str">
            <v/>
          </cell>
          <cell r="Z133" t="str">
            <v/>
          </cell>
          <cell r="AA133" t="str">
            <v>Flow</v>
          </cell>
          <cell r="AB133">
            <v>0</v>
          </cell>
          <cell r="AC133" t="str">
            <v/>
          </cell>
          <cell r="AD133" t="str">
            <v/>
          </cell>
          <cell r="AE133" t="str">
            <v/>
          </cell>
          <cell r="AF133" t="str">
            <v/>
          </cell>
          <cell r="AG133">
            <v>0</v>
          </cell>
          <cell r="AH133" t="str">
            <v>EST</v>
          </cell>
          <cell r="AI133">
            <v>0</v>
          </cell>
          <cell r="AJ133" t="str">
            <v/>
          </cell>
          <cell r="AK133" t="str">
            <v/>
          </cell>
          <cell r="AM133">
            <v>0</v>
          </cell>
          <cell r="AN133" t="str">
            <v>KG</v>
          </cell>
          <cell r="AO133" t="str">
            <v>***</v>
          </cell>
          <cell r="AP133" t="str">
            <v>zzzzzz</v>
          </cell>
          <cell r="AQ133" t="b">
            <v>0</v>
          </cell>
          <cell r="AR133" t="b">
            <v>1</v>
          </cell>
          <cell r="AS133">
            <v>35</v>
          </cell>
          <cell r="AT133">
            <v>6</v>
          </cell>
          <cell r="AU133">
            <v>1</v>
          </cell>
          <cell r="AV133">
            <v>0</v>
          </cell>
          <cell r="AW133" t="b">
            <v>0</v>
          </cell>
          <cell r="AX133" t="str">
            <v/>
          </cell>
          <cell r="AY133" t="b">
            <v>0</v>
          </cell>
          <cell r="AZ133" t="b">
            <v>0</v>
          </cell>
          <cell r="BA133">
            <v>0</v>
          </cell>
          <cell r="BB133">
            <v>0</v>
          </cell>
          <cell r="BC133">
            <v>45</v>
          </cell>
          <cell r="BD133" t="str">
            <v>LIB</v>
          </cell>
          <cell r="BE133" t="str">
            <v>LIB</v>
          </cell>
          <cell r="BF133">
            <v>1</v>
          </cell>
          <cell r="BG133">
            <v>0</v>
          </cell>
          <cell r="BH133" t="str">
            <v/>
          </cell>
          <cell r="BI133" t="str">
            <v/>
          </cell>
          <cell r="BJ133" t="str">
            <v/>
          </cell>
          <cell r="BK133" t="str">
            <v/>
          </cell>
          <cell r="BL133">
            <v>140</v>
          </cell>
          <cell r="BM133">
            <v>511</v>
          </cell>
          <cell r="BN133">
            <v>190</v>
          </cell>
          <cell r="BO133">
            <v>1978</v>
          </cell>
          <cell r="BP133">
            <v>0</v>
          </cell>
          <cell r="BQ133">
            <v>2819</v>
          </cell>
        </row>
        <row r="134">
          <cell r="A134" t="str">
            <v>000328</v>
          </cell>
          <cell r="B134" t="str">
            <v>TORT ESPI 210G</v>
          </cell>
          <cell r="C134" t="str">
            <v/>
          </cell>
          <cell r="D134" t="str">
            <v>FLOW MCAIN TORTIL ESPI X210 GR</v>
          </cell>
          <cell r="E134" t="str">
            <v/>
          </cell>
          <cell r="F134" t="str">
            <v>IN</v>
          </cell>
          <cell r="G134" t="str">
            <v>KG</v>
          </cell>
          <cell r="H134" t="str">
            <v>0112</v>
          </cell>
          <cell r="I134" t="b">
            <v>1</v>
          </cell>
          <cell r="J134" t="b">
            <v>1</v>
          </cell>
          <cell r="K134" t="b">
            <v>0</v>
          </cell>
          <cell r="L134" t="str">
            <v>CompraVenta</v>
          </cell>
          <cell r="M134" t="str">
            <v>N</v>
          </cell>
          <cell r="N134" t="b">
            <v>1</v>
          </cell>
          <cell r="O134">
            <v>0.01</v>
          </cell>
          <cell r="P134" t="b">
            <v>0</v>
          </cell>
          <cell r="Q134" t="str">
            <v>INTERNO</v>
          </cell>
          <cell r="R134">
            <v>0</v>
          </cell>
          <cell r="S134" t="str">
            <v/>
          </cell>
          <cell r="T134">
            <v>0</v>
          </cell>
          <cell r="U134" t="str">
            <v/>
          </cell>
          <cell r="V134">
            <v>0</v>
          </cell>
          <cell r="W134" t="str">
            <v/>
          </cell>
          <cell r="X134">
            <v>0</v>
          </cell>
          <cell r="Y134" t="str">
            <v/>
          </cell>
          <cell r="Z134" t="str">
            <v/>
          </cell>
          <cell r="AA134" t="str">
            <v>Flow</v>
          </cell>
          <cell r="AB134">
            <v>0</v>
          </cell>
          <cell r="AC134" t="str">
            <v/>
          </cell>
          <cell r="AD134" t="str">
            <v/>
          </cell>
          <cell r="AE134" t="str">
            <v/>
          </cell>
          <cell r="AF134" t="str">
            <v/>
          </cell>
          <cell r="AG134">
            <v>0</v>
          </cell>
          <cell r="AH134" t="str">
            <v>EST</v>
          </cell>
          <cell r="AI134">
            <v>0</v>
          </cell>
          <cell r="AJ134" t="str">
            <v/>
          </cell>
          <cell r="AK134" t="str">
            <v/>
          </cell>
          <cell r="AM134">
            <v>0</v>
          </cell>
          <cell r="AN134" t="str">
            <v>KG</v>
          </cell>
          <cell r="AO134" t="str">
            <v>***</v>
          </cell>
          <cell r="AP134" t="str">
            <v>zzzzzz</v>
          </cell>
          <cell r="AQ134" t="b">
            <v>0</v>
          </cell>
          <cell r="AR134" t="b">
            <v>1</v>
          </cell>
          <cell r="AS134">
            <v>35</v>
          </cell>
          <cell r="AT134">
            <v>6</v>
          </cell>
          <cell r="AU134">
            <v>1</v>
          </cell>
          <cell r="AV134">
            <v>0</v>
          </cell>
          <cell r="AW134" t="b">
            <v>0</v>
          </cell>
          <cell r="AX134" t="str">
            <v/>
          </cell>
          <cell r="AY134" t="b">
            <v>0</v>
          </cell>
          <cell r="AZ134" t="b">
            <v>0</v>
          </cell>
          <cell r="BA134">
            <v>0</v>
          </cell>
          <cell r="BB134">
            <v>0</v>
          </cell>
          <cell r="BC134">
            <v>45</v>
          </cell>
          <cell r="BD134" t="str">
            <v>LIB</v>
          </cell>
          <cell r="BE134" t="str">
            <v>LIB</v>
          </cell>
          <cell r="BF134">
            <v>1</v>
          </cell>
          <cell r="BG134">
            <v>0</v>
          </cell>
          <cell r="BH134" t="str">
            <v/>
          </cell>
          <cell r="BI134" t="str">
            <v/>
          </cell>
          <cell r="BJ134" t="str">
            <v/>
          </cell>
          <cell r="BK134" t="str">
            <v/>
          </cell>
          <cell r="BL134">
            <v>140</v>
          </cell>
          <cell r="BM134">
            <v>511</v>
          </cell>
          <cell r="BN134">
            <v>190</v>
          </cell>
          <cell r="BO134">
            <v>1978</v>
          </cell>
          <cell r="BP134">
            <v>0</v>
          </cell>
          <cell r="BQ134">
            <v>2819</v>
          </cell>
        </row>
        <row r="135">
          <cell r="A135" t="str">
            <v>000329</v>
          </cell>
          <cell r="B135" t="str">
            <v>TORT PAPA 210G</v>
          </cell>
          <cell r="C135" t="str">
            <v/>
          </cell>
          <cell r="D135" t="str">
            <v>FLOW MCAIN TORTIL PAPA X210 GR</v>
          </cell>
          <cell r="E135" t="str">
            <v/>
          </cell>
          <cell r="F135" t="str">
            <v>IN</v>
          </cell>
          <cell r="G135" t="str">
            <v>KG</v>
          </cell>
          <cell r="H135" t="str">
            <v>0112</v>
          </cell>
          <cell r="I135" t="b">
            <v>1</v>
          </cell>
          <cell r="J135" t="b">
            <v>1</v>
          </cell>
          <cell r="K135" t="b">
            <v>0</v>
          </cell>
          <cell r="L135" t="str">
            <v>CompraVenta</v>
          </cell>
          <cell r="M135" t="str">
            <v>N</v>
          </cell>
          <cell r="N135" t="b">
            <v>1</v>
          </cell>
          <cell r="O135">
            <v>0.01</v>
          </cell>
          <cell r="P135" t="b">
            <v>0</v>
          </cell>
          <cell r="Q135" t="str">
            <v>INTERNO</v>
          </cell>
          <cell r="R135">
            <v>0</v>
          </cell>
          <cell r="S135" t="str">
            <v/>
          </cell>
          <cell r="T135">
            <v>0</v>
          </cell>
          <cell r="U135" t="str">
            <v/>
          </cell>
          <cell r="V135">
            <v>0</v>
          </cell>
          <cell r="W135" t="str">
            <v/>
          </cell>
          <cell r="X135">
            <v>0</v>
          </cell>
          <cell r="Y135" t="str">
            <v/>
          </cell>
          <cell r="Z135" t="str">
            <v/>
          </cell>
          <cell r="AA135" t="str">
            <v>Flow</v>
          </cell>
          <cell r="AB135">
            <v>0</v>
          </cell>
          <cell r="AC135" t="str">
            <v/>
          </cell>
          <cell r="AD135" t="str">
            <v/>
          </cell>
          <cell r="AE135" t="str">
            <v/>
          </cell>
          <cell r="AF135" t="str">
            <v/>
          </cell>
          <cell r="AG135">
            <v>0</v>
          </cell>
          <cell r="AH135" t="str">
            <v>EST</v>
          </cell>
          <cell r="AI135">
            <v>0</v>
          </cell>
          <cell r="AJ135" t="str">
            <v/>
          </cell>
          <cell r="AK135" t="str">
            <v/>
          </cell>
          <cell r="AM135">
            <v>0</v>
          </cell>
          <cell r="AN135" t="str">
            <v>KG</v>
          </cell>
          <cell r="AO135" t="str">
            <v>***</v>
          </cell>
          <cell r="AP135" t="str">
            <v>zzzzzz</v>
          </cell>
          <cell r="AQ135" t="b">
            <v>0</v>
          </cell>
          <cell r="AR135" t="b">
            <v>1</v>
          </cell>
          <cell r="AS135">
            <v>35</v>
          </cell>
          <cell r="AT135">
            <v>6</v>
          </cell>
          <cell r="AU135">
            <v>1</v>
          </cell>
          <cell r="AV135">
            <v>0</v>
          </cell>
          <cell r="AW135" t="b">
            <v>0</v>
          </cell>
          <cell r="AX135" t="str">
            <v/>
          </cell>
          <cell r="AY135" t="b">
            <v>0</v>
          </cell>
          <cell r="AZ135" t="b">
            <v>0</v>
          </cell>
          <cell r="BA135">
            <v>0</v>
          </cell>
          <cell r="BB135">
            <v>0</v>
          </cell>
          <cell r="BC135">
            <v>45</v>
          </cell>
          <cell r="BD135" t="str">
            <v>LIB</v>
          </cell>
          <cell r="BE135" t="str">
            <v>LIB</v>
          </cell>
          <cell r="BF135">
            <v>1</v>
          </cell>
          <cell r="BG135">
            <v>0</v>
          </cell>
          <cell r="BH135" t="str">
            <v/>
          </cell>
          <cell r="BI135" t="str">
            <v/>
          </cell>
          <cell r="BJ135" t="str">
            <v/>
          </cell>
          <cell r="BK135" t="str">
            <v/>
          </cell>
          <cell r="BL135">
            <v>140</v>
          </cell>
          <cell r="BM135">
            <v>511</v>
          </cell>
          <cell r="BN135">
            <v>190</v>
          </cell>
          <cell r="BO135">
            <v>1978</v>
          </cell>
          <cell r="BP135">
            <v>0</v>
          </cell>
          <cell r="BQ135">
            <v>2819</v>
          </cell>
        </row>
        <row r="136">
          <cell r="A136" t="str">
            <v>000330</v>
          </cell>
          <cell r="B136" t="str">
            <v>SOJA CLASICA</v>
          </cell>
          <cell r="C136" t="str">
            <v/>
          </cell>
          <cell r="D136" t="str">
            <v>FLOW AGS M SOJA CALSICA</v>
          </cell>
          <cell r="E136" t="str">
            <v/>
          </cell>
          <cell r="F136" t="str">
            <v>IN</v>
          </cell>
          <cell r="G136" t="str">
            <v>KG</v>
          </cell>
          <cell r="H136" t="str">
            <v>0112</v>
          </cell>
          <cell r="I136" t="b">
            <v>1</v>
          </cell>
          <cell r="J136" t="b">
            <v>1</v>
          </cell>
          <cell r="K136" t="b">
            <v>0</v>
          </cell>
          <cell r="L136" t="str">
            <v>CompraVenta</v>
          </cell>
          <cell r="M136" t="str">
            <v>N</v>
          </cell>
          <cell r="N136" t="b">
            <v>1</v>
          </cell>
          <cell r="O136">
            <v>0.01</v>
          </cell>
          <cell r="P136" t="b">
            <v>0</v>
          </cell>
          <cell r="Q136" t="str">
            <v>INTERNO</v>
          </cell>
          <cell r="R136">
            <v>0</v>
          </cell>
          <cell r="S136" t="str">
            <v/>
          </cell>
          <cell r="T136">
            <v>0</v>
          </cell>
          <cell r="U136" t="str">
            <v/>
          </cell>
          <cell r="V136">
            <v>0</v>
          </cell>
          <cell r="W136" t="str">
            <v/>
          </cell>
          <cell r="X136">
            <v>0</v>
          </cell>
          <cell r="Y136" t="str">
            <v/>
          </cell>
          <cell r="Z136" t="str">
            <v/>
          </cell>
          <cell r="AA136" t="str">
            <v>Flow</v>
          </cell>
          <cell r="AB136">
            <v>0</v>
          </cell>
          <cell r="AC136" t="str">
            <v/>
          </cell>
          <cell r="AD136" t="str">
            <v/>
          </cell>
          <cell r="AE136" t="str">
            <v/>
          </cell>
          <cell r="AF136" t="str">
            <v/>
          </cell>
          <cell r="AG136">
            <v>0</v>
          </cell>
          <cell r="AH136" t="str">
            <v>EST</v>
          </cell>
          <cell r="AI136">
            <v>0</v>
          </cell>
          <cell r="AJ136" t="str">
            <v/>
          </cell>
          <cell r="AK136" t="str">
            <v/>
          </cell>
          <cell r="AM136">
            <v>0</v>
          </cell>
          <cell r="AN136" t="str">
            <v>KG</v>
          </cell>
          <cell r="AO136" t="str">
            <v>***</v>
          </cell>
          <cell r="AP136" t="str">
            <v>zzzzzz</v>
          </cell>
          <cell r="AQ136" t="b">
            <v>0</v>
          </cell>
          <cell r="AR136" t="b">
            <v>1</v>
          </cell>
          <cell r="AS136">
            <v>35</v>
          </cell>
          <cell r="AT136">
            <v>6</v>
          </cell>
          <cell r="AU136">
            <v>1</v>
          </cell>
          <cell r="AV136">
            <v>0</v>
          </cell>
          <cell r="AW136" t="b">
            <v>0</v>
          </cell>
          <cell r="AX136" t="str">
            <v/>
          </cell>
          <cell r="AY136" t="b">
            <v>0</v>
          </cell>
          <cell r="AZ136" t="b">
            <v>0</v>
          </cell>
          <cell r="BA136">
            <v>0</v>
          </cell>
          <cell r="BB136">
            <v>0</v>
          </cell>
          <cell r="BC136">
            <v>45</v>
          </cell>
          <cell r="BD136" t="str">
            <v>LIB</v>
          </cell>
          <cell r="BE136" t="str">
            <v>LIB</v>
          </cell>
          <cell r="BF136">
            <v>1</v>
          </cell>
          <cell r="BG136">
            <v>0</v>
          </cell>
          <cell r="BH136" t="str">
            <v/>
          </cell>
          <cell r="BI136" t="str">
            <v/>
          </cell>
          <cell r="BJ136" t="str">
            <v/>
          </cell>
          <cell r="BK136" t="str">
            <v/>
          </cell>
          <cell r="BL136">
            <v>140</v>
          </cell>
          <cell r="BM136">
            <v>511</v>
          </cell>
          <cell r="BN136">
            <v>190</v>
          </cell>
          <cell r="BO136">
            <v>1978</v>
          </cell>
          <cell r="BP136">
            <v>0</v>
          </cell>
          <cell r="BQ136">
            <v>2819</v>
          </cell>
        </row>
        <row r="137">
          <cell r="A137" t="str">
            <v>000331</v>
          </cell>
          <cell r="B137" t="str">
            <v>SOJA CHOCLO</v>
          </cell>
          <cell r="C137" t="str">
            <v/>
          </cell>
          <cell r="D137" t="str">
            <v>FLOW AGS M SOJA CHOCLO</v>
          </cell>
          <cell r="E137" t="str">
            <v/>
          </cell>
          <cell r="F137" t="str">
            <v>IN</v>
          </cell>
          <cell r="G137" t="str">
            <v>KG</v>
          </cell>
          <cell r="H137" t="str">
            <v>0112</v>
          </cell>
          <cell r="I137" t="b">
            <v>1</v>
          </cell>
          <cell r="J137" t="b">
            <v>1</v>
          </cell>
          <cell r="K137" t="b">
            <v>0</v>
          </cell>
          <cell r="L137" t="str">
            <v>CompraVenta</v>
          </cell>
          <cell r="M137" t="str">
            <v>N</v>
          </cell>
          <cell r="N137" t="b">
            <v>1</v>
          </cell>
          <cell r="O137">
            <v>0.01</v>
          </cell>
          <cell r="P137" t="b">
            <v>0</v>
          </cell>
          <cell r="Q137" t="str">
            <v>INTERNO</v>
          </cell>
          <cell r="R137">
            <v>0</v>
          </cell>
          <cell r="S137" t="str">
            <v/>
          </cell>
          <cell r="T137">
            <v>0</v>
          </cell>
          <cell r="U137" t="str">
            <v/>
          </cell>
          <cell r="V137">
            <v>0</v>
          </cell>
          <cell r="W137" t="str">
            <v/>
          </cell>
          <cell r="X137">
            <v>0</v>
          </cell>
          <cell r="Y137" t="str">
            <v/>
          </cell>
          <cell r="Z137" t="str">
            <v/>
          </cell>
          <cell r="AA137" t="str">
            <v>Flow</v>
          </cell>
          <cell r="AB137">
            <v>0</v>
          </cell>
          <cell r="AC137" t="str">
            <v/>
          </cell>
          <cell r="AD137" t="str">
            <v/>
          </cell>
          <cell r="AE137" t="str">
            <v/>
          </cell>
          <cell r="AF137" t="str">
            <v/>
          </cell>
          <cell r="AG137">
            <v>0</v>
          </cell>
          <cell r="AH137" t="str">
            <v>EST</v>
          </cell>
          <cell r="AI137">
            <v>0</v>
          </cell>
          <cell r="AJ137" t="str">
            <v/>
          </cell>
          <cell r="AK137" t="str">
            <v/>
          </cell>
          <cell r="AM137">
            <v>0</v>
          </cell>
          <cell r="AN137" t="str">
            <v>KG</v>
          </cell>
          <cell r="AO137" t="str">
            <v>***</v>
          </cell>
          <cell r="AP137" t="str">
            <v>zzzzzz</v>
          </cell>
          <cell r="AQ137" t="b">
            <v>0</v>
          </cell>
          <cell r="AR137" t="b">
            <v>1</v>
          </cell>
          <cell r="AS137">
            <v>35</v>
          </cell>
          <cell r="AT137">
            <v>6</v>
          </cell>
          <cell r="AU137">
            <v>1</v>
          </cell>
          <cell r="AV137">
            <v>0</v>
          </cell>
          <cell r="AW137" t="b">
            <v>0</v>
          </cell>
          <cell r="AX137" t="str">
            <v/>
          </cell>
          <cell r="AY137" t="b">
            <v>0</v>
          </cell>
          <cell r="AZ137" t="b">
            <v>0</v>
          </cell>
          <cell r="BA137">
            <v>0</v>
          </cell>
          <cell r="BB137">
            <v>0</v>
          </cell>
          <cell r="BC137">
            <v>45</v>
          </cell>
          <cell r="BD137" t="str">
            <v>LIB</v>
          </cell>
          <cell r="BE137" t="str">
            <v>LIB</v>
          </cell>
          <cell r="BF137">
            <v>1</v>
          </cell>
          <cell r="BG137">
            <v>0</v>
          </cell>
          <cell r="BH137" t="str">
            <v/>
          </cell>
          <cell r="BI137" t="str">
            <v/>
          </cell>
          <cell r="BJ137" t="str">
            <v/>
          </cell>
          <cell r="BK137" t="str">
            <v/>
          </cell>
          <cell r="BL137">
            <v>140</v>
          </cell>
          <cell r="BM137">
            <v>511</v>
          </cell>
          <cell r="BN137">
            <v>190</v>
          </cell>
          <cell r="BO137">
            <v>1978</v>
          </cell>
          <cell r="BP137">
            <v>0</v>
          </cell>
          <cell r="BQ137">
            <v>2819</v>
          </cell>
        </row>
        <row r="138">
          <cell r="A138" t="str">
            <v>000332</v>
          </cell>
          <cell r="B138" t="str">
            <v>SOJA TOMATE</v>
          </cell>
          <cell r="C138" t="str">
            <v/>
          </cell>
          <cell r="D138" t="str">
            <v>FLOW AGS M SOJA TOMATE&amp;QUESO</v>
          </cell>
          <cell r="E138" t="str">
            <v/>
          </cell>
          <cell r="F138" t="str">
            <v>IN</v>
          </cell>
          <cell r="G138" t="str">
            <v>KG</v>
          </cell>
          <cell r="H138" t="str">
            <v>0112</v>
          </cell>
          <cell r="I138" t="b">
            <v>1</v>
          </cell>
          <cell r="J138" t="b">
            <v>1</v>
          </cell>
          <cell r="K138" t="b">
            <v>0</v>
          </cell>
          <cell r="L138" t="str">
            <v>CompraVenta</v>
          </cell>
          <cell r="M138" t="str">
            <v>N</v>
          </cell>
          <cell r="N138" t="b">
            <v>1</v>
          </cell>
          <cell r="O138">
            <v>0.01</v>
          </cell>
          <cell r="P138" t="b">
            <v>0</v>
          </cell>
          <cell r="Q138" t="str">
            <v>INTERNO</v>
          </cell>
          <cell r="R138">
            <v>0</v>
          </cell>
          <cell r="S138" t="str">
            <v/>
          </cell>
          <cell r="T138">
            <v>0</v>
          </cell>
          <cell r="U138" t="str">
            <v/>
          </cell>
          <cell r="V138">
            <v>0</v>
          </cell>
          <cell r="W138" t="str">
            <v/>
          </cell>
          <cell r="X138">
            <v>0</v>
          </cell>
          <cell r="Y138" t="str">
            <v/>
          </cell>
          <cell r="Z138" t="str">
            <v/>
          </cell>
          <cell r="AA138" t="str">
            <v>Flow</v>
          </cell>
          <cell r="AB138">
            <v>0</v>
          </cell>
          <cell r="AC138" t="str">
            <v/>
          </cell>
          <cell r="AD138" t="str">
            <v/>
          </cell>
          <cell r="AE138" t="str">
            <v/>
          </cell>
          <cell r="AF138" t="str">
            <v/>
          </cell>
          <cell r="AG138">
            <v>0</v>
          </cell>
          <cell r="AH138" t="str">
            <v>EST</v>
          </cell>
          <cell r="AI138">
            <v>0</v>
          </cell>
          <cell r="AJ138" t="str">
            <v/>
          </cell>
          <cell r="AK138" t="str">
            <v/>
          </cell>
          <cell r="AM138">
            <v>0</v>
          </cell>
          <cell r="AN138" t="str">
            <v>KG</v>
          </cell>
          <cell r="AO138" t="str">
            <v>***</v>
          </cell>
          <cell r="AP138" t="str">
            <v>zzzzzz</v>
          </cell>
          <cell r="AQ138" t="b">
            <v>0</v>
          </cell>
          <cell r="AR138" t="b">
            <v>1</v>
          </cell>
          <cell r="AS138">
            <v>35</v>
          </cell>
          <cell r="AT138">
            <v>6</v>
          </cell>
          <cell r="AU138">
            <v>1</v>
          </cell>
          <cell r="AV138">
            <v>0</v>
          </cell>
          <cell r="AW138" t="b">
            <v>0</v>
          </cell>
          <cell r="AX138" t="str">
            <v/>
          </cell>
          <cell r="AY138" t="b">
            <v>0</v>
          </cell>
          <cell r="AZ138" t="b">
            <v>0</v>
          </cell>
          <cell r="BA138">
            <v>0</v>
          </cell>
          <cell r="BB138">
            <v>0</v>
          </cell>
          <cell r="BC138">
            <v>45</v>
          </cell>
          <cell r="BD138" t="str">
            <v>LIB</v>
          </cell>
          <cell r="BE138" t="str">
            <v>LIB</v>
          </cell>
          <cell r="BF138">
            <v>1</v>
          </cell>
          <cell r="BG138">
            <v>0</v>
          </cell>
          <cell r="BH138" t="str">
            <v/>
          </cell>
          <cell r="BI138" t="str">
            <v/>
          </cell>
          <cell r="BJ138" t="str">
            <v/>
          </cell>
          <cell r="BK138" t="str">
            <v/>
          </cell>
          <cell r="BL138">
            <v>140</v>
          </cell>
          <cell r="BM138">
            <v>511</v>
          </cell>
          <cell r="BN138">
            <v>190</v>
          </cell>
          <cell r="BO138">
            <v>1978</v>
          </cell>
          <cell r="BP138">
            <v>0</v>
          </cell>
          <cell r="BQ138">
            <v>2819</v>
          </cell>
        </row>
        <row r="139">
          <cell r="A139" t="str">
            <v>000333</v>
          </cell>
          <cell r="B139" t="str">
            <v>SOJA ESPINACA</v>
          </cell>
          <cell r="C139" t="str">
            <v/>
          </cell>
          <cell r="D139" t="str">
            <v>FLOW AGS M SOJA ESPINACA&amp;QUESO</v>
          </cell>
          <cell r="E139" t="str">
            <v/>
          </cell>
          <cell r="F139" t="str">
            <v>IN</v>
          </cell>
          <cell r="G139" t="str">
            <v>KG</v>
          </cell>
          <cell r="H139" t="str">
            <v>0112</v>
          </cell>
          <cell r="I139" t="b">
            <v>1</v>
          </cell>
          <cell r="J139" t="b">
            <v>1</v>
          </cell>
          <cell r="K139" t="b">
            <v>0</v>
          </cell>
          <cell r="L139" t="str">
            <v>CompraVenta</v>
          </cell>
          <cell r="M139" t="str">
            <v>N</v>
          </cell>
          <cell r="N139" t="b">
            <v>1</v>
          </cell>
          <cell r="O139">
            <v>0.01</v>
          </cell>
          <cell r="P139" t="b">
            <v>0</v>
          </cell>
          <cell r="Q139" t="str">
            <v>INTERNO</v>
          </cell>
          <cell r="R139">
            <v>0</v>
          </cell>
          <cell r="S139" t="str">
            <v/>
          </cell>
          <cell r="T139">
            <v>0</v>
          </cell>
          <cell r="U139" t="str">
            <v/>
          </cell>
          <cell r="V139">
            <v>0</v>
          </cell>
          <cell r="W139" t="str">
            <v/>
          </cell>
          <cell r="X139">
            <v>0</v>
          </cell>
          <cell r="Y139" t="str">
            <v/>
          </cell>
          <cell r="Z139" t="str">
            <v/>
          </cell>
          <cell r="AA139" t="str">
            <v>Flow</v>
          </cell>
          <cell r="AB139">
            <v>0</v>
          </cell>
          <cell r="AC139" t="str">
            <v/>
          </cell>
          <cell r="AD139" t="str">
            <v/>
          </cell>
          <cell r="AE139" t="str">
            <v/>
          </cell>
          <cell r="AF139" t="str">
            <v/>
          </cell>
          <cell r="AG139">
            <v>0</v>
          </cell>
          <cell r="AH139" t="str">
            <v>EST</v>
          </cell>
          <cell r="AI139">
            <v>0</v>
          </cell>
          <cell r="AJ139" t="str">
            <v/>
          </cell>
          <cell r="AK139" t="str">
            <v/>
          </cell>
          <cell r="AM139">
            <v>0</v>
          </cell>
          <cell r="AN139" t="str">
            <v>KG</v>
          </cell>
          <cell r="AO139" t="str">
            <v>***</v>
          </cell>
          <cell r="AP139" t="str">
            <v>zzzzzz</v>
          </cell>
          <cell r="AQ139" t="b">
            <v>0</v>
          </cell>
          <cell r="AR139" t="b">
            <v>1</v>
          </cell>
          <cell r="AS139">
            <v>35</v>
          </cell>
          <cell r="AT139">
            <v>6</v>
          </cell>
          <cell r="AU139">
            <v>1</v>
          </cell>
          <cell r="AV139">
            <v>0</v>
          </cell>
          <cell r="AW139" t="b">
            <v>0</v>
          </cell>
          <cell r="AX139" t="str">
            <v/>
          </cell>
          <cell r="AY139" t="b">
            <v>0</v>
          </cell>
          <cell r="AZ139" t="b">
            <v>0</v>
          </cell>
          <cell r="BA139">
            <v>0</v>
          </cell>
          <cell r="BB139">
            <v>0</v>
          </cell>
          <cell r="BC139">
            <v>45</v>
          </cell>
          <cell r="BD139" t="str">
            <v>LIB</v>
          </cell>
          <cell r="BE139" t="str">
            <v>LIB</v>
          </cell>
          <cell r="BF139">
            <v>1</v>
          </cell>
          <cell r="BG139">
            <v>0</v>
          </cell>
          <cell r="BH139" t="str">
            <v/>
          </cell>
          <cell r="BI139" t="str">
            <v/>
          </cell>
          <cell r="BJ139" t="str">
            <v/>
          </cell>
          <cell r="BK139" t="str">
            <v/>
          </cell>
          <cell r="BL139">
            <v>140</v>
          </cell>
          <cell r="BM139">
            <v>511</v>
          </cell>
          <cell r="BN139">
            <v>190</v>
          </cell>
          <cell r="BO139">
            <v>1978</v>
          </cell>
          <cell r="BP139">
            <v>0</v>
          </cell>
          <cell r="BQ139">
            <v>2819</v>
          </cell>
        </row>
        <row r="140">
          <cell r="A140" t="str">
            <v>000334</v>
          </cell>
          <cell r="B140" t="str">
            <v>BOMBA PAPA</v>
          </cell>
          <cell r="C140" t="str">
            <v/>
          </cell>
          <cell r="D140" t="str">
            <v>FLOW AGS BOMBA PAPA X 450 GR</v>
          </cell>
          <cell r="E140" t="str">
            <v/>
          </cell>
          <cell r="F140" t="str">
            <v>IN</v>
          </cell>
          <cell r="G140" t="str">
            <v>KG</v>
          </cell>
          <cell r="H140" t="str">
            <v>0112</v>
          </cell>
          <cell r="I140" t="b">
            <v>1</v>
          </cell>
          <cell r="J140" t="b">
            <v>1</v>
          </cell>
          <cell r="K140" t="b">
            <v>0</v>
          </cell>
          <cell r="L140" t="str">
            <v>CompraVenta</v>
          </cell>
          <cell r="M140" t="str">
            <v>N</v>
          </cell>
          <cell r="N140" t="b">
            <v>1</v>
          </cell>
          <cell r="O140">
            <v>0.01</v>
          </cell>
          <cell r="P140" t="b">
            <v>0</v>
          </cell>
          <cell r="Q140" t="str">
            <v>INTERNO</v>
          </cell>
          <cell r="R140">
            <v>0</v>
          </cell>
          <cell r="S140" t="str">
            <v/>
          </cell>
          <cell r="T140">
            <v>0</v>
          </cell>
          <cell r="U140" t="str">
            <v/>
          </cell>
          <cell r="V140">
            <v>0</v>
          </cell>
          <cell r="W140" t="str">
            <v/>
          </cell>
          <cell r="X140">
            <v>0</v>
          </cell>
          <cell r="Y140" t="str">
            <v/>
          </cell>
          <cell r="Z140" t="str">
            <v/>
          </cell>
          <cell r="AA140" t="str">
            <v>Flow</v>
          </cell>
          <cell r="AB140">
            <v>0</v>
          </cell>
          <cell r="AC140" t="str">
            <v/>
          </cell>
          <cell r="AD140" t="str">
            <v/>
          </cell>
          <cell r="AE140" t="str">
            <v/>
          </cell>
          <cell r="AF140" t="str">
            <v/>
          </cell>
          <cell r="AG140">
            <v>0</v>
          </cell>
          <cell r="AH140" t="str">
            <v>EST</v>
          </cell>
          <cell r="AI140">
            <v>0</v>
          </cell>
          <cell r="AJ140" t="str">
            <v/>
          </cell>
          <cell r="AK140" t="str">
            <v/>
          </cell>
          <cell r="AM140">
            <v>0</v>
          </cell>
          <cell r="AN140" t="str">
            <v>KG</v>
          </cell>
          <cell r="AO140" t="str">
            <v>***</v>
          </cell>
          <cell r="AP140" t="str">
            <v>zzzzzz</v>
          </cell>
          <cell r="AQ140" t="b">
            <v>0</v>
          </cell>
          <cell r="AR140" t="b">
            <v>1</v>
          </cell>
          <cell r="AS140">
            <v>35</v>
          </cell>
          <cell r="AT140">
            <v>6</v>
          </cell>
          <cell r="AU140">
            <v>1</v>
          </cell>
          <cell r="AV140">
            <v>0</v>
          </cell>
          <cell r="AW140" t="b">
            <v>0</v>
          </cell>
          <cell r="AX140" t="str">
            <v/>
          </cell>
          <cell r="AY140" t="b">
            <v>0</v>
          </cell>
          <cell r="AZ140" t="b">
            <v>0</v>
          </cell>
          <cell r="BA140">
            <v>0</v>
          </cell>
          <cell r="BB140">
            <v>0</v>
          </cell>
          <cell r="BC140">
            <v>45</v>
          </cell>
          <cell r="BD140" t="str">
            <v>LIB</v>
          </cell>
          <cell r="BE140" t="str">
            <v>LIB</v>
          </cell>
          <cell r="BF140">
            <v>1</v>
          </cell>
          <cell r="BG140">
            <v>0</v>
          </cell>
          <cell r="BH140" t="str">
            <v/>
          </cell>
          <cell r="BI140" t="str">
            <v/>
          </cell>
          <cell r="BJ140" t="str">
            <v/>
          </cell>
          <cell r="BK140" t="str">
            <v/>
          </cell>
          <cell r="BL140">
            <v>140</v>
          </cell>
          <cell r="BM140">
            <v>511</v>
          </cell>
          <cell r="BN140">
            <v>190</v>
          </cell>
          <cell r="BO140">
            <v>1978</v>
          </cell>
          <cell r="BP140">
            <v>0</v>
          </cell>
          <cell r="BQ140">
            <v>2819</v>
          </cell>
        </row>
        <row r="141">
          <cell r="A141" t="str">
            <v>000335</v>
          </cell>
          <cell r="B141" t="str">
            <v>ALFA ARGENTINA</v>
          </cell>
          <cell r="C141" t="str">
            <v/>
          </cell>
          <cell r="D141" t="str">
            <v>TEXTURIZADO DE SOJA A</v>
          </cell>
          <cell r="E141" t="str">
            <v>NATURTEX</v>
          </cell>
          <cell r="F141" t="str">
            <v>AR</v>
          </cell>
          <cell r="G141" t="str">
            <v>KG</v>
          </cell>
          <cell r="H141" t="str">
            <v>0112</v>
          </cell>
          <cell r="I141" t="b">
            <v>1</v>
          </cell>
          <cell r="J141" t="b">
            <v>1</v>
          </cell>
          <cell r="K141" t="b">
            <v>0</v>
          </cell>
          <cell r="L141" t="str">
            <v>CompraVenta</v>
          </cell>
          <cell r="M141" t="str">
            <v>N</v>
          </cell>
          <cell r="N141" t="b">
            <v>1</v>
          </cell>
          <cell r="O141">
            <v>0.01</v>
          </cell>
          <cell r="P141" t="b">
            <v>0</v>
          </cell>
          <cell r="Q141" t="str">
            <v>INTERNO</v>
          </cell>
          <cell r="R141">
            <v>0</v>
          </cell>
          <cell r="S141" t="str">
            <v/>
          </cell>
          <cell r="T141">
            <v>0</v>
          </cell>
          <cell r="U141" t="str">
            <v/>
          </cell>
          <cell r="V141">
            <v>0</v>
          </cell>
          <cell r="W141" t="str">
            <v/>
          </cell>
          <cell r="X141">
            <v>0</v>
          </cell>
          <cell r="Y141" t="str">
            <v/>
          </cell>
          <cell r="Z141" t="str">
            <v/>
          </cell>
          <cell r="AA141" t="str">
            <v>Textur</v>
          </cell>
          <cell r="AB141">
            <v>0</v>
          </cell>
          <cell r="AC141" t="str">
            <v/>
          </cell>
          <cell r="AD141" t="str">
            <v/>
          </cell>
          <cell r="AE141" t="str">
            <v/>
          </cell>
          <cell r="AF141" t="str">
            <v/>
          </cell>
          <cell r="AG141">
            <v>0</v>
          </cell>
          <cell r="AH141" t="str">
            <v>EST</v>
          </cell>
          <cell r="AI141">
            <v>0</v>
          </cell>
          <cell r="AJ141" t="str">
            <v/>
          </cell>
          <cell r="AK141" t="str">
            <v/>
          </cell>
          <cell r="AM141">
            <v>0</v>
          </cell>
          <cell r="AN141" t="str">
            <v>KG</v>
          </cell>
          <cell r="AO141" t="str">
            <v>***</v>
          </cell>
          <cell r="AP141" t="str">
            <v>zzzzzz</v>
          </cell>
          <cell r="AQ141" t="b">
            <v>0</v>
          </cell>
          <cell r="AR141" t="b">
            <v>1</v>
          </cell>
          <cell r="AS141">
            <v>15</v>
          </cell>
          <cell r="AT141">
            <v>3</v>
          </cell>
          <cell r="AU141">
            <v>1</v>
          </cell>
          <cell r="AV141">
            <v>0</v>
          </cell>
          <cell r="AW141" t="b">
            <v>0</v>
          </cell>
          <cell r="AX141" t="str">
            <v/>
          </cell>
          <cell r="AY141" t="b">
            <v>0</v>
          </cell>
          <cell r="AZ141" t="b">
            <v>0</v>
          </cell>
          <cell r="BA141">
            <v>0</v>
          </cell>
          <cell r="BB141">
            <v>0</v>
          </cell>
          <cell r="BC141">
            <v>45</v>
          </cell>
          <cell r="BD141" t="str">
            <v>LIB</v>
          </cell>
          <cell r="BE141" t="str">
            <v>LIB</v>
          </cell>
          <cell r="BF141">
            <v>1</v>
          </cell>
          <cell r="BG141">
            <v>0</v>
          </cell>
          <cell r="BH141" t="str">
            <v/>
          </cell>
          <cell r="BI141" t="str">
            <v/>
          </cell>
          <cell r="BJ141" t="str">
            <v/>
          </cell>
          <cell r="BK141" t="str">
            <v/>
          </cell>
          <cell r="BL141">
            <v>140</v>
          </cell>
          <cell r="BM141">
            <v>511</v>
          </cell>
          <cell r="BN141">
            <v>190</v>
          </cell>
          <cell r="BO141">
            <v>1978</v>
          </cell>
          <cell r="BP141">
            <v>0</v>
          </cell>
          <cell r="BQ141">
            <v>2819</v>
          </cell>
        </row>
        <row r="142">
          <cell r="A142" t="str">
            <v>000336</v>
          </cell>
          <cell r="B142" t="str">
            <v>MINI FRIZZIO</v>
          </cell>
          <cell r="C142" t="str">
            <v/>
          </cell>
          <cell r="D142" t="str">
            <v>FLOWPACK PIZZA MINI FRIZZIO EX</v>
          </cell>
          <cell r="E142" t="str">
            <v/>
          </cell>
          <cell r="F142" t="str">
            <v>IN</v>
          </cell>
          <cell r="G142" t="str">
            <v>KG</v>
          </cell>
          <cell r="H142" t="str">
            <v>0112</v>
          </cell>
          <cell r="I142" t="b">
            <v>1</v>
          </cell>
          <cell r="J142" t="b">
            <v>1</v>
          </cell>
          <cell r="K142" t="b">
            <v>0</v>
          </cell>
          <cell r="L142" t="str">
            <v>CompraVenta</v>
          </cell>
          <cell r="M142" t="str">
            <v>N</v>
          </cell>
          <cell r="N142" t="b">
            <v>1</v>
          </cell>
          <cell r="O142">
            <v>0.01</v>
          </cell>
          <cell r="P142" t="b">
            <v>0</v>
          </cell>
          <cell r="Q142" t="str">
            <v>INTERNO</v>
          </cell>
          <cell r="R142">
            <v>0</v>
          </cell>
          <cell r="S142" t="str">
            <v/>
          </cell>
          <cell r="T142">
            <v>0</v>
          </cell>
          <cell r="U142" t="str">
            <v/>
          </cell>
          <cell r="V142">
            <v>0</v>
          </cell>
          <cell r="W142" t="str">
            <v/>
          </cell>
          <cell r="X142">
            <v>0</v>
          </cell>
          <cell r="Y142" t="str">
            <v/>
          </cell>
          <cell r="Z142" t="str">
            <v/>
          </cell>
          <cell r="AA142" t="str">
            <v>Flow</v>
          </cell>
          <cell r="AB142">
            <v>0</v>
          </cell>
          <cell r="AC142" t="str">
            <v/>
          </cell>
          <cell r="AD142" t="str">
            <v/>
          </cell>
          <cell r="AE142" t="str">
            <v/>
          </cell>
          <cell r="AF142" t="str">
            <v/>
          </cell>
          <cell r="AG142">
            <v>0</v>
          </cell>
          <cell r="AH142" t="str">
            <v>EST</v>
          </cell>
          <cell r="AI142">
            <v>0</v>
          </cell>
          <cell r="AJ142" t="str">
            <v/>
          </cell>
          <cell r="AK142" t="str">
            <v/>
          </cell>
          <cell r="AM142">
            <v>0</v>
          </cell>
          <cell r="AN142" t="str">
            <v>KG</v>
          </cell>
          <cell r="AO142" t="str">
            <v>***</v>
          </cell>
          <cell r="AP142" t="str">
            <v>zzzzzz</v>
          </cell>
          <cell r="AQ142" t="b">
            <v>0</v>
          </cell>
          <cell r="AR142" t="b">
            <v>1</v>
          </cell>
          <cell r="AS142">
            <v>35</v>
          </cell>
          <cell r="AT142">
            <v>6</v>
          </cell>
          <cell r="AU142">
            <v>1</v>
          </cell>
          <cell r="AV142">
            <v>0</v>
          </cell>
          <cell r="AW142" t="b">
            <v>0</v>
          </cell>
          <cell r="AX142" t="str">
            <v/>
          </cell>
          <cell r="AY142" t="b">
            <v>0</v>
          </cell>
          <cell r="AZ142" t="b">
            <v>0</v>
          </cell>
          <cell r="BA142">
            <v>0</v>
          </cell>
          <cell r="BB142">
            <v>0</v>
          </cell>
          <cell r="BC142">
            <v>45</v>
          </cell>
          <cell r="BD142" t="str">
            <v>LIB</v>
          </cell>
          <cell r="BE142" t="str">
            <v>LIB</v>
          </cell>
          <cell r="BF142">
            <v>1</v>
          </cell>
          <cell r="BG142">
            <v>0</v>
          </cell>
          <cell r="BH142" t="str">
            <v/>
          </cell>
          <cell r="BI142" t="str">
            <v/>
          </cell>
          <cell r="BJ142" t="str">
            <v/>
          </cell>
          <cell r="BK142" t="str">
            <v/>
          </cell>
          <cell r="BL142">
            <v>140</v>
          </cell>
          <cell r="BM142">
            <v>511</v>
          </cell>
          <cell r="BN142">
            <v>190</v>
          </cell>
          <cell r="BO142">
            <v>1978</v>
          </cell>
          <cell r="BP142">
            <v>0</v>
          </cell>
          <cell r="BQ142">
            <v>2819</v>
          </cell>
        </row>
        <row r="143">
          <cell r="A143" t="str">
            <v>000337</v>
          </cell>
          <cell r="B143" t="str">
            <v>DIA%</v>
          </cell>
          <cell r="C143" t="str">
            <v/>
          </cell>
          <cell r="D143" t="str">
            <v>FLOW PACK PIZZA DIA% MOZZA</v>
          </cell>
          <cell r="E143" t="str">
            <v/>
          </cell>
          <cell r="F143" t="str">
            <v>IN</v>
          </cell>
          <cell r="G143" t="str">
            <v>KG</v>
          </cell>
          <cell r="H143" t="str">
            <v>0112</v>
          </cell>
          <cell r="I143" t="b">
            <v>1</v>
          </cell>
          <cell r="J143" t="b">
            <v>1</v>
          </cell>
          <cell r="K143" t="b">
            <v>0</v>
          </cell>
          <cell r="L143" t="str">
            <v>CompraVenta</v>
          </cell>
          <cell r="M143" t="str">
            <v>N</v>
          </cell>
          <cell r="N143" t="b">
            <v>1</v>
          </cell>
          <cell r="O143">
            <v>0.01</v>
          </cell>
          <cell r="P143" t="b">
            <v>0</v>
          </cell>
          <cell r="Q143" t="str">
            <v>INTERNO</v>
          </cell>
          <cell r="R143">
            <v>0</v>
          </cell>
          <cell r="S143" t="str">
            <v/>
          </cell>
          <cell r="T143">
            <v>0</v>
          </cell>
          <cell r="U143" t="str">
            <v/>
          </cell>
          <cell r="V143">
            <v>0</v>
          </cell>
          <cell r="W143" t="str">
            <v/>
          </cell>
          <cell r="X143">
            <v>0</v>
          </cell>
          <cell r="Y143" t="str">
            <v/>
          </cell>
          <cell r="Z143" t="str">
            <v/>
          </cell>
          <cell r="AA143" t="str">
            <v>Flow</v>
          </cell>
          <cell r="AB143">
            <v>0</v>
          </cell>
          <cell r="AC143" t="str">
            <v/>
          </cell>
          <cell r="AD143" t="str">
            <v/>
          </cell>
          <cell r="AE143" t="str">
            <v/>
          </cell>
          <cell r="AF143" t="str">
            <v/>
          </cell>
          <cell r="AG143">
            <v>0</v>
          </cell>
          <cell r="AH143" t="str">
            <v>EST</v>
          </cell>
          <cell r="AI143">
            <v>0</v>
          </cell>
          <cell r="AJ143" t="str">
            <v/>
          </cell>
          <cell r="AK143" t="str">
            <v/>
          </cell>
          <cell r="AM143">
            <v>0</v>
          </cell>
          <cell r="AN143" t="str">
            <v>KG</v>
          </cell>
          <cell r="AO143" t="str">
            <v>***</v>
          </cell>
          <cell r="AP143" t="str">
            <v>zzzzzz</v>
          </cell>
          <cell r="AQ143" t="b">
            <v>0</v>
          </cell>
          <cell r="AR143" t="b">
            <v>1</v>
          </cell>
          <cell r="AS143">
            <v>35</v>
          </cell>
          <cell r="AT143">
            <v>6</v>
          </cell>
          <cell r="AU143">
            <v>1</v>
          </cell>
          <cell r="AV143">
            <v>0</v>
          </cell>
          <cell r="AW143" t="b">
            <v>0</v>
          </cell>
          <cell r="AX143" t="str">
            <v/>
          </cell>
          <cell r="AY143" t="b">
            <v>0</v>
          </cell>
          <cell r="AZ143" t="b">
            <v>0</v>
          </cell>
          <cell r="BA143">
            <v>0</v>
          </cell>
          <cell r="BB143">
            <v>0</v>
          </cell>
          <cell r="BC143">
            <v>45</v>
          </cell>
          <cell r="BD143" t="str">
            <v>LIB</v>
          </cell>
          <cell r="BE143" t="str">
            <v>LIB</v>
          </cell>
          <cell r="BF143">
            <v>1</v>
          </cell>
          <cell r="BG143">
            <v>0</v>
          </cell>
          <cell r="BH143" t="str">
            <v/>
          </cell>
          <cell r="BI143" t="str">
            <v/>
          </cell>
          <cell r="BJ143" t="str">
            <v/>
          </cell>
          <cell r="BK143" t="str">
            <v/>
          </cell>
          <cell r="BL143">
            <v>140</v>
          </cell>
          <cell r="BM143">
            <v>511</v>
          </cell>
          <cell r="BN143">
            <v>190</v>
          </cell>
          <cell r="BO143">
            <v>1978</v>
          </cell>
          <cell r="BP143">
            <v>0</v>
          </cell>
          <cell r="BQ143">
            <v>2819</v>
          </cell>
        </row>
        <row r="144">
          <cell r="A144" t="str">
            <v>000338</v>
          </cell>
          <cell r="B144" t="str">
            <v xml:space="preserve"> RAYITO SOL</v>
          </cell>
          <cell r="C144" t="str">
            <v/>
          </cell>
          <cell r="D144" t="str">
            <v>REBOZADOR MB - 3</v>
          </cell>
          <cell r="E144" t="str">
            <v>CONT.ALERGENO</v>
          </cell>
          <cell r="F144" t="str">
            <v>IN</v>
          </cell>
          <cell r="G144" t="str">
            <v>KGS</v>
          </cell>
          <cell r="H144" t="str">
            <v>0110</v>
          </cell>
          <cell r="I144" t="b">
            <v>1</v>
          </cell>
          <cell r="J144" t="b">
            <v>1</v>
          </cell>
          <cell r="K144" t="b">
            <v>0</v>
          </cell>
          <cell r="L144" t="str">
            <v>CompraVenta</v>
          </cell>
          <cell r="M144" t="str">
            <v>N</v>
          </cell>
          <cell r="N144" t="b">
            <v>1</v>
          </cell>
          <cell r="O144">
            <v>0.01</v>
          </cell>
          <cell r="P144" t="b">
            <v>0</v>
          </cell>
          <cell r="Q144" t="str">
            <v>INTERNO</v>
          </cell>
          <cell r="R144">
            <v>0</v>
          </cell>
          <cell r="S144" t="str">
            <v/>
          </cell>
          <cell r="T144">
            <v>0</v>
          </cell>
          <cell r="U144" t="str">
            <v/>
          </cell>
          <cell r="V144">
            <v>0</v>
          </cell>
          <cell r="W144" t="str">
            <v/>
          </cell>
          <cell r="X144">
            <v>0</v>
          </cell>
          <cell r="Y144" t="str">
            <v/>
          </cell>
          <cell r="Z144" t="str">
            <v/>
          </cell>
          <cell r="AA144" t="str">
            <v>Reboza</v>
          </cell>
          <cell r="AB144">
            <v>0</v>
          </cell>
          <cell r="AC144" t="str">
            <v/>
          </cell>
          <cell r="AD144" t="str">
            <v/>
          </cell>
          <cell r="AE144" t="str">
            <v/>
          </cell>
          <cell r="AF144" t="str">
            <v/>
          </cell>
          <cell r="AG144">
            <v>0</v>
          </cell>
          <cell r="AH144" t="str">
            <v>EST</v>
          </cell>
          <cell r="AI144">
            <v>0</v>
          </cell>
          <cell r="AJ144" t="str">
            <v/>
          </cell>
          <cell r="AK144" t="str">
            <v/>
          </cell>
          <cell r="AM144">
            <v>0</v>
          </cell>
          <cell r="AN144" t="str">
            <v>KGS</v>
          </cell>
          <cell r="AO144" t="str">
            <v>***</v>
          </cell>
          <cell r="AP144" t="str">
            <v>zzzzzz</v>
          </cell>
          <cell r="AQ144" t="b">
            <v>0</v>
          </cell>
          <cell r="AR144" t="b">
            <v>1</v>
          </cell>
          <cell r="AS144">
            <v>15</v>
          </cell>
          <cell r="AT144">
            <v>3</v>
          </cell>
          <cell r="AU144">
            <v>1</v>
          </cell>
          <cell r="AV144">
            <v>0</v>
          </cell>
          <cell r="AW144" t="b">
            <v>0</v>
          </cell>
          <cell r="AX144" t="str">
            <v/>
          </cell>
          <cell r="AY144" t="b">
            <v>0</v>
          </cell>
          <cell r="AZ144" t="b">
            <v>0</v>
          </cell>
          <cell r="BA144">
            <v>0</v>
          </cell>
          <cell r="BB144">
            <v>0</v>
          </cell>
          <cell r="BC144">
            <v>45</v>
          </cell>
          <cell r="BD144" t="str">
            <v>LIB</v>
          </cell>
          <cell r="BE144" t="str">
            <v>LIB</v>
          </cell>
          <cell r="BF144">
            <v>1</v>
          </cell>
          <cell r="BG144">
            <v>0</v>
          </cell>
          <cell r="BH144" t="str">
            <v/>
          </cell>
          <cell r="BI144" t="str">
            <v/>
          </cell>
          <cell r="BJ144" t="str">
            <v/>
          </cell>
          <cell r="BK144" t="str">
            <v/>
          </cell>
          <cell r="BL144">
            <v>140</v>
          </cell>
          <cell r="BM144">
            <v>511</v>
          </cell>
          <cell r="BN144">
            <v>190</v>
          </cell>
          <cell r="BO144">
            <v>1978</v>
          </cell>
          <cell r="BP144">
            <v>0</v>
          </cell>
          <cell r="BQ144">
            <v>2819</v>
          </cell>
        </row>
        <row r="145">
          <cell r="A145" t="str">
            <v>000339</v>
          </cell>
          <cell r="B145" t="str">
            <v>ROSA BCA</v>
          </cell>
          <cell r="C145" t="str">
            <v/>
          </cell>
          <cell r="D145" t="str">
            <v>REBOZADOR MB - 4</v>
          </cell>
          <cell r="E145" t="str">
            <v>CONT.ALERGE</v>
          </cell>
          <cell r="F145" t="str">
            <v>AR</v>
          </cell>
          <cell r="G145" t="str">
            <v>KGS</v>
          </cell>
          <cell r="H145" t="str">
            <v>0110</v>
          </cell>
          <cell r="I145" t="b">
            <v>1</v>
          </cell>
          <cell r="J145" t="b">
            <v>1</v>
          </cell>
          <cell r="K145" t="b">
            <v>0</v>
          </cell>
          <cell r="L145" t="str">
            <v>CompraVenta</v>
          </cell>
          <cell r="M145" t="str">
            <v>N</v>
          </cell>
          <cell r="N145" t="b">
            <v>1</v>
          </cell>
          <cell r="O145">
            <v>0.01</v>
          </cell>
          <cell r="P145" t="b">
            <v>0</v>
          </cell>
          <cell r="Q145" t="str">
            <v>INTERNO</v>
          </cell>
          <cell r="R145">
            <v>0</v>
          </cell>
          <cell r="S145" t="str">
            <v/>
          </cell>
          <cell r="T145">
            <v>0</v>
          </cell>
          <cell r="U145" t="str">
            <v/>
          </cell>
          <cell r="V145">
            <v>0</v>
          </cell>
          <cell r="W145" t="str">
            <v/>
          </cell>
          <cell r="X145">
            <v>0</v>
          </cell>
          <cell r="Y145" t="str">
            <v/>
          </cell>
          <cell r="Z145" t="str">
            <v/>
          </cell>
          <cell r="AA145" t="str">
            <v/>
          </cell>
          <cell r="AB145">
            <v>0</v>
          </cell>
          <cell r="AC145" t="str">
            <v/>
          </cell>
          <cell r="AD145" t="str">
            <v/>
          </cell>
          <cell r="AE145" t="str">
            <v/>
          </cell>
          <cell r="AF145" t="str">
            <v/>
          </cell>
          <cell r="AG145">
            <v>0</v>
          </cell>
          <cell r="AH145" t="str">
            <v>EST</v>
          </cell>
          <cell r="AI145">
            <v>0</v>
          </cell>
          <cell r="AJ145" t="str">
            <v/>
          </cell>
          <cell r="AK145" t="str">
            <v/>
          </cell>
          <cell r="AM145">
            <v>0</v>
          </cell>
          <cell r="AN145" t="str">
            <v>KGS</v>
          </cell>
          <cell r="AO145" t="str">
            <v>***</v>
          </cell>
          <cell r="AP145" t="str">
            <v>zzzzzz</v>
          </cell>
          <cell r="AQ145" t="b">
            <v>0</v>
          </cell>
          <cell r="AR145" t="b">
            <v>1</v>
          </cell>
          <cell r="AS145">
            <v>0</v>
          </cell>
          <cell r="AT145">
            <v>0</v>
          </cell>
          <cell r="AU145">
            <v>1</v>
          </cell>
          <cell r="AV145">
            <v>0</v>
          </cell>
          <cell r="AW145" t="b">
            <v>0</v>
          </cell>
          <cell r="AX145" t="str">
            <v/>
          </cell>
          <cell r="AY145" t="b">
            <v>0</v>
          </cell>
          <cell r="AZ145" t="b">
            <v>0</v>
          </cell>
          <cell r="BA145">
            <v>0</v>
          </cell>
          <cell r="BB145">
            <v>0</v>
          </cell>
          <cell r="BC145">
            <v>0</v>
          </cell>
          <cell r="BD145" t="str">
            <v>LIB</v>
          </cell>
          <cell r="BE145" t="str">
            <v>LIB</v>
          </cell>
          <cell r="BF145">
            <v>1</v>
          </cell>
          <cell r="BG145">
            <v>0</v>
          </cell>
          <cell r="BH145" t="str">
            <v/>
          </cell>
          <cell r="BI145" t="str">
            <v/>
          </cell>
          <cell r="BJ145" t="str">
            <v/>
          </cell>
          <cell r="BK145" t="str">
            <v/>
          </cell>
          <cell r="BL145">
            <v>140</v>
          </cell>
          <cell r="BM145">
            <v>511</v>
          </cell>
          <cell r="BN145">
            <v>190</v>
          </cell>
          <cell r="BO145">
            <v>1978</v>
          </cell>
          <cell r="BP145">
            <v>0</v>
          </cell>
          <cell r="BQ145">
            <v>2819</v>
          </cell>
        </row>
        <row r="146">
          <cell r="A146" t="str">
            <v>000340</v>
          </cell>
          <cell r="B146" t="str">
            <v>REBO SILVINA</v>
          </cell>
          <cell r="C146" t="str">
            <v/>
          </cell>
          <cell r="D146" t="str">
            <v>REBOZADOR C - 2</v>
          </cell>
          <cell r="E146" t="str">
            <v>CONT.ALERGENO</v>
          </cell>
          <cell r="F146" t="str">
            <v>IN</v>
          </cell>
          <cell r="G146" t="str">
            <v>KGS</v>
          </cell>
          <cell r="H146" t="str">
            <v>0110</v>
          </cell>
          <cell r="I146" t="b">
            <v>1</v>
          </cell>
          <cell r="J146" t="b">
            <v>1</v>
          </cell>
          <cell r="K146" t="b">
            <v>0</v>
          </cell>
          <cell r="L146" t="str">
            <v>CompraVenta</v>
          </cell>
          <cell r="M146" t="str">
            <v>N</v>
          </cell>
          <cell r="N146" t="b">
            <v>1</v>
          </cell>
          <cell r="O146">
            <v>0.01</v>
          </cell>
          <cell r="P146" t="b">
            <v>0</v>
          </cell>
          <cell r="Q146" t="str">
            <v>INTERNO</v>
          </cell>
          <cell r="R146">
            <v>0</v>
          </cell>
          <cell r="S146" t="str">
            <v/>
          </cell>
          <cell r="T146">
            <v>0</v>
          </cell>
          <cell r="U146" t="str">
            <v/>
          </cell>
          <cell r="V146">
            <v>0</v>
          </cell>
          <cell r="W146" t="str">
            <v/>
          </cell>
          <cell r="X146">
            <v>0</v>
          </cell>
          <cell r="Y146" t="str">
            <v/>
          </cell>
          <cell r="Z146" t="str">
            <v/>
          </cell>
          <cell r="AA146" t="str">
            <v>Reboza</v>
          </cell>
          <cell r="AB146">
            <v>0</v>
          </cell>
          <cell r="AC146" t="str">
            <v/>
          </cell>
          <cell r="AD146" t="str">
            <v/>
          </cell>
          <cell r="AE146" t="str">
            <v/>
          </cell>
          <cell r="AF146" t="str">
            <v/>
          </cell>
          <cell r="AG146">
            <v>0</v>
          </cell>
          <cell r="AH146" t="str">
            <v>EST</v>
          </cell>
          <cell r="AI146">
            <v>0</v>
          </cell>
          <cell r="AJ146" t="str">
            <v/>
          </cell>
          <cell r="AK146" t="str">
            <v/>
          </cell>
          <cell r="AM146">
            <v>0</v>
          </cell>
          <cell r="AN146" t="str">
            <v>KGS</v>
          </cell>
          <cell r="AO146" t="str">
            <v>***</v>
          </cell>
          <cell r="AP146" t="str">
            <v>zzzzzz</v>
          </cell>
          <cell r="AQ146" t="b">
            <v>0</v>
          </cell>
          <cell r="AR146" t="b">
            <v>1</v>
          </cell>
          <cell r="AS146">
            <v>15</v>
          </cell>
          <cell r="AT146">
            <v>3</v>
          </cell>
          <cell r="AU146">
            <v>1</v>
          </cell>
          <cell r="AV146">
            <v>0</v>
          </cell>
          <cell r="AW146" t="b">
            <v>0</v>
          </cell>
          <cell r="AX146" t="str">
            <v/>
          </cell>
          <cell r="AY146" t="b">
            <v>0</v>
          </cell>
          <cell r="AZ146" t="b">
            <v>0</v>
          </cell>
          <cell r="BA146">
            <v>0</v>
          </cell>
          <cell r="BB146">
            <v>0</v>
          </cell>
          <cell r="BC146">
            <v>45</v>
          </cell>
          <cell r="BD146" t="str">
            <v>LIB</v>
          </cell>
          <cell r="BE146" t="str">
            <v>LIB</v>
          </cell>
          <cell r="BF146">
            <v>1</v>
          </cell>
          <cell r="BG146">
            <v>0</v>
          </cell>
          <cell r="BH146" t="str">
            <v/>
          </cell>
          <cell r="BI146" t="str">
            <v/>
          </cell>
          <cell r="BJ146" t="str">
            <v/>
          </cell>
          <cell r="BK146" t="str">
            <v/>
          </cell>
          <cell r="BL146">
            <v>140</v>
          </cell>
          <cell r="BM146">
            <v>511</v>
          </cell>
          <cell r="BN146">
            <v>190</v>
          </cell>
          <cell r="BO146">
            <v>1978</v>
          </cell>
          <cell r="BP146">
            <v>0</v>
          </cell>
          <cell r="BQ146">
            <v>2819</v>
          </cell>
        </row>
        <row r="147">
          <cell r="A147" t="str">
            <v>000341</v>
          </cell>
          <cell r="B147" t="str">
            <v>RAYITO SOL</v>
          </cell>
          <cell r="C147" t="str">
            <v/>
          </cell>
          <cell r="D147" t="str">
            <v>REBOZADOR C - 1</v>
          </cell>
          <cell r="E147" t="str">
            <v>KILO</v>
          </cell>
          <cell r="F147" t="str">
            <v>AR</v>
          </cell>
          <cell r="G147" t="str">
            <v>KGS</v>
          </cell>
          <cell r="H147" t="str">
            <v>0110</v>
          </cell>
          <cell r="I147" t="b">
            <v>1</v>
          </cell>
          <cell r="J147" t="b">
            <v>1</v>
          </cell>
          <cell r="K147" t="b">
            <v>0</v>
          </cell>
          <cell r="L147" t="str">
            <v>CompraVenta</v>
          </cell>
          <cell r="M147" t="str">
            <v>N</v>
          </cell>
          <cell r="N147" t="b">
            <v>1</v>
          </cell>
          <cell r="O147">
            <v>0.01</v>
          </cell>
          <cell r="P147" t="b">
            <v>0</v>
          </cell>
          <cell r="Q147" t="str">
            <v>INTERNO</v>
          </cell>
          <cell r="R147">
            <v>0</v>
          </cell>
          <cell r="S147" t="str">
            <v/>
          </cell>
          <cell r="T147">
            <v>0</v>
          </cell>
          <cell r="U147" t="str">
            <v/>
          </cell>
          <cell r="V147">
            <v>0</v>
          </cell>
          <cell r="W147" t="str">
            <v/>
          </cell>
          <cell r="X147">
            <v>0</v>
          </cell>
          <cell r="Y147" t="str">
            <v/>
          </cell>
          <cell r="Z147" t="str">
            <v/>
          </cell>
          <cell r="AA147" t="str">
            <v>Reboza</v>
          </cell>
          <cell r="AB147">
            <v>0</v>
          </cell>
          <cell r="AC147" t="str">
            <v/>
          </cell>
          <cell r="AD147" t="str">
            <v/>
          </cell>
          <cell r="AE147" t="str">
            <v/>
          </cell>
          <cell r="AF147" t="str">
            <v/>
          </cell>
          <cell r="AG147">
            <v>0</v>
          </cell>
          <cell r="AH147" t="str">
            <v>EST</v>
          </cell>
          <cell r="AI147">
            <v>0</v>
          </cell>
          <cell r="AJ147" t="str">
            <v/>
          </cell>
          <cell r="AK147" t="str">
            <v/>
          </cell>
          <cell r="AM147">
            <v>0</v>
          </cell>
          <cell r="AN147" t="str">
            <v>KGS</v>
          </cell>
          <cell r="AO147" t="str">
            <v>***</v>
          </cell>
          <cell r="AP147" t="str">
            <v>zzzzzz</v>
          </cell>
          <cell r="AQ147" t="b">
            <v>0</v>
          </cell>
          <cell r="AR147" t="b">
            <v>1</v>
          </cell>
          <cell r="AS147">
            <v>15</v>
          </cell>
          <cell r="AT147">
            <v>3</v>
          </cell>
          <cell r="AU147">
            <v>1</v>
          </cell>
          <cell r="AV147">
            <v>0</v>
          </cell>
          <cell r="AW147" t="b">
            <v>0</v>
          </cell>
          <cell r="AX147" t="str">
            <v/>
          </cell>
          <cell r="AY147" t="b">
            <v>0</v>
          </cell>
          <cell r="AZ147" t="b">
            <v>0</v>
          </cell>
          <cell r="BA147">
            <v>0</v>
          </cell>
          <cell r="BB147">
            <v>0</v>
          </cell>
          <cell r="BC147">
            <v>45</v>
          </cell>
          <cell r="BD147" t="str">
            <v>LIB</v>
          </cell>
          <cell r="BE147" t="str">
            <v>LIB</v>
          </cell>
          <cell r="BF147">
            <v>1</v>
          </cell>
          <cell r="BG147">
            <v>0</v>
          </cell>
          <cell r="BH147" t="str">
            <v/>
          </cell>
          <cell r="BI147" t="str">
            <v/>
          </cell>
          <cell r="BJ147" t="str">
            <v/>
          </cell>
          <cell r="BK147" t="str">
            <v/>
          </cell>
          <cell r="BL147">
            <v>140</v>
          </cell>
          <cell r="BM147">
            <v>511</v>
          </cell>
          <cell r="BN147">
            <v>190</v>
          </cell>
          <cell r="BO147">
            <v>1978</v>
          </cell>
          <cell r="BP147">
            <v>0</v>
          </cell>
          <cell r="BQ147">
            <v>2819</v>
          </cell>
        </row>
        <row r="148">
          <cell r="A148" t="str">
            <v>000342</v>
          </cell>
          <cell r="B148" t="str">
            <v>GIVAUDAN</v>
          </cell>
          <cell r="C148" t="str">
            <v/>
          </cell>
          <cell r="D148" t="str">
            <v>SABORIZANTE DE PIZZA</v>
          </cell>
          <cell r="E148" t="str">
            <v>CONT.ALERGENO</v>
          </cell>
          <cell r="F148" t="str">
            <v>IN</v>
          </cell>
          <cell r="G148" t="str">
            <v>KGS</v>
          </cell>
          <cell r="H148" t="str">
            <v>019</v>
          </cell>
          <cell r="I148" t="b">
            <v>1</v>
          </cell>
          <cell r="J148" t="b">
            <v>1</v>
          </cell>
          <cell r="K148" t="b">
            <v>0</v>
          </cell>
          <cell r="L148" t="str">
            <v>CompraVenta</v>
          </cell>
          <cell r="M148" t="str">
            <v>N</v>
          </cell>
          <cell r="N148" t="b">
            <v>1</v>
          </cell>
          <cell r="O148">
            <v>0.01</v>
          </cell>
          <cell r="P148" t="b">
            <v>0</v>
          </cell>
          <cell r="Q148" t="str">
            <v>INTERNO</v>
          </cell>
          <cell r="R148">
            <v>0</v>
          </cell>
          <cell r="S148" t="str">
            <v/>
          </cell>
          <cell r="T148">
            <v>0</v>
          </cell>
          <cell r="U148" t="str">
            <v/>
          </cell>
          <cell r="V148">
            <v>0</v>
          </cell>
          <cell r="W148" t="str">
            <v/>
          </cell>
          <cell r="X148">
            <v>0</v>
          </cell>
          <cell r="Y148" t="str">
            <v/>
          </cell>
          <cell r="Z148" t="str">
            <v/>
          </cell>
          <cell r="AA148" t="str">
            <v>Sabori</v>
          </cell>
          <cell r="AB148">
            <v>0</v>
          </cell>
          <cell r="AC148" t="str">
            <v/>
          </cell>
          <cell r="AD148" t="str">
            <v/>
          </cell>
          <cell r="AE148" t="str">
            <v/>
          </cell>
          <cell r="AF148" t="str">
            <v/>
          </cell>
          <cell r="AG148">
            <v>0</v>
          </cell>
          <cell r="AH148" t="str">
            <v>EST</v>
          </cell>
          <cell r="AI148">
            <v>0</v>
          </cell>
          <cell r="AJ148" t="str">
            <v/>
          </cell>
          <cell r="AK148" t="str">
            <v/>
          </cell>
          <cell r="AM148">
            <v>0</v>
          </cell>
          <cell r="AN148" t="str">
            <v>KGS</v>
          </cell>
          <cell r="AO148" t="str">
            <v>***</v>
          </cell>
          <cell r="AP148" t="str">
            <v>zzzzzz</v>
          </cell>
          <cell r="AQ148" t="b">
            <v>0</v>
          </cell>
          <cell r="AR148" t="b">
            <v>1</v>
          </cell>
          <cell r="AS148">
            <v>21</v>
          </cell>
          <cell r="AT148">
            <v>3</v>
          </cell>
          <cell r="AU148">
            <v>1</v>
          </cell>
          <cell r="AV148">
            <v>0</v>
          </cell>
          <cell r="AW148" t="b">
            <v>0</v>
          </cell>
          <cell r="AX148" t="str">
            <v/>
          </cell>
          <cell r="AY148" t="b">
            <v>0</v>
          </cell>
          <cell r="AZ148" t="b">
            <v>0</v>
          </cell>
          <cell r="BA148">
            <v>0</v>
          </cell>
          <cell r="BB148">
            <v>0</v>
          </cell>
          <cell r="BC148">
            <v>45</v>
          </cell>
          <cell r="BD148" t="str">
            <v>LIB</v>
          </cell>
          <cell r="BE148" t="str">
            <v>LIB</v>
          </cell>
          <cell r="BF148">
            <v>1</v>
          </cell>
          <cell r="BG148">
            <v>0</v>
          </cell>
          <cell r="BH148" t="str">
            <v/>
          </cell>
          <cell r="BI148" t="str">
            <v/>
          </cell>
          <cell r="BJ148" t="str">
            <v/>
          </cell>
          <cell r="BK148" t="str">
            <v/>
          </cell>
          <cell r="BL148">
            <v>140</v>
          </cell>
          <cell r="BM148">
            <v>511</v>
          </cell>
          <cell r="BN148">
            <v>190</v>
          </cell>
          <cell r="BO148">
            <v>1978</v>
          </cell>
          <cell r="BP148">
            <v>0</v>
          </cell>
          <cell r="BQ148">
            <v>2819</v>
          </cell>
        </row>
        <row r="149">
          <cell r="A149" t="str">
            <v>000343</v>
          </cell>
          <cell r="B149" t="str">
            <v>GIV.BA20673-72</v>
          </cell>
          <cell r="C149" t="str">
            <v/>
          </cell>
          <cell r="D149" t="str">
            <v>SABORIZANTE QUESO B</v>
          </cell>
          <cell r="E149" t="str">
            <v>CONT.ALERGENO</v>
          </cell>
          <cell r="F149" t="str">
            <v>IN</v>
          </cell>
          <cell r="G149" t="str">
            <v>KGS</v>
          </cell>
          <cell r="H149" t="str">
            <v>019</v>
          </cell>
          <cell r="I149" t="b">
            <v>1</v>
          </cell>
          <cell r="J149" t="b">
            <v>1</v>
          </cell>
          <cell r="K149" t="b">
            <v>0</v>
          </cell>
          <cell r="L149" t="str">
            <v>CompraVenta</v>
          </cell>
          <cell r="M149" t="str">
            <v>N</v>
          </cell>
          <cell r="N149" t="b">
            <v>1</v>
          </cell>
          <cell r="O149">
            <v>0.01</v>
          </cell>
          <cell r="P149" t="b">
            <v>0</v>
          </cell>
          <cell r="Q149" t="str">
            <v>INTERNO</v>
          </cell>
          <cell r="R149">
            <v>0</v>
          </cell>
          <cell r="S149" t="str">
            <v/>
          </cell>
          <cell r="T149">
            <v>0</v>
          </cell>
          <cell r="U149" t="str">
            <v/>
          </cell>
          <cell r="V149">
            <v>0</v>
          </cell>
          <cell r="W149" t="str">
            <v/>
          </cell>
          <cell r="X149">
            <v>0</v>
          </cell>
          <cell r="Y149" t="str">
            <v/>
          </cell>
          <cell r="Z149" t="str">
            <v/>
          </cell>
          <cell r="AA149" t="str">
            <v>Sabori</v>
          </cell>
          <cell r="AB149">
            <v>0</v>
          </cell>
          <cell r="AC149" t="str">
            <v/>
          </cell>
          <cell r="AD149" t="str">
            <v/>
          </cell>
          <cell r="AE149" t="str">
            <v/>
          </cell>
          <cell r="AF149" t="str">
            <v/>
          </cell>
          <cell r="AG149">
            <v>0</v>
          </cell>
          <cell r="AH149" t="str">
            <v>EST</v>
          </cell>
          <cell r="AI149">
            <v>0</v>
          </cell>
          <cell r="AJ149" t="str">
            <v/>
          </cell>
          <cell r="AK149" t="str">
            <v/>
          </cell>
          <cell r="AM149">
            <v>0</v>
          </cell>
          <cell r="AN149" t="str">
            <v>KGS</v>
          </cell>
          <cell r="AO149" t="str">
            <v>***</v>
          </cell>
          <cell r="AP149" t="str">
            <v>zzzzzz</v>
          </cell>
          <cell r="AQ149" t="b">
            <v>0</v>
          </cell>
          <cell r="AR149" t="b">
            <v>1</v>
          </cell>
          <cell r="AS149">
            <v>21</v>
          </cell>
          <cell r="AT149">
            <v>3</v>
          </cell>
          <cell r="AU149">
            <v>1</v>
          </cell>
          <cell r="AV149">
            <v>0</v>
          </cell>
          <cell r="AW149" t="b">
            <v>0</v>
          </cell>
          <cell r="AX149" t="str">
            <v/>
          </cell>
          <cell r="AY149" t="b">
            <v>0</v>
          </cell>
          <cell r="AZ149" t="b">
            <v>0</v>
          </cell>
          <cell r="BA149">
            <v>0</v>
          </cell>
          <cell r="BB149">
            <v>0</v>
          </cell>
          <cell r="BC149">
            <v>45</v>
          </cell>
          <cell r="BD149" t="str">
            <v>LIB</v>
          </cell>
          <cell r="BE149" t="str">
            <v>LIB</v>
          </cell>
          <cell r="BF149">
            <v>1</v>
          </cell>
          <cell r="BG149">
            <v>0</v>
          </cell>
          <cell r="BH149" t="str">
            <v/>
          </cell>
          <cell r="BI149" t="str">
            <v/>
          </cell>
          <cell r="BJ149" t="str">
            <v/>
          </cell>
          <cell r="BK149" t="str">
            <v/>
          </cell>
          <cell r="BL149">
            <v>140</v>
          </cell>
          <cell r="BM149">
            <v>511</v>
          </cell>
          <cell r="BN149">
            <v>190</v>
          </cell>
          <cell r="BO149">
            <v>1978</v>
          </cell>
          <cell r="BP149">
            <v>0</v>
          </cell>
          <cell r="BQ149">
            <v>2819</v>
          </cell>
        </row>
        <row r="150">
          <cell r="A150" t="str">
            <v>000344</v>
          </cell>
          <cell r="B150" t="str">
            <v>GIVAU</v>
          </cell>
          <cell r="C150" t="str">
            <v/>
          </cell>
          <cell r="D150" t="str">
            <v>SABORIZANTE PIMIENTA B</v>
          </cell>
          <cell r="E150" t="str">
            <v/>
          </cell>
          <cell r="F150" t="str">
            <v>IN</v>
          </cell>
          <cell r="G150" t="str">
            <v>KGS</v>
          </cell>
          <cell r="H150" t="str">
            <v>019</v>
          </cell>
          <cell r="I150" t="b">
            <v>1</v>
          </cell>
          <cell r="J150" t="b">
            <v>1</v>
          </cell>
          <cell r="K150" t="b">
            <v>0</v>
          </cell>
          <cell r="L150" t="str">
            <v>CompraVenta</v>
          </cell>
          <cell r="M150" t="str">
            <v>N</v>
          </cell>
          <cell r="N150" t="b">
            <v>1</v>
          </cell>
          <cell r="O150">
            <v>0.1</v>
          </cell>
          <cell r="P150" t="b">
            <v>0</v>
          </cell>
          <cell r="Q150" t="str">
            <v>INTERNO</v>
          </cell>
          <cell r="R150">
            <v>0</v>
          </cell>
          <cell r="S150" t="str">
            <v/>
          </cell>
          <cell r="T150">
            <v>0</v>
          </cell>
          <cell r="U150" t="str">
            <v/>
          </cell>
          <cell r="V150">
            <v>0</v>
          </cell>
          <cell r="W150" t="str">
            <v/>
          </cell>
          <cell r="X150">
            <v>0</v>
          </cell>
          <cell r="Y150" t="str">
            <v/>
          </cell>
          <cell r="Z150" t="str">
            <v/>
          </cell>
          <cell r="AA150" t="str">
            <v>Sabori</v>
          </cell>
          <cell r="AB150">
            <v>0</v>
          </cell>
          <cell r="AC150" t="str">
            <v/>
          </cell>
          <cell r="AD150" t="str">
            <v/>
          </cell>
          <cell r="AE150" t="str">
            <v/>
          </cell>
          <cell r="AF150" t="str">
            <v/>
          </cell>
          <cell r="AG150">
            <v>0</v>
          </cell>
          <cell r="AH150" t="str">
            <v>EST</v>
          </cell>
          <cell r="AI150">
            <v>0</v>
          </cell>
          <cell r="AJ150" t="str">
            <v/>
          </cell>
          <cell r="AK150" t="str">
            <v/>
          </cell>
          <cell r="AM150">
            <v>0</v>
          </cell>
          <cell r="AN150" t="str">
            <v>KGS</v>
          </cell>
          <cell r="AO150" t="str">
            <v>***</v>
          </cell>
          <cell r="AP150" t="str">
            <v>zzzzzz</v>
          </cell>
          <cell r="AQ150" t="b">
            <v>0</v>
          </cell>
          <cell r="AR150" t="b">
            <v>1</v>
          </cell>
          <cell r="AS150">
            <v>21</v>
          </cell>
          <cell r="AT150">
            <v>3</v>
          </cell>
          <cell r="AU150">
            <v>1</v>
          </cell>
          <cell r="AV150">
            <v>0</v>
          </cell>
          <cell r="AW150" t="b">
            <v>0</v>
          </cell>
          <cell r="AX150" t="str">
            <v/>
          </cell>
          <cell r="AY150" t="b">
            <v>0</v>
          </cell>
          <cell r="AZ150" t="b">
            <v>0</v>
          </cell>
          <cell r="BA150">
            <v>0</v>
          </cell>
          <cell r="BB150">
            <v>0</v>
          </cell>
          <cell r="BC150">
            <v>45</v>
          </cell>
          <cell r="BD150" t="str">
            <v>LIB</v>
          </cell>
          <cell r="BE150" t="str">
            <v>LIB</v>
          </cell>
          <cell r="BF150">
            <v>1</v>
          </cell>
          <cell r="BG150">
            <v>0</v>
          </cell>
          <cell r="BH150" t="str">
            <v/>
          </cell>
          <cell r="BI150" t="str">
            <v/>
          </cell>
          <cell r="BJ150" t="str">
            <v/>
          </cell>
          <cell r="BK150" t="str">
            <v/>
          </cell>
          <cell r="BL150">
            <v>140</v>
          </cell>
          <cell r="BM150">
            <v>511</v>
          </cell>
          <cell r="BN150">
            <v>190</v>
          </cell>
          <cell r="BO150">
            <v>1978</v>
          </cell>
          <cell r="BP150">
            <v>0</v>
          </cell>
          <cell r="BQ150">
            <v>2819</v>
          </cell>
        </row>
        <row r="151">
          <cell r="A151" t="str">
            <v>000345</v>
          </cell>
          <cell r="B151" t="str">
            <v>GIVAUD.</v>
          </cell>
          <cell r="C151" t="str">
            <v/>
          </cell>
          <cell r="D151" t="str">
            <v>SABORIZANTE POLLO Nro 3</v>
          </cell>
          <cell r="E151" t="str">
            <v/>
          </cell>
          <cell r="F151" t="str">
            <v>AR</v>
          </cell>
          <cell r="G151" t="str">
            <v>KGS</v>
          </cell>
          <cell r="H151" t="str">
            <v>019</v>
          </cell>
          <cell r="I151" t="b">
            <v>1</v>
          </cell>
          <cell r="J151" t="b">
            <v>1</v>
          </cell>
          <cell r="K151" t="b">
            <v>0</v>
          </cell>
          <cell r="L151" t="str">
            <v>CompraVenta</v>
          </cell>
          <cell r="M151" t="str">
            <v>N</v>
          </cell>
          <cell r="N151" t="b">
            <v>1</v>
          </cell>
          <cell r="O151">
            <v>0.01</v>
          </cell>
          <cell r="P151" t="b">
            <v>0</v>
          </cell>
          <cell r="Q151" t="str">
            <v>INTERNO</v>
          </cell>
          <cell r="R151">
            <v>0</v>
          </cell>
          <cell r="S151" t="str">
            <v/>
          </cell>
          <cell r="T151">
            <v>0</v>
          </cell>
          <cell r="U151" t="str">
            <v/>
          </cell>
          <cell r="V151">
            <v>0</v>
          </cell>
          <cell r="W151" t="str">
            <v/>
          </cell>
          <cell r="X151">
            <v>0</v>
          </cell>
          <cell r="Y151" t="str">
            <v/>
          </cell>
          <cell r="Z151" t="str">
            <v/>
          </cell>
          <cell r="AA151" t="str">
            <v>Sabori</v>
          </cell>
          <cell r="AB151">
            <v>0</v>
          </cell>
          <cell r="AC151" t="str">
            <v/>
          </cell>
          <cell r="AD151" t="str">
            <v/>
          </cell>
          <cell r="AE151" t="str">
            <v/>
          </cell>
          <cell r="AF151" t="str">
            <v/>
          </cell>
          <cell r="AG151">
            <v>0</v>
          </cell>
          <cell r="AH151" t="str">
            <v>EST</v>
          </cell>
          <cell r="AI151">
            <v>0</v>
          </cell>
          <cell r="AJ151" t="str">
            <v/>
          </cell>
          <cell r="AK151" t="str">
            <v/>
          </cell>
          <cell r="AM151">
            <v>0</v>
          </cell>
          <cell r="AN151" t="str">
            <v>KGS</v>
          </cell>
          <cell r="AO151" t="str">
            <v>***</v>
          </cell>
          <cell r="AP151" t="str">
            <v>zzzzzz</v>
          </cell>
          <cell r="AQ151" t="b">
            <v>0</v>
          </cell>
          <cell r="AR151" t="b">
            <v>1</v>
          </cell>
          <cell r="AS151">
            <v>0</v>
          </cell>
          <cell r="AT151">
            <v>0</v>
          </cell>
          <cell r="AU151">
            <v>1</v>
          </cell>
          <cell r="AV151">
            <v>0</v>
          </cell>
          <cell r="AW151" t="b">
            <v>0</v>
          </cell>
          <cell r="AX151" t="str">
            <v/>
          </cell>
          <cell r="AY151" t="b">
            <v>0</v>
          </cell>
          <cell r="AZ151" t="b">
            <v>0</v>
          </cell>
          <cell r="BA151">
            <v>0</v>
          </cell>
          <cell r="BB151">
            <v>0</v>
          </cell>
          <cell r="BC151">
            <v>0</v>
          </cell>
          <cell r="BD151" t="str">
            <v>LIB</v>
          </cell>
          <cell r="BE151" t="str">
            <v>LIB</v>
          </cell>
          <cell r="BF151">
            <v>1</v>
          </cell>
          <cell r="BG151">
            <v>0</v>
          </cell>
          <cell r="BH151" t="str">
            <v/>
          </cell>
          <cell r="BI151" t="str">
            <v/>
          </cell>
          <cell r="BJ151" t="str">
            <v/>
          </cell>
          <cell r="BK151" t="str">
            <v/>
          </cell>
          <cell r="BL151">
            <v>140</v>
          </cell>
          <cell r="BM151">
            <v>511</v>
          </cell>
          <cell r="BN151">
            <v>190</v>
          </cell>
          <cell r="BO151">
            <v>1978</v>
          </cell>
          <cell r="BP151">
            <v>0</v>
          </cell>
          <cell r="BQ151">
            <v>2819</v>
          </cell>
        </row>
        <row r="152">
          <cell r="A152" t="str">
            <v>000346</v>
          </cell>
          <cell r="B152" t="str">
            <v>LEKER</v>
          </cell>
          <cell r="C152" t="str">
            <v/>
          </cell>
          <cell r="D152" t="str">
            <v>SABORIZANTE DE CEBOLLA</v>
          </cell>
          <cell r="E152" t="str">
            <v>CONT.ALERGENO</v>
          </cell>
          <cell r="F152" t="str">
            <v>IN</v>
          </cell>
          <cell r="G152" t="str">
            <v>KGS</v>
          </cell>
          <cell r="H152" t="str">
            <v>019</v>
          </cell>
          <cell r="I152" t="b">
            <v>1</v>
          </cell>
          <cell r="J152" t="b">
            <v>1</v>
          </cell>
          <cell r="K152" t="b">
            <v>0</v>
          </cell>
          <cell r="L152" t="str">
            <v>CompraVenta</v>
          </cell>
          <cell r="M152" t="str">
            <v>N</v>
          </cell>
          <cell r="N152" t="b">
            <v>1</v>
          </cell>
          <cell r="O152">
            <v>0.1</v>
          </cell>
          <cell r="P152" t="b">
            <v>0</v>
          </cell>
          <cell r="Q152" t="str">
            <v>INTERNO</v>
          </cell>
          <cell r="R152">
            <v>0</v>
          </cell>
          <cell r="S152" t="str">
            <v/>
          </cell>
          <cell r="T152">
            <v>0</v>
          </cell>
          <cell r="U152" t="str">
            <v/>
          </cell>
          <cell r="V152">
            <v>0</v>
          </cell>
          <cell r="W152" t="str">
            <v/>
          </cell>
          <cell r="X152">
            <v>0</v>
          </cell>
          <cell r="Y152" t="str">
            <v/>
          </cell>
          <cell r="Z152" t="str">
            <v/>
          </cell>
          <cell r="AA152" t="str">
            <v>Sabori</v>
          </cell>
          <cell r="AB152">
            <v>0</v>
          </cell>
          <cell r="AC152" t="str">
            <v/>
          </cell>
          <cell r="AD152" t="str">
            <v/>
          </cell>
          <cell r="AE152" t="str">
            <v/>
          </cell>
          <cell r="AF152" t="str">
            <v/>
          </cell>
          <cell r="AG152">
            <v>0</v>
          </cell>
          <cell r="AH152" t="str">
            <v>EST</v>
          </cell>
          <cell r="AI152">
            <v>0</v>
          </cell>
          <cell r="AJ152" t="str">
            <v/>
          </cell>
          <cell r="AK152" t="str">
            <v/>
          </cell>
          <cell r="AM152">
            <v>0</v>
          </cell>
          <cell r="AN152" t="str">
            <v>KGS</v>
          </cell>
          <cell r="AO152" t="str">
            <v>***</v>
          </cell>
          <cell r="AP152" t="str">
            <v>zzzzzz</v>
          </cell>
          <cell r="AQ152" t="b">
            <v>0</v>
          </cell>
          <cell r="AR152" t="b">
            <v>1</v>
          </cell>
          <cell r="AS152">
            <v>21</v>
          </cell>
          <cell r="AT152">
            <v>3</v>
          </cell>
          <cell r="AU152">
            <v>1</v>
          </cell>
          <cell r="AV152">
            <v>0</v>
          </cell>
          <cell r="AW152" t="b">
            <v>0</v>
          </cell>
          <cell r="AX152" t="str">
            <v/>
          </cell>
          <cell r="AY152" t="b">
            <v>0</v>
          </cell>
          <cell r="AZ152" t="b">
            <v>0</v>
          </cell>
          <cell r="BA152">
            <v>0</v>
          </cell>
          <cell r="BB152">
            <v>0</v>
          </cell>
          <cell r="BC152">
            <v>45</v>
          </cell>
          <cell r="BD152" t="str">
            <v>LIB</v>
          </cell>
          <cell r="BE152" t="str">
            <v>LIB</v>
          </cell>
          <cell r="BF152">
            <v>1</v>
          </cell>
          <cell r="BG152">
            <v>0</v>
          </cell>
          <cell r="BH152" t="str">
            <v/>
          </cell>
          <cell r="BI152" t="str">
            <v/>
          </cell>
          <cell r="BJ152" t="str">
            <v/>
          </cell>
          <cell r="BK152" t="str">
            <v/>
          </cell>
          <cell r="BL152">
            <v>140</v>
          </cell>
          <cell r="BM152">
            <v>511</v>
          </cell>
          <cell r="BN152">
            <v>190</v>
          </cell>
          <cell r="BO152">
            <v>1978</v>
          </cell>
          <cell r="BP152">
            <v>0</v>
          </cell>
          <cell r="BQ152">
            <v>2819</v>
          </cell>
        </row>
        <row r="153">
          <cell r="A153" t="str">
            <v>000347</v>
          </cell>
          <cell r="B153" t="str">
            <v>LEKER.</v>
          </cell>
          <cell r="C153" t="str">
            <v/>
          </cell>
          <cell r="D153" t="str">
            <v>SABORIZANTE DE AJO B</v>
          </cell>
          <cell r="E153" t="str">
            <v/>
          </cell>
          <cell r="F153" t="str">
            <v>IN</v>
          </cell>
          <cell r="G153" t="str">
            <v>KG</v>
          </cell>
          <cell r="H153" t="str">
            <v>KG2</v>
          </cell>
          <cell r="I153" t="b">
            <v>1</v>
          </cell>
          <cell r="J153" t="b">
            <v>1</v>
          </cell>
          <cell r="K153" t="b">
            <v>0</v>
          </cell>
          <cell r="L153" t="str">
            <v>CompraVenta</v>
          </cell>
          <cell r="M153" t="str">
            <v>N</v>
          </cell>
          <cell r="N153" t="b">
            <v>1</v>
          </cell>
          <cell r="O153">
            <v>0.01</v>
          </cell>
          <cell r="P153" t="b">
            <v>0</v>
          </cell>
          <cell r="Q153" t="str">
            <v>INTERNO</v>
          </cell>
          <cell r="R153">
            <v>0</v>
          </cell>
          <cell r="S153" t="str">
            <v/>
          </cell>
          <cell r="T153">
            <v>0</v>
          </cell>
          <cell r="U153" t="str">
            <v/>
          </cell>
          <cell r="V153">
            <v>0</v>
          </cell>
          <cell r="W153" t="str">
            <v/>
          </cell>
          <cell r="X153">
            <v>0</v>
          </cell>
          <cell r="Y153" t="str">
            <v/>
          </cell>
          <cell r="Z153" t="str">
            <v/>
          </cell>
          <cell r="AA153" t="str">
            <v>Sabori</v>
          </cell>
          <cell r="AB153">
            <v>0</v>
          </cell>
          <cell r="AC153" t="str">
            <v/>
          </cell>
          <cell r="AD153" t="str">
            <v/>
          </cell>
          <cell r="AE153" t="str">
            <v/>
          </cell>
          <cell r="AF153" t="str">
            <v/>
          </cell>
          <cell r="AG153">
            <v>0</v>
          </cell>
          <cell r="AH153" t="str">
            <v>EST</v>
          </cell>
          <cell r="AI153">
            <v>0</v>
          </cell>
          <cell r="AJ153" t="str">
            <v/>
          </cell>
          <cell r="AK153" t="str">
            <v/>
          </cell>
          <cell r="AM153">
            <v>0</v>
          </cell>
          <cell r="AN153" t="str">
            <v>KG</v>
          </cell>
          <cell r="AO153" t="str">
            <v>***</v>
          </cell>
          <cell r="AP153" t="str">
            <v>zzzzzz</v>
          </cell>
          <cell r="AQ153" t="b">
            <v>0</v>
          </cell>
          <cell r="AR153" t="b">
            <v>1</v>
          </cell>
          <cell r="AS153">
            <v>21</v>
          </cell>
          <cell r="AT153">
            <v>3</v>
          </cell>
          <cell r="AU153">
            <v>1</v>
          </cell>
          <cell r="AV153">
            <v>0</v>
          </cell>
          <cell r="AW153" t="b">
            <v>0</v>
          </cell>
          <cell r="AX153" t="str">
            <v/>
          </cell>
          <cell r="AY153" t="b">
            <v>0</v>
          </cell>
          <cell r="AZ153" t="b">
            <v>0</v>
          </cell>
          <cell r="BA153">
            <v>0</v>
          </cell>
          <cell r="BB153">
            <v>0</v>
          </cell>
          <cell r="BC153">
            <v>45</v>
          </cell>
          <cell r="BD153" t="str">
            <v>LIB</v>
          </cell>
          <cell r="BE153" t="str">
            <v>LIB</v>
          </cell>
          <cell r="BF153">
            <v>1</v>
          </cell>
          <cell r="BG153">
            <v>0</v>
          </cell>
          <cell r="BH153" t="str">
            <v/>
          </cell>
          <cell r="BI153" t="str">
            <v/>
          </cell>
          <cell r="BJ153" t="str">
            <v/>
          </cell>
          <cell r="BK153" t="str">
            <v/>
          </cell>
          <cell r="BL153">
            <v>140</v>
          </cell>
          <cell r="BM153">
            <v>511</v>
          </cell>
          <cell r="BN153">
            <v>190</v>
          </cell>
          <cell r="BO153">
            <v>1978</v>
          </cell>
          <cell r="BP153">
            <v>0</v>
          </cell>
          <cell r="BQ153">
            <v>2819</v>
          </cell>
        </row>
        <row r="154">
          <cell r="A154" t="str">
            <v>000348</v>
          </cell>
          <cell r="B154" t="str">
            <v>GALPRO</v>
          </cell>
          <cell r="C154" t="str">
            <v/>
          </cell>
          <cell r="D154" t="str">
            <v>TEXTURIZADO DE SOJA C</v>
          </cell>
          <cell r="E154" t="str">
            <v>CONT.ALERGENO</v>
          </cell>
          <cell r="F154" t="str">
            <v>IN</v>
          </cell>
          <cell r="G154" t="str">
            <v>KG</v>
          </cell>
          <cell r="H154" t="str">
            <v>0112</v>
          </cell>
          <cell r="I154" t="b">
            <v>1</v>
          </cell>
          <cell r="J154" t="b">
            <v>1</v>
          </cell>
          <cell r="K154" t="b">
            <v>0</v>
          </cell>
          <cell r="L154" t="str">
            <v>CompraVenta</v>
          </cell>
          <cell r="M154" t="str">
            <v>N</v>
          </cell>
          <cell r="N154" t="b">
            <v>1</v>
          </cell>
          <cell r="O154">
            <v>0.01</v>
          </cell>
          <cell r="P154" t="b">
            <v>0</v>
          </cell>
          <cell r="Q154" t="str">
            <v>INTERNO</v>
          </cell>
          <cell r="R154">
            <v>0</v>
          </cell>
          <cell r="S154" t="str">
            <v/>
          </cell>
          <cell r="T154">
            <v>0</v>
          </cell>
          <cell r="U154" t="str">
            <v/>
          </cell>
          <cell r="V154">
            <v>0</v>
          </cell>
          <cell r="W154" t="str">
            <v/>
          </cell>
          <cell r="X154">
            <v>0</v>
          </cell>
          <cell r="Y154" t="str">
            <v/>
          </cell>
          <cell r="Z154" t="str">
            <v/>
          </cell>
          <cell r="AA154" t="str">
            <v>Textur</v>
          </cell>
          <cell r="AB154">
            <v>0</v>
          </cell>
          <cell r="AC154" t="str">
            <v/>
          </cell>
          <cell r="AD154" t="str">
            <v/>
          </cell>
          <cell r="AE154" t="str">
            <v/>
          </cell>
          <cell r="AF154" t="str">
            <v/>
          </cell>
          <cell r="AG154">
            <v>0</v>
          </cell>
          <cell r="AH154" t="str">
            <v>EST</v>
          </cell>
          <cell r="AI154">
            <v>0</v>
          </cell>
          <cell r="AJ154" t="str">
            <v/>
          </cell>
          <cell r="AK154" t="str">
            <v/>
          </cell>
          <cell r="AM154">
            <v>0</v>
          </cell>
          <cell r="AN154" t="str">
            <v>KG</v>
          </cell>
          <cell r="AO154" t="str">
            <v>***</v>
          </cell>
          <cell r="AP154" t="str">
            <v>zzzzzz</v>
          </cell>
          <cell r="AQ154" t="b">
            <v>0</v>
          </cell>
          <cell r="AR154" t="b">
            <v>1</v>
          </cell>
          <cell r="AS154">
            <v>0</v>
          </cell>
          <cell r="AT154">
            <v>0</v>
          </cell>
          <cell r="AU154">
            <v>1</v>
          </cell>
          <cell r="AV154">
            <v>0</v>
          </cell>
          <cell r="AW154" t="b">
            <v>0</v>
          </cell>
          <cell r="AX154" t="str">
            <v/>
          </cell>
          <cell r="AY154" t="b">
            <v>0</v>
          </cell>
          <cell r="AZ154" t="b">
            <v>0</v>
          </cell>
          <cell r="BA154">
            <v>0</v>
          </cell>
          <cell r="BB154">
            <v>0</v>
          </cell>
          <cell r="BC154">
            <v>0</v>
          </cell>
          <cell r="BD154" t="str">
            <v>LIB</v>
          </cell>
          <cell r="BE154" t="str">
            <v>LIB</v>
          </cell>
          <cell r="BF154">
            <v>1</v>
          </cell>
          <cell r="BG154">
            <v>0</v>
          </cell>
          <cell r="BH154" t="str">
            <v/>
          </cell>
          <cell r="BI154" t="str">
            <v/>
          </cell>
          <cell r="BJ154" t="str">
            <v/>
          </cell>
          <cell r="BK154" t="str">
            <v/>
          </cell>
          <cell r="BL154">
            <v>140</v>
          </cell>
          <cell r="BM154">
            <v>511</v>
          </cell>
          <cell r="BN154">
            <v>190</v>
          </cell>
          <cell r="BO154">
            <v>1978</v>
          </cell>
          <cell r="BP154">
            <v>0</v>
          </cell>
          <cell r="BQ154">
            <v>2819</v>
          </cell>
        </row>
        <row r="155">
          <cell r="A155" t="str">
            <v>000349</v>
          </cell>
          <cell r="B155" t="str">
            <v>AMERICA P.</v>
          </cell>
          <cell r="C155" t="str">
            <v/>
          </cell>
          <cell r="D155" t="str">
            <v>TEXTURIZADO DE SOJA D</v>
          </cell>
          <cell r="E155" t="str">
            <v>CONT.ALERGENO</v>
          </cell>
          <cell r="F155" t="str">
            <v>IN</v>
          </cell>
          <cell r="G155" t="str">
            <v>KG</v>
          </cell>
          <cell r="H155" t="str">
            <v>0112</v>
          </cell>
          <cell r="I155" t="b">
            <v>1</v>
          </cell>
          <cell r="J155" t="b">
            <v>1</v>
          </cell>
          <cell r="K155" t="b">
            <v>0</v>
          </cell>
          <cell r="L155" t="str">
            <v>CompraVenta</v>
          </cell>
          <cell r="M155" t="str">
            <v>N</v>
          </cell>
          <cell r="N155" t="b">
            <v>1</v>
          </cell>
          <cell r="O155">
            <v>0.01</v>
          </cell>
          <cell r="P155" t="b">
            <v>0</v>
          </cell>
          <cell r="Q155" t="str">
            <v>INTERNO</v>
          </cell>
          <cell r="R155">
            <v>0</v>
          </cell>
          <cell r="S155" t="str">
            <v/>
          </cell>
          <cell r="T155">
            <v>0</v>
          </cell>
          <cell r="U155" t="str">
            <v/>
          </cell>
          <cell r="V155">
            <v>0</v>
          </cell>
          <cell r="W155" t="str">
            <v/>
          </cell>
          <cell r="X155">
            <v>0</v>
          </cell>
          <cell r="Y155" t="str">
            <v/>
          </cell>
          <cell r="Z155" t="str">
            <v/>
          </cell>
          <cell r="AA155" t="str">
            <v>Textur</v>
          </cell>
          <cell r="AB155">
            <v>0</v>
          </cell>
          <cell r="AC155" t="str">
            <v/>
          </cell>
          <cell r="AD155" t="str">
            <v/>
          </cell>
          <cell r="AE155" t="str">
            <v/>
          </cell>
          <cell r="AF155" t="str">
            <v/>
          </cell>
          <cell r="AG155">
            <v>0</v>
          </cell>
          <cell r="AH155" t="str">
            <v>EST</v>
          </cell>
          <cell r="AI155">
            <v>0</v>
          </cell>
          <cell r="AJ155" t="str">
            <v/>
          </cell>
          <cell r="AK155" t="str">
            <v/>
          </cell>
          <cell r="AM155">
            <v>0</v>
          </cell>
          <cell r="AN155" t="str">
            <v>KG</v>
          </cell>
          <cell r="AO155" t="str">
            <v>***</v>
          </cell>
          <cell r="AP155" t="str">
            <v>zzzzzz</v>
          </cell>
          <cell r="AQ155" t="b">
            <v>0</v>
          </cell>
          <cell r="AR155" t="b">
            <v>1</v>
          </cell>
          <cell r="AS155">
            <v>15</v>
          </cell>
          <cell r="AT155">
            <v>3</v>
          </cell>
          <cell r="AU155">
            <v>1</v>
          </cell>
          <cell r="AV155">
            <v>0</v>
          </cell>
          <cell r="AW155" t="b">
            <v>0</v>
          </cell>
          <cell r="AX155" t="str">
            <v/>
          </cell>
          <cell r="AY155" t="b">
            <v>0</v>
          </cell>
          <cell r="AZ155" t="b">
            <v>0</v>
          </cell>
          <cell r="BA155">
            <v>0</v>
          </cell>
          <cell r="BB155">
            <v>0</v>
          </cell>
          <cell r="BC155">
            <v>45</v>
          </cell>
          <cell r="BD155" t="str">
            <v>LIB</v>
          </cell>
          <cell r="BE155" t="str">
            <v>LIB</v>
          </cell>
          <cell r="BF155">
            <v>1</v>
          </cell>
          <cell r="BG155">
            <v>0</v>
          </cell>
          <cell r="BH155" t="str">
            <v/>
          </cell>
          <cell r="BI155" t="str">
            <v/>
          </cell>
          <cell r="BJ155" t="str">
            <v/>
          </cell>
          <cell r="BK155" t="str">
            <v/>
          </cell>
          <cell r="BL155">
            <v>140</v>
          </cell>
          <cell r="BM155">
            <v>511</v>
          </cell>
          <cell r="BN155">
            <v>190</v>
          </cell>
          <cell r="BO155">
            <v>1978</v>
          </cell>
          <cell r="BP155">
            <v>0</v>
          </cell>
          <cell r="BQ155">
            <v>2819</v>
          </cell>
        </row>
        <row r="156">
          <cell r="A156" t="str">
            <v>000350</v>
          </cell>
          <cell r="B156" t="str">
            <v>FARMESA CR200</v>
          </cell>
          <cell r="C156" t="str">
            <v/>
          </cell>
          <cell r="D156" t="str">
            <v>REBOZADOR D</v>
          </cell>
          <cell r="E156" t="str">
            <v>CONT.ALERGENO</v>
          </cell>
          <cell r="F156" t="str">
            <v>IN</v>
          </cell>
          <cell r="G156" t="str">
            <v>KGS</v>
          </cell>
          <cell r="H156" t="str">
            <v>0110</v>
          </cell>
          <cell r="I156" t="b">
            <v>1</v>
          </cell>
          <cell r="J156" t="b">
            <v>1</v>
          </cell>
          <cell r="K156" t="b">
            <v>0</v>
          </cell>
          <cell r="L156" t="str">
            <v>CompraVenta</v>
          </cell>
          <cell r="M156" t="str">
            <v>N</v>
          </cell>
          <cell r="N156" t="b">
            <v>1</v>
          </cell>
          <cell r="O156">
            <v>0.01</v>
          </cell>
          <cell r="P156" t="b">
            <v>0</v>
          </cell>
          <cell r="Q156" t="str">
            <v>INTERNO</v>
          </cell>
          <cell r="R156">
            <v>0</v>
          </cell>
          <cell r="S156" t="str">
            <v/>
          </cell>
          <cell r="T156">
            <v>0</v>
          </cell>
          <cell r="U156" t="str">
            <v/>
          </cell>
          <cell r="V156">
            <v>0</v>
          </cell>
          <cell r="W156" t="str">
            <v/>
          </cell>
          <cell r="X156">
            <v>0</v>
          </cell>
          <cell r="Y156" t="str">
            <v/>
          </cell>
          <cell r="Z156" t="str">
            <v/>
          </cell>
          <cell r="AA156" t="str">
            <v>Reboza</v>
          </cell>
          <cell r="AB156">
            <v>0</v>
          </cell>
          <cell r="AC156" t="str">
            <v/>
          </cell>
          <cell r="AD156" t="str">
            <v/>
          </cell>
          <cell r="AE156" t="str">
            <v/>
          </cell>
          <cell r="AF156" t="str">
            <v/>
          </cell>
          <cell r="AG156">
            <v>0</v>
          </cell>
          <cell r="AH156" t="str">
            <v>EST</v>
          </cell>
          <cell r="AI156">
            <v>0</v>
          </cell>
          <cell r="AJ156" t="str">
            <v/>
          </cell>
          <cell r="AK156" t="str">
            <v/>
          </cell>
          <cell r="AM156">
            <v>0</v>
          </cell>
          <cell r="AN156" t="str">
            <v>KGS</v>
          </cell>
          <cell r="AO156" t="str">
            <v>***</v>
          </cell>
          <cell r="AP156" t="str">
            <v>zzzzzz</v>
          </cell>
          <cell r="AQ156" t="b">
            <v>0</v>
          </cell>
          <cell r="AR156" t="b">
            <v>1</v>
          </cell>
          <cell r="AS156">
            <v>15</v>
          </cell>
          <cell r="AT156">
            <v>3</v>
          </cell>
          <cell r="AU156">
            <v>1</v>
          </cell>
          <cell r="AV156">
            <v>0</v>
          </cell>
          <cell r="AW156" t="b">
            <v>0</v>
          </cell>
          <cell r="AX156" t="str">
            <v/>
          </cell>
          <cell r="AY156" t="b">
            <v>0</v>
          </cell>
          <cell r="AZ156" t="b">
            <v>0</v>
          </cell>
          <cell r="BA156">
            <v>0</v>
          </cell>
          <cell r="BB156">
            <v>0</v>
          </cell>
          <cell r="BC156">
            <v>45</v>
          </cell>
          <cell r="BD156" t="str">
            <v>LIB</v>
          </cell>
          <cell r="BE156" t="str">
            <v>LIB</v>
          </cell>
          <cell r="BF156">
            <v>1</v>
          </cell>
          <cell r="BG156">
            <v>0</v>
          </cell>
          <cell r="BH156" t="str">
            <v/>
          </cell>
          <cell r="BI156" t="str">
            <v/>
          </cell>
          <cell r="BJ156" t="str">
            <v/>
          </cell>
          <cell r="BK156" t="str">
            <v/>
          </cell>
          <cell r="BL156">
            <v>140</v>
          </cell>
          <cell r="BM156">
            <v>511</v>
          </cell>
          <cell r="BN156">
            <v>190</v>
          </cell>
          <cell r="BO156">
            <v>1978</v>
          </cell>
          <cell r="BP156">
            <v>0</v>
          </cell>
          <cell r="BQ156">
            <v>2819</v>
          </cell>
        </row>
        <row r="157">
          <cell r="A157" t="str">
            <v>000351</v>
          </cell>
          <cell r="B157" t="str">
            <v>FARMESA CW100</v>
          </cell>
          <cell r="C157" t="str">
            <v/>
          </cell>
          <cell r="D157" t="str">
            <v>REBOZADOR E</v>
          </cell>
          <cell r="E157" t="str">
            <v>CONT.ALERGENO</v>
          </cell>
          <cell r="F157" t="str">
            <v>IN</v>
          </cell>
          <cell r="G157" t="str">
            <v>KGS</v>
          </cell>
          <cell r="H157" t="str">
            <v>0110</v>
          </cell>
          <cell r="I157" t="b">
            <v>1</v>
          </cell>
          <cell r="J157" t="b">
            <v>1</v>
          </cell>
          <cell r="K157" t="b">
            <v>0</v>
          </cell>
          <cell r="L157" t="str">
            <v>CompraVenta</v>
          </cell>
          <cell r="M157" t="str">
            <v>N</v>
          </cell>
          <cell r="N157" t="b">
            <v>1</v>
          </cell>
          <cell r="O157">
            <v>0.01</v>
          </cell>
          <cell r="P157" t="b">
            <v>0</v>
          </cell>
          <cell r="Q157" t="str">
            <v>INTERNO</v>
          </cell>
          <cell r="R157">
            <v>0</v>
          </cell>
          <cell r="S157" t="str">
            <v/>
          </cell>
          <cell r="T157">
            <v>0</v>
          </cell>
          <cell r="U157" t="str">
            <v/>
          </cell>
          <cell r="V157">
            <v>0</v>
          </cell>
          <cell r="W157" t="str">
            <v/>
          </cell>
          <cell r="X157">
            <v>0</v>
          </cell>
          <cell r="Y157" t="str">
            <v/>
          </cell>
          <cell r="Z157" t="str">
            <v/>
          </cell>
          <cell r="AA157" t="str">
            <v>Reboza</v>
          </cell>
          <cell r="AB157">
            <v>0</v>
          </cell>
          <cell r="AC157" t="str">
            <v/>
          </cell>
          <cell r="AD157" t="str">
            <v/>
          </cell>
          <cell r="AE157" t="str">
            <v/>
          </cell>
          <cell r="AF157" t="str">
            <v/>
          </cell>
          <cell r="AG157">
            <v>0</v>
          </cell>
          <cell r="AH157" t="str">
            <v>EST</v>
          </cell>
          <cell r="AI157">
            <v>0</v>
          </cell>
          <cell r="AJ157" t="str">
            <v/>
          </cell>
          <cell r="AK157" t="str">
            <v/>
          </cell>
          <cell r="AM157">
            <v>0</v>
          </cell>
          <cell r="AN157" t="str">
            <v>KGS</v>
          </cell>
          <cell r="AO157" t="str">
            <v>***</v>
          </cell>
          <cell r="AP157" t="str">
            <v>zzzzzz</v>
          </cell>
          <cell r="AQ157" t="b">
            <v>0</v>
          </cell>
          <cell r="AR157" t="b">
            <v>1</v>
          </cell>
          <cell r="AS157">
            <v>15</v>
          </cell>
          <cell r="AT157">
            <v>3</v>
          </cell>
          <cell r="AU157">
            <v>1</v>
          </cell>
          <cell r="AV157">
            <v>0</v>
          </cell>
          <cell r="AW157" t="b">
            <v>0</v>
          </cell>
          <cell r="AX157" t="str">
            <v/>
          </cell>
          <cell r="AY157" t="b">
            <v>0</v>
          </cell>
          <cell r="AZ157" t="b">
            <v>0</v>
          </cell>
          <cell r="BA157">
            <v>0</v>
          </cell>
          <cell r="BB157">
            <v>0</v>
          </cell>
          <cell r="BC157">
            <v>45</v>
          </cell>
          <cell r="BD157" t="str">
            <v>LIB</v>
          </cell>
          <cell r="BE157" t="str">
            <v>LIB</v>
          </cell>
          <cell r="BF157">
            <v>1</v>
          </cell>
          <cell r="BG157">
            <v>0</v>
          </cell>
          <cell r="BH157" t="str">
            <v/>
          </cell>
          <cell r="BI157" t="str">
            <v/>
          </cell>
          <cell r="BJ157" t="str">
            <v/>
          </cell>
          <cell r="BK157" t="str">
            <v/>
          </cell>
          <cell r="BL157">
            <v>140</v>
          </cell>
          <cell r="BM157">
            <v>511</v>
          </cell>
          <cell r="BN157">
            <v>190</v>
          </cell>
          <cell r="BO157">
            <v>1978</v>
          </cell>
          <cell r="BP157">
            <v>0</v>
          </cell>
          <cell r="BQ157">
            <v>2819</v>
          </cell>
        </row>
        <row r="158">
          <cell r="A158" t="str">
            <v>000352</v>
          </cell>
          <cell r="B158" t="str">
            <v>RICOTONA</v>
          </cell>
          <cell r="C158" t="str">
            <v/>
          </cell>
          <cell r="D158" t="str">
            <v>REBOZADOR F</v>
          </cell>
          <cell r="E158" t="str">
            <v>CONT.ALERGENO</v>
          </cell>
          <cell r="F158" t="str">
            <v>IN</v>
          </cell>
          <cell r="G158" t="str">
            <v>KGS</v>
          </cell>
          <cell r="H158" t="str">
            <v>0110</v>
          </cell>
          <cell r="I158" t="b">
            <v>1</v>
          </cell>
          <cell r="J158" t="b">
            <v>1</v>
          </cell>
          <cell r="K158" t="b">
            <v>0</v>
          </cell>
          <cell r="L158" t="str">
            <v>CompraVenta</v>
          </cell>
          <cell r="M158" t="str">
            <v>N</v>
          </cell>
          <cell r="N158" t="b">
            <v>1</v>
          </cell>
          <cell r="O158">
            <v>0.01</v>
          </cell>
          <cell r="P158" t="b">
            <v>0</v>
          </cell>
          <cell r="Q158" t="str">
            <v>INTERNO</v>
          </cell>
          <cell r="R158">
            <v>0</v>
          </cell>
          <cell r="S158" t="str">
            <v/>
          </cell>
          <cell r="T158">
            <v>0</v>
          </cell>
          <cell r="U158" t="str">
            <v/>
          </cell>
          <cell r="V158">
            <v>0</v>
          </cell>
          <cell r="W158" t="str">
            <v/>
          </cell>
          <cell r="X158">
            <v>0</v>
          </cell>
          <cell r="Y158" t="str">
            <v/>
          </cell>
          <cell r="Z158" t="str">
            <v/>
          </cell>
          <cell r="AA158" t="str">
            <v>Reboza</v>
          </cell>
          <cell r="AB158">
            <v>0</v>
          </cell>
          <cell r="AC158" t="str">
            <v/>
          </cell>
          <cell r="AD158" t="str">
            <v/>
          </cell>
          <cell r="AE158" t="str">
            <v/>
          </cell>
          <cell r="AF158" t="str">
            <v/>
          </cell>
          <cell r="AG158">
            <v>0</v>
          </cell>
          <cell r="AH158" t="str">
            <v>EST</v>
          </cell>
          <cell r="AI158">
            <v>0</v>
          </cell>
          <cell r="AJ158" t="str">
            <v/>
          </cell>
          <cell r="AK158" t="str">
            <v/>
          </cell>
          <cell r="AM158">
            <v>0</v>
          </cell>
          <cell r="AN158" t="str">
            <v>KGS</v>
          </cell>
          <cell r="AO158" t="str">
            <v>***</v>
          </cell>
          <cell r="AP158" t="str">
            <v>zzzzzz</v>
          </cell>
          <cell r="AQ158" t="b">
            <v>0</v>
          </cell>
          <cell r="AR158" t="b">
            <v>1</v>
          </cell>
          <cell r="AS158">
            <v>15</v>
          </cell>
          <cell r="AT158">
            <v>3</v>
          </cell>
          <cell r="AU158">
            <v>1</v>
          </cell>
          <cell r="AV158">
            <v>0</v>
          </cell>
          <cell r="AW158" t="b">
            <v>0</v>
          </cell>
          <cell r="AX158" t="str">
            <v/>
          </cell>
          <cell r="AY158" t="b">
            <v>0</v>
          </cell>
          <cell r="AZ158" t="b">
            <v>0</v>
          </cell>
          <cell r="BA158">
            <v>0</v>
          </cell>
          <cell r="BB158">
            <v>0</v>
          </cell>
          <cell r="BC158">
            <v>45</v>
          </cell>
          <cell r="BD158" t="str">
            <v>LIB</v>
          </cell>
          <cell r="BE158" t="str">
            <v>LIB</v>
          </cell>
          <cell r="BF158">
            <v>1</v>
          </cell>
          <cell r="BG158">
            <v>0</v>
          </cell>
          <cell r="BH158" t="str">
            <v/>
          </cell>
          <cell r="BI158" t="str">
            <v/>
          </cell>
          <cell r="BJ158" t="str">
            <v/>
          </cell>
          <cell r="BK158" t="str">
            <v/>
          </cell>
          <cell r="BL158">
            <v>140</v>
          </cell>
          <cell r="BM158">
            <v>511</v>
          </cell>
          <cell r="BN158">
            <v>190</v>
          </cell>
          <cell r="BO158">
            <v>1978</v>
          </cell>
          <cell r="BP158">
            <v>0</v>
          </cell>
          <cell r="BQ158">
            <v>2819</v>
          </cell>
        </row>
        <row r="159">
          <cell r="A159" t="str">
            <v>000353</v>
          </cell>
          <cell r="B159" t="str">
            <v>GIVAUDAN.</v>
          </cell>
          <cell r="C159" t="str">
            <v/>
          </cell>
          <cell r="D159" t="str">
            <v>SABORIZANTE KETCHUP</v>
          </cell>
          <cell r="E159" t="str">
            <v>CONT.ALERGENO</v>
          </cell>
          <cell r="F159" t="str">
            <v>IN</v>
          </cell>
          <cell r="G159" t="str">
            <v>KGS</v>
          </cell>
          <cell r="H159" t="str">
            <v>019</v>
          </cell>
          <cell r="I159" t="b">
            <v>1</v>
          </cell>
          <cell r="J159" t="b">
            <v>1</v>
          </cell>
          <cell r="K159" t="b">
            <v>0</v>
          </cell>
          <cell r="L159" t="str">
            <v>CompraVenta</v>
          </cell>
          <cell r="M159" t="str">
            <v>N</v>
          </cell>
          <cell r="N159" t="b">
            <v>1</v>
          </cell>
          <cell r="O159">
            <v>0.1</v>
          </cell>
          <cell r="P159" t="b">
            <v>0</v>
          </cell>
          <cell r="Q159" t="str">
            <v>INTERNO</v>
          </cell>
          <cell r="R159">
            <v>0</v>
          </cell>
          <cell r="S159" t="str">
            <v/>
          </cell>
          <cell r="T159">
            <v>0</v>
          </cell>
          <cell r="U159" t="str">
            <v/>
          </cell>
          <cell r="V159">
            <v>0</v>
          </cell>
          <cell r="W159" t="str">
            <v/>
          </cell>
          <cell r="X159">
            <v>0</v>
          </cell>
          <cell r="Y159" t="str">
            <v/>
          </cell>
          <cell r="Z159" t="str">
            <v/>
          </cell>
          <cell r="AA159" t="str">
            <v>Sabori</v>
          </cell>
          <cell r="AB159">
            <v>0</v>
          </cell>
          <cell r="AC159" t="str">
            <v/>
          </cell>
          <cell r="AD159" t="str">
            <v/>
          </cell>
          <cell r="AE159" t="str">
            <v/>
          </cell>
          <cell r="AF159" t="str">
            <v/>
          </cell>
          <cell r="AG159">
            <v>0</v>
          </cell>
          <cell r="AH159" t="str">
            <v>EST</v>
          </cell>
          <cell r="AI159">
            <v>0</v>
          </cell>
          <cell r="AJ159" t="str">
            <v/>
          </cell>
          <cell r="AK159" t="str">
            <v/>
          </cell>
          <cell r="AM159">
            <v>0</v>
          </cell>
          <cell r="AN159" t="str">
            <v>KGS</v>
          </cell>
          <cell r="AO159" t="str">
            <v>***</v>
          </cell>
          <cell r="AP159" t="str">
            <v>zzzzzz</v>
          </cell>
          <cell r="AQ159" t="b">
            <v>0</v>
          </cell>
          <cell r="AR159" t="b">
            <v>1</v>
          </cell>
          <cell r="AS159">
            <v>21</v>
          </cell>
          <cell r="AT159">
            <v>3</v>
          </cell>
          <cell r="AU159">
            <v>1</v>
          </cell>
          <cell r="AV159">
            <v>0</v>
          </cell>
          <cell r="AW159" t="b">
            <v>0</v>
          </cell>
          <cell r="AX159" t="str">
            <v/>
          </cell>
          <cell r="AY159" t="b">
            <v>0</v>
          </cell>
          <cell r="AZ159" t="b">
            <v>0</v>
          </cell>
          <cell r="BA159">
            <v>0</v>
          </cell>
          <cell r="BB159">
            <v>0</v>
          </cell>
          <cell r="BC159">
            <v>45</v>
          </cell>
          <cell r="BD159" t="str">
            <v>LIB</v>
          </cell>
          <cell r="BE159" t="str">
            <v>LIB</v>
          </cell>
          <cell r="BF159">
            <v>1</v>
          </cell>
          <cell r="BG159">
            <v>0</v>
          </cell>
          <cell r="BH159" t="str">
            <v/>
          </cell>
          <cell r="BI159" t="str">
            <v/>
          </cell>
          <cell r="BJ159" t="str">
            <v/>
          </cell>
          <cell r="BK159" t="str">
            <v/>
          </cell>
          <cell r="BL159">
            <v>140</v>
          </cell>
          <cell r="BM159">
            <v>511</v>
          </cell>
          <cell r="BN159">
            <v>190</v>
          </cell>
          <cell r="BO159">
            <v>1978</v>
          </cell>
          <cell r="BP159">
            <v>0</v>
          </cell>
          <cell r="BQ159">
            <v>2819</v>
          </cell>
        </row>
        <row r="160">
          <cell r="A160" t="str">
            <v>000355</v>
          </cell>
          <cell r="B160" t="str">
            <v>GIVAUDAN  .</v>
          </cell>
          <cell r="C160" t="str">
            <v/>
          </cell>
          <cell r="D160" t="str">
            <v>SABORIZANTE ESPECIADO THAI</v>
          </cell>
          <cell r="E160" t="str">
            <v/>
          </cell>
          <cell r="F160" t="str">
            <v>IN</v>
          </cell>
          <cell r="G160" t="str">
            <v>KGS</v>
          </cell>
          <cell r="H160" t="str">
            <v>019</v>
          </cell>
          <cell r="I160" t="b">
            <v>1</v>
          </cell>
          <cell r="J160" t="b">
            <v>1</v>
          </cell>
          <cell r="K160" t="b">
            <v>0</v>
          </cell>
          <cell r="L160" t="str">
            <v>CompraVenta</v>
          </cell>
          <cell r="M160" t="str">
            <v>N</v>
          </cell>
          <cell r="N160" t="b">
            <v>1</v>
          </cell>
          <cell r="O160">
            <v>0.1</v>
          </cell>
          <cell r="P160" t="b">
            <v>0</v>
          </cell>
          <cell r="Q160" t="str">
            <v>INTERNO</v>
          </cell>
          <cell r="R160">
            <v>0</v>
          </cell>
          <cell r="S160" t="str">
            <v/>
          </cell>
          <cell r="T160">
            <v>0</v>
          </cell>
          <cell r="U160" t="str">
            <v/>
          </cell>
          <cell r="V160">
            <v>0</v>
          </cell>
          <cell r="W160" t="str">
            <v/>
          </cell>
          <cell r="X160">
            <v>0</v>
          </cell>
          <cell r="Y160" t="str">
            <v/>
          </cell>
          <cell r="Z160" t="str">
            <v/>
          </cell>
          <cell r="AA160" t="str">
            <v>Sabori</v>
          </cell>
          <cell r="AB160">
            <v>0</v>
          </cell>
          <cell r="AC160" t="str">
            <v/>
          </cell>
          <cell r="AD160" t="str">
            <v/>
          </cell>
          <cell r="AE160" t="str">
            <v/>
          </cell>
          <cell r="AF160" t="str">
            <v/>
          </cell>
          <cell r="AG160">
            <v>0</v>
          </cell>
          <cell r="AH160" t="str">
            <v>EST</v>
          </cell>
          <cell r="AI160">
            <v>0</v>
          </cell>
          <cell r="AJ160" t="str">
            <v/>
          </cell>
          <cell r="AK160" t="str">
            <v/>
          </cell>
          <cell r="AM160">
            <v>0</v>
          </cell>
          <cell r="AN160" t="str">
            <v>KGS</v>
          </cell>
          <cell r="AO160" t="str">
            <v>***</v>
          </cell>
          <cell r="AP160" t="str">
            <v>zzzzzz</v>
          </cell>
          <cell r="AQ160" t="b">
            <v>0</v>
          </cell>
          <cell r="AR160" t="b">
            <v>1</v>
          </cell>
          <cell r="AS160">
            <v>21</v>
          </cell>
          <cell r="AT160">
            <v>3</v>
          </cell>
          <cell r="AU160">
            <v>1</v>
          </cell>
          <cell r="AV160">
            <v>0</v>
          </cell>
          <cell r="AW160" t="b">
            <v>0</v>
          </cell>
          <cell r="AX160" t="str">
            <v/>
          </cell>
          <cell r="AY160" t="b">
            <v>0</v>
          </cell>
          <cell r="AZ160" t="b">
            <v>0</v>
          </cell>
          <cell r="BA160">
            <v>0</v>
          </cell>
          <cell r="BB160">
            <v>0</v>
          </cell>
          <cell r="BC160">
            <v>45</v>
          </cell>
          <cell r="BD160" t="str">
            <v>LIB</v>
          </cell>
          <cell r="BE160" t="str">
            <v>LIB</v>
          </cell>
          <cell r="BF160">
            <v>1</v>
          </cell>
          <cell r="BG160">
            <v>0</v>
          </cell>
          <cell r="BH160" t="str">
            <v/>
          </cell>
          <cell r="BI160" t="str">
            <v/>
          </cell>
          <cell r="BJ160" t="str">
            <v/>
          </cell>
          <cell r="BK160" t="str">
            <v/>
          </cell>
          <cell r="BL160">
            <v>140</v>
          </cell>
          <cell r="BM160">
            <v>511</v>
          </cell>
          <cell r="BN160">
            <v>190</v>
          </cell>
          <cell r="BO160">
            <v>1978</v>
          </cell>
          <cell r="BP160">
            <v>0</v>
          </cell>
          <cell r="BQ160">
            <v>2819</v>
          </cell>
        </row>
        <row r="161">
          <cell r="A161" t="str">
            <v>000356</v>
          </cell>
          <cell r="B161" t="str">
            <v>LECKER .</v>
          </cell>
          <cell r="C161" t="str">
            <v/>
          </cell>
          <cell r="D161" t="str">
            <v>SABORIZANTE DE PANCETA</v>
          </cell>
          <cell r="E161" t="str">
            <v/>
          </cell>
          <cell r="F161" t="str">
            <v>IN</v>
          </cell>
          <cell r="G161" t="str">
            <v>KGS</v>
          </cell>
          <cell r="H161" t="str">
            <v>019</v>
          </cell>
          <cell r="I161" t="b">
            <v>1</v>
          </cell>
          <cell r="J161" t="b">
            <v>1</v>
          </cell>
          <cell r="K161" t="b">
            <v>0</v>
          </cell>
          <cell r="L161" t="str">
            <v>CompraVenta</v>
          </cell>
          <cell r="M161" t="str">
            <v>N</v>
          </cell>
          <cell r="N161" t="b">
            <v>1</v>
          </cell>
          <cell r="O161">
            <v>0.1</v>
          </cell>
          <cell r="P161" t="b">
            <v>0</v>
          </cell>
          <cell r="Q161" t="str">
            <v>INTERNO</v>
          </cell>
          <cell r="R161">
            <v>0</v>
          </cell>
          <cell r="S161" t="str">
            <v/>
          </cell>
          <cell r="T161">
            <v>0</v>
          </cell>
          <cell r="U161" t="str">
            <v/>
          </cell>
          <cell r="V161">
            <v>0</v>
          </cell>
          <cell r="W161" t="str">
            <v/>
          </cell>
          <cell r="X161">
            <v>0</v>
          </cell>
          <cell r="Y161" t="str">
            <v/>
          </cell>
          <cell r="Z161" t="str">
            <v/>
          </cell>
          <cell r="AA161" t="str">
            <v>Sabori</v>
          </cell>
          <cell r="AB161">
            <v>0</v>
          </cell>
          <cell r="AC161" t="str">
            <v/>
          </cell>
          <cell r="AD161" t="str">
            <v/>
          </cell>
          <cell r="AE161" t="str">
            <v/>
          </cell>
          <cell r="AF161" t="str">
            <v/>
          </cell>
          <cell r="AG161">
            <v>0</v>
          </cell>
          <cell r="AH161" t="str">
            <v>EST</v>
          </cell>
          <cell r="AI161">
            <v>0</v>
          </cell>
          <cell r="AJ161" t="str">
            <v/>
          </cell>
          <cell r="AK161" t="str">
            <v/>
          </cell>
          <cell r="AM161">
            <v>0</v>
          </cell>
          <cell r="AN161" t="str">
            <v>KGS</v>
          </cell>
          <cell r="AO161" t="str">
            <v>***</v>
          </cell>
          <cell r="AP161" t="str">
            <v>zzzzzz</v>
          </cell>
          <cell r="AQ161" t="b">
            <v>0</v>
          </cell>
          <cell r="AR161" t="b">
            <v>1</v>
          </cell>
          <cell r="AS161">
            <v>21</v>
          </cell>
          <cell r="AT161">
            <v>3</v>
          </cell>
          <cell r="AU161">
            <v>1</v>
          </cell>
          <cell r="AV161">
            <v>0</v>
          </cell>
          <cell r="AW161" t="b">
            <v>0</v>
          </cell>
          <cell r="AX161" t="str">
            <v/>
          </cell>
          <cell r="AY161" t="b">
            <v>0</v>
          </cell>
          <cell r="AZ161" t="b">
            <v>0</v>
          </cell>
          <cell r="BA161">
            <v>0</v>
          </cell>
          <cell r="BB161">
            <v>0</v>
          </cell>
          <cell r="BC161">
            <v>45</v>
          </cell>
          <cell r="BD161" t="str">
            <v>LIB</v>
          </cell>
          <cell r="BE161" t="str">
            <v>LIB</v>
          </cell>
          <cell r="BF161">
            <v>1</v>
          </cell>
          <cell r="BG161">
            <v>0</v>
          </cell>
          <cell r="BH161" t="str">
            <v/>
          </cell>
          <cell r="BI161" t="str">
            <v/>
          </cell>
          <cell r="BJ161" t="str">
            <v/>
          </cell>
          <cell r="BK161" t="str">
            <v/>
          </cell>
          <cell r="BL161">
            <v>140</v>
          </cell>
          <cell r="BM161">
            <v>511</v>
          </cell>
          <cell r="BN161">
            <v>190</v>
          </cell>
          <cell r="BO161">
            <v>1978</v>
          </cell>
          <cell r="BP161">
            <v>0</v>
          </cell>
          <cell r="BQ161">
            <v>2819</v>
          </cell>
        </row>
        <row r="162">
          <cell r="A162" t="str">
            <v>000357</v>
          </cell>
          <cell r="B162" t="str">
            <v>GIVAUDAN   .</v>
          </cell>
          <cell r="C162" t="str">
            <v/>
          </cell>
          <cell r="D162" t="str">
            <v>SABORIZANTE POLLO Nro 5</v>
          </cell>
          <cell r="E162" t="str">
            <v>CONT.ALERGENO</v>
          </cell>
          <cell r="F162" t="str">
            <v>IN</v>
          </cell>
          <cell r="G162" t="str">
            <v>KGS</v>
          </cell>
          <cell r="H162" t="str">
            <v>019</v>
          </cell>
          <cell r="I162" t="b">
            <v>1</v>
          </cell>
          <cell r="J162" t="b">
            <v>1</v>
          </cell>
          <cell r="K162" t="b">
            <v>0</v>
          </cell>
          <cell r="L162" t="str">
            <v>CompraVenta</v>
          </cell>
          <cell r="M162" t="str">
            <v>N</v>
          </cell>
          <cell r="N162" t="b">
            <v>1</v>
          </cell>
          <cell r="O162">
            <v>0.01</v>
          </cell>
          <cell r="P162" t="b">
            <v>0</v>
          </cell>
          <cell r="Q162" t="str">
            <v>INTERNO</v>
          </cell>
          <cell r="R162">
            <v>0</v>
          </cell>
          <cell r="S162" t="str">
            <v/>
          </cell>
          <cell r="T162">
            <v>0</v>
          </cell>
          <cell r="U162" t="str">
            <v/>
          </cell>
          <cell r="V162">
            <v>0</v>
          </cell>
          <cell r="W162" t="str">
            <v/>
          </cell>
          <cell r="X162">
            <v>0</v>
          </cell>
          <cell r="Y162" t="str">
            <v/>
          </cell>
          <cell r="Z162" t="str">
            <v/>
          </cell>
          <cell r="AA162" t="str">
            <v>Sabori</v>
          </cell>
          <cell r="AB162">
            <v>0</v>
          </cell>
          <cell r="AC162" t="str">
            <v/>
          </cell>
          <cell r="AD162" t="str">
            <v/>
          </cell>
          <cell r="AE162" t="str">
            <v/>
          </cell>
          <cell r="AF162" t="str">
            <v/>
          </cell>
          <cell r="AG162">
            <v>0</v>
          </cell>
          <cell r="AH162" t="str">
            <v>EST</v>
          </cell>
          <cell r="AI162">
            <v>0</v>
          </cell>
          <cell r="AJ162" t="str">
            <v/>
          </cell>
          <cell r="AK162" t="str">
            <v/>
          </cell>
          <cell r="AM162">
            <v>0</v>
          </cell>
          <cell r="AN162" t="str">
            <v>KGS</v>
          </cell>
          <cell r="AO162" t="str">
            <v>***</v>
          </cell>
          <cell r="AP162" t="str">
            <v>zzzzzz</v>
          </cell>
          <cell r="AQ162" t="b">
            <v>0</v>
          </cell>
          <cell r="AR162" t="b">
            <v>1</v>
          </cell>
          <cell r="AS162">
            <v>21</v>
          </cell>
          <cell r="AT162">
            <v>3</v>
          </cell>
          <cell r="AU162">
            <v>1</v>
          </cell>
          <cell r="AV162">
            <v>0</v>
          </cell>
          <cell r="AW162" t="b">
            <v>0</v>
          </cell>
          <cell r="AX162" t="str">
            <v/>
          </cell>
          <cell r="AY162" t="b">
            <v>0</v>
          </cell>
          <cell r="AZ162" t="b">
            <v>0</v>
          </cell>
          <cell r="BA162">
            <v>0</v>
          </cell>
          <cell r="BB162">
            <v>0</v>
          </cell>
          <cell r="BC162">
            <v>45</v>
          </cell>
          <cell r="BD162" t="str">
            <v>LIB</v>
          </cell>
          <cell r="BE162" t="str">
            <v>LIB</v>
          </cell>
          <cell r="BF162">
            <v>1</v>
          </cell>
          <cell r="BG162">
            <v>0</v>
          </cell>
          <cell r="BH162" t="str">
            <v/>
          </cell>
          <cell r="BI162" t="str">
            <v/>
          </cell>
          <cell r="BJ162" t="str">
            <v/>
          </cell>
          <cell r="BK162" t="str">
            <v/>
          </cell>
          <cell r="BL162">
            <v>140</v>
          </cell>
          <cell r="BM162">
            <v>511</v>
          </cell>
          <cell r="BN162">
            <v>190</v>
          </cell>
          <cell r="BO162">
            <v>1978</v>
          </cell>
          <cell r="BP162">
            <v>0</v>
          </cell>
          <cell r="BQ162">
            <v>2819</v>
          </cell>
        </row>
        <row r="163">
          <cell r="A163" t="str">
            <v>000358</v>
          </cell>
          <cell r="B163" t="str">
            <v>FRIZZIO</v>
          </cell>
          <cell r="C163" t="str">
            <v/>
          </cell>
          <cell r="D163" t="str">
            <v>FLOWPACK BASTONES MOZZ FRIZZIO</v>
          </cell>
          <cell r="E163" t="str">
            <v/>
          </cell>
          <cell r="F163" t="str">
            <v>IN</v>
          </cell>
          <cell r="G163" t="str">
            <v>KG</v>
          </cell>
          <cell r="H163" t="str">
            <v>0112</v>
          </cell>
          <cell r="I163" t="b">
            <v>1</v>
          </cell>
          <cell r="J163" t="b">
            <v>1</v>
          </cell>
          <cell r="K163" t="b">
            <v>0</v>
          </cell>
          <cell r="L163" t="str">
            <v>CompraVenta</v>
          </cell>
          <cell r="M163" t="str">
            <v>N</v>
          </cell>
          <cell r="N163" t="b">
            <v>1</v>
          </cell>
          <cell r="O163">
            <v>0.01</v>
          </cell>
          <cell r="P163" t="b">
            <v>0</v>
          </cell>
          <cell r="Q163" t="str">
            <v>INTERNO</v>
          </cell>
          <cell r="R163">
            <v>0</v>
          </cell>
          <cell r="S163" t="str">
            <v/>
          </cell>
          <cell r="T163">
            <v>0</v>
          </cell>
          <cell r="U163" t="str">
            <v/>
          </cell>
          <cell r="V163">
            <v>0</v>
          </cell>
          <cell r="W163" t="str">
            <v/>
          </cell>
          <cell r="X163">
            <v>0</v>
          </cell>
          <cell r="Y163" t="str">
            <v/>
          </cell>
          <cell r="Z163" t="str">
            <v/>
          </cell>
          <cell r="AA163" t="str">
            <v>Flow</v>
          </cell>
          <cell r="AB163">
            <v>0</v>
          </cell>
          <cell r="AC163" t="str">
            <v/>
          </cell>
          <cell r="AD163" t="str">
            <v/>
          </cell>
          <cell r="AE163" t="str">
            <v/>
          </cell>
          <cell r="AF163" t="str">
            <v/>
          </cell>
          <cell r="AG163">
            <v>0</v>
          </cell>
          <cell r="AH163" t="str">
            <v>EST</v>
          </cell>
          <cell r="AI163">
            <v>0</v>
          </cell>
          <cell r="AJ163" t="str">
            <v/>
          </cell>
          <cell r="AK163" t="str">
            <v/>
          </cell>
          <cell r="AM163">
            <v>0</v>
          </cell>
          <cell r="AN163" t="str">
            <v>KG</v>
          </cell>
          <cell r="AO163" t="str">
            <v>***</v>
          </cell>
          <cell r="AP163" t="str">
            <v>zzzzzz</v>
          </cell>
          <cell r="AQ163" t="b">
            <v>0</v>
          </cell>
          <cell r="AR163" t="b">
            <v>1</v>
          </cell>
          <cell r="AS163">
            <v>35</v>
          </cell>
          <cell r="AT163">
            <v>6</v>
          </cell>
          <cell r="AU163">
            <v>1</v>
          </cell>
          <cell r="AV163">
            <v>0</v>
          </cell>
          <cell r="AW163" t="b">
            <v>0</v>
          </cell>
          <cell r="AX163" t="str">
            <v/>
          </cell>
          <cell r="AY163" t="b">
            <v>0</v>
          </cell>
          <cell r="AZ163" t="b">
            <v>0</v>
          </cell>
          <cell r="BA163">
            <v>0</v>
          </cell>
          <cell r="BB163">
            <v>0</v>
          </cell>
          <cell r="BC163">
            <v>45</v>
          </cell>
          <cell r="BD163" t="str">
            <v>LIB</v>
          </cell>
          <cell r="BE163" t="str">
            <v>LIB</v>
          </cell>
          <cell r="BF163">
            <v>1</v>
          </cell>
          <cell r="BG163">
            <v>0</v>
          </cell>
          <cell r="BH163" t="str">
            <v/>
          </cell>
          <cell r="BI163" t="str">
            <v/>
          </cell>
          <cell r="BJ163" t="str">
            <v/>
          </cell>
          <cell r="BK163" t="str">
            <v/>
          </cell>
          <cell r="BL163">
            <v>140</v>
          </cell>
          <cell r="BM163">
            <v>511</v>
          </cell>
          <cell r="BN163">
            <v>190</v>
          </cell>
          <cell r="BO163">
            <v>1978</v>
          </cell>
          <cell r="BP163">
            <v>0</v>
          </cell>
          <cell r="BQ163">
            <v>2819</v>
          </cell>
        </row>
        <row r="164">
          <cell r="A164" t="str">
            <v>000359</v>
          </cell>
          <cell r="B164" t="str">
            <v/>
          </cell>
          <cell r="C164" t="str">
            <v/>
          </cell>
          <cell r="D164" t="str">
            <v>FLOWPACK PECHUGUITAS FRIZZIO</v>
          </cell>
          <cell r="E164" t="str">
            <v/>
          </cell>
          <cell r="F164" t="str">
            <v>IN</v>
          </cell>
          <cell r="G164" t="str">
            <v>KG</v>
          </cell>
          <cell r="H164" t="str">
            <v>0112</v>
          </cell>
          <cell r="I164" t="b">
            <v>1</v>
          </cell>
          <cell r="J164" t="b">
            <v>1</v>
          </cell>
          <cell r="K164" t="b">
            <v>0</v>
          </cell>
          <cell r="L164" t="str">
            <v>CompraVenta</v>
          </cell>
          <cell r="M164" t="str">
            <v>N</v>
          </cell>
          <cell r="N164" t="b">
            <v>1</v>
          </cell>
          <cell r="O164">
            <v>0.01</v>
          </cell>
          <cell r="P164" t="b">
            <v>0</v>
          </cell>
          <cell r="Q164" t="str">
            <v>INTERNO</v>
          </cell>
          <cell r="R164">
            <v>0</v>
          </cell>
          <cell r="S164" t="str">
            <v/>
          </cell>
          <cell r="T164">
            <v>0</v>
          </cell>
          <cell r="U164" t="str">
            <v/>
          </cell>
          <cell r="V164">
            <v>0</v>
          </cell>
          <cell r="W164" t="str">
            <v/>
          </cell>
          <cell r="X164">
            <v>0</v>
          </cell>
          <cell r="Y164" t="str">
            <v/>
          </cell>
          <cell r="Z164" t="str">
            <v/>
          </cell>
          <cell r="AA164" t="str">
            <v>Flow</v>
          </cell>
          <cell r="AB164">
            <v>0</v>
          </cell>
          <cell r="AC164" t="str">
            <v/>
          </cell>
          <cell r="AD164" t="str">
            <v/>
          </cell>
          <cell r="AE164" t="str">
            <v/>
          </cell>
          <cell r="AF164" t="str">
            <v/>
          </cell>
          <cell r="AG164">
            <v>0</v>
          </cell>
          <cell r="AH164" t="str">
            <v>EST</v>
          </cell>
          <cell r="AI164">
            <v>0</v>
          </cell>
          <cell r="AJ164" t="str">
            <v/>
          </cell>
          <cell r="AK164" t="str">
            <v/>
          </cell>
          <cell r="AM164">
            <v>0</v>
          </cell>
          <cell r="AN164" t="str">
            <v>KG</v>
          </cell>
          <cell r="AO164" t="str">
            <v>***</v>
          </cell>
          <cell r="AP164" t="str">
            <v>zzzzzz</v>
          </cell>
          <cell r="AQ164" t="b">
            <v>0</v>
          </cell>
          <cell r="AR164" t="b">
            <v>1</v>
          </cell>
          <cell r="AS164">
            <v>35</v>
          </cell>
          <cell r="AT164">
            <v>6</v>
          </cell>
          <cell r="AU164">
            <v>1</v>
          </cell>
          <cell r="AV164">
            <v>0</v>
          </cell>
          <cell r="AW164" t="b">
            <v>0</v>
          </cell>
          <cell r="AX164" t="str">
            <v/>
          </cell>
          <cell r="AY164" t="b">
            <v>0</v>
          </cell>
          <cell r="AZ164" t="b">
            <v>0</v>
          </cell>
          <cell r="BA164">
            <v>0</v>
          </cell>
          <cell r="BB164">
            <v>0</v>
          </cell>
          <cell r="BC164">
            <v>45</v>
          </cell>
          <cell r="BD164" t="str">
            <v>LIB</v>
          </cell>
          <cell r="BE164" t="str">
            <v>LIB</v>
          </cell>
          <cell r="BF164">
            <v>1</v>
          </cell>
          <cell r="BG164">
            <v>0</v>
          </cell>
          <cell r="BH164" t="str">
            <v/>
          </cell>
          <cell r="BI164" t="str">
            <v/>
          </cell>
          <cell r="BJ164" t="str">
            <v/>
          </cell>
          <cell r="BK164" t="str">
            <v/>
          </cell>
          <cell r="BL164">
            <v>140</v>
          </cell>
          <cell r="BM164">
            <v>511</v>
          </cell>
          <cell r="BN164">
            <v>190</v>
          </cell>
          <cell r="BO164">
            <v>1978</v>
          </cell>
          <cell r="BP164">
            <v>0</v>
          </cell>
          <cell r="BQ164">
            <v>2819</v>
          </cell>
        </row>
        <row r="165">
          <cell r="A165" t="str">
            <v>000360</v>
          </cell>
          <cell r="B165" t="str">
            <v/>
          </cell>
          <cell r="C165" t="str">
            <v/>
          </cell>
          <cell r="D165" t="str">
            <v>FLOW MEDPOLLO ESPINACA PALADIN</v>
          </cell>
          <cell r="E165" t="str">
            <v/>
          </cell>
          <cell r="F165" t="str">
            <v>IN</v>
          </cell>
          <cell r="G165" t="str">
            <v>KG</v>
          </cell>
          <cell r="H165" t="str">
            <v>0128</v>
          </cell>
          <cell r="I165" t="b">
            <v>1</v>
          </cell>
          <cell r="J165" t="b">
            <v>1</v>
          </cell>
          <cell r="K165" t="b">
            <v>0</v>
          </cell>
          <cell r="L165" t="str">
            <v>CompraVenta</v>
          </cell>
          <cell r="M165" t="str">
            <v>N</v>
          </cell>
          <cell r="N165" t="b">
            <v>1</v>
          </cell>
          <cell r="O165">
            <v>0.01</v>
          </cell>
          <cell r="P165" t="b">
            <v>0</v>
          </cell>
          <cell r="Q165" t="str">
            <v>INTERNO</v>
          </cell>
          <cell r="R165">
            <v>0</v>
          </cell>
          <cell r="S165" t="str">
            <v/>
          </cell>
          <cell r="T165">
            <v>0</v>
          </cell>
          <cell r="U165" t="str">
            <v/>
          </cell>
          <cell r="V165">
            <v>0</v>
          </cell>
          <cell r="W165" t="str">
            <v/>
          </cell>
          <cell r="X165">
            <v>0</v>
          </cell>
          <cell r="Y165" t="str">
            <v/>
          </cell>
          <cell r="Z165" t="str">
            <v/>
          </cell>
          <cell r="AA165" t="str">
            <v>Flow</v>
          </cell>
          <cell r="AB165">
            <v>0</v>
          </cell>
          <cell r="AC165" t="str">
            <v/>
          </cell>
          <cell r="AD165" t="str">
            <v/>
          </cell>
          <cell r="AE165" t="str">
            <v/>
          </cell>
          <cell r="AF165" t="str">
            <v/>
          </cell>
          <cell r="AG165">
            <v>0</v>
          </cell>
          <cell r="AH165" t="str">
            <v>EST</v>
          </cell>
          <cell r="AI165">
            <v>0</v>
          </cell>
          <cell r="AJ165" t="str">
            <v/>
          </cell>
          <cell r="AK165" t="str">
            <v/>
          </cell>
          <cell r="AM165">
            <v>0</v>
          </cell>
          <cell r="AN165" t="str">
            <v>KG</v>
          </cell>
          <cell r="AO165" t="str">
            <v>***</v>
          </cell>
          <cell r="AP165" t="str">
            <v>zzzzzz</v>
          </cell>
          <cell r="AQ165" t="b">
            <v>0</v>
          </cell>
          <cell r="AR165" t="b">
            <v>1</v>
          </cell>
          <cell r="AS165">
            <v>35</v>
          </cell>
          <cell r="AT165">
            <v>6</v>
          </cell>
          <cell r="AU165">
            <v>1</v>
          </cell>
          <cell r="AV165">
            <v>0</v>
          </cell>
          <cell r="AW165" t="b">
            <v>0</v>
          </cell>
          <cell r="AX165" t="str">
            <v/>
          </cell>
          <cell r="AY165" t="b">
            <v>0</v>
          </cell>
          <cell r="AZ165" t="b">
            <v>0</v>
          </cell>
          <cell r="BA165">
            <v>0</v>
          </cell>
          <cell r="BB165">
            <v>0</v>
          </cell>
          <cell r="BC165">
            <v>45</v>
          </cell>
          <cell r="BD165" t="str">
            <v>LIB</v>
          </cell>
          <cell r="BE165" t="str">
            <v>LIB</v>
          </cell>
          <cell r="BF165">
            <v>1</v>
          </cell>
          <cell r="BG165">
            <v>0</v>
          </cell>
          <cell r="BH165" t="str">
            <v/>
          </cell>
          <cell r="BI165" t="str">
            <v/>
          </cell>
          <cell r="BJ165" t="str">
            <v/>
          </cell>
          <cell r="BK165" t="str">
            <v/>
          </cell>
          <cell r="BL165">
            <v>140</v>
          </cell>
          <cell r="BM165">
            <v>511</v>
          </cell>
          <cell r="BN165">
            <v>190</v>
          </cell>
          <cell r="BO165">
            <v>1978</v>
          </cell>
          <cell r="BP165">
            <v>0</v>
          </cell>
          <cell r="BQ165">
            <v>2819</v>
          </cell>
        </row>
        <row r="166">
          <cell r="A166" t="str">
            <v>000361</v>
          </cell>
          <cell r="B166" t="str">
            <v/>
          </cell>
          <cell r="C166" t="str">
            <v/>
          </cell>
          <cell r="D166" t="str">
            <v>FLOW PACK SOJA PALADIN CLASICA</v>
          </cell>
          <cell r="E166" t="str">
            <v/>
          </cell>
          <cell r="F166" t="str">
            <v>IN</v>
          </cell>
          <cell r="G166" t="str">
            <v>KG</v>
          </cell>
          <cell r="H166" t="str">
            <v>0112</v>
          </cell>
          <cell r="I166" t="b">
            <v>1</v>
          </cell>
          <cell r="J166" t="b">
            <v>1</v>
          </cell>
          <cell r="K166" t="b">
            <v>0</v>
          </cell>
          <cell r="L166" t="str">
            <v>CompraVenta</v>
          </cell>
          <cell r="M166" t="str">
            <v>N</v>
          </cell>
          <cell r="N166" t="b">
            <v>1</v>
          </cell>
          <cell r="O166">
            <v>0.01</v>
          </cell>
          <cell r="P166" t="b">
            <v>0</v>
          </cell>
          <cell r="Q166" t="str">
            <v>INTERNO</v>
          </cell>
          <cell r="R166">
            <v>0</v>
          </cell>
          <cell r="S166" t="str">
            <v/>
          </cell>
          <cell r="T166">
            <v>0</v>
          </cell>
          <cell r="U166" t="str">
            <v/>
          </cell>
          <cell r="V166">
            <v>0</v>
          </cell>
          <cell r="W166" t="str">
            <v/>
          </cell>
          <cell r="X166">
            <v>0</v>
          </cell>
          <cell r="Y166" t="str">
            <v/>
          </cell>
          <cell r="Z166" t="str">
            <v/>
          </cell>
          <cell r="AA166" t="str">
            <v>Flow</v>
          </cell>
          <cell r="AB166">
            <v>0</v>
          </cell>
          <cell r="AC166" t="str">
            <v/>
          </cell>
          <cell r="AD166" t="str">
            <v/>
          </cell>
          <cell r="AE166" t="str">
            <v/>
          </cell>
          <cell r="AF166" t="str">
            <v/>
          </cell>
          <cell r="AG166">
            <v>0</v>
          </cell>
          <cell r="AH166" t="str">
            <v>EST</v>
          </cell>
          <cell r="AI166">
            <v>0</v>
          </cell>
          <cell r="AJ166" t="str">
            <v/>
          </cell>
          <cell r="AK166" t="str">
            <v/>
          </cell>
          <cell r="AM166">
            <v>0</v>
          </cell>
          <cell r="AN166" t="str">
            <v>KG</v>
          </cell>
          <cell r="AO166" t="str">
            <v>***</v>
          </cell>
          <cell r="AP166" t="str">
            <v>zzzzzz</v>
          </cell>
          <cell r="AQ166" t="b">
            <v>0</v>
          </cell>
          <cell r="AR166" t="b">
            <v>1</v>
          </cell>
          <cell r="AS166">
            <v>35</v>
          </cell>
          <cell r="AT166">
            <v>6</v>
          </cell>
          <cell r="AU166">
            <v>1</v>
          </cell>
          <cell r="AV166">
            <v>0</v>
          </cell>
          <cell r="AW166" t="b">
            <v>0</v>
          </cell>
          <cell r="AX166" t="str">
            <v/>
          </cell>
          <cell r="AY166" t="b">
            <v>0</v>
          </cell>
          <cell r="AZ166" t="b">
            <v>0</v>
          </cell>
          <cell r="BA166">
            <v>0</v>
          </cell>
          <cell r="BB166">
            <v>0</v>
          </cell>
          <cell r="BC166">
            <v>45</v>
          </cell>
          <cell r="BD166" t="str">
            <v>LIB</v>
          </cell>
          <cell r="BE166" t="str">
            <v>LIB</v>
          </cell>
          <cell r="BF166">
            <v>1</v>
          </cell>
          <cell r="BG166">
            <v>0</v>
          </cell>
          <cell r="BH166" t="str">
            <v/>
          </cell>
          <cell r="BI166" t="str">
            <v/>
          </cell>
          <cell r="BJ166" t="str">
            <v/>
          </cell>
          <cell r="BK166" t="str">
            <v/>
          </cell>
          <cell r="BL166">
            <v>140</v>
          </cell>
          <cell r="BM166">
            <v>511</v>
          </cell>
          <cell r="BN166">
            <v>190</v>
          </cell>
          <cell r="BO166">
            <v>1978</v>
          </cell>
          <cell r="BP166">
            <v>0</v>
          </cell>
          <cell r="BQ166">
            <v>2819</v>
          </cell>
        </row>
        <row r="167">
          <cell r="A167" t="str">
            <v>000362</v>
          </cell>
          <cell r="B167" t="str">
            <v/>
          </cell>
          <cell r="C167" t="str">
            <v/>
          </cell>
          <cell r="D167" t="str">
            <v>FLOW PACK SOJA PALADIN J&amp;Q</v>
          </cell>
          <cell r="E167" t="str">
            <v/>
          </cell>
          <cell r="F167" t="str">
            <v>IN</v>
          </cell>
          <cell r="G167" t="str">
            <v>KG</v>
          </cell>
          <cell r="H167" t="str">
            <v>0112</v>
          </cell>
          <cell r="I167" t="b">
            <v>1</v>
          </cell>
          <cell r="J167" t="b">
            <v>1</v>
          </cell>
          <cell r="K167" t="b">
            <v>0</v>
          </cell>
          <cell r="L167" t="str">
            <v>CompraVenta</v>
          </cell>
          <cell r="M167" t="str">
            <v>N</v>
          </cell>
          <cell r="N167" t="b">
            <v>1</v>
          </cell>
          <cell r="O167">
            <v>0.01</v>
          </cell>
          <cell r="P167" t="b">
            <v>0</v>
          </cell>
          <cell r="Q167" t="str">
            <v>INTERNO</v>
          </cell>
          <cell r="R167">
            <v>0</v>
          </cell>
          <cell r="S167" t="str">
            <v/>
          </cell>
          <cell r="T167">
            <v>0</v>
          </cell>
          <cell r="U167" t="str">
            <v/>
          </cell>
          <cell r="V167">
            <v>0</v>
          </cell>
          <cell r="W167" t="str">
            <v/>
          </cell>
          <cell r="X167">
            <v>0</v>
          </cell>
          <cell r="Y167" t="str">
            <v/>
          </cell>
          <cell r="Z167" t="str">
            <v/>
          </cell>
          <cell r="AA167" t="str">
            <v>Flow</v>
          </cell>
          <cell r="AB167">
            <v>0</v>
          </cell>
          <cell r="AC167" t="str">
            <v/>
          </cell>
          <cell r="AD167" t="str">
            <v/>
          </cell>
          <cell r="AE167" t="str">
            <v/>
          </cell>
          <cell r="AF167" t="str">
            <v/>
          </cell>
          <cell r="AG167">
            <v>0</v>
          </cell>
          <cell r="AH167" t="str">
            <v>EST</v>
          </cell>
          <cell r="AI167">
            <v>0</v>
          </cell>
          <cell r="AJ167" t="str">
            <v/>
          </cell>
          <cell r="AK167" t="str">
            <v/>
          </cell>
          <cell r="AM167">
            <v>0</v>
          </cell>
          <cell r="AN167" t="str">
            <v>KG</v>
          </cell>
          <cell r="AO167" t="str">
            <v>***</v>
          </cell>
          <cell r="AP167" t="str">
            <v>zzzzzz</v>
          </cell>
          <cell r="AQ167" t="b">
            <v>0</v>
          </cell>
          <cell r="AR167" t="b">
            <v>1</v>
          </cell>
          <cell r="AS167">
            <v>35</v>
          </cell>
          <cell r="AT167">
            <v>6</v>
          </cell>
          <cell r="AU167">
            <v>1</v>
          </cell>
          <cell r="AV167">
            <v>0</v>
          </cell>
          <cell r="AW167" t="b">
            <v>0</v>
          </cell>
          <cell r="AX167" t="str">
            <v/>
          </cell>
          <cell r="AY167" t="b">
            <v>0</v>
          </cell>
          <cell r="AZ167" t="b">
            <v>0</v>
          </cell>
          <cell r="BA167">
            <v>0</v>
          </cell>
          <cell r="BB167">
            <v>0</v>
          </cell>
          <cell r="BC167">
            <v>45</v>
          </cell>
          <cell r="BD167" t="str">
            <v>LIB</v>
          </cell>
          <cell r="BE167" t="str">
            <v>LIB</v>
          </cell>
          <cell r="BF167">
            <v>1</v>
          </cell>
          <cell r="BG167">
            <v>0</v>
          </cell>
          <cell r="BH167" t="str">
            <v/>
          </cell>
          <cell r="BI167" t="str">
            <v/>
          </cell>
          <cell r="BJ167" t="str">
            <v/>
          </cell>
          <cell r="BK167" t="str">
            <v/>
          </cell>
          <cell r="BL167">
            <v>140</v>
          </cell>
          <cell r="BM167">
            <v>511</v>
          </cell>
          <cell r="BN167">
            <v>190</v>
          </cell>
          <cell r="BO167">
            <v>1978</v>
          </cell>
          <cell r="BP167">
            <v>0</v>
          </cell>
          <cell r="BQ167">
            <v>2819</v>
          </cell>
        </row>
        <row r="168">
          <cell r="A168" t="str">
            <v>000363</v>
          </cell>
          <cell r="B168" t="str">
            <v/>
          </cell>
          <cell r="C168" t="str">
            <v/>
          </cell>
          <cell r="D168" t="str">
            <v>FLOW PACK SOJA PALADINI E&amp;Q</v>
          </cell>
          <cell r="E168" t="str">
            <v/>
          </cell>
          <cell r="F168" t="str">
            <v>IN</v>
          </cell>
          <cell r="G168" t="str">
            <v>KG</v>
          </cell>
          <cell r="H168" t="str">
            <v>0112</v>
          </cell>
          <cell r="I168" t="b">
            <v>1</v>
          </cell>
          <cell r="J168" t="b">
            <v>1</v>
          </cell>
          <cell r="K168" t="b">
            <v>0</v>
          </cell>
          <cell r="L168" t="str">
            <v>CompraVenta</v>
          </cell>
          <cell r="M168" t="str">
            <v>N</v>
          </cell>
          <cell r="N168" t="b">
            <v>1</v>
          </cell>
          <cell r="O168">
            <v>0.01</v>
          </cell>
          <cell r="P168" t="b">
            <v>0</v>
          </cell>
          <cell r="Q168" t="str">
            <v>INTERNO</v>
          </cell>
          <cell r="R168">
            <v>0</v>
          </cell>
          <cell r="S168" t="str">
            <v/>
          </cell>
          <cell r="T168">
            <v>0</v>
          </cell>
          <cell r="U168" t="str">
            <v/>
          </cell>
          <cell r="V168">
            <v>0</v>
          </cell>
          <cell r="W168" t="str">
            <v/>
          </cell>
          <cell r="X168">
            <v>0</v>
          </cell>
          <cell r="Y168" t="str">
            <v/>
          </cell>
          <cell r="Z168" t="str">
            <v/>
          </cell>
          <cell r="AA168" t="str">
            <v>Flow</v>
          </cell>
          <cell r="AB168">
            <v>0</v>
          </cell>
          <cell r="AC168" t="str">
            <v/>
          </cell>
          <cell r="AD168" t="str">
            <v/>
          </cell>
          <cell r="AE168" t="str">
            <v/>
          </cell>
          <cell r="AF168" t="str">
            <v/>
          </cell>
          <cell r="AG168">
            <v>0</v>
          </cell>
          <cell r="AH168" t="str">
            <v>EST</v>
          </cell>
          <cell r="AI168">
            <v>0</v>
          </cell>
          <cell r="AJ168" t="str">
            <v/>
          </cell>
          <cell r="AK168" t="str">
            <v/>
          </cell>
          <cell r="AM168">
            <v>0</v>
          </cell>
          <cell r="AN168" t="str">
            <v>KG</v>
          </cell>
          <cell r="AO168" t="str">
            <v>***</v>
          </cell>
          <cell r="AP168" t="str">
            <v>zzzzzz</v>
          </cell>
          <cell r="AQ168" t="b">
            <v>0</v>
          </cell>
          <cell r="AR168" t="b">
            <v>1</v>
          </cell>
          <cell r="AS168">
            <v>35</v>
          </cell>
          <cell r="AT168">
            <v>6</v>
          </cell>
          <cell r="AU168">
            <v>1</v>
          </cell>
          <cell r="AV168">
            <v>0</v>
          </cell>
          <cell r="AW168" t="b">
            <v>0</v>
          </cell>
          <cell r="AX168" t="str">
            <v/>
          </cell>
          <cell r="AY168" t="b">
            <v>0</v>
          </cell>
          <cell r="AZ168" t="b">
            <v>0</v>
          </cell>
          <cell r="BA168">
            <v>0</v>
          </cell>
          <cell r="BB168">
            <v>0</v>
          </cell>
          <cell r="BC168">
            <v>45</v>
          </cell>
          <cell r="BD168" t="str">
            <v>LIB</v>
          </cell>
          <cell r="BE168" t="str">
            <v>LIB</v>
          </cell>
          <cell r="BF168">
            <v>1</v>
          </cell>
          <cell r="BG168">
            <v>0</v>
          </cell>
          <cell r="BH168" t="str">
            <v/>
          </cell>
          <cell r="BI168" t="str">
            <v/>
          </cell>
          <cell r="BJ168" t="str">
            <v/>
          </cell>
          <cell r="BK168" t="str">
            <v/>
          </cell>
          <cell r="BL168">
            <v>140</v>
          </cell>
          <cell r="BM168">
            <v>511</v>
          </cell>
          <cell r="BN168">
            <v>190</v>
          </cell>
          <cell r="BO168">
            <v>1978</v>
          </cell>
          <cell r="BP168">
            <v>0</v>
          </cell>
          <cell r="BQ168">
            <v>2819</v>
          </cell>
        </row>
        <row r="169">
          <cell r="A169" t="str">
            <v>000364</v>
          </cell>
          <cell r="B169" t="str">
            <v xml:space="preserve"> FRIZZIO</v>
          </cell>
          <cell r="C169" t="str">
            <v/>
          </cell>
          <cell r="D169" t="str">
            <v>SABORIZANTE PARRILLADA</v>
          </cell>
          <cell r="E169" t="str">
            <v>CONT.ALERGENO</v>
          </cell>
          <cell r="F169" t="str">
            <v>IN</v>
          </cell>
          <cell r="G169" t="str">
            <v>KGS</v>
          </cell>
          <cell r="H169" t="str">
            <v>019</v>
          </cell>
          <cell r="I169" t="b">
            <v>1</v>
          </cell>
          <cell r="J169" t="b">
            <v>1</v>
          </cell>
          <cell r="K169" t="b">
            <v>0</v>
          </cell>
          <cell r="L169" t="str">
            <v>CompraVenta</v>
          </cell>
          <cell r="M169" t="str">
            <v>N</v>
          </cell>
          <cell r="N169" t="b">
            <v>1</v>
          </cell>
          <cell r="O169">
            <v>0.01</v>
          </cell>
          <cell r="P169" t="b">
            <v>0</v>
          </cell>
          <cell r="Q169" t="str">
            <v>INTERNO</v>
          </cell>
          <cell r="R169">
            <v>0</v>
          </cell>
          <cell r="S169" t="str">
            <v/>
          </cell>
          <cell r="T169">
            <v>0</v>
          </cell>
          <cell r="U169" t="str">
            <v/>
          </cell>
          <cell r="V169">
            <v>0</v>
          </cell>
          <cell r="W169" t="str">
            <v/>
          </cell>
          <cell r="X169">
            <v>0</v>
          </cell>
          <cell r="Y169" t="str">
            <v/>
          </cell>
          <cell r="Z169" t="str">
            <v/>
          </cell>
          <cell r="AA169" t="str">
            <v>Sabori</v>
          </cell>
          <cell r="AB169">
            <v>0</v>
          </cell>
          <cell r="AC169" t="str">
            <v/>
          </cell>
          <cell r="AD169" t="str">
            <v/>
          </cell>
          <cell r="AE169" t="str">
            <v/>
          </cell>
          <cell r="AF169" t="str">
            <v/>
          </cell>
          <cell r="AG169">
            <v>0</v>
          </cell>
          <cell r="AH169" t="str">
            <v>EST</v>
          </cell>
          <cell r="AI169">
            <v>0</v>
          </cell>
          <cell r="AJ169" t="str">
            <v/>
          </cell>
          <cell r="AK169" t="str">
            <v/>
          </cell>
          <cell r="AM169">
            <v>0</v>
          </cell>
          <cell r="AN169" t="str">
            <v>KGS</v>
          </cell>
          <cell r="AO169" t="str">
            <v>***</v>
          </cell>
          <cell r="AP169" t="str">
            <v>zzzzzz</v>
          </cell>
          <cell r="AQ169" t="b">
            <v>0</v>
          </cell>
          <cell r="AR169" t="b">
            <v>1</v>
          </cell>
          <cell r="AS169">
            <v>21</v>
          </cell>
          <cell r="AT169">
            <v>3</v>
          </cell>
          <cell r="AU169">
            <v>1</v>
          </cell>
          <cell r="AV169">
            <v>0</v>
          </cell>
          <cell r="AW169" t="b">
            <v>0</v>
          </cell>
          <cell r="AX169" t="str">
            <v/>
          </cell>
          <cell r="AY169" t="b">
            <v>0</v>
          </cell>
          <cell r="AZ169" t="b">
            <v>0</v>
          </cell>
          <cell r="BA169">
            <v>0</v>
          </cell>
          <cell r="BB169">
            <v>0</v>
          </cell>
          <cell r="BC169">
            <v>45</v>
          </cell>
          <cell r="BD169" t="str">
            <v>LIB</v>
          </cell>
          <cell r="BE169" t="str">
            <v>LIB</v>
          </cell>
          <cell r="BF169">
            <v>1</v>
          </cell>
          <cell r="BG169">
            <v>0</v>
          </cell>
          <cell r="BH169" t="str">
            <v/>
          </cell>
          <cell r="BI169" t="str">
            <v/>
          </cell>
          <cell r="BJ169" t="str">
            <v/>
          </cell>
          <cell r="BK169" t="str">
            <v/>
          </cell>
          <cell r="BL169">
            <v>140</v>
          </cell>
          <cell r="BM169">
            <v>511</v>
          </cell>
          <cell r="BN169">
            <v>190</v>
          </cell>
          <cell r="BO169">
            <v>1978</v>
          </cell>
          <cell r="BP169">
            <v>0</v>
          </cell>
          <cell r="BQ169">
            <v>2819</v>
          </cell>
        </row>
        <row r="170">
          <cell r="A170" t="str">
            <v>000365</v>
          </cell>
          <cell r="B170" t="str">
            <v>LECKER   .</v>
          </cell>
          <cell r="C170" t="str">
            <v/>
          </cell>
          <cell r="D170" t="str">
            <v>SABORIZANTE POLLO Nro 4</v>
          </cell>
          <cell r="E170" t="str">
            <v>CONT.ALERGENO</v>
          </cell>
          <cell r="F170" t="str">
            <v>IN</v>
          </cell>
          <cell r="G170" t="str">
            <v>KGS</v>
          </cell>
          <cell r="H170" t="str">
            <v>019</v>
          </cell>
          <cell r="I170" t="b">
            <v>1</v>
          </cell>
          <cell r="J170" t="b">
            <v>1</v>
          </cell>
          <cell r="K170" t="b">
            <v>0</v>
          </cell>
          <cell r="L170" t="str">
            <v>CompraVenta</v>
          </cell>
          <cell r="M170" t="str">
            <v>N</v>
          </cell>
          <cell r="N170" t="b">
            <v>1</v>
          </cell>
          <cell r="O170">
            <v>0.01</v>
          </cell>
          <cell r="P170" t="b">
            <v>0</v>
          </cell>
          <cell r="Q170" t="str">
            <v>INTERNO</v>
          </cell>
          <cell r="R170">
            <v>0</v>
          </cell>
          <cell r="S170" t="str">
            <v/>
          </cell>
          <cell r="T170">
            <v>0</v>
          </cell>
          <cell r="U170" t="str">
            <v/>
          </cell>
          <cell r="V170">
            <v>0</v>
          </cell>
          <cell r="W170" t="str">
            <v/>
          </cell>
          <cell r="X170">
            <v>0</v>
          </cell>
          <cell r="Y170" t="str">
            <v/>
          </cell>
          <cell r="Z170" t="str">
            <v/>
          </cell>
          <cell r="AA170" t="str">
            <v>Sabori</v>
          </cell>
          <cell r="AB170">
            <v>0</v>
          </cell>
          <cell r="AC170" t="str">
            <v/>
          </cell>
          <cell r="AD170" t="str">
            <v/>
          </cell>
          <cell r="AE170" t="str">
            <v/>
          </cell>
          <cell r="AF170" t="str">
            <v/>
          </cell>
          <cell r="AG170">
            <v>0</v>
          </cell>
          <cell r="AH170" t="str">
            <v>EST</v>
          </cell>
          <cell r="AI170">
            <v>0</v>
          </cell>
          <cell r="AJ170" t="str">
            <v/>
          </cell>
          <cell r="AK170" t="str">
            <v/>
          </cell>
          <cell r="AM170">
            <v>0</v>
          </cell>
          <cell r="AN170" t="str">
            <v>KGS</v>
          </cell>
          <cell r="AO170" t="str">
            <v>***</v>
          </cell>
          <cell r="AP170" t="str">
            <v>zzzzzz</v>
          </cell>
          <cell r="AQ170" t="b">
            <v>0</v>
          </cell>
          <cell r="AR170" t="b">
            <v>1</v>
          </cell>
          <cell r="AS170">
            <v>21</v>
          </cell>
          <cell r="AT170">
            <v>3</v>
          </cell>
          <cell r="AU170">
            <v>1</v>
          </cell>
          <cell r="AV170">
            <v>0</v>
          </cell>
          <cell r="AW170" t="b">
            <v>0</v>
          </cell>
          <cell r="AX170" t="str">
            <v/>
          </cell>
          <cell r="AY170" t="b">
            <v>0</v>
          </cell>
          <cell r="AZ170" t="b">
            <v>0</v>
          </cell>
          <cell r="BA170">
            <v>0</v>
          </cell>
          <cell r="BB170">
            <v>0</v>
          </cell>
          <cell r="BC170">
            <v>45</v>
          </cell>
          <cell r="BD170" t="str">
            <v>LIB</v>
          </cell>
          <cell r="BE170" t="str">
            <v>LIB</v>
          </cell>
          <cell r="BF170">
            <v>1</v>
          </cell>
          <cell r="BG170">
            <v>0</v>
          </cell>
          <cell r="BH170" t="str">
            <v/>
          </cell>
          <cell r="BI170" t="str">
            <v/>
          </cell>
          <cell r="BJ170" t="str">
            <v/>
          </cell>
          <cell r="BK170" t="str">
            <v/>
          </cell>
          <cell r="BL170">
            <v>140</v>
          </cell>
          <cell r="BM170">
            <v>511</v>
          </cell>
          <cell r="BN170">
            <v>190</v>
          </cell>
          <cell r="BO170">
            <v>1978</v>
          </cell>
          <cell r="BP170">
            <v>0</v>
          </cell>
          <cell r="BQ170">
            <v>2819</v>
          </cell>
        </row>
        <row r="171">
          <cell r="A171" t="str">
            <v>000366</v>
          </cell>
          <cell r="B171" t="str">
            <v/>
          </cell>
          <cell r="C171" t="str">
            <v/>
          </cell>
          <cell r="D171" t="str">
            <v>OREGANO IONIZADO</v>
          </cell>
          <cell r="E171" t="str">
            <v/>
          </cell>
          <cell r="F171" t="str">
            <v>AR</v>
          </cell>
          <cell r="G171" t="str">
            <v>KGS</v>
          </cell>
          <cell r="H171" t="str">
            <v>0112</v>
          </cell>
          <cell r="I171" t="b">
            <v>1</v>
          </cell>
          <cell r="J171" t="b">
            <v>1</v>
          </cell>
          <cell r="K171" t="b">
            <v>0</v>
          </cell>
          <cell r="L171" t="str">
            <v>CompraVenta</v>
          </cell>
          <cell r="M171" t="str">
            <v>N</v>
          </cell>
          <cell r="N171" t="b">
            <v>1</v>
          </cell>
          <cell r="O171">
            <v>0.1</v>
          </cell>
          <cell r="P171" t="b">
            <v>0</v>
          </cell>
          <cell r="Q171" t="str">
            <v>INTERNO</v>
          </cell>
          <cell r="R171">
            <v>0</v>
          </cell>
          <cell r="S171" t="str">
            <v/>
          </cell>
          <cell r="T171">
            <v>0</v>
          </cell>
          <cell r="U171" t="str">
            <v/>
          </cell>
          <cell r="V171">
            <v>0</v>
          </cell>
          <cell r="W171" t="str">
            <v/>
          </cell>
          <cell r="X171">
            <v>0</v>
          </cell>
          <cell r="Y171" t="str">
            <v/>
          </cell>
          <cell r="Z171" t="str">
            <v/>
          </cell>
          <cell r="AA171" t="str">
            <v>InsPiz</v>
          </cell>
          <cell r="AB171">
            <v>0</v>
          </cell>
          <cell r="AC171" t="str">
            <v/>
          </cell>
          <cell r="AD171" t="str">
            <v/>
          </cell>
          <cell r="AE171" t="str">
            <v/>
          </cell>
          <cell r="AF171" t="str">
            <v/>
          </cell>
          <cell r="AG171">
            <v>0</v>
          </cell>
          <cell r="AH171" t="str">
            <v>EST</v>
          </cell>
          <cell r="AI171">
            <v>0</v>
          </cell>
          <cell r="AJ171" t="str">
            <v/>
          </cell>
          <cell r="AK171" t="str">
            <v/>
          </cell>
          <cell r="AM171">
            <v>0</v>
          </cell>
          <cell r="AN171" t="str">
            <v>KGS</v>
          </cell>
          <cell r="AO171" t="str">
            <v>***</v>
          </cell>
          <cell r="AP171" t="str">
            <v>zzzzzz</v>
          </cell>
          <cell r="AQ171" t="b">
            <v>0</v>
          </cell>
          <cell r="AR171" t="b">
            <v>1</v>
          </cell>
          <cell r="AS171">
            <v>15</v>
          </cell>
          <cell r="AT171">
            <v>0</v>
          </cell>
          <cell r="AU171">
            <v>1</v>
          </cell>
          <cell r="AV171">
            <v>0</v>
          </cell>
          <cell r="AW171" t="b">
            <v>0</v>
          </cell>
          <cell r="AX171" t="str">
            <v/>
          </cell>
          <cell r="AY171" t="b">
            <v>0</v>
          </cell>
          <cell r="AZ171" t="b">
            <v>0</v>
          </cell>
          <cell r="BA171">
            <v>0</v>
          </cell>
          <cell r="BB171">
            <v>0</v>
          </cell>
          <cell r="BC171">
            <v>45</v>
          </cell>
          <cell r="BD171" t="str">
            <v>LIB</v>
          </cell>
          <cell r="BE171" t="str">
            <v>LIB</v>
          </cell>
          <cell r="BF171">
            <v>1</v>
          </cell>
          <cell r="BG171">
            <v>0</v>
          </cell>
          <cell r="BH171" t="str">
            <v/>
          </cell>
          <cell r="BI171" t="str">
            <v/>
          </cell>
          <cell r="BJ171" t="str">
            <v/>
          </cell>
          <cell r="BK171" t="str">
            <v/>
          </cell>
          <cell r="BL171">
            <v>140</v>
          </cell>
          <cell r="BM171">
            <v>511</v>
          </cell>
          <cell r="BN171">
            <v>190</v>
          </cell>
          <cell r="BO171">
            <v>1978</v>
          </cell>
          <cell r="BP171">
            <v>0</v>
          </cell>
          <cell r="BQ171">
            <v>2819</v>
          </cell>
        </row>
        <row r="172">
          <cell r="A172" t="str">
            <v>000367</v>
          </cell>
          <cell r="B172" t="str">
            <v/>
          </cell>
          <cell r="C172" t="str">
            <v/>
          </cell>
          <cell r="D172" t="str">
            <v>PECHUGA DE POLLO_Domvil</v>
          </cell>
          <cell r="E172" t="str">
            <v/>
          </cell>
          <cell r="F172" t="str">
            <v>IN</v>
          </cell>
          <cell r="G172" t="str">
            <v>KG</v>
          </cell>
          <cell r="H172" t="str">
            <v>0112</v>
          </cell>
          <cell r="I172" t="b">
            <v>1</v>
          </cell>
          <cell r="J172" t="b">
            <v>1</v>
          </cell>
          <cell r="K172" t="b">
            <v>0</v>
          </cell>
          <cell r="L172" t="str">
            <v>CompraVenta</v>
          </cell>
          <cell r="M172" t="str">
            <v>N</v>
          </cell>
          <cell r="N172" t="b">
            <v>1</v>
          </cell>
          <cell r="O172">
            <v>0.01</v>
          </cell>
          <cell r="P172" t="b">
            <v>0</v>
          </cell>
          <cell r="Q172" t="str">
            <v>INTERNO</v>
          </cell>
          <cell r="R172">
            <v>0</v>
          </cell>
          <cell r="S172" t="str">
            <v/>
          </cell>
          <cell r="T172">
            <v>0</v>
          </cell>
          <cell r="U172" t="str">
            <v/>
          </cell>
          <cell r="V172">
            <v>0</v>
          </cell>
          <cell r="W172" t="str">
            <v/>
          </cell>
          <cell r="X172">
            <v>0</v>
          </cell>
          <cell r="Y172" t="str">
            <v/>
          </cell>
          <cell r="Z172" t="str">
            <v/>
          </cell>
          <cell r="AA172" t="str">
            <v>Pollo</v>
          </cell>
          <cell r="AB172">
            <v>0</v>
          </cell>
          <cell r="AC172" t="str">
            <v/>
          </cell>
          <cell r="AD172" t="str">
            <v/>
          </cell>
          <cell r="AE172" t="str">
            <v/>
          </cell>
          <cell r="AF172" t="str">
            <v/>
          </cell>
          <cell r="AG172">
            <v>0</v>
          </cell>
          <cell r="AH172" t="str">
            <v>EST</v>
          </cell>
          <cell r="AI172">
            <v>0</v>
          </cell>
          <cell r="AJ172" t="str">
            <v/>
          </cell>
          <cell r="AK172" t="str">
            <v/>
          </cell>
          <cell r="AM172">
            <v>0</v>
          </cell>
          <cell r="AN172" t="str">
            <v>KG</v>
          </cell>
          <cell r="AO172" t="str">
            <v>***</v>
          </cell>
          <cell r="AP172" t="str">
            <v>zzzzzz</v>
          </cell>
          <cell r="AQ172" t="b">
            <v>0</v>
          </cell>
          <cell r="AR172" t="b">
            <v>1</v>
          </cell>
          <cell r="AS172">
            <v>17</v>
          </cell>
          <cell r="AT172">
            <v>0</v>
          </cell>
          <cell r="AU172">
            <v>1</v>
          </cell>
          <cell r="AV172">
            <v>0</v>
          </cell>
          <cell r="AW172" t="b">
            <v>0</v>
          </cell>
          <cell r="AX172" t="str">
            <v/>
          </cell>
          <cell r="AY172" t="b">
            <v>0</v>
          </cell>
          <cell r="AZ172" t="b">
            <v>0</v>
          </cell>
          <cell r="BA172">
            <v>0</v>
          </cell>
          <cell r="BB172">
            <v>0</v>
          </cell>
          <cell r="BC172">
            <v>45</v>
          </cell>
          <cell r="BD172" t="str">
            <v>LIB</v>
          </cell>
          <cell r="BE172" t="str">
            <v>LIB</v>
          </cell>
          <cell r="BF172">
            <v>1</v>
          </cell>
          <cell r="BG172">
            <v>0</v>
          </cell>
          <cell r="BH172" t="str">
            <v/>
          </cell>
          <cell r="BI172" t="str">
            <v/>
          </cell>
          <cell r="BJ172" t="str">
            <v/>
          </cell>
          <cell r="BK172" t="str">
            <v/>
          </cell>
          <cell r="BL172">
            <v>140</v>
          </cell>
          <cell r="BM172">
            <v>511</v>
          </cell>
          <cell r="BN172">
            <v>190</v>
          </cell>
          <cell r="BO172">
            <v>1978</v>
          </cell>
          <cell r="BP172">
            <v>0</v>
          </cell>
          <cell r="BQ172">
            <v>2819</v>
          </cell>
        </row>
        <row r="173">
          <cell r="A173" t="str">
            <v>000368</v>
          </cell>
          <cell r="B173" t="str">
            <v/>
          </cell>
          <cell r="C173" t="str">
            <v/>
          </cell>
          <cell r="D173" t="str">
            <v>FLOW CRISTAL 500MM</v>
          </cell>
          <cell r="E173" t="str">
            <v>Aveguay</v>
          </cell>
          <cell r="F173" t="str">
            <v>IN</v>
          </cell>
          <cell r="G173" t="str">
            <v>KGS</v>
          </cell>
          <cell r="H173" t="str">
            <v>0112</v>
          </cell>
          <cell r="I173" t="b">
            <v>1</v>
          </cell>
          <cell r="J173" t="b">
            <v>1</v>
          </cell>
          <cell r="K173" t="b">
            <v>0</v>
          </cell>
          <cell r="L173" t="str">
            <v>CompraVenta</v>
          </cell>
          <cell r="M173" t="str">
            <v>N</v>
          </cell>
          <cell r="N173" t="b">
            <v>1</v>
          </cell>
          <cell r="O173">
            <v>0.01</v>
          </cell>
          <cell r="P173" t="b">
            <v>0</v>
          </cell>
          <cell r="Q173" t="str">
            <v>INTERNO</v>
          </cell>
          <cell r="R173">
            <v>0</v>
          </cell>
          <cell r="S173" t="str">
            <v/>
          </cell>
          <cell r="T173">
            <v>0</v>
          </cell>
          <cell r="U173" t="str">
            <v/>
          </cell>
          <cell r="V173">
            <v>0</v>
          </cell>
          <cell r="W173" t="str">
            <v/>
          </cell>
          <cell r="X173">
            <v>0</v>
          </cell>
          <cell r="Y173" t="str">
            <v/>
          </cell>
          <cell r="Z173" t="str">
            <v/>
          </cell>
          <cell r="AA173" t="str">
            <v>Flow</v>
          </cell>
          <cell r="AB173">
            <v>0</v>
          </cell>
          <cell r="AC173" t="str">
            <v/>
          </cell>
          <cell r="AD173" t="str">
            <v/>
          </cell>
          <cell r="AE173" t="str">
            <v/>
          </cell>
          <cell r="AF173" t="str">
            <v/>
          </cell>
          <cell r="AG173">
            <v>0</v>
          </cell>
          <cell r="AH173" t="str">
            <v>EST</v>
          </cell>
          <cell r="AI173">
            <v>0</v>
          </cell>
          <cell r="AJ173" t="str">
            <v/>
          </cell>
          <cell r="AK173" t="str">
            <v/>
          </cell>
          <cell r="AM173">
            <v>0</v>
          </cell>
          <cell r="AN173" t="str">
            <v>KGS</v>
          </cell>
          <cell r="AO173" t="str">
            <v>***</v>
          </cell>
          <cell r="AP173" t="str">
            <v>zzzzzz</v>
          </cell>
          <cell r="AQ173" t="b">
            <v>0</v>
          </cell>
          <cell r="AR173" t="b">
            <v>1</v>
          </cell>
          <cell r="AS173">
            <v>35</v>
          </cell>
          <cell r="AT173">
            <v>0</v>
          </cell>
          <cell r="AU173">
            <v>1</v>
          </cell>
          <cell r="AV173">
            <v>0</v>
          </cell>
          <cell r="AW173" t="b">
            <v>0</v>
          </cell>
          <cell r="AX173" t="str">
            <v/>
          </cell>
          <cell r="AY173" t="b">
            <v>0</v>
          </cell>
          <cell r="AZ173" t="b">
            <v>0</v>
          </cell>
          <cell r="BA173">
            <v>0</v>
          </cell>
          <cell r="BB173">
            <v>0</v>
          </cell>
          <cell r="BC173">
            <v>45</v>
          </cell>
          <cell r="BD173" t="str">
            <v>LIB</v>
          </cell>
          <cell r="BE173" t="str">
            <v>LIB</v>
          </cell>
          <cell r="BF173">
            <v>1</v>
          </cell>
          <cell r="BG173">
            <v>0</v>
          </cell>
          <cell r="BH173" t="str">
            <v/>
          </cell>
          <cell r="BI173" t="str">
            <v/>
          </cell>
          <cell r="BJ173" t="str">
            <v/>
          </cell>
          <cell r="BK173" t="str">
            <v/>
          </cell>
          <cell r="BL173">
            <v>140</v>
          </cell>
          <cell r="BM173">
            <v>511</v>
          </cell>
          <cell r="BN173">
            <v>190</v>
          </cell>
          <cell r="BO173">
            <v>1978</v>
          </cell>
          <cell r="BP173">
            <v>0</v>
          </cell>
          <cell r="BQ173">
            <v>2819</v>
          </cell>
        </row>
        <row r="174">
          <cell r="A174" t="str">
            <v>000369</v>
          </cell>
          <cell r="B174" t="str">
            <v/>
          </cell>
          <cell r="C174" t="str">
            <v/>
          </cell>
          <cell r="D174" t="str">
            <v>FLOW CRISTAL 300MM</v>
          </cell>
          <cell r="E174" t="str">
            <v>Aveguay</v>
          </cell>
          <cell r="F174" t="str">
            <v>IN</v>
          </cell>
          <cell r="G174" t="str">
            <v>KGS</v>
          </cell>
          <cell r="H174" t="str">
            <v>0112</v>
          </cell>
          <cell r="I174" t="b">
            <v>1</v>
          </cell>
          <cell r="J174" t="b">
            <v>1</v>
          </cell>
          <cell r="K174" t="b">
            <v>0</v>
          </cell>
          <cell r="L174" t="str">
            <v>CompraVenta</v>
          </cell>
          <cell r="M174" t="str">
            <v>N</v>
          </cell>
          <cell r="N174" t="b">
            <v>1</v>
          </cell>
          <cell r="O174">
            <v>0.01</v>
          </cell>
          <cell r="P174" t="b">
            <v>0</v>
          </cell>
          <cell r="Q174" t="str">
            <v>INTERNO</v>
          </cell>
          <cell r="R174">
            <v>0</v>
          </cell>
          <cell r="S174" t="str">
            <v/>
          </cell>
          <cell r="T174">
            <v>0</v>
          </cell>
          <cell r="U174" t="str">
            <v/>
          </cell>
          <cell r="V174">
            <v>0</v>
          </cell>
          <cell r="W174" t="str">
            <v/>
          </cell>
          <cell r="X174">
            <v>0</v>
          </cell>
          <cell r="Y174" t="str">
            <v/>
          </cell>
          <cell r="Z174" t="str">
            <v/>
          </cell>
          <cell r="AA174" t="str">
            <v>Flow</v>
          </cell>
          <cell r="AB174">
            <v>0</v>
          </cell>
          <cell r="AC174" t="str">
            <v/>
          </cell>
          <cell r="AD174" t="str">
            <v/>
          </cell>
          <cell r="AE174" t="str">
            <v/>
          </cell>
          <cell r="AF174" t="str">
            <v/>
          </cell>
          <cell r="AG174">
            <v>0</v>
          </cell>
          <cell r="AH174" t="str">
            <v>EST</v>
          </cell>
          <cell r="AI174">
            <v>0</v>
          </cell>
          <cell r="AJ174" t="str">
            <v/>
          </cell>
          <cell r="AK174" t="str">
            <v/>
          </cell>
          <cell r="AM174">
            <v>0</v>
          </cell>
          <cell r="AN174" t="str">
            <v>KGS</v>
          </cell>
          <cell r="AO174" t="str">
            <v>***</v>
          </cell>
          <cell r="AP174" t="str">
            <v>zzzzzz</v>
          </cell>
          <cell r="AQ174" t="b">
            <v>0</v>
          </cell>
          <cell r="AR174" t="b">
            <v>1</v>
          </cell>
          <cell r="AS174">
            <v>35</v>
          </cell>
          <cell r="AT174">
            <v>0</v>
          </cell>
          <cell r="AU174">
            <v>1</v>
          </cell>
          <cell r="AV174">
            <v>0</v>
          </cell>
          <cell r="AW174" t="b">
            <v>0</v>
          </cell>
          <cell r="AX174" t="str">
            <v/>
          </cell>
          <cell r="AY174" t="b">
            <v>0</v>
          </cell>
          <cell r="AZ174" t="b">
            <v>0</v>
          </cell>
          <cell r="BA174">
            <v>0</v>
          </cell>
          <cell r="BB174">
            <v>0</v>
          </cell>
          <cell r="BC174">
            <v>45</v>
          </cell>
          <cell r="BD174" t="str">
            <v>LIB</v>
          </cell>
          <cell r="BE174" t="str">
            <v>LIB</v>
          </cell>
          <cell r="BF174">
            <v>1</v>
          </cell>
          <cell r="BG174">
            <v>0</v>
          </cell>
          <cell r="BH174" t="str">
            <v/>
          </cell>
          <cell r="BI174" t="str">
            <v/>
          </cell>
          <cell r="BJ174" t="str">
            <v/>
          </cell>
          <cell r="BK174" t="str">
            <v/>
          </cell>
          <cell r="BL174">
            <v>140</v>
          </cell>
          <cell r="BM174">
            <v>511</v>
          </cell>
          <cell r="BN174">
            <v>190</v>
          </cell>
          <cell r="BO174">
            <v>1978</v>
          </cell>
          <cell r="BP174">
            <v>0</v>
          </cell>
          <cell r="BQ174">
            <v>2819</v>
          </cell>
        </row>
        <row r="175">
          <cell r="A175" t="str">
            <v>000370</v>
          </cell>
          <cell r="B175" t="str">
            <v>CG200</v>
          </cell>
          <cell r="C175" t="str">
            <v/>
          </cell>
          <cell r="D175" t="str">
            <v>REBOZADOR G</v>
          </cell>
          <cell r="E175" t="str">
            <v>CONT.ALERGENO</v>
          </cell>
          <cell r="F175" t="str">
            <v>IN</v>
          </cell>
          <cell r="G175" t="str">
            <v>KGS</v>
          </cell>
          <cell r="H175" t="str">
            <v>0110</v>
          </cell>
          <cell r="I175" t="b">
            <v>1</v>
          </cell>
          <cell r="J175" t="b">
            <v>1</v>
          </cell>
          <cell r="K175" t="b">
            <v>0</v>
          </cell>
          <cell r="L175" t="str">
            <v>CompraVenta</v>
          </cell>
          <cell r="M175" t="str">
            <v>N</v>
          </cell>
          <cell r="N175" t="b">
            <v>1</v>
          </cell>
          <cell r="O175">
            <v>0.01</v>
          </cell>
          <cell r="P175" t="b">
            <v>0</v>
          </cell>
          <cell r="Q175" t="str">
            <v>INTERNO</v>
          </cell>
          <cell r="R175">
            <v>0</v>
          </cell>
          <cell r="S175" t="str">
            <v/>
          </cell>
          <cell r="T175">
            <v>0</v>
          </cell>
          <cell r="U175" t="str">
            <v/>
          </cell>
          <cell r="V175">
            <v>0</v>
          </cell>
          <cell r="W175" t="str">
            <v/>
          </cell>
          <cell r="X175">
            <v>0</v>
          </cell>
          <cell r="Y175" t="str">
            <v/>
          </cell>
          <cell r="Z175" t="str">
            <v/>
          </cell>
          <cell r="AA175" t="str">
            <v>Reboza</v>
          </cell>
          <cell r="AB175">
            <v>0</v>
          </cell>
          <cell r="AC175" t="str">
            <v/>
          </cell>
          <cell r="AD175" t="str">
            <v/>
          </cell>
          <cell r="AE175" t="str">
            <v/>
          </cell>
          <cell r="AF175" t="str">
            <v/>
          </cell>
          <cell r="AG175">
            <v>0</v>
          </cell>
          <cell r="AH175" t="str">
            <v>EST</v>
          </cell>
          <cell r="AI175">
            <v>0</v>
          </cell>
          <cell r="AJ175" t="str">
            <v/>
          </cell>
          <cell r="AK175" t="str">
            <v/>
          </cell>
          <cell r="AM175">
            <v>0</v>
          </cell>
          <cell r="AN175" t="str">
            <v>KGS</v>
          </cell>
          <cell r="AO175" t="str">
            <v>***</v>
          </cell>
          <cell r="AP175" t="str">
            <v>zzzzzz</v>
          </cell>
          <cell r="AQ175" t="b">
            <v>0</v>
          </cell>
          <cell r="AR175" t="b">
            <v>1</v>
          </cell>
          <cell r="AS175">
            <v>0</v>
          </cell>
          <cell r="AT175">
            <v>0</v>
          </cell>
          <cell r="AU175">
            <v>1</v>
          </cell>
          <cell r="AV175">
            <v>0.01</v>
          </cell>
          <cell r="AW175" t="b">
            <v>0</v>
          </cell>
          <cell r="AX175" t="str">
            <v/>
          </cell>
          <cell r="AY175" t="b">
            <v>0</v>
          </cell>
          <cell r="AZ175" t="b">
            <v>0</v>
          </cell>
          <cell r="BA175">
            <v>0</v>
          </cell>
          <cell r="BB175">
            <v>0</v>
          </cell>
          <cell r="BC175">
            <v>0</v>
          </cell>
          <cell r="BD175" t="str">
            <v>LIB</v>
          </cell>
          <cell r="BE175" t="str">
            <v>LIB</v>
          </cell>
          <cell r="BF175">
            <v>1</v>
          </cell>
          <cell r="BG175">
            <v>0</v>
          </cell>
          <cell r="BH175" t="str">
            <v/>
          </cell>
          <cell r="BI175" t="str">
            <v/>
          </cell>
          <cell r="BJ175" t="str">
            <v/>
          </cell>
          <cell r="BK175" t="str">
            <v/>
          </cell>
          <cell r="BL175">
            <v>140</v>
          </cell>
          <cell r="BM175">
            <v>511</v>
          </cell>
          <cell r="BN175">
            <v>190</v>
          </cell>
          <cell r="BO175">
            <v>1978</v>
          </cell>
          <cell r="BP175">
            <v>0</v>
          </cell>
          <cell r="BQ175">
            <v>2819</v>
          </cell>
        </row>
        <row r="176">
          <cell r="A176" t="str">
            <v>000371</v>
          </cell>
          <cell r="B176" t="str">
            <v/>
          </cell>
          <cell r="C176" t="str">
            <v/>
          </cell>
          <cell r="D176" t="str">
            <v>CAJA SOJA PALADINI x 15</v>
          </cell>
          <cell r="E176" t="str">
            <v>PALADINI SOJA</v>
          </cell>
          <cell r="F176" t="str">
            <v>IN</v>
          </cell>
          <cell r="G176" t="str">
            <v>UNI</v>
          </cell>
          <cell r="H176" t="str">
            <v>0126</v>
          </cell>
          <cell r="I176" t="b">
            <v>1</v>
          </cell>
          <cell r="J176" t="b">
            <v>1</v>
          </cell>
          <cell r="K176" t="b">
            <v>0</v>
          </cell>
          <cell r="L176" t="str">
            <v>CompraVenta</v>
          </cell>
          <cell r="M176" t="str">
            <v>N</v>
          </cell>
          <cell r="N176" t="b">
            <v>1</v>
          </cell>
          <cell r="O176">
            <v>0.01</v>
          </cell>
          <cell r="P176" t="b">
            <v>0</v>
          </cell>
          <cell r="Q176" t="str">
            <v>INTERNO</v>
          </cell>
          <cell r="R176">
            <v>0</v>
          </cell>
          <cell r="S176" t="str">
            <v/>
          </cell>
          <cell r="T176">
            <v>0</v>
          </cell>
          <cell r="U176" t="str">
            <v/>
          </cell>
          <cell r="V176">
            <v>0</v>
          </cell>
          <cell r="W176" t="str">
            <v/>
          </cell>
          <cell r="X176">
            <v>0</v>
          </cell>
          <cell r="Y176" t="str">
            <v/>
          </cell>
          <cell r="Z176" t="str">
            <v/>
          </cell>
          <cell r="AA176" t="str">
            <v>Cajas</v>
          </cell>
          <cell r="AB176">
            <v>0</v>
          </cell>
          <cell r="AC176" t="str">
            <v/>
          </cell>
          <cell r="AD176" t="str">
            <v/>
          </cell>
          <cell r="AE176" t="str">
            <v/>
          </cell>
          <cell r="AF176" t="str">
            <v/>
          </cell>
          <cell r="AG176">
            <v>0</v>
          </cell>
          <cell r="AH176" t="str">
            <v>EST</v>
          </cell>
          <cell r="AI176">
            <v>0</v>
          </cell>
          <cell r="AJ176" t="str">
            <v/>
          </cell>
          <cell r="AK176" t="str">
            <v/>
          </cell>
          <cell r="AM176">
            <v>0</v>
          </cell>
          <cell r="AN176" t="str">
            <v>UNI</v>
          </cell>
          <cell r="AO176" t="str">
            <v>***</v>
          </cell>
          <cell r="AP176" t="str">
            <v>zzzzzz</v>
          </cell>
          <cell r="AQ176" t="b">
            <v>0</v>
          </cell>
          <cell r="AR176" t="b">
            <v>1</v>
          </cell>
          <cell r="AS176">
            <v>15</v>
          </cell>
          <cell r="AT176">
            <v>0</v>
          </cell>
          <cell r="AU176">
            <v>1</v>
          </cell>
          <cell r="AV176">
            <v>0.01</v>
          </cell>
          <cell r="AW176" t="b">
            <v>0</v>
          </cell>
          <cell r="AX176" t="str">
            <v/>
          </cell>
          <cell r="AY176" t="b">
            <v>0</v>
          </cell>
          <cell r="AZ176" t="b">
            <v>0</v>
          </cell>
          <cell r="BA176">
            <v>0</v>
          </cell>
          <cell r="BB176">
            <v>0</v>
          </cell>
          <cell r="BC176">
            <v>45</v>
          </cell>
          <cell r="BD176" t="str">
            <v>LIB</v>
          </cell>
          <cell r="BE176" t="str">
            <v>LIB</v>
          </cell>
          <cell r="BF176">
            <v>1</v>
          </cell>
          <cell r="BG176">
            <v>0</v>
          </cell>
          <cell r="BH176" t="str">
            <v/>
          </cell>
          <cell r="BI176" t="str">
            <v/>
          </cell>
          <cell r="BJ176" t="str">
            <v/>
          </cell>
          <cell r="BK176" t="str">
            <v/>
          </cell>
          <cell r="BL176">
            <v>140</v>
          </cell>
          <cell r="BM176">
            <v>511</v>
          </cell>
          <cell r="BN176">
            <v>190</v>
          </cell>
          <cell r="BO176">
            <v>1978</v>
          </cell>
          <cell r="BP176">
            <v>0</v>
          </cell>
          <cell r="BQ176">
            <v>2819</v>
          </cell>
        </row>
        <row r="177">
          <cell r="A177" t="str">
            <v>000372</v>
          </cell>
          <cell r="B177" t="str">
            <v/>
          </cell>
          <cell r="C177" t="str">
            <v/>
          </cell>
          <cell r="D177" t="str">
            <v>SALSA PIZZA</v>
          </cell>
          <cell r="E177" t="str">
            <v>VANOLI</v>
          </cell>
          <cell r="F177" t="str">
            <v>IN</v>
          </cell>
          <cell r="G177" t="str">
            <v>KG</v>
          </cell>
          <cell r="H177" t="str">
            <v>KG2</v>
          </cell>
          <cell r="I177" t="b">
            <v>1</v>
          </cell>
          <cell r="J177" t="b">
            <v>1</v>
          </cell>
          <cell r="K177" t="b">
            <v>0</v>
          </cell>
          <cell r="L177" t="str">
            <v>CompraVenta</v>
          </cell>
          <cell r="M177" t="str">
            <v>N</v>
          </cell>
          <cell r="N177" t="b">
            <v>1</v>
          </cell>
          <cell r="O177">
            <v>0.01</v>
          </cell>
          <cell r="P177" t="b">
            <v>0</v>
          </cell>
          <cell r="Q177" t="str">
            <v>INTERNO</v>
          </cell>
          <cell r="R177">
            <v>0</v>
          </cell>
          <cell r="S177" t="str">
            <v/>
          </cell>
          <cell r="T177">
            <v>0</v>
          </cell>
          <cell r="U177" t="str">
            <v/>
          </cell>
          <cell r="V177">
            <v>0</v>
          </cell>
          <cell r="W177" t="str">
            <v/>
          </cell>
          <cell r="X177">
            <v>0</v>
          </cell>
          <cell r="Y177" t="str">
            <v/>
          </cell>
          <cell r="Z177" t="str">
            <v/>
          </cell>
          <cell r="AA177" t="str">
            <v>Salsa</v>
          </cell>
          <cell r="AB177">
            <v>0</v>
          </cell>
          <cell r="AC177" t="str">
            <v/>
          </cell>
          <cell r="AD177" t="str">
            <v/>
          </cell>
          <cell r="AE177" t="str">
            <v/>
          </cell>
          <cell r="AF177" t="str">
            <v/>
          </cell>
          <cell r="AG177">
            <v>0</v>
          </cell>
          <cell r="AH177" t="str">
            <v>EST</v>
          </cell>
          <cell r="AI177">
            <v>0</v>
          </cell>
          <cell r="AJ177" t="str">
            <v/>
          </cell>
          <cell r="AK177" t="str">
            <v/>
          </cell>
          <cell r="AM177">
            <v>0</v>
          </cell>
          <cell r="AN177" t="str">
            <v>KG</v>
          </cell>
          <cell r="AO177" t="str">
            <v>***</v>
          </cell>
          <cell r="AP177" t="str">
            <v>zzzzzz</v>
          </cell>
          <cell r="AQ177" t="b">
            <v>0</v>
          </cell>
          <cell r="AR177" t="b">
            <v>1</v>
          </cell>
          <cell r="AS177">
            <v>15</v>
          </cell>
          <cell r="AT177">
            <v>0</v>
          </cell>
          <cell r="AU177">
            <v>1</v>
          </cell>
          <cell r="AV177">
            <v>0</v>
          </cell>
          <cell r="AW177" t="b">
            <v>0</v>
          </cell>
          <cell r="AX177" t="str">
            <v/>
          </cell>
          <cell r="AY177" t="b">
            <v>0</v>
          </cell>
          <cell r="AZ177" t="b">
            <v>0</v>
          </cell>
          <cell r="BA177">
            <v>0</v>
          </cell>
          <cell r="BB177">
            <v>0</v>
          </cell>
          <cell r="BC177">
            <v>45</v>
          </cell>
          <cell r="BD177" t="str">
            <v>LIB</v>
          </cell>
          <cell r="BE177" t="str">
            <v>LIB</v>
          </cell>
          <cell r="BF177">
            <v>1</v>
          </cell>
          <cell r="BG177">
            <v>0</v>
          </cell>
          <cell r="BH177" t="str">
            <v/>
          </cell>
          <cell r="BI177" t="str">
            <v/>
          </cell>
          <cell r="BJ177" t="str">
            <v/>
          </cell>
          <cell r="BK177" t="str">
            <v/>
          </cell>
          <cell r="BL177">
            <v>140</v>
          </cell>
          <cell r="BM177">
            <v>511</v>
          </cell>
          <cell r="BN177">
            <v>190</v>
          </cell>
          <cell r="BO177">
            <v>1978</v>
          </cell>
          <cell r="BP177">
            <v>0</v>
          </cell>
          <cell r="BQ177">
            <v>2819</v>
          </cell>
        </row>
        <row r="178">
          <cell r="A178" t="str">
            <v>000373</v>
          </cell>
          <cell r="B178" t="str">
            <v/>
          </cell>
          <cell r="C178" t="str">
            <v/>
          </cell>
          <cell r="D178" t="str">
            <v>FLOW PIZZA MINI FRIZZIO 180</v>
          </cell>
          <cell r="E178" t="str">
            <v/>
          </cell>
          <cell r="F178" t="str">
            <v>IN</v>
          </cell>
          <cell r="G178" t="str">
            <v>KG</v>
          </cell>
          <cell r="H178" t="str">
            <v>0112</v>
          </cell>
          <cell r="I178" t="b">
            <v>1</v>
          </cell>
          <cell r="J178" t="b">
            <v>1</v>
          </cell>
          <cell r="K178" t="b">
            <v>0</v>
          </cell>
          <cell r="L178" t="str">
            <v>CompraVenta</v>
          </cell>
          <cell r="M178" t="str">
            <v>N</v>
          </cell>
          <cell r="N178" t="b">
            <v>1</v>
          </cell>
          <cell r="O178">
            <v>0.01</v>
          </cell>
          <cell r="P178" t="b">
            <v>0</v>
          </cell>
          <cell r="Q178" t="str">
            <v>INTERNO</v>
          </cell>
          <cell r="R178">
            <v>0</v>
          </cell>
          <cell r="S178" t="str">
            <v/>
          </cell>
          <cell r="T178">
            <v>0</v>
          </cell>
          <cell r="U178" t="str">
            <v/>
          </cell>
          <cell r="V178">
            <v>0</v>
          </cell>
          <cell r="W178" t="str">
            <v/>
          </cell>
          <cell r="X178">
            <v>0</v>
          </cell>
          <cell r="Y178" t="str">
            <v/>
          </cell>
          <cell r="Z178" t="str">
            <v/>
          </cell>
          <cell r="AA178" t="str">
            <v>Flow</v>
          </cell>
          <cell r="AB178">
            <v>0</v>
          </cell>
          <cell r="AC178" t="str">
            <v/>
          </cell>
          <cell r="AD178" t="str">
            <v/>
          </cell>
          <cell r="AE178" t="str">
            <v/>
          </cell>
          <cell r="AF178" t="str">
            <v/>
          </cell>
          <cell r="AG178">
            <v>0</v>
          </cell>
          <cell r="AH178" t="str">
            <v>EST</v>
          </cell>
          <cell r="AI178">
            <v>0</v>
          </cell>
          <cell r="AJ178" t="str">
            <v/>
          </cell>
          <cell r="AK178" t="str">
            <v/>
          </cell>
          <cell r="AM178">
            <v>0</v>
          </cell>
          <cell r="AN178" t="str">
            <v>KG</v>
          </cell>
          <cell r="AO178" t="str">
            <v>***</v>
          </cell>
          <cell r="AP178" t="str">
            <v>zzzzzz</v>
          </cell>
          <cell r="AQ178" t="b">
            <v>0</v>
          </cell>
          <cell r="AR178" t="b">
            <v>1</v>
          </cell>
          <cell r="AS178">
            <v>35</v>
          </cell>
          <cell r="AT178">
            <v>0</v>
          </cell>
          <cell r="AU178">
            <v>1</v>
          </cell>
          <cell r="AV178">
            <v>0.01</v>
          </cell>
          <cell r="AW178" t="b">
            <v>0</v>
          </cell>
          <cell r="AX178" t="str">
            <v/>
          </cell>
          <cell r="AY178" t="b">
            <v>0</v>
          </cell>
          <cell r="AZ178" t="b">
            <v>0</v>
          </cell>
          <cell r="BA178">
            <v>0</v>
          </cell>
          <cell r="BB178">
            <v>0</v>
          </cell>
          <cell r="BC178">
            <v>45</v>
          </cell>
          <cell r="BD178" t="str">
            <v>LIB</v>
          </cell>
          <cell r="BE178" t="str">
            <v>LIB</v>
          </cell>
          <cell r="BF178">
            <v>1</v>
          </cell>
          <cell r="BG178">
            <v>0</v>
          </cell>
          <cell r="BH178" t="str">
            <v/>
          </cell>
          <cell r="BI178" t="str">
            <v/>
          </cell>
          <cell r="BJ178" t="str">
            <v/>
          </cell>
          <cell r="BK178" t="str">
            <v/>
          </cell>
          <cell r="BL178">
            <v>140</v>
          </cell>
          <cell r="BM178">
            <v>511</v>
          </cell>
          <cell r="BN178">
            <v>190</v>
          </cell>
          <cell r="BO178">
            <v>1978</v>
          </cell>
          <cell r="BP178">
            <v>0</v>
          </cell>
          <cell r="BQ178">
            <v>2819</v>
          </cell>
        </row>
        <row r="179">
          <cell r="A179" t="str">
            <v>000374</v>
          </cell>
          <cell r="B179" t="str">
            <v>PIZZA GRIDO 510</v>
          </cell>
          <cell r="C179" t="str">
            <v/>
          </cell>
          <cell r="D179" t="str">
            <v>FLOWPACK PIZZA FRIZZIO 510</v>
          </cell>
          <cell r="E179" t="str">
            <v/>
          </cell>
          <cell r="F179" t="str">
            <v>IN</v>
          </cell>
          <cell r="G179" t="str">
            <v>KG</v>
          </cell>
          <cell r="H179" t="str">
            <v>0112</v>
          </cell>
          <cell r="I179" t="b">
            <v>1</v>
          </cell>
          <cell r="J179" t="b">
            <v>1</v>
          </cell>
          <cell r="K179" t="b">
            <v>0</v>
          </cell>
          <cell r="L179" t="str">
            <v>CompraVenta</v>
          </cell>
          <cell r="M179" t="str">
            <v>N</v>
          </cell>
          <cell r="N179" t="b">
            <v>1</v>
          </cell>
          <cell r="O179">
            <v>5</v>
          </cell>
          <cell r="P179" t="b">
            <v>0</v>
          </cell>
          <cell r="Q179" t="str">
            <v>INTERNO</v>
          </cell>
          <cell r="R179">
            <v>0</v>
          </cell>
          <cell r="S179" t="str">
            <v/>
          </cell>
          <cell r="T179">
            <v>0</v>
          </cell>
          <cell r="U179" t="str">
            <v/>
          </cell>
          <cell r="V179">
            <v>0</v>
          </cell>
          <cell r="W179" t="str">
            <v/>
          </cell>
          <cell r="X179">
            <v>0</v>
          </cell>
          <cell r="Y179" t="str">
            <v/>
          </cell>
          <cell r="Z179" t="str">
            <v/>
          </cell>
          <cell r="AA179" t="str">
            <v>Flow</v>
          </cell>
          <cell r="AB179">
            <v>0</v>
          </cell>
          <cell r="AC179" t="str">
            <v/>
          </cell>
          <cell r="AD179" t="str">
            <v/>
          </cell>
          <cell r="AE179" t="str">
            <v/>
          </cell>
          <cell r="AF179" t="str">
            <v/>
          </cell>
          <cell r="AG179">
            <v>0</v>
          </cell>
          <cell r="AH179" t="str">
            <v>EST</v>
          </cell>
          <cell r="AI179">
            <v>0</v>
          </cell>
          <cell r="AJ179" t="str">
            <v/>
          </cell>
          <cell r="AK179" t="str">
            <v/>
          </cell>
          <cell r="AM179">
            <v>0</v>
          </cell>
          <cell r="AN179" t="str">
            <v>KG</v>
          </cell>
          <cell r="AO179" t="str">
            <v>***</v>
          </cell>
          <cell r="AP179" t="str">
            <v>zzzzzz</v>
          </cell>
          <cell r="AQ179" t="b">
            <v>0</v>
          </cell>
          <cell r="AR179" t="b">
            <v>1</v>
          </cell>
          <cell r="AS179">
            <v>35</v>
          </cell>
          <cell r="AT179">
            <v>0</v>
          </cell>
          <cell r="AU179">
            <v>1</v>
          </cell>
          <cell r="AV179">
            <v>0.01</v>
          </cell>
          <cell r="AW179" t="b">
            <v>0</v>
          </cell>
          <cell r="AX179" t="str">
            <v/>
          </cell>
          <cell r="AY179" t="b">
            <v>0</v>
          </cell>
          <cell r="AZ179" t="b">
            <v>0</v>
          </cell>
          <cell r="BA179">
            <v>0</v>
          </cell>
          <cell r="BB179">
            <v>0</v>
          </cell>
          <cell r="BC179">
            <v>45</v>
          </cell>
          <cell r="BD179" t="str">
            <v>LIB</v>
          </cell>
          <cell r="BE179" t="str">
            <v>LIB</v>
          </cell>
          <cell r="BF179">
            <v>1</v>
          </cell>
          <cell r="BG179">
            <v>0</v>
          </cell>
          <cell r="BH179" t="str">
            <v/>
          </cell>
          <cell r="BI179" t="str">
            <v/>
          </cell>
          <cell r="BJ179" t="str">
            <v/>
          </cell>
          <cell r="BK179" t="str">
            <v/>
          </cell>
          <cell r="BL179">
            <v>140</v>
          </cell>
          <cell r="BM179">
            <v>511</v>
          </cell>
          <cell r="BN179">
            <v>190</v>
          </cell>
          <cell r="BO179">
            <v>1978</v>
          </cell>
          <cell r="BP179">
            <v>0</v>
          </cell>
          <cell r="BQ179">
            <v>2819</v>
          </cell>
        </row>
        <row r="180">
          <cell r="A180" t="str">
            <v>000375</v>
          </cell>
          <cell r="B180" t="str">
            <v/>
          </cell>
          <cell r="C180" t="str">
            <v/>
          </cell>
          <cell r="D180" t="str">
            <v>SSL</v>
          </cell>
          <cell r="E180" t="str">
            <v/>
          </cell>
          <cell r="F180" t="str">
            <v>IN</v>
          </cell>
          <cell r="G180" t="str">
            <v>KG</v>
          </cell>
          <cell r="H180" t="str">
            <v>0112</v>
          </cell>
          <cell r="I180" t="b">
            <v>1</v>
          </cell>
          <cell r="J180" t="b">
            <v>1</v>
          </cell>
          <cell r="K180" t="b">
            <v>0</v>
          </cell>
          <cell r="L180" t="str">
            <v>CompraVenta</v>
          </cell>
          <cell r="M180" t="str">
            <v>N</v>
          </cell>
          <cell r="N180" t="b">
            <v>1</v>
          </cell>
          <cell r="O180">
            <v>5</v>
          </cell>
          <cell r="P180" t="b">
            <v>0</v>
          </cell>
          <cell r="Q180" t="str">
            <v>INTERNO</v>
          </cell>
          <cell r="R180">
            <v>0</v>
          </cell>
          <cell r="S180" t="str">
            <v/>
          </cell>
          <cell r="T180">
            <v>0</v>
          </cell>
          <cell r="U180" t="str">
            <v/>
          </cell>
          <cell r="V180">
            <v>0</v>
          </cell>
          <cell r="W180" t="str">
            <v/>
          </cell>
          <cell r="X180">
            <v>0</v>
          </cell>
          <cell r="Y180" t="str">
            <v/>
          </cell>
          <cell r="Z180" t="str">
            <v/>
          </cell>
          <cell r="AA180" t="str">
            <v>Aditiv</v>
          </cell>
          <cell r="AB180">
            <v>0</v>
          </cell>
          <cell r="AC180" t="str">
            <v/>
          </cell>
          <cell r="AD180" t="str">
            <v/>
          </cell>
          <cell r="AE180" t="str">
            <v/>
          </cell>
          <cell r="AF180" t="str">
            <v/>
          </cell>
          <cell r="AG180">
            <v>0</v>
          </cell>
          <cell r="AH180" t="str">
            <v>EST</v>
          </cell>
          <cell r="AI180">
            <v>0</v>
          </cell>
          <cell r="AJ180" t="str">
            <v/>
          </cell>
          <cell r="AK180" t="str">
            <v/>
          </cell>
          <cell r="AM180">
            <v>0</v>
          </cell>
          <cell r="AN180" t="str">
            <v>KG</v>
          </cell>
          <cell r="AO180" t="str">
            <v>***</v>
          </cell>
          <cell r="AP180" t="str">
            <v>zzzzzz</v>
          </cell>
          <cell r="AQ180" t="b">
            <v>0</v>
          </cell>
          <cell r="AR180" t="b">
            <v>1</v>
          </cell>
          <cell r="AS180">
            <v>30</v>
          </cell>
          <cell r="AT180">
            <v>0</v>
          </cell>
          <cell r="AU180">
            <v>1</v>
          </cell>
          <cell r="AV180">
            <v>0.01</v>
          </cell>
          <cell r="AW180" t="b">
            <v>0</v>
          </cell>
          <cell r="AX180" t="str">
            <v/>
          </cell>
          <cell r="AY180" t="b">
            <v>0</v>
          </cell>
          <cell r="AZ180" t="b">
            <v>0</v>
          </cell>
          <cell r="BA180">
            <v>0</v>
          </cell>
          <cell r="BB180">
            <v>0</v>
          </cell>
          <cell r="BC180">
            <v>45</v>
          </cell>
          <cell r="BD180" t="str">
            <v>LIB</v>
          </cell>
          <cell r="BE180" t="str">
            <v>LIB</v>
          </cell>
          <cell r="BF180">
            <v>1</v>
          </cell>
          <cell r="BG180">
            <v>0</v>
          </cell>
          <cell r="BH180" t="str">
            <v/>
          </cell>
          <cell r="BI180" t="str">
            <v/>
          </cell>
          <cell r="BJ180" t="str">
            <v/>
          </cell>
          <cell r="BK180" t="str">
            <v/>
          </cell>
          <cell r="BL180">
            <v>140</v>
          </cell>
          <cell r="BM180">
            <v>511</v>
          </cell>
          <cell r="BN180">
            <v>190</v>
          </cell>
          <cell r="BO180">
            <v>1978</v>
          </cell>
          <cell r="BP180">
            <v>0</v>
          </cell>
          <cell r="BQ180">
            <v>2819</v>
          </cell>
        </row>
        <row r="181">
          <cell r="A181" t="str">
            <v>000376</v>
          </cell>
          <cell r="B181" t="str">
            <v/>
          </cell>
          <cell r="C181" t="str">
            <v/>
          </cell>
          <cell r="D181" t="str">
            <v>FLOW MAGLIA MV ESPINACA 330</v>
          </cell>
          <cell r="E181" t="str">
            <v>MAGLIA</v>
          </cell>
          <cell r="F181" t="str">
            <v>IN</v>
          </cell>
          <cell r="G181" t="str">
            <v>KG</v>
          </cell>
          <cell r="H181" t="str">
            <v>0112</v>
          </cell>
          <cell r="I181" t="b">
            <v>1</v>
          </cell>
          <cell r="J181" t="b">
            <v>1</v>
          </cell>
          <cell r="K181" t="b">
            <v>0</v>
          </cell>
          <cell r="L181" t="str">
            <v>CompraVenta</v>
          </cell>
          <cell r="M181" t="str">
            <v>N</v>
          </cell>
          <cell r="N181" t="b">
            <v>1</v>
          </cell>
          <cell r="O181">
            <v>0.01</v>
          </cell>
          <cell r="P181" t="b">
            <v>0</v>
          </cell>
          <cell r="Q181" t="str">
            <v>INTERNO</v>
          </cell>
          <cell r="R181">
            <v>0</v>
          </cell>
          <cell r="S181" t="str">
            <v/>
          </cell>
          <cell r="T181">
            <v>0</v>
          </cell>
          <cell r="U181" t="str">
            <v/>
          </cell>
          <cell r="V181">
            <v>0</v>
          </cell>
          <cell r="W181" t="str">
            <v/>
          </cell>
          <cell r="X181">
            <v>0</v>
          </cell>
          <cell r="Y181" t="str">
            <v/>
          </cell>
          <cell r="Z181" t="str">
            <v/>
          </cell>
          <cell r="AA181" t="str">
            <v>Flow</v>
          </cell>
          <cell r="AB181">
            <v>0</v>
          </cell>
          <cell r="AC181" t="str">
            <v/>
          </cell>
          <cell r="AD181" t="str">
            <v/>
          </cell>
          <cell r="AE181" t="str">
            <v/>
          </cell>
          <cell r="AF181" t="str">
            <v/>
          </cell>
          <cell r="AG181">
            <v>0</v>
          </cell>
          <cell r="AH181" t="str">
            <v>EST</v>
          </cell>
          <cell r="AI181">
            <v>0</v>
          </cell>
          <cell r="AJ181" t="str">
            <v/>
          </cell>
          <cell r="AK181" t="str">
            <v/>
          </cell>
          <cell r="AM181">
            <v>0</v>
          </cell>
          <cell r="AN181" t="str">
            <v>KG</v>
          </cell>
          <cell r="AO181" t="str">
            <v>***</v>
          </cell>
          <cell r="AP181" t="str">
            <v>zzzzzz</v>
          </cell>
          <cell r="AQ181" t="b">
            <v>0</v>
          </cell>
          <cell r="AR181" t="b">
            <v>1</v>
          </cell>
          <cell r="AS181">
            <v>35</v>
          </cell>
          <cell r="AT181">
            <v>0</v>
          </cell>
          <cell r="AU181">
            <v>1</v>
          </cell>
          <cell r="AV181">
            <v>0.01</v>
          </cell>
          <cell r="AW181" t="b">
            <v>0</v>
          </cell>
          <cell r="AX181" t="str">
            <v/>
          </cell>
          <cell r="AY181" t="b">
            <v>0</v>
          </cell>
          <cell r="AZ181" t="b">
            <v>0</v>
          </cell>
          <cell r="BA181">
            <v>0</v>
          </cell>
          <cell r="BB181">
            <v>0</v>
          </cell>
          <cell r="BC181">
            <v>45</v>
          </cell>
          <cell r="BD181" t="str">
            <v>LIB</v>
          </cell>
          <cell r="BE181" t="str">
            <v>LIB</v>
          </cell>
          <cell r="BF181">
            <v>1</v>
          </cell>
          <cell r="BG181">
            <v>0</v>
          </cell>
          <cell r="BH181" t="str">
            <v/>
          </cell>
          <cell r="BI181" t="str">
            <v/>
          </cell>
          <cell r="BJ181" t="str">
            <v/>
          </cell>
          <cell r="BK181" t="str">
            <v/>
          </cell>
          <cell r="BL181">
            <v>140</v>
          </cell>
          <cell r="BM181">
            <v>511</v>
          </cell>
          <cell r="BN181">
            <v>190</v>
          </cell>
          <cell r="BO181">
            <v>1978</v>
          </cell>
          <cell r="BP181">
            <v>0</v>
          </cell>
          <cell r="BQ181">
            <v>2819</v>
          </cell>
        </row>
        <row r="182">
          <cell r="A182" t="str">
            <v>000377</v>
          </cell>
          <cell r="B182" t="str">
            <v/>
          </cell>
          <cell r="C182" t="str">
            <v/>
          </cell>
          <cell r="D182" t="str">
            <v>FLOW MAGLIA MV BROCOLI 330</v>
          </cell>
          <cell r="E182" t="str">
            <v>MAGLIA</v>
          </cell>
          <cell r="F182" t="str">
            <v>IN</v>
          </cell>
          <cell r="G182" t="str">
            <v>KG</v>
          </cell>
          <cell r="H182" t="str">
            <v>0112</v>
          </cell>
          <cell r="I182" t="b">
            <v>1</v>
          </cell>
          <cell r="J182" t="b">
            <v>1</v>
          </cell>
          <cell r="K182" t="b">
            <v>0</v>
          </cell>
          <cell r="L182" t="str">
            <v>CompraVenta</v>
          </cell>
          <cell r="M182" t="str">
            <v>N</v>
          </cell>
          <cell r="N182" t="b">
            <v>1</v>
          </cell>
          <cell r="O182">
            <v>0.01</v>
          </cell>
          <cell r="P182" t="b">
            <v>0</v>
          </cell>
          <cell r="Q182" t="str">
            <v>INTERNO</v>
          </cell>
          <cell r="R182">
            <v>0</v>
          </cell>
          <cell r="S182" t="str">
            <v/>
          </cell>
          <cell r="T182">
            <v>0</v>
          </cell>
          <cell r="U182" t="str">
            <v/>
          </cell>
          <cell r="V182">
            <v>0</v>
          </cell>
          <cell r="W182" t="str">
            <v/>
          </cell>
          <cell r="X182">
            <v>0</v>
          </cell>
          <cell r="Y182" t="str">
            <v/>
          </cell>
          <cell r="Z182" t="str">
            <v/>
          </cell>
          <cell r="AA182" t="str">
            <v>Flow</v>
          </cell>
          <cell r="AB182">
            <v>0</v>
          </cell>
          <cell r="AC182" t="str">
            <v/>
          </cell>
          <cell r="AD182" t="str">
            <v/>
          </cell>
          <cell r="AE182" t="str">
            <v/>
          </cell>
          <cell r="AF182" t="str">
            <v/>
          </cell>
          <cell r="AG182">
            <v>0</v>
          </cell>
          <cell r="AH182" t="str">
            <v>EST</v>
          </cell>
          <cell r="AI182">
            <v>0</v>
          </cell>
          <cell r="AJ182" t="str">
            <v/>
          </cell>
          <cell r="AK182" t="str">
            <v/>
          </cell>
          <cell r="AM182">
            <v>0</v>
          </cell>
          <cell r="AN182" t="str">
            <v>KG</v>
          </cell>
          <cell r="AO182" t="str">
            <v>***</v>
          </cell>
          <cell r="AP182" t="str">
            <v>zzzzzz</v>
          </cell>
          <cell r="AQ182" t="b">
            <v>0</v>
          </cell>
          <cell r="AR182" t="b">
            <v>1</v>
          </cell>
          <cell r="AS182">
            <v>35</v>
          </cell>
          <cell r="AT182">
            <v>0</v>
          </cell>
          <cell r="AU182">
            <v>1</v>
          </cell>
          <cell r="AV182">
            <v>0.01</v>
          </cell>
          <cell r="AW182" t="b">
            <v>0</v>
          </cell>
          <cell r="AX182" t="str">
            <v/>
          </cell>
          <cell r="AY182" t="b">
            <v>0</v>
          </cell>
          <cell r="AZ182" t="b">
            <v>0</v>
          </cell>
          <cell r="BA182">
            <v>0</v>
          </cell>
          <cell r="BB182">
            <v>0</v>
          </cell>
          <cell r="BC182">
            <v>45</v>
          </cell>
          <cell r="BD182" t="str">
            <v>LIB</v>
          </cell>
          <cell r="BE182" t="str">
            <v>LIB</v>
          </cell>
          <cell r="BF182">
            <v>1</v>
          </cell>
          <cell r="BG182">
            <v>0</v>
          </cell>
          <cell r="BH182" t="str">
            <v/>
          </cell>
          <cell r="BI182" t="str">
            <v/>
          </cell>
          <cell r="BJ182" t="str">
            <v/>
          </cell>
          <cell r="BK182" t="str">
            <v/>
          </cell>
          <cell r="BL182">
            <v>140</v>
          </cell>
          <cell r="BM182">
            <v>511</v>
          </cell>
          <cell r="BN182">
            <v>190</v>
          </cell>
          <cell r="BO182">
            <v>1978</v>
          </cell>
          <cell r="BP182">
            <v>0</v>
          </cell>
          <cell r="BQ182">
            <v>2819</v>
          </cell>
        </row>
        <row r="183">
          <cell r="A183" t="str">
            <v>000378</v>
          </cell>
          <cell r="B183" t="str">
            <v/>
          </cell>
          <cell r="C183" t="str">
            <v/>
          </cell>
          <cell r="D183" t="str">
            <v>FLOW MAGLIA MV MIX 330</v>
          </cell>
          <cell r="E183" t="str">
            <v>MAGLIA</v>
          </cell>
          <cell r="F183" t="str">
            <v>IN</v>
          </cell>
          <cell r="G183" t="str">
            <v>KG</v>
          </cell>
          <cell r="H183" t="str">
            <v>0112</v>
          </cell>
          <cell r="I183" t="b">
            <v>1</v>
          </cell>
          <cell r="J183" t="b">
            <v>1</v>
          </cell>
          <cell r="K183" t="b">
            <v>0</v>
          </cell>
          <cell r="L183" t="str">
            <v>CompraVenta</v>
          </cell>
          <cell r="M183" t="str">
            <v>N</v>
          </cell>
          <cell r="N183" t="b">
            <v>1</v>
          </cell>
          <cell r="O183">
            <v>0.01</v>
          </cell>
          <cell r="P183" t="b">
            <v>0</v>
          </cell>
          <cell r="Q183" t="str">
            <v>INTERNO</v>
          </cell>
          <cell r="R183">
            <v>0</v>
          </cell>
          <cell r="S183" t="str">
            <v/>
          </cell>
          <cell r="T183">
            <v>0</v>
          </cell>
          <cell r="U183" t="str">
            <v/>
          </cell>
          <cell r="V183">
            <v>0</v>
          </cell>
          <cell r="W183" t="str">
            <v/>
          </cell>
          <cell r="X183">
            <v>0</v>
          </cell>
          <cell r="Y183" t="str">
            <v/>
          </cell>
          <cell r="Z183" t="str">
            <v/>
          </cell>
          <cell r="AA183" t="str">
            <v>Flow</v>
          </cell>
          <cell r="AB183">
            <v>0</v>
          </cell>
          <cell r="AC183" t="str">
            <v/>
          </cell>
          <cell r="AD183" t="str">
            <v/>
          </cell>
          <cell r="AE183" t="str">
            <v/>
          </cell>
          <cell r="AF183" t="str">
            <v/>
          </cell>
          <cell r="AG183">
            <v>0</v>
          </cell>
          <cell r="AH183" t="str">
            <v>EST</v>
          </cell>
          <cell r="AI183">
            <v>0</v>
          </cell>
          <cell r="AJ183" t="str">
            <v/>
          </cell>
          <cell r="AK183" t="str">
            <v/>
          </cell>
          <cell r="AM183">
            <v>0</v>
          </cell>
          <cell r="AN183" t="str">
            <v>KG</v>
          </cell>
          <cell r="AO183" t="str">
            <v>***</v>
          </cell>
          <cell r="AP183" t="str">
            <v>zzzzzz</v>
          </cell>
          <cell r="AQ183" t="b">
            <v>0</v>
          </cell>
          <cell r="AR183" t="b">
            <v>1</v>
          </cell>
          <cell r="AS183">
            <v>35</v>
          </cell>
          <cell r="AT183">
            <v>0</v>
          </cell>
          <cell r="AU183">
            <v>1</v>
          </cell>
          <cell r="AV183">
            <v>0.01</v>
          </cell>
          <cell r="AW183" t="b">
            <v>0</v>
          </cell>
          <cell r="AX183" t="str">
            <v/>
          </cell>
          <cell r="AY183" t="b">
            <v>0</v>
          </cell>
          <cell r="AZ183" t="b">
            <v>0</v>
          </cell>
          <cell r="BA183">
            <v>0</v>
          </cell>
          <cell r="BB183">
            <v>0</v>
          </cell>
          <cell r="BC183">
            <v>45</v>
          </cell>
          <cell r="BD183" t="str">
            <v>LIB</v>
          </cell>
          <cell r="BE183" t="str">
            <v>LIB</v>
          </cell>
          <cell r="BF183">
            <v>1</v>
          </cell>
          <cell r="BG183">
            <v>0</v>
          </cell>
          <cell r="BH183" t="str">
            <v/>
          </cell>
          <cell r="BI183" t="str">
            <v/>
          </cell>
          <cell r="BJ183" t="str">
            <v/>
          </cell>
          <cell r="BK183" t="str">
            <v/>
          </cell>
          <cell r="BL183">
            <v>140</v>
          </cell>
          <cell r="BM183">
            <v>511</v>
          </cell>
          <cell r="BN183">
            <v>190</v>
          </cell>
          <cell r="BO183">
            <v>1978</v>
          </cell>
          <cell r="BP183">
            <v>0</v>
          </cell>
          <cell r="BQ183">
            <v>2819</v>
          </cell>
        </row>
        <row r="184">
          <cell r="A184" t="str">
            <v>000379</v>
          </cell>
          <cell r="B184" t="str">
            <v/>
          </cell>
          <cell r="C184" t="str">
            <v/>
          </cell>
          <cell r="D184" t="str">
            <v>FLOW MS DIA% TIPO CASERA 330</v>
          </cell>
          <cell r="E184" t="str">
            <v>DIA%</v>
          </cell>
          <cell r="F184" t="str">
            <v>IN</v>
          </cell>
          <cell r="G184" t="str">
            <v>KG</v>
          </cell>
          <cell r="H184" t="str">
            <v>0112</v>
          </cell>
          <cell r="I184" t="b">
            <v>1</v>
          </cell>
          <cell r="J184" t="b">
            <v>1</v>
          </cell>
          <cell r="K184" t="b">
            <v>0</v>
          </cell>
          <cell r="L184" t="str">
            <v>CompraVenta</v>
          </cell>
          <cell r="M184" t="str">
            <v>N</v>
          </cell>
          <cell r="N184" t="b">
            <v>1</v>
          </cell>
          <cell r="O184">
            <v>0.01</v>
          </cell>
          <cell r="P184" t="b">
            <v>0</v>
          </cell>
          <cell r="Q184" t="str">
            <v>INTERNO</v>
          </cell>
          <cell r="R184">
            <v>0</v>
          </cell>
          <cell r="S184" t="str">
            <v/>
          </cell>
          <cell r="T184">
            <v>0</v>
          </cell>
          <cell r="U184" t="str">
            <v/>
          </cell>
          <cell r="V184">
            <v>0</v>
          </cell>
          <cell r="W184" t="str">
            <v/>
          </cell>
          <cell r="X184">
            <v>0</v>
          </cell>
          <cell r="Y184" t="str">
            <v/>
          </cell>
          <cell r="Z184" t="str">
            <v/>
          </cell>
          <cell r="AA184" t="str">
            <v>Flow</v>
          </cell>
          <cell r="AB184">
            <v>0</v>
          </cell>
          <cell r="AC184" t="str">
            <v/>
          </cell>
          <cell r="AD184" t="str">
            <v/>
          </cell>
          <cell r="AE184" t="str">
            <v/>
          </cell>
          <cell r="AF184" t="str">
            <v/>
          </cell>
          <cell r="AG184">
            <v>0</v>
          </cell>
          <cell r="AH184" t="str">
            <v>EST</v>
          </cell>
          <cell r="AI184">
            <v>0</v>
          </cell>
          <cell r="AJ184" t="str">
            <v/>
          </cell>
          <cell r="AK184" t="str">
            <v/>
          </cell>
          <cell r="AM184">
            <v>0</v>
          </cell>
          <cell r="AN184" t="str">
            <v>KG</v>
          </cell>
          <cell r="AO184" t="str">
            <v>***</v>
          </cell>
          <cell r="AP184" t="str">
            <v>zzzzzz</v>
          </cell>
          <cell r="AQ184" t="b">
            <v>0</v>
          </cell>
          <cell r="AR184" t="b">
            <v>1</v>
          </cell>
          <cell r="AS184">
            <v>35</v>
          </cell>
          <cell r="AT184">
            <v>0</v>
          </cell>
          <cell r="AU184">
            <v>1</v>
          </cell>
          <cell r="AV184">
            <v>0.01</v>
          </cell>
          <cell r="AW184" t="b">
            <v>0</v>
          </cell>
          <cell r="AX184" t="str">
            <v/>
          </cell>
          <cell r="AY184" t="b">
            <v>0</v>
          </cell>
          <cell r="AZ184" t="b">
            <v>0</v>
          </cell>
          <cell r="BA184">
            <v>0</v>
          </cell>
          <cell r="BB184">
            <v>0</v>
          </cell>
          <cell r="BC184">
            <v>45</v>
          </cell>
          <cell r="BD184" t="str">
            <v>LIB</v>
          </cell>
          <cell r="BE184" t="str">
            <v>LIB</v>
          </cell>
          <cell r="BF184">
            <v>1</v>
          </cell>
          <cell r="BG184">
            <v>0</v>
          </cell>
          <cell r="BH184" t="str">
            <v/>
          </cell>
          <cell r="BI184" t="str">
            <v/>
          </cell>
          <cell r="BJ184" t="str">
            <v/>
          </cell>
          <cell r="BK184" t="str">
            <v/>
          </cell>
          <cell r="BL184">
            <v>140</v>
          </cell>
          <cell r="BM184">
            <v>511</v>
          </cell>
          <cell r="BN184">
            <v>190</v>
          </cell>
          <cell r="BO184">
            <v>1978</v>
          </cell>
          <cell r="BP184">
            <v>0</v>
          </cell>
          <cell r="BQ184">
            <v>2819</v>
          </cell>
        </row>
        <row r="185">
          <cell r="A185" t="str">
            <v>000380</v>
          </cell>
          <cell r="B185" t="str">
            <v/>
          </cell>
          <cell r="C185" t="str">
            <v/>
          </cell>
          <cell r="D185" t="str">
            <v>FLOW MS ESP DIA% T.CASERA 330</v>
          </cell>
          <cell r="E185" t="str">
            <v>DIA%</v>
          </cell>
          <cell r="F185" t="str">
            <v>IN</v>
          </cell>
          <cell r="G185" t="str">
            <v>KG</v>
          </cell>
          <cell r="H185" t="str">
            <v>0112</v>
          </cell>
          <cell r="I185" t="b">
            <v>1</v>
          </cell>
          <cell r="J185" t="b">
            <v>1</v>
          </cell>
          <cell r="K185" t="b">
            <v>0</v>
          </cell>
          <cell r="L185" t="str">
            <v>CompraVenta</v>
          </cell>
          <cell r="M185" t="str">
            <v>N</v>
          </cell>
          <cell r="N185" t="b">
            <v>1</v>
          </cell>
          <cell r="O185">
            <v>0.01</v>
          </cell>
          <cell r="P185" t="b">
            <v>0</v>
          </cell>
          <cell r="Q185" t="str">
            <v>INTERNO</v>
          </cell>
          <cell r="R185">
            <v>0</v>
          </cell>
          <cell r="S185" t="str">
            <v/>
          </cell>
          <cell r="T185">
            <v>0</v>
          </cell>
          <cell r="U185" t="str">
            <v/>
          </cell>
          <cell r="V185">
            <v>0</v>
          </cell>
          <cell r="W185" t="str">
            <v/>
          </cell>
          <cell r="X185">
            <v>0</v>
          </cell>
          <cell r="Y185" t="str">
            <v/>
          </cell>
          <cell r="Z185" t="str">
            <v/>
          </cell>
          <cell r="AA185" t="str">
            <v>Flow</v>
          </cell>
          <cell r="AB185">
            <v>0</v>
          </cell>
          <cell r="AC185" t="str">
            <v/>
          </cell>
          <cell r="AD185" t="str">
            <v/>
          </cell>
          <cell r="AE185" t="str">
            <v/>
          </cell>
          <cell r="AF185" t="str">
            <v/>
          </cell>
          <cell r="AG185">
            <v>0</v>
          </cell>
          <cell r="AH185" t="str">
            <v>EST</v>
          </cell>
          <cell r="AI185">
            <v>0</v>
          </cell>
          <cell r="AJ185" t="str">
            <v/>
          </cell>
          <cell r="AK185" t="str">
            <v/>
          </cell>
          <cell r="AM185">
            <v>0</v>
          </cell>
          <cell r="AN185" t="str">
            <v>KG</v>
          </cell>
          <cell r="AO185" t="str">
            <v>***</v>
          </cell>
          <cell r="AP185" t="str">
            <v>zzzzzz</v>
          </cell>
          <cell r="AQ185" t="b">
            <v>0</v>
          </cell>
          <cell r="AR185" t="b">
            <v>1</v>
          </cell>
          <cell r="AS185">
            <v>35</v>
          </cell>
          <cell r="AT185">
            <v>0</v>
          </cell>
          <cell r="AU185">
            <v>1</v>
          </cell>
          <cell r="AV185">
            <v>0.01</v>
          </cell>
          <cell r="AW185" t="b">
            <v>0</v>
          </cell>
          <cell r="AX185" t="str">
            <v/>
          </cell>
          <cell r="AY185" t="b">
            <v>0</v>
          </cell>
          <cell r="AZ185" t="b">
            <v>0</v>
          </cell>
          <cell r="BA185">
            <v>0</v>
          </cell>
          <cell r="BB185">
            <v>0</v>
          </cell>
          <cell r="BC185">
            <v>45</v>
          </cell>
          <cell r="BD185" t="str">
            <v>LIB</v>
          </cell>
          <cell r="BE185" t="str">
            <v>LIB</v>
          </cell>
          <cell r="BF185">
            <v>1</v>
          </cell>
          <cell r="BG185">
            <v>0</v>
          </cell>
          <cell r="BH185" t="str">
            <v/>
          </cell>
          <cell r="BI185" t="str">
            <v/>
          </cell>
          <cell r="BJ185" t="str">
            <v/>
          </cell>
          <cell r="BK185" t="str">
            <v/>
          </cell>
          <cell r="BL185">
            <v>140</v>
          </cell>
          <cell r="BM185">
            <v>511</v>
          </cell>
          <cell r="BN185">
            <v>190</v>
          </cell>
          <cell r="BO185">
            <v>1978</v>
          </cell>
          <cell r="BP185">
            <v>0</v>
          </cell>
          <cell r="BQ185">
            <v>2819</v>
          </cell>
        </row>
        <row r="186">
          <cell r="A186" t="str">
            <v>000381</v>
          </cell>
          <cell r="B186" t="str">
            <v/>
          </cell>
          <cell r="C186" t="str">
            <v/>
          </cell>
          <cell r="D186" t="str">
            <v>FLOW MED ESPINACA DIA% 300G</v>
          </cell>
          <cell r="E186" t="str">
            <v>DIA%</v>
          </cell>
          <cell r="F186" t="str">
            <v>IN</v>
          </cell>
          <cell r="G186" t="str">
            <v>KG</v>
          </cell>
          <cell r="H186" t="str">
            <v>0112</v>
          </cell>
          <cell r="I186" t="b">
            <v>1</v>
          </cell>
          <cell r="J186" t="b">
            <v>1</v>
          </cell>
          <cell r="K186" t="b">
            <v>0</v>
          </cell>
          <cell r="L186" t="str">
            <v>CompraVenta</v>
          </cell>
          <cell r="M186" t="str">
            <v>N</v>
          </cell>
          <cell r="N186" t="b">
            <v>1</v>
          </cell>
          <cell r="O186">
            <v>0.01</v>
          </cell>
          <cell r="P186" t="b">
            <v>0</v>
          </cell>
          <cell r="Q186" t="str">
            <v>INTERNO</v>
          </cell>
          <cell r="R186">
            <v>0</v>
          </cell>
          <cell r="S186" t="str">
            <v/>
          </cell>
          <cell r="T186">
            <v>0</v>
          </cell>
          <cell r="U186" t="str">
            <v/>
          </cell>
          <cell r="V186">
            <v>0</v>
          </cell>
          <cell r="W186" t="str">
            <v/>
          </cell>
          <cell r="X186">
            <v>0</v>
          </cell>
          <cell r="Y186" t="str">
            <v/>
          </cell>
          <cell r="Z186" t="str">
            <v/>
          </cell>
          <cell r="AA186" t="str">
            <v>Flow</v>
          </cell>
          <cell r="AB186">
            <v>0</v>
          </cell>
          <cell r="AC186" t="str">
            <v/>
          </cell>
          <cell r="AD186" t="str">
            <v/>
          </cell>
          <cell r="AE186" t="str">
            <v/>
          </cell>
          <cell r="AF186" t="str">
            <v/>
          </cell>
          <cell r="AG186">
            <v>0</v>
          </cell>
          <cell r="AH186" t="str">
            <v>EST</v>
          </cell>
          <cell r="AI186">
            <v>0</v>
          </cell>
          <cell r="AJ186" t="str">
            <v/>
          </cell>
          <cell r="AK186" t="str">
            <v/>
          </cell>
          <cell r="AM186">
            <v>0</v>
          </cell>
          <cell r="AN186" t="str">
            <v>KG</v>
          </cell>
          <cell r="AO186" t="str">
            <v>***</v>
          </cell>
          <cell r="AP186" t="str">
            <v>zzzzzz</v>
          </cell>
          <cell r="AQ186" t="b">
            <v>0</v>
          </cell>
          <cell r="AR186" t="b">
            <v>1</v>
          </cell>
          <cell r="AS186">
            <v>35</v>
          </cell>
          <cell r="AT186">
            <v>0</v>
          </cell>
          <cell r="AU186">
            <v>1</v>
          </cell>
          <cell r="AV186">
            <v>0.01</v>
          </cell>
          <cell r="AW186" t="b">
            <v>0</v>
          </cell>
          <cell r="AX186" t="str">
            <v/>
          </cell>
          <cell r="AY186" t="b">
            <v>0</v>
          </cell>
          <cell r="AZ186" t="b">
            <v>0</v>
          </cell>
          <cell r="BA186">
            <v>0</v>
          </cell>
          <cell r="BB186">
            <v>0</v>
          </cell>
          <cell r="BC186">
            <v>45</v>
          </cell>
          <cell r="BD186" t="str">
            <v>LIB</v>
          </cell>
          <cell r="BE186" t="str">
            <v>LIB</v>
          </cell>
          <cell r="BF186">
            <v>1</v>
          </cell>
          <cell r="BG186">
            <v>0</v>
          </cell>
          <cell r="BH186" t="str">
            <v/>
          </cell>
          <cell r="BI186" t="str">
            <v/>
          </cell>
          <cell r="BJ186" t="str">
            <v/>
          </cell>
          <cell r="BK186" t="str">
            <v/>
          </cell>
          <cell r="BL186">
            <v>140</v>
          </cell>
          <cell r="BM186">
            <v>511</v>
          </cell>
          <cell r="BN186">
            <v>190</v>
          </cell>
          <cell r="BO186">
            <v>1978</v>
          </cell>
          <cell r="BP186">
            <v>0</v>
          </cell>
          <cell r="BQ186">
            <v>2819</v>
          </cell>
        </row>
        <row r="187">
          <cell r="A187" t="str">
            <v>000382</v>
          </cell>
          <cell r="B187" t="str">
            <v/>
          </cell>
          <cell r="C187" t="str">
            <v/>
          </cell>
          <cell r="D187" t="str">
            <v>AVENA GRUESA ARROLLADA</v>
          </cell>
          <cell r="E187" t="str">
            <v>CONT.ALERGENO</v>
          </cell>
          <cell r="F187" t="str">
            <v>IN</v>
          </cell>
          <cell r="G187" t="str">
            <v>KGS</v>
          </cell>
          <cell r="H187" t="str">
            <v>0110</v>
          </cell>
          <cell r="I187" t="b">
            <v>1</v>
          </cell>
          <cell r="J187" t="b">
            <v>1</v>
          </cell>
          <cell r="K187" t="b">
            <v>0</v>
          </cell>
          <cell r="L187" t="str">
            <v>CompraVenta</v>
          </cell>
          <cell r="M187" t="str">
            <v>N</v>
          </cell>
          <cell r="N187" t="b">
            <v>1</v>
          </cell>
          <cell r="O187">
            <v>0.01</v>
          </cell>
          <cell r="P187" t="b">
            <v>0</v>
          </cell>
          <cell r="Q187" t="str">
            <v>INTERNO</v>
          </cell>
          <cell r="R187">
            <v>0</v>
          </cell>
          <cell r="S187" t="str">
            <v/>
          </cell>
          <cell r="T187">
            <v>0</v>
          </cell>
          <cell r="U187" t="str">
            <v/>
          </cell>
          <cell r="V187">
            <v>0</v>
          </cell>
          <cell r="W187" t="str">
            <v/>
          </cell>
          <cell r="X187">
            <v>0</v>
          </cell>
          <cell r="Y187" t="str">
            <v/>
          </cell>
          <cell r="Z187" t="str">
            <v/>
          </cell>
          <cell r="AA187" t="str">
            <v>Avena</v>
          </cell>
          <cell r="AB187">
            <v>0</v>
          </cell>
          <cell r="AC187" t="str">
            <v/>
          </cell>
          <cell r="AD187" t="str">
            <v/>
          </cell>
          <cell r="AE187" t="str">
            <v/>
          </cell>
          <cell r="AF187" t="str">
            <v/>
          </cell>
          <cell r="AG187">
            <v>0</v>
          </cell>
          <cell r="AH187" t="str">
            <v>EST</v>
          </cell>
          <cell r="AI187">
            <v>0</v>
          </cell>
          <cell r="AJ187" t="str">
            <v/>
          </cell>
          <cell r="AK187" t="str">
            <v/>
          </cell>
          <cell r="AM187">
            <v>0</v>
          </cell>
          <cell r="AN187" t="str">
            <v>KGS</v>
          </cell>
          <cell r="AO187" t="str">
            <v>***</v>
          </cell>
          <cell r="AP187" t="str">
            <v>zzzzzz</v>
          </cell>
          <cell r="AQ187" t="b">
            <v>0</v>
          </cell>
          <cell r="AR187" t="b">
            <v>1</v>
          </cell>
          <cell r="AS187">
            <v>15</v>
          </cell>
          <cell r="AT187">
            <v>0</v>
          </cell>
          <cell r="AU187">
            <v>1</v>
          </cell>
          <cell r="AV187">
            <v>0.01</v>
          </cell>
          <cell r="AW187" t="b">
            <v>0</v>
          </cell>
          <cell r="AX187" t="str">
            <v/>
          </cell>
          <cell r="AY187" t="b">
            <v>0</v>
          </cell>
          <cell r="AZ187" t="b">
            <v>0</v>
          </cell>
          <cell r="BA187">
            <v>0</v>
          </cell>
          <cell r="BB187">
            <v>0</v>
          </cell>
          <cell r="BC187">
            <v>45</v>
          </cell>
          <cell r="BD187" t="str">
            <v>LIB</v>
          </cell>
          <cell r="BE187" t="str">
            <v>LIB</v>
          </cell>
          <cell r="BF187">
            <v>1</v>
          </cell>
          <cell r="BG187">
            <v>0</v>
          </cell>
          <cell r="BH187" t="str">
            <v/>
          </cell>
          <cell r="BI187" t="str">
            <v/>
          </cell>
          <cell r="BJ187" t="str">
            <v/>
          </cell>
          <cell r="BK187" t="str">
            <v/>
          </cell>
          <cell r="BL187">
            <v>140</v>
          </cell>
          <cell r="BM187">
            <v>511</v>
          </cell>
          <cell r="BN187">
            <v>190</v>
          </cell>
          <cell r="BO187">
            <v>1978</v>
          </cell>
          <cell r="BP187">
            <v>0</v>
          </cell>
          <cell r="BQ187">
            <v>2819</v>
          </cell>
        </row>
        <row r="188">
          <cell r="A188" t="str">
            <v>000383</v>
          </cell>
          <cell r="B188" t="str">
            <v/>
          </cell>
          <cell r="C188" t="str">
            <v/>
          </cell>
          <cell r="D188" t="str">
            <v>HARINA DE ARVEJA</v>
          </cell>
          <cell r="E188" t="str">
            <v>CONT.ALERGENO</v>
          </cell>
          <cell r="F188" t="str">
            <v>IN</v>
          </cell>
          <cell r="G188" t="str">
            <v>KGS</v>
          </cell>
          <cell r="H188" t="str">
            <v>0110</v>
          </cell>
          <cell r="I188" t="b">
            <v>1</v>
          </cell>
          <cell r="J188" t="b">
            <v>1</v>
          </cell>
          <cell r="K188" t="b">
            <v>0</v>
          </cell>
          <cell r="L188" t="str">
            <v>CompraVenta</v>
          </cell>
          <cell r="M188" t="str">
            <v>N</v>
          </cell>
          <cell r="N188" t="b">
            <v>1</v>
          </cell>
          <cell r="O188">
            <v>0.01</v>
          </cell>
          <cell r="P188" t="b">
            <v>0</v>
          </cell>
          <cell r="Q188" t="str">
            <v>INTERNO</v>
          </cell>
          <cell r="R188">
            <v>0</v>
          </cell>
          <cell r="S188" t="str">
            <v/>
          </cell>
          <cell r="T188">
            <v>0</v>
          </cell>
          <cell r="U188" t="str">
            <v/>
          </cell>
          <cell r="V188">
            <v>0</v>
          </cell>
          <cell r="W188" t="str">
            <v/>
          </cell>
          <cell r="X188">
            <v>0</v>
          </cell>
          <cell r="Y188" t="str">
            <v/>
          </cell>
          <cell r="Z188" t="str">
            <v/>
          </cell>
          <cell r="AA188" t="str">
            <v>Harina</v>
          </cell>
          <cell r="AB188">
            <v>0</v>
          </cell>
          <cell r="AC188" t="str">
            <v/>
          </cell>
          <cell r="AD188" t="str">
            <v/>
          </cell>
          <cell r="AE188" t="str">
            <v/>
          </cell>
          <cell r="AF188" t="str">
            <v/>
          </cell>
          <cell r="AG188">
            <v>0</v>
          </cell>
          <cell r="AH188" t="str">
            <v>EST</v>
          </cell>
          <cell r="AI188">
            <v>0</v>
          </cell>
          <cell r="AJ188" t="str">
            <v/>
          </cell>
          <cell r="AK188" t="str">
            <v/>
          </cell>
          <cell r="AM188">
            <v>0</v>
          </cell>
          <cell r="AN188" t="str">
            <v>KGS</v>
          </cell>
          <cell r="AO188" t="str">
            <v>***</v>
          </cell>
          <cell r="AP188" t="str">
            <v>zzzzzz</v>
          </cell>
          <cell r="AQ188" t="b">
            <v>0</v>
          </cell>
          <cell r="AR188" t="b">
            <v>1</v>
          </cell>
          <cell r="AS188">
            <v>0</v>
          </cell>
          <cell r="AT188">
            <v>0</v>
          </cell>
          <cell r="AU188">
            <v>1</v>
          </cell>
          <cell r="AV188">
            <v>0.01</v>
          </cell>
          <cell r="AW188" t="b">
            <v>0</v>
          </cell>
          <cell r="AX188" t="str">
            <v/>
          </cell>
          <cell r="AY188" t="b">
            <v>0</v>
          </cell>
          <cell r="AZ188" t="b">
            <v>0</v>
          </cell>
          <cell r="BA188">
            <v>0</v>
          </cell>
          <cell r="BB188">
            <v>0</v>
          </cell>
          <cell r="BC188">
            <v>0</v>
          </cell>
          <cell r="BD188" t="str">
            <v>LIB</v>
          </cell>
          <cell r="BE188" t="str">
            <v>LIB</v>
          </cell>
          <cell r="BF188">
            <v>1</v>
          </cell>
          <cell r="BG188">
            <v>0</v>
          </cell>
          <cell r="BH188" t="str">
            <v/>
          </cell>
          <cell r="BI188" t="str">
            <v/>
          </cell>
          <cell r="BJ188" t="str">
            <v/>
          </cell>
          <cell r="BK188" t="str">
            <v/>
          </cell>
          <cell r="BL188">
            <v>140</v>
          </cell>
          <cell r="BM188">
            <v>511</v>
          </cell>
          <cell r="BN188">
            <v>190</v>
          </cell>
          <cell r="BO188">
            <v>1978</v>
          </cell>
          <cell r="BP188">
            <v>0</v>
          </cell>
          <cell r="BQ188">
            <v>2819</v>
          </cell>
        </row>
        <row r="189">
          <cell r="A189" t="str">
            <v>000384</v>
          </cell>
          <cell r="B189" t="str">
            <v>DARIER</v>
          </cell>
          <cell r="C189" t="str">
            <v/>
          </cell>
          <cell r="D189" t="str">
            <v>SABORIZANTE CHOCLO</v>
          </cell>
          <cell r="E189" t="str">
            <v/>
          </cell>
          <cell r="F189" t="str">
            <v>AR</v>
          </cell>
          <cell r="G189" t="str">
            <v>KG</v>
          </cell>
          <cell r="H189" t="str">
            <v>KG2</v>
          </cell>
          <cell r="I189" t="b">
            <v>1</v>
          </cell>
          <cell r="J189" t="b">
            <v>1</v>
          </cell>
          <cell r="K189" t="b">
            <v>0</v>
          </cell>
          <cell r="L189" t="str">
            <v>CompraVenta</v>
          </cell>
          <cell r="M189" t="str">
            <v>N</v>
          </cell>
          <cell r="N189" t="b">
            <v>1</v>
          </cell>
          <cell r="O189">
            <v>0.01</v>
          </cell>
          <cell r="P189" t="b">
            <v>0</v>
          </cell>
          <cell r="Q189" t="str">
            <v>INTERNO</v>
          </cell>
          <cell r="R189">
            <v>0</v>
          </cell>
          <cell r="S189" t="str">
            <v/>
          </cell>
          <cell r="T189">
            <v>0</v>
          </cell>
          <cell r="U189" t="str">
            <v/>
          </cell>
          <cell r="V189">
            <v>0</v>
          </cell>
          <cell r="W189" t="str">
            <v/>
          </cell>
          <cell r="X189">
            <v>0</v>
          </cell>
          <cell r="Y189" t="str">
            <v/>
          </cell>
          <cell r="Z189" t="str">
            <v/>
          </cell>
          <cell r="AA189" t="str">
            <v>Sabori</v>
          </cell>
          <cell r="AB189">
            <v>0</v>
          </cell>
          <cell r="AC189" t="str">
            <v/>
          </cell>
          <cell r="AD189" t="str">
            <v/>
          </cell>
          <cell r="AE189" t="str">
            <v/>
          </cell>
          <cell r="AF189" t="str">
            <v/>
          </cell>
          <cell r="AG189">
            <v>0</v>
          </cell>
          <cell r="AH189" t="str">
            <v>EST</v>
          </cell>
          <cell r="AI189">
            <v>0</v>
          </cell>
          <cell r="AJ189" t="str">
            <v/>
          </cell>
          <cell r="AK189" t="str">
            <v/>
          </cell>
          <cell r="AM189">
            <v>0</v>
          </cell>
          <cell r="AN189" t="str">
            <v>KG</v>
          </cell>
          <cell r="AO189" t="str">
            <v>***</v>
          </cell>
          <cell r="AP189" t="str">
            <v>zzzzzz</v>
          </cell>
          <cell r="AQ189" t="b">
            <v>0</v>
          </cell>
          <cell r="AR189" t="b">
            <v>1</v>
          </cell>
          <cell r="AS189">
            <v>21</v>
          </cell>
          <cell r="AT189">
            <v>0</v>
          </cell>
          <cell r="AU189">
            <v>1</v>
          </cell>
          <cell r="AV189">
            <v>0.01</v>
          </cell>
          <cell r="AW189" t="b">
            <v>0</v>
          </cell>
          <cell r="AX189" t="str">
            <v/>
          </cell>
          <cell r="AY189" t="b">
            <v>0</v>
          </cell>
          <cell r="AZ189" t="b">
            <v>0</v>
          </cell>
          <cell r="BA189">
            <v>0</v>
          </cell>
          <cell r="BB189">
            <v>0</v>
          </cell>
          <cell r="BC189">
            <v>45</v>
          </cell>
          <cell r="BD189" t="str">
            <v>LIB</v>
          </cell>
          <cell r="BE189" t="str">
            <v>LIB</v>
          </cell>
          <cell r="BF189">
            <v>1</v>
          </cell>
          <cell r="BG189">
            <v>0</v>
          </cell>
          <cell r="BH189" t="str">
            <v/>
          </cell>
          <cell r="BI189" t="str">
            <v/>
          </cell>
          <cell r="BJ189" t="str">
            <v/>
          </cell>
          <cell r="BK189" t="str">
            <v/>
          </cell>
          <cell r="BL189">
            <v>140</v>
          </cell>
          <cell r="BM189">
            <v>511</v>
          </cell>
          <cell r="BN189">
            <v>190</v>
          </cell>
          <cell r="BO189">
            <v>1978</v>
          </cell>
          <cell r="BP189">
            <v>0</v>
          </cell>
          <cell r="BQ189">
            <v>2819</v>
          </cell>
        </row>
        <row r="190">
          <cell r="A190" t="str">
            <v>000385</v>
          </cell>
          <cell r="B190" t="str">
            <v>ALPHA M</v>
          </cell>
          <cell r="C190" t="str">
            <v/>
          </cell>
          <cell r="D190" t="str">
            <v>ALMIDON MODIFICADO A</v>
          </cell>
          <cell r="E190" t="str">
            <v>CONT. ALERGENO</v>
          </cell>
          <cell r="F190" t="str">
            <v>IN</v>
          </cell>
          <cell r="G190" t="str">
            <v>KG</v>
          </cell>
          <cell r="H190" t="str">
            <v>0112</v>
          </cell>
          <cell r="I190" t="b">
            <v>1</v>
          </cell>
          <cell r="J190" t="b">
            <v>1</v>
          </cell>
          <cell r="K190" t="b">
            <v>0</v>
          </cell>
          <cell r="L190" t="str">
            <v>CompraVenta</v>
          </cell>
          <cell r="M190" t="str">
            <v>N</v>
          </cell>
          <cell r="N190" t="b">
            <v>1</v>
          </cell>
          <cell r="O190">
            <v>0.01</v>
          </cell>
          <cell r="P190" t="b">
            <v>0</v>
          </cell>
          <cell r="Q190" t="str">
            <v>INTERNO</v>
          </cell>
          <cell r="R190">
            <v>0</v>
          </cell>
          <cell r="S190" t="str">
            <v/>
          </cell>
          <cell r="T190">
            <v>0</v>
          </cell>
          <cell r="U190" t="str">
            <v/>
          </cell>
          <cell r="V190">
            <v>0</v>
          </cell>
          <cell r="W190" t="str">
            <v/>
          </cell>
          <cell r="X190">
            <v>0</v>
          </cell>
          <cell r="Y190" t="str">
            <v/>
          </cell>
          <cell r="Z190" t="str">
            <v/>
          </cell>
          <cell r="AA190" t="str">
            <v>Aditiv</v>
          </cell>
          <cell r="AB190">
            <v>0</v>
          </cell>
          <cell r="AC190" t="str">
            <v/>
          </cell>
          <cell r="AD190" t="str">
            <v/>
          </cell>
          <cell r="AE190" t="str">
            <v/>
          </cell>
          <cell r="AF190" t="str">
            <v/>
          </cell>
          <cell r="AG190">
            <v>0</v>
          </cell>
          <cell r="AH190" t="str">
            <v>EST</v>
          </cell>
          <cell r="AI190">
            <v>0</v>
          </cell>
          <cell r="AJ190" t="str">
            <v/>
          </cell>
          <cell r="AK190" t="str">
            <v/>
          </cell>
          <cell r="AM190">
            <v>0</v>
          </cell>
          <cell r="AN190" t="str">
            <v>KG</v>
          </cell>
          <cell r="AO190" t="str">
            <v>***</v>
          </cell>
          <cell r="AP190" t="str">
            <v>zzzzzz</v>
          </cell>
          <cell r="AQ190" t="b">
            <v>0</v>
          </cell>
          <cell r="AR190" t="b">
            <v>1</v>
          </cell>
          <cell r="AS190">
            <v>21</v>
          </cell>
          <cell r="AT190">
            <v>0</v>
          </cell>
          <cell r="AU190">
            <v>1</v>
          </cell>
          <cell r="AV190">
            <v>0.01</v>
          </cell>
          <cell r="AW190" t="b">
            <v>0</v>
          </cell>
          <cell r="AX190" t="str">
            <v/>
          </cell>
          <cell r="AY190" t="b">
            <v>0</v>
          </cell>
          <cell r="AZ190" t="b">
            <v>0</v>
          </cell>
          <cell r="BA190">
            <v>0</v>
          </cell>
          <cell r="BB190">
            <v>0</v>
          </cell>
          <cell r="BC190">
            <v>45</v>
          </cell>
          <cell r="BD190" t="str">
            <v>LIB</v>
          </cell>
          <cell r="BE190" t="str">
            <v>LIB</v>
          </cell>
          <cell r="BF190">
            <v>1</v>
          </cell>
          <cell r="BG190">
            <v>0</v>
          </cell>
          <cell r="BH190" t="str">
            <v/>
          </cell>
          <cell r="BI190" t="str">
            <v/>
          </cell>
          <cell r="BJ190" t="str">
            <v/>
          </cell>
          <cell r="BK190" t="str">
            <v/>
          </cell>
          <cell r="BL190">
            <v>140</v>
          </cell>
          <cell r="BM190">
            <v>511</v>
          </cell>
          <cell r="BN190">
            <v>190</v>
          </cell>
          <cell r="BO190">
            <v>1978</v>
          </cell>
          <cell r="BP190">
            <v>0</v>
          </cell>
          <cell r="BQ190">
            <v>2819</v>
          </cell>
        </row>
        <row r="191">
          <cell r="A191" t="str">
            <v>000386</v>
          </cell>
          <cell r="B191" t="str">
            <v/>
          </cell>
          <cell r="C191" t="str">
            <v/>
          </cell>
          <cell r="D191" t="str">
            <v>ALPHAMALT A 17098</v>
          </cell>
          <cell r="E191" t="str">
            <v>X 25 KG</v>
          </cell>
          <cell r="F191" t="str">
            <v>IN</v>
          </cell>
          <cell r="G191" t="str">
            <v>KG</v>
          </cell>
          <cell r="H191" t="str">
            <v>0112</v>
          </cell>
          <cell r="I191" t="b">
            <v>1</v>
          </cell>
          <cell r="J191" t="b">
            <v>1</v>
          </cell>
          <cell r="K191" t="b">
            <v>0</v>
          </cell>
          <cell r="L191" t="str">
            <v>CompraVenta</v>
          </cell>
          <cell r="M191" t="str">
            <v>N</v>
          </cell>
          <cell r="N191" t="b">
            <v>1</v>
          </cell>
          <cell r="O191">
            <v>5</v>
          </cell>
          <cell r="P191" t="b">
            <v>0</v>
          </cell>
          <cell r="Q191" t="str">
            <v>INTERNO</v>
          </cell>
          <cell r="R191">
            <v>0</v>
          </cell>
          <cell r="S191" t="str">
            <v/>
          </cell>
          <cell r="T191">
            <v>0</v>
          </cell>
          <cell r="U191" t="str">
            <v/>
          </cell>
          <cell r="V191">
            <v>0</v>
          </cell>
          <cell r="W191" t="str">
            <v/>
          </cell>
          <cell r="X191">
            <v>0</v>
          </cell>
          <cell r="Y191" t="str">
            <v/>
          </cell>
          <cell r="Z191" t="str">
            <v/>
          </cell>
          <cell r="AA191" t="str">
            <v>Aditiv</v>
          </cell>
          <cell r="AB191">
            <v>0</v>
          </cell>
          <cell r="AC191" t="str">
            <v/>
          </cell>
          <cell r="AD191" t="str">
            <v/>
          </cell>
          <cell r="AE191" t="str">
            <v/>
          </cell>
          <cell r="AF191" t="str">
            <v/>
          </cell>
          <cell r="AG191">
            <v>0</v>
          </cell>
          <cell r="AH191" t="str">
            <v>EST</v>
          </cell>
          <cell r="AI191">
            <v>0</v>
          </cell>
          <cell r="AJ191" t="str">
            <v/>
          </cell>
          <cell r="AK191" t="str">
            <v/>
          </cell>
          <cell r="AM191">
            <v>0</v>
          </cell>
          <cell r="AN191" t="str">
            <v>KG</v>
          </cell>
          <cell r="AO191" t="str">
            <v>***</v>
          </cell>
          <cell r="AP191" t="str">
            <v>zzzzzz</v>
          </cell>
          <cell r="AQ191" t="b">
            <v>0</v>
          </cell>
          <cell r="AR191" t="b">
            <v>1</v>
          </cell>
          <cell r="AS191">
            <v>21</v>
          </cell>
          <cell r="AT191">
            <v>0</v>
          </cell>
          <cell r="AU191">
            <v>1</v>
          </cell>
          <cell r="AV191">
            <v>0.01</v>
          </cell>
          <cell r="AW191" t="b">
            <v>0</v>
          </cell>
          <cell r="AX191" t="str">
            <v/>
          </cell>
          <cell r="AY191" t="b">
            <v>0</v>
          </cell>
          <cell r="AZ191" t="b">
            <v>0</v>
          </cell>
          <cell r="BA191">
            <v>0</v>
          </cell>
          <cell r="BB191">
            <v>0</v>
          </cell>
          <cell r="BC191">
            <v>45</v>
          </cell>
          <cell r="BD191" t="str">
            <v>LIB</v>
          </cell>
          <cell r="BE191" t="str">
            <v>LIB</v>
          </cell>
          <cell r="BF191">
            <v>1</v>
          </cell>
          <cell r="BG191">
            <v>0</v>
          </cell>
          <cell r="BH191" t="str">
            <v/>
          </cell>
          <cell r="BI191" t="str">
            <v/>
          </cell>
          <cell r="BJ191" t="str">
            <v/>
          </cell>
          <cell r="BK191" t="str">
            <v/>
          </cell>
          <cell r="BL191">
            <v>140</v>
          </cell>
          <cell r="BM191">
            <v>511</v>
          </cell>
          <cell r="BN191">
            <v>190</v>
          </cell>
          <cell r="BO191">
            <v>1978</v>
          </cell>
          <cell r="BP191">
            <v>0</v>
          </cell>
          <cell r="BQ191">
            <v>2819</v>
          </cell>
        </row>
        <row r="192">
          <cell r="A192" t="str">
            <v>000387</v>
          </cell>
          <cell r="B192" t="str">
            <v/>
          </cell>
          <cell r="C192" t="str">
            <v/>
          </cell>
          <cell r="D192" t="str">
            <v>FIAMBRE PATA CERDO CUBETEADO</v>
          </cell>
          <cell r="E192" t="str">
            <v>CONT.ALERGENO</v>
          </cell>
          <cell r="F192" t="str">
            <v>IN</v>
          </cell>
          <cell r="G192" t="str">
            <v>KGS</v>
          </cell>
          <cell r="H192" t="str">
            <v>0112</v>
          </cell>
          <cell r="I192" t="b">
            <v>1</v>
          </cell>
          <cell r="J192" t="b">
            <v>1</v>
          </cell>
          <cell r="K192" t="b">
            <v>0</v>
          </cell>
          <cell r="L192" t="str">
            <v>CompraVenta</v>
          </cell>
          <cell r="M192" t="str">
            <v>N</v>
          </cell>
          <cell r="N192" t="b">
            <v>1</v>
          </cell>
          <cell r="O192">
            <v>0.1</v>
          </cell>
          <cell r="P192" t="b">
            <v>0</v>
          </cell>
          <cell r="Q192" t="str">
            <v>INTERNO</v>
          </cell>
          <cell r="R192">
            <v>0</v>
          </cell>
          <cell r="S192" t="str">
            <v/>
          </cell>
          <cell r="T192">
            <v>0</v>
          </cell>
          <cell r="U192" t="str">
            <v/>
          </cell>
          <cell r="V192">
            <v>0</v>
          </cell>
          <cell r="W192" t="str">
            <v/>
          </cell>
          <cell r="X192">
            <v>0</v>
          </cell>
          <cell r="Y192" t="str">
            <v/>
          </cell>
          <cell r="Z192" t="str">
            <v/>
          </cell>
          <cell r="AA192" t="str">
            <v>Fiambr</v>
          </cell>
          <cell r="AB192">
            <v>0</v>
          </cell>
          <cell r="AC192" t="str">
            <v/>
          </cell>
          <cell r="AD192" t="str">
            <v/>
          </cell>
          <cell r="AE192" t="str">
            <v/>
          </cell>
          <cell r="AF192" t="str">
            <v/>
          </cell>
          <cell r="AG192">
            <v>0</v>
          </cell>
          <cell r="AH192" t="str">
            <v>EST</v>
          </cell>
          <cell r="AI192">
            <v>0</v>
          </cell>
          <cell r="AJ192" t="str">
            <v/>
          </cell>
          <cell r="AK192" t="str">
            <v/>
          </cell>
          <cell r="AM192">
            <v>0</v>
          </cell>
          <cell r="AN192" t="str">
            <v>KGS</v>
          </cell>
          <cell r="AO192" t="str">
            <v>***</v>
          </cell>
          <cell r="AP192" t="str">
            <v>zzzzzz</v>
          </cell>
          <cell r="AQ192" t="b">
            <v>0</v>
          </cell>
          <cell r="AR192" t="b">
            <v>1</v>
          </cell>
          <cell r="AS192">
            <v>0</v>
          </cell>
          <cell r="AT192">
            <v>0</v>
          </cell>
          <cell r="AU192">
            <v>1</v>
          </cell>
          <cell r="AV192">
            <v>0.01</v>
          </cell>
          <cell r="AW192" t="b">
            <v>0</v>
          </cell>
          <cell r="AX192" t="str">
            <v/>
          </cell>
          <cell r="AY192" t="b">
            <v>0</v>
          </cell>
          <cell r="AZ192" t="b">
            <v>0</v>
          </cell>
          <cell r="BA192">
            <v>0</v>
          </cell>
          <cell r="BB192">
            <v>0</v>
          </cell>
          <cell r="BC192">
            <v>0</v>
          </cell>
          <cell r="BD192" t="str">
            <v>LIB</v>
          </cell>
          <cell r="BE192" t="str">
            <v>LIB</v>
          </cell>
          <cell r="BF192">
            <v>1</v>
          </cell>
          <cell r="BG192">
            <v>0</v>
          </cell>
          <cell r="BH192" t="str">
            <v/>
          </cell>
          <cell r="BI192" t="str">
            <v/>
          </cell>
          <cell r="BJ192" t="str">
            <v/>
          </cell>
          <cell r="BK192" t="str">
            <v/>
          </cell>
          <cell r="BL192">
            <v>140</v>
          </cell>
          <cell r="BM192">
            <v>511</v>
          </cell>
          <cell r="BN192">
            <v>190</v>
          </cell>
          <cell r="BO192">
            <v>1978</v>
          </cell>
          <cell r="BP192">
            <v>0</v>
          </cell>
          <cell r="BQ192">
            <v>2819</v>
          </cell>
        </row>
        <row r="193">
          <cell r="A193" t="str">
            <v>000388</v>
          </cell>
          <cell r="B193" t="str">
            <v/>
          </cell>
          <cell r="C193" t="str">
            <v/>
          </cell>
          <cell r="D193" t="str">
            <v>HARINA TRIGO INTEGRAL</v>
          </cell>
          <cell r="E193" t="str">
            <v>CONT.ALERGENO</v>
          </cell>
          <cell r="F193" t="str">
            <v>IN</v>
          </cell>
          <cell r="G193" t="str">
            <v>KGS</v>
          </cell>
          <cell r="H193" t="str">
            <v>0110</v>
          </cell>
          <cell r="I193" t="b">
            <v>1</v>
          </cell>
          <cell r="J193" t="b">
            <v>1</v>
          </cell>
          <cell r="K193" t="b">
            <v>0</v>
          </cell>
          <cell r="L193" t="str">
            <v>CompraVenta</v>
          </cell>
          <cell r="M193" t="str">
            <v>N</v>
          </cell>
          <cell r="N193" t="b">
            <v>1</v>
          </cell>
          <cell r="O193">
            <v>0.1</v>
          </cell>
          <cell r="P193" t="b">
            <v>0</v>
          </cell>
          <cell r="Q193" t="str">
            <v>INTERNO</v>
          </cell>
          <cell r="R193">
            <v>0</v>
          </cell>
          <cell r="S193" t="str">
            <v/>
          </cell>
          <cell r="T193">
            <v>0</v>
          </cell>
          <cell r="U193" t="str">
            <v/>
          </cell>
          <cell r="V193">
            <v>0</v>
          </cell>
          <cell r="W193" t="str">
            <v/>
          </cell>
          <cell r="X193">
            <v>0</v>
          </cell>
          <cell r="Y193" t="str">
            <v/>
          </cell>
          <cell r="Z193" t="str">
            <v/>
          </cell>
          <cell r="AA193" t="str">
            <v>Harina</v>
          </cell>
          <cell r="AB193">
            <v>0</v>
          </cell>
          <cell r="AC193" t="str">
            <v/>
          </cell>
          <cell r="AD193" t="str">
            <v/>
          </cell>
          <cell r="AE193" t="str">
            <v/>
          </cell>
          <cell r="AF193" t="str">
            <v/>
          </cell>
          <cell r="AG193">
            <v>0</v>
          </cell>
          <cell r="AH193" t="str">
            <v>EST</v>
          </cell>
          <cell r="AI193">
            <v>0</v>
          </cell>
          <cell r="AJ193" t="str">
            <v/>
          </cell>
          <cell r="AK193" t="str">
            <v/>
          </cell>
          <cell r="AM193">
            <v>0</v>
          </cell>
          <cell r="AN193" t="str">
            <v>KGS</v>
          </cell>
          <cell r="AO193" t="str">
            <v>***</v>
          </cell>
          <cell r="AP193" t="str">
            <v>zzzzzz</v>
          </cell>
          <cell r="AQ193" t="b">
            <v>0</v>
          </cell>
          <cell r="AR193" t="b">
            <v>1</v>
          </cell>
          <cell r="AS193">
            <v>0</v>
          </cell>
          <cell r="AT193">
            <v>0</v>
          </cell>
          <cell r="AU193">
            <v>1</v>
          </cell>
          <cell r="AV193">
            <v>0.01</v>
          </cell>
          <cell r="AW193" t="b">
            <v>0</v>
          </cell>
          <cell r="AX193" t="str">
            <v/>
          </cell>
          <cell r="AY193" t="b">
            <v>0</v>
          </cell>
          <cell r="AZ193" t="b">
            <v>0</v>
          </cell>
          <cell r="BA193">
            <v>0</v>
          </cell>
          <cell r="BB193">
            <v>0</v>
          </cell>
          <cell r="BC193">
            <v>0</v>
          </cell>
          <cell r="BD193" t="str">
            <v>LIB</v>
          </cell>
          <cell r="BE193" t="str">
            <v>LIB</v>
          </cell>
          <cell r="BF193">
            <v>1</v>
          </cell>
          <cell r="BG193">
            <v>0</v>
          </cell>
          <cell r="BH193" t="str">
            <v/>
          </cell>
          <cell r="BI193" t="str">
            <v/>
          </cell>
          <cell r="BJ193" t="str">
            <v/>
          </cell>
          <cell r="BK193" t="str">
            <v/>
          </cell>
          <cell r="BL193">
            <v>140</v>
          </cell>
          <cell r="BM193">
            <v>511</v>
          </cell>
          <cell r="BN193">
            <v>190</v>
          </cell>
          <cell r="BO193">
            <v>1978</v>
          </cell>
          <cell r="BP193">
            <v>0</v>
          </cell>
          <cell r="BQ193">
            <v>2819</v>
          </cell>
        </row>
        <row r="194">
          <cell r="A194" t="str">
            <v>000389</v>
          </cell>
          <cell r="B194" t="str">
            <v>GRIDO</v>
          </cell>
          <cell r="C194" t="str">
            <v/>
          </cell>
          <cell r="D194" t="str">
            <v>FLOW PIZZA INTEGRAL FRIZZIO</v>
          </cell>
          <cell r="E194" t="str">
            <v/>
          </cell>
          <cell r="F194" t="str">
            <v>IN</v>
          </cell>
          <cell r="G194" t="str">
            <v>KG</v>
          </cell>
          <cell r="H194" t="str">
            <v>0112</v>
          </cell>
          <cell r="I194" t="b">
            <v>1</v>
          </cell>
          <cell r="J194" t="b">
            <v>1</v>
          </cell>
          <cell r="K194" t="b">
            <v>0</v>
          </cell>
          <cell r="L194" t="str">
            <v>CompraVenta</v>
          </cell>
          <cell r="M194" t="str">
            <v>N</v>
          </cell>
          <cell r="N194" t="b">
            <v>1</v>
          </cell>
          <cell r="O194">
            <v>5</v>
          </cell>
          <cell r="P194" t="b">
            <v>0</v>
          </cell>
          <cell r="Q194" t="str">
            <v>INTERNO</v>
          </cell>
          <cell r="R194">
            <v>0</v>
          </cell>
          <cell r="S194" t="str">
            <v/>
          </cell>
          <cell r="T194">
            <v>0</v>
          </cell>
          <cell r="U194" t="str">
            <v/>
          </cell>
          <cell r="V194">
            <v>0</v>
          </cell>
          <cell r="W194" t="str">
            <v/>
          </cell>
          <cell r="X194">
            <v>0</v>
          </cell>
          <cell r="Y194" t="str">
            <v/>
          </cell>
          <cell r="Z194" t="str">
            <v/>
          </cell>
          <cell r="AA194" t="str">
            <v>Flow</v>
          </cell>
          <cell r="AB194">
            <v>0</v>
          </cell>
          <cell r="AC194" t="str">
            <v/>
          </cell>
          <cell r="AD194" t="str">
            <v/>
          </cell>
          <cell r="AE194" t="str">
            <v/>
          </cell>
          <cell r="AF194" t="str">
            <v/>
          </cell>
          <cell r="AG194">
            <v>0</v>
          </cell>
          <cell r="AH194" t="str">
            <v>EST</v>
          </cell>
          <cell r="AI194">
            <v>0</v>
          </cell>
          <cell r="AJ194" t="str">
            <v/>
          </cell>
          <cell r="AK194" t="str">
            <v/>
          </cell>
          <cell r="AM194">
            <v>0</v>
          </cell>
          <cell r="AN194" t="str">
            <v>KG</v>
          </cell>
          <cell r="AO194" t="str">
            <v>***</v>
          </cell>
          <cell r="AP194" t="str">
            <v>zzzzzz</v>
          </cell>
          <cell r="AQ194" t="b">
            <v>0</v>
          </cell>
          <cell r="AR194" t="b">
            <v>1</v>
          </cell>
          <cell r="AS194">
            <v>35</v>
          </cell>
          <cell r="AT194">
            <v>0</v>
          </cell>
          <cell r="AU194">
            <v>1</v>
          </cell>
          <cell r="AV194">
            <v>0.01</v>
          </cell>
          <cell r="AW194" t="b">
            <v>0</v>
          </cell>
          <cell r="AX194" t="str">
            <v/>
          </cell>
          <cell r="AY194" t="b">
            <v>0</v>
          </cell>
          <cell r="AZ194" t="b">
            <v>0</v>
          </cell>
          <cell r="BA194">
            <v>0</v>
          </cell>
          <cell r="BB194">
            <v>0</v>
          </cell>
          <cell r="BC194">
            <v>45</v>
          </cell>
          <cell r="BD194" t="str">
            <v>LIB</v>
          </cell>
          <cell r="BE194" t="str">
            <v>LIB</v>
          </cell>
          <cell r="BF194">
            <v>1</v>
          </cell>
          <cell r="BG194">
            <v>0</v>
          </cell>
          <cell r="BH194" t="str">
            <v/>
          </cell>
          <cell r="BI194" t="str">
            <v/>
          </cell>
          <cell r="BJ194" t="str">
            <v/>
          </cell>
          <cell r="BK194" t="str">
            <v/>
          </cell>
          <cell r="BL194">
            <v>140</v>
          </cell>
          <cell r="BM194">
            <v>511</v>
          </cell>
          <cell r="BN194">
            <v>190</v>
          </cell>
          <cell r="BO194">
            <v>1978</v>
          </cell>
          <cell r="BP194">
            <v>0</v>
          </cell>
          <cell r="BQ194">
            <v>2819</v>
          </cell>
        </row>
        <row r="195">
          <cell r="A195" t="str">
            <v>000390</v>
          </cell>
          <cell r="B195" t="str">
            <v/>
          </cell>
          <cell r="C195" t="str">
            <v/>
          </cell>
          <cell r="D195" t="str">
            <v>COLORANTE CARAMELO</v>
          </cell>
          <cell r="E195" t="str">
            <v/>
          </cell>
          <cell r="F195" t="str">
            <v>AR</v>
          </cell>
          <cell r="G195" t="str">
            <v>KGS</v>
          </cell>
          <cell r="H195" t="str">
            <v>019</v>
          </cell>
          <cell r="I195" t="b">
            <v>1</v>
          </cell>
          <cell r="J195" t="b">
            <v>1</v>
          </cell>
          <cell r="K195" t="b">
            <v>0</v>
          </cell>
          <cell r="L195" t="str">
            <v>CompraVenta</v>
          </cell>
          <cell r="M195" t="str">
            <v>N</v>
          </cell>
          <cell r="N195" t="b">
            <v>1</v>
          </cell>
          <cell r="O195">
            <v>0.1</v>
          </cell>
          <cell r="P195" t="b">
            <v>0</v>
          </cell>
          <cell r="Q195" t="str">
            <v>INTERNO</v>
          </cell>
          <cell r="R195">
            <v>0</v>
          </cell>
          <cell r="S195" t="str">
            <v/>
          </cell>
          <cell r="T195">
            <v>0</v>
          </cell>
          <cell r="U195" t="str">
            <v/>
          </cell>
          <cell r="V195">
            <v>0</v>
          </cell>
          <cell r="W195" t="str">
            <v/>
          </cell>
          <cell r="X195">
            <v>0</v>
          </cell>
          <cell r="Y195" t="str">
            <v/>
          </cell>
          <cell r="Z195" t="str">
            <v/>
          </cell>
          <cell r="AA195" t="str">
            <v>Colora</v>
          </cell>
          <cell r="AB195">
            <v>0</v>
          </cell>
          <cell r="AC195" t="str">
            <v/>
          </cell>
          <cell r="AD195" t="str">
            <v/>
          </cell>
          <cell r="AE195" t="str">
            <v/>
          </cell>
          <cell r="AF195" t="str">
            <v/>
          </cell>
          <cell r="AG195">
            <v>0</v>
          </cell>
          <cell r="AH195" t="str">
            <v>EST</v>
          </cell>
          <cell r="AI195">
            <v>0</v>
          </cell>
          <cell r="AJ195" t="str">
            <v/>
          </cell>
          <cell r="AK195" t="str">
            <v/>
          </cell>
          <cell r="AM195">
            <v>0</v>
          </cell>
          <cell r="AN195" t="str">
            <v>KGS</v>
          </cell>
          <cell r="AO195" t="str">
            <v>***</v>
          </cell>
          <cell r="AP195" t="str">
            <v>zzzzzz</v>
          </cell>
          <cell r="AQ195" t="b">
            <v>0</v>
          </cell>
          <cell r="AR195" t="b">
            <v>1</v>
          </cell>
          <cell r="AS195">
            <v>0</v>
          </cell>
          <cell r="AT195">
            <v>0</v>
          </cell>
          <cell r="AU195">
            <v>1</v>
          </cell>
          <cell r="AV195">
            <v>0.01</v>
          </cell>
          <cell r="AW195" t="b">
            <v>0</v>
          </cell>
          <cell r="AX195" t="str">
            <v/>
          </cell>
          <cell r="AY195" t="b">
            <v>0</v>
          </cell>
          <cell r="AZ195" t="b">
            <v>0</v>
          </cell>
          <cell r="BA195">
            <v>0</v>
          </cell>
          <cell r="BB195">
            <v>0</v>
          </cell>
          <cell r="BC195">
            <v>0</v>
          </cell>
          <cell r="BD195" t="str">
            <v>LIB</v>
          </cell>
          <cell r="BE195" t="str">
            <v>LIB</v>
          </cell>
          <cell r="BF195">
            <v>1</v>
          </cell>
          <cell r="BG195">
            <v>0</v>
          </cell>
          <cell r="BH195" t="str">
            <v/>
          </cell>
          <cell r="BI195" t="str">
            <v/>
          </cell>
          <cell r="BJ195" t="str">
            <v/>
          </cell>
          <cell r="BK195" t="str">
            <v/>
          </cell>
          <cell r="BL195">
            <v>140</v>
          </cell>
          <cell r="BM195">
            <v>511</v>
          </cell>
          <cell r="BN195">
            <v>190</v>
          </cell>
          <cell r="BO195">
            <v>1978</v>
          </cell>
          <cell r="BP195">
            <v>0</v>
          </cell>
          <cell r="BQ195">
            <v>2819</v>
          </cell>
        </row>
        <row r="196">
          <cell r="A196" t="str">
            <v>000391</v>
          </cell>
          <cell r="B196" t="str">
            <v/>
          </cell>
          <cell r="C196" t="str">
            <v/>
          </cell>
          <cell r="D196" t="str">
            <v>CAJA SEC C28</v>
          </cell>
          <cell r="E196" t="str">
            <v>PIZZA FRIZZIO</v>
          </cell>
          <cell r="F196" t="str">
            <v>IN</v>
          </cell>
          <cell r="G196" t="str">
            <v>UNI</v>
          </cell>
          <cell r="H196" t="str">
            <v>0128</v>
          </cell>
          <cell r="I196" t="b">
            <v>1</v>
          </cell>
          <cell r="J196" t="b">
            <v>1</v>
          </cell>
          <cell r="K196" t="b">
            <v>0</v>
          </cell>
          <cell r="L196" t="str">
            <v>CompraVenta</v>
          </cell>
          <cell r="M196" t="str">
            <v>N</v>
          </cell>
          <cell r="N196" t="b">
            <v>1</v>
          </cell>
          <cell r="O196">
            <v>2</v>
          </cell>
          <cell r="P196" t="b">
            <v>0</v>
          </cell>
          <cell r="Q196" t="str">
            <v>INTERNO</v>
          </cell>
          <cell r="R196">
            <v>0</v>
          </cell>
          <cell r="S196" t="str">
            <v/>
          </cell>
          <cell r="T196">
            <v>0</v>
          </cell>
          <cell r="U196" t="str">
            <v/>
          </cell>
          <cell r="V196">
            <v>0</v>
          </cell>
          <cell r="W196" t="str">
            <v/>
          </cell>
          <cell r="X196">
            <v>0</v>
          </cell>
          <cell r="Y196" t="str">
            <v/>
          </cell>
          <cell r="Z196" t="str">
            <v/>
          </cell>
          <cell r="AA196" t="str">
            <v>Cajas</v>
          </cell>
          <cell r="AB196">
            <v>0</v>
          </cell>
          <cell r="AC196" t="str">
            <v/>
          </cell>
          <cell r="AD196" t="str">
            <v/>
          </cell>
          <cell r="AE196" t="str">
            <v/>
          </cell>
          <cell r="AF196" t="str">
            <v/>
          </cell>
          <cell r="AG196">
            <v>0</v>
          </cell>
          <cell r="AH196" t="str">
            <v>EST</v>
          </cell>
          <cell r="AI196">
            <v>0</v>
          </cell>
          <cell r="AJ196" t="str">
            <v/>
          </cell>
          <cell r="AK196" t="str">
            <v/>
          </cell>
          <cell r="AM196">
            <v>0</v>
          </cell>
          <cell r="AN196" t="str">
            <v>UNI</v>
          </cell>
          <cell r="AO196" t="str">
            <v>***</v>
          </cell>
          <cell r="AP196" t="str">
            <v>zzzzzz</v>
          </cell>
          <cell r="AQ196" t="b">
            <v>0</v>
          </cell>
          <cell r="AR196" t="b">
            <v>1</v>
          </cell>
          <cell r="AS196">
            <v>15</v>
          </cell>
          <cell r="AT196">
            <v>0</v>
          </cell>
          <cell r="AU196">
            <v>1</v>
          </cell>
          <cell r="AV196">
            <v>0.01</v>
          </cell>
          <cell r="AW196" t="b">
            <v>0</v>
          </cell>
          <cell r="AX196" t="str">
            <v/>
          </cell>
          <cell r="AY196" t="b">
            <v>0</v>
          </cell>
          <cell r="AZ196" t="b">
            <v>0</v>
          </cell>
          <cell r="BA196">
            <v>0</v>
          </cell>
          <cell r="BB196">
            <v>0</v>
          </cell>
          <cell r="BC196">
            <v>45</v>
          </cell>
          <cell r="BD196" t="str">
            <v>LIB</v>
          </cell>
          <cell r="BE196" t="str">
            <v>LIB</v>
          </cell>
          <cell r="BF196">
            <v>1</v>
          </cell>
          <cell r="BG196">
            <v>0</v>
          </cell>
          <cell r="BH196" t="str">
            <v/>
          </cell>
          <cell r="BI196" t="str">
            <v/>
          </cell>
          <cell r="BJ196" t="str">
            <v/>
          </cell>
          <cell r="BK196" t="str">
            <v/>
          </cell>
          <cell r="BL196">
            <v>140</v>
          </cell>
          <cell r="BM196">
            <v>511</v>
          </cell>
          <cell r="BN196">
            <v>190</v>
          </cell>
          <cell r="BO196">
            <v>1978</v>
          </cell>
          <cell r="BP196">
            <v>0</v>
          </cell>
          <cell r="BQ196">
            <v>2819</v>
          </cell>
        </row>
        <row r="197">
          <cell r="A197" t="str">
            <v>000392</v>
          </cell>
          <cell r="B197" t="str">
            <v/>
          </cell>
          <cell r="C197" t="str">
            <v/>
          </cell>
          <cell r="D197" t="str">
            <v>SABORIZANTE QUESO X</v>
          </cell>
          <cell r="E197" t="str">
            <v>CONT.ALERGENO</v>
          </cell>
          <cell r="F197" t="str">
            <v>AR</v>
          </cell>
          <cell r="G197" t="str">
            <v>KGS</v>
          </cell>
          <cell r="H197" t="str">
            <v>019</v>
          </cell>
          <cell r="I197" t="b">
            <v>1</v>
          </cell>
          <cell r="J197" t="b">
            <v>1</v>
          </cell>
          <cell r="K197" t="b">
            <v>0</v>
          </cell>
          <cell r="L197" t="str">
            <v>CompraVenta</v>
          </cell>
          <cell r="M197" t="str">
            <v>N</v>
          </cell>
          <cell r="N197" t="b">
            <v>1</v>
          </cell>
          <cell r="O197">
            <v>0.01</v>
          </cell>
          <cell r="P197" t="b">
            <v>0</v>
          </cell>
          <cell r="Q197" t="str">
            <v>INTERNO</v>
          </cell>
          <cell r="R197">
            <v>0</v>
          </cell>
          <cell r="S197" t="str">
            <v/>
          </cell>
          <cell r="T197">
            <v>0</v>
          </cell>
          <cell r="U197" t="str">
            <v/>
          </cell>
          <cell r="V197">
            <v>0</v>
          </cell>
          <cell r="W197" t="str">
            <v/>
          </cell>
          <cell r="X197">
            <v>0</v>
          </cell>
          <cell r="Y197" t="str">
            <v/>
          </cell>
          <cell r="Z197" t="str">
            <v/>
          </cell>
          <cell r="AA197" t="str">
            <v>Sabori</v>
          </cell>
          <cell r="AB197">
            <v>0</v>
          </cell>
          <cell r="AC197" t="str">
            <v/>
          </cell>
          <cell r="AD197" t="str">
            <v/>
          </cell>
          <cell r="AE197" t="str">
            <v/>
          </cell>
          <cell r="AF197" t="str">
            <v/>
          </cell>
          <cell r="AG197">
            <v>0</v>
          </cell>
          <cell r="AH197" t="str">
            <v>EST</v>
          </cell>
          <cell r="AI197">
            <v>0</v>
          </cell>
          <cell r="AJ197" t="str">
            <v/>
          </cell>
          <cell r="AK197" t="str">
            <v/>
          </cell>
          <cell r="AM197">
            <v>0</v>
          </cell>
          <cell r="AN197" t="str">
            <v>KGS</v>
          </cell>
          <cell r="AO197" t="str">
            <v>***</v>
          </cell>
          <cell r="AP197" t="str">
            <v>zzzzzz</v>
          </cell>
          <cell r="AQ197" t="b">
            <v>0</v>
          </cell>
          <cell r="AR197" t="b">
            <v>1</v>
          </cell>
          <cell r="AS197">
            <v>21</v>
          </cell>
          <cell r="AT197">
            <v>0</v>
          </cell>
          <cell r="AU197">
            <v>1</v>
          </cell>
          <cell r="AV197">
            <v>0.01</v>
          </cell>
          <cell r="AW197" t="b">
            <v>0</v>
          </cell>
          <cell r="AX197" t="str">
            <v/>
          </cell>
          <cell r="AY197" t="b">
            <v>0</v>
          </cell>
          <cell r="AZ197" t="b">
            <v>0</v>
          </cell>
          <cell r="BA197">
            <v>0</v>
          </cell>
          <cell r="BB197">
            <v>0</v>
          </cell>
          <cell r="BC197">
            <v>45</v>
          </cell>
          <cell r="BD197" t="str">
            <v>LIB</v>
          </cell>
          <cell r="BE197" t="str">
            <v>LIB</v>
          </cell>
          <cell r="BF197">
            <v>1</v>
          </cell>
          <cell r="BG197">
            <v>0</v>
          </cell>
          <cell r="BH197" t="str">
            <v/>
          </cell>
          <cell r="BI197" t="str">
            <v/>
          </cell>
          <cell r="BJ197" t="str">
            <v/>
          </cell>
          <cell r="BK197" t="str">
            <v/>
          </cell>
          <cell r="BL197">
            <v>140</v>
          </cell>
          <cell r="BM197">
            <v>511</v>
          </cell>
          <cell r="BN197">
            <v>190</v>
          </cell>
          <cell r="BO197">
            <v>1978</v>
          </cell>
          <cell r="BP197">
            <v>0</v>
          </cell>
          <cell r="BQ197">
            <v>2819</v>
          </cell>
        </row>
        <row r="198">
          <cell r="A198" t="str">
            <v>000393</v>
          </cell>
          <cell r="B198" t="str">
            <v>FARM. CW100S</v>
          </cell>
          <cell r="C198" t="str">
            <v/>
          </cell>
          <cell r="D198" t="str">
            <v>REBOZADOR A</v>
          </cell>
          <cell r="E198" t="str">
            <v>CONT.ALERGENO</v>
          </cell>
          <cell r="F198" t="str">
            <v>IN</v>
          </cell>
          <cell r="G198" t="str">
            <v>KGS</v>
          </cell>
          <cell r="H198" t="str">
            <v>0110</v>
          </cell>
          <cell r="I198" t="b">
            <v>1</v>
          </cell>
          <cell r="J198" t="b">
            <v>1</v>
          </cell>
          <cell r="K198" t="b">
            <v>0</v>
          </cell>
          <cell r="L198" t="str">
            <v>CompraVenta</v>
          </cell>
          <cell r="M198" t="str">
            <v>N</v>
          </cell>
          <cell r="N198" t="b">
            <v>1</v>
          </cell>
          <cell r="O198">
            <v>0.01</v>
          </cell>
          <cell r="P198" t="b">
            <v>0</v>
          </cell>
          <cell r="Q198" t="str">
            <v>INTERNO</v>
          </cell>
          <cell r="R198">
            <v>0</v>
          </cell>
          <cell r="S198" t="str">
            <v/>
          </cell>
          <cell r="T198">
            <v>0</v>
          </cell>
          <cell r="U198" t="str">
            <v/>
          </cell>
          <cell r="V198">
            <v>0</v>
          </cell>
          <cell r="W198" t="str">
            <v/>
          </cell>
          <cell r="X198">
            <v>0</v>
          </cell>
          <cell r="Y198" t="str">
            <v/>
          </cell>
          <cell r="Z198" t="str">
            <v/>
          </cell>
          <cell r="AA198" t="str">
            <v>Reboza</v>
          </cell>
          <cell r="AB198">
            <v>0</v>
          </cell>
          <cell r="AC198" t="str">
            <v/>
          </cell>
          <cell r="AD198" t="str">
            <v/>
          </cell>
          <cell r="AE198" t="str">
            <v/>
          </cell>
          <cell r="AF198" t="str">
            <v/>
          </cell>
          <cell r="AG198">
            <v>0</v>
          </cell>
          <cell r="AH198" t="str">
            <v>EST</v>
          </cell>
          <cell r="AI198">
            <v>0</v>
          </cell>
          <cell r="AJ198" t="str">
            <v/>
          </cell>
          <cell r="AK198" t="str">
            <v/>
          </cell>
          <cell r="AM198">
            <v>0</v>
          </cell>
          <cell r="AN198" t="str">
            <v>KGS</v>
          </cell>
          <cell r="AO198" t="str">
            <v>***</v>
          </cell>
          <cell r="AP198" t="str">
            <v>zzzzzz</v>
          </cell>
          <cell r="AQ198" t="b">
            <v>0</v>
          </cell>
          <cell r="AR198" t="b">
            <v>1</v>
          </cell>
          <cell r="AS198">
            <v>0</v>
          </cell>
          <cell r="AT198">
            <v>0</v>
          </cell>
          <cell r="AU198">
            <v>1</v>
          </cell>
          <cell r="AV198">
            <v>0.01</v>
          </cell>
          <cell r="AW198" t="b">
            <v>0</v>
          </cell>
          <cell r="AX198" t="str">
            <v/>
          </cell>
          <cell r="AY198" t="b">
            <v>0</v>
          </cell>
          <cell r="AZ198" t="b">
            <v>0</v>
          </cell>
          <cell r="BA198">
            <v>0</v>
          </cell>
          <cell r="BB198">
            <v>0</v>
          </cell>
          <cell r="BC198">
            <v>0</v>
          </cell>
          <cell r="BD198" t="str">
            <v>LIB</v>
          </cell>
          <cell r="BE198" t="str">
            <v>LIB</v>
          </cell>
          <cell r="BF198">
            <v>1</v>
          </cell>
          <cell r="BG198">
            <v>0</v>
          </cell>
          <cell r="BH198" t="str">
            <v/>
          </cell>
          <cell r="BI198" t="str">
            <v/>
          </cell>
          <cell r="BJ198" t="str">
            <v/>
          </cell>
          <cell r="BK198" t="str">
            <v/>
          </cell>
          <cell r="BL198">
            <v>140</v>
          </cell>
          <cell r="BM198">
            <v>511</v>
          </cell>
          <cell r="BN198">
            <v>190</v>
          </cell>
          <cell r="BO198">
            <v>1978</v>
          </cell>
          <cell r="BP198">
            <v>0</v>
          </cell>
          <cell r="BQ198">
            <v>2819</v>
          </cell>
        </row>
        <row r="199">
          <cell r="A199" t="str">
            <v>000395</v>
          </cell>
          <cell r="B199" t="str">
            <v/>
          </cell>
          <cell r="C199" t="str">
            <v/>
          </cell>
          <cell r="D199" t="str">
            <v>HARINA DE SOJA IRRAD.</v>
          </cell>
          <cell r="E199" t="str">
            <v>CONT. ALERGENO</v>
          </cell>
          <cell r="F199" t="str">
            <v>AR</v>
          </cell>
          <cell r="G199" t="str">
            <v>KGS</v>
          </cell>
          <cell r="H199" t="str">
            <v>019</v>
          </cell>
          <cell r="I199" t="b">
            <v>1</v>
          </cell>
          <cell r="J199" t="b">
            <v>1</v>
          </cell>
          <cell r="K199" t="b">
            <v>0</v>
          </cell>
          <cell r="L199" t="str">
            <v>CompraVenta</v>
          </cell>
          <cell r="M199" t="str">
            <v>N</v>
          </cell>
          <cell r="N199" t="b">
            <v>1</v>
          </cell>
          <cell r="O199">
            <v>0.1</v>
          </cell>
          <cell r="P199" t="b">
            <v>0</v>
          </cell>
          <cell r="Q199" t="str">
            <v>INTERNO</v>
          </cell>
          <cell r="R199">
            <v>0</v>
          </cell>
          <cell r="S199" t="str">
            <v/>
          </cell>
          <cell r="T199">
            <v>0</v>
          </cell>
          <cell r="U199" t="str">
            <v/>
          </cell>
          <cell r="V199">
            <v>0</v>
          </cell>
          <cell r="W199" t="str">
            <v/>
          </cell>
          <cell r="X199">
            <v>0</v>
          </cell>
          <cell r="Y199" t="str">
            <v/>
          </cell>
          <cell r="Z199" t="str">
            <v/>
          </cell>
          <cell r="AA199" t="str">
            <v>Harina</v>
          </cell>
          <cell r="AB199">
            <v>0</v>
          </cell>
          <cell r="AC199" t="str">
            <v/>
          </cell>
          <cell r="AD199" t="str">
            <v/>
          </cell>
          <cell r="AE199" t="str">
            <v/>
          </cell>
          <cell r="AF199" t="str">
            <v/>
          </cell>
          <cell r="AG199">
            <v>0</v>
          </cell>
          <cell r="AH199" t="str">
            <v>EST</v>
          </cell>
          <cell r="AI199">
            <v>0</v>
          </cell>
          <cell r="AJ199" t="str">
            <v/>
          </cell>
          <cell r="AK199" t="str">
            <v/>
          </cell>
          <cell r="AM199">
            <v>0</v>
          </cell>
          <cell r="AN199" t="str">
            <v>KGS</v>
          </cell>
          <cell r="AO199" t="str">
            <v>***</v>
          </cell>
          <cell r="AP199" t="str">
            <v>zzzzzz</v>
          </cell>
          <cell r="AQ199" t="b">
            <v>0</v>
          </cell>
          <cell r="AR199" t="b">
            <v>1</v>
          </cell>
          <cell r="AS199">
            <v>0</v>
          </cell>
          <cell r="AT199">
            <v>0</v>
          </cell>
          <cell r="AU199">
            <v>1</v>
          </cell>
          <cell r="AV199">
            <v>0.01</v>
          </cell>
          <cell r="AW199" t="b">
            <v>0</v>
          </cell>
          <cell r="AX199" t="str">
            <v/>
          </cell>
          <cell r="AY199" t="b">
            <v>0</v>
          </cell>
          <cell r="AZ199" t="b">
            <v>0</v>
          </cell>
          <cell r="BA199">
            <v>0</v>
          </cell>
          <cell r="BB199">
            <v>0</v>
          </cell>
          <cell r="BC199">
            <v>0</v>
          </cell>
          <cell r="BD199" t="str">
            <v>LIB</v>
          </cell>
          <cell r="BE199" t="str">
            <v>LIB</v>
          </cell>
          <cell r="BF199">
            <v>1</v>
          </cell>
          <cell r="BG199">
            <v>0</v>
          </cell>
          <cell r="BH199" t="str">
            <v/>
          </cell>
          <cell r="BI199" t="str">
            <v/>
          </cell>
          <cell r="BJ199" t="str">
            <v/>
          </cell>
          <cell r="BK199" t="str">
            <v/>
          </cell>
          <cell r="BL199">
            <v>140</v>
          </cell>
          <cell r="BM199">
            <v>511</v>
          </cell>
          <cell r="BN199">
            <v>190</v>
          </cell>
          <cell r="BO199">
            <v>1978</v>
          </cell>
          <cell r="BP199">
            <v>0</v>
          </cell>
          <cell r="BQ199">
            <v>2819</v>
          </cell>
        </row>
        <row r="200">
          <cell r="A200" t="str">
            <v>000396</v>
          </cell>
          <cell r="B200" t="str">
            <v>A. PAMPA 51</v>
          </cell>
          <cell r="C200" t="str">
            <v/>
          </cell>
          <cell r="D200" t="str">
            <v>TEXTURIZADO DE SOJA X</v>
          </cell>
          <cell r="E200" t="str">
            <v>CONT.ALERGENO</v>
          </cell>
          <cell r="F200" t="str">
            <v>AR</v>
          </cell>
          <cell r="G200" t="str">
            <v>KGS</v>
          </cell>
          <cell r="H200" t="str">
            <v>019</v>
          </cell>
          <cell r="I200" t="b">
            <v>1</v>
          </cell>
          <cell r="J200" t="b">
            <v>1</v>
          </cell>
          <cell r="K200" t="b">
            <v>0</v>
          </cell>
          <cell r="L200" t="str">
            <v>CompraVenta</v>
          </cell>
          <cell r="M200" t="str">
            <v>N</v>
          </cell>
          <cell r="N200" t="b">
            <v>1</v>
          </cell>
          <cell r="O200">
            <v>0.01</v>
          </cell>
          <cell r="P200" t="b">
            <v>0</v>
          </cell>
          <cell r="Q200" t="str">
            <v>INTERNO</v>
          </cell>
          <cell r="R200">
            <v>0</v>
          </cell>
          <cell r="S200" t="str">
            <v/>
          </cell>
          <cell r="T200">
            <v>0</v>
          </cell>
          <cell r="U200" t="str">
            <v/>
          </cell>
          <cell r="V200">
            <v>0</v>
          </cell>
          <cell r="W200" t="str">
            <v/>
          </cell>
          <cell r="X200">
            <v>0</v>
          </cell>
          <cell r="Y200" t="str">
            <v/>
          </cell>
          <cell r="Z200" t="str">
            <v/>
          </cell>
          <cell r="AA200" t="str">
            <v>Textur</v>
          </cell>
          <cell r="AB200">
            <v>0</v>
          </cell>
          <cell r="AC200" t="str">
            <v/>
          </cell>
          <cell r="AD200" t="str">
            <v/>
          </cell>
          <cell r="AE200" t="str">
            <v/>
          </cell>
          <cell r="AF200" t="str">
            <v/>
          </cell>
          <cell r="AG200">
            <v>0</v>
          </cell>
          <cell r="AH200" t="str">
            <v>EST</v>
          </cell>
          <cell r="AI200">
            <v>0</v>
          </cell>
          <cell r="AJ200" t="str">
            <v/>
          </cell>
          <cell r="AK200" t="str">
            <v/>
          </cell>
          <cell r="AM200">
            <v>0</v>
          </cell>
          <cell r="AN200" t="str">
            <v>KGS</v>
          </cell>
          <cell r="AO200" t="str">
            <v>***</v>
          </cell>
          <cell r="AP200" t="str">
            <v>zzzzzz</v>
          </cell>
          <cell r="AQ200" t="b">
            <v>0</v>
          </cell>
          <cell r="AR200" t="b">
            <v>1</v>
          </cell>
          <cell r="AS200">
            <v>0</v>
          </cell>
          <cell r="AT200">
            <v>0</v>
          </cell>
          <cell r="AU200">
            <v>1</v>
          </cell>
          <cell r="AV200">
            <v>0.01</v>
          </cell>
          <cell r="AW200" t="b">
            <v>0</v>
          </cell>
          <cell r="AX200" t="str">
            <v/>
          </cell>
          <cell r="AY200" t="b">
            <v>0</v>
          </cell>
          <cell r="AZ200" t="b">
            <v>0</v>
          </cell>
          <cell r="BA200">
            <v>0</v>
          </cell>
          <cell r="BB200">
            <v>0</v>
          </cell>
          <cell r="BC200">
            <v>0</v>
          </cell>
          <cell r="BD200" t="str">
            <v>LIB</v>
          </cell>
          <cell r="BE200" t="str">
            <v>LIB</v>
          </cell>
          <cell r="BF200">
            <v>1</v>
          </cell>
          <cell r="BG200">
            <v>0</v>
          </cell>
          <cell r="BH200" t="str">
            <v/>
          </cell>
          <cell r="BI200" t="str">
            <v/>
          </cell>
          <cell r="BJ200" t="str">
            <v/>
          </cell>
          <cell r="BK200" t="str">
            <v/>
          </cell>
          <cell r="BL200">
            <v>140</v>
          </cell>
          <cell r="BM200">
            <v>511</v>
          </cell>
          <cell r="BN200">
            <v>190</v>
          </cell>
          <cell r="BO200">
            <v>1978</v>
          </cell>
          <cell r="BP200">
            <v>0</v>
          </cell>
          <cell r="BQ200">
            <v>2819</v>
          </cell>
        </row>
        <row r="201">
          <cell r="A201" t="str">
            <v>000397</v>
          </cell>
          <cell r="B201" t="str">
            <v/>
          </cell>
          <cell r="C201" t="str">
            <v/>
          </cell>
          <cell r="D201" t="str">
            <v>FLOW MS BRF X 2</v>
          </cell>
          <cell r="E201" t="str">
            <v>BRF</v>
          </cell>
          <cell r="F201" t="str">
            <v>IN</v>
          </cell>
          <cell r="G201" t="str">
            <v>KG</v>
          </cell>
          <cell r="H201" t="str">
            <v>0112</v>
          </cell>
          <cell r="I201" t="b">
            <v>1</v>
          </cell>
          <cell r="J201" t="b">
            <v>1</v>
          </cell>
          <cell r="K201" t="b">
            <v>0</v>
          </cell>
          <cell r="L201" t="str">
            <v>CompraVenta</v>
          </cell>
          <cell r="M201" t="str">
            <v>N</v>
          </cell>
          <cell r="N201" t="b">
            <v>1</v>
          </cell>
          <cell r="O201">
            <v>0.01</v>
          </cell>
          <cell r="P201" t="b">
            <v>0</v>
          </cell>
          <cell r="Q201" t="str">
            <v>INTERNO</v>
          </cell>
          <cell r="R201">
            <v>0</v>
          </cell>
          <cell r="S201" t="str">
            <v/>
          </cell>
          <cell r="T201">
            <v>0</v>
          </cell>
          <cell r="U201" t="str">
            <v/>
          </cell>
          <cell r="V201">
            <v>0</v>
          </cell>
          <cell r="W201" t="str">
            <v/>
          </cell>
          <cell r="X201">
            <v>0</v>
          </cell>
          <cell r="Y201" t="str">
            <v/>
          </cell>
          <cell r="Z201" t="str">
            <v/>
          </cell>
          <cell r="AA201" t="str">
            <v>Flow</v>
          </cell>
          <cell r="AB201">
            <v>0</v>
          </cell>
          <cell r="AC201" t="str">
            <v/>
          </cell>
          <cell r="AD201" t="str">
            <v/>
          </cell>
          <cell r="AE201" t="str">
            <v/>
          </cell>
          <cell r="AF201" t="str">
            <v/>
          </cell>
          <cell r="AG201">
            <v>0</v>
          </cell>
          <cell r="AH201" t="str">
            <v>EST</v>
          </cell>
          <cell r="AI201">
            <v>0</v>
          </cell>
          <cell r="AJ201" t="str">
            <v/>
          </cell>
          <cell r="AK201" t="str">
            <v/>
          </cell>
          <cell r="AM201">
            <v>0</v>
          </cell>
          <cell r="AN201" t="str">
            <v>KG</v>
          </cell>
          <cell r="AO201" t="str">
            <v>***</v>
          </cell>
          <cell r="AP201" t="str">
            <v>zzzzzz</v>
          </cell>
          <cell r="AQ201" t="b">
            <v>0</v>
          </cell>
          <cell r="AR201" t="b">
            <v>1</v>
          </cell>
          <cell r="AS201">
            <v>35</v>
          </cell>
          <cell r="AT201">
            <v>0</v>
          </cell>
          <cell r="AU201">
            <v>1</v>
          </cell>
          <cell r="AV201">
            <v>0.01</v>
          </cell>
          <cell r="AW201" t="b">
            <v>0</v>
          </cell>
          <cell r="AX201" t="str">
            <v/>
          </cell>
          <cell r="AY201" t="b">
            <v>0</v>
          </cell>
          <cell r="AZ201" t="b">
            <v>0</v>
          </cell>
          <cell r="BA201">
            <v>0</v>
          </cell>
          <cell r="BB201">
            <v>0</v>
          </cell>
          <cell r="BC201">
            <v>45</v>
          </cell>
          <cell r="BD201" t="str">
            <v>LIB</v>
          </cell>
          <cell r="BE201" t="str">
            <v>LIB</v>
          </cell>
          <cell r="BF201">
            <v>1</v>
          </cell>
          <cell r="BG201">
            <v>0</v>
          </cell>
          <cell r="BH201" t="str">
            <v/>
          </cell>
          <cell r="BI201" t="str">
            <v/>
          </cell>
          <cell r="BJ201" t="str">
            <v/>
          </cell>
          <cell r="BK201" t="str">
            <v/>
          </cell>
          <cell r="BL201">
            <v>140</v>
          </cell>
          <cell r="BM201">
            <v>511</v>
          </cell>
          <cell r="BN201">
            <v>190</v>
          </cell>
          <cell r="BO201">
            <v>1978</v>
          </cell>
          <cell r="BP201">
            <v>0</v>
          </cell>
          <cell r="BQ201">
            <v>2819</v>
          </cell>
        </row>
        <row r="202">
          <cell r="A202" t="str">
            <v>000398</v>
          </cell>
          <cell r="B202" t="str">
            <v/>
          </cell>
          <cell r="C202" t="str">
            <v/>
          </cell>
          <cell r="D202" t="str">
            <v>FLOW MS RELL.QUESO BRF</v>
          </cell>
          <cell r="E202" t="str">
            <v>BRF</v>
          </cell>
          <cell r="F202" t="str">
            <v>IN</v>
          </cell>
          <cell r="G202" t="str">
            <v>KG</v>
          </cell>
          <cell r="H202" t="str">
            <v>0112</v>
          </cell>
          <cell r="I202" t="b">
            <v>1</v>
          </cell>
          <cell r="J202" t="b">
            <v>1</v>
          </cell>
          <cell r="K202" t="b">
            <v>0</v>
          </cell>
          <cell r="L202" t="str">
            <v>CompraVenta</v>
          </cell>
          <cell r="M202" t="str">
            <v>N</v>
          </cell>
          <cell r="N202" t="b">
            <v>1</v>
          </cell>
          <cell r="O202">
            <v>0.01</v>
          </cell>
          <cell r="P202" t="b">
            <v>0</v>
          </cell>
          <cell r="Q202" t="str">
            <v>INTERNO</v>
          </cell>
          <cell r="R202">
            <v>0</v>
          </cell>
          <cell r="S202" t="str">
            <v/>
          </cell>
          <cell r="T202">
            <v>0</v>
          </cell>
          <cell r="U202" t="str">
            <v/>
          </cell>
          <cell r="V202">
            <v>0</v>
          </cell>
          <cell r="W202" t="str">
            <v/>
          </cell>
          <cell r="X202">
            <v>0</v>
          </cell>
          <cell r="Y202" t="str">
            <v/>
          </cell>
          <cell r="Z202" t="str">
            <v/>
          </cell>
          <cell r="AA202" t="str">
            <v>Flow</v>
          </cell>
          <cell r="AB202">
            <v>0</v>
          </cell>
          <cell r="AC202" t="str">
            <v/>
          </cell>
          <cell r="AD202" t="str">
            <v/>
          </cell>
          <cell r="AE202" t="str">
            <v/>
          </cell>
          <cell r="AF202" t="str">
            <v/>
          </cell>
          <cell r="AG202">
            <v>0</v>
          </cell>
          <cell r="AH202" t="str">
            <v>EST</v>
          </cell>
          <cell r="AI202">
            <v>0</v>
          </cell>
          <cell r="AJ202" t="str">
            <v/>
          </cell>
          <cell r="AK202" t="str">
            <v/>
          </cell>
          <cell r="AM202">
            <v>0</v>
          </cell>
          <cell r="AN202" t="str">
            <v>KG</v>
          </cell>
          <cell r="AO202" t="str">
            <v>***</v>
          </cell>
          <cell r="AP202" t="str">
            <v>zzzzzz</v>
          </cell>
          <cell r="AQ202" t="b">
            <v>0</v>
          </cell>
          <cell r="AR202" t="b">
            <v>1</v>
          </cell>
          <cell r="AS202">
            <v>35</v>
          </cell>
          <cell r="AT202">
            <v>0</v>
          </cell>
          <cell r="AU202">
            <v>1</v>
          </cell>
          <cell r="AV202">
            <v>0.01</v>
          </cell>
          <cell r="AW202" t="b">
            <v>0</v>
          </cell>
          <cell r="AX202" t="str">
            <v/>
          </cell>
          <cell r="AY202" t="b">
            <v>0</v>
          </cell>
          <cell r="AZ202" t="b">
            <v>0</v>
          </cell>
          <cell r="BA202">
            <v>0</v>
          </cell>
          <cell r="BB202">
            <v>0</v>
          </cell>
          <cell r="BC202">
            <v>45</v>
          </cell>
          <cell r="BD202" t="str">
            <v>LIB</v>
          </cell>
          <cell r="BE202" t="str">
            <v>LIB</v>
          </cell>
          <cell r="BF202">
            <v>1</v>
          </cell>
          <cell r="BG202">
            <v>0</v>
          </cell>
          <cell r="BH202" t="str">
            <v/>
          </cell>
          <cell r="BI202" t="str">
            <v/>
          </cell>
          <cell r="BJ202" t="str">
            <v/>
          </cell>
          <cell r="BK202" t="str">
            <v/>
          </cell>
          <cell r="BL202">
            <v>140</v>
          </cell>
          <cell r="BM202">
            <v>511</v>
          </cell>
          <cell r="BN202">
            <v>190</v>
          </cell>
          <cell r="BO202">
            <v>1978</v>
          </cell>
          <cell r="BP202">
            <v>0</v>
          </cell>
          <cell r="BQ202">
            <v>2819</v>
          </cell>
        </row>
        <row r="203">
          <cell r="A203" t="str">
            <v>000399</v>
          </cell>
          <cell r="B203" t="str">
            <v/>
          </cell>
          <cell r="C203" t="str">
            <v/>
          </cell>
          <cell r="D203" t="str">
            <v>FLOW MS RELL.E/Q BRF</v>
          </cell>
          <cell r="E203" t="str">
            <v>BRF</v>
          </cell>
          <cell r="F203" t="str">
            <v>IN</v>
          </cell>
          <cell r="G203" t="str">
            <v>KG</v>
          </cell>
          <cell r="H203" t="str">
            <v>0112</v>
          </cell>
          <cell r="I203" t="b">
            <v>1</v>
          </cell>
          <cell r="J203" t="b">
            <v>1</v>
          </cell>
          <cell r="K203" t="b">
            <v>0</v>
          </cell>
          <cell r="L203" t="str">
            <v>CompraVenta</v>
          </cell>
          <cell r="M203" t="str">
            <v>N</v>
          </cell>
          <cell r="N203" t="b">
            <v>1</v>
          </cell>
          <cell r="O203">
            <v>0.01</v>
          </cell>
          <cell r="P203" t="b">
            <v>0</v>
          </cell>
          <cell r="Q203" t="str">
            <v>INTERNO</v>
          </cell>
          <cell r="R203">
            <v>0</v>
          </cell>
          <cell r="S203" t="str">
            <v/>
          </cell>
          <cell r="T203">
            <v>0</v>
          </cell>
          <cell r="U203" t="str">
            <v/>
          </cell>
          <cell r="V203">
            <v>0</v>
          </cell>
          <cell r="W203" t="str">
            <v/>
          </cell>
          <cell r="X203">
            <v>0</v>
          </cell>
          <cell r="Y203" t="str">
            <v/>
          </cell>
          <cell r="Z203" t="str">
            <v/>
          </cell>
          <cell r="AA203" t="str">
            <v>Flow</v>
          </cell>
          <cell r="AB203">
            <v>0</v>
          </cell>
          <cell r="AC203" t="str">
            <v/>
          </cell>
          <cell r="AD203" t="str">
            <v/>
          </cell>
          <cell r="AE203" t="str">
            <v/>
          </cell>
          <cell r="AF203" t="str">
            <v/>
          </cell>
          <cell r="AG203">
            <v>0</v>
          </cell>
          <cell r="AH203" t="str">
            <v>EST</v>
          </cell>
          <cell r="AI203">
            <v>0</v>
          </cell>
          <cell r="AJ203" t="str">
            <v/>
          </cell>
          <cell r="AK203" t="str">
            <v/>
          </cell>
          <cell r="AM203">
            <v>0</v>
          </cell>
          <cell r="AN203" t="str">
            <v>KG</v>
          </cell>
          <cell r="AO203" t="str">
            <v>***</v>
          </cell>
          <cell r="AP203" t="str">
            <v>zzzzzz</v>
          </cell>
          <cell r="AQ203" t="b">
            <v>0</v>
          </cell>
          <cell r="AR203" t="b">
            <v>1</v>
          </cell>
          <cell r="AS203">
            <v>35</v>
          </cell>
          <cell r="AT203">
            <v>0</v>
          </cell>
          <cell r="AU203">
            <v>1</v>
          </cell>
          <cell r="AV203">
            <v>0.01</v>
          </cell>
          <cell r="AW203" t="b">
            <v>0</v>
          </cell>
          <cell r="AX203" t="str">
            <v/>
          </cell>
          <cell r="AY203" t="b">
            <v>0</v>
          </cell>
          <cell r="AZ203" t="b">
            <v>0</v>
          </cell>
          <cell r="BA203">
            <v>0</v>
          </cell>
          <cell r="BB203">
            <v>0</v>
          </cell>
          <cell r="BC203">
            <v>45</v>
          </cell>
          <cell r="BD203" t="str">
            <v>LIB</v>
          </cell>
          <cell r="BE203" t="str">
            <v>LIB</v>
          </cell>
          <cell r="BF203">
            <v>1</v>
          </cell>
          <cell r="BG203">
            <v>0</v>
          </cell>
          <cell r="BH203" t="str">
            <v/>
          </cell>
          <cell r="BI203" t="str">
            <v/>
          </cell>
          <cell r="BJ203" t="str">
            <v/>
          </cell>
          <cell r="BK203" t="str">
            <v/>
          </cell>
          <cell r="BL203">
            <v>140</v>
          </cell>
          <cell r="BM203">
            <v>511</v>
          </cell>
          <cell r="BN203">
            <v>190</v>
          </cell>
          <cell r="BO203">
            <v>1978</v>
          </cell>
          <cell r="BP203">
            <v>0</v>
          </cell>
          <cell r="BQ203">
            <v>2819</v>
          </cell>
        </row>
        <row r="204">
          <cell r="A204" t="str">
            <v>000400</v>
          </cell>
          <cell r="B204" t="str">
            <v/>
          </cell>
          <cell r="C204" t="str">
            <v/>
          </cell>
          <cell r="D204" t="str">
            <v>CAJA C-24 SADIA</v>
          </cell>
          <cell r="E204" t="str">
            <v>BRF</v>
          </cell>
          <cell r="F204" t="str">
            <v>IN</v>
          </cell>
          <cell r="G204" t="str">
            <v>UNI</v>
          </cell>
          <cell r="H204" t="str">
            <v>0128</v>
          </cell>
          <cell r="I204" t="b">
            <v>1</v>
          </cell>
          <cell r="J204" t="b">
            <v>1</v>
          </cell>
          <cell r="K204" t="b">
            <v>0</v>
          </cell>
          <cell r="L204" t="str">
            <v>CompraVenta</v>
          </cell>
          <cell r="M204" t="str">
            <v>N</v>
          </cell>
          <cell r="N204" t="b">
            <v>1</v>
          </cell>
          <cell r="O204">
            <v>2</v>
          </cell>
          <cell r="P204" t="b">
            <v>0</v>
          </cell>
          <cell r="Q204" t="str">
            <v>INTERNO</v>
          </cell>
          <cell r="R204">
            <v>0</v>
          </cell>
          <cell r="S204" t="str">
            <v/>
          </cell>
          <cell r="T204">
            <v>0</v>
          </cell>
          <cell r="U204" t="str">
            <v/>
          </cell>
          <cell r="V204">
            <v>0</v>
          </cell>
          <cell r="W204" t="str">
            <v/>
          </cell>
          <cell r="X204">
            <v>0</v>
          </cell>
          <cell r="Y204" t="str">
            <v/>
          </cell>
          <cell r="Z204" t="str">
            <v/>
          </cell>
          <cell r="AA204" t="str">
            <v>Cajas</v>
          </cell>
          <cell r="AB204">
            <v>0</v>
          </cell>
          <cell r="AC204" t="str">
            <v/>
          </cell>
          <cell r="AD204" t="str">
            <v/>
          </cell>
          <cell r="AE204" t="str">
            <v/>
          </cell>
          <cell r="AF204" t="str">
            <v/>
          </cell>
          <cell r="AG204">
            <v>0</v>
          </cell>
          <cell r="AH204" t="str">
            <v>EST</v>
          </cell>
          <cell r="AI204">
            <v>0</v>
          </cell>
          <cell r="AJ204" t="str">
            <v/>
          </cell>
          <cell r="AK204" t="str">
            <v/>
          </cell>
          <cell r="AM204">
            <v>0</v>
          </cell>
          <cell r="AN204" t="str">
            <v>UNI</v>
          </cell>
          <cell r="AO204" t="str">
            <v>***</v>
          </cell>
          <cell r="AP204" t="str">
            <v>zzzzzz</v>
          </cell>
          <cell r="AQ204" t="b">
            <v>0</v>
          </cell>
          <cell r="AR204" t="b">
            <v>1</v>
          </cell>
          <cell r="AS204">
            <v>15</v>
          </cell>
          <cell r="AT204">
            <v>0</v>
          </cell>
          <cell r="AU204">
            <v>1</v>
          </cell>
          <cell r="AV204">
            <v>0.01</v>
          </cell>
          <cell r="AW204" t="b">
            <v>0</v>
          </cell>
          <cell r="AX204" t="str">
            <v/>
          </cell>
          <cell r="AY204" t="b">
            <v>0</v>
          </cell>
          <cell r="AZ204" t="b">
            <v>0</v>
          </cell>
          <cell r="BA204">
            <v>0</v>
          </cell>
          <cell r="BB204">
            <v>0</v>
          </cell>
          <cell r="BC204">
            <v>45</v>
          </cell>
          <cell r="BD204" t="str">
            <v>LIB</v>
          </cell>
          <cell r="BE204" t="str">
            <v>LIB</v>
          </cell>
          <cell r="BF204">
            <v>1</v>
          </cell>
          <cell r="BG204">
            <v>0</v>
          </cell>
          <cell r="BH204" t="str">
            <v/>
          </cell>
          <cell r="BI204" t="str">
            <v/>
          </cell>
          <cell r="BJ204" t="str">
            <v/>
          </cell>
          <cell r="BK204" t="str">
            <v/>
          </cell>
          <cell r="BL204">
            <v>140</v>
          </cell>
          <cell r="BM204">
            <v>511</v>
          </cell>
          <cell r="BN204">
            <v>190</v>
          </cell>
          <cell r="BO204">
            <v>1978</v>
          </cell>
          <cell r="BP204">
            <v>0</v>
          </cell>
          <cell r="BQ204">
            <v>2819</v>
          </cell>
        </row>
        <row r="205">
          <cell r="A205" t="str">
            <v>000401</v>
          </cell>
          <cell r="B205" t="str">
            <v/>
          </cell>
          <cell r="C205" t="str">
            <v/>
          </cell>
          <cell r="D205" t="str">
            <v>CINTA 48 X 1500 IMPRESA</v>
          </cell>
          <cell r="E205" t="str">
            <v/>
          </cell>
          <cell r="F205" t="str">
            <v>AR</v>
          </cell>
          <cell r="G205" t="str">
            <v>UNI</v>
          </cell>
          <cell r="H205" t="str">
            <v>0126</v>
          </cell>
          <cell r="I205" t="b">
            <v>1</v>
          </cell>
          <cell r="J205" t="b">
            <v>0</v>
          </cell>
          <cell r="K205" t="b">
            <v>0</v>
          </cell>
          <cell r="L205" t="str">
            <v>CompraVenta</v>
          </cell>
          <cell r="M205" t="str">
            <v>N</v>
          </cell>
          <cell r="N205" t="b">
            <v>0</v>
          </cell>
          <cell r="O205">
            <v>0</v>
          </cell>
          <cell r="P205" t="b">
            <v>0</v>
          </cell>
          <cell r="Q205" t="str">
            <v>INTERNO</v>
          </cell>
          <cell r="R205">
            <v>0</v>
          </cell>
          <cell r="S205" t="str">
            <v/>
          </cell>
          <cell r="T205">
            <v>0</v>
          </cell>
          <cell r="U205" t="str">
            <v/>
          </cell>
          <cell r="V205">
            <v>0</v>
          </cell>
          <cell r="W205" t="str">
            <v/>
          </cell>
          <cell r="X205">
            <v>0</v>
          </cell>
          <cell r="Y205" t="str">
            <v/>
          </cell>
          <cell r="Z205" t="str">
            <v/>
          </cell>
          <cell r="AA205" t="str">
            <v>Cinta</v>
          </cell>
          <cell r="AB205">
            <v>0</v>
          </cell>
          <cell r="AC205" t="str">
            <v/>
          </cell>
          <cell r="AD205" t="str">
            <v/>
          </cell>
          <cell r="AE205" t="str">
            <v/>
          </cell>
          <cell r="AF205" t="str">
            <v/>
          </cell>
          <cell r="AG205">
            <v>0</v>
          </cell>
          <cell r="AH205" t="str">
            <v>N-EST</v>
          </cell>
          <cell r="AI205">
            <v>0</v>
          </cell>
          <cell r="AJ205" t="str">
            <v/>
          </cell>
          <cell r="AK205" t="str">
            <v/>
          </cell>
          <cell r="AM205">
            <v>0</v>
          </cell>
          <cell r="AN205" t="str">
            <v>UNI</v>
          </cell>
          <cell r="AO205" t="str">
            <v>***</v>
          </cell>
          <cell r="AP205" t="str">
            <v>zzzzzz</v>
          </cell>
          <cell r="AQ205" t="b">
            <v>0</v>
          </cell>
          <cell r="AR205" t="b">
            <v>1</v>
          </cell>
          <cell r="AS205">
            <v>0</v>
          </cell>
          <cell r="AT205">
            <v>0</v>
          </cell>
          <cell r="AU205">
            <v>1</v>
          </cell>
          <cell r="AV205">
            <v>0.01</v>
          </cell>
          <cell r="AW205" t="b">
            <v>0</v>
          </cell>
          <cell r="AX205" t="str">
            <v/>
          </cell>
          <cell r="AY205" t="b">
            <v>0</v>
          </cell>
          <cell r="AZ205" t="b">
            <v>0</v>
          </cell>
          <cell r="BA205">
            <v>0</v>
          </cell>
          <cell r="BB205">
            <v>0</v>
          </cell>
          <cell r="BC205">
            <v>0</v>
          </cell>
          <cell r="BD205" t="str">
            <v>LIB</v>
          </cell>
          <cell r="BE205" t="str">
            <v>LIB</v>
          </cell>
          <cell r="BF205">
            <v>1</v>
          </cell>
          <cell r="BG205">
            <v>0</v>
          </cell>
          <cell r="BH205" t="str">
            <v/>
          </cell>
          <cell r="BI205" t="str">
            <v/>
          </cell>
          <cell r="BJ205" t="str">
            <v/>
          </cell>
          <cell r="BK205" t="str">
            <v/>
          </cell>
          <cell r="BL205">
            <v>140</v>
          </cell>
          <cell r="BM205">
            <v>511</v>
          </cell>
          <cell r="BN205">
            <v>190</v>
          </cell>
          <cell r="BO205">
            <v>1978</v>
          </cell>
          <cell r="BP205">
            <v>0</v>
          </cell>
          <cell r="BQ205">
            <v>2819</v>
          </cell>
        </row>
        <row r="206">
          <cell r="A206" t="str">
            <v>000402</v>
          </cell>
          <cell r="B206" t="str">
            <v>FARM. CW600</v>
          </cell>
          <cell r="C206" t="str">
            <v/>
          </cell>
          <cell r="D206" t="str">
            <v>REBOZADOR H</v>
          </cell>
          <cell r="E206" t="str">
            <v>CONT.ALERGENO</v>
          </cell>
          <cell r="F206" t="str">
            <v>IN</v>
          </cell>
          <cell r="G206" t="str">
            <v>KGS</v>
          </cell>
          <cell r="H206" t="str">
            <v>0110</v>
          </cell>
          <cell r="I206" t="b">
            <v>1</v>
          </cell>
          <cell r="J206" t="b">
            <v>1</v>
          </cell>
          <cell r="K206" t="b">
            <v>0</v>
          </cell>
          <cell r="L206" t="str">
            <v>CompraVenta</v>
          </cell>
          <cell r="M206" t="str">
            <v>N</v>
          </cell>
          <cell r="N206" t="b">
            <v>1</v>
          </cell>
          <cell r="O206">
            <v>0.01</v>
          </cell>
          <cell r="P206" t="b">
            <v>0</v>
          </cell>
          <cell r="Q206" t="str">
            <v>INTERNO</v>
          </cell>
          <cell r="R206">
            <v>0</v>
          </cell>
          <cell r="S206" t="str">
            <v/>
          </cell>
          <cell r="T206">
            <v>0</v>
          </cell>
          <cell r="U206" t="str">
            <v/>
          </cell>
          <cell r="V206">
            <v>0</v>
          </cell>
          <cell r="W206" t="str">
            <v/>
          </cell>
          <cell r="X206">
            <v>0</v>
          </cell>
          <cell r="Y206" t="str">
            <v/>
          </cell>
          <cell r="Z206" t="str">
            <v/>
          </cell>
          <cell r="AA206" t="str">
            <v>Reboza</v>
          </cell>
          <cell r="AB206">
            <v>0</v>
          </cell>
          <cell r="AC206" t="str">
            <v/>
          </cell>
          <cell r="AD206" t="str">
            <v/>
          </cell>
          <cell r="AE206" t="str">
            <v/>
          </cell>
          <cell r="AF206" t="str">
            <v/>
          </cell>
          <cell r="AG206">
            <v>0</v>
          </cell>
          <cell r="AH206" t="str">
            <v>EST</v>
          </cell>
          <cell r="AI206">
            <v>0</v>
          </cell>
          <cell r="AJ206" t="str">
            <v/>
          </cell>
          <cell r="AK206" t="str">
            <v/>
          </cell>
          <cell r="AM206">
            <v>0</v>
          </cell>
          <cell r="AN206" t="str">
            <v>KGS</v>
          </cell>
          <cell r="AO206" t="str">
            <v>***</v>
          </cell>
          <cell r="AP206" t="str">
            <v>zzzzzz</v>
          </cell>
          <cell r="AQ206" t="b">
            <v>0</v>
          </cell>
          <cell r="AR206" t="b">
            <v>1</v>
          </cell>
          <cell r="AS206">
            <v>0</v>
          </cell>
          <cell r="AT206">
            <v>0</v>
          </cell>
          <cell r="AU206">
            <v>1</v>
          </cell>
          <cell r="AV206">
            <v>0.01</v>
          </cell>
          <cell r="AW206" t="b">
            <v>0</v>
          </cell>
          <cell r="AX206" t="str">
            <v/>
          </cell>
          <cell r="AY206" t="b">
            <v>0</v>
          </cell>
          <cell r="AZ206" t="b">
            <v>0</v>
          </cell>
          <cell r="BA206">
            <v>0</v>
          </cell>
          <cell r="BB206">
            <v>0</v>
          </cell>
          <cell r="BC206">
            <v>0</v>
          </cell>
          <cell r="BD206" t="str">
            <v>LIB</v>
          </cell>
          <cell r="BE206" t="str">
            <v>LIB</v>
          </cell>
          <cell r="BF206">
            <v>1</v>
          </cell>
          <cell r="BG206">
            <v>0</v>
          </cell>
          <cell r="BH206" t="str">
            <v/>
          </cell>
          <cell r="BI206" t="str">
            <v/>
          </cell>
          <cell r="BJ206" t="str">
            <v/>
          </cell>
          <cell r="BK206" t="str">
            <v/>
          </cell>
          <cell r="BL206">
            <v>140</v>
          </cell>
          <cell r="BM206">
            <v>511</v>
          </cell>
          <cell r="BN206">
            <v>190</v>
          </cell>
          <cell r="BO206">
            <v>1978</v>
          </cell>
          <cell r="BP206">
            <v>0</v>
          </cell>
          <cell r="BQ206">
            <v>2819</v>
          </cell>
        </row>
        <row r="207">
          <cell r="A207" t="str">
            <v>000403</v>
          </cell>
          <cell r="B207" t="str">
            <v>FARM. CR300</v>
          </cell>
          <cell r="C207" t="str">
            <v/>
          </cell>
          <cell r="D207" t="str">
            <v>REBOZADOR I</v>
          </cell>
          <cell r="E207" t="str">
            <v>CONT.ALERGENO</v>
          </cell>
          <cell r="F207" t="str">
            <v>IN</v>
          </cell>
          <cell r="G207" t="str">
            <v>KGS</v>
          </cell>
          <cell r="H207" t="str">
            <v>0110</v>
          </cell>
          <cell r="I207" t="b">
            <v>1</v>
          </cell>
          <cell r="J207" t="b">
            <v>1</v>
          </cell>
          <cell r="K207" t="b">
            <v>0</v>
          </cell>
          <cell r="L207" t="str">
            <v>CompraVenta</v>
          </cell>
          <cell r="M207" t="str">
            <v>N</v>
          </cell>
          <cell r="N207" t="b">
            <v>1</v>
          </cell>
          <cell r="O207">
            <v>0.01</v>
          </cell>
          <cell r="P207" t="b">
            <v>0</v>
          </cell>
          <cell r="Q207" t="str">
            <v>INTERNO</v>
          </cell>
          <cell r="R207">
            <v>0</v>
          </cell>
          <cell r="S207" t="str">
            <v/>
          </cell>
          <cell r="T207">
            <v>0</v>
          </cell>
          <cell r="U207" t="str">
            <v/>
          </cell>
          <cell r="V207">
            <v>0</v>
          </cell>
          <cell r="W207" t="str">
            <v/>
          </cell>
          <cell r="X207">
            <v>0</v>
          </cell>
          <cell r="Y207" t="str">
            <v/>
          </cell>
          <cell r="Z207" t="str">
            <v/>
          </cell>
          <cell r="AA207" t="str">
            <v>Reboza</v>
          </cell>
          <cell r="AB207">
            <v>0</v>
          </cell>
          <cell r="AC207" t="str">
            <v/>
          </cell>
          <cell r="AD207" t="str">
            <v/>
          </cell>
          <cell r="AE207" t="str">
            <v/>
          </cell>
          <cell r="AF207" t="str">
            <v/>
          </cell>
          <cell r="AG207">
            <v>0</v>
          </cell>
          <cell r="AH207" t="str">
            <v>EST</v>
          </cell>
          <cell r="AI207">
            <v>0</v>
          </cell>
          <cell r="AJ207" t="str">
            <v/>
          </cell>
          <cell r="AK207" t="str">
            <v/>
          </cell>
          <cell r="AM207">
            <v>0</v>
          </cell>
          <cell r="AN207" t="str">
            <v>KGS</v>
          </cell>
          <cell r="AO207" t="str">
            <v>***</v>
          </cell>
          <cell r="AP207" t="str">
            <v>zzzzzz</v>
          </cell>
          <cell r="AQ207" t="b">
            <v>0</v>
          </cell>
          <cell r="AR207" t="b">
            <v>1</v>
          </cell>
          <cell r="AS207">
            <v>0</v>
          </cell>
          <cell r="AT207">
            <v>0</v>
          </cell>
          <cell r="AU207">
            <v>1</v>
          </cell>
          <cell r="AV207">
            <v>0.01</v>
          </cell>
          <cell r="AW207" t="b">
            <v>0</v>
          </cell>
          <cell r="AX207" t="str">
            <v/>
          </cell>
          <cell r="AY207" t="b">
            <v>0</v>
          </cell>
          <cell r="AZ207" t="b">
            <v>0</v>
          </cell>
          <cell r="BA207">
            <v>0</v>
          </cell>
          <cell r="BB207">
            <v>0</v>
          </cell>
          <cell r="BC207">
            <v>0</v>
          </cell>
          <cell r="BD207" t="str">
            <v>LIB</v>
          </cell>
          <cell r="BE207" t="str">
            <v>LIB</v>
          </cell>
          <cell r="BF207">
            <v>1</v>
          </cell>
          <cell r="BG207">
            <v>0</v>
          </cell>
          <cell r="BH207" t="str">
            <v/>
          </cell>
          <cell r="BI207" t="str">
            <v/>
          </cell>
          <cell r="BJ207" t="str">
            <v/>
          </cell>
          <cell r="BK207" t="str">
            <v/>
          </cell>
          <cell r="BL207">
            <v>140</v>
          </cell>
          <cell r="BM207">
            <v>511</v>
          </cell>
          <cell r="BN207">
            <v>190</v>
          </cell>
          <cell r="BO207">
            <v>1978</v>
          </cell>
          <cell r="BP207">
            <v>0</v>
          </cell>
          <cell r="BQ207">
            <v>2819</v>
          </cell>
        </row>
        <row r="208">
          <cell r="A208" t="str">
            <v>000404</v>
          </cell>
          <cell r="B208" t="str">
            <v>713-695-1</v>
          </cell>
          <cell r="C208" t="str">
            <v/>
          </cell>
          <cell r="D208" t="str">
            <v>SABORIZANTE PARMESANO</v>
          </cell>
          <cell r="E208" t="str">
            <v>CONT.ALERGENO</v>
          </cell>
          <cell r="F208" t="str">
            <v>IN</v>
          </cell>
          <cell r="G208" t="str">
            <v>KGS</v>
          </cell>
          <cell r="H208" t="str">
            <v>019</v>
          </cell>
          <cell r="I208" t="b">
            <v>1</v>
          </cell>
          <cell r="J208" t="b">
            <v>1</v>
          </cell>
          <cell r="K208" t="b">
            <v>0</v>
          </cell>
          <cell r="L208" t="str">
            <v>CompraVenta</v>
          </cell>
          <cell r="M208" t="str">
            <v>N</v>
          </cell>
          <cell r="N208" t="b">
            <v>1</v>
          </cell>
          <cell r="O208">
            <v>0.01</v>
          </cell>
          <cell r="P208" t="b">
            <v>0</v>
          </cell>
          <cell r="Q208" t="str">
            <v>INTERNO</v>
          </cell>
          <cell r="R208">
            <v>0</v>
          </cell>
          <cell r="S208" t="str">
            <v/>
          </cell>
          <cell r="T208">
            <v>0</v>
          </cell>
          <cell r="U208" t="str">
            <v/>
          </cell>
          <cell r="V208">
            <v>0</v>
          </cell>
          <cell r="W208" t="str">
            <v/>
          </cell>
          <cell r="X208">
            <v>0</v>
          </cell>
          <cell r="Y208" t="str">
            <v/>
          </cell>
          <cell r="Z208" t="str">
            <v/>
          </cell>
          <cell r="AA208" t="str">
            <v>Sabori</v>
          </cell>
          <cell r="AB208">
            <v>0</v>
          </cell>
          <cell r="AC208" t="str">
            <v/>
          </cell>
          <cell r="AD208" t="str">
            <v/>
          </cell>
          <cell r="AE208" t="str">
            <v/>
          </cell>
          <cell r="AF208" t="str">
            <v/>
          </cell>
          <cell r="AG208">
            <v>0</v>
          </cell>
          <cell r="AH208" t="str">
            <v>EST</v>
          </cell>
          <cell r="AI208">
            <v>0</v>
          </cell>
          <cell r="AJ208" t="str">
            <v/>
          </cell>
          <cell r="AK208" t="str">
            <v/>
          </cell>
          <cell r="AM208">
            <v>0</v>
          </cell>
          <cell r="AN208" t="str">
            <v>KGS</v>
          </cell>
          <cell r="AO208" t="str">
            <v>***</v>
          </cell>
          <cell r="AP208" t="str">
            <v>zzzzzz</v>
          </cell>
          <cell r="AQ208" t="b">
            <v>0</v>
          </cell>
          <cell r="AR208" t="b">
            <v>1</v>
          </cell>
          <cell r="AS208">
            <v>21</v>
          </cell>
          <cell r="AT208">
            <v>0</v>
          </cell>
          <cell r="AU208">
            <v>1</v>
          </cell>
          <cell r="AV208">
            <v>0</v>
          </cell>
          <cell r="AW208" t="b">
            <v>0</v>
          </cell>
          <cell r="AX208" t="str">
            <v/>
          </cell>
          <cell r="AY208" t="b">
            <v>0</v>
          </cell>
          <cell r="AZ208" t="b">
            <v>0</v>
          </cell>
          <cell r="BA208">
            <v>0</v>
          </cell>
          <cell r="BB208">
            <v>0</v>
          </cell>
          <cell r="BC208">
            <v>45</v>
          </cell>
          <cell r="BD208" t="str">
            <v>LIB</v>
          </cell>
          <cell r="BE208" t="str">
            <v>LIB</v>
          </cell>
          <cell r="BF208">
            <v>1</v>
          </cell>
          <cell r="BG208">
            <v>0</v>
          </cell>
          <cell r="BH208" t="str">
            <v/>
          </cell>
          <cell r="BI208" t="str">
            <v/>
          </cell>
          <cell r="BJ208" t="str">
            <v/>
          </cell>
          <cell r="BK208" t="str">
            <v/>
          </cell>
          <cell r="BL208">
            <v>140</v>
          </cell>
          <cell r="BM208">
            <v>511</v>
          </cell>
          <cell r="BN208">
            <v>190</v>
          </cell>
          <cell r="BO208">
            <v>1978</v>
          </cell>
          <cell r="BP208">
            <v>0</v>
          </cell>
          <cell r="BQ208">
            <v>2819</v>
          </cell>
        </row>
        <row r="209">
          <cell r="A209" t="str">
            <v>000405</v>
          </cell>
          <cell r="B209" t="str">
            <v>LORENZ 581</v>
          </cell>
          <cell r="C209" t="str">
            <v/>
          </cell>
          <cell r="D209" t="str">
            <v>ALMIDON MODIFICADO C</v>
          </cell>
          <cell r="E209" t="str">
            <v>CONTIENE ALERG.</v>
          </cell>
          <cell r="F209" t="str">
            <v>IN</v>
          </cell>
          <cell r="G209" t="str">
            <v>KG</v>
          </cell>
          <cell r="H209" t="str">
            <v>0112</v>
          </cell>
          <cell r="I209" t="b">
            <v>1</v>
          </cell>
          <cell r="J209" t="b">
            <v>1</v>
          </cell>
          <cell r="K209" t="b">
            <v>0</v>
          </cell>
          <cell r="L209" t="str">
            <v>CompraVenta</v>
          </cell>
          <cell r="M209" t="str">
            <v>N</v>
          </cell>
          <cell r="N209" t="b">
            <v>1</v>
          </cell>
          <cell r="O209">
            <v>5</v>
          </cell>
          <cell r="P209" t="b">
            <v>0</v>
          </cell>
          <cell r="Q209" t="str">
            <v>INTERNO</v>
          </cell>
          <cell r="R209">
            <v>0</v>
          </cell>
          <cell r="S209" t="str">
            <v/>
          </cell>
          <cell r="T209">
            <v>0</v>
          </cell>
          <cell r="U209" t="str">
            <v/>
          </cell>
          <cell r="V209">
            <v>0</v>
          </cell>
          <cell r="W209" t="str">
            <v/>
          </cell>
          <cell r="X209">
            <v>0</v>
          </cell>
          <cell r="Y209" t="str">
            <v/>
          </cell>
          <cell r="Z209" t="str">
            <v/>
          </cell>
          <cell r="AA209" t="str">
            <v>Aditiv</v>
          </cell>
          <cell r="AB209">
            <v>0</v>
          </cell>
          <cell r="AC209" t="str">
            <v/>
          </cell>
          <cell r="AD209" t="str">
            <v/>
          </cell>
          <cell r="AE209" t="str">
            <v/>
          </cell>
          <cell r="AF209" t="str">
            <v/>
          </cell>
          <cell r="AG209">
            <v>0</v>
          </cell>
          <cell r="AH209" t="str">
            <v>EST</v>
          </cell>
          <cell r="AI209">
            <v>0</v>
          </cell>
          <cell r="AJ209" t="str">
            <v/>
          </cell>
          <cell r="AK209" t="str">
            <v/>
          </cell>
          <cell r="AM209">
            <v>0</v>
          </cell>
          <cell r="AN209" t="str">
            <v>KG</v>
          </cell>
          <cell r="AO209" t="str">
            <v>***</v>
          </cell>
          <cell r="AP209" t="str">
            <v>zzzzzz</v>
          </cell>
          <cell r="AQ209" t="b">
            <v>0</v>
          </cell>
          <cell r="AR209" t="b">
            <v>1</v>
          </cell>
          <cell r="AS209">
            <v>21</v>
          </cell>
          <cell r="AT209">
            <v>0</v>
          </cell>
          <cell r="AU209">
            <v>1</v>
          </cell>
          <cell r="AV209">
            <v>0.01</v>
          </cell>
          <cell r="AW209" t="b">
            <v>0</v>
          </cell>
          <cell r="AX209" t="str">
            <v/>
          </cell>
          <cell r="AY209" t="b">
            <v>0</v>
          </cell>
          <cell r="AZ209" t="b">
            <v>0</v>
          </cell>
          <cell r="BA209">
            <v>0</v>
          </cell>
          <cell r="BB209">
            <v>0</v>
          </cell>
          <cell r="BC209">
            <v>45</v>
          </cell>
          <cell r="BD209" t="str">
            <v>LIB</v>
          </cell>
          <cell r="BE209" t="str">
            <v>LIB</v>
          </cell>
          <cell r="BF209">
            <v>1</v>
          </cell>
          <cell r="BG209">
            <v>0</v>
          </cell>
          <cell r="BH209" t="str">
            <v/>
          </cell>
          <cell r="BI209" t="str">
            <v/>
          </cell>
          <cell r="BJ209" t="str">
            <v/>
          </cell>
          <cell r="BK209" t="str">
            <v/>
          </cell>
          <cell r="BL209">
            <v>140</v>
          </cell>
          <cell r="BM209">
            <v>511</v>
          </cell>
          <cell r="BN209">
            <v>190</v>
          </cell>
          <cell r="BO209">
            <v>1978</v>
          </cell>
          <cell r="BP209">
            <v>0</v>
          </cell>
          <cell r="BQ209">
            <v>2819</v>
          </cell>
        </row>
        <row r="210">
          <cell r="A210" t="str">
            <v>000407</v>
          </cell>
          <cell r="B210" t="str">
            <v/>
          </cell>
          <cell r="C210" t="str">
            <v/>
          </cell>
          <cell r="D210" t="str">
            <v>FLOW MCCAIN DISCOS MOZZ. EX</v>
          </cell>
          <cell r="E210" t="str">
            <v>MCCAIN</v>
          </cell>
          <cell r="F210" t="str">
            <v>IN</v>
          </cell>
          <cell r="G210" t="str">
            <v>KG</v>
          </cell>
          <cell r="H210" t="str">
            <v>0112</v>
          </cell>
          <cell r="I210" t="b">
            <v>1</v>
          </cell>
          <cell r="J210" t="b">
            <v>1</v>
          </cell>
          <cell r="K210" t="b">
            <v>0</v>
          </cell>
          <cell r="L210" t="str">
            <v>CompraVenta</v>
          </cell>
          <cell r="M210" t="str">
            <v>N</v>
          </cell>
          <cell r="N210" t="b">
            <v>1</v>
          </cell>
          <cell r="O210">
            <v>0.01</v>
          </cell>
          <cell r="P210" t="b">
            <v>0</v>
          </cell>
          <cell r="Q210" t="str">
            <v>INTERNO</v>
          </cell>
          <cell r="R210">
            <v>0</v>
          </cell>
          <cell r="S210" t="str">
            <v/>
          </cell>
          <cell r="T210">
            <v>0</v>
          </cell>
          <cell r="U210" t="str">
            <v/>
          </cell>
          <cell r="V210">
            <v>0</v>
          </cell>
          <cell r="W210" t="str">
            <v/>
          </cell>
          <cell r="X210">
            <v>0</v>
          </cell>
          <cell r="Y210" t="str">
            <v/>
          </cell>
          <cell r="Z210" t="str">
            <v/>
          </cell>
          <cell r="AA210" t="str">
            <v>Flow</v>
          </cell>
          <cell r="AB210">
            <v>0</v>
          </cell>
          <cell r="AC210" t="str">
            <v/>
          </cell>
          <cell r="AD210" t="str">
            <v/>
          </cell>
          <cell r="AE210" t="str">
            <v/>
          </cell>
          <cell r="AF210" t="str">
            <v/>
          </cell>
          <cell r="AG210">
            <v>0</v>
          </cell>
          <cell r="AH210" t="str">
            <v>EST</v>
          </cell>
          <cell r="AI210">
            <v>0</v>
          </cell>
          <cell r="AJ210" t="str">
            <v/>
          </cell>
          <cell r="AK210" t="str">
            <v/>
          </cell>
          <cell r="AM210">
            <v>0</v>
          </cell>
          <cell r="AN210" t="str">
            <v>KG</v>
          </cell>
          <cell r="AO210" t="str">
            <v>***</v>
          </cell>
          <cell r="AP210" t="str">
            <v>zzzzzz</v>
          </cell>
          <cell r="AQ210" t="b">
            <v>0</v>
          </cell>
          <cell r="AR210" t="b">
            <v>1</v>
          </cell>
          <cell r="AS210">
            <v>35</v>
          </cell>
          <cell r="AT210">
            <v>0</v>
          </cell>
          <cell r="AU210">
            <v>1</v>
          </cell>
          <cell r="AV210">
            <v>0.01</v>
          </cell>
          <cell r="AW210" t="b">
            <v>0</v>
          </cell>
          <cell r="AX210" t="str">
            <v/>
          </cell>
          <cell r="AY210" t="b">
            <v>0</v>
          </cell>
          <cell r="AZ210" t="b">
            <v>0</v>
          </cell>
          <cell r="BA210">
            <v>0</v>
          </cell>
          <cell r="BB210">
            <v>0</v>
          </cell>
          <cell r="BC210">
            <v>45</v>
          </cell>
          <cell r="BD210" t="str">
            <v>LIB</v>
          </cell>
          <cell r="BE210" t="str">
            <v>LIB</v>
          </cell>
          <cell r="BF210">
            <v>1</v>
          </cell>
          <cell r="BG210">
            <v>0</v>
          </cell>
          <cell r="BH210" t="str">
            <v/>
          </cell>
          <cell r="BI210" t="str">
            <v/>
          </cell>
          <cell r="BJ210" t="str">
            <v/>
          </cell>
          <cell r="BK210" t="str">
            <v/>
          </cell>
          <cell r="BL210">
            <v>140</v>
          </cell>
          <cell r="BM210">
            <v>511</v>
          </cell>
          <cell r="BN210">
            <v>190</v>
          </cell>
          <cell r="BO210">
            <v>1978</v>
          </cell>
          <cell r="BP210">
            <v>0</v>
          </cell>
          <cell r="BQ210">
            <v>2819</v>
          </cell>
        </row>
        <row r="211">
          <cell r="A211" t="str">
            <v>000408</v>
          </cell>
          <cell r="B211" t="str">
            <v>GIVAU.BA-9869-7</v>
          </cell>
          <cell r="C211" t="str">
            <v/>
          </cell>
          <cell r="D211" t="str">
            <v>SABORIZANTE QUESO C</v>
          </cell>
          <cell r="E211" t="str">
            <v>CONT.ALERGENO</v>
          </cell>
          <cell r="F211" t="str">
            <v>IN</v>
          </cell>
          <cell r="G211" t="str">
            <v>KGS</v>
          </cell>
          <cell r="H211" t="str">
            <v>019</v>
          </cell>
          <cell r="I211" t="b">
            <v>1</v>
          </cell>
          <cell r="J211" t="b">
            <v>1</v>
          </cell>
          <cell r="K211" t="b">
            <v>0</v>
          </cell>
          <cell r="L211" t="str">
            <v>CompraVenta</v>
          </cell>
          <cell r="M211" t="str">
            <v>N</v>
          </cell>
          <cell r="N211" t="b">
            <v>1</v>
          </cell>
          <cell r="O211">
            <v>0.01</v>
          </cell>
          <cell r="P211" t="b">
            <v>0</v>
          </cell>
          <cell r="Q211" t="str">
            <v>INTERNO</v>
          </cell>
          <cell r="R211">
            <v>0</v>
          </cell>
          <cell r="S211" t="str">
            <v/>
          </cell>
          <cell r="T211">
            <v>0</v>
          </cell>
          <cell r="U211" t="str">
            <v/>
          </cell>
          <cell r="V211">
            <v>0</v>
          </cell>
          <cell r="W211" t="str">
            <v/>
          </cell>
          <cell r="X211">
            <v>0</v>
          </cell>
          <cell r="Y211" t="str">
            <v/>
          </cell>
          <cell r="Z211" t="str">
            <v/>
          </cell>
          <cell r="AA211" t="str">
            <v>Sabori</v>
          </cell>
          <cell r="AB211">
            <v>0</v>
          </cell>
          <cell r="AC211" t="str">
            <v/>
          </cell>
          <cell r="AD211" t="str">
            <v/>
          </cell>
          <cell r="AE211" t="str">
            <v/>
          </cell>
          <cell r="AF211" t="str">
            <v/>
          </cell>
          <cell r="AG211">
            <v>0</v>
          </cell>
          <cell r="AH211" t="str">
            <v>EST</v>
          </cell>
          <cell r="AI211">
            <v>0</v>
          </cell>
          <cell r="AJ211" t="str">
            <v/>
          </cell>
          <cell r="AK211" t="str">
            <v/>
          </cell>
          <cell r="AM211">
            <v>0</v>
          </cell>
          <cell r="AN211" t="str">
            <v>KGS</v>
          </cell>
          <cell r="AO211" t="str">
            <v>***</v>
          </cell>
          <cell r="AP211" t="str">
            <v>zzzzzz</v>
          </cell>
          <cell r="AQ211" t="b">
            <v>0</v>
          </cell>
          <cell r="AR211" t="b">
            <v>1</v>
          </cell>
          <cell r="AS211">
            <v>0</v>
          </cell>
          <cell r="AT211">
            <v>0</v>
          </cell>
          <cell r="AU211">
            <v>1</v>
          </cell>
          <cell r="AV211">
            <v>0.01</v>
          </cell>
          <cell r="AW211" t="b">
            <v>0</v>
          </cell>
          <cell r="AX211" t="str">
            <v/>
          </cell>
          <cell r="AY211" t="b">
            <v>0</v>
          </cell>
          <cell r="AZ211" t="b">
            <v>0</v>
          </cell>
          <cell r="BA211">
            <v>0</v>
          </cell>
          <cell r="BB211">
            <v>0</v>
          </cell>
          <cell r="BC211">
            <v>0</v>
          </cell>
          <cell r="BD211" t="str">
            <v>LIB</v>
          </cell>
          <cell r="BE211" t="str">
            <v>LIB</v>
          </cell>
          <cell r="BF211">
            <v>1</v>
          </cell>
          <cell r="BG211">
            <v>0</v>
          </cell>
          <cell r="BH211" t="str">
            <v/>
          </cell>
          <cell r="BI211" t="str">
            <v/>
          </cell>
          <cell r="BJ211" t="str">
            <v/>
          </cell>
          <cell r="BK211" t="str">
            <v/>
          </cell>
          <cell r="BL211">
            <v>140</v>
          </cell>
          <cell r="BM211">
            <v>511</v>
          </cell>
          <cell r="BN211">
            <v>190</v>
          </cell>
          <cell r="BO211">
            <v>1978</v>
          </cell>
          <cell r="BP211">
            <v>0</v>
          </cell>
          <cell r="BQ211">
            <v>2819</v>
          </cell>
        </row>
        <row r="212">
          <cell r="A212" t="str">
            <v>000409</v>
          </cell>
          <cell r="B212" t="str">
            <v>CAJA MC CAIN BR</v>
          </cell>
          <cell r="C212" t="str">
            <v/>
          </cell>
          <cell r="D212" t="str">
            <v>CAJA SECUNDARIA MC CAIN BR</v>
          </cell>
          <cell r="E212" t="str">
            <v>MC CAIN BRASIL C16</v>
          </cell>
          <cell r="F212" t="str">
            <v>IN</v>
          </cell>
          <cell r="G212" t="str">
            <v>UNI</v>
          </cell>
          <cell r="H212" t="str">
            <v>0128</v>
          </cell>
          <cell r="I212" t="b">
            <v>1</v>
          </cell>
          <cell r="J212" t="b">
            <v>1</v>
          </cell>
          <cell r="K212" t="b">
            <v>0</v>
          </cell>
          <cell r="L212" t="str">
            <v>CompraVenta</v>
          </cell>
          <cell r="M212" t="str">
            <v>N</v>
          </cell>
          <cell r="N212" t="b">
            <v>1</v>
          </cell>
          <cell r="O212">
            <v>0.01</v>
          </cell>
          <cell r="P212" t="b">
            <v>0</v>
          </cell>
          <cell r="Q212" t="str">
            <v>INTERNO</v>
          </cell>
          <cell r="R212">
            <v>0</v>
          </cell>
          <cell r="S212" t="str">
            <v/>
          </cell>
          <cell r="T212">
            <v>0</v>
          </cell>
          <cell r="U212" t="str">
            <v/>
          </cell>
          <cell r="V212">
            <v>0</v>
          </cell>
          <cell r="W212" t="str">
            <v/>
          </cell>
          <cell r="X212">
            <v>0</v>
          </cell>
          <cell r="Y212" t="str">
            <v/>
          </cell>
          <cell r="Z212" t="str">
            <v/>
          </cell>
          <cell r="AA212" t="str">
            <v>Cajas</v>
          </cell>
          <cell r="AB212">
            <v>0</v>
          </cell>
          <cell r="AC212" t="str">
            <v/>
          </cell>
          <cell r="AD212" t="str">
            <v/>
          </cell>
          <cell r="AE212" t="str">
            <v/>
          </cell>
          <cell r="AF212" t="str">
            <v/>
          </cell>
          <cell r="AG212">
            <v>0</v>
          </cell>
          <cell r="AH212" t="str">
            <v>EST</v>
          </cell>
          <cell r="AI212">
            <v>0</v>
          </cell>
          <cell r="AJ212" t="str">
            <v/>
          </cell>
          <cell r="AK212" t="str">
            <v/>
          </cell>
          <cell r="AM212">
            <v>0</v>
          </cell>
          <cell r="AN212" t="str">
            <v>UNI</v>
          </cell>
          <cell r="AO212" t="str">
            <v>***</v>
          </cell>
          <cell r="AP212" t="str">
            <v>zzzzzz</v>
          </cell>
          <cell r="AQ212" t="b">
            <v>0</v>
          </cell>
          <cell r="AR212" t="b">
            <v>1</v>
          </cell>
          <cell r="AS212">
            <v>15</v>
          </cell>
          <cell r="AT212">
            <v>0</v>
          </cell>
          <cell r="AU212">
            <v>1</v>
          </cell>
          <cell r="AV212">
            <v>0.01</v>
          </cell>
          <cell r="AW212" t="b">
            <v>0</v>
          </cell>
          <cell r="AX212" t="str">
            <v/>
          </cell>
          <cell r="AY212" t="b">
            <v>0</v>
          </cell>
          <cell r="AZ212" t="b">
            <v>0</v>
          </cell>
          <cell r="BA212">
            <v>0</v>
          </cell>
          <cell r="BB212">
            <v>0</v>
          </cell>
          <cell r="BC212">
            <v>45</v>
          </cell>
          <cell r="BD212" t="str">
            <v>LIB</v>
          </cell>
          <cell r="BE212" t="str">
            <v>LIB</v>
          </cell>
          <cell r="BF212">
            <v>1</v>
          </cell>
          <cell r="BG212">
            <v>0</v>
          </cell>
          <cell r="BH212" t="str">
            <v/>
          </cell>
          <cell r="BI212" t="str">
            <v/>
          </cell>
          <cell r="BJ212" t="str">
            <v/>
          </cell>
          <cell r="BK212" t="str">
            <v/>
          </cell>
          <cell r="BL212">
            <v>140</v>
          </cell>
          <cell r="BM212">
            <v>511</v>
          </cell>
          <cell r="BN212">
            <v>190</v>
          </cell>
          <cell r="BO212">
            <v>1978</v>
          </cell>
          <cell r="BP212">
            <v>0</v>
          </cell>
          <cell r="BQ212">
            <v>2819</v>
          </cell>
        </row>
        <row r="213">
          <cell r="A213" t="str">
            <v>000410</v>
          </cell>
          <cell r="B213" t="str">
            <v>PALITOS MCCAIN</v>
          </cell>
          <cell r="C213" t="str">
            <v/>
          </cell>
          <cell r="D213" t="str">
            <v>FLOW PALITOS MUSSARELA X1,05KG</v>
          </cell>
          <cell r="E213" t="str">
            <v>FLOW MCCAIN BRASIL</v>
          </cell>
          <cell r="F213" t="str">
            <v>IN</v>
          </cell>
          <cell r="G213" t="str">
            <v>KG</v>
          </cell>
          <cell r="H213" t="str">
            <v>0112</v>
          </cell>
          <cell r="I213" t="b">
            <v>1</v>
          </cell>
          <cell r="J213" t="b">
            <v>1</v>
          </cell>
          <cell r="K213" t="b">
            <v>0</v>
          </cell>
          <cell r="L213" t="str">
            <v>CompraVenta</v>
          </cell>
          <cell r="M213" t="str">
            <v>N</v>
          </cell>
          <cell r="N213" t="b">
            <v>1</v>
          </cell>
          <cell r="O213">
            <v>0.01</v>
          </cell>
          <cell r="P213" t="b">
            <v>0</v>
          </cell>
          <cell r="Q213" t="str">
            <v>INTERNO</v>
          </cell>
          <cell r="R213">
            <v>0</v>
          </cell>
          <cell r="S213" t="str">
            <v/>
          </cell>
          <cell r="T213">
            <v>0</v>
          </cell>
          <cell r="U213" t="str">
            <v/>
          </cell>
          <cell r="V213">
            <v>0</v>
          </cell>
          <cell r="W213" t="str">
            <v/>
          </cell>
          <cell r="X213">
            <v>0</v>
          </cell>
          <cell r="Y213" t="str">
            <v/>
          </cell>
          <cell r="Z213" t="str">
            <v/>
          </cell>
          <cell r="AA213" t="str">
            <v>Flow</v>
          </cell>
          <cell r="AB213">
            <v>0</v>
          </cell>
          <cell r="AC213" t="str">
            <v/>
          </cell>
          <cell r="AD213" t="str">
            <v/>
          </cell>
          <cell r="AE213" t="str">
            <v/>
          </cell>
          <cell r="AF213" t="str">
            <v/>
          </cell>
          <cell r="AG213">
            <v>0</v>
          </cell>
          <cell r="AH213" t="str">
            <v>EST</v>
          </cell>
          <cell r="AI213">
            <v>0</v>
          </cell>
          <cell r="AJ213" t="str">
            <v/>
          </cell>
          <cell r="AK213" t="str">
            <v/>
          </cell>
          <cell r="AM213">
            <v>0</v>
          </cell>
          <cell r="AN213" t="str">
            <v>KG</v>
          </cell>
          <cell r="AO213" t="str">
            <v>***</v>
          </cell>
          <cell r="AP213" t="str">
            <v>zzzzzz</v>
          </cell>
          <cell r="AQ213" t="b">
            <v>0</v>
          </cell>
          <cell r="AR213" t="b">
            <v>1</v>
          </cell>
          <cell r="AS213">
            <v>35</v>
          </cell>
          <cell r="AT213">
            <v>0</v>
          </cell>
          <cell r="AU213">
            <v>1</v>
          </cell>
          <cell r="AV213">
            <v>0.01</v>
          </cell>
          <cell r="AW213" t="b">
            <v>0</v>
          </cell>
          <cell r="AX213" t="str">
            <v/>
          </cell>
          <cell r="AY213" t="b">
            <v>0</v>
          </cell>
          <cell r="AZ213" t="b">
            <v>0</v>
          </cell>
          <cell r="BA213">
            <v>0</v>
          </cell>
          <cell r="BB213">
            <v>0</v>
          </cell>
          <cell r="BC213">
            <v>45</v>
          </cell>
          <cell r="BD213" t="str">
            <v>LIB</v>
          </cell>
          <cell r="BE213" t="str">
            <v>LIB</v>
          </cell>
          <cell r="BF213">
            <v>1</v>
          </cell>
          <cell r="BG213">
            <v>0</v>
          </cell>
          <cell r="BH213" t="str">
            <v/>
          </cell>
          <cell r="BI213" t="str">
            <v/>
          </cell>
          <cell r="BJ213" t="str">
            <v/>
          </cell>
          <cell r="BK213" t="str">
            <v/>
          </cell>
          <cell r="BL213">
            <v>140</v>
          </cell>
          <cell r="BM213">
            <v>511</v>
          </cell>
          <cell r="BN213">
            <v>190</v>
          </cell>
          <cell r="BO213">
            <v>1978</v>
          </cell>
          <cell r="BP213">
            <v>0</v>
          </cell>
          <cell r="BQ213">
            <v>2819</v>
          </cell>
        </row>
        <row r="214">
          <cell r="A214" t="str">
            <v>000411</v>
          </cell>
          <cell r="B214" t="str">
            <v/>
          </cell>
          <cell r="C214" t="str">
            <v/>
          </cell>
          <cell r="D214" t="str">
            <v>FLOW MS BRF X 5</v>
          </cell>
          <cell r="E214" t="str">
            <v>BRF</v>
          </cell>
          <cell r="F214" t="str">
            <v>IN</v>
          </cell>
          <cell r="G214" t="str">
            <v>KG</v>
          </cell>
          <cell r="H214" t="str">
            <v>0112</v>
          </cell>
          <cell r="I214" t="b">
            <v>1</v>
          </cell>
          <cell r="J214" t="b">
            <v>1</v>
          </cell>
          <cell r="K214" t="b">
            <v>0</v>
          </cell>
          <cell r="L214" t="str">
            <v>CompraVenta</v>
          </cell>
          <cell r="M214" t="str">
            <v>N</v>
          </cell>
          <cell r="N214" t="b">
            <v>1</v>
          </cell>
          <cell r="O214">
            <v>0.01</v>
          </cell>
          <cell r="P214" t="b">
            <v>0</v>
          </cell>
          <cell r="Q214" t="str">
            <v>INTERNO</v>
          </cell>
          <cell r="R214">
            <v>0</v>
          </cell>
          <cell r="S214" t="str">
            <v/>
          </cell>
          <cell r="T214">
            <v>0</v>
          </cell>
          <cell r="U214" t="str">
            <v/>
          </cell>
          <cell r="V214">
            <v>0</v>
          </cell>
          <cell r="W214" t="str">
            <v/>
          </cell>
          <cell r="X214">
            <v>0</v>
          </cell>
          <cell r="Y214" t="str">
            <v/>
          </cell>
          <cell r="Z214" t="str">
            <v/>
          </cell>
          <cell r="AA214" t="str">
            <v>Flow</v>
          </cell>
          <cell r="AB214">
            <v>0</v>
          </cell>
          <cell r="AC214" t="str">
            <v/>
          </cell>
          <cell r="AD214" t="str">
            <v/>
          </cell>
          <cell r="AE214" t="str">
            <v/>
          </cell>
          <cell r="AF214" t="str">
            <v/>
          </cell>
          <cell r="AG214">
            <v>0</v>
          </cell>
          <cell r="AH214" t="str">
            <v>EST</v>
          </cell>
          <cell r="AI214">
            <v>0</v>
          </cell>
          <cell r="AJ214" t="str">
            <v/>
          </cell>
          <cell r="AK214" t="str">
            <v/>
          </cell>
          <cell r="AM214">
            <v>0</v>
          </cell>
          <cell r="AN214" t="str">
            <v>KG</v>
          </cell>
          <cell r="AO214" t="str">
            <v>***</v>
          </cell>
          <cell r="AP214" t="str">
            <v>zzzzzz</v>
          </cell>
          <cell r="AQ214" t="b">
            <v>0</v>
          </cell>
          <cell r="AR214" t="b">
            <v>1</v>
          </cell>
          <cell r="AS214">
            <v>35</v>
          </cell>
          <cell r="AT214">
            <v>0</v>
          </cell>
          <cell r="AU214">
            <v>1</v>
          </cell>
          <cell r="AV214">
            <v>0.01</v>
          </cell>
          <cell r="AW214" t="b">
            <v>0</v>
          </cell>
          <cell r="AX214" t="str">
            <v/>
          </cell>
          <cell r="AY214" t="b">
            <v>0</v>
          </cell>
          <cell r="AZ214" t="b">
            <v>0</v>
          </cell>
          <cell r="BA214">
            <v>0</v>
          </cell>
          <cell r="BB214">
            <v>0</v>
          </cell>
          <cell r="BC214">
            <v>45</v>
          </cell>
          <cell r="BD214" t="str">
            <v>LIB</v>
          </cell>
          <cell r="BE214" t="str">
            <v>LIB</v>
          </cell>
          <cell r="BF214">
            <v>1</v>
          </cell>
          <cell r="BG214">
            <v>0</v>
          </cell>
          <cell r="BH214" t="str">
            <v/>
          </cell>
          <cell r="BI214" t="str">
            <v/>
          </cell>
          <cell r="BJ214" t="str">
            <v/>
          </cell>
          <cell r="BK214" t="str">
            <v/>
          </cell>
          <cell r="BL214">
            <v>140</v>
          </cell>
          <cell r="BM214">
            <v>511</v>
          </cell>
          <cell r="BN214">
            <v>190</v>
          </cell>
          <cell r="BO214">
            <v>1978</v>
          </cell>
          <cell r="BP214">
            <v>0</v>
          </cell>
          <cell r="BQ214">
            <v>2819</v>
          </cell>
        </row>
        <row r="215">
          <cell r="A215" t="str">
            <v>000412</v>
          </cell>
          <cell r="B215" t="str">
            <v>CARGILL</v>
          </cell>
          <cell r="C215" t="str">
            <v/>
          </cell>
          <cell r="D215" t="str">
            <v>BATTER B</v>
          </cell>
          <cell r="E215" t="str">
            <v>CONT.ALERGENO</v>
          </cell>
          <cell r="F215" t="str">
            <v>IN</v>
          </cell>
          <cell r="G215" t="str">
            <v>KGS</v>
          </cell>
          <cell r="H215" t="str">
            <v>0110</v>
          </cell>
          <cell r="I215" t="b">
            <v>1</v>
          </cell>
          <cell r="J215" t="b">
            <v>1</v>
          </cell>
          <cell r="K215" t="b">
            <v>0</v>
          </cell>
          <cell r="L215" t="str">
            <v>CompraVenta</v>
          </cell>
          <cell r="M215" t="str">
            <v>N</v>
          </cell>
          <cell r="N215" t="b">
            <v>1</v>
          </cell>
          <cell r="O215">
            <v>0.01</v>
          </cell>
          <cell r="P215" t="b">
            <v>0</v>
          </cell>
          <cell r="Q215" t="str">
            <v>INTERNO</v>
          </cell>
          <cell r="R215">
            <v>0</v>
          </cell>
          <cell r="S215" t="str">
            <v/>
          </cell>
          <cell r="T215">
            <v>0</v>
          </cell>
          <cell r="U215" t="str">
            <v/>
          </cell>
          <cell r="V215">
            <v>0</v>
          </cell>
          <cell r="W215" t="str">
            <v/>
          </cell>
          <cell r="X215">
            <v>0</v>
          </cell>
          <cell r="Y215" t="str">
            <v/>
          </cell>
          <cell r="Z215" t="str">
            <v/>
          </cell>
          <cell r="AA215" t="str">
            <v>Batter</v>
          </cell>
          <cell r="AB215">
            <v>0</v>
          </cell>
          <cell r="AC215" t="str">
            <v/>
          </cell>
          <cell r="AD215" t="str">
            <v/>
          </cell>
          <cell r="AE215" t="str">
            <v/>
          </cell>
          <cell r="AF215" t="str">
            <v/>
          </cell>
          <cell r="AG215">
            <v>0</v>
          </cell>
          <cell r="AH215" t="str">
            <v>EST</v>
          </cell>
          <cell r="AI215">
            <v>0</v>
          </cell>
          <cell r="AJ215" t="str">
            <v/>
          </cell>
          <cell r="AK215" t="str">
            <v/>
          </cell>
          <cell r="AM215">
            <v>0</v>
          </cell>
          <cell r="AN215" t="str">
            <v>KGS</v>
          </cell>
          <cell r="AO215" t="str">
            <v>***</v>
          </cell>
          <cell r="AP215" t="str">
            <v>zzzzzz</v>
          </cell>
          <cell r="AQ215" t="b">
            <v>0</v>
          </cell>
          <cell r="AR215" t="b">
            <v>1</v>
          </cell>
          <cell r="AS215">
            <v>0</v>
          </cell>
          <cell r="AT215">
            <v>0</v>
          </cell>
          <cell r="AU215">
            <v>1</v>
          </cell>
          <cell r="AV215">
            <v>0.01</v>
          </cell>
          <cell r="AW215" t="b">
            <v>0</v>
          </cell>
          <cell r="AX215" t="str">
            <v/>
          </cell>
          <cell r="AY215" t="b">
            <v>0</v>
          </cell>
          <cell r="AZ215" t="b">
            <v>0</v>
          </cell>
          <cell r="BA215">
            <v>0</v>
          </cell>
          <cell r="BB215">
            <v>0</v>
          </cell>
          <cell r="BC215">
            <v>0</v>
          </cell>
          <cell r="BD215" t="str">
            <v>LIB</v>
          </cell>
          <cell r="BE215" t="str">
            <v>LIB</v>
          </cell>
          <cell r="BF215">
            <v>1</v>
          </cell>
          <cell r="BG215">
            <v>0</v>
          </cell>
          <cell r="BH215" t="str">
            <v/>
          </cell>
          <cell r="BI215" t="str">
            <v/>
          </cell>
          <cell r="BJ215" t="str">
            <v/>
          </cell>
          <cell r="BK215" t="str">
            <v/>
          </cell>
          <cell r="BL215">
            <v>140</v>
          </cell>
          <cell r="BM215">
            <v>511</v>
          </cell>
          <cell r="BN215">
            <v>190</v>
          </cell>
          <cell r="BO215">
            <v>1978</v>
          </cell>
          <cell r="BP215">
            <v>0</v>
          </cell>
          <cell r="BQ215">
            <v>2819</v>
          </cell>
        </row>
        <row r="216">
          <cell r="A216" t="str">
            <v>000414</v>
          </cell>
          <cell r="B216" t="str">
            <v>ETIQUETA ROSA</v>
          </cell>
          <cell r="C216" t="str">
            <v/>
          </cell>
          <cell r="D216" t="str">
            <v>ETIQUETA 100X200 ROSA</v>
          </cell>
          <cell r="E216" t="str">
            <v>DOBLE</v>
          </cell>
          <cell r="F216" t="str">
            <v>IN</v>
          </cell>
          <cell r="G216" t="str">
            <v>UNI</v>
          </cell>
          <cell r="H216" t="str">
            <v>0128</v>
          </cell>
          <cell r="I216" t="b">
            <v>1</v>
          </cell>
          <cell r="J216" t="b">
            <v>0</v>
          </cell>
          <cell r="K216" t="b">
            <v>0</v>
          </cell>
          <cell r="L216" t="str">
            <v>CompraVenta</v>
          </cell>
          <cell r="M216" t="str">
            <v>N</v>
          </cell>
          <cell r="N216" t="b">
            <v>1</v>
          </cell>
          <cell r="O216">
            <v>2</v>
          </cell>
          <cell r="P216" t="b">
            <v>0</v>
          </cell>
          <cell r="Q216" t="str">
            <v>INTERNO</v>
          </cell>
          <cell r="R216">
            <v>0</v>
          </cell>
          <cell r="S216" t="str">
            <v/>
          </cell>
          <cell r="T216">
            <v>0</v>
          </cell>
          <cell r="U216" t="str">
            <v/>
          </cell>
          <cell r="V216">
            <v>0</v>
          </cell>
          <cell r="W216" t="str">
            <v/>
          </cell>
          <cell r="X216">
            <v>0</v>
          </cell>
          <cell r="Y216" t="str">
            <v/>
          </cell>
          <cell r="Z216" t="str">
            <v/>
          </cell>
          <cell r="AA216" t="str">
            <v>Etique</v>
          </cell>
          <cell r="AB216">
            <v>0</v>
          </cell>
          <cell r="AC216" t="str">
            <v/>
          </cell>
          <cell r="AD216" t="str">
            <v/>
          </cell>
          <cell r="AE216" t="str">
            <v/>
          </cell>
          <cell r="AF216" t="str">
            <v/>
          </cell>
          <cell r="AG216">
            <v>0</v>
          </cell>
          <cell r="AH216" t="str">
            <v>N-EST</v>
          </cell>
          <cell r="AI216">
            <v>0</v>
          </cell>
          <cell r="AJ216" t="str">
            <v/>
          </cell>
          <cell r="AK216" t="str">
            <v/>
          </cell>
          <cell r="AM216">
            <v>0</v>
          </cell>
          <cell r="AN216" t="str">
            <v>UNI</v>
          </cell>
          <cell r="AO216" t="str">
            <v>***</v>
          </cell>
          <cell r="AP216" t="str">
            <v>zzzzzz</v>
          </cell>
          <cell r="AQ216" t="b">
            <v>0</v>
          </cell>
          <cell r="AR216" t="b">
            <v>1</v>
          </cell>
          <cell r="AS216">
            <v>0</v>
          </cell>
          <cell r="AT216">
            <v>0</v>
          </cell>
          <cell r="AU216">
            <v>1</v>
          </cell>
          <cell r="AV216">
            <v>0.01</v>
          </cell>
          <cell r="AW216" t="b">
            <v>0</v>
          </cell>
          <cell r="AX216" t="str">
            <v/>
          </cell>
          <cell r="AY216" t="b">
            <v>0</v>
          </cell>
          <cell r="AZ216" t="b">
            <v>0</v>
          </cell>
          <cell r="BA216">
            <v>0</v>
          </cell>
          <cell r="BB216">
            <v>0</v>
          </cell>
          <cell r="BC216">
            <v>0</v>
          </cell>
          <cell r="BD216" t="str">
            <v>LIB</v>
          </cell>
          <cell r="BE216" t="str">
            <v>LIB</v>
          </cell>
          <cell r="BF216">
            <v>1</v>
          </cell>
          <cell r="BG216">
            <v>0</v>
          </cell>
          <cell r="BH216" t="str">
            <v/>
          </cell>
          <cell r="BI216" t="str">
            <v/>
          </cell>
          <cell r="BJ216" t="str">
            <v/>
          </cell>
          <cell r="BK216" t="str">
            <v/>
          </cell>
          <cell r="BL216">
            <v>140</v>
          </cell>
          <cell r="BM216">
            <v>511</v>
          </cell>
          <cell r="BN216">
            <v>190</v>
          </cell>
          <cell r="BO216">
            <v>1978</v>
          </cell>
          <cell r="BP216">
            <v>0</v>
          </cell>
          <cell r="BQ216">
            <v>2819</v>
          </cell>
        </row>
        <row r="217">
          <cell r="A217" t="str">
            <v>000415</v>
          </cell>
          <cell r="B217" t="str">
            <v>ETIQUETA VERDE</v>
          </cell>
          <cell r="C217" t="str">
            <v/>
          </cell>
          <cell r="D217" t="str">
            <v>ETIQUETA 100X200 VERDE</v>
          </cell>
          <cell r="E217" t="str">
            <v>DOBLE</v>
          </cell>
          <cell r="F217" t="str">
            <v>IN</v>
          </cell>
          <cell r="G217" t="str">
            <v>UNI</v>
          </cell>
          <cell r="H217" t="str">
            <v>0128</v>
          </cell>
          <cell r="I217" t="b">
            <v>1</v>
          </cell>
          <cell r="J217" t="b">
            <v>0</v>
          </cell>
          <cell r="K217" t="b">
            <v>0</v>
          </cell>
          <cell r="L217" t="str">
            <v>Compra</v>
          </cell>
          <cell r="M217" t="str">
            <v>N</v>
          </cell>
          <cell r="N217" t="b">
            <v>1</v>
          </cell>
          <cell r="O217">
            <v>0.01</v>
          </cell>
          <cell r="P217" t="b">
            <v>0</v>
          </cell>
          <cell r="Q217" t="str">
            <v>INTERNO</v>
          </cell>
          <cell r="R217">
            <v>0</v>
          </cell>
          <cell r="S217" t="str">
            <v/>
          </cell>
          <cell r="T217">
            <v>0</v>
          </cell>
          <cell r="U217" t="str">
            <v/>
          </cell>
          <cell r="V217">
            <v>0</v>
          </cell>
          <cell r="W217" t="str">
            <v/>
          </cell>
          <cell r="X217">
            <v>0</v>
          </cell>
          <cell r="Y217" t="str">
            <v/>
          </cell>
          <cell r="Z217" t="str">
            <v/>
          </cell>
          <cell r="AA217" t="str">
            <v>Etique</v>
          </cell>
          <cell r="AB217">
            <v>0</v>
          </cell>
          <cell r="AC217" t="str">
            <v/>
          </cell>
          <cell r="AD217" t="str">
            <v/>
          </cell>
          <cell r="AE217" t="str">
            <v/>
          </cell>
          <cell r="AF217" t="str">
            <v/>
          </cell>
          <cell r="AG217">
            <v>0</v>
          </cell>
          <cell r="AH217" t="str">
            <v>N-EST</v>
          </cell>
          <cell r="AI217">
            <v>0</v>
          </cell>
          <cell r="AJ217" t="str">
            <v/>
          </cell>
          <cell r="AK217" t="str">
            <v/>
          </cell>
          <cell r="AM217">
            <v>0</v>
          </cell>
          <cell r="AN217" t="str">
            <v>UNI</v>
          </cell>
          <cell r="AO217" t="str">
            <v>***</v>
          </cell>
          <cell r="AP217" t="str">
            <v>zzzzzz</v>
          </cell>
          <cell r="AQ217" t="b">
            <v>0</v>
          </cell>
          <cell r="AR217" t="b">
            <v>1</v>
          </cell>
          <cell r="AS217">
            <v>0</v>
          </cell>
          <cell r="AT217">
            <v>0</v>
          </cell>
          <cell r="AU217">
            <v>1</v>
          </cell>
          <cell r="AV217">
            <v>0.01</v>
          </cell>
          <cell r="AW217" t="b">
            <v>0</v>
          </cell>
          <cell r="AX217" t="str">
            <v/>
          </cell>
          <cell r="AY217" t="b">
            <v>0</v>
          </cell>
          <cell r="AZ217" t="b">
            <v>0</v>
          </cell>
          <cell r="BA217">
            <v>0</v>
          </cell>
          <cell r="BB217">
            <v>0</v>
          </cell>
          <cell r="BC217">
            <v>0</v>
          </cell>
          <cell r="BD217" t="str">
            <v>LIB</v>
          </cell>
          <cell r="BE217" t="str">
            <v>LIB</v>
          </cell>
          <cell r="BF217">
            <v>1</v>
          </cell>
          <cell r="BG217">
            <v>0</v>
          </cell>
          <cell r="BH217" t="str">
            <v/>
          </cell>
          <cell r="BI217" t="str">
            <v/>
          </cell>
          <cell r="BJ217" t="str">
            <v/>
          </cell>
          <cell r="BK217" t="str">
            <v/>
          </cell>
          <cell r="BL217">
            <v>140</v>
          </cell>
          <cell r="BM217">
            <v>511</v>
          </cell>
          <cell r="BN217">
            <v>190</v>
          </cell>
          <cell r="BO217">
            <v>1978</v>
          </cell>
          <cell r="BP217">
            <v>0</v>
          </cell>
          <cell r="BQ217">
            <v>2819</v>
          </cell>
        </row>
        <row r="218">
          <cell r="A218" t="str">
            <v>000416</v>
          </cell>
          <cell r="B218" t="str">
            <v>ETIQUETA CELEST</v>
          </cell>
          <cell r="C218" t="str">
            <v/>
          </cell>
          <cell r="D218" t="str">
            <v>ETIQUETA 100X200 CELESTE</v>
          </cell>
          <cell r="E218" t="str">
            <v>DOBLE</v>
          </cell>
          <cell r="F218" t="str">
            <v>IN</v>
          </cell>
          <cell r="G218" t="str">
            <v>UNI</v>
          </cell>
          <cell r="H218" t="str">
            <v>0128</v>
          </cell>
          <cell r="I218" t="b">
            <v>1</v>
          </cell>
          <cell r="J218" t="b">
            <v>0</v>
          </cell>
          <cell r="K218" t="b">
            <v>0</v>
          </cell>
          <cell r="L218" t="str">
            <v>Compra</v>
          </cell>
          <cell r="M218" t="str">
            <v>N</v>
          </cell>
          <cell r="N218" t="b">
            <v>1</v>
          </cell>
          <cell r="O218">
            <v>0.01</v>
          </cell>
          <cell r="P218" t="b">
            <v>0</v>
          </cell>
          <cell r="Q218" t="str">
            <v>INTERNO</v>
          </cell>
          <cell r="R218">
            <v>0</v>
          </cell>
          <cell r="S218" t="str">
            <v/>
          </cell>
          <cell r="T218">
            <v>0</v>
          </cell>
          <cell r="U218" t="str">
            <v/>
          </cell>
          <cell r="V218">
            <v>0</v>
          </cell>
          <cell r="W218" t="str">
            <v/>
          </cell>
          <cell r="X218">
            <v>0</v>
          </cell>
          <cell r="Y218" t="str">
            <v/>
          </cell>
          <cell r="Z218" t="str">
            <v/>
          </cell>
          <cell r="AA218" t="str">
            <v>Etique</v>
          </cell>
          <cell r="AB218">
            <v>0</v>
          </cell>
          <cell r="AC218" t="str">
            <v/>
          </cell>
          <cell r="AD218" t="str">
            <v/>
          </cell>
          <cell r="AE218" t="str">
            <v/>
          </cell>
          <cell r="AF218" t="str">
            <v/>
          </cell>
          <cell r="AG218">
            <v>0</v>
          </cell>
          <cell r="AH218" t="str">
            <v>N-EST</v>
          </cell>
          <cell r="AI218">
            <v>0</v>
          </cell>
          <cell r="AJ218" t="str">
            <v/>
          </cell>
          <cell r="AK218" t="str">
            <v/>
          </cell>
          <cell r="AM218">
            <v>0</v>
          </cell>
          <cell r="AN218" t="str">
            <v>UNI</v>
          </cell>
          <cell r="AO218" t="str">
            <v>***</v>
          </cell>
          <cell r="AP218" t="str">
            <v>zzzzzz</v>
          </cell>
          <cell r="AQ218" t="b">
            <v>0</v>
          </cell>
          <cell r="AR218" t="b">
            <v>1</v>
          </cell>
          <cell r="AS218">
            <v>0</v>
          </cell>
          <cell r="AT218">
            <v>0</v>
          </cell>
          <cell r="AU218">
            <v>1</v>
          </cell>
          <cell r="AV218">
            <v>0.01</v>
          </cell>
          <cell r="AW218" t="b">
            <v>0</v>
          </cell>
          <cell r="AX218" t="str">
            <v/>
          </cell>
          <cell r="AY218" t="b">
            <v>0</v>
          </cell>
          <cell r="AZ218" t="b">
            <v>0</v>
          </cell>
          <cell r="BA218">
            <v>0</v>
          </cell>
          <cell r="BB218">
            <v>0</v>
          </cell>
          <cell r="BC218">
            <v>0</v>
          </cell>
          <cell r="BD218" t="str">
            <v>LIB</v>
          </cell>
          <cell r="BE218" t="str">
            <v>LIB</v>
          </cell>
          <cell r="BF218">
            <v>1</v>
          </cell>
          <cell r="BG218">
            <v>0</v>
          </cell>
          <cell r="BH218" t="str">
            <v/>
          </cell>
          <cell r="BI218" t="str">
            <v/>
          </cell>
          <cell r="BJ218" t="str">
            <v/>
          </cell>
          <cell r="BK218" t="str">
            <v/>
          </cell>
          <cell r="BL218">
            <v>140</v>
          </cell>
          <cell r="BM218">
            <v>511</v>
          </cell>
          <cell r="BN218">
            <v>190</v>
          </cell>
          <cell r="BO218">
            <v>1978</v>
          </cell>
          <cell r="BP218">
            <v>0</v>
          </cell>
          <cell r="BQ218">
            <v>2819</v>
          </cell>
        </row>
        <row r="219">
          <cell r="A219" t="str">
            <v>000417</v>
          </cell>
          <cell r="B219" t="str">
            <v>ETIQUETA AMARIL</v>
          </cell>
          <cell r="C219" t="str">
            <v/>
          </cell>
          <cell r="D219" t="str">
            <v>ETIQUETA 100X200 AMARILLA</v>
          </cell>
          <cell r="E219" t="str">
            <v>DOBLE</v>
          </cell>
          <cell r="F219" t="str">
            <v>IN</v>
          </cell>
          <cell r="G219" t="str">
            <v>UNI</v>
          </cell>
          <cell r="H219" t="str">
            <v>0128</v>
          </cell>
          <cell r="I219" t="b">
            <v>1</v>
          </cell>
          <cell r="J219" t="b">
            <v>0</v>
          </cell>
          <cell r="K219" t="b">
            <v>0</v>
          </cell>
          <cell r="L219" t="str">
            <v>Compra</v>
          </cell>
          <cell r="M219" t="str">
            <v>N</v>
          </cell>
          <cell r="N219" t="b">
            <v>1</v>
          </cell>
          <cell r="O219">
            <v>0.01</v>
          </cell>
          <cell r="P219" t="b">
            <v>0</v>
          </cell>
          <cell r="Q219" t="str">
            <v>INTERNO</v>
          </cell>
          <cell r="R219">
            <v>0</v>
          </cell>
          <cell r="S219" t="str">
            <v/>
          </cell>
          <cell r="T219">
            <v>0</v>
          </cell>
          <cell r="U219" t="str">
            <v/>
          </cell>
          <cell r="V219">
            <v>0</v>
          </cell>
          <cell r="W219" t="str">
            <v/>
          </cell>
          <cell r="X219">
            <v>0</v>
          </cell>
          <cell r="Y219" t="str">
            <v/>
          </cell>
          <cell r="Z219" t="str">
            <v/>
          </cell>
          <cell r="AA219" t="str">
            <v>Etique</v>
          </cell>
          <cell r="AB219">
            <v>0</v>
          </cell>
          <cell r="AC219" t="str">
            <v/>
          </cell>
          <cell r="AD219" t="str">
            <v/>
          </cell>
          <cell r="AE219" t="str">
            <v/>
          </cell>
          <cell r="AF219" t="str">
            <v/>
          </cell>
          <cell r="AG219">
            <v>0</v>
          </cell>
          <cell r="AH219" t="str">
            <v>N-EST</v>
          </cell>
          <cell r="AI219">
            <v>0</v>
          </cell>
          <cell r="AJ219" t="str">
            <v/>
          </cell>
          <cell r="AK219" t="str">
            <v/>
          </cell>
          <cell r="AM219">
            <v>0</v>
          </cell>
          <cell r="AN219" t="str">
            <v>UNI</v>
          </cell>
          <cell r="AO219" t="str">
            <v>***</v>
          </cell>
          <cell r="AP219" t="str">
            <v>zzzzzz</v>
          </cell>
          <cell r="AQ219" t="b">
            <v>0</v>
          </cell>
          <cell r="AR219" t="b">
            <v>1</v>
          </cell>
          <cell r="AS219">
            <v>0</v>
          </cell>
          <cell r="AT219">
            <v>0</v>
          </cell>
          <cell r="AU219">
            <v>1</v>
          </cell>
          <cell r="AV219">
            <v>0.01</v>
          </cell>
          <cell r="AW219" t="b">
            <v>0</v>
          </cell>
          <cell r="AX219" t="str">
            <v/>
          </cell>
          <cell r="AY219" t="b">
            <v>0</v>
          </cell>
          <cell r="AZ219" t="b">
            <v>0</v>
          </cell>
          <cell r="BA219">
            <v>0</v>
          </cell>
          <cell r="BB219">
            <v>0</v>
          </cell>
          <cell r="BC219">
            <v>0</v>
          </cell>
          <cell r="BD219" t="str">
            <v>LIB</v>
          </cell>
          <cell r="BE219" t="str">
            <v>LIB</v>
          </cell>
          <cell r="BF219">
            <v>1</v>
          </cell>
          <cell r="BG219">
            <v>0</v>
          </cell>
          <cell r="BH219" t="str">
            <v/>
          </cell>
          <cell r="BI219" t="str">
            <v/>
          </cell>
          <cell r="BJ219" t="str">
            <v/>
          </cell>
          <cell r="BK219" t="str">
            <v/>
          </cell>
          <cell r="BL219">
            <v>140</v>
          </cell>
          <cell r="BM219">
            <v>511</v>
          </cell>
          <cell r="BN219">
            <v>190</v>
          </cell>
          <cell r="BO219">
            <v>1978</v>
          </cell>
          <cell r="BP219">
            <v>0</v>
          </cell>
          <cell r="BQ219">
            <v>2819</v>
          </cell>
        </row>
        <row r="220">
          <cell r="A220" t="str">
            <v>000418</v>
          </cell>
          <cell r="B220" t="str">
            <v>PRECISA</v>
          </cell>
          <cell r="C220" t="str">
            <v/>
          </cell>
          <cell r="D220" t="str">
            <v>ALMIDON MODIFICADO B</v>
          </cell>
          <cell r="E220" t="str">
            <v>CONT. ALERGENO</v>
          </cell>
          <cell r="F220" t="str">
            <v>IN</v>
          </cell>
          <cell r="G220" t="str">
            <v>KG</v>
          </cell>
          <cell r="H220" t="str">
            <v>0112</v>
          </cell>
          <cell r="I220" t="b">
            <v>1</v>
          </cell>
          <cell r="J220" t="b">
            <v>1</v>
          </cell>
          <cell r="K220" t="b">
            <v>0</v>
          </cell>
          <cell r="L220" t="str">
            <v>Compra</v>
          </cell>
          <cell r="M220" t="str">
            <v>N</v>
          </cell>
          <cell r="N220" t="b">
            <v>1</v>
          </cell>
          <cell r="O220">
            <v>0.01</v>
          </cell>
          <cell r="P220" t="b">
            <v>0</v>
          </cell>
          <cell r="Q220" t="str">
            <v>INTERNO</v>
          </cell>
          <cell r="R220">
            <v>0</v>
          </cell>
          <cell r="S220" t="str">
            <v/>
          </cell>
          <cell r="T220">
            <v>0</v>
          </cell>
          <cell r="U220" t="str">
            <v/>
          </cell>
          <cell r="V220">
            <v>0</v>
          </cell>
          <cell r="W220" t="str">
            <v/>
          </cell>
          <cell r="X220">
            <v>0</v>
          </cell>
          <cell r="Y220" t="str">
            <v/>
          </cell>
          <cell r="Z220" t="str">
            <v/>
          </cell>
          <cell r="AA220" t="str">
            <v>Aditiv</v>
          </cell>
          <cell r="AB220">
            <v>0</v>
          </cell>
          <cell r="AC220" t="str">
            <v/>
          </cell>
          <cell r="AD220" t="str">
            <v/>
          </cell>
          <cell r="AE220" t="str">
            <v/>
          </cell>
          <cell r="AF220" t="str">
            <v/>
          </cell>
          <cell r="AG220">
            <v>0</v>
          </cell>
          <cell r="AH220" t="str">
            <v>EST</v>
          </cell>
          <cell r="AI220">
            <v>0</v>
          </cell>
          <cell r="AJ220" t="str">
            <v/>
          </cell>
          <cell r="AK220" t="str">
            <v/>
          </cell>
          <cell r="AM220">
            <v>0</v>
          </cell>
          <cell r="AN220" t="str">
            <v>KG</v>
          </cell>
          <cell r="AO220" t="str">
            <v>***</v>
          </cell>
          <cell r="AP220" t="str">
            <v>zzzzzz</v>
          </cell>
          <cell r="AQ220" t="b">
            <v>0</v>
          </cell>
          <cell r="AR220" t="b">
            <v>1</v>
          </cell>
          <cell r="AS220">
            <v>0</v>
          </cell>
          <cell r="AT220">
            <v>0</v>
          </cell>
          <cell r="AU220">
            <v>1</v>
          </cell>
          <cell r="AV220">
            <v>0.01</v>
          </cell>
          <cell r="AW220" t="b">
            <v>0</v>
          </cell>
          <cell r="AX220" t="str">
            <v/>
          </cell>
          <cell r="AY220" t="b">
            <v>0</v>
          </cell>
          <cell r="AZ220" t="b">
            <v>0</v>
          </cell>
          <cell r="BA220">
            <v>0</v>
          </cell>
          <cell r="BB220">
            <v>0</v>
          </cell>
          <cell r="BC220">
            <v>0</v>
          </cell>
          <cell r="BD220" t="str">
            <v>LIB</v>
          </cell>
          <cell r="BE220" t="str">
            <v>LIB</v>
          </cell>
          <cell r="BF220">
            <v>1</v>
          </cell>
          <cell r="BG220">
            <v>0</v>
          </cell>
          <cell r="BH220" t="str">
            <v/>
          </cell>
          <cell r="BI220" t="str">
            <v/>
          </cell>
          <cell r="BJ220" t="str">
            <v/>
          </cell>
          <cell r="BK220" t="str">
            <v/>
          </cell>
          <cell r="BL220">
            <v>140</v>
          </cell>
          <cell r="BM220">
            <v>511</v>
          </cell>
          <cell r="BN220">
            <v>190</v>
          </cell>
          <cell r="BO220">
            <v>1978</v>
          </cell>
          <cell r="BP220">
            <v>0</v>
          </cell>
          <cell r="BQ220">
            <v>2819</v>
          </cell>
        </row>
        <row r="221">
          <cell r="A221" t="str">
            <v>000419</v>
          </cell>
          <cell r="B221" t="str">
            <v/>
          </cell>
          <cell r="C221" t="str">
            <v/>
          </cell>
          <cell r="D221" t="str">
            <v>FLOW MS BRF X 4</v>
          </cell>
          <cell r="E221" t="str">
            <v>BRF</v>
          </cell>
          <cell r="F221" t="str">
            <v>IN</v>
          </cell>
          <cell r="G221" t="str">
            <v>KG</v>
          </cell>
          <cell r="H221" t="str">
            <v>0112</v>
          </cell>
          <cell r="I221" t="b">
            <v>1</v>
          </cell>
          <cell r="J221" t="b">
            <v>1</v>
          </cell>
          <cell r="K221" t="b">
            <v>0</v>
          </cell>
          <cell r="L221" t="str">
            <v>CompraVenta</v>
          </cell>
          <cell r="M221" t="str">
            <v>N</v>
          </cell>
          <cell r="N221" t="b">
            <v>1</v>
          </cell>
          <cell r="O221">
            <v>0.01</v>
          </cell>
          <cell r="P221" t="b">
            <v>0</v>
          </cell>
          <cell r="Q221" t="str">
            <v>INTERNO</v>
          </cell>
          <cell r="R221">
            <v>0</v>
          </cell>
          <cell r="S221" t="str">
            <v/>
          </cell>
          <cell r="T221">
            <v>0</v>
          </cell>
          <cell r="U221" t="str">
            <v/>
          </cell>
          <cell r="V221">
            <v>0</v>
          </cell>
          <cell r="W221" t="str">
            <v/>
          </cell>
          <cell r="X221">
            <v>0</v>
          </cell>
          <cell r="Y221" t="str">
            <v/>
          </cell>
          <cell r="Z221" t="str">
            <v/>
          </cell>
          <cell r="AA221" t="str">
            <v>Flow</v>
          </cell>
          <cell r="AB221">
            <v>0</v>
          </cell>
          <cell r="AC221" t="str">
            <v/>
          </cell>
          <cell r="AD221" t="str">
            <v/>
          </cell>
          <cell r="AE221" t="str">
            <v/>
          </cell>
          <cell r="AF221" t="str">
            <v/>
          </cell>
          <cell r="AG221">
            <v>0</v>
          </cell>
          <cell r="AH221" t="str">
            <v>EST</v>
          </cell>
          <cell r="AI221">
            <v>0</v>
          </cell>
          <cell r="AJ221" t="str">
            <v/>
          </cell>
          <cell r="AK221" t="str">
            <v/>
          </cell>
          <cell r="AM221">
            <v>0</v>
          </cell>
          <cell r="AN221" t="str">
            <v>KG</v>
          </cell>
          <cell r="AO221" t="str">
            <v>***</v>
          </cell>
          <cell r="AP221" t="str">
            <v>zzzzzz</v>
          </cell>
          <cell r="AQ221" t="b">
            <v>0</v>
          </cell>
          <cell r="AR221" t="b">
            <v>1</v>
          </cell>
          <cell r="AS221">
            <v>35</v>
          </cell>
          <cell r="AT221">
            <v>0</v>
          </cell>
          <cell r="AU221">
            <v>1</v>
          </cell>
          <cell r="AV221">
            <v>0.01</v>
          </cell>
          <cell r="AW221" t="b">
            <v>0</v>
          </cell>
          <cell r="AX221" t="str">
            <v/>
          </cell>
          <cell r="AY221" t="b">
            <v>0</v>
          </cell>
          <cell r="AZ221" t="b">
            <v>0</v>
          </cell>
          <cell r="BA221">
            <v>0</v>
          </cell>
          <cell r="BB221">
            <v>0</v>
          </cell>
          <cell r="BC221">
            <v>45</v>
          </cell>
          <cell r="BD221" t="str">
            <v>LIB</v>
          </cell>
          <cell r="BE221" t="str">
            <v>LIB</v>
          </cell>
          <cell r="BF221">
            <v>1</v>
          </cell>
          <cell r="BG221">
            <v>0</v>
          </cell>
          <cell r="BH221" t="str">
            <v/>
          </cell>
          <cell r="BI221" t="str">
            <v/>
          </cell>
          <cell r="BJ221" t="str">
            <v/>
          </cell>
          <cell r="BK221" t="str">
            <v/>
          </cell>
          <cell r="BL221">
            <v>140</v>
          </cell>
          <cell r="BM221">
            <v>511</v>
          </cell>
          <cell r="BN221">
            <v>190</v>
          </cell>
          <cell r="BO221">
            <v>1978</v>
          </cell>
          <cell r="BP221">
            <v>0</v>
          </cell>
          <cell r="BQ221">
            <v>2819</v>
          </cell>
        </row>
        <row r="222">
          <cell r="A222" t="str">
            <v>000420</v>
          </cell>
          <cell r="B222" t="str">
            <v/>
          </cell>
          <cell r="C222" t="str">
            <v/>
          </cell>
          <cell r="D222" t="str">
            <v>PEREJIL</v>
          </cell>
          <cell r="E222" t="str">
            <v/>
          </cell>
          <cell r="F222" t="str">
            <v>IN</v>
          </cell>
          <cell r="G222" t="str">
            <v>KG</v>
          </cell>
          <cell r="H222" t="str">
            <v>0112</v>
          </cell>
          <cell r="I222" t="b">
            <v>1</v>
          </cell>
          <cell r="J222" t="b">
            <v>1</v>
          </cell>
          <cell r="K222" t="b">
            <v>0</v>
          </cell>
          <cell r="L222" t="str">
            <v>Compra</v>
          </cell>
          <cell r="M222" t="str">
            <v>N</v>
          </cell>
          <cell r="N222" t="b">
            <v>1</v>
          </cell>
          <cell r="O222">
            <v>0.01</v>
          </cell>
          <cell r="P222" t="b">
            <v>0</v>
          </cell>
          <cell r="Q222" t="str">
            <v>INTERNO</v>
          </cell>
          <cell r="R222">
            <v>0</v>
          </cell>
          <cell r="S222" t="str">
            <v/>
          </cell>
          <cell r="T222">
            <v>0</v>
          </cell>
          <cell r="U222" t="str">
            <v/>
          </cell>
          <cell r="V222">
            <v>0</v>
          </cell>
          <cell r="W222" t="str">
            <v/>
          </cell>
          <cell r="X222">
            <v>0</v>
          </cell>
          <cell r="Y222" t="str">
            <v/>
          </cell>
          <cell r="Z222" t="str">
            <v/>
          </cell>
          <cell r="AA222" t="str">
            <v>Sabori</v>
          </cell>
          <cell r="AB222">
            <v>0</v>
          </cell>
          <cell r="AC222" t="str">
            <v/>
          </cell>
          <cell r="AD222" t="str">
            <v/>
          </cell>
          <cell r="AE222" t="str">
            <v/>
          </cell>
          <cell r="AF222" t="str">
            <v/>
          </cell>
          <cell r="AG222">
            <v>0</v>
          </cell>
          <cell r="AH222" t="str">
            <v>EST</v>
          </cell>
          <cell r="AI222">
            <v>0</v>
          </cell>
          <cell r="AJ222" t="str">
            <v/>
          </cell>
          <cell r="AK222" t="str">
            <v/>
          </cell>
          <cell r="AM222">
            <v>0</v>
          </cell>
          <cell r="AN222" t="str">
            <v>KG</v>
          </cell>
          <cell r="AO222" t="str">
            <v>***</v>
          </cell>
          <cell r="AP222" t="str">
            <v>zzzzzz</v>
          </cell>
          <cell r="AQ222" t="b">
            <v>0</v>
          </cell>
          <cell r="AR222" t="b">
            <v>0</v>
          </cell>
          <cell r="AS222">
            <v>0</v>
          </cell>
          <cell r="AT222">
            <v>0</v>
          </cell>
          <cell r="AU222">
            <v>1</v>
          </cell>
          <cell r="AV222">
            <v>0.01</v>
          </cell>
          <cell r="AW222" t="b">
            <v>0</v>
          </cell>
          <cell r="AX222" t="str">
            <v/>
          </cell>
          <cell r="AY222" t="b">
            <v>0</v>
          </cell>
          <cell r="AZ222" t="b">
            <v>0</v>
          </cell>
          <cell r="BA222">
            <v>0</v>
          </cell>
          <cell r="BB222">
            <v>0</v>
          </cell>
          <cell r="BC222">
            <v>0</v>
          </cell>
          <cell r="BD222" t="str">
            <v>LIB</v>
          </cell>
          <cell r="BE222" t="str">
            <v>LIB</v>
          </cell>
          <cell r="BF222">
            <v>1</v>
          </cell>
          <cell r="BG222">
            <v>0</v>
          </cell>
          <cell r="BH222" t="str">
            <v/>
          </cell>
          <cell r="BI222" t="str">
            <v/>
          </cell>
          <cell r="BJ222" t="str">
            <v/>
          </cell>
          <cell r="BK222" t="str">
            <v/>
          </cell>
          <cell r="BL222">
            <v>140</v>
          </cell>
          <cell r="BM222">
            <v>511</v>
          </cell>
          <cell r="BN222">
            <v>190</v>
          </cell>
          <cell r="BO222">
            <v>1978</v>
          </cell>
          <cell r="BP222">
            <v>0</v>
          </cell>
          <cell r="BQ222">
            <v>2819</v>
          </cell>
        </row>
        <row r="223">
          <cell r="A223" t="str">
            <v>000421</v>
          </cell>
          <cell r="B223" t="str">
            <v>PIZZA GRIDO 540</v>
          </cell>
          <cell r="C223" t="str">
            <v/>
          </cell>
          <cell r="D223" t="str">
            <v>FLOW PIZZA FRIZZIO QUE/CEBX540</v>
          </cell>
          <cell r="E223" t="str">
            <v/>
          </cell>
          <cell r="F223" t="str">
            <v>AR</v>
          </cell>
          <cell r="G223" t="str">
            <v>KG</v>
          </cell>
          <cell r="H223" t="str">
            <v>0112</v>
          </cell>
          <cell r="I223" t="b">
            <v>1</v>
          </cell>
          <cell r="J223" t="b">
            <v>1</v>
          </cell>
          <cell r="K223" t="b">
            <v>0</v>
          </cell>
          <cell r="L223" t="str">
            <v>CompraVenta</v>
          </cell>
          <cell r="M223" t="str">
            <v>N</v>
          </cell>
          <cell r="N223" t="b">
            <v>1</v>
          </cell>
          <cell r="O223">
            <v>5</v>
          </cell>
          <cell r="P223" t="b">
            <v>0</v>
          </cell>
          <cell r="Q223" t="str">
            <v>INTERNO</v>
          </cell>
          <cell r="R223">
            <v>0</v>
          </cell>
          <cell r="S223" t="str">
            <v/>
          </cell>
          <cell r="T223">
            <v>0</v>
          </cell>
          <cell r="U223" t="str">
            <v/>
          </cell>
          <cell r="V223">
            <v>0</v>
          </cell>
          <cell r="W223" t="str">
            <v/>
          </cell>
          <cell r="X223">
            <v>0</v>
          </cell>
          <cell r="Y223" t="str">
            <v/>
          </cell>
          <cell r="Z223" t="str">
            <v/>
          </cell>
          <cell r="AA223" t="str">
            <v>Flow</v>
          </cell>
          <cell r="AB223">
            <v>0</v>
          </cell>
          <cell r="AC223" t="str">
            <v/>
          </cell>
          <cell r="AD223" t="str">
            <v/>
          </cell>
          <cell r="AE223" t="str">
            <v/>
          </cell>
          <cell r="AF223" t="str">
            <v/>
          </cell>
          <cell r="AG223">
            <v>0</v>
          </cell>
          <cell r="AH223" t="str">
            <v>EST</v>
          </cell>
          <cell r="AI223">
            <v>0</v>
          </cell>
          <cell r="AJ223" t="str">
            <v/>
          </cell>
          <cell r="AK223" t="str">
            <v/>
          </cell>
          <cell r="AM223">
            <v>0</v>
          </cell>
          <cell r="AN223" t="str">
            <v>KG</v>
          </cell>
          <cell r="AO223" t="str">
            <v>***</v>
          </cell>
          <cell r="AP223" t="str">
            <v>zzzzzz</v>
          </cell>
          <cell r="AQ223" t="b">
            <v>0</v>
          </cell>
          <cell r="AR223" t="b">
            <v>0</v>
          </cell>
          <cell r="AS223">
            <v>0</v>
          </cell>
          <cell r="AT223">
            <v>0</v>
          </cell>
          <cell r="AU223">
            <v>1</v>
          </cell>
          <cell r="AV223">
            <v>0.01</v>
          </cell>
          <cell r="AW223" t="b">
            <v>0</v>
          </cell>
          <cell r="AX223" t="str">
            <v/>
          </cell>
          <cell r="AY223" t="b">
            <v>0</v>
          </cell>
          <cell r="AZ223" t="b">
            <v>0</v>
          </cell>
          <cell r="BA223">
            <v>0</v>
          </cell>
          <cell r="BB223">
            <v>0</v>
          </cell>
          <cell r="BC223">
            <v>0</v>
          </cell>
          <cell r="BD223" t="str">
            <v>LIB</v>
          </cell>
          <cell r="BE223" t="str">
            <v>LIB</v>
          </cell>
          <cell r="BF223">
            <v>1</v>
          </cell>
          <cell r="BG223">
            <v>0</v>
          </cell>
          <cell r="BH223" t="str">
            <v/>
          </cell>
          <cell r="BI223" t="str">
            <v/>
          </cell>
          <cell r="BJ223" t="str">
            <v/>
          </cell>
          <cell r="BK223" t="str">
            <v/>
          </cell>
          <cell r="BL223">
            <v>140</v>
          </cell>
          <cell r="BM223">
            <v>511</v>
          </cell>
          <cell r="BN223">
            <v>190</v>
          </cell>
          <cell r="BO223">
            <v>1978</v>
          </cell>
          <cell r="BP223">
            <v>0</v>
          </cell>
          <cell r="BQ223">
            <v>2819</v>
          </cell>
        </row>
        <row r="224">
          <cell r="A224" t="str">
            <v>000422</v>
          </cell>
          <cell r="B224" t="str">
            <v>PIZZA GRIDO 535</v>
          </cell>
          <cell r="C224" t="str">
            <v/>
          </cell>
          <cell r="D224" t="str">
            <v>FLOW PIZZA FRIZZIO MOZ/JAMX535</v>
          </cell>
          <cell r="E224" t="str">
            <v/>
          </cell>
          <cell r="F224" t="str">
            <v>AR</v>
          </cell>
          <cell r="G224" t="str">
            <v>KG</v>
          </cell>
          <cell r="H224" t="str">
            <v>0112</v>
          </cell>
          <cell r="I224" t="b">
            <v>1</v>
          </cell>
          <cell r="J224" t="b">
            <v>1</v>
          </cell>
          <cell r="K224" t="b">
            <v>0</v>
          </cell>
          <cell r="L224" t="str">
            <v>CompraVenta</v>
          </cell>
          <cell r="M224" t="str">
            <v>N</v>
          </cell>
          <cell r="N224" t="b">
            <v>1</v>
          </cell>
          <cell r="O224">
            <v>5</v>
          </cell>
          <cell r="P224" t="b">
            <v>0</v>
          </cell>
          <cell r="Q224" t="str">
            <v>INTERNO</v>
          </cell>
          <cell r="R224">
            <v>0</v>
          </cell>
          <cell r="S224" t="str">
            <v/>
          </cell>
          <cell r="T224">
            <v>0</v>
          </cell>
          <cell r="U224" t="str">
            <v/>
          </cell>
          <cell r="V224">
            <v>0</v>
          </cell>
          <cell r="W224" t="str">
            <v/>
          </cell>
          <cell r="X224">
            <v>0</v>
          </cell>
          <cell r="Y224" t="str">
            <v/>
          </cell>
          <cell r="Z224" t="str">
            <v/>
          </cell>
          <cell r="AA224" t="str">
            <v>Flow</v>
          </cell>
          <cell r="AB224">
            <v>0</v>
          </cell>
          <cell r="AC224" t="str">
            <v/>
          </cell>
          <cell r="AD224" t="str">
            <v/>
          </cell>
          <cell r="AE224" t="str">
            <v/>
          </cell>
          <cell r="AF224" t="str">
            <v/>
          </cell>
          <cell r="AG224">
            <v>0</v>
          </cell>
          <cell r="AH224" t="str">
            <v>EST</v>
          </cell>
          <cell r="AI224">
            <v>0</v>
          </cell>
          <cell r="AJ224" t="str">
            <v/>
          </cell>
          <cell r="AK224" t="str">
            <v/>
          </cell>
          <cell r="AM224">
            <v>0</v>
          </cell>
          <cell r="AN224" t="str">
            <v>KG</v>
          </cell>
          <cell r="AO224" t="str">
            <v>***</v>
          </cell>
          <cell r="AP224" t="str">
            <v>zzzzzz</v>
          </cell>
          <cell r="AQ224" t="b">
            <v>0</v>
          </cell>
          <cell r="AR224" t="b">
            <v>0</v>
          </cell>
          <cell r="AS224">
            <v>0</v>
          </cell>
          <cell r="AT224">
            <v>0</v>
          </cell>
          <cell r="AU224">
            <v>1</v>
          </cell>
          <cell r="AV224">
            <v>0.01</v>
          </cell>
          <cell r="AW224" t="b">
            <v>0</v>
          </cell>
          <cell r="AX224" t="str">
            <v/>
          </cell>
          <cell r="AY224" t="b">
            <v>0</v>
          </cell>
          <cell r="AZ224" t="b">
            <v>0</v>
          </cell>
          <cell r="BA224">
            <v>0</v>
          </cell>
          <cell r="BB224">
            <v>0</v>
          </cell>
          <cell r="BC224">
            <v>0</v>
          </cell>
          <cell r="BD224" t="str">
            <v>LIB</v>
          </cell>
          <cell r="BE224" t="str">
            <v>LIB</v>
          </cell>
          <cell r="BF224">
            <v>1</v>
          </cell>
          <cell r="BG224">
            <v>0</v>
          </cell>
          <cell r="BH224" t="str">
            <v/>
          </cell>
          <cell r="BI224" t="str">
            <v/>
          </cell>
          <cell r="BJ224" t="str">
            <v/>
          </cell>
          <cell r="BK224" t="str">
            <v/>
          </cell>
          <cell r="BL224">
            <v>140</v>
          </cell>
          <cell r="BM224">
            <v>511</v>
          </cell>
          <cell r="BN224">
            <v>190</v>
          </cell>
          <cell r="BO224">
            <v>1978</v>
          </cell>
          <cell r="BP224">
            <v>0</v>
          </cell>
          <cell r="BQ224">
            <v>2819</v>
          </cell>
        </row>
        <row r="225">
          <cell r="A225" t="str">
            <v>0010001</v>
          </cell>
          <cell r="B225" t="str">
            <v/>
          </cell>
          <cell r="C225" t="str">
            <v/>
          </cell>
          <cell r="D225" t="str">
            <v>ACEITE DE GIRASOL</v>
          </cell>
          <cell r="E225" t="str">
            <v/>
          </cell>
          <cell r="F225" t="str">
            <v>IN</v>
          </cell>
          <cell r="G225" t="str">
            <v>KGS</v>
          </cell>
          <cell r="H225" t="str">
            <v>051</v>
          </cell>
          <cell r="I225" t="b">
            <v>1</v>
          </cell>
          <cell r="J225" t="b">
            <v>1</v>
          </cell>
          <cell r="K225" t="b">
            <v>0</v>
          </cell>
          <cell r="L225" t="str">
            <v>CompraVenta</v>
          </cell>
          <cell r="M225" t="str">
            <v>N</v>
          </cell>
          <cell r="N225" t="b">
            <v>1</v>
          </cell>
          <cell r="O225">
            <v>0.1</v>
          </cell>
          <cell r="P225" t="b">
            <v>0</v>
          </cell>
          <cell r="Q225" t="str">
            <v>INTERNO</v>
          </cell>
          <cell r="R225">
            <v>0</v>
          </cell>
          <cell r="S225" t="str">
            <v/>
          </cell>
          <cell r="T225">
            <v>0</v>
          </cell>
          <cell r="U225" t="str">
            <v/>
          </cell>
          <cell r="V225">
            <v>0</v>
          </cell>
          <cell r="W225" t="str">
            <v/>
          </cell>
          <cell r="X225">
            <v>0</v>
          </cell>
          <cell r="Y225" t="str">
            <v/>
          </cell>
          <cell r="Z225" t="str">
            <v/>
          </cell>
          <cell r="AA225" t="str">
            <v>Aceite</v>
          </cell>
          <cell r="AB225">
            <v>0</v>
          </cell>
          <cell r="AC225" t="str">
            <v/>
          </cell>
          <cell r="AD225" t="str">
            <v/>
          </cell>
          <cell r="AE225" t="str">
            <v/>
          </cell>
          <cell r="AF225" t="str">
            <v/>
          </cell>
          <cell r="AG225">
            <v>0</v>
          </cell>
          <cell r="AH225" t="str">
            <v>EST</v>
          </cell>
          <cell r="AI225">
            <v>0</v>
          </cell>
          <cell r="AJ225" t="str">
            <v/>
          </cell>
          <cell r="AK225" t="str">
            <v/>
          </cell>
          <cell r="AM225">
            <v>0</v>
          </cell>
          <cell r="AN225" t="str">
            <v>KG</v>
          </cell>
          <cell r="AO225" t="str">
            <v>***</v>
          </cell>
          <cell r="AP225" t="str">
            <v>zzzzzz</v>
          </cell>
          <cell r="AQ225" t="b">
            <v>0</v>
          </cell>
          <cell r="AR225" t="b">
            <v>1</v>
          </cell>
          <cell r="AS225">
            <v>7</v>
          </cell>
          <cell r="AT225">
            <v>2</v>
          </cell>
          <cell r="AU225">
            <v>1</v>
          </cell>
          <cell r="AV225">
            <v>0</v>
          </cell>
          <cell r="AW225" t="b">
            <v>0</v>
          </cell>
          <cell r="AX225" t="str">
            <v/>
          </cell>
          <cell r="AY225" t="b">
            <v>0</v>
          </cell>
          <cell r="AZ225" t="b">
            <v>0</v>
          </cell>
          <cell r="BA225">
            <v>0</v>
          </cell>
          <cell r="BB225">
            <v>0</v>
          </cell>
          <cell r="BC225">
            <v>45</v>
          </cell>
          <cell r="BD225" t="str">
            <v>LIB</v>
          </cell>
          <cell r="BE225" t="str">
            <v>LIB</v>
          </cell>
          <cell r="BF225">
            <v>1</v>
          </cell>
          <cell r="BG225">
            <v>0</v>
          </cell>
          <cell r="BH225" t="str">
            <v/>
          </cell>
          <cell r="BI225" t="str">
            <v/>
          </cell>
          <cell r="BJ225" t="str">
            <v/>
          </cell>
          <cell r="BK225" t="str">
            <v/>
          </cell>
          <cell r="BL225">
            <v>140</v>
          </cell>
          <cell r="BM225">
            <v>511</v>
          </cell>
          <cell r="BN225">
            <v>190</v>
          </cell>
          <cell r="BO225">
            <v>1978</v>
          </cell>
          <cell r="BP225">
            <v>0</v>
          </cell>
          <cell r="BQ225">
            <v>2819</v>
          </cell>
        </row>
        <row r="226">
          <cell r="A226" t="str">
            <v>0010002</v>
          </cell>
          <cell r="B226" t="str">
            <v/>
          </cell>
          <cell r="C226" t="str">
            <v/>
          </cell>
          <cell r="D226" t="str">
            <v>SABORIZANTE ACEITE DE OLIVA</v>
          </cell>
          <cell r="E226" t="str">
            <v/>
          </cell>
          <cell r="F226" t="str">
            <v>AR</v>
          </cell>
          <cell r="G226" t="str">
            <v>LTS</v>
          </cell>
          <cell r="H226" t="str">
            <v>051</v>
          </cell>
          <cell r="I226" t="b">
            <v>1</v>
          </cell>
          <cell r="J226" t="b">
            <v>0</v>
          </cell>
          <cell r="K226" t="b">
            <v>0</v>
          </cell>
          <cell r="L226" t="str">
            <v>CompraVenta</v>
          </cell>
          <cell r="M226" t="str">
            <v>N</v>
          </cell>
          <cell r="N226" t="b">
            <v>1</v>
          </cell>
          <cell r="O226">
            <v>0.1</v>
          </cell>
          <cell r="P226" t="b">
            <v>0</v>
          </cell>
          <cell r="Q226" t="str">
            <v>INTERNO</v>
          </cell>
          <cell r="R226">
            <v>0</v>
          </cell>
          <cell r="S226" t="str">
            <v/>
          </cell>
          <cell r="T226">
            <v>0</v>
          </cell>
          <cell r="U226" t="str">
            <v/>
          </cell>
          <cell r="V226">
            <v>0</v>
          </cell>
          <cell r="W226" t="str">
            <v/>
          </cell>
          <cell r="X226">
            <v>0</v>
          </cell>
          <cell r="Y226" t="str">
            <v/>
          </cell>
          <cell r="Z226" t="str">
            <v/>
          </cell>
          <cell r="AA226" t="str">
            <v>Sabori</v>
          </cell>
          <cell r="AB226">
            <v>0</v>
          </cell>
          <cell r="AC226" t="str">
            <v/>
          </cell>
          <cell r="AD226" t="str">
            <v/>
          </cell>
          <cell r="AE226" t="str">
            <v/>
          </cell>
          <cell r="AF226" t="str">
            <v/>
          </cell>
          <cell r="AG226">
            <v>0</v>
          </cell>
          <cell r="AH226" t="str">
            <v>EST</v>
          </cell>
          <cell r="AI226">
            <v>0</v>
          </cell>
          <cell r="AJ226" t="str">
            <v/>
          </cell>
          <cell r="AK226" t="str">
            <v/>
          </cell>
          <cell r="AM226">
            <v>0</v>
          </cell>
          <cell r="AN226" t="str">
            <v>LTS</v>
          </cell>
          <cell r="AO226" t="str">
            <v>***</v>
          </cell>
          <cell r="AP226" t="str">
            <v>zzzzzz</v>
          </cell>
          <cell r="AQ226" t="b">
            <v>0</v>
          </cell>
          <cell r="AR226" t="b">
            <v>1</v>
          </cell>
          <cell r="AS226">
            <v>0</v>
          </cell>
          <cell r="AT226">
            <v>0</v>
          </cell>
          <cell r="AU226">
            <v>1</v>
          </cell>
          <cell r="AV226">
            <v>0</v>
          </cell>
          <cell r="AW226" t="b">
            <v>0</v>
          </cell>
          <cell r="AX226" t="str">
            <v/>
          </cell>
          <cell r="AY226" t="b">
            <v>0</v>
          </cell>
          <cell r="AZ226" t="b">
            <v>0</v>
          </cell>
          <cell r="BA226">
            <v>0</v>
          </cell>
          <cell r="BB226">
            <v>0</v>
          </cell>
          <cell r="BC226">
            <v>0</v>
          </cell>
          <cell r="BD226" t="str">
            <v>LIB</v>
          </cell>
          <cell r="BE226" t="str">
            <v>LIB</v>
          </cell>
          <cell r="BF226">
            <v>1</v>
          </cell>
          <cell r="BG226">
            <v>0</v>
          </cell>
          <cell r="BH226" t="str">
            <v/>
          </cell>
          <cell r="BI226" t="str">
            <v/>
          </cell>
          <cell r="BJ226" t="str">
            <v/>
          </cell>
          <cell r="BK226" t="str">
            <v/>
          </cell>
          <cell r="BL226">
            <v>140</v>
          </cell>
          <cell r="BM226">
            <v>511</v>
          </cell>
          <cell r="BN226">
            <v>190</v>
          </cell>
          <cell r="BO226">
            <v>1978</v>
          </cell>
          <cell r="BP226">
            <v>0</v>
          </cell>
          <cell r="BQ226">
            <v>2819</v>
          </cell>
        </row>
        <row r="227">
          <cell r="A227" t="str">
            <v>00110089</v>
          </cell>
          <cell r="B227" t="str">
            <v>PLANCHA SEP</v>
          </cell>
          <cell r="C227" t="str">
            <v/>
          </cell>
          <cell r="D227" t="str">
            <v>PLANCHA SEPARADOR</v>
          </cell>
          <cell r="E227" t="str">
            <v>X UNIDAD</v>
          </cell>
          <cell r="F227" t="str">
            <v>AR</v>
          </cell>
          <cell r="G227" t="str">
            <v>UNI</v>
          </cell>
          <cell r="H227" t="str">
            <v>06</v>
          </cell>
          <cell r="I227" t="b">
            <v>1</v>
          </cell>
          <cell r="J227" t="b">
            <v>0</v>
          </cell>
          <cell r="K227" t="b">
            <v>0</v>
          </cell>
          <cell r="L227" t="str">
            <v>CompraVenta</v>
          </cell>
          <cell r="M227" t="str">
            <v>N</v>
          </cell>
          <cell r="N227" t="b">
            <v>0</v>
          </cell>
          <cell r="O227">
            <v>0</v>
          </cell>
          <cell r="P227" t="b">
            <v>0</v>
          </cell>
          <cell r="Q227" t="str">
            <v>INTERNO</v>
          </cell>
          <cell r="R227">
            <v>0</v>
          </cell>
          <cell r="S227" t="str">
            <v/>
          </cell>
          <cell r="T227">
            <v>0</v>
          </cell>
          <cell r="U227" t="str">
            <v/>
          </cell>
          <cell r="V227">
            <v>0</v>
          </cell>
          <cell r="W227" t="str">
            <v/>
          </cell>
          <cell r="X227">
            <v>0</v>
          </cell>
          <cell r="Y227" t="str">
            <v/>
          </cell>
          <cell r="Z227" t="str">
            <v/>
          </cell>
          <cell r="AA227" t="str">
            <v/>
          </cell>
          <cell r="AB227">
            <v>0</v>
          </cell>
          <cell r="AC227" t="str">
            <v/>
          </cell>
          <cell r="AD227" t="str">
            <v/>
          </cell>
          <cell r="AE227" t="str">
            <v/>
          </cell>
          <cell r="AF227" t="str">
            <v/>
          </cell>
          <cell r="AG227">
            <v>0</v>
          </cell>
          <cell r="AH227" t="str">
            <v>N-EST</v>
          </cell>
          <cell r="AI227">
            <v>0</v>
          </cell>
          <cell r="AJ227" t="str">
            <v/>
          </cell>
          <cell r="AK227" t="str">
            <v/>
          </cell>
          <cell r="AM227">
            <v>0</v>
          </cell>
          <cell r="AN227" t="str">
            <v>UNI</v>
          </cell>
          <cell r="AO227" t="str">
            <v>***</v>
          </cell>
          <cell r="AP227" t="str">
            <v>zzzzzz</v>
          </cell>
          <cell r="AQ227" t="b">
            <v>0</v>
          </cell>
          <cell r="AR227" t="b">
            <v>1</v>
          </cell>
          <cell r="AS227">
            <v>0</v>
          </cell>
          <cell r="AT227">
            <v>0</v>
          </cell>
          <cell r="AU227">
            <v>1</v>
          </cell>
          <cell r="AV227">
            <v>0</v>
          </cell>
          <cell r="AW227" t="b">
            <v>0</v>
          </cell>
          <cell r="AX227" t="str">
            <v/>
          </cell>
          <cell r="AY227" t="b">
            <v>0</v>
          </cell>
          <cell r="AZ227" t="b">
            <v>0</v>
          </cell>
          <cell r="BA227">
            <v>0</v>
          </cell>
          <cell r="BB227">
            <v>0</v>
          </cell>
          <cell r="BC227">
            <v>0</v>
          </cell>
          <cell r="BD227" t="str">
            <v>LIB</v>
          </cell>
          <cell r="BE227" t="str">
            <v>LIB</v>
          </cell>
          <cell r="BF227">
            <v>1</v>
          </cell>
          <cell r="BG227">
            <v>0</v>
          </cell>
          <cell r="BH227" t="str">
            <v/>
          </cell>
          <cell r="BI227" t="str">
            <v/>
          </cell>
          <cell r="BJ227" t="str">
            <v/>
          </cell>
          <cell r="BK227" t="str">
            <v/>
          </cell>
          <cell r="BL227">
            <v>140</v>
          </cell>
          <cell r="BM227">
            <v>511</v>
          </cell>
          <cell r="BN227">
            <v>190</v>
          </cell>
          <cell r="BO227">
            <v>1978</v>
          </cell>
          <cell r="BP227">
            <v>0</v>
          </cell>
          <cell r="BQ227">
            <v>2819</v>
          </cell>
        </row>
        <row r="228">
          <cell r="A228" t="str">
            <v>0032002</v>
          </cell>
          <cell r="B228" t="str">
            <v/>
          </cell>
          <cell r="C228" t="str">
            <v/>
          </cell>
          <cell r="D228" t="str">
            <v>FIAMBRE DE CERDO COCIDO</v>
          </cell>
          <cell r="E228" t="str">
            <v>CONT.ALERGENO</v>
          </cell>
          <cell r="F228" t="str">
            <v>IN</v>
          </cell>
          <cell r="G228" t="str">
            <v>KGS</v>
          </cell>
          <cell r="H228" t="str">
            <v>0112</v>
          </cell>
          <cell r="I228" t="b">
            <v>1</v>
          </cell>
          <cell r="J228" t="b">
            <v>1</v>
          </cell>
          <cell r="K228" t="b">
            <v>0</v>
          </cell>
          <cell r="L228" t="str">
            <v>CompraVenta</v>
          </cell>
          <cell r="M228" t="str">
            <v>N</v>
          </cell>
          <cell r="N228" t="b">
            <v>1</v>
          </cell>
          <cell r="O228">
            <v>0.1</v>
          </cell>
          <cell r="P228" t="b">
            <v>0</v>
          </cell>
          <cell r="Q228" t="str">
            <v>INTERNO</v>
          </cell>
          <cell r="R228">
            <v>0</v>
          </cell>
          <cell r="S228" t="str">
            <v/>
          </cell>
          <cell r="T228">
            <v>0</v>
          </cell>
          <cell r="U228" t="str">
            <v/>
          </cell>
          <cell r="V228">
            <v>0</v>
          </cell>
          <cell r="W228" t="str">
            <v/>
          </cell>
          <cell r="X228">
            <v>0</v>
          </cell>
          <cell r="Y228" t="str">
            <v/>
          </cell>
          <cell r="Z228" t="str">
            <v/>
          </cell>
          <cell r="AA228" t="str">
            <v>Fiambr</v>
          </cell>
          <cell r="AB228">
            <v>0</v>
          </cell>
          <cell r="AC228" t="str">
            <v/>
          </cell>
          <cell r="AD228" t="str">
            <v/>
          </cell>
          <cell r="AE228" t="str">
            <v/>
          </cell>
          <cell r="AF228" t="str">
            <v/>
          </cell>
          <cell r="AG228">
            <v>0</v>
          </cell>
          <cell r="AH228" t="str">
            <v>EST</v>
          </cell>
          <cell r="AI228">
            <v>0</v>
          </cell>
          <cell r="AJ228" t="str">
            <v/>
          </cell>
          <cell r="AK228" t="str">
            <v/>
          </cell>
          <cell r="AM228">
            <v>0</v>
          </cell>
          <cell r="AN228" t="str">
            <v>KGS</v>
          </cell>
          <cell r="AO228" t="str">
            <v>***</v>
          </cell>
          <cell r="AP228" t="str">
            <v>zzzzzz</v>
          </cell>
          <cell r="AQ228" t="b">
            <v>0</v>
          </cell>
          <cell r="AR228" t="b">
            <v>1</v>
          </cell>
          <cell r="AS228">
            <v>7</v>
          </cell>
          <cell r="AT228">
            <v>2</v>
          </cell>
          <cell r="AU228">
            <v>1</v>
          </cell>
          <cell r="AV228">
            <v>0</v>
          </cell>
          <cell r="AW228" t="b">
            <v>0</v>
          </cell>
          <cell r="AX228" t="str">
            <v/>
          </cell>
          <cell r="AY228" t="b">
            <v>0</v>
          </cell>
          <cell r="AZ228" t="b">
            <v>0</v>
          </cell>
          <cell r="BA228">
            <v>0</v>
          </cell>
          <cell r="BB228">
            <v>0</v>
          </cell>
          <cell r="BC228">
            <v>45</v>
          </cell>
          <cell r="BD228" t="str">
            <v>LIB</v>
          </cell>
          <cell r="BE228" t="str">
            <v>LIB</v>
          </cell>
          <cell r="BF228">
            <v>1</v>
          </cell>
          <cell r="BG228">
            <v>0</v>
          </cell>
          <cell r="BH228" t="str">
            <v/>
          </cell>
          <cell r="BI228" t="str">
            <v/>
          </cell>
          <cell r="BJ228" t="str">
            <v/>
          </cell>
          <cell r="BK228" t="str">
            <v/>
          </cell>
          <cell r="BL228">
            <v>140</v>
          </cell>
          <cell r="BM228">
            <v>511</v>
          </cell>
          <cell r="BN228">
            <v>190</v>
          </cell>
          <cell r="BO228">
            <v>1978</v>
          </cell>
          <cell r="BP228">
            <v>0</v>
          </cell>
          <cell r="BQ228">
            <v>2819</v>
          </cell>
        </row>
        <row r="229">
          <cell r="A229" t="str">
            <v>0040001</v>
          </cell>
          <cell r="B229" t="str">
            <v/>
          </cell>
          <cell r="C229" t="str">
            <v/>
          </cell>
          <cell r="D229" t="str">
            <v>AJI MOLIDO</v>
          </cell>
          <cell r="E229" t="str">
            <v>KGS</v>
          </cell>
          <cell r="F229" t="str">
            <v>AR</v>
          </cell>
          <cell r="G229" t="str">
            <v>KGS</v>
          </cell>
          <cell r="H229" t="str">
            <v>019</v>
          </cell>
          <cell r="I229" t="b">
            <v>1</v>
          </cell>
          <cell r="J229" t="b">
            <v>0</v>
          </cell>
          <cell r="K229" t="b">
            <v>0</v>
          </cell>
          <cell r="L229" t="str">
            <v>CompraVenta</v>
          </cell>
          <cell r="M229" t="str">
            <v>N</v>
          </cell>
          <cell r="N229" t="b">
            <v>1</v>
          </cell>
          <cell r="O229">
            <v>0.1</v>
          </cell>
          <cell r="P229" t="b">
            <v>0</v>
          </cell>
          <cell r="Q229" t="str">
            <v>INTERNO</v>
          </cell>
          <cell r="R229">
            <v>0</v>
          </cell>
          <cell r="S229" t="str">
            <v/>
          </cell>
          <cell r="T229">
            <v>0</v>
          </cell>
          <cell r="U229" t="str">
            <v/>
          </cell>
          <cell r="V229">
            <v>0</v>
          </cell>
          <cell r="W229" t="str">
            <v/>
          </cell>
          <cell r="X229">
            <v>0</v>
          </cell>
          <cell r="Y229" t="str">
            <v/>
          </cell>
          <cell r="Z229" t="str">
            <v/>
          </cell>
          <cell r="AA229" t="str">
            <v>Sabori</v>
          </cell>
          <cell r="AB229">
            <v>0</v>
          </cell>
          <cell r="AC229" t="str">
            <v/>
          </cell>
          <cell r="AD229" t="str">
            <v/>
          </cell>
          <cell r="AE229" t="str">
            <v/>
          </cell>
          <cell r="AF229" t="str">
            <v/>
          </cell>
          <cell r="AG229">
            <v>0</v>
          </cell>
          <cell r="AH229" t="str">
            <v>EST</v>
          </cell>
          <cell r="AI229">
            <v>0</v>
          </cell>
          <cell r="AJ229" t="str">
            <v/>
          </cell>
          <cell r="AK229" t="str">
            <v/>
          </cell>
          <cell r="AM229">
            <v>0</v>
          </cell>
          <cell r="AN229" t="str">
            <v>KGS</v>
          </cell>
          <cell r="AO229" t="str">
            <v>***</v>
          </cell>
          <cell r="AP229" t="str">
            <v>zzzzzz</v>
          </cell>
          <cell r="AQ229" t="b">
            <v>0</v>
          </cell>
          <cell r="AR229" t="b">
            <v>1</v>
          </cell>
          <cell r="AS229">
            <v>0</v>
          </cell>
          <cell r="AT229">
            <v>0</v>
          </cell>
          <cell r="AU229">
            <v>1</v>
          </cell>
          <cell r="AV229">
            <v>0</v>
          </cell>
          <cell r="AW229" t="b">
            <v>0</v>
          </cell>
          <cell r="AX229" t="str">
            <v/>
          </cell>
          <cell r="AY229" t="b">
            <v>0</v>
          </cell>
          <cell r="AZ229" t="b">
            <v>0</v>
          </cell>
          <cell r="BA229">
            <v>0</v>
          </cell>
          <cell r="BB229">
            <v>0</v>
          </cell>
          <cell r="BC229">
            <v>0</v>
          </cell>
          <cell r="BD229" t="str">
            <v>LIB</v>
          </cell>
          <cell r="BE229" t="str">
            <v>LIB</v>
          </cell>
          <cell r="BF229">
            <v>1</v>
          </cell>
          <cell r="BG229">
            <v>0</v>
          </cell>
          <cell r="BH229" t="str">
            <v/>
          </cell>
          <cell r="BI229" t="str">
            <v/>
          </cell>
          <cell r="BJ229" t="str">
            <v/>
          </cell>
          <cell r="BK229" t="str">
            <v/>
          </cell>
          <cell r="BL229">
            <v>140</v>
          </cell>
          <cell r="BM229">
            <v>511</v>
          </cell>
          <cell r="BN229">
            <v>190</v>
          </cell>
          <cell r="BO229">
            <v>1978</v>
          </cell>
          <cell r="BP229">
            <v>0</v>
          </cell>
          <cell r="BQ229">
            <v>2819</v>
          </cell>
        </row>
        <row r="230">
          <cell r="A230" t="str">
            <v>0040002</v>
          </cell>
          <cell r="B230" t="str">
            <v/>
          </cell>
          <cell r="C230" t="str">
            <v/>
          </cell>
          <cell r="D230" t="str">
            <v>AZUCAR</v>
          </cell>
          <cell r="E230" t="str">
            <v/>
          </cell>
          <cell r="F230" t="str">
            <v>IN</v>
          </cell>
          <cell r="G230" t="str">
            <v>KGS</v>
          </cell>
          <cell r="H230" t="str">
            <v>501</v>
          </cell>
          <cell r="I230" t="b">
            <v>1</v>
          </cell>
          <cell r="J230" t="b">
            <v>1</v>
          </cell>
          <cell r="K230" t="b">
            <v>0</v>
          </cell>
          <cell r="L230" t="str">
            <v>CompraVenta</v>
          </cell>
          <cell r="M230" t="str">
            <v>N</v>
          </cell>
          <cell r="N230" t="b">
            <v>1</v>
          </cell>
          <cell r="O230">
            <v>0.1</v>
          </cell>
          <cell r="P230" t="b">
            <v>0</v>
          </cell>
          <cell r="Q230" t="str">
            <v>INTERNO</v>
          </cell>
          <cell r="R230">
            <v>0</v>
          </cell>
          <cell r="S230" t="str">
            <v/>
          </cell>
          <cell r="T230">
            <v>0</v>
          </cell>
          <cell r="U230" t="str">
            <v/>
          </cell>
          <cell r="V230">
            <v>0</v>
          </cell>
          <cell r="W230" t="str">
            <v/>
          </cell>
          <cell r="X230">
            <v>0</v>
          </cell>
          <cell r="Y230" t="str">
            <v/>
          </cell>
          <cell r="Z230" t="str">
            <v/>
          </cell>
          <cell r="AA230" t="str">
            <v>Azucar</v>
          </cell>
          <cell r="AB230">
            <v>0</v>
          </cell>
          <cell r="AC230" t="str">
            <v/>
          </cell>
          <cell r="AD230" t="str">
            <v/>
          </cell>
          <cell r="AE230" t="str">
            <v/>
          </cell>
          <cell r="AF230" t="str">
            <v/>
          </cell>
          <cell r="AG230">
            <v>0</v>
          </cell>
          <cell r="AH230" t="str">
            <v>EST</v>
          </cell>
          <cell r="AI230">
            <v>0</v>
          </cell>
          <cell r="AJ230" t="str">
            <v/>
          </cell>
          <cell r="AK230" t="str">
            <v/>
          </cell>
          <cell r="AM230">
            <v>0</v>
          </cell>
          <cell r="AN230" t="str">
            <v>KG</v>
          </cell>
          <cell r="AO230" t="str">
            <v>***</v>
          </cell>
          <cell r="AP230" t="str">
            <v>zzzzzz</v>
          </cell>
          <cell r="AQ230" t="b">
            <v>0</v>
          </cell>
          <cell r="AR230" t="b">
            <v>1</v>
          </cell>
          <cell r="AS230">
            <v>7</v>
          </cell>
          <cell r="AT230">
            <v>2</v>
          </cell>
          <cell r="AU230">
            <v>1</v>
          </cell>
          <cell r="AV230">
            <v>0</v>
          </cell>
          <cell r="AW230" t="b">
            <v>0</v>
          </cell>
          <cell r="AX230" t="str">
            <v/>
          </cell>
          <cell r="AY230" t="b">
            <v>0</v>
          </cell>
          <cell r="AZ230" t="b">
            <v>0</v>
          </cell>
          <cell r="BA230">
            <v>0</v>
          </cell>
          <cell r="BB230">
            <v>0</v>
          </cell>
          <cell r="BC230">
            <v>45</v>
          </cell>
          <cell r="BD230" t="str">
            <v>LIB</v>
          </cell>
          <cell r="BE230" t="str">
            <v>LIB</v>
          </cell>
          <cell r="BF230">
            <v>1</v>
          </cell>
          <cell r="BG230">
            <v>0</v>
          </cell>
          <cell r="BH230" t="str">
            <v/>
          </cell>
          <cell r="BI230" t="str">
            <v/>
          </cell>
          <cell r="BJ230" t="str">
            <v/>
          </cell>
          <cell r="BK230" t="str">
            <v/>
          </cell>
          <cell r="BL230">
            <v>140</v>
          </cell>
          <cell r="BM230">
            <v>511</v>
          </cell>
          <cell r="BN230">
            <v>190</v>
          </cell>
          <cell r="BO230">
            <v>1978</v>
          </cell>
          <cell r="BP230">
            <v>0</v>
          </cell>
          <cell r="BQ230">
            <v>2819</v>
          </cell>
        </row>
        <row r="231">
          <cell r="A231" t="str">
            <v>0040004</v>
          </cell>
          <cell r="B231" t="str">
            <v/>
          </cell>
          <cell r="C231" t="str">
            <v/>
          </cell>
          <cell r="D231" t="str">
            <v>COMINO MOLIDO</v>
          </cell>
          <cell r="E231" t="str">
            <v>KGS</v>
          </cell>
          <cell r="F231" t="str">
            <v>IN</v>
          </cell>
          <cell r="G231" t="str">
            <v>KGS</v>
          </cell>
          <cell r="H231" t="str">
            <v>0112</v>
          </cell>
          <cell r="I231" t="b">
            <v>1</v>
          </cell>
          <cell r="J231" t="b">
            <v>1</v>
          </cell>
          <cell r="K231" t="b">
            <v>0</v>
          </cell>
          <cell r="L231" t="str">
            <v>CompraVenta</v>
          </cell>
          <cell r="M231" t="str">
            <v>N</v>
          </cell>
          <cell r="N231" t="b">
            <v>1</v>
          </cell>
          <cell r="O231">
            <v>0.1</v>
          </cell>
          <cell r="P231" t="b">
            <v>0</v>
          </cell>
          <cell r="Q231" t="str">
            <v>INTERNO</v>
          </cell>
          <cell r="R231">
            <v>0</v>
          </cell>
          <cell r="S231" t="str">
            <v/>
          </cell>
          <cell r="T231">
            <v>0</v>
          </cell>
          <cell r="U231" t="str">
            <v/>
          </cell>
          <cell r="V231">
            <v>0</v>
          </cell>
          <cell r="W231" t="str">
            <v/>
          </cell>
          <cell r="X231">
            <v>0</v>
          </cell>
          <cell r="Y231" t="str">
            <v/>
          </cell>
          <cell r="Z231" t="str">
            <v/>
          </cell>
          <cell r="AA231" t="str">
            <v>Sabori</v>
          </cell>
          <cell r="AB231">
            <v>0</v>
          </cell>
          <cell r="AC231" t="str">
            <v/>
          </cell>
          <cell r="AD231" t="str">
            <v/>
          </cell>
          <cell r="AE231" t="str">
            <v/>
          </cell>
          <cell r="AF231" t="str">
            <v/>
          </cell>
          <cell r="AG231">
            <v>0</v>
          </cell>
          <cell r="AH231" t="str">
            <v>EST</v>
          </cell>
          <cell r="AI231">
            <v>0</v>
          </cell>
          <cell r="AJ231" t="str">
            <v/>
          </cell>
          <cell r="AK231" t="str">
            <v/>
          </cell>
          <cell r="AM231">
            <v>0</v>
          </cell>
          <cell r="AN231" t="str">
            <v>KGS</v>
          </cell>
          <cell r="AO231" t="str">
            <v>***</v>
          </cell>
          <cell r="AP231" t="str">
            <v>zzzzzz</v>
          </cell>
          <cell r="AQ231" t="b">
            <v>0</v>
          </cell>
          <cell r="AR231" t="b">
            <v>1</v>
          </cell>
          <cell r="AS231">
            <v>15</v>
          </cell>
          <cell r="AT231">
            <v>0</v>
          </cell>
          <cell r="AU231">
            <v>1</v>
          </cell>
          <cell r="AV231">
            <v>0</v>
          </cell>
          <cell r="AW231" t="b">
            <v>0</v>
          </cell>
          <cell r="AX231" t="str">
            <v/>
          </cell>
          <cell r="AY231" t="b">
            <v>0</v>
          </cell>
          <cell r="AZ231" t="b">
            <v>0</v>
          </cell>
          <cell r="BA231">
            <v>0</v>
          </cell>
          <cell r="BB231">
            <v>0</v>
          </cell>
          <cell r="BC231">
            <v>45</v>
          </cell>
          <cell r="BD231" t="str">
            <v>LIB</v>
          </cell>
          <cell r="BE231" t="str">
            <v>LIB</v>
          </cell>
          <cell r="BF231">
            <v>1</v>
          </cell>
          <cell r="BG231">
            <v>0</v>
          </cell>
          <cell r="BH231" t="str">
            <v/>
          </cell>
          <cell r="BI231" t="str">
            <v/>
          </cell>
          <cell r="BJ231" t="str">
            <v/>
          </cell>
          <cell r="BK231" t="str">
            <v/>
          </cell>
          <cell r="BL231">
            <v>140</v>
          </cell>
          <cell r="BM231">
            <v>511</v>
          </cell>
          <cell r="BN231">
            <v>190</v>
          </cell>
          <cell r="BO231">
            <v>1978</v>
          </cell>
          <cell r="BP231">
            <v>0</v>
          </cell>
          <cell r="BQ231">
            <v>2819</v>
          </cell>
        </row>
        <row r="232">
          <cell r="A232" t="str">
            <v>0040005</v>
          </cell>
          <cell r="B232" t="str">
            <v/>
          </cell>
          <cell r="C232" t="str">
            <v/>
          </cell>
          <cell r="D232" t="str">
            <v>OREGANO</v>
          </cell>
          <cell r="E232" t="str">
            <v>KGS</v>
          </cell>
          <cell r="F232" t="str">
            <v>IN</v>
          </cell>
          <cell r="G232" t="str">
            <v>KGS</v>
          </cell>
          <cell r="H232" t="str">
            <v>0112</v>
          </cell>
          <cell r="I232" t="b">
            <v>1</v>
          </cell>
          <cell r="J232" t="b">
            <v>1</v>
          </cell>
          <cell r="K232" t="b">
            <v>0</v>
          </cell>
          <cell r="L232" t="str">
            <v>CompraVenta</v>
          </cell>
          <cell r="M232" t="str">
            <v>N</v>
          </cell>
          <cell r="N232" t="b">
            <v>1</v>
          </cell>
          <cell r="O232">
            <v>0.1</v>
          </cell>
          <cell r="P232" t="b">
            <v>0</v>
          </cell>
          <cell r="Q232" t="str">
            <v>INTERNO</v>
          </cell>
          <cell r="R232">
            <v>0</v>
          </cell>
          <cell r="S232" t="str">
            <v/>
          </cell>
          <cell r="T232">
            <v>0</v>
          </cell>
          <cell r="U232" t="str">
            <v/>
          </cell>
          <cell r="V232">
            <v>0</v>
          </cell>
          <cell r="W232" t="str">
            <v/>
          </cell>
          <cell r="X232">
            <v>0</v>
          </cell>
          <cell r="Y232" t="str">
            <v/>
          </cell>
          <cell r="Z232" t="str">
            <v/>
          </cell>
          <cell r="AA232" t="str">
            <v>InsPiz</v>
          </cell>
          <cell r="AB232">
            <v>0</v>
          </cell>
          <cell r="AC232" t="str">
            <v/>
          </cell>
          <cell r="AD232" t="str">
            <v/>
          </cell>
          <cell r="AE232" t="str">
            <v/>
          </cell>
          <cell r="AF232" t="str">
            <v/>
          </cell>
          <cell r="AG232">
            <v>0</v>
          </cell>
          <cell r="AH232" t="str">
            <v>EST</v>
          </cell>
          <cell r="AI232">
            <v>0</v>
          </cell>
          <cell r="AJ232" t="str">
            <v/>
          </cell>
          <cell r="AK232" t="str">
            <v/>
          </cell>
          <cell r="AM232">
            <v>0</v>
          </cell>
          <cell r="AN232" t="str">
            <v>KG</v>
          </cell>
          <cell r="AO232" t="str">
            <v>***</v>
          </cell>
          <cell r="AP232" t="str">
            <v>zzzzzz</v>
          </cell>
          <cell r="AQ232" t="b">
            <v>0</v>
          </cell>
          <cell r="AR232" t="b">
            <v>1</v>
          </cell>
          <cell r="AS232">
            <v>15</v>
          </cell>
          <cell r="AT232">
            <v>3</v>
          </cell>
          <cell r="AU232">
            <v>1</v>
          </cell>
          <cell r="AV232">
            <v>0</v>
          </cell>
          <cell r="AW232" t="b">
            <v>0</v>
          </cell>
          <cell r="AX232" t="str">
            <v/>
          </cell>
          <cell r="AY232" t="b">
            <v>0</v>
          </cell>
          <cell r="AZ232" t="b">
            <v>0</v>
          </cell>
          <cell r="BA232">
            <v>0</v>
          </cell>
          <cell r="BB232">
            <v>0</v>
          </cell>
          <cell r="BC232">
            <v>45</v>
          </cell>
          <cell r="BD232" t="str">
            <v>LIB</v>
          </cell>
          <cell r="BE232" t="str">
            <v>LIB</v>
          </cell>
          <cell r="BF232">
            <v>1</v>
          </cell>
          <cell r="BG232">
            <v>0</v>
          </cell>
          <cell r="BH232" t="str">
            <v/>
          </cell>
          <cell r="BI232" t="str">
            <v/>
          </cell>
          <cell r="BJ232" t="str">
            <v/>
          </cell>
          <cell r="BK232" t="str">
            <v/>
          </cell>
          <cell r="BL232">
            <v>140</v>
          </cell>
          <cell r="BM232">
            <v>511</v>
          </cell>
          <cell r="BN232">
            <v>190</v>
          </cell>
          <cell r="BO232">
            <v>1978</v>
          </cell>
          <cell r="BP232">
            <v>0</v>
          </cell>
          <cell r="BQ232">
            <v>2819</v>
          </cell>
        </row>
        <row r="233">
          <cell r="A233" t="str">
            <v>0040006</v>
          </cell>
          <cell r="B233" t="str">
            <v/>
          </cell>
          <cell r="C233" t="str">
            <v/>
          </cell>
          <cell r="D233" t="str">
            <v>PIMENTON</v>
          </cell>
          <cell r="E233" t="str">
            <v>KGS</v>
          </cell>
          <cell r="F233" t="str">
            <v>IN</v>
          </cell>
          <cell r="G233" t="str">
            <v>KGS</v>
          </cell>
          <cell r="H233" t="str">
            <v>0112</v>
          </cell>
          <cell r="I233" t="b">
            <v>1</v>
          </cell>
          <cell r="J233" t="b">
            <v>1</v>
          </cell>
          <cell r="K233" t="b">
            <v>0</v>
          </cell>
          <cell r="L233" t="str">
            <v>Compra</v>
          </cell>
          <cell r="M233" t="str">
            <v>N</v>
          </cell>
          <cell r="N233" t="b">
            <v>1</v>
          </cell>
          <cell r="O233">
            <v>0.1</v>
          </cell>
          <cell r="P233" t="b">
            <v>0</v>
          </cell>
          <cell r="Q233" t="str">
            <v>INTERNO</v>
          </cell>
          <cell r="R233">
            <v>0</v>
          </cell>
          <cell r="S233" t="str">
            <v/>
          </cell>
          <cell r="T233">
            <v>0</v>
          </cell>
          <cell r="U233" t="str">
            <v/>
          </cell>
          <cell r="V233">
            <v>0</v>
          </cell>
          <cell r="W233" t="str">
            <v/>
          </cell>
          <cell r="X233">
            <v>0</v>
          </cell>
          <cell r="Y233" t="str">
            <v/>
          </cell>
          <cell r="Z233" t="str">
            <v/>
          </cell>
          <cell r="AA233" t="str">
            <v>Sabori</v>
          </cell>
          <cell r="AB233">
            <v>0</v>
          </cell>
          <cell r="AC233" t="str">
            <v/>
          </cell>
          <cell r="AD233" t="str">
            <v/>
          </cell>
          <cell r="AE233" t="str">
            <v/>
          </cell>
          <cell r="AF233" t="str">
            <v/>
          </cell>
          <cell r="AG233">
            <v>0</v>
          </cell>
          <cell r="AH233" t="str">
            <v>EST</v>
          </cell>
          <cell r="AI233">
            <v>0</v>
          </cell>
          <cell r="AJ233" t="str">
            <v/>
          </cell>
          <cell r="AK233" t="str">
            <v/>
          </cell>
          <cell r="AM233">
            <v>0</v>
          </cell>
          <cell r="AN233" t="str">
            <v>KGS</v>
          </cell>
          <cell r="AO233" t="str">
            <v>***</v>
          </cell>
          <cell r="AP233" t="str">
            <v>zzzzzz</v>
          </cell>
          <cell r="AQ233" t="b">
            <v>0</v>
          </cell>
          <cell r="AR233" t="b">
            <v>1</v>
          </cell>
          <cell r="AS233">
            <v>15</v>
          </cell>
          <cell r="AT233">
            <v>0</v>
          </cell>
          <cell r="AU233">
            <v>1</v>
          </cell>
          <cell r="AV233">
            <v>0</v>
          </cell>
          <cell r="AW233" t="b">
            <v>0</v>
          </cell>
          <cell r="AX233" t="str">
            <v/>
          </cell>
          <cell r="AY233" t="b">
            <v>0</v>
          </cell>
          <cell r="AZ233" t="b">
            <v>0</v>
          </cell>
          <cell r="BA233">
            <v>0</v>
          </cell>
          <cell r="BB233">
            <v>0</v>
          </cell>
          <cell r="BC233">
            <v>45</v>
          </cell>
          <cell r="BD233" t="str">
            <v>LIB</v>
          </cell>
          <cell r="BE233" t="str">
            <v>LIB</v>
          </cell>
          <cell r="BF233">
            <v>1</v>
          </cell>
          <cell r="BG233">
            <v>0</v>
          </cell>
          <cell r="BH233" t="str">
            <v/>
          </cell>
          <cell r="BI233" t="str">
            <v/>
          </cell>
          <cell r="BJ233" t="str">
            <v/>
          </cell>
          <cell r="BK233" t="str">
            <v/>
          </cell>
          <cell r="BL233">
            <v>140</v>
          </cell>
          <cell r="BM233">
            <v>511</v>
          </cell>
          <cell r="BN233">
            <v>190</v>
          </cell>
          <cell r="BO233">
            <v>1978</v>
          </cell>
          <cell r="BP233">
            <v>0</v>
          </cell>
          <cell r="BQ233">
            <v>2819</v>
          </cell>
        </row>
        <row r="234">
          <cell r="A234" t="str">
            <v>0040007</v>
          </cell>
          <cell r="B234" t="str">
            <v/>
          </cell>
          <cell r="C234" t="str">
            <v/>
          </cell>
          <cell r="D234" t="str">
            <v>SAL</v>
          </cell>
          <cell r="E234" t="str">
            <v/>
          </cell>
          <cell r="F234" t="str">
            <v>IN</v>
          </cell>
          <cell r="G234" t="str">
            <v>KGS</v>
          </cell>
          <cell r="H234" t="str">
            <v>018</v>
          </cell>
          <cell r="I234" t="b">
            <v>1</v>
          </cell>
          <cell r="J234" t="b">
            <v>1</v>
          </cell>
          <cell r="K234" t="b">
            <v>0</v>
          </cell>
          <cell r="L234" t="str">
            <v>CompraVenta</v>
          </cell>
          <cell r="M234" t="str">
            <v>N</v>
          </cell>
          <cell r="N234" t="b">
            <v>1</v>
          </cell>
          <cell r="O234">
            <v>0.5</v>
          </cell>
          <cell r="P234" t="b">
            <v>0</v>
          </cell>
          <cell r="Q234" t="str">
            <v>INTERNO</v>
          </cell>
          <cell r="R234">
            <v>0</v>
          </cell>
          <cell r="S234" t="str">
            <v/>
          </cell>
          <cell r="T234">
            <v>0</v>
          </cell>
          <cell r="U234" t="str">
            <v/>
          </cell>
          <cell r="V234">
            <v>0</v>
          </cell>
          <cell r="W234" t="str">
            <v/>
          </cell>
          <cell r="X234">
            <v>0</v>
          </cell>
          <cell r="Y234" t="str">
            <v/>
          </cell>
          <cell r="Z234" t="str">
            <v/>
          </cell>
          <cell r="AA234" t="str">
            <v>Aditiv</v>
          </cell>
          <cell r="AB234">
            <v>0</v>
          </cell>
          <cell r="AC234" t="str">
            <v/>
          </cell>
          <cell r="AD234" t="str">
            <v/>
          </cell>
          <cell r="AE234" t="str">
            <v/>
          </cell>
          <cell r="AF234" t="str">
            <v/>
          </cell>
          <cell r="AG234">
            <v>0</v>
          </cell>
          <cell r="AH234" t="str">
            <v>EST</v>
          </cell>
          <cell r="AI234">
            <v>0</v>
          </cell>
          <cell r="AJ234" t="str">
            <v/>
          </cell>
          <cell r="AK234" t="str">
            <v/>
          </cell>
          <cell r="AM234">
            <v>0</v>
          </cell>
          <cell r="AN234" t="str">
            <v>KG</v>
          </cell>
          <cell r="AO234" t="str">
            <v>***</v>
          </cell>
          <cell r="AP234" t="str">
            <v>zzzzzz</v>
          </cell>
          <cell r="AQ234" t="b">
            <v>0</v>
          </cell>
          <cell r="AR234" t="b">
            <v>1</v>
          </cell>
          <cell r="AS234">
            <v>7</v>
          </cell>
          <cell r="AT234">
            <v>2</v>
          </cell>
          <cell r="AU234">
            <v>1</v>
          </cell>
          <cell r="AV234">
            <v>0</v>
          </cell>
          <cell r="AW234" t="b">
            <v>0</v>
          </cell>
          <cell r="AX234" t="str">
            <v/>
          </cell>
          <cell r="AY234" t="b">
            <v>0</v>
          </cell>
          <cell r="AZ234" t="b">
            <v>0</v>
          </cell>
          <cell r="BA234">
            <v>0</v>
          </cell>
          <cell r="BB234">
            <v>0</v>
          </cell>
          <cell r="BC234">
            <v>45</v>
          </cell>
          <cell r="BD234" t="str">
            <v>LIB</v>
          </cell>
          <cell r="BE234" t="str">
            <v>LIB</v>
          </cell>
          <cell r="BF234">
            <v>1</v>
          </cell>
          <cell r="BG234">
            <v>0</v>
          </cell>
          <cell r="BH234" t="str">
            <v/>
          </cell>
          <cell r="BI234" t="str">
            <v/>
          </cell>
          <cell r="BJ234" t="str">
            <v/>
          </cell>
          <cell r="BK234" t="str">
            <v/>
          </cell>
          <cell r="BL234">
            <v>140</v>
          </cell>
          <cell r="BM234">
            <v>511</v>
          </cell>
          <cell r="BN234">
            <v>190</v>
          </cell>
          <cell r="BO234">
            <v>1978</v>
          </cell>
          <cell r="BP234">
            <v>0</v>
          </cell>
          <cell r="BQ234">
            <v>2819</v>
          </cell>
        </row>
        <row r="235">
          <cell r="A235" t="str">
            <v>0040010</v>
          </cell>
          <cell r="B235" t="str">
            <v/>
          </cell>
          <cell r="C235" t="str">
            <v/>
          </cell>
          <cell r="D235" t="str">
            <v>PIMIENTA NEGRA MOLIDA</v>
          </cell>
          <cell r="E235" t="str">
            <v>KILO</v>
          </cell>
          <cell r="F235" t="str">
            <v>IN</v>
          </cell>
          <cell r="G235" t="str">
            <v>KGS</v>
          </cell>
          <cell r="H235" t="str">
            <v>0110</v>
          </cell>
          <cell r="I235" t="b">
            <v>1</v>
          </cell>
          <cell r="J235" t="b">
            <v>1</v>
          </cell>
          <cell r="K235" t="b">
            <v>0</v>
          </cell>
          <cell r="L235" t="str">
            <v>CompraVenta</v>
          </cell>
          <cell r="M235" t="str">
            <v>N</v>
          </cell>
          <cell r="N235" t="b">
            <v>1</v>
          </cell>
          <cell r="O235">
            <v>0.1</v>
          </cell>
          <cell r="P235" t="b">
            <v>0</v>
          </cell>
          <cell r="Q235" t="str">
            <v>INTERNO</v>
          </cell>
          <cell r="R235">
            <v>0</v>
          </cell>
          <cell r="S235" t="str">
            <v/>
          </cell>
          <cell r="T235">
            <v>0</v>
          </cell>
          <cell r="U235" t="str">
            <v/>
          </cell>
          <cell r="V235">
            <v>0</v>
          </cell>
          <cell r="W235" t="str">
            <v/>
          </cell>
          <cell r="X235">
            <v>0</v>
          </cell>
          <cell r="Y235" t="str">
            <v/>
          </cell>
          <cell r="Z235" t="str">
            <v/>
          </cell>
          <cell r="AA235" t="str">
            <v>Sabori</v>
          </cell>
          <cell r="AB235">
            <v>0</v>
          </cell>
          <cell r="AC235" t="str">
            <v/>
          </cell>
          <cell r="AD235" t="str">
            <v/>
          </cell>
          <cell r="AE235" t="str">
            <v/>
          </cell>
          <cell r="AF235" t="str">
            <v/>
          </cell>
          <cell r="AG235">
            <v>0</v>
          </cell>
          <cell r="AH235" t="str">
            <v>EST</v>
          </cell>
          <cell r="AI235">
            <v>0</v>
          </cell>
          <cell r="AJ235" t="str">
            <v/>
          </cell>
          <cell r="AK235" t="str">
            <v/>
          </cell>
          <cell r="AM235">
            <v>0</v>
          </cell>
          <cell r="AN235" t="str">
            <v>KGS</v>
          </cell>
          <cell r="AO235" t="str">
            <v>***</v>
          </cell>
          <cell r="AP235" t="str">
            <v>zzzzzz</v>
          </cell>
          <cell r="AQ235" t="b">
            <v>0</v>
          </cell>
          <cell r="AR235" t="b">
            <v>1</v>
          </cell>
          <cell r="AS235">
            <v>15</v>
          </cell>
          <cell r="AT235">
            <v>0</v>
          </cell>
          <cell r="AU235">
            <v>1</v>
          </cell>
          <cell r="AV235">
            <v>0</v>
          </cell>
          <cell r="AW235" t="b">
            <v>0</v>
          </cell>
          <cell r="AX235" t="str">
            <v/>
          </cell>
          <cell r="AY235" t="b">
            <v>0</v>
          </cell>
          <cell r="AZ235" t="b">
            <v>0</v>
          </cell>
          <cell r="BA235">
            <v>0</v>
          </cell>
          <cell r="BB235">
            <v>0</v>
          </cell>
          <cell r="BC235">
            <v>45</v>
          </cell>
          <cell r="BD235" t="str">
            <v>LIB</v>
          </cell>
          <cell r="BE235" t="str">
            <v>LIB</v>
          </cell>
          <cell r="BF235">
            <v>1</v>
          </cell>
          <cell r="BG235">
            <v>0</v>
          </cell>
          <cell r="BH235" t="str">
            <v/>
          </cell>
          <cell r="BI235" t="str">
            <v/>
          </cell>
          <cell r="BJ235" t="str">
            <v/>
          </cell>
          <cell r="BK235" t="str">
            <v/>
          </cell>
          <cell r="BL235">
            <v>140</v>
          </cell>
          <cell r="BM235">
            <v>511</v>
          </cell>
          <cell r="BN235">
            <v>190</v>
          </cell>
          <cell r="BO235">
            <v>1978</v>
          </cell>
          <cell r="BP235">
            <v>0</v>
          </cell>
          <cell r="BQ235">
            <v>2819</v>
          </cell>
        </row>
        <row r="236">
          <cell r="A236" t="str">
            <v>0040011</v>
          </cell>
          <cell r="B236" t="str">
            <v>NUEZ MOSCADA</v>
          </cell>
          <cell r="C236" t="str">
            <v/>
          </cell>
          <cell r="D236" t="str">
            <v>NUEZ MOSCADA</v>
          </cell>
          <cell r="E236" t="str">
            <v>KGS</v>
          </cell>
          <cell r="F236" t="str">
            <v>IN</v>
          </cell>
          <cell r="G236" t="str">
            <v>KGS</v>
          </cell>
          <cell r="H236" t="str">
            <v>UC4</v>
          </cell>
          <cell r="I236" t="b">
            <v>1</v>
          </cell>
          <cell r="J236" t="b">
            <v>1</v>
          </cell>
          <cell r="K236" t="b">
            <v>0</v>
          </cell>
          <cell r="L236" t="str">
            <v>CompraVenta</v>
          </cell>
          <cell r="M236" t="str">
            <v>N</v>
          </cell>
          <cell r="N236" t="b">
            <v>1</v>
          </cell>
          <cell r="O236">
            <v>0.01</v>
          </cell>
          <cell r="P236" t="b">
            <v>0</v>
          </cell>
          <cell r="Q236" t="str">
            <v>INTERNO</v>
          </cell>
          <cell r="R236">
            <v>0</v>
          </cell>
          <cell r="S236" t="str">
            <v/>
          </cell>
          <cell r="T236">
            <v>0</v>
          </cell>
          <cell r="U236" t="str">
            <v/>
          </cell>
          <cell r="V236">
            <v>0</v>
          </cell>
          <cell r="W236" t="str">
            <v/>
          </cell>
          <cell r="X236">
            <v>0</v>
          </cell>
          <cell r="Y236" t="str">
            <v/>
          </cell>
          <cell r="Z236" t="str">
            <v/>
          </cell>
          <cell r="AA236" t="str">
            <v>Sabori</v>
          </cell>
          <cell r="AB236">
            <v>0</v>
          </cell>
          <cell r="AC236" t="str">
            <v/>
          </cell>
          <cell r="AD236" t="str">
            <v/>
          </cell>
          <cell r="AE236" t="str">
            <v/>
          </cell>
          <cell r="AF236" t="str">
            <v/>
          </cell>
          <cell r="AG236">
            <v>0</v>
          </cell>
          <cell r="AH236" t="str">
            <v>EST</v>
          </cell>
          <cell r="AI236">
            <v>0</v>
          </cell>
          <cell r="AJ236" t="str">
            <v/>
          </cell>
          <cell r="AK236" t="str">
            <v/>
          </cell>
          <cell r="AM236">
            <v>0</v>
          </cell>
          <cell r="AN236" t="str">
            <v>KGS</v>
          </cell>
          <cell r="AO236" t="str">
            <v>***</v>
          </cell>
          <cell r="AP236" t="str">
            <v>zzzzzz</v>
          </cell>
          <cell r="AQ236" t="b">
            <v>0</v>
          </cell>
          <cell r="AR236" t="b">
            <v>1</v>
          </cell>
          <cell r="AS236">
            <v>15</v>
          </cell>
          <cell r="AT236">
            <v>0</v>
          </cell>
          <cell r="AU236">
            <v>1</v>
          </cell>
          <cell r="AV236">
            <v>0</v>
          </cell>
          <cell r="AW236" t="b">
            <v>0</v>
          </cell>
          <cell r="AX236" t="str">
            <v/>
          </cell>
          <cell r="AY236" t="b">
            <v>0</v>
          </cell>
          <cell r="AZ236" t="b">
            <v>0</v>
          </cell>
          <cell r="BA236">
            <v>0</v>
          </cell>
          <cell r="BB236">
            <v>0</v>
          </cell>
          <cell r="BC236">
            <v>45</v>
          </cell>
          <cell r="BD236" t="str">
            <v>LIB</v>
          </cell>
          <cell r="BE236" t="str">
            <v>LIB</v>
          </cell>
          <cell r="BF236">
            <v>1</v>
          </cell>
          <cell r="BG236">
            <v>0</v>
          </cell>
          <cell r="BH236" t="str">
            <v/>
          </cell>
          <cell r="BI236" t="str">
            <v/>
          </cell>
          <cell r="BJ236" t="str">
            <v/>
          </cell>
          <cell r="BK236" t="str">
            <v/>
          </cell>
          <cell r="BL236">
            <v>140</v>
          </cell>
          <cell r="BM236">
            <v>511</v>
          </cell>
          <cell r="BN236">
            <v>190</v>
          </cell>
          <cell r="BO236">
            <v>1978</v>
          </cell>
          <cell r="BP236">
            <v>0</v>
          </cell>
          <cell r="BQ236">
            <v>2819</v>
          </cell>
        </row>
        <row r="237">
          <cell r="A237" t="str">
            <v>0040012</v>
          </cell>
          <cell r="B237" t="str">
            <v>AJO</v>
          </cell>
          <cell r="C237" t="str">
            <v/>
          </cell>
          <cell r="D237" t="str">
            <v>AJO</v>
          </cell>
          <cell r="E237" t="str">
            <v>AJO X RIESTRA</v>
          </cell>
          <cell r="F237" t="str">
            <v>AR</v>
          </cell>
          <cell r="G237" t="str">
            <v>U</v>
          </cell>
          <cell r="H237" t="str">
            <v>UC10</v>
          </cell>
          <cell r="I237" t="b">
            <v>1</v>
          </cell>
          <cell r="J237" t="b">
            <v>0</v>
          </cell>
          <cell r="K237" t="b">
            <v>0</v>
          </cell>
          <cell r="L237" t="str">
            <v>CompraVenta</v>
          </cell>
          <cell r="M237" t="str">
            <v>N</v>
          </cell>
          <cell r="N237" t="b">
            <v>1</v>
          </cell>
          <cell r="O237">
            <v>0.01</v>
          </cell>
          <cell r="P237" t="b">
            <v>0</v>
          </cell>
          <cell r="Q237" t="str">
            <v>INTERNO</v>
          </cell>
          <cell r="R237">
            <v>0</v>
          </cell>
          <cell r="S237" t="str">
            <v/>
          </cell>
          <cell r="T237">
            <v>0</v>
          </cell>
          <cell r="U237" t="str">
            <v/>
          </cell>
          <cell r="V237">
            <v>0</v>
          </cell>
          <cell r="W237" t="str">
            <v/>
          </cell>
          <cell r="X237">
            <v>0</v>
          </cell>
          <cell r="Y237" t="str">
            <v/>
          </cell>
          <cell r="Z237" t="str">
            <v/>
          </cell>
          <cell r="AA237" t="str">
            <v/>
          </cell>
          <cell r="AB237">
            <v>0</v>
          </cell>
          <cell r="AC237" t="str">
            <v/>
          </cell>
          <cell r="AD237" t="str">
            <v/>
          </cell>
          <cell r="AE237" t="str">
            <v/>
          </cell>
          <cell r="AF237" t="str">
            <v/>
          </cell>
          <cell r="AG237">
            <v>0</v>
          </cell>
          <cell r="AH237" t="str">
            <v>EST</v>
          </cell>
          <cell r="AI237">
            <v>0</v>
          </cell>
          <cell r="AJ237" t="str">
            <v/>
          </cell>
          <cell r="AK237" t="str">
            <v/>
          </cell>
          <cell r="AM237">
            <v>0</v>
          </cell>
          <cell r="AN237" t="str">
            <v>U</v>
          </cell>
          <cell r="AO237" t="str">
            <v>***</v>
          </cell>
          <cell r="AP237" t="str">
            <v>zzzzzz</v>
          </cell>
          <cell r="AQ237" t="b">
            <v>0</v>
          </cell>
          <cell r="AR237" t="b">
            <v>1</v>
          </cell>
          <cell r="AS237">
            <v>0</v>
          </cell>
          <cell r="AT237">
            <v>0</v>
          </cell>
          <cell r="AU237">
            <v>1</v>
          </cell>
          <cell r="AV237">
            <v>0</v>
          </cell>
          <cell r="AW237" t="b">
            <v>0</v>
          </cell>
          <cell r="AX237" t="str">
            <v/>
          </cell>
          <cell r="AY237" t="b">
            <v>0</v>
          </cell>
          <cell r="AZ237" t="b">
            <v>0</v>
          </cell>
          <cell r="BA237">
            <v>0</v>
          </cell>
          <cell r="BB237">
            <v>0</v>
          </cell>
          <cell r="BC237">
            <v>0</v>
          </cell>
          <cell r="BD237" t="str">
            <v>LIB</v>
          </cell>
          <cell r="BE237" t="str">
            <v>LIB</v>
          </cell>
          <cell r="BF237">
            <v>1</v>
          </cell>
          <cell r="BG237">
            <v>0</v>
          </cell>
          <cell r="BH237" t="str">
            <v/>
          </cell>
          <cell r="BI237" t="str">
            <v/>
          </cell>
          <cell r="BJ237" t="str">
            <v/>
          </cell>
          <cell r="BK237" t="str">
            <v/>
          </cell>
          <cell r="BL237">
            <v>140</v>
          </cell>
          <cell r="BM237">
            <v>511</v>
          </cell>
          <cell r="BN237">
            <v>190</v>
          </cell>
          <cell r="BO237">
            <v>1978</v>
          </cell>
          <cell r="BP237">
            <v>0</v>
          </cell>
          <cell r="BQ237">
            <v>2819</v>
          </cell>
        </row>
        <row r="238">
          <cell r="A238" t="str">
            <v>0040018</v>
          </cell>
          <cell r="B238" t="str">
            <v>DAAL ALIMENT.</v>
          </cell>
          <cell r="C238" t="str">
            <v/>
          </cell>
          <cell r="D238" t="str">
            <v>SABORIZANTE DE AJO A</v>
          </cell>
          <cell r="E238" t="str">
            <v>CONT.ALERGENO</v>
          </cell>
          <cell r="F238" t="str">
            <v>IN</v>
          </cell>
          <cell r="G238" t="str">
            <v>KG</v>
          </cell>
          <cell r="H238" t="str">
            <v>KG2</v>
          </cell>
          <cell r="I238" t="b">
            <v>1</v>
          </cell>
          <cell r="J238" t="b">
            <v>1</v>
          </cell>
          <cell r="K238" t="b">
            <v>0</v>
          </cell>
          <cell r="L238" t="str">
            <v>CompraVenta</v>
          </cell>
          <cell r="M238" t="str">
            <v>N</v>
          </cell>
          <cell r="N238" t="b">
            <v>1</v>
          </cell>
          <cell r="O238">
            <v>0.01</v>
          </cell>
          <cell r="P238" t="b">
            <v>0</v>
          </cell>
          <cell r="Q238" t="str">
            <v>INTERNO</v>
          </cell>
          <cell r="R238">
            <v>0</v>
          </cell>
          <cell r="S238" t="str">
            <v/>
          </cell>
          <cell r="T238">
            <v>0</v>
          </cell>
          <cell r="U238" t="str">
            <v/>
          </cell>
          <cell r="V238">
            <v>0</v>
          </cell>
          <cell r="W238" t="str">
            <v/>
          </cell>
          <cell r="X238">
            <v>0</v>
          </cell>
          <cell r="Y238" t="str">
            <v/>
          </cell>
          <cell r="Z238" t="str">
            <v/>
          </cell>
          <cell r="AA238" t="str">
            <v>Sabori</v>
          </cell>
          <cell r="AB238">
            <v>0</v>
          </cell>
          <cell r="AC238" t="str">
            <v/>
          </cell>
          <cell r="AD238" t="str">
            <v/>
          </cell>
          <cell r="AE238" t="str">
            <v/>
          </cell>
          <cell r="AF238" t="str">
            <v/>
          </cell>
          <cell r="AG238">
            <v>0</v>
          </cell>
          <cell r="AH238" t="str">
            <v>EST</v>
          </cell>
          <cell r="AI238">
            <v>0</v>
          </cell>
          <cell r="AJ238" t="str">
            <v/>
          </cell>
          <cell r="AK238" t="str">
            <v/>
          </cell>
          <cell r="AM238">
            <v>0</v>
          </cell>
          <cell r="AN238" t="str">
            <v>KG</v>
          </cell>
          <cell r="AO238" t="str">
            <v>***</v>
          </cell>
          <cell r="AP238" t="str">
            <v>zzzzzz</v>
          </cell>
          <cell r="AQ238" t="b">
            <v>0</v>
          </cell>
          <cell r="AR238" t="b">
            <v>1</v>
          </cell>
          <cell r="AS238">
            <v>21</v>
          </cell>
          <cell r="AT238">
            <v>3</v>
          </cell>
          <cell r="AU238">
            <v>1</v>
          </cell>
          <cell r="AV238">
            <v>0</v>
          </cell>
          <cell r="AW238" t="b">
            <v>0</v>
          </cell>
          <cell r="AX238" t="str">
            <v/>
          </cell>
          <cell r="AY238" t="b">
            <v>0</v>
          </cell>
          <cell r="AZ238" t="b">
            <v>0</v>
          </cell>
          <cell r="BA238">
            <v>0</v>
          </cell>
          <cell r="BB238">
            <v>0</v>
          </cell>
          <cell r="BC238">
            <v>45</v>
          </cell>
          <cell r="BD238" t="str">
            <v>LIB</v>
          </cell>
          <cell r="BE238" t="str">
            <v>LIB</v>
          </cell>
          <cell r="BF238">
            <v>1</v>
          </cell>
          <cell r="BG238">
            <v>0</v>
          </cell>
          <cell r="BH238" t="str">
            <v/>
          </cell>
          <cell r="BI238" t="str">
            <v/>
          </cell>
          <cell r="BJ238" t="str">
            <v/>
          </cell>
          <cell r="BK238" t="str">
            <v/>
          </cell>
          <cell r="BL238">
            <v>140</v>
          </cell>
          <cell r="BM238">
            <v>511</v>
          </cell>
          <cell r="BN238">
            <v>190</v>
          </cell>
          <cell r="BO238">
            <v>1978</v>
          </cell>
          <cell r="BP238">
            <v>0</v>
          </cell>
          <cell r="BQ238">
            <v>2819</v>
          </cell>
        </row>
        <row r="239">
          <cell r="A239" t="str">
            <v>0040019</v>
          </cell>
          <cell r="B239" t="str">
            <v/>
          </cell>
          <cell r="C239" t="str">
            <v/>
          </cell>
          <cell r="D239" t="str">
            <v>SALSA PARA PIZZA</v>
          </cell>
          <cell r="E239" t="str">
            <v/>
          </cell>
          <cell r="F239" t="str">
            <v>IN</v>
          </cell>
          <cell r="G239" t="str">
            <v>KG</v>
          </cell>
          <cell r="H239" t="str">
            <v>KG2</v>
          </cell>
          <cell r="I239" t="b">
            <v>1</v>
          </cell>
          <cell r="J239" t="b">
            <v>1</v>
          </cell>
          <cell r="K239" t="b">
            <v>0</v>
          </cell>
          <cell r="L239" t="str">
            <v>CompraVenta</v>
          </cell>
          <cell r="M239" t="str">
            <v>N</v>
          </cell>
          <cell r="N239" t="b">
            <v>1</v>
          </cell>
          <cell r="O239">
            <v>0.01</v>
          </cell>
          <cell r="P239" t="b">
            <v>0</v>
          </cell>
          <cell r="Q239" t="str">
            <v>INTERNO</v>
          </cell>
          <cell r="R239">
            <v>0</v>
          </cell>
          <cell r="S239" t="str">
            <v/>
          </cell>
          <cell r="T239">
            <v>0</v>
          </cell>
          <cell r="U239" t="str">
            <v/>
          </cell>
          <cell r="V239">
            <v>0</v>
          </cell>
          <cell r="W239" t="str">
            <v/>
          </cell>
          <cell r="X239">
            <v>0</v>
          </cell>
          <cell r="Y239" t="str">
            <v/>
          </cell>
          <cell r="Z239" t="str">
            <v/>
          </cell>
          <cell r="AA239" t="str">
            <v>Salsa</v>
          </cell>
          <cell r="AB239">
            <v>0</v>
          </cell>
          <cell r="AC239" t="str">
            <v/>
          </cell>
          <cell r="AD239" t="str">
            <v/>
          </cell>
          <cell r="AE239" t="str">
            <v/>
          </cell>
          <cell r="AF239" t="str">
            <v/>
          </cell>
          <cell r="AG239">
            <v>0</v>
          </cell>
          <cell r="AH239" t="str">
            <v>EST</v>
          </cell>
          <cell r="AI239">
            <v>0</v>
          </cell>
          <cell r="AJ239" t="str">
            <v/>
          </cell>
          <cell r="AK239" t="str">
            <v/>
          </cell>
          <cell r="AM239">
            <v>0</v>
          </cell>
          <cell r="AN239" t="str">
            <v>KG</v>
          </cell>
          <cell r="AO239" t="str">
            <v>***</v>
          </cell>
          <cell r="AP239" t="str">
            <v>zzzzzz</v>
          </cell>
          <cell r="AQ239" t="b">
            <v>0</v>
          </cell>
          <cell r="AR239" t="b">
            <v>1</v>
          </cell>
          <cell r="AS239">
            <v>15</v>
          </cell>
          <cell r="AT239">
            <v>2</v>
          </cell>
          <cell r="AU239">
            <v>1</v>
          </cell>
          <cell r="AV239">
            <v>0</v>
          </cell>
          <cell r="AW239" t="b">
            <v>0</v>
          </cell>
          <cell r="AX239" t="str">
            <v/>
          </cell>
          <cell r="AY239" t="b">
            <v>0</v>
          </cell>
          <cell r="AZ239" t="b">
            <v>0</v>
          </cell>
          <cell r="BA239">
            <v>0</v>
          </cell>
          <cell r="BB239">
            <v>0</v>
          </cell>
          <cell r="BC239">
            <v>45</v>
          </cell>
          <cell r="BD239" t="str">
            <v>LIB</v>
          </cell>
          <cell r="BE239" t="str">
            <v>LIB</v>
          </cell>
          <cell r="BF239">
            <v>1</v>
          </cell>
          <cell r="BG239">
            <v>0</v>
          </cell>
          <cell r="BH239" t="str">
            <v/>
          </cell>
          <cell r="BI239" t="str">
            <v/>
          </cell>
          <cell r="BJ239" t="str">
            <v/>
          </cell>
          <cell r="BK239" t="str">
            <v/>
          </cell>
          <cell r="BL239">
            <v>140</v>
          </cell>
          <cell r="BM239">
            <v>511</v>
          </cell>
          <cell r="BN239">
            <v>190</v>
          </cell>
          <cell r="BO239">
            <v>1978</v>
          </cell>
          <cell r="BP239">
            <v>0</v>
          </cell>
          <cell r="BQ239">
            <v>2819</v>
          </cell>
        </row>
        <row r="240">
          <cell r="A240" t="str">
            <v>0050009</v>
          </cell>
          <cell r="B240" t="str">
            <v/>
          </cell>
          <cell r="C240" t="str">
            <v/>
          </cell>
          <cell r="D240" t="str">
            <v>CHOCLO EN GRANOS IQF</v>
          </cell>
          <cell r="E240" t="str">
            <v/>
          </cell>
          <cell r="F240" t="str">
            <v>IN</v>
          </cell>
          <cell r="G240" t="str">
            <v>KG</v>
          </cell>
          <cell r="H240" t="str">
            <v>UC3</v>
          </cell>
          <cell r="I240" t="b">
            <v>1</v>
          </cell>
          <cell r="J240" t="b">
            <v>1</v>
          </cell>
          <cell r="K240" t="b">
            <v>0</v>
          </cell>
          <cell r="L240" t="str">
            <v>CompraVenta</v>
          </cell>
          <cell r="M240" t="str">
            <v>N</v>
          </cell>
          <cell r="N240" t="b">
            <v>1</v>
          </cell>
          <cell r="O240">
            <v>0.01</v>
          </cell>
          <cell r="P240" t="b">
            <v>0</v>
          </cell>
          <cell r="Q240" t="str">
            <v>INTERNO</v>
          </cell>
          <cell r="R240">
            <v>0</v>
          </cell>
          <cell r="S240" t="str">
            <v/>
          </cell>
          <cell r="T240">
            <v>0</v>
          </cell>
          <cell r="U240" t="str">
            <v/>
          </cell>
          <cell r="V240">
            <v>0</v>
          </cell>
          <cell r="W240" t="str">
            <v/>
          </cell>
          <cell r="X240">
            <v>0</v>
          </cell>
          <cell r="Y240" t="str">
            <v/>
          </cell>
          <cell r="Z240" t="str">
            <v/>
          </cell>
          <cell r="AA240" t="str">
            <v>Vegeta</v>
          </cell>
          <cell r="AB240">
            <v>0</v>
          </cell>
          <cell r="AC240" t="str">
            <v/>
          </cell>
          <cell r="AD240" t="str">
            <v/>
          </cell>
          <cell r="AE240" t="str">
            <v/>
          </cell>
          <cell r="AF240" t="str">
            <v/>
          </cell>
          <cell r="AG240">
            <v>0</v>
          </cell>
          <cell r="AH240" t="str">
            <v>EST</v>
          </cell>
          <cell r="AI240">
            <v>0</v>
          </cell>
          <cell r="AJ240" t="str">
            <v/>
          </cell>
          <cell r="AK240" t="str">
            <v/>
          </cell>
          <cell r="AM240">
            <v>0</v>
          </cell>
          <cell r="AN240" t="str">
            <v>KG</v>
          </cell>
          <cell r="AO240" t="str">
            <v>***</v>
          </cell>
          <cell r="AP240" t="str">
            <v>zzzzzz</v>
          </cell>
          <cell r="AQ240" t="b">
            <v>0</v>
          </cell>
          <cell r="AR240" t="b">
            <v>1</v>
          </cell>
          <cell r="AS240">
            <v>7</v>
          </cell>
          <cell r="AT240">
            <v>2</v>
          </cell>
          <cell r="AU240">
            <v>1</v>
          </cell>
          <cell r="AV240">
            <v>0</v>
          </cell>
          <cell r="AW240" t="b">
            <v>0</v>
          </cell>
          <cell r="AX240" t="str">
            <v/>
          </cell>
          <cell r="AY240" t="b">
            <v>0</v>
          </cell>
          <cell r="AZ240" t="b">
            <v>0</v>
          </cell>
          <cell r="BA240">
            <v>0</v>
          </cell>
          <cell r="BB240">
            <v>0</v>
          </cell>
          <cell r="BC240">
            <v>45</v>
          </cell>
          <cell r="BD240" t="str">
            <v>LIB</v>
          </cell>
          <cell r="BE240" t="str">
            <v>LIB</v>
          </cell>
          <cell r="BF240">
            <v>1</v>
          </cell>
          <cell r="BG240">
            <v>0</v>
          </cell>
          <cell r="BH240" t="str">
            <v/>
          </cell>
          <cell r="BI240" t="str">
            <v/>
          </cell>
          <cell r="BJ240" t="str">
            <v/>
          </cell>
          <cell r="BK240" t="str">
            <v/>
          </cell>
          <cell r="BL240">
            <v>140</v>
          </cell>
          <cell r="BM240">
            <v>511</v>
          </cell>
          <cell r="BN240">
            <v>190</v>
          </cell>
          <cell r="BO240">
            <v>1978</v>
          </cell>
          <cell r="BP240">
            <v>0</v>
          </cell>
          <cell r="BQ240">
            <v>2819</v>
          </cell>
        </row>
        <row r="241">
          <cell r="A241" t="str">
            <v>0060001</v>
          </cell>
          <cell r="B241" t="str">
            <v/>
          </cell>
          <cell r="C241" t="str">
            <v/>
          </cell>
          <cell r="D241" t="str">
            <v>HARINA TRIGO TIPO 000 COMUN</v>
          </cell>
          <cell r="E241" t="str">
            <v>CONT.ALERGENO</v>
          </cell>
          <cell r="F241" t="str">
            <v>IN</v>
          </cell>
          <cell r="G241" t="str">
            <v>KGS</v>
          </cell>
          <cell r="H241" t="str">
            <v>0110</v>
          </cell>
          <cell r="I241" t="b">
            <v>1</v>
          </cell>
          <cell r="J241" t="b">
            <v>1</v>
          </cell>
          <cell r="K241" t="b">
            <v>0</v>
          </cell>
          <cell r="L241" t="str">
            <v>CompraVenta</v>
          </cell>
          <cell r="M241" t="str">
            <v>N</v>
          </cell>
          <cell r="N241" t="b">
            <v>1</v>
          </cell>
          <cell r="O241">
            <v>0.01</v>
          </cell>
          <cell r="P241" t="b">
            <v>0</v>
          </cell>
          <cell r="Q241" t="str">
            <v>INTERNO</v>
          </cell>
          <cell r="R241">
            <v>0</v>
          </cell>
          <cell r="S241" t="str">
            <v/>
          </cell>
          <cell r="T241">
            <v>0</v>
          </cell>
          <cell r="U241" t="str">
            <v/>
          </cell>
          <cell r="V241">
            <v>0</v>
          </cell>
          <cell r="W241" t="str">
            <v/>
          </cell>
          <cell r="X241">
            <v>0</v>
          </cell>
          <cell r="Y241" t="str">
            <v/>
          </cell>
          <cell r="Z241" t="str">
            <v/>
          </cell>
          <cell r="AA241" t="str">
            <v>Harina</v>
          </cell>
          <cell r="AB241">
            <v>0</v>
          </cell>
          <cell r="AC241" t="str">
            <v/>
          </cell>
          <cell r="AD241" t="str">
            <v/>
          </cell>
          <cell r="AE241" t="str">
            <v/>
          </cell>
          <cell r="AF241" t="str">
            <v/>
          </cell>
          <cell r="AG241">
            <v>0</v>
          </cell>
          <cell r="AH241" t="str">
            <v>EST</v>
          </cell>
          <cell r="AI241">
            <v>0</v>
          </cell>
          <cell r="AJ241" t="str">
            <v/>
          </cell>
          <cell r="AK241" t="str">
            <v/>
          </cell>
          <cell r="AM241">
            <v>0</v>
          </cell>
          <cell r="AN241" t="str">
            <v>KG</v>
          </cell>
          <cell r="AO241" t="str">
            <v>***</v>
          </cell>
          <cell r="AP241" t="str">
            <v>zzzzzz</v>
          </cell>
          <cell r="AQ241" t="b">
            <v>0</v>
          </cell>
          <cell r="AR241" t="b">
            <v>1</v>
          </cell>
          <cell r="AS241">
            <v>7</v>
          </cell>
          <cell r="AT241">
            <v>2</v>
          </cell>
          <cell r="AU241">
            <v>1</v>
          </cell>
          <cell r="AV241">
            <v>0</v>
          </cell>
          <cell r="AW241" t="b">
            <v>0</v>
          </cell>
          <cell r="AX241" t="str">
            <v/>
          </cell>
          <cell r="AY241" t="b">
            <v>0</v>
          </cell>
          <cell r="AZ241" t="b">
            <v>0</v>
          </cell>
          <cell r="BA241">
            <v>0</v>
          </cell>
          <cell r="BB241">
            <v>0</v>
          </cell>
          <cell r="BC241">
            <v>45</v>
          </cell>
          <cell r="BD241" t="str">
            <v>LIB</v>
          </cell>
          <cell r="BE241" t="str">
            <v>LIB</v>
          </cell>
          <cell r="BF241">
            <v>1</v>
          </cell>
          <cell r="BG241">
            <v>0</v>
          </cell>
          <cell r="BH241" t="str">
            <v/>
          </cell>
          <cell r="BI241" t="str">
            <v/>
          </cell>
          <cell r="BJ241" t="str">
            <v/>
          </cell>
          <cell r="BK241" t="str">
            <v/>
          </cell>
          <cell r="BL241">
            <v>140</v>
          </cell>
          <cell r="BM241">
            <v>511</v>
          </cell>
          <cell r="BN241">
            <v>190</v>
          </cell>
          <cell r="BO241">
            <v>1978</v>
          </cell>
          <cell r="BP241">
            <v>0</v>
          </cell>
          <cell r="BQ241">
            <v>2819</v>
          </cell>
        </row>
        <row r="242">
          <cell r="A242" t="str">
            <v>0060002</v>
          </cell>
          <cell r="B242" t="str">
            <v/>
          </cell>
          <cell r="C242" t="str">
            <v/>
          </cell>
          <cell r="D242" t="str">
            <v>HARINA 0000</v>
          </cell>
          <cell r="E242" t="str">
            <v>BOLSA X KG</v>
          </cell>
          <cell r="F242" t="str">
            <v>AR</v>
          </cell>
          <cell r="G242" t="str">
            <v>KGS</v>
          </cell>
          <cell r="H242" t="str">
            <v>019</v>
          </cell>
          <cell r="I242" t="b">
            <v>1</v>
          </cell>
          <cell r="J242" t="b">
            <v>1</v>
          </cell>
          <cell r="K242" t="b">
            <v>0</v>
          </cell>
          <cell r="L242" t="str">
            <v>CompraVenta</v>
          </cell>
          <cell r="M242" t="str">
            <v>N</v>
          </cell>
          <cell r="N242" t="b">
            <v>1</v>
          </cell>
          <cell r="O242">
            <v>0.1</v>
          </cell>
          <cell r="P242" t="b">
            <v>0</v>
          </cell>
          <cell r="Q242" t="str">
            <v>INTERNO</v>
          </cell>
          <cell r="R242">
            <v>0</v>
          </cell>
          <cell r="S242" t="str">
            <v/>
          </cell>
          <cell r="T242">
            <v>0</v>
          </cell>
          <cell r="U242" t="str">
            <v/>
          </cell>
          <cell r="V242">
            <v>0</v>
          </cell>
          <cell r="W242" t="str">
            <v/>
          </cell>
          <cell r="X242">
            <v>0</v>
          </cell>
          <cell r="Y242" t="str">
            <v/>
          </cell>
          <cell r="Z242" t="str">
            <v/>
          </cell>
          <cell r="AA242" t="str">
            <v/>
          </cell>
          <cell r="AB242">
            <v>0</v>
          </cell>
          <cell r="AC242" t="str">
            <v/>
          </cell>
          <cell r="AD242" t="str">
            <v/>
          </cell>
          <cell r="AE242" t="str">
            <v/>
          </cell>
          <cell r="AF242" t="str">
            <v/>
          </cell>
          <cell r="AG242">
            <v>0</v>
          </cell>
          <cell r="AH242" t="str">
            <v>EST</v>
          </cell>
          <cell r="AI242">
            <v>0</v>
          </cell>
          <cell r="AJ242" t="str">
            <v/>
          </cell>
          <cell r="AK242" t="str">
            <v/>
          </cell>
          <cell r="AM242">
            <v>0</v>
          </cell>
          <cell r="AN242" t="str">
            <v>KGS</v>
          </cell>
          <cell r="AO242" t="str">
            <v>***</v>
          </cell>
          <cell r="AP242" t="str">
            <v>zzzzzz</v>
          </cell>
          <cell r="AQ242" t="b">
            <v>0</v>
          </cell>
          <cell r="AR242" t="b">
            <v>1</v>
          </cell>
          <cell r="AS242">
            <v>0</v>
          </cell>
          <cell r="AT242">
            <v>0</v>
          </cell>
          <cell r="AU242">
            <v>1</v>
          </cell>
          <cell r="AV242">
            <v>0</v>
          </cell>
          <cell r="AW242" t="b">
            <v>0</v>
          </cell>
          <cell r="AX242" t="str">
            <v/>
          </cell>
          <cell r="AY242" t="b">
            <v>0</v>
          </cell>
          <cell r="AZ242" t="b">
            <v>0</v>
          </cell>
          <cell r="BA242">
            <v>0</v>
          </cell>
          <cell r="BB242">
            <v>0</v>
          </cell>
          <cell r="BC242">
            <v>0</v>
          </cell>
          <cell r="BD242" t="str">
            <v>LIB</v>
          </cell>
          <cell r="BE242" t="str">
            <v>LIB</v>
          </cell>
          <cell r="BF242">
            <v>1</v>
          </cell>
          <cell r="BG242">
            <v>0</v>
          </cell>
          <cell r="BH242" t="str">
            <v/>
          </cell>
          <cell r="BI242" t="str">
            <v/>
          </cell>
          <cell r="BJ242" t="str">
            <v/>
          </cell>
          <cell r="BK242" t="str">
            <v/>
          </cell>
          <cell r="BL242">
            <v>140</v>
          </cell>
          <cell r="BM242">
            <v>511</v>
          </cell>
          <cell r="BN242">
            <v>190</v>
          </cell>
          <cell r="BO242">
            <v>1978</v>
          </cell>
          <cell r="BP242">
            <v>0</v>
          </cell>
          <cell r="BQ242">
            <v>2819</v>
          </cell>
        </row>
        <row r="243">
          <cell r="A243" t="str">
            <v>0060007</v>
          </cell>
          <cell r="B243" t="str">
            <v/>
          </cell>
          <cell r="C243" t="str">
            <v/>
          </cell>
          <cell r="D243" t="str">
            <v>DISCO EMPANADAS</v>
          </cell>
          <cell r="E243" t="str">
            <v>CONT. ALERGENO</v>
          </cell>
          <cell r="F243" t="str">
            <v>IN</v>
          </cell>
          <cell r="G243" t="str">
            <v>UNI</v>
          </cell>
          <cell r="H243" t="str">
            <v>017</v>
          </cell>
          <cell r="I243" t="b">
            <v>1</v>
          </cell>
          <cell r="J243" t="b">
            <v>1</v>
          </cell>
          <cell r="K243" t="b">
            <v>0</v>
          </cell>
          <cell r="L243" t="str">
            <v>CompraVenta</v>
          </cell>
          <cell r="M243" t="str">
            <v>N</v>
          </cell>
          <cell r="N243" t="b">
            <v>1</v>
          </cell>
          <cell r="O243">
            <v>0.1</v>
          </cell>
          <cell r="P243" t="b">
            <v>0</v>
          </cell>
          <cell r="Q243" t="str">
            <v>INTERNO</v>
          </cell>
          <cell r="R243">
            <v>0</v>
          </cell>
          <cell r="S243" t="str">
            <v/>
          </cell>
          <cell r="T243">
            <v>0</v>
          </cell>
          <cell r="U243" t="str">
            <v/>
          </cell>
          <cell r="V243">
            <v>0</v>
          </cell>
          <cell r="W243" t="str">
            <v/>
          </cell>
          <cell r="X243">
            <v>0</v>
          </cell>
          <cell r="Y243" t="str">
            <v/>
          </cell>
          <cell r="Z243" t="str">
            <v/>
          </cell>
          <cell r="AA243" t="str">
            <v>Disco</v>
          </cell>
          <cell r="AB243">
            <v>0</v>
          </cell>
          <cell r="AC243" t="str">
            <v/>
          </cell>
          <cell r="AD243" t="str">
            <v/>
          </cell>
          <cell r="AE243" t="str">
            <v/>
          </cell>
          <cell r="AF243" t="str">
            <v/>
          </cell>
          <cell r="AG243">
            <v>0</v>
          </cell>
          <cell r="AH243" t="str">
            <v>EST</v>
          </cell>
          <cell r="AI243">
            <v>0</v>
          </cell>
          <cell r="AJ243" t="str">
            <v/>
          </cell>
          <cell r="AK243" t="str">
            <v/>
          </cell>
          <cell r="AM243">
            <v>0</v>
          </cell>
          <cell r="AN243" t="str">
            <v>UNI</v>
          </cell>
          <cell r="AO243" t="str">
            <v>***</v>
          </cell>
          <cell r="AP243" t="str">
            <v>zzzzzz</v>
          </cell>
          <cell r="AQ243" t="b">
            <v>0</v>
          </cell>
          <cell r="AR243" t="b">
            <v>1</v>
          </cell>
          <cell r="AS243">
            <v>0</v>
          </cell>
          <cell r="AT243">
            <v>0</v>
          </cell>
          <cell r="AU243">
            <v>1</v>
          </cell>
          <cell r="AV243">
            <v>0</v>
          </cell>
          <cell r="AW243" t="b">
            <v>0</v>
          </cell>
          <cell r="AX243" t="str">
            <v/>
          </cell>
          <cell r="AY243" t="b">
            <v>0</v>
          </cell>
          <cell r="AZ243" t="b">
            <v>0</v>
          </cell>
          <cell r="BA243">
            <v>0</v>
          </cell>
          <cell r="BB243">
            <v>0</v>
          </cell>
          <cell r="BC243">
            <v>0</v>
          </cell>
          <cell r="BD243" t="str">
            <v>LIB</v>
          </cell>
          <cell r="BE243" t="str">
            <v>LIB</v>
          </cell>
          <cell r="BF243">
            <v>1</v>
          </cell>
          <cell r="BG243">
            <v>0</v>
          </cell>
          <cell r="BH243" t="str">
            <v/>
          </cell>
          <cell r="BI243" t="str">
            <v/>
          </cell>
          <cell r="BJ243" t="str">
            <v/>
          </cell>
          <cell r="BK243" t="str">
            <v/>
          </cell>
          <cell r="BL243">
            <v>140</v>
          </cell>
          <cell r="BM243">
            <v>511</v>
          </cell>
          <cell r="BN243">
            <v>190</v>
          </cell>
          <cell r="BO243">
            <v>1978</v>
          </cell>
          <cell r="BP243">
            <v>0</v>
          </cell>
          <cell r="BQ243">
            <v>2819</v>
          </cell>
        </row>
        <row r="244">
          <cell r="A244" t="str">
            <v>0060012</v>
          </cell>
          <cell r="B244" t="str">
            <v>GERMEN TRIGO</v>
          </cell>
          <cell r="C244" t="str">
            <v/>
          </cell>
          <cell r="D244" t="str">
            <v>GERMEN DE TRIGO</v>
          </cell>
          <cell r="E244" t="str">
            <v>KILO</v>
          </cell>
          <cell r="F244" t="str">
            <v>AR</v>
          </cell>
          <cell r="G244" t="str">
            <v>KGS</v>
          </cell>
          <cell r="H244" t="str">
            <v>0110</v>
          </cell>
          <cell r="I244" t="b">
            <v>1</v>
          </cell>
          <cell r="J244" t="b">
            <v>0</v>
          </cell>
          <cell r="K244" t="b">
            <v>0</v>
          </cell>
          <cell r="L244" t="str">
            <v>CompraVenta</v>
          </cell>
          <cell r="M244" t="str">
            <v>N</v>
          </cell>
          <cell r="N244" t="b">
            <v>0</v>
          </cell>
          <cell r="O244">
            <v>0</v>
          </cell>
          <cell r="P244" t="b">
            <v>0</v>
          </cell>
          <cell r="Q244" t="str">
            <v>INTERNO</v>
          </cell>
          <cell r="R244">
            <v>0</v>
          </cell>
          <cell r="S244" t="str">
            <v/>
          </cell>
          <cell r="T244">
            <v>0</v>
          </cell>
          <cell r="U244" t="str">
            <v/>
          </cell>
          <cell r="V244">
            <v>0</v>
          </cell>
          <cell r="W244" t="str">
            <v/>
          </cell>
          <cell r="X244">
            <v>0</v>
          </cell>
          <cell r="Y244" t="str">
            <v/>
          </cell>
          <cell r="Z244" t="str">
            <v/>
          </cell>
          <cell r="AA244" t="str">
            <v/>
          </cell>
          <cell r="AB244">
            <v>0</v>
          </cell>
          <cell r="AC244" t="str">
            <v/>
          </cell>
          <cell r="AD244" t="str">
            <v/>
          </cell>
          <cell r="AE244" t="str">
            <v/>
          </cell>
          <cell r="AF244" t="str">
            <v/>
          </cell>
          <cell r="AG244">
            <v>0</v>
          </cell>
          <cell r="AH244" t="str">
            <v>EST</v>
          </cell>
          <cell r="AI244">
            <v>0</v>
          </cell>
          <cell r="AJ244" t="str">
            <v/>
          </cell>
          <cell r="AK244" t="str">
            <v/>
          </cell>
          <cell r="AM244">
            <v>0</v>
          </cell>
          <cell r="AN244" t="str">
            <v>KGS</v>
          </cell>
          <cell r="AO244" t="str">
            <v>***</v>
          </cell>
          <cell r="AP244" t="str">
            <v>zzzzzz</v>
          </cell>
          <cell r="AQ244" t="b">
            <v>0</v>
          </cell>
          <cell r="AR244" t="b">
            <v>1</v>
          </cell>
          <cell r="AS244">
            <v>0</v>
          </cell>
          <cell r="AT244">
            <v>0</v>
          </cell>
          <cell r="AU244">
            <v>1</v>
          </cell>
          <cell r="AV244">
            <v>0</v>
          </cell>
          <cell r="AW244" t="b">
            <v>0</v>
          </cell>
          <cell r="AX244" t="str">
            <v/>
          </cell>
          <cell r="AY244" t="b">
            <v>0</v>
          </cell>
          <cell r="AZ244" t="b">
            <v>0</v>
          </cell>
          <cell r="BA244">
            <v>0</v>
          </cell>
          <cell r="BB244">
            <v>0</v>
          </cell>
          <cell r="BC244">
            <v>0</v>
          </cell>
          <cell r="BD244" t="str">
            <v>LIB</v>
          </cell>
          <cell r="BE244" t="str">
            <v>LIB</v>
          </cell>
          <cell r="BF244">
            <v>1</v>
          </cell>
          <cell r="BG244">
            <v>0</v>
          </cell>
          <cell r="BH244" t="str">
            <v/>
          </cell>
          <cell r="BI244" t="str">
            <v/>
          </cell>
          <cell r="BJ244" t="str">
            <v/>
          </cell>
          <cell r="BK244" t="str">
            <v/>
          </cell>
          <cell r="BL244">
            <v>140</v>
          </cell>
          <cell r="BM244">
            <v>511</v>
          </cell>
          <cell r="BN244">
            <v>190</v>
          </cell>
          <cell r="BO244">
            <v>1978</v>
          </cell>
          <cell r="BP244">
            <v>0</v>
          </cell>
          <cell r="BQ244">
            <v>2819</v>
          </cell>
        </row>
        <row r="245">
          <cell r="A245" t="str">
            <v>0060013</v>
          </cell>
          <cell r="B245" t="str">
            <v>SALVADO TRIGO</v>
          </cell>
          <cell r="C245" t="str">
            <v/>
          </cell>
          <cell r="D245" t="str">
            <v>SALVADO DE TRIGO</v>
          </cell>
          <cell r="E245" t="str">
            <v>KILO</v>
          </cell>
          <cell r="F245" t="str">
            <v>AR</v>
          </cell>
          <cell r="G245" t="str">
            <v>KGS</v>
          </cell>
          <cell r="H245" t="str">
            <v>0110</v>
          </cell>
          <cell r="I245" t="b">
            <v>1</v>
          </cell>
          <cell r="J245" t="b">
            <v>0</v>
          </cell>
          <cell r="K245" t="b">
            <v>0</v>
          </cell>
          <cell r="L245" t="str">
            <v>CompraVenta</v>
          </cell>
          <cell r="M245" t="str">
            <v>N</v>
          </cell>
          <cell r="N245" t="b">
            <v>0</v>
          </cell>
          <cell r="O245">
            <v>0</v>
          </cell>
          <cell r="P245" t="b">
            <v>0</v>
          </cell>
          <cell r="Q245" t="str">
            <v>INTERNO</v>
          </cell>
          <cell r="R245">
            <v>0</v>
          </cell>
          <cell r="S245" t="str">
            <v/>
          </cell>
          <cell r="T245">
            <v>0</v>
          </cell>
          <cell r="U245" t="str">
            <v/>
          </cell>
          <cell r="V245">
            <v>0</v>
          </cell>
          <cell r="W245" t="str">
            <v/>
          </cell>
          <cell r="X245">
            <v>0</v>
          </cell>
          <cell r="Y245" t="str">
            <v/>
          </cell>
          <cell r="Z245" t="str">
            <v/>
          </cell>
          <cell r="AA245" t="str">
            <v/>
          </cell>
          <cell r="AB245">
            <v>0</v>
          </cell>
          <cell r="AC245" t="str">
            <v/>
          </cell>
          <cell r="AD245" t="str">
            <v/>
          </cell>
          <cell r="AE245" t="str">
            <v/>
          </cell>
          <cell r="AF245" t="str">
            <v/>
          </cell>
          <cell r="AG245">
            <v>0</v>
          </cell>
          <cell r="AH245" t="str">
            <v>EST</v>
          </cell>
          <cell r="AI245">
            <v>0</v>
          </cell>
          <cell r="AJ245" t="str">
            <v/>
          </cell>
          <cell r="AK245" t="str">
            <v/>
          </cell>
          <cell r="AM245">
            <v>0</v>
          </cell>
          <cell r="AN245" t="str">
            <v>KGS</v>
          </cell>
          <cell r="AO245" t="str">
            <v>***</v>
          </cell>
          <cell r="AP245" t="str">
            <v>zzzzzz</v>
          </cell>
          <cell r="AQ245" t="b">
            <v>0</v>
          </cell>
          <cell r="AR245" t="b">
            <v>1</v>
          </cell>
          <cell r="AS245">
            <v>0</v>
          </cell>
          <cell r="AT245">
            <v>0</v>
          </cell>
          <cell r="AU245">
            <v>1</v>
          </cell>
          <cell r="AV245">
            <v>0</v>
          </cell>
          <cell r="AW245" t="b">
            <v>0</v>
          </cell>
          <cell r="AX245" t="str">
            <v/>
          </cell>
          <cell r="AY245" t="b">
            <v>0</v>
          </cell>
          <cell r="AZ245" t="b">
            <v>0</v>
          </cell>
          <cell r="BA245">
            <v>0</v>
          </cell>
          <cell r="BB245">
            <v>0</v>
          </cell>
          <cell r="BC245">
            <v>0</v>
          </cell>
          <cell r="BD245" t="str">
            <v>LIB</v>
          </cell>
          <cell r="BE245" t="str">
            <v>LIB</v>
          </cell>
          <cell r="BF245">
            <v>1</v>
          </cell>
          <cell r="BG245">
            <v>0</v>
          </cell>
          <cell r="BH245" t="str">
            <v/>
          </cell>
          <cell r="BI245" t="str">
            <v/>
          </cell>
          <cell r="BJ245" t="str">
            <v/>
          </cell>
          <cell r="BK245" t="str">
            <v/>
          </cell>
          <cell r="BL245">
            <v>140</v>
          </cell>
          <cell r="BM245">
            <v>511</v>
          </cell>
          <cell r="BN245">
            <v>190</v>
          </cell>
          <cell r="BO245">
            <v>1978</v>
          </cell>
          <cell r="BP245">
            <v>0</v>
          </cell>
          <cell r="BQ245">
            <v>2819</v>
          </cell>
        </row>
        <row r="246">
          <cell r="A246" t="str">
            <v>0060015</v>
          </cell>
          <cell r="B246" t="str">
            <v/>
          </cell>
          <cell r="C246" t="str">
            <v/>
          </cell>
          <cell r="D246" t="str">
            <v>HARINA DE SOJA</v>
          </cell>
          <cell r="E246" t="str">
            <v>CONT.ALERGENO</v>
          </cell>
          <cell r="F246" t="str">
            <v>IN</v>
          </cell>
          <cell r="G246" t="str">
            <v>KGS</v>
          </cell>
          <cell r="H246" t="str">
            <v>019</v>
          </cell>
          <cell r="I246" t="b">
            <v>1</v>
          </cell>
          <cell r="J246" t="b">
            <v>1</v>
          </cell>
          <cell r="K246" t="b">
            <v>0</v>
          </cell>
          <cell r="L246" t="str">
            <v>CompraVenta</v>
          </cell>
          <cell r="M246" t="str">
            <v>N</v>
          </cell>
          <cell r="N246" t="b">
            <v>1</v>
          </cell>
          <cell r="O246">
            <v>0.1</v>
          </cell>
          <cell r="P246" t="b">
            <v>0</v>
          </cell>
          <cell r="Q246" t="str">
            <v>INTERNO</v>
          </cell>
          <cell r="R246">
            <v>0</v>
          </cell>
          <cell r="S246" t="str">
            <v/>
          </cell>
          <cell r="T246">
            <v>0</v>
          </cell>
          <cell r="U246" t="str">
            <v/>
          </cell>
          <cell r="V246">
            <v>0</v>
          </cell>
          <cell r="W246" t="str">
            <v/>
          </cell>
          <cell r="X246">
            <v>0</v>
          </cell>
          <cell r="Y246" t="str">
            <v/>
          </cell>
          <cell r="Z246" t="str">
            <v/>
          </cell>
          <cell r="AA246" t="str">
            <v>Harina</v>
          </cell>
          <cell r="AB246">
            <v>0</v>
          </cell>
          <cell r="AC246" t="str">
            <v/>
          </cell>
          <cell r="AD246" t="str">
            <v/>
          </cell>
          <cell r="AE246" t="str">
            <v/>
          </cell>
          <cell r="AF246" t="str">
            <v/>
          </cell>
          <cell r="AG246">
            <v>0</v>
          </cell>
          <cell r="AH246" t="str">
            <v>EST</v>
          </cell>
          <cell r="AI246">
            <v>0</v>
          </cell>
          <cell r="AJ246" t="str">
            <v/>
          </cell>
          <cell r="AK246" t="str">
            <v/>
          </cell>
          <cell r="AM246">
            <v>0</v>
          </cell>
          <cell r="AN246" t="str">
            <v>KGS</v>
          </cell>
          <cell r="AO246" t="str">
            <v>***</v>
          </cell>
          <cell r="AP246" t="str">
            <v>zzzzzz</v>
          </cell>
          <cell r="AQ246" t="b">
            <v>0</v>
          </cell>
          <cell r="AR246" t="b">
            <v>1</v>
          </cell>
          <cell r="AS246">
            <v>15</v>
          </cell>
          <cell r="AT246">
            <v>3</v>
          </cell>
          <cell r="AU246">
            <v>1</v>
          </cell>
          <cell r="AV246">
            <v>0</v>
          </cell>
          <cell r="AW246" t="b">
            <v>0</v>
          </cell>
          <cell r="AX246" t="str">
            <v/>
          </cell>
          <cell r="AY246" t="b">
            <v>0</v>
          </cell>
          <cell r="AZ246" t="b">
            <v>0</v>
          </cell>
          <cell r="BA246">
            <v>0</v>
          </cell>
          <cell r="BB246">
            <v>0</v>
          </cell>
          <cell r="BC246">
            <v>45</v>
          </cell>
          <cell r="BD246" t="str">
            <v>LIB</v>
          </cell>
          <cell r="BE246" t="str">
            <v>LIB</v>
          </cell>
          <cell r="BF246">
            <v>1</v>
          </cell>
          <cell r="BG246">
            <v>0</v>
          </cell>
          <cell r="BH246" t="str">
            <v/>
          </cell>
          <cell r="BI246" t="str">
            <v/>
          </cell>
          <cell r="BJ246" t="str">
            <v/>
          </cell>
          <cell r="BK246" t="str">
            <v/>
          </cell>
          <cell r="BL246">
            <v>140</v>
          </cell>
          <cell r="BM246">
            <v>511</v>
          </cell>
          <cell r="BN246">
            <v>190</v>
          </cell>
          <cell r="BO246">
            <v>1978</v>
          </cell>
          <cell r="BP246">
            <v>0</v>
          </cell>
          <cell r="BQ246">
            <v>2819</v>
          </cell>
        </row>
        <row r="247">
          <cell r="A247" t="str">
            <v>0060016</v>
          </cell>
          <cell r="B247" t="str">
            <v/>
          </cell>
          <cell r="C247" t="str">
            <v/>
          </cell>
          <cell r="D247" t="str">
            <v>HARINA TRIGO TIPO 000 ACOND</v>
          </cell>
          <cell r="E247" t="str">
            <v>CONT.ALERGENO</v>
          </cell>
          <cell r="F247" t="str">
            <v>IN</v>
          </cell>
          <cell r="G247" t="str">
            <v>KGS</v>
          </cell>
          <cell r="H247" t="str">
            <v>0110</v>
          </cell>
          <cell r="I247" t="b">
            <v>1</v>
          </cell>
          <cell r="J247" t="b">
            <v>1</v>
          </cell>
          <cell r="K247" t="b">
            <v>0</v>
          </cell>
          <cell r="L247" t="str">
            <v>CompraVenta</v>
          </cell>
          <cell r="M247" t="str">
            <v>N</v>
          </cell>
          <cell r="N247" t="b">
            <v>1</v>
          </cell>
          <cell r="O247">
            <v>0.1</v>
          </cell>
          <cell r="P247" t="b">
            <v>0</v>
          </cell>
          <cell r="Q247" t="str">
            <v>INTERNO</v>
          </cell>
          <cell r="R247">
            <v>0</v>
          </cell>
          <cell r="S247" t="str">
            <v/>
          </cell>
          <cell r="T247">
            <v>0</v>
          </cell>
          <cell r="U247" t="str">
            <v/>
          </cell>
          <cell r="V247">
            <v>0</v>
          </cell>
          <cell r="W247" t="str">
            <v/>
          </cell>
          <cell r="X247">
            <v>0</v>
          </cell>
          <cell r="Y247" t="str">
            <v/>
          </cell>
          <cell r="Z247" t="str">
            <v/>
          </cell>
          <cell r="AA247" t="str">
            <v>Harina</v>
          </cell>
          <cell r="AB247">
            <v>0</v>
          </cell>
          <cell r="AC247" t="str">
            <v/>
          </cell>
          <cell r="AD247" t="str">
            <v/>
          </cell>
          <cell r="AE247" t="str">
            <v/>
          </cell>
          <cell r="AF247" t="str">
            <v/>
          </cell>
          <cell r="AG247">
            <v>0</v>
          </cell>
          <cell r="AH247" t="str">
            <v>EST</v>
          </cell>
          <cell r="AI247">
            <v>0</v>
          </cell>
          <cell r="AJ247" t="str">
            <v/>
          </cell>
          <cell r="AK247" t="str">
            <v/>
          </cell>
          <cell r="AM247">
            <v>0</v>
          </cell>
          <cell r="AN247" t="str">
            <v>KGS</v>
          </cell>
          <cell r="AO247" t="str">
            <v>***</v>
          </cell>
          <cell r="AP247" t="str">
            <v>zzzzzz</v>
          </cell>
          <cell r="AQ247" t="b">
            <v>0</v>
          </cell>
          <cell r="AR247" t="b">
            <v>1</v>
          </cell>
          <cell r="AS247">
            <v>10</v>
          </cell>
          <cell r="AT247">
            <v>3</v>
          </cell>
          <cell r="AU247">
            <v>1</v>
          </cell>
          <cell r="AV247">
            <v>0</v>
          </cell>
          <cell r="AW247" t="b">
            <v>0</v>
          </cell>
          <cell r="AX247" t="str">
            <v/>
          </cell>
          <cell r="AY247" t="b">
            <v>0</v>
          </cell>
          <cell r="AZ247" t="b">
            <v>0</v>
          </cell>
          <cell r="BA247">
            <v>0</v>
          </cell>
          <cell r="BB247">
            <v>0</v>
          </cell>
          <cell r="BC247">
            <v>45</v>
          </cell>
          <cell r="BD247" t="str">
            <v>LIB</v>
          </cell>
          <cell r="BE247" t="str">
            <v>LIB</v>
          </cell>
          <cell r="BF247">
            <v>1</v>
          </cell>
          <cell r="BG247">
            <v>0</v>
          </cell>
          <cell r="BH247" t="str">
            <v/>
          </cell>
          <cell r="BI247" t="str">
            <v/>
          </cell>
          <cell r="BJ247" t="str">
            <v/>
          </cell>
          <cell r="BK247" t="str">
            <v/>
          </cell>
          <cell r="BL247">
            <v>140</v>
          </cell>
          <cell r="BM247">
            <v>511</v>
          </cell>
          <cell r="BN247">
            <v>190</v>
          </cell>
          <cell r="BO247">
            <v>1978</v>
          </cell>
          <cell r="BP247">
            <v>0</v>
          </cell>
          <cell r="BQ247">
            <v>2819</v>
          </cell>
        </row>
        <row r="248">
          <cell r="A248" t="str">
            <v>0060017</v>
          </cell>
          <cell r="B248" t="str">
            <v/>
          </cell>
          <cell r="C248" t="str">
            <v/>
          </cell>
          <cell r="D248" t="str">
            <v>HARINA DE ARROZ</v>
          </cell>
          <cell r="E248" t="str">
            <v/>
          </cell>
          <cell r="F248" t="str">
            <v>IN</v>
          </cell>
          <cell r="G248" t="str">
            <v>KGS</v>
          </cell>
          <cell r="H248" t="str">
            <v>019</v>
          </cell>
          <cell r="I248" t="b">
            <v>1</v>
          </cell>
          <cell r="J248" t="b">
            <v>1</v>
          </cell>
          <cell r="K248" t="b">
            <v>0</v>
          </cell>
          <cell r="L248" t="str">
            <v>CompraVenta</v>
          </cell>
          <cell r="M248" t="str">
            <v>N</v>
          </cell>
          <cell r="N248" t="b">
            <v>1</v>
          </cell>
          <cell r="O248">
            <v>0.1</v>
          </cell>
          <cell r="P248" t="b">
            <v>0</v>
          </cell>
          <cell r="Q248" t="str">
            <v>INTERNO</v>
          </cell>
          <cell r="R248">
            <v>0</v>
          </cell>
          <cell r="S248" t="str">
            <v/>
          </cell>
          <cell r="T248">
            <v>0</v>
          </cell>
          <cell r="U248" t="str">
            <v/>
          </cell>
          <cell r="V248">
            <v>0</v>
          </cell>
          <cell r="W248" t="str">
            <v/>
          </cell>
          <cell r="X248">
            <v>0</v>
          </cell>
          <cell r="Y248" t="str">
            <v/>
          </cell>
          <cell r="Z248" t="str">
            <v/>
          </cell>
          <cell r="AA248" t="str">
            <v>Harina</v>
          </cell>
          <cell r="AB248">
            <v>0</v>
          </cell>
          <cell r="AC248" t="str">
            <v/>
          </cell>
          <cell r="AD248" t="str">
            <v/>
          </cell>
          <cell r="AE248" t="str">
            <v/>
          </cell>
          <cell r="AF248" t="str">
            <v/>
          </cell>
          <cell r="AG248">
            <v>0</v>
          </cell>
          <cell r="AH248" t="str">
            <v>EST</v>
          </cell>
          <cell r="AI248">
            <v>0</v>
          </cell>
          <cell r="AJ248" t="str">
            <v/>
          </cell>
          <cell r="AK248" t="str">
            <v/>
          </cell>
          <cell r="AM248">
            <v>0</v>
          </cell>
          <cell r="AN248" t="str">
            <v>KGS</v>
          </cell>
          <cell r="AO248" t="str">
            <v>***</v>
          </cell>
          <cell r="AP248" t="str">
            <v>zzzzzz</v>
          </cell>
          <cell r="AQ248" t="b">
            <v>0</v>
          </cell>
          <cell r="AR248" t="b">
            <v>1</v>
          </cell>
          <cell r="AS248">
            <v>21</v>
          </cell>
          <cell r="AT248">
            <v>4</v>
          </cell>
          <cell r="AU248">
            <v>1</v>
          </cell>
          <cell r="AV248">
            <v>0</v>
          </cell>
          <cell r="AW248" t="b">
            <v>0</v>
          </cell>
          <cell r="AX248" t="str">
            <v/>
          </cell>
          <cell r="AY248" t="b">
            <v>0</v>
          </cell>
          <cell r="AZ248" t="b">
            <v>0</v>
          </cell>
          <cell r="BA248">
            <v>0</v>
          </cell>
          <cell r="BB248">
            <v>0</v>
          </cell>
          <cell r="BC248">
            <v>45</v>
          </cell>
          <cell r="BD248" t="str">
            <v>LIB</v>
          </cell>
          <cell r="BE248" t="str">
            <v>LIB</v>
          </cell>
          <cell r="BF248">
            <v>1</v>
          </cell>
          <cell r="BG248">
            <v>0</v>
          </cell>
          <cell r="BH248" t="str">
            <v/>
          </cell>
          <cell r="BI248" t="str">
            <v/>
          </cell>
          <cell r="BJ248" t="str">
            <v/>
          </cell>
          <cell r="BK248" t="str">
            <v/>
          </cell>
          <cell r="BL248">
            <v>140</v>
          </cell>
          <cell r="BM248">
            <v>511</v>
          </cell>
          <cell r="BN248">
            <v>190</v>
          </cell>
          <cell r="BO248">
            <v>1978</v>
          </cell>
          <cell r="BP248">
            <v>0</v>
          </cell>
          <cell r="BQ248">
            <v>2819</v>
          </cell>
        </row>
        <row r="249">
          <cell r="A249" t="str">
            <v>0070001</v>
          </cell>
          <cell r="B249" t="str">
            <v/>
          </cell>
          <cell r="C249" t="str">
            <v/>
          </cell>
          <cell r="D249" t="str">
            <v>LECHE</v>
          </cell>
          <cell r="E249" t="str">
            <v>PACK X UNIDAD</v>
          </cell>
          <cell r="F249" t="str">
            <v>AR</v>
          </cell>
          <cell r="G249" t="str">
            <v>LTS</v>
          </cell>
          <cell r="H249" t="str">
            <v>0118</v>
          </cell>
          <cell r="I249" t="b">
            <v>1</v>
          </cell>
          <cell r="J249" t="b">
            <v>0</v>
          </cell>
          <cell r="K249" t="b">
            <v>0</v>
          </cell>
          <cell r="L249" t="str">
            <v>CompraVenta</v>
          </cell>
          <cell r="M249" t="str">
            <v>N</v>
          </cell>
          <cell r="N249" t="b">
            <v>1</v>
          </cell>
          <cell r="O249">
            <v>0.1</v>
          </cell>
          <cell r="P249" t="b">
            <v>0</v>
          </cell>
          <cell r="Q249" t="str">
            <v>INTERNO</v>
          </cell>
          <cell r="R249">
            <v>0</v>
          </cell>
          <cell r="S249" t="str">
            <v/>
          </cell>
          <cell r="T249">
            <v>0</v>
          </cell>
          <cell r="U249" t="str">
            <v/>
          </cell>
          <cell r="V249">
            <v>0</v>
          </cell>
          <cell r="W249" t="str">
            <v/>
          </cell>
          <cell r="X249">
            <v>0</v>
          </cell>
          <cell r="Y249" t="str">
            <v/>
          </cell>
          <cell r="Z249" t="str">
            <v/>
          </cell>
          <cell r="AA249" t="str">
            <v/>
          </cell>
          <cell r="AB249">
            <v>0</v>
          </cell>
          <cell r="AC249" t="str">
            <v/>
          </cell>
          <cell r="AD249" t="str">
            <v/>
          </cell>
          <cell r="AE249" t="str">
            <v/>
          </cell>
          <cell r="AF249" t="str">
            <v/>
          </cell>
          <cell r="AG249">
            <v>0</v>
          </cell>
          <cell r="AH249" t="str">
            <v>EST</v>
          </cell>
          <cell r="AI249">
            <v>0</v>
          </cell>
          <cell r="AJ249" t="str">
            <v/>
          </cell>
          <cell r="AK249" t="str">
            <v/>
          </cell>
          <cell r="AM249">
            <v>0</v>
          </cell>
          <cell r="AN249" t="str">
            <v>LTS</v>
          </cell>
          <cell r="AO249" t="str">
            <v>***</v>
          </cell>
          <cell r="AP249" t="str">
            <v>zzzzzz</v>
          </cell>
          <cell r="AQ249" t="b">
            <v>0</v>
          </cell>
          <cell r="AR249" t="b">
            <v>1</v>
          </cell>
          <cell r="AS249">
            <v>0</v>
          </cell>
          <cell r="AT249">
            <v>0</v>
          </cell>
          <cell r="AU249">
            <v>1</v>
          </cell>
          <cell r="AV249">
            <v>0</v>
          </cell>
          <cell r="AW249" t="b">
            <v>0</v>
          </cell>
          <cell r="AX249" t="str">
            <v/>
          </cell>
          <cell r="AY249" t="b">
            <v>0</v>
          </cell>
          <cell r="AZ249" t="b">
            <v>0</v>
          </cell>
          <cell r="BA249">
            <v>0</v>
          </cell>
          <cell r="BB249">
            <v>0</v>
          </cell>
          <cell r="BC249">
            <v>0</v>
          </cell>
          <cell r="BD249" t="str">
            <v>LIB</v>
          </cell>
          <cell r="BE249" t="str">
            <v>LIB</v>
          </cell>
          <cell r="BF249">
            <v>1</v>
          </cell>
          <cell r="BG249">
            <v>0</v>
          </cell>
          <cell r="BH249" t="str">
            <v/>
          </cell>
          <cell r="BI249" t="str">
            <v/>
          </cell>
          <cell r="BJ249" t="str">
            <v/>
          </cell>
          <cell r="BK249" t="str">
            <v/>
          </cell>
          <cell r="BL249">
            <v>140</v>
          </cell>
          <cell r="BM249">
            <v>511</v>
          </cell>
          <cell r="BN249">
            <v>190</v>
          </cell>
          <cell r="BO249">
            <v>1978</v>
          </cell>
          <cell r="BP249">
            <v>0</v>
          </cell>
          <cell r="BQ249">
            <v>2819</v>
          </cell>
        </row>
        <row r="250">
          <cell r="A250" t="str">
            <v>0070004</v>
          </cell>
          <cell r="B250" t="str">
            <v/>
          </cell>
          <cell r="C250" t="str">
            <v/>
          </cell>
          <cell r="D250" t="str">
            <v>MOZZA FRIZZIO PCH259</v>
          </cell>
          <cell r="E250" t="str">
            <v>CONT.ALERGENO</v>
          </cell>
          <cell r="F250" t="str">
            <v>IN</v>
          </cell>
          <cell r="G250" t="str">
            <v>KGS</v>
          </cell>
          <cell r="H250" t="str">
            <v>0112</v>
          </cell>
          <cell r="I250" t="b">
            <v>1</v>
          </cell>
          <cell r="J250" t="b">
            <v>1</v>
          </cell>
          <cell r="K250" t="b">
            <v>0</v>
          </cell>
          <cell r="L250" t="str">
            <v>CompraVenta</v>
          </cell>
          <cell r="M250" t="str">
            <v>N</v>
          </cell>
          <cell r="N250" t="b">
            <v>1</v>
          </cell>
          <cell r="O250">
            <v>0.1</v>
          </cell>
          <cell r="P250" t="b">
            <v>0</v>
          </cell>
          <cell r="Q250" t="str">
            <v>INTERNO</v>
          </cell>
          <cell r="R250">
            <v>0</v>
          </cell>
          <cell r="S250" t="str">
            <v/>
          </cell>
          <cell r="T250">
            <v>0</v>
          </cell>
          <cell r="U250" t="str">
            <v/>
          </cell>
          <cell r="V250">
            <v>0</v>
          </cell>
          <cell r="W250" t="str">
            <v/>
          </cell>
          <cell r="X250">
            <v>0</v>
          </cell>
          <cell r="Y250" t="str">
            <v/>
          </cell>
          <cell r="Z250" t="str">
            <v/>
          </cell>
          <cell r="AA250" t="str">
            <v>Mozza</v>
          </cell>
          <cell r="AB250">
            <v>0</v>
          </cell>
          <cell r="AC250" t="str">
            <v/>
          </cell>
          <cell r="AD250" t="str">
            <v/>
          </cell>
          <cell r="AE250" t="str">
            <v/>
          </cell>
          <cell r="AF250" t="str">
            <v/>
          </cell>
          <cell r="AG250">
            <v>0</v>
          </cell>
          <cell r="AH250" t="str">
            <v>EST</v>
          </cell>
          <cell r="AI250">
            <v>0</v>
          </cell>
          <cell r="AJ250" t="str">
            <v/>
          </cell>
          <cell r="AK250" t="str">
            <v/>
          </cell>
          <cell r="AM250">
            <v>0</v>
          </cell>
          <cell r="AN250" t="str">
            <v>KG</v>
          </cell>
          <cell r="AO250" t="str">
            <v>***</v>
          </cell>
          <cell r="AP250" t="str">
            <v>zzzzzz</v>
          </cell>
          <cell r="AQ250" t="b">
            <v>0</v>
          </cell>
          <cell r="AR250" t="b">
            <v>1</v>
          </cell>
          <cell r="AS250">
            <v>7</v>
          </cell>
          <cell r="AT250">
            <v>2</v>
          </cell>
          <cell r="AU250">
            <v>1</v>
          </cell>
          <cell r="AV250">
            <v>0</v>
          </cell>
          <cell r="AW250" t="b">
            <v>0</v>
          </cell>
          <cell r="AX250" t="str">
            <v/>
          </cell>
          <cell r="AY250" t="b">
            <v>0</v>
          </cell>
          <cell r="AZ250" t="b">
            <v>0</v>
          </cell>
          <cell r="BA250">
            <v>0</v>
          </cell>
          <cell r="BB250">
            <v>0</v>
          </cell>
          <cell r="BC250">
            <v>45</v>
          </cell>
          <cell r="BD250" t="str">
            <v>LIB</v>
          </cell>
          <cell r="BE250" t="str">
            <v>LIB</v>
          </cell>
          <cell r="BF250">
            <v>1</v>
          </cell>
          <cell r="BG250">
            <v>0</v>
          </cell>
          <cell r="BH250" t="str">
            <v/>
          </cell>
          <cell r="BI250" t="str">
            <v/>
          </cell>
          <cell r="BJ250" t="str">
            <v/>
          </cell>
          <cell r="BK250" t="str">
            <v/>
          </cell>
          <cell r="BL250">
            <v>140</v>
          </cell>
          <cell r="BM250">
            <v>511</v>
          </cell>
          <cell r="BN250">
            <v>190</v>
          </cell>
          <cell r="BO250">
            <v>1978</v>
          </cell>
          <cell r="BP250">
            <v>0</v>
          </cell>
          <cell r="BQ250">
            <v>2819</v>
          </cell>
        </row>
        <row r="251">
          <cell r="A251" t="str">
            <v>0070005</v>
          </cell>
          <cell r="B251" t="str">
            <v/>
          </cell>
          <cell r="C251" t="str">
            <v/>
          </cell>
          <cell r="D251" t="str">
            <v>PROVOLONE</v>
          </cell>
          <cell r="E251" t="str">
            <v>X KILO</v>
          </cell>
          <cell r="F251" t="str">
            <v>AR</v>
          </cell>
          <cell r="G251" t="str">
            <v>KGS</v>
          </cell>
          <cell r="H251" t="str">
            <v>0110</v>
          </cell>
          <cell r="I251" t="b">
            <v>1</v>
          </cell>
          <cell r="J251" t="b">
            <v>0</v>
          </cell>
          <cell r="K251" t="b">
            <v>0</v>
          </cell>
          <cell r="L251" t="str">
            <v>CompraVenta</v>
          </cell>
          <cell r="M251" t="str">
            <v>N</v>
          </cell>
          <cell r="N251" t="b">
            <v>1</v>
          </cell>
          <cell r="O251">
            <v>0.1</v>
          </cell>
          <cell r="P251" t="b">
            <v>0</v>
          </cell>
          <cell r="Q251" t="str">
            <v>INTERNO</v>
          </cell>
          <cell r="R251">
            <v>0</v>
          </cell>
          <cell r="S251" t="str">
            <v/>
          </cell>
          <cell r="T251">
            <v>0</v>
          </cell>
          <cell r="U251" t="str">
            <v/>
          </cell>
          <cell r="V251">
            <v>0</v>
          </cell>
          <cell r="W251" t="str">
            <v/>
          </cell>
          <cell r="X251">
            <v>0</v>
          </cell>
          <cell r="Y251" t="str">
            <v/>
          </cell>
          <cell r="Z251" t="str">
            <v/>
          </cell>
          <cell r="AA251" t="str">
            <v/>
          </cell>
          <cell r="AB251">
            <v>0</v>
          </cell>
          <cell r="AC251" t="str">
            <v/>
          </cell>
          <cell r="AD251" t="str">
            <v/>
          </cell>
          <cell r="AE251" t="str">
            <v/>
          </cell>
          <cell r="AF251" t="str">
            <v/>
          </cell>
          <cell r="AG251">
            <v>0</v>
          </cell>
          <cell r="AH251" t="str">
            <v>EST</v>
          </cell>
          <cell r="AI251">
            <v>0</v>
          </cell>
          <cell r="AJ251" t="str">
            <v/>
          </cell>
          <cell r="AK251" t="str">
            <v/>
          </cell>
          <cell r="AM251">
            <v>0</v>
          </cell>
          <cell r="AN251" t="str">
            <v>KGS</v>
          </cell>
          <cell r="AO251" t="str">
            <v>***</v>
          </cell>
          <cell r="AP251" t="str">
            <v>zzzzzz</v>
          </cell>
          <cell r="AQ251" t="b">
            <v>0</v>
          </cell>
          <cell r="AR251" t="b">
            <v>1</v>
          </cell>
          <cell r="AS251">
            <v>0</v>
          </cell>
          <cell r="AT251">
            <v>0</v>
          </cell>
          <cell r="AU251">
            <v>1</v>
          </cell>
          <cell r="AV251">
            <v>0</v>
          </cell>
          <cell r="AW251" t="b">
            <v>0</v>
          </cell>
          <cell r="AX251" t="str">
            <v/>
          </cell>
          <cell r="AY251" t="b">
            <v>0</v>
          </cell>
          <cell r="AZ251" t="b">
            <v>0</v>
          </cell>
          <cell r="BA251">
            <v>0</v>
          </cell>
          <cell r="BB251">
            <v>0</v>
          </cell>
          <cell r="BC251">
            <v>0</v>
          </cell>
          <cell r="BD251" t="str">
            <v>LIB</v>
          </cell>
          <cell r="BE251" t="str">
            <v>LIB</v>
          </cell>
          <cell r="BF251">
            <v>1</v>
          </cell>
          <cell r="BG251">
            <v>0</v>
          </cell>
          <cell r="BH251" t="str">
            <v/>
          </cell>
          <cell r="BI251" t="str">
            <v/>
          </cell>
          <cell r="BJ251" t="str">
            <v/>
          </cell>
          <cell r="BK251" t="str">
            <v/>
          </cell>
          <cell r="BL251">
            <v>140</v>
          </cell>
          <cell r="BM251">
            <v>511</v>
          </cell>
          <cell r="BN251">
            <v>190</v>
          </cell>
          <cell r="BO251">
            <v>1978</v>
          </cell>
          <cell r="BP251">
            <v>0</v>
          </cell>
          <cell r="BQ251">
            <v>2819</v>
          </cell>
        </row>
        <row r="252">
          <cell r="A252" t="str">
            <v>0070010</v>
          </cell>
          <cell r="B252" t="str">
            <v/>
          </cell>
          <cell r="C252" t="str">
            <v/>
          </cell>
          <cell r="D252" t="str">
            <v>LECHE EN POLVO</v>
          </cell>
          <cell r="E252" t="str">
            <v>BOLSA X KILO</v>
          </cell>
          <cell r="F252" t="str">
            <v>IN</v>
          </cell>
          <cell r="G252" t="str">
            <v>KGS</v>
          </cell>
          <cell r="H252" t="str">
            <v>019</v>
          </cell>
          <cell r="I252" t="b">
            <v>1</v>
          </cell>
          <cell r="J252" t="b">
            <v>1</v>
          </cell>
          <cell r="K252" t="b">
            <v>0</v>
          </cell>
          <cell r="L252" t="str">
            <v>CompraVenta</v>
          </cell>
          <cell r="M252" t="str">
            <v>N</v>
          </cell>
          <cell r="N252" t="b">
            <v>1</v>
          </cell>
          <cell r="O252">
            <v>0.1</v>
          </cell>
          <cell r="P252" t="b">
            <v>0</v>
          </cell>
          <cell r="Q252" t="str">
            <v>INTERNO</v>
          </cell>
          <cell r="R252">
            <v>0</v>
          </cell>
          <cell r="S252" t="str">
            <v/>
          </cell>
          <cell r="T252">
            <v>0</v>
          </cell>
          <cell r="U252" t="str">
            <v/>
          </cell>
          <cell r="V252">
            <v>0</v>
          </cell>
          <cell r="W252" t="str">
            <v/>
          </cell>
          <cell r="X252">
            <v>0</v>
          </cell>
          <cell r="Y252" t="str">
            <v/>
          </cell>
          <cell r="Z252" t="str">
            <v/>
          </cell>
          <cell r="AA252" t="str">
            <v>Aditiv</v>
          </cell>
          <cell r="AB252">
            <v>0</v>
          </cell>
          <cell r="AC252" t="str">
            <v/>
          </cell>
          <cell r="AD252" t="str">
            <v/>
          </cell>
          <cell r="AE252" t="str">
            <v/>
          </cell>
          <cell r="AF252" t="str">
            <v/>
          </cell>
          <cell r="AG252">
            <v>0</v>
          </cell>
          <cell r="AH252" t="str">
            <v>EST</v>
          </cell>
          <cell r="AI252">
            <v>0</v>
          </cell>
          <cell r="AJ252" t="str">
            <v/>
          </cell>
          <cell r="AK252" t="str">
            <v/>
          </cell>
          <cell r="AM252">
            <v>0</v>
          </cell>
          <cell r="AN252" t="str">
            <v>KGS</v>
          </cell>
          <cell r="AO252" t="str">
            <v>***</v>
          </cell>
          <cell r="AP252" t="str">
            <v>zzzzzz</v>
          </cell>
          <cell r="AQ252" t="b">
            <v>0</v>
          </cell>
          <cell r="AR252" t="b">
            <v>1</v>
          </cell>
          <cell r="AS252">
            <v>7</v>
          </cell>
          <cell r="AT252">
            <v>2</v>
          </cell>
          <cell r="AU252">
            <v>1</v>
          </cell>
          <cell r="AV252">
            <v>0</v>
          </cell>
          <cell r="AW252" t="b">
            <v>0</v>
          </cell>
          <cell r="AX252" t="str">
            <v/>
          </cell>
          <cell r="AY252" t="b">
            <v>0</v>
          </cell>
          <cell r="AZ252" t="b">
            <v>0</v>
          </cell>
          <cell r="BA252">
            <v>0</v>
          </cell>
          <cell r="BB252">
            <v>0</v>
          </cell>
          <cell r="BC252">
            <v>45</v>
          </cell>
          <cell r="BD252" t="str">
            <v>LIB</v>
          </cell>
          <cell r="BE252" t="str">
            <v>LIB</v>
          </cell>
          <cell r="BF252">
            <v>1</v>
          </cell>
          <cell r="BG252">
            <v>0</v>
          </cell>
          <cell r="BH252" t="str">
            <v/>
          </cell>
          <cell r="BI252" t="str">
            <v/>
          </cell>
          <cell r="BJ252" t="str">
            <v/>
          </cell>
          <cell r="BK252" t="str">
            <v/>
          </cell>
          <cell r="BL252">
            <v>140</v>
          </cell>
          <cell r="BM252">
            <v>511</v>
          </cell>
          <cell r="BN252">
            <v>190</v>
          </cell>
          <cell r="BO252">
            <v>1978</v>
          </cell>
          <cell r="BP252">
            <v>0</v>
          </cell>
          <cell r="BQ252">
            <v>2819</v>
          </cell>
        </row>
        <row r="253">
          <cell r="A253" t="str">
            <v>0070014</v>
          </cell>
          <cell r="B253" t="str">
            <v/>
          </cell>
          <cell r="C253" t="str">
            <v/>
          </cell>
          <cell r="D253" t="str">
            <v>HUEVO EN POLVO</v>
          </cell>
          <cell r="E253" t="str">
            <v>CONT.ALERGENO</v>
          </cell>
          <cell r="F253" t="str">
            <v>IN</v>
          </cell>
          <cell r="G253" t="str">
            <v>KGS</v>
          </cell>
          <cell r="H253" t="str">
            <v>11</v>
          </cell>
          <cell r="I253" t="b">
            <v>1</v>
          </cell>
          <cell r="J253" t="b">
            <v>1</v>
          </cell>
          <cell r="K253" t="b">
            <v>0</v>
          </cell>
          <cell r="L253" t="str">
            <v>CompraVenta</v>
          </cell>
          <cell r="M253" t="str">
            <v>N</v>
          </cell>
          <cell r="N253" t="b">
            <v>1</v>
          </cell>
          <cell r="O253">
            <v>0.01</v>
          </cell>
          <cell r="P253" t="b">
            <v>0</v>
          </cell>
          <cell r="Q253" t="str">
            <v>INTERNO</v>
          </cell>
          <cell r="R253">
            <v>0</v>
          </cell>
          <cell r="S253" t="str">
            <v/>
          </cell>
          <cell r="T253">
            <v>0</v>
          </cell>
          <cell r="U253" t="str">
            <v/>
          </cell>
          <cell r="V253">
            <v>0</v>
          </cell>
          <cell r="W253" t="str">
            <v/>
          </cell>
          <cell r="X253">
            <v>0</v>
          </cell>
          <cell r="Y253" t="str">
            <v/>
          </cell>
          <cell r="Z253" t="str">
            <v/>
          </cell>
          <cell r="AA253" t="str">
            <v>Aditiv</v>
          </cell>
          <cell r="AB253">
            <v>0</v>
          </cell>
          <cell r="AC253" t="str">
            <v/>
          </cell>
          <cell r="AD253" t="str">
            <v/>
          </cell>
          <cell r="AE253" t="str">
            <v/>
          </cell>
          <cell r="AF253" t="str">
            <v/>
          </cell>
          <cell r="AG253">
            <v>0</v>
          </cell>
          <cell r="AH253" t="str">
            <v>EST</v>
          </cell>
          <cell r="AI253">
            <v>0</v>
          </cell>
          <cell r="AJ253" t="str">
            <v/>
          </cell>
          <cell r="AK253" t="str">
            <v/>
          </cell>
          <cell r="AM253">
            <v>0</v>
          </cell>
          <cell r="AN253" t="str">
            <v>KGS</v>
          </cell>
          <cell r="AO253" t="str">
            <v>***</v>
          </cell>
          <cell r="AP253" t="str">
            <v>zzzzzz</v>
          </cell>
          <cell r="AQ253" t="b">
            <v>0</v>
          </cell>
          <cell r="AR253" t="b">
            <v>1</v>
          </cell>
          <cell r="AS253">
            <v>7</v>
          </cell>
          <cell r="AT253">
            <v>2</v>
          </cell>
          <cell r="AU253">
            <v>1</v>
          </cell>
          <cell r="AV253">
            <v>0</v>
          </cell>
          <cell r="AW253" t="b">
            <v>0</v>
          </cell>
          <cell r="AX253" t="str">
            <v/>
          </cell>
          <cell r="AY253" t="b">
            <v>0</v>
          </cell>
          <cell r="AZ253" t="b">
            <v>0</v>
          </cell>
          <cell r="BA253">
            <v>0</v>
          </cell>
          <cell r="BB253">
            <v>0</v>
          </cell>
          <cell r="BC253">
            <v>45</v>
          </cell>
          <cell r="BD253" t="str">
            <v>LIB</v>
          </cell>
          <cell r="BE253" t="str">
            <v>LIB</v>
          </cell>
          <cell r="BF253">
            <v>1</v>
          </cell>
          <cell r="BG253">
            <v>0</v>
          </cell>
          <cell r="BH253" t="str">
            <v/>
          </cell>
          <cell r="BI253" t="str">
            <v/>
          </cell>
          <cell r="BJ253" t="str">
            <v/>
          </cell>
          <cell r="BK253" t="str">
            <v/>
          </cell>
          <cell r="BL253">
            <v>140</v>
          </cell>
          <cell r="BM253">
            <v>511</v>
          </cell>
          <cell r="BN253">
            <v>190</v>
          </cell>
          <cell r="BO253">
            <v>1978</v>
          </cell>
          <cell r="BP253">
            <v>0</v>
          </cell>
          <cell r="BQ253">
            <v>2819</v>
          </cell>
        </row>
        <row r="254">
          <cell r="A254" t="str">
            <v>0090003</v>
          </cell>
          <cell r="B254" t="str">
            <v/>
          </cell>
          <cell r="C254" t="str">
            <v/>
          </cell>
          <cell r="D254" t="str">
            <v>BROCOLI</v>
          </cell>
          <cell r="E254" t="str">
            <v>KILO</v>
          </cell>
          <cell r="F254" t="str">
            <v>IN</v>
          </cell>
          <cell r="G254" t="str">
            <v>KGS</v>
          </cell>
          <cell r="H254" t="str">
            <v>0110</v>
          </cell>
          <cell r="I254" t="b">
            <v>1</v>
          </cell>
          <cell r="J254" t="b">
            <v>1</v>
          </cell>
          <cell r="K254" t="b">
            <v>0</v>
          </cell>
          <cell r="L254" t="str">
            <v>CompraVenta</v>
          </cell>
          <cell r="M254" t="str">
            <v>N</v>
          </cell>
          <cell r="N254" t="b">
            <v>1</v>
          </cell>
          <cell r="O254">
            <v>0.1</v>
          </cell>
          <cell r="P254" t="b">
            <v>0</v>
          </cell>
          <cell r="Q254" t="str">
            <v>INTERNO</v>
          </cell>
          <cell r="R254">
            <v>0</v>
          </cell>
          <cell r="S254" t="str">
            <v/>
          </cell>
          <cell r="T254">
            <v>0</v>
          </cell>
          <cell r="U254" t="str">
            <v/>
          </cell>
          <cell r="V254">
            <v>0</v>
          </cell>
          <cell r="W254" t="str">
            <v/>
          </cell>
          <cell r="X254">
            <v>0</v>
          </cell>
          <cell r="Y254" t="str">
            <v/>
          </cell>
          <cell r="Z254" t="str">
            <v/>
          </cell>
          <cell r="AA254" t="str">
            <v>Vegeta</v>
          </cell>
          <cell r="AB254">
            <v>0</v>
          </cell>
          <cell r="AC254" t="str">
            <v/>
          </cell>
          <cell r="AD254" t="str">
            <v/>
          </cell>
          <cell r="AE254" t="str">
            <v/>
          </cell>
          <cell r="AF254" t="str">
            <v/>
          </cell>
          <cell r="AG254">
            <v>0</v>
          </cell>
          <cell r="AH254" t="str">
            <v>EST</v>
          </cell>
          <cell r="AI254">
            <v>0</v>
          </cell>
          <cell r="AJ254" t="str">
            <v/>
          </cell>
          <cell r="AK254" t="str">
            <v/>
          </cell>
          <cell r="AM254">
            <v>0</v>
          </cell>
          <cell r="AN254" t="str">
            <v>KGS</v>
          </cell>
          <cell r="AO254" t="str">
            <v>***</v>
          </cell>
          <cell r="AP254" t="str">
            <v>zzzzzz</v>
          </cell>
          <cell r="AQ254" t="b">
            <v>0</v>
          </cell>
          <cell r="AR254" t="b">
            <v>1</v>
          </cell>
          <cell r="AS254">
            <v>0</v>
          </cell>
          <cell r="AT254">
            <v>0</v>
          </cell>
          <cell r="AU254">
            <v>1</v>
          </cell>
          <cell r="AV254">
            <v>0</v>
          </cell>
          <cell r="AW254" t="b">
            <v>0</v>
          </cell>
          <cell r="AX254" t="str">
            <v/>
          </cell>
          <cell r="AY254" t="b">
            <v>0</v>
          </cell>
          <cell r="AZ254" t="b">
            <v>0</v>
          </cell>
          <cell r="BA254">
            <v>0</v>
          </cell>
          <cell r="BB254">
            <v>0</v>
          </cell>
          <cell r="BC254">
            <v>0</v>
          </cell>
          <cell r="BD254" t="str">
            <v>LIB</v>
          </cell>
          <cell r="BE254" t="str">
            <v>LIB</v>
          </cell>
          <cell r="BF254">
            <v>1</v>
          </cell>
          <cell r="BG254">
            <v>0</v>
          </cell>
          <cell r="BH254" t="str">
            <v/>
          </cell>
          <cell r="BI254" t="str">
            <v/>
          </cell>
          <cell r="BJ254" t="str">
            <v/>
          </cell>
          <cell r="BK254" t="str">
            <v/>
          </cell>
          <cell r="BL254">
            <v>140</v>
          </cell>
          <cell r="BM254">
            <v>511</v>
          </cell>
          <cell r="BN254">
            <v>190</v>
          </cell>
          <cell r="BO254">
            <v>1978</v>
          </cell>
          <cell r="BP254">
            <v>0</v>
          </cell>
          <cell r="BQ254">
            <v>2819</v>
          </cell>
        </row>
        <row r="255">
          <cell r="A255" t="str">
            <v>0090004</v>
          </cell>
          <cell r="B255" t="str">
            <v/>
          </cell>
          <cell r="C255" t="str">
            <v/>
          </cell>
          <cell r="D255" t="str">
            <v>CEBOLLA</v>
          </cell>
          <cell r="E255" t="str">
            <v>X KILO</v>
          </cell>
          <cell r="F255" t="str">
            <v>AR</v>
          </cell>
          <cell r="G255" t="str">
            <v>KGS</v>
          </cell>
          <cell r="H255" t="str">
            <v>0110</v>
          </cell>
          <cell r="I255" t="b">
            <v>1</v>
          </cell>
          <cell r="J255" t="b">
            <v>0</v>
          </cell>
          <cell r="K255" t="b">
            <v>0</v>
          </cell>
          <cell r="L255" t="str">
            <v>CompraVenta</v>
          </cell>
          <cell r="M255" t="str">
            <v>N</v>
          </cell>
          <cell r="N255" t="b">
            <v>1</v>
          </cell>
          <cell r="O255">
            <v>0.1</v>
          </cell>
          <cell r="P255" t="b">
            <v>0</v>
          </cell>
          <cell r="Q255" t="str">
            <v>INTERNO</v>
          </cell>
          <cell r="R255">
            <v>0</v>
          </cell>
          <cell r="S255" t="str">
            <v/>
          </cell>
          <cell r="T255">
            <v>0</v>
          </cell>
          <cell r="U255" t="str">
            <v/>
          </cell>
          <cell r="V255">
            <v>0</v>
          </cell>
          <cell r="W255" t="str">
            <v/>
          </cell>
          <cell r="X255">
            <v>0</v>
          </cell>
          <cell r="Y255" t="str">
            <v/>
          </cell>
          <cell r="Z255" t="str">
            <v/>
          </cell>
          <cell r="AA255" t="str">
            <v/>
          </cell>
          <cell r="AB255">
            <v>0</v>
          </cell>
          <cell r="AC255" t="str">
            <v/>
          </cell>
          <cell r="AD255" t="str">
            <v/>
          </cell>
          <cell r="AE255" t="str">
            <v/>
          </cell>
          <cell r="AF255" t="str">
            <v/>
          </cell>
          <cell r="AG255">
            <v>0</v>
          </cell>
          <cell r="AH255" t="str">
            <v>EST</v>
          </cell>
          <cell r="AI255">
            <v>0</v>
          </cell>
          <cell r="AJ255" t="str">
            <v/>
          </cell>
          <cell r="AK255" t="str">
            <v/>
          </cell>
          <cell r="AM255">
            <v>0</v>
          </cell>
          <cell r="AN255" t="str">
            <v>KGS</v>
          </cell>
          <cell r="AO255" t="str">
            <v>***</v>
          </cell>
          <cell r="AP255" t="str">
            <v>zzzzzz</v>
          </cell>
          <cell r="AQ255" t="b">
            <v>0</v>
          </cell>
          <cell r="AR255" t="b">
            <v>1</v>
          </cell>
          <cell r="AS255">
            <v>0</v>
          </cell>
          <cell r="AT255">
            <v>0</v>
          </cell>
          <cell r="AU255">
            <v>1</v>
          </cell>
          <cell r="AV255">
            <v>0</v>
          </cell>
          <cell r="AW255" t="b">
            <v>0</v>
          </cell>
          <cell r="AX255" t="str">
            <v/>
          </cell>
          <cell r="AY255" t="b">
            <v>0</v>
          </cell>
          <cell r="AZ255" t="b">
            <v>0</v>
          </cell>
          <cell r="BA255">
            <v>0</v>
          </cell>
          <cell r="BB255">
            <v>0</v>
          </cell>
          <cell r="BC255">
            <v>0</v>
          </cell>
          <cell r="BD255" t="str">
            <v>LIB</v>
          </cell>
          <cell r="BE255" t="str">
            <v>LIB</v>
          </cell>
          <cell r="BF255">
            <v>1</v>
          </cell>
          <cell r="BG255">
            <v>0</v>
          </cell>
          <cell r="BH255" t="str">
            <v/>
          </cell>
          <cell r="BI255" t="str">
            <v/>
          </cell>
          <cell r="BJ255" t="str">
            <v/>
          </cell>
          <cell r="BK255" t="str">
            <v/>
          </cell>
          <cell r="BL255">
            <v>140</v>
          </cell>
          <cell r="BM255">
            <v>511</v>
          </cell>
          <cell r="BN255">
            <v>190</v>
          </cell>
          <cell r="BO255">
            <v>1978</v>
          </cell>
          <cell r="BP255">
            <v>0</v>
          </cell>
          <cell r="BQ255">
            <v>2819</v>
          </cell>
        </row>
        <row r="256">
          <cell r="A256" t="str">
            <v>0090005</v>
          </cell>
          <cell r="B256" t="str">
            <v/>
          </cell>
          <cell r="C256" t="str">
            <v/>
          </cell>
          <cell r="D256" t="str">
            <v>CEBOLLA DE VERDEO</v>
          </cell>
          <cell r="E256" t="str">
            <v>CEBOLLA DE VERDEO</v>
          </cell>
          <cell r="F256" t="str">
            <v>IN</v>
          </cell>
          <cell r="G256" t="str">
            <v>KGS</v>
          </cell>
          <cell r="H256" t="str">
            <v>0110</v>
          </cell>
          <cell r="I256" t="b">
            <v>1</v>
          </cell>
          <cell r="J256" t="b">
            <v>1</v>
          </cell>
          <cell r="K256" t="b">
            <v>0</v>
          </cell>
          <cell r="L256" t="str">
            <v>CompraVenta</v>
          </cell>
          <cell r="M256" t="str">
            <v>N</v>
          </cell>
          <cell r="N256" t="b">
            <v>1</v>
          </cell>
          <cell r="O256">
            <v>0.1</v>
          </cell>
          <cell r="P256" t="b">
            <v>0</v>
          </cell>
          <cell r="Q256" t="str">
            <v>INTERNO</v>
          </cell>
          <cell r="R256">
            <v>0</v>
          </cell>
          <cell r="S256" t="str">
            <v/>
          </cell>
          <cell r="T256">
            <v>0</v>
          </cell>
          <cell r="U256" t="str">
            <v/>
          </cell>
          <cell r="V256">
            <v>0</v>
          </cell>
          <cell r="W256" t="str">
            <v/>
          </cell>
          <cell r="X256">
            <v>0</v>
          </cell>
          <cell r="Y256" t="str">
            <v/>
          </cell>
          <cell r="Z256" t="str">
            <v/>
          </cell>
          <cell r="AA256" t="str">
            <v>Vegeta</v>
          </cell>
          <cell r="AB256">
            <v>0</v>
          </cell>
          <cell r="AC256" t="str">
            <v/>
          </cell>
          <cell r="AD256" t="str">
            <v/>
          </cell>
          <cell r="AE256" t="str">
            <v/>
          </cell>
          <cell r="AF256" t="str">
            <v/>
          </cell>
          <cell r="AG256">
            <v>0</v>
          </cell>
          <cell r="AH256" t="str">
            <v>EST</v>
          </cell>
          <cell r="AI256">
            <v>0</v>
          </cell>
          <cell r="AJ256" t="str">
            <v/>
          </cell>
          <cell r="AK256" t="str">
            <v/>
          </cell>
          <cell r="AM256">
            <v>0</v>
          </cell>
          <cell r="AN256" t="str">
            <v>KGS</v>
          </cell>
          <cell r="AO256" t="str">
            <v>***</v>
          </cell>
          <cell r="AP256" t="str">
            <v>zzzzzz</v>
          </cell>
          <cell r="AQ256" t="b">
            <v>0</v>
          </cell>
          <cell r="AR256" t="b">
            <v>1</v>
          </cell>
          <cell r="AS256">
            <v>0</v>
          </cell>
          <cell r="AT256">
            <v>0</v>
          </cell>
          <cell r="AU256">
            <v>1</v>
          </cell>
          <cell r="AV256">
            <v>0</v>
          </cell>
          <cell r="AW256" t="b">
            <v>0</v>
          </cell>
          <cell r="AX256" t="str">
            <v/>
          </cell>
          <cell r="AY256" t="b">
            <v>0</v>
          </cell>
          <cell r="AZ256" t="b">
            <v>0</v>
          </cell>
          <cell r="BA256">
            <v>0</v>
          </cell>
          <cell r="BB256">
            <v>0</v>
          </cell>
          <cell r="BC256">
            <v>0</v>
          </cell>
          <cell r="BD256" t="str">
            <v>LIB</v>
          </cell>
          <cell r="BE256" t="str">
            <v>LIB</v>
          </cell>
          <cell r="BF256">
            <v>1</v>
          </cell>
          <cell r="BG256">
            <v>0</v>
          </cell>
          <cell r="BH256" t="str">
            <v/>
          </cell>
          <cell r="BI256" t="str">
            <v/>
          </cell>
          <cell r="BJ256" t="str">
            <v/>
          </cell>
          <cell r="BK256" t="str">
            <v/>
          </cell>
          <cell r="BL256">
            <v>140</v>
          </cell>
          <cell r="BM256">
            <v>511</v>
          </cell>
          <cell r="BN256">
            <v>190</v>
          </cell>
          <cell r="BO256">
            <v>1978</v>
          </cell>
          <cell r="BP256">
            <v>0</v>
          </cell>
          <cell r="BQ256">
            <v>2819</v>
          </cell>
        </row>
        <row r="257">
          <cell r="A257" t="str">
            <v>0090006</v>
          </cell>
          <cell r="B257" t="str">
            <v/>
          </cell>
          <cell r="C257" t="str">
            <v/>
          </cell>
          <cell r="D257" t="str">
            <v>ESPINACA IQF</v>
          </cell>
          <cell r="E257" t="str">
            <v/>
          </cell>
          <cell r="F257" t="str">
            <v>IN</v>
          </cell>
          <cell r="G257" t="str">
            <v>KGS</v>
          </cell>
          <cell r="H257" t="str">
            <v>019</v>
          </cell>
          <cell r="I257" t="b">
            <v>1</v>
          </cell>
          <cell r="J257" t="b">
            <v>1</v>
          </cell>
          <cell r="K257" t="b">
            <v>0</v>
          </cell>
          <cell r="L257" t="str">
            <v>CompraVenta</v>
          </cell>
          <cell r="M257" t="str">
            <v>N</v>
          </cell>
          <cell r="N257" t="b">
            <v>1</v>
          </cell>
          <cell r="O257">
            <v>0.1</v>
          </cell>
          <cell r="P257" t="b">
            <v>0</v>
          </cell>
          <cell r="Q257" t="str">
            <v>INTERNO</v>
          </cell>
          <cell r="R257">
            <v>0</v>
          </cell>
          <cell r="S257" t="str">
            <v/>
          </cell>
          <cell r="T257">
            <v>0</v>
          </cell>
          <cell r="U257" t="str">
            <v/>
          </cell>
          <cell r="V257">
            <v>0</v>
          </cell>
          <cell r="W257" t="str">
            <v/>
          </cell>
          <cell r="X257">
            <v>0</v>
          </cell>
          <cell r="Y257" t="str">
            <v/>
          </cell>
          <cell r="Z257" t="str">
            <v/>
          </cell>
          <cell r="AA257" t="str">
            <v>Vegeta</v>
          </cell>
          <cell r="AB257">
            <v>0</v>
          </cell>
          <cell r="AC257" t="str">
            <v/>
          </cell>
          <cell r="AD257" t="str">
            <v/>
          </cell>
          <cell r="AE257" t="str">
            <v/>
          </cell>
          <cell r="AF257" t="str">
            <v/>
          </cell>
          <cell r="AG257">
            <v>0</v>
          </cell>
          <cell r="AH257" t="str">
            <v>EST</v>
          </cell>
          <cell r="AI257">
            <v>0</v>
          </cell>
          <cell r="AJ257" t="str">
            <v/>
          </cell>
          <cell r="AK257" t="str">
            <v/>
          </cell>
          <cell r="AM257">
            <v>0</v>
          </cell>
          <cell r="AN257" t="str">
            <v>KGS</v>
          </cell>
          <cell r="AO257" t="str">
            <v>***</v>
          </cell>
          <cell r="AP257" t="str">
            <v>zzzzzz</v>
          </cell>
          <cell r="AQ257" t="b">
            <v>0</v>
          </cell>
          <cell r="AR257" t="b">
            <v>1</v>
          </cell>
          <cell r="AS257">
            <v>60</v>
          </cell>
          <cell r="AT257">
            <v>12</v>
          </cell>
          <cell r="AU257">
            <v>1</v>
          </cell>
          <cell r="AV257">
            <v>0</v>
          </cell>
          <cell r="AW257" t="b">
            <v>0</v>
          </cell>
          <cell r="AX257" t="str">
            <v/>
          </cell>
          <cell r="AY257" t="b">
            <v>0</v>
          </cell>
          <cell r="AZ257" t="b">
            <v>0</v>
          </cell>
          <cell r="BA257">
            <v>0</v>
          </cell>
          <cell r="BB257">
            <v>0</v>
          </cell>
          <cell r="BC257">
            <v>45</v>
          </cell>
          <cell r="BD257" t="str">
            <v>LIB</v>
          </cell>
          <cell r="BE257" t="str">
            <v>LIB</v>
          </cell>
          <cell r="BF257">
            <v>1</v>
          </cell>
          <cell r="BG257">
            <v>0</v>
          </cell>
          <cell r="BH257" t="str">
            <v/>
          </cell>
          <cell r="BI257" t="str">
            <v/>
          </cell>
          <cell r="BJ257" t="str">
            <v/>
          </cell>
          <cell r="BK257" t="str">
            <v/>
          </cell>
          <cell r="BL257">
            <v>140</v>
          </cell>
          <cell r="BM257">
            <v>511</v>
          </cell>
          <cell r="BN257">
            <v>190</v>
          </cell>
          <cell r="BO257">
            <v>1978</v>
          </cell>
          <cell r="BP257">
            <v>0</v>
          </cell>
          <cell r="BQ257">
            <v>2819</v>
          </cell>
        </row>
        <row r="258">
          <cell r="A258" t="str">
            <v>0090007</v>
          </cell>
          <cell r="B258" t="str">
            <v/>
          </cell>
          <cell r="C258" t="str">
            <v/>
          </cell>
          <cell r="D258" t="str">
            <v>PAPA</v>
          </cell>
          <cell r="E258" t="str">
            <v>X KILO</v>
          </cell>
          <cell r="F258" t="str">
            <v>AR</v>
          </cell>
          <cell r="G258" t="str">
            <v>KGS</v>
          </cell>
          <cell r="H258" t="str">
            <v>0110</v>
          </cell>
          <cell r="I258" t="b">
            <v>1</v>
          </cell>
          <cell r="J258" t="b">
            <v>0</v>
          </cell>
          <cell r="K258" t="b">
            <v>0</v>
          </cell>
          <cell r="L258" t="str">
            <v>CompraVenta</v>
          </cell>
          <cell r="M258" t="str">
            <v>N</v>
          </cell>
          <cell r="N258" t="b">
            <v>1</v>
          </cell>
          <cell r="O258">
            <v>0.1</v>
          </cell>
          <cell r="P258" t="b">
            <v>0</v>
          </cell>
          <cell r="Q258" t="str">
            <v>INTERNO</v>
          </cell>
          <cell r="R258">
            <v>0</v>
          </cell>
          <cell r="S258" t="str">
            <v/>
          </cell>
          <cell r="T258">
            <v>0</v>
          </cell>
          <cell r="U258" t="str">
            <v/>
          </cell>
          <cell r="V258">
            <v>0</v>
          </cell>
          <cell r="W258" t="str">
            <v/>
          </cell>
          <cell r="X258">
            <v>0</v>
          </cell>
          <cell r="Y258" t="str">
            <v/>
          </cell>
          <cell r="Z258" t="str">
            <v/>
          </cell>
          <cell r="AA258" t="str">
            <v/>
          </cell>
          <cell r="AB258">
            <v>0</v>
          </cell>
          <cell r="AC258" t="str">
            <v/>
          </cell>
          <cell r="AD258" t="str">
            <v/>
          </cell>
          <cell r="AE258" t="str">
            <v/>
          </cell>
          <cell r="AF258" t="str">
            <v/>
          </cell>
          <cell r="AG258">
            <v>0</v>
          </cell>
          <cell r="AH258" t="str">
            <v>EST</v>
          </cell>
          <cell r="AI258">
            <v>0</v>
          </cell>
          <cell r="AJ258" t="str">
            <v/>
          </cell>
          <cell r="AK258" t="str">
            <v/>
          </cell>
          <cell r="AM258">
            <v>0</v>
          </cell>
          <cell r="AN258" t="str">
            <v>KGS</v>
          </cell>
          <cell r="AO258" t="str">
            <v>***</v>
          </cell>
          <cell r="AP258" t="str">
            <v>zzzzzz</v>
          </cell>
          <cell r="AQ258" t="b">
            <v>0</v>
          </cell>
          <cell r="AR258" t="b">
            <v>1</v>
          </cell>
          <cell r="AS258">
            <v>0</v>
          </cell>
          <cell r="AT258">
            <v>0</v>
          </cell>
          <cell r="AU258">
            <v>1</v>
          </cell>
          <cell r="AV258">
            <v>0</v>
          </cell>
          <cell r="AW258" t="b">
            <v>0</v>
          </cell>
          <cell r="AX258" t="str">
            <v/>
          </cell>
          <cell r="AY258" t="b">
            <v>0</v>
          </cell>
          <cell r="AZ258" t="b">
            <v>0</v>
          </cell>
          <cell r="BA258">
            <v>0</v>
          </cell>
          <cell r="BB258">
            <v>0</v>
          </cell>
          <cell r="BC258">
            <v>0</v>
          </cell>
          <cell r="BD258" t="str">
            <v>LIB</v>
          </cell>
          <cell r="BE258" t="str">
            <v>LIB</v>
          </cell>
          <cell r="BF258">
            <v>1</v>
          </cell>
          <cell r="BG258">
            <v>0</v>
          </cell>
          <cell r="BH258" t="str">
            <v/>
          </cell>
          <cell r="BI258" t="str">
            <v/>
          </cell>
          <cell r="BJ258" t="str">
            <v/>
          </cell>
          <cell r="BK258" t="str">
            <v/>
          </cell>
          <cell r="BL258">
            <v>140</v>
          </cell>
          <cell r="BM258">
            <v>511</v>
          </cell>
          <cell r="BN258">
            <v>190</v>
          </cell>
          <cell r="BO258">
            <v>1978</v>
          </cell>
          <cell r="BP258">
            <v>0</v>
          </cell>
          <cell r="BQ258">
            <v>2819</v>
          </cell>
        </row>
        <row r="259">
          <cell r="A259" t="str">
            <v>0090008</v>
          </cell>
          <cell r="B259" t="str">
            <v/>
          </cell>
          <cell r="C259" t="str">
            <v/>
          </cell>
          <cell r="D259" t="str">
            <v>PIMIENTO ROJO</v>
          </cell>
          <cell r="E259" t="str">
            <v>KILO</v>
          </cell>
          <cell r="F259" t="str">
            <v>AR</v>
          </cell>
          <cell r="G259" t="str">
            <v>KGS</v>
          </cell>
          <cell r="H259" t="str">
            <v>019</v>
          </cell>
          <cell r="I259" t="b">
            <v>1</v>
          </cell>
          <cell r="J259" t="b">
            <v>0</v>
          </cell>
          <cell r="K259" t="b">
            <v>0</v>
          </cell>
          <cell r="L259" t="str">
            <v>CompraVenta</v>
          </cell>
          <cell r="M259" t="str">
            <v>N</v>
          </cell>
          <cell r="N259" t="b">
            <v>1</v>
          </cell>
          <cell r="O259">
            <v>0.1</v>
          </cell>
          <cell r="P259" t="b">
            <v>0</v>
          </cell>
          <cell r="Q259" t="str">
            <v>INTERNO</v>
          </cell>
          <cell r="R259">
            <v>0</v>
          </cell>
          <cell r="S259" t="str">
            <v/>
          </cell>
          <cell r="T259">
            <v>0</v>
          </cell>
          <cell r="U259" t="str">
            <v/>
          </cell>
          <cell r="V259">
            <v>0</v>
          </cell>
          <cell r="W259" t="str">
            <v/>
          </cell>
          <cell r="X259">
            <v>0</v>
          </cell>
          <cell r="Y259" t="str">
            <v/>
          </cell>
          <cell r="Z259" t="str">
            <v/>
          </cell>
          <cell r="AA259" t="str">
            <v/>
          </cell>
          <cell r="AB259">
            <v>0</v>
          </cell>
          <cell r="AC259" t="str">
            <v/>
          </cell>
          <cell r="AD259" t="str">
            <v/>
          </cell>
          <cell r="AE259" t="str">
            <v/>
          </cell>
          <cell r="AF259" t="str">
            <v/>
          </cell>
          <cell r="AG259">
            <v>0</v>
          </cell>
          <cell r="AH259" t="str">
            <v>EST</v>
          </cell>
          <cell r="AI259">
            <v>0</v>
          </cell>
          <cell r="AJ259" t="str">
            <v/>
          </cell>
          <cell r="AK259" t="str">
            <v/>
          </cell>
          <cell r="AM259">
            <v>0</v>
          </cell>
          <cell r="AN259" t="str">
            <v>KGS</v>
          </cell>
          <cell r="AO259" t="str">
            <v>***</v>
          </cell>
          <cell r="AP259" t="str">
            <v>zzzzzz</v>
          </cell>
          <cell r="AQ259" t="b">
            <v>0</v>
          </cell>
          <cell r="AR259" t="b">
            <v>1</v>
          </cell>
          <cell r="AS259">
            <v>0</v>
          </cell>
          <cell r="AT259">
            <v>0</v>
          </cell>
          <cell r="AU259">
            <v>1</v>
          </cell>
          <cell r="AV259">
            <v>0</v>
          </cell>
          <cell r="AW259" t="b">
            <v>0</v>
          </cell>
          <cell r="AX259" t="str">
            <v/>
          </cell>
          <cell r="AY259" t="b">
            <v>0</v>
          </cell>
          <cell r="AZ259" t="b">
            <v>0</v>
          </cell>
          <cell r="BA259">
            <v>0</v>
          </cell>
          <cell r="BB259">
            <v>0</v>
          </cell>
          <cell r="BC259">
            <v>0</v>
          </cell>
          <cell r="BD259" t="str">
            <v>LIB</v>
          </cell>
          <cell r="BE259" t="str">
            <v>LIB</v>
          </cell>
          <cell r="BF259">
            <v>1</v>
          </cell>
          <cell r="BG259">
            <v>0</v>
          </cell>
          <cell r="BH259" t="str">
            <v/>
          </cell>
          <cell r="BI259" t="str">
            <v/>
          </cell>
          <cell r="BJ259" t="str">
            <v/>
          </cell>
          <cell r="BK259" t="str">
            <v/>
          </cell>
          <cell r="BL259">
            <v>140</v>
          </cell>
          <cell r="BM259">
            <v>511</v>
          </cell>
          <cell r="BN259">
            <v>190</v>
          </cell>
          <cell r="BO259">
            <v>1978</v>
          </cell>
          <cell r="BP259">
            <v>0</v>
          </cell>
          <cell r="BQ259">
            <v>2819</v>
          </cell>
        </row>
        <row r="260">
          <cell r="A260" t="str">
            <v>0090009</v>
          </cell>
          <cell r="B260" t="str">
            <v/>
          </cell>
          <cell r="C260" t="str">
            <v/>
          </cell>
          <cell r="D260" t="str">
            <v>PIMIENTO VERDE</v>
          </cell>
          <cell r="E260" t="str">
            <v>KILO</v>
          </cell>
          <cell r="F260" t="str">
            <v>AR</v>
          </cell>
          <cell r="G260" t="str">
            <v>KGS</v>
          </cell>
          <cell r="H260" t="str">
            <v>019</v>
          </cell>
          <cell r="I260" t="b">
            <v>1</v>
          </cell>
          <cell r="J260" t="b">
            <v>0</v>
          </cell>
          <cell r="K260" t="b">
            <v>0</v>
          </cell>
          <cell r="L260" t="str">
            <v>CompraVenta</v>
          </cell>
          <cell r="M260" t="str">
            <v>N</v>
          </cell>
          <cell r="N260" t="b">
            <v>1</v>
          </cell>
          <cell r="O260">
            <v>0.1</v>
          </cell>
          <cell r="P260" t="b">
            <v>0</v>
          </cell>
          <cell r="Q260" t="str">
            <v>INTERNO</v>
          </cell>
          <cell r="R260">
            <v>0</v>
          </cell>
          <cell r="S260" t="str">
            <v/>
          </cell>
          <cell r="T260">
            <v>0</v>
          </cell>
          <cell r="U260" t="str">
            <v/>
          </cell>
          <cell r="V260">
            <v>0</v>
          </cell>
          <cell r="W260" t="str">
            <v/>
          </cell>
          <cell r="X260">
            <v>0</v>
          </cell>
          <cell r="Y260" t="str">
            <v/>
          </cell>
          <cell r="Z260" t="str">
            <v/>
          </cell>
          <cell r="AA260" t="str">
            <v/>
          </cell>
          <cell r="AB260">
            <v>0</v>
          </cell>
          <cell r="AC260" t="str">
            <v/>
          </cell>
          <cell r="AD260" t="str">
            <v/>
          </cell>
          <cell r="AE260" t="str">
            <v/>
          </cell>
          <cell r="AF260" t="str">
            <v/>
          </cell>
          <cell r="AG260">
            <v>0</v>
          </cell>
          <cell r="AH260" t="str">
            <v>EST</v>
          </cell>
          <cell r="AI260">
            <v>0</v>
          </cell>
          <cell r="AJ260" t="str">
            <v/>
          </cell>
          <cell r="AK260" t="str">
            <v/>
          </cell>
          <cell r="AM260">
            <v>0</v>
          </cell>
          <cell r="AN260" t="str">
            <v>KGS</v>
          </cell>
          <cell r="AO260" t="str">
            <v>***</v>
          </cell>
          <cell r="AP260" t="str">
            <v>zzzzzz</v>
          </cell>
          <cell r="AQ260" t="b">
            <v>0</v>
          </cell>
          <cell r="AR260" t="b">
            <v>1</v>
          </cell>
          <cell r="AS260">
            <v>0</v>
          </cell>
          <cell r="AT260">
            <v>0</v>
          </cell>
          <cell r="AU260">
            <v>1</v>
          </cell>
          <cell r="AV260">
            <v>0</v>
          </cell>
          <cell r="AW260" t="b">
            <v>0</v>
          </cell>
          <cell r="AX260" t="str">
            <v/>
          </cell>
          <cell r="AY260" t="b">
            <v>0</v>
          </cell>
          <cell r="AZ260" t="b">
            <v>0</v>
          </cell>
          <cell r="BA260">
            <v>0</v>
          </cell>
          <cell r="BB260">
            <v>0</v>
          </cell>
          <cell r="BC260">
            <v>0</v>
          </cell>
          <cell r="BD260" t="str">
            <v>LIB</v>
          </cell>
          <cell r="BE260" t="str">
            <v>LIB</v>
          </cell>
          <cell r="BF260">
            <v>1</v>
          </cell>
          <cell r="BG260">
            <v>0</v>
          </cell>
          <cell r="BH260" t="str">
            <v/>
          </cell>
          <cell r="BI260" t="str">
            <v/>
          </cell>
          <cell r="BJ260" t="str">
            <v/>
          </cell>
          <cell r="BK260" t="str">
            <v/>
          </cell>
          <cell r="BL260">
            <v>140</v>
          </cell>
          <cell r="BM260">
            <v>511</v>
          </cell>
          <cell r="BN260">
            <v>190</v>
          </cell>
          <cell r="BO260">
            <v>1978</v>
          </cell>
          <cell r="BP260">
            <v>0</v>
          </cell>
          <cell r="BQ260">
            <v>2819</v>
          </cell>
        </row>
        <row r="261">
          <cell r="A261" t="str">
            <v>0090011</v>
          </cell>
          <cell r="B261" t="str">
            <v/>
          </cell>
          <cell r="C261" t="str">
            <v/>
          </cell>
          <cell r="D261" t="str">
            <v>TOMATE REDONDO</v>
          </cell>
          <cell r="E261" t="str">
            <v>KILO</v>
          </cell>
          <cell r="F261" t="str">
            <v>AR</v>
          </cell>
          <cell r="G261" t="str">
            <v>KGS</v>
          </cell>
          <cell r="H261" t="str">
            <v>0111</v>
          </cell>
          <cell r="I261" t="b">
            <v>1</v>
          </cell>
          <cell r="J261" t="b">
            <v>0</v>
          </cell>
          <cell r="K261" t="b">
            <v>0</v>
          </cell>
          <cell r="L261" t="str">
            <v>CompraVenta</v>
          </cell>
          <cell r="M261" t="str">
            <v>N</v>
          </cell>
          <cell r="N261" t="b">
            <v>1</v>
          </cell>
          <cell r="O261">
            <v>0.1</v>
          </cell>
          <cell r="P261" t="b">
            <v>0</v>
          </cell>
          <cell r="Q261" t="str">
            <v>INTERNO</v>
          </cell>
          <cell r="R261">
            <v>0</v>
          </cell>
          <cell r="S261" t="str">
            <v/>
          </cell>
          <cell r="T261">
            <v>0</v>
          </cell>
          <cell r="U261" t="str">
            <v/>
          </cell>
          <cell r="V261">
            <v>0</v>
          </cell>
          <cell r="W261" t="str">
            <v/>
          </cell>
          <cell r="X261">
            <v>0</v>
          </cell>
          <cell r="Y261" t="str">
            <v/>
          </cell>
          <cell r="Z261" t="str">
            <v/>
          </cell>
          <cell r="AA261" t="str">
            <v/>
          </cell>
          <cell r="AB261">
            <v>0</v>
          </cell>
          <cell r="AC261" t="str">
            <v/>
          </cell>
          <cell r="AD261" t="str">
            <v/>
          </cell>
          <cell r="AE261" t="str">
            <v/>
          </cell>
          <cell r="AF261" t="str">
            <v/>
          </cell>
          <cell r="AG261">
            <v>0</v>
          </cell>
          <cell r="AH261" t="str">
            <v>EST</v>
          </cell>
          <cell r="AI261">
            <v>0</v>
          </cell>
          <cell r="AJ261" t="str">
            <v/>
          </cell>
          <cell r="AK261" t="str">
            <v/>
          </cell>
          <cell r="AM261">
            <v>0</v>
          </cell>
          <cell r="AN261" t="str">
            <v>KGS</v>
          </cell>
          <cell r="AO261" t="str">
            <v>***</v>
          </cell>
          <cell r="AP261" t="str">
            <v>zzzzzz</v>
          </cell>
          <cell r="AQ261" t="b">
            <v>0</v>
          </cell>
          <cell r="AR261" t="b">
            <v>1</v>
          </cell>
          <cell r="AS261">
            <v>0</v>
          </cell>
          <cell r="AT261">
            <v>0</v>
          </cell>
          <cell r="AU261">
            <v>1</v>
          </cell>
          <cell r="AV261">
            <v>0</v>
          </cell>
          <cell r="AW261" t="b">
            <v>0</v>
          </cell>
          <cell r="AX261" t="str">
            <v/>
          </cell>
          <cell r="AY261" t="b">
            <v>0</v>
          </cell>
          <cell r="AZ261" t="b">
            <v>0</v>
          </cell>
          <cell r="BA261">
            <v>0</v>
          </cell>
          <cell r="BB261">
            <v>0</v>
          </cell>
          <cell r="BC261">
            <v>0</v>
          </cell>
          <cell r="BD261" t="str">
            <v>LIB</v>
          </cell>
          <cell r="BE261" t="str">
            <v>LIB</v>
          </cell>
          <cell r="BF261">
            <v>1</v>
          </cell>
          <cell r="BG261">
            <v>0</v>
          </cell>
          <cell r="BH261" t="str">
            <v/>
          </cell>
          <cell r="BI261" t="str">
            <v/>
          </cell>
          <cell r="BJ261" t="str">
            <v/>
          </cell>
          <cell r="BK261" t="str">
            <v/>
          </cell>
          <cell r="BL261">
            <v>140</v>
          </cell>
          <cell r="BM261">
            <v>511</v>
          </cell>
          <cell r="BN261">
            <v>190</v>
          </cell>
          <cell r="BO261">
            <v>1978</v>
          </cell>
          <cell r="BP261">
            <v>0</v>
          </cell>
          <cell r="BQ261">
            <v>2819</v>
          </cell>
        </row>
        <row r="262">
          <cell r="A262" t="str">
            <v>0090012</v>
          </cell>
          <cell r="B262" t="str">
            <v/>
          </cell>
          <cell r="C262" t="str">
            <v/>
          </cell>
          <cell r="D262" t="str">
            <v>AJI</v>
          </cell>
          <cell r="E262" t="str">
            <v>PAQUETE X KILO</v>
          </cell>
          <cell r="F262" t="str">
            <v>AR</v>
          </cell>
          <cell r="G262" t="str">
            <v>KGS</v>
          </cell>
          <cell r="H262" t="str">
            <v>0110</v>
          </cell>
          <cell r="I262" t="b">
            <v>1</v>
          </cell>
          <cell r="J262" t="b">
            <v>0</v>
          </cell>
          <cell r="K262" t="b">
            <v>0</v>
          </cell>
          <cell r="L262" t="str">
            <v>CompraVenta</v>
          </cell>
          <cell r="M262" t="str">
            <v>N</v>
          </cell>
          <cell r="N262" t="b">
            <v>1</v>
          </cell>
          <cell r="O262">
            <v>0.1</v>
          </cell>
          <cell r="P262" t="b">
            <v>0</v>
          </cell>
          <cell r="Q262" t="str">
            <v>INTERNO</v>
          </cell>
          <cell r="R262">
            <v>0</v>
          </cell>
          <cell r="S262" t="str">
            <v/>
          </cell>
          <cell r="T262">
            <v>0</v>
          </cell>
          <cell r="U262" t="str">
            <v/>
          </cell>
          <cell r="V262">
            <v>0</v>
          </cell>
          <cell r="W262" t="str">
            <v/>
          </cell>
          <cell r="X262">
            <v>0</v>
          </cell>
          <cell r="Y262" t="str">
            <v/>
          </cell>
          <cell r="Z262" t="str">
            <v/>
          </cell>
          <cell r="AA262" t="str">
            <v/>
          </cell>
          <cell r="AB262">
            <v>0</v>
          </cell>
          <cell r="AC262" t="str">
            <v/>
          </cell>
          <cell r="AD262" t="str">
            <v/>
          </cell>
          <cell r="AE262" t="str">
            <v/>
          </cell>
          <cell r="AF262" t="str">
            <v/>
          </cell>
          <cell r="AG262">
            <v>0</v>
          </cell>
          <cell r="AH262" t="str">
            <v>EST</v>
          </cell>
          <cell r="AI262">
            <v>0</v>
          </cell>
          <cell r="AJ262" t="str">
            <v/>
          </cell>
          <cell r="AK262" t="str">
            <v/>
          </cell>
          <cell r="AM262">
            <v>0</v>
          </cell>
          <cell r="AN262" t="str">
            <v>KGS</v>
          </cell>
          <cell r="AO262" t="str">
            <v>***</v>
          </cell>
          <cell r="AP262" t="str">
            <v>zzzzzz</v>
          </cell>
          <cell r="AQ262" t="b">
            <v>0</v>
          </cell>
          <cell r="AR262" t="b">
            <v>1</v>
          </cell>
          <cell r="AS262">
            <v>0</v>
          </cell>
          <cell r="AT262">
            <v>0</v>
          </cell>
          <cell r="AU262">
            <v>1</v>
          </cell>
          <cell r="AV262">
            <v>0</v>
          </cell>
          <cell r="AW262" t="b">
            <v>0</v>
          </cell>
          <cell r="AX262" t="str">
            <v/>
          </cell>
          <cell r="AY262" t="b">
            <v>0</v>
          </cell>
          <cell r="AZ262" t="b">
            <v>0</v>
          </cell>
          <cell r="BA262">
            <v>0</v>
          </cell>
          <cell r="BB262">
            <v>0</v>
          </cell>
          <cell r="BC262">
            <v>0</v>
          </cell>
          <cell r="BD262" t="str">
            <v>LIB</v>
          </cell>
          <cell r="BE262" t="str">
            <v>LIB</v>
          </cell>
          <cell r="BF262">
            <v>1</v>
          </cell>
          <cell r="BG262">
            <v>0</v>
          </cell>
          <cell r="BH262" t="str">
            <v/>
          </cell>
          <cell r="BI262" t="str">
            <v/>
          </cell>
          <cell r="BJ262" t="str">
            <v/>
          </cell>
          <cell r="BK262" t="str">
            <v/>
          </cell>
          <cell r="BL262">
            <v>140</v>
          </cell>
          <cell r="BM262">
            <v>511</v>
          </cell>
          <cell r="BN262">
            <v>190</v>
          </cell>
          <cell r="BO262">
            <v>1978</v>
          </cell>
          <cell r="BP262">
            <v>0</v>
          </cell>
          <cell r="BQ262">
            <v>2819</v>
          </cell>
        </row>
        <row r="263">
          <cell r="A263" t="str">
            <v>0090016</v>
          </cell>
          <cell r="B263" t="str">
            <v/>
          </cell>
          <cell r="C263" t="str">
            <v/>
          </cell>
          <cell r="D263" t="str">
            <v>ESPINACA PARA TORTILLAS</v>
          </cell>
          <cell r="E263" t="str">
            <v/>
          </cell>
          <cell r="F263" t="str">
            <v>AR</v>
          </cell>
          <cell r="G263" t="str">
            <v>KGS</v>
          </cell>
          <cell r="H263" t="str">
            <v>019</v>
          </cell>
          <cell r="I263" t="b">
            <v>1</v>
          </cell>
          <cell r="J263" t="b">
            <v>1</v>
          </cell>
          <cell r="K263" t="b">
            <v>0</v>
          </cell>
          <cell r="L263" t="str">
            <v>CompraVenta</v>
          </cell>
          <cell r="M263" t="str">
            <v>N</v>
          </cell>
          <cell r="N263" t="b">
            <v>1</v>
          </cell>
          <cell r="O263">
            <v>0.1</v>
          </cell>
          <cell r="P263" t="b">
            <v>0</v>
          </cell>
          <cell r="Q263" t="str">
            <v>INTERNO</v>
          </cell>
          <cell r="R263">
            <v>0</v>
          </cell>
          <cell r="S263" t="str">
            <v/>
          </cell>
          <cell r="T263">
            <v>0</v>
          </cell>
          <cell r="U263" t="str">
            <v/>
          </cell>
          <cell r="V263">
            <v>0</v>
          </cell>
          <cell r="W263" t="str">
            <v/>
          </cell>
          <cell r="X263">
            <v>0</v>
          </cell>
          <cell r="Y263" t="str">
            <v/>
          </cell>
          <cell r="Z263" t="str">
            <v/>
          </cell>
          <cell r="AA263" t="str">
            <v/>
          </cell>
          <cell r="AB263">
            <v>0</v>
          </cell>
          <cell r="AC263" t="str">
            <v/>
          </cell>
          <cell r="AD263" t="str">
            <v/>
          </cell>
          <cell r="AE263" t="str">
            <v/>
          </cell>
          <cell r="AF263" t="str">
            <v/>
          </cell>
          <cell r="AG263">
            <v>0</v>
          </cell>
          <cell r="AH263" t="str">
            <v>EST</v>
          </cell>
          <cell r="AI263">
            <v>0</v>
          </cell>
          <cell r="AJ263" t="str">
            <v/>
          </cell>
          <cell r="AK263" t="str">
            <v/>
          </cell>
          <cell r="AM263">
            <v>0</v>
          </cell>
          <cell r="AN263" t="str">
            <v>KGS</v>
          </cell>
          <cell r="AO263" t="str">
            <v>***</v>
          </cell>
          <cell r="AP263" t="str">
            <v>zzzzzz</v>
          </cell>
          <cell r="AQ263" t="b">
            <v>0</v>
          </cell>
          <cell r="AR263" t="b">
            <v>1</v>
          </cell>
          <cell r="AS263">
            <v>0</v>
          </cell>
          <cell r="AT263">
            <v>0</v>
          </cell>
          <cell r="AU263">
            <v>1</v>
          </cell>
          <cell r="AV263">
            <v>0</v>
          </cell>
          <cell r="AW263" t="b">
            <v>0</v>
          </cell>
          <cell r="AX263" t="str">
            <v/>
          </cell>
          <cell r="AY263" t="b">
            <v>0</v>
          </cell>
          <cell r="AZ263" t="b">
            <v>0</v>
          </cell>
          <cell r="BA263">
            <v>0</v>
          </cell>
          <cell r="BB263">
            <v>0</v>
          </cell>
          <cell r="BC263">
            <v>0</v>
          </cell>
          <cell r="BD263" t="str">
            <v>LIB</v>
          </cell>
          <cell r="BE263" t="str">
            <v>LIB</v>
          </cell>
          <cell r="BF263">
            <v>1</v>
          </cell>
          <cell r="BG263">
            <v>0</v>
          </cell>
          <cell r="BH263" t="str">
            <v/>
          </cell>
          <cell r="BI263" t="str">
            <v/>
          </cell>
          <cell r="BJ263" t="str">
            <v/>
          </cell>
          <cell r="BK263" t="str">
            <v/>
          </cell>
          <cell r="BL263">
            <v>140</v>
          </cell>
          <cell r="BM263">
            <v>511</v>
          </cell>
          <cell r="BN263">
            <v>190</v>
          </cell>
          <cell r="BO263">
            <v>1978</v>
          </cell>
          <cell r="BP263">
            <v>0</v>
          </cell>
          <cell r="BQ263">
            <v>2819</v>
          </cell>
        </row>
        <row r="264">
          <cell r="A264" t="str">
            <v>0090017</v>
          </cell>
          <cell r="B264" t="str">
            <v/>
          </cell>
          <cell r="C264" t="str">
            <v/>
          </cell>
          <cell r="D264" t="str">
            <v>CEBOLLA DE VERDEO PICADA ENV.</v>
          </cell>
          <cell r="E264" t="str">
            <v>X KILO</v>
          </cell>
          <cell r="F264" t="str">
            <v>AR</v>
          </cell>
          <cell r="G264" t="str">
            <v>KGS</v>
          </cell>
          <cell r="H264" t="str">
            <v>0110</v>
          </cell>
          <cell r="I264" t="b">
            <v>1</v>
          </cell>
          <cell r="J264" t="b">
            <v>0</v>
          </cell>
          <cell r="K264" t="b">
            <v>0</v>
          </cell>
          <cell r="L264" t="str">
            <v>CompraVenta</v>
          </cell>
          <cell r="M264" t="str">
            <v>N</v>
          </cell>
          <cell r="N264" t="b">
            <v>1</v>
          </cell>
          <cell r="O264">
            <v>0.1</v>
          </cell>
          <cell r="P264" t="b">
            <v>0</v>
          </cell>
          <cell r="Q264" t="str">
            <v>INTERNO</v>
          </cell>
          <cell r="R264">
            <v>0</v>
          </cell>
          <cell r="S264" t="str">
            <v/>
          </cell>
          <cell r="T264">
            <v>0</v>
          </cell>
          <cell r="U264" t="str">
            <v/>
          </cell>
          <cell r="V264">
            <v>0</v>
          </cell>
          <cell r="W264" t="str">
            <v/>
          </cell>
          <cell r="X264">
            <v>0</v>
          </cell>
          <cell r="Y264" t="str">
            <v/>
          </cell>
          <cell r="Z264" t="str">
            <v/>
          </cell>
          <cell r="AA264" t="str">
            <v/>
          </cell>
          <cell r="AB264">
            <v>0</v>
          </cell>
          <cell r="AC264" t="str">
            <v/>
          </cell>
          <cell r="AD264" t="str">
            <v/>
          </cell>
          <cell r="AE264" t="str">
            <v/>
          </cell>
          <cell r="AF264" t="str">
            <v/>
          </cell>
          <cell r="AG264">
            <v>0</v>
          </cell>
          <cell r="AH264" t="str">
            <v>EST</v>
          </cell>
          <cell r="AI264">
            <v>0</v>
          </cell>
          <cell r="AJ264" t="str">
            <v/>
          </cell>
          <cell r="AK264" t="str">
            <v/>
          </cell>
          <cell r="AM264">
            <v>0</v>
          </cell>
          <cell r="AN264" t="str">
            <v>KGS</v>
          </cell>
          <cell r="AO264" t="str">
            <v>***</v>
          </cell>
          <cell r="AP264" t="str">
            <v>zzzzzz</v>
          </cell>
          <cell r="AQ264" t="b">
            <v>0</v>
          </cell>
          <cell r="AR264" t="b">
            <v>1</v>
          </cell>
          <cell r="AS264">
            <v>0</v>
          </cell>
          <cell r="AT264">
            <v>0</v>
          </cell>
          <cell r="AU264">
            <v>1</v>
          </cell>
          <cell r="AV264">
            <v>0</v>
          </cell>
          <cell r="AW264" t="b">
            <v>0</v>
          </cell>
          <cell r="AX264" t="str">
            <v/>
          </cell>
          <cell r="AY264" t="b">
            <v>0</v>
          </cell>
          <cell r="AZ264" t="b">
            <v>0</v>
          </cell>
          <cell r="BA264">
            <v>0</v>
          </cell>
          <cell r="BB264">
            <v>0</v>
          </cell>
          <cell r="BC264">
            <v>0</v>
          </cell>
          <cell r="BD264" t="str">
            <v>LIB</v>
          </cell>
          <cell r="BE264" t="str">
            <v>LIB</v>
          </cell>
          <cell r="BF264">
            <v>1</v>
          </cell>
          <cell r="BG264">
            <v>0</v>
          </cell>
          <cell r="BH264" t="str">
            <v/>
          </cell>
          <cell r="BI264" t="str">
            <v/>
          </cell>
          <cell r="BJ264" t="str">
            <v/>
          </cell>
          <cell r="BK264" t="str">
            <v/>
          </cell>
          <cell r="BL264">
            <v>140</v>
          </cell>
          <cell r="BM264">
            <v>511</v>
          </cell>
          <cell r="BN264">
            <v>190</v>
          </cell>
          <cell r="BO264">
            <v>1978</v>
          </cell>
          <cell r="BP264">
            <v>0</v>
          </cell>
          <cell r="BQ264">
            <v>2819</v>
          </cell>
        </row>
        <row r="265">
          <cell r="A265" t="str">
            <v>0090022</v>
          </cell>
          <cell r="B265" t="str">
            <v>ZANAHO X KILO</v>
          </cell>
          <cell r="C265" t="str">
            <v/>
          </cell>
          <cell r="D265" t="str">
            <v>ZANAHORIA EN CUBOS</v>
          </cell>
          <cell r="E265" t="str">
            <v>X KILO</v>
          </cell>
          <cell r="F265" t="str">
            <v>IN</v>
          </cell>
          <cell r="G265" t="str">
            <v>KGS</v>
          </cell>
          <cell r="H265" t="str">
            <v>0110</v>
          </cell>
          <cell r="I265" t="b">
            <v>1</v>
          </cell>
          <cell r="J265" t="b">
            <v>1</v>
          </cell>
          <cell r="K265" t="b">
            <v>0</v>
          </cell>
          <cell r="L265" t="str">
            <v>CompraVenta</v>
          </cell>
          <cell r="M265" t="str">
            <v>N</v>
          </cell>
          <cell r="N265" t="b">
            <v>1</v>
          </cell>
          <cell r="O265">
            <v>0.1</v>
          </cell>
          <cell r="P265" t="b">
            <v>0</v>
          </cell>
          <cell r="Q265" t="str">
            <v>INTERNO</v>
          </cell>
          <cell r="R265">
            <v>0</v>
          </cell>
          <cell r="S265" t="str">
            <v/>
          </cell>
          <cell r="T265">
            <v>0</v>
          </cell>
          <cell r="U265" t="str">
            <v/>
          </cell>
          <cell r="V265">
            <v>0</v>
          </cell>
          <cell r="W265" t="str">
            <v/>
          </cell>
          <cell r="X265">
            <v>0</v>
          </cell>
          <cell r="Y265" t="str">
            <v/>
          </cell>
          <cell r="Z265" t="str">
            <v/>
          </cell>
          <cell r="AA265" t="str">
            <v>Vegeta</v>
          </cell>
          <cell r="AB265">
            <v>0</v>
          </cell>
          <cell r="AC265" t="str">
            <v/>
          </cell>
          <cell r="AD265" t="str">
            <v/>
          </cell>
          <cell r="AE265" t="str">
            <v/>
          </cell>
          <cell r="AF265" t="str">
            <v/>
          </cell>
          <cell r="AG265">
            <v>0</v>
          </cell>
          <cell r="AH265" t="str">
            <v>EST</v>
          </cell>
          <cell r="AI265">
            <v>0</v>
          </cell>
          <cell r="AJ265" t="str">
            <v/>
          </cell>
          <cell r="AK265" t="str">
            <v/>
          </cell>
          <cell r="AM265">
            <v>0</v>
          </cell>
          <cell r="AN265" t="str">
            <v>KGS</v>
          </cell>
          <cell r="AO265" t="str">
            <v>***</v>
          </cell>
          <cell r="AP265" t="str">
            <v>zzzzzz</v>
          </cell>
          <cell r="AQ265" t="b">
            <v>0</v>
          </cell>
          <cell r="AR265" t="b">
            <v>1</v>
          </cell>
          <cell r="AS265">
            <v>0</v>
          </cell>
          <cell r="AT265">
            <v>0</v>
          </cell>
          <cell r="AU265">
            <v>1</v>
          </cell>
          <cell r="AV265">
            <v>0</v>
          </cell>
          <cell r="AW265" t="b">
            <v>0</v>
          </cell>
          <cell r="AX265" t="str">
            <v/>
          </cell>
          <cell r="AY265" t="b">
            <v>0</v>
          </cell>
          <cell r="AZ265" t="b">
            <v>0</v>
          </cell>
          <cell r="BA265">
            <v>0</v>
          </cell>
          <cell r="BB265">
            <v>0</v>
          </cell>
          <cell r="BC265">
            <v>0</v>
          </cell>
          <cell r="BD265" t="str">
            <v>LIB</v>
          </cell>
          <cell r="BE265" t="str">
            <v>LIB</v>
          </cell>
          <cell r="BF265">
            <v>1</v>
          </cell>
          <cell r="BG265">
            <v>0</v>
          </cell>
          <cell r="BH265" t="str">
            <v/>
          </cell>
          <cell r="BI265" t="str">
            <v/>
          </cell>
          <cell r="BJ265" t="str">
            <v/>
          </cell>
          <cell r="BK265" t="str">
            <v/>
          </cell>
          <cell r="BL265">
            <v>140</v>
          </cell>
          <cell r="BM265">
            <v>511</v>
          </cell>
          <cell r="BN265">
            <v>190</v>
          </cell>
          <cell r="BO265">
            <v>1978</v>
          </cell>
          <cell r="BP265">
            <v>0</v>
          </cell>
          <cell r="BQ265">
            <v>2819</v>
          </cell>
        </row>
        <row r="266">
          <cell r="A266" t="str">
            <v>0090026</v>
          </cell>
          <cell r="B266" t="str">
            <v>PIMIENTO IQF</v>
          </cell>
          <cell r="C266" t="str">
            <v/>
          </cell>
          <cell r="D266" t="str">
            <v>PIMIENTO ROJO CUB. IQF</v>
          </cell>
          <cell r="E266" t="str">
            <v>X KILO</v>
          </cell>
          <cell r="F266" t="str">
            <v>IN</v>
          </cell>
          <cell r="G266" t="str">
            <v>KGS</v>
          </cell>
          <cell r="H266" t="str">
            <v>0110</v>
          </cell>
          <cell r="I266" t="b">
            <v>1</v>
          </cell>
          <cell r="J266" t="b">
            <v>1</v>
          </cell>
          <cell r="K266" t="b">
            <v>0</v>
          </cell>
          <cell r="L266" t="str">
            <v>CompraVenta</v>
          </cell>
          <cell r="M266" t="str">
            <v>N</v>
          </cell>
          <cell r="N266" t="b">
            <v>1</v>
          </cell>
          <cell r="O266">
            <v>0.01</v>
          </cell>
          <cell r="P266" t="b">
            <v>0</v>
          </cell>
          <cell r="Q266" t="str">
            <v>INTERNO</v>
          </cell>
          <cell r="R266">
            <v>0</v>
          </cell>
          <cell r="S266" t="str">
            <v/>
          </cell>
          <cell r="T266">
            <v>0</v>
          </cell>
          <cell r="U266" t="str">
            <v/>
          </cell>
          <cell r="V266">
            <v>0</v>
          </cell>
          <cell r="W266" t="str">
            <v/>
          </cell>
          <cell r="X266">
            <v>0</v>
          </cell>
          <cell r="Y266" t="str">
            <v/>
          </cell>
          <cell r="Z266" t="str">
            <v/>
          </cell>
          <cell r="AA266" t="str">
            <v>Vegeta</v>
          </cell>
          <cell r="AB266">
            <v>0</v>
          </cell>
          <cell r="AC266" t="str">
            <v/>
          </cell>
          <cell r="AD266" t="str">
            <v/>
          </cell>
          <cell r="AE266" t="str">
            <v/>
          </cell>
          <cell r="AF266" t="str">
            <v/>
          </cell>
          <cell r="AG266">
            <v>0</v>
          </cell>
          <cell r="AH266" t="str">
            <v>EST</v>
          </cell>
          <cell r="AI266">
            <v>0</v>
          </cell>
          <cell r="AJ266" t="str">
            <v/>
          </cell>
          <cell r="AK266" t="str">
            <v/>
          </cell>
          <cell r="AM266">
            <v>0</v>
          </cell>
          <cell r="AN266" t="str">
            <v>KGS</v>
          </cell>
          <cell r="AO266" t="str">
            <v>***</v>
          </cell>
          <cell r="AP266" t="str">
            <v>zzzzzz</v>
          </cell>
          <cell r="AQ266" t="b">
            <v>0</v>
          </cell>
          <cell r="AR266" t="b">
            <v>1</v>
          </cell>
          <cell r="AS266">
            <v>0</v>
          </cell>
          <cell r="AT266">
            <v>0</v>
          </cell>
          <cell r="AU266">
            <v>1</v>
          </cell>
          <cell r="AV266">
            <v>0</v>
          </cell>
          <cell r="AW266" t="b">
            <v>0</v>
          </cell>
          <cell r="AX266" t="str">
            <v/>
          </cell>
          <cell r="AY266" t="b">
            <v>0</v>
          </cell>
          <cell r="AZ266" t="b">
            <v>0</v>
          </cell>
          <cell r="BA266">
            <v>0</v>
          </cell>
          <cell r="BB266">
            <v>0</v>
          </cell>
          <cell r="BC266">
            <v>0</v>
          </cell>
          <cell r="BD266" t="str">
            <v>LIB</v>
          </cell>
          <cell r="BE266" t="str">
            <v>LIB</v>
          </cell>
          <cell r="BF266">
            <v>1</v>
          </cell>
          <cell r="BG266">
            <v>0</v>
          </cell>
          <cell r="BH266" t="str">
            <v/>
          </cell>
          <cell r="BI266" t="str">
            <v/>
          </cell>
          <cell r="BJ266" t="str">
            <v/>
          </cell>
          <cell r="BK266" t="str">
            <v/>
          </cell>
          <cell r="BL266">
            <v>140</v>
          </cell>
          <cell r="BM266">
            <v>511</v>
          </cell>
          <cell r="BN266">
            <v>190</v>
          </cell>
          <cell r="BO266">
            <v>1978</v>
          </cell>
          <cell r="BP266">
            <v>0</v>
          </cell>
          <cell r="BQ266">
            <v>2819</v>
          </cell>
        </row>
        <row r="267">
          <cell r="A267" t="str">
            <v>0090027</v>
          </cell>
          <cell r="B267" t="str">
            <v>PIM VE P V X KI</v>
          </cell>
          <cell r="C267" t="str">
            <v/>
          </cell>
          <cell r="D267" t="str">
            <v>PIM VERD PROC VACIO</v>
          </cell>
          <cell r="E267" t="str">
            <v>X KILO</v>
          </cell>
          <cell r="F267" t="str">
            <v>AR</v>
          </cell>
          <cell r="G267" t="str">
            <v>KGS</v>
          </cell>
          <cell r="H267" t="str">
            <v>0110</v>
          </cell>
          <cell r="I267" t="b">
            <v>1</v>
          </cell>
          <cell r="J267" t="b">
            <v>0</v>
          </cell>
          <cell r="K267" t="b">
            <v>0</v>
          </cell>
          <cell r="L267" t="str">
            <v>CompraVenta</v>
          </cell>
          <cell r="M267" t="str">
            <v>N</v>
          </cell>
          <cell r="N267" t="b">
            <v>1</v>
          </cell>
          <cell r="O267">
            <v>0.1</v>
          </cell>
          <cell r="P267" t="b">
            <v>0</v>
          </cell>
          <cell r="Q267" t="str">
            <v>INTERNO</v>
          </cell>
          <cell r="R267">
            <v>0</v>
          </cell>
          <cell r="S267" t="str">
            <v/>
          </cell>
          <cell r="T267">
            <v>0</v>
          </cell>
          <cell r="U267" t="str">
            <v/>
          </cell>
          <cell r="V267">
            <v>0</v>
          </cell>
          <cell r="W267" t="str">
            <v/>
          </cell>
          <cell r="X267">
            <v>0</v>
          </cell>
          <cell r="Y267" t="str">
            <v/>
          </cell>
          <cell r="Z267" t="str">
            <v/>
          </cell>
          <cell r="AA267" t="str">
            <v/>
          </cell>
          <cell r="AB267">
            <v>0</v>
          </cell>
          <cell r="AC267" t="str">
            <v/>
          </cell>
          <cell r="AD267" t="str">
            <v/>
          </cell>
          <cell r="AE267" t="str">
            <v/>
          </cell>
          <cell r="AF267" t="str">
            <v/>
          </cell>
          <cell r="AG267">
            <v>0</v>
          </cell>
          <cell r="AH267" t="str">
            <v>EST</v>
          </cell>
          <cell r="AI267">
            <v>0</v>
          </cell>
          <cell r="AJ267" t="str">
            <v/>
          </cell>
          <cell r="AK267" t="str">
            <v/>
          </cell>
          <cell r="AM267">
            <v>0</v>
          </cell>
          <cell r="AN267" t="str">
            <v>KGS</v>
          </cell>
          <cell r="AO267" t="str">
            <v>***</v>
          </cell>
          <cell r="AP267" t="str">
            <v>zzzzzz</v>
          </cell>
          <cell r="AQ267" t="b">
            <v>0</v>
          </cell>
          <cell r="AR267" t="b">
            <v>1</v>
          </cell>
          <cell r="AS267">
            <v>0</v>
          </cell>
          <cell r="AT267">
            <v>0</v>
          </cell>
          <cell r="AU267">
            <v>1</v>
          </cell>
          <cell r="AV267">
            <v>0</v>
          </cell>
          <cell r="AW267" t="b">
            <v>0</v>
          </cell>
          <cell r="AX267" t="str">
            <v/>
          </cell>
          <cell r="AY267" t="b">
            <v>0</v>
          </cell>
          <cell r="AZ267" t="b">
            <v>0</v>
          </cell>
          <cell r="BA267">
            <v>0</v>
          </cell>
          <cell r="BB267">
            <v>0</v>
          </cell>
          <cell r="BC267">
            <v>0</v>
          </cell>
          <cell r="BD267" t="str">
            <v>LIB</v>
          </cell>
          <cell r="BE267" t="str">
            <v>LIB</v>
          </cell>
          <cell r="BF267">
            <v>1</v>
          </cell>
          <cell r="BG267">
            <v>0</v>
          </cell>
          <cell r="BH267" t="str">
            <v/>
          </cell>
          <cell r="BI267" t="str">
            <v/>
          </cell>
          <cell r="BJ267" t="str">
            <v/>
          </cell>
          <cell r="BK267" t="str">
            <v/>
          </cell>
          <cell r="BL267">
            <v>140</v>
          </cell>
          <cell r="BM267">
            <v>511</v>
          </cell>
          <cell r="BN267">
            <v>190</v>
          </cell>
          <cell r="BO267">
            <v>1978</v>
          </cell>
          <cell r="BP267">
            <v>0</v>
          </cell>
          <cell r="BQ267">
            <v>2819</v>
          </cell>
        </row>
        <row r="268">
          <cell r="A268" t="str">
            <v>0090030</v>
          </cell>
          <cell r="B268" t="str">
            <v/>
          </cell>
          <cell r="C268" t="str">
            <v/>
          </cell>
          <cell r="D268" t="str">
            <v>CEBOLLA CUBO IQF</v>
          </cell>
          <cell r="E268" t="str">
            <v/>
          </cell>
          <cell r="F268" t="str">
            <v>IN</v>
          </cell>
          <cell r="G268" t="str">
            <v>KGS</v>
          </cell>
          <cell r="H268" t="str">
            <v>0110</v>
          </cell>
          <cell r="I268" t="b">
            <v>1</v>
          </cell>
          <cell r="J268" t="b">
            <v>1</v>
          </cell>
          <cell r="K268" t="b">
            <v>0</v>
          </cell>
          <cell r="L268" t="str">
            <v>CompraVenta</v>
          </cell>
          <cell r="M268" t="str">
            <v>N</v>
          </cell>
          <cell r="N268" t="b">
            <v>1</v>
          </cell>
          <cell r="O268">
            <v>0.01</v>
          </cell>
          <cell r="P268" t="b">
            <v>0</v>
          </cell>
          <cell r="Q268" t="str">
            <v>INTERNO</v>
          </cell>
          <cell r="R268">
            <v>0</v>
          </cell>
          <cell r="S268" t="str">
            <v/>
          </cell>
          <cell r="T268">
            <v>0</v>
          </cell>
          <cell r="U268" t="str">
            <v/>
          </cell>
          <cell r="V268">
            <v>0</v>
          </cell>
          <cell r="W268" t="str">
            <v/>
          </cell>
          <cell r="X268">
            <v>0</v>
          </cell>
          <cell r="Y268" t="str">
            <v/>
          </cell>
          <cell r="Z268" t="str">
            <v/>
          </cell>
          <cell r="AA268" t="str">
            <v>Vegeta</v>
          </cell>
          <cell r="AB268">
            <v>0</v>
          </cell>
          <cell r="AC268" t="str">
            <v/>
          </cell>
          <cell r="AD268" t="str">
            <v/>
          </cell>
          <cell r="AE268" t="str">
            <v/>
          </cell>
          <cell r="AF268" t="str">
            <v/>
          </cell>
          <cell r="AG268">
            <v>0</v>
          </cell>
          <cell r="AH268" t="str">
            <v>EST</v>
          </cell>
          <cell r="AI268">
            <v>0</v>
          </cell>
          <cell r="AJ268" t="str">
            <v/>
          </cell>
          <cell r="AK268" t="str">
            <v/>
          </cell>
          <cell r="AM268">
            <v>0</v>
          </cell>
          <cell r="AN268" t="str">
            <v>KGS</v>
          </cell>
          <cell r="AO268" t="str">
            <v>***</v>
          </cell>
          <cell r="AP268" t="str">
            <v>zzzzzz</v>
          </cell>
          <cell r="AQ268" t="b">
            <v>0</v>
          </cell>
          <cell r="AR268" t="b">
            <v>1</v>
          </cell>
          <cell r="AS268">
            <v>60</v>
          </cell>
          <cell r="AT268">
            <v>12</v>
          </cell>
          <cell r="AU268">
            <v>1</v>
          </cell>
          <cell r="AV268">
            <v>0</v>
          </cell>
          <cell r="AW268" t="b">
            <v>0</v>
          </cell>
          <cell r="AX268" t="str">
            <v/>
          </cell>
          <cell r="AY268" t="b">
            <v>0</v>
          </cell>
          <cell r="AZ268" t="b">
            <v>0</v>
          </cell>
          <cell r="BA268">
            <v>0</v>
          </cell>
          <cell r="BB268">
            <v>0</v>
          </cell>
          <cell r="BC268">
            <v>45</v>
          </cell>
          <cell r="BD268" t="str">
            <v>LIB</v>
          </cell>
          <cell r="BE268" t="str">
            <v>LIB</v>
          </cell>
          <cell r="BF268">
            <v>1</v>
          </cell>
          <cell r="BG268">
            <v>0</v>
          </cell>
          <cell r="BH268" t="str">
            <v/>
          </cell>
          <cell r="BI268" t="str">
            <v/>
          </cell>
          <cell r="BJ268" t="str">
            <v/>
          </cell>
          <cell r="BK268" t="str">
            <v/>
          </cell>
          <cell r="BL268">
            <v>140</v>
          </cell>
          <cell r="BM268">
            <v>511</v>
          </cell>
          <cell r="BN268">
            <v>190</v>
          </cell>
          <cell r="BO268">
            <v>1978</v>
          </cell>
          <cell r="BP268">
            <v>0</v>
          </cell>
          <cell r="BQ268">
            <v>2819</v>
          </cell>
        </row>
        <row r="269">
          <cell r="A269" t="str">
            <v>0090031</v>
          </cell>
          <cell r="B269" t="str">
            <v>CEB EN ARO</v>
          </cell>
          <cell r="C269" t="str">
            <v/>
          </cell>
          <cell r="D269" t="str">
            <v>CEBOLLA EN ARO</v>
          </cell>
          <cell r="E269" t="str">
            <v>X KILO</v>
          </cell>
          <cell r="F269" t="str">
            <v>AR</v>
          </cell>
          <cell r="G269" t="str">
            <v>KGS</v>
          </cell>
          <cell r="H269" t="str">
            <v>0110</v>
          </cell>
          <cell r="I269" t="b">
            <v>1</v>
          </cell>
          <cell r="J269" t="b">
            <v>0</v>
          </cell>
          <cell r="K269" t="b">
            <v>0</v>
          </cell>
          <cell r="L269" t="str">
            <v>CompraVenta</v>
          </cell>
          <cell r="M269" t="str">
            <v>N</v>
          </cell>
          <cell r="N269" t="b">
            <v>1</v>
          </cell>
          <cell r="O269">
            <v>0.1</v>
          </cell>
          <cell r="P269" t="b">
            <v>0</v>
          </cell>
          <cell r="Q269" t="str">
            <v>INTERNO</v>
          </cell>
          <cell r="R269">
            <v>0</v>
          </cell>
          <cell r="S269" t="str">
            <v/>
          </cell>
          <cell r="T269">
            <v>0</v>
          </cell>
          <cell r="U269" t="str">
            <v/>
          </cell>
          <cell r="V269">
            <v>0</v>
          </cell>
          <cell r="W269" t="str">
            <v/>
          </cell>
          <cell r="X269">
            <v>0</v>
          </cell>
          <cell r="Y269" t="str">
            <v/>
          </cell>
          <cell r="Z269" t="str">
            <v/>
          </cell>
          <cell r="AA269" t="str">
            <v/>
          </cell>
          <cell r="AB269">
            <v>0</v>
          </cell>
          <cell r="AC269" t="str">
            <v/>
          </cell>
          <cell r="AD269" t="str">
            <v/>
          </cell>
          <cell r="AE269" t="str">
            <v/>
          </cell>
          <cell r="AF269" t="str">
            <v/>
          </cell>
          <cell r="AG269">
            <v>0</v>
          </cell>
          <cell r="AH269" t="str">
            <v>EST</v>
          </cell>
          <cell r="AI269">
            <v>0</v>
          </cell>
          <cell r="AJ269" t="str">
            <v/>
          </cell>
          <cell r="AK269" t="str">
            <v/>
          </cell>
          <cell r="AM269">
            <v>0</v>
          </cell>
          <cell r="AN269" t="str">
            <v>KGS</v>
          </cell>
          <cell r="AO269" t="str">
            <v>***</v>
          </cell>
          <cell r="AP269" t="str">
            <v>zzzzzz</v>
          </cell>
          <cell r="AQ269" t="b">
            <v>0</v>
          </cell>
          <cell r="AR269" t="b">
            <v>1</v>
          </cell>
          <cell r="AS269">
            <v>0</v>
          </cell>
          <cell r="AT269">
            <v>0</v>
          </cell>
          <cell r="AU269">
            <v>1</v>
          </cell>
          <cell r="AV269">
            <v>0</v>
          </cell>
          <cell r="AW269" t="b">
            <v>0</v>
          </cell>
          <cell r="AX269" t="str">
            <v/>
          </cell>
          <cell r="AY269" t="b">
            <v>0</v>
          </cell>
          <cell r="AZ269" t="b">
            <v>0</v>
          </cell>
          <cell r="BA269">
            <v>0</v>
          </cell>
          <cell r="BB269">
            <v>0</v>
          </cell>
          <cell r="BC269">
            <v>0</v>
          </cell>
          <cell r="BD269" t="str">
            <v>LIB</v>
          </cell>
          <cell r="BE269" t="str">
            <v>LIB</v>
          </cell>
          <cell r="BF269">
            <v>1</v>
          </cell>
          <cell r="BG269">
            <v>0</v>
          </cell>
          <cell r="BH269" t="str">
            <v/>
          </cell>
          <cell r="BI269" t="str">
            <v/>
          </cell>
          <cell r="BJ269" t="str">
            <v/>
          </cell>
          <cell r="BK269" t="str">
            <v/>
          </cell>
          <cell r="BL269">
            <v>140</v>
          </cell>
          <cell r="BM269">
            <v>511</v>
          </cell>
          <cell r="BN269">
            <v>190</v>
          </cell>
          <cell r="BO269">
            <v>1978</v>
          </cell>
          <cell r="BP269">
            <v>0</v>
          </cell>
          <cell r="BQ269">
            <v>2819</v>
          </cell>
        </row>
        <row r="270">
          <cell r="A270" t="str">
            <v>0100002</v>
          </cell>
          <cell r="B270" t="str">
            <v/>
          </cell>
          <cell r="C270" t="str">
            <v/>
          </cell>
          <cell r="D270" t="str">
            <v>SORBATO DE POTASIO</v>
          </cell>
          <cell r="E270" t="str">
            <v>X KILO</v>
          </cell>
          <cell r="F270" t="str">
            <v>AR</v>
          </cell>
          <cell r="G270" t="str">
            <v>KGS</v>
          </cell>
          <cell r="H270" t="str">
            <v>0110</v>
          </cell>
          <cell r="I270" t="b">
            <v>1</v>
          </cell>
          <cell r="J270" t="b">
            <v>1</v>
          </cell>
          <cell r="K270" t="b">
            <v>0</v>
          </cell>
          <cell r="L270" t="str">
            <v>CompraVenta</v>
          </cell>
          <cell r="M270" t="str">
            <v>N</v>
          </cell>
          <cell r="N270" t="b">
            <v>1</v>
          </cell>
          <cell r="O270">
            <v>0.1</v>
          </cell>
          <cell r="P270" t="b">
            <v>0</v>
          </cell>
          <cell r="Q270" t="str">
            <v>INTERNO</v>
          </cell>
          <cell r="R270">
            <v>0</v>
          </cell>
          <cell r="S270" t="str">
            <v/>
          </cell>
          <cell r="T270">
            <v>0</v>
          </cell>
          <cell r="U270" t="str">
            <v/>
          </cell>
          <cell r="V270">
            <v>0</v>
          </cell>
          <cell r="W270" t="str">
            <v/>
          </cell>
          <cell r="X270">
            <v>0</v>
          </cell>
          <cell r="Y270" t="str">
            <v/>
          </cell>
          <cell r="Z270" t="str">
            <v/>
          </cell>
          <cell r="AA270" t="str">
            <v/>
          </cell>
          <cell r="AB270">
            <v>0</v>
          </cell>
          <cell r="AC270" t="str">
            <v/>
          </cell>
          <cell r="AD270" t="str">
            <v/>
          </cell>
          <cell r="AE270" t="str">
            <v/>
          </cell>
          <cell r="AF270" t="str">
            <v/>
          </cell>
          <cell r="AG270">
            <v>0</v>
          </cell>
          <cell r="AH270" t="str">
            <v>EST</v>
          </cell>
          <cell r="AI270">
            <v>0</v>
          </cell>
          <cell r="AJ270" t="str">
            <v/>
          </cell>
          <cell r="AK270" t="str">
            <v/>
          </cell>
          <cell r="AM270">
            <v>0</v>
          </cell>
          <cell r="AN270" t="str">
            <v>KGS</v>
          </cell>
          <cell r="AO270" t="str">
            <v>***</v>
          </cell>
          <cell r="AP270" t="str">
            <v>zzzzzz</v>
          </cell>
          <cell r="AQ270" t="b">
            <v>0</v>
          </cell>
          <cell r="AR270" t="b">
            <v>1</v>
          </cell>
          <cell r="AS270">
            <v>0</v>
          </cell>
          <cell r="AT270">
            <v>0</v>
          </cell>
          <cell r="AU270">
            <v>1</v>
          </cell>
          <cell r="AV270">
            <v>0</v>
          </cell>
          <cell r="AW270" t="b">
            <v>0</v>
          </cell>
          <cell r="AX270" t="str">
            <v/>
          </cell>
          <cell r="AY270" t="b">
            <v>0</v>
          </cell>
          <cell r="AZ270" t="b">
            <v>0</v>
          </cell>
          <cell r="BA270">
            <v>0</v>
          </cell>
          <cell r="BB270">
            <v>0</v>
          </cell>
          <cell r="BC270">
            <v>0</v>
          </cell>
          <cell r="BD270" t="str">
            <v>LIB</v>
          </cell>
          <cell r="BE270" t="str">
            <v>LIB</v>
          </cell>
          <cell r="BF270">
            <v>1</v>
          </cell>
          <cell r="BG270">
            <v>0</v>
          </cell>
          <cell r="BH270" t="str">
            <v/>
          </cell>
          <cell r="BI270" t="str">
            <v/>
          </cell>
          <cell r="BJ270" t="str">
            <v/>
          </cell>
          <cell r="BK270" t="str">
            <v/>
          </cell>
          <cell r="BL270">
            <v>140</v>
          </cell>
          <cell r="BM270">
            <v>511</v>
          </cell>
          <cell r="BN270">
            <v>190</v>
          </cell>
          <cell r="BO270">
            <v>1978</v>
          </cell>
          <cell r="BP270">
            <v>0</v>
          </cell>
          <cell r="BQ270">
            <v>2819</v>
          </cell>
        </row>
        <row r="271">
          <cell r="A271" t="str">
            <v>0110011</v>
          </cell>
          <cell r="B271" t="str">
            <v/>
          </cell>
          <cell r="C271" t="str">
            <v/>
          </cell>
          <cell r="D271" t="str">
            <v>BOLSAS COMPACTADORA</v>
          </cell>
          <cell r="E271" t="str">
            <v>PACK X UNIDAD</v>
          </cell>
          <cell r="F271" t="str">
            <v>AR</v>
          </cell>
          <cell r="G271" t="str">
            <v>UNI</v>
          </cell>
          <cell r="H271" t="str">
            <v>0116</v>
          </cell>
          <cell r="I271" t="b">
            <v>1</v>
          </cell>
          <cell r="J271" t="b">
            <v>0</v>
          </cell>
          <cell r="K271" t="b">
            <v>0</v>
          </cell>
          <cell r="L271" t="str">
            <v>CompraVenta</v>
          </cell>
          <cell r="M271" t="str">
            <v>N</v>
          </cell>
          <cell r="N271" t="b">
            <v>1</v>
          </cell>
          <cell r="O271">
            <v>0.1</v>
          </cell>
          <cell r="P271" t="b">
            <v>0</v>
          </cell>
          <cell r="Q271" t="str">
            <v>INTERNO</v>
          </cell>
          <cell r="R271">
            <v>0</v>
          </cell>
          <cell r="S271" t="str">
            <v/>
          </cell>
          <cell r="T271">
            <v>0</v>
          </cell>
          <cell r="U271" t="str">
            <v/>
          </cell>
          <cell r="V271">
            <v>0</v>
          </cell>
          <cell r="W271" t="str">
            <v/>
          </cell>
          <cell r="X271">
            <v>0</v>
          </cell>
          <cell r="Y271" t="str">
            <v/>
          </cell>
          <cell r="Z271" t="str">
            <v/>
          </cell>
          <cell r="AA271" t="str">
            <v/>
          </cell>
          <cell r="AB271">
            <v>0</v>
          </cell>
          <cell r="AC271" t="str">
            <v/>
          </cell>
          <cell r="AD271" t="str">
            <v/>
          </cell>
          <cell r="AE271" t="str">
            <v/>
          </cell>
          <cell r="AF271" t="str">
            <v/>
          </cell>
          <cell r="AG271">
            <v>0</v>
          </cell>
          <cell r="AH271" t="str">
            <v>N-EST</v>
          </cell>
          <cell r="AI271">
            <v>0</v>
          </cell>
          <cell r="AJ271" t="str">
            <v/>
          </cell>
          <cell r="AK271" t="str">
            <v/>
          </cell>
          <cell r="AM271">
            <v>0</v>
          </cell>
          <cell r="AN271" t="str">
            <v>UNI</v>
          </cell>
          <cell r="AO271" t="str">
            <v>***</v>
          </cell>
          <cell r="AP271" t="str">
            <v>zzzzzz</v>
          </cell>
          <cell r="AQ271" t="b">
            <v>0</v>
          </cell>
          <cell r="AR271" t="b">
            <v>1</v>
          </cell>
          <cell r="AS271">
            <v>0</v>
          </cell>
          <cell r="AT271">
            <v>0</v>
          </cell>
          <cell r="AU271">
            <v>1</v>
          </cell>
          <cell r="AV271">
            <v>0</v>
          </cell>
          <cell r="AW271" t="b">
            <v>0</v>
          </cell>
          <cell r="AX271" t="str">
            <v/>
          </cell>
          <cell r="AY271" t="b">
            <v>0</v>
          </cell>
          <cell r="AZ271" t="b">
            <v>0</v>
          </cell>
          <cell r="BA271">
            <v>0</v>
          </cell>
          <cell r="BB271">
            <v>0</v>
          </cell>
          <cell r="BC271">
            <v>0</v>
          </cell>
          <cell r="BD271" t="str">
            <v>LIB</v>
          </cell>
          <cell r="BE271" t="str">
            <v>LIB</v>
          </cell>
          <cell r="BF271">
            <v>1</v>
          </cell>
          <cell r="BG271">
            <v>0</v>
          </cell>
          <cell r="BH271" t="str">
            <v/>
          </cell>
          <cell r="BI271" t="str">
            <v/>
          </cell>
          <cell r="BJ271" t="str">
            <v/>
          </cell>
          <cell r="BK271" t="str">
            <v/>
          </cell>
          <cell r="BL271">
            <v>140</v>
          </cell>
          <cell r="BM271">
            <v>511</v>
          </cell>
          <cell r="BN271">
            <v>190</v>
          </cell>
          <cell r="BO271">
            <v>1978</v>
          </cell>
          <cell r="BP271">
            <v>0</v>
          </cell>
          <cell r="BQ271">
            <v>2819</v>
          </cell>
        </row>
        <row r="272">
          <cell r="A272" t="str">
            <v>0110012</v>
          </cell>
          <cell r="B272" t="str">
            <v/>
          </cell>
          <cell r="C272" t="str">
            <v/>
          </cell>
          <cell r="D272" t="str">
            <v>BOLSAS CONSORCIO</v>
          </cell>
          <cell r="E272" t="str">
            <v>PACK X UNIDAD</v>
          </cell>
          <cell r="F272" t="str">
            <v>AR</v>
          </cell>
          <cell r="G272" t="str">
            <v>UNI</v>
          </cell>
          <cell r="H272" t="str">
            <v>0116</v>
          </cell>
          <cell r="I272" t="b">
            <v>1</v>
          </cell>
          <cell r="J272" t="b">
            <v>0</v>
          </cell>
          <cell r="K272" t="b">
            <v>0</v>
          </cell>
          <cell r="L272" t="str">
            <v>CompraVenta</v>
          </cell>
          <cell r="M272" t="str">
            <v>N</v>
          </cell>
          <cell r="N272" t="b">
            <v>1</v>
          </cell>
          <cell r="O272">
            <v>0.1</v>
          </cell>
          <cell r="P272" t="b">
            <v>0</v>
          </cell>
          <cell r="Q272" t="str">
            <v>INTERNO</v>
          </cell>
          <cell r="R272">
            <v>0</v>
          </cell>
          <cell r="S272" t="str">
            <v/>
          </cell>
          <cell r="T272">
            <v>0</v>
          </cell>
          <cell r="U272" t="str">
            <v/>
          </cell>
          <cell r="V272">
            <v>0</v>
          </cell>
          <cell r="W272" t="str">
            <v/>
          </cell>
          <cell r="X272">
            <v>0</v>
          </cell>
          <cell r="Y272" t="str">
            <v/>
          </cell>
          <cell r="Z272" t="str">
            <v/>
          </cell>
          <cell r="AA272" t="str">
            <v/>
          </cell>
          <cell r="AB272">
            <v>0</v>
          </cell>
          <cell r="AC272" t="str">
            <v/>
          </cell>
          <cell r="AD272" t="str">
            <v/>
          </cell>
          <cell r="AE272" t="str">
            <v/>
          </cell>
          <cell r="AF272" t="str">
            <v/>
          </cell>
          <cell r="AG272">
            <v>0</v>
          </cell>
          <cell r="AH272" t="str">
            <v>N-EST</v>
          </cell>
          <cell r="AI272">
            <v>0</v>
          </cell>
          <cell r="AJ272" t="str">
            <v/>
          </cell>
          <cell r="AK272" t="str">
            <v/>
          </cell>
          <cell r="AM272">
            <v>0</v>
          </cell>
          <cell r="AN272" t="str">
            <v>UNI</v>
          </cell>
          <cell r="AO272" t="str">
            <v>***</v>
          </cell>
          <cell r="AP272" t="str">
            <v>zzzzzz</v>
          </cell>
          <cell r="AQ272" t="b">
            <v>0</v>
          </cell>
          <cell r="AR272" t="b">
            <v>1</v>
          </cell>
          <cell r="AS272">
            <v>0</v>
          </cell>
          <cell r="AT272">
            <v>0</v>
          </cell>
          <cell r="AU272">
            <v>1</v>
          </cell>
          <cell r="AV272">
            <v>0</v>
          </cell>
          <cell r="AW272" t="b">
            <v>0</v>
          </cell>
          <cell r="AX272" t="str">
            <v/>
          </cell>
          <cell r="AY272" t="b">
            <v>0</v>
          </cell>
          <cell r="AZ272" t="b">
            <v>0</v>
          </cell>
          <cell r="BA272">
            <v>0</v>
          </cell>
          <cell r="BB272">
            <v>0</v>
          </cell>
          <cell r="BC272">
            <v>0</v>
          </cell>
          <cell r="BD272" t="str">
            <v>LIB</v>
          </cell>
          <cell r="BE272" t="str">
            <v>LIB</v>
          </cell>
          <cell r="BF272">
            <v>1</v>
          </cell>
          <cell r="BG272">
            <v>0</v>
          </cell>
          <cell r="BH272" t="str">
            <v/>
          </cell>
          <cell r="BI272" t="str">
            <v/>
          </cell>
          <cell r="BJ272" t="str">
            <v/>
          </cell>
          <cell r="BK272" t="str">
            <v/>
          </cell>
          <cell r="BL272">
            <v>140</v>
          </cell>
          <cell r="BM272">
            <v>511</v>
          </cell>
          <cell r="BN272">
            <v>190</v>
          </cell>
          <cell r="BO272">
            <v>1978</v>
          </cell>
          <cell r="BP272">
            <v>0</v>
          </cell>
          <cell r="BQ272">
            <v>2819</v>
          </cell>
        </row>
        <row r="273">
          <cell r="A273" t="str">
            <v>0110013</v>
          </cell>
          <cell r="B273" t="str">
            <v/>
          </cell>
          <cell r="C273" t="str">
            <v/>
          </cell>
          <cell r="D273" t="str">
            <v>BOLSAS RESIDUO</v>
          </cell>
          <cell r="E273" t="str">
            <v>PACK X UNIDAD</v>
          </cell>
          <cell r="F273" t="str">
            <v>AR</v>
          </cell>
          <cell r="G273" t="str">
            <v>UNI</v>
          </cell>
          <cell r="H273" t="str">
            <v>0116</v>
          </cell>
          <cell r="I273" t="b">
            <v>1</v>
          </cell>
          <cell r="J273" t="b">
            <v>0</v>
          </cell>
          <cell r="K273" t="b">
            <v>0</v>
          </cell>
          <cell r="L273" t="str">
            <v>CompraVenta</v>
          </cell>
          <cell r="M273" t="str">
            <v>N</v>
          </cell>
          <cell r="N273" t="b">
            <v>1</v>
          </cell>
          <cell r="O273">
            <v>0.1</v>
          </cell>
          <cell r="P273" t="b">
            <v>0</v>
          </cell>
          <cell r="Q273" t="str">
            <v>INTERNO</v>
          </cell>
          <cell r="R273">
            <v>0</v>
          </cell>
          <cell r="S273" t="str">
            <v/>
          </cell>
          <cell r="T273">
            <v>0</v>
          </cell>
          <cell r="U273" t="str">
            <v/>
          </cell>
          <cell r="V273">
            <v>0</v>
          </cell>
          <cell r="W273" t="str">
            <v/>
          </cell>
          <cell r="X273">
            <v>0</v>
          </cell>
          <cell r="Y273" t="str">
            <v/>
          </cell>
          <cell r="Z273" t="str">
            <v/>
          </cell>
          <cell r="AA273" t="str">
            <v/>
          </cell>
          <cell r="AB273">
            <v>0</v>
          </cell>
          <cell r="AC273" t="str">
            <v/>
          </cell>
          <cell r="AD273" t="str">
            <v/>
          </cell>
          <cell r="AE273" t="str">
            <v/>
          </cell>
          <cell r="AF273" t="str">
            <v/>
          </cell>
          <cell r="AG273">
            <v>0</v>
          </cell>
          <cell r="AH273" t="str">
            <v>N-EST</v>
          </cell>
          <cell r="AI273">
            <v>0</v>
          </cell>
          <cell r="AJ273" t="str">
            <v/>
          </cell>
          <cell r="AK273" t="str">
            <v/>
          </cell>
          <cell r="AM273">
            <v>0</v>
          </cell>
          <cell r="AN273" t="str">
            <v>UNI</v>
          </cell>
          <cell r="AO273" t="str">
            <v>***</v>
          </cell>
          <cell r="AP273" t="str">
            <v>zzzzzz</v>
          </cell>
          <cell r="AQ273" t="b">
            <v>0</v>
          </cell>
          <cell r="AR273" t="b">
            <v>1</v>
          </cell>
          <cell r="AS273">
            <v>0</v>
          </cell>
          <cell r="AT273">
            <v>0</v>
          </cell>
          <cell r="AU273">
            <v>1</v>
          </cell>
          <cell r="AV273">
            <v>0</v>
          </cell>
          <cell r="AW273" t="b">
            <v>0</v>
          </cell>
          <cell r="AX273" t="str">
            <v/>
          </cell>
          <cell r="AY273" t="b">
            <v>0</v>
          </cell>
          <cell r="AZ273" t="b">
            <v>0</v>
          </cell>
          <cell r="BA273">
            <v>0</v>
          </cell>
          <cell r="BB273">
            <v>0</v>
          </cell>
          <cell r="BC273">
            <v>0</v>
          </cell>
          <cell r="BD273" t="str">
            <v>LIB</v>
          </cell>
          <cell r="BE273" t="str">
            <v>LIB</v>
          </cell>
          <cell r="BF273">
            <v>1</v>
          </cell>
          <cell r="BG273">
            <v>0</v>
          </cell>
          <cell r="BH273" t="str">
            <v/>
          </cell>
          <cell r="BI273" t="str">
            <v/>
          </cell>
          <cell r="BJ273" t="str">
            <v/>
          </cell>
          <cell r="BK273" t="str">
            <v/>
          </cell>
          <cell r="BL273">
            <v>140</v>
          </cell>
          <cell r="BM273">
            <v>511</v>
          </cell>
          <cell r="BN273">
            <v>190</v>
          </cell>
          <cell r="BO273">
            <v>1978</v>
          </cell>
          <cell r="BP273">
            <v>0</v>
          </cell>
          <cell r="BQ273">
            <v>2819</v>
          </cell>
        </row>
        <row r="274">
          <cell r="A274" t="str">
            <v>0110019</v>
          </cell>
          <cell r="B274" t="str">
            <v/>
          </cell>
          <cell r="C274" t="str">
            <v/>
          </cell>
          <cell r="D274" t="str">
            <v>ETIQUETAS 25 X 35 BLANCA ILUST</v>
          </cell>
          <cell r="E274" t="str">
            <v>ROLLOS</v>
          </cell>
          <cell r="F274" t="str">
            <v>AR</v>
          </cell>
          <cell r="G274" t="str">
            <v>UNI</v>
          </cell>
          <cell r="H274" t="str">
            <v>0126</v>
          </cell>
          <cell r="I274" t="b">
            <v>1</v>
          </cell>
          <cell r="J274" t="b">
            <v>0</v>
          </cell>
          <cell r="K274" t="b">
            <v>0</v>
          </cell>
          <cell r="L274" t="str">
            <v>CompraVenta</v>
          </cell>
          <cell r="M274" t="str">
            <v>N</v>
          </cell>
          <cell r="N274" t="b">
            <v>1</v>
          </cell>
          <cell r="O274">
            <v>0.1</v>
          </cell>
          <cell r="P274" t="b">
            <v>0</v>
          </cell>
          <cell r="Q274" t="str">
            <v>INTERNO</v>
          </cell>
          <cell r="R274">
            <v>0</v>
          </cell>
          <cell r="S274" t="str">
            <v/>
          </cell>
          <cell r="T274">
            <v>0</v>
          </cell>
          <cell r="U274" t="str">
            <v/>
          </cell>
          <cell r="V274">
            <v>0</v>
          </cell>
          <cell r="W274" t="str">
            <v/>
          </cell>
          <cell r="X274">
            <v>0</v>
          </cell>
          <cell r="Y274" t="str">
            <v/>
          </cell>
          <cell r="Z274" t="str">
            <v/>
          </cell>
          <cell r="AA274" t="str">
            <v/>
          </cell>
          <cell r="AB274">
            <v>0</v>
          </cell>
          <cell r="AC274" t="str">
            <v/>
          </cell>
          <cell r="AD274" t="str">
            <v/>
          </cell>
          <cell r="AE274" t="str">
            <v/>
          </cell>
          <cell r="AF274" t="str">
            <v/>
          </cell>
          <cell r="AG274">
            <v>0</v>
          </cell>
          <cell r="AH274" t="str">
            <v>N-EST</v>
          </cell>
          <cell r="AI274">
            <v>0</v>
          </cell>
          <cell r="AJ274" t="str">
            <v/>
          </cell>
          <cell r="AK274" t="str">
            <v/>
          </cell>
          <cell r="AM274">
            <v>0</v>
          </cell>
          <cell r="AN274" t="str">
            <v>UNI</v>
          </cell>
          <cell r="AO274" t="str">
            <v>***</v>
          </cell>
          <cell r="AP274" t="str">
            <v>zzzzzz</v>
          </cell>
          <cell r="AQ274" t="b">
            <v>0</v>
          </cell>
          <cell r="AR274" t="b">
            <v>1</v>
          </cell>
          <cell r="AS274">
            <v>0</v>
          </cell>
          <cell r="AT274">
            <v>0</v>
          </cell>
          <cell r="AU274">
            <v>1</v>
          </cell>
          <cell r="AV274">
            <v>0</v>
          </cell>
          <cell r="AW274" t="b">
            <v>0</v>
          </cell>
          <cell r="AX274" t="str">
            <v/>
          </cell>
          <cell r="AY274" t="b">
            <v>0</v>
          </cell>
          <cell r="AZ274" t="b">
            <v>0</v>
          </cell>
          <cell r="BA274">
            <v>0</v>
          </cell>
          <cell r="BB274">
            <v>0</v>
          </cell>
          <cell r="BC274">
            <v>0</v>
          </cell>
          <cell r="BD274" t="str">
            <v>LIB</v>
          </cell>
          <cell r="BE274" t="str">
            <v>LIB</v>
          </cell>
          <cell r="BF274">
            <v>1</v>
          </cell>
          <cell r="BG274">
            <v>0</v>
          </cell>
          <cell r="BH274" t="str">
            <v/>
          </cell>
          <cell r="BI274" t="str">
            <v/>
          </cell>
          <cell r="BJ274" t="str">
            <v/>
          </cell>
          <cell r="BK274" t="str">
            <v/>
          </cell>
          <cell r="BL274">
            <v>140</v>
          </cell>
          <cell r="BM274">
            <v>511</v>
          </cell>
          <cell r="BN274">
            <v>190</v>
          </cell>
          <cell r="BO274">
            <v>1978</v>
          </cell>
          <cell r="BP274">
            <v>0</v>
          </cell>
          <cell r="BQ274">
            <v>2819</v>
          </cell>
        </row>
        <row r="275">
          <cell r="A275" t="str">
            <v>0110020</v>
          </cell>
          <cell r="B275" t="str">
            <v/>
          </cell>
          <cell r="C275" t="str">
            <v/>
          </cell>
          <cell r="D275" t="str">
            <v>ETIQUETAS 80 X 50</v>
          </cell>
          <cell r="E275" t="str">
            <v>ROLLOS</v>
          </cell>
          <cell r="F275" t="str">
            <v>AR</v>
          </cell>
          <cell r="G275" t="str">
            <v>UNI</v>
          </cell>
          <cell r="H275" t="str">
            <v>012</v>
          </cell>
          <cell r="I275" t="b">
            <v>1</v>
          </cell>
          <cell r="J275" t="b">
            <v>0</v>
          </cell>
          <cell r="K275" t="b">
            <v>0</v>
          </cell>
          <cell r="L275" t="str">
            <v>CompraVenta</v>
          </cell>
          <cell r="M275" t="str">
            <v>N</v>
          </cell>
          <cell r="N275" t="b">
            <v>1</v>
          </cell>
          <cell r="O275">
            <v>0.1</v>
          </cell>
          <cell r="P275" t="b">
            <v>0</v>
          </cell>
          <cell r="Q275" t="str">
            <v>INTERNO</v>
          </cell>
          <cell r="R275">
            <v>0</v>
          </cell>
          <cell r="S275" t="str">
            <v/>
          </cell>
          <cell r="T275">
            <v>0</v>
          </cell>
          <cell r="U275" t="str">
            <v/>
          </cell>
          <cell r="V275">
            <v>0</v>
          </cell>
          <cell r="W275" t="str">
            <v/>
          </cell>
          <cell r="X275">
            <v>0</v>
          </cell>
          <cell r="Y275" t="str">
            <v/>
          </cell>
          <cell r="Z275" t="str">
            <v/>
          </cell>
          <cell r="AA275" t="str">
            <v/>
          </cell>
          <cell r="AB275">
            <v>0</v>
          </cell>
          <cell r="AC275" t="str">
            <v/>
          </cell>
          <cell r="AD275" t="str">
            <v/>
          </cell>
          <cell r="AE275" t="str">
            <v/>
          </cell>
          <cell r="AF275" t="str">
            <v/>
          </cell>
          <cell r="AG275">
            <v>0</v>
          </cell>
          <cell r="AH275" t="str">
            <v>N-EST</v>
          </cell>
          <cell r="AI275">
            <v>0</v>
          </cell>
          <cell r="AJ275" t="str">
            <v/>
          </cell>
          <cell r="AK275" t="str">
            <v/>
          </cell>
          <cell r="AM275">
            <v>0</v>
          </cell>
          <cell r="AN275" t="str">
            <v>UNI</v>
          </cell>
          <cell r="AO275" t="str">
            <v>***</v>
          </cell>
          <cell r="AP275" t="str">
            <v>zzzzzz</v>
          </cell>
          <cell r="AQ275" t="b">
            <v>0</v>
          </cell>
          <cell r="AR275" t="b">
            <v>1</v>
          </cell>
          <cell r="AS275">
            <v>0</v>
          </cell>
          <cell r="AT275">
            <v>0</v>
          </cell>
          <cell r="AU275">
            <v>1</v>
          </cell>
          <cell r="AV275">
            <v>0</v>
          </cell>
          <cell r="AW275" t="b">
            <v>0</v>
          </cell>
          <cell r="AX275" t="str">
            <v/>
          </cell>
          <cell r="AY275" t="b">
            <v>0</v>
          </cell>
          <cell r="AZ275" t="b">
            <v>0</v>
          </cell>
          <cell r="BA275">
            <v>0</v>
          </cell>
          <cell r="BB275">
            <v>0</v>
          </cell>
          <cell r="BC275">
            <v>0</v>
          </cell>
          <cell r="BD275" t="str">
            <v>LIB</v>
          </cell>
          <cell r="BE275" t="str">
            <v>LIB</v>
          </cell>
          <cell r="BF275">
            <v>1</v>
          </cell>
          <cell r="BG275">
            <v>0</v>
          </cell>
          <cell r="BH275" t="str">
            <v/>
          </cell>
          <cell r="BI275" t="str">
            <v/>
          </cell>
          <cell r="BJ275" t="str">
            <v/>
          </cell>
          <cell r="BK275" t="str">
            <v/>
          </cell>
          <cell r="BL275">
            <v>140</v>
          </cell>
          <cell r="BM275">
            <v>511</v>
          </cell>
          <cell r="BN275">
            <v>190</v>
          </cell>
          <cell r="BO275">
            <v>1978</v>
          </cell>
          <cell r="BP275">
            <v>0</v>
          </cell>
          <cell r="BQ275">
            <v>2819</v>
          </cell>
        </row>
        <row r="276">
          <cell r="A276" t="str">
            <v>0110021</v>
          </cell>
          <cell r="B276" t="str">
            <v/>
          </cell>
          <cell r="C276" t="str">
            <v/>
          </cell>
          <cell r="D276" t="str">
            <v>ETIQUETAS P/CONGELADOS ARTICO</v>
          </cell>
          <cell r="E276" t="str">
            <v>ROLLOS</v>
          </cell>
          <cell r="F276" t="str">
            <v>AR</v>
          </cell>
          <cell r="G276" t="str">
            <v>UNI</v>
          </cell>
          <cell r="H276" t="str">
            <v>012</v>
          </cell>
          <cell r="I276" t="b">
            <v>1</v>
          </cell>
          <cell r="J276" t="b">
            <v>0</v>
          </cell>
          <cell r="K276" t="b">
            <v>0</v>
          </cell>
          <cell r="L276" t="str">
            <v>CompraVenta</v>
          </cell>
          <cell r="M276" t="str">
            <v>N</v>
          </cell>
          <cell r="N276" t="b">
            <v>1</v>
          </cell>
          <cell r="O276">
            <v>0.1</v>
          </cell>
          <cell r="P276" t="b">
            <v>0</v>
          </cell>
          <cell r="Q276" t="str">
            <v>INTERNO</v>
          </cell>
          <cell r="R276">
            <v>0</v>
          </cell>
          <cell r="S276" t="str">
            <v/>
          </cell>
          <cell r="T276">
            <v>0</v>
          </cell>
          <cell r="U276" t="str">
            <v/>
          </cell>
          <cell r="V276">
            <v>0</v>
          </cell>
          <cell r="W276" t="str">
            <v/>
          </cell>
          <cell r="X276">
            <v>0</v>
          </cell>
          <cell r="Y276" t="str">
            <v/>
          </cell>
          <cell r="Z276" t="str">
            <v/>
          </cell>
          <cell r="AA276" t="str">
            <v/>
          </cell>
          <cell r="AB276">
            <v>0</v>
          </cell>
          <cell r="AC276" t="str">
            <v/>
          </cell>
          <cell r="AD276" t="str">
            <v/>
          </cell>
          <cell r="AE276" t="str">
            <v/>
          </cell>
          <cell r="AF276" t="str">
            <v/>
          </cell>
          <cell r="AG276">
            <v>0</v>
          </cell>
          <cell r="AH276" t="str">
            <v>N-EST</v>
          </cell>
          <cell r="AI276">
            <v>0</v>
          </cell>
          <cell r="AJ276" t="str">
            <v/>
          </cell>
          <cell r="AK276" t="str">
            <v/>
          </cell>
          <cell r="AM276">
            <v>0</v>
          </cell>
          <cell r="AN276" t="str">
            <v>UNI</v>
          </cell>
          <cell r="AO276" t="str">
            <v>***</v>
          </cell>
          <cell r="AP276" t="str">
            <v>zzzzzz</v>
          </cell>
          <cell r="AQ276" t="b">
            <v>0</v>
          </cell>
          <cell r="AR276" t="b">
            <v>1</v>
          </cell>
          <cell r="AS276">
            <v>0</v>
          </cell>
          <cell r="AT276">
            <v>0</v>
          </cell>
          <cell r="AU276">
            <v>1</v>
          </cell>
          <cell r="AV276">
            <v>0</v>
          </cell>
          <cell r="AW276" t="b">
            <v>0</v>
          </cell>
          <cell r="AX276" t="str">
            <v/>
          </cell>
          <cell r="AY276" t="b">
            <v>0</v>
          </cell>
          <cell r="AZ276" t="b">
            <v>0</v>
          </cell>
          <cell r="BA276">
            <v>0</v>
          </cell>
          <cell r="BB276">
            <v>0</v>
          </cell>
          <cell r="BC276">
            <v>0</v>
          </cell>
          <cell r="BD276" t="str">
            <v>LIB</v>
          </cell>
          <cell r="BE276" t="str">
            <v>LIB</v>
          </cell>
          <cell r="BF276">
            <v>1</v>
          </cell>
          <cell r="BG276">
            <v>0</v>
          </cell>
          <cell r="BH276" t="str">
            <v/>
          </cell>
          <cell r="BI276" t="str">
            <v/>
          </cell>
          <cell r="BJ276" t="str">
            <v/>
          </cell>
          <cell r="BK276" t="str">
            <v/>
          </cell>
          <cell r="BL276">
            <v>140</v>
          </cell>
          <cell r="BM276">
            <v>511</v>
          </cell>
          <cell r="BN276">
            <v>190</v>
          </cell>
          <cell r="BO276">
            <v>1978</v>
          </cell>
          <cell r="BP276">
            <v>0</v>
          </cell>
          <cell r="BQ276">
            <v>2819</v>
          </cell>
        </row>
        <row r="277">
          <cell r="A277" t="str">
            <v>0110028</v>
          </cell>
          <cell r="B277" t="str">
            <v/>
          </cell>
          <cell r="C277" t="str">
            <v/>
          </cell>
          <cell r="D277" t="str">
            <v>CINTA 48 X 100</v>
          </cell>
          <cell r="E277" t="str">
            <v>UNIDADES</v>
          </cell>
          <cell r="F277" t="str">
            <v>AR</v>
          </cell>
          <cell r="G277" t="str">
            <v>UNI</v>
          </cell>
          <cell r="H277" t="str">
            <v>0128</v>
          </cell>
          <cell r="I277" t="b">
            <v>1</v>
          </cell>
          <cell r="J277" t="b">
            <v>0</v>
          </cell>
          <cell r="K277" t="b">
            <v>0</v>
          </cell>
          <cell r="L277" t="str">
            <v>CompraVenta</v>
          </cell>
          <cell r="M277" t="str">
            <v>N</v>
          </cell>
          <cell r="N277" t="b">
            <v>1</v>
          </cell>
          <cell r="O277">
            <v>0.1</v>
          </cell>
          <cell r="P277" t="b">
            <v>0</v>
          </cell>
          <cell r="Q277" t="str">
            <v>INTERNO</v>
          </cell>
          <cell r="R277">
            <v>0</v>
          </cell>
          <cell r="S277" t="str">
            <v/>
          </cell>
          <cell r="T277">
            <v>0</v>
          </cell>
          <cell r="U277" t="str">
            <v/>
          </cell>
          <cell r="V277">
            <v>0</v>
          </cell>
          <cell r="W277" t="str">
            <v/>
          </cell>
          <cell r="X277">
            <v>0</v>
          </cell>
          <cell r="Y277" t="str">
            <v/>
          </cell>
          <cell r="Z277" t="str">
            <v/>
          </cell>
          <cell r="AA277" t="str">
            <v>Cinta</v>
          </cell>
          <cell r="AB277">
            <v>0</v>
          </cell>
          <cell r="AC277" t="str">
            <v/>
          </cell>
          <cell r="AD277" t="str">
            <v/>
          </cell>
          <cell r="AE277" t="str">
            <v/>
          </cell>
          <cell r="AF277" t="str">
            <v/>
          </cell>
          <cell r="AG277">
            <v>0</v>
          </cell>
          <cell r="AH277" t="str">
            <v>N-EST</v>
          </cell>
          <cell r="AI277">
            <v>0</v>
          </cell>
          <cell r="AJ277" t="str">
            <v/>
          </cell>
          <cell r="AK277" t="str">
            <v/>
          </cell>
          <cell r="AM277">
            <v>0</v>
          </cell>
          <cell r="AN277" t="str">
            <v>UNI</v>
          </cell>
          <cell r="AO277" t="str">
            <v>***</v>
          </cell>
          <cell r="AP277" t="str">
            <v>zzzzzz</v>
          </cell>
          <cell r="AQ277" t="b">
            <v>0</v>
          </cell>
          <cell r="AR277" t="b">
            <v>1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 t="b">
            <v>0</v>
          </cell>
          <cell r="AX277" t="str">
            <v/>
          </cell>
          <cell r="AY277" t="b">
            <v>0</v>
          </cell>
          <cell r="AZ277" t="b">
            <v>0</v>
          </cell>
          <cell r="BA277">
            <v>0</v>
          </cell>
          <cell r="BB277">
            <v>0</v>
          </cell>
          <cell r="BC277">
            <v>0</v>
          </cell>
          <cell r="BD277" t="str">
            <v>LIB</v>
          </cell>
          <cell r="BE277" t="str">
            <v>LIB</v>
          </cell>
          <cell r="BF277">
            <v>1</v>
          </cell>
          <cell r="BG277">
            <v>0</v>
          </cell>
          <cell r="BH277" t="str">
            <v/>
          </cell>
          <cell r="BI277" t="str">
            <v/>
          </cell>
          <cell r="BJ277" t="str">
            <v/>
          </cell>
          <cell r="BK277" t="str">
            <v/>
          </cell>
          <cell r="BL277">
            <v>140</v>
          </cell>
          <cell r="BM277">
            <v>511</v>
          </cell>
          <cell r="BN277">
            <v>190</v>
          </cell>
          <cell r="BO277">
            <v>1978</v>
          </cell>
          <cell r="BP277">
            <v>0</v>
          </cell>
          <cell r="BQ277">
            <v>2819</v>
          </cell>
        </row>
        <row r="278">
          <cell r="A278" t="str">
            <v>0110031</v>
          </cell>
          <cell r="B278" t="str">
            <v/>
          </cell>
          <cell r="C278" t="str">
            <v/>
          </cell>
          <cell r="D278" t="str">
            <v>RIBBON VJ 30MM X 700 MTS</v>
          </cell>
          <cell r="E278" t="str">
            <v>UNIDADES</v>
          </cell>
          <cell r="F278" t="str">
            <v>AR</v>
          </cell>
          <cell r="G278" t="str">
            <v>UNI</v>
          </cell>
          <cell r="H278" t="str">
            <v>0128</v>
          </cell>
          <cell r="I278" t="b">
            <v>1</v>
          </cell>
          <cell r="J278" t="b">
            <v>0</v>
          </cell>
          <cell r="K278" t="b">
            <v>0</v>
          </cell>
          <cell r="L278" t="str">
            <v>CompraVenta</v>
          </cell>
          <cell r="M278" t="str">
            <v>N</v>
          </cell>
          <cell r="N278" t="b">
            <v>1</v>
          </cell>
          <cell r="O278">
            <v>0.1</v>
          </cell>
          <cell r="P278" t="b">
            <v>0</v>
          </cell>
          <cell r="Q278" t="str">
            <v>INTERNO</v>
          </cell>
          <cell r="R278">
            <v>0</v>
          </cell>
          <cell r="S278" t="str">
            <v/>
          </cell>
          <cell r="T278">
            <v>0</v>
          </cell>
          <cell r="U278" t="str">
            <v/>
          </cell>
          <cell r="V278">
            <v>0</v>
          </cell>
          <cell r="W278" t="str">
            <v/>
          </cell>
          <cell r="X278">
            <v>0</v>
          </cell>
          <cell r="Y278" t="str">
            <v/>
          </cell>
          <cell r="Z278" t="str">
            <v/>
          </cell>
          <cell r="AA278" t="str">
            <v/>
          </cell>
          <cell r="AB278">
            <v>0</v>
          </cell>
          <cell r="AC278" t="str">
            <v/>
          </cell>
          <cell r="AD278" t="str">
            <v/>
          </cell>
          <cell r="AE278" t="str">
            <v/>
          </cell>
          <cell r="AF278" t="str">
            <v/>
          </cell>
          <cell r="AG278">
            <v>0</v>
          </cell>
          <cell r="AH278" t="str">
            <v>N-EST</v>
          </cell>
          <cell r="AI278">
            <v>0</v>
          </cell>
          <cell r="AJ278" t="str">
            <v/>
          </cell>
          <cell r="AK278" t="str">
            <v/>
          </cell>
          <cell r="AM278">
            <v>0</v>
          </cell>
          <cell r="AN278" t="str">
            <v>UNI</v>
          </cell>
          <cell r="AO278" t="str">
            <v>***</v>
          </cell>
          <cell r="AP278" t="str">
            <v>zzzzzz</v>
          </cell>
          <cell r="AQ278" t="b">
            <v>0</v>
          </cell>
          <cell r="AR278" t="b">
            <v>1</v>
          </cell>
          <cell r="AS278">
            <v>0</v>
          </cell>
          <cell r="AT278">
            <v>0</v>
          </cell>
          <cell r="AU278">
            <v>1</v>
          </cell>
          <cell r="AV278">
            <v>0</v>
          </cell>
          <cell r="AW278" t="b">
            <v>0</v>
          </cell>
          <cell r="AX278" t="str">
            <v/>
          </cell>
          <cell r="AY278" t="b">
            <v>0</v>
          </cell>
          <cell r="AZ278" t="b">
            <v>0</v>
          </cell>
          <cell r="BA278">
            <v>0</v>
          </cell>
          <cell r="BB278">
            <v>0</v>
          </cell>
          <cell r="BC278">
            <v>0</v>
          </cell>
          <cell r="BD278" t="str">
            <v>LIB</v>
          </cell>
          <cell r="BE278" t="str">
            <v>LIB</v>
          </cell>
          <cell r="BF278">
            <v>1</v>
          </cell>
          <cell r="BG278">
            <v>0</v>
          </cell>
          <cell r="BH278" t="str">
            <v/>
          </cell>
          <cell r="BI278" t="str">
            <v/>
          </cell>
          <cell r="BJ278" t="str">
            <v/>
          </cell>
          <cell r="BK278" t="str">
            <v/>
          </cell>
          <cell r="BL278">
            <v>140</v>
          </cell>
          <cell r="BM278">
            <v>511</v>
          </cell>
          <cell r="BN278">
            <v>190</v>
          </cell>
          <cell r="BO278">
            <v>1978</v>
          </cell>
          <cell r="BP278">
            <v>0</v>
          </cell>
          <cell r="BQ278">
            <v>2819</v>
          </cell>
        </row>
        <row r="279">
          <cell r="A279" t="str">
            <v>0110032</v>
          </cell>
          <cell r="B279" t="str">
            <v/>
          </cell>
          <cell r="C279" t="str">
            <v/>
          </cell>
          <cell r="D279" t="str">
            <v>RIBBON 90 X 74</v>
          </cell>
          <cell r="E279" t="str">
            <v>UNIDADES</v>
          </cell>
          <cell r="F279" t="str">
            <v>AR</v>
          </cell>
          <cell r="G279" t="str">
            <v>UNI</v>
          </cell>
          <cell r="H279" t="str">
            <v>0128</v>
          </cell>
          <cell r="I279" t="b">
            <v>1</v>
          </cell>
          <cell r="J279" t="b">
            <v>0</v>
          </cell>
          <cell r="K279" t="b">
            <v>0</v>
          </cell>
          <cell r="L279" t="str">
            <v>CompraVenta</v>
          </cell>
          <cell r="M279" t="str">
            <v>N</v>
          </cell>
          <cell r="N279" t="b">
            <v>1</v>
          </cell>
          <cell r="O279">
            <v>0.1</v>
          </cell>
          <cell r="P279" t="b">
            <v>0</v>
          </cell>
          <cell r="Q279" t="str">
            <v>INTERNO</v>
          </cell>
          <cell r="R279">
            <v>0</v>
          </cell>
          <cell r="S279" t="str">
            <v/>
          </cell>
          <cell r="T279">
            <v>0</v>
          </cell>
          <cell r="U279" t="str">
            <v/>
          </cell>
          <cell r="V279">
            <v>0</v>
          </cell>
          <cell r="W279" t="str">
            <v/>
          </cell>
          <cell r="X279">
            <v>0</v>
          </cell>
          <cell r="Y279" t="str">
            <v/>
          </cell>
          <cell r="Z279" t="str">
            <v/>
          </cell>
          <cell r="AA279" t="str">
            <v/>
          </cell>
          <cell r="AB279">
            <v>0</v>
          </cell>
          <cell r="AC279" t="str">
            <v/>
          </cell>
          <cell r="AD279" t="str">
            <v/>
          </cell>
          <cell r="AE279" t="str">
            <v/>
          </cell>
          <cell r="AF279" t="str">
            <v/>
          </cell>
          <cell r="AG279">
            <v>0</v>
          </cell>
          <cell r="AH279" t="str">
            <v>N-EST</v>
          </cell>
          <cell r="AI279">
            <v>0</v>
          </cell>
          <cell r="AJ279" t="str">
            <v/>
          </cell>
          <cell r="AK279" t="str">
            <v/>
          </cell>
          <cell r="AM279">
            <v>0</v>
          </cell>
          <cell r="AN279" t="str">
            <v>UNI</v>
          </cell>
          <cell r="AO279" t="str">
            <v>***</v>
          </cell>
          <cell r="AP279" t="str">
            <v>zzzzzz</v>
          </cell>
          <cell r="AQ279" t="b">
            <v>0</v>
          </cell>
          <cell r="AR279" t="b">
            <v>1</v>
          </cell>
          <cell r="AS279">
            <v>0</v>
          </cell>
          <cell r="AT279">
            <v>0</v>
          </cell>
          <cell r="AU279">
            <v>1</v>
          </cell>
          <cell r="AV279">
            <v>0</v>
          </cell>
          <cell r="AW279" t="b">
            <v>0</v>
          </cell>
          <cell r="AX279" t="str">
            <v/>
          </cell>
          <cell r="AY279" t="b">
            <v>0</v>
          </cell>
          <cell r="AZ279" t="b">
            <v>0</v>
          </cell>
          <cell r="BA279">
            <v>0</v>
          </cell>
          <cell r="BB279">
            <v>0</v>
          </cell>
          <cell r="BC279">
            <v>0</v>
          </cell>
          <cell r="BD279" t="str">
            <v>LIB</v>
          </cell>
          <cell r="BE279" t="str">
            <v>LIB</v>
          </cell>
          <cell r="BF279">
            <v>1</v>
          </cell>
          <cell r="BG279">
            <v>0</v>
          </cell>
          <cell r="BH279" t="str">
            <v/>
          </cell>
          <cell r="BI279" t="str">
            <v/>
          </cell>
          <cell r="BJ279" t="str">
            <v/>
          </cell>
          <cell r="BK279" t="str">
            <v/>
          </cell>
          <cell r="BL279">
            <v>140</v>
          </cell>
          <cell r="BM279">
            <v>511</v>
          </cell>
          <cell r="BN279">
            <v>190</v>
          </cell>
          <cell r="BO279">
            <v>1978</v>
          </cell>
          <cell r="BP279">
            <v>0</v>
          </cell>
          <cell r="BQ279">
            <v>2819</v>
          </cell>
        </row>
        <row r="280">
          <cell r="A280" t="str">
            <v>0110033</v>
          </cell>
          <cell r="B280" t="str">
            <v/>
          </cell>
          <cell r="C280" t="str">
            <v/>
          </cell>
          <cell r="D280" t="str">
            <v>ROLLO CARTON CORRUGADO</v>
          </cell>
          <cell r="E280" t="str">
            <v>UNIDADES</v>
          </cell>
          <cell r="F280" t="str">
            <v>AR</v>
          </cell>
          <cell r="G280" t="str">
            <v>UNI</v>
          </cell>
          <cell r="H280" t="str">
            <v>0128</v>
          </cell>
          <cell r="I280" t="b">
            <v>1</v>
          </cell>
          <cell r="J280" t="b">
            <v>0</v>
          </cell>
          <cell r="K280" t="b">
            <v>0</v>
          </cell>
          <cell r="L280" t="str">
            <v>CompraVenta</v>
          </cell>
          <cell r="M280" t="str">
            <v>N</v>
          </cell>
          <cell r="N280" t="b">
            <v>1</v>
          </cell>
          <cell r="O280">
            <v>0.1</v>
          </cell>
          <cell r="P280" t="b">
            <v>0</v>
          </cell>
          <cell r="Q280" t="str">
            <v>INTERNO</v>
          </cell>
          <cell r="R280">
            <v>0</v>
          </cell>
          <cell r="S280" t="str">
            <v/>
          </cell>
          <cell r="T280">
            <v>0</v>
          </cell>
          <cell r="U280" t="str">
            <v/>
          </cell>
          <cell r="V280">
            <v>0</v>
          </cell>
          <cell r="W280" t="str">
            <v/>
          </cell>
          <cell r="X280">
            <v>0</v>
          </cell>
          <cell r="Y280" t="str">
            <v/>
          </cell>
          <cell r="Z280" t="str">
            <v/>
          </cell>
          <cell r="AA280" t="str">
            <v/>
          </cell>
          <cell r="AB280">
            <v>0</v>
          </cell>
          <cell r="AC280" t="str">
            <v/>
          </cell>
          <cell r="AD280" t="str">
            <v/>
          </cell>
          <cell r="AE280" t="str">
            <v/>
          </cell>
          <cell r="AF280" t="str">
            <v/>
          </cell>
          <cell r="AG280">
            <v>0</v>
          </cell>
          <cell r="AH280" t="str">
            <v>N-EST</v>
          </cell>
          <cell r="AI280">
            <v>0</v>
          </cell>
          <cell r="AJ280" t="str">
            <v/>
          </cell>
          <cell r="AK280" t="str">
            <v/>
          </cell>
          <cell r="AM280">
            <v>0</v>
          </cell>
          <cell r="AN280" t="str">
            <v>UNI</v>
          </cell>
          <cell r="AO280" t="str">
            <v>***</v>
          </cell>
          <cell r="AP280" t="str">
            <v>zzzzzz</v>
          </cell>
          <cell r="AQ280" t="b">
            <v>0</v>
          </cell>
          <cell r="AR280" t="b">
            <v>1</v>
          </cell>
          <cell r="AS280">
            <v>0</v>
          </cell>
          <cell r="AT280">
            <v>0</v>
          </cell>
          <cell r="AU280">
            <v>1</v>
          </cell>
          <cell r="AV280">
            <v>0</v>
          </cell>
          <cell r="AW280" t="b">
            <v>0</v>
          </cell>
          <cell r="AX280" t="str">
            <v/>
          </cell>
          <cell r="AY280" t="b">
            <v>0</v>
          </cell>
          <cell r="AZ280" t="b">
            <v>0</v>
          </cell>
          <cell r="BA280">
            <v>0</v>
          </cell>
          <cell r="BB280">
            <v>0</v>
          </cell>
          <cell r="BC280">
            <v>0</v>
          </cell>
          <cell r="BD280" t="str">
            <v>LIB</v>
          </cell>
          <cell r="BE280" t="str">
            <v>LIB</v>
          </cell>
          <cell r="BF280">
            <v>1</v>
          </cell>
          <cell r="BG280">
            <v>0</v>
          </cell>
          <cell r="BH280" t="str">
            <v/>
          </cell>
          <cell r="BI280" t="str">
            <v/>
          </cell>
          <cell r="BJ280" t="str">
            <v/>
          </cell>
          <cell r="BK280" t="str">
            <v/>
          </cell>
          <cell r="BL280">
            <v>140</v>
          </cell>
          <cell r="BM280">
            <v>511</v>
          </cell>
          <cell r="BN280">
            <v>190</v>
          </cell>
          <cell r="BO280">
            <v>1978</v>
          </cell>
          <cell r="BP280">
            <v>0</v>
          </cell>
          <cell r="BQ280">
            <v>2819</v>
          </cell>
        </row>
        <row r="281">
          <cell r="A281" t="str">
            <v>0110050</v>
          </cell>
          <cell r="B281" t="str">
            <v>FOLEX 25X37</v>
          </cell>
          <cell r="C281" t="str">
            <v/>
          </cell>
          <cell r="D281" t="str">
            <v>FOLEX 25 X37</v>
          </cell>
          <cell r="E281" t="str">
            <v>FOLEX 25 X37</v>
          </cell>
          <cell r="F281" t="str">
            <v>IN</v>
          </cell>
          <cell r="G281" t="str">
            <v>KIL</v>
          </cell>
          <cell r="H281" t="str">
            <v>O01</v>
          </cell>
          <cell r="I281" t="b">
            <v>1</v>
          </cell>
          <cell r="J281" t="b">
            <v>1</v>
          </cell>
          <cell r="K281" t="b">
            <v>0</v>
          </cell>
          <cell r="L281" t="str">
            <v>CompraVenta</v>
          </cell>
          <cell r="M281" t="str">
            <v>N</v>
          </cell>
          <cell r="N281" t="b">
            <v>1</v>
          </cell>
          <cell r="O281">
            <v>0.01</v>
          </cell>
          <cell r="P281" t="b">
            <v>0</v>
          </cell>
          <cell r="Q281" t="str">
            <v>INTERNO</v>
          </cell>
          <cell r="R281">
            <v>0</v>
          </cell>
          <cell r="S281" t="str">
            <v/>
          </cell>
          <cell r="T281">
            <v>0</v>
          </cell>
          <cell r="U281" t="str">
            <v/>
          </cell>
          <cell r="V281">
            <v>0</v>
          </cell>
          <cell r="W281" t="str">
            <v/>
          </cell>
          <cell r="X281">
            <v>0</v>
          </cell>
          <cell r="Y281" t="str">
            <v/>
          </cell>
          <cell r="Z281" t="str">
            <v/>
          </cell>
          <cell r="AA281" t="str">
            <v>Flow</v>
          </cell>
          <cell r="AB281">
            <v>0</v>
          </cell>
          <cell r="AC281" t="str">
            <v/>
          </cell>
          <cell r="AD281" t="str">
            <v/>
          </cell>
          <cell r="AE281" t="str">
            <v/>
          </cell>
          <cell r="AF281" t="str">
            <v/>
          </cell>
          <cell r="AG281">
            <v>0</v>
          </cell>
          <cell r="AH281" t="str">
            <v>EST</v>
          </cell>
          <cell r="AI281">
            <v>0</v>
          </cell>
          <cell r="AJ281" t="str">
            <v/>
          </cell>
          <cell r="AK281" t="str">
            <v/>
          </cell>
          <cell r="AM281">
            <v>0</v>
          </cell>
          <cell r="AN281" t="str">
            <v>KIL</v>
          </cell>
          <cell r="AO281" t="str">
            <v>***</v>
          </cell>
          <cell r="AP281" t="str">
            <v>zzzzzz</v>
          </cell>
          <cell r="AQ281" t="b">
            <v>0</v>
          </cell>
          <cell r="AR281" t="b">
            <v>1</v>
          </cell>
          <cell r="AS281">
            <v>35</v>
          </cell>
          <cell r="AT281">
            <v>0</v>
          </cell>
          <cell r="AU281">
            <v>1</v>
          </cell>
          <cell r="AV281">
            <v>0.01</v>
          </cell>
          <cell r="AW281" t="b">
            <v>0</v>
          </cell>
          <cell r="AX281" t="str">
            <v/>
          </cell>
          <cell r="AY281" t="b">
            <v>0</v>
          </cell>
          <cell r="AZ281" t="b">
            <v>0</v>
          </cell>
          <cell r="BA281">
            <v>0</v>
          </cell>
          <cell r="BB281">
            <v>0</v>
          </cell>
          <cell r="BC281">
            <v>45</v>
          </cell>
          <cell r="BD281" t="str">
            <v>LIB</v>
          </cell>
          <cell r="BE281" t="str">
            <v>LIB</v>
          </cell>
          <cell r="BF281">
            <v>1</v>
          </cell>
          <cell r="BG281">
            <v>0</v>
          </cell>
          <cell r="BH281" t="str">
            <v/>
          </cell>
          <cell r="BI281" t="str">
            <v/>
          </cell>
          <cell r="BJ281" t="str">
            <v/>
          </cell>
          <cell r="BK281" t="str">
            <v/>
          </cell>
          <cell r="BL281">
            <v>140</v>
          </cell>
          <cell r="BM281">
            <v>511</v>
          </cell>
          <cell r="BN281">
            <v>190</v>
          </cell>
          <cell r="BO281">
            <v>1978</v>
          </cell>
          <cell r="BP281">
            <v>0</v>
          </cell>
          <cell r="BQ281">
            <v>2819</v>
          </cell>
        </row>
        <row r="282">
          <cell r="A282" t="str">
            <v>0110052</v>
          </cell>
          <cell r="B282" t="str">
            <v>RIBB NE 102X450</v>
          </cell>
          <cell r="C282" t="str">
            <v/>
          </cell>
          <cell r="D282" t="str">
            <v>RIBBON NEG GT 102X450 MEZ OUT</v>
          </cell>
          <cell r="E282" t="str">
            <v>RIBBON NE 102X450 OU</v>
          </cell>
          <cell r="F282" t="str">
            <v>AR</v>
          </cell>
          <cell r="G282" t="str">
            <v>UNI</v>
          </cell>
          <cell r="H282" t="str">
            <v>06</v>
          </cell>
          <cell r="I282" t="b">
            <v>1</v>
          </cell>
          <cell r="J282" t="b">
            <v>0</v>
          </cell>
          <cell r="K282" t="b">
            <v>0</v>
          </cell>
          <cell r="L282" t="str">
            <v>CompraVenta</v>
          </cell>
          <cell r="M282" t="str">
            <v>N</v>
          </cell>
          <cell r="N282" t="b">
            <v>0</v>
          </cell>
          <cell r="O282">
            <v>0</v>
          </cell>
          <cell r="P282" t="b">
            <v>0</v>
          </cell>
          <cell r="Q282" t="str">
            <v>INTERNO</v>
          </cell>
          <cell r="R282">
            <v>0</v>
          </cell>
          <cell r="S282" t="str">
            <v/>
          </cell>
          <cell r="T282">
            <v>0</v>
          </cell>
          <cell r="U282" t="str">
            <v/>
          </cell>
          <cell r="V282">
            <v>0</v>
          </cell>
          <cell r="W282" t="str">
            <v/>
          </cell>
          <cell r="X282">
            <v>0</v>
          </cell>
          <cell r="Y282" t="str">
            <v/>
          </cell>
          <cell r="Z282" t="str">
            <v/>
          </cell>
          <cell r="AA282" t="str">
            <v/>
          </cell>
          <cell r="AB282">
            <v>0</v>
          </cell>
          <cell r="AC282" t="str">
            <v/>
          </cell>
          <cell r="AD282" t="str">
            <v/>
          </cell>
          <cell r="AE282" t="str">
            <v/>
          </cell>
          <cell r="AF282" t="str">
            <v/>
          </cell>
          <cell r="AG282">
            <v>0</v>
          </cell>
          <cell r="AH282" t="str">
            <v>N-EST</v>
          </cell>
          <cell r="AI282">
            <v>0</v>
          </cell>
          <cell r="AJ282" t="str">
            <v/>
          </cell>
          <cell r="AK282" t="str">
            <v/>
          </cell>
          <cell r="AM282">
            <v>0</v>
          </cell>
          <cell r="AN282" t="str">
            <v>UNI</v>
          </cell>
          <cell r="AO282" t="str">
            <v>***</v>
          </cell>
          <cell r="AP282" t="str">
            <v>zzzzzz</v>
          </cell>
          <cell r="AQ282" t="b">
            <v>0</v>
          </cell>
          <cell r="AR282" t="b">
            <v>1</v>
          </cell>
          <cell r="AS282">
            <v>0</v>
          </cell>
          <cell r="AT282">
            <v>0</v>
          </cell>
          <cell r="AU282">
            <v>1</v>
          </cell>
          <cell r="AV282">
            <v>0.01</v>
          </cell>
          <cell r="AW282" t="b">
            <v>0</v>
          </cell>
          <cell r="AX282" t="str">
            <v/>
          </cell>
          <cell r="AY282" t="b">
            <v>0</v>
          </cell>
          <cell r="AZ282" t="b">
            <v>0</v>
          </cell>
          <cell r="BA282">
            <v>0</v>
          </cell>
          <cell r="BB282">
            <v>0</v>
          </cell>
          <cell r="BC282">
            <v>0</v>
          </cell>
          <cell r="BD282" t="str">
            <v>LIB</v>
          </cell>
          <cell r="BE282" t="str">
            <v>LIB</v>
          </cell>
          <cell r="BF282">
            <v>1</v>
          </cell>
          <cell r="BG282">
            <v>0</v>
          </cell>
          <cell r="BH282" t="str">
            <v/>
          </cell>
          <cell r="BI282" t="str">
            <v/>
          </cell>
          <cell r="BJ282" t="str">
            <v/>
          </cell>
          <cell r="BK282" t="str">
            <v/>
          </cell>
          <cell r="BL282">
            <v>140</v>
          </cell>
          <cell r="BM282">
            <v>511</v>
          </cell>
          <cell r="BN282">
            <v>190</v>
          </cell>
          <cell r="BO282">
            <v>1978</v>
          </cell>
          <cell r="BP282">
            <v>0</v>
          </cell>
          <cell r="BQ282">
            <v>2819</v>
          </cell>
        </row>
        <row r="283">
          <cell r="A283" t="str">
            <v>0110053</v>
          </cell>
          <cell r="B283" t="str">
            <v>RIBB NE 110X74</v>
          </cell>
          <cell r="C283" t="str">
            <v/>
          </cell>
          <cell r="D283" t="str">
            <v>RIBBON NEG UT 110X74 CERA OUT</v>
          </cell>
          <cell r="E283" t="str">
            <v>RIBBON NE 110X74 OUT</v>
          </cell>
          <cell r="F283" t="str">
            <v>AR</v>
          </cell>
          <cell r="G283" t="str">
            <v>UNI</v>
          </cell>
          <cell r="H283" t="str">
            <v>06</v>
          </cell>
          <cell r="I283" t="b">
            <v>1</v>
          </cell>
          <cell r="J283" t="b">
            <v>0</v>
          </cell>
          <cell r="K283" t="b">
            <v>0</v>
          </cell>
          <cell r="L283" t="str">
            <v>CompraVenta</v>
          </cell>
          <cell r="M283" t="str">
            <v>N</v>
          </cell>
          <cell r="N283" t="b">
            <v>0</v>
          </cell>
          <cell r="O283">
            <v>0</v>
          </cell>
          <cell r="P283" t="b">
            <v>0</v>
          </cell>
          <cell r="Q283" t="str">
            <v>INTERNO</v>
          </cell>
          <cell r="R283">
            <v>0</v>
          </cell>
          <cell r="S283" t="str">
            <v/>
          </cell>
          <cell r="T283">
            <v>0</v>
          </cell>
          <cell r="U283" t="str">
            <v/>
          </cell>
          <cell r="V283">
            <v>0</v>
          </cell>
          <cell r="W283" t="str">
            <v/>
          </cell>
          <cell r="X283">
            <v>0</v>
          </cell>
          <cell r="Y283" t="str">
            <v/>
          </cell>
          <cell r="Z283" t="str">
            <v/>
          </cell>
          <cell r="AA283" t="str">
            <v/>
          </cell>
          <cell r="AB283">
            <v>0</v>
          </cell>
          <cell r="AC283" t="str">
            <v/>
          </cell>
          <cell r="AD283" t="str">
            <v/>
          </cell>
          <cell r="AE283" t="str">
            <v/>
          </cell>
          <cell r="AF283" t="str">
            <v/>
          </cell>
          <cell r="AG283">
            <v>0</v>
          </cell>
          <cell r="AH283" t="str">
            <v>N-EST</v>
          </cell>
          <cell r="AI283">
            <v>0</v>
          </cell>
          <cell r="AJ283" t="str">
            <v/>
          </cell>
          <cell r="AK283" t="str">
            <v/>
          </cell>
          <cell r="AM283">
            <v>0</v>
          </cell>
          <cell r="AN283" t="str">
            <v>UNI</v>
          </cell>
          <cell r="AO283" t="str">
            <v>***</v>
          </cell>
          <cell r="AP283" t="str">
            <v>zzzzzz</v>
          </cell>
          <cell r="AQ283" t="b">
            <v>0</v>
          </cell>
          <cell r="AR283" t="b">
            <v>1</v>
          </cell>
          <cell r="AS283">
            <v>0</v>
          </cell>
          <cell r="AT283">
            <v>0</v>
          </cell>
          <cell r="AU283">
            <v>1</v>
          </cell>
          <cell r="AV283">
            <v>0.01</v>
          </cell>
          <cell r="AW283" t="b">
            <v>0</v>
          </cell>
          <cell r="AX283" t="str">
            <v/>
          </cell>
          <cell r="AY283" t="b">
            <v>0</v>
          </cell>
          <cell r="AZ283" t="b">
            <v>0</v>
          </cell>
          <cell r="BA283">
            <v>0</v>
          </cell>
          <cell r="BB283">
            <v>0</v>
          </cell>
          <cell r="BC283">
            <v>0</v>
          </cell>
          <cell r="BD283" t="str">
            <v>LIB</v>
          </cell>
          <cell r="BE283" t="str">
            <v>LIB</v>
          </cell>
          <cell r="BF283">
            <v>1</v>
          </cell>
          <cell r="BG283">
            <v>0</v>
          </cell>
          <cell r="BH283" t="str">
            <v/>
          </cell>
          <cell r="BI283" t="str">
            <v/>
          </cell>
          <cell r="BJ283" t="str">
            <v/>
          </cell>
          <cell r="BK283" t="str">
            <v/>
          </cell>
          <cell r="BL283">
            <v>140</v>
          </cell>
          <cell r="BM283">
            <v>511</v>
          </cell>
          <cell r="BN283">
            <v>190</v>
          </cell>
          <cell r="BO283">
            <v>1978</v>
          </cell>
          <cell r="BP283">
            <v>0</v>
          </cell>
          <cell r="BQ283">
            <v>2819</v>
          </cell>
        </row>
        <row r="284">
          <cell r="A284" t="str">
            <v>0110054</v>
          </cell>
          <cell r="B284" t="str">
            <v>RIB NE 102X450</v>
          </cell>
          <cell r="C284" t="str">
            <v/>
          </cell>
          <cell r="D284" t="str">
            <v>RIBBON NEG GTX 110X450 CER OUT</v>
          </cell>
          <cell r="E284" t="str">
            <v>RIBBON NE 102X450 OU</v>
          </cell>
          <cell r="F284" t="str">
            <v>AR</v>
          </cell>
          <cell r="G284" t="str">
            <v>UNI</v>
          </cell>
          <cell r="H284" t="str">
            <v>06</v>
          </cell>
          <cell r="I284" t="b">
            <v>1</v>
          </cell>
          <cell r="J284" t="b">
            <v>0</v>
          </cell>
          <cell r="K284" t="b">
            <v>0</v>
          </cell>
          <cell r="L284" t="str">
            <v>CompraVenta</v>
          </cell>
          <cell r="M284" t="str">
            <v>N</v>
          </cell>
          <cell r="N284" t="b">
            <v>0</v>
          </cell>
          <cell r="O284">
            <v>0</v>
          </cell>
          <cell r="P284" t="b">
            <v>0</v>
          </cell>
          <cell r="Q284" t="str">
            <v>INTERNO</v>
          </cell>
          <cell r="R284">
            <v>0</v>
          </cell>
          <cell r="S284" t="str">
            <v/>
          </cell>
          <cell r="T284">
            <v>0</v>
          </cell>
          <cell r="U284" t="str">
            <v/>
          </cell>
          <cell r="V284">
            <v>0</v>
          </cell>
          <cell r="W284" t="str">
            <v/>
          </cell>
          <cell r="X284">
            <v>0</v>
          </cell>
          <cell r="Y284" t="str">
            <v/>
          </cell>
          <cell r="Z284" t="str">
            <v/>
          </cell>
          <cell r="AA284" t="str">
            <v/>
          </cell>
          <cell r="AB284">
            <v>0</v>
          </cell>
          <cell r="AC284" t="str">
            <v/>
          </cell>
          <cell r="AD284" t="str">
            <v/>
          </cell>
          <cell r="AE284" t="str">
            <v/>
          </cell>
          <cell r="AF284" t="str">
            <v/>
          </cell>
          <cell r="AG284">
            <v>0</v>
          </cell>
          <cell r="AH284" t="str">
            <v>N-EST</v>
          </cell>
          <cell r="AI284">
            <v>0</v>
          </cell>
          <cell r="AJ284" t="str">
            <v/>
          </cell>
          <cell r="AK284" t="str">
            <v/>
          </cell>
          <cell r="AM284">
            <v>0</v>
          </cell>
          <cell r="AN284" t="str">
            <v>UNI</v>
          </cell>
          <cell r="AO284" t="str">
            <v>***</v>
          </cell>
          <cell r="AP284" t="str">
            <v>zzzzzz</v>
          </cell>
          <cell r="AQ284" t="b">
            <v>0</v>
          </cell>
          <cell r="AR284" t="b">
            <v>1</v>
          </cell>
          <cell r="AS284">
            <v>0</v>
          </cell>
          <cell r="AT284">
            <v>0</v>
          </cell>
          <cell r="AU284">
            <v>1</v>
          </cell>
          <cell r="AV284">
            <v>0.01</v>
          </cell>
          <cell r="AW284" t="b">
            <v>0</v>
          </cell>
          <cell r="AX284" t="str">
            <v/>
          </cell>
          <cell r="AY284" t="b">
            <v>0</v>
          </cell>
          <cell r="AZ284" t="b">
            <v>0</v>
          </cell>
          <cell r="BA284">
            <v>0</v>
          </cell>
          <cell r="BB284">
            <v>0</v>
          </cell>
          <cell r="BC284">
            <v>0</v>
          </cell>
          <cell r="BD284" t="str">
            <v>LIB</v>
          </cell>
          <cell r="BE284" t="str">
            <v>LIB</v>
          </cell>
          <cell r="BF284">
            <v>1</v>
          </cell>
          <cell r="BG284">
            <v>0</v>
          </cell>
          <cell r="BH284" t="str">
            <v/>
          </cell>
          <cell r="BI284" t="str">
            <v/>
          </cell>
          <cell r="BJ284" t="str">
            <v/>
          </cell>
          <cell r="BK284" t="str">
            <v/>
          </cell>
          <cell r="BL284">
            <v>140</v>
          </cell>
          <cell r="BM284">
            <v>511</v>
          </cell>
          <cell r="BN284">
            <v>190</v>
          </cell>
          <cell r="BO284">
            <v>1978</v>
          </cell>
          <cell r="BP284">
            <v>0</v>
          </cell>
          <cell r="BQ284">
            <v>2819</v>
          </cell>
        </row>
        <row r="285">
          <cell r="A285" t="str">
            <v>0110059</v>
          </cell>
          <cell r="B285" t="str">
            <v>CINT 3M 48X1000</v>
          </cell>
          <cell r="C285" t="str">
            <v/>
          </cell>
          <cell r="D285" t="str">
            <v>CINTA 48X1000</v>
          </cell>
          <cell r="E285" t="str">
            <v>X UNIDAD</v>
          </cell>
          <cell r="F285" t="str">
            <v>AR</v>
          </cell>
          <cell r="G285" t="str">
            <v>UNI</v>
          </cell>
          <cell r="H285" t="str">
            <v>05</v>
          </cell>
          <cell r="I285" t="b">
            <v>1</v>
          </cell>
          <cell r="J285" t="b">
            <v>0</v>
          </cell>
          <cell r="K285" t="b">
            <v>0</v>
          </cell>
          <cell r="L285" t="str">
            <v>CompraVenta</v>
          </cell>
          <cell r="M285" t="str">
            <v>N</v>
          </cell>
          <cell r="N285" t="b">
            <v>0</v>
          </cell>
          <cell r="O285">
            <v>0</v>
          </cell>
          <cell r="P285" t="b">
            <v>0</v>
          </cell>
          <cell r="Q285" t="str">
            <v>INTERNO</v>
          </cell>
          <cell r="R285">
            <v>0</v>
          </cell>
          <cell r="S285" t="str">
            <v/>
          </cell>
          <cell r="T285">
            <v>0</v>
          </cell>
          <cell r="U285" t="str">
            <v/>
          </cell>
          <cell r="V285">
            <v>0</v>
          </cell>
          <cell r="W285" t="str">
            <v/>
          </cell>
          <cell r="X285">
            <v>0</v>
          </cell>
          <cell r="Y285" t="str">
            <v/>
          </cell>
          <cell r="Z285" t="str">
            <v/>
          </cell>
          <cell r="AA285" t="str">
            <v/>
          </cell>
          <cell r="AB285">
            <v>0</v>
          </cell>
          <cell r="AC285" t="str">
            <v/>
          </cell>
          <cell r="AD285" t="str">
            <v/>
          </cell>
          <cell r="AE285" t="str">
            <v/>
          </cell>
          <cell r="AF285" t="str">
            <v/>
          </cell>
          <cell r="AG285">
            <v>0</v>
          </cell>
          <cell r="AH285" t="str">
            <v>N-EST</v>
          </cell>
          <cell r="AI285">
            <v>0</v>
          </cell>
          <cell r="AJ285" t="str">
            <v/>
          </cell>
          <cell r="AK285" t="str">
            <v/>
          </cell>
          <cell r="AM285">
            <v>0</v>
          </cell>
          <cell r="AN285" t="str">
            <v>UNI</v>
          </cell>
          <cell r="AO285" t="str">
            <v>***</v>
          </cell>
          <cell r="AP285" t="str">
            <v>zzzzzz</v>
          </cell>
          <cell r="AQ285" t="b">
            <v>0</v>
          </cell>
          <cell r="AR285" t="b">
            <v>1</v>
          </cell>
          <cell r="AS285">
            <v>0</v>
          </cell>
          <cell r="AT285">
            <v>0</v>
          </cell>
          <cell r="AU285">
            <v>1</v>
          </cell>
          <cell r="AV285">
            <v>0.01</v>
          </cell>
          <cell r="AW285" t="b">
            <v>0</v>
          </cell>
          <cell r="AX285" t="str">
            <v/>
          </cell>
          <cell r="AY285" t="b">
            <v>0</v>
          </cell>
          <cell r="AZ285" t="b">
            <v>0</v>
          </cell>
          <cell r="BA285">
            <v>0</v>
          </cell>
          <cell r="BB285">
            <v>0</v>
          </cell>
          <cell r="BC285">
            <v>0</v>
          </cell>
          <cell r="BD285" t="str">
            <v>LIB</v>
          </cell>
          <cell r="BE285" t="str">
            <v>LIB</v>
          </cell>
          <cell r="BF285">
            <v>1</v>
          </cell>
          <cell r="BG285">
            <v>0</v>
          </cell>
          <cell r="BH285" t="str">
            <v/>
          </cell>
          <cell r="BI285" t="str">
            <v/>
          </cell>
          <cell r="BJ285" t="str">
            <v/>
          </cell>
          <cell r="BK285" t="str">
            <v/>
          </cell>
          <cell r="BL285">
            <v>140</v>
          </cell>
          <cell r="BM285">
            <v>511</v>
          </cell>
          <cell r="BN285">
            <v>190</v>
          </cell>
          <cell r="BO285">
            <v>1978</v>
          </cell>
          <cell r="BP285">
            <v>0</v>
          </cell>
          <cell r="BQ285">
            <v>2819</v>
          </cell>
        </row>
        <row r="286">
          <cell r="A286" t="str">
            <v>0110079</v>
          </cell>
          <cell r="B286" t="str">
            <v>CAJ SECUN CHICA</v>
          </cell>
          <cell r="C286" t="str">
            <v/>
          </cell>
          <cell r="D286" t="str">
            <v>CAJA SECUNDARIA C14</v>
          </cell>
          <cell r="E286" t="str">
            <v>X UNIDAD</v>
          </cell>
          <cell r="F286" t="str">
            <v>AR</v>
          </cell>
          <cell r="G286" t="str">
            <v>UNI</v>
          </cell>
          <cell r="H286" t="str">
            <v>0128</v>
          </cell>
          <cell r="I286" t="b">
            <v>1</v>
          </cell>
          <cell r="J286" t="b">
            <v>0</v>
          </cell>
          <cell r="K286" t="b">
            <v>0</v>
          </cell>
          <cell r="L286" t="str">
            <v>CompraVenta</v>
          </cell>
          <cell r="M286" t="str">
            <v>N</v>
          </cell>
          <cell r="N286" t="b">
            <v>0</v>
          </cell>
          <cell r="O286">
            <v>0</v>
          </cell>
          <cell r="P286" t="b">
            <v>0</v>
          </cell>
          <cell r="Q286" t="str">
            <v>INTERNO</v>
          </cell>
          <cell r="R286">
            <v>0</v>
          </cell>
          <cell r="S286" t="str">
            <v/>
          </cell>
          <cell r="T286">
            <v>0</v>
          </cell>
          <cell r="U286" t="str">
            <v/>
          </cell>
          <cell r="V286">
            <v>0</v>
          </cell>
          <cell r="W286" t="str">
            <v/>
          </cell>
          <cell r="X286">
            <v>0</v>
          </cell>
          <cell r="Y286" t="str">
            <v/>
          </cell>
          <cell r="Z286" t="str">
            <v/>
          </cell>
          <cell r="AA286" t="str">
            <v/>
          </cell>
          <cell r="AB286">
            <v>0</v>
          </cell>
          <cell r="AC286" t="str">
            <v/>
          </cell>
          <cell r="AD286" t="str">
            <v/>
          </cell>
          <cell r="AE286" t="str">
            <v/>
          </cell>
          <cell r="AF286" t="str">
            <v/>
          </cell>
          <cell r="AG286">
            <v>0</v>
          </cell>
          <cell r="AH286" t="str">
            <v>EST</v>
          </cell>
          <cell r="AI286">
            <v>0</v>
          </cell>
          <cell r="AJ286" t="str">
            <v/>
          </cell>
          <cell r="AK286" t="str">
            <v/>
          </cell>
          <cell r="AM286">
            <v>0</v>
          </cell>
          <cell r="AN286" t="str">
            <v>UNI</v>
          </cell>
          <cell r="AO286" t="str">
            <v>***</v>
          </cell>
          <cell r="AP286" t="str">
            <v>zzzzzz</v>
          </cell>
          <cell r="AQ286" t="b">
            <v>0</v>
          </cell>
          <cell r="AR286" t="b">
            <v>1</v>
          </cell>
          <cell r="AS286">
            <v>0</v>
          </cell>
          <cell r="AT286">
            <v>0</v>
          </cell>
          <cell r="AU286">
            <v>1</v>
          </cell>
          <cell r="AV286">
            <v>0.01</v>
          </cell>
          <cell r="AW286" t="b">
            <v>0</v>
          </cell>
          <cell r="AX286" t="str">
            <v/>
          </cell>
          <cell r="AY286" t="b">
            <v>0</v>
          </cell>
          <cell r="AZ286" t="b">
            <v>0</v>
          </cell>
          <cell r="BA286">
            <v>0</v>
          </cell>
          <cell r="BB286">
            <v>0</v>
          </cell>
          <cell r="BC286">
            <v>0</v>
          </cell>
          <cell r="BD286" t="str">
            <v>LIB</v>
          </cell>
          <cell r="BE286" t="str">
            <v>LIB</v>
          </cell>
          <cell r="BF286">
            <v>1</v>
          </cell>
          <cell r="BG286">
            <v>0</v>
          </cell>
          <cell r="BH286" t="str">
            <v/>
          </cell>
          <cell r="BI286" t="str">
            <v/>
          </cell>
          <cell r="BJ286" t="str">
            <v/>
          </cell>
          <cell r="BK286" t="str">
            <v/>
          </cell>
          <cell r="BL286">
            <v>140</v>
          </cell>
          <cell r="BM286">
            <v>511</v>
          </cell>
          <cell r="BN286">
            <v>190</v>
          </cell>
          <cell r="BO286">
            <v>1978</v>
          </cell>
          <cell r="BP286">
            <v>0</v>
          </cell>
          <cell r="BQ286">
            <v>2819</v>
          </cell>
        </row>
        <row r="287">
          <cell r="A287" t="str">
            <v>0110082</v>
          </cell>
          <cell r="B287" t="str">
            <v>CAJA SEC EXPORT</v>
          </cell>
          <cell r="C287" t="str">
            <v/>
          </cell>
          <cell r="D287" t="str">
            <v>CAJA SECUNDARIA  C30</v>
          </cell>
          <cell r="E287" t="str">
            <v>X UNIDAD</v>
          </cell>
          <cell r="F287" t="str">
            <v>AR</v>
          </cell>
          <cell r="G287" t="str">
            <v>UNI</v>
          </cell>
          <cell r="H287" t="str">
            <v>0128</v>
          </cell>
          <cell r="I287" t="b">
            <v>1</v>
          </cell>
          <cell r="J287" t="b">
            <v>0</v>
          </cell>
          <cell r="K287" t="b">
            <v>0</v>
          </cell>
          <cell r="L287" t="str">
            <v>CompraVenta</v>
          </cell>
          <cell r="M287" t="str">
            <v>N</v>
          </cell>
          <cell r="N287" t="b">
            <v>0</v>
          </cell>
          <cell r="O287">
            <v>0</v>
          </cell>
          <cell r="P287" t="b">
            <v>0</v>
          </cell>
          <cell r="Q287" t="str">
            <v>INTERNO</v>
          </cell>
          <cell r="R287">
            <v>0</v>
          </cell>
          <cell r="S287" t="str">
            <v/>
          </cell>
          <cell r="T287">
            <v>0</v>
          </cell>
          <cell r="U287" t="str">
            <v/>
          </cell>
          <cell r="V287">
            <v>0</v>
          </cell>
          <cell r="W287" t="str">
            <v/>
          </cell>
          <cell r="X287">
            <v>0</v>
          </cell>
          <cell r="Y287" t="str">
            <v/>
          </cell>
          <cell r="Z287" t="str">
            <v/>
          </cell>
          <cell r="AA287" t="str">
            <v/>
          </cell>
          <cell r="AB287">
            <v>0</v>
          </cell>
          <cell r="AC287" t="str">
            <v/>
          </cell>
          <cell r="AD287" t="str">
            <v/>
          </cell>
          <cell r="AE287" t="str">
            <v/>
          </cell>
          <cell r="AF287" t="str">
            <v/>
          </cell>
          <cell r="AG287">
            <v>0</v>
          </cell>
          <cell r="AH287" t="str">
            <v>EST</v>
          </cell>
          <cell r="AI287">
            <v>0</v>
          </cell>
          <cell r="AJ287" t="str">
            <v/>
          </cell>
          <cell r="AK287" t="str">
            <v/>
          </cell>
          <cell r="AM287">
            <v>0</v>
          </cell>
          <cell r="AN287" t="str">
            <v>UNI</v>
          </cell>
          <cell r="AO287" t="str">
            <v>***</v>
          </cell>
          <cell r="AP287" t="str">
            <v>zzzzzz</v>
          </cell>
          <cell r="AQ287" t="b">
            <v>0</v>
          </cell>
          <cell r="AR287" t="b">
            <v>1</v>
          </cell>
          <cell r="AS287">
            <v>0</v>
          </cell>
          <cell r="AT287">
            <v>0</v>
          </cell>
          <cell r="AU287">
            <v>1</v>
          </cell>
          <cell r="AV287">
            <v>0.01</v>
          </cell>
          <cell r="AW287" t="b">
            <v>0</v>
          </cell>
          <cell r="AX287" t="str">
            <v/>
          </cell>
          <cell r="AY287" t="b">
            <v>0</v>
          </cell>
          <cell r="AZ287" t="b">
            <v>0</v>
          </cell>
          <cell r="BA287">
            <v>0</v>
          </cell>
          <cell r="BB287">
            <v>0</v>
          </cell>
          <cell r="BC287">
            <v>0</v>
          </cell>
          <cell r="BD287" t="str">
            <v>LIB</v>
          </cell>
          <cell r="BE287" t="str">
            <v>LIB</v>
          </cell>
          <cell r="BF287">
            <v>1</v>
          </cell>
          <cell r="BG287">
            <v>0</v>
          </cell>
          <cell r="BH287" t="str">
            <v/>
          </cell>
          <cell r="BI287" t="str">
            <v/>
          </cell>
          <cell r="BJ287" t="str">
            <v/>
          </cell>
          <cell r="BK287" t="str">
            <v/>
          </cell>
          <cell r="BL287">
            <v>140</v>
          </cell>
          <cell r="BM287">
            <v>511</v>
          </cell>
          <cell r="BN287">
            <v>190</v>
          </cell>
          <cell r="BO287">
            <v>1978</v>
          </cell>
          <cell r="BP287">
            <v>0</v>
          </cell>
          <cell r="BQ287">
            <v>2819</v>
          </cell>
        </row>
        <row r="288">
          <cell r="A288" t="str">
            <v>0110088</v>
          </cell>
          <cell r="B288" t="str">
            <v/>
          </cell>
          <cell r="C288" t="str">
            <v/>
          </cell>
          <cell r="D288" t="str">
            <v>CAJA SECUNDARIA  C44</v>
          </cell>
          <cell r="E288" t="str">
            <v>DIA% CLASICA</v>
          </cell>
          <cell r="F288" t="str">
            <v>IN</v>
          </cell>
          <cell r="G288" t="str">
            <v>UNI</v>
          </cell>
          <cell r="H288" t="str">
            <v>0128</v>
          </cell>
          <cell r="I288" t="b">
            <v>1</v>
          </cell>
          <cell r="J288" t="b">
            <v>1</v>
          </cell>
          <cell r="K288" t="b">
            <v>0</v>
          </cell>
          <cell r="L288" t="str">
            <v>CompraVenta</v>
          </cell>
          <cell r="M288" t="str">
            <v>N</v>
          </cell>
          <cell r="N288" t="b">
            <v>1</v>
          </cell>
          <cell r="O288">
            <v>0.01</v>
          </cell>
          <cell r="P288" t="b">
            <v>0</v>
          </cell>
          <cell r="Q288" t="str">
            <v>INTERNO</v>
          </cell>
          <cell r="R288">
            <v>0</v>
          </cell>
          <cell r="S288" t="str">
            <v/>
          </cell>
          <cell r="T288">
            <v>0</v>
          </cell>
          <cell r="U288" t="str">
            <v/>
          </cell>
          <cell r="V288">
            <v>0</v>
          </cell>
          <cell r="W288" t="str">
            <v/>
          </cell>
          <cell r="X288">
            <v>0</v>
          </cell>
          <cell r="Y288" t="str">
            <v/>
          </cell>
          <cell r="Z288" t="str">
            <v/>
          </cell>
          <cell r="AA288" t="str">
            <v>Cajas</v>
          </cell>
          <cell r="AB288">
            <v>0</v>
          </cell>
          <cell r="AC288" t="str">
            <v/>
          </cell>
          <cell r="AD288" t="str">
            <v/>
          </cell>
          <cell r="AE288" t="str">
            <v/>
          </cell>
          <cell r="AF288" t="str">
            <v/>
          </cell>
          <cell r="AG288">
            <v>0</v>
          </cell>
          <cell r="AH288" t="str">
            <v>EST</v>
          </cell>
          <cell r="AI288">
            <v>0</v>
          </cell>
          <cell r="AJ288" t="str">
            <v/>
          </cell>
          <cell r="AK288" t="str">
            <v/>
          </cell>
          <cell r="AM288">
            <v>0</v>
          </cell>
          <cell r="AN288" t="str">
            <v>UNI</v>
          </cell>
          <cell r="AO288" t="str">
            <v>***</v>
          </cell>
          <cell r="AP288" t="str">
            <v>zzzzzz</v>
          </cell>
          <cell r="AQ288" t="b">
            <v>0</v>
          </cell>
          <cell r="AR288" t="b">
            <v>1</v>
          </cell>
          <cell r="AS288">
            <v>15</v>
          </cell>
          <cell r="AT288">
            <v>4</v>
          </cell>
          <cell r="AU288">
            <v>1</v>
          </cell>
          <cell r="AV288">
            <v>0</v>
          </cell>
          <cell r="AW288" t="b">
            <v>0</v>
          </cell>
          <cell r="AX288" t="str">
            <v/>
          </cell>
          <cell r="AY288" t="b">
            <v>0</v>
          </cell>
          <cell r="AZ288" t="b">
            <v>0</v>
          </cell>
          <cell r="BA288">
            <v>0</v>
          </cell>
          <cell r="BB288">
            <v>0</v>
          </cell>
          <cell r="BC288">
            <v>45</v>
          </cell>
          <cell r="BD288" t="str">
            <v>LIB</v>
          </cell>
          <cell r="BE288" t="str">
            <v>LIB</v>
          </cell>
          <cell r="BF288">
            <v>1</v>
          </cell>
          <cell r="BG288">
            <v>0</v>
          </cell>
          <cell r="BH288" t="str">
            <v/>
          </cell>
          <cell r="BI288" t="str">
            <v/>
          </cell>
          <cell r="BJ288" t="str">
            <v/>
          </cell>
          <cell r="BK288" t="str">
            <v/>
          </cell>
          <cell r="BL288">
            <v>140</v>
          </cell>
          <cell r="BM288">
            <v>511</v>
          </cell>
          <cell r="BN288">
            <v>190</v>
          </cell>
          <cell r="BO288">
            <v>1978</v>
          </cell>
          <cell r="BP288">
            <v>0</v>
          </cell>
          <cell r="BQ288">
            <v>2819</v>
          </cell>
        </row>
        <row r="289">
          <cell r="A289" t="str">
            <v>0110092</v>
          </cell>
          <cell r="B289" t="str">
            <v/>
          </cell>
          <cell r="C289" t="str">
            <v/>
          </cell>
          <cell r="D289" t="str">
            <v>CAJA SECUNDARIA C31 GDC</v>
          </cell>
          <cell r="E289" t="str">
            <v/>
          </cell>
          <cell r="F289" t="str">
            <v>AR</v>
          </cell>
          <cell r="G289" t="str">
            <v>UN</v>
          </cell>
          <cell r="H289" t="str">
            <v>0128</v>
          </cell>
          <cell r="I289" t="b">
            <v>1</v>
          </cell>
          <cell r="J289" t="b">
            <v>0</v>
          </cell>
          <cell r="K289" t="b">
            <v>0</v>
          </cell>
          <cell r="L289" t="str">
            <v>CompraVenta</v>
          </cell>
          <cell r="M289" t="str">
            <v>N</v>
          </cell>
          <cell r="N289" t="b">
            <v>0</v>
          </cell>
          <cell r="O289">
            <v>0</v>
          </cell>
          <cell r="P289" t="b">
            <v>0</v>
          </cell>
          <cell r="Q289" t="str">
            <v>INTERNO</v>
          </cell>
          <cell r="R289">
            <v>0</v>
          </cell>
          <cell r="S289" t="str">
            <v/>
          </cell>
          <cell r="T289">
            <v>0</v>
          </cell>
          <cell r="U289" t="str">
            <v/>
          </cell>
          <cell r="V289">
            <v>0</v>
          </cell>
          <cell r="W289" t="str">
            <v/>
          </cell>
          <cell r="X289">
            <v>0</v>
          </cell>
          <cell r="Y289" t="str">
            <v/>
          </cell>
          <cell r="Z289" t="str">
            <v/>
          </cell>
          <cell r="AA289" t="str">
            <v/>
          </cell>
          <cell r="AB289">
            <v>0</v>
          </cell>
          <cell r="AC289" t="str">
            <v/>
          </cell>
          <cell r="AD289" t="str">
            <v/>
          </cell>
          <cell r="AE289" t="str">
            <v/>
          </cell>
          <cell r="AF289" t="str">
            <v/>
          </cell>
          <cell r="AG289">
            <v>0</v>
          </cell>
          <cell r="AH289" t="str">
            <v>EST</v>
          </cell>
          <cell r="AI289">
            <v>0</v>
          </cell>
          <cell r="AJ289" t="str">
            <v/>
          </cell>
          <cell r="AK289" t="str">
            <v/>
          </cell>
          <cell r="AM289">
            <v>0</v>
          </cell>
          <cell r="AN289" t="str">
            <v>UN</v>
          </cell>
          <cell r="AO289" t="str">
            <v>***</v>
          </cell>
          <cell r="AP289" t="str">
            <v>zzzzzz</v>
          </cell>
          <cell r="AQ289" t="b">
            <v>0</v>
          </cell>
          <cell r="AR289" t="b">
            <v>1</v>
          </cell>
          <cell r="AS289">
            <v>0</v>
          </cell>
          <cell r="AT289">
            <v>0</v>
          </cell>
          <cell r="AU289">
            <v>1</v>
          </cell>
          <cell r="AV289">
            <v>0.01</v>
          </cell>
          <cell r="AW289" t="b">
            <v>0</v>
          </cell>
          <cell r="AX289" t="str">
            <v/>
          </cell>
          <cell r="AY289" t="b">
            <v>0</v>
          </cell>
          <cell r="AZ289" t="b">
            <v>0</v>
          </cell>
          <cell r="BA289">
            <v>0</v>
          </cell>
          <cell r="BB289">
            <v>0</v>
          </cell>
          <cell r="BC289">
            <v>0</v>
          </cell>
          <cell r="BD289" t="str">
            <v>LIB</v>
          </cell>
          <cell r="BE289" t="str">
            <v>LIB</v>
          </cell>
          <cell r="BF289">
            <v>1</v>
          </cell>
          <cell r="BG289">
            <v>0</v>
          </cell>
          <cell r="BH289" t="str">
            <v/>
          </cell>
          <cell r="BI289" t="str">
            <v/>
          </cell>
          <cell r="BJ289" t="str">
            <v/>
          </cell>
          <cell r="BK289" t="str">
            <v/>
          </cell>
          <cell r="BL289">
            <v>140</v>
          </cell>
          <cell r="BM289">
            <v>511</v>
          </cell>
          <cell r="BN289">
            <v>190</v>
          </cell>
          <cell r="BO289">
            <v>1978</v>
          </cell>
          <cell r="BP289">
            <v>0</v>
          </cell>
          <cell r="BQ289">
            <v>2819</v>
          </cell>
        </row>
        <row r="290">
          <cell r="A290" t="str">
            <v>0110093</v>
          </cell>
          <cell r="B290" t="str">
            <v/>
          </cell>
          <cell r="C290" t="str">
            <v/>
          </cell>
          <cell r="D290" t="str">
            <v>CAJA SECUNDARIA C40</v>
          </cell>
          <cell r="E290" t="str">
            <v/>
          </cell>
          <cell r="F290" t="str">
            <v>AR</v>
          </cell>
          <cell r="G290" t="str">
            <v>UN</v>
          </cell>
          <cell r="H290" t="str">
            <v>0128</v>
          </cell>
          <cell r="I290" t="b">
            <v>1</v>
          </cell>
          <cell r="J290" t="b">
            <v>0</v>
          </cell>
          <cell r="K290" t="b">
            <v>0</v>
          </cell>
          <cell r="L290" t="str">
            <v>CompraVenta</v>
          </cell>
          <cell r="M290" t="str">
            <v>N</v>
          </cell>
          <cell r="N290" t="b">
            <v>0</v>
          </cell>
          <cell r="O290">
            <v>0</v>
          </cell>
          <cell r="P290" t="b">
            <v>0</v>
          </cell>
          <cell r="Q290" t="str">
            <v>INTERNO</v>
          </cell>
          <cell r="R290">
            <v>0</v>
          </cell>
          <cell r="S290" t="str">
            <v/>
          </cell>
          <cell r="T290">
            <v>0</v>
          </cell>
          <cell r="U290" t="str">
            <v/>
          </cell>
          <cell r="V290">
            <v>0</v>
          </cell>
          <cell r="W290" t="str">
            <v/>
          </cell>
          <cell r="X290">
            <v>0</v>
          </cell>
          <cell r="Y290" t="str">
            <v/>
          </cell>
          <cell r="Z290" t="str">
            <v/>
          </cell>
          <cell r="AA290" t="str">
            <v/>
          </cell>
          <cell r="AB290">
            <v>0</v>
          </cell>
          <cell r="AC290" t="str">
            <v/>
          </cell>
          <cell r="AD290" t="str">
            <v/>
          </cell>
          <cell r="AE290" t="str">
            <v/>
          </cell>
          <cell r="AF290" t="str">
            <v/>
          </cell>
          <cell r="AG290">
            <v>0</v>
          </cell>
          <cell r="AH290" t="str">
            <v>EST</v>
          </cell>
          <cell r="AI290">
            <v>0</v>
          </cell>
          <cell r="AJ290" t="str">
            <v/>
          </cell>
          <cell r="AK290" t="str">
            <v/>
          </cell>
          <cell r="AM290">
            <v>0</v>
          </cell>
          <cell r="AN290" t="str">
            <v>UN</v>
          </cell>
          <cell r="AO290" t="str">
            <v>***</v>
          </cell>
          <cell r="AP290" t="str">
            <v>zzzzzz</v>
          </cell>
          <cell r="AQ290" t="b">
            <v>0</v>
          </cell>
          <cell r="AR290" t="b">
            <v>1</v>
          </cell>
          <cell r="AS290">
            <v>0</v>
          </cell>
          <cell r="AT290">
            <v>0</v>
          </cell>
          <cell r="AU290">
            <v>1</v>
          </cell>
          <cell r="AV290">
            <v>0.01</v>
          </cell>
          <cell r="AW290" t="b">
            <v>0</v>
          </cell>
          <cell r="AX290" t="str">
            <v/>
          </cell>
          <cell r="AY290" t="b">
            <v>0</v>
          </cell>
          <cell r="AZ290" t="b">
            <v>0</v>
          </cell>
          <cell r="BA290">
            <v>0</v>
          </cell>
          <cell r="BB290">
            <v>0</v>
          </cell>
          <cell r="BC290">
            <v>0</v>
          </cell>
          <cell r="BD290" t="str">
            <v>LIB</v>
          </cell>
          <cell r="BE290" t="str">
            <v>LIB</v>
          </cell>
          <cell r="BF290">
            <v>1</v>
          </cell>
          <cell r="BG290">
            <v>0</v>
          </cell>
          <cell r="BH290" t="str">
            <v/>
          </cell>
          <cell r="BI290" t="str">
            <v/>
          </cell>
          <cell r="BJ290" t="str">
            <v/>
          </cell>
          <cell r="BK290" t="str">
            <v/>
          </cell>
          <cell r="BL290">
            <v>140</v>
          </cell>
          <cell r="BM290">
            <v>511</v>
          </cell>
          <cell r="BN290">
            <v>190</v>
          </cell>
          <cell r="BO290">
            <v>1978</v>
          </cell>
          <cell r="BP290">
            <v>0</v>
          </cell>
          <cell r="BQ290">
            <v>2819</v>
          </cell>
        </row>
        <row r="291">
          <cell r="A291" t="str">
            <v>0110094</v>
          </cell>
          <cell r="B291" t="str">
            <v/>
          </cell>
          <cell r="C291" t="str">
            <v/>
          </cell>
          <cell r="D291" t="str">
            <v>CAJA SECUNDARIA C20</v>
          </cell>
          <cell r="E291" t="str">
            <v>LA GENERICA</v>
          </cell>
          <cell r="F291" t="str">
            <v>IN</v>
          </cell>
          <cell r="G291" t="str">
            <v>UNI</v>
          </cell>
          <cell r="H291" t="str">
            <v>0128</v>
          </cell>
          <cell r="I291" t="b">
            <v>1</v>
          </cell>
          <cell r="J291" t="b">
            <v>1</v>
          </cell>
          <cell r="K291" t="b">
            <v>0</v>
          </cell>
          <cell r="L291" t="str">
            <v>Compra</v>
          </cell>
          <cell r="M291" t="str">
            <v>N</v>
          </cell>
          <cell r="N291" t="b">
            <v>1</v>
          </cell>
          <cell r="O291">
            <v>0.01</v>
          </cell>
          <cell r="P291" t="b">
            <v>0</v>
          </cell>
          <cell r="Q291" t="str">
            <v>INTERNO</v>
          </cell>
          <cell r="R291">
            <v>0</v>
          </cell>
          <cell r="S291" t="str">
            <v/>
          </cell>
          <cell r="T291">
            <v>0</v>
          </cell>
          <cell r="U291" t="str">
            <v/>
          </cell>
          <cell r="V291">
            <v>0</v>
          </cell>
          <cell r="W291" t="str">
            <v/>
          </cell>
          <cell r="X291">
            <v>0</v>
          </cell>
          <cell r="Y291" t="str">
            <v/>
          </cell>
          <cell r="Z291" t="str">
            <v/>
          </cell>
          <cell r="AA291" t="str">
            <v>Cajas</v>
          </cell>
          <cell r="AB291">
            <v>0</v>
          </cell>
          <cell r="AC291" t="str">
            <v/>
          </cell>
          <cell r="AD291" t="str">
            <v/>
          </cell>
          <cell r="AE291" t="str">
            <v/>
          </cell>
          <cell r="AF291" t="str">
            <v/>
          </cell>
          <cell r="AG291">
            <v>0</v>
          </cell>
          <cell r="AH291" t="str">
            <v>EST</v>
          </cell>
          <cell r="AI291">
            <v>0</v>
          </cell>
          <cell r="AJ291" t="str">
            <v/>
          </cell>
          <cell r="AK291" t="str">
            <v/>
          </cell>
          <cell r="AM291">
            <v>0</v>
          </cell>
          <cell r="AN291" t="str">
            <v>UNI</v>
          </cell>
          <cell r="AO291" t="str">
            <v>***</v>
          </cell>
          <cell r="AP291" t="str">
            <v>zzzzzz</v>
          </cell>
          <cell r="AQ291" t="b">
            <v>0</v>
          </cell>
          <cell r="AR291" t="b">
            <v>1</v>
          </cell>
          <cell r="AS291">
            <v>15</v>
          </cell>
          <cell r="AT291">
            <v>4</v>
          </cell>
          <cell r="AU291">
            <v>1</v>
          </cell>
          <cell r="AV291">
            <v>0</v>
          </cell>
          <cell r="AW291" t="b">
            <v>0</v>
          </cell>
          <cell r="AX291" t="str">
            <v/>
          </cell>
          <cell r="AY291" t="b">
            <v>0</v>
          </cell>
          <cell r="AZ291" t="b">
            <v>0</v>
          </cell>
          <cell r="BA291">
            <v>0</v>
          </cell>
          <cell r="BB291">
            <v>0</v>
          </cell>
          <cell r="BC291">
            <v>45</v>
          </cell>
          <cell r="BD291" t="str">
            <v>LIB</v>
          </cell>
          <cell r="BE291" t="str">
            <v>LIB</v>
          </cell>
          <cell r="BF291">
            <v>1</v>
          </cell>
          <cell r="BG291">
            <v>0</v>
          </cell>
          <cell r="BH291" t="str">
            <v/>
          </cell>
          <cell r="BI291" t="str">
            <v/>
          </cell>
          <cell r="BJ291" t="str">
            <v/>
          </cell>
          <cell r="BK291" t="str">
            <v/>
          </cell>
          <cell r="BL291">
            <v>140</v>
          </cell>
          <cell r="BM291">
            <v>511</v>
          </cell>
          <cell r="BN291">
            <v>190</v>
          </cell>
          <cell r="BO291">
            <v>1978</v>
          </cell>
          <cell r="BP291">
            <v>0</v>
          </cell>
          <cell r="BQ291">
            <v>2819</v>
          </cell>
        </row>
        <row r="292">
          <cell r="A292" t="str">
            <v>0110095</v>
          </cell>
          <cell r="B292" t="str">
            <v/>
          </cell>
          <cell r="C292" t="str">
            <v/>
          </cell>
          <cell r="D292" t="str">
            <v>CAJA EMPANADA x 60</v>
          </cell>
          <cell r="E292" t="str">
            <v>GENERICA</v>
          </cell>
          <cell r="F292" t="str">
            <v>IN</v>
          </cell>
          <cell r="G292" t="str">
            <v>UNI</v>
          </cell>
          <cell r="H292" t="str">
            <v>0128</v>
          </cell>
          <cell r="I292" t="b">
            <v>1</v>
          </cell>
          <cell r="J292" t="b">
            <v>1</v>
          </cell>
          <cell r="K292" t="b">
            <v>0</v>
          </cell>
          <cell r="L292" t="str">
            <v>CompraVenta</v>
          </cell>
          <cell r="M292" t="str">
            <v>N</v>
          </cell>
          <cell r="N292" t="b">
            <v>1</v>
          </cell>
          <cell r="O292">
            <v>0.01</v>
          </cell>
          <cell r="P292" t="b">
            <v>0</v>
          </cell>
          <cell r="Q292" t="str">
            <v>INTERNO</v>
          </cell>
          <cell r="R292">
            <v>0</v>
          </cell>
          <cell r="S292" t="str">
            <v/>
          </cell>
          <cell r="T292">
            <v>0</v>
          </cell>
          <cell r="U292" t="str">
            <v/>
          </cell>
          <cell r="V292">
            <v>0</v>
          </cell>
          <cell r="W292" t="str">
            <v/>
          </cell>
          <cell r="X292">
            <v>0</v>
          </cell>
          <cell r="Y292" t="str">
            <v/>
          </cell>
          <cell r="Z292" t="str">
            <v/>
          </cell>
          <cell r="AA292" t="str">
            <v>Cajas</v>
          </cell>
          <cell r="AB292">
            <v>0</v>
          </cell>
          <cell r="AC292" t="str">
            <v/>
          </cell>
          <cell r="AD292" t="str">
            <v/>
          </cell>
          <cell r="AE292" t="str">
            <v/>
          </cell>
          <cell r="AF292" t="str">
            <v/>
          </cell>
          <cell r="AG292">
            <v>0</v>
          </cell>
          <cell r="AH292" t="str">
            <v>EST</v>
          </cell>
          <cell r="AI292">
            <v>0</v>
          </cell>
          <cell r="AJ292" t="str">
            <v/>
          </cell>
          <cell r="AK292" t="str">
            <v/>
          </cell>
          <cell r="AM292">
            <v>0</v>
          </cell>
          <cell r="AN292" t="str">
            <v>UNI</v>
          </cell>
          <cell r="AO292" t="str">
            <v>***</v>
          </cell>
          <cell r="AP292" t="str">
            <v>zzzzzz</v>
          </cell>
          <cell r="AQ292" t="b">
            <v>0</v>
          </cell>
          <cell r="AR292" t="b">
            <v>1</v>
          </cell>
          <cell r="AS292">
            <v>15</v>
          </cell>
          <cell r="AT292">
            <v>0</v>
          </cell>
          <cell r="AU292">
            <v>1</v>
          </cell>
          <cell r="AV292">
            <v>0.01</v>
          </cell>
          <cell r="AW292" t="b">
            <v>0</v>
          </cell>
          <cell r="AX292" t="str">
            <v/>
          </cell>
          <cell r="AY292" t="b">
            <v>0</v>
          </cell>
          <cell r="AZ292" t="b">
            <v>0</v>
          </cell>
          <cell r="BA292">
            <v>0</v>
          </cell>
          <cell r="BB292">
            <v>0</v>
          </cell>
          <cell r="BC292">
            <v>45</v>
          </cell>
          <cell r="BD292" t="str">
            <v>LIB</v>
          </cell>
          <cell r="BE292" t="str">
            <v>LIB</v>
          </cell>
          <cell r="BF292">
            <v>1</v>
          </cell>
          <cell r="BG292">
            <v>0</v>
          </cell>
          <cell r="BH292" t="str">
            <v/>
          </cell>
          <cell r="BI292" t="str">
            <v/>
          </cell>
          <cell r="BJ292" t="str">
            <v/>
          </cell>
          <cell r="BK292" t="str">
            <v/>
          </cell>
          <cell r="BL292">
            <v>140</v>
          </cell>
          <cell r="BM292">
            <v>511</v>
          </cell>
          <cell r="BN292">
            <v>190</v>
          </cell>
          <cell r="BO292">
            <v>1978</v>
          </cell>
          <cell r="BP292">
            <v>0</v>
          </cell>
          <cell r="BQ292">
            <v>2819</v>
          </cell>
        </row>
        <row r="293">
          <cell r="A293" t="str">
            <v>0110117</v>
          </cell>
          <cell r="B293" t="str">
            <v/>
          </cell>
          <cell r="C293" t="str">
            <v/>
          </cell>
          <cell r="D293" t="str">
            <v>ETIQUETAS 100 X 80 BLANCA</v>
          </cell>
          <cell r="E293" t="str">
            <v>ET 100X80X500</v>
          </cell>
          <cell r="F293" t="str">
            <v>AR</v>
          </cell>
          <cell r="G293" t="str">
            <v>UNI</v>
          </cell>
          <cell r="H293" t="str">
            <v>0128</v>
          </cell>
          <cell r="I293" t="b">
            <v>1</v>
          </cell>
          <cell r="J293" t="b">
            <v>0</v>
          </cell>
          <cell r="K293" t="b">
            <v>0</v>
          </cell>
          <cell r="L293" t="str">
            <v>CompraVenta</v>
          </cell>
          <cell r="M293" t="str">
            <v>N</v>
          </cell>
          <cell r="N293" t="b">
            <v>0</v>
          </cell>
          <cell r="O293">
            <v>0</v>
          </cell>
          <cell r="P293" t="b">
            <v>0</v>
          </cell>
          <cell r="Q293" t="str">
            <v>INTERNO</v>
          </cell>
          <cell r="R293">
            <v>0</v>
          </cell>
          <cell r="S293" t="str">
            <v/>
          </cell>
          <cell r="T293">
            <v>0</v>
          </cell>
          <cell r="U293" t="str">
            <v/>
          </cell>
          <cell r="V293">
            <v>0</v>
          </cell>
          <cell r="W293" t="str">
            <v/>
          </cell>
          <cell r="X293">
            <v>0</v>
          </cell>
          <cell r="Y293" t="str">
            <v/>
          </cell>
          <cell r="Z293" t="str">
            <v/>
          </cell>
          <cell r="AA293" t="str">
            <v/>
          </cell>
          <cell r="AB293">
            <v>0</v>
          </cell>
          <cell r="AC293" t="str">
            <v/>
          </cell>
          <cell r="AD293" t="str">
            <v/>
          </cell>
          <cell r="AE293" t="str">
            <v/>
          </cell>
          <cell r="AF293" t="str">
            <v/>
          </cell>
          <cell r="AG293">
            <v>0</v>
          </cell>
          <cell r="AH293" t="str">
            <v>N-EST</v>
          </cell>
          <cell r="AI293">
            <v>0</v>
          </cell>
          <cell r="AJ293" t="str">
            <v/>
          </cell>
          <cell r="AK293" t="str">
            <v/>
          </cell>
          <cell r="AM293">
            <v>0</v>
          </cell>
          <cell r="AN293" t="str">
            <v>UNI</v>
          </cell>
          <cell r="AO293" t="str">
            <v>***</v>
          </cell>
          <cell r="AP293" t="str">
            <v>zzzzzz</v>
          </cell>
          <cell r="AQ293" t="b">
            <v>0</v>
          </cell>
          <cell r="AR293" t="b">
            <v>1</v>
          </cell>
          <cell r="AS293">
            <v>0</v>
          </cell>
          <cell r="AT293">
            <v>0</v>
          </cell>
          <cell r="AU293">
            <v>1</v>
          </cell>
          <cell r="AV293">
            <v>0.01</v>
          </cell>
          <cell r="AW293" t="b">
            <v>0</v>
          </cell>
          <cell r="AX293" t="str">
            <v/>
          </cell>
          <cell r="AY293" t="b">
            <v>0</v>
          </cell>
          <cell r="AZ293" t="b">
            <v>0</v>
          </cell>
          <cell r="BA293">
            <v>0</v>
          </cell>
          <cell r="BB293">
            <v>0</v>
          </cell>
          <cell r="BC293">
            <v>0</v>
          </cell>
          <cell r="BD293" t="str">
            <v>LIB</v>
          </cell>
          <cell r="BE293" t="str">
            <v>LIB</v>
          </cell>
          <cell r="BF293">
            <v>1</v>
          </cell>
          <cell r="BG293">
            <v>0</v>
          </cell>
          <cell r="BH293" t="str">
            <v/>
          </cell>
          <cell r="BI293" t="str">
            <v/>
          </cell>
          <cell r="BJ293" t="str">
            <v/>
          </cell>
          <cell r="BK293" t="str">
            <v/>
          </cell>
          <cell r="BL293">
            <v>140</v>
          </cell>
          <cell r="BM293">
            <v>511</v>
          </cell>
          <cell r="BN293">
            <v>190</v>
          </cell>
          <cell r="BO293">
            <v>1978</v>
          </cell>
          <cell r="BP293">
            <v>0</v>
          </cell>
          <cell r="BQ293">
            <v>2819</v>
          </cell>
        </row>
        <row r="294">
          <cell r="A294" t="str">
            <v>0110118</v>
          </cell>
          <cell r="B294" t="str">
            <v/>
          </cell>
          <cell r="C294" t="str">
            <v/>
          </cell>
          <cell r="D294" t="str">
            <v>ETIQUETA 110X124  ILUST AMA</v>
          </cell>
          <cell r="E294" t="str">
            <v>ET 100 X150 X300</v>
          </cell>
          <cell r="F294" t="str">
            <v>AR</v>
          </cell>
          <cell r="G294" t="str">
            <v>UNI</v>
          </cell>
          <cell r="H294" t="str">
            <v>0128</v>
          </cell>
          <cell r="I294" t="b">
            <v>1</v>
          </cell>
          <cell r="J294" t="b">
            <v>0</v>
          </cell>
          <cell r="K294" t="b">
            <v>0</v>
          </cell>
          <cell r="L294" t="str">
            <v>CompraVenta</v>
          </cell>
          <cell r="M294" t="str">
            <v>N</v>
          </cell>
          <cell r="N294" t="b">
            <v>0</v>
          </cell>
          <cell r="O294">
            <v>0</v>
          </cell>
          <cell r="P294" t="b">
            <v>0</v>
          </cell>
          <cell r="Q294" t="str">
            <v>INTERNO</v>
          </cell>
          <cell r="R294">
            <v>0</v>
          </cell>
          <cell r="S294" t="str">
            <v/>
          </cell>
          <cell r="T294">
            <v>0</v>
          </cell>
          <cell r="U294" t="str">
            <v/>
          </cell>
          <cell r="V294">
            <v>0</v>
          </cell>
          <cell r="W294" t="str">
            <v/>
          </cell>
          <cell r="X294">
            <v>0</v>
          </cell>
          <cell r="Y294" t="str">
            <v/>
          </cell>
          <cell r="Z294" t="str">
            <v/>
          </cell>
          <cell r="AA294" t="str">
            <v/>
          </cell>
          <cell r="AB294">
            <v>0</v>
          </cell>
          <cell r="AC294" t="str">
            <v/>
          </cell>
          <cell r="AD294" t="str">
            <v/>
          </cell>
          <cell r="AE294" t="str">
            <v/>
          </cell>
          <cell r="AF294" t="str">
            <v/>
          </cell>
          <cell r="AG294">
            <v>0</v>
          </cell>
          <cell r="AH294" t="str">
            <v>N-EST</v>
          </cell>
          <cell r="AI294">
            <v>0</v>
          </cell>
          <cell r="AJ294" t="str">
            <v/>
          </cell>
          <cell r="AK294" t="str">
            <v/>
          </cell>
          <cell r="AM294">
            <v>0</v>
          </cell>
          <cell r="AN294" t="str">
            <v>UNI</v>
          </cell>
          <cell r="AO294" t="str">
            <v>***</v>
          </cell>
          <cell r="AP294" t="str">
            <v>zzzzzz</v>
          </cell>
          <cell r="AQ294" t="b">
            <v>0</v>
          </cell>
          <cell r="AR294" t="b">
            <v>1</v>
          </cell>
          <cell r="AS294">
            <v>0</v>
          </cell>
          <cell r="AT294">
            <v>0</v>
          </cell>
          <cell r="AU294">
            <v>1</v>
          </cell>
          <cell r="AV294">
            <v>0.01</v>
          </cell>
          <cell r="AW294" t="b">
            <v>0</v>
          </cell>
          <cell r="AX294" t="str">
            <v/>
          </cell>
          <cell r="AY294" t="b">
            <v>0</v>
          </cell>
          <cell r="AZ294" t="b">
            <v>0</v>
          </cell>
          <cell r="BA294">
            <v>0</v>
          </cell>
          <cell r="BB294">
            <v>0</v>
          </cell>
          <cell r="BC294">
            <v>0</v>
          </cell>
          <cell r="BD294" t="str">
            <v>LIB</v>
          </cell>
          <cell r="BE294" t="str">
            <v>LIB</v>
          </cell>
          <cell r="BF294">
            <v>1</v>
          </cell>
          <cell r="BG294">
            <v>0</v>
          </cell>
          <cell r="BH294" t="str">
            <v/>
          </cell>
          <cell r="BI294" t="str">
            <v/>
          </cell>
          <cell r="BJ294" t="str">
            <v/>
          </cell>
          <cell r="BK294" t="str">
            <v/>
          </cell>
          <cell r="BL294">
            <v>140</v>
          </cell>
          <cell r="BM294">
            <v>511</v>
          </cell>
          <cell r="BN294">
            <v>190</v>
          </cell>
          <cell r="BO294">
            <v>1978</v>
          </cell>
          <cell r="BP294">
            <v>0</v>
          </cell>
          <cell r="BQ294">
            <v>2819</v>
          </cell>
        </row>
        <row r="295">
          <cell r="A295" t="str">
            <v>0110119</v>
          </cell>
          <cell r="B295" t="str">
            <v/>
          </cell>
          <cell r="C295" t="str">
            <v/>
          </cell>
          <cell r="D295" t="str">
            <v>ETIQUE 100 X080 ILUSTRA</v>
          </cell>
          <cell r="E295" t="str">
            <v>ET 100X080X00500</v>
          </cell>
          <cell r="F295" t="str">
            <v>AR</v>
          </cell>
          <cell r="G295" t="str">
            <v>UNI</v>
          </cell>
          <cell r="H295" t="str">
            <v>0128</v>
          </cell>
          <cell r="I295" t="b">
            <v>1</v>
          </cell>
          <cell r="J295" t="b">
            <v>0</v>
          </cell>
          <cell r="K295" t="b">
            <v>0</v>
          </cell>
          <cell r="L295" t="str">
            <v>CompraVenta</v>
          </cell>
          <cell r="M295" t="str">
            <v>N</v>
          </cell>
          <cell r="N295" t="b">
            <v>0</v>
          </cell>
          <cell r="O295">
            <v>0</v>
          </cell>
          <cell r="P295" t="b">
            <v>0</v>
          </cell>
          <cell r="Q295" t="str">
            <v>INTERNO</v>
          </cell>
          <cell r="R295">
            <v>0</v>
          </cell>
          <cell r="S295" t="str">
            <v/>
          </cell>
          <cell r="T295">
            <v>0</v>
          </cell>
          <cell r="U295" t="str">
            <v/>
          </cell>
          <cell r="V295">
            <v>0</v>
          </cell>
          <cell r="W295" t="str">
            <v/>
          </cell>
          <cell r="X295">
            <v>0</v>
          </cell>
          <cell r="Y295" t="str">
            <v/>
          </cell>
          <cell r="Z295" t="str">
            <v/>
          </cell>
          <cell r="AA295" t="str">
            <v/>
          </cell>
          <cell r="AB295">
            <v>0</v>
          </cell>
          <cell r="AC295" t="str">
            <v/>
          </cell>
          <cell r="AD295" t="str">
            <v/>
          </cell>
          <cell r="AE295" t="str">
            <v/>
          </cell>
          <cell r="AF295" t="str">
            <v/>
          </cell>
          <cell r="AG295">
            <v>0</v>
          </cell>
          <cell r="AH295" t="str">
            <v>N-EST</v>
          </cell>
          <cell r="AI295">
            <v>0</v>
          </cell>
          <cell r="AJ295" t="str">
            <v/>
          </cell>
          <cell r="AK295" t="str">
            <v/>
          </cell>
          <cell r="AM295">
            <v>0</v>
          </cell>
          <cell r="AN295" t="str">
            <v>UNI</v>
          </cell>
          <cell r="AO295" t="str">
            <v>***</v>
          </cell>
          <cell r="AP295" t="str">
            <v>zzzzzz</v>
          </cell>
          <cell r="AQ295" t="b">
            <v>0</v>
          </cell>
          <cell r="AR295" t="b">
            <v>1</v>
          </cell>
          <cell r="AS295">
            <v>0</v>
          </cell>
          <cell r="AT295">
            <v>0</v>
          </cell>
          <cell r="AU295">
            <v>1</v>
          </cell>
          <cell r="AV295">
            <v>0.01</v>
          </cell>
          <cell r="AW295" t="b">
            <v>0</v>
          </cell>
          <cell r="AX295" t="str">
            <v/>
          </cell>
          <cell r="AY295" t="b">
            <v>0</v>
          </cell>
          <cell r="AZ295" t="b">
            <v>0</v>
          </cell>
          <cell r="BA295">
            <v>0</v>
          </cell>
          <cell r="BB295">
            <v>0</v>
          </cell>
          <cell r="BC295">
            <v>0</v>
          </cell>
          <cell r="BD295" t="str">
            <v>LIB</v>
          </cell>
          <cell r="BE295" t="str">
            <v>LIB</v>
          </cell>
          <cell r="BF295">
            <v>1</v>
          </cell>
          <cell r="BG295">
            <v>0</v>
          </cell>
          <cell r="BH295" t="str">
            <v/>
          </cell>
          <cell r="BI295" t="str">
            <v/>
          </cell>
          <cell r="BJ295" t="str">
            <v/>
          </cell>
          <cell r="BK295" t="str">
            <v/>
          </cell>
          <cell r="BL295">
            <v>140</v>
          </cell>
          <cell r="BM295">
            <v>511</v>
          </cell>
          <cell r="BN295">
            <v>190</v>
          </cell>
          <cell r="BO295">
            <v>1978</v>
          </cell>
          <cell r="BP295">
            <v>0</v>
          </cell>
          <cell r="BQ295">
            <v>2819</v>
          </cell>
        </row>
        <row r="296">
          <cell r="A296" t="str">
            <v>0110120</v>
          </cell>
          <cell r="B296" t="str">
            <v/>
          </cell>
          <cell r="C296" t="str">
            <v/>
          </cell>
          <cell r="D296" t="str">
            <v>ETIQUE 100 X122 ILUST BLANCA</v>
          </cell>
          <cell r="E296" t="str">
            <v>ET 100X150 ILUST</v>
          </cell>
          <cell r="F296" t="str">
            <v>IN</v>
          </cell>
          <cell r="G296" t="str">
            <v>UNI</v>
          </cell>
          <cell r="H296" t="str">
            <v>0128</v>
          </cell>
          <cell r="I296" t="b">
            <v>1</v>
          </cell>
          <cell r="J296" t="b">
            <v>0</v>
          </cell>
          <cell r="K296" t="b">
            <v>0</v>
          </cell>
          <cell r="L296" t="str">
            <v>CompraVenta</v>
          </cell>
          <cell r="M296" t="str">
            <v>N</v>
          </cell>
          <cell r="N296" t="b">
            <v>1</v>
          </cell>
          <cell r="O296">
            <v>0.01</v>
          </cell>
          <cell r="P296" t="b">
            <v>0</v>
          </cell>
          <cell r="Q296" t="str">
            <v>INTERNO</v>
          </cell>
          <cell r="R296">
            <v>0</v>
          </cell>
          <cell r="S296" t="str">
            <v/>
          </cell>
          <cell r="T296">
            <v>0</v>
          </cell>
          <cell r="U296" t="str">
            <v/>
          </cell>
          <cell r="V296">
            <v>0</v>
          </cell>
          <cell r="W296" t="str">
            <v/>
          </cell>
          <cell r="X296">
            <v>0</v>
          </cell>
          <cell r="Y296" t="str">
            <v/>
          </cell>
          <cell r="Z296" t="str">
            <v/>
          </cell>
          <cell r="AA296" t="str">
            <v>Etique</v>
          </cell>
          <cell r="AB296">
            <v>0</v>
          </cell>
          <cell r="AC296" t="str">
            <v/>
          </cell>
          <cell r="AD296" t="str">
            <v/>
          </cell>
          <cell r="AE296" t="str">
            <v/>
          </cell>
          <cell r="AF296" t="str">
            <v/>
          </cell>
          <cell r="AG296">
            <v>0</v>
          </cell>
          <cell r="AH296" t="str">
            <v>N-EST</v>
          </cell>
          <cell r="AI296">
            <v>0</v>
          </cell>
          <cell r="AJ296" t="str">
            <v/>
          </cell>
          <cell r="AK296" t="str">
            <v/>
          </cell>
          <cell r="AM296">
            <v>0</v>
          </cell>
          <cell r="AN296" t="str">
            <v>UNI</v>
          </cell>
          <cell r="AO296" t="str">
            <v>***</v>
          </cell>
          <cell r="AP296" t="str">
            <v>zzzzzz</v>
          </cell>
          <cell r="AQ296" t="b">
            <v>0</v>
          </cell>
          <cell r="AR296" t="b">
            <v>1</v>
          </cell>
          <cell r="AS296">
            <v>10</v>
          </cell>
          <cell r="AT296">
            <v>3</v>
          </cell>
          <cell r="AU296">
            <v>0</v>
          </cell>
          <cell r="AV296">
            <v>0</v>
          </cell>
          <cell r="AW296" t="b">
            <v>0</v>
          </cell>
          <cell r="AX296" t="str">
            <v/>
          </cell>
          <cell r="AY296" t="b">
            <v>0</v>
          </cell>
          <cell r="AZ296" t="b">
            <v>0</v>
          </cell>
          <cell r="BA296">
            <v>0</v>
          </cell>
          <cell r="BB296">
            <v>0</v>
          </cell>
          <cell r="BC296">
            <v>45</v>
          </cell>
          <cell r="BD296" t="str">
            <v>LIB</v>
          </cell>
          <cell r="BE296" t="str">
            <v>LIB</v>
          </cell>
          <cell r="BF296">
            <v>1</v>
          </cell>
          <cell r="BG296">
            <v>0</v>
          </cell>
          <cell r="BH296" t="str">
            <v/>
          </cell>
          <cell r="BI296" t="str">
            <v/>
          </cell>
          <cell r="BJ296" t="str">
            <v/>
          </cell>
          <cell r="BK296" t="str">
            <v/>
          </cell>
          <cell r="BL296">
            <v>140</v>
          </cell>
          <cell r="BM296">
            <v>511</v>
          </cell>
          <cell r="BN296">
            <v>190</v>
          </cell>
          <cell r="BO296">
            <v>1978</v>
          </cell>
          <cell r="BP296">
            <v>0</v>
          </cell>
          <cell r="BQ296">
            <v>2819</v>
          </cell>
        </row>
        <row r="297">
          <cell r="A297" t="str">
            <v>0110121</v>
          </cell>
          <cell r="B297" t="str">
            <v>ET 100X150 IL M</v>
          </cell>
          <cell r="C297" t="str">
            <v/>
          </cell>
          <cell r="D297" t="str">
            <v>ETIQUE 100 X150 ILUSTRC MAGENT</v>
          </cell>
          <cell r="E297" t="str">
            <v/>
          </cell>
          <cell r="F297" t="str">
            <v>AR</v>
          </cell>
          <cell r="G297" t="str">
            <v>UNI</v>
          </cell>
          <cell r="H297" t="str">
            <v>0128</v>
          </cell>
          <cell r="I297" t="b">
            <v>1</v>
          </cell>
          <cell r="J297" t="b">
            <v>0</v>
          </cell>
          <cell r="K297" t="b">
            <v>0</v>
          </cell>
          <cell r="L297" t="str">
            <v>CompraVenta</v>
          </cell>
          <cell r="M297" t="str">
            <v>N</v>
          </cell>
          <cell r="N297" t="b">
            <v>0</v>
          </cell>
          <cell r="O297">
            <v>0</v>
          </cell>
          <cell r="P297" t="b">
            <v>0</v>
          </cell>
          <cell r="Q297" t="str">
            <v>INTERNO</v>
          </cell>
          <cell r="R297">
            <v>0</v>
          </cell>
          <cell r="S297" t="str">
            <v/>
          </cell>
          <cell r="T297">
            <v>0</v>
          </cell>
          <cell r="U297" t="str">
            <v/>
          </cell>
          <cell r="V297">
            <v>0</v>
          </cell>
          <cell r="W297" t="str">
            <v/>
          </cell>
          <cell r="X297">
            <v>0</v>
          </cell>
          <cell r="Y297" t="str">
            <v/>
          </cell>
          <cell r="Z297" t="str">
            <v/>
          </cell>
          <cell r="AA297" t="str">
            <v/>
          </cell>
          <cell r="AB297">
            <v>0</v>
          </cell>
          <cell r="AC297" t="str">
            <v/>
          </cell>
          <cell r="AD297" t="str">
            <v/>
          </cell>
          <cell r="AE297" t="str">
            <v/>
          </cell>
          <cell r="AF297" t="str">
            <v/>
          </cell>
          <cell r="AG297">
            <v>0</v>
          </cell>
          <cell r="AH297" t="str">
            <v>N-EST</v>
          </cell>
          <cell r="AI297">
            <v>0</v>
          </cell>
          <cell r="AJ297" t="str">
            <v/>
          </cell>
          <cell r="AK297" t="str">
            <v/>
          </cell>
          <cell r="AM297">
            <v>0</v>
          </cell>
          <cell r="AN297" t="str">
            <v>UNI</v>
          </cell>
          <cell r="AO297" t="str">
            <v>***</v>
          </cell>
          <cell r="AP297" t="str">
            <v>zzzzzz</v>
          </cell>
          <cell r="AQ297" t="b">
            <v>0</v>
          </cell>
          <cell r="AR297" t="b">
            <v>1</v>
          </cell>
          <cell r="AS297">
            <v>0</v>
          </cell>
          <cell r="AT297">
            <v>0</v>
          </cell>
          <cell r="AU297">
            <v>1</v>
          </cell>
          <cell r="AV297">
            <v>0.01</v>
          </cell>
          <cell r="AW297" t="b">
            <v>0</v>
          </cell>
          <cell r="AX297" t="str">
            <v/>
          </cell>
          <cell r="AY297" t="b">
            <v>0</v>
          </cell>
          <cell r="AZ297" t="b">
            <v>0</v>
          </cell>
          <cell r="BA297">
            <v>0</v>
          </cell>
          <cell r="BB297">
            <v>0</v>
          </cell>
          <cell r="BC297">
            <v>0</v>
          </cell>
          <cell r="BD297" t="str">
            <v>LIB</v>
          </cell>
          <cell r="BE297" t="str">
            <v>LIB</v>
          </cell>
          <cell r="BF297">
            <v>1</v>
          </cell>
          <cell r="BG297">
            <v>0</v>
          </cell>
          <cell r="BH297" t="str">
            <v/>
          </cell>
          <cell r="BI297" t="str">
            <v/>
          </cell>
          <cell r="BJ297" t="str">
            <v/>
          </cell>
          <cell r="BK297" t="str">
            <v/>
          </cell>
          <cell r="BL297">
            <v>140</v>
          </cell>
          <cell r="BM297">
            <v>511</v>
          </cell>
          <cell r="BN297">
            <v>190</v>
          </cell>
          <cell r="BO297">
            <v>1978</v>
          </cell>
          <cell r="BP297">
            <v>0</v>
          </cell>
          <cell r="BQ297">
            <v>2819</v>
          </cell>
        </row>
        <row r="298">
          <cell r="A298" t="str">
            <v>0110122</v>
          </cell>
          <cell r="B298" t="str">
            <v>ET 35X25 AMAR</v>
          </cell>
          <cell r="C298" t="str">
            <v/>
          </cell>
          <cell r="D298" t="str">
            <v>ETIQUE 35X25 AMARILLAS</v>
          </cell>
          <cell r="E298" t="str">
            <v/>
          </cell>
          <cell r="F298" t="str">
            <v>AR</v>
          </cell>
          <cell r="G298" t="str">
            <v>UNI</v>
          </cell>
          <cell r="H298" t="str">
            <v>0128</v>
          </cell>
          <cell r="I298" t="b">
            <v>1</v>
          </cell>
          <cell r="J298" t="b">
            <v>0</v>
          </cell>
          <cell r="K298" t="b">
            <v>0</v>
          </cell>
          <cell r="L298" t="str">
            <v>CompraVenta</v>
          </cell>
          <cell r="M298" t="str">
            <v>N</v>
          </cell>
          <cell r="N298" t="b">
            <v>0</v>
          </cell>
          <cell r="O298">
            <v>0</v>
          </cell>
          <cell r="P298" t="b">
            <v>0</v>
          </cell>
          <cell r="Q298" t="str">
            <v>INTERNO</v>
          </cell>
          <cell r="R298">
            <v>0</v>
          </cell>
          <cell r="S298" t="str">
            <v/>
          </cell>
          <cell r="T298">
            <v>0</v>
          </cell>
          <cell r="U298" t="str">
            <v/>
          </cell>
          <cell r="V298">
            <v>0</v>
          </cell>
          <cell r="W298" t="str">
            <v/>
          </cell>
          <cell r="X298">
            <v>0</v>
          </cell>
          <cell r="Y298" t="str">
            <v/>
          </cell>
          <cell r="Z298" t="str">
            <v/>
          </cell>
          <cell r="AA298" t="str">
            <v/>
          </cell>
          <cell r="AB298">
            <v>0</v>
          </cell>
          <cell r="AC298" t="str">
            <v/>
          </cell>
          <cell r="AD298" t="str">
            <v/>
          </cell>
          <cell r="AE298" t="str">
            <v/>
          </cell>
          <cell r="AF298" t="str">
            <v/>
          </cell>
          <cell r="AG298">
            <v>0</v>
          </cell>
          <cell r="AH298" t="str">
            <v>N-EST</v>
          </cell>
          <cell r="AI298">
            <v>0</v>
          </cell>
          <cell r="AJ298" t="str">
            <v/>
          </cell>
          <cell r="AK298" t="str">
            <v/>
          </cell>
          <cell r="AM298">
            <v>0</v>
          </cell>
          <cell r="AN298" t="str">
            <v>UNI</v>
          </cell>
          <cell r="AO298" t="str">
            <v>***</v>
          </cell>
          <cell r="AP298" t="str">
            <v>zzzzzz</v>
          </cell>
          <cell r="AQ298" t="b">
            <v>0</v>
          </cell>
          <cell r="AR298" t="b">
            <v>1</v>
          </cell>
          <cell r="AS298">
            <v>0</v>
          </cell>
          <cell r="AT298">
            <v>0</v>
          </cell>
          <cell r="AU298">
            <v>1</v>
          </cell>
          <cell r="AV298">
            <v>0.01</v>
          </cell>
          <cell r="AW298" t="b">
            <v>0</v>
          </cell>
          <cell r="AX298" t="str">
            <v/>
          </cell>
          <cell r="AY298" t="b">
            <v>0</v>
          </cell>
          <cell r="AZ298" t="b">
            <v>0</v>
          </cell>
          <cell r="BA298">
            <v>0</v>
          </cell>
          <cell r="BB298">
            <v>0</v>
          </cell>
          <cell r="BC298">
            <v>0</v>
          </cell>
          <cell r="BD298" t="str">
            <v>LIB</v>
          </cell>
          <cell r="BE298" t="str">
            <v>LIB</v>
          </cell>
          <cell r="BF298">
            <v>1</v>
          </cell>
          <cell r="BG298">
            <v>0</v>
          </cell>
          <cell r="BH298" t="str">
            <v/>
          </cell>
          <cell r="BI298" t="str">
            <v/>
          </cell>
          <cell r="BJ298" t="str">
            <v/>
          </cell>
          <cell r="BK298" t="str">
            <v/>
          </cell>
          <cell r="BL298">
            <v>140</v>
          </cell>
          <cell r="BM298">
            <v>511</v>
          </cell>
          <cell r="BN298">
            <v>190</v>
          </cell>
          <cell r="BO298">
            <v>1978</v>
          </cell>
          <cell r="BP298">
            <v>0</v>
          </cell>
          <cell r="BQ298">
            <v>2819</v>
          </cell>
        </row>
        <row r="299">
          <cell r="A299" t="str">
            <v>0110123</v>
          </cell>
          <cell r="B299" t="str">
            <v/>
          </cell>
          <cell r="C299" t="str">
            <v/>
          </cell>
          <cell r="D299" t="str">
            <v>BOLSA AZUL 45 X 60 X 60 MIC</v>
          </cell>
          <cell r="E299" t="str">
            <v/>
          </cell>
          <cell r="F299" t="str">
            <v>AR</v>
          </cell>
          <cell r="G299" t="str">
            <v>UNI</v>
          </cell>
          <cell r="H299" t="str">
            <v>0128</v>
          </cell>
          <cell r="I299" t="b">
            <v>1</v>
          </cell>
          <cell r="J299" t="b">
            <v>0</v>
          </cell>
          <cell r="K299" t="b">
            <v>0</v>
          </cell>
          <cell r="L299" t="str">
            <v>CompraVenta</v>
          </cell>
          <cell r="M299" t="str">
            <v>N</v>
          </cell>
          <cell r="N299" t="b">
            <v>0</v>
          </cell>
          <cell r="O299">
            <v>0</v>
          </cell>
          <cell r="P299" t="b">
            <v>0</v>
          </cell>
          <cell r="Q299" t="str">
            <v>INTERNO</v>
          </cell>
          <cell r="R299">
            <v>0</v>
          </cell>
          <cell r="S299" t="str">
            <v/>
          </cell>
          <cell r="T299">
            <v>0</v>
          </cell>
          <cell r="U299" t="str">
            <v/>
          </cell>
          <cell r="V299">
            <v>0</v>
          </cell>
          <cell r="W299" t="str">
            <v/>
          </cell>
          <cell r="X299">
            <v>0</v>
          </cell>
          <cell r="Y299" t="str">
            <v/>
          </cell>
          <cell r="Z299" t="str">
            <v/>
          </cell>
          <cell r="AA299" t="str">
            <v>Bolsas</v>
          </cell>
          <cell r="AB299">
            <v>0</v>
          </cell>
          <cell r="AC299" t="str">
            <v/>
          </cell>
          <cell r="AD299" t="str">
            <v/>
          </cell>
          <cell r="AE299" t="str">
            <v/>
          </cell>
          <cell r="AF299" t="str">
            <v/>
          </cell>
          <cell r="AG299">
            <v>0</v>
          </cell>
          <cell r="AH299" t="str">
            <v>N-EST</v>
          </cell>
          <cell r="AI299">
            <v>0</v>
          </cell>
          <cell r="AJ299" t="str">
            <v/>
          </cell>
          <cell r="AK299" t="str">
            <v/>
          </cell>
          <cell r="AM299">
            <v>0</v>
          </cell>
          <cell r="AN299" t="str">
            <v>UNI</v>
          </cell>
          <cell r="AO299" t="str">
            <v>***</v>
          </cell>
          <cell r="AP299" t="str">
            <v>zzzzzz</v>
          </cell>
          <cell r="AQ299" t="b">
            <v>0</v>
          </cell>
          <cell r="AR299" t="b">
            <v>1</v>
          </cell>
          <cell r="AS299">
            <v>30</v>
          </cell>
          <cell r="AT299">
            <v>2</v>
          </cell>
          <cell r="AU299">
            <v>0</v>
          </cell>
          <cell r="AV299">
            <v>0</v>
          </cell>
          <cell r="AW299" t="b">
            <v>0</v>
          </cell>
          <cell r="AX299" t="str">
            <v/>
          </cell>
          <cell r="AY299" t="b">
            <v>0</v>
          </cell>
          <cell r="AZ299" t="b">
            <v>0</v>
          </cell>
          <cell r="BA299">
            <v>0</v>
          </cell>
          <cell r="BB299">
            <v>0</v>
          </cell>
          <cell r="BC299">
            <v>0</v>
          </cell>
          <cell r="BD299" t="str">
            <v>LIB</v>
          </cell>
          <cell r="BE299" t="str">
            <v>LIB</v>
          </cell>
          <cell r="BF299">
            <v>1</v>
          </cell>
          <cell r="BG299">
            <v>0</v>
          </cell>
          <cell r="BH299" t="str">
            <v/>
          </cell>
          <cell r="BI299" t="str">
            <v/>
          </cell>
          <cell r="BJ299" t="str">
            <v/>
          </cell>
          <cell r="BK299" t="str">
            <v/>
          </cell>
          <cell r="BL299">
            <v>140</v>
          </cell>
          <cell r="BM299">
            <v>511</v>
          </cell>
          <cell r="BN299">
            <v>190</v>
          </cell>
          <cell r="BO299">
            <v>1978</v>
          </cell>
          <cell r="BP299">
            <v>0</v>
          </cell>
          <cell r="BQ299">
            <v>2819</v>
          </cell>
        </row>
        <row r="300">
          <cell r="A300" t="str">
            <v>0110124</v>
          </cell>
          <cell r="B300" t="str">
            <v/>
          </cell>
          <cell r="C300" t="str">
            <v/>
          </cell>
          <cell r="D300" t="str">
            <v>BOLSA AZUL 25 X 35 X 50 MIC</v>
          </cell>
          <cell r="E300" t="str">
            <v/>
          </cell>
          <cell r="F300" t="str">
            <v>AR</v>
          </cell>
          <cell r="G300" t="str">
            <v>UNI</v>
          </cell>
          <cell r="H300" t="str">
            <v>0128</v>
          </cell>
          <cell r="I300" t="b">
            <v>1</v>
          </cell>
          <cell r="J300" t="b">
            <v>0</v>
          </cell>
          <cell r="K300" t="b">
            <v>0</v>
          </cell>
          <cell r="L300" t="str">
            <v>CompraVenta</v>
          </cell>
          <cell r="M300" t="str">
            <v>N</v>
          </cell>
          <cell r="N300" t="b">
            <v>0</v>
          </cell>
          <cell r="O300">
            <v>0</v>
          </cell>
          <cell r="P300" t="b">
            <v>0</v>
          </cell>
          <cell r="Q300" t="str">
            <v>INTERNO</v>
          </cell>
          <cell r="R300">
            <v>0</v>
          </cell>
          <cell r="S300" t="str">
            <v/>
          </cell>
          <cell r="T300">
            <v>0</v>
          </cell>
          <cell r="U300" t="str">
            <v/>
          </cell>
          <cell r="V300">
            <v>0</v>
          </cell>
          <cell r="W300" t="str">
            <v/>
          </cell>
          <cell r="X300">
            <v>0</v>
          </cell>
          <cell r="Y300" t="str">
            <v/>
          </cell>
          <cell r="Z300" t="str">
            <v/>
          </cell>
          <cell r="AA300" t="str">
            <v/>
          </cell>
          <cell r="AB300">
            <v>0</v>
          </cell>
          <cell r="AC300" t="str">
            <v/>
          </cell>
          <cell r="AD300" t="str">
            <v/>
          </cell>
          <cell r="AE300" t="str">
            <v/>
          </cell>
          <cell r="AF300" t="str">
            <v/>
          </cell>
          <cell r="AG300">
            <v>0</v>
          </cell>
          <cell r="AH300" t="str">
            <v>N-EST</v>
          </cell>
          <cell r="AI300">
            <v>0</v>
          </cell>
          <cell r="AJ300" t="str">
            <v/>
          </cell>
          <cell r="AK300" t="str">
            <v/>
          </cell>
          <cell r="AM300">
            <v>0</v>
          </cell>
          <cell r="AN300" t="str">
            <v>UNI</v>
          </cell>
          <cell r="AO300" t="str">
            <v>***</v>
          </cell>
          <cell r="AP300" t="str">
            <v>zzzzzz</v>
          </cell>
          <cell r="AQ300" t="b">
            <v>0</v>
          </cell>
          <cell r="AR300" t="b">
            <v>1</v>
          </cell>
          <cell r="AS300">
            <v>30</v>
          </cell>
          <cell r="AT300">
            <v>2</v>
          </cell>
          <cell r="AU300">
            <v>1</v>
          </cell>
          <cell r="AV300">
            <v>0</v>
          </cell>
          <cell r="AW300" t="b">
            <v>0</v>
          </cell>
          <cell r="AX300" t="str">
            <v/>
          </cell>
          <cell r="AY300" t="b">
            <v>0</v>
          </cell>
          <cell r="AZ300" t="b">
            <v>0</v>
          </cell>
          <cell r="BA300">
            <v>0</v>
          </cell>
          <cell r="BB300">
            <v>0</v>
          </cell>
          <cell r="BC300">
            <v>0</v>
          </cell>
          <cell r="BD300" t="str">
            <v>LIB</v>
          </cell>
          <cell r="BE300" t="str">
            <v>LIB</v>
          </cell>
          <cell r="BF300">
            <v>1</v>
          </cell>
          <cell r="BG300">
            <v>0</v>
          </cell>
          <cell r="BH300" t="str">
            <v/>
          </cell>
          <cell r="BI300" t="str">
            <v/>
          </cell>
          <cell r="BJ300" t="str">
            <v/>
          </cell>
          <cell r="BK300" t="str">
            <v/>
          </cell>
          <cell r="BL300">
            <v>140</v>
          </cell>
          <cell r="BM300">
            <v>511</v>
          </cell>
          <cell r="BN300">
            <v>190</v>
          </cell>
          <cell r="BO300">
            <v>1978</v>
          </cell>
          <cell r="BP300">
            <v>0</v>
          </cell>
          <cell r="BQ300">
            <v>2819</v>
          </cell>
        </row>
        <row r="301">
          <cell r="A301" t="str">
            <v>0110125</v>
          </cell>
          <cell r="B301" t="str">
            <v/>
          </cell>
          <cell r="C301" t="str">
            <v/>
          </cell>
          <cell r="D301" t="str">
            <v>BOLSA AZUL 15 X 25 X 20</v>
          </cell>
          <cell r="E301" t="str">
            <v/>
          </cell>
          <cell r="F301" t="str">
            <v>AR</v>
          </cell>
          <cell r="G301" t="str">
            <v>UNI</v>
          </cell>
          <cell r="H301" t="str">
            <v>0128</v>
          </cell>
          <cell r="I301" t="b">
            <v>1</v>
          </cell>
          <cell r="J301" t="b">
            <v>0</v>
          </cell>
          <cell r="K301" t="b">
            <v>0</v>
          </cell>
          <cell r="L301" t="str">
            <v>CompraVenta</v>
          </cell>
          <cell r="M301" t="str">
            <v>N</v>
          </cell>
          <cell r="N301" t="b">
            <v>0</v>
          </cell>
          <cell r="O301">
            <v>0</v>
          </cell>
          <cell r="P301" t="b">
            <v>0</v>
          </cell>
          <cell r="Q301" t="str">
            <v>INTERNO</v>
          </cell>
          <cell r="R301">
            <v>0</v>
          </cell>
          <cell r="S301" t="str">
            <v/>
          </cell>
          <cell r="T301">
            <v>0</v>
          </cell>
          <cell r="U301" t="str">
            <v/>
          </cell>
          <cell r="V301">
            <v>0</v>
          </cell>
          <cell r="W301" t="str">
            <v/>
          </cell>
          <cell r="X301">
            <v>0</v>
          </cell>
          <cell r="Y301" t="str">
            <v/>
          </cell>
          <cell r="Z301" t="str">
            <v/>
          </cell>
          <cell r="AA301" t="str">
            <v/>
          </cell>
          <cell r="AB301">
            <v>0</v>
          </cell>
          <cell r="AC301" t="str">
            <v/>
          </cell>
          <cell r="AD301" t="str">
            <v/>
          </cell>
          <cell r="AE301" t="str">
            <v/>
          </cell>
          <cell r="AF301" t="str">
            <v/>
          </cell>
          <cell r="AG301">
            <v>0</v>
          </cell>
          <cell r="AH301" t="str">
            <v>N-EST</v>
          </cell>
          <cell r="AI301">
            <v>0</v>
          </cell>
          <cell r="AJ301" t="str">
            <v/>
          </cell>
          <cell r="AK301" t="str">
            <v/>
          </cell>
          <cell r="AM301">
            <v>0</v>
          </cell>
          <cell r="AN301" t="str">
            <v>UNI</v>
          </cell>
          <cell r="AO301" t="str">
            <v>***</v>
          </cell>
          <cell r="AP301" t="str">
            <v>zzzzzz</v>
          </cell>
          <cell r="AQ301" t="b">
            <v>0</v>
          </cell>
          <cell r="AR301" t="b">
            <v>1</v>
          </cell>
          <cell r="AS301">
            <v>0</v>
          </cell>
          <cell r="AT301">
            <v>0</v>
          </cell>
          <cell r="AU301">
            <v>1</v>
          </cell>
          <cell r="AV301">
            <v>0.01</v>
          </cell>
          <cell r="AW301" t="b">
            <v>0</v>
          </cell>
          <cell r="AX301" t="str">
            <v/>
          </cell>
          <cell r="AY301" t="b">
            <v>0</v>
          </cell>
          <cell r="AZ301" t="b">
            <v>0</v>
          </cell>
          <cell r="BA301">
            <v>0</v>
          </cell>
          <cell r="BB301">
            <v>0</v>
          </cell>
          <cell r="BC301">
            <v>0</v>
          </cell>
          <cell r="BD301" t="str">
            <v>LIB</v>
          </cell>
          <cell r="BE301" t="str">
            <v>LIB</v>
          </cell>
          <cell r="BF301">
            <v>1</v>
          </cell>
          <cell r="BG301">
            <v>0</v>
          </cell>
          <cell r="BH301" t="str">
            <v/>
          </cell>
          <cell r="BI301" t="str">
            <v/>
          </cell>
          <cell r="BJ301" t="str">
            <v/>
          </cell>
          <cell r="BK301" t="str">
            <v/>
          </cell>
          <cell r="BL301">
            <v>140</v>
          </cell>
          <cell r="BM301">
            <v>511</v>
          </cell>
          <cell r="BN301">
            <v>190</v>
          </cell>
          <cell r="BO301">
            <v>1978</v>
          </cell>
          <cell r="BP301">
            <v>0</v>
          </cell>
          <cell r="BQ301">
            <v>2819</v>
          </cell>
        </row>
        <row r="302">
          <cell r="A302" t="str">
            <v>201020720101</v>
          </cell>
          <cell r="B302" t="str">
            <v/>
          </cell>
          <cell r="C302" t="str">
            <v/>
          </cell>
          <cell r="D302" t="str">
            <v>SE Mc Cain Bomba Papa Q</v>
          </cell>
          <cell r="E302" t="str">
            <v/>
          </cell>
          <cell r="F302" t="str">
            <v>SC</v>
          </cell>
          <cell r="G302" t="str">
            <v>KGS</v>
          </cell>
          <cell r="H302" t="str">
            <v>019</v>
          </cell>
          <cell r="I302" t="b">
            <v>1</v>
          </cell>
          <cell r="J302" t="b">
            <v>1</v>
          </cell>
          <cell r="K302" t="b">
            <v>0</v>
          </cell>
          <cell r="L302" t="str">
            <v>Compra</v>
          </cell>
          <cell r="M302" t="str">
            <v>N</v>
          </cell>
          <cell r="N302" t="b">
            <v>0</v>
          </cell>
          <cell r="O302">
            <v>0</v>
          </cell>
          <cell r="P302" t="b">
            <v>0</v>
          </cell>
          <cell r="Q302" t="str">
            <v>INTERNO</v>
          </cell>
          <cell r="R302">
            <v>0</v>
          </cell>
          <cell r="S302" t="str">
            <v/>
          </cell>
          <cell r="T302">
            <v>0</v>
          </cell>
          <cell r="U302" t="str">
            <v/>
          </cell>
          <cell r="V302">
            <v>0</v>
          </cell>
          <cell r="W302" t="str">
            <v/>
          </cell>
          <cell r="X302">
            <v>0</v>
          </cell>
          <cell r="Y302" t="str">
            <v/>
          </cell>
          <cell r="Z302" t="str">
            <v/>
          </cell>
          <cell r="AA302" t="str">
            <v>Semiel</v>
          </cell>
          <cell r="AB302">
            <v>0</v>
          </cell>
          <cell r="AC302" t="str">
            <v/>
          </cell>
          <cell r="AD302" t="str">
            <v/>
          </cell>
          <cell r="AE302" t="str">
            <v/>
          </cell>
          <cell r="AF302" t="str">
            <v/>
          </cell>
          <cell r="AG302">
            <v>0</v>
          </cell>
          <cell r="AH302" t="str">
            <v>N-EST</v>
          </cell>
          <cell r="AI302">
            <v>0</v>
          </cell>
          <cell r="AJ302" t="str">
            <v/>
          </cell>
          <cell r="AK302" t="str">
            <v/>
          </cell>
          <cell r="AM302">
            <v>0</v>
          </cell>
          <cell r="AN302" t="str">
            <v>KGS</v>
          </cell>
          <cell r="AO302" t="str">
            <v>***</v>
          </cell>
          <cell r="AP302" t="str">
            <v>zzzzzz</v>
          </cell>
          <cell r="AQ302" t="b">
            <v>0</v>
          </cell>
          <cell r="AR302" t="b">
            <v>0</v>
          </cell>
          <cell r="AS302">
            <v>1</v>
          </cell>
          <cell r="AT302">
            <v>0</v>
          </cell>
          <cell r="AU302">
            <v>1</v>
          </cell>
          <cell r="AV302">
            <v>0</v>
          </cell>
          <cell r="AW302" t="b">
            <v>0</v>
          </cell>
          <cell r="AX302" t="str">
            <v/>
          </cell>
          <cell r="AY302" t="b">
            <v>0</v>
          </cell>
          <cell r="AZ302" t="b">
            <v>0</v>
          </cell>
          <cell r="BA302">
            <v>0</v>
          </cell>
          <cell r="BB302">
            <v>120</v>
          </cell>
          <cell r="BC302">
            <v>90</v>
          </cell>
          <cell r="BD302" t="str">
            <v>LIB</v>
          </cell>
          <cell r="BE302" t="str">
            <v>LIB</v>
          </cell>
          <cell r="BF302">
            <v>1</v>
          </cell>
          <cell r="BG302">
            <v>0</v>
          </cell>
          <cell r="BH302" t="str">
            <v/>
          </cell>
          <cell r="BI302" t="str">
            <v/>
          </cell>
          <cell r="BJ302" t="str">
            <v/>
          </cell>
          <cell r="BK302" t="str">
            <v/>
          </cell>
          <cell r="BL302">
            <v>140</v>
          </cell>
          <cell r="BM302">
            <v>511</v>
          </cell>
          <cell r="BN302">
            <v>190</v>
          </cell>
          <cell r="BO302">
            <v>1978</v>
          </cell>
          <cell r="BP302">
            <v>0</v>
          </cell>
          <cell r="BQ302">
            <v>2819</v>
          </cell>
        </row>
        <row r="303">
          <cell r="A303" t="str">
            <v>201020720102</v>
          </cell>
          <cell r="B303" t="str">
            <v/>
          </cell>
          <cell r="C303" t="str">
            <v/>
          </cell>
          <cell r="D303" t="str">
            <v>SE Mc Cain Bomba Papa Rell.Q</v>
          </cell>
          <cell r="E303" t="str">
            <v/>
          </cell>
          <cell r="F303" t="str">
            <v>AR</v>
          </cell>
          <cell r="G303" t="str">
            <v>KGS</v>
          </cell>
          <cell r="H303" t="str">
            <v>019</v>
          </cell>
          <cell r="I303" t="b">
            <v>1</v>
          </cell>
          <cell r="J303" t="b">
            <v>0</v>
          </cell>
          <cell r="K303" t="b">
            <v>0</v>
          </cell>
          <cell r="L303" t="str">
            <v>CompraVenta</v>
          </cell>
          <cell r="M303" t="str">
            <v>N</v>
          </cell>
          <cell r="N303" t="b">
            <v>0</v>
          </cell>
          <cell r="O303">
            <v>0</v>
          </cell>
          <cell r="P303" t="b">
            <v>0</v>
          </cell>
          <cell r="Q303" t="str">
            <v>INTERNO</v>
          </cell>
          <cell r="R303">
            <v>0</v>
          </cell>
          <cell r="S303" t="str">
            <v/>
          </cell>
          <cell r="T303">
            <v>0</v>
          </cell>
          <cell r="U303" t="str">
            <v/>
          </cell>
          <cell r="V303">
            <v>0</v>
          </cell>
          <cell r="W303" t="str">
            <v/>
          </cell>
          <cell r="X303">
            <v>0</v>
          </cell>
          <cell r="Y303" t="str">
            <v/>
          </cell>
          <cell r="Z303" t="str">
            <v/>
          </cell>
          <cell r="AA303" t="str">
            <v/>
          </cell>
          <cell r="AB303">
            <v>0</v>
          </cell>
          <cell r="AC303" t="str">
            <v/>
          </cell>
          <cell r="AD303" t="str">
            <v/>
          </cell>
          <cell r="AE303" t="str">
            <v/>
          </cell>
          <cell r="AF303" t="str">
            <v/>
          </cell>
          <cell r="AG303">
            <v>0</v>
          </cell>
          <cell r="AH303" t="str">
            <v>N-EST</v>
          </cell>
          <cell r="AI303">
            <v>0</v>
          </cell>
          <cell r="AJ303" t="str">
            <v/>
          </cell>
          <cell r="AK303" t="str">
            <v/>
          </cell>
          <cell r="AM303">
            <v>0</v>
          </cell>
          <cell r="AN303" t="str">
            <v>KGS</v>
          </cell>
          <cell r="AO303" t="str">
            <v>***</v>
          </cell>
          <cell r="AP303" t="str">
            <v>zzzzzz</v>
          </cell>
          <cell r="AQ303" t="b">
            <v>0</v>
          </cell>
          <cell r="AR303" t="b">
            <v>1</v>
          </cell>
          <cell r="AS303">
            <v>0</v>
          </cell>
          <cell r="AT303">
            <v>0</v>
          </cell>
          <cell r="AU303">
            <v>1</v>
          </cell>
          <cell r="AV303">
            <v>0.01</v>
          </cell>
          <cell r="AW303" t="b">
            <v>0</v>
          </cell>
          <cell r="AX303" t="str">
            <v/>
          </cell>
          <cell r="AY303" t="b">
            <v>0</v>
          </cell>
          <cell r="AZ303" t="b">
            <v>0</v>
          </cell>
          <cell r="BA303">
            <v>0</v>
          </cell>
          <cell r="BB303">
            <v>120</v>
          </cell>
          <cell r="BC303">
            <v>90</v>
          </cell>
          <cell r="BD303" t="str">
            <v>LIB</v>
          </cell>
          <cell r="BE303" t="str">
            <v>LIB</v>
          </cell>
          <cell r="BF303">
            <v>1</v>
          </cell>
          <cell r="BG303">
            <v>0</v>
          </cell>
          <cell r="BH303" t="str">
            <v/>
          </cell>
          <cell r="BI303" t="str">
            <v/>
          </cell>
          <cell r="BJ303" t="str">
            <v/>
          </cell>
          <cell r="BK303" t="str">
            <v/>
          </cell>
          <cell r="BL303">
            <v>140</v>
          </cell>
          <cell r="BM303">
            <v>511</v>
          </cell>
          <cell r="BN303">
            <v>190</v>
          </cell>
          <cell r="BO303">
            <v>1978</v>
          </cell>
          <cell r="BP303">
            <v>0</v>
          </cell>
          <cell r="BQ303">
            <v>2819</v>
          </cell>
        </row>
        <row r="304">
          <cell r="A304" t="str">
            <v>201020820101</v>
          </cell>
          <cell r="B304" t="str">
            <v/>
          </cell>
          <cell r="C304" t="str">
            <v/>
          </cell>
          <cell r="D304" t="str">
            <v>SE LaCri Bomba Papa Que 6x0.45</v>
          </cell>
          <cell r="E304" t="str">
            <v/>
          </cell>
          <cell r="F304" t="str">
            <v>SC</v>
          </cell>
          <cell r="G304" t="str">
            <v>KG</v>
          </cell>
          <cell r="H304" t="str">
            <v>019</v>
          </cell>
          <cell r="I304" t="b">
            <v>1</v>
          </cell>
          <cell r="J304" t="b">
            <v>1</v>
          </cell>
          <cell r="K304" t="b">
            <v>0</v>
          </cell>
          <cell r="L304" t="str">
            <v>Compra</v>
          </cell>
          <cell r="M304" t="str">
            <v>N</v>
          </cell>
          <cell r="N304" t="b">
            <v>0</v>
          </cell>
          <cell r="O304">
            <v>0</v>
          </cell>
          <cell r="P304" t="b">
            <v>0</v>
          </cell>
          <cell r="Q304" t="str">
            <v>INTERNO</v>
          </cell>
          <cell r="R304">
            <v>0</v>
          </cell>
          <cell r="S304" t="str">
            <v/>
          </cell>
          <cell r="T304">
            <v>0</v>
          </cell>
          <cell r="U304" t="str">
            <v/>
          </cell>
          <cell r="V304">
            <v>0</v>
          </cell>
          <cell r="W304" t="str">
            <v/>
          </cell>
          <cell r="X304">
            <v>0</v>
          </cell>
          <cell r="Y304" t="str">
            <v/>
          </cell>
          <cell r="Z304" t="str">
            <v/>
          </cell>
          <cell r="AA304" t="str">
            <v>Semiel</v>
          </cell>
          <cell r="AB304">
            <v>0</v>
          </cell>
          <cell r="AC304" t="str">
            <v/>
          </cell>
          <cell r="AD304" t="str">
            <v/>
          </cell>
          <cell r="AE304" t="str">
            <v/>
          </cell>
          <cell r="AF304" t="str">
            <v/>
          </cell>
          <cell r="AG304">
            <v>0</v>
          </cell>
          <cell r="AH304" t="str">
            <v>N-EST</v>
          </cell>
          <cell r="AI304">
            <v>0</v>
          </cell>
          <cell r="AJ304" t="str">
            <v/>
          </cell>
          <cell r="AK304" t="str">
            <v/>
          </cell>
          <cell r="AM304">
            <v>0</v>
          </cell>
          <cell r="AN304" t="str">
            <v>KG</v>
          </cell>
          <cell r="AO304" t="str">
            <v>***</v>
          </cell>
          <cell r="AP304" t="str">
            <v>zzzzzz</v>
          </cell>
          <cell r="AQ304" t="b">
            <v>0</v>
          </cell>
          <cell r="AR304" t="b">
            <v>0</v>
          </cell>
          <cell r="AS304">
            <v>1</v>
          </cell>
          <cell r="AT304">
            <v>0</v>
          </cell>
          <cell r="AU304">
            <v>1</v>
          </cell>
          <cell r="AV304">
            <v>0</v>
          </cell>
          <cell r="AW304" t="b">
            <v>0</v>
          </cell>
          <cell r="AX304" t="str">
            <v/>
          </cell>
          <cell r="AY304" t="b">
            <v>0</v>
          </cell>
          <cell r="AZ304" t="b">
            <v>0</v>
          </cell>
          <cell r="BA304">
            <v>0</v>
          </cell>
          <cell r="BB304">
            <v>120</v>
          </cell>
          <cell r="BC304">
            <v>90</v>
          </cell>
          <cell r="BD304" t="str">
            <v>LIB</v>
          </cell>
          <cell r="BE304" t="str">
            <v>LIB</v>
          </cell>
          <cell r="BF304">
            <v>1</v>
          </cell>
          <cell r="BG304">
            <v>0</v>
          </cell>
          <cell r="BH304" t="str">
            <v/>
          </cell>
          <cell r="BI304" t="str">
            <v/>
          </cell>
          <cell r="BJ304" t="str">
            <v/>
          </cell>
          <cell r="BK304" t="str">
            <v/>
          </cell>
          <cell r="BL304">
            <v>140</v>
          </cell>
          <cell r="BM304">
            <v>511</v>
          </cell>
          <cell r="BN304">
            <v>190</v>
          </cell>
          <cell r="BO304">
            <v>1978</v>
          </cell>
          <cell r="BP304">
            <v>0</v>
          </cell>
          <cell r="BQ304">
            <v>2819</v>
          </cell>
        </row>
        <row r="305">
          <cell r="A305" t="str">
            <v>202010610101</v>
          </cell>
          <cell r="B305" t="str">
            <v/>
          </cell>
          <cell r="C305" t="str">
            <v/>
          </cell>
          <cell r="D305" t="str">
            <v>SE Frizzio Baston Mozzarella</v>
          </cell>
          <cell r="E305" t="str">
            <v/>
          </cell>
          <cell r="F305" t="str">
            <v>SC</v>
          </cell>
          <cell r="G305" t="str">
            <v>KGS</v>
          </cell>
          <cell r="H305" t="str">
            <v>019</v>
          </cell>
          <cell r="I305" t="b">
            <v>1</v>
          </cell>
          <cell r="J305" t="b">
            <v>1</v>
          </cell>
          <cell r="K305" t="b">
            <v>0</v>
          </cell>
          <cell r="L305" t="str">
            <v>Compra</v>
          </cell>
          <cell r="M305" t="str">
            <v>N</v>
          </cell>
          <cell r="N305" t="b">
            <v>0</v>
          </cell>
          <cell r="O305">
            <v>0</v>
          </cell>
          <cell r="P305" t="b">
            <v>0</v>
          </cell>
          <cell r="Q305" t="str">
            <v>INTERNO</v>
          </cell>
          <cell r="R305">
            <v>0</v>
          </cell>
          <cell r="S305" t="str">
            <v/>
          </cell>
          <cell r="T305">
            <v>0</v>
          </cell>
          <cell r="U305" t="str">
            <v/>
          </cell>
          <cell r="V305">
            <v>0</v>
          </cell>
          <cell r="W305" t="str">
            <v/>
          </cell>
          <cell r="X305">
            <v>0</v>
          </cell>
          <cell r="Y305" t="str">
            <v/>
          </cell>
          <cell r="Z305" t="str">
            <v/>
          </cell>
          <cell r="AA305" t="str">
            <v>Semiel</v>
          </cell>
          <cell r="AB305">
            <v>0</v>
          </cell>
          <cell r="AC305" t="str">
            <v/>
          </cell>
          <cell r="AD305" t="str">
            <v/>
          </cell>
          <cell r="AE305" t="str">
            <v/>
          </cell>
          <cell r="AF305" t="str">
            <v/>
          </cell>
          <cell r="AG305">
            <v>0</v>
          </cell>
          <cell r="AH305" t="str">
            <v>N-EST</v>
          </cell>
          <cell r="AI305">
            <v>0</v>
          </cell>
          <cell r="AJ305" t="str">
            <v/>
          </cell>
          <cell r="AK305" t="str">
            <v/>
          </cell>
          <cell r="AM305">
            <v>0</v>
          </cell>
          <cell r="AN305" t="str">
            <v>KGS</v>
          </cell>
          <cell r="AO305" t="str">
            <v>***</v>
          </cell>
          <cell r="AP305" t="str">
            <v>zzzzzz</v>
          </cell>
          <cell r="AQ305" t="b">
            <v>0</v>
          </cell>
          <cell r="AR305" t="b">
            <v>0</v>
          </cell>
          <cell r="AS305">
            <v>1</v>
          </cell>
          <cell r="AT305">
            <v>0</v>
          </cell>
          <cell r="AU305">
            <v>1</v>
          </cell>
          <cell r="AV305">
            <v>0</v>
          </cell>
          <cell r="AW305" t="b">
            <v>0</v>
          </cell>
          <cell r="AX305" t="str">
            <v/>
          </cell>
          <cell r="AY305" t="b">
            <v>0</v>
          </cell>
          <cell r="AZ305" t="b">
            <v>0</v>
          </cell>
          <cell r="BA305">
            <v>0</v>
          </cell>
          <cell r="BB305">
            <v>120</v>
          </cell>
          <cell r="BC305">
            <v>90</v>
          </cell>
          <cell r="BD305" t="str">
            <v>LIB</v>
          </cell>
          <cell r="BE305" t="str">
            <v>LIB</v>
          </cell>
          <cell r="BF305">
            <v>1</v>
          </cell>
          <cell r="BG305">
            <v>0</v>
          </cell>
          <cell r="BH305" t="str">
            <v/>
          </cell>
          <cell r="BI305" t="str">
            <v/>
          </cell>
          <cell r="BJ305" t="str">
            <v/>
          </cell>
          <cell r="BK305" t="str">
            <v/>
          </cell>
          <cell r="BL305">
            <v>140</v>
          </cell>
          <cell r="BM305">
            <v>511</v>
          </cell>
          <cell r="BN305">
            <v>190</v>
          </cell>
          <cell r="BO305">
            <v>1978</v>
          </cell>
          <cell r="BP305">
            <v>0</v>
          </cell>
          <cell r="BQ305">
            <v>2819</v>
          </cell>
        </row>
        <row r="306">
          <cell r="A306" t="str">
            <v>202010710101</v>
          </cell>
          <cell r="B306" t="str">
            <v/>
          </cell>
          <cell r="C306" t="str">
            <v/>
          </cell>
          <cell r="D306" t="str">
            <v>SE McCain Baston Mozzarella</v>
          </cell>
          <cell r="E306" t="str">
            <v/>
          </cell>
          <cell r="F306" t="str">
            <v>SC</v>
          </cell>
          <cell r="G306" t="str">
            <v>KGS</v>
          </cell>
          <cell r="H306" t="str">
            <v>019</v>
          </cell>
          <cell r="I306" t="b">
            <v>1</v>
          </cell>
          <cell r="J306" t="b">
            <v>1</v>
          </cell>
          <cell r="K306" t="b">
            <v>0</v>
          </cell>
          <cell r="L306" t="str">
            <v>Compra</v>
          </cell>
          <cell r="M306" t="str">
            <v>N</v>
          </cell>
          <cell r="N306" t="b">
            <v>0</v>
          </cell>
          <cell r="O306">
            <v>0</v>
          </cell>
          <cell r="P306" t="b">
            <v>0</v>
          </cell>
          <cell r="Q306" t="str">
            <v>INTERNO</v>
          </cell>
          <cell r="R306">
            <v>0</v>
          </cell>
          <cell r="S306" t="str">
            <v/>
          </cell>
          <cell r="T306">
            <v>0</v>
          </cell>
          <cell r="U306" t="str">
            <v/>
          </cell>
          <cell r="V306">
            <v>0</v>
          </cell>
          <cell r="W306" t="str">
            <v/>
          </cell>
          <cell r="X306">
            <v>0</v>
          </cell>
          <cell r="Y306" t="str">
            <v/>
          </cell>
          <cell r="Z306" t="str">
            <v/>
          </cell>
          <cell r="AA306" t="str">
            <v>Semiel</v>
          </cell>
          <cell r="AB306">
            <v>0</v>
          </cell>
          <cell r="AC306" t="str">
            <v/>
          </cell>
          <cell r="AD306" t="str">
            <v/>
          </cell>
          <cell r="AE306" t="str">
            <v/>
          </cell>
          <cell r="AF306" t="str">
            <v/>
          </cell>
          <cell r="AG306">
            <v>0</v>
          </cell>
          <cell r="AH306" t="str">
            <v>N-EST</v>
          </cell>
          <cell r="AI306">
            <v>0</v>
          </cell>
          <cell r="AJ306" t="str">
            <v/>
          </cell>
          <cell r="AK306" t="str">
            <v/>
          </cell>
          <cell r="AM306">
            <v>0</v>
          </cell>
          <cell r="AN306" t="str">
            <v>KGS</v>
          </cell>
          <cell r="AO306" t="str">
            <v>***</v>
          </cell>
          <cell r="AP306" t="str">
            <v>zzzzzz</v>
          </cell>
          <cell r="AQ306" t="b">
            <v>0</v>
          </cell>
          <cell r="AR306" t="b">
            <v>0</v>
          </cell>
          <cell r="AS306">
            <v>1</v>
          </cell>
          <cell r="AT306">
            <v>0</v>
          </cell>
          <cell r="AU306">
            <v>1</v>
          </cell>
          <cell r="AV306">
            <v>0</v>
          </cell>
          <cell r="AW306" t="b">
            <v>0</v>
          </cell>
          <cell r="AX306" t="str">
            <v/>
          </cell>
          <cell r="AY306" t="b">
            <v>0</v>
          </cell>
          <cell r="AZ306" t="b">
            <v>0</v>
          </cell>
          <cell r="BA306">
            <v>0</v>
          </cell>
          <cell r="BB306">
            <v>120</v>
          </cell>
          <cell r="BC306">
            <v>90</v>
          </cell>
          <cell r="BD306" t="str">
            <v>LIB</v>
          </cell>
          <cell r="BE306" t="str">
            <v>LIB</v>
          </cell>
          <cell r="BF306">
            <v>1</v>
          </cell>
          <cell r="BG306">
            <v>0</v>
          </cell>
          <cell r="BH306" t="str">
            <v/>
          </cell>
          <cell r="BI306" t="str">
            <v/>
          </cell>
          <cell r="BJ306" t="str">
            <v/>
          </cell>
          <cell r="BK306" t="str">
            <v/>
          </cell>
          <cell r="BL306">
            <v>140</v>
          </cell>
          <cell r="BM306">
            <v>511</v>
          </cell>
          <cell r="BN306">
            <v>190</v>
          </cell>
          <cell r="BO306">
            <v>1978</v>
          </cell>
          <cell r="BP306">
            <v>0</v>
          </cell>
          <cell r="BQ306">
            <v>2819</v>
          </cell>
        </row>
        <row r="307">
          <cell r="A307" t="str">
            <v>202010710103</v>
          </cell>
          <cell r="B307" t="str">
            <v/>
          </cell>
          <cell r="C307" t="str">
            <v/>
          </cell>
          <cell r="D307" t="str">
            <v>SE McCain Baston Mozz. EX</v>
          </cell>
          <cell r="E307" t="str">
            <v/>
          </cell>
          <cell r="F307" t="str">
            <v>SC</v>
          </cell>
          <cell r="G307" t="str">
            <v>KGS</v>
          </cell>
          <cell r="H307" t="str">
            <v>019</v>
          </cell>
          <cell r="I307" t="b">
            <v>1</v>
          </cell>
          <cell r="J307" t="b">
            <v>1</v>
          </cell>
          <cell r="K307" t="b">
            <v>0</v>
          </cell>
          <cell r="L307" t="str">
            <v>CompraVenta</v>
          </cell>
          <cell r="M307" t="str">
            <v>N</v>
          </cell>
          <cell r="N307" t="b">
            <v>0</v>
          </cell>
          <cell r="O307">
            <v>0</v>
          </cell>
          <cell r="P307" t="b">
            <v>0</v>
          </cell>
          <cell r="Q307" t="str">
            <v>INTERNO</v>
          </cell>
          <cell r="R307">
            <v>0</v>
          </cell>
          <cell r="S307" t="str">
            <v/>
          </cell>
          <cell r="T307">
            <v>0</v>
          </cell>
          <cell r="U307" t="str">
            <v/>
          </cell>
          <cell r="V307">
            <v>0</v>
          </cell>
          <cell r="W307" t="str">
            <v/>
          </cell>
          <cell r="X307">
            <v>0</v>
          </cell>
          <cell r="Y307" t="str">
            <v/>
          </cell>
          <cell r="Z307" t="str">
            <v/>
          </cell>
          <cell r="AA307" t="str">
            <v>Semiel</v>
          </cell>
          <cell r="AB307">
            <v>0</v>
          </cell>
          <cell r="AC307" t="str">
            <v/>
          </cell>
          <cell r="AD307" t="str">
            <v/>
          </cell>
          <cell r="AE307" t="str">
            <v/>
          </cell>
          <cell r="AF307" t="str">
            <v/>
          </cell>
          <cell r="AG307">
            <v>0</v>
          </cell>
          <cell r="AH307" t="str">
            <v>N-EST</v>
          </cell>
          <cell r="AI307">
            <v>0</v>
          </cell>
          <cell r="AJ307" t="str">
            <v/>
          </cell>
          <cell r="AK307" t="str">
            <v/>
          </cell>
          <cell r="AM307">
            <v>0</v>
          </cell>
          <cell r="AN307" t="str">
            <v>KGS</v>
          </cell>
          <cell r="AO307" t="str">
            <v>***</v>
          </cell>
          <cell r="AP307" t="str">
            <v>zzzzzz</v>
          </cell>
          <cell r="AQ307" t="b">
            <v>0</v>
          </cell>
          <cell r="AR307" t="b">
            <v>0</v>
          </cell>
          <cell r="AS307">
            <v>0</v>
          </cell>
          <cell r="AT307">
            <v>0</v>
          </cell>
          <cell r="AU307">
            <v>1</v>
          </cell>
          <cell r="AV307">
            <v>0.01</v>
          </cell>
          <cell r="AW307" t="b">
            <v>0</v>
          </cell>
          <cell r="AX307" t="str">
            <v/>
          </cell>
          <cell r="AY307" t="b">
            <v>0</v>
          </cell>
          <cell r="AZ307" t="b">
            <v>0</v>
          </cell>
          <cell r="BA307">
            <v>0</v>
          </cell>
          <cell r="BB307">
            <v>0</v>
          </cell>
          <cell r="BC307">
            <v>0</v>
          </cell>
          <cell r="BD307" t="str">
            <v>LIB</v>
          </cell>
          <cell r="BE307" t="str">
            <v>LIB</v>
          </cell>
          <cell r="BF307">
            <v>1</v>
          </cell>
          <cell r="BG307">
            <v>0</v>
          </cell>
          <cell r="BH307" t="str">
            <v/>
          </cell>
          <cell r="BI307" t="str">
            <v/>
          </cell>
          <cell r="BJ307" t="str">
            <v/>
          </cell>
          <cell r="BK307" t="str">
            <v/>
          </cell>
          <cell r="BL307">
            <v>140</v>
          </cell>
          <cell r="BM307">
            <v>511</v>
          </cell>
          <cell r="BN307">
            <v>190</v>
          </cell>
          <cell r="BO307">
            <v>1978</v>
          </cell>
          <cell r="BP307">
            <v>0</v>
          </cell>
          <cell r="BQ307">
            <v>2819</v>
          </cell>
        </row>
        <row r="308">
          <cell r="A308" t="str">
            <v>203010110101</v>
          </cell>
          <cell r="B308" t="str">
            <v/>
          </cell>
          <cell r="C308" t="str">
            <v/>
          </cell>
          <cell r="D308" t="str">
            <v>SE Dia Milanesa Soja Clasica</v>
          </cell>
          <cell r="E308" t="str">
            <v/>
          </cell>
          <cell r="F308" t="str">
            <v>SC</v>
          </cell>
          <cell r="G308" t="str">
            <v>KGS</v>
          </cell>
          <cell r="H308" t="str">
            <v>019</v>
          </cell>
          <cell r="I308" t="b">
            <v>1</v>
          </cell>
          <cell r="J308" t="b">
            <v>1</v>
          </cell>
          <cell r="K308" t="b">
            <v>0</v>
          </cell>
          <cell r="L308" t="str">
            <v>Compra</v>
          </cell>
          <cell r="M308" t="str">
            <v>N</v>
          </cell>
          <cell r="N308" t="b">
            <v>0</v>
          </cell>
          <cell r="O308">
            <v>0</v>
          </cell>
          <cell r="P308" t="b">
            <v>0</v>
          </cell>
          <cell r="Q308" t="str">
            <v>INTERNO</v>
          </cell>
          <cell r="R308">
            <v>0</v>
          </cell>
          <cell r="S308" t="str">
            <v/>
          </cell>
          <cell r="T308">
            <v>0</v>
          </cell>
          <cell r="U308" t="str">
            <v/>
          </cell>
          <cell r="V308">
            <v>0</v>
          </cell>
          <cell r="W308" t="str">
            <v/>
          </cell>
          <cell r="X308">
            <v>0</v>
          </cell>
          <cell r="Y308" t="str">
            <v/>
          </cell>
          <cell r="Z308" t="str">
            <v/>
          </cell>
          <cell r="AA308" t="str">
            <v>Semiel</v>
          </cell>
          <cell r="AB308">
            <v>0</v>
          </cell>
          <cell r="AC308" t="str">
            <v/>
          </cell>
          <cell r="AD308" t="str">
            <v/>
          </cell>
          <cell r="AE308" t="str">
            <v/>
          </cell>
          <cell r="AF308" t="str">
            <v/>
          </cell>
          <cell r="AG308">
            <v>0</v>
          </cell>
          <cell r="AH308" t="str">
            <v>N-EST</v>
          </cell>
          <cell r="AI308">
            <v>0</v>
          </cell>
          <cell r="AJ308" t="str">
            <v/>
          </cell>
          <cell r="AK308" t="str">
            <v/>
          </cell>
          <cell r="AM308">
            <v>0</v>
          </cell>
          <cell r="AN308" t="str">
            <v>KGS</v>
          </cell>
          <cell r="AO308" t="str">
            <v>***</v>
          </cell>
          <cell r="AP308" t="str">
            <v>zzzzzz</v>
          </cell>
          <cell r="AQ308" t="b">
            <v>0</v>
          </cell>
          <cell r="AR308" t="b">
            <v>0</v>
          </cell>
          <cell r="AS308">
            <v>1</v>
          </cell>
          <cell r="AT308">
            <v>0</v>
          </cell>
          <cell r="AU308">
            <v>1</v>
          </cell>
          <cell r="AV308">
            <v>0</v>
          </cell>
          <cell r="AW308" t="b">
            <v>0</v>
          </cell>
          <cell r="AX308" t="str">
            <v/>
          </cell>
          <cell r="AY308" t="b">
            <v>0</v>
          </cell>
          <cell r="AZ308" t="b">
            <v>0</v>
          </cell>
          <cell r="BA308">
            <v>0</v>
          </cell>
          <cell r="BB308">
            <v>120</v>
          </cell>
          <cell r="BC308">
            <v>90</v>
          </cell>
          <cell r="BD308" t="str">
            <v>LIB</v>
          </cell>
          <cell r="BE308" t="str">
            <v>LIB</v>
          </cell>
          <cell r="BF308">
            <v>1</v>
          </cell>
          <cell r="BG308">
            <v>0</v>
          </cell>
          <cell r="BH308" t="str">
            <v/>
          </cell>
          <cell r="BI308" t="str">
            <v/>
          </cell>
          <cell r="BJ308" t="str">
            <v/>
          </cell>
          <cell r="BK308" t="str">
            <v/>
          </cell>
          <cell r="BL308">
            <v>140</v>
          </cell>
          <cell r="BM308">
            <v>511</v>
          </cell>
          <cell r="BN308">
            <v>190</v>
          </cell>
          <cell r="BO308">
            <v>1978</v>
          </cell>
          <cell r="BP308">
            <v>0</v>
          </cell>
          <cell r="BQ308">
            <v>2819</v>
          </cell>
        </row>
        <row r="309">
          <cell r="A309" t="str">
            <v>203010110102</v>
          </cell>
          <cell r="B309" t="str">
            <v/>
          </cell>
          <cell r="C309" t="str">
            <v/>
          </cell>
          <cell r="D309" t="str">
            <v>SE Dia MS Tipo Casera</v>
          </cell>
          <cell r="E309" t="str">
            <v/>
          </cell>
          <cell r="F309" t="str">
            <v>SC</v>
          </cell>
          <cell r="G309" t="str">
            <v>KGS</v>
          </cell>
          <cell r="H309" t="str">
            <v>019</v>
          </cell>
          <cell r="I309" t="b">
            <v>1</v>
          </cell>
          <cell r="J309" t="b">
            <v>1</v>
          </cell>
          <cell r="K309" t="b">
            <v>0</v>
          </cell>
          <cell r="L309" t="str">
            <v>CompraVenta</v>
          </cell>
          <cell r="M309" t="str">
            <v>N</v>
          </cell>
          <cell r="N309" t="b">
            <v>0</v>
          </cell>
          <cell r="O309">
            <v>0</v>
          </cell>
          <cell r="P309" t="b">
            <v>0</v>
          </cell>
          <cell r="Q309" t="str">
            <v>INTERNO</v>
          </cell>
          <cell r="R309">
            <v>0</v>
          </cell>
          <cell r="S309" t="str">
            <v/>
          </cell>
          <cell r="T309">
            <v>0</v>
          </cell>
          <cell r="U309" t="str">
            <v/>
          </cell>
          <cell r="V309">
            <v>0</v>
          </cell>
          <cell r="W309" t="str">
            <v/>
          </cell>
          <cell r="X309">
            <v>0</v>
          </cell>
          <cell r="Y309" t="str">
            <v/>
          </cell>
          <cell r="Z309" t="str">
            <v/>
          </cell>
          <cell r="AA309" t="str">
            <v>Semiel</v>
          </cell>
          <cell r="AB309">
            <v>0</v>
          </cell>
          <cell r="AC309" t="str">
            <v/>
          </cell>
          <cell r="AD309" t="str">
            <v/>
          </cell>
          <cell r="AE309" t="str">
            <v/>
          </cell>
          <cell r="AF309" t="str">
            <v/>
          </cell>
          <cell r="AG309">
            <v>0</v>
          </cell>
          <cell r="AH309" t="str">
            <v>N-EST</v>
          </cell>
          <cell r="AI309">
            <v>0</v>
          </cell>
          <cell r="AJ309" t="str">
            <v/>
          </cell>
          <cell r="AK309" t="str">
            <v/>
          </cell>
          <cell r="AM309">
            <v>0</v>
          </cell>
          <cell r="AN309" t="str">
            <v>KGS</v>
          </cell>
          <cell r="AO309" t="str">
            <v>***</v>
          </cell>
          <cell r="AP309" t="str">
            <v>zzzzzz</v>
          </cell>
          <cell r="AQ309" t="b">
            <v>0</v>
          </cell>
          <cell r="AR309" t="b">
            <v>0</v>
          </cell>
          <cell r="AS309">
            <v>1</v>
          </cell>
          <cell r="AT309">
            <v>0</v>
          </cell>
          <cell r="AU309">
            <v>1</v>
          </cell>
          <cell r="AV309">
            <v>0.01</v>
          </cell>
          <cell r="AW309" t="b">
            <v>0</v>
          </cell>
          <cell r="AX309" t="str">
            <v/>
          </cell>
          <cell r="AY309" t="b">
            <v>0</v>
          </cell>
          <cell r="AZ309" t="b">
            <v>0</v>
          </cell>
          <cell r="BA309">
            <v>0</v>
          </cell>
          <cell r="BB309">
            <v>120</v>
          </cell>
          <cell r="BC309">
            <v>90</v>
          </cell>
          <cell r="BD309" t="str">
            <v>LIB</v>
          </cell>
          <cell r="BE309" t="str">
            <v>LIB</v>
          </cell>
          <cell r="BF309">
            <v>1</v>
          </cell>
          <cell r="BG309">
            <v>0</v>
          </cell>
          <cell r="BH309" t="str">
            <v/>
          </cell>
          <cell r="BI309" t="str">
            <v/>
          </cell>
          <cell r="BJ309" t="str">
            <v/>
          </cell>
          <cell r="BK309" t="str">
            <v/>
          </cell>
          <cell r="BL309">
            <v>140</v>
          </cell>
          <cell r="BM309">
            <v>511</v>
          </cell>
          <cell r="BN309">
            <v>190</v>
          </cell>
          <cell r="BO309">
            <v>1978</v>
          </cell>
          <cell r="BP309">
            <v>0</v>
          </cell>
          <cell r="BQ309">
            <v>2819</v>
          </cell>
        </row>
        <row r="310">
          <cell r="A310" t="str">
            <v>203010110401</v>
          </cell>
          <cell r="B310" t="str">
            <v/>
          </cell>
          <cell r="C310" t="str">
            <v/>
          </cell>
          <cell r="D310" t="str">
            <v>SE LA Milanesa Soja  Jamon</v>
          </cell>
          <cell r="E310" t="str">
            <v/>
          </cell>
          <cell r="F310" t="str">
            <v>SC</v>
          </cell>
          <cell r="G310" t="str">
            <v>KGS</v>
          </cell>
          <cell r="H310" t="str">
            <v>019</v>
          </cell>
          <cell r="I310" t="b">
            <v>1</v>
          </cell>
          <cell r="J310" t="b">
            <v>1</v>
          </cell>
          <cell r="K310" t="b">
            <v>0</v>
          </cell>
          <cell r="L310" t="str">
            <v>Compra</v>
          </cell>
          <cell r="M310" t="str">
            <v>N</v>
          </cell>
          <cell r="N310" t="b">
            <v>0</v>
          </cell>
          <cell r="O310">
            <v>0</v>
          </cell>
          <cell r="P310" t="b">
            <v>0</v>
          </cell>
          <cell r="Q310" t="str">
            <v>INTERNO</v>
          </cell>
          <cell r="R310">
            <v>0</v>
          </cell>
          <cell r="S310" t="str">
            <v/>
          </cell>
          <cell r="T310">
            <v>0</v>
          </cell>
          <cell r="U310" t="str">
            <v/>
          </cell>
          <cell r="V310">
            <v>0</v>
          </cell>
          <cell r="W310" t="str">
            <v/>
          </cell>
          <cell r="X310">
            <v>0</v>
          </cell>
          <cell r="Y310" t="str">
            <v/>
          </cell>
          <cell r="Z310" t="str">
            <v/>
          </cell>
          <cell r="AA310" t="str">
            <v>Semiel</v>
          </cell>
          <cell r="AB310">
            <v>0</v>
          </cell>
          <cell r="AC310" t="str">
            <v/>
          </cell>
          <cell r="AD310" t="str">
            <v/>
          </cell>
          <cell r="AE310" t="str">
            <v/>
          </cell>
          <cell r="AF310" t="str">
            <v/>
          </cell>
          <cell r="AG310">
            <v>0</v>
          </cell>
          <cell r="AH310" t="str">
            <v>N-EST</v>
          </cell>
          <cell r="AI310">
            <v>0</v>
          </cell>
          <cell r="AJ310" t="str">
            <v/>
          </cell>
          <cell r="AK310" t="str">
            <v/>
          </cell>
          <cell r="AM310">
            <v>0</v>
          </cell>
          <cell r="AN310" t="str">
            <v>KGS</v>
          </cell>
          <cell r="AO310" t="str">
            <v>***</v>
          </cell>
          <cell r="AP310" t="str">
            <v>zzzzzz</v>
          </cell>
          <cell r="AQ310" t="b">
            <v>0</v>
          </cell>
          <cell r="AR310" t="b">
            <v>0</v>
          </cell>
          <cell r="AS310">
            <v>1</v>
          </cell>
          <cell r="AT310">
            <v>0</v>
          </cell>
          <cell r="AU310">
            <v>1</v>
          </cell>
          <cell r="AV310">
            <v>0</v>
          </cell>
          <cell r="AW310" t="b">
            <v>0</v>
          </cell>
          <cell r="AX310" t="str">
            <v/>
          </cell>
          <cell r="AY310" t="b">
            <v>0</v>
          </cell>
          <cell r="AZ310" t="b">
            <v>0</v>
          </cell>
          <cell r="BA310">
            <v>0</v>
          </cell>
          <cell r="BB310">
            <v>120</v>
          </cell>
          <cell r="BC310">
            <v>90</v>
          </cell>
          <cell r="BD310" t="str">
            <v>LIB</v>
          </cell>
          <cell r="BE310" t="str">
            <v>LIB</v>
          </cell>
          <cell r="BF310">
            <v>1</v>
          </cell>
          <cell r="BG310">
            <v>0</v>
          </cell>
          <cell r="BH310" t="str">
            <v/>
          </cell>
          <cell r="BI310" t="str">
            <v/>
          </cell>
          <cell r="BJ310" t="str">
            <v/>
          </cell>
          <cell r="BK310" t="str">
            <v/>
          </cell>
          <cell r="BL310">
            <v>140</v>
          </cell>
          <cell r="BM310">
            <v>511</v>
          </cell>
          <cell r="BN310">
            <v>190</v>
          </cell>
          <cell r="BO310">
            <v>1978</v>
          </cell>
          <cell r="BP310">
            <v>0</v>
          </cell>
          <cell r="BQ310">
            <v>2819</v>
          </cell>
        </row>
        <row r="311">
          <cell r="A311" t="str">
            <v>203010110501</v>
          </cell>
          <cell r="B311" t="str">
            <v/>
          </cell>
          <cell r="C311" t="str">
            <v/>
          </cell>
          <cell r="D311" t="str">
            <v>SE LA Milanesa Soja  Queso</v>
          </cell>
          <cell r="E311" t="str">
            <v/>
          </cell>
          <cell r="F311" t="str">
            <v>SC</v>
          </cell>
          <cell r="G311" t="str">
            <v>KGS</v>
          </cell>
          <cell r="H311" t="str">
            <v>019</v>
          </cell>
          <cell r="I311" t="b">
            <v>1</v>
          </cell>
          <cell r="J311" t="b">
            <v>1</v>
          </cell>
          <cell r="K311" t="b">
            <v>0</v>
          </cell>
          <cell r="L311" t="str">
            <v>Compra</v>
          </cell>
          <cell r="M311" t="str">
            <v>N</v>
          </cell>
          <cell r="N311" t="b">
            <v>0</v>
          </cell>
          <cell r="O311">
            <v>0</v>
          </cell>
          <cell r="P311" t="b">
            <v>0</v>
          </cell>
          <cell r="Q311" t="str">
            <v>INTERNO</v>
          </cell>
          <cell r="R311">
            <v>0</v>
          </cell>
          <cell r="S311" t="str">
            <v/>
          </cell>
          <cell r="T311">
            <v>0</v>
          </cell>
          <cell r="U311" t="str">
            <v/>
          </cell>
          <cell r="V311">
            <v>0</v>
          </cell>
          <cell r="W311" t="str">
            <v/>
          </cell>
          <cell r="X311">
            <v>0</v>
          </cell>
          <cell r="Y311" t="str">
            <v/>
          </cell>
          <cell r="Z311" t="str">
            <v/>
          </cell>
          <cell r="AA311" t="str">
            <v>Semiel</v>
          </cell>
          <cell r="AB311">
            <v>0</v>
          </cell>
          <cell r="AC311" t="str">
            <v/>
          </cell>
          <cell r="AD311" t="str">
            <v/>
          </cell>
          <cell r="AE311" t="str">
            <v/>
          </cell>
          <cell r="AF311" t="str">
            <v/>
          </cell>
          <cell r="AG311">
            <v>0</v>
          </cell>
          <cell r="AH311" t="str">
            <v>N-EST</v>
          </cell>
          <cell r="AI311">
            <v>0</v>
          </cell>
          <cell r="AJ311" t="str">
            <v/>
          </cell>
          <cell r="AK311" t="str">
            <v/>
          </cell>
          <cell r="AM311">
            <v>0</v>
          </cell>
          <cell r="AN311" t="str">
            <v>KGS</v>
          </cell>
          <cell r="AO311" t="str">
            <v>***</v>
          </cell>
          <cell r="AP311" t="str">
            <v>zzzzzz</v>
          </cell>
          <cell r="AQ311" t="b">
            <v>0</v>
          </cell>
          <cell r="AR311" t="b">
            <v>0</v>
          </cell>
          <cell r="AS311">
            <v>1</v>
          </cell>
          <cell r="AT311">
            <v>0</v>
          </cell>
          <cell r="AU311">
            <v>1</v>
          </cell>
          <cell r="AV311">
            <v>0</v>
          </cell>
          <cell r="AW311" t="b">
            <v>0</v>
          </cell>
          <cell r="AX311" t="str">
            <v/>
          </cell>
          <cell r="AY311" t="b">
            <v>0</v>
          </cell>
          <cell r="AZ311" t="b">
            <v>0</v>
          </cell>
          <cell r="BA311">
            <v>0</v>
          </cell>
          <cell r="BB311">
            <v>120</v>
          </cell>
          <cell r="BC311">
            <v>90</v>
          </cell>
          <cell r="BD311" t="str">
            <v>LIB</v>
          </cell>
          <cell r="BE311" t="str">
            <v>LIB</v>
          </cell>
          <cell r="BF311">
            <v>1</v>
          </cell>
          <cell r="BG311">
            <v>0</v>
          </cell>
          <cell r="BH311" t="str">
            <v/>
          </cell>
          <cell r="BI311" t="str">
            <v/>
          </cell>
          <cell r="BJ311" t="str">
            <v/>
          </cell>
          <cell r="BK311" t="str">
            <v/>
          </cell>
          <cell r="BL311">
            <v>140</v>
          </cell>
          <cell r="BM311">
            <v>511</v>
          </cell>
          <cell r="BN311">
            <v>190</v>
          </cell>
          <cell r="BO311">
            <v>1978</v>
          </cell>
          <cell r="BP311">
            <v>0</v>
          </cell>
          <cell r="BQ311">
            <v>2819</v>
          </cell>
        </row>
        <row r="312">
          <cell r="A312" t="str">
            <v>203010110701</v>
          </cell>
          <cell r="B312" t="str">
            <v/>
          </cell>
          <cell r="C312" t="str">
            <v/>
          </cell>
          <cell r="D312" t="str">
            <v>SE Dia MSoja y Espinaca</v>
          </cell>
          <cell r="E312" t="str">
            <v/>
          </cell>
          <cell r="F312" t="str">
            <v>SC</v>
          </cell>
          <cell r="G312" t="str">
            <v>KGS</v>
          </cell>
          <cell r="H312" t="str">
            <v>019</v>
          </cell>
          <cell r="I312" t="b">
            <v>1</v>
          </cell>
          <cell r="J312" t="b">
            <v>1</v>
          </cell>
          <cell r="K312" t="b">
            <v>0</v>
          </cell>
          <cell r="L312" t="str">
            <v>CompraVenta</v>
          </cell>
          <cell r="M312" t="str">
            <v>N</v>
          </cell>
          <cell r="N312" t="b">
            <v>0</v>
          </cell>
          <cell r="O312">
            <v>0</v>
          </cell>
          <cell r="P312" t="b">
            <v>0</v>
          </cell>
          <cell r="Q312" t="str">
            <v>INTERNO</v>
          </cell>
          <cell r="R312">
            <v>0</v>
          </cell>
          <cell r="S312" t="str">
            <v/>
          </cell>
          <cell r="T312">
            <v>0</v>
          </cell>
          <cell r="U312" t="str">
            <v/>
          </cell>
          <cell r="V312">
            <v>0</v>
          </cell>
          <cell r="W312" t="str">
            <v/>
          </cell>
          <cell r="X312">
            <v>0</v>
          </cell>
          <cell r="Y312" t="str">
            <v/>
          </cell>
          <cell r="Z312" t="str">
            <v/>
          </cell>
          <cell r="AA312" t="str">
            <v>Semiel</v>
          </cell>
          <cell r="AB312">
            <v>0</v>
          </cell>
          <cell r="AC312" t="str">
            <v/>
          </cell>
          <cell r="AD312" t="str">
            <v/>
          </cell>
          <cell r="AE312" t="str">
            <v/>
          </cell>
          <cell r="AF312" t="str">
            <v/>
          </cell>
          <cell r="AG312">
            <v>0</v>
          </cell>
          <cell r="AH312" t="str">
            <v>N-EST</v>
          </cell>
          <cell r="AI312">
            <v>0</v>
          </cell>
          <cell r="AJ312" t="str">
            <v/>
          </cell>
          <cell r="AK312" t="str">
            <v/>
          </cell>
          <cell r="AM312">
            <v>0</v>
          </cell>
          <cell r="AN312" t="str">
            <v>KGS</v>
          </cell>
          <cell r="AO312" t="str">
            <v>***</v>
          </cell>
          <cell r="AP312" t="str">
            <v>zzzzzz</v>
          </cell>
          <cell r="AQ312" t="b">
            <v>0</v>
          </cell>
          <cell r="AR312" t="b">
            <v>0</v>
          </cell>
          <cell r="AS312">
            <v>1</v>
          </cell>
          <cell r="AT312">
            <v>0</v>
          </cell>
          <cell r="AU312">
            <v>1</v>
          </cell>
          <cell r="AV312">
            <v>0.01</v>
          </cell>
          <cell r="AW312" t="b">
            <v>0</v>
          </cell>
          <cell r="AX312" t="str">
            <v/>
          </cell>
          <cell r="AY312" t="b">
            <v>0</v>
          </cell>
          <cell r="AZ312" t="b">
            <v>0</v>
          </cell>
          <cell r="BA312">
            <v>0</v>
          </cell>
          <cell r="BB312">
            <v>120</v>
          </cell>
          <cell r="BC312">
            <v>90</v>
          </cell>
          <cell r="BD312" t="str">
            <v>LIB</v>
          </cell>
          <cell r="BE312" t="str">
            <v>LIB</v>
          </cell>
          <cell r="BF312">
            <v>1</v>
          </cell>
          <cell r="BG312">
            <v>0</v>
          </cell>
          <cell r="BH312" t="str">
            <v/>
          </cell>
          <cell r="BI312" t="str">
            <v/>
          </cell>
          <cell r="BJ312" t="str">
            <v/>
          </cell>
          <cell r="BK312" t="str">
            <v/>
          </cell>
          <cell r="BL312">
            <v>140</v>
          </cell>
          <cell r="BM312">
            <v>511</v>
          </cell>
          <cell r="BN312">
            <v>190</v>
          </cell>
          <cell r="BO312">
            <v>1978</v>
          </cell>
          <cell r="BP312">
            <v>0</v>
          </cell>
          <cell r="BQ312">
            <v>2819</v>
          </cell>
        </row>
        <row r="313">
          <cell r="A313" t="str">
            <v>203010210101</v>
          </cell>
          <cell r="B313" t="str">
            <v/>
          </cell>
          <cell r="C313" t="str">
            <v/>
          </cell>
          <cell r="D313" t="str">
            <v>SE LA Milanesa Soja Clasica</v>
          </cell>
          <cell r="E313" t="str">
            <v/>
          </cell>
          <cell r="F313" t="str">
            <v>SC</v>
          </cell>
          <cell r="G313" t="str">
            <v>KGS</v>
          </cell>
          <cell r="H313" t="str">
            <v>019</v>
          </cell>
          <cell r="I313" t="b">
            <v>1</v>
          </cell>
          <cell r="J313" t="b">
            <v>1</v>
          </cell>
          <cell r="K313" t="b">
            <v>0</v>
          </cell>
          <cell r="L313" t="str">
            <v>Compra</v>
          </cell>
          <cell r="M313" t="str">
            <v>N</v>
          </cell>
          <cell r="N313" t="b">
            <v>0</v>
          </cell>
          <cell r="O313">
            <v>0</v>
          </cell>
          <cell r="P313" t="b">
            <v>0</v>
          </cell>
          <cell r="Q313" t="str">
            <v>INTERNO</v>
          </cell>
          <cell r="R313">
            <v>0</v>
          </cell>
          <cell r="S313" t="str">
            <v/>
          </cell>
          <cell r="T313">
            <v>0</v>
          </cell>
          <cell r="U313" t="str">
            <v/>
          </cell>
          <cell r="V313">
            <v>0</v>
          </cell>
          <cell r="W313" t="str">
            <v/>
          </cell>
          <cell r="X313">
            <v>0</v>
          </cell>
          <cell r="Y313" t="str">
            <v/>
          </cell>
          <cell r="Z313" t="str">
            <v/>
          </cell>
          <cell r="AA313" t="str">
            <v>Semiel</v>
          </cell>
          <cell r="AB313">
            <v>0</v>
          </cell>
          <cell r="AC313" t="str">
            <v/>
          </cell>
          <cell r="AD313" t="str">
            <v/>
          </cell>
          <cell r="AE313" t="str">
            <v/>
          </cell>
          <cell r="AF313" t="str">
            <v/>
          </cell>
          <cell r="AG313">
            <v>0</v>
          </cell>
          <cell r="AH313" t="str">
            <v>N-EST</v>
          </cell>
          <cell r="AI313">
            <v>0</v>
          </cell>
          <cell r="AJ313" t="str">
            <v/>
          </cell>
          <cell r="AK313" t="str">
            <v/>
          </cell>
          <cell r="AM313">
            <v>0</v>
          </cell>
          <cell r="AN313" t="str">
            <v>KGS</v>
          </cell>
          <cell r="AO313" t="str">
            <v>***</v>
          </cell>
          <cell r="AP313" t="str">
            <v>zzzzzz</v>
          </cell>
          <cell r="AQ313" t="b">
            <v>0</v>
          </cell>
          <cell r="AR313" t="b">
            <v>0</v>
          </cell>
          <cell r="AS313">
            <v>1</v>
          </cell>
          <cell r="AT313">
            <v>0</v>
          </cell>
          <cell r="AU313">
            <v>1</v>
          </cell>
          <cell r="AV313">
            <v>0</v>
          </cell>
          <cell r="AW313" t="b">
            <v>0</v>
          </cell>
          <cell r="AX313" t="str">
            <v/>
          </cell>
          <cell r="AY313" t="b">
            <v>0</v>
          </cell>
          <cell r="AZ313" t="b">
            <v>0</v>
          </cell>
          <cell r="BA313">
            <v>0</v>
          </cell>
          <cell r="BB313">
            <v>120</v>
          </cell>
          <cell r="BC313">
            <v>90</v>
          </cell>
          <cell r="BD313" t="str">
            <v>LIB</v>
          </cell>
          <cell r="BE313" t="str">
            <v>LIB</v>
          </cell>
          <cell r="BF313">
            <v>1</v>
          </cell>
          <cell r="BG313">
            <v>0</v>
          </cell>
          <cell r="BH313" t="str">
            <v/>
          </cell>
          <cell r="BI313" t="str">
            <v/>
          </cell>
          <cell r="BJ313" t="str">
            <v/>
          </cell>
          <cell r="BK313" t="str">
            <v/>
          </cell>
          <cell r="BL313">
            <v>140</v>
          </cell>
          <cell r="BM313">
            <v>511</v>
          </cell>
          <cell r="BN313">
            <v>190</v>
          </cell>
          <cell r="BO313">
            <v>1978</v>
          </cell>
          <cell r="BP313">
            <v>0</v>
          </cell>
          <cell r="BQ313">
            <v>2819</v>
          </cell>
        </row>
        <row r="314">
          <cell r="A314" t="str">
            <v>203010210201</v>
          </cell>
          <cell r="B314" t="str">
            <v/>
          </cell>
          <cell r="C314" t="str">
            <v/>
          </cell>
          <cell r="D314" t="str">
            <v>SE LA Milanesa Soja Oregano</v>
          </cell>
          <cell r="E314" t="str">
            <v/>
          </cell>
          <cell r="F314" t="str">
            <v>SC</v>
          </cell>
          <cell r="G314" t="str">
            <v>KGS</v>
          </cell>
          <cell r="H314" t="str">
            <v>019</v>
          </cell>
          <cell r="I314" t="b">
            <v>1</v>
          </cell>
          <cell r="J314" t="b">
            <v>1</v>
          </cell>
          <cell r="K314" t="b">
            <v>0</v>
          </cell>
          <cell r="L314" t="str">
            <v>Compra</v>
          </cell>
          <cell r="M314" t="str">
            <v>N</v>
          </cell>
          <cell r="N314" t="b">
            <v>0</v>
          </cell>
          <cell r="O314">
            <v>0</v>
          </cell>
          <cell r="P314" t="b">
            <v>0</v>
          </cell>
          <cell r="Q314" t="str">
            <v>INTERNO</v>
          </cell>
          <cell r="R314">
            <v>0</v>
          </cell>
          <cell r="S314" t="str">
            <v/>
          </cell>
          <cell r="T314">
            <v>0</v>
          </cell>
          <cell r="U314" t="str">
            <v/>
          </cell>
          <cell r="V314">
            <v>0</v>
          </cell>
          <cell r="W314" t="str">
            <v/>
          </cell>
          <cell r="X314">
            <v>0</v>
          </cell>
          <cell r="Y314" t="str">
            <v/>
          </cell>
          <cell r="Z314" t="str">
            <v>379,75</v>
          </cell>
          <cell r="AA314" t="str">
            <v>Semiel</v>
          </cell>
          <cell r="AB314">
            <v>0</v>
          </cell>
          <cell r="AC314" t="str">
            <v/>
          </cell>
          <cell r="AD314" t="str">
            <v/>
          </cell>
          <cell r="AE314" t="str">
            <v/>
          </cell>
          <cell r="AF314" t="str">
            <v/>
          </cell>
          <cell r="AG314">
            <v>0</v>
          </cell>
          <cell r="AH314" t="str">
            <v>N-EST</v>
          </cell>
          <cell r="AI314">
            <v>0</v>
          </cell>
          <cell r="AJ314" t="str">
            <v/>
          </cell>
          <cell r="AK314" t="str">
            <v/>
          </cell>
          <cell r="AM314">
            <v>0</v>
          </cell>
          <cell r="AN314" t="str">
            <v>KGS</v>
          </cell>
          <cell r="AO314" t="str">
            <v>***</v>
          </cell>
          <cell r="AP314" t="str">
            <v>zzzzzz</v>
          </cell>
          <cell r="AQ314" t="b">
            <v>0</v>
          </cell>
          <cell r="AR314" t="b">
            <v>0</v>
          </cell>
          <cell r="AS314">
            <v>1</v>
          </cell>
          <cell r="AT314">
            <v>0</v>
          </cell>
          <cell r="AU314">
            <v>1</v>
          </cell>
          <cell r="AV314">
            <v>0</v>
          </cell>
          <cell r="AW314" t="b">
            <v>0</v>
          </cell>
          <cell r="AX314" t="str">
            <v/>
          </cell>
          <cell r="AY314" t="b">
            <v>0</v>
          </cell>
          <cell r="AZ314" t="b">
            <v>0</v>
          </cell>
          <cell r="BA314">
            <v>0</v>
          </cell>
          <cell r="BB314">
            <v>120</v>
          </cell>
          <cell r="BC314">
            <v>90</v>
          </cell>
          <cell r="BD314" t="str">
            <v>LIB</v>
          </cell>
          <cell r="BE314" t="str">
            <v>LIB</v>
          </cell>
          <cell r="BF314">
            <v>1</v>
          </cell>
          <cell r="BG314">
            <v>0</v>
          </cell>
          <cell r="BH314" t="str">
            <v/>
          </cell>
          <cell r="BI314" t="str">
            <v/>
          </cell>
          <cell r="BJ314" t="str">
            <v/>
          </cell>
          <cell r="BK314" t="str">
            <v/>
          </cell>
          <cell r="BL314">
            <v>140</v>
          </cell>
          <cell r="BM314">
            <v>511</v>
          </cell>
          <cell r="BN314">
            <v>190</v>
          </cell>
          <cell r="BO314">
            <v>1978</v>
          </cell>
          <cell r="BP314">
            <v>0</v>
          </cell>
          <cell r="BQ314">
            <v>2819</v>
          </cell>
        </row>
        <row r="315">
          <cell r="A315" t="str">
            <v>203010310101</v>
          </cell>
          <cell r="B315" t="str">
            <v/>
          </cell>
          <cell r="C315" t="str">
            <v/>
          </cell>
          <cell r="D315" t="str">
            <v>SE Paladini M.Soja Clasica</v>
          </cell>
          <cell r="E315" t="str">
            <v/>
          </cell>
          <cell r="F315" t="str">
            <v>SC</v>
          </cell>
          <cell r="G315" t="str">
            <v>KGS</v>
          </cell>
          <cell r="H315" t="str">
            <v>019</v>
          </cell>
          <cell r="I315" t="b">
            <v>1</v>
          </cell>
          <cell r="J315" t="b">
            <v>1</v>
          </cell>
          <cell r="K315" t="b">
            <v>0</v>
          </cell>
          <cell r="L315" t="str">
            <v>Compra</v>
          </cell>
          <cell r="M315" t="str">
            <v>N</v>
          </cell>
          <cell r="N315" t="b">
            <v>0</v>
          </cell>
          <cell r="O315">
            <v>0</v>
          </cell>
          <cell r="P315" t="b">
            <v>0</v>
          </cell>
          <cell r="Q315" t="str">
            <v>INTERNO</v>
          </cell>
          <cell r="R315">
            <v>0</v>
          </cell>
          <cell r="S315" t="str">
            <v/>
          </cell>
          <cell r="T315">
            <v>0</v>
          </cell>
          <cell r="U315" t="str">
            <v/>
          </cell>
          <cell r="V315">
            <v>0</v>
          </cell>
          <cell r="W315" t="str">
            <v/>
          </cell>
          <cell r="X315">
            <v>0</v>
          </cell>
          <cell r="Y315" t="str">
            <v/>
          </cell>
          <cell r="Z315" t="str">
            <v/>
          </cell>
          <cell r="AA315" t="str">
            <v>Semiel</v>
          </cell>
          <cell r="AB315">
            <v>0</v>
          </cell>
          <cell r="AC315" t="str">
            <v/>
          </cell>
          <cell r="AD315" t="str">
            <v/>
          </cell>
          <cell r="AE315" t="str">
            <v/>
          </cell>
          <cell r="AF315" t="str">
            <v/>
          </cell>
          <cell r="AG315">
            <v>0</v>
          </cell>
          <cell r="AH315" t="str">
            <v>N-EST</v>
          </cell>
          <cell r="AI315">
            <v>0</v>
          </cell>
          <cell r="AJ315" t="str">
            <v/>
          </cell>
          <cell r="AK315" t="str">
            <v/>
          </cell>
          <cell r="AM315">
            <v>0</v>
          </cell>
          <cell r="AN315" t="str">
            <v>KGS</v>
          </cell>
          <cell r="AO315" t="str">
            <v>***</v>
          </cell>
          <cell r="AP315" t="str">
            <v>zzzzzz</v>
          </cell>
          <cell r="AQ315" t="b">
            <v>0</v>
          </cell>
          <cell r="AR315" t="b">
            <v>0</v>
          </cell>
          <cell r="AS315">
            <v>1</v>
          </cell>
          <cell r="AT315">
            <v>0</v>
          </cell>
          <cell r="AU315">
            <v>1</v>
          </cell>
          <cell r="AV315">
            <v>0</v>
          </cell>
          <cell r="AW315" t="b">
            <v>0</v>
          </cell>
          <cell r="AX315" t="str">
            <v/>
          </cell>
          <cell r="AY315" t="b">
            <v>0</v>
          </cell>
          <cell r="AZ315" t="b">
            <v>0</v>
          </cell>
          <cell r="BA315">
            <v>0</v>
          </cell>
          <cell r="BB315">
            <v>120</v>
          </cell>
          <cell r="BC315">
            <v>90</v>
          </cell>
          <cell r="BD315" t="str">
            <v>LIB</v>
          </cell>
          <cell r="BE315" t="str">
            <v>LIB</v>
          </cell>
          <cell r="BF315">
            <v>1</v>
          </cell>
          <cell r="BG315">
            <v>0</v>
          </cell>
          <cell r="BH315" t="str">
            <v/>
          </cell>
          <cell r="BI315" t="str">
            <v/>
          </cell>
          <cell r="BJ315" t="str">
            <v/>
          </cell>
          <cell r="BK315" t="str">
            <v/>
          </cell>
          <cell r="BL315">
            <v>140</v>
          </cell>
          <cell r="BM315">
            <v>511</v>
          </cell>
          <cell r="BN315">
            <v>190</v>
          </cell>
          <cell r="BO315">
            <v>1978</v>
          </cell>
          <cell r="BP315">
            <v>0</v>
          </cell>
          <cell r="BQ315">
            <v>2819</v>
          </cell>
        </row>
        <row r="316">
          <cell r="A316" t="str">
            <v>203010310102</v>
          </cell>
          <cell r="B316" t="str">
            <v/>
          </cell>
          <cell r="C316" t="str">
            <v/>
          </cell>
          <cell r="D316" t="str">
            <v>SE Paladini M.Soja Cla. en bol</v>
          </cell>
          <cell r="E316" t="str">
            <v/>
          </cell>
          <cell r="F316" t="str">
            <v>SC</v>
          </cell>
          <cell r="G316" t="str">
            <v>UN</v>
          </cell>
          <cell r="H316" t="str">
            <v>0125</v>
          </cell>
          <cell r="I316" t="b">
            <v>1</v>
          </cell>
          <cell r="J316" t="b">
            <v>1</v>
          </cell>
          <cell r="K316" t="b">
            <v>0</v>
          </cell>
          <cell r="L316" t="str">
            <v>CompraVenta</v>
          </cell>
          <cell r="M316" t="str">
            <v>N</v>
          </cell>
          <cell r="N316" t="b">
            <v>0</v>
          </cell>
          <cell r="O316">
            <v>0</v>
          </cell>
          <cell r="P316" t="b">
            <v>0</v>
          </cell>
          <cell r="Q316" t="str">
            <v>INTERNO</v>
          </cell>
          <cell r="R316">
            <v>0</v>
          </cell>
          <cell r="S316" t="str">
            <v/>
          </cell>
          <cell r="T316">
            <v>0</v>
          </cell>
          <cell r="U316" t="str">
            <v/>
          </cell>
          <cell r="V316">
            <v>0</v>
          </cell>
          <cell r="W316" t="str">
            <v/>
          </cell>
          <cell r="X316">
            <v>0</v>
          </cell>
          <cell r="Y316" t="str">
            <v/>
          </cell>
          <cell r="Z316" t="str">
            <v/>
          </cell>
          <cell r="AA316" t="str">
            <v>Semiel</v>
          </cell>
          <cell r="AB316">
            <v>0</v>
          </cell>
          <cell r="AC316" t="str">
            <v/>
          </cell>
          <cell r="AD316" t="str">
            <v/>
          </cell>
          <cell r="AE316" t="str">
            <v/>
          </cell>
          <cell r="AF316" t="str">
            <v/>
          </cell>
          <cell r="AG316">
            <v>0</v>
          </cell>
          <cell r="AH316" t="str">
            <v>N-EST</v>
          </cell>
          <cell r="AI316">
            <v>0</v>
          </cell>
          <cell r="AJ316" t="str">
            <v/>
          </cell>
          <cell r="AK316" t="str">
            <v/>
          </cell>
          <cell r="AM316">
            <v>0</v>
          </cell>
          <cell r="AN316" t="str">
            <v>KGS</v>
          </cell>
          <cell r="AO316" t="str">
            <v>***</v>
          </cell>
          <cell r="AP316" t="str">
            <v>zzzzzz</v>
          </cell>
          <cell r="AQ316" t="b">
            <v>0</v>
          </cell>
          <cell r="AR316" t="b">
            <v>0</v>
          </cell>
          <cell r="AS316">
            <v>1</v>
          </cell>
          <cell r="AT316">
            <v>0</v>
          </cell>
          <cell r="AU316">
            <v>1</v>
          </cell>
          <cell r="AV316">
            <v>0.01</v>
          </cell>
          <cell r="AW316" t="b">
            <v>0</v>
          </cell>
          <cell r="AX316" t="str">
            <v/>
          </cell>
          <cell r="AY316" t="b">
            <v>0</v>
          </cell>
          <cell r="AZ316" t="b">
            <v>0</v>
          </cell>
          <cell r="BA316">
            <v>0</v>
          </cell>
          <cell r="BB316">
            <v>180</v>
          </cell>
          <cell r="BC316">
            <v>120</v>
          </cell>
          <cell r="BD316" t="str">
            <v>LIB</v>
          </cell>
          <cell r="BE316" t="str">
            <v>LIB</v>
          </cell>
          <cell r="BF316">
            <v>1</v>
          </cell>
          <cell r="BG316">
            <v>0</v>
          </cell>
          <cell r="BH316" t="str">
            <v/>
          </cell>
          <cell r="BI316" t="str">
            <v/>
          </cell>
          <cell r="BJ316" t="str">
            <v/>
          </cell>
          <cell r="BK316" t="str">
            <v/>
          </cell>
          <cell r="BL316">
            <v>140</v>
          </cell>
          <cell r="BM316">
            <v>511</v>
          </cell>
          <cell r="BN316">
            <v>190</v>
          </cell>
          <cell r="BO316">
            <v>1978</v>
          </cell>
          <cell r="BP316">
            <v>0</v>
          </cell>
          <cell r="BQ316">
            <v>2819</v>
          </cell>
        </row>
        <row r="317">
          <cell r="A317" t="str">
            <v>203010510101</v>
          </cell>
          <cell r="B317" t="str">
            <v/>
          </cell>
          <cell r="C317" t="str">
            <v/>
          </cell>
          <cell r="D317" t="str">
            <v>SE Swift Milanesa Soja Clasica</v>
          </cell>
          <cell r="E317" t="str">
            <v/>
          </cell>
          <cell r="F317" t="str">
            <v>SC</v>
          </cell>
          <cell r="G317" t="str">
            <v>KGS</v>
          </cell>
          <cell r="H317" t="str">
            <v>019</v>
          </cell>
          <cell r="I317" t="b">
            <v>1</v>
          </cell>
          <cell r="J317" t="b">
            <v>1</v>
          </cell>
          <cell r="K317" t="b">
            <v>0</v>
          </cell>
          <cell r="L317" t="str">
            <v>Compra</v>
          </cell>
          <cell r="M317" t="str">
            <v>N</v>
          </cell>
          <cell r="N317" t="b">
            <v>0</v>
          </cell>
          <cell r="O317">
            <v>0</v>
          </cell>
          <cell r="P317" t="b">
            <v>0</v>
          </cell>
          <cell r="Q317" t="str">
            <v>INTERNO</v>
          </cell>
          <cell r="R317">
            <v>0</v>
          </cell>
          <cell r="S317" t="str">
            <v/>
          </cell>
          <cell r="T317">
            <v>0</v>
          </cell>
          <cell r="U317" t="str">
            <v/>
          </cell>
          <cell r="V317">
            <v>0</v>
          </cell>
          <cell r="W317" t="str">
            <v/>
          </cell>
          <cell r="X317">
            <v>0</v>
          </cell>
          <cell r="Y317" t="str">
            <v/>
          </cell>
          <cell r="Z317" t="str">
            <v/>
          </cell>
          <cell r="AA317" t="str">
            <v>Semiel</v>
          </cell>
          <cell r="AB317">
            <v>0</v>
          </cell>
          <cell r="AC317" t="str">
            <v/>
          </cell>
          <cell r="AD317" t="str">
            <v/>
          </cell>
          <cell r="AE317" t="str">
            <v/>
          </cell>
          <cell r="AF317" t="str">
            <v/>
          </cell>
          <cell r="AG317">
            <v>0</v>
          </cell>
          <cell r="AH317" t="str">
            <v>N-EST</v>
          </cell>
          <cell r="AI317">
            <v>0</v>
          </cell>
          <cell r="AJ317" t="str">
            <v/>
          </cell>
          <cell r="AK317" t="str">
            <v/>
          </cell>
          <cell r="AM317">
            <v>0</v>
          </cell>
          <cell r="AN317" t="str">
            <v>KGS</v>
          </cell>
          <cell r="AO317" t="str">
            <v>***</v>
          </cell>
          <cell r="AP317" t="str">
            <v>zzzzzz</v>
          </cell>
          <cell r="AQ317" t="b">
            <v>0</v>
          </cell>
          <cell r="AR317" t="b">
            <v>0</v>
          </cell>
          <cell r="AS317">
            <v>1</v>
          </cell>
          <cell r="AT317">
            <v>0</v>
          </cell>
          <cell r="AU317">
            <v>1</v>
          </cell>
          <cell r="AV317">
            <v>0</v>
          </cell>
          <cell r="AW317" t="b">
            <v>0</v>
          </cell>
          <cell r="AX317" t="str">
            <v/>
          </cell>
          <cell r="AY317" t="b">
            <v>0</v>
          </cell>
          <cell r="AZ317" t="b">
            <v>0</v>
          </cell>
          <cell r="BA317">
            <v>0</v>
          </cell>
          <cell r="BB317">
            <v>120</v>
          </cell>
          <cell r="BC317">
            <v>90</v>
          </cell>
          <cell r="BD317" t="str">
            <v>LIB</v>
          </cell>
          <cell r="BE317" t="str">
            <v>LIB</v>
          </cell>
          <cell r="BF317">
            <v>1</v>
          </cell>
          <cell r="BG317">
            <v>0</v>
          </cell>
          <cell r="BH317" t="str">
            <v/>
          </cell>
          <cell r="BI317" t="str">
            <v/>
          </cell>
          <cell r="BJ317" t="str">
            <v/>
          </cell>
          <cell r="BK317" t="str">
            <v/>
          </cell>
          <cell r="BL317">
            <v>140</v>
          </cell>
          <cell r="BM317">
            <v>511</v>
          </cell>
          <cell r="BN317">
            <v>190</v>
          </cell>
          <cell r="BO317">
            <v>1978</v>
          </cell>
          <cell r="BP317">
            <v>0</v>
          </cell>
          <cell r="BQ317">
            <v>2819</v>
          </cell>
        </row>
        <row r="318">
          <cell r="A318" t="str">
            <v>203010510201</v>
          </cell>
          <cell r="B318" t="str">
            <v/>
          </cell>
          <cell r="C318" t="str">
            <v/>
          </cell>
          <cell r="D318" t="str">
            <v>SE Swift Soja Oregano</v>
          </cell>
          <cell r="E318" t="str">
            <v/>
          </cell>
          <cell r="F318" t="str">
            <v>SC</v>
          </cell>
          <cell r="G318" t="str">
            <v>KGS</v>
          </cell>
          <cell r="H318" t="str">
            <v>019</v>
          </cell>
          <cell r="I318" t="b">
            <v>1</v>
          </cell>
          <cell r="J318" t="b">
            <v>1</v>
          </cell>
          <cell r="K318" t="b">
            <v>0</v>
          </cell>
          <cell r="L318" t="str">
            <v>Compra</v>
          </cell>
          <cell r="M318" t="str">
            <v>N</v>
          </cell>
          <cell r="N318" t="b">
            <v>0</v>
          </cell>
          <cell r="O318">
            <v>0</v>
          </cell>
          <cell r="P318" t="b">
            <v>0</v>
          </cell>
          <cell r="Q318" t="str">
            <v>INTERNO</v>
          </cell>
          <cell r="R318">
            <v>0</v>
          </cell>
          <cell r="S318" t="str">
            <v/>
          </cell>
          <cell r="T318">
            <v>0</v>
          </cell>
          <cell r="U318" t="str">
            <v/>
          </cell>
          <cell r="V318">
            <v>0</v>
          </cell>
          <cell r="W318" t="str">
            <v/>
          </cell>
          <cell r="X318">
            <v>0</v>
          </cell>
          <cell r="Y318" t="str">
            <v/>
          </cell>
          <cell r="Z318" t="str">
            <v/>
          </cell>
          <cell r="AA318" t="str">
            <v>Semiel</v>
          </cell>
          <cell r="AB318">
            <v>0</v>
          </cell>
          <cell r="AC318" t="str">
            <v/>
          </cell>
          <cell r="AD318" t="str">
            <v/>
          </cell>
          <cell r="AE318" t="str">
            <v/>
          </cell>
          <cell r="AF318" t="str">
            <v/>
          </cell>
          <cell r="AG318">
            <v>0</v>
          </cell>
          <cell r="AH318" t="str">
            <v>N-EST</v>
          </cell>
          <cell r="AI318">
            <v>0</v>
          </cell>
          <cell r="AJ318" t="str">
            <v/>
          </cell>
          <cell r="AK318" t="str">
            <v/>
          </cell>
          <cell r="AM318">
            <v>0</v>
          </cell>
          <cell r="AN318" t="str">
            <v>KGS</v>
          </cell>
          <cell r="AO318" t="str">
            <v>***</v>
          </cell>
          <cell r="AP318" t="str">
            <v>zzzzzz</v>
          </cell>
          <cell r="AQ318" t="b">
            <v>0</v>
          </cell>
          <cell r="AR318" t="b">
            <v>0</v>
          </cell>
          <cell r="AS318">
            <v>1</v>
          </cell>
          <cell r="AT318">
            <v>0</v>
          </cell>
          <cell r="AU318">
            <v>1</v>
          </cell>
          <cell r="AV318">
            <v>0</v>
          </cell>
          <cell r="AW318" t="b">
            <v>0</v>
          </cell>
          <cell r="AX318" t="str">
            <v/>
          </cell>
          <cell r="AY318" t="b">
            <v>0</v>
          </cell>
          <cell r="AZ318" t="b">
            <v>0</v>
          </cell>
          <cell r="BA318">
            <v>0</v>
          </cell>
          <cell r="BB318">
            <v>120</v>
          </cell>
          <cell r="BC318">
            <v>90</v>
          </cell>
          <cell r="BD318" t="str">
            <v>LIB</v>
          </cell>
          <cell r="BE318" t="str">
            <v>LIB</v>
          </cell>
          <cell r="BF318">
            <v>1</v>
          </cell>
          <cell r="BG318">
            <v>0</v>
          </cell>
          <cell r="BH318" t="str">
            <v/>
          </cell>
          <cell r="BI318" t="str">
            <v/>
          </cell>
          <cell r="BJ318" t="str">
            <v/>
          </cell>
          <cell r="BK318" t="str">
            <v/>
          </cell>
          <cell r="BL318">
            <v>140</v>
          </cell>
          <cell r="BM318">
            <v>511</v>
          </cell>
          <cell r="BN318">
            <v>190</v>
          </cell>
          <cell r="BO318">
            <v>1978</v>
          </cell>
          <cell r="BP318">
            <v>0</v>
          </cell>
          <cell r="BQ318">
            <v>2819</v>
          </cell>
        </row>
        <row r="319">
          <cell r="A319" t="str">
            <v>203010810101</v>
          </cell>
          <cell r="B319" t="str">
            <v/>
          </cell>
          <cell r="C319" t="str">
            <v/>
          </cell>
          <cell r="D319" t="str">
            <v>SE LC Milanesa Soja Clasica</v>
          </cell>
          <cell r="E319" t="str">
            <v/>
          </cell>
          <cell r="F319" t="str">
            <v>SC</v>
          </cell>
          <cell r="G319" t="str">
            <v>KGS</v>
          </cell>
          <cell r="H319" t="str">
            <v>019</v>
          </cell>
          <cell r="I319" t="b">
            <v>1</v>
          </cell>
          <cell r="J319" t="b">
            <v>1</v>
          </cell>
          <cell r="K319" t="b">
            <v>0</v>
          </cell>
          <cell r="L319" t="str">
            <v>Compra</v>
          </cell>
          <cell r="M319" t="str">
            <v>N</v>
          </cell>
          <cell r="N319" t="b">
            <v>0</v>
          </cell>
          <cell r="O319">
            <v>0</v>
          </cell>
          <cell r="P319" t="b">
            <v>0</v>
          </cell>
          <cell r="Q319" t="str">
            <v>INTERNO</v>
          </cell>
          <cell r="R319">
            <v>0</v>
          </cell>
          <cell r="S319" t="str">
            <v/>
          </cell>
          <cell r="T319">
            <v>0</v>
          </cell>
          <cell r="U319" t="str">
            <v/>
          </cell>
          <cell r="V319">
            <v>0</v>
          </cell>
          <cell r="W319" t="str">
            <v/>
          </cell>
          <cell r="X319">
            <v>0</v>
          </cell>
          <cell r="Y319" t="str">
            <v/>
          </cell>
          <cell r="Z319" t="str">
            <v/>
          </cell>
          <cell r="AA319" t="str">
            <v>Semiel</v>
          </cell>
          <cell r="AB319">
            <v>0</v>
          </cell>
          <cell r="AC319" t="str">
            <v/>
          </cell>
          <cell r="AD319" t="str">
            <v/>
          </cell>
          <cell r="AE319" t="str">
            <v/>
          </cell>
          <cell r="AF319" t="str">
            <v/>
          </cell>
          <cell r="AG319">
            <v>0</v>
          </cell>
          <cell r="AH319" t="str">
            <v>N-EST</v>
          </cell>
          <cell r="AI319">
            <v>0</v>
          </cell>
          <cell r="AJ319" t="str">
            <v/>
          </cell>
          <cell r="AK319" t="str">
            <v/>
          </cell>
          <cell r="AM319">
            <v>0</v>
          </cell>
          <cell r="AN319" t="str">
            <v>KGS</v>
          </cell>
          <cell r="AO319" t="str">
            <v>***</v>
          </cell>
          <cell r="AP319" t="str">
            <v>zzzzzz</v>
          </cell>
          <cell r="AQ319" t="b">
            <v>0</v>
          </cell>
          <cell r="AR319" t="b">
            <v>0</v>
          </cell>
          <cell r="AS319">
            <v>1</v>
          </cell>
          <cell r="AT319">
            <v>0</v>
          </cell>
          <cell r="AU319">
            <v>1</v>
          </cell>
          <cell r="AV319">
            <v>0</v>
          </cell>
          <cell r="AW319" t="b">
            <v>0</v>
          </cell>
          <cell r="AX319" t="str">
            <v/>
          </cell>
          <cell r="AY319" t="b">
            <v>0</v>
          </cell>
          <cell r="AZ319" t="b">
            <v>0</v>
          </cell>
          <cell r="BA319">
            <v>0</v>
          </cell>
          <cell r="BB319">
            <v>120</v>
          </cell>
          <cell r="BC319">
            <v>90</v>
          </cell>
          <cell r="BD319" t="str">
            <v>LIB</v>
          </cell>
          <cell r="BE319" t="str">
            <v>LIB</v>
          </cell>
          <cell r="BF319">
            <v>1</v>
          </cell>
          <cell r="BG319">
            <v>0</v>
          </cell>
          <cell r="BH319" t="str">
            <v/>
          </cell>
          <cell r="BI319" t="str">
            <v/>
          </cell>
          <cell r="BJ319" t="str">
            <v/>
          </cell>
          <cell r="BK319" t="str">
            <v/>
          </cell>
          <cell r="BL319">
            <v>140</v>
          </cell>
          <cell r="BM319">
            <v>511</v>
          </cell>
          <cell r="BN319">
            <v>190</v>
          </cell>
          <cell r="BO319">
            <v>1978</v>
          </cell>
          <cell r="BP319">
            <v>0</v>
          </cell>
          <cell r="BQ319">
            <v>2819</v>
          </cell>
        </row>
        <row r="320">
          <cell r="A320" t="str">
            <v>203011210801</v>
          </cell>
          <cell r="B320" t="str">
            <v/>
          </cell>
          <cell r="C320" t="str">
            <v/>
          </cell>
          <cell r="D320" t="str">
            <v>SE BRF MS Especiada</v>
          </cell>
          <cell r="E320" t="str">
            <v/>
          </cell>
          <cell r="F320" t="str">
            <v>SC</v>
          </cell>
          <cell r="G320" t="str">
            <v>KGS</v>
          </cell>
          <cell r="H320" t="str">
            <v>019</v>
          </cell>
          <cell r="I320" t="b">
            <v>1</v>
          </cell>
          <cell r="J320" t="b">
            <v>1</v>
          </cell>
          <cell r="K320" t="b">
            <v>0</v>
          </cell>
          <cell r="L320" t="str">
            <v>CompraVenta</v>
          </cell>
          <cell r="M320" t="str">
            <v>N</v>
          </cell>
          <cell r="N320" t="b">
            <v>0</v>
          </cell>
          <cell r="O320">
            <v>0</v>
          </cell>
          <cell r="P320" t="b">
            <v>0</v>
          </cell>
          <cell r="Q320" t="str">
            <v>INTERNO</v>
          </cell>
          <cell r="R320">
            <v>0</v>
          </cell>
          <cell r="S320" t="str">
            <v/>
          </cell>
          <cell r="T320">
            <v>0</v>
          </cell>
          <cell r="U320" t="str">
            <v/>
          </cell>
          <cell r="V320">
            <v>0</v>
          </cell>
          <cell r="W320" t="str">
            <v/>
          </cell>
          <cell r="X320">
            <v>0</v>
          </cell>
          <cell r="Y320" t="str">
            <v/>
          </cell>
          <cell r="Z320" t="str">
            <v/>
          </cell>
          <cell r="AA320" t="str">
            <v>Semiel</v>
          </cell>
          <cell r="AB320">
            <v>0</v>
          </cell>
          <cell r="AC320" t="str">
            <v/>
          </cell>
          <cell r="AD320" t="str">
            <v/>
          </cell>
          <cell r="AE320" t="str">
            <v/>
          </cell>
          <cell r="AF320" t="str">
            <v/>
          </cell>
          <cell r="AG320">
            <v>0</v>
          </cell>
          <cell r="AH320" t="str">
            <v>N-EST</v>
          </cell>
          <cell r="AI320">
            <v>0</v>
          </cell>
          <cell r="AJ320" t="str">
            <v/>
          </cell>
          <cell r="AK320" t="str">
            <v/>
          </cell>
          <cell r="AM320">
            <v>0</v>
          </cell>
          <cell r="AN320" t="str">
            <v>KGS</v>
          </cell>
          <cell r="AO320" t="str">
            <v>***</v>
          </cell>
          <cell r="AP320" t="str">
            <v>zzzzzz</v>
          </cell>
          <cell r="AQ320" t="b">
            <v>0</v>
          </cell>
          <cell r="AR320" t="b">
            <v>0</v>
          </cell>
          <cell r="AS320">
            <v>0</v>
          </cell>
          <cell r="AT320">
            <v>0</v>
          </cell>
          <cell r="AU320">
            <v>1</v>
          </cell>
          <cell r="AV320">
            <v>0.01</v>
          </cell>
          <cell r="AW320" t="b">
            <v>0</v>
          </cell>
          <cell r="AX320" t="str">
            <v/>
          </cell>
          <cell r="AY320" t="b">
            <v>0</v>
          </cell>
          <cell r="AZ320" t="b">
            <v>0</v>
          </cell>
          <cell r="BA320">
            <v>0</v>
          </cell>
          <cell r="BB320">
            <v>0</v>
          </cell>
          <cell r="BC320">
            <v>0</v>
          </cell>
          <cell r="BD320" t="str">
            <v>LIB</v>
          </cell>
          <cell r="BE320" t="str">
            <v>LIB</v>
          </cell>
          <cell r="BF320">
            <v>1</v>
          </cell>
          <cell r="BG320">
            <v>0</v>
          </cell>
          <cell r="BH320" t="str">
            <v/>
          </cell>
          <cell r="BI320" t="str">
            <v/>
          </cell>
          <cell r="BJ320" t="str">
            <v/>
          </cell>
          <cell r="BK320" t="str">
            <v/>
          </cell>
          <cell r="BL320">
            <v>140</v>
          </cell>
          <cell r="BM320">
            <v>511</v>
          </cell>
          <cell r="BN320">
            <v>190</v>
          </cell>
          <cell r="BO320">
            <v>1978</v>
          </cell>
          <cell r="BP320">
            <v>0</v>
          </cell>
          <cell r="BQ320">
            <v>2819</v>
          </cell>
        </row>
        <row r="321">
          <cell r="A321" t="str">
            <v>203020120201</v>
          </cell>
          <cell r="B321" t="str">
            <v/>
          </cell>
          <cell r="C321" t="str">
            <v/>
          </cell>
          <cell r="D321" t="str">
            <v>SE Dia Milanesa Soja Rell.E&amp;Q</v>
          </cell>
          <cell r="E321" t="str">
            <v/>
          </cell>
          <cell r="F321" t="str">
            <v>SC</v>
          </cell>
          <cell r="G321" t="str">
            <v>KGS</v>
          </cell>
          <cell r="H321" t="str">
            <v>019</v>
          </cell>
          <cell r="I321" t="b">
            <v>1</v>
          </cell>
          <cell r="J321" t="b">
            <v>1</v>
          </cell>
          <cell r="K321" t="b">
            <v>0</v>
          </cell>
          <cell r="L321" t="str">
            <v>Compra</v>
          </cell>
          <cell r="M321" t="str">
            <v>N</v>
          </cell>
          <cell r="N321" t="b">
            <v>0</v>
          </cell>
          <cell r="O321">
            <v>0</v>
          </cell>
          <cell r="P321" t="b">
            <v>0</v>
          </cell>
          <cell r="Q321" t="str">
            <v>INTERNO</v>
          </cell>
          <cell r="R321">
            <v>0</v>
          </cell>
          <cell r="S321" t="str">
            <v/>
          </cell>
          <cell r="T321">
            <v>0</v>
          </cell>
          <cell r="U321" t="str">
            <v/>
          </cell>
          <cell r="V321">
            <v>0</v>
          </cell>
          <cell r="W321" t="str">
            <v/>
          </cell>
          <cell r="X321">
            <v>0</v>
          </cell>
          <cell r="Y321" t="str">
            <v/>
          </cell>
          <cell r="Z321" t="str">
            <v/>
          </cell>
          <cell r="AA321" t="str">
            <v>Semiel</v>
          </cell>
          <cell r="AB321">
            <v>0</v>
          </cell>
          <cell r="AC321" t="str">
            <v/>
          </cell>
          <cell r="AD321" t="str">
            <v/>
          </cell>
          <cell r="AE321" t="str">
            <v/>
          </cell>
          <cell r="AF321" t="str">
            <v/>
          </cell>
          <cell r="AG321">
            <v>0</v>
          </cell>
          <cell r="AH321" t="str">
            <v>N-EST</v>
          </cell>
          <cell r="AI321">
            <v>0</v>
          </cell>
          <cell r="AJ321" t="str">
            <v/>
          </cell>
          <cell r="AK321" t="str">
            <v/>
          </cell>
          <cell r="AM321">
            <v>0</v>
          </cell>
          <cell r="AN321" t="str">
            <v>KGS</v>
          </cell>
          <cell r="AO321" t="str">
            <v>***</v>
          </cell>
          <cell r="AP321" t="str">
            <v>zzzzzz</v>
          </cell>
          <cell r="AQ321" t="b">
            <v>0</v>
          </cell>
          <cell r="AR321" t="b">
            <v>0</v>
          </cell>
          <cell r="AS321">
            <v>1</v>
          </cell>
          <cell r="AT321">
            <v>0</v>
          </cell>
          <cell r="AU321">
            <v>1</v>
          </cell>
          <cell r="AV321">
            <v>0</v>
          </cell>
          <cell r="AW321" t="b">
            <v>0</v>
          </cell>
          <cell r="AX321" t="str">
            <v/>
          </cell>
          <cell r="AY321" t="b">
            <v>0</v>
          </cell>
          <cell r="AZ321" t="b">
            <v>0</v>
          </cell>
          <cell r="BA321">
            <v>0</v>
          </cell>
          <cell r="BB321">
            <v>120</v>
          </cell>
          <cell r="BC321">
            <v>90</v>
          </cell>
          <cell r="BD321" t="str">
            <v>LIB</v>
          </cell>
          <cell r="BE321" t="str">
            <v>LIB</v>
          </cell>
          <cell r="BF321">
            <v>1</v>
          </cell>
          <cell r="BG321">
            <v>0</v>
          </cell>
          <cell r="BH321" t="str">
            <v/>
          </cell>
          <cell r="BI321" t="str">
            <v/>
          </cell>
          <cell r="BJ321" t="str">
            <v/>
          </cell>
          <cell r="BK321" t="str">
            <v/>
          </cell>
          <cell r="BL321">
            <v>140</v>
          </cell>
          <cell r="BM321">
            <v>511</v>
          </cell>
          <cell r="BN321">
            <v>190</v>
          </cell>
          <cell r="BO321">
            <v>1978</v>
          </cell>
          <cell r="BP321">
            <v>0</v>
          </cell>
          <cell r="BQ321">
            <v>2819</v>
          </cell>
        </row>
        <row r="322">
          <cell r="A322" t="str">
            <v>203020120301</v>
          </cell>
          <cell r="B322" t="str">
            <v/>
          </cell>
          <cell r="C322" t="str">
            <v/>
          </cell>
          <cell r="D322" t="str">
            <v>SE Dia Milanesa Soja  Rell.J&amp;Q</v>
          </cell>
          <cell r="E322" t="str">
            <v/>
          </cell>
          <cell r="F322" t="str">
            <v>SC</v>
          </cell>
          <cell r="G322" t="str">
            <v>KGS</v>
          </cell>
          <cell r="H322" t="str">
            <v>019</v>
          </cell>
          <cell r="I322" t="b">
            <v>1</v>
          </cell>
          <cell r="J322" t="b">
            <v>1</v>
          </cell>
          <cell r="K322" t="b">
            <v>0</v>
          </cell>
          <cell r="L322" t="str">
            <v>Compra</v>
          </cell>
          <cell r="M322" t="str">
            <v>N</v>
          </cell>
          <cell r="N322" t="b">
            <v>0</v>
          </cell>
          <cell r="O322">
            <v>0</v>
          </cell>
          <cell r="P322" t="b">
            <v>0</v>
          </cell>
          <cell r="Q322" t="str">
            <v>INTERNO</v>
          </cell>
          <cell r="R322">
            <v>0</v>
          </cell>
          <cell r="S322" t="str">
            <v/>
          </cell>
          <cell r="T322">
            <v>0</v>
          </cell>
          <cell r="U322" t="str">
            <v/>
          </cell>
          <cell r="V322">
            <v>0</v>
          </cell>
          <cell r="W322" t="str">
            <v/>
          </cell>
          <cell r="X322">
            <v>0</v>
          </cell>
          <cell r="Y322" t="str">
            <v/>
          </cell>
          <cell r="Z322" t="str">
            <v/>
          </cell>
          <cell r="AA322" t="str">
            <v>Semiel</v>
          </cell>
          <cell r="AB322">
            <v>0</v>
          </cell>
          <cell r="AC322" t="str">
            <v/>
          </cell>
          <cell r="AD322" t="str">
            <v/>
          </cell>
          <cell r="AE322" t="str">
            <v/>
          </cell>
          <cell r="AF322" t="str">
            <v/>
          </cell>
          <cell r="AG322">
            <v>0</v>
          </cell>
          <cell r="AH322" t="str">
            <v>N-EST</v>
          </cell>
          <cell r="AI322">
            <v>0</v>
          </cell>
          <cell r="AJ322" t="str">
            <v/>
          </cell>
          <cell r="AK322" t="str">
            <v/>
          </cell>
          <cell r="AM322">
            <v>0</v>
          </cell>
          <cell r="AN322" t="str">
            <v>KGS</v>
          </cell>
          <cell r="AO322" t="str">
            <v>***</v>
          </cell>
          <cell r="AP322" t="str">
            <v>zzzzzz</v>
          </cell>
          <cell r="AQ322" t="b">
            <v>0</v>
          </cell>
          <cell r="AR322" t="b">
            <v>0</v>
          </cell>
          <cell r="AS322">
            <v>1</v>
          </cell>
          <cell r="AT322">
            <v>0</v>
          </cell>
          <cell r="AU322">
            <v>1</v>
          </cell>
          <cell r="AV322">
            <v>0</v>
          </cell>
          <cell r="AW322" t="b">
            <v>0</v>
          </cell>
          <cell r="AX322" t="str">
            <v/>
          </cell>
          <cell r="AY322" t="b">
            <v>0</v>
          </cell>
          <cell r="AZ322" t="b">
            <v>0</v>
          </cell>
          <cell r="BA322">
            <v>0</v>
          </cell>
          <cell r="BB322">
            <v>120</v>
          </cell>
          <cell r="BC322">
            <v>90</v>
          </cell>
          <cell r="BD322" t="str">
            <v>LIB</v>
          </cell>
          <cell r="BE322" t="str">
            <v>LIB</v>
          </cell>
          <cell r="BF322">
            <v>1</v>
          </cell>
          <cell r="BG322">
            <v>0</v>
          </cell>
          <cell r="BH322" t="str">
            <v/>
          </cell>
          <cell r="BI322" t="str">
            <v/>
          </cell>
          <cell r="BJ322" t="str">
            <v/>
          </cell>
          <cell r="BK322" t="str">
            <v/>
          </cell>
          <cell r="BL322">
            <v>140</v>
          </cell>
          <cell r="BM322">
            <v>511</v>
          </cell>
          <cell r="BN322">
            <v>190</v>
          </cell>
          <cell r="BO322">
            <v>1978</v>
          </cell>
          <cell r="BP322">
            <v>0</v>
          </cell>
          <cell r="BQ322">
            <v>2819</v>
          </cell>
        </row>
        <row r="323">
          <cell r="A323" t="str">
            <v>203020120401</v>
          </cell>
          <cell r="B323" t="str">
            <v/>
          </cell>
          <cell r="C323" t="str">
            <v/>
          </cell>
          <cell r="D323" t="str">
            <v>SE Dia Milanesa Soja Rell T&amp;Q</v>
          </cell>
          <cell r="E323" t="str">
            <v/>
          </cell>
          <cell r="F323" t="str">
            <v>SC</v>
          </cell>
          <cell r="G323" t="str">
            <v>KGS</v>
          </cell>
          <cell r="H323" t="str">
            <v>019</v>
          </cell>
          <cell r="I323" t="b">
            <v>1</v>
          </cell>
          <cell r="J323" t="b">
            <v>1</v>
          </cell>
          <cell r="K323" t="b">
            <v>0</v>
          </cell>
          <cell r="L323" t="str">
            <v>Compra</v>
          </cell>
          <cell r="M323" t="str">
            <v>N</v>
          </cell>
          <cell r="N323" t="b">
            <v>0</v>
          </cell>
          <cell r="O323">
            <v>0</v>
          </cell>
          <cell r="P323" t="b">
            <v>0</v>
          </cell>
          <cell r="Q323" t="str">
            <v>INTERNO</v>
          </cell>
          <cell r="R323">
            <v>0</v>
          </cell>
          <cell r="S323" t="str">
            <v/>
          </cell>
          <cell r="T323">
            <v>0</v>
          </cell>
          <cell r="U323" t="str">
            <v/>
          </cell>
          <cell r="V323">
            <v>0</v>
          </cell>
          <cell r="W323" t="str">
            <v/>
          </cell>
          <cell r="X323">
            <v>0</v>
          </cell>
          <cell r="Y323" t="str">
            <v/>
          </cell>
          <cell r="Z323" t="str">
            <v/>
          </cell>
          <cell r="AA323" t="str">
            <v>Semiel</v>
          </cell>
          <cell r="AB323">
            <v>0</v>
          </cell>
          <cell r="AC323" t="str">
            <v/>
          </cell>
          <cell r="AD323" t="str">
            <v/>
          </cell>
          <cell r="AE323" t="str">
            <v/>
          </cell>
          <cell r="AF323" t="str">
            <v/>
          </cell>
          <cell r="AG323">
            <v>0</v>
          </cell>
          <cell r="AH323" t="str">
            <v>N-EST</v>
          </cell>
          <cell r="AI323">
            <v>0</v>
          </cell>
          <cell r="AJ323" t="str">
            <v/>
          </cell>
          <cell r="AK323" t="str">
            <v/>
          </cell>
          <cell r="AM323">
            <v>0</v>
          </cell>
          <cell r="AN323" t="str">
            <v>KGS</v>
          </cell>
          <cell r="AO323" t="str">
            <v>***</v>
          </cell>
          <cell r="AP323" t="str">
            <v>zzzzzz</v>
          </cell>
          <cell r="AQ323" t="b">
            <v>0</v>
          </cell>
          <cell r="AR323" t="b">
            <v>0</v>
          </cell>
          <cell r="AS323">
            <v>1</v>
          </cell>
          <cell r="AT323">
            <v>0</v>
          </cell>
          <cell r="AU323">
            <v>1</v>
          </cell>
          <cell r="AV323">
            <v>0</v>
          </cell>
          <cell r="AW323" t="b">
            <v>0</v>
          </cell>
          <cell r="AX323" t="str">
            <v/>
          </cell>
          <cell r="AY323" t="b">
            <v>0</v>
          </cell>
          <cell r="AZ323" t="b">
            <v>0</v>
          </cell>
          <cell r="BA323">
            <v>0</v>
          </cell>
          <cell r="BB323">
            <v>120</v>
          </cell>
          <cell r="BC323">
            <v>90</v>
          </cell>
          <cell r="BD323" t="str">
            <v>LIB</v>
          </cell>
          <cell r="BE323" t="str">
            <v>LIB</v>
          </cell>
          <cell r="BF323">
            <v>1</v>
          </cell>
          <cell r="BG323">
            <v>0</v>
          </cell>
          <cell r="BH323" t="str">
            <v/>
          </cell>
          <cell r="BI323" t="str">
            <v/>
          </cell>
          <cell r="BJ323" t="str">
            <v/>
          </cell>
          <cell r="BK323" t="str">
            <v/>
          </cell>
          <cell r="BL323">
            <v>140</v>
          </cell>
          <cell r="BM323">
            <v>511</v>
          </cell>
          <cell r="BN323">
            <v>190</v>
          </cell>
          <cell r="BO323">
            <v>1978</v>
          </cell>
          <cell r="BP323">
            <v>0</v>
          </cell>
          <cell r="BQ323">
            <v>2819</v>
          </cell>
        </row>
        <row r="324">
          <cell r="A324" t="str">
            <v>203020120501</v>
          </cell>
          <cell r="B324" t="str">
            <v/>
          </cell>
          <cell r="C324" t="str">
            <v/>
          </cell>
          <cell r="D324" t="str">
            <v>SE Dia Milanesa Soja Rell.Cb&amp;Q</v>
          </cell>
          <cell r="E324" t="str">
            <v/>
          </cell>
          <cell r="F324" t="str">
            <v>SC</v>
          </cell>
          <cell r="G324" t="str">
            <v>KGS</v>
          </cell>
          <cell r="H324" t="str">
            <v>019</v>
          </cell>
          <cell r="I324" t="b">
            <v>1</v>
          </cell>
          <cell r="J324" t="b">
            <v>1</v>
          </cell>
          <cell r="K324" t="b">
            <v>0</v>
          </cell>
          <cell r="L324" t="str">
            <v>Compra</v>
          </cell>
          <cell r="M324" t="str">
            <v>N</v>
          </cell>
          <cell r="N324" t="b">
            <v>0</v>
          </cell>
          <cell r="O324">
            <v>0</v>
          </cell>
          <cell r="P324" t="b">
            <v>0</v>
          </cell>
          <cell r="Q324" t="str">
            <v>INTERNO</v>
          </cell>
          <cell r="R324">
            <v>0</v>
          </cell>
          <cell r="S324" t="str">
            <v/>
          </cell>
          <cell r="T324">
            <v>0</v>
          </cell>
          <cell r="U324" t="str">
            <v/>
          </cell>
          <cell r="V324">
            <v>0</v>
          </cell>
          <cell r="W324" t="str">
            <v/>
          </cell>
          <cell r="X324">
            <v>0</v>
          </cell>
          <cell r="Y324" t="str">
            <v/>
          </cell>
          <cell r="Z324" t="str">
            <v/>
          </cell>
          <cell r="AA324" t="str">
            <v>Semiel</v>
          </cell>
          <cell r="AB324">
            <v>0</v>
          </cell>
          <cell r="AC324" t="str">
            <v/>
          </cell>
          <cell r="AD324" t="str">
            <v/>
          </cell>
          <cell r="AE324" t="str">
            <v/>
          </cell>
          <cell r="AF324" t="str">
            <v/>
          </cell>
          <cell r="AG324">
            <v>0</v>
          </cell>
          <cell r="AH324" t="str">
            <v>N-EST</v>
          </cell>
          <cell r="AI324">
            <v>0</v>
          </cell>
          <cell r="AJ324" t="str">
            <v/>
          </cell>
          <cell r="AK324" t="str">
            <v/>
          </cell>
          <cell r="AM324">
            <v>0</v>
          </cell>
          <cell r="AN324" t="str">
            <v>KGS</v>
          </cell>
          <cell r="AO324" t="str">
            <v>***</v>
          </cell>
          <cell r="AP324" t="str">
            <v>zzzzzz</v>
          </cell>
          <cell r="AQ324" t="b">
            <v>0</v>
          </cell>
          <cell r="AR324" t="b">
            <v>0</v>
          </cell>
          <cell r="AS324">
            <v>1</v>
          </cell>
          <cell r="AT324">
            <v>0</v>
          </cell>
          <cell r="AU324">
            <v>1</v>
          </cell>
          <cell r="AV324">
            <v>0</v>
          </cell>
          <cell r="AW324" t="b">
            <v>0</v>
          </cell>
          <cell r="AX324" t="str">
            <v/>
          </cell>
          <cell r="AY324" t="b">
            <v>0</v>
          </cell>
          <cell r="AZ324" t="b">
            <v>0</v>
          </cell>
          <cell r="BA324">
            <v>0</v>
          </cell>
          <cell r="BB324">
            <v>120</v>
          </cell>
          <cell r="BC324">
            <v>90</v>
          </cell>
          <cell r="BD324" t="str">
            <v>LIB</v>
          </cell>
          <cell r="BE324" t="str">
            <v>LIB</v>
          </cell>
          <cell r="BF324">
            <v>1</v>
          </cell>
          <cell r="BG324">
            <v>0</v>
          </cell>
          <cell r="BH324" t="str">
            <v/>
          </cell>
          <cell r="BI324" t="str">
            <v/>
          </cell>
          <cell r="BJ324" t="str">
            <v/>
          </cell>
          <cell r="BK324" t="str">
            <v/>
          </cell>
          <cell r="BL324">
            <v>140</v>
          </cell>
          <cell r="BM324">
            <v>511</v>
          </cell>
          <cell r="BN324">
            <v>190</v>
          </cell>
          <cell r="BO324">
            <v>1978</v>
          </cell>
          <cell r="BP324">
            <v>0</v>
          </cell>
          <cell r="BQ324">
            <v>2819</v>
          </cell>
        </row>
        <row r="325">
          <cell r="A325" t="str">
            <v>203020220201</v>
          </cell>
          <cell r="B325" t="str">
            <v/>
          </cell>
          <cell r="C325" t="str">
            <v/>
          </cell>
          <cell r="D325" t="str">
            <v>SE LA Milanesa Soja Rell E&amp;Q</v>
          </cell>
          <cell r="E325" t="str">
            <v/>
          </cell>
          <cell r="F325" t="str">
            <v>SC</v>
          </cell>
          <cell r="G325" t="str">
            <v>KGS</v>
          </cell>
          <cell r="H325" t="str">
            <v>019</v>
          </cell>
          <cell r="I325" t="b">
            <v>1</v>
          </cell>
          <cell r="J325" t="b">
            <v>1</v>
          </cell>
          <cell r="K325" t="b">
            <v>0</v>
          </cell>
          <cell r="L325" t="str">
            <v>Compra</v>
          </cell>
          <cell r="M325" t="str">
            <v>N</v>
          </cell>
          <cell r="N325" t="b">
            <v>0</v>
          </cell>
          <cell r="O325">
            <v>0</v>
          </cell>
          <cell r="P325" t="b">
            <v>0</v>
          </cell>
          <cell r="Q325" t="str">
            <v>INTERNO</v>
          </cell>
          <cell r="R325">
            <v>0</v>
          </cell>
          <cell r="S325" t="str">
            <v/>
          </cell>
          <cell r="T325">
            <v>0</v>
          </cell>
          <cell r="U325" t="str">
            <v/>
          </cell>
          <cell r="V325">
            <v>0</v>
          </cell>
          <cell r="W325" t="str">
            <v/>
          </cell>
          <cell r="X325">
            <v>0</v>
          </cell>
          <cell r="Y325" t="str">
            <v/>
          </cell>
          <cell r="Z325" t="str">
            <v/>
          </cell>
          <cell r="AA325" t="str">
            <v>Semiel</v>
          </cell>
          <cell r="AB325">
            <v>0</v>
          </cell>
          <cell r="AC325" t="str">
            <v/>
          </cell>
          <cell r="AD325" t="str">
            <v/>
          </cell>
          <cell r="AE325" t="str">
            <v/>
          </cell>
          <cell r="AF325" t="str">
            <v/>
          </cell>
          <cell r="AG325">
            <v>0</v>
          </cell>
          <cell r="AH325" t="str">
            <v>N-EST</v>
          </cell>
          <cell r="AI325">
            <v>0</v>
          </cell>
          <cell r="AJ325" t="str">
            <v/>
          </cell>
          <cell r="AK325" t="str">
            <v/>
          </cell>
          <cell r="AM325">
            <v>0</v>
          </cell>
          <cell r="AN325" t="str">
            <v>KGS</v>
          </cell>
          <cell r="AO325" t="str">
            <v>***</v>
          </cell>
          <cell r="AP325" t="str">
            <v>zzzzzz</v>
          </cell>
          <cell r="AQ325" t="b">
            <v>0</v>
          </cell>
          <cell r="AR325" t="b">
            <v>0</v>
          </cell>
          <cell r="AS325">
            <v>1</v>
          </cell>
          <cell r="AT325">
            <v>0</v>
          </cell>
          <cell r="AU325">
            <v>1</v>
          </cell>
          <cell r="AV325">
            <v>0</v>
          </cell>
          <cell r="AW325" t="b">
            <v>0</v>
          </cell>
          <cell r="AX325" t="str">
            <v/>
          </cell>
          <cell r="AY325" t="b">
            <v>0</v>
          </cell>
          <cell r="AZ325" t="b">
            <v>0</v>
          </cell>
          <cell r="BA325">
            <v>0</v>
          </cell>
          <cell r="BB325">
            <v>120</v>
          </cell>
          <cell r="BC325">
            <v>90</v>
          </cell>
          <cell r="BD325" t="str">
            <v>LIB</v>
          </cell>
          <cell r="BE325" t="str">
            <v>LIB</v>
          </cell>
          <cell r="BF325">
            <v>1</v>
          </cell>
          <cell r="BG325">
            <v>0</v>
          </cell>
          <cell r="BH325" t="str">
            <v/>
          </cell>
          <cell r="BI325" t="str">
            <v/>
          </cell>
          <cell r="BJ325" t="str">
            <v/>
          </cell>
          <cell r="BK325" t="str">
            <v/>
          </cell>
          <cell r="BL325">
            <v>140</v>
          </cell>
          <cell r="BM325">
            <v>511</v>
          </cell>
          <cell r="BN325">
            <v>190</v>
          </cell>
          <cell r="BO325">
            <v>1978</v>
          </cell>
          <cell r="BP325">
            <v>0</v>
          </cell>
          <cell r="BQ325">
            <v>2819</v>
          </cell>
        </row>
        <row r="326">
          <cell r="A326" t="str">
            <v>203020220301</v>
          </cell>
          <cell r="B326" t="str">
            <v/>
          </cell>
          <cell r="C326" t="str">
            <v/>
          </cell>
          <cell r="D326" t="str">
            <v>SE LA Milanesa Soja Rell J&amp;Q</v>
          </cell>
          <cell r="E326" t="str">
            <v/>
          </cell>
          <cell r="F326" t="str">
            <v>SC</v>
          </cell>
          <cell r="G326" t="str">
            <v>KGS</v>
          </cell>
          <cell r="H326" t="str">
            <v>019</v>
          </cell>
          <cell r="I326" t="b">
            <v>1</v>
          </cell>
          <cell r="J326" t="b">
            <v>1</v>
          </cell>
          <cell r="K326" t="b">
            <v>0</v>
          </cell>
          <cell r="L326" t="str">
            <v>Compra</v>
          </cell>
          <cell r="M326" t="str">
            <v>N</v>
          </cell>
          <cell r="N326" t="b">
            <v>0</v>
          </cell>
          <cell r="O326">
            <v>0</v>
          </cell>
          <cell r="P326" t="b">
            <v>0</v>
          </cell>
          <cell r="Q326" t="str">
            <v>INTERNO</v>
          </cell>
          <cell r="R326">
            <v>0</v>
          </cell>
          <cell r="S326" t="str">
            <v/>
          </cell>
          <cell r="T326">
            <v>0</v>
          </cell>
          <cell r="U326" t="str">
            <v/>
          </cell>
          <cell r="V326">
            <v>0</v>
          </cell>
          <cell r="W326" t="str">
            <v/>
          </cell>
          <cell r="X326">
            <v>0</v>
          </cell>
          <cell r="Y326" t="str">
            <v/>
          </cell>
          <cell r="Z326" t="str">
            <v/>
          </cell>
          <cell r="AA326" t="str">
            <v>Semiel</v>
          </cell>
          <cell r="AB326">
            <v>0</v>
          </cell>
          <cell r="AC326" t="str">
            <v/>
          </cell>
          <cell r="AD326" t="str">
            <v/>
          </cell>
          <cell r="AE326" t="str">
            <v/>
          </cell>
          <cell r="AF326" t="str">
            <v/>
          </cell>
          <cell r="AG326">
            <v>0</v>
          </cell>
          <cell r="AH326" t="str">
            <v>N-EST</v>
          </cell>
          <cell r="AI326">
            <v>0</v>
          </cell>
          <cell r="AJ326" t="str">
            <v/>
          </cell>
          <cell r="AK326" t="str">
            <v/>
          </cell>
          <cell r="AM326">
            <v>0</v>
          </cell>
          <cell r="AN326" t="str">
            <v>KGS</v>
          </cell>
          <cell r="AO326" t="str">
            <v>***</v>
          </cell>
          <cell r="AP326" t="str">
            <v>zzzzzz</v>
          </cell>
          <cell r="AQ326" t="b">
            <v>0</v>
          </cell>
          <cell r="AR326" t="b">
            <v>0</v>
          </cell>
          <cell r="AS326">
            <v>1</v>
          </cell>
          <cell r="AT326">
            <v>0</v>
          </cell>
          <cell r="AU326">
            <v>1</v>
          </cell>
          <cell r="AV326">
            <v>0</v>
          </cell>
          <cell r="AW326" t="b">
            <v>0</v>
          </cell>
          <cell r="AX326" t="str">
            <v/>
          </cell>
          <cell r="AY326" t="b">
            <v>0</v>
          </cell>
          <cell r="AZ326" t="b">
            <v>0</v>
          </cell>
          <cell r="BA326">
            <v>0</v>
          </cell>
          <cell r="BB326">
            <v>120</v>
          </cell>
          <cell r="BC326">
            <v>90</v>
          </cell>
          <cell r="BD326" t="str">
            <v>LIB</v>
          </cell>
          <cell r="BE326" t="str">
            <v>LIB</v>
          </cell>
          <cell r="BF326">
            <v>1</v>
          </cell>
          <cell r="BG326">
            <v>0</v>
          </cell>
          <cell r="BH326" t="str">
            <v/>
          </cell>
          <cell r="BI326" t="str">
            <v/>
          </cell>
          <cell r="BJ326" t="str">
            <v/>
          </cell>
          <cell r="BK326" t="str">
            <v/>
          </cell>
          <cell r="BL326">
            <v>140</v>
          </cell>
          <cell r="BM326">
            <v>511</v>
          </cell>
          <cell r="BN326">
            <v>190</v>
          </cell>
          <cell r="BO326">
            <v>1978</v>
          </cell>
          <cell r="BP326">
            <v>0</v>
          </cell>
          <cell r="BQ326">
            <v>2819</v>
          </cell>
        </row>
        <row r="327">
          <cell r="A327" t="str">
            <v>203020320201</v>
          </cell>
          <cell r="B327" t="str">
            <v/>
          </cell>
          <cell r="C327" t="str">
            <v/>
          </cell>
          <cell r="D327" t="str">
            <v>SE Paladini M.Soja Rell.E&amp;Q</v>
          </cell>
          <cell r="E327" t="str">
            <v/>
          </cell>
          <cell r="F327" t="str">
            <v>SC</v>
          </cell>
          <cell r="G327" t="str">
            <v>KGS</v>
          </cell>
          <cell r="H327" t="str">
            <v>019</v>
          </cell>
          <cell r="I327" t="b">
            <v>1</v>
          </cell>
          <cell r="J327" t="b">
            <v>1</v>
          </cell>
          <cell r="K327" t="b">
            <v>0</v>
          </cell>
          <cell r="L327" t="str">
            <v>Compra</v>
          </cell>
          <cell r="M327" t="str">
            <v>N</v>
          </cell>
          <cell r="N327" t="b">
            <v>0</v>
          </cell>
          <cell r="O327">
            <v>0</v>
          </cell>
          <cell r="P327" t="b">
            <v>0</v>
          </cell>
          <cell r="Q327" t="str">
            <v>INTERNO</v>
          </cell>
          <cell r="R327">
            <v>0</v>
          </cell>
          <cell r="S327" t="str">
            <v/>
          </cell>
          <cell r="T327">
            <v>0</v>
          </cell>
          <cell r="U327" t="str">
            <v/>
          </cell>
          <cell r="V327">
            <v>0</v>
          </cell>
          <cell r="W327" t="str">
            <v/>
          </cell>
          <cell r="X327">
            <v>0</v>
          </cell>
          <cell r="Y327" t="str">
            <v/>
          </cell>
          <cell r="Z327" t="str">
            <v/>
          </cell>
          <cell r="AA327" t="str">
            <v>Semiel</v>
          </cell>
          <cell r="AB327">
            <v>0</v>
          </cell>
          <cell r="AC327" t="str">
            <v/>
          </cell>
          <cell r="AD327" t="str">
            <v/>
          </cell>
          <cell r="AE327" t="str">
            <v/>
          </cell>
          <cell r="AF327" t="str">
            <v/>
          </cell>
          <cell r="AG327">
            <v>0</v>
          </cell>
          <cell r="AH327" t="str">
            <v>N-EST</v>
          </cell>
          <cell r="AI327">
            <v>0</v>
          </cell>
          <cell r="AJ327" t="str">
            <v/>
          </cell>
          <cell r="AK327" t="str">
            <v/>
          </cell>
          <cell r="AM327">
            <v>0</v>
          </cell>
          <cell r="AN327" t="str">
            <v>KGS</v>
          </cell>
          <cell r="AO327" t="str">
            <v>***</v>
          </cell>
          <cell r="AP327" t="str">
            <v>zzzzzz</v>
          </cell>
          <cell r="AQ327" t="b">
            <v>0</v>
          </cell>
          <cell r="AR327" t="b">
            <v>0</v>
          </cell>
          <cell r="AS327">
            <v>1</v>
          </cell>
          <cell r="AT327">
            <v>0</v>
          </cell>
          <cell r="AU327">
            <v>1</v>
          </cell>
          <cell r="AV327">
            <v>0</v>
          </cell>
          <cell r="AW327" t="b">
            <v>0</v>
          </cell>
          <cell r="AX327" t="str">
            <v/>
          </cell>
          <cell r="AY327" t="b">
            <v>0</v>
          </cell>
          <cell r="AZ327" t="b">
            <v>0</v>
          </cell>
          <cell r="BA327">
            <v>0</v>
          </cell>
          <cell r="BB327">
            <v>120</v>
          </cell>
          <cell r="BC327">
            <v>90</v>
          </cell>
          <cell r="BD327" t="str">
            <v>LIB</v>
          </cell>
          <cell r="BE327" t="str">
            <v>LIB</v>
          </cell>
          <cell r="BF327">
            <v>1</v>
          </cell>
          <cell r="BG327">
            <v>0</v>
          </cell>
          <cell r="BH327" t="str">
            <v/>
          </cell>
          <cell r="BI327" t="str">
            <v/>
          </cell>
          <cell r="BJ327" t="str">
            <v/>
          </cell>
          <cell r="BK327" t="str">
            <v/>
          </cell>
          <cell r="BL327">
            <v>140</v>
          </cell>
          <cell r="BM327">
            <v>511</v>
          </cell>
          <cell r="BN327">
            <v>190</v>
          </cell>
          <cell r="BO327">
            <v>1978</v>
          </cell>
          <cell r="BP327">
            <v>0</v>
          </cell>
          <cell r="BQ327">
            <v>2819</v>
          </cell>
        </row>
        <row r="328">
          <cell r="A328" t="str">
            <v>203020320202</v>
          </cell>
          <cell r="B328" t="str">
            <v/>
          </cell>
          <cell r="C328" t="str">
            <v/>
          </cell>
          <cell r="D328" t="str">
            <v>SE Paladini Soja Rell.E&amp;Q bol</v>
          </cell>
          <cell r="E328" t="str">
            <v/>
          </cell>
          <cell r="F328" t="str">
            <v>SC</v>
          </cell>
          <cell r="G328" t="str">
            <v>UNI</v>
          </cell>
          <cell r="H328" t="str">
            <v>04</v>
          </cell>
          <cell r="I328" t="b">
            <v>1</v>
          </cell>
          <cell r="J328" t="b">
            <v>1</v>
          </cell>
          <cell r="K328" t="b">
            <v>0</v>
          </cell>
          <cell r="L328" t="str">
            <v>CompraVenta</v>
          </cell>
          <cell r="M328" t="str">
            <v>N</v>
          </cell>
          <cell r="N328" t="b">
            <v>0</v>
          </cell>
          <cell r="O328">
            <v>0</v>
          </cell>
          <cell r="P328" t="b">
            <v>0</v>
          </cell>
          <cell r="Q328" t="str">
            <v>INTERNO</v>
          </cell>
          <cell r="R328">
            <v>0</v>
          </cell>
          <cell r="S328" t="str">
            <v/>
          </cell>
          <cell r="T328">
            <v>0</v>
          </cell>
          <cell r="U328" t="str">
            <v/>
          </cell>
          <cell r="V328">
            <v>0</v>
          </cell>
          <cell r="W328" t="str">
            <v/>
          </cell>
          <cell r="X328">
            <v>0</v>
          </cell>
          <cell r="Y328" t="str">
            <v/>
          </cell>
          <cell r="Z328" t="str">
            <v/>
          </cell>
          <cell r="AA328" t="str">
            <v>Semiel</v>
          </cell>
          <cell r="AB328">
            <v>0</v>
          </cell>
          <cell r="AC328" t="str">
            <v/>
          </cell>
          <cell r="AD328" t="str">
            <v/>
          </cell>
          <cell r="AE328" t="str">
            <v/>
          </cell>
          <cell r="AF328" t="str">
            <v/>
          </cell>
          <cell r="AG328">
            <v>0</v>
          </cell>
          <cell r="AH328" t="str">
            <v>N-EST</v>
          </cell>
          <cell r="AI328">
            <v>0</v>
          </cell>
          <cell r="AJ328" t="str">
            <v/>
          </cell>
          <cell r="AK328" t="str">
            <v/>
          </cell>
          <cell r="AM328">
            <v>0</v>
          </cell>
          <cell r="AN328" t="str">
            <v>UNI</v>
          </cell>
          <cell r="AO328" t="str">
            <v>***</v>
          </cell>
          <cell r="AP328" t="str">
            <v>zzzzzz</v>
          </cell>
          <cell r="AQ328" t="b">
            <v>0</v>
          </cell>
          <cell r="AR328" t="b">
            <v>1</v>
          </cell>
          <cell r="AS328">
            <v>1</v>
          </cell>
          <cell r="AT328">
            <v>0</v>
          </cell>
          <cell r="AU328">
            <v>1</v>
          </cell>
          <cell r="AV328">
            <v>0.01</v>
          </cell>
          <cell r="AW328" t="b">
            <v>0</v>
          </cell>
          <cell r="AX328" t="str">
            <v/>
          </cell>
          <cell r="AY328" t="b">
            <v>0</v>
          </cell>
          <cell r="AZ328" t="b">
            <v>0</v>
          </cell>
          <cell r="BA328">
            <v>0</v>
          </cell>
          <cell r="BB328">
            <v>180</v>
          </cell>
          <cell r="BC328">
            <v>120</v>
          </cell>
          <cell r="BD328" t="str">
            <v>LIB</v>
          </cell>
          <cell r="BE328" t="str">
            <v>LIB</v>
          </cell>
          <cell r="BF328">
            <v>1</v>
          </cell>
          <cell r="BG328">
            <v>0</v>
          </cell>
          <cell r="BH328" t="str">
            <v/>
          </cell>
          <cell r="BI328" t="str">
            <v/>
          </cell>
          <cell r="BJ328" t="str">
            <v/>
          </cell>
          <cell r="BK328" t="str">
            <v/>
          </cell>
          <cell r="BL328">
            <v>140</v>
          </cell>
          <cell r="BM328">
            <v>511</v>
          </cell>
          <cell r="BN328">
            <v>190</v>
          </cell>
          <cell r="BO328">
            <v>1978</v>
          </cell>
          <cell r="BP328">
            <v>0</v>
          </cell>
          <cell r="BQ328">
            <v>2819</v>
          </cell>
        </row>
        <row r="329">
          <cell r="A329" t="str">
            <v>203020320301</v>
          </cell>
          <cell r="B329" t="str">
            <v/>
          </cell>
          <cell r="C329" t="str">
            <v/>
          </cell>
          <cell r="D329" t="str">
            <v>SE Paladini M.Soja  Rell.J&amp;Q</v>
          </cell>
          <cell r="E329" t="str">
            <v/>
          </cell>
          <cell r="F329" t="str">
            <v>SC</v>
          </cell>
          <cell r="G329" t="str">
            <v>KGS</v>
          </cell>
          <cell r="H329" t="str">
            <v>019</v>
          </cell>
          <cell r="I329" t="b">
            <v>1</v>
          </cell>
          <cell r="J329" t="b">
            <v>1</v>
          </cell>
          <cell r="K329" t="b">
            <v>0</v>
          </cell>
          <cell r="L329" t="str">
            <v>Compra</v>
          </cell>
          <cell r="M329" t="str">
            <v>N</v>
          </cell>
          <cell r="N329" t="b">
            <v>0</v>
          </cell>
          <cell r="O329">
            <v>0</v>
          </cell>
          <cell r="P329" t="b">
            <v>0</v>
          </cell>
          <cell r="Q329" t="str">
            <v>INTERNO</v>
          </cell>
          <cell r="R329">
            <v>0</v>
          </cell>
          <cell r="S329" t="str">
            <v/>
          </cell>
          <cell r="T329">
            <v>0</v>
          </cell>
          <cell r="U329" t="str">
            <v/>
          </cell>
          <cell r="V329">
            <v>0</v>
          </cell>
          <cell r="W329" t="str">
            <v/>
          </cell>
          <cell r="X329">
            <v>0</v>
          </cell>
          <cell r="Y329" t="str">
            <v/>
          </cell>
          <cell r="Z329" t="str">
            <v/>
          </cell>
          <cell r="AA329" t="str">
            <v>Semiel</v>
          </cell>
          <cell r="AB329">
            <v>0</v>
          </cell>
          <cell r="AC329" t="str">
            <v/>
          </cell>
          <cell r="AD329" t="str">
            <v/>
          </cell>
          <cell r="AE329" t="str">
            <v/>
          </cell>
          <cell r="AF329" t="str">
            <v/>
          </cell>
          <cell r="AG329">
            <v>0</v>
          </cell>
          <cell r="AH329" t="str">
            <v>N-EST</v>
          </cell>
          <cell r="AI329">
            <v>0</v>
          </cell>
          <cell r="AJ329" t="str">
            <v/>
          </cell>
          <cell r="AK329" t="str">
            <v/>
          </cell>
          <cell r="AM329">
            <v>0</v>
          </cell>
          <cell r="AN329" t="str">
            <v>KGS</v>
          </cell>
          <cell r="AO329" t="str">
            <v>***</v>
          </cell>
          <cell r="AP329" t="str">
            <v>zzzzzz</v>
          </cell>
          <cell r="AQ329" t="b">
            <v>0</v>
          </cell>
          <cell r="AR329" t="b">
            <v>0</v>
          </cell>
          <cell r="AS329">
            <v>1</v>
          </cell>
          <cell r="AT329">
            <v>0</v>
          </cell>
          <cell r="AU329">
            <v>1</v>
          </cell>
          <cell r="AV329">
            <v>0</v>
          </cell>
          <cell r="AW329" t="b">
            <v>0</v>
          </cell>
          <cell r="AX329" t="str">
            <v/>
          </cell>
          <cell r="AY329" t="b">
            <v>0</v>
          </cell>
          <cell r="AZ329" t="b">
            <v>0</v>
          </cell>
          <cell r="BA329">
            <v>0</v>
          </cell>
          <cell r="BB329">
            <v>120</v>
          </cell>
          <cell r="BC329">
            <v>90</v>
          </cell>
          <cell r="BD329" t="str">
            <v>LIB</v>
          </cell>
          <cell r="BE329" t="str">
            <v>LIB</v>
          </cell>
          <cell r="BF329">
            <v>1</v>
          </cell>
          <cell r="BG329">
            <v>0</v>
          </cell>
          <cell r="BH329" t="str">
            <v/>
          </cell>
          <cell r="BI329" t="str">
            <v/>
          </cell>
          <cell r="BJ329" t="str">
            <v/>
          </cell>
          <cell r="BK329" t="str">
            <v/>
          </cell>
          <cell r="BL329">
            <v>140</v>
          </cell>
          <cell r="BM329">
            <v>511</v>
          </cell>
          <cell r="BN329">
            <v>190</v>
          </cell>
          <cell r="BO329">
            <v>1978</v>
          </cell>
          <cell r="BP329">
            <v>0</v>
          </cell>
          <cell r="BQ329">
            <v>2819</v>
          </cell>
        </row>
        <row r="330">
          <cell r="A330" t="str">
            <v>203020320302</v>
          </cell>
          <cell r="B330" t="str">
            <v/>
          </cell>
          <cell r="C330" t="str">
            <v/>
          </cell>
          <cell r="D330" t="str">
            <v>SE Paladini Soja  Rell.J&amp;Q Bol</v>
          </cell>
          <cell r="E330" t="str">
            <v/>
          </cell>
          <cell r="F330" t="str">
            <v>SC</v>
          </cell>
          <cell r="G330" t="str">
            <v>UNI</v>
          </cell>
          <cell r="H330" t="str">
            <v>04</v>
          </cell>
          <cell r="I330" t="b">
            <v>1</v>
          </cell>
          <cell r="J330" t="b">
            <v>1</v>
          </cell>
          <cell r="K330" t="b">
            <v>0</v>
          </cell>
          <cell r="L330" t="str">
            <v>CompraVenta</v>
          </cell>
          <cell r="M330" t="str">
            <v>N</v>
          </cell>
          <cell r="N330" t="b">
            <v>0</v>
          </cell>
          <cell r="O330">
            <v>0</v>
          </cell>
          <cell r="P330" t="b">
            <v>0</v>
          </cell>
          <cell r="Q330" t="str">
            <v>INTERNO</v>
          </cell>
          <cell r="R330">
            <v>0</v>
          </cell>
          <cell r="S330" t="str">
            <v/>
          </cell>
          <cell r="T330">
            <v>0</v>
          </cell>
          <cell r="U330" t="str">
            <v/>
          </cell>
          <cell r="V330">
            <v>0</v>
          </cell>
          <cell r="W330" t="str">
            <v/>
          </cell>
          <cell r="X330">
            <v>0</v>
          </cell>
          <cell r="Y330" t="str">
            <v/>
          </cell>
          <cell r="Z330" t="str">
            <v/>
          </cell>
          <cell r="AA330" t="str">
            <v>Semiel</v>
          </cell>
          <cell r="AB330">
            <v>0</v>
          </cell>
          <cell r="AC330" t="str">
            <v/>
          </cell>
          <cell r="AD330" t="str">
            <v/>
          </cell>
          <cell r="AE330" t="str">
            <v/>
          </cell>
          <cell r="AF330" t="str">
            <v/>
          </cell>
          <cell r="AG330">
            <v>0</v>
          </cell>
          <cell r="AH330" t="str">
            <v>N-EST</v>
          </cell>
          <cell r="AI330">
            <v>0</v>
          </cell>
          <cell r="AJ330" t="str">
            <v/>
          </cell>
          <cell r="AK330" t="str">
            <v/>
          </cell>
          <cell r="AM330">
            <v>0</v>
          </cell>
          <cell r="AN330" t="str">
            <v>UNI</v>
          </cell>
          <cell r="AO330" t="str">
            <v>***</v>
          </cell>
          <cell r="AP330" t="str">
            <v>zzzzzz</v>
          </cell>
          <cell r="AQ330" t="b">
            <v>0</v>
          </cell>
          <cell r="AR330" t="b">
            <v>1</v>
          </cell>
          <cell r="AS330">
            <v>1</v>
          </cell>
          <cell r="AT330">
            <v>0</v>
          </cell>
          <cell r="AU330">
            <v>1</v>
          </cell>
          <cell r="AV330">
            <v>0.01</v>
          </cell>
          <cell r="AW330" t="b">
            <v>0</v>
          </cell>
          <cell r="AX330" t="str">
            <v/>
          </cell>
          <cell r="AY330" t="b">
            <v>0</v>
          </cell>
          <cell r="AZ330" t="b">
            <v>0</v>
          </cell>
          <cell r="BA330">
            <v>0</v>
          </cell>
          <cell r="BB330">
            <v>180</v>
          </cell>
          <cell r="BC330">
            <v>120</v>
          </cell>
          <cell r="BD330" t="str">
            <v>LIB</v>
          </cell>
          <cell r="BE330" t="str">
            <v>LIB</v>
          </cell>
          <cell r="BF330">
            <v>1</v>
          </cell>
          <cell r="BG330">
            <v>0</v>
          </cell>
          <cell r="BH330" t="str">
            <v/>
          </cell>
          <cell r="BI330" t="str">
            <v/>
          </cell>
          <cell r="BJ330" t="str">
            <v/>
          </cell>
          <cell r="BK330" t="str">
            <v/>
          </cell>
          <cell r="BL330">
            <v>140</v>
          </cell>
          <cell r="BM330">
            <v>511</v>
          </cell>
          <cell r="BN330">
            <v>190</v>
          </cell>
          <cell r="BO330">
            <v>1978</v>
          </cell>
          <cell r="BP330">
            <v>0</v>
          </cell>
          <cell r="BQ330">
            <v>2819</v>
          </cell>
        </row>
        <row r="331">
          <cell r="A331" t="str">
            <v>203020520201</v>
          </cell>
          <cell r="B331" t="str">
            <v/>
          </cell>
          <cell r="C331" t="str">
            <v/>
          </cell>
          <cell r="D331" t="str">
            <v>SE Swift Milan Soja Rell E&amp;Q</v>
          </cell>
          <cell r="E331" t="str">
            <v/>
          </cell>
          <cell r="F331" t="str">
            <v>SC</v>
          </cell>
          <cell r="G331" t="str">
            <v>KGS</v>
          </cell>
          <cell r="H331" t="str">
            <v>019</v>
          </cell>
          <cell r="I331" t="b">
            <v>1</v>
          </cell>
          <cell r="J331" t="b">
            <v>1</v>
          </cell>
          <cell r="K331" t="b">
            <v>0</v>
          </cell>
          <cell r="L331" t="str">
            <v>Compra</v>
          </cell>
          <cell r="M331" t="str">
            <v>N</v>
          </cell>
          <cell r="N331" t="b">
            <v>0</v>
          </cell>
          <cell r="O331">
            <v>0</v>
          </cell>
          <cell r="P331" t="b">
            <v>0</v>
          </cell>
          <cell r="Q331" t="str">
            <v>INTERNO</v>
          </cell>
          <cell r="R331">
            <v>0</v>
          </cell>
          <cell r="S331" t="str">
            <v/>
          </cell>
          <cell r="T331">
            <v>0</v>
          </cell>
          <cell r="U331" t="str">
            <v/>
          </cell>
          <cell r="V331">
            <v>0</v>
          </cell>
          <cell r="W331" t="str">
            <v/>
          </cell>
          <cell r="X331">
            <v>0</v>
          </cell>
          <cell r="Y331" t="str">
            <v/>
          </cell>
          <cell r="Z331" t="str">
            <v/>
          </cell>
          <cell r="AA331" t="str">
            <v>Semiel</v>
          </cell>
          <cell r="AB331">
            <v>0</v>
          </cell>
          <cell r="AC331" t="str">
            <v/>
          </cell>
          <cell r="AD331" t="str">
            <v/>
          </cell>
          <cell r="AE331" t="str">
            <v/>
          </cell>
          <cell r="AF331" t="str">
            <v/>
          </cell>
          <cell r="AG331">
            <v>0</v>
          </cell>
          <cell r="AH331" t="str">
            <v>N-EST</v>
          </cell>
          <cell r="AI331">
            <v>0</v>
          </cell>
          <cell r="AJ331" t="str">
            <v/>
          </cell>
          <cell r="AK331" t="str">
            <v/>
          </cell>
          <cell r="AM331">
            <v>0</v>
          </cell>
          <cell r="AN331" t="str">
            <v>KGS</v>
          </cell>
          <cell r="AO331" t="str">
            <v>***</v>
          </cell>
          <cell r="AP331" t="str">
            <v>zzzzzz</v>
          </cell>
          <cell r="AQ331" t="b">
            <v>0</v>
          </cell>
          <cell r="AR331" t="b">
            <v>0</v>
          </cell>
          <cell r="AS331">
            <v>1</v>
          </cell>
          <cell r="AT331">
            <v>0</v>
          </cell>
          <cell r="AU331">
            <v>1</v>
          </cell>
          <cell r="AV331">
            <v>0</v>
          </cell>
          <cell r="AW331" t="b">
            <v>0</v>
          </cell>
          <cell r="AX331" t="str">
            <v/>
          </cell>
          <cell r="AY331" t="b">
            <v>0</v>
          </cell>
          <cell r="AZ331" t="b">
            <v>0</v>
          </cell>
          <cell r="BA331">
            <v>0</v>
          </cell>
          <cell r="BB331">
            <v>120</v>
          </cell>
          <cell r="BC331">
            <v>90</v>
          </cell>
          <cell r="BD331" t="str">
            <v>LIB</v>
          </cell>
          <cell r="BE331" t="str">
            <v>LIB</v>
          </cell>
          <cell r="BF331">
            <v>1</v>
          </cell>
          <cell r="BG331">
            <v>0</v>
          </cell>
          <cell r="BH331" t="str">
            <v/>
          </cell>
          <cell r="BI331" t="str">
            <v/>
          </cell>
          <cell r="BJ331" t="str">
            <v/>
          </cell>
          <cell r="BK331" t="str">
            <v/>
          </cell>
          <cell r="BL331">
            <v>140</v>
          </cell>
          <cell r="BM331">
            <v>511</v>
          </cell>
          <cell r="BN331">
            <v>190</v>
          </cell>
          <cell r="BO331">
            <v>1978</v>
          </cell>
          <cell r="BP331">
            <v>0</v>
          </cell>
          <cell r="BQ331">
            <v>2819</v>
          </cell>
        </row>
        <row r="332">
          <cell r="A332" t="str">
            <v>203020520301</v>
          </cell>
          <cell r="B332" t="str">
            <v/>
          </cell>
          <cell r="C332" t="str">
            <v/>
          </cell>
          <cell r="D332" t="str">
            <v>SE Swift Milan Soja Rell J&amp;Q</v>
          </cell>
          <cell r="E332" t="str">
            <v/>
          </cell>
          <cell r="F332" t="str">
            <v>SC</v>
          </cell>
          <cell r="G332" t="str">
            <v>KGS</v>
          </cell>
          <cell r="H332" t="str">
            <v>019</v>
          </cell>
          <cell r="I332" t="b">
            <v>1</v>
          </cell>
          <cell r="J332" t="b">
            <v>1</v>
          </cell>
          <cell r="K332" t="b">
            <v>0</v>
          </cell>
          <cell r="L332" t="str">
            <v>Compra</v>
          </cell>
          <cell r="M332" t="str">
            <v>N</v>
          </cell>
          <cell r="N332" t="b">
            <v>0</v>
          </cell>
          <cell r="O332">
            <v>0</v>
          </cell>
          <cell r="P332" t="b">
            <v>0</v>
          </cell>
          <cell r="Q332" t="str">
            <v>INTERNO</v>
          </cell>
          <cell r="R332">
            <v>0</v>
          </cell>
          <cell r="S332" t="str">
            <v/>
          </cell>
          <cell r="T332">
            <v>0</v>
          </cell>
          <cell r="U332" t="str">
            <v/>
          </cell>
          <cell r="V332">
            <v>0</v>
          </cell>
          <cell r="W332" t="str">
            <v/>
          </cell>
          <cell r="X332">
            <v>0</v>
          </cell>
          <cell r="Y332" t="str">
            <v/>
          </cell>
          <cell r="Z332" t="str">
            <v/>
          </cell>
          <cell r="AA332" t="str">
            <v>Semiel</v>
          </cell>
          <cell r="AB332">
            <v>0</v>
          </cell>
          <cell r="AC332" t="str">
            <v/>
          </cell>
          <cell r="AD332" t="str">
            <v/>
          </cell>
          <cell r="AE332" t="str">
            <v/>
          </cell>
          <cell r="AF332" t="str">
            <v/>
          </cell>
          <cell r="AG332">
            <v>0</v>
          </cell>
          <cell r="AH332" t="str">
            <v>N-EST</v>
          </cell>
          <cell r="AI332">
            <v>0</v>
          </cell>
          <cell r="AJ332" t="str">
            <v/>
          </cell>
          <cell r="AK332" t="str">
            <v/>
          </cell>
          <cell r="AM332">
            <v>0</v>
          </cell>
          <cell r="AN332" t="str">
            <v>KGS</v>
          </cell>
          <cell r="AO332" t="str">
            <v>***</v>
          </cell>
          <cell r="AP332" t="str">
            <v>zzzzzz</v>
          </cell>
          <cell r="AQ332" t="b">
            <v>0</v>
          </cell>
          <cell r="AR332" t="b">
            <v>0</v>
          </cell>
          <cell r="AS332">
            <v>1</v>
          </cell>
          <cell r="AT332">
            <v>0</v>
          </cell>
          <cell r="AU332">
            <v>1</v>
          </cell>
          <cell r="AV332">
            <v>0</v>
          </cell>
          <cell r="AW332" t="b">
            <v>0</v>
          </cell>
          <cell r="AX332" t="str">
            <v/>
          </cell>
          <cell r="AY332" t="b">
            <v>0</v>
          </cell>
          <cell r="AZ332" t="b">
            <v>0</v>
          </cell>
          <cell r="BA332">
            <v>0</v>
          </cell>
          <cell r="BB332">
            <v>120</v>
          </cell>
          <cell r="BC332">
            <v>90</v>
          </cell>
          <cell r="BD332" t="str">
            <v>LIB</v>
          </cell>
          <cell r="BE332" t="str">
            <v>LIB</v>
          </cell>
          <cell r="BF332">
            <v>1</v>
          </cell>
          <cell r="BG332">
            <v>0</v>
          </cell>
          <cell r="BH332" t="str">
            <v/>
          </cell>
          <cell r="BI332" t="str">
            <v/>
          </cell>
          <cell r="BJ332" t="str">
            <v/>
          </cell>
          <cell r="BK332" t="str">
            <v/>
          </cell>
          <cell r="BL332">
            <v>140</v>
          </cell>
          <cell r="BM332">
            <v>511</v>
          </cell>
          <cell r="BN332">
            <v>190</v>
          </cell>
          <cell r="BO332">
            <v>1978</v>
          </cell>
          <cell r="BP332">
            <v>0</v>
          </cell>
          <cell r="BQ332">
            <v>2819</v>
          </cell>
        </row>
        <row r="333">
          <cell r="A333" t="str">
            <v>203020820201</v>
          </cell>
          <cell r="B333" t="str">
            <v/>
          </cell>
          <cell r="C333" t="str">
            <v/>
          </cell>
          <cell r="D333" t="str">
            <v>SE LC  M.Soja Rell.E&amp;Q</v>
          </cell>
          <cell r="E333" t="str">
            <v/>
          </cell>
          <cell r="F333" t="str">
            <v>SC</v>
          </cell>
          <cell r="G333" t="str">
            <v>KGS</v>
          </cell>
          <cell r="H333" t="str">
            <v>019</v>
          </cell>
          <cell r="I333" t="b">
            <v>1</v>
          </cell>
          <cell r="J333" t="b">
            <v>1</v>
          </cell>
          <cell r="K333" t="b">
            <v>0</v>
          </cell>
          <cell r="L333" t="str">
            <v>Compra</v>
          </cell>
          <cell r="M333" t="str">
            <v>N</v>
          </cell>
          <cell r="N333" t="b">
            <v>0</v>
          </cell>
          <cell r="O333">
            <v>0</v>
          </cell>
          <cell r="P333" t="b">
            <v>0</v>
          </cell>
          <cell r="Q333" t="str">
            <v>INTERNO</v>
          </cell>
          <cell r="R333">
            <v>0</v>
          </cell>
          <cell r="S333" t="str">
            <v/>
          </cell>
          <cell r="T333">
            <v>0</v>
          </cell>
          <cell r="U333" t="str">
            <v/>
          </cell>
          <cell r="V333">
            <v>0</v>
          </cell>
          <cell r="W333" t="str">
            <v/>
          </cell>
          <cell r="X333">
            <v>0</v>
          </cell>
          <cell r="Y333" t="str">
            <v/>
          </cell>
          <cell r="Z333" t="str">
            <v/>
          </cell>
          <cell r="AA333" t="str">
            <v>Semiel</v>
          </cell>
          <cell r="AB333">
            <v>0</v>
          </cell>
          <cell r="AC333" t="str">
            <v/>
          </cell>
          <cell r="AD333" t="str">
            <v/>
          </cell>
          <cell r="AE333" t="str">
            <v/>
          </cell>
          <cell r="AF333" t="str">
            <v/>
          </cell>
          <cell r="AG333">
            <v>0</v>
          </cell>
          <cell r="AH333" t="str">
            <v>N-EST</v>
          </cell>
          <cell r="AI333">
            <v>0</v>
          </cell>
          <cell r="AJ333" t="str">
            <v/>
          </cell>
          <cell r="AK333" t="str">
            <v/>
          </cell>
          <cell r="AM333">
            <v>0</v>
          </cell>
          <cell r="AN333" t="str">
            <v>KGS</v>
          </cell>
          <cell r="AO333" t="str">
            <v>***</v>
          </cell>
          <cell r="AP333" t="str">
            <v>zzzzzz</v>
          </cell>
          <cell r="AQ333" t="b">
            <v>0</v>
          </cell>
          <cell r="AR333" t="b">
            <v>0</v>
          </cell>
          <cell r="AS333">
            <v>1</v>
          </cell>
          <cell r="AT333">
            <v>0</v>
          </cell>
          <cell r="AU333">
            <v>1</v>
          </cell>
          <cell r="AV333">
            <v>0</v>
          </cell>
          <cell r="AW333" t="b">
            <v>0</v>
          </cell>
          <cell r="AX333" t="str">
            <v/>
          </cell>
          <cell r="AY333" t="b">
            <v>0</v>
          </cell>
          <cell r="AZ333" t="b">
            <v>0</v>
          </cell>
          <cell r="BA333">
            <v>0</v>
          </cell>
          <cell r="BB333">
            <v>120</v>
          </cell>
          <cell r="BC333">
            <v>90</v>
          </cell>
          <cell r="BD333" t="str">
            <v>LIB</v>
          </cell>
          <cell r="BE333" t="str">
            <v>LIB</v>
          </cell>
          <cell r="BF333">
            <v>1</v>
          </cell>
          <cell r="BG333">
            <v>0</v>
          </cell>
          <cell r="BH333" t="str">
            <v/>
          </cell>
          <cell r="BI333" t="str">
            <v/>
          </cell>
          <cell r="BJ333" t="str">
            <v/>
          </cell>
          <cell r="BK333" t="str">
            <v/>
          </cell>
          <cell r="BL333">
            <v>140</v>
          </cell>
          <cell r="BM333">
            <v>511</v>
          </cell>
          <cell r="BN333">
            <v>190</v>
          </cell>
          <cell r="BO333">
            <v>1978</v>
          </cell>
          <cell r="BP333">
            <v>0</v>
          </cell>
          <cell r="BQ333">
            <v>2819</v>
          </cell>
        </row>
        <row r="334">
          <cell r="A334" t="str">
            <v>203020820401</v>
          </cell>
          <cell r="B334" t="str">
            <v/>
          </cell>
          <cell r="C334" t="str">
            <v/>
          </cell>
          <cell r="D334" t="str">
            <v>SE LC Milanesa Soja Rell T&amp;Q</v>
          </cell>
          <cell r="E334" t="str">
            <v/>
          </cell>
          <cell r="F334" t="str">
            <v>SC</v>
          </cell>
          <cell r="G334" t="str">
            <v>KGS</v>
          </cell>
          <cell r="H334" t="str">
            <v>019</v>
          </cell>
          <cell r="I334" t="b">
            <v>1</v>
          </cell>
          <cell r="J334" t="b">
            <v>1</v>
          </cell>
          <cell r="K334" t="b">
            <v>0</v>
          </cell>
          <cell r="L334" t="str">
            <v>Compra</v>
          </cell>
          <cell r="M334" t="str">
            <v>N</v>
          </cell>
          <cell r="N334" t="b">
            <v>0</v>
          </cell>
          <cell r="O334">
            <v>0</v>
          </cell>
          <cell r="P334" t="b">
            <v>0</v>
          </cell>
          <cell r="Q334" t="str">
            <v>INTERNO</v>
          </cell>
          <cell r="R334">
            <v>0</v>
          </cell>
          <cell r="S334" t="str">
            <v/>
          </cell>
          <cell r="T334">
            <v>0</v>
          </cell>
          <cell r="U334" t="str">
            <v/>
          </cell>
          <cell r="V334">
            <v>0</v>
          </cell>
          <cell r="W334" t="str">
            <v/>
          </cell>
          <cell r="X334">
            <v>0</v>
          </cell>
          <cell r="Y334" t="str">
            <v/>
          </cell>
          <cell r="Z334" t="str">
            <v/>
          </cell>
          <cell r="AA334" t="str">
            <v>Semiel</v>
          </cell>
          <cell r="AB334">
            <v>0</v>
          </cell>
          <cell r="AC334" t="str">
            <v/>
          </cell>
          <cell r="AD334" t="str">
            <v/>
          </cell>
          <cell r="AE334" t="str">
            <v/>
          </cell>
          <cell r="AF334" t="str">
            <v/>
          </cell>
          <cell r="AG334">
            <v>0</v>
          </cell>
          <cell r="AH334" t="str">
            <v>N-EST</v>
          </cell>
          <cell r="AI334">
            <v>0</v>
          </cell>
          <cell r="AJ334" t="str">
            <v/>
          </cell>
          <cell r="AK334" t="str">
            <v/>
          </cell>
          <cell r="AM334">
            <v>0</v>
          </cell>
          <cell r="AN334" t="str">
            <v>KGS</v>
          </cell>
          <cell r="AO334" t="str">
            <v>***</v>
          </cell>
          <cell r="AP334" t="str">
            <v>zzzzzz</v>
          </cell>
          <cell r="AQ334" t="b">
            <v>0</v>
          </cell>
          <cell r="AR334" t="b">
            <v>0</v>
          </cell>
          <cell r="AS334">
            <v>1</v>
          </cell>
          <cell r="AT334">
            <v>0</v>
          </cell>
          <cell r="AU334">
            <v>1</v>
          </cell>
          <cell r="AV334">
            <v>0</v>
          </cell>
          <cell r="AW334" t="b">
            <v>0</v>
          </cell>
          <cell r="AX334" t="str">
            <v/>
          </cell>
          <cell r="AY334" t="b">
            <v>0</v>
          </cell>
          <cell r="AZ334" t="b">
            <v>0</v>
          </cell>
          <cell r="BA334">
            <v>0</v>
          </cell>
          <cell r="BB334">
            <v>120</v>
          </cell>
          <cell r="BC334">
            <v>90</v>
          </cell>
          <cell r="BD334" t="str">
            <v>LIB</v>
          </cell>
          <cell r="BE334" t="str">
            <v>LIB</v>
          </cell>
          <cell r="BF334">
            <v>1</v>
          </cell>
          <cell r="BG334">
            <v>0</v>
          </cell>
          <cell r="BH334" t="str">
            <v/>
          </cell>
          <cell r="BI334" t="str">
            <v/>
          </cell>
          <cell r="BJ334" t="str">
            <v/>
          </cell>
          <cell r="BK334" t="str">
            <v/>
          </cell>
          <cell r="BL334">
            <v>140</v>
          </cell>
          <cell r="BM334">
            <v>511</v>
          </cell>
          <cell r="BN334">
            <v>190</v>
          </cell>
          <cell r="BO334">
            <v>1978</v>
          </cell>
          <cell r="BP334">
            <v>0</v>
          </cell>
          <cell r="BQ334">
            <v>2819</v>
          </cell>
        </row>
        <row r="335">
          <cell r="A335" t="str">
            <v>203020820601</v>
          </cell>
          <cell r="B335" t="str">
            <v/>
          </cell>
          <cell r="C335" t="str">
            <v/>
          </cell>
          <cell r="D335" t="str">
            <v>SE LC M Soja Rell  Ch&amp;Q</v>
          </cell>
          <cell r="E335" t="str">
            <v/>
          </cell>
          <cell r="F335" t="str">
            <v>SC</v>
          </cell>
          <cell r="G335" t="str">
            <v>KGS</v>
          </cell>
          <cell r="H335" t="str">
            <v>019</v>
          </cell>
          <cell r="I335" t="b">
            <v>1</v>
          </cell>
          <cell r="J335" t="b">
            <v>1</v>
          </cell>
          <cell r="K335" t="b">
            <v>0</v>
          </cell>
          <cell r="L335" t="str">
            <v>Compra</v>
          </cell>
          <cell r="M335" t="str">
            <v>N</v>
          </cell>
          <cell r="N335" t="b">
            <v>0</v>
          </cell>
          <cell r="O335">
            <v>0</v>
          </cell>
          <cell r="P335" t="b">
            <v>0</v>
          </cell>
          <cell r="Q335" t="str">
            <v>INTERNO</v>
          </cell>
          <cell r="R335">
            <v>0</v>
          </cell>
          <cell r="S335" t="str">
            <v/>
          </cell>
          <cell r="T335">
            <v>0</v>
          </cell>
          <cell r="U335" t="str">
            <v/>
          </cell>
          <cell r="V335">
            <v>0</v>
          </cell>
          <cell r="W335" t="str">
            <v/>
          </cell>
          <cell r="X335">
            <v>0</v>
          </cell>
          <cell r="Y335" t="str">
            <v/>
          </cell>
          <cell r="Z335" t="str">
            <v/>
          </cell>
          <cell r="AA335" t="str">
            <v>Semiel</v>
          </cell>
          <cell r="AB335">
            <v>0</v>
          </cell>
          <cell r="AC335" t="str">
            <v/>
          </cell>
          <cell r="AD335" t="str">
            <v/>
          </cell>
          <cell r="AE335" t="str">
            <v/>
          </cell>
          <cell r="AF335" t="str">
            <v/>
          </cell>
          <cell r="AG335">
            <v>0</v>
          </cell>
          <cell r="AH335" t="str">
            <v>N-EST</v>
          </cell>
          <cell r="AI335">
            <v>0</v>
          </cell>
          <cell r="AJ335" t="str">
            <v/>
          </cell>
          <cell r="AK335" t="str">
            <v/>
          </cell>
          <cell r="AM335">
            <v>0</v>
          </cell>
          <cell r="AN335" t="str">
            <v>KGS</v>
          </cell>
          <cell r="AO335" t="str">
            <v>***</v>
          </cell>
          <cell r="AP335" t="str">
            <v>zzzzzz</v>
          </cell>
          <cell r="AQ335" t="b">
            <v>0</v>
          </cell>
          <cell r="AR335" t="b">
            <v>0</v>
          </cell>
          <cell r="AS335">
            <v>1</v>
          </cell>
          <cell r="AT335">
            <v>0</v>
          </cell>
          <cell r="AU335">
            <v>1</v>
          </cell>
          <cell r="AV335">
            <v>0</v>
          </cell>
          <cell r="AW335" t="b">
            <v>0</v>
          </cell>
          <cell r="AX335" t="str">
            <v/>
          </cell>
          <cell r="AY335" t="b">
            <v>0</v>
          </cell>
          <cell r="AZ335" t="b">
            <v>0</v>
          </cell>
          <cell r="BA335">
            <v>0</v>
          </cell>
          <cell r="BB335">
            <v>120</v>
          </cell>
          <cell r="BC335">
            <v>90</v>
          </cell>
          <cell r="BD335" t="str">
            <v>LIB</v>
          </cell>
          <cell r="BE335" t="str">
            <v>LIB</v>
          </cell>
          <cell r="BF335">
            <v>1</v>
          </cell>
          <cell r="BG335">
            <v>0</v>
          </cell>
          <cell r="BH335" t="str">
            <v/>
          </cell>
          <cell r="BI335" t="str">
            <v/>
          </cell>
          <cell r="BJ335" t="str">
            <v/>
          </cell>
          <cell r="BK335" t="str">
            <v/>
          </cell>
          <cell r="BL335">
            <v>140</v>
          </cell>
          <cell r="BM335">
            <v>511</v>
          </cell>
          <cell r="BN335">
            <v>190</v>
          </cell>
          <cell r="BO335">
            <v>1978</v>
          </cell>
          <cell r="BP335">
            <v>0</v>
          </cell>
          <cell r="BQ335">
            <v>2819</v>
          </cell>
        </row>
        <row r="336">
          <cell r="A336" t="str">
            <v>203021220101</v>
          </cell>
          <cell r="B336" t="str">
            <v/>
          </cell>
          <cell r="C336" t="str">
            <v/>
          </cell>
          <cell r="D336" t="str">
            <v>SE BRF Milanesa Soja Rell.Q</v>
          </cell>
          <cell r="E336" t="str">
            <v/>
          </cell>
          <cell r="F336" t="str">
            <v>SC</v>
          </cell>
          <cell r="G336" t="str">
            <v>KGS</v>
          </cell>
          <cell r="H336" t="str">
            <v>019</v>
          </cell>
          <cell r="I336" t="b">
            <v>1</v>
          </cell>
          <cell r="J336" t="b">
            <v>1</v>
          </cell>
          <cell r="K336" t="b">
            <v>0</v>
          </cell>
          <cell r="L336" t="str">
            <v>CompraVenta</v>
          </cell>
          <cell r="M336" t="str">
            <v>N</v>
          </cell>
          <cell r="N336" t="b">
            <v>0</v>
          </cell>
          <cell r="O336">
            <v>0</v>
          </cell>
          <cell r="P336" t="b">
            <v>0</v>
          </cell>
          <cell r="Q336" t="str">
            <v>INTERNO</v>
          </cell>
          <cell r="R336">
            <v>0</v>
          </cell>
          <cell r="S336" t="str">
            <v/>
          </cell>
          <cell r="T336">
            <v>0</v>
          </cell>
          <cell r="U336" t="str">
            <v/>
          </cell>
          <cell r="V336">
            <v>0</v>
          </cell>
          <cell r="W336" t="str">
            <v/>
          </cell>
          <cell r="X336">
            <v>0</v>
          </cell>
          <cell r="Y336" t="str">
            <v/>
          </cell>
          <cell r="Z336" t="str">
            <v/>
          </cell>
          <cell r="AA336" t="str">
            <v>Semiel</v>
          </cell>
          <cell r="AB336">
            <v>0</v>
          </cell>
          <cell r="AC336" t="str">
            <v/>
          </cell>
          <cell r="AD336" t="str">
            <v/>
          </cell>
          <cell r="AE336" t="str">
            <v/>
          </cell>
          <cell r="AF336" t="str">
            <v/>
          </cell>
          <cell r="AG336">
            <v>0</v>
          </cell>
          <cell r="AH336" t="str">
            <v>N-EST</v>
          </cell>
          <cell r="AI336">
            <v>0</v>
          </cell>
          <cell r="AJ336" t="str">
            <v/>
          </cell>
          <cell r="AK336" t="str">
            <v/>
          </cell>
          <cell r="AM336">
            <v>0</v>
          </cell>
          <cell r="AN336" t="str">
            <v>KGS</v>
          </cell>
          <cell r="AO336" t="str">
            <v>***</v>
          </cell>
          <cell r="AP336" t="str">
            <v>zzzzzz</v>
          </cell>
          <cell r="AQ336" t="b">
            <v>0</v>
          </cell>
          <cell r="AR336" t="b">
            <v>0</v>
          </cell>
          <cell r="AS336">
            <v>0</v>
          </cell>
          <cell r="AT336">
            <v>0</v>
          </cell>
          <cell r="AU336">
            <v>1</v>
          </cell>
          <cell r="AV336">
            <v>0.01</v>
          </cell>
          <cell r="AW336" t="b">
            <v>0</v>
          </cell>
          <cell r="AX336" t="str">
            <v/>
          </cell>
          <cell r="AY336" t="b">
            <v>0</v>
          </cell>
          <cell r="AZ336" t="b">
            <v>0</v>
          </cell>
          <cell r="BA336">
            <v>0</v>
          </cell>
          <cell r="BB336">
            <v>0</v>
          </cell>
          <cell r="BC336">
            <v>0</v>
          </cell>
          <cell r="BD336" t="str">
            <v>LIB</v>
          </cell>
          <cell r="BE336" t="str">
            <v>LIB</v>
          </cell>
          <cell r="BF336">
            <v>1</v>
          </cell>
          <cell r="BG336">
            <v>0</v>
          </cell>
          <cell r="BH336" t="str">
            <v/>
          </cell>
          <cell r="BI336" t="str">
            <v/>
          </cell>
          <cell r="BJ336" t="str">
            <v/>
          </cell>
          <cell r="BK336" t="str">
            <v/>
          </cell>
          <cell r="BL336">
            <v>140</v>
          </cell>
          <cell r="BM336">
            <v>511</v>
          </cell>
          <cell r="BN336">
            <v>190</v>
          </cell>
          <cell r="BO336">
            <v>1978</v>
          </cell>
          <cell r="BP336">
            <v>0</v>
          </cell>
          <cell r="BQ336">
            <v>2819</v>
          </cell>
        </row>
        <row r="337">
          <cell r="A337" t="str">
            <v>203021220201</v>
          </cell>
          <cell r="B337" t="str">
            <v/>
          </cell>
          <cell r="C337" t="str">
            <v/>
          </cell>
          <cell r="D337" t="str">
            <v>SE BRF Milanesa Soja Rell.E/Q</v>
          </cell>
          <cell r="E337" t="str">
            <v/>
          </cell>
          <cell r="F337" t="str">
            <v>SC</v>
          </cell>
          <cell r="G337" t="str">
            <v>KGS</v>
          </cell>
          <cell r="H337" t="str">
            <v>019</v>
          </cell>
          <cell r="I337" t="b">
            <v>1</v>
          </cell>
          <cell r="J337" t="b">
            <v>1</v>
          </cell>
          <cell r="K337" t="b">
            <v>0</v>
          </cell>
          <cell r="L337" t="str">
            <v>CompraVenta</v>
          </cell>
          <cell r="M337" t="str">
            <v>N</v>
          </cell>
          <cell r="N337" t="b">
            <v>0</v>
          </cell>
          <cell r="O337">
            <v>0</v>
          </cell>
          <cell r="P337" t="b">
            <v>0</v>
          </cell>
          <cell r="Q337" t="str">
            <v>INTERNO</v>
          </cell>
          <cell r="R337">
            <v>0</v>
          </cell>
          <cell r="S337" t="str">
            <v/>
          </cell>
          <cell r="T337">
            <v>0</v>
          </cell>
          <cell r="U337" t="str">
            <v/>
          </cell>
          <cell r="V337">
            <v>0</v>
          </cell>
          <cell r="W337" t="str">
            <v/>
          </cell>
          <cell r="X337">
            <v>0</v>
          </cell>
          <cell r="Y337" t="str">
            <v/>
          </cell>
          <cell r="Z337" t="str">
            <v/>
          </cell>
          <cell r="AA337" t="str">
            <v>Semiel</v>
          </cell>
          <cell r="AB337">
            <v>0</v>
          </cell>
          <cell r="AC337" t="str">
            <v/>
          </cell>
          <cell r="AD337" t="str">
            <v/>
          </cell>
          <cell r="AE337" t="str">
            <v/>
          </cell>
          <cell r="AF337" t="str">
            <v/>
          </cell>
          <cell r="AG337">
            <v>0</v>
          </cell>
          <cell r="AH337" t="str">
            <v>N-EST</v>
          </cell>
          <cell r="AI337">
            <v>0</v>
          </cell>
          <cell r="AJ337" t="str">
            <v/>
          </cell>
          <cell r="AK337" t="str">
            <v/>
          </cell>
          <cell r="AM337">
            <v>0</v>
          </cell>
          <cell r="AN337" t="str">
            <v>KGS</v>
          </cell>
          <cell r="AO337" t="str">
            <v>***</v>
          </cell>
          <cell r="AP337" t="str">
            <v>zzzzzz</v>
          </cell>
          <cell r="AQ337" t="b">
            <v>0</v>
          </cell>
          <cell r="AR337" t="b">
            <v>0</v>
          </cell>
          <cell r="AS337">
            <v>0</v>
          </cell>
          <cell r="AT337">
            <v>0</v>
          </cell>
          <cell r="AU337">
            <v>1</v>
          </cell>
          <cell r="AV337">
            <v>0.01</v>
          </cell>
          <cell r="AW337" t="b">
            <v>0</v>
          </cell>
          <cell r="AX337" t="str">
            <v/>
          </cell>
          <cell r="AY337" t="b">
            <v>0</v>
          </cell>
          <cell r="AZ337" t="b">
            <v>0</v>
          </cell>
          <cell r="BA337">
            <v>0</v>
          </cell>
          <cell r="BB337">
            <v>0</v>
          </cell>
          <cell r="BC337">
            <v>0</v>
          </cell>
          <cell r="BD337" t="str">
            <v>LIB</v>
          </cell>
          <cell r="BE337" t="str">
            <v>LIB</v>
          </cell>
          <cell r="BF337">
            <v>1</v>
          </cell>
          <cell r="BG337">
            <v>0</v>
          </cell>
          <cell r="BH337" t="str">
            <v/>
          </cell>
          <cell r="BI337" t="str">
            <v/>
          </cell>
          <cell r="BJ337" t="str">
            <v/>
          </cell>
          <cell r="BK337" t="str">
            <v/>
          </cell>
          <cell r="BL337">
            <v>140</v>
          </cell>
          <cell r="BM337">
            <v>511</v>
          </cell>
          <cell r="BN337">
            <v>190</v>
          </cell>
          <cell r="BO337">
            <v>1978</v>
          </cell>
          <cell r="BP337">
            <v>0</v>
          </cell>
          <cell r="BQ337">
            <v>2819</v>
          </cell>
        </row>
        <row r="338">
          <cell r="A338" t="str">
            <v>204000100102</v>
          </cell>
          <cell r="B338" t="str">
            <v/>
          </cell>
          <cell r="C338" t="str">
            <v/>
          </cell>
          <cell r="D338" t="str">
            <v>SE Dia Pizza Mozzarella</v>
          </cell>
          <cell r="E338" t="str">
            <v/>
          </cell>
          <cell r="F338" t="str">
            <v>SC</v>
          </cell>
          <cell r="G338" t="str">
            <v>KGS</v>
          </cell>
          <cell r="H338" t="str">
            <v>UC</v>
          </cell>
          <cell r="I338" t="b">
            <v>1</v>
          </cell>
          <cell r="J338" t="b">
            <v>1</v>
          </cell>
          <cell r="K338" t="b">
            <v>0</v>
          </cell>
          <cell r="L338" t="str">
            <v>Compra</v>
          </cell>
          <cell r="M338" t="str">
            <v>N</v>
          </cell>
          <cell r="N338" t="b">
            <v>0</v>
          </cell>
          <cell r="O338">
            <v>0</v>
          </cell>
          <cell r="P338" t="b">
            <v>0</v>
          </cell>
          <cell r="Q338" t="str">
            <v>INTERNO</v>
          </cell>
          <cell r="R338">
            <v>0</v>
          </cell>
          <cell r="S338" t="str">
            <v/>
          </cell>
          <cell r="T338">
            <v>0</v>
          </cell>
          <cell r="U338" t="str">
            <v/>
          </cell>
          <cell r="V338">
            <v>0</v>
          </cell>
          <cell r="W338" t="str">
            <v/>
          </cell>
          <cell r="X338">
            <v>0</v>
          </cell>
          <cell r="Y338" t="str">
            <v/>
          </cell>
          <cell r="Z338" t="str">
            <v/>
          </cell>
          <cell r="AA338" t="str">
            <v>Semiel</v>
          </cell>
          <cell r="AB338">
            <v>0</v>
          </cell>
          <cell r="AC338" t="str">
            <v/>
          </cell>
          <cell r="AD338" t="str">
            <v/>
          </cell>
          <cell r="AE338" t="str">
            <v/>
          </cell>
          <cell r="AF338" t="str">
            <v/>
          </cell>
          <cell r="AG338">
            <v>0</v>
          </cell>
          <cell r="AH338" t="str">
            <v>N-EST</v>
          </cell>
          <cell r="AI338">
            <v>0</v>
          </cell>
          <cell r="AJ338" t="str">
            <v/>
          </cell>
          <cell r="AK338" t="str">
            <v/>
          </cell>
          <cell r="AM338">
            <v>0</v>
          </cell>
          <cell r="AN338" t="str">
            <v>KGS</v>
          </cell>
          <cell r="AO338" t="str">
            <v>***</v>
          </cell>
          <cell r="AP338" t="str">
            <v>zzzzzz</v>
          </cell>
          <cell r="AQ338" t="b">
            <v>0</v>
          </cell>
          <cell r="AR338" t="b">
            <v>0</v>
          </cell>
          <cell r="AS338">
            <v>1</v>
          </cell>
          <cell r="AT338">
            <v>0</v>
          </cell>
          <cell r="AU338">
            <v>1</v>
          </cell>
          <cell r="AV338">
            <v>0</v>
          </cell>
          <cell r="AW338" t="b">
            <v>0</v>
          </cell>
          <cell r="AX338" t="str">
            <v/>
          </cell>
          <cell r="AY338" t="b">
            <v>0</v>
          </cell>
          <cell r="AZ338" t="b">
            <v>0</v>
          </cell>
          <cell r="BA338">
            <v>0</v>
          </cell>
          <cell r="BB338">
            <v>120</v>
          </cell>
          <cell r="BC338">
            <v>90</v>
          </cell>
          <cell r="BD338" t="str">
            <v>LIB</v>
          </cell>
          <cell r="BE338" t="str">
            <v>LIB</v>
          </cell>
          <cell r="BF338">
            <v>1</v>
          </cell>
          <cell r="BG338">
            <v>0</v>
          </cell>
          <cell r="BH338" t="str">
            <v/>
          </cell>
          <cell r="BI338" t="str">
            <v/>
          </cell>
          <cell r="BJ338" t="str">
            <v/>
          </cell>
          <cell r="BK338" t="str">
            <v/>
          </cell>
          <cell r="BL338">
            <v>140</v>
          </cell>
          <cell r="BM338">
            <v>511</v>
          </cell>
          <cell r="BN338">
            <v>190</v>
          </cell>
          <cell r="BO338">
            <v>1978</v>
          </cell>
          <cell r="BP338">
            <v>0</v>
          </cell>
          <cell r="BQ338">
            <v>2819</v>
          </cell>
        </row>
        <row r="339">
          <cell r="A339" t="str">
            <v>204000600101</v>
          </cell>
          <cell r="B339" t="str">
            <v/>
          </cell>
          <cell r="C339" t="str">
            <v/>
          </cell>
          <cell r="D339" t="str">
            <v>SE Frizzio Pizza Mozzarella</v>
          </cell>
          <cell r="E339" t="str">
            <v/>
          </cell>
          <cell r="F339" t="str">
            <v>SC</v>
          </cell>
          <cell r="G339" t="str">
            <v>KGS</v>
          </cell>
          <cell r="H339" t="str">
            <v>UC</v>
          </cell>
          <cell r="I339" t="b">
            <v>1</v>
          </cell>
          <cell r="J339" t="b">
            <v>1</v>
          </cell>
          <cell r="K339" t="b">
            <v>0</v>
          </cell>
          <cell r="L339" t="str">
            <v>Compra</v>
          </cell>
          <cell r="M339" t="str">
            <v>N</v>
          </cell>
          <cell r="N339" t="b">
            <v>0</v>
          </cell>
          <cell r="O339">
            <v>0</v>
          </cell>
          <cell r="P339" t="b">
            <v>0</v>
          </cell>
          <cell r="Q339" t="str">
            <v>INTERNO</v>
          </cell>
          <cell r="R339">
            <v>0</v>
          </cell>
          <cell r="S339" t="str">
            <v/>
          </cell>
          <cell r="T339">
            <v>0</v>
          </cell>
          <cell r="U339" t="str">
            <v/>
          </cell>
          <cell r="V339">
            <v>0</v>
          </cell>
          <cell r="W339" t="str">
            <v/>
          </cell>
          <cell r="X339">
            <v>0</v>
          </cell>
          <cell r="Y339" t="str">
            <v/>
          </cell>
          <cell r="Z339" t="str">
            <v/>
          </cell>
          <cell r="AA339" t="str">
            <v>Semiel</v>
          </cell>
          <cell r="AB339">
            <v>0</v>
          </cell>
          <cell r="AC339" t="str">
            <v/>
          </cell>
          <cell r="AD339" t="str">
            <v/>
          </cell>
          <cell r="AE339" t="str">
            <v/>
          </cell>
          <cell r="AF339" t="str">
            <v/>
          </cell>
          <cell r="AG339">
            <v>0</v>
          </cell>
          <cell r="AH339" t="str">
            <v>N-EST</v>
          </cell>
          <cell r="AI339">
            <v>0</v>
          </cell>
          <cell r="AJ339" t="str">
            <v/>
          </cell>
          <cell r="AK339" t="str">
            <v/>
          </cell>
          <cell r="AM339">
            <v>0</v>
          </cell>
          <cell r="AN339" t="str">
            <v>KGS</v>
          </cell>
          <cell r="AO339" t="str">
            <v>***</v>
          </cell>
          <cell r="AP339" t="str">
            <v>zzzzzz</v>
          </cell>
          <cell r="AQ339" t="b">
            <v>0</v>
          </cell>
          <cell r="AR339" t="b">
            <v>0</v>
          </cell>
          <cell r="AS339">
            <v>1</v>
          </cell>
          <cell r="AT339">
            <v>0</v>
          </cell>
          <cell r="AU339">
            <v>1</v>
          </cell>
          <cell r="AV339">
            <v>0</v>
          </cell>
          <cell r="AW339" t="b">
            <v>0</v>
          </cell>
          <cell r="AX339" t="str">
            <v/>
          </cell>
          <cell r="AY339" t="b">
            <v>0</v>
          </cell>
          <cell r="AZ339" t="b">
            <v>0</v>
          </cell>
          <cell r="BA339">
            <v>0</v>
          </cell>
          <cell r="BB339">
            <v>120</v>
          </cell>
          <cell r="BC339">
            <v>90</v>
          </cell>
          <cell r="BD339" t="str">
            <v>LIB</v>
          </cell>
          <cell r="BE339" t="str">
            <v>LIB</v>
          </cell>
          <cell r="BF339">
            <v>1</v>
          </cell>
          <cell r="BG339">
            <v>0</v>
          </cell>
          <cell r="BH339" t="str">
            <v/>
          </cell>
          <cell r="BI339" t="str">
            <v/>
          </cell>
          <cell r="BJ339" t="str">
            <v/>
          </cell>
          <cell r="BK339" t="str">
            <v/>
          </cell>
          <cell r="BL339">
            <v>140</v>
          </cell>
          <cell r="BM339">
            <v>511</v>
          </cell>
          <cell r="BN339">
            <v>190</v>
          </cell>
          <cell r="BO339">
            <v>1978</v>
          </cell>
          <cell r="BP339">
            <v>0</v>
          </cell>
          <cell r="BQ339">
            <v>2819</v>
          </cell>
        </row>
        <row r="340">
          <cell r="A340" t="str">
            <v>204000600102</v>
          </cell>
          <cell r="B340" t="str">
            <v/>
          </cell>
          <cell r="C340" t="str">
            <v/>
          </cell>
          <cell r="D340" t="str">
            <v>SE Frizzio Pizza Mozza. EXP</v>
          </cell>
          <cell r="E340" t="str">
            <v/>
          </cell>
          <cell r="F340" t="str">
            <v>SC</v>
          </cell>
          <cell r="G340" t="str">
            <v>KGS</v>
          </cell>
          <cell r="H340" t="str">
            <v>UC</v>
          </cell>
          <cell r="I340" t="b">
            <v>1</v>
          </cell>
          <cell r="J340" t="b">
            <v>1</v>
          </cell>
          <cell r="K340" t="b">
            <v>0</v>
          </cell>
          <cell r="L340" t="str">
            <v>CompraVenta</v>
          </cell>
          <cell r="M340" t="str">
            <v>N</v>
          </cell>
          <cell r="N340" t="b">
            <v>0</v>
          </cell>
          <cell r="O340">
            <v>0</v>
          </cell>
          <cell r="P340" t="b">
            <v>0</v>
          </cell>
          <cell r="Q340" t="str">
            <v>INTERNO</v>
          </cell>
          <cell r="R340">
            <v>0</v>
          </cell>
          <cell r="S340" t="str">
            <v/>
          </cell>
          <cell r="T340">
            <v>0</v>
          </cell>
          <cell r="U340" t="str">
            <v/>
          </cell>
          <cell r="V340">
            <v>0</v>
          </cell>
          <cell r="W340" t="str">
            <v/>
          </cell>
          <cell r="X340">
            <v>0</v>
          </cell>
          <cell r="Y340" t="str">
            <v/>
          </cell>
          <cell r="Z340" t="str">
            <v/>
          </cell>
          <cell r="AA340" t="str">
            <v>Semiel</v>
          </cell>
          <cell r="AB340">
            <v>0</v>
          </cell>
          <cell r="AC340" t="str">
            <v/>
          </cell>
          <cell r="AD340" t="str">
            <v/>
          </cell>
          <cell r="AE340" t="str">
            <v/>
          </cell>
          <cell r="AF340" t="str">
            <v/>
          </cell>
          <cell r="AG340">
            <v>0</v>
          </cell>
          <cell r="AH340" t="str">
            <v>N-EST</v>
          </cell>
          <cell r="AI340">
            <v>0</v>
          </cell>
          <cell r="AJ340" t="str">
            <v/>
          </cell>
          <cell r="AK340" t="str">
            <v/>
          </cell>
          <cell r="AM340">
            <v>0</v>
          </cell>
          <cell r="AN340" t="str">
            <v>KGS</v>
          </cell>
          <cell r="AO340" t="str">
            <v>***</v>
          </cell>
          <cell r="AP340" t="str">
            <v>zzzzzz</v>
          </cell>
          <cell r="AQ340" t="b">
            <v>0</v>
          </cell>
          <cell r="AR340" t="b">
            <v>0</v>
          </cell>
          <cell r="AS340">
            <v>1</v>
          </cell>
          <cell r="AT340">
            <v>0</v>
          </cell>
          <cell r="AU340">
            <v>1</v>
          </cell>
          <cell r="AV340">
            <v>0.01</v>
          </cell>
          <cell r="AW340" t="b">
            <v>0</v>
          </cell>
          <cell r="AX340" t="str">
            <v/>
          </cell>
          <cell r="AY340" t="b">
            <v>0</v>
          </cell>
          <cell r="AZ340" t="b">
            <v>0</v>
          </cell>
          <cell r="BA340">
            <v>0</v>
          </cell>
          <cell r="BB340">
            <v>120</v>
          </cell>
          <cell r="BC340">
            <v>90</v>
          </cell>
          <cell r="BD340" t="str">
            <v>LIB</v>
          </cell>
          <cell r="BE340" t="str">
            <v>LIB</v>
          </cell>
          <cell r="BF340">
            <v>1</v>
          </cell>
          <cell r="BG340">
            <v>0</v>
          </cell>
          <cell r="BH340" t="str">
            <v/>
          </cell>
          <cell r="BI340" t="str">
            <v/>
          </cell>
          <cell r="BJ340" t="str">
            <v/>
          </cell>
          <cell r="BK340" t="str">
            <v/>
          </cell>
          <cell r="BL340">
            <v>140</v>
          </cell>
          <cell r="BM340">
            <v>511</v>
          </cell>
          <cell r="BN340">
            <v>190</v>
          </cell>
          <cell r="BO340">
            <v>1978</v>
          </cell>
          <cell r="BP340">
            <v>0</v>
          </cell>
          <cell r="BQ340">
            <v>2819</v>
          </cell>
        </row>
        <row r="341">
          <cell r="A341" t="str">
            <v>204000600103</v>
          </cell>
          <cell r="B341" t="str">
            <v/>
          </cell>
          <cell r="C341" t="str">
            <v/>
          </cell>
          <cell r="D341" t="str">
            <v>SE Frizzio Pizza Mozz Integral</v>
          </cell>
          <cell r="E341" t="str">
            <v/>
          </cell>
          <cell r="F341" t="str">
            <v>SC</v>
          </cell>
          <cell r="G341" t="str">
            <v>KGS</v>
          </cell>
          <cell r="H341" t="str">
            <v>UC</v>
          </cell>
          <cell r="I341" t="b">
            <v>1</v>
          </cell>
          <cell r="J341" t="b">
            <v>1</v>
          </cell>
          <cell r="K341" t="b">
            <v>0</v>
          </cell>
          <cell r="L341" t="str">
            <v>Compra</v>
          </cell>
          <cell r="M341" t="str">
            <v>N</v>
          </cell>
          <cell r="N341" t="b">
            <v>0</v>
          </cell>
          <cell r="O341">
            <v>0</v>
          </cell>
          <cell r="P341" t="b">
            <v>0</v>
          </cell>
          <cell r="Q341" t="str">
            <v>INTERNO</v>
          </cell>
          <cell r="R341">
            <v>0</v>
          </cell>
          <cell r="S341" t="str">
            <v/>
          </cell>
          <cell r="T341">
            <v>0</v>
          </cell>
          <cell r="U341" t="str">
            <v/>
          </cell>
          <cell r="V341">
            <v>0</v>
          </cell>
          <cell r="W341" t="str">
            <v/>
          </cell>
          <cell r="X341">
            <v>0</v>
          </cell>
          <cell r="Y341" t="str">
            <v/>
          </cell>
          <cell r="Z341" t="str">
            <v/>
          </cell>
          <cell r="AA341" t="str">
            <v>Semiel</v>
          </cell>
          <cell r="AB341">
            <v>0</v>
          </cell>
          <cell r="AC341" t="str">
            <v/>
          </cell>
          <cell r="AD341" t="str">
            <v/>
          </cell>
          <cell r="AE341" t="str">
            <v/>
          </cell>
          <cell r="AF341" t="str">
            <v/>
          </cell>
          <cell r="AG341">
            <v>0</v>
          </cell>
          <cell r="AH341" t="str">
            <v>N-EST</v>
          </cell>
          <cell r="AI341">
            <v>0</v>
          </cell>
          <cell r="AJ341" t="str">
            <v/>
          </cell>
          <cell r="AK341" t="str">
            <v/>
          </cell>
          <cell r="AM341">
            <v>0</v>
          </cell>
          <cell r="AN341" t="str">
            <v>KGS</v>
          </cell>
          <cell r="AO341" t="str">
            <v>***</v>
          </cell>
          <cell r="AP341" t="str">
            <v>zzzzzz</v>
          </cell>
          <cell r="AQ341" t="b">
            <v>0</v>
          </cell>
          <cell r="AR341" t="b">
            <v>0</v>
          </cell>
          <cell r="AS341">
            <v>1</v>
          </cell>
          <cell r="AT341">
            <v>0</v>
          </cell>
          <cell r="AU341">
            <v>1</v>
          </cell>
          <cell r="AV341">
            <v>0</v>
          </cell>
          <cell r="AW341" t="b">
            <v>0</v>
          </cell>
          <cell r="AX341" t="str">
            <v/>
          </cell>
          <cell r="AY341" t="b">
            <v>0</v>
          </cell>
          <cell r="AZ341" t="b">
            <v>0</v>
          </cell>
          <cell r="BA341">
            <v>0</v>
          </cell>
          <cell r="BB341">
            <v>120</v>
          </cell>
          <cell r="BC341">
            <v>90</v>
          </cell>
          <cell r="BD341" t="str">
            <v>LIB</v>
          </cell>
          <cell r="BE341" t="str">
            <v>LIB</v>
          </cell>
          <cell r="BF341">
            <v>1</v>
          </cell>
          <cell r="BG341">
            <v>0</v>
          </cell>
          <cell r="BH341" t="str">
            <v/>
          </cell>
          <cell r="BI341" t="str">
            <v/>
          </cell>
          <cell r="BJ341" t="str">
            <v/>
          </cell>
          <cell r="BK341" t="str">
            <v/>
          </cell>
          <cell r="BL341">
            <v>140</v>
          </cell>
          <cell r="BM341">
            <v>511</v>
          </cell>
          <cell r="BN341">
            <v>190</v>
          </cell>
          <cell r="BO341">
            <v>1978</v>
          </cell>
          <cell r="BP341">
            <v>0</v>
          </cell>
          <cell r="BQ341">
            <v>2819</v>
          </cell>
        </row>
        <row r="342">
          <cell r="A342" t="str">
            <v>205000600101</v>
          </cell>
          <cell r="B342" t="str">
            <v/>
          </cell>
          <cell r="C342" t="str">
            <v/>
          </cell>
          <cell r="D342" t="str">
            <v>SE Frizzio Pizzeta Mozzarella</v>
          </cell>
          <cell r="E342" t="str">
            <v/>
          </cell>
          <cell r="F342" t="str">
            <v>SC</v>
          </cell>
          <cell r="G342" t="str">
            <v>KGS</v>
          </cell>
          <cell r="H342" t="str">
            <v>UC</v>
          </cell>
          <cell r="I342" t="b">
            <v>1</v>
          </cell>
          <cell r="J342" t="b">
            <v>1</v>
          </cell>
          <cell r="K342" t="b">
            <v>0</v>
          </cell>
          <cell r="L342" t="str">
            <v>Compra</v>
          </cell>
          <cell r="M342" t="str">
            <v>N</v>
          </cell>
          <cell r="N342" t="b">
            <v>0</v>
          </cell>
          <cell r="O342">
            <v>0</v>
          </cell>
          <cell r="P342" t="b">
            <v>0</v>
          </cell>
          <cell r="Q342" t="str">
            <v>INTERNO</v>
          </cell>
          <cell r="R342">
            <v>0</v>
          </cell>
          <cell r="S342" t="str">
            <v/>
          </cell>
          <cell r="T342">
            <v>0</v>
          </cell>
          <cell r="U342" t="str">
            <v/>
          </cell>
          <cell r="V342">
            <v>0</v>
          </cell>
          <cell r="W342" t="str">
            <v/>
          </cell>
          <cell r="X342">
            <v>0</v>
          </cell>
          <cell r="Y342" t="str">
            <v/>
          </cell>
          <cell r="Z342" t="str">
            <v/>
          </cell>
          <cell r="AA342" t="str">
            <v>Semiel</v>
          </cell>
          <cell r="AB342">
            <v>0</v>
          </cell>
          <cell r="AC342" t="str">
            <v/>
          </cell>
          <cell r="AD342" t="str">
            <v/>
          </cell>
          <cell r="AE342" t="str">
            <v/>
          </cell>
          <cell r="AF342" t="str">
            <v/>
          </cell>
          <cell r="AG342">
            <v>0</v>
          </cell>
          <cell r="AH342" t="str">
            <v>N-EST</v>
          </cell>
          <cell r="AI342">
            <v>0</v>
          </cell>
          <cell r="AJ342" t="str">
            <v/>
          </cell>
          <cell r="AK342" t="str">
            <v/>
          </cell>
          <cell r="AM342">
            <v>0</v>
          </cell>
          <cell r="AN342" t="str">
            <v>KGS</v>
          </cell>
          <cell r="AO342" t="str">
            <v>***</v>
          </cell>
          <cell r="AP342" t="str">
            <v>zzzzzz</v>
          </cell>
          <cell r="AQ342" t="b">
            <v>0</v>
          </cell>
          <cell r="AR342" t="b">
            <v>0</v>
          </cell>
          <cell r="AS342">
            <v>1</v>
          </cell>
          <cell r="AT342">
            <v>0</v>
          </cell>
          <cell r="AU342">
            <v>1</v>
          </cell>
          <cell r="AV342">
            <v>0</v>
          </cell>
          <cell r="AW342" t="b">
            <v>0</v>
          </cell>
          <cell r="AX342" t="str">
            <v/>
          </cell>
          <cell r="AY342" t="b">
            <v>0</v>
          </cell>
          <cell r="AZ342" t="b">
            <v>0</v>
          </cell>
          <cell r="BA342">
            <v>0</v>
          </cell>
          <cell r="BB342">
            <v>120</v>
          </cell>
          <cell r="BC342">
            <v>90</v>
          </cell>
          <cell r="BD342" t="str">
            <v>LIB</v>
          </cell>
          <cell r="BE342" t="str">
            <v>LIB</v>
          </cell>
          <cell r="BF342">
            <v>1</v>
          </cell>
          <cell r="BG342">
            <v>0</v>
          </cell>
          <cell r="BH342" t="str">
            <v/>
          </cell>
          <cell r="BI342" t="str">
            <v/>
          </cell>
          <cell r="BJ342" t="str">
            <v/>
          </cell>
          <cell r="BK342" t="str">
            <v/>
          </cell>
          <cell r="BL342">
            <v>140</v>
          </cell>
          <cell r="BM342">
            <v>511</v>
          </cell>
          <cell r="BN342">
            <v>190</v>
          </cell>
          <cell r="BO342">
            <v>1978</v>
          </cell>
          <cell r="BP342">
            <v>0</v>
          </cell>
          <cell r="BQ342">
            <v>2819</v>
          </cell>
        </row>
        <row r="343">
          <cell r="A343" t="str">
            <v>205000600102</v>
          </cell>
          <cell r="B343" t="str">
            <v/>
          </cell>
          <cell r="C343" t="str">
            <v/>
          </cell>
          <cell r="D343" t="str">
            <v>SE Frizzio Pizzeta Mozza. EXP</v>
          </cell>
          <cell r="E343" t="str">
            <v/>
          </cell>
          <cell r="F343" t="str">
            <v>SC</v>
          </cell>
          <cell r="G343" t="str">
            <v>KGS</v>
          </cell>
          <cell r="H343" t="str">
            <v>UC</v>
          </cell>
          <cell r="I343" t="b">
            <v>1</v>
          </cell>
          <cell r="J343" t="b">
            <v>1</v>
          </cell>
          <cell r="K343" t="b">
            <v>0</v>
          </cell>
          <cell r="L343" t="str">
            <v>CompraVenta</v>
          </cell>
          <cell r="M343" t="str">
            <v>N</v>
          </cell>
          <cell r="N343" t="b">
            <v>0</v>
          </cell>
          <cell r="O343">
            <v>0</v>
          </cell>
          <cell r="P343" t="b">
            <v>0</v>
          </cell>
          <cell r="Q343" t="str">
            <v>INTERNO</v>
          </cell>
          <cell r="R343">
            <v>0</v>
          </cell>
          <cell r="S343" t="str">
            <v/>
          </cell>
          <cell r="T343">
            <v>0</v>
          </cell>
          <cell r="U343" t="str">
            <v/>
          </cell>
          <cell r="V343">
            <v>0</v>
          </cell>
          <cell r="W343" t="str">
            <v/>
          </cell>
          <cell r="X343">
            <v>0</v>
          </cell>
          <cell r="Y343" t="str">
            <v/>
          </cell>
          <cell r="Z343" t="str">
            <v/>
          </cell>
          <cell r="AA343" t="str">
            <v>Semiel</v>
          </cell>
          <cell r="AB343">
            <v>0</v>
          </cell>
          <cell r="AC343" t="str">
            <v/>
          </cell>
          <cell r="AD343" t="str">
            <v/>
          </cell>
          <cell r="AE343" t="str">
            <v/>
          </cell>
          <cell r="AF343" t="str">
            <v/>
          </cell>
          <cell r="AG343">
            <v>0</v>
          </cell>
          <cell r="AH343" t="str">
            <v>N-EST</v>
          </cell>
          <cell r="AI343">
            <v>0</v>
          </cell>
          <cell r="AJ343" t="str">
            <v/>
          </cell>
          <cell r="AK343" t="str">
            <v/>
          </cell>
          <cell r="AM343">
            <v>0</v>
          </cell>
          <cell r="AN343" t="str">
            <v>KGS</v>
          </cell>
          <cell r="AO343" t="str">
            <v>***</v>
          </cell>
          <cell r="AP343" t="str">
            <v>zzzzzz</v>
          </cell>
          <cell r="AQ343" t="b">
            <v>0</v>
          </cell>
          <cell r="AR343" t="b">
            <v>0</v>
          </cell>
          <cell r="AS343">
            <v>1</v>
          </cell>
          <cell r="AT343">
            <v>0</v>
          </cell>
          <cell r="AU343">
            <v>1</v>
          </cell>
          <cell r="AV343">
            <v>0.01</v>
          </cell>
          <cell r="AW343" t="b">
            <v>0</v>
          </cell>
          <cell r="AX343" t="str">
            <v/>
          </cell>
          <cell r="AY343" t="b">
            <v>0</v>
          </cell>
          <cell r="AZ343" t="b">
            <v>0</v>
          </cell>
          <cell r="BA343">
            <v>0</v>
          </cell>
          <cell r="BB343">
            <v>120</v>
          </cell>
          <cell r="BC343">
            <v>90</v>
          </cell>
          <cell r="BD343" t="str">
            <v>LIB</v>
          </cell>
          <cell r="BE343" t="str">
            <v>LIB</v>
          </cell>
          <cell r="BF343">
            <v>1</v>
          </cell>
          <cell r="BG343">
            <v>0</v>
          </cell>
          <cell r="BH343" t="str">
            <v/>
          </cell>
          <cell r="BI343" t="str">
            <v/>
          </cell>
          <cell r="BJ343" t="str">
            <v/>
          </cell>
          <cell r="BK343" t="str">
            <v/>
          </cell>
          <cell r="BL343">
            <v>140</v>
          </cell>
          <cell r="BM343">
            <v>511</v>
          </cell>
          <cell r="BN343">
            <v>190</v>
          </cell>
          <cell r="BO343">
            <v>1978</v>
          </cell>
          <cell r="BP343">
            <v>0</v>
          </cell>
          <cell r="BQ343">
            <v>2819</v>
          </cell>
        </row>
        <row r="344">
          <cell r="A344" t="str">
            <v>206010310101</v>
          </cell>
          <cell r="B344" t="str">
            <v/>
          </cell>
          <cell r="C344" t="str">
            <v/>
          </cell>
          <cell r="D344" t="str">
            <v>SE Pal. Nugget Pollo Clas. 380</v>
          </cell>
          <cell r="E344" t="str">
            <v/>
          </cell>
          <cell r="F344" t="str">
            <v>SC</v>
          </cell>
          <cell r="G344" t="str">
            <v>KGS</v>
          </cell>
          <cell r="H344" t="str">
            <v>019</v>
          </cell>
          <cell r="I344" t="b">
            <v>1</v>
          </cell>
          <cell r="J344" t="b">
            <v>1</v>
          </cell>
          <cell r="K344" t="b">
            <v>0</v>
          </cell>
          <cell r="L344" t="str">
            <v>Compra</v>
          </cell>
          <cell r="M344" t="str">
            <v>N</v>
          </cell>
          <cell r="N344" t="b">
            <v>0</v>
          </cell>
          <cell r="O344">
            <v>0</v>
          </cell>
          <cell r="P344" t="b">
            <v>0</v>
          </cell>
          <cell r="Q344" t="str">
            <v>INTERNO</v>
          </cell>
          <cell r="R344">
            <v>0</v>
          </cell>
          <cell r="S344" t="str">
            <v/>
          </cell>
          <cell r="T344">
            <v>0</v>
          </cell>
          <cell r="U344" t="str">
            <v/>
          </cell>
          <cell r="V344">
            <v>0</v>
          </cell>
          <cell r="W344" t="str">
            <v/>
          </cell>
          <cell r="X344">
            <v>0</v>
          </cell>
          <cell r="Y344" t="str">
            <v/>
          </cell>
          <cell r="Z344" t="str">
            <v/>
          </cell>
          <cell r="AA344" t="str">
            <v>Semiel</v>
          </cell>
          <cell r="AB344">
            <v>0</v>
          </cell>
          <cell r="AC344" t="str">
            <v/>
          </cell>
          <cell r="AD344" t="str">
            <v/>
          </cell>
          <cell r="AE344" t="str">
            <v/>
          </cell>
          <cell r="AF344" t="str">
            <v/>
          </cell>
          <cell r="AG344">
            <v>0</v>
          </cell>
          <cell r="AH344" t="str">
            <v>N-EST</v>
          </cell>
          <cell r="AI344">
            <v>0</v>
          </cell>
          <cell r="AJ344" t="str">
            <v/>
          </cell>
          <cell r="AK344" t="str">
            <v/>
          </cell>
          <cell r="AM344">
            <v>0</v>
          </cell>
          <cell r="AN344" t="str">
            <v>KGS</v>
          </cell>
          <cell r="AO344" t="str">
            <v>***</v>
          </cell>
          <cell r="AP344" t="str">
            <v>zzzzzz</v>
          </cell>
          <cell r="AQ344" t="b">
            <v>0</v>
          </cell>
          <cell r="AR344" t="b">
            <v>0</v>
          </cell>
          <cell r="AS344">
            <v>1</v>
          </cell>
          <cell r="AT344">
            <v>0</v>
          </cell>
          <cell r="AU344">
            <v>1</v>
          </cell>
          <cell r="AV344">
            <v>0</v>
          </cell>
          <cell r="AW344" t="b">
            <v>0</v>
          </cell>
          <cell r="AX344" t="str">
            <v/>
          </cell>
          <cell r="AY344" t="b">
            <v>0</v>
          </cell>
          <cell r="AZ344" t="b">
            <v>0</v>
          </cell>
          <cell r="BA344">
            <v>0</v>
          </cell>
          <cell r="BB344">
            <v>120</v>
          </cell>
          <cell r="BC344">
            <v>90</v>
          </cell>
          <cell r="BD344" t="str">
            <v>LIB</v>
          </cell>
          <cell r="BE344" t="str">
            <v>LIB</v>
          </cell>
          <cell r="BF344">
            <v>1</v>
          </cell>
          <cell r="BG344">
            <v>0</v>
          </cell>
          <cell r="BH344" t="str">
            <v/>
          </cell>
          <cell r="BI344" t="str">
            <v/>
          </cell>
          <cell r="BJ344" t="str">
            <v/>
          </cell>
          <cell r="BK344" t="str">
            <v/>
          </cell>
          <cell r="BL344">
            <v>140</v>
          </cell>
          <cell r="BM344">
            <v>511</v>
          </cell>
          <cell r="BN344">
            <v>190</v>
          </cell>
          <cell r="BO344">
            <v>1978</v>
          </cell>
          <cell r="BP344">
            <v>0</v>
          </cell>
          <cell r="BQ344">
            <v>2819</v>
          </cell>
        </row>
        <row r="345">
          <cell r="A345" t="str">
            <v>206010310102</v>
          </cell>
          <cell r="B345" t="str">
            <v/>
          </cell>
          <cell r="C345" t="str">
            <v/>
          </cell>
          <cell r="D345" t="str">
            <v>SE Pal. Nugget Pollo Clas. 760</v>
          </cell>
          <cell r="E345" t="str">
            <v/>
          </cell>
          <cell r="F345" t="str">
            <v>SC</v>
          </cell>
          <cell r="G345" t="str">
            <v>KGS</v>
          </cell>
          <cell r="H345" t="str">
            <v>019</v>
          </cell>
          <cell r="I345" t="b">
            <v>1</v>
          </cell>
          <cell r="J345" t="b">
            <v>1</v>
          </cell>
          <cell r="K345" t="b">
            <v>0</v>
          </cell>
          <cell r="L345" t="str">
            <v>Compra</v>
          </cell>
          <cell r="M345" t="str">
            <v>N</v>
          </cell>
          <cell r="N345" t="b">
            <v>0</v>
          </cell>
          <cell r="O345">
            <v>0</v>
          </cell>
          <cell r="P345" t="b">
            <v>0</v>
          </cell>
          <cell r="Q345" t="str">
            <v>INTERNO</v>
          </cell>
          <cell r="R345">
            <v>0</v>
          </cell>
          <cell r="S345" t="str">
            <v/>
          </cell>
          <cell r="T345">
            <v>0</v>
          </cell>
          <cell r="U345" t="str">
            <v/>
          </cell>
          <cell r="V345">
            <v>0</v>
          </cell>
          <cell r="W345" t="str">
            <v/>
          </cell>
          <cell r="X345">
            <v>0</v>
          </cell>
          <cell r="Y345" t="str">
            <v/>
          </cell>
          <cell r="Z345" t="str">
            <v/>
          </cell>
          <cell r="AA345" t="str">
            <v>Semiel</v>
          </cell>
          <cell r="AB345">
            <v>0</v>
          </cell>
          <cell r="AC345" t="str">
            <v/>
          </cell>
          <cell r="AD345" t="str">
            <v/>
          </cell>
          <cell r="AE345" t="str">
            <v/>
          </cell>
          <cell r="AF345" t="str">
            <v/>
          </cell>
          <cell r="AG345">
            <v>0</v>
          </cell>
          <cell r="AH345" t="str">
            <v>N-EST</v>
          </cell>
          <cell r="AI345">
            <v>0</v>
          </cell>
          <cell r="AJ345" t="str">
            <v/>
          </cell>
          <cell r="AK345" t="str">
            <v/>
          </cell>
          <cell r="AM345">
            <v>0</v>
          </cell>
          <cell r="AN345" t="str">
            <v>KGS</v>
          </cell>
          <cell r="AO345" t="str">
            <v>***</v>
          </cell>
          <cell r="AP345" t="str">
            <v>zzzzzz</v>
          </cell>
          <cell r="AQ345" t="b">
            <v>0</v>
          </cell>
          <cell r="AR345" t="b">
            <v>0</v>
          </cell>
          <cell r="AS345">
            <v>1</v>
          </cell>
          <cell r="AT345">
            <v>0</v>
          </cell>
          <cell r="AU345">
            <v>1</v>
          </cell>
          <cell r="AV345">
            <v>0</v>
          </cell>
          <cell r="AW345" t="b">
            <v>0</v>
          </cell>
          <cell r="AX345" t="str">
            <v/>
          </cell>
          <cell r="AY345" t="b">
            <v>0</v>
          </cell>
          <cell r="AZ345" t="b">
            <v>0</v>
          </cell>
          <cell r="BA345">
            <v>0</v>
          </cell>
          <cell r="BB345">
            <v>120</v>
          </cell>
          <cell r="BC345">
            <v>90</v>
          </cell>
          <cell r="BD345" t="str">
            <v>LIB</v>
          </cell>
          <cell r="BE345" t="str">
            <v>LIB</v>
          </cell>
          <cell r="BF345">
            <v>1</v>
          </cell>
          <cell r="BG345">
            <v>0</v>
          </cell>
          <cell r="BH345" t="str">
            <v/>
          </cell>
          <cell r="BI345" t="str">
            <v/>
          </cell>
          <cell r="BJ345" t="str">
            <v/>
          </cell>
          <cell r="BK345" t="str">
            <v/>
          </cell>
          <cell r="BL345">
            <v>140</v>
          </cell>
          <cell r="BM345">
            <v>511</v>
          </cell>
          <cell r="BN345">
            <v>190</v>
          </cell>
          <cell r="BO345">
            <v>1978</v>
          </cell>
          <cell r="BP345">
            <v>0</v>
          </cell>
          <cell r="BQ345">
            <v>2819</v>
          </cell>
        </row>
        <row r="346">
          <cell r="A346" t="str">
            <v>206010610101</v>
          </cell>
          <cell r="B346" t="str">
            <v/>
          </cell>
          <cell r="C346" t="str">
            <v/>
          </cell>
          <cell r="D346" t="str">
            <v>SE Frizzio Nugget Pollo Clas.</v>
          </cell>
          <cell r="E346" t="str">
            <v/>
          </cell>
          <cell r="F346" t="str">
            <v>SC</v>
          </cell>
          <cell r="G346" t="str">
            <v>KGS</v>
          </cell>
          <cell r="H346" t="str">
            <v>019</v>
          </cell>
          <cell r="I346" t="b">
            <v>1</v>
          </cell>
          <cell r="J346" t="b">
            <v>1</v>
          </cell>
          <cell r="K346" t="b">
            <v>0</v>
          </cell>
          <cell r="L346" t="str">
            <v>Compra</v>
          </cell>
          <cell r="M346" t="str">
            <v>N</v>
          </cell>
          <cell r="N346" t="b">
            <v>0</v>
          </cell>
          <cell r="O346">
            <v>0</v>
          </cell>
          <cell r="P346" t="b">
            <v>0</v>
          </cell>
          <cell r="Q346" t="str">
            <v>INTERNO</v>
          </cell>
          <cell r="R346">
            <v>0</v>
          </cell>
          <cell r="S346" t="str">
            <v/>
          </cell>
          <cell r="T346">
            <v>0</v>
          </cell>
          <cell r="U346" t="str">
            <v/>
          </cell>
          <cell r="V346">
            <v>0</v>
          </cell>
          <cell r="W346" t="str">
            <v/>
          </cell>
          <cell r="X346">
            <v>0</v>
          </cell>
          <cell r="Y346" t="str">
            <v/>
          </cell>
          <cell r="Z346" t="str">
            <v/>
          </cell>
          <cell r="AA346" t="str">
            <v>Semiel</v>
          </cell>
          <cell r="AB346">
            <v>0</v>
          </cell>
          <cell r="AC346" t="str">
            <v/>
          </cell>
          <cell r="AD346" t="str">
            <v/>
          </cell>
          <cell r="AE346" t="str">
            <v/>
          </cell>
          <cell r="AF346" t="str">
            <v/>
          </cell>
          <cell r="AG346">
            <v>0</v>
          </cell>
          <cell r="AH346" t="str">
            <v>N-EST</v>
          </cell>
          <cell r="AI346">
            <v>0</v>
          </cell>
          <cell r="AJ346" t="str">
            <v/>
          </cell>
          <cell r="AK346" t="str">
            <v/>
          </cell>
          <cell r="AM346">
            <v>0</v>
          </cell>
          <cell r="AN346" t="str">
            <v>KGS</v>
          </cell>
          <cell r="AO346" t="str">
            <v>***</v>
          </cell>
          <cell r="AP346" t="str">
            <v>zzzzzz</v>
          </cell>
          <cell r="AQ346" t="b">
            <v>0</v>
          </cell>
          <cell r="AR346" t="b">
            <v>0</v>
          </cell>
          <cell r="AS346">
            <v>1</v>
          </cell>
          <cell r="AT346">
            <v>0</v>
          </cell>
          <cell r="AU346">
            <v>1</v>
          </cell>
          <cell r="AV346">
            <v>0</v>
          </cell>
          <cell r="AW346" t="b">
            <v>0</v>
          </cell>
          <cell r="AX346" t="str">
            <v/>
          </cell>
          <cell r="AY346" t="b">
            <v>0</v>
          </cell>
          <cell r="AZ346" t="b">
            <v>0</v>
          </cell>
          <cell r="BA346">
            <v>0</v>
          </cell>
          <cell r="BB346">
            <v>120</v>
          </cell>
          <cell r="BC346">
            <v>90</v>
          </cell>
          <cell r="BD346" t="str">
            <v>LIB</v>
          </cell>
          <cell r="BE346" t="str">
            <v>LIB</v>
          </cell>
          <cell r="BF346">
            <v>1</v>
          </cell>
          <cell r="BG346">
            <v>0</v>
          </cell>
          <cell r="BH346" t="str">
            <v/>
          </cell>
          <cell r="BI346" t="str">
            <v/>
          </cell>
          <cell r="BJ346" t="str">
            <v/>
          </cell>
          <cell r="BK346" t="str">
            <v/>
          </cell>
          <cell r="BL346">
            <v>140</v>
          </cell>
          <cell r="BM346">
            <v>511</v>
          </cell>
          <cell r="BN346">
            <v>190</v>
          </cell>
          <cell r="BO346">
            <v>1978</v>
          </cell>
          <cell r="BP346">
            <v>0</v>
          </cell>
          <cell r="BQ346">
            <v>2819</v>
          </cell>
        </row>
        <row r="347">
          <cell r="A347" t="str">
            <v>206010910101</v>
          </cell>
          <cell r="B347" t="str">
            <v/>
          </cell>
          <cell r="C347" t="str">
            <v/>
          </cell>
          <cell r="D347" t="str">
            <v>SE Aveguay Nugget Pollo Clas.</v>
          </cell>
          <cell r="E347" t="str">
            <v/>
          </cell>
          <cell r="F347" t="str">
            <v>SC</v>
          </cell>
          <cell r="G347" t="str">
            <v>KGS</v>
          </cell>
          <cell r="H347" t="str">
            <v>019</v>
          </cell>
          <cell r="I347" t="b">
            <v>1</v>
          </cell>
          <cell r="J347" t="b">
            <v>1</v>
          </cell>
          <cell r="K347" t="b">
            <v>0</v>
          </cell>
          <cell r="L347" t="str">
            <v>Compra</v>
          </cell>
          <cell r="M347" t="str">
            <v>N</v>
          </cell>
          <cell r="N347" t="b">
            <v>0</v>
          </cell>
          <cell r="O347">
            <v>0</v>
          </cell>
          <cell r="P347" t="b">
            <v>0</v>
          </cell>
          <cell r="Q347" t="str">
            <v>INTERNO</v>
          </cell>
          <cell r="R347">
            <v>0</v>
          </cell>
          <cell r="S347" t="str">
            <v/>
          </cell>
          <cell r="T347">
            <v>0</v>
          </cell>
          <cell r="U347" t="str">
            <v/>
          </cell>
          <cell r="V347">
            <v>0</v>
          </cell>
          <cell r="W347" t="str">
            <v/>
          </cell>
          <cell r="X347">
            <v>0</v>
          </cell>
          <cell r="Y347" t="str">
            <v/>
          </cell>
          <cell r="Z347" t="str">
            <v/>
          </cell>
          <cell r="AA347" t="str">
            <v>Semiel</v>
          </cell>
          <cell r="AB347">
            <v>0</v>
          </cell>
          <cell r="AC347" t="str">
            <v/>
          </cell>
          <cell r="AD347" t="str">
            <v/>
          </cell>
          <cell r="AE347" t="str">
            <v/>
          </cell>
          <cell r="AF347" t="str">
            <v/>
          </cell>
          <cell r="AG347">
            <v>0</v>
          </cell>
          <cell r="AH347" t="str">
            <v>N-EST</v>
          </cell>
          <cell r="AI347">
            <v>0</v>
          </cell>
          <cell r="AJ347" t="str">
            <v/>
          </cell>
          <cell r="AK347" t="str">
            <v/>
          </cell>
          <cell r="AM347">
            <v>0</v>
          </cell>
          <cell r="AN347" t="str">
            <v>KGS</v>
          </cell>
          <cell r="AO347" t="str">
            <v>***</v>
          </cell>
          <cell r="AP347" t="str">
            <v>zzzzzz</v>
          </cell>
          <cell r="AQ347" t="b">
            <v>0</v>
          </cell>
          <cell r="AR347" t="b">
            <v>0</v>
          </cell>
          <cell r="AS347">
            <v>1</v>
          </cell>
          <cell r="AT347">
            <v>0</v>
          </cell>
          <cell r="AU347">
            <v>1</v>
          </cell>
          <cell r="AV347">
            <v>0</v>
          </cell>
          <cell r="AW347" t="b">
            <v>0</v>
          </cell>
          <cell r="AX347" t="str">
            <v/>
          </cell>
          <cell r="AY347" t="b">
            <v>0</v>
          </cell>
          <cell r="AZ347" t="b">
            <v>0</v>
          </cell>
          <cell r="BA347">
            <v>0</v>
          </cell>
          <cell r="BB347">
            <v>120</v>
          </cell>
          <cell r="BC347">
            <v>90</v>
          </cell>
          <cell r="BD347" t="str">
            <v>LIB</v>
          </cell>
          <cell r="BE347" t="str">
            <v>LIB</v>
          </cell>
          <cell r="BF347">
            <v>1</v>
          </cell>
          <cell r="BG347">
            <v>0</v>
          </cell>
          <cell r="BH347" t="str">
            <v/>
          </cell>
          <cell r="BI347" t="str">
            <v/>
          </cell>
          <cell r="BJ347" t="str">
            <v/>
          </cell>
          <cell r="BK347" t="str">
            <v/>
          </cell>
          <cell r="BL347">
            <v>140</v>
          </cell>
          <cell r="BM347">
            <v>511</v>
          </cell>
          <cell r="BN347">
            <v>190</v>
          </cell>
          <cell r="BO347">
            <v>1978</v>
          </cell>
          <cell r="BP347">
            <v>0</v>
          </cell>
          <cell r="BQ347">
            <v>2819</v>
          </cell>
        </row>
        <row r="348">
          <cell r="A348" t="str">
            <v>207010310101</v>
          </cell>
          <cell r="B348" t="str">
            <v/>
          </cell>
          <cell r="C348" t="str">
            <v/>
          </cell>
          <cell r="D348" t="str">
            <v>SE Paladini Med.Clasico</v>
          </cell>
          <cell r="E348" t="str">
            <v/>
          </cell>
          <cell r="F348" t="str">
            <v>SC</v>
          </cell>
          <cell r="G348" t="str">
            <v>KGS</v>
          </cell>
          <cell r="H348" t="str">
            <v>019</v>
          </cell>
          <cell r="I348" t="b">
            <v>1</v>
          </cell>
          <cell r="J348" t="b">
            <v>1</v>
          </cell>
          <cell r="K348" t="b">
            <v>0</v>
          </cell>
          <cell r="L348" t="str">
            <v>Compra</v>
          </cell>
          <cell r="M348" t="str">
            <v>N</v>
          </cell>
          <cell r="N348" t="b">
            <v>0</v>
          </cell>
          <cell r="O348">
            <v>0</v>
          </cell>
          <cell r="P348" t="b">
            <v>0</v>
          </cell>
          <cell r="Q348" t="str">
            <v>INTERNO</v>
          </cell>
          <cell r="R348">
            <v>0</v>
          </cell>
          <cell r="S348" t="str">
            <v/>
          </cell>
          <cell r="T348">
            <v>0</v>
          </cell>
          <cell r="U348" t="str">
            <v/>
          </cell>
          <cell r="V348">
            <v>0</v>
          </cell>
          <cell r="W348" t="str">
            <v/>
          </cell>
          <cell r="X348">
            <v>0</v>
          </cell>
          <cell r="Y348" t="str">
            <v/>
          </cell>
          <cell r="Z348" t="str">
            <v/>
          </cell>
          <cell r="AA348" t="str">
            <v>Semiel</v>
          </cell>
          <cell r="AB348">
            <v>0</v>
          </cell>
          <cell r="AC348" t="str">
            <v/>
          </cell>
          <cell r="AD348" t="str">
            <v/>
          </cell>
          <cell r="AE348" t="str">
            <v/>
          </cell>
          <cell r="AF348" t="str">
            <v/>
          </cell>
          <cell r="AG348">
            <v>0</v>
          </cell>
          <cell r="AH348" t="str">
            <v>N-EST</v>
          </cell>
          <cell r="AI348">
            <v>0</v>
          </cell>
          <cell r="AJ348" t="str">
            <v/>
          </cell>
          <cell r="AK348" t="str">
            <v/>
          </cell>
          <cell r="AM348">
            <v>0</v>
          </cell>
          <cell r="AN348" t="str">
            <v>KGS</v>
          </cell>
          <cell r="AO348" t="str">
            <v>***</v>
          </cell>
          <cell r="AP348" t="str">
            <v>zzzzzz</v>
          </cell>
          <cell r="AQ348" t="b">
            <v>0</v>
          </cell>
          <cell r="AR348" t="b">
            <v>0</v>
          </cell>
          <cell r="AS348">
            <v>1</v>
          </cell>
          <cell r="AT348">
            <v>0</v>
          </cell>
          <cell r="AU348">
            <v>1</v>
          </cell>
          <cell r="AV348">
            <v>0</v>
          </cell>
          <cell r="AW348" t="b">
            <v>0</v>
          </cell>
          <cell r="AX348" t="str">
            <v/>
          </cell>
          <cell r="AY348" t="b">
            <v>0</v>
          </cell>
          <cell r="AZ348" t="b">
            <v>0</v>
          </cell>
          <cell r="BA348">
            <v>0</v>
          </cell>
          <cell r="BB348">
            <v>120</v>
          </cell>
          <cell r="BC348">
            <v>90</v>
          </cell>
          <cell r="BD348" t="str">
            <v>LIB</v>
          </cell>
          <cell r="BE348" t="str">
            <v>LIB</v>
          </cell>
          <cell r="BF348">
            <v>1</v>
          </cell>
          <cell r="BG348">
            <v>0</v>
          </cell>
          <cell r="BH348" t="str">
            <v/>
          </cell>
          <cell r="BI348" t="str">
            <v/>
          </cell>
          <cell r="BJ348" t="str">
            <v/>
          </cell>
          <cell r="BK348" t="str">
            <v/>
          </cell>
          <cell r="BL348">
            <v>140</v>
          </cell>
          <cell r="BM348">
            <v>511</v>
          </cell>
          <cell r="BN348">
            <v>190</v>
          </cell>
          <cell r="BO348">
            <v>1978</v>
          </cell>
          <cell r="BP348">
            <v>0</v>
          </cell>
          <cell r="BQ348">
            <v>2819</v>
          </cell>
        </row>
        <row r="349">
          <cell r="A349" t="str">
            <v>207010310103</v>
          </cell>
          <cell r="B349" t="str">
            <v/>
          </cell>
          <cell r="C349" t="str">
            <v/>
          </cell>
          <cell r="D349" t="str">
            <v>SE Paladini Medall Cla. en bol</v>
          </cell>
          <cell r="E349" t="str">
            <v/>
          </cell>
          <cell r="F349" t="str">
            <v>SC</v>
          </cell>
          <cell r="G349" t="str">
            <v>UN</v>
          </cell>
          <cell r="H349" t="str">
            <v>0125</v>
          </cell>
          <cell r="I349" t="b">
            <v>1</v>
          </cell>
          <cell r="J349" t="b">
            <v>1</v>
          </cell>
          <cell r="K349" t="b">
            <v>0</v>
          </cell>
          <cell r="L349" t="str">
            <v>CompraVenta</v>
          </cell>
          <cell r="M349" t="str">
            <v>N</v>
          </cell>
          <cell r="N349" t="b">
            <v>0</v>
          </cell>
          <cell r="O349">
            <v>0</v>
          </cell>
          <cell r="P349" t="b">
            <v>0</v>
          </cell>
          <cell r="Q349" t="str">
            <v>INTERNO</v>
          </cell>
          <cell r="R349">
            <v>0</v>
          </cell>
          <cell r="S349" t="str">
            <v/>
          </cell>
          <cell r="T349">
            <v>0</v>
          </cell>
          <cell r="U349" t="str">
            <v/>
          </cell>
          <cell r="V349">
            <v>0</v>
          </cell>
          <cell r="W349" t="str">
            <v/>
          </cell>
          <cell r="X349">
            <v>0</v>
          </cell>
          <cell r="Y349" t="str">
            <v/>
          </cell>
          <cell r="Z349" t="str">
            <v/>
          </cell>
          <cell r="AA349" t="str">
            <v>Semiel</v>
          </cell>
          <cell r="AB349">
            <v>0</v>
          </cell>
          <cell r="AC349" t="str">
            <v/>
          </cell>
          <cell r="AD349" t="str">
            <v/>
          </cell>
          <cell r="AE349" t="str">
            <v/>
          </cell>
          <cell r="AF349" t="str">
            <v/>
          </cell>
          <cell r="AG349">
            <v>0</v>
          </cell>
          <cell r="AH349" t="str">
            <v>N-EST</v>
          </cell>
          <cell r="AI349">
            <v>0</v>
          </cell>
          <cell r="AJ349" t="str">
            <v/>
          </cell>
          <cell r="AK349" t="str">
            <v/>
          </cell>
          <cell r="AM349">
            <v>0</v>
          </cell>
          <cell r="AN349" t="str">
            <v>UN</v>
          </cell>
          <cell r="AO349" t="str">
            <v>***</v>
          </cell>
          <cell r="AP349" t="str">
            <v>zzzzzz</v>
          </cell>
          <cell r="AQ349" t="b">
            <v>0</v>
          </cell>
          <cell r="AR349" t="b">
            <v>1</v>
          </cell>
          <cell r="AS349">
            <v>1</v>
          </cell>
          <cell r="AT349">
            <v>0</v>
          </cell>
          <cell r="AU349">
            <v>1</v>
          </cell>
          <cell r="AV349">
            <v>0</v>
          </cell>
          <cell r="AW349" t="b">
            <v>0</v>
          </cell>
          <cell r="AX349" t="str">
            <v/>
          </cell>
          <cell r="AY349" t="b">
            <v>0</v>
          </cell>
          <cell r="AZ349" t="b">
            <v>0</v>
          </cell>
          <cell r="BA349">
            <v>0</v>
          </cell>
          <cell r="BB349">
            <v>120</v>
          </cell>
          <cell r="BC349">
            <v>90</v>
          </cell>
          <cell r="BD349" t="str">
            <v>LIB</v>
          </cell>
          <cell r="BE349" t="str">
            <v>LIB</v>
          </cell>
          <cell r="BF349">
            <v>1</v>
          </cell>
          <cell r="BG349">
            <v>0</v>
          </cell>
          <cell r="BH349" t="str">
            <v/>
          </cell>
          <cell r="BI349" t="str">
            <v/>
          </cell>
          <cell r="BJ349" t="str">
            <v/>
          </cell>
          <cell r="BK349" t="str">
            <v/>
          </cell>
          <cell r="BL349">
            <v>140</v>
          </cell>
          <cell r="BM349">
            <v>511</v>
          </cell>
          <cell r="BN349">
            <v>190</v>
          </cell>
          <cell r="BO349">
            <v>1978</v>
          </cell>
          <cell r="BP349">
            <v>0</v>
          </cell>
          <cell r="BQ349">
            <v>2819</v>
          </cell>
        </row>
        <row r="350">
          <cell r="A350" t="str">
            <v>207010910101</v>
          </cell>
          <cell r="B350" t="str">
            <v/>
          </cell>
          <cell r="C350" t="str">
            <v/>
          </cell>
          <cell r="D350" t="str">
            <v>SE Aveguay Med.Clasico</v>
          </cell>
          <cell r="E350" t="str">
            <v/>
          </cell>
          <cell r="F350" t="str">
            <v>SC</v>
          </cell>
          <cell r="G350" t="str">
            <v>KGS</v>
          </cell>
          <cell r="H350" t="str">
            <v>019</v>
          </cell>
          <cell r="I350" t="b">
            <v>1</v>
          </cell>
          <cell r="J350" t="b">
            <v>1</v>
          </cell>
          <cell r="K350" t="b">
            <v>0</v>
          </cell>
          <cell r="L350" t="str">
            <v>CompraVenta</v>
          </cell>
          <cell r="M350" t="str">
            <v>N</v>
          </cell>
          <cell r="N350" t="b">
            <v>0</v>
          </cell>
          <cell r="O350">
            <v>0</v>
          </cell>
          <cell r="P350" t="b">
            <v>0</v>
          </cell>
          <cell r="Q350" t="str">
            <v>INTERNO</v>
          </cell>
          <cell r="R350">
            <v>0</v>
          </cell>
          <cell r="S350" t="str">
            <v/>
          </cell>
          <cell r="T350">
            <v>0</v>
          </cell>
          <cell r="U350" t="str">
            <v/>
          </cell>
          <cell r="V350">
            <v>0</v>
          </cell>
          <cell r="W350" t="str">
            <v/>
          </cell>
          <cell r="X350">
            <v>0</v>
          </cell>
          <cell r="Y350" t="str">
            <v/>
          </cell>
          <cell r="Z350" t="str">
            <v/>
          </cell>
          <cell r="AA350" t="str">
            <v>Semiel</v>
          </cell>
          <cell r="AB350">
            <v>0</v>
          </cell>
          <cell r="AC350" t="str">
            <v/>
          </cell>
          <cell r="AD350" t="str">
            <v/>
          </cell>
          <cell r="AE350" t="str">
            <v/>
          </cell>
          <cell r="AF350" t="str">
            <v/>
          </cell>
          <cell r="AG350">
            <v>0</v>
          </cell>
          <cell r="AH350" t="str">
            <v>N-EST</v>
          </cell>
          <cell r="AI350">
            <v>0</v>
          </cell>
          <cell r="AJ350" t="str">
            <v/>
          </cell>
          <cell r="AK350" t="str">
            <v/>
          </cell>
          <cell r="AM350">
            <v>0</v>
          </cell>
          <cell r="AN350" t="str">
            <v>KGS</v>
          </cell>
          <cell r="AO350" t="str">
            <v>***</v>
          </cell>
          <cell r="AP350" t="str">
            <v>zzzzzz</v>
          </cell>
          <cell r="AQ350" t="b">
            <v>0</v>
          </cell>
          <cell r="AR350" t="b">
            <v>0</v>
          </cell>
          <cell r="AS350">
            <v>1</v>
          </cell>
          <cell r="AT350">
            <v>0</v>
          </cell>
          <cell r="AU350">
            <v>1</v>
          </cell>
          <cell r="AV350">
            <v>0</v>
          </cell>
          <cell r="AW350" t="b">
            <v>0</v>
          </cell>
          <cell r="AX350" t="str">
            <v/>
          </cell>
          <cell r="AY350" t="b">
            <v>0</v>
          </cell>
          <cell r="AZ350" t="b">
            <v>0</v>
          </cell>
          <cell r="BA350">
            <v>0</v>
          </cell>
          <cell r="BB350">
            <v>120</v>
          </cell>
          <cell r="BC350">
            <v>90</v>
          </cell>
          <cell r="BD350" t="str">
            <v>LIB</v>
          </cell>
          <cell r="BE350" t="str">
            <v>LIB</v>
          </cell>
          <cell r="BF350">
            <v>1</v>
          </cell>
          <cell r="BG350">
            <v>0</v>
          </cell>
          <cell r="BH350" t="str">
            <v/>
          </cell>
          <cell r="BI350" t="str">
            <v/>
          </cell>
          <cell r="BJ350" t="str">
            <v/>
          </cell>
          <cell r="BK350" t="str">
            <v/>
          </cell>
          <cell r="BL350">
            <v>140</v>
          </cell>
          <cell r="BM350">
            <v>511</v>
          </cell>
          <cell r="BN350">
            <v>190</v>
          </cell>
          <cell r="BO350">
            <v>1978</v>
          </cell>
          <cell r="BP350">
            <v>0</v>
          </cell>
          <cell r="BQ350">
            <v>2819</v>
          </cell>
        </row>
        <row r="351">
          <cell r="A351" t="str">
            <v>207020120201</v>
          </cell>
          <cell r="B351" t="str">
            <v/>
          </cell>
          <cell r="C351" t="str">
            <v/>
          </cell>
          <cell r="D351" t="str">
            <v>SE Dia Med.Relleno E&amp;Q</v>
          </cell>
          <cell r="E351" t="str">
            <v/>
          </cell>
          <cell r="F351" t="str">
            <v>SC</v>
          </cell>
          <cell r="G351" t="str">
            <v>KGS</v>
          </cell>
          <cell r="H351" t="str">
            <v>019</v>
          </cell>
          <cell r="I351" t="b">
            <v>1</v>
          </cell>
          <cell r="J351" t="b">
            <v>1</v>
          </cell>
          <cell r="K351" t="b">
            <v>0</v>
          </cell>
          <cell r="L351" t="str">
            <v>Compra</v>
          </cell>
          <cell r="M351" t="str">
            <v>N</v>
          </cell>
          <cell r="N351" t="b">
            <v>0</v>
          </cell>
          <cell r="O351">
            <v>0</v>
          </cell>
          <cell r="P351" t="b">
            <v>0</v>
          </cell>
          <cell r="Q351" t="str">
            <v>INTERNO</v>
          </cell>
          <cell r="R351">
            <v>0</v>
          </cell>
          <cell r="S351" t="str">
            <v/>
          </cell>
          <cell r="T351">
            <v>0</v>
          </cell>
          <cell r="U351" t="str">
            <v/>
          </cell>
          <cell r="V351">
            <v>0</v>
          </cell>
          <cell r="W351" t="str">
            <v/>
          </cell>
          <cell r="X351">
            <v>0</v>
          </cell>
          <cell r="Y351" t="str">
            <v/>
          </cell>
          <cell r="Z351" t="str">
            <v/>
          </cell>
          <cell r="AA351" t="str">
            <v>Semiel</v>
          </cell>
          <cell r="AB351">
            <v>0</v>
          </cell>
          <cell r="AC351" t="str">
            <v/>
          </cell>
          <cell r="AD351" t="str">
            <v/>
          </cell>
          <cell r="AE351" t="str">
            <v/>
          </cell>
          <cell r="AF351" t="str">
            <v/>
          </cell>
          <cell r="AG351">
            <v>0</v>
          </cell>
          <cell r="AH351" t="str">
            <v>N-EST</v>
          </cell>
          <cell r="AI351">
            <v>0</v>
          </cell>
          <cell r="AJ351" t="str">
            <v/>
          </cell>
          <cell r="AK351" t="str">
            <v/>
          </cell>
          <cell r="AM351">
            <v>0</v>
          </cell>
          <cell r="AN351" t="str">
            <v>KGS</v>
          </cell>
          <cell r="AO351" t="str">
            <v>***</v>
          </cell>
          <cell r="AP351" t="str">
            <v>zzzzzz</v>
          </cell>
          <cell r="AQ351" t="b">
            <v>0</v>
          </cell>
          <cell r="AR351" t="b">
            <v>0</v>
          </cell>
          <cell r="AS351">
            <v>1</v>
          </cell>
          <cell r="AT351">
            <v>0</v>
          </cell>
          <cell r="AU351">
            <v>1</v>
          </cell>
          <cell r="AV351">
            <v>0</v>
          </cell>
          <cell r="AW351" t="b">
            <v>0</v>
          </cell>
          <cell r="AX351" t="str">
            <v/>
          </cell>
          <cell r="AY351" t="b">
            <v>0</v>
          </cell>
          <cell r="AZ351" t="b">
            <v>0</v>
          </cell>
          <cell r="BA351">
            <v>0</v>
          </cell>
          <cell r="BB351">
            <v>120</v>
          </cell>
          <cell r="BC351">
            <v>90</v>
          </cell>
          <cell r="BD351" t="str">
            <v>LIB</v>
          </cell>
          <cell r="BE351" t="str">
            <v>LIB</v>
          </cell>
          <cell r="BF351">
            <v>1</v>
          </cell>
          <cell r="BG351">
            <v>0</v>
          </cell>
          <cell r="BH351" t="str">
            <v/>
          </cell>
          <cell r="BI351" t="str">
            <v/>
          </cell>
          <cell r="BJ351" t="str">
            <v/>
          </cell>
          <cell r="BK351" t="str">
            <v/>
          </cell>
          <cell r="BL351">
            <v>140</v>
          </cell>
          <cell r="BM351">
            <v>511</v>
          </cell>
          <cell r="BN351">
            <v>190</v>
          </cell>
          <cell r="BO351">
            <v>1978</v>
          </cell>
          <cell r="BP351">
            <v>0</v>
          </cell>
          <cell r="BQ351">
            <v>2819</v>
          </cell>
        </row>
        <row r="352">
          <cell r="A352" t="str">
            <v>207020120301</v>
          </cell>
          <cell r="B352" t="str">
            <v/>
          </cell>
          <cell r="C352" t="str">
            <v/>
          </cell>
          <cell r="D352" t="str">
            <v>SE Dia Med. Relleno J&amp;Q</v>
          </cell>
          <cell r="E352" t="str">
            <v/>
          </cell>
          <cell r="F352" t="str">
            <v>SC</v>
          </cell>
          <cell r="G352" t="str">
            <v>KGS</v>
          </cell>
          <cell r="H352" t="str">
            <v>019</v>
          </cell>
          <cell r="I352" t="b">
            <v>1</v>
          </cell>
          <cell r="J352" t="b">
            <v>1</v>
          </cell>
          <cell r="K352" t="b">
            <v>0</v>
          </cell>
          <cell r="L352" t="str">
            <v>Compra</v>
          </cell>
          <cell r="M352" t="str">
            <v>N</v>
          </cell>
          <cell r="N352" t="b">
            <v>0</v>
          </cell>
          <cell r="O352">
            <v>0</v>
          </cell>
          <cell r="P352" t="b">
            <v>0</v>
          </cell>
          <cell r="Q352" t="str">
            <v>INTERNO</v>
          </cell>
          <cell r="R352">
            <v>0</v>
          </cell>
          <cell r="S352" t="str">
            <v/>
          </cell>
          <cell r="T352">
            <v>0</v>
          </cell>
          <cell r="U352" t="str">
            <v/>
          </cell>
          <cell r="V352">
            <v>0</v>
          </cell>
          <cell r="W352" t="str">
            <v/>
          </cell>
          <cell r="X352">
            <v>0</v>
          </cell>
          <cell r="Y352" t="str">
            <v/>
          </cell>
          <cell r="Z352" t="str">
            <v/>
          </cell>
          <cell r="AA352" t="str">
            <v>Semiel</v>
          </cell>
          <cell r="AB352">
            <v>0</v>
          </cell>
          <cell r="AC352" t="str">
            <v/>
          </cell>
          <cell r="AD352" t="str">
            <v/>
          </cell>
          <cell r="AE352" t="str">
            <v/>
          </cell>
          <cell r="AF352" t="str">
            <v/>
          </cell>
          <cell r="AG352">
            <v>0</v>
          </cell>
          <cell r="AH352" t="str">
            <v>N-EST</v>
          </cell>
          <cell r="AI352">
            <v>0</v>
          </cell>
          <cell r="AJ352" t="str">
            <v/>
          </cell>
          <cell r="AK352" t="str">
            <v/>
          </cell>
          <cell r="AM352">
            <v>0</v>
          </cell>
          <cell r="AN352" t="str">
            <v>KGS</v>
          </cell>
          <cell r="AO352" t="str">
            <v>***</v>
          </cell>
          <cell r="AP352" t="str">
            <v>zzzzzz</v>
          </cell>
          <cell r="AQ352" t="b">
            <v>0</v>
          </cell>
          <cell r="AR352" t="b">
            <v>0</v>
          </cell>
          <cell r="AS352">
            <v>1</v>
          </cell>
          <cell r="AT352">
            <v>0</v>
          </cell>
          <cell r="AU352">
            <v>1</v>
          </cell>
          <cell r="AV352">
            <v>0</v>
          </cell>
          <cell r="AW352" t="b">
            <v>0</v>
          </cell>
          <cell r="AX352" t="str">
            <v/>
          </cell>
          <cell r="AY352" t="b">
            <v>0</v>
          </cell>
          <cell r="AZ352" t="b">
            <v>0</v>
          </cell>
          <cell r="BA352">
            <v>0</v>
          </cell>
          <cell r="BB352">
            <v>120</v>
          </cell>
          <cell r="BC352">
            <v>90</v>
          </cell>
          <cell r="BD352" t="str">
            <v>LIB</v>
          </cell>
          <cell r="BE352" t="str">
            <v>LIB</v>
          </cell>
          <cell r="BF352">
            <v>1</v>
          </cell>
          <cell r="BG352">
            <v>0</v>
          </cell>
          <cell r="BH352" t="str">
            <v/>
          </cell>
          <cell r="BI352" t="str">
            <v/>
          </cell>
          <cell r="BJ352" t="str">
            <v/>
          </cell>
          <cell r="BK352" t="str">
            <v/>
          </cell>
          <cell r="BL352">
            <v>140</v>
          </cell>
          <cell r="BM352">
            <v>511</v>
          </cell>
          <cell r="BN352">
            <v>190</v>
          </cell>
          <cell r="BO352">
            <v>1978</v>
          </cell>
          <cell r="BP352">
            <v>0</v>
          </cell>
          <cell r="BQ352">
            <v>2819</v>
          </cell>
        </row>
        <row r="353">
          <cell r="A353" t="str">
            <v>207020320201</v>
          </cell>
          <cell r="B353" t="str">
            <v/>
          </cell>
          <cell r="C353" t="str">
            <v/>
          </cell>
          <cell r="D353" t="str">
            <v>SE Paladini Med.E&amp;Q</v>
          </cell>
          <cell r="E353" t="str">
            <v/>
          </cell>
          <cell r="F353" t="str">
            <v>SC</v>
          </cell>
          <cell r="G353" t="str">
            <v>KGS</v>
          </cell>
          <cell r="H353" t="str">
            <v>019</v>
          </cell>
          <cell r="I353" t="b">
            <v>1</v>
          </cell>
          <cell r="J353" t="b">
            <v>1</v>
          </cell>
          <cell r="K353" t="b">
            <v>0</v>
          </cell>
          <cell r="L353" t="str">
            <v>Compra</v>
          </cell>
          <cell r="M353" t="str">
            <v>N</v>
          </cell>
          <cell r="N353" t="b">
            <v>0</v>
          </cell>
          <cell r="O353">
            <v>0</v>
          </cell>
          <cell r="P353" t="b">
            <v>0</v>
          </cell>
          <cell r="Q353" t="str">
            <v>INTERNO</v>
          </cell>
          <cell r="R353">
            <v>0</v>
          </cell>
          <cell r="S353" t="str">
            <v/>
          </cell>
          <cell r="T353">
            <v>0</v>
          </cell>
          <cell r="U353" t="str">
            <v/>
          </cell>
          <cell r="V353">
            <v>0</v>
          </cell>
          <cell r="W353" t="str">
            <v/>
          </cell>
          <cell r="X353">
            <v>0</v>
          </cell>
          <cell r="Y353" t="str">
            <v/>
          </cell>
          <cell r="Z353" t="str">
            <v/>
          </cell>
          <cell r="AA353" t="str">
            <v>Semiel</v>
          </cell>
          <cell r="AB353">
            <v>0</v>
          </cell>
          <cell r="AC353" t="str">
            <v/>
          </cell>
          <cell r="AD353" t="str">
            <v/>
          </cell>
          <cell r="AE353" t="str">
            <v/>
          </cell>
          <cell r="AF353" t="str">
            <v/>
          </cell>
          <cell r="AG353">
            <v>0</v>
          </cell>
          <cell r="AH353" t="str">
            <v>N-EST</v>
          </cell>
          <cell r="AI353">
            <v>0</v>
          </cell>
          <cell r="AJ353" t="str">
            <v/>
          </cell>
          <cell r="AK353" t="str">
            <v/>
          </cell>
          <cell r="AM353">
            <v>0</v>
          </cell>
          <cell r="AN353" t="str">
            <v>KGS</v>
          </cell>
          <cell r="AO353" t="str">
            <v>***</v>
          </cell>
          <cell r="AP353" t="str">
            <v>zzzzzz</v>
          </cell>
          <cell r="AQ353" t="b">
            <v>0</v>
          </cell>
          <cell r="AR353" t="b">
            <v>0</v>
          </cell>
          <cell r="AS353">
            <v>1</v>
          </cell>
          <cell r="AT353">
            <v>0</v>
          </cell>
          <cell r="AU353">
            <v>1</v>
          </cell>
          <cell r="AV353">
            <v>0</v>
          </cell>
          <cell r="AW353" t="b">
            <v>0</v>
          </cell>
          <cell r="AX353" t="str">
            <v/>
          </cell>
          <cell r="AY353" t="b">
            <v>0</v>
          </cell>
          <cell r="AZ353" t="b">
            <v>0</v>
          </cell>
          <cell r="BA353">
            <v>0</v>
          </cell>
          <cell r="BB353">
            <v>120</v>
          </cell>
          <cell r="BC353">
            <v>90</v>
          </cell>
          <cell r="BD353" t="str">
            <v>LIB</v>
          </cell>
          <cell r="BE353" t="str">
            <v>LIB</v>
          </cell>
          <cell r="BF353">
            <v>1</v>
          </cell>
          <cell r="BG353">
            <v>0</v>
          </cell>
          <cell r="BH353" t="str">
            <v/>
          </cell>
          <cell r="BI353" t="str">
            <v/>
          </cell>
          <cell r="BJ353" t="str">
            <v/>
          </cell>
          <cell r="BK353" t="str">
            <v/>
          </cell>
          <cell r="BL353">
            <v>140</v>
          </cell>
          <cell r="BM353">
            <v>511</v>
          </cell>
          <cell r="BN353">
            <v>190</v>
          </cell>
          <cell r="BO353">
            <v>1978</v>
          </cell>
          <cell r="BP353">
            <v>0</v>
          </cell>
          <cell r="BQ353">
            <v>2819</v>
          </cell>
        </row>
        <row r="354">
          <cell r="A354" t="str">
            <v>207020320203</v>
          </cell>
          <cell r="B354" t="str">
            <v/>
          </cell>
          <cell r="C354" t="str">
            <v/>
          </cell>
          <cell r="D354" t="str">
            <v>SE Paladini Meda. Rell.E&amp;Q bol</v>
          </cell>
          <cell r="E354" t="str">
            <v/>
          </cell>
          <cell r="F354" t="str">
            <v>SC</v>
          </cell>
          <cell r="G354" t="str">
            <v>UNI</v>
          </cell>
          <cell r="H354" t="str">
            <v>04</v>
          </cell>
          <cell r="I354" t="b">
            <v>1</v>
          </cell>
          <cell r="J354" t="b">
            <v>1</v>
          </cell>
          <cell r="K354" t="b">
            <v>0</v>
          </cell>
          <cell r="L354" t="str">
            <v>CompraVenta</v>
          </cell>
          <cell r="M354" t="str">
            <v>N</v>
          </cell>
          <cell r="N354" t="b">
            <v>0</v>
          </cell>
          <cell r="O354">
            <v>0</v>
          </cell>
          <cell r="P354" t="b">
            <v>0</v>
          </cell>
          <cell r="Q354" t="str">
            <v>INTERNO</v>
          </cell>
          <cell r="R354">
            <v>0</v>
          </cell>
          <cell r="S354" t="str">
            <v/>
          </cell>
          <cell r="T354">
            <v>0</v>
          </cell>
          <cell r="U354" t="str">
            <v/>
          </cell>
          <cell r="V354">
            <v>0</v>
          </cell>
          <cell r="W354" t="str">
            <v/>
          </cell>
          <cell r="X354">
            <v>0</v>
          </cell>
          <cell r="Y354" t="str">
            <v/>
          </cell>
          <cell r="Z354" t="str">
            <v/>
          </cell>
          <cell r="AA354" t="str">
            <v>Semiel</v>
          </cell>
          <cell r="AB354">
            <v>0</v>
          </cell>
          <cell r="AC354" t="str">
            <v/>
          </cell>
          <cell r="AD354" t="str">
            <v/>
          </cell>
          <cell r="AE354" t="str">
            <v/>
          </cell>
          <cell r="AF354" t="str">
            <v/>
          </cell>
          <cell r="AG354">
            <v>0</v>
          </cell>
          <cell r="AH354" t="str">
            <v>N-EST</v>
          </cell>
          <cell r="AI354">
            <v>0</v>
          </cell>
          <cell r="AJ354" t="str">
            <v/>
          </cell>
          <cell r="AK354" t="str">
            <v/>
          </cell>
          <cell r="AM354">
            <v>0</v>
          </cell>
          <cell r="AN354" t="str">
            <v>UNI</v>
          </cell>
          <cell r="AO354" t="str">
            <v>***</v>
          </cell>
          <cell r="AP354" t="str">
            <v>zzzzzz</v>
          </cell>
          <cell r="AQ354" t="b">
            <v>0</v>
          </cell>
          <cell r="AR354" t="b">
            <v>1</v>
          </cell>
          <cell r="AS354">
            <v>1</v>
          </cell>
          <cell r="AT354">
            <v>0</v>
          </cell>
          <cell r="AU354">
            <v>1</v>
          </cell>
          <cell r="AV354">
            <v>0.01</v>
          </cell>
          <cell r="AW354" t="b">
            <v>0</v>
          </cell>
          <cell r="AX354" t="str">
            <v/>
          </cell>
          <cell r="AY354" t="b">
            <v>0</v>
          </cell>
          <cell r="AZ354" t="b">
            <v>0</v>
          </cell>
          <cell r="BA354">
            <v>0</v>
          </cell>
          <cell r="BB354">
            <v>120</v>
          </cell>
          <cell r="BC354">
            <v>90</v>
          </cell>
          <cell r="BD354" t="str">
            <v>LIB</v>
          </cell>
          <cell r="BE354" t="str">
            <v>LIB</v>
          </cell>
          <cell r="BF354">
            <v>1</v>
          </cell>
          <cell r="BG354">
            <v>0</v>
          </cell>
          <cell r="BH354" t="str">
            <v/>
          </cell>
          <cell r="BI354" t="str">
            <v/>
          </cell>
          <cell r="BJ354" t="str">
            <v/>
          </cell>
          <cell r="BK354" t="str">
            <v/>
          </cell>
          <cell r="BL354">
            <v>140</v>
          </cell>
          <cell r="BM354">
            <v>511</v>
          </cell>
          <cell r="BN354">
            <v>190</v>
          </cell>
          <cell r="BO354">
            <v>1978</v>
          </cell>
          <cell r="BP354">
            <v>0</v>
          </cell>
          <cell r="BQ354">
            <v>2819</v>
          </cell>
        </row>
        <row r="355">
          <cell r="A355" t="str">
            <v>207020320301</v>
          </cell>
          <cell r="B355" t="str">
            <v/>
          </cell>
          <cell r="C355" t="str">
            <v/>
          </cell>
          <cell r="D355" t="str">
            <v>SE Paladini Med.J&amp;Q</v>
          </cell>
          <cell r="E355" t="str">
            <v/>
          </cell>
          <cell r="F355" t="str">
            <v>SC</v>
          </cell>
          <cell r="G355" t="str">
            <v>KGS</v>
          </cell>
          <cell r="H355" t="str">
            <v>019</v>
          </cell>
          <cell r="I355" t="b">
            <v>1</v>
          </cell>
          <cell r="J355" t="b">
            <v>1</v>
          </cell>
          <cell r="K355" t="b">
            <v>0</v>
          </cell>
          <cell r="L355" t="str">
            <v>Compra</v>
          </cell>
          <cell r="M355" t="str">
            <v>N</v>
          </cell>
          <cell r="N355" t="b">
            <v>0</v>
          </cell>
          <cell r="O355">
            <v>0</v>
          </cell>
          <cell r="P355" t="b">
            <v>0</v>
          </cell>
          <cell r="Q355" t="str">
            <v>INTERNO</v>
          </cell>
          <cell r="R355">
            <v>0</v>
          </cell>
          <cell r="S355" t="str">
            <v/>
          </cell>
          <cell r="T355">
            <v>0</v>
          </cell>
          <cell r="U355" t="str">
            <v/>
          </cell>
          <cell r="V355">
            <v>0</v>
          </cell>
          <cell r="W355" t="str">
            <v/>
          </cell>
          <cell r="X355">
            <v>0</v>
          </cell>
          <cell r="Y355" t="str">
            <v/>
          </cell>
          <cell r="Z355" t="str">
            <v/>
          </cell>
          <cell r="AA355" t="str">
            <v>Semiel</v>
          </cell>
          <cell r="AB355">
            <v>0</v>
          </cell>
          <cell r="AC355" t="str">
            <v/>
          </cell>
          <cell r="AD355" t="str">
            <v/>
          </cell>
          <cell r="AE355" t="str">
            <v/>
          </cell>
          <cell r="AF355" t="str">
            <v/>
          </cell>
          <cell r="AG355">
            <v>0</v>
          </cell>
          <cell r="AH355" t="str">
            <v>N-EST</v>
          </cell>
          <cell r="AI355">
            <v>0</v>
          </cell>
          <cell r="AJ355" t="str">
            <v/>
          </cell>
          <cell r="AK355" t="str">
            <v/>
          </cell>
          <cell r="AM355">
            <v>0</v>
          </cell>
          <cell r="AN355" t="str">
            <v>KGS</v>
          </cell>
          <cell r="AO355" t="str">
            <v>***</v>
          </cell>
          <cell r="AP355" t="str">
            <v>zzzzzz</v>
          </cell>
          <cell r="AQ355" t="b">
            <v>0</v>
          </cell>
          <cell r="AR355" t="b">
            <v>0</v>
          </cell>
          <cell r="AS355">
            <v>1</v>
          </cell>
          <cell r="AT355">
            <v>0</v>
          </cell>
          <cell r="AU355">
            <v>1</v>
          </cell>
          <cell r="AV355">
            <v>0</v>
          </cell>
          <cell r="AW355" t="b">
            <v>0</v>
          </cell>
          <cell r="AX355" t="str">
            <v/>
          </cell>
          <cell r="AY355" t="b">
            <v>0</v>
          </cell>
          <cell r="AZ355" t="b">
            <v>0</v>
          </cell>
          <cell r="BA355">
            <v>0</v>
          </cell>
          <cell r="BB355">
            <v>120</v>
          </cell>
          <cell r="BC355">
            <v>90</v>
          </cell>
          <cell r="BD355" t="str">
            <v>LIB</v>
          </cell>
          <cell r="BE355" t="str">
            <v>LIB</v>
          </cell>
          <cell r="BF355">
            <v>1</v>
          </cell>
          <cell r="BG355">
            <v>0</v>
          </cell>
          <cell r="BH355" t="str">
            <v/>
          </cell>
          <cell r="BI355" t="str">
            <v/>
          </cell>
          <cell r="BJ355" t="str">
            <v/>
          </cell>
          <cell r="BK355" t="str">
            <v/>
          </cell>
          <cell r="BL355">
            <v>140</v>
          </cell>
          <cell r="BM355">
            <v>511</v>
          </cell>
          <cell r="BN355">
            <v>190</v>
          </cell>
          <cell r="BO355">
            <v>1978</v>
          </cell>
          <cell r="BP355">
            <v>0</v>
          </cell>
          <cell r="BQ355">
            <v>2819</v>
          </cell>
        </row>
        <row r="356">
          <cell r="A356" t="str">
            <v>207020320303</v>
          </cell>
          <cell r="B356" t="str">
            <v/>
          </cell>
          <cell r="C356" t="str">
            <v/>
          </cell>
          <cell r="D356" t="str">
            <v>SE Paladini Med.  Rell.J&amp;Q Bol</v>
          </cell>
          <cell r="E356" t="str">
            <v/>
          </cell>
          <cell r="F356" t="str">
            <v>SC</v>
          </cell>
          <cell r="G356" t="str">
            <v>UNI</v>
          </cell>
          <cell r="H356" t="str">
            <v>04</v>
          </cell>
          <cell r="I356" t="b">
            <v>1</v>
          </cell>
          <cell r="J356" t="b">
            <v>1</v>
          </cell>
          <cell r="K356" t="b">
            <v>0</v>
          </cell>
          <cell r="L356" t="str">
            <v>CompraVenta</v>
          </cell>
          <cell r="M356" t="str">
            <v>N</v>
          </cell>
          <cell r="N356" t="b">
            <v>0</v>
          </cell>
          <cell r="O356">
            <v>0</v>
          </cell>
          <cell r="P356" t="b">
            <v>0</v>
          </cell>
          <cell r="Q356" t="str">
            <v>INTERNO</v>
          </cell>
          <cell r="R356">
            <v>0</v>
          </cell>
          <cell r="S356" t="str">
            <v/>
          </cell>
          <cell r="T356">
            <v>0</v>
          </cell>
          <cell r="U356" t="str">
            <v/>
          </cell>
          <cell r="V356">
            <v>0</v>
          </cell>
          <cell r="W356" t="str">
            <v/>
          </cell>
          <cell r="X356">
            <v>0</v>
          </cell>
          <cell r="Y356" t="str">
            <v/>
          </cell>
          <cell r="Z356" t="str">
            <v/>
          </cell>
          <cell r="AA356" t="str">
            <v>Semiel</v>
          </cell>
          <cell r="AB356">
            <v>0</v>
          </cell>
          <cell r="AC356" t="str">
            <v/>
          </cell>
          <cell r="AD356" t="str">
            <v/>
          </cell>
          <cell r="AE356" t="str">
            <v/>
          </cell>
          <cell r="AF356" t="str">
            <v/>
          </cell>
          <cell r="AG356">
            <v>0</v>
          </cell>
          <cell r="AH356" t="str">
            <v>N-EST</v>
          </cell>
          <cell r="AI356">
            <v>0</v>
          </cell>
          <cell r="AJ356" t="str">
            <v/>
          </cell>
          <cell r="AK356" t="str">
            <v/>
          </cell>
          <cell r="AM356">
            <v>0</v>
          </cell>
          <cell r="AN356" t="str">
            <v>UNI</v>
          </cell>
          <cell r="AO356" t="str">
            <v>***</v>
          </cell>
          <cell r="AP356" t="str">
            <v>zzzzzz</v>
          </cell>
          <cell r="AQ356" t="b">
            <v>0</v>
          </cell>
          <cell r="AR356" t="b">
            <v>1</v>
          </cell>
          <cell r="AS356">
            <v>1</v>
          </cell>
          <cell r="AT356">
            <v>0</v>
          </cell>
          <cell r="AU356">
            <v>1</v>
          </cell>
          <cell r="AV356">
            <v>0.01</v>
          </cell>
          <cell r="AW356" t="b">
            <v>0</v>
          </cell>
          <cell r="AX356" t="str">
            <v/>
          </cell>
          <cell r="AY356" t="b">
            <v>0</v>
          </cell>
          <cell r="AZ356" t="b">
            <v>0</v>
          </cell>
          <cell r="BA356">
            <v>0</v>
          </cell>
          <cell r="BB356">
            <v>120</v>
          </cell>
          <cell r="BC356">
            <v>90</v>
          </cell>
          <cell r="BD356" t="str">
            <v>LIB</v>
          </cell>
          <cell r="BE356" t="str">
            <v>LIB</v>
          </cell>
          <cell r="BF356">
            <v>1</v>
          </cell>
          <cell r="BG356">
            <v>0</v>
          </cell>
          <cell r="BH356" t="str">
            <v/>
          </cell>
          <cell r="BI356" t="str">
            <v/>
          </cell>
          <cell r="BJ356" t="str">
            <v/>
          </cell>
          <cell r="BK356" t="str">
            <v/>
          </cell>
          <cell r="BL356">
            <v>140</v>
          </cell>
          <cell r="BM356">
            <v>511</v>
          </cell>
          <cell r="BN356">
            <v>190</v>
          </cell>
          <cell r="BO356">
            <v>1978</v>
          </cell>
          <cell r="BP356">
            <v>0</v>
          </cell>
          <cell r="BQ356">
            <v>2819</v>
          </cell>
        </row>
        <row r="357">
          <cell r="A357" t="str">
            <v>207020920301</v>
          </cell>
          <cell r="B357" t="str">
            <v/>
          </cell>
          <cell r="C357" t="str">
            <v/>
          </cell>
          <cell r="D357" t="str">
            <v>SE Aveguay Med.J&amp;Q</v>
          </cell>
          <cell r="E357" t="str">
            <v/>
          </cell>
          <cell r="F357" t="str">
            <v>SC</v>
          </cell>
          <cell r="G357" t="str">
            <v>KGS</v>
          </cell>
          <cell r="H357" t="str">
            <v>019</v>
          </cell>
          <cell r="I357" t="b">
            <v>1</v>
          </cell>
          <cell r="J357" t="b">
            <v>1</v>
          </cell>
          <cell r="K357" t="b">
            <v>0</v>
          </cell>
          <cell r="L357" t="str">
            <v>CompraVenta</v>
          </cell>
          <cell r="M357" t="str">
            <v>N</v>
          </cell>
          <cell r="N357" t="b">
            <v>0</v>
          </cell>
          <cell r="O357">
            <v>0</v>
          </cell>
          <cell r="P357" t="b">
            <v>0</v>
          </cell>
          <cell r="Q357" t="str">
            <v>INTERNO</v>
          </cell>
          <cell r="R357">
            <v>0</v>
          </cell>
          <cell r="S357" t="str">
            <v/>
          </cell>
          <cell r="T357">
            <v>0</v>
          </cell>
          <cell r="U357" t="str">
            <v/>
          </cell>
          <cell r="V357">
            <v>0</v>
          </cell>
          <cell r="W357" t="str">
            <v/>
          </cell>
          <cell r="X357">
            <v>0</v>
          </cell>
          <cell r="Y357" t="str">
            <v/>
          </cell>
          <cell r="Z357" t="str">
            <v/>
          </cell>
          <cell r="AA357" t="str">
            <v>Semiel</v>
          </cell>
          <cell r="AB357">
            <v>0</v>
          </cell>
          <cell r="AC357" t="str">
            <v/>
          </cell>
          <cell r="AD357" t="str">
            <v/>
          </cell>
          <cell r="AE357" t="str">
            <v/>
          </cell>
          <cell r="AF357" t="str">
            <v/>
          </cell>
          <cell r="AG357">
            <v>0</v>
          </cell>
          <cell r="AH357" t="str">
            <v>N-EST</v>
          </cell>
          <cell r="AI357">
            <v>0</v>
          </cell>
          <cell r="AJ357" t="str">
            <v/>
          </cell>
          <cell r="AK357" t="str">
            <v/>
          </cell>
          <cell r="AM357">
            <v>0</v>
          </cell>
          <cell r="AN357" t="str">
            <v>KGS</v>
          </cell>
          <cell r="AO357" t="str">
            <v>***</v>
          </cell>
          <cell r="AP357" t="str">
            <v>zzzzzz</v>
          </cell>
          <cell r="AQ357" t="b">
            <v>0</v>
          </cell>
          <cell r="AR357" t="b">
            <v>0</v>
          </cell>
          <cell r="AS357">
            <v>1</v>
          </cell>
          <cell r="AT357">
            <v>0</v>
          </cell>
          <cell r="AU357">
            <v>1</v>
          </cell>
          <cell r="AV357">
            <v>0</v>
          </cell>
          <cell r="AW357" t="b">
            <v>0</v>
          </cell>
          <cell r="AX357" t="str">
            <v/>
          </cell>
          <cell r="AY357" t="b">
            <v>0</v>
          </cell>
          <cell r="AZ357" t="b">
            <v>0</v>
          </cell>
          <cell r="BA357">
            <v>0</v>
          </cell>
          <cell r="BB357">
            <v>120</v>
          </cell>
          <cell r="BC357">
            <v>90</v>
          </cell>
          <cell r="BD357" t="str">
            <v>LIB</v>
          </cell>
          <cell r="BE357" t="str">
            <v>LIB</v>
          </cell>
          <cell r="BF357">
            <v>1</v>
          </cell>
          <cell r="BG357">
            <v>0</v>
          </cell>
          <cell r="BH357" t="str">
            <v/>
          </cell>
          <cell r="BI357" t="str">
            <v/>
          </cell>
          <cell r="BJ357" t="str">
            <v/>
          </cell>
          <cell r="BK357" t="str">
            <v/>
          </cell>
          <cell r="BL357">
            <v>140</v>
          </cell>
          <cell r="BM357">
            <v>511</v>
          </cell>
          <cell r="BN357">
            <v>190</v>
          </cell>
          <cell r="BO357">
            <v>1978</v>
          </cell>
          <cell r="BP357">
            <v>0</v>
          </cell>
          <cell r="BQ357">
            <v>2819</v>
          </cell>
        </row>
        <row r="358">
          <cell r="A358" t="str">
            <v>208010110701</v>
          </cell>
          <cell r="B358" t="str">
            <v/>
          </cell>
          <cell r="C358" t="str">
            <v/>
          </cell>
          <cell r="D358" t="str">
            <v>SE Dia Tortilla Espinaca</v>
          </cell>
          <cell r="E358" t="str">
            <v/>
          </cell>
          <cell r="F358" t="str">
            <v>SC</v>
          </cell>
          <cell r="G358" t="str">
            <v>KGS</v>
          </cell>
          <cell r="H358" t="str">
            <v>019</v>
          </cell>
          <cell r="I358" t="b">
            <v>1</v>
          </cell>
          <cell r="J358" t="b">
            <v>1</v>
          </cell>
          <cell r="K358" t="b">
            <v>0</v>
          </cell>
          <cell r="L358" t="str">
            <v>CompraVenta</v>
          </cell>
          <cell r="M358" t="str">
            <v>N</v>
          </cell>
          <cell r="N358" t="b">
            <v>0</v>
          </cell>
          <cell r="O358">
            <v>0</v>
          </cell>
          <cell r="P358" t="b">
            <v>0</v>
          </cell>
          <cell r="Q358" t="str">
            <v>INTERNO</v>
          </cell>
          <cell r="R358">
            <v>0</v>
          </cell>
          <cell r="S358" t="str">
            <v/>
          </cell>
          <cell r="T358">
            <v>0</v>
          </cell>
          <cell r="U358" t="str">
            <v/>
          </cell>
          <cell r="V358">
            <v>0</v>
          </cell>
          <cell r="W358" t="str">
            <v/>
          </cell>
          <cell r="X358">
            <v>0</v>
          </cell>
          <cell r="Y358" t="str">
            <v/>
          </cell>
          <cell r="Z358" t="str">
            <v/>
          </cell>
          <cell r="AA358" t="str">
            <v>Semiel</v>
          </cell>
          <cell r="AB358">
            <v>0</v>
          </cell>
          <cell r="AC358" t="str">
            <v/>
          </cell>
          <cell r="AD358" t="str">
            <v/>
          </cell>
          <cell r="AE358" t="str">
            <v/>
          </cell>
          <cell r="AF358" t="str">
            <v/>
          </cell>
          <cell r="AG358">
            <v>0</v>
          </cell>
          <cell r="AH358" t="str">
            <v>N-EST</v>
          </cell>
          <cell r="AI358">
            <v>0</v>
          </cell>
          <cell r="AJ358" t="str">
            <v/>
          </cell>
          <cell r="AK358" t="str">
            <v/>
          </cell>
          <cell r="AM358">
            <v>0</v>
          </cell>
          <cell r="AN358" t="str">
            <v>KGS</v>
          </cell>
          <cell r="AO358" t="str">
            <v>***</v>
          </cell>
          <cell r="AP358" t="str">
            <v>zzzzzz</v>
          </cell>
          <cell r="AQ358" t="b">
            <v>0</v>
          </cell>
          <cell r="AR358" t="b">
            <v>0</v>
          </cell>
          <cell r="AS358">
            <v>1</v>
          </cell>
          <cell r="AT358">
            <v>0</v>
          </cell>
          <cell r="AU358">
            <v>1</v>
          </cell>
          <cell r="AV358">
            <v>0.01</v>
          </cell>
          <cell r="AW358" t="b">
            <v>0</v>
          </cell>
          <cell r="AX358" t="str">
            <v/>
          </cell>
          <cell r="AY358" t="b">
            <v>0</v>
          </cell>
          <cell r="AZ358" t="b">
            <v>0</v>
          </cell>
          <cell r="BA358">
            <v>0</v>
          </cell>
          <cell r="BB358">
            <v>0</v>
          </cell>
          <cell r="BC358">
            <v>0</v>
          </cell>
          <cell r="BD358" t="str">
            <v>LIB</v>
          </cell>
          <cell r="BE358" t="str">
            <v>LIB</v>
          </cell>
          <cell r="BF358">
            <v>1</v>
          </cell>
          <cell r="BG358">
            <v>0</v>
          </cell>
          <cell r="BH358" t="str">
            <v/>
          </cell>
          <cell r="BI358" t="str">
            <v/>
          </cell>
          <cell r="BJ358" t="str">
            <v/>
          </cell>
          <cell r="BK358" t="str">
            <v/>
          </cell>
          <cell r="BL358">
            <v>140</v>
          </cell>
          <cell r="BM358">
            <v>511</v>
          </cell>
          <cell r="BN358">
            <v>190</v>
          </cell>
          <cell r="BO358">
            <v>1978</v>
          </cell>
          <cell r="BP358">
            <v>0</v>
          </cell>
          <cell r="BQ358">
            <v>2819</v>
          </cell>
        </row>
        <row r="359">
          <cell r="A359" t="str">
            <v>208010710601</v>
          </cell>
          <cell r="B359" t="str">
            <v/>
          </cell>
          <cell r="C359" t="str">
            <v/>
          </cell>
          <cell r="D359" t="str">
            <v>SE Mc Cain Tortilla Papa</v>
          </cell>
          <cell r="E359" t="str">
            <v/>
          </cell>
          <cell r="F359" t="str">
            <v>SC</v>
          </cell>
          <cell r="G359" t="str">
            <v>KGS</v>
          </cell>
          <cell r="H359" t="str">
            <v>019</v>
          </cell>
          <cell r="I359" t="b">
            <v>1</v>
          </cell>
          <cell r="J359" t="b">
            <v>1</v>
          </cell>
          <cell r="K359" t="b">
            <v>0</v>
          </cell>
          <cell r="L359" t="str">
            <v>Compra</v>
          </cell>
          <cell r="M359" t="str">
            <v>N</v>
          </cell>
          <cell r="N359" t="b">
            <v>0</v>
          </cell>
          <cell r="O359">
            <v>0</v>
          </cell>
          <cell r="P359" t="b">
            <v>0</v>
          </cell>
          <cell r="Q359" t="str">
            <v>INTERNO</v>
          </cell>
          <cell r="R359">
            <v>0</v>
          </cell>
          <cell r="S359" t="str">
            <v/>
          </cell>
          <cell r="T359">
            <v>0</v>
          </cell>
          <cell r="U359" t="str">
            <v/>
          </cell>
          <cell r="V359">
            <v>0</v>
          </cell>
          <cell r="W359" t="str">
            <v/>
          </cell>
          <cell r="X359">
            <v>0</v>
          </cell>
          <cell r="Y359" t="str">
            <v/>
          </cell>
          <cell r="Z359" t="str">
            <v/>
          </cell>
          <cell r="AA359" t="str">
            <v>Semiel</v>
          </cell>
          <cell r="AB359">
            <v>0</v>
          </cell>
          <cell r="AC359" t="str">
            <v/>
          </cell>
          <cell r="AD359" t="str">
            <v/>
          </cell>
          <cell r="AE359" t="str">
            <v/>
          </cell>
          <cell r="AF359" t="str">
            <v/>
          </cell>
          <cell r="AG359">
            <v>0</v>
          </cell>
          <cell r="AH359" t="str">
            <v>N-EST</v>
          </cell>
          <cell r="AI359">
            <v>0</v>
          </cell>
          <cell r="AJ359" t="str">
            <v/>
          </cell>
          <cell r="AK359" t="str">
            <v/>
          </cell>
          <cell r="AM359">
            <v>0</v>
          </cell>
          <cell r="AN359" t="str">
            <v>KGS</v>
          </cell>
          <cell r="AO359" t="str">
            <v>***</v>
          </cell>
          <cell r="AP359" t="str">
            <v>zzzzzz</v>
          </cell>
          <cell r="AQ359" t="b">
            <v>0</v>
          </cell>
          <cell r="AR359" t="b">
            <v>0</v>
          </cell>
          <cell r="AS359">
            <v>1</v>
          </cell>
          <cell r="AT359">
            <v>0</v>
          </cell>
          <cell r="AU359">
            <v>1</v>
          </cell>
          <cell r="AV359">
            <v>0</v>
          </cell>
          <cell r="AW359" t="b">
            <v>0</v>
          </cell>
          <cell r="AX359" t="str">
            <v/>
          </cell>
          <cell r="AY359" t="b">
            <v>0</v>
          </cell>
          <cell r="AZ359" t="b">
            <v>0</v>
          </cell>
          <cell r="BA359">
            <v>0</v>
          </cell>
          <cell r="BB359">
            <v>120</v>
          </cell>
          <cell r="BC359">
            <v>90</v>
          </cell>
          <cell r="BD359" t="str">
            <v>LIB</v>
          </cell>
          <cell r="BE359" t="str">
            <v>LIB</v>
          </cell>
          <cell r="BF359">
            <v>1</v>
          </cell>
          <cell r="BG359">
            <v>0</v>
          </cell>
          <cell r="BH359" t="str">
            <v/>
          </cell>
          <cell r="BI359" t="str">
            <v/>
          </cell>
          <cell r="BJ359" t="str">
            <v/>
          </cell>
          <cell r="BK359" t="str">
            <v/>
          </cell>
          <cell r="BL359">
            <v>140</v>
          </cell>
          <cell r="BM359">
            <v>511</v>
          </cell>
          <cell r="BN359">
            <v>190</v>
          </cell>
          <cell r="BO359">
            <v>1978</v>
          </cell>
          <cell r="BP359">
            <v>0</v>
          </cell>
          <cell r="BQ359">
            <v>2819</v>
          </cell>
        </row>
        <row r="360">
          <cell r="A360" t="str">
            <v>208010710701</v>
          </cell>
          <cell r="B360" t="str">
            <v/>
          </cell>
          <cell r="C360" t="str">
            <v/>
          </cell>
          <cell r="D360" t="str">
            <v>SE Mc Cain Tortilla Espinaca</v>
          </cell>
          <cell r="E360" t="str">
            <v/>
          </cell>
          <cell r="F360" t="str">
            <v>SC</v>
          </cell>
          <cell r="G360" t="str">
            <v>KGS</v>
          </cell>
          <cell r="H360" t="str">
            <v>019</v>
          </cell>
          <cell r="I360" t="b">
            <v>1</v>
          </cell>
          <cell r="J360" t="b">
            <v>1</v>
          </cell>
          <cell r="K360" t="b">
            <v>0</v>
          </cell>
          <cell r="L360" t="str">
            <v>Compra</v>
          </cell>
          <cell r="M360" t="str">
            <v>N</v>
          </cell>
          <cell r="N360" t="b">
            <v>0</v>
          </cell>
          <cell r="O360">
            <v>0</v>
          </cell>
          <cell r="P360" t="b">
            <v>0</v>
          </cell>
          <cell r="Q360" t="str">
            <v>INTERNO</v>
          </cell>
          <cell r="R360">
            <v>0</v>
          </cell>
          <cell r="S360" t="str">
            <v/>
          </cell>
          <cell r="T360">
            <v>0</v>
          </cell>
          <cell r="U360" t="str">
            <v/>
          </cell>
          <cell r="V360">
            <v>0</v>
          </cell>
          <cell r="W360" t="str">
            <v/>
          </cell>
          <cell r="X360">
            <v>0</v>
          </cell>
          <cell r="Y360" t="str">
            <v/>
          </cell>
          <cell r="Z360" t="str">
            <v/>
          </cell>
          <cell r="AA360" t="str">
            <v>Semiel</v>
          </cell>
          <cell r="AB360">
            <v>0</v>
          </cell>
          <cell r="AC360" t="str">
            <v/>
          </cell>
          <cell r="AD360" t="str">
            <v/>
          </cell>
          <cell r="AE360" t="str">
            <v/>
          </cell>
          <cell r="AF360" t="str">
            <v/>
          </cell>
          <cell r="AG360">
            <v>0</v>
          </cell>
          <cell r="AH360" t="str">
            <v>N-EST</v>
          </cell>
          <cell r="AI360">
            <v>0</v>
          </cell>
          <cell r="AJ360" t="str">
            <v/>
          </cell>
          <cell r="AK360" t="str">
            <v/>
          </cell>
          <cell r="AM360">
            <v>0</v>
          </cell>
          <cell r="AN360" t="str">
            <v>KGS</v>
          </cell>
          <cell r="AO360" t="str">
            <v>***</v>
          </cell>
          <cell r="AP360" t="str">
            <v>zzzzzz</v>
          </cell>
          <cell r="AQ360" t="b">
            <v>0</v>
          </cell>
          <cell r="AR360" t="b">
            <v>0</v>
          </cell>
          <cell r="AS360">
            <v>1</v>
          </cell>
          <cell r="AT360">
            <v>0</v>
          </cell>
          <cell r="AU360">
            <v>1</v>
          </cell>
          <cell r="AV360">
            <v>0</v>
          </cell>
          <cell r="AW360" t="b">
            <v>0</v>
          </cell>
          <cell r="AX360" t="str">
            <v/>
          </cell>
          <cell r="AY360" t="b">
            <v>0</v>
          </cell>
          <cell r="AZ360" t="b">
            <v>0</v>
          </cell>
          <cell r="BA360">
            <v>0</v>
          </cell>
          <cell r="BB360">
            <v>120</v>
          </cell>
          <cell r="BC360">
            <v>90</v>
          </cell>
          <cell r="BD360" t="str">
            <v>LIB</v>
          </cell>
          <cell r="BE360" t="str">
            <v>LIB</v>
          </cell>
          <cell r="BF360">
            <v>1</v>
          </cell>
          <cell r="BG360">
            <v>0</v>
          </cell>
          <cell r="BH360" t="str">
            <v/>
          </cell>
          <cell r="BI360" t="str">
            <v/>
          </cell>
          <cell r="BJ360" t="str">
            <v/>
          </cell>
          <cell r="BK360" t="str">
            <v/>
          </cell>
          <cell r="BL360">
            <v>140</v>
          </cell>
          <cell r="BM360">
            <v>511</v>
          </cell>
          <cell r="BN360">
            <v>190</v>
          </cell>
          <cell r="BO360">
            <v>1978</v>
          </cell>
          <cell r="BP360">
            <v>0</v>
          </cell>
          <cell r="BQ360">
            <v>2819</v>
          </cell>
        </row>
        <row r="361">
          <cell r="A361" t="str">
            <v>209001020301</v>
          </cell>
          <cell r="B361" t="str">
            <v/>
          </cell>
          <cell r="C361" t="str">
            <v/>
          </cell>
          <cell r="D361" t="str">
            <v>SE MA Empanada Jamon y Queso</v>
          </cell>
          <cell r="E361" t="str">
            <v/>
          </cell>
          <cell r="F361" t="str">
            <v>SC</v>
          </cell>
          <cell r="G361" t="str">
            <v>KGS</v>
          </cell>
          <cell r="H361" t="str">
            <v>019</v>
          </cell>
          <cell r="I361" t="b">
            <v>1</v>
          </cell>
          <cell r="J361" t="b">
            <v>1</v>
          </cell>
          <cell r="K361" t="b">
            <v>0</v>
          </cell>
          <cell r="L361" t="str">
            <v>CompraVenta</v>
          </cell>
          <cell r="M361" t="str">
            <v>N</v>
          </cell>
          <cell r="N361" t="b">
            <v>1</v>
          </cell>
          <cell r="O361">
            <v>0.01</v>
          </cell>
          <cell r="P361" t="b">
            <v>0</v>
          </cell>
          <cell r="Q361" t="str">
            <v>INTERNO</v>
          </cell>
          <cell r="R361">
            <v>0</v>
          </cell>
          <cell r="S361" t="str">
            <v/>
          </cell>
          <cell r="T361">
            <v>0</v>
          </cell>
          <cell r="U361" t="str">
            <v/>
          </cell>
          <cell r="V361">
            <v>0</v>
          </cell>
          <cell r="W361" t="str">
            <v/>
          </cell>
          <cell r="X361">
            <v>0</v>
          </cell>
          <cell r="Y361" t="str">
            <v/>
          </cell>
          <cell r="Z361" t="str">
            <v/>
          </cell>
          <cell r="AA361" t="str">
            <v>Semiel</v>
          </cell>
          <cell r="AB361">
            <v>0</v>
          </cell>
          <cell r="AC361" t="str">
            <v/>
          </cell>
          <cell r="AD361" t="str">
            <v/>
          </cell>
          <cell r="AE361" t="str">
            <v/>
          </cell>
          <cell r="AF361" t="str">
            <v/>
          </cell>
          <cell r="AG361">
            <v>0</v>
          </cell>
          <cell r="AH361" t="str">
            <v>N-EST</v>
          </cell>
          <cell r="AI361">
            <v>0</v>
          </cell>
          <cell r="AJ361" t="str">
            <v/>
          </cell>
          <cell r="AK361" t="str">
            <v/>
          </cell>
          <cell r="AM361">
            <v>0</v>
          </cell>
          <cell r="AN361" t="str">
            <v>KGS</v>
          </cell>
          <cell r="AO361" t="str">
            <v>***</v>
          </cell>
          <cell r="AP361" t="str">
            <v>zzzzzz</v>
          </cell>
          <cell r="AQ361" t="b">
            <v>0</v>
          </cell>
          <cell r="AR361" t="b">
            <v>0</v>
          </cell>
          <cell r="AS361">
            <v>1</v>
          </cell>
          <cell r="AT361">
            <v>0</v>
          </cell>
          <cell r="AU361">
            <v>1</v>
          </cell>
          <cell r="AV361">
            <v>0.01</v>
          </cell>
          <cell r="AW361" t="b">
            <v>0</v>
          </cell>
          <cell r="AX361" t="str">
            <v/>
          </cell>
          <cell r="AY361" t="b">
            <v>0</v>
          </cell>
          <cell r="AZ361" t="b">
            <v>0</v>
          </cell>
          <cell r="BA361">
            <v>0</v>
          </cell>
          <cell r="BB361">
            <v>120</v>
          </cell>
          <cell r="BC361">
            <v>90</v>
          </cell>
          <cell r="BD361" t="str">
            <v>LIB</v>
          </cell>
          <cell r="BE361" t="str">
            <v>LIB</v>
          </cell>
          <cell r="BF361">
            <v>1</v>
          </cell>
          <cell r="BG361">
            <v>0</v>
          </cell>
          <cell r="BH361" t="str">
            <v/>
          </cell>
          <cell r="BI361" t="str">
            <v/>
          </cell>
          <cell r="BJ361" t="str">
            <v/>
          </cell>
          <cell r="BK361" t="str">
            <v/>
          </cell>
          <cell r="BL361">
            <v>140</v>
          </cell>
          <cell r="BM361">
            <v>511</v>
          </cell>
          <cell r="BN361">
            <v>190</v>
          </cell>
          <cell r="BO361">
            <v>1978</v>
          </cell>
          <cell r="BP361">
            <v>0</v>
          </cell>
          <cell r="BQ361">
            <v>2819</v>
          </cell>
        </row>
        <row r="362">
          <cell r="A362" t="str">
            <v>209001020501</v>
          </cell>
          <cell r="B362" t="str">
            <v/>
          </cell>
          <cell r="C362" t="str">
            <v/>
          </cell>
          <cell r="D362" t="str">
            <v>SE MA Empanada Cebolla y Queso</v>
          </cell>
          <cell r="E362" t="str">
            <v/>
          </cell>
          <cell r="F362" t="str">
            <v>SC</v>
          </cell>
          <cell r="G362" t="str">
            <v>KGS</v>
          </cell>
          <cell r="H362" t="str">
            <v>019</v>
          </cell>
          <cell r="I362" t="b">
            <v>1</v>
          </cell>
          <cell r="J362" t="b">
            <v>1</v>
          </cell>
          <cell r="K362" t="b">
            <v>0</v>
          </cell>
          <cell r="L362" t="str">
            <v>CompraVenta</v>
          </cell>
          <cell r="M362" t="str">
            <v>N</v>
          </cell>
          <cell r="N362" t="b">
            <v>1</v>
          </cell>
          <cell r="O362">
            <v>0.01</v>
          </cell>
          <cell r="P362" t="b">
            <v>0</v>
          </cell>
          <cell r="Q362" t="str">
            <v>INTERNO</v>
          </cell>
          <cell r="R362">
            <v>0</v>
          </cell>
          <cell r="S362" t="str">
            <v/>
          </cell>
          <cell r="T362">
            <v>0</v>
          </cell>
          <cell r="U362" t="str">
            <v/>
          </cell>
          <cell r="V362">
            <v>0</v>
          </cell>
          <cell r="W362" t="str">
            <v/>
          </cell>
          <cell r="X362">
            <v>0</v>
          </cell>
          <cell r="Y362" t="str">
            <v/>
          </cell>
          <cell r="Z362" t="str">
            <v/>
          </cell>
          <cell r="AA362" t="str">
            <v>Semiel</v>
          </cell>
          <cell r="AB362">
            <v>0</v>
          </cell>
          <cell r="AC362" t="str">
            <v/>
          </cell>
          <cell r="AD362" t="str">
            <v/>
          </cell>
          <cell r="AE362" t="str">
            <v/>
          </cell>
          <cell r="AF362" t="str">
            <v/>
          </cell>
          <cell r="AG362">
            <v>0</v>
          </cell>
          <cell r="AH362" t="str">
            <v>N-EST</v>
          </cell>
          <cell r="AI362">
            <v>0</v>
          </cell>
          <cell r="AJ362" t="str">
            <v/>
          </cell>
          <cell r="AK362" t="str">
            <v/>
          </cell>
          <cell r="AM362">
            <v>0</v>
          </cell>
          <cell r="AN362" t="str">
            <v>KGS</v>
          </cell>
          <cell r="AO362" t="str">
            <v>***</v>
          </cell>
          <cell r="AP362" t="str">
            <v>zzzzzz</v>
          </cell>
          <cell r="AQ362" t="b">
            <v>0</v>
          </cell>
          <cell r="AR362" t="b">
            <v>0</v>
          </cell>
          <cell r="AS362">
            <v>1</v>
          </cell>
          <cell r="AT362">
            <v>0</v>
          </cell>
          <cell r="AU362">
            <v>1</v>
          </cell>
          <cell r="AV362">
            <v>0.01</v>
          </cell>
          <cell r="AW362" t="b">
            <v>0</v>
          </cell>
          <cell r="AX362" t="str">
            <v/>
          </cell>
          <cell r="AY362" t="b">
            <v>0</v>
          </cell>
          <cell r="AZ362" t="b">
            <v>0</v>
          </cell>
          <cell r="BA362">
            <v>0</v>
          </cell>
          <cell r="BB362">
            <v>120</v>
          </cell>
          <cell r="BC362">
            <v>90</v>
          </cell>
          <cell r="BD362" t="str">
            <v>LIB</v>
          </cell>
          <cell r="BE362" t="str">
            <v>LIB</v>
          </cell>
          <cell r="BF362">
            <v>1</v>
          </cell>
          <cell r="BG362">
            <v>0</v>
          </cell>
          <cell r="BH362" t="str">
            <v/>
          </cell>
          <cell r="BI362" t="str">
            <v/>
          </cell>
          <cell r="BJ362" t="str">
            <v/>
          </cell>
          <cell r="BK362" t="str">
            <v/>
          </cell>
          <cell r="BL362">
            <v>140</v>
          </cell>
          <cell r="BM362">
            <v>511</v>
          </cell>
          <cell r="BN362">
            <v>190</v>
          </cell>
          <cell r="BO362">
            <v>1978</v>
          </cell>
          <cell r="BP362">
            <v>0</v>
          </cell>
          <cell r="BQ362">
            <v>2819</v>
          </cell>
        </row>
        <row r="363">
          <cell r="A363" t="str">
            <v>209001020701</v>
          </cell>
          <cell r="B363" t="str">
            <v/>
          </cell>
          <cell r="C363" t="str">
            <v/>
          </cell>
          <cell r="D363" t="str">
            <v>SE MA Empanada Vegetales</v>
          </cell>
          <cell r="E363" t="str">
            <v/>
          </cell>
          <cell r="F363" t="str">
            <v>SC</v>
          </cell>
          <cell r="G363" t="str">
            <v>KGS</v>
          </cell>
          <cell r="H363" t="str">
            <v>019</v>
          </cell>
          <cell r="I363" t="b">
            <v>1</v>
          </cell>
          <cell r="J363" t="b">
            <v>1</v>
          </cell>
          <cell r="K363" t="b">
            <v>0</v>
          </cell>
          <cell r="L363" t="str">
            <v>CompraVenta</v>
          </cell>
          <cell r="M363" t="str">
            <v>N</v>
          </cell>
          <cell r="N363" t="b">
            <v>1</v>
          </cell>
          <cell r="O363">
            <v>0.01</v>
          </cell>
          <cell r="P363" t="b">
            <v>0</v>
          </cell>
          <cell r="Q363" t="str">
            <v>INTERNO</v>
          </cell>
          <cell r="R363">
            <v>0</v>
          </cell>
          <cell r="S363" t="str">
            <v/>
          </cell>
          <cell r="T363">
            <v>0</v>
          </cell>
          <cell r="U363" t="str">
            <v/>
          </cell>
          <cell r="V363">
            <v>0</v>
          </cell>
          <cell r="W363" t="str">
            <v/>
          </cell>
          <cell r="X363">
            <v>0</v>
          </cell>
          <cell r="Y363" t="str">
            <v/>
          </cell>
          <cell r="Z363" t="str">
            <v/>
          </cell>
          <cell r="AA363" t="str">
            <v>Semiel</v>
          </cell>
          <cell r="AB363">
            <v>0</v>
          </cell>
          <cell r="AC363" t="str">
            <v/>
          </cell>
          <cell r="AD363" t="str">
            <v/>
          </cell>
          <cell r="AE363" t="str">
            <v/>
          </cell>
          <cell r="AF363" t="str">
            <v/>
          </cell>
          <cell r="AG363">
            <v>0</v>
          </cell>
          <cell r="AH363" t="str">
            <v>N-EST</v>
          </cell>
          <cell r="AI363">
            <v>0</v>
          </cell>
          <cell r="AJ363" t="str">
            <v/>
          </cell>
          <cell r="AK363" t="str">
            <v/>
          </cell>
          <cell r="AM363">
            <v>0</v>
          </cell>
          <cell r="AN363" t="str">
            <v>KGS</v>
          </cell>
          <cell r="AO363" t="str">
            <v>***</v>
          </cell>
          <cell r="AP363" t="str">
            <v>zzzzzz</v>
          </cell>
          <cell r="AQ363" t="b">
            <v>0</v>
          </cell>
          <cell r="AR363" t="b">
            <v>0</v>
          </cell>
          <cell r="AS363">
            <v>1</v>
          </cell>
          <cell r="AT363">
            <v>0</v>
          </cell>
          <cell r="AU363">
            <v>1</v>
          </cell>
          <cell r="AV363">
            <v>0.01</v>
          </cell>
          <cell r="AW363" t="b">
            <v>0</v>
          </cell>
          <cell r="AX363" t="str">
            <v/>
          </cell>
          <cell r="AY363" t="b">
            <v>0</v>
          </cell>
          <cell r="AZ363" t="b">
            <v>0</v>
          </cell>
          <cell r="BA363">
            <v>0</v>
          </cell>
          <cell r="BB363">
            <v>120</v>
          </cell>
          <cell r="BC363">
            <v>90</v>
          </cell>
          <cell r="BD363" t="str">
            <v>LIB</v>
          </cell>
          <cell r="BE363" t="str">
            <v>LIB</v>
          </cell>
          <cell r="BF363">
            <v>1</v>
          </cell>
          <cell r="BG363">
            <v>0</v>
          </cell>
          <cell r="BH363" t="str">
            <v/>
          </cell>
          <cell r="BI363" t="str">
            <v/>
          </cell>
          <cell r="BJ363" t="str">
            <v/>
          </cell>
          <cell r="BK363" t="str">
            <v/>
          </cell>
          <cell r="BL363">
            <v>140</v>
          </cell>
          <cell r="BM363">
            <v>511</v>
          </cell>
          <cell r="BN363">
            <v>190</v>
          </cell>
          <cell r="BO363">
            <v>1978</v>
          </cell>
          <cell r="BP363">
            <v>0</v>
          </cell>
          <cell r="BQ363">
            <v>2819</v>
          </cell>
        </row>
        <row r="364">
          <cell r="A364" t="str">
            <v>209001020801</v>
          </cell>
          <cell r="B364" t="str">
            <v/>
          </cell>
          <cell r="C364" t="str">
            <v/>
          </cell>
          <cell r="D364" t="str">
            <v>SE MA Empanada Humita</v>
          </cell>
          <cell r="E364" t="str">
            <v/>
          </cell>
          <cell r="F364" t="str">
            <v>SC</v>
          </cell>
          <cell r="G364" t="str">
            <v>KGS</v>
          </cell>
          <cell r="H364" t="str">
            <v>019</v>
          </cell>
          <cell r="I364" t="b">
            <v>1</v>
          </cell>
          <cell r="J364" t="b">
            <v>1</v>
          </cell>
          <cell r="K364" t="b">
            <v>0</v>
          </cell>
          <cell r="L364" t="str">
            <v>CompraVenta</v>
          </cell>
          <cell r="M364" t="str">
            <v>N</v>
          </cell>
          <cell r="N364" t="b">
            <v>1</v>
          </cell>
          <cell r="O364">
            <v>0.01</v>
          </cell>
          <cell r="P364" t="b">
            <v>0</v>
          </cell>
          <cell r="Q364" t="str">
            <v>INTERNO</v>
          </cell>
          <cell r="R364">
            <v>0</v>
          </cell>
          <cell r="S364" t="str">
            <v/>
          </cell>
          <cell r="T364">
            <v>0</v>
          </cell>
          <cell r="U364" t="str">
            <v/>
          </cell>
          <cell r="V364">
            <v>0</v>
          </cell>
          <cell r="W364" t="str">
            <v/>
          </cell>
          <cell r="X364">
            <v>0</v>
          </cell>
          <cell r="Y364" t="str">
            <v/>
          </cell>
          <cell r="Z364" t="str">
            <v/>
          </cell>
          <cell r="AA364" t="str">
            <v>Semiel</v>
          </cell>
          <cell r="AB364">
            <v>0</v>
          </cell>
          <cell r="AC364" t="str">
            <v/>
          </cell>
          <cell r="AD364" t="str">
            <v/>
          </cell>
          <cell r="AE364" t="str">
            <v/>
          </cell>
          <cell r="AF364" t="str">
            <v/>
          </cell>
          <cell r="AG364">
            <v>0</v>
          </cell>
          <cell r="AH364" t="str">
            <v>N-EST</v>
          </cell>
          <cell r="AI364">
            <v>0</v>
          </cell>
          <cell r="AJ364" t="str">
            <v/>
          </cell>
          <cell r="AK364" t="str">
            <v/>
          </cell>
          <cell r="AM364">
            <v>0</v>
          </cell>
          <cell r="AN364" t="str">
            <v>KGS</v>
          </cell>
          <cell r="AO364" t="str">
            <v>***</v>
          </cell>
          <cell r="AP364" t="str">
            <v>zzzzzz</v>
          </cell>
          <cell r="AQ364" t="b">
            <v>0</v>
          </cell>
          <cell r="AR364" t="b">
            <v>0</v>
          </cell>
          <cell r="AS364">
            <v>1</v>
          </cell>
          <cell r="AT364">
            <v>0</v>
          </cell>
          <cell r="AU364">
            <v>1</v>
          </cell>
          <cell r="AV364">
            <v>0.01</v>
          </cell>
          <cell r="AW364" t="b">
            <v>0</v>
          </cell>
          <cell r="AX364" t="str">
            <v/>
          </cell>
          <cell r="AY364" t="b">
            <v>0</v>
          </cell>
          <cell r="AZ364" t="b">
            <v>0</v>
          </cell>
          <cell r="BA364">
            <v>0</v>
          </cell>
          <cell r="BB364">
            <v>120</v>
          </cell>
          <cell r="BC364">
            <v>90</v>
          </cell>
          <cell r="BD364" t="str">
            <v>LIB</v>
          </cell>
          <cell r="BE364" t="str">
            <v>LIB</v>
          </cell>
          <cell r="BF364">
            <v>1</v>
          </cell>
          <cell r="BG364">
            <v>0</v>
          </cell>
          <cell r="BH364" t="str">
            <v/>
          </cell>
          <cell r="BI364" t="str">
            <v/>
          </cell>
          <cell r="BJ364" t="str">
            <v/>
          </cell>
          <cell r="BK364" t="str">
            <v/>
          </cell>
          <cell r="BL364">
            <v>140</v>
          </cell>
          <cell r="BM364">
            <v>511</v>
          </cell>
          <cell r="BN364">
            <v>190</v>
          </cell>
          <cell r="BO364">
            <v>1978</v>
          </cell>
          <cell r="BP364">
            <v>0</v>
          </cell>
          <cell r="BQ364">
            <v>2819</v>
          </cell>
        </row>
        <row r="365">
          <cell r="A365" t="str">
            <v>209001020901</v>
          </cell>
          <cell r="B365" t="str">
            <v/>
          </cell>
          <cell r="C365" t="str">
            <v/>
          </cell>
          <cell r="D365" t="str">
            <v>SE MA Empanada Pollo</v>
          </cell>
          <cell r="E365" t="str">
            <v/>
          </cell>
          <cell r="F365" t="str">
            <v>SC</v>
          </cell>
          <cell r="G365" t="str">
            <v>KGS</v>
          </cell>
          <cell r="H365" t="str">
            <v>019</v>
          </cell>
          <cell r="I365" t="b">
            <v>1</v>
          </cell>
          <cell r="J365" t="b">
            <v>1</v>
          </cell>
          <cell r="K365" t="b">
            <v>0</v>
          </cell>
          <cell r="L365" t="str">
            <v>CompraVenta</v>
          </cell>
          <cell r="M365" t="str">
            <v>N</v>
          </cell>
          <cell r="N365" t="b">
            <v>1</v>
          </cell>
          <cell r="O365">
            <v>0.01</v>
          </cell>
          <cell r="P365" t="b">
            <v>0</v>
          </cell>
          <cell r="Q365" t="str">
            <v>INTERNO</v>
          </cell>
          <cell r="R365">
            <v>0</v>
          </cell>
          <cell r="S365" t="str">
            <v/>
          </cell>
          <cell r="T365">
            <v>0</v>
          </cell>
          <cell r="U365" t="str">
            <v/>
          </cell>
          <cell r="V365">
            <v>0</v>
          </cell>
          <cell r="W365" t="str">
            <v/>
          </cell>
          <cell r="X365">
            <v>0</v>
          </cell>
          <cell r="Y365" t="str">
            <v/>
          </cell>
          <cell r="Z365" t="str">
            <v/>
          </cell>
          <cell r="AA365" t="str">
            <v>Semiel</v>
          </cell>
          <cell r="AB365">
            <v>0</v>
          </cell>
          <cell r="AC365" t="str">
            <v/>
          </cell>
          <cell r="AD365" t="str">
            <v/>
          </cell>
          <cell r="AE365" t="str">
            <v/>
          </cell>
          <cell r="AF365" t="str">
            <v/>
          </cell>
          <cell r="AG365">
            <v>0</v>
          </cell>
          <cell r="AH365" t="str">
            <v>N-EST</v>
          </cell>
          <cell r="AI365">
            <v>0</v>
          </cell>
          <cell r="AJ365" t="str">
            <v/>
          </cell>
          <cell r="AK365" t="str">
            <v/>
          </cell>
          <cell r="AM365">
            <v>0</v>
          </cell>
          <cell r="AN365" t="str">
            <v>KGS</v>
          </cell>
          <cell r="AO365" t="str">
            <v>***</v>
          </cell>
          <cell r="AP365" t="str">
            <v>zzzzzz</v>
          </cell>
          <cell r="AQ365" t="b">
            <v>0</v>
          </cell>
          <cell r="AR365" t="b">
            <v>0</v>
          </cell>
          <cell r="AS365">
            <v>1</v>
          </cell>
          <cell r="AT365">
            <v>0</v>
          </cell>
          <cell r="AU365">
            <v>1</v>
          </cell>
          <cell r="AV365">
            <v>0.01</v>
          </cell>
          <cell r="AW365" t="b">
            <v>0</v>
          </cell>
          <cell r="AX365" t="str">
            <v/>
          </cell>
          <cell r="AY365" t="b">
            <v>0</v>
          </cell>
          <cell r="AZ365" t="b">
            <v>0</v>
          </cell>
          <cell r="BA365">
            <v>0</v>
          </cell>
          <cell r="BB365">
            <v>120</v>
          </cell>
          <cell r="BC365">
            <v>90</v>
          </cell>
          <cell r="BD365" t="str">
            <v>LIB</v>
          </cell>
          <cell r="BE365" t="str">
            <v>LIB</v>
          </cell>
          <cell r="BF365">
            <v>1</v>
          </cell>
          <cell r="BG365">
            <v>0</v>
          </cell>
          <cell r="BH365" t="str">
            <v/>
          </cell>
          <cell r="BI365" t="str">
            <v/>
          </cell>
          <cell r="BJ365" t="str">
            <v/>
          </cell>
          <cell r="BK365" t="str">
            <v/>
          </cell>
          <cell r="BL365">
            <v>140</v>
          </cell>
          <cell r="BM365">
            <v>511</v>
          </cell>
          <cell r="BN365">
            <v>190</v>
          </cell>
          <cell r="BO365">
            <v>1978</v>
          </cell>
          <cell r="BP365">
            <v>0</v>
          </cell>
          <cell r="BQ365">
            <v>2819</v>
          </cell>
        </row>
        <row r="366">
          <cell r="A366" t="str">
            <v>209001021001</v>
          </cell>
          <cell r="B366" t="str">
            <v/>
          </cell>
          <cell r="C366" t="str">
            <v/>
          </cell>
          <cell r="D366" t="str">
            <v>SE MA Empanada Carne Suave</v>
          </cell>
          <cell r="E366" t="str">
            <v/>
          </cell>
          <cell r="F366" t="str">
            <v>SC</v>
          </cell>
          <cell r="G366" t="str">
            <v>KGS</v>
          </cell>
          <cell r="H366" t="str">
            <v>019</v>
          </cell>
          <cell r="I366" t="b">
            <v>1</v>
          </cell>
          <cell r="J366" t="b">
            <v>1</v>
          </cell>
          <cell r="K366" t="b">
            <v>0</v>
          </cell>
          <cell r="L366" t="str">
            <v>CompraVenta</v>
          </cell>
          <cell r="M366" t="str">
            <v>N</v>
          </cell>
          <cell r="N366" t="b">
            <v>1</v>
          </cell>
          <cell r="O366">
            <v>0.01</v>
          </cell>
          <cell r="P366" t="b">
            <v>0</v>
          </cell>
          <cell r="Q366" t="str">
            <v>INTERNO</v>
          </cell>
          <cell r="R366">
            <v>0</v>
          </cell>
          <cell r="S366" t="str">
            <v/>
          </cell>
          <cell r="T366">
            <v>0</v>
          </cell>
          <cell r="U366" t="str">
            <v/>
          </cell>
          <cell r="V366">
            <v>0</v>
          </cell>
          <cell r="W366" t="str">
            <v/>
          </cell>
          <cell r="X366">
            <v>0</v>
          </cell>
          <cell r="Y366" t="str">
            <v/>
          </cell>
          <cell r="Z366" t="str">
            <v/>
          </cell>
          <cell r="AA366" t="str">
            <v>Semiel</v>
          </cell>
          <cell r="AB366">
            <v>0</v>
          </cell>
          <cell r="AC366" t="str">
            <v/>
          </cell>
          <cell r="AD366" t="str">
            <v/>
          </cell>
          <cell r="AE366" t="str">
            <v/>
          </cell>
          <cell r="AF366" t="str">
            <v/>
          </cell>
          <cell r="AG366">
            <v>0</v>
          </cell>
          <cell r="AH366" t="str">
            <v>N-EST</v>
          </cell>
          <cell r="AI366">
            <v>0</v>
          </cell>
          <cell r="AJ366" t="str">
            <v/>
          </cell>
          <cell r="AK366" t="str">
            <v/>
          </cell>
          <cell r="AM366">
            <v>0</v>
          </cell>
          <cell r="AN366" t="str">
            <v>KGS</v>
          </cell>
          <cell r="AO366" t="str">
            <v>***</v>
          </cell>
          <cell r="AP366" t="str">
            <v>zzzzzz</v>
          </cell>
          <cell r="AQ366" t="b">
            <v>0</v>
          </cell>
          <cell r="AR366" t="b">
            <v>0</v>
          </cell>
          <cell r="AS366">
            <v>1</v>
          </cell>
          <cell r="AT366">
            <v>0</v>
          </cell>
          <cell r="AU366">
            <v>1</v>
          </cell>
          <cell r="AV366">
            <v>0.01</v>
          </cell>
          <cell r="AW366" t="b">
            <v>0</v>
          </cell>
          <cell r="AX366" t="str">
            <v/>
          </cell>
          <cell r="AY366" t="b">
            <v>0</v>
          </cell>
          <cell r="AZ366" t="b">
            <v>0</v>
          </cell>
          <cell r="BA366">
            <v>0</v>
          </cell>
          <cell r="BB366">
            <v>120</v>
          </cell>
          <cell r="BC366">
            <v>90</v>
          </cell>
          <cell r="BD366" t="str">
            <v>LIB</v>
          </cell>
          <cell r="BE366" t="str">
            <v>LIB</v>
          </cell>
          <cell r="BF366">
            <v>1</v>
          </cell>
          <cell r="BG366">
            <v>0</v>
          </cell>
          <cell r="BH366" t="str">
            <v/>
          </cell>
          <cell r="BI366" t="str">
            <v/>
          </cell>
          <cell r="BJ366" t="str">
            <v/>
          </cell>
          <cell r="BK366" t="str">
            <v/>
          </cell>
          <cell r="BL366">
            <v>140</v>
          </cell>
          <cell r="BM366">
            <v>511</v>
          </cell>
          <cell r="BN366">
            <v>190</v>
          </cell>
          <cell r="BO366">
            <v>1978</v>
          </cell>
          <cell r="BP366">
            <v>0</v>
          </cell>
          <cell r="BQ366">
            <v>2819</v>
          </cell>
        </row>
        <row r="367">
          <cell r="A367" t="str">
            <v>210011110701</v>
          </cell>
          <cell r="B367" t="str">
            <v/>
          </cell>
          <cell r="C367" t="str">
            <v/>
          </cell>
          <cell r="D367" t="str">
            <v>SE Maglia Milanesa Espinaca</v>
          </cell>
          <cell r="E367" t="str">
            <v/>
          </cell>
          <cell r="F367" t="str">
            <v>SC</v>
          </cell>
          <cell r="G367" t="str">
            <v>KGS</v>
          </cell>
          <cell r="H367" t="str">
            <v>019</v>
          </cell>
          <cell r="I367" t="b">
            <v>1</v>
          </cell>
          <cell r="J367" t="b">
            <v>1</v>
          </cell>
          <cell r="K367" t="b">
            <v>0</v>
          </cell>
          <cell r="L367" t="str">
            <v>CompraVenta</v>
          </cell>
          <cell r="M367" t="str">
            <v>N</v>
          </cell>
          <cell r="N367" t="b">
            <v>1</v>
          </cell>
          <cell r="O367">
            <v>0.01</v>
          </cell>
          <cell r="P367" t="b">
            <v>0</v>
          </cell>
          <cell r="Q367" t="str">
            <v>INTERNO</v>
          </cell>
          <cell r="R367">
            <v>0</v>
          </cell>
          <cell r="S367" t="str">
            <v/>
          </cell>
          <cell r="T367">
            <v>0</v>
          </cell>
          <cell r="U367" t="str">
            <v/>
          </cell>
          <cell r="V367">
            <v>0</v>
          </cell>
          <cell r="W367" t="str">
            <v/>
          </cell>
          <cell r="X367">
            <v>0</v>
          </cell>
          <cell r="Y367" t="str">
            <v/>
          </cell>
          <cell r="Z367" t="str">
            <v/>
          </cell>
          <cell r="AA367" t="str">
            <v>Semiel</v>
          </cell>
          <cell r="AB367">
            <v>0</v>
          </cell>
          <cell r="AC367" t="str">
            <v/>
          </cell>
          <cell r="AD367" t="str">
            <v/>
          </cell>
          <cell r="AE367" t="str">
            <v/>
          </cell>
          <cell r="AF367" t="str">
            <v/>
          </cell>
          <cell r="AG367">
            <v>0</v>
          </cell>
          <cell r="AH367" t="str">
            <v>N-EST</v>
          </cell>
          <cell r="AI367">
            <v>0</v>
          </cell>
          <cell r="AJ367" t="str">
            <v/>
          </cell>
          <cell r="AK367" t="str">
            <v/>
          </cell>
          <cell r="AM367">
            <v>0</v>
          </cell>
          <cell r="AN367" t="str">
            <v>KGS</v>
          </cell>
          <cell r="AO367" t="str">
            <v>***</v>
          </cell>
          <cell r="AP367" t="str">
            <v>zzzzzz</v>
          </cell>
          <cell r="AQ367" t="b">
            <v>0</v>
          </cell>
          <cell r="AR367" t="b">
            <v>0</v>
          </cell>
          <cell r="AS367">
            <v>1</v>
          </cell>
          <cell r="AT367">
            <v>0</v>
          </cell>
          <cell r="AU367">
            <v>1</v>
          </cell>
          <cell r="AV367">
            <v>0.01</v>
          </cell>
          <cell r="AW367" t="b">
            <v>0</v>
          </cell>
          <cell r="AX367" t="str">
            <v/>
          </cell>
          <cell r="AY367" t="b">
            <v>0</v>
          </cell>
          <cell r="AZ367" t="b">
            <v>0</v>
          </cell>
          <cell r="BA367">
            <v>0</v>
          </cell>
          <cell r="BB367">
            <v>120</v>
          </cell>
          <cell r="BC367">
            <v>90</v>
          </cell>
          <cell r="BD367" t="str">
            <v>LIB</v>
          </cell>
          <cell r="BE367" t="str">
            <v>LIB</v>
          </cell>
          <cell r="BF367">
            <v>0.96406999999999998</v>
          </cell>
          <cell r="BG367">
            <v>0</v>
          </cell>
          <cell r="BH367" t="str">
            <v/>
          </cell>
          <cell r="BI367" t="str">
            <v/>
          </cell>
          <cell r="BJ367" t="str">
            <v/>
          </cell>
          <cell r="BK367" t="str">
            <v/>
          </cell>
          <cell r="BL367">
            <v>140</v>
          </cell>
          <cell r="BM367">
            <v>511</v>
          </cell>
          <cell r="BN367">
            <v>190</v>
          </cell>
          <cell r="BO367">
            <v>1978</v>
          </cell>
          <cell r="BP367">
            <v>0</v>
          </cell>
          <cell r="BQ367">
            <v>2819</v>
          </cell>
        </row>
        <row r="368">
          <cell r="A368" t="str">
            <v>210011112001</v>
          </cell>
          <cell r="B368" t="str">
            <v/>
          </cell>
          <cell r="C368" t="str">
            <v/>
          </cell>
          <cell r="D368" t="str">
            <v>SE Maglia Milanesa Brocoli</v>
          </cell>
          <cell r="E368" t="str">
            <v/>
          </cell>
          <cell r="F368" t="str">
            <v>SC</v>
          </cell>
          <cell r="G368" t="str">
            <v>KGS</v>
          </cell>
          <cell r="H368" t="str">
            <v>019</v>
          </cell>
          <cell r="I368" t="b">
            <v>1</v>
          </cell>
          <cell r="J368" t="b">
            <v>1</v>
          </cell>
          <cell r="K368" t="b">
            <v>0</v>
          </cell>
          <cell r="L368" t="str">
            <v>CompraVenta</v>
          </cell>
          <cell r="M368" t="str">
            <v>N</v>
          </cell>
          <cell r="N368" t="b">
            <v>0</v>
          </cell>
          <cell r="O368">
            <v>0</v>
          </cell>
          <cell r="P368" t="b">
            <v>0</v>
          </cell>
          <cell r="Q368" t="str">
            <v>INTERNO</v>
          </cell>
          <cell r="R368">
            <v>0</v>
          </cell>
          <cell r="S368" t="str">
            <v/>
          </cell>
          <cell r="T368">
            <v>0</v>
          </cell>
          <cell r="U368" t="str">
            <v/>
          </cell>
          <cell r="V368">
            <v>0</v>
          </cell>
          <cell r="W368" t="str">
            <v/>
          </cell>
          <cell r="X368">
            <v>0</v>
          </cell>
          <cell r="Y368" t="str">
            <v/>
          </cell>
          <cell r="Z368" t="str">
            <v/>
          </cell>
          <cell r="AA368" t="str">
            <v>Semiel</v>
          </cell>
          <cell r="AB368">
            <v>0</v>
          </cell>
          <cell r="AC368" t="str">
            <v/>
          </cell>
          <cell r="AD368" t="str">
            <v/>
          </cell>
          <cell r="AE368" t="str">
            <v/>
          </cell>
          <cell r="AF368" t="str">
            <v/>
          </cell>
          <cell r="AG368">
            <v>0</v>
          </cell>
          <cell r="AH368" t="str">
            <v>N-EST</v>
          </cell>
          <cell r="AI368">
            <v>0</v>
          </cell>
          <cell r="AJ368" t="str">
            <v/>
          </cell>
          <cell r="AK368" t="str">
            <v/>
          </cell>
          <cell r="AM368">
            <v>0</v>
          </cell>
          <cell r="AN368" t="str">
            <v>KGS</v>
          </cell>
          <cell r="AO368" t="str">
            <v>***</v>
          </cell>
          <cell r="AP368" t="str">
            <v>zzzzzz</v>
          </cell>
          <cell r="AQ368" t="b">
            <v>0</v>
          </cell>
          <cell r="AR368" t="b">
            <v>0</v>
          </cell>
          <cell r="AS368">
            <v>1</v>
          </cell>
          <cell r="AT368">
            <v>0</v>
          </cell>
          <cell r="AU368">
            <v>1</v>
          </cell>
          <cell r="AV368">
            <v>0.01</v>
          </cell>
          <cell r="AW368" t="b">
            <v>0</v>
          </cell>
          <cell r="AX368" t="str">
            <v/>
          </cell>
          <cell r="AY368" t="b">
            <v>0</v>
          </cell>
          <cell r="AZ368" t="b">
            <v>0</v>
          </cell>
          <cell r="BA368">
            <v>0</v>
          </cell>
          <cell r="BB368">
            <v>120</v>
          </cell>
          <cell r="BC368">
            <v>90</v>
          </cell>
          <cell r="BD368" t="str">
            <v>LIB</v>
          </cell>
          <cell r="BE368" t="str">
            <v>LIB</v>
          </cell>
          <cell r="BF368">
            <v>1</v>
          </cell>
          <cell r="BG368">
            <v>0</v>
          </cell>
          <cell r="BH368" t="str">
            <v/>
          </cell>
          <cell r="BI368" t="str">
            <v/>
          </cell>
          <cell r="BJ368" t="str">
            <v/>
          </cell>
          <cell r="BK368" t="str">
            <v/>
          </cell>
          <cell r="BL368">
            <v>140</v>
          </cell>
          <cell r="BM368">
            <v>511</v>
          </cell>
          <cell r="BN368">
            <v>190</v>
          </cell>
          <cell r="BO368">
            <v>1978</v>
          </cell>
          <cell r="BP368">
            <v>0</v>
          </cell>
          <cell r="BQ368">
            <v>2819</v>
          </cell>
        </row>
        <row r="369">
          <cell r="A369" t="str">
            <v>210011112101</v>
          </cell>
          <cell r="B369" t="str">
            <v/>
          </cell>
          <cell r="C369" t="str">
            <v/>
          </cell>
          <cell r="D369" t="str">
            <v>SE Maglia Milanesa Mix Vegetal</v>
          </cell>
          <cell r="E369" t="str">
            <v/>
          </cell>
          <cell r="F369" t="str">
            <v>SC</v>
          </cell>
          <cell r="G369" t="str">
            <v>KGS</v>
          </cell>
          <cell r="H369" t="str">
            <v>019</v>
          </cell>
          <cell r="I369" t="b">
            <v>1</v>
          </cell>
          <cell r="J369" t="b">
            <v>1</v>
          </cell>
          <cell r="K369" t="b">
            <v>0</v>
          </cell>
          <cell r="L369" t="str">
            <v>CompraVenta</v>
          </cell>
          <cell r="M369" t="str">
            <v>N</v>
          </cell>
          <cell r="N369" t="b">
            <v>0</v>
          </cell>
          <cell r="O369">
            <v>0</v>
          </cell>
          <cell r="P369" t="b">
            <v>0</v>
          </cell>
          <cell r="Q369" t="str">
            <v>INTERNO</v>
          </cell>
          <cell r="R369">
            <v>0</v>
          </cell>
          <cell r="S369" t="str">
            <v/>
          </cell>
          <cell r="T369">
            <v>0</v>
          </cell>
          <cell r="U369" t="str">
            <v/>
          </cell>
          <cell r="V369">
            <v>0</v>
          </cell>
          <cell r="W369" t="str">
            <v/>
          </cell>
          <cell r="X369">
            <v>0</v>
          </cell>
          <cell r="Y369" t="str">
            <v/>
          </cell>
          <cell r="Z369" t="str">
            <v/>
          </cell>
          <cell r="AA369" t="str">
            <v>Semiel</v>
          </cell>
          <cell r="AB369">
            <v>0</v>
          </cell>
          <cell r="AC369" t="str">
            <v/>
          </cell>
          <cell r="AD369" t="str">
            <v/>
          </cell>
          <cell r="AE369" t="str">
            <v/>
          </cell>
          <cell r="AF369" t="str">
            <v/>
          </cell>
          <cell r="AG369">
            <v>0</v>
          </cell>
          <cell r="AH369" t="str">
            <v>N-EST</v>
          </cell>
          <cell r="AI369">
            <v>0</v>
          </cell>
          <cell r="AJ369" t="str">
            <v/>
          </cell>
          <cell r="AK369" t="str">
            <v/>
          </cell>
          <cell r="AM369">
            <v>0</v>
          </cell>
          <cell r="AN369" t="str">
            <v>KGS</v>
          </cell>
          <cell r="AO369" t="str">
            <v>***</v>
          </cell>
          <cell r="AP369" t="str">
            <v>zzzzzz</v>
          </cell>
          <cell r="AQ369" t="b">
            <v>0</v>
          </cell>
          <cell r="AR369" t="b">
            <v>0</v>
          </cell>
          <cell r="AS369">
            <v>1</v>
          </cell>
          <cell r="AT369">
            <v>0</v>
          </cell>
          <cell r="AU369">
            <v>1</v>
          </cell>
          <cell r="AV369">
            <v>0.01</v>
          </cell>
          <cell r="AW369" t="b">
            <v>0</v>
          </cell>
          <cell r="AX369" t="str">
            <v/>
          </cell>
          <cell r="AY369" t="b">
            <v>0</v>
          </cell>
          <cell r="AZ369" t="b">
            <v>0</v>
          </cell>
          <cell r="BA369">
            <v>0</v>
          </cell>
          <cell r="BB369">
            <v>120</v>
          </cell>
          <cell r="BC369">
            <v>90</v>
          </cell>
          <cell r="BD369" t="str">
            <v>LIB</v>
          </cell>
          <cell r="BE369" t="str">
            <v>LIB</v>
          </cell>
          <cell r="BF369">
            <v>1</v>
          </cell>
          <cell r="BG369">
            <v>0</v>
          </cell>
          <cell r="BH369" t="str">
            <v/>
          </cell>
          <cell r="BI369" t="str">
            <v/>
          </cell>
          <cell r="BJ369" t="str">
            <v/>
          </cell>
          <cell r="BK369" t="str">
            <v/>
          </cell>
          <cell r="BL369">
            <v>140</v>
          </cell>
          <cell r="BM369">
            <v>511</v>
          </cell>
          <cell r="BN369">
            <v>190</v>
          </cell>
          <cell r="BO369">
            <v>1978</v>
          </cell>
          <cell r="BP369">
            <v>0</v>
          </cell>
          <cell r="BQ369">
            <v>2819</v>
          </cell>
        </row>
        <row r="370">
          <cell r="A370" t="str">
            <v>211010710101</v>
          </cell>
          <cell r="B370" t="str">
            <v/>
          </cell>
          <cell r="C370" t="str">
            <v/>
          </cell>
          <cell r="D370" t="str">
            <v>SE McCain Discos Mozzarella</v>
          </cell>
          <cell r="E370" t="str">
            <v/>
          </cell>
          <cell r="F370" t="str">
            <v>SC</v>
          </cell>
          <cell r="G370" t="str">
            <v>KGS</v>
          </cell>
          <cell r="H370" t="str">
            <v>019</v>
          </cell>
          <cell r="I370" t="b">
            <v>1</v>
          </cell>
          <cell r="J370" t="b">
            <v>1</v>
          </cell>
          <cell r="K370" t="b">
            <v>0</v>
          </cell>
          <cell r="L370" t="str">
            <v>CompraVenta</v>
          </cell>
          <cell r="M370" t="str">
            <v>N</v>
          </cell>
          <cell r="N370" t="b">
            <v>0</v>
          </cell>
          <cell r="O370">
            <v>0</v>
          </cell>
          <cell r="P370" t="b">
            <v>0</v>
          </cell>
          <cell r="Q370" t="str">
            <v>INTERNO</v>
          </cell>
          <cell r="R370">
            <v>0</v>
          </cell>
          <cell r="S370" t="str">
            <v/>
          </cell>
          <cell r="T370">
            <v>0</v>
          </cell>
          <cell r="U370" t="str">
            <v/>
          </cell>
          <cell r="V370">
            <v>0</v>
          </cell>
          <cell r="W370" t="str">
            <v/>
          </cell>
          <cell r="X370">
            <v>0</v>
          </cell>
          <cell r="Y370" t="str">
            <v/>
          </cell>
          <cell r="Z370" t="str">
            <v/>
          </cell>
          <cell r="AA370" t="str">
            <v>Semiel</v>
          </cell>
          <cell r="AB370">
            <v>0</v>
          </cell>
          <cell r="AC370" t="str">
            <v/>
          </cell>
          <cell r="AD370" t="str">
            <v/>
          </cell>
          <cell r="AE370" t="str">
            <v/>
          </cell>
          <cell r="AF370" t="str">
            <v/>
          </cell>
          <cell r="AG370">
            <v>0</v>
          </cell>
          <cell r="AH370" t="str">
            <v>N-EST</v>
          </cell>
          <cell r="AI370">
            <v>0</v>
          </cell>
          <cell r="AJ370" t="str">
            <v/>
          </cell>
          <cell r="AK370" t="str">
            <v/>
          </cell>
          <cell r="AM370">
            <v>0</v>
          </cell>
          <cell r="AN370" t="str">
            <v>KGS</v>
          </cell>
          <cell r="AO370" t="str">
            <v>***</v>
          </cell>
          <cell r="AP370" t="str">
            <v>zzzzzz</v>
          </cell>
          <cell r="AQ370" t="b">
            <v>0</v>
          </cell>
          <cell r="AR370" t="b">
            <v>0</v>
          </cell>
          <cell r="AS370">
            <v>0</v>
          </cell>
          <cell r="AT370">
            <v>0</v>
          </cell>
          <cell r="AU370">
            <v>1</v>
          </cell>
          <cell r="AV370">
            <v>0.01</v>
          </cell>
          <cell r="AW370" t="b">
            <v>0</v>
          </cell>
          <cell r="AX370" t="str">
            <v/>
          </cell>
          <cell r="AY370" t="b">
            <v>0</v>
          </cell>
          <cell r="AZ370" t="b">
            <v>0</v>
          </cell>
          <cell r="BA370">
            <v>0</v>
          </cell>
          <cell r="BB370">
            <v>0</v>
          </cell>
          <cell r="BC370">
            <v>0</v>
          </cell>
          <cell r="BD370" t="str">
            <v>LIB</v>
          </cell>
          <cell r="BE370" t="str">
            <v>LIB</v>
          </cell>
          <cell r="BF370">
            <v>1</v>
          </cell>
          <cell r="BG370">
            <v>0</v>
          </cell>
          <cell r="BH370" t="str">
            <v/>
          </cell>
          <cell r="BI370" t="str">
            <v/>
          </cell>
          <cell r="BJ370" t="str">
            <v/>
          </cell>
          <cell r="BK370" t="str">
            <v/>
          </cell>
          <cell r="BL370">
            <v>140</v>
          </cell>
          <cell r="BM370">
            <v>511</v>
          </cell>
          <cell r="BN370">
            <v>190</v>
          </cell>
          <cell r="BO370">
            <v>1978</v>
          </cell>
          <cell r="BP370">
            <v>0</v>
          </cell>
          <cell r="BQ370">
            <v>2819</v>
          </cell>
        </row>
        <row r="371">
          <cell r="A371" t="str">
            <v>298000002010</v>
          </cell>
          <cell r="B371" t="str">
            <v>BA-02</v>
          </cell>
          <cell r="C371" t="str">
            <v/>
          </cell>
          <cell r="D371" t="str">
            <v>FR Batter Hidratado #2</v>
          </cell>
          <cell r="E371" t="str">
            <v>BA-02</v>
          </cell>
          <cell r="F371" t="str">
            <v>PT</v>
          </cell>
          <cell r="G371" t="str">
            <v>UN</v>
          </cell>
          <cell r="H371" t="str">
            <v>04</v>
          </cell>
          <cell r="I371" t="b">
            <v>1</v>
          </cell>
          <cell r="J371" t="b">
            <v>1</v>
          </cell>
          <cell r="K371" t="b">
            <v>0</v>
          </cell>
          <cell r="L371" t="str">
            <v>Compra</v>
          </cell>
          <cell r="M371" t="str">
            <v>N</v>
          </cell>
          <cell r="N371" t="b">
            <v>0</v>
          </cell>
          <cell r="O371">
            <v>0</v>
          </cell>
          <cell r="P371" t="b">
            <v>0</v>
          </cell>
          <cell r="Q371" t="str">
            <v>INTERNO</v>
          </cell>
          <cell r="R371">
            <v>0</v>
          </cell>
          <cell r="S371" t="str">
            <v/>
          </cell>
          <cell r="T371">
            <v>0</v>
          </cell>
          <cell r="U371" t="str">
            <v/>
          </cell>
          <cell r="V371">
            <v>0</v>
          </cell>
          <cell r="W371" t="str">
            <v/>
          </cell>
          <cell r="X371">
            <v>0</v>
          </cell>
          <cell r="Y371" t="str">
            <v/>
          </cell>
          <cell r="Z371" t="str">
            <v/>
          </cell>
          <cell r="AA371" t="str">
            <v>Fracc</v>
          </cell>
          <cell r="AB371">
            <v>0</v>
          </cell>
          <cell r="AC371" t="str">
            <v/>
          </cell>
          <cell r="AD371" t="str">
            <v/>
          </cell>
          <cell r="AE371" t="str">
            <v/>
          </cell>
          <cell r="AF371" t="str">
            <v/>
          </cell>
          <cell r="AG371">
            <v>0</v>
          </cell>
          <cell r="AH371" t="str">
            <v>N-EST</v>
          </cell>
          <cell r="AI371">
            <v>0</v>
          </cell>
          <cell r="AJ371" t="str">
            <v/>
          </cell>
          <cell r="AK371" t="str">
            <v/>
          </cell>
          <cell r="AM371">
            <v>0</v>
          </cell>
          <cell r="AN371" t="str">
            <v>UN</v>
          </cell>
          <cell r="AO371" t="str">
            <v>***</v>
          </cell>
          <cell r="AP371" t="str">
            <v>zzzzzz</v>
          </cell>
          <cell r="AQ371" t="b">
            <v>0</v>
          </cell>
          <cell r="AR371" t="b">
            <v>0</v>
          </cell>
          <cell r="AS371">
            <v>1</v>
          </cell>
          <cell r="AT371">
            <v>0</v>
          </cell>
          <cell r="AU371">
            <v>1</v>
          </cell>
          <cell r="AV371">
            <v>0</v>
          </cell>
          <cell r="AW371" t="b">
            <v>0</v>
          </cell>
          <cell r="AX371" t="str">
            <v/>
          </cell>
          <cell r="AY371" t="b">
            <v>0</v>
          </cell>
          <cell r="AZ371" t="b">
            <v>0</v>
          </cell>
          <cell r="BA371">
            <v>0</v>
          </cell>
          <cell r="BB371">
            <v>120</v>
          </cell>
          <cell r="BC371">
            <v>90</v>
          </cell>
          <cell r="BD371" t="str">
            <v>LIB</v>
          </cell>
          <cell r="BE371" t="str">
            <v>LIB</v>
          </cell>
          <cell r="BF371">
            <v>1</v>
          </cell>
          <cell r="BG371">
            <v>0</v>
          </cell>
          <cell r="BH371" t="str">
            <v/>
          </cell>
          <cell r="BI371" t="str">
            <v/>
          </cell>
          <cell r="BJ371" t="str">
            <v/>
          </cell>
          <cell r="BK371" t="str">
            <v/>
          </cell>
          <cell r="BL371">
            <v>140</v>
          </cell>
          <cell r="BM371">
            <v>511</v>
          </cell>
          <cell r="BN371">
            <v>190</v>
          </cell>
          <cell r="BO371">
            <v>1978</v>
          </cell>
          <cell r="BP371">
            <v>0</v>
          </cell>
          <cell r="BQ371">
            <v>2819</v>
          </cell>
        </row>
        <row r="372">
          <cell r="A372" t="str">
            <v>298000002011</v>
          </cell>
          <cell r="B372" t="str">
            <v>F1-BA-02</v>
          </cell>
          <cell r="C372" t="str">
            <v/>
          </cell>
          <cell r="D372" t="str">
            <v>FR Batter Hidratado #2 F1</v>
          </cell>
          <cell r="E372" t="str">
            <v>F1-BA-02</v>
          </cell>
          <cell r="F372" t="str">
            <v>SC</v>
          </cell>
          <cell r="G372" t="str">
            <v>UN</v>
          </cell>
          <cell r="H372" t="str">
            <v>04</v>
          </cell>
          <cell r="I372" t="b">
            <v>1</v>
          </cell>
          <cell r="J372" t="b">
            <v>1</v>
          </cell>
          <cell r="K372" t="b">
            <v>0</v>
          </cell>
          <cell r="L372" t="str">
            <v>Compra</v>
          </cell>
          <cell r="M372" t="str">
            <v>N</v>
          </cell>
          <cell r="N372" t="b">
            <v>0</v>
          </cell>
          <cell r="O372">
            <v>0</v>
          </cell>
          <cell r="P372" t="b">
            <v>0</v>
          </cell>
          <cell r="Q372" t="str">
            <v>INTERNO</v>
          </cell>
          <cell r="R372">
            <v>0</v>
          </cell>
          <cell r="S372" t="str">
            <v/>
          </cell>
          <cell r="T372">
            <v>0</v>
          </cell>
          <cell r="U372" t="str">
            <v/>
          </cell>
          <cell r="V372">
            <v>0</v>
          </cell>
          <cell r="W372" t="str">
            <v/>
          </cell>
          <cell r="X372">
            <v>0</v>
          </cell>
          <cell r="Y372" t="str">
            <v/>
          </cell>
          <cell r="Z372" t="str">
            <v/>
          </cell>
          <cell r="AA372" t="str">
            <v>Fracc</v>
          </cell>
          <cell r="AB372">
            <v>0</v>
          </cell>
          <cell r="AC372" t="str">
            <v/>
          </cell>
          <cell r="AD372" t="str">
            <v/>
          </cell>
          <cell r="AE372" t="str">
            <v/>
          </cell>
          <cell r="AF372" t="str">
            <v/>
          </cell>
          <cell r="AG372">
            <v>0</v>
          </cell>
          <cell r="AH372" t="str">
            <v>N-EST</v>
          </cell>
          <cell r="AI372">
            <v>0</v>
          </cell>
          <cell r="AJ372" t="str">
            <v/>
          </cell>
          <cell r="AK372" t="str">
            <v/>
          </cell>
          <cell r="AM372">
            <v>0</v>
          </cell>
          <cell r="AN372" t="str">
            <v>UN</v>
          </cell>
          <cell r="AO372" t="str">
            <v>***</v>
          </cell>
          <cell r="AP372" t="str">
            <v>zzzzzz</v>
          </cell>
          <cell r="AQ372" t="b">
            <v>0</v>
          </cell>
          <cell r="AR372" t="b">
            <v>0</v>
          </cell>
          <cell r="AS372">
            <v>1</v>
          </cell>
          <cell r="AT372">
            <v>0</v>
          </cell>
          <cell r="AU372">
            <v>1</v>
          </cell>
          <cell r="AV372">
            <v>0</v>
          </cell>
          <cell r="AW372" t="b">
            <v>0</v>
          </cell>
          <cell r="AX372" t="str">
            <v/>
          </cell>
          <cell r="AY372" t="b">
            <v>0</v>
          </cell>
          <cell r="AZ372" t="b">
            <v>0</v>
          </cell>
          <cell r="BA372">
            <v>0</v>
          </cell>
          <cell r="BB372">
            <v>120</v>
          </cell>
          <cell r="BC372">
            <v>90</v>
          </cell>
          <cell r="BD372" t="str">
            <v>LIB</v>
          </cell>
          <cell r="BE372" t="str">
            <v>LIB</v>
          </cell>
          <cell r="BF372">
            <v>1</v>
          </cell>
          <cell r="BG372">
            <v>0</v>
          </cell>
          <cell r="BH372" t="str">
            <v/>
          </cell>
          <cell r="BI372" t="str">
            <v/>
          </cell>
          <cell r="BJ372" t="str">
            <v/>
          </cell>
          <cell r="BK372" t="str">
            <v/>
          </cell>
          <cell r="BL372">
            <v>140</v>
          </cell>
          <cell r="BM372">
            <v>511</v>
          </cell>
          <cell r="BN372">
            <v>190</v>
          </cell>
          <cell r="BO372">
            <v>1978</v>
          </cell>
          <cell r="BP372">
            <v>0</v>
          </cell>
          <cell r="BQ372">
            <v>2819</v>
          </cell>
        </row>
        <row r="373">
          <cell r="A373" t="str">
            <v>298000002012</v>
          </cell>
          <cell r="B373" t="str">
            <v>F2-BA-02</v>
          </cell>
          <cell r="C373" t="str">
            <v/>
          </cell>
          <cell r="D373" t="str">
            <v>FR Batter Hidratado #2 F2</v>
          </cell>
          <cell r="E373" t="str">
            <v>F2-BA-02</v>
          </cell>
          <cell r="F373" t="str">
            <v>SC</v>
          </cell>
          <cell r="G373" t="str">
            <v>UN</v>
          </cell>
          <cell r="H373" t="str">
            <v>04</v>
          </cell>
          <cell r="I373" t="b">
            <v>1</v>
          </cell>
          <cell r="J373" t="b">
            <v>1</v>
          </cell>
          <cell r="K373" t="b">
            <v>0</v>
          </cell>
          <cell r="L373" t="str">
            <v>Compra</v>
          </cell>
          <cell r="M373" t="str">
            <v>N</v>
          </cell>
          <cell r="N373" t="b">
            <v>0</v>
          </cell>
          <cell r="O373">
            <v>0</v>
          </cell>
          <cell r="P373" t="b">
            <v>0</v>
          </cell>
          <cell r="Q373" t="str">
            <v>INTERNO</v>
          </cell>
          <cell r="R373">
            <v>0</v>
          </cell>
          <cell r="S373" t="str">
            <v/>
          </cell>
          <cell r="T373">
            <v>0</v>
          </cell>
          <cell r="U373" t="str">
            <v/>
          </cell>
          <cell r="V373">
            <v>0</v>
          </cell>
          <cell r="W373" t="str">
            <v/>
          </cell>
          <cell r="X373">
            <v>0</v>
          </cell>
          <cell r="Y373" t="str">
            <v/>
          </cell>
          <cell r="Z373" t="str">
            <v/>
          </cell>
          <cell r="AA373" t="str">
            <v>Fracc</v>
          </cell>
          <cell r="AB373">
            <v>0</v>
          </cell>
          <cell r="AC373" t="str">
            <v/>
          </cell>
          <cell r="AD373" t="str">
            <v/>
          </cell>
          <cell r="AE373" t="str">
            <v/>
          </cell>
          <cell r="AF373" t="str">
            <v/>
          </cell>
          <cell r="AG373">
            <v>0</v>
          </cell>
          <cell r="AH373" t="str">
            <v>N-EST</v>
          </cell>
          <cell r="AI373">
            <v>0</v>
          </cell>
          <cell r="AJ373" t="str">
            <v/>
          </cell>
          <cell r="AK373" t="str">
            <v/>
          </cell>
          <cell r="AM373">
            <v>0</v>
          </cell>
          <cell r="AN373" t="str">
            <v>UN</v>
          </cell>
          <cell r="AO373" t="str">
            <v>***</v>
          </cell>
          <cell r="AP373" t="str">
            <v>zzzzzz</v>
          </cell>
          <cell r="AQ373" t="b">
            <v>0</v>
          </cell>
          <cell r="AR373" t="b">
            <v>0</v>
          </cell>
          <cell r="AS373">
            <v>1</v>
          </cell>
          <cell r="AT373">
            <v>0</v>
          </cell>
          <cell r="AU373">
            <v>1</v>
          </cell>
          <cell r="AV373">
            <v>0</v>
          </cell>
          <cell r="AW373" t="b">
            <v>0</v>
          </cell>
          <cell r="AX373" t="str">
            <v/>
          </cell>
          <cell r="AY373" t="b">
            <v>0</v>
          </cell>
          <cell r="AZ373" t="b">
            <v>0</v>
          </cell>
          <cell r="BA373">
            <v>0</v>
          </cell>
          <cell r="BB373">
            <v>120</v>
          </cell>
          <cell r="BC373">
            <v>90</v>
          </cell>
          <cell r="BD373" t="str">
            <v>LIB</v>
          </cell>
          <cell r="BE373" t="str">
            <v>LIB</v>
          </cell>
          <cell r="BF373">
            <v>1</v>
          </cell>
          <cell r="BG373">
            <v>0</v>
          </cell>
          <cell r="BH373" t="str">
            <v/>
          </cell>
          <cell r="BI373" t="str">
            <v/>
          </cell>
          <cell r="BJ373" t="str">
            <v/>
          </cell>
          <cell r="BK373" t="str">
            <v/>
          </cell>
          <cell r="BL373">
            <v>140</v>
          </cell>
          <cell r="BM373">
            <v>511</v>
          </cell>
          <cell r="BN373">
            <v>190</v>
          </cell>
          <cell r="BO373">
            <v>1978</v>
          </cell>
          <cell r="BP373">
            <v>0</v>
          </cell>
          <cell r="BQ373">
            <v>2819</v>
          </cell>
        </row>
        <row r="374">
          <cell r="A374" t="str">
            <v>298000002020</v>
          </cell>
          <cell r="B374" t="str">
            <v>BA-07</v>
          </cell>
          <cell r="C374" t="str">
            <v/>
          </cell>
          <cell r="D374" t="str">
            <v>FR Batter Hidratado #7</v>
          </cell>
          <cell r="E374" t="str">
            <v>BA-07</v>
          </cell>
          <cell r="F374" t="str">
            <v>SC</v>
          </cell>
          <cell r="G374" t="str">
            <v>UN</v>
          </cell>
          <cell r="H374" t="str">
            <v>04</v>
          </cell>
          <cell r="I374" t="b">
            <v>1</v>
          </cell>
          <cell r="J374" t="b">
            <v>1</v>
          </cell>
          <cell r="K374" t="b">
            <v>0</v>
          </cell>
          <cell r="L374" t="str">
            <v>Compra</v>
          </cell>
          <cell r="M374" t="str">
            <v>N</v>
          </cell>
          <cell r="N374" t="b">
            <v>0</v>
          </cell>
          <cell r="O374">
            <v>0</v>
          </cell>
          <cell r="P374" t="b">
            <v>0</v>
          </cell>
          <cell r="Q374" t="str">
            <v>INTERNO</v>
          </cell>
          <cell r="R374">
            <v>0</v>
          </cell>
          <cell r="S374" t="str">
            <v/>
          </cell>
          <cell r="T374">
            <v>0</v>
          </cell>
          <cell r="U374" t="str">
            <v/>
          </cell>
          <cell r="V374">
            <v>0</v>
          </cell>
          <cell r="W374" t="str">
            <v/>
          </cell>
          <cell r="X374">
            <v>0</v>
          </cell>
          <cell r="Y374" t="str">
            <v/>
          </cell>
          <cell r="Z374" t="str">
            <v/>
          </cell>
          <cell r="AA374" t="str">
            <v>Fracc</v>
          </cell>
          <cell r="AB374">
            <v>0</v>
          </cell>
          <cell r="AC374" t="str">
            <v/>
          </cell>
          <cell r="AD374" t="str">
            <v/>
          </cell>
          <cell r="AE374" t="str">
            <v/>
          </cell>
          <cell r="AF374" t="str">
            <v/>
          </cell>
          <cell r="AG374">
            <v>0</v>
          </cell>
          <cell r="AH374" t="str">
            <v>N-EST</v>
          </cell>
          <cell r="AI374">
            <v>0</v>
          </cell>
          <cell r="AJ374" t="str">
            <v/>
          </cell>
          <cell r="AK374" t="str">
            <v/>
          </cell>
          <cell r="AM374">
            <v>0</v>
          </cell>
          <cell r="AN374" t="str">
            <v>UN</v>
          </cell>
          <cell r="AO374" t="str">
            <v>***</v>
          </cell>
          <cell r="AP374" t="str">
            <v>zzzzzz</v>
          </cell>
          <cell r="AQ374" t="b">
            <v>0</v>
          </cell>
          <cell r="AR374" t="b">
            <v>0</v>
          </cell>
          <cell r="AS374">
            <v>1</v>
          </cell>
          <cell r="AT374">
            <v>0</v>
          </cell>
          <cell r="AU374">
            <v>1</v>
          </cell>
          <cell r="AV374">
            <v>0</v>
          </cell>
          <cell r="AW374" t="b">
            <v>0</v>
          </cell>
          <cell r="AX374" t="str">
            <v/>
          </cell>
          <cell r="AY374" t="b">
            <v>0</v>
          </cell>
          <cell r="AZ374" t="b">
            <v>0</v>
          </cell>
          <cell r="BA374">
            <v>0</v>
          </cell>
          <cell r="BB374">
            <v>120</v>
          </cell>
          <cell r="BC374">
            <v>90</v>
          </cell>
          <cell r="BD374" t="str">
            <v>LIB</v>
          </cell>
          <cell r="BE374" t="str">
            <v>LIB</v>
          </cell>
          <cell r="BF374">
            <v>1</v>
          </cell>
          <cell r="BG374">
            <v>0</v>
          </cell>
          <cell r="BH374" t="str">
            <v/>
          </cell>
          <cell r="BI374" t="str">
            <v/>
          </cell>
          <cell r="BJ374" t="str">
            <v/>
          </cell>
          <cell r="BK374" t="str">
            <v/>
          </cell>
          <cell r="BL374">
            <v>140</v>
          </cell>
          <cell r="BM374">
            <v>511</v>
          </cell>
          <cell r="BN374">
            <v>190</v>
          </cell>
          <cell r="BO374">
            <v>1978</v>
          </cell>
          <cell r="BP374">
            <v>0</v>
          </cell>
          <cell r="BQ374">
            <v>2819</v>
          </cell>
        </row>
        <row r="375">
          <cell r="A375" t="str">
            <v>298000002021</v>
          </cell>
          <cell r="B375" t="str">
            <v>F1-BA-07</v>
          </cell>
          <cell r="C375" t="str">
            <v/>
          </cell>
          <cell r="D375" t="str">
            <v>FR Batter Hidratado #7 F1</v>
          </cell>
          <cell r="E375" t="str">
            <v>F1-BA-07</v>
          </cell>
          <cell r="F375" t="str">
            <v>SC</v>
          </cell>
          <cell r="G375" t="str">
            <v>UN</v>
          </cell>
          <cell r="H375" t="str">
            <v>04</v>
          </cell>
          <cell r="I375" t="b">
            <v>1</v>
          </cell>
          <cell r="J375" t="b">
            <v>1</v>
          </cell>
          <cell r="K375" t="b">
            <v>0</v>
          </cell>
          <cell r="L375" t="str">
            <v>Compra</v>
          </cell>
          <cell r="M375" t="str">
            <v>N</v>
          </cell>
          <cell r="N375" t="b">
            <v>0</v>
          </cell>
          <cell r="O375">
            <v>0</v>
          </cell>
          <cell r="P375" t="b">
            <v>0</v>
          </cell>
          <cell r="Q375" t="str">
            <v>INTERNO</v>
          </cell>
          <cell r="R375">
            <v>0</v>
          </cell>
          <cell r="S375" t="str">
            <v/>
          </cell>
          <cell r="T375">
            <v>0</v>
          </cell>
          <cell r="U375" t="str">
            <v/>
          </cell>
          <cell r="V375">
            <v>0</v>
          </cell>
          <cell r="W375" t="str">
            <v/>
          </cell>
          <cell r="X375">
            <v>0</v>
          </cell>
          <cell r="Y375" t="str">
            <v/>
          </cell>
          <cell r="Z375" t="str">
            <v/>
          </cell>
          <cell r="AA375" t="str">
            <v>Fracc</v>
          </cell>
          <cell r="AB375">
            <v>0</v>
          </cell>
          <cell r="AC375" t="str">
            <v/>
          </cell>
          <cell r="AD375" t="str">
            <v/>
          </cell>
          <cell r="AE375" t="str">
            <v/>
          </cell>
          <cell r="AF375" t="str">
            <v/>
          </cell>
          <cell r="AG375">
            <v>0</v>
          </cell>
          <cell r="AH375" t="str">
            <v>N-EST</v>
          </cell>
          <cell r="AI375">
            <v>0</v>
          </cell>
          <cell r="AJ375" t="str">
            <v/>
          </cell>
          <cell r="AK375" t="str">
            <v/>
          </cell>
          <cell r="AM375">
            <v>0</v>
          </cell>
          <cell r="AN375" t="str">
            <v>UN</v>
          </cell>
          <cell r="AO375" t="str">
            <v>***</v>
          </cell>
          <cell r="AP375" t="str">
            <v>zzzzzz</v>
          </cell>
          <cell r="AQ375" t="b">
            <v>0</v>
          </cell>
          <cell r="AR375" t="b">
            <v>0</v>
          </cell>
          <cell r="AS375">
            <v>1</v>
          </cell>
          <cell r="AT375">
            <v>0</v>
          </cell>
          <cell r="AU375">
            <v>1</v>
          </cell>
          <cell r="AV375">
            <v>0</v>
          </cell>
          <cell r="AW375" t="b">
            <v>0</v>
          </cell>
          <cell r="AX375" t="str">
            <v/>
          </cell>
          <cell r="AY375" t="b">
            <v>0</v>
          </cell>
          <cell r="AZ375" t="b">
            <v>0</v>
          </cell>
          <cell r="BA375">
            <v>0</v>
          </cell>
          <cell r="BB375">
            <v>120</v>
          </cell>
          <cell r="BC375">
            <v>90</v>
          </cell>
          <cell r="BD375" t="str">
            <v>LIB</v>
          </cell>
          <cell r="BE375" t="str">
            <v>LIB</v>
          </cell>
          <cell r="BF375">
            <v>1</v>
          </cell>
          <cell r="BG375">
            <v>0</v>
          </cell>
          <cell r="BH375" t="str">
            <v/>
          </cell>
          <cell r="BI375" t="str">
            <v/>
          </cell>
          <cell r="BJ375" t="str">
            <v/>
          </cell>
          <cell r="BK375" t="str">
            <v/>
          </cell>
          <cell r="BL375">
            <v>140</v>
          </cell>
          <cell r="BM375">
            <v>511</v>
          </cell>
          <cell r="BN375">
            <v>190</v>
          </cell>
          <cell r="BO375">
            <v>1978</v>
          </cell>
          <cell r="BP375">
            <v>0</v>
          </cell>
          <cell r="BQ375">
            <v>2819</v>
          </cell>
        </row>
        <row r="376">
          <cell r="A376" t="str">
            <v>298000002022</v>
          </cell>
          <cell r="B376" t="str">
            <v>F2-BA-07</v>
          </cell>
          <cell r="C376" t="str">
            <v/>
          </cell>
          <cell r="D376" t="str">
            <v>FR Batter Hidratado #7 F2</v>
          </cell>
          <cell r="E376" t="str">
            <v>F2-BA-07</v>
          </cell>
          <cell r="F376" t="str">
            <v>SC</v>
          </cell>
          <cell r="G376" t="str">
            <v>UN</v>
          </cell>
          <cell r="H376" t="str">
            <v>04</v>
          </cell>
          <cell r="I376" t="b">
            <v>1</v>
          </cell>
          <cell r="J376" t="b">
            <v>1</v>
          </cell>
          <cell r="K376" t="b">
            <v>0</v>
          </cell>
          <cell r="L376" t="str">
            <v>Compra</v>
          </cell>
          <cell r="M376" t="str">
            <v>N</v>
          </cell>
          <cell r="N376" t="b">
            <v>0</v>
          </cell>
          <cell r="O376">
            <v>0</v>
          </cell>
          <cell r="P376" t="b">
            <v>0</v>
          </cell>
          <cell r="Q376" t="str">
            <v>INTERNO</v>
          </cell>
          <cell r="R376">
            <v>0</v>
          </cell>
          <cell r="S376" t="str">
            <v/>
          </cell>
          <cell r="T376">
            <v>0</v>
          </cell>
          <cell r="U376" t="str">
            <v/>
          </cell>
          <cell r="V376">
            <v>0</v>
          </cell>
          <cell r="W376" t="str">
            <v/>
          </cell>
          <cell r="X376">
            <v>0</v>
          </cell>
          <cell r="Y376" t="str">
            <v/>
          </cell>
          <cell r="Z376" t="str">
            <v/>
          </cell>
          <cell r="AA376" t="str">
            <v>Fracc</v>
          </cell>
          <cell r="AB376">
            <v>0</v>
          </cell>
          <cell r="AC376" t="str">
            <v/>
          </cell>
          <cell r="AD376" t="str">
            <v/>
          </cell>
          <cell r="AE376" t="str">
            <v/>
          </cell>
          <cell r="AF376" t="str">
            <v/>
          </cell>
          <cell r="AG376">
            <v>0</v>
          </cell>
          <cell r="AH376" t="str">
            <v>N-EST</v>
          </cell>
          <cell r="AI376">
            <v>0</v>
          </cell>
          <cell r="AJ376" t="str">
            <v/>
          </cell>
          <cell r="AK376" t="str">
            <v/>
          </cell>
          <cell r="AM376">
            <v>0</v>
          </cell>
          <cell r="AN376" t="str">
            <v>UN</v>
          </cell>
          <cell r="AO376" t="str">
            <v>***</v>
          </cell>
          <cell r="AP376" t="str">
            <v>zzzzzz</v>
          </cell>
          <cell r="AQ376" t="b">
            <v>0</v>
          </cell>
          <cell r="AR376" t="b">
            <v>0</v>
          </cell>
          <cell r="AS376">
            <v>1</v>
          </cell>
          <cell r="AT376">
            <v>0</v>
          </cell>
          <cell r="AU376">
            <v>1</v>
          </cell>
          <cell r="AV376">
            <v>0</v>
          </cell>
          <cell r="AW376" t="b">
            <v>0</v>
          </cell>
          <cell r="AX376" t="str">
            <v/>
          </cell>
          <cell r="AY376" t="b">
            <v>0</v>
          </cell>
          <cell r="AZ376" t="b">
            <v>0</v>
          </cell>
          <cell r="BA376">
            <v>0</v>
          </cell>
          <cell r="BB376">
            <v>120</v>
          </cell>
          <cell r="BC376">
            <v>90</v>
          </cell>
          <cell r="BD376" t="str">
            <v>LIB</v>
          </cell>
          <cell r="BE376" t="str">
            <v>LIB</v>
          </cell>
          <cell r="BF376">
            <v>1</v>
          </cell>
          <cell r="BG376">
            <v>0</v>
          </cell>
          <cell r="BH376" t="str">
            <v/>
          </cell>
          <cell r="BI376" t="str">
            <v/>
          </cell>
          <cell r="BJ376" t="str">
            <v/>
          </cell>
          <cell r="BK376" t="str">
            <v/>
          </cell>
          <cell r="BL376">
            <v>140</v>
          </cell>
          <cell r="BM376">
            <v>511</v>
          </cell>
          <cell r="BN376">
            <v>190</v>
          </cell>
          <cell r="BO376">
            <v>1978</v>
          </cell>
          <cell r="BP376">
            <v>0</v>
          </cell>
          <cell r="BQ376">
            <v>2819</v>
          </cell>
        </row>
        <row r="377">
          <cell r="A377" t="str">
            <v>298000002023</v>
          </cell>
          <cell r="B377" t="str">
            <v>F3-BA-07</v>
          </cell>
          <cell r="C377" t="str">
            <v/>
          </cell>
          <cell r="D377" t="str">
            <v>FR Batter Hidratado #7 F3</v>
          </cell>
          <cell r="E377" t="str">
            <v>F3-BA-07</v>
          </cell>
          <cell r="F377" t="str">
            <v>SC</v>
          </cell>
          <cell r="G377" t="str">
            <v>UN</v>
          </cell>
          <cell r="H377" t="str">
            <v>04</v>
          </cell>
          <cell r="I377" t="b">
            <v>1</v>
          </cell>
          <cell r="J377" t="b">
            <v>1</v>
          </cell>
          <cell r="K377" t="b">
            <v>0</v>
          </cell>
          <cell r="L377" t="str">
            <v>Compra</v>
          </cell>
          <cell r="M377" t="str">
            <v>N</v>
          </cell>
          <cell r="N377" t="b">
            <v>0</v>
          </cell>
          <cell r="O377">
            <v>0</v>
          </cell>
          <cell r="P377" t="b">
            <v>0</v>
          </cell>
          <cell r="Q377" t="str">
            <v>INTERNO</v>
          </cell>
          <cell r="R377">
            <v>0</v>
          </cell>
          <cell r="S377" t="str">
            <v/>
          </cell>
          <cell r="T377">
            <v>0</v>
          </cell>
          <cell r="U377" t="str">
            <v/>
          </cell>
          <cell r="V377">
            <v>0</v>
          </cell>
          <cell r="W377" t="str">
            <v/>
          </cell>
          <cell r="X377">
            <v>0</v>
          </cell>
          <cell r="Y377" t="str">
            <v/>
          </cell>
          <cell r="Z377" t="str">
            <v/>
          </cell>
          <cell r="AA377" t="str">
            <v>Fracc</v>
          </cell>
          <cell r="AB377">
            <v>0</v>
          </cell>
          <cell r="AC377" t="str">
            <v/>
          </cell>
          <cell r="AD377" t="str">
            <v/>
          </cell>
          <cell r="AE377" t="str">
            <v/>
          </cell>
          <cell r="AF377" t="str">
            <v/>
          </cell>
          <cell r="AG377">
            <v>0</v>
          </cell>
          <cell r="AH377" t="str">
            <v>N-EST</v>
          </cell>
          <cell r="AI377">
            <v>0</v>
          </cell>
          <cell r="AJ377" t="str">
            <v/>
          </cell>
          <cell r="AK377" t="str">
            <v/>
          </cell>
          <cell r="AM377">
            <v>0</v>
          </cell>
          <cell r="AN377" t="str">
            <v>UN</v>
          </cell>
          <cell r="AO377" t="str">
            <v>***</v>
          </cell>
          <cell r="AP377" t="str">
            <v>zzzzzz</v>
          </cell>
          <cell r="AQ377" t="b">
            <v>0</v>
          </cell>
          <cell r="AR377" t="b">
            <v>0</v>
          </cell>
          <cell r="AS377">
            <v>1</v>
          </cell>
          <cell r="AT377">
            <v>0</v>
          </cell>
          <cell r="AU377">
            <v>1</v>
          </cell>
          <cell r="AV377">
            <v>0</v>
          </cell>
          <cell r="AW377" t="b">
            <v>0</v>
          </cell>
          <cell r="AX377" t="str">
            <v/>
          </cell>
          <cell r="AY377" t="b">
            <v>0</v>
          </cell>
          <cell r="AZ377" t="b">
            <v>0</v>
          </cell>
          <cell r="BA377">
            <v>0</v>
          </cell>
          <cell r="BB377">
            <v>120</v>
          </cell>
          <cell r="BC377">
            <v>90</v>
          </cell>
          <cell r="BD377" t="str">
            <v>LIB</v>
          </cell>
          <cell r="BE377" t="str">
            <v>LIB</v>
          </cell>
          <cell r="BF377">
            <v>1</v>
          </cell>
          <cell r="BG377">
            <v>0</v>
          </cell>
          <cell r="BH377" t="str">
            <v/>
          </cell>
          <cell r="BI377" t="str">
            <v/>
          </cell>
          <cell r="BJ377" t="str">
            <v/>
          </cell>
          <cell r="BK377" t="str">
            <v/>
          </cell>
          <cell r="BL377">
            <v>140</v>
          </cell>
          <cell r="BM377">
            <v>511</v>
          </cell>
          <cell r="BN377">
            <v>190</v>
          </cell>
          <cell r="BO377">
            <v>1978</v>
          </cell>
          <cell r="BP377">
            <v>0</v>
          </cell>
          <cell r="BQ377">
            <v>2819</v>
          </cell>
        </row>
        <row r="378">
          <cell r="A378" t="str">
            <v>298000002030</v>
          </cell>
          <cell r="B378" t="str">
            <v>BA-08</v>
          </cell>
          <cell r="C378" t="str">
            <v/>
          </cell>
          <cell r="D378" t="str">
            <v>FR Batter Hidratado #8</v>
          </cell>
          <cell r="E378" t="str">
            <v>BA-08</v>
          </cell>
          <cell r="F378" t="str">
            <v>PT</v>
          </cell>
          <cell r="G378" t="str">
            <v>UN</v>
          </cell>
          <cell r="H378" t="str">
            <v>04</v>
          </cell>
          <cell r="I378" t="b">
            <v>1</v>
          </cell>
          <cell r="J378" t="b">
            <v>1</v>
          </cell>
          <cell r="K378" t="b">
            <v>0</v>
          </cell>
          <cell r="L378" t="str">
            <v>Compra</v>
          </cell>
          <cell r="M378" t="str">
            <v>N</v>
          </cell>
          <cell r="N378" t="b">
            <v>0</v>
          </cell>
          <cell r="O378">
            <v>0</v>
          </cell>
          <cell r="P378" t="b">
            <v>0</v>
          </cell>
          <cell r="Q378" t="str">
            <v>INTERNO</v>
          </cell>
          <cell r="R378">
            <v>0</v>
          </cell>
          <cell r="S378" t="str">
            <v/>
          </cell>
          <cell r="T378">
            <v>0</v>
          </cell>
          <cell r="U378" t="str">
            <v/>
          </cell>
          <cell r="V378">
            <v>0</v>
          </cell>
          <cell r="W378" t="str">
            <v/>
          </cell>
          <cell r="X378">
            <v>0</v>
          </cell>
          <cell r="Y378" t="str">
            <v/>
          </cell>
          <cell r="Z378" t="str">
            <v/>
          </cell>
          <cell r="AA378" t="str">
            <v>Fracc</v>
          </cell>
          <cell r="AB378">
            <v>0</v>
          </cell>
          <cell r="AC378" t="str">
            <v/>
          </cell>
          <cell r="AD378" t="str">
            <v/>
          </cell>
          <cell r="AE378" t="str">
            <v/>
          </cell>
          <cell r="AF378" t="str">
            <v/>
          </cell>
          <cell r="AG378">
            <v>0</v>
          </cell>
          <cell r="AH378" t="str">
            <v>N-EST</v>
          </cell>
          <cell r="AI378">
            <v>0</v>
          </cell>
          <cell r="AJ378" t="str">
            <v/>
          </cell>
          <cell r="AK378" t="str">
            <v/>
          </cell>
          <cell r="AM378">
            <v>0</v>
          </cell>
          <cell r="AN378" t="str">
            <v>UN</v>
          </cell>
          <cell r="AO378" t="str">
            <v>***</v>
          </cell>
          <cell r="AP378" t="str">
            <v>zzzzzz</v>
          </cell>
          <cell r="AQ378" t="b">
            <v>0</v>
          </cell>
          <cell r="AR378" t="b">
            <v>0</v>
          </cell>
          <cell r="AS378">
            <v>1</v>
          </cell>
          <cell r="AT378">
            <v>0</v>
          </cell>
          <cell r="AU378">
            <v>1</v>
          </cell>
          <cell r="AV378">
            <v>0</v>
          </cell>
          <cell r="AW378" t="b">
            <v>0</v>
          </cell>
          <cell r="AX378" t="str">
            <v/>
          </cell>
          <cell r="AY378" t="b">
            <v>0</v>
          </cell>
          <cell r="AZ378" t="b">
            <v>0</v>
          </cell>
          <cell r="BA378">
            <v>0</v>
          </cell>
          <cell r="BB378">
            <v>120</v>
          </cell>
          <cell r="BC378">
            <v>90</v>
          </cell>
          <cell r="BD378" t="str">
            <v>LIB</v>
          </cell>
          <cell r="BE378" t="str">
            <v>LIB</v>
          </cell>
          <cell r="BF378">
            <v>1</v>
          </cell>
          <cell r="BG378">
            <v>0</v>
          </cell>
          <cell r="BH378" t="str">
            <v/>
          </cell>
          <cell r="BI378" t="str">
            <v/>
          </cell>
          <cell r="BJ378" t="str">
            <v/>
          </cell>
          <cell r="BK378" t="str">
            <v/>
          </cell>
          <cell r="BL378">
            <v>140</v>
          </cell>
          <cell r="BM378">
            <v>511</v>
          </cell>
          <cell r="BN378">
            <v>190</v>
          </cell>
          <cell r="BO378">
            <v>1978</v>
          </cell>
          <cell r="BP378">
            <v>0</v>
          </cell>
          <cell r="BQ378">
            <v>2819</v>
          </cell>
        </row>
        <row r="379">
          <cell r="A379" t="str">
            <v>298000002031</v>
          </cell>
          <cell r="B379" t="str">
            <v>F1-BA-08</v>
          </cell>
          <cell r="C379" t="str">
            <v/>
          </cell>
          <cell r="D379" t="str">
            <v>FR Batter Hidratado #8 F1</v>
          </cell>
          <cell r="E379" t="str">
            <v>F1-BA-08</v>
          </cell>
          <cell r="F379" t="str">
            <v>SC</v>
          </cell>
          <cell r="G379" t="str">
            <v>UN</v>
          </cell>
          <cell r="H379" t="str">
            <v>04</v>
          </cell>
          <cell r="I379" t="b">
            <v>1</v>
          </cell>
          <cell r="J379" t="b">
            <v>1</v>
          </cell>
          <cell r="K379" t="b">
            <v>0</v>
          </cell>
          <cell r="L379" t="str">
            <v>Compra</v>
          </cell>
          <cell r="M379" t="str">
            <v>N</v>
          </cell>
          <cell r="N379" t="b">
            <v>0</v>
          </cell>
          <cell r="O379">
            <v>0</v>
          </cell>
          <cell r="P379" t="b">
            <v>0</v>
          </cell>
          <cell r="Q379" t="str">
            <v>INTERNO</v>
          </cell>
          <cell r="R379">
            <v>0</v>
          </cell>
          <cell r="S379" t="str">
            <v/>
          </cell>
          <cell r="T379">
            <v>0</v>
          </cell>
          <cell r="U379" t="str">
            <v/>
          </cell>
          <cell r="V379">
            <v>0</v>
          </cell>
          <cell r="W379" t="str">
            <v/>
          </cell>
          <cell r="X379">
            <v>0</v>
          </cell>
          <cell r="Y379" t="str">
            <v/>
          </cell>
          <cell r="Z379" t="str">
            <v/>
          </cell>
          <cell r="AA379" t="str">
            <v>Fracc</v>
          </cell>
          <cell r="AB379">
            <v>0</v>
          </cell>
          <cell r="AC379" t="str">
            <v/>
          </cell>
          <cell r="AD379" t="str">
            <v/>
          </cell>
          <cell r="AE379" t="str">
            <v/>
          </cell>
          <cell r="AF379" t="str">
            <v/>
          </cell>
          <cell r="AG379">
            <v>0</v>
          </cell>
          <cell r="AH379" t="str">
            <v>N-EST</v>
          </cell>
          <cell r="AI379">
            <v>0</v>
          </cell>
          <cell r="AJ379" t="str">
            <v/>
          </cell>
          <cell r="AK379" t="str">
            <v/>
          </cell>
          <cell r="AM379">
            <v>0</v>
          </cell>
          <cell r="AN379" t="str">
            <v>UN</v>
          </cell>
          <cell r="AO379" t="str">
            <v>***</v>
          </cell>
          <cell r="AP379" t="str">
            <v>zzzzzz</v>
          </cell>
          <cell r="AQ379" t="b">
            <v>0</v>
          </cell>
          <cell r="AR379" t="b">
            <v>0</v>
          </cell>
          <cell r="AS379">
            <v>1</v>
          </cell>
          <cell r="AT379">
            <v>0</v>
          </cell>
          <cell r="AU379">
            <v>1</v>
          </cell>
          <cell r="AV379">
            <v>0</v>
          </cell>
          <cell r="AW379" t="b">
            <v>0</v>
          </cell>
          <cell r="AX379" t="str">
            <v/>
          </cell>
          <cell r="AY379" t="b">
            <v>0</v>
          </cell>
          <cell r="AZ379" t="b">
            <v>0</v>
          </cell>
          <cell r="BA379">
            <v>0</v>
          </cell>
          <cell r="BB379">
            <v>120</v>
          </cell>
          <cell r="BC379">
            <v>90</v>
          </cell>
          <cell r="BD379" t="str">
            <v>LIB</v>
          </cell>
          <cell r="BE379" t="str">
            <v>LIB</v>
          </cell>
          <cell r="BF379">
            <v>1</v>
          </cell>
          <cell r="BG379">
            <v>0</v>
          </cell>
          <cell r="BH379" t="str">
            <v/>
          </cell>
          <cell r="BI379" t="str">
            <v/>
          </cell>
          <cell r="BJ379" t="str">
            <v/>
          </cell>
          <cell r="BK379" t="str">
            <v/>
          </cell>
          <cell r="BL379">
            <v>140</v>
          </cell>
          <cell r="BM379">
            <v>511</v>
          </cell>
          <cell r="BN379">
            <v>190</v>
          </cell>
          <cell r="BO379">
            <v>1978</v>
          </cell>
          <cell r="BP379">
            <v>0</v>
          </cell>
          <cell r="BQ379">
            <v>2819</v>
          </cell>
        </row>
        <row r="380">
          <cell r="A380" t="str">
            <v>298000002032</v>
          </cell>
          <cell r="B380" t="str">
            <v>F2-BA-08</v>
          </cell>
          <cell r="C380" t="str">
            <v/>
          </cell>
          <cell r="D380" t="str">
            <v>FR Batter Hidratado #8 F2</v>
          </cell>
          <cell r="E380" t="str">
            <v>F2-BA-08</v>
          </cell>
          <cell r="F380" t="str">
            <v>SC</v>
          </cell>
          <cell r="G380" t="str">
            <v>UN</v>
          </cell>
          <cell r="H380" t="str">
            <v>04</v>
          </cell>
          <cell r="I380" t="b">
            <v>1</v>
          </cell>
          <cell r="J380" t="b">
            <v>1</v>
          </cell>
          <cell r="K380" t="b">
            <v>0</v>
          </cell>
          <cell r="L380" t="str">
            <v>Compra</v>
          </cell>
          <cell r="M380" t="str">
            <v>N</v>
          </cell>
          <cell r="N380" t="b">
            <v>0</v>
          </cell>
          <cell r="O380">
            <v>0</v>
          </cell>
          <cell r="P380" t="b">
            <v>0</v>
          </cell>
          <cell r="Q380" t="str">
            <v>INTERNO</v>
          </cell>
          <cell r="R380">
            <v>0</v>
          </cell>
          <cell r="S380" t="str">
            <v/>
          </cell>
          <cell r="T380">
            <v>0</v>
          </cell>
          <cell r="U380" t="str">
            <v/>
          </cell>
          <cell r="V380">
            <v>0</v>
          </cell>
          <cell r="W380" t="str">
            <v/>
          </cell>
          <cell r="X380">
            <v>0</v>
          </cell>
          <cell r="Y380" t="str">
            <v/>
          </cell>
          <cell r="Z380" t="str">
            <v/>
          </cell>
          <cell r="AA380" t="str">
            <v>Fracc</v>
          </cell>
          <cell r="AB380">
            <v>0</v>
          </cell>
          <cell r="AC380" t="str">
            <v/>
          </cell>
          <cell r="AD380" t="str">
            <v/>
          </cell>
          <cell r="AE380" t="str">
            <v/>
          </cell>
          <cell r="AF380" t="str">
            <v/>
          </cell>
          <cell r="AG380">
            <v>0</v>
          </cell>
          <cell r="AH380" t="str">
            <v>N-EST</v>
          </cell>
          <cell r="AI380">
            <v>0</v>
          </cell>
          <cell r="AJ380" t="str">
            <v/>
          </cell>
          <cell r="AK380" t="str">
            <v/>
          </cell>
          <cell r="AM380">
            <v>0</v>
          </cell>
          <cell r="AN380" t="str">
            <v>UN</v>
          </cell>
          <cell r="AO380" t="str">
            <v>***</v>
          </cell>
          <cell r="AP380" t="str">
            <v>zzzzzz</v>
          </cell>
          <cell r="AQ380" t="b">
            <v>0</v>
          </cell>
          <cell r="AR380" t="b">
            <v>0</v>
          </cell>
          <cell r="AS380">
            <v>1</v>
          </cell>
          <cell r="AT380">
            <v>0</v>
          </cell>
          <cell r="AU380">
            <v>1</v>
          </cell>
          <cell r="AV380">
            <v>0</v>
          </cell>
          <cell r="AW380" t="b">
            <v>0</v>
          </cell>
          <cell r="AX380" t="str">
            <v/>
          </cell>
          <cell r="AY380" t="b">
            <v>0</v>
          </cell>
          <cell r="AZ380" t="b">
            <v>0</v>
          </cell>
          <cell r="BA380">
            <v>0</v>
          </cell>
          <cell r="BB380">
            <v>120</v>
          </cell>
          <cell r="BC380">
            <v>90</v>
          </cell>
          <cell r="BD380" t="str">
            <v>LIB</v>
          </cell>
          <cell r="BE380" t="str">
            <v>LIB</v>
          </cell>
          <cell r="BF380">
            <v>1</v>
          </cell>
          <cell r="BG380">
            <v>0</v>
          </cell>
          <cell r="BH380" t="str">
            <v/>
          </cell>
          <cell r="BI380" t="str">
            <v/>
          </cell>
          <cell r="BJ380" t="str">
            <v/>
          </cell>
          <cell r="BK380" t="str">
            <v/>
          </cell>
          <cell r="BL380">
            <v>140</v>
          </cell>
          <cell r="BM380">
            <v>511</v>
          </cell>
          <cell r="BN380">
            <v>190</v>
          </cell>
          <cell r="BO380">
            <v>1978</v>
          </cell>
          <cell r="BP380">
            <v>0</v>
          </cell>
          <cell r="BQ380">
            <v>2819</v>
          </cell>
        </row>
        <row r="381">
          <cell r="A381" t="str">
            <v>298000002040</v>
          </cell>
          <cell r="B381" t="str">
            <v>BA-09</v>
          </cell>
          <cell r="C381" t="str">
            <v/>
          </cell>
          <cell r="D381" t="str">
            <v>FR Batter Hidratado #9</v>
          </cell>
          <cell r="E381" t="str">
            <v>BA-09</v>
          </cell>
          <cell r="F381" t="str">
            <v>PT</v>
          </cell>
          <cell r="G381" t="str">
            <v>UN</v>
          </cell>
          <cell r="H381" t="str">
            <v>04</v>
          </cell>
          <cell r="I381" t="b">
            <v>1</v>
          </cell>
          <cell r="J381" t="b">
            <v>1</v>
          </cell>
          <cell r="K381" t="b">
            <v>0</v>
          </cell>
          <cell r="L381" t="str">
            <v>Compra</v>
          </cell>
          <cell r="M381" t="str">
            <v>N</v>
          </cell>
          <cell r="N381" t="b">
            <v>0</v>
          </cell>
          <cell r="O381">
            <v>0</v>
          </cell>
          <cell r="P381" t="b">
            <v>0</v>
          </cell>
          <cell r="Q381" t="str">
            <v>INTERNO</v>
          </cell>
          <cell r="R381">
            <v>0</v>
          </cell>
          <cell r="S381" t="str">
            <v/>
          </cell>
          <cell r="T381">
            <v>0</v>
          </cell>
          <cell r="U381" t="str">
            <v/>
          </cell>
          <cell r="V381">
            <v>0</v>
          </cell>
          <cell r="W381" t="str">
            <v/>
          </cell>
          <cell r="X381">
            <v>0</v>
          </cell>
          <cell r="Y381" t="str">
            <v/>
          </cell>
          <cell r="Z381" t="str">
            <v/>
          </cell>
          <cell r="AA381" t="str">
            <v>Fracc</v>
          </cell>
          <cell r="AB381">
            <v>0</v>
          </cell>
          <cell r="AC381" t="str">
            <v/>
          </cell>
          <cell r="AD381" t="str">
            <v/>
          </cell>
          <cell r="AE381" t="str">
            <v/>
          </cell>
          <cell r="AF381" t="str">
            <v/>
          </cell>
          <cell r="AG381">
            <v>0</v>
          </cell>
          <cell r="AH381" t="str">
            <v>N-EST</v>
          </cell>
          <cell r="AI381">
            <v>0</v>
          </cell>
          <cell r="AJ381" t="str">
            <v/>
          </cell>
          <cell r="AK381" t="str">
            <v/>
          </cell>
          <cell r="AM381">
            <v>0</v>
          </cell>
          <cell r="AN381" t="str">
            <v>UN</v>
          </cell>
          <cell r="AO381" t="str">
            <v>***</v>
          </cell>
          <cell r="AP381" t="str">
            <v>zzzzzz</v>
          </cell>
          <cell r="AQ381" t="b">
            <v>0</v>
          </cell>
          <cell r="AR381" t="b">
            <v>0</v>
          </cell>
          <cell r="AS381">
            <v>1</v>
          </cell>
          <cell r="AT381">
            <v>0</v>
          </cell>
          <cell r="AU381">
            <v>1</v>
          </cell>
          <cell r="AV381">
            <v>0</v>
          </cell>
          <cell r="AW381" t="b">
            <v>0</v>
          </cell>
          <cell r="AX381" t="str">
            <v/>
          </cell>
          <cell r="AY381" t="b">
            <v>0</v>
          </cell>
          <cell r="AZ381" t="b">
            <v>0</v>
          </cell>
          <cell r="BA381">
            <v>0</v>
          </cell>
          <cell r="BB381">
            <v>120</v>
          </cell>
          <cell r="BC381">
            <v>90</v>
          </cell>
          <cell r="BD381" t="str">
            <v>LIB</v>
          </cell>
          <cell r="BE381" t="str">
            <v>LIB</v>
          </cell>
          <cell r="BF381">
            <v>1</v>
          </cell>
          <cell r="BG381">
            <v>0</v>
          </cell>
          <cell r="BH381" t="str">
            <v/>
          </cell>
          <cell r="BI381" t="str">
            <v/>
          </cell>
          <cell r="BJ381" t="str">
            <v/>
          </cell>
          <cell r="BK381" t="str">
            <v/>
          </cell>
          <cell r="BL381">
            <v>140</v>
          </cell>
          <cell r="BM381">
            <v>511</v>
          </cell>
          <cell r="BN381">
            <v>190</v>
          </cell>
          <cell r="BO381">
            <v>1978</v>
          </cell>
          <cell r="BP381">
            <v>0</v>
          </cell>
          <cell r="BQ381">
            <v>2819</v>
          </cell>
        </row>
        <row r="382">
          <cell r="A382" t="str">
            <v>298000002041</v>
          </cell>
          <cell r="B382" t="str">
            <v>F1-BA-09</v>
          </cell>
          <cell r="C382" t="str">
            <v/>
          </cell>
          <cell r="D382" t="str">
            <v>FR Batter Hidratado #9 F1</v>
          </cell>
          <cell r="E382" t="str">
            <v>F1-BA-09</v>
          </cell>
          <cell r="F382" t="str">
            <v>SC</v>
          </cell>
          <cell r="G382" t="str">
            <v>UN</v>
          </cell>
          <cell r="H382" t="str">
            <v>04</v>
          </cell>
          <cell r="I382" t="b">
            <v>1</v>
          </cell>
          <cell r="J382" t="b">
            <v>1</v>
          </cell>
          <cell r="K382" t="b">
            <v>0</v>
          </cell>
          <cell r="L382" t="str">
            <v>Compra</v>
          </cell>
          <cell r="M382" t="str">
            <v>N</v>
          </cell>
          <cell r="N382" t="b">
            <v>0</v>
          </cell>
          <cell r="O382">
            <v>0</v>
          </cell>
          <cell r="P382" t="b">
            <v>0</v>
          </cell>
          <cell r="Q382" t="str">
            <v>INTERNO</v>
          </cell>
          <cell r="R382">
            <v>0</v>
          </cell>
          <cell r="S382" t="str">
            <v/>
          </cell>
          <cell r="T382">
            <v>0</v>
          </cell>
          <cell r="U382" t="str">
            <v/>
          </cell>
          <cell r="V382">
            <v>0</v>
          </cell>
          <cell r="W382" t="str">
            <v/>
          </cell>
          <cell r="X382">
            <v>0</v>
          </cell>
          <cell r="Y382" t="str">
            <v/>
          </cell>
          <cell r="Z382" t="str">
            <v/>
          </cell>
          <cell r="AA382" t="str">
            <v>Fracc</v>
          </cell>
          <cell r="AB382">
            <v>0</v>
          </cell>
          <cell r="AC382" t="str">
            <v/>
          </cell>
          <cell r="AD382" t="str">
            <v/>
          </cell>
          <cell r="AE382" t="str">
            <v/>
          </cell>
          <cell r="AF382" t="str">
            <v/>
          </cell>
          <cell r="AG382">
            <v>0</v>
          </cell>
          <cell r="AH382" t="str">
            <v>N-EST</v>
          </cell>
          <cell r="AI382">
            <v>0</v>
          </cell>
          <cell r="AJ382" t="str">
            <v/>
          </cell>
          <cell r="AK382" t="str">
            <v/>
          </cell>
          <cell r="AM382">
            <v>0</v>
          </cell>
          <cell r="AN382" t="str">
            <v>UN</v>
          </cell>
          <cell r="AO382" t="str">
            <v>***</v>
          </cell>
          <cell r="AP382" t="str">
            <v>zzzzzz</v>
          </cell>
          <cell r="AQ382" t="b">
            <v>0</v>
          </cell>
          <cell r="AR382" t="b">
            <v>0</v>
          </cell>
          <cell r="AS382">
            <v>1</v>
          </cell>
          <cell r="AT382">
            <v>0</v>
          </cell>
          <cell r="AU382">
            <v>1</v>
          </cell>
          <cell r="AV382">
            <v>0</v>
          </cell>
          <cell r="AW382" t="b">
            <v>0</v>
          </cell>
          <cell r="AX382" t="str">
            <v/>
          </cell>
          <cell r="AY382" t="b">
            <v>0</v>
          </cell>
          <cell r="AZ382" t="b">
            <v>0</v>
          </cell>
          <cell r="BA382">
            <v>0</v>
          </cell>
          <cell r="BB382">
            <v>120</v>
          </cell>
          <cell r="BC382">
            <v>90</v>
          </cell>
          <cell r="BD382" t="str">
            <v>LIB</v>
          </cell>
          <cell r="BE382" t="str">
            <v>LIB</v>
          </cell>
          <cell r="BF382">
            <v>1</v>
          </cell>
          <cell r="BG382">
            <v>0</v>
          </cell>
          <cell r="BH382" t="str">
            <v/>
          </cell>
          <cell r="BI382" t="str">
            <v/>
          </cell>
          <cell r="BJ382" t="str">
            <v/>
          </cell>
          <cell r="BK382" t="str">
            <v/>
          </cell>
          <cell r="BL382">
            <v>140</v>
          </cell>
          <cell r="BM382">
            <v>511</v>
          </cell>
          <cell r="BN382">
            <v>190</v>
          </cell>
          <cell r="BO382">
            <v>1978</v>
          </cell>
          <cell r="BP382">
            <v>0</v>
          </cell>
          <cell r="BQ382">
            <v>2819</v>
          </cell>
        </row>
        <row r="383">
          <cell r="A383" t="str">
            <v>298000002042</v>
          </cell>
          <cell r="B383" t="str">
            <v>F2-BA-09</v>
          </cell>
          <cell r="C383" t="str">
            <v/>
          </cell>
          <cell r="D383" t="str">
            <v>FR Batter Hidratado #9 F2</v>
          </cell>
          <cell r="E383" t="str">
            <v>F2-BA-09</v>
          </cell>
          <cell r="F383" t="str">
            <v>SC</v>
          </cell>
          <cell r="G383" t="str">
            <v>UN</v>
          </cell>
          <cell r="H383" t="str">
            <v>04</v>
          </cell>
          <cell r="I383" t="b">
            <v>1</v>
          </cell>
          <cell r="J383" t="b">
            <v>1</v>
          </cell>
          <cell r="K383" t="b">
            <v>0</v>
          </cell>
          <cell r="L383" t="str">
            <v>Compra</v>
          </cell>
          <cell r="M383" t="str">
            <v>N</v>
          </cell>
          <cell r="N383" t="b">
            <v>0</v>
          </cell>
          <cell r="O383">
            <v>0</v>
          </cell>
          <cell r="P383" t="b">
            <v>0</v>
          </cell>
          <cell r="Q383" t="str">
            <v>INTERNO</v>
          </cell>
          <cell r="R383">
            <v>0</v>
          </cell>
          <cell r="S383" t="str">
            <v/>
          </cell>
          <cell r="T383">
            <v>0</v>
          </cell>
          <cell r="U383" t="str">
            <v/>
          </cell>
          <cell r="V383">
            <v>0</v>
          </cell>
          <cell r="W383" t="str">
            <v/>
          </cell>
          <cell r="X383">
            <v>0</v>
          </cell>
          <cell r="Y383" t="str">
            <v/>
          </cell>
          <cell r="Z383" t="str">
            <v/>
          </cell>
          <cell r="AA383" t="str">
            <v>Fracc</v>
          </cell>
          <cell r="AB383">
            <v>0</v>
          </cell>
          <cell r="AC383" t="str">
            <v/>
          </cell>
          <cell r="AD383" t="str">
            <v/>
          </cell>
          <cell r="AE383" t="str">
            <v/>
          </cell>
          <cell r="AF383" t="str">
            <v/>
          </cell>
          <cell r="AG383">
            <v>0</v>
          </cell>
          <cell r="AH383" t="str">
            <v>N-EST</v>
          </cell>
          <cell r="AI383">
            <v>0</v>
          </cell>
          <cell r="AJ383" t="str">
            <v/>
          </cell>
          <cell r="AK383" t="str">
            <v/>
          </cell>
          <cell r="AM383">
            <v>0</v>
          </cell>
          <cell r="AN383" t="str">
            <v>UN</v>
          </cell>
          <cell r="AO383" t="str">
            <v>***</v>
          </cell>
          <cell r="AP383" t="str">
            <v>zzzzzz</v>
          </cell>
          <cell r="AQ383" t="b">
            <v>0</v>
          </cell>
          <cell r="AR383" t="b">
            <v>0</v>
          </cell>
          <cell r="AS383">
            <v>1</v>
          </cell>
          <cell r="AT383">
            <v>0</v>
          </cell>
          <cell r="AU383">
            <v>1</v>
          </cell>
          <cell r="AV383">
            <v>0</v>
          </cell>
          <cell r="AW383" t="b">
            <v>0</v>
          </cell>
          <cell r="AX383" t="str">
            <v/>
          </cell>
          <cell r="AY383" t="b">
            <v>0</v>
          </cell>
          <cell r="AZ383" t="b">
            <v>0</v>
          </cell>
          <cell r="BA383">
            <v>0</v>
          </cell>
          <cell r="BB383">
            <v>120</v>
          </cell>
          <cell r="BC383">
            <v>90</v>
          </cell>
          <cell r="BD383" t="str">
            <v>LIB</v>
          </cell>
          <cell r="BE383" t="str">
            <v>LIB</v>
          </cell>
          <cell r="BF383">
            <v>1</v>
          </cell>
          <cell r="BG383">
            <v>0</v>
          </cell>
          <cell r="BH383" t="str">
            <v/>
          </cell>
          <cell r="BI383" t="str">
            <v/>
          </cell>
          <cell r="BJ383" t="str">
            <v/>
          </cell>
          <cell r="BK383" t="str">
            <v/>
          </cell>
          <cell r="BL383">
            <v>140</v>
          </cell>
          <cell r="BM383">
            <v>511</v>
          </cell>
          <cell r="BN383">
            <v>190</v>
          </cell>
          <cell r="BO383">
            <v>1978</v>
          </cell>
          <cell r="BP383">
            <v>0</v>
          </cell>
          <cell r="BQ383">
            <v>2819</v>
          </cell>
        </row>
        <row r="384">
          <cell r="A384" t="str">
            <v>298000002050</v>
          </cell>
          <cell r="B384" t="str">
            <v>BA-10</v>
          </cell>
          <cell r="C384" t="str">
            <v/>
          </cell>
          <cell r="D384" t="str">
            <v>FR Batter Hidratado #10</v>
          </cell>
          <cell r="E384" t="str">
            <v>BA-10</v>
          </cell>
          <cell r="F384" t="str">
            <v>AR</v>
          </cell>
          <cell r="G384" t="str">
            <v>UN</v>
          </cell>
          <cell r="H384" t="str">
            <v>04</v>
          </cell>
          <cell r="I384" t="b">
            <v>1</v>
          </cell>
          <cell r="J384" t="b">
            <v>1</v>
          </cell>
          <cell r="K384" t="b">
            <v>0</v>
          </cell>
          <cell r="L384" t="str">
            <v>Compra</v>
          </cell>
          <cell r="M384" t="str">
            <v>N</v>
          </cell>
          <cell r="N384" t="b">
            <v>0</v>
          </cell>
          <cell r="O384">
            <v>0</v>
          </cell>
          <cell r="P384" t="b">
            <v>0</v>
          </cell>
          <cell r="Q384" t="str">
            <v>INTERNO</v>
          </cell>
          <cell r="R384">
            <v>0</v>
          </cell>
          <cell r="S384" t="str">
            <v/>
          </cell>
          <cell r="T384">
            <v>0</v>
          </cell>
          <cell r="U384" t="str">
            <v/>
          </cell>
          <cell r="V384">
            <v>0</v>
          </cell>
          <cell r="W384" t="str">
            <v/>
          </cell>
          <cell r="X384">
            <v>0</v>
          </cell>
          <cell r="Y384" t="str">
            <v/>
          </cell>
          <cell r="Z384" t="str">
            <v/>
          </cell>
          <cell r="AA384" t="str">
            <v/>
          </cell>
          <cell r="AB384">
            <v>0</v>
          </cell>
          <cell r="AC384" t="str">
            <v/>
          </cell>
          <cell r="AD384" t="str">
            <v/>
          </cell>
          <cell r="AE384" t="str">
            <v/>
          </cell>
          <cell r="AF384" t="str">
            <v/>
          </cell>
          <cell r="AG384">
            <v>0</v>
          </cell>
          <cell r="AH384" t="str">
            <v>N-EST</v>
          </cell>
          <cell r="AI384">
            <v>0</v>
          </cell>
          <cell r="AJ384" t="str">
            <v/>
          </cell>
          <cell r="AK384" t="str">
            <v/>
          </cell>
          <cell r="AM384">
            <v>0</v>
          </cell>
          <cell r="AN384" t="str">
            <v>UN</v>
          </cell>
          <cell r="AO384" t="str">
            <v>***</v>
          </cell>
          <cell r="AP384" t="str">
            <v>zzzzzz</v>
          </cell>
          <cell r="AQ384" t="b">
            <v>0</v>
          </cell>
          <cell r="AR384" t="b">
            <v>0</v>
          </cell>
          <cell r="AS384">
            <v>0</v>
          </cell>
          <cell r="AT384">
            <v>0</v>
          </cell>
          <cell r="AU384">
            <v>1</v>
          </cell>
          <cell r="AV384">
            <v>0.01</v>
          </cell>
          <cell r="AW384" t="b">
            <v>0</v>
          </cell>
          <cell r="AX384" t="str">
            <v/>
          </cell>
          <cell r="AY384" t="b">
            <v>0</v>
          </cell>
          <cell r="AZ384" t="b">
            <v>0</v>
          </cell>
          <cell r="BA384">
            <v>0</v>
          </cell>
          <cell r="BB384">
            <v>0</v>
          </cell>
          <cell r="BC384">
            <v>0</v>
          </cell>
          <cell r="BD384" t="str">
            <v>LIB</v>
          </cell>
          <cell r="BE384" t="str">
            <v>LIB</v>
          </cell>
          <cell r="BF384">
            <v>1</v>
          </cell>
          <cell r="BG384">
            <v>0</v>
          </cell>
          <cell r="BH384" t="str">
            <v/>
          </cell>
          <cell r="BI384" t="str">
            <v/>
          </cell>
          <cell r="BJ384" t="str">
            <v/>
          </cell>
          <cell r="BK384" t="str">
            <v/>
          </cell>
          <cell r="BL384">
            <v>140</v>
          </cell>
          <cell r="BM384">
            <v>511</v>
          </cell>
          <cell r="BN384">
            <v>190</v>
          </cell>
          <cell r="BO384">
            <v>1978</v>
          </cell>
          <cell r="BP384">
            <v>0</v>
          </cell>
          <cell r="BQ384">
            <v>2819</v>
          </cell>
        </row>
        <row r="385">
          <cell r="A385" t="str">
            <v>298000002051</v>
          </cell>
          <cell r="B385" t="str">
            <v>F1-BA-10</v>
          </cell>
          <cell r="C385" t="str">
            <v/>
          </cell>
          <cell r="D385" t="str">
            <v>FR Batter Hidratado #10 F1</v>
          </cell>
          <cell r="E385" t="str">
            <v>F1-BA-10</v>
          </cell>
          <cell r="F385" t="str">
            <v>AR</v>
          </cell>
          <cell r="G385" t="str">
            <v>UN</v>
          </cell>
          <cell r="H385" t="str">
            <v>04</v>
          </cell>
          <cell r="I385" t="b">
            <v>1</v>
          </cell>
          <cell r="J385" t="b">
            <v>1</v>
          </cell>
          <cell r="K385" t="b">
            <v>0</v>
          </cell>
          <cell r="L385" t="str">
            <v>Compra</v>
          </cell>
          <cell r="M385" t="str">
            <v>N</v>
          </cell>
          <cell r="N385" t="b">
            <v>0</v>
          </cell>
          <cell r="O385">
            <v>0</v>
          </cell>
          <cell r="P385" t="b">
            <v>0</v>
          </cell>
          <cell r="Q385" t="str">
            <v>INTERNO</v>
          </cell>
          <cell r="R385">
            <v>0</v>
          </cell>
          <cell r="S385" t="str">
            <v/>
          </cell>
          <cell r="T385">
            <v>0</v>
          </cell>
          <cell r="U385" t="str">
            <v/>
          </cell>
          <cell r="V385">
            <v>0</v>
          </cell>
          <cell r="W385" t="str">
            <v/>
          </cell>
          <cell r="X385">
            <v>0</v>
          </cell>
          <cell r="Y385" t="str">
            <v/>
          </cell>
          <cell r="Z385" t="str">
            <v/>
          </cell>
          <cell r="AA385" t="str">
            <v/>
          </cell>
          <cell r="AB385">
            <v>0</v>
          </cell>
          <cell r="AC385" t="str">
            <v/>
          </cell>
          <cell r="AD385" t="str">
            <v/>
          </cell>
          <cell r="AE385" t="str">
            <v/>
          </cell>
          <cell r="AF385" t="str">
            <v/>
          </cell>
          <cell r="AG385">
            <v>0</v>
          </cell>
          <cell r="AH385" t="str">
            <v>N-EST</v>
          </cell>
          <cell r="AI385">
            <v>0</v>
          </cell>
          <cell r="AJ385" t="str">
            <v/>
          </cell>
          <cell r="AK385" t="str">
            <v/>
          </cell>
          <cell r="AM385">
            <v>0</v>
          </cell>
          <cell r="AN385" t="str">
            <v>UN</v>
          </cell>
          <cell r="AO385" t="str">
            <v>***</v>
          </cell>
          <cell r="AP385" t="str">
            <v>zzzzzz</v>
          </cell>
          <cell r="AQ385" t="b">
            <v>0</v>
          </cell>
          <cell r="AR385" t="b">
            <v>0</v>
          </cell>
          <cell r="AS385">
            <v>0</v>
          </cell>
          <cell r="AT385">
            <v>0</v>
          </cell>
          <cell r="AU385">
            <v>1</v>
          </cell>
          <cell r="AV385">
            <v>0.01</v>
          </cell>
          <cell r="AW385" t="b">
            <v>0</v>
          </cell>
          <cell r="AX385" t="str">
            <v/>
          </cell>
          <cell r="AY385" t="b">
            <v>0</v>
          </cell>
          <cell r="AZ385" t="b">
            <v>0</v>
          </cell>
          <cell r="BA385">
            <v>0</v>
          </cell>
          <cell r="BB385">
            <v>0</v>
          </cell>
          <cell r="BC385">
            <v>0</v>
          </cell>
          <cell r="BD385" t="str">
            <v>LIB</v>
          </cell>
          <cell r="BE385" t="str">
            <v>LIB</v>
          </cell>
          <cell r="BF385">
            <v>1</v>
          </cell>
          <cell r="BG385">
            <v>0</v>
          </cell>
          <cell r="BH385" t="str">
            <v/>
          </cell>
          <cell r="BI385" t="str">
            <v/>
          </cell>
          <cell r="BJ385" t="str">
            <v/>
          </cell>
          <cell r="BK385" t="str">
            <v/>
          </cell>
          <cell r="BL385">
            <v>140</v>
          </cell>
          <cell r="BM385">
            <v>511</v>
          </cell>
          <cell r="BN385">
            <v>190</v>
          </cell>
          <cell r="BO385">
            <v>1978</v>
          </cell>
          <cell r="BP385">
            <v>0</v>
          </cell>
          <cell r="BQ385">
            <v>2819</v>
          </cell>
        </row>
        <row r="386">
          <cell r="A386" t="str">
            <v>298000002052</v>
          </cell>
          <cell r="B386" t="str">
            <v>F2-BA-10</v>
          </cell>
          <cell r="C386" t="str">
            <v/>
          </cell>
          <cell r="D386" t="str">
            <v>FR Batter Hidratado #10 F2</v>
          </cell>
          <cell r="E386" t="str">
            <v>F2-BA-10</v>
          </cell>
          <cell r="F386" t="str">
            <v>AR</v>
          </cell>
          <cell r="G386" t="str">
            <v>UN</v>
          </cell>
          <cell r="H386" t="str">
            <v>04</v>
          </cell>
          <cell r="I386" t="b">
            <v>1</v>
          </cell>
          <cell r="J386" t="b">
            <v>1</v>
          </cell>
          <cell r="K386" t="b">
            <v>0</v>
          </cell>
          <cell r="L386" t="str">
            <v>Compra</v>
          </cell>
          <cell r="M386" t="str">
            <v>N</v>
          </cell>
          <cell r="N386" t="b">
            <v>0</v>
          </cell>
          <cell r="O386">
            <v>0</v>
          </cell>
          <cell r="P386" t="b">
            <v>0</v>
          </cell>
          <cell r="Q386" t="str">
            <v>INTERNO</v>
          </cell>
          <cell r="R386">
            <v>0</v>
          </cell>
          <cell r="S386" t="str">
            <v/>
          </cell>
          <cell r="T386">
            <v>0</v>
          </cell>
          <cell r="U386" t="str">
            <v/>
          </cell>
          <cell r="V386">
            <v>0</v>
          </cell>
          <cell r="W386" t="str">
            <v/>
          </cell>
          <cell r="X386">
            <v>0</v>
          </cell>
          <cell r="Y386" t="str">
            <v/>
          </cell>
          <cell r="Z386" t="str">
            <v/>
          </cell>
          <cell r="AA386" t="str">
            <v/>
          </cell>
          <cell r="AB386">
            <v>0</v>
          </cell>
          <cell r="AC386" t="str">
            <v/>
          </cell>
          <cell r="AD386" t="str">
            <v/>
          </cell>
          <cell r="AE386" t="str">
            <v/>
          </cell>
          <cell r="AF386" t="str">
            <v/>
          </cell>
          <cell r="AG386">
            <v>0</v>
          </cell>
          <cell r="AH386" t="str">
            <v>N-EST</v>
          </cell>
          <cell r="AI386">
            <v>0</v>
          </cell>
          <cell r="AJ386" t="str">
            <v/>
          </cell>
          <cell r="AK386" t="str">
            <v/>
          </cell>
          <cell r="AM386">
            <v>0</v>
          </cell>
          <cell r="AN386" t="str">
            <v>UN</v>
          </cell>
          <cell r="AO386" t="str">
            <v>***</v>
          </cell>
          <cell r="AP386" t="str">
            <v>zzzzzz</v>
          </cell>
          <cell r="AQ386" t="b">
            <v>0</v>
          </cell>
          <cell r="AR386" t="b">
            <v>0</v>
          </cell>
          <cell r="AS386">
            <v>0</v>
          </cell>
          <cell r="AT386">
            <v>0</v>
          </cell>
          <cell r="AU386">
            <v>1</v>
          </cell>
          <cell r="AV386">
            <v>0.01</v>
          </cell>
          <cell r="AW386" t="b">
            <v>0</v>
          </cell>
          <cell r="AX386" t="str">
            <v/>
          </cell>
          <cell r="AY386" t="b">
            <v>0</v>
          </cell>
          <cell r="AZ386" t="b">
            <v>0</v>
          </cell>
          <cell r="BA386">
            <v>0</v>
          </cell>
          <cell r="BB386">
            <v>0</v>
          </cell>
          <cell r="BC386">
            <v>0</v>
          </cell>
          <cell r="BD386" t="str">
            <v>LIB</v>
          </cell>
          <cell r="BE386" t="str">
            <v>LIB</v>
          </cell>
          <cell r="BF386">
            <v>1</v>
          </cell>
          <cell r="BG386">
            <v>0</v>
          </cell>
          <cell r="BH386" t="str">
            <v/>
          </cell>
          <cell r="BI386" t="str">
            <v/>
          </cell>
          <cell r="BJ386" t="str">
            <v/>
          </cell>
          <cell r="BK386" t="str">
            <v/>
          </cell>
          <cell r="BL386">
            <v>140</v>
          </cell>
          <cell r="BM386">
            <v>511</v>
          </cell>
          <cell r="BN386">
            <v>190</v>
          </cell>
          <cell r="BO386">
            <v>1978</v>
          </cell>
          <cell r="BP386">
            <v>0</v>
          </cell>
          <cell r="BQ386">
            <v>2819</v>
          </cell>
        </row>
        <row r="387">
          <cell r="A387" t="str">
            <v>298000002060</v>
          </cell>
          <cell r="B387" t="str">
            <v>BA-11</v>
          </cell>
          <cell r="C387" t="str">
            <v/>
          </cell>
          <cell r="D387" t="str">
            <v>FR Batter Hidratado #11</v>
          </cell>
          <cell r="E387" t="str">
            <v>BA-11</v>
          </cell>
          <cell r="F387" t="str">
            <v>PT</v>
          </cell>
          <cell r="G387" t="str">
            <v>UN</v>
          </cell>
          <cell r="H387" t="str">
            <v>04</v>
          </cell>
          <cell r="I387" t="b">
            <v>1</v>
          </cell>
          <cell r="J387" t="b">
            <v>1</v>
          </cell>
          <cell r="K387" t="b">
            <v>0</v>
          </cell>
          <cell r="L387" t="str">
            <v>Compra</v>
          </cell>
          <cell r="M387" t="str">
            <v>N</v>
          </cell>
          <cell r="N387" t="b">
            <v>0</v>
          </cell>
          <cell r="O387">
            <v>0</v>
          </cell>
          <cell r="P387" t="b">
            <v>0</v>
          </cell>
          <cell r="Q387" t="str">
            <v>INTERNO</v>
          </cell>
          <cell r="R387">
            <v>0</v>
          </cell>
          <cell r="S387" t="str">
            <v/>
          </cell>
          <cell r="T387">
            <v>0</v>
          </cell>
          <cell r="U387" t="str">
            <v/>
          </cell>
          <cell r="V387">
            <v>0</v>
          </cell>
          <cell r="W387" t="str">
            <v/>
          </cell>
          <cell r="X387">
            <v>0</v>
          </cell>
          <cell r="Y387" t="str">
            <v/>
          </cell>
          <cell r="Z387" t="str">
            <v/>
          </cell>
          <cell r="AA387" t="str">
            <v>Fracc</v>
          </cell>
          <cell r="AB387">
            <v>0</v>
          </cell>
          <cell r="AC387" t="str">
            <v/>
          </cell>
          <cell r="AD387" t="str">
            <v/>
          </cell>
          <cell r="AE387" t="str">
            <v/>
          </cell>
          <cell r="AF387" t="str">
            <v/>
          </cell>
          <cell r="AG387">
            <v>0</v>
          </cell>
          <cell r="AH387" t="str">
            <v>N-EST</v>
          </cell>
          <cell r="AI387">
            <v>0</v>
          </cell>
          <cell r="AJ387" t="str">
            <v/>
          </cell>
          <cell r="AK387" t="str">
            <v/>
          </cell>
          <cell r="AM387">
            <v>0</v>
          </cell>
          <cell r="AN387" t="str">
            <v>UN</v>
          </cell>
          <cell r="AO387" t="str">
            <v>***</v>
          </cell>
          <cell r="AP387" t="str">
            <v>zzzzzz</v>
          </cell>
          <cell r="AQ387" t="b">
            <v>0</v>
          </cell>
          <cell r="AR387" t="b">
            <v>0</v>
          </cell>
          <cell r="AS387">
            <v>1</v>
          </cell>
          <cell r="AT387">
            <v>0</v>
          </cell>
          <cell r="AU387">
            <v>1</v>
          </cell>
          <cell r="AV387">
            <v>0</v>
          </cell>
          <cell r="AW387" t="b">
            <v>0</v>
          </cell>
          <cell r="AX387" t="str">
            <v/>
          </cell>
          <cell r="AY387" t="b">
            <v>0</v>
          </cell>
          <cell r="AZ387" t="b">
            <v>0</v>
          </cell>
          <cell r="BA387">
            <v>0</v>
          </cell>
          <cell r="BB387">
            <v>120</v>
          </cell>
          <cell r="BC387">
            <v>90</v>
          </cell>
          <cell r="BD387" t="str">
            <v>LIB</v>
          </cell>
          <cell r="BE387" t="str">
            <v>LIB</v>
          </cell>
          <cell r="BF387">
            <v>1</v>
          </cell>
          <cell r="BG387">
            <v>0</v>
          </cell>
          <cell r="BH387" t="str">
            <v/>
          </cell>
          <cell r="BI387" t="str">
            <v/>
          </cell>
          <cell r="BJ387" t="str">
            <v/>
          </cell>
          <cell r="BK387" t="str">
            <v/>
          </cell>
          <cell r="BL387">
            <v>140</v>
          </cell>
          <cell r="BM387">
            <v>511</v>
          </cell>
          <cell r="BN387">
            <v>190</v>
          </cell>
          <cell r="BO387">
            <v>1978</v>
          </cell>
          <cell r="BP387">
            <v>0</v>
          </cell>
          <cell r="BQ387">
            <v>2819</v>
          </cell>
        </row>
        <row r="388">
          <cell r="A388" t="str">
            <v>298000002061</v>
          </cell>
          <cell r="B388" t="str">
            <v>F1-BA-11</v>
          </cell>
          <cell r="C388" t="str">
            <v/>
          </cell>
          <cell r="D388" t="str">
            <v>FR Batter Hidratado #11 F1</v>
          </cell>
          <cell r="E388" t="str">
            <v>F1-BA-11</v>
          </cell>
          <cell r="F388" t="str">
            <v>SC</v>
          </cell>
          <cell r="G388" t="str">
            <v>UN</v>
          </cell>
          <cell r="H388" t="str">
            <v>04</v>
          </cell>
          <cell r="I388" t="b">
            <v>1</v>
          </cell>
          <cell r="J388" t="b">
            <v>1</v>
          </cell>
          <cell r="K388" t="b">
            <v>0</v>
          </cell>
          <cell r="L388" t="str">
            <v>Compra</v>
          </cell>
          <cell r="M388" t="str">
            <v>N</v>
          </cell>
          <cell r="N388" t="b">
            <v>0</v>
          </cell>
          <cell r="O388">
            <v>0</v>
          </cell>
          <cell r="P388" t="b">
            <v>0</v>
          </cell>
          <cell r="Q388" t="str">
            <v>INTERNO</v>
          </cell>
          <cell r="R388">
            <v>0</v>
          </cell>
          <cell r="S388" t="str">
            <v/>
          </cell>
          <cell r="T388">
            <v>0</v>
          </cell>
          <cell r="U388" t="str">
            <v/>
          </cell>
          <cell r="V388">
            <v>0</v>
          </cell>
          <cell r="W388" t="str">
            <v/>
          </cell>
          <cell r="X388">
            <v>0</v>
          </cell>
          <cell r="Y388" t="str">
            <v/>
          </cell>
          <cell r="Z388" t="str">
            <v/>
          </cell>
          <cell r="AA388" t="str">
            <v>Fracc</v>
          </cell>
          <cell r="AB388">
            <v>0</v>
          </cell>
          <cell r="AC388" t="str">
            <v/>
          </cell>
          <cell r="AD388" t="str">
            <v/>
          </cell>
          <cell r="AE388" t="str">
            <v/>
          </cell>
          <cell r="AF388" t="str">
            <v/>
          </cell>
          <cell r="AG388">
            <v>0</v>
          </cell>
          <cell r="AH388" t="str">
            <v>N-EST</v>
          </cell>
          <cell r="AI388">
            <v>0</v>
          </cell>
          <cell r="AJ388" t="str">
            <v/>
          </cell>
          <cell r="AK388" t="str">
            <v/>
          </cell>
          <cell r="AM388">
            <v>0</v>
          </cell>
          <cell r="AN388" t="str">
            <v>UN</v>
          </cell>
          <cell r="AO388" t="str">
            <v>***</v>
          </cell>
          <cell r="AP388" t="str">
            <v>zzzzzz</v>
          </cell>
          <cell r="AQ388" t="b">
            <v>0</v>
          </cell>
          <cell r="AR388" t="b">
            <v>0</v>
          </cell>
          <cell r="AS388">
            <v>1</v>
          </cell>
          <cell r="AT388">
            <v>0</v>
          </cell>
          <cell r="AU388">
            <v>1</v>
          </cell>
          <cell r="AV388">
            <v>0</v>
          </cell>
          <cell r="AW388" t="b">
            <v>0</v>
          </cell>
          <cell r="AX388" t="str">
            <v/>
          </cell>
          <cell r="AY388" t="b">
            <v>0</v>
          </cell>
          <cell r="AZ388" t="b">
            <v>0</v>
          </cell>
          <cell r="BA388">
            <v>0</v>
          </cell>
          <cell r="BB388">
            <v>120</v>
          </cell>
          <cell r="BC388">
            <v>90</v>
          </cell>
          <cell r="BD388" t="str">
            <v>LIB</v>
          </cell>
          <cell r="BE388" t="str">
            <v>LIB</v>
          </cell>
          <cell r="BF388">
            <v>1</v>
          </cell>
          <cell r="BG388">
            <v>0</v>
          </cell>
          <cell r="BH388" t="str">
            <v/>
          </cell>
          <cell r="BI388" t="str">
            <v/>
          </cell>
          <cell r="BJ388" t="str">
            <v/>
          </cell>
          <cell r="BK388" t="str">
            <v/>
          </cell>
          <cell r="BL388">
            <v>140</v>
          </cell>
          <cell r="BM388">
            <v>511</v>
          </cell>
          <cell r="BN388">
            <v>190</v>
          </cell>
          <cell r="BO388">
            <v>1978</v>
          </cell>
          <cell r="BP388">
            <v>0</v>
          </cell>
          <cell r="BQ388">
            <v>2819</v>
          </cell>
        </row>
        <row r="389">
          <cell r="A389" t="str">
            <v>298000002062</v>
          </cell>
          <cell r="B389" t="str">
            <v>F2-BA-11</v>
          </cell>
          <cell r="C389" t="str">
            <v/>
          </cell>
          <cell r="D389" t="str">
            <v>FR Batter Hidratado #11 F2</v>
          </cell>
          <cell r="E389" t="str">
            <v>F2-BA-11</v>
          </cell>
          <cell r="F389" t="str">
            <v>SC</v>
          </cell>
          <cell r="G389" t="str">
            <v>UN</v>
          </cell>
          <cell r="H389" t="str">
            <v>04</v>
          </cell>
          <cell r="I389" t="b">
            <v>1</v>
          </cell>
          <cell r="J389" t="b">
            <v>1</v>
          </cell>
          <cell r="K389" t="b">
            <v>0</v>
          </cell>
          <cell r="L389" t="str">
            <v>Compra</v>
          </cell>
          <cell r="M389" t="str">
            <v>N</v>
          </cell>
          <cell r="N389" t="b">
            <v>0</v>
          </cell>
          <cell r="O389">
            <v>0</v>
          </cell>
          <cell r="P389" t="b">
            <v>0</v>
          </cell>
          <cell r="Q389" t="str">
            <v>INTERNO</v>
          </cell>
          <cell r="R389">
            <v>0</v>
          </cell>
          <cell r="S389" t="str">
            <v/>
          </cell>
          <cell r="T389">
            <v>0</v>
          </cell>
          <cell r="U389" t="str">
            <v/>
          </cell>
          <cell r="V389">
            <v>0</v>
          </cell>
          <cell r="W389" t="str">
            <v/>
          </cell>
          <cell r="X389">
            <v>0</v>
          </cell>
          <cell r="Y389" t="str">
            <v/>
          </cell>
          <cell r="Z389" t="str">
            <v/>
          </cell>
          <cell r="AA389" t="str">
            <v>Fracc</v>
          </cell>
          <cell r="AB389">
            <v>0</v>
          </cell>
          <cell r="AC389" t="str">
            <v/>
          </cell>
          <cell r="AD389" t="str">
            <v/>
          </cell>
          <cell r="AE389" t="str">
            <v/>
          </cell>
          <cell r="AF389" t="str">
            <v/>
          </cell>
          <cell r="AG389">
            <v>0</v>
          </cell>
          <cell r="AH389" t="str">
            <v>N-EST</v>
          </cell>
          <cell r="AI389">
            <v>0</v>
          </cell>
          <cell r="AJ389" t="str">
            <v/>
          </cell>
          <cell r="AK389" t="str">
            <v/>
          </cell>
          <cell r="AM389">
            <v>0</v>
          </cell>
          <cell r="AN389" t="str">
            <v>UN</v>
          </cell>
          <cell r="AO389" t="str">
            <v>***</v>
          </cell>
          <cell r="AP389" t="str">
            <v>zzzzzz</v>
          </cell>
          <cell r="AQ389" t="b">
            <v>0</v>
          </cell>
          <cell r="AR389" t="b">
            <v>0</v>
          </cell>
          <cell r="AS389">
            <v>1</v>
          </cell>
          <cell r="AT389">
            <v>0</v>
          </cell>
          <cell r="AU389">
            <v>1</v>
          </cell>
          <cell r="AV389">
            <v>0</v>
          </cell>
          <cell r="AW389" t="b">
            <v>0</v>
          </cell>
          <cell r="AX389" t="str">
            <v/>
          </cell>
          <cell r="AY389" t="b">
            <v>0</v>
          </cell>
          <cell r="AZ389" t="b">
            <v>0</v>
          </cell>
          <cell r="BA389">
            <v>0</v>
          </cell>
          <cell r="BB389">
            <v>120</v>
          </cell>
          <cell r="BC389">
            <v>90</v>
          </cell>
          <cell r="BD389" t="str">
            <v>LIB</v>
          </cell>
          <cell r="BE389" t="str">
            <v>LIB</v>
          </cell>
          <cell r="BF389">
            <v>1</v>
          </cell>
          <cell r="BG389">
            <v>0</v>
          </cell>
          <cell r="BH389" t="str">
            <v/>
          </cell>
          <cell r="BI389" t="str">
            <v/>
          </cell>
          <cell r="BJ389" t="str">
            <v/>
          </cell>
          <cell r="BK389" t="str">
            <v/>
          </cell>
          <cell r="BL389">
            <v>140</v>
          </cell>
          <cell r="BM389">
            <v>511</v>
          </cell>
          <cell r="BN389">
            <v>190</v>
          </cell>
          <cell r="BO389">
            <v>1978</v>
          </cell>
          <cell r="BP389">
            <v>0</v>
          </cell>
          <cell r="BQ389">
            <v>2819</v>
          </cell>
        </row>
        <row r="390">
          <cell r="A390" t="str">
            <v>298000005010</v>
          </cell>
          <cell r="B390" t="str">
            <v>RB-01</v>
          </cell>
          <cell r="C390" t="str">
            <v/>
          </cell>
          <cell r="D390" t="str">
            <v>FR Rebozadores preparados#1</v>
          </cell>
          <cell r="E390" t="str">
            <v>RB-01</v>
          </cell>
          <cell r="F390" t="str">
            <v>SC</v>
          </cell>
          <cell r="G390" t="str">
            <v>UN</v>
          </cell>
          <cell r="H390" t="str">
            <v>04</v>
          </cell>
          <cell r="I390" t="b">
            <v>1</v>
          </cell>
          <cell r="J390" t="b">
            <v>1</v>
          </cell>
          <cell r="K390" t="b">
            <v>0</v>
          </cell>
          <cell r="L390" t="str">
            <v>Compra</v>
          </cell>
          <cell r="M390" t="str">
            <v>N</v>
          </cell>
          <cell r="N390" t="b">
            <v>0</v>
          </cell>
          <cell r="O390">
            <v>0</v>
          </cell>
          <cell r="P390" t="b">
            <v>0</v>
          </cell>
          <cell r="Q390" t="str">
            <v>INTERNO</v>
          </cell>
          <cell r="R390">
            <v>0</v>
          </cell>
          <cell r="S390" t="str">
            <v/>
          </cell>
          <cell r="T390">
            <v>0</v>
          </cell>
          <cell r="U390" t="str">
            <v/>
          </cell>
          <cell r="V390">
            <v>0</v>
          </cell>
          <cell r="W390" t="str">
            <v/>
          </cell>
          <cell r="X390">
            <v>0</v>
          </cell>
          <cell r="Y390" t="str">
            <v/>
          </cell>
          <cell r="Z390" t="str">
            <v/>
          </cell>
          <cell r="AA390" t="str">
            <v>Fracc</v>
          </cell>
          <cell r="AB390">
            <v>0</v>
          </cell>
          <cell r="AC390" t="str">
            <v/>
          </cell>
          <cell r="AD390" t="str">
            <v/>
          </cell>
          <cell r="AE390" t="str">
            <v/>
          </cell>
          <cell r="AF390" t="str">
            <v/>
          </cell>
          <cell r="AG390">
            <v>0</v>
          </cell>
          <cell r="AH390" t="str">
            <v>N-EST</v>
          </cell>
          <cell r="AI390">
            <v>0</v>
          </cell>
          <cell r="AJ390" t="str">
            <v/>
          </cell>
          <cell r="AK390" t="str">
            <v/>
          </cell>
          <cell r="AM390">
            <v>0</v>
          </cell>
          <cell r="AN390" t="str">
            <v>UN</v>
          </cell>
          <cell r="AO390" t="str">
            <v>***</v>
          </cell>
          <cell r="AP390" t="str">
            <v>zzzzzz</v>
          </cell>
          <cell r="AQ390" t="b">
            <v>0</v>
          </cell>
          <cell r="AR390" t="b">
            <v>0</v>
          </cell>
          <cell r="AS390">
            <v>1</v>
          </cell>
          <cell r="AT390">
            <v>0</v>
          </cell>
          <cell r="AU390">
            <v>1</v>
          </cell>
          <cell r="AV390">
            <v>0</v>
          </cell>
          <cell r="AW390" t="b">
            <v>0</v>
          </cell>
          <cell r="AX390" t="str">
            <v/>
          </cell>
          <cell r="AY390" t="b">
            <v>0</v>
          </cell>
          <cell r="AZ390" t="b">
            <v>0</v>
          </cell>
          <cell r="BA390">
            <v>0</v>
          </cell>
          <cell r="BB390">
            <v>120</v>
          </cell>
          <cell r="BC390">
            <v>90</v>
          </cell>
          <cell r="BD390" t="str">
            <v>LIB</v>
          </cell>
          <cell r="BE390" t="str">
            <v>LIB</v>
          </cell>
          <cell r="BF390">
            <v>1</v>
          </cell>
          <cell r="BG390">
            <v>0</v>
          </cell>
          <cell r="BH390" t="str">
            <v/>
          </cell>
          <cell r="BI390" t="str">
            <v/>
          </cell>
          <cell r="BJ390" t="str">
            <v/>
          </cell>
          <cell r="BK390" t="str">
            <v/>
          </cell>
          <cell r="BL390">
            <v>140</v>
          </cell>
          <cell r="BM390">
            <v>511</v>
          </cell>
          <cell r="BN390">
            <v>190</v>
          </cell>
          <cell r="BO390">
            <v>1978</v>
          </cell>
          <cell r="BP390">
            <v>0</v>
          </cell>
          <cell r="BQ390">
            <v>2819</v>
          </cell>
        </row>
        <row r="391">
          <cell r="A391" t="str">
            <v>298000005011</v>
          </cell>
          <cell r="B391" t="str">
            <v>F1-RB-01</v>
          </cell>
          <cell r="C391" t="str">
            <v/>
          </cell>
          <cell r="D391" t="str">
            <v>FR Rebozadores preparados#1 F1</v>
          </cell>
          <cell r="E391" t="str">
            <v>F1-RB-01</v>
          </cell>
          <cell r="F391" t="str">
            <v>SC</v>
          </cell>
          <cell r="G391" t="str">
            <v>UN</v>
          </cell>
          <cell r="H391" t="str">
            <v>04</v>
          </cell>
          <cell r="I391" t="b">
            <v>1</v>
          </cell>
          <cell r="J391" t="b">
            <v>1</v>
          </cell>
          <cell r="K391" t="b">
            <v>0</v>
          </cell>
          <cell r="L391" t="str">
            <v>Compra</v>
          </cell>
          <cell r="M391" t="str">
            <v>N</v>
          </cell>
          <cell r="N391" t="b">
            <v>0</v>
          </cell>
          <cell r="O391">
            <v>0</v>
          </cell>
          <cell r="P391" t="b">
            <v>0</v>
          </cell>
          <cell r="Q391" t="str">
            <v>INTERNO</v>
          </cell>
          <cell r="R391">
            <v>0</v>
          </cell>
          <cell r="S391" t="str">
            <v/>
          </cell>
          <cell r="T391">
            <v>0</v>
          </cell>
          <cell r="U391" t="str">
            <v/>
          </cell>
          <cell r="V391">
            <v>0</v>
          </cell>
          <cell r="W391" t="str">
            <v/>
          </cell>
          <cell r="X391">
            <v>0</v>
          </cell>
          <cell r="Y391" t="str">
            <v/>
          </cell>
          <cell r="Z391" t="str">
            <v/>
          </cell>
          <cell r="AA391" t="str">
            <v>Fracc</v>
          </cell>
          <cell r="AB391">
            <v>0</v>
          </cell>
          <cell r="AC391" t="str">
            <v/>
          </cell>
          <cell r="AD391" t="str">
            <v/>
          </cell>
          <cell r="AE391" t="str">
            <v/>
          </cell>
          <cell r="AF391" t="str">
            <v/>
          </cell>
          <cell r="AG391">
            <v>0</v>
          </cell>
          <cell r="AH391" t="str">
            <v>N-EST</v>
          </cell>
          <cell r="AI391">
            <v>0</v>
          </cell>
          <cell r="AJ391" t="str">
            <v/>
          </cell>
          <cell r="AK391" t="str">
            <v/>
          </cell>
          <cell r="AM391">
            <v>0</v>
          </cell>
          <cell r="AN391" t="str">
            <v>UN</v>
          </cell>
          <cell r="AO391" t="str">
            <v>***</v>
          </cell>
          <cell r="AP391" t="str">
            <v>zzzzzz</v>
          </cell>
          <cell r="AQ391" t="b">
            <v>0</v>
          </cell>
          <cell r="AR391" t="b">
            <v>0</v>
          </cell>
          <cell r="AS391">
            <v>1</v>
          </cell>
          <cell r="AT391">
            <v>0</v>
          </cell>
          <cell r="AU391">
            <v>1</v>
          </cell>
          <cell r="AV391">
            <v>0</v>
          </cell>
          <cell r="AW391" t="b">
            <v>0</v>
          </cell>
          <cell r="AX391" t="str">
            <v/>
          </cell>
          <cell r="AY391" t="b">
            <v>0</v>
          </cell>
          <cell r="AZ391" t="b">
            <v>0</v>
          </cell>
          <cell r="BA391">
            <v>0</v>
          </cell>
          <cell r="BB391">
            <v>120</v>
          </cell>
          <cell r="BC391">
            <v>90</v>
          </cell>
          <cell r="BD391" t="str">
            <v>LIB</v>
          </cell>
          <cell r="BE391" t="str">
            <v>LIB</v>
          </cell>
          <cell r="BF391">
            <v>1</v>
          </cell>
          <cell r="BG391">
            <v>0</v>
          </cell>
          <cell r="BH391" t="str">
            <v/>
          </cell>
          <cell r="BI391" t="str">
            <v/>
          </cell>
          <cell r="BJ391" t="str">
            <v/>
          </cell>
          <cell r="BK391" t="str">
            <v/>
          </cell>
          <cell r="BL391">
            <v>140</v>
          </cell>
          <cell r="BM391">
            <v>511</v>
          </cell>
          <cell r="BN391">
            <v>190</v>
          </cell>
          <cell r="BO391">
            <v>1978</v>
          </cell>
          <cell r="BP391">
            <v>0</v>
          </cell>
          <cell r="BQ391">
            <v>2819</v>
          </cell>
        </row>
        <row r="392">
          <cell r="A392" t="str">
            <v>298000010901</v>
          </cell>
          <cell r="B392" t="str">
            <v/>
          </cell>
          <cell r="C392" t="str">
            <v/>
          </cell>
          <cell r="D392" t="str">
            <v>BORRAR</v>
          </cell>
          <cell r="E392" t="str">
            <v/>
          </cell>
          <cell r="F392" t="str">
            <v>SC</v>
          </cell>
          <cell r="G392" t="str">
            <v>01</v>
          </cell>
          <cell r="H392" t="str">
            <v>04</v>
          </cell>
          <cell r="I392" t="b">
            <v>1</v>
          </cell>
          <cell r="J392" t="b">
            <v>0</v>
          </cell>
          <cell r="K392" t="b">
            <v>0</v>
          </cell>
          <cell r="L392" t="str">
            <v>Compra</v>
          </cell>
          <cell r="M392" t="str">
            <v>N</v>
          </cell>
          <cell r="N392" t="b">
            <v>0</v>
          </cell>
          <cell r="O392">
            <v>0</v>
          </cell>
          <cell r="P392" t="b">
            <v>0</v>
          </cell>
          <cell r="Q392" t="str">
            <v>INTERNO</v>
          </cell>
          <cell r="R392">
            <v>0</v>
          </cell>
          <cell r="S392" t="str">
            <v/>
          </cell>
          <cell r="T392">
            <v>0</v>
          </cell>
          <cell r="U392" t="str">
            <v/>
          </cell>
          <cell r="V392">
            <v>0</v>
          </cell>
          <cell r="W392" t="str">
            <v/>
          </cell>
          <cell r="X392">
            <v>0</v>
          </cell>
          <cell r="Y392" t="str">
            <v/>
          </cell>
          <cell r="Z392" t="str">
            <v/>
          </cell>
          <cell r="AA392" t="str">
            <v>Fracci</v>
          </cell>
          <cell r="AB392">
            <v>0</v>
          </cell>
          <cell r="AC392" t="str">
            <v/>
          </cell>
          <cell r="AD392" t="str">
            <v/>
          </cell>
          <cell r="AE392" t="str">
            <v/>
          </cell>
          <cell r="AF392" t="str">
            <v/>
          </cell>
          <cell r="AG392">
            <v>0</v>
          </cell>
          <cell r="AH392" t="str">
            <v>N-EST</v>
          </cell>
          <cell r="AI392">
            <v>0</v>
          </cell>
          <cell r="AJ392" t="str">
            <v/>
          </cell>
          <cell r="AK392" t="str">
            <v/>
          </cell>
          <cell r="AM392">
            <v>0</v>
          </cell>
          <cell r="AN392" t="str">
            <v/>
          </cell>
          <cell r="AO392" t="str">
            <v>***</v>
          </cell>
          <cell r="AP392" t="str">
            <v>zzzzzz</v>
          </cell>
          <cell r="AQ392" t="b">
            <v>0</v>
          </cell>
          <cell r="AR392" t="b">
            <v>0</v>
          </cell>
          <cell r="AS392">
            <v>1</v>
          </cell>
          <cell r="AT392">
            <v>0</v>
          </cell>
          <cell r="AU392">
            <v>1</v>
          </cell>
          <cell r="AV392">
            <v>0</v>
          </cell>
          <cell r="AW392" t="b">
            <v>0</v>
          </cell>
          <cell r="AX392" t="str">
            <v/>
          </cell>
          <cell r="AY392" t="b">
            <v>0</v>
          </cell>
          <cell r="AZ392" t="b">
            <v>0</v>
          </cell>
          <cell r="BA392">
            <v>0</v>
          </cell>
          <cell r="BB392">
            <v>120</v>
          </cell>
          <cell r="BC392">
            <v>90</v>
          </cell>
          <cell r="BD392" t="str">
            <v>LIB</v>
          </cell>
          <cell r="BE392" t="str">
            <v>LIB</v>
          </cell>
          <cell r="BF392">
            <v>1</v>
          </cell>
          <cell r="BG392">
            <v>0</v>
          </cell>
          <cell r="BH392" t="str">
            <v/>
          </cell>
          <cell r="BI392" t="str">
            <v/>
          </cell>
          <cell r="BJ392" t="str">
            <v/>
          </cell>
          <cell r="BK392" t="str">
            <v/>
          </cell>
          <cell r="BL392">
            <v>140</v>
          </cell>
          <cell r="BM392">
            <v>511</v>
          </cell>
          <cell r="BN392">
            <v>190</v>
          </cell>
          <cell r="BO392">
            <v>1978</v>
          </cell>
          <cell r="BP392">
            <v>0</v>
          </cell>
          <cell r="BQ392">
            <v>2819</v>
          </cell>
        </row>
        <row r="393">
          <cell r="A393" t="str">
            <v>298000011001</v>
          </cell>
          <cell r="B393" t="str">
            <v/>
          </cell>
          <cell r="C393" t="str">
            <v/>
          </cell>
          <cell r="D393" t="str">
            <v>BORRAR</v>
          </cell>
          <cell r="E393" t="str">
            <v/>
          </cell>
          <cell r="F393" t="str">
            <v>SC</v>
          </cell>
          <cell r="G393" t="str">
            <v>01</v>
          </cell>
          <cell r="H393" t="str">
            <v>04</v>
          </cell>
          <cell r="I393" t="b">
            <v>1</v>
          </cell>
          <cell r="J393" t="b">
            <v>0</v>
          </cell>
          <cell r="K393" t="b">
            <v>0</v>
          </cell>
          <cell r="L393" t="str">
            <v>Compra</v>
          </cell>
          <cell r="M393" t="str">
            <v>N</v>
          </cell>
          <cell r="N393" t="b">
            <v>0</v>
          </cell>
          <cell r="O393">
            <v>0</v>
          </cell>
          <cell r="P393" t="b">
            <v>0</v>
          </cell>
          <cell r="Q393" t="str">
            <v>INTERNO</v>
          </cell>
          <cell r="R393">
            <v>0</v>
          </cell>
          <cell r="S393" t="str">
            <v/>
          </cell>
          <cell r="T393">
            <v>0</v>
          </cell>
          <cell r="U393" t="str">
            <v/>
          </cell>
          <cell r="V393">
            <v>0</v>
          </cell>
          <cell r="W393" t="str">
            <v/>
          </cell>
          <cell r="X393">
            <v>0</v>
          </cell>
          <cell r="Y393" t="str">
            <v/>
          </cell>
          <cell r="Z393" t="str">
            <v/>
          </cell>
          <cell r="AA393" t="str">
            <v>Fracci</v>
          </cell>
          <cell r="AB393">
            <v>0</v>
          </cell>
          <cell r="AC393" t="str">
            <v/>
          </cell>
          <cell r="AD393" t="str">
            <v/>
          </cell>
          <cell r="AE393" t="str">
            <v/>
          </cell>
          <cell r="AF393" t="str">
            <v/>
          </cell>
          <cell r="AG393">
            <v>0</v>
          </cell>
          <cell r="AH393" t="str">
            <v>N-EST</v>
          </cell>
          <cell r="AI393">
            <v>0</v>
          </cell>
          <cell r="AJ393" t="str">
            <v/>
          </cell>
          <cell r="AK393" t="str">
            <v/>
          </cell>
          <cell r="AM393">
            <v>0</v>
          </cell>
          <cell r="AN393" t="str">
            <v/>
          </cell>
          <cell r="AO393" t="str">
            <v>***</v>
          </cell>
          <cell r="AP393" t="str">
            <v>zzzzzz</v>
          </cell>
          <cell r="AQ393" t="b">
            <v>0</v>
          </cell>
          <cell r="AR393" t="b">
            <v>0</v>
          </cell>
          <cell r="AS393">
            <v>1</v>
          </cell>
          <cell r="AT393">
            <v>0</v>
          </cell>
          <cell r="AU393">
            <v>1</v>
          </cell>
          <cell r="AV393">
            <v>0</v>
          </cell>
          <cell r="AW393" t="b">
            <v>0</v>
          </cell>
          <cell r="AX393" t="str">
            <v/>
          </cell>
          <cell r="AY393" t="b">
            <v>0</v>
          </cell>
          <cell r="AZ393" t="b">
            <v>0</v>
          </cell>
          <cell r="BA393">
            <v>0</v>
          </cell>
          <cell r="BB393">
            <v>120</v>
          </cell>
          <cell r="BC393">
            <v>90</v>
          </cell>
          <cell r="BD393" t="str">
            <v>LIB</v>
          </cell>
          <cell r="BE393" t="str">
            <v>LIB</v>
          </cell>
          <cell r="BF393">
            <v>1</v>
          </cell>
          <cell r="BG393">
            <v>0</v>
          </cell>
          <cell r="BH393" t="str">
            <v/>
          </cell>
          <cell r="BI393" t="str">
            <v/>
          </cell>
          <cell r="BJ393" t="str">
            <v/>
          </cell>
          <cell r="BK393" t="str">
            <v/>
          </cell>
          <cell r="BL393">
            <v>140</v>
          </cell>
          <cell r="BM393">
            <v>511</v>
          </cell>
          <cell r="BN393">
            <v>190</v>
          </cell>
          <cell r="BO393">
            <v>1978</v>
          </cell>
          <cell r="BP393">
            <v>0</v>
          </cell>
          <cell r="BQ393">
            <v>2819</v>
          </cell>
        </row>
        <row r="394">
          <cell r="A394" t="str">
            <v>298000011201</v>
          </cell>
          <cell r="B394" t="str">
            <v/>
          </cell>
          <cell r="C394" t="str">
            <v/>
          </cell>
          <cell r="D394" t="str">
            <v>BORRAR</v>
          </cell>
          <cell r="E394" t="str">
            <v/>
          </cell>
          <cell r="F394" t="str">
            <v>SC</v>
          </cell>
          <cell r="G394" t="str">
            <v>01</v>
          </cell>
          <cell r="H394" t="str">
            <v>04</v>
          </cell>
          <cell r="I394" t="b">
            <v>1</v>
          </cell>
          <cell r="J394" t="b">
            <v>0</v>
          </cell>
          <cell r="K394" t="b">
            <v>0</v>
          </cell>
          <cell r="L394" t="str">
            <v>Compra</v>
          </cell>
          <cell r="M394" t="str">
            <v>N</v>
          </cell>
          <cell r="N394" t="b">
            <v>0</v>
          </cell>
          <cell r="O394">
            <v>0</v>
          </cell>
          <cell r="P394" t="b">
            <v>0</v>
          </cell>
          <cell r="Q394" t="str">
            <v>INTERNO</v>
          </cell>
          <cell r="R394">
            <v>0</v>
          </cell>
          <cell r="S394" t="str">
            <v/>
          </cell>
          <cell r="T394">
            <v>0</v>
          </cell>
          <cell r="U394" t="str">
            <v/>
          </cell>
          <cell r="V394">
            <v>0</v>
          </cell>
          <cell r="W394" t="str">
            <v/>
          </cell>
          <cell r="X394">
            <v>0</v>
          </cell>
          <cell r="Y394" t="str">
            <v/>
          </cell>
          <cell r="Z394" t="str">
            <v/>
          </cell>
          <cell r="AA394" t="str">
            <v>Fracci</v>
          </cell>
          <cell r="AB394">
            <v>0</v>
          </cell>
          <cell r="AC394" t="str">
            <v/>
          </cell>
          <cell r="AD394" t="str">
            <v/>
          </cell>
          <cell r="AE394" t="str">
            <v/>
          </cell>
          <cell r="AF394" t="str">
            <v/>
          </cell>
          <cell r="AG394">
            <v>0</v>
          </cell>
          <cell r="AH394" t="str">
            <v>N-EST</v>
          </cell>
          <cell r="AI394">
            <v>0</v>
          </cell>
          <cell r="AJ394" t="str">
            <v/>
          </cell>
          <cell r="AK394" t="str">
            <v/>
          </cell>
          <cell r="AM394">
            <v>0</v>
          </cell>
          <cell r="AN394" t="str">
            <v/>
          </cell>
          <cell r="AO394" t="str">
            <v>***</v>
          </cell>
          <cell r="AP394" t="str">
            <v>zzzzzz</v>
          </cell>
          <cell r="AQ394" t="b">
            <v>0</v>
          </cell>
          <cell r="AR394" t="b">
            <v>0</v>
          </cell>
          <cell r="AS394">
            <v>1</v>
          </cell>
          <cell r="AT394">
            <v>0</v>
          </cell>
          <cell r="AU394">
            <v>1</v>
          </cell>
          <cell r="AV394">
            <v>0</v>
          </cell>
          <cell r="AW394" t="b">
            <v>0</v>
          </cell>
          <cell r="AX394" t="str">
            <v/>
          </cell>
          <cell r="AY394" t="b">
            <v>0</v>
          </cell>
          <cell r="AZ394" t="b">
            <v>0</v>
          </cell>
          <cell r="BA394">
            <v>0</v>
          </cell>
          <cell r="BB394">
            <v>120</v>
          </cell>
          <cell r="BC394">
            <v>90</v>
          </cell>
          <cell r="BD394" t="str">
            <v>LIB</v>
          </cell>
          <cell r="BE394" t="str">
            <v>LIB</v>
          </cell>
          <cell r="BF394">
            <v>1</v>
          </cell>
          <cell r="BG394">
            <v>0</v>
          </cell>
          <cell r="BH394" t="str">
            <v/>
          </cell>
          <cell r="BI394" t="str">
            <v/>
          </cell>
          <cell r="BJ394" t="str">
            <v/>
          </cell>
          <cell r="BK394" t="str">
            <v/>
          </cell>
          <cell r="BL394">
            <v>140</v>
          </cell>
          <cell r="BM394">
            <v>511</v>
          </cell>
          <cell r="BN394">
            <v>190</v>
          </cell>
          <cell r="BO394">
            <v>1978</v>
          </cell>
          <cell r="BP394">
            <v>0</v>
          </cell>
          <cell r="BQ394">
            <v>2819</v>
          </cell>
        </row>
        <row r="395">
          <cell r="A395" t="str">
            <v>298000011301</v>
          </cell>
          <cell r="B395" t="str">
            <v/>
          </cell>
          <cell r="C395" t="str">
            <v/>
          </cell>
          <cell r="D395" t="str">
            <v>BORRAR</v>
          </cell>
          <cell r="E395" t="str">
            <v/>
          </cell>
          <cell r="F395" t="str">
            <v>SC</v>
          </cell>
          <cell r="G395" t="str">
            <v>01</v>
          </cell>
          <cell r="H395" t="str">
            <v>04</v>
          </cell>
          <cell r="I395" t="b">
            <v>1</v>
          </cell>
          <cell r="J395" t="b">
            <v>0</v>
          </cell>
          <cell r="K395" t="b">
            <v>0</v>
          </cell>
          <cell r="L395" t="str">
            <v>Compra</v>
          </cell>
          <cell r="M395" t="str">
            <v>N</v>
          </cell>
          <cell r="N395" t="b">
            <v>0</v>
          </cell>
          <cell r="O395">
            <v>0</v>
          </cell>
          <cell r="P395" t="b">
            <v>0</v>
          </cell>
          <cell r="Q395" t="str">
            <v>INTERNO</v>
          </cell>
          <cell r="R395">
            <v>0</v>
          </cell>
          <cell r="S395" t="str">
            <v/>
          </cell>
          <cell r="T395">
            <v>0</v>
          </cell>
          <cell r="U395" t="str">
            <v/>
          </cell>
          <cell r="V395">
            <v>0</v>
          </cell>
          <cell r="W395" t="str">
            <v/>
          </cell>
          <cell r="X395">
            <v>0</v>
          </cell>
          <cell r="Y395" t="str">
            <v/>
          </cell>
          <cell r="Z395" t="str">
            <v/>
          </cell>
          <cell r="AA395" t="str">
            <v>Fracci</v>
          </cell>
          <cell r="AB395">
            <v>0</v>
          </cell>
          <cell r="AC395" t="str">
            <v/>
          </cell>
          <cell r="AD395" t="str">
            <v/>
          </cell>
          <cell r="AE395" t="str">
            <v/>
          </cell>
          <cell r="AF395" t="str">
            <v/>
          </cell>
          <cell r="AG395">
            <v>0</v>
          </cell>
          <cell r="AH395" t="str">
            <v>N-EST</v>
          </cell>
          <cell r="AI395">
            <v>0</v>
          </cell>
          <cell r="AJ395" t="str">
            <v/>
          </cell>
          <cell r="AK395" t="str">
            <v/>
          </cell>
          <cell r="AM395">
            <v>0</v>
          </cell>
          <cell r="AN395" t="str">
            <v/>
          </cell>
          <cell r="AO395" t="str">
            <v>***</v>
          </cell>
          <cell r="AP395" t="str">
            <v>zzzzzz</v>
          </cell>
          <cell r="AQ395" t="b">
            <v>0</v>
          </cell>
          <cell r="AR395" t="b">
            <v>0</v>
          </cell>
          <cell r="AS395">
            <v>1</v>
          </cell>
          <cell r="AT395">
            <v>0</v>
          </cell>
          <cell r="AU395">
            <v>1</v>
          </cell>
          <cell r="AV395">
            <v>0</v>
          </cell>
          <cell r="AW395" t="b">
            <v>0</v>
          </cell>
          <cell r="AX395" t="str">
            <v/>
          </cell>
          <cell r="AY395" t="b">
            <v>0</v>
          </cell>
          <cell r="AZ395" t="b">
            <v>0</v>
          </cell>
          <cell r="BA395">
            <v>0</v>
          </cell>
          <cell r="BB395">
            <v>120</v>
          </cell>
          <cell r="BC395">
            <v>90</v>
          </cell>
          <cell r="BD395" t="str">
            <v>LIB</v>
          </cell>
          <cell r="BE395" t="str">
            <v>LIB</v>
          </cell>
          <cell r="BF395">
            <v>1</v>
          </cell>
          <cell r="BG395">
            <v>0</v>
          </cell>
          <cell r="BH395" t="str">
            <v/>
          </cell>
          <cell r="BI395" t="str">
            <v/>
          </cell>
          <cell r="BJ395" t="str">
            <v/>
          </cell>
          <cell r="BK395" t="str">
            <v/>
          </cell>
          <cell r="BL395">
            <v>140</v>
          </cell>
          <cell r="BM395">
            <v>511</v>
          </cell>
          <cell r="BN395">
            <v>190</v>
          </cell>
          <cell r="BO395">
            <v>1978</v>
          </cell>
          <cell r="BP395">
            <v>0</v>
          </cell>
          <cell r="BQ395">
            <v>2819</v>
          </cell>
        </row>
        <row r="396">
          <cell r="A396" t="str">
            <v>298000011302</v>
          </cell>
          <cell r="B396" t="str">
            <v/>
          </cell>
          <cell r="C396" t="str">
            <v/>
          </cell>
          <cell r="D396" t="str">
            <v>BORRAR</v>
          </cell>
          <cell r="E396" t="str">
            <v/>
          </cell>
          <cell r="F396" t="str">
            <v>SC</v>
          </cell>
          <cell r="G396" t="str">
            <v>01</v>
          </cell>
          <cell r="H396" t="str">
            <v>04</v>
          </cell>
          <cell r="I396" t="b">
            <v>1</v>
          </cell>
          <cell r="J396" t="b">
            <v>0</v>
          </cell>
          <cell r="K396" t="b">
            <v>0</v>
          </cell>
          <cell r="L396" t="str">
            <v>Compra</v>
          </cell>
          <cell r="M396" t="str">
            <v>N</v>
          </cell>
          <cell r="N396" t="b">
            <v>0</v>
          </cell>
          <cell r="O396">
            <v>0</v>
          </cell>
          <cell r="P396" t="b">
            <v>0</v>
          </cell>
          <cell r="Q396" t="str">
            <v>INTERNO</v>
          </cell>
          <cell r="R396">
            <v>0</v>
          </cell>
          <cell r="S396" t="str">
            <v/>
          </cell>
          <cell r="T396">
            <v>0</v>
          </cell>
          <cell r="U396" t="str">
            <v/>
          </cell>
          <cell r="V396">
            <v>0</v>
          </cell>
          <cell r="W396" t="str">
            <v/>
          </cell>
          <cell r="X396">
            <v>0</v>
          </cell>
          <cell r="Y396" t="str">
            <v/>
          </cell>
          <cell r="Z396" t="str">
            <v/>
          </cell>
          <cell r="AA396" t="str">
            <v>Fracci</v>
          </cell>
          <cell r="AB396">
            <v>0</v>
          </cell>
          <cell r="AC396" t="str">
            <v/>
          </cell>
          <cell r="AD396" t="str">
            <v/>
          </cell>
          <cell r="AE396" t="str">
            <v/>
          </cell>
          <cell r="AF396" t="str">
            <v/>
          </cell>
          <cell r="AG396">
            <v>0</v>
          </cell>
          <cell r="AH396" t="str">
            <v>N-EST</v>
          </cell>
          <cell r="AI396">
            <v>0</v>
          </cell>
          <cell r="AJ396" t="str">
            <v/>
          </cell>
          <cell r="AK396" t="str">
            <v/>
          </cell>
          <cell r="AM396">
            <v>0</v>
          </cell>
          <cell r="AN396" t="str">
            <v/>
          </cell>
          <cell r="AO396" t="str">
            <v>***</v>
          </cell>
          <cell r="AP396" t="str">
            <v>zzzzzz</v>
          </cell>
          <cell r="AQ396" t="b">
            <v>0</v>
          </cell>
          <cell r="AR396" t="b">
            <v>0</v>
          </cell>
          <cell r="AS396">
            <v>1</v>
          </cell>
          <cell r="AT396">
            <v>0</v>
          </cell>
          <cell r="AU396">
            <v>1</v>
          </cell>
          <cell r="AV396">
            <v>0</v>
          </cell>
          <cell r="AW396" t="b">
            <v>0</v>
          </cell>
          <cell r="AX396" t="str">
            <v/>
          </cell>
          <cell r="AY396" t="b">
            <v>0</v>
          </cell>
          <cell r="AZ396" t="b">
            <v>0</v>
          </cell>
          <cell r="BA396">
            <v>0</v>
          </cell>
          <cell r="BB396">
            <v>120</v>
          </cell>
          <cell r="BC396">
            <v>90</v>
          </cell>
          <cell r="BD396" t="str">
            <v>LIB</v>
          </cell>
          <cell r="BE396" t="str">
            <v>LIB</v>
          </cell>
          <cell r="BF396">
            <v>1</v>
          </cell>
          <cell r="BG396">
            <v>0</v>
          </cell>
          <cell r="BH396" t="str">
            <v/>
          </cell>
          <cell r="BI396" t="str">
            <v/>
          </cell>
          <cell r="BJ396" t="str">
            <v/>
          </cell>
          <cell r="BK396" t="str">
            <v/>
          </cell>
          <cell r="BL396">
            <v>140</v>
          </cell>
          <cell r="BM396">
            <v>511</v>
          </cell>
          <cell r="BN396">
            <v>190</v>
          </cell>
          <cell r="BO396">
            <v>1978</v>
          </cell>
          <cell r="BP396">
            <v>0</v>
          </cell>
          <cell r="BQ396">
            <v>2819</v>
          </cell>
        </row>
        <row r="397">
          <cell r="A397" t="str">
            <v>298000011303</v>
          </cell>
          <cell r="B397" t="str">
            <v/>
          </cell>
          <cell r="C397" t="str">
            <v/>
          </cell>
          <cell r="D397" t="str">
            <v>BORRAR</v>
          </cell>
          <cell r="E397" t="str">
            <v/>
          </cell>
          <cell r="F397" t="str">
            <v>SC</v>
          </cell>
          <cell r="G397" t="str">
            <v>01</v>
          </cell>
          <cell r="H397" t="str">
            <v>04</v>
          </cell>
          <cell r="I397" t="b">
            <v>1</v>
          </cell>
          <cell r="J397" t="b">
            <v>0</v>
          </cell>
          <cell r="K397" t="b">
            <v>0</v>
          </cell>
          <cell r="L397" t="str">
            <v>Compra</v>
          </cell>
          <cell r="M397" t="str">
            <v>N</v>
          </cell>
          <cell r="N397" t="b">
            <v>0</v>
          </cell>
          <cell r="O397">
            <v>0</v>
          </cell>
          <cell r="P397" t="b">
            <v>0</v>
          </cell>
          <cell r="Q397" t="str">
            <v>INTERNO</v>
          </cell>
          <cell r="R397">
            <v>0</v>
          </cell>
          <cell r="S397" t="str">
            <v/>
          </cell>
          <cell r="T397">
            <v>0</v>
          </cell>
          <cell r="U397" t="str">
            <v/>
          </cell>
          <cell r="V397">
            <v>0</v>
          </cell>
          <cell r="W397" t="str">
            <v/>
          </cell>
          <cell r="X397">
            <v>0</v>
          </cell>
          <cell r="Y397" t="str">
            <v/>
          </cell>
          <cell r="Z397" t="str">
            <v/>
          </cell>
          <cell r="AA397" t="str">
            <v>Fracci</v>
          </cell>
          <cell r="AB397">
            <v>0</v>
          </cell>
          <cell r="AC397" t="str">
            <v/>
          </cell>
          <cell r="AD397" t="str">
            <v/>
          </cell>
          <cell r="AE397" t="str">
            <v/>
          </cell>
          <cell r="AF397" t="str">
            <v/>
          </cell>
          <cell r="AG397">
            <v>0</v>
          </cell>
          <cell r="AH397" t="str">
            <v>N-EST</v>
          </cell>
          <cell r="AI397">
            <v>0</v>
          </cell>
          <cell r="AJ397" t="str">
            <v/>
          </cell>
          <cell r="AK397" t="str">
            <v/>
          </cell>
          <cell r="AM397">
            <v>0</v>
          </cell>
          <cell r="AN397" t="str">
            <v/>
          </cell>
          <cell r="AO397" t="str">
            <v>***</v>
          </cell>
          <cell r="AP397" t="str">
            <v>zzzzzz</v>
          </cell>
          <cell r="AQ397" t="b">
            <v>0</v>
          </cell>
          <cell r="AR397" t="b">
            <v>0</v>
          </cell>
          <cell r="AS397">
            <v>1</v>
          </cell>
          <cell r="AT397">
            <v>0</v>
          </cell>
          <cell r="AU397">
            <v>1</v>
          </cell>
          <cell r="AV397">
            <v>0</v>
          </cell>
          <cell r="AW397" t="b">
            <v>0</v>
          </cell>
          <cell r="AX397" t="str">
            <v/>
          </cell>
          <cell r="AY397" t="b">
            <v>0</v>
          </cell>
          <cell r="AZ397" t="b">
            <v>0</v>
          </cell>
          <cell r="BA397">
            <v>0</v>
          </cell>
          <cell r="BB397">
            <v>120</v>
          </cell>
          <cell r="BC397">
            <v>90</v>
          </cell>
          <cell r="BD397" t="str">
            <v>LIB</v>
          </cell>
          <cell r="BE397" t="str">
            <v>LIB</v>
          </cell>
          <cell r="BF397">
            <v>1</v>
          </cell>
          <cell r="BG397">
            <v>0</v>
          </cell>
          <cell r="BH397" t="str">
            <v/>
          </cell>
          <cell r="BI397" t="str">
            <v/>
          </cell>
          <cell r="BJ397" t="str">
            <v/>
          </cell>
          <cell r="BK397" t="str">
            <v/>
          </cell>
          <cell r="BL397">
            <v>140</v>
          </cell>
          <cell r="BM397">
            <v>511</v>
          </cell>
          <cell r="BN397">
            <v>190</v>
          </cell>
          <cell r="BO397">
            <v>1978</v>
          </cell>
          <cell r="BP397">
            <v>0</v>
          </cell>
          <cell r="BQ397">
            <v>2819</v>
          </cell>
        </row>
        <row r="398">
          <cell r="A398" t="str">
            <v>298000011401</v>
          </cell>
          <cell r="B398" t="str">
            <v/>
          </cell>
          <cell r="C398" t="str">
            <v/>
          </cell>
          <cell r="D398" t="str">
            <v>BORRAR</v>
          </cell>
          <cell r="E398" t="str">
            <v/>
          </cell>
          <cell r="F398" t="str">
            <v>SC</v>
          </cell>
          <cell r="G398" t="str">
            <v>01</v>
          </cell>
          <cell r="H398" t="str">
            <v>04</v>
          </cell>
          <cell r="I398" t="b">
            <v>1</v>
          </cell>
          <cell r="J398" t="b">
            <v>0</v>
          </cell>
          <cell r="K398" t="b">
            <v>0</v>
          </cell>
          <cell r="L398" t="str">
            <v>Compra</v>
          </cell>
          <cell r="M398" t="str">
            <v>N</v>
          </cell>
          <cell r="N398" t="b">
            <v>0</v>
          </cell>
          <cell r="O398">
            <v>0</v>
          </cell>
          <cell r="P398" t="b">
            <v>0</v>
          </cell>
          <cell r="Q398" t="str">
            <v>INTERNO</v>
          </cell>
          <cell r="R398">
            <v>0</v>
          </cell>
          <cell r="S398" t="str">
            <v/>
          </cell>
          <cell r="T398">
            <v>0</v>
          </cell>
          <cell r="U398" t="str">
            <v/>
          </cell>
          <cell r="V398">
            <v>0</v>
          </cell>
          <cell r="W398" t="str">
            <v/>
          </cell>
          <cell r="X398">
            <v>0</v>
          </cell>
          <cell r="Y398" t="str">
            <v/>
          </cell>
          <cell r="Z398" t="str">
            <v/>
          </cell>
          <cell r="AA398" t="str">
            <v>Fracci</v>
          </cell>
          <cell r="AB398">
            <v>0</v>
          </cell>
          <cell r="AC398" t="str">
            <v/>
          </cell>
          <cell r="AD398" t="str">
            <v/>
          </cell>
          <cell r="AE398" t="str">
            <v/>
          </cell>
          <cell r="AF398" t="str">
            <v/>
          </cell>
          <cell r="AG398">
            <v>0</v>
          </cell>
          <cell r="AH398" t="str">
            <v>N-EST</v>
          </cell>
          <cell r="AI398">
            <v>0</v>
          </cell>
          <cell r="AJ398" t="str">
            <v/>
          </cell>
          <cell r="AK398" t="str">
            <v/>
          </cell>
          <cell r="AM398">
            <v>0</v>
          </cell>
          <cell r="AN398" t="str">
            <v/>
          </cell>
          <cell r="AO398" t="str">
            <v>***</v>
          </cell>
          <cell r="AP398" t="str">
            <v>zzzzzz</v>
          </cell>
          <cell r="AQ398" t="b">
            <v>0</v>
          </cell>
          <cell r="AR398" t="b">
            <v>0</v>
          </cell>
          <cell r="AS398">
            <v>1</v>
          </cell>
          <cell r="AT398">
            <v>0</v>
          </cell>
          <cell r="AU398">
            <v>1</v>
          </cell>
          <cell r="AV398">
            <v>0</v>
          </cell>
          <cell r="AW398" t="b">
            <v>0</v>
          </cell>
          <cell r="AX398" t="str">
            <v/>
          </cell>
          <cell r="AY398" t="b">
            <v>0</v>
          </cell>
          <cell r="AZ398" t="b">
            <v>0</v>
          </cell>
          <cell r="BA398">
            <v>0</v>
          </cell>
          <cell r="BB398">
            <v>120</v>
          </cell>
          <cell r="BC398">
            <v>90</v>
          </cell>
          <cell r="BD398" t="str">
            <v>LIB</v>
          </cell>
          <cell r="BE398" t="str">
            <v>LIB</v>
          </cell>
          <cell r="BF398">
            <v>1</v>
          </cell>
          <cell r="BG398">
            <v>0</v>
          </cell>
          <cell r="BH398" t="str">
            <v/>
          </cell>
          <cell r="BI398" t="str">
            <v/>
          </cell>
          <cell r="BJ398" t="str">
            <v/>
          </cell>
          <cell r="BK398" t="str">
            <v/>
          </cell>
          <cell r="BL398">
            <v>140</v>
          </cell>
          <cell r="BM398">
            <v>511</v>
          </cell>
          <cell r="BN398">
            <v>190</v>
          </cell>
          <cell r="BO398">
            <v>1978</v>
          </cell>
          <cell r="BP398">
            <v>0</v>
          </cell>
          <cell r="BQ398">
            <v>2819</v>
          </cell>
        </row>
        <row r="399">
          <cell r="A399" t="str">
            <v>298000011402</v>
          </cell>
          <cell r="B399" t="str">
            <v/>
          </cell>
          <cell r="C399" t="str">
            <v/>
          </cell>
          <cell r="D399" t="str">
            <v>BORRAR</v>
          </cell>
          <cell r="E399" t="str">
            <v/>
          </cell>
          <cell r="F399" t="str">
            <v>SC</v>
          </cell>
          <cell r="G399" t="str">
            <v>01</v>
          </cell>
          <cell r="H399" t="str">
            <v>04</v>
          </cell>
          <cell r="I399" t="b">
            <v>1</v>
          </cell>
          <cell r="J399" t="b">
            <v>0</v>
          </cell>
          <cell r="K399" t="b">
            <v>0</v>
          </cell>
          <cell r="L399" t="str">
            <v>Compra</v>
          </cell>
          <cell r="M399" t="str">
            <v>N</v>
          </cell>
          <cell r="N399" t="b">
            <v>0</v>
          </cell>
          <cell r="O399">
            <v>0</v>
          </cell>
          <cell r="P399" t="b">
            <v>0</v>
          </cell>
          <cell r="Q399" t="str">
            <v>INTERNO</v>
          </cell>
          <cell r="R399">
            <v>0</v>
          </cell>
          <cell r="S399" t="str">
            <v/>
          </cell>
          <cell r="T399">
            <v>0</v>
          </cell>
          <cell r="U399" t="str">
            <v/>
          </cell>
          <cell r="V399">
            <v>0</v>
          </cell>
          <cell r="W399" t="str">
            <v/>
          </cell>
          <cell r="X399">
            <v>0</v>
          </cell>
          <cell r="Y399" t="str">
            <v/>
          </cell>
          <cell r="Z399" t="str">
            <v/>
          </cell>
          <cell r="AA399" t="str">
            <v>Fracci</v>
          </cell>
          <cell r="AB399">
            <v>0</v>
          </cell>
          <cell r="AC399" t="str">
            <v/>
          </cell>
          <cell r="AD399" t="str">
            <v/>
          </cell>
          <cell r="AE399" t="str">
            <v/>
          </cell>
          <cell r="AF399" t="str">
            <v/>
          </cell>
          <cell r="AG399">
            <v>0</v>
          </cell>
          <cell r="AH399" t="str">
            <v>N-EST</v>
          </cell>
          <cell r="AI399">
            <v>0</v>
          </cell>
          <cell r="AJ399" t="str">
            <v/>
          </cell>
          <cell r="AK399" t="str">
            <v/>
          </cell>
          <cell r="AM399">
            <v>0</v>
          </cell>
          <cell r="AN399" t="str">
            <v/>
          </cell>
          <cell r="AO399" t="str">
            <v>***</v>
          </cell>
          <cell r="AP399" t="str">
            <v>zzzzzz</v>
          </cell>
          <cell r="AQ399" t="b">
            <v>0</v>
          </cell>
          <cell r="AR399" t="b">
            <v>0</v>
          </cell>
          <cell r="AS399">
            <v>1</v>
          </cell>
          <cell r="AT399">
            <v>0</v>
          </cell>
          <cell r="AU399">
            <v>1</v>
          </cell>
          <cell r="AV399">
            <v>0</v>
          </cell>
          <cell r="AW399" t="b">
            <v>0</v>
          </cell>
          <cell r="AX399" t="str">
            <v/>
          </cell>
          <cell r="AY399" t="b">
            <v>0</v>
          </cell>
          <cell r="AZ399" t="b">
            <v>0</v>
          </cell>
          <cell r="BA399">
            <v>0</v>
          </cell>
          <cell r="BB399">
            <v>120</v>
          </cell>
          <cell r="BC399">
            <v>90</v>
          </cell>
          <cell r="BD399" t="str">
            <v>LIB</v>
          </cell>
          <cell r="BE399" t="str">
            <v>LIB</v>
          </cell>
          <cell r="BF399">
            <v>1</v>
          </cell>
          <cell r="BG399">
            <v>0</v>
          </cell>
          <cell r="BH399" t="str">
            <v/>
          </cell>
          <cell r="BI399" t="str">
            <v/>
          </cell>
          <cell r="BJ399" t="str">
            <v/>
          </cell>
          <cell r="BK399" t="str">
            <v/>
          </cell>
          <cell r="BL399">
            <v>140</v>
          </cell>
          <cell r="BM399">
            <v>511</v>
          </cell>
          <cell r="BN399">
            <v>190</v>
          </cell>
          <cell r="BO399">
            <v>1978</v>
          </cell>
          <cell r="BP399">
            <v>0</v>
          </cell>
          <cell r="BQ399">
            <v>2819</v>
          </cell>
        </row>
        <row r="400">
          <cell r="A400" t="str">
            <v>298000011403</v>
          </cell>
          <cell r="B400" t="str">
            <v/>
          </cell>
          <cell r="C400" t="str">
            <v/>
          </cell>
          <cell r="D400" t="str">
            <v>BORRAR</v>
          </cell>
          <cell r="E400" t="str">
            <v/>
          </cell>
          <cell r="F400" t="str">
            <v>SC</v>
          </cell>
          <cell r="G400" t="str">
            <v>01</v>
          </cell>
          <cell r="H400" t="str">
            <v>04</v>
          </cell>
          <cell r="I400" t="b">
            <v>1</v>
          </cell>
          <cell r="J400" t="b">
            <v>0</v>
          </cell>
          <cell r="K400" t="b">
            <v>0</v>
          </cell>
          <cell r="L400" t="str">
            <v>Compra</v>
          </cell>
          <cell r="M400" t="str">
            <v>N</v>
          </cell>
          <cell r="N400" t="b">
            <v>0</v>
          </cell>
          <cell r="O400">
            <v>0</v>
          </cell>
          <cell r="P400" t="b">
            <v>0</v>
          </cell>
          <cell r="Q400" t="str">
            <v>INTERNO</v>
          </cell>
          <cell r="R400">
            <v>0</v>
          </cell>
          <cell r="S400" t="str">
            <v/>
          </cell>
          <cell r="T400">
            <v>0</v>
          </cell>
          <cell r="U400" t="str">
            <v/>
          </cell>
          <cell r="V400">
            <v>0</v>
          </cell>
          <cell r="W400" t="str">
            <v/>
          </cell>
          <cell r="X400">
            <v>0</v>
          </cell>
          <cell r="Y400" t="str">
            <v/>
          </cell>
          <cell r="Z400" t="str">
            <v/>
          </cell>
          <cell r="AA400" t="str">
            <v>Fracci</v>
          </cell>
          <cell r="AB400">
            <v>0</v>
          </cell>
          <cell r="AC400" t="str">
            <v/>
          </cell>
          <cell r="AD400" t="str">
            <v/>
          </cell>
          <cell r="AE400" t="str">
            <v/>
          </cell>
          <cell r="AF400" t="str">
            <v/>
          </cell>
          <cell r="AG400">
            <v>0</v>
          </cell>
          <cell r="AH400" t="str">
            <v>N-EST</v>
          </cell>
          <cell r="AI400">
            <v>0</v>
          </cell>
          <cell r="AJ400" t="str">
            <v/>
          </cell>
          <cell r="AK400" t="str">
            <v/>
          </cell>
          <cell r="AM400">
            <v>0</v>
          </cell>
          <cell r="AN400" t="str">
            <v/>
          </cell>
          <cell r="AO400" t="str">
            <v>***</v>
          </cell>
          <cell r="AP400" t="str">
            <v>zzzzzz</v>
          </cell>
          <cell r="AQ400" t="b">
            <v>0</v>
          </cell>
          <cell r="AR400" t="b">
            <v>0</v>
          </cell>
          <cell r="AS400">
            <v>1</v>
          </cell>
          <cell r="AT400">
            <v>0</v>
          </cell>
          <cell r="AU400">
            <v>1</v>
          </cell>
          <cell r="AV400">
            <v>0</v>
          </cell>
          <cell r="AW400" t="b">
            <v>0</v>
          </cell>
          <cell r="AX400" t="str">
            <v/>
          </cell>
          <cell r="AY400" t="b">
            <v>0</v>
          </cell>
          <cell r="AZ400" t="b">
            <v>0</v>
          </cell>
          <cell r="BA400">
            <v>0</v>
          </cell>
          <cell r="BB400">
            <v>120</v>
          </cell>
          <cell r="BC400">
            <v>90</v>
          </cell>
          <cell r="BD400" t="str">
            <v>LIB</v>
          </cell>
          <cell r="BE400" t="str">
            <v>LIB</v>
          </cell>
          <cell r="BF400">
            <v>1</v>
          </cell>
          <cell r="BG400">
            <v>0</v>
          </cell>
          <cell r="BH400" t="str">
            <v/>
          </cell>
          <cell r="BI400" t="str">
            <v/>
          </cell>
          <cell r="BJ400" t="str">
            <v/>
          </cell>
          <cell r="BK400" t="str">
            <v/>
          </cell>
          <cell r="BL400">
            <v>140</v>
          </cell>
          <cell r="BM400">
            <v>511</v>
          </cell>
          <cell r="BN400">
            <v>190</v>
          </cell>
          <cell r="BO400">
            <v>1978</v>
          </cell>
          <cell r="BP400">
            <v>0</v>
          </cell>
          <cell r="BQ400">
            <v>2819</v>
          </cell>
        </row>
        <row r="401">
          <cell r="A401" t="str">
            <v>298000011501</v>
          </cell>
          <cell r="B401" t="str">
            <v/>
          </cell>
          <cell r="C401" t="str">
            <v/>
          </cell>
          <cell r="D401" t="str">
            <v>BORRAR</v>
          </cell>
          <cell r="E401" t="str">
            <v/>
          </cell>
          <cell r="F401" t="str">
            <v>SC</v>
          </cell>
          <cell r="G401" t="str">
            <v>01</v>
          </cell>
          <cell r="H401" t="str">
            <v>04</v>
          </cell>
          <cell r="I401" t="b">
            <v>1</v>
          </cell>
          <cell r="J401" t="b">
            <v>0</v>
          </cell>
          <cell r="K401" t="b">
            <v>0</v>
          </cell>
          <cell r="L401" t="str">
            <v>Compra</v>
          </cell>
          <cell r="M401" t="str">
            <v>N</v>
          </cell>
          <cell r="N401" t="b">
            <v>0</v>
          </cell>
          <cell r="O401">
            <v>0</v>
          </cell>
          <cell r="P401" t="b">
            <v>0</v>
          </cell>
          <cell r="Q401" t="str">
            <v>INTERNO</v>
          </cell>
          <cell r="R401">
            <v>0</v>
          </cell>
          <cell r="S401" t="str">
            <v/>
          </cell>
          <cell r="T401">
            <v>0</v>
          </cell>
          <cell r="U401" t="str">
            <v/>
          </cell>
          <cell r="V401">
            <v>0</v>
          </cell>
          <cell r="W401" t="str">
            <v/>
          </cell>
          <cell r="X401">
            <v>0</v>
          </cell>
          <cell r="Y401" t="str">
            <v/>
          </cell>
          <cell r="Z401" t="str">
            <v/>
          </cell>
          <cell r="AA401" t="str">
            <v>Fracci</v>
          </cell>
          <cell r="AB401">
            <v>0</v>
          </cell>
          <cell r="AC401" t="str">
            <v/>
          </cell>
          <cell r="AD401" t="str">
            <v/>
          </cell>
          <cell r="AE401" t="str">
            <v/>
          </cell>
          <cell r="AF401" t="str">
            <v/>
          </cell>
          <cell r="AG401">
            <v>0</v>
          </cell>
          <cell r="AH401" t="str">
            <v>N-EST</v>
          </cell>
          <cell r="AI401">
            <v>0</v>
          </cell>
          <cell r="AJ401" t="str">
            <v/>
          </cell>
          <cell r="AK401" t="str">
            <v/>
          </cell>
          <cell r="AM401">
            <v>0</v>
          </cell>
          <cell r="AN401" t="str">
            <v/>
          </cell>
          <cell r="AO401" t="str">
            <v>***</v>
          </cell>
          <cell r="AP401" t="str">
            <v>zzzzzz</v>
          </cell>
          <cell r="AQ401" t="b">
            <v>0</v>
          </cell>
          <cell r="AR401" t="b">
            <v>0</v>
          </cell>
          <cell r="AS401">
            <v>1</v>
          </cell>
          <cell r="AT401">
            <v>0</v>
          </cell>
          <cell r="AU401">
            <v>1</v>
          </cell>
          <cell r="AV401">
            <v>0</v>
          </cell>
          <cell r="AW401" t="b">
            <v>0</v>
          </cell>
          <cell r="AX401" t="str">
            <v/>
          </cell>
          <cell r="AY401" t="b">
            <v>0</v>
          </cell>
          <cell r="AZ401" t="b">
            <v>0</v>
          </cell>
          <cell r="BA401">
            <v>0</v>
          </cell>
          <cell r="BB401">
            <v>120</v>
          </cell>
          <cell r="BC401">
            <v>90</v>
          </cell>
          <cell r="BD401" t="str">
            <v>LIB</v>
          </cell>
          <cell r="BE401" t="str">
            <v>LIB</v>
          </cell>
          <cell r="BF401">
            <v>1</v>
          </cell>
          <cell r="BG401">
            <v>0</v>
          </cell>
          <cell r="BH401" t="str">
            <v/>
          </cell>
          <cell r="BI401" t="str">
            <v/>
          </cell>
          <cell r="BJ401" t="str">
            <v/>
          </cell>
          <cell r="BK401" t="str">
            <v/>
          </cell>
          <cell r="BL401">
            <v>140</v>
          </cell>
          <cell r="BM401">
            <v>511</v>
          </cell>
          <cell r="BN401">
            <v>190</v>
          </cell>
          <cell r="BO401">
            <v>1978</v>
          </cell>
          <cell r="BP401">
            <v>0</v>
          </cell>
          <cell r="BQ401">
            <v>2819</v>
          </cell>
        </row>
        <row r="402">
          <cell r="A402" t="str">
            <v>298000011511</v>
          </cell>
          <cell r="B402" t="str">
            <v/>
          </cell>
          <cell r="C402" t="str">
            <v/>
          </cell>
          <cell r="D402" t="str">
            <v>BORRAR</v>
          </cell>
          <cell r="E402" t="str">
            <v/>
          </cell>
          <cell r="F402" t="str">
            <v>SC</v>
          </cell>
          <cell r="G402" t="str">
            <v>01</v>
          </cell>
          <cell r="H402" t="str">
            <v>04</v>
          </cell>
          <cell r="I402" t="b">
            <v>1</v>
          </cell>
          <cell r="J402" t="b">
            <v>0</v>
          </cell>
          <cell r="K402" t="b">
            <v>0</v>
          </cell>
          <cell r="L402" t="str">
            <v>Compra</v>
          </cell>
          <cell r="M402" t="str">
            <v>N</v>
          </cell>
          <cell r="N402" t="b">
            <v>0</v>
          </cell>
          <cell r="O402">
            <v>0</v>
          </cell>
          <cell r="P402" t="b">
            <v>0</v>
          </cell>
          <cell r="Q402" t="str">
            <v>INTERNO</v>
          </cell>
          <cell r="R402">
            <v>0</v>
          </cell>
          <cell r="S402" t="str">
            <v/>
          </cell>
          <cell r="T402">
            <v>0</v>
          </cell>
          <cell r="U402" t="str">
            <v/>
          </cell>
          <cell r="V402">
            <v>0</v>
          </cell>
          <cell r="W402" t="str">
            <v/>
          </cell>
          <cell r="X402">
            <v>0</v>
          </cell>
          <cell r="Y402" t="str">
            <v/>
          </cell>
          <cell r="Z402" t="str">
            <v/>
          </cell>
          <cell r="AA402" t="str">
            <v>Fracci</v>
          </cell>
          <cell r="AB402">
            <v>0</v>
          </cell>
          <cell r="AC402" t="str">
            <v/>
          </cell>
          <cell r="AD402" t="str">
            <v/>
          </cell>
          <cell r="AE402" t="str">
            <v/>
          </cell>
          <cell r="AF402" t="str">
            <v/>
          </cell>
          <cell r="AG402">
            <v>0</v>
          </cell>
          <cell r="AH402" t="str">
            <v>N-EST</v>
          </cell>
          <cell r="AI402">
            <v>0</v>
          </cell>
          <cell r="AJ402" t="str">
            <v/>
          </cell>
          <cell r="AK402" t="str">
            <v/>
          </cell>
          <cell r="AM402">
            <v>0</v>
          </cell>
          <cell r="AN402" t="str">
            <v/>
          </cell>
          <cell r="AO402" t="str">
            <v>***</v>
          </cell>
          <cell r="AP402" t="str">
            <v>zzzzzz</v>
          </cell>
          <cell r="AQ402" t="b">
            <v>0</v>
          </cell>
          <cell r="AR402" t="b">
            <v>0</v>
          </cell>
          <cell r="AS402">
            <v>1</v>
          </cell>
          <cell r="AT402">
            <v>0</v>
          </cell>
          <cell r="AU402">
            <v>1</v>
          </cell>
          <cell r="AV402">
            <v>0</v>
          </cell>
          <cell r="AW402" t="b">
            <v>0</v>
          </cell>
          <cell r="AX402" t="str">
            <v/>
          </cell>
          <cell r="AY402" t="b">
            <v>0</v>
          </cell>
          <cell r="AZ402" t="b">
            <v>0</v>
          </cell>
          <cell r="BA402">
            <v>0</v>
          </cell>
          <cell r="BB402">
            <v>120</v>
          </cell>
          <cell r="BC402">
            <v>90</v>
          </cell>
          <cell r="BD402" t="str">
            <v>LIB</v>
          </cell>
          <cell r="BE402" t="str">
            <v>LIB</v>
          </cell>
          <cell r="BF402">
            <v>1</v>
          </cell>
          <cell r="BG402">
            <v>0</v>
          </cell>
          <cell r="BH402" t="str">
            <v/>
          </cell>
          <cell r="BI402" t="str">
            <v/>
          </cell>
          <cell r="BJ402" t="str">
            <v/>
          </cell>
          <cell r="BK402" t="str">
            <v/>
          </cell>
          <cell r="BL402">
            <v>140</v>
          </cell>
          <cell r="BM402">
            <v>511</v>
          </cell>
          <cell r="BN402">
            <v>190</v>
          </cell>
          <cell r="BO402">
            <v>1978</v>
          </cell>
          <cell r="BP402">
            <v>0</v>
          </cell>
          <cell r="BQ402">
            <v>2819</v>
          </cell>
        </row>
        <row r="403">
          <cell r="A403" t="str">
            <v>298000011602</v>
          </cell>
          <cell r="B403" t="str">
            <v/>
          </cell>
          <cell r="C403" t="str">
            <v/>
          </cell>
          <cell r="D403" t="str">
            <v>BORRAR</v>
          </cell>
          <cell r="E403" t="str">
            <v/>
          </cell>
          <cell r="F403" t="str">
            <v>SC</v>
          </cell>
          <cell r="G403" t="str">
            <v>01</v>
          </cell>
          <cell r="H403" t="str">
            <v>04</v>
          </cell>
          <cell r="I403" t="b">
            <v>1</v>
          </cell>
          <cell r="J403" t="b">
            <v>0</v>
          </cell>
          <cell r="K403" t="b">
            <v>0</v>
          </cell>
          <cell r="L403" t="str">
            <v>Compra</v>
          </cell>
          <cell r="M403" t="str">
            <v>N</v>
          </cell>
          <cell r="N403" t="b">
            <v>0</v>
          </cell>
          <cell r="O403">
            <v>0</v>
          </cell>
          <cell r="P403" t="b">
            <v>0</v>
          </cell>
          <cell r="Q403" t="str">
            <v>INTERNO</v>
          </cell>
          <cell r="R403">
            <v>0</v>
          </cell>
          <cell r="S403" t="str">
            <v/>
          </cell>
          <cell r="T403">
            <v>0</v>
          </cell>
          <cell r="U403" t="str">
            <v/>
          </cell>
          <cell r="V403">
            <v>0</v>
          </cell>
          <cell r="W403" t="str">
            <v/>
          </cell>
          <cell r="X403">
            <v>0</v>
          </cell>
          <cell r="Y403" t="str">
            <v/>
          </cell>
          <cell r="Z403" t="str">
            <v/>
          </cell>
          <cell r="AA403" t="str">
            <v>Fracci</v>
          </cell>
          <cell r="AB403">
            <v>0</v>
          </cell>
          <cell r="AC403" t="str">
            <v/>
          </cell>
          <cell r="AD403" t="str">
            <v/>
          </cell>
          <cell r="AE403" t="str">
            <v/>
          </cell>
          <cell r="AF403" t="str">
            <v/>
          </cell>
          <cell r="AG403">
            <v>0</v>
          </cell>
          <cell r="AH403" t="str">
            <v>N-EST</v>
          </cell>
          <cell r="AI403">
            <v>0</v>
          </cell>
          <cell r="AJ403" t="str">
            <v/>
          </cell>
          <cell r="AK403" t="str">
            <v/>
          </cell>
          <cell r="AM403">
            <v>0</v>
          </cell>
          <cell r="AN403" t="str">
            <v/>
          </cell>
          <cell r="AO403" t="str">
            <v>***</v>
          </cell>
          <cell r="AP403" t="str">
            <v>zzzzzz</v>
          </cell>
          <cell r="AQ403" t="b">
            <v>0</v>
          </cell>
          <cell r="AR403" t="b">
            <v>0</v>
          </cell>
          <cell r="AS403">
            <v>1</v>
          </cell>
          <cell r="AT403">
            <v>0</v>
          </cell>
          <cell r="AU403">
            <v>1</v>
          </cell>
          <cell r="AV403">
            <v>0</v>
          </cell>
          <cell r="AW403" t="b">
            <v>0</v>
          </cell>
          <cell r="AX403" t="str">
            <v/>
          </cell>
          <cell r="AY403" t="b">
            <v>0</v>
          </cell>
          <cell r="AZ403" t="b">
            <v>0</v>
          </cell>
          <cell r="BA403">
            <v>0</v>
          </cell>
          <cell r="BB403">
            <v>120</v>
          </cell>
          <cell r="BC403">
            <v>90</v>
          </cell>
          <cell r="BD403" t="str">
            <v>LIB</v>
          </cell>
          <cell r="BE403" t="str">
            <v>LIB</v>
          </cell>
          <cell r="BF403">
            <v>1</v>
          </cell>
          <cell r="BG403">
            <v>0</v>
          </cell>
          <cell r="BH403" t="str">
            <v/>
          </cell>
          <cell r="BI403" t="str">
            <v/>
          </cell>
          <cell r="BJ403" t="str">
            <v/>
          </cell>
          <cell r="BK403" t="str">
            <v/>
          </cell>
          <cell r="BL403">
            <v>140</v>
          </cell>
          <cell r="BM403">
            <v>511</v>
          </cell>
          <cell r="BN403">
            <v>190</v>
          </cell>
          <cell r="BO403">
            <v>1978</v>
          </cell>
          <cell r="BP403">
            <v>0</v>
          </cell>
          <cell r="BQ403">
            <v>2819</v>
          </cell>
        </row>
        <row r="404">
          <cell r="A404" t="str">
            <v>298000011701</v>
          </cell>
          <cell r="B404" t="str">
            <v/>
          </cell>
          <cell r="C404" t="str">
            <v/>
          </cell>
          <cell r="D404" t="str">
            <v>BORRAR</v>
          </cell>
          <cell r="E404" t="str">
            <v/>
          </cell>
          <cell r="F404" t="str">
            <v>SC</v>
          </cell>
          <cell r="G404" t="str">
            <v>01</v>
          </cell>
          <cell r="H404" t="str">
            <v>04</v>
          </cell>
          <cell r="I404" t="b">
            <v>1</v>
          </cell>
          <cell r="J404" t="b">
            <v>0</v>
          </cell>
          <cell r="K404" t="b">
            <v>0</v>
          </cell>
          <cell r="L404" t="str">
            <v>Compra</v>
          </cell>
          <cell r="M404" t="str">
            <v>N</v>
          </cell>
          <cell r="N404" t="b">
            <v>0</v>
          </cell>
          <cell r="O404">
            <v>0</v>
          </cell>
          <cell r="P404" t="b">
            <v>0</v>
          </cell>
          <cell r="Q404" t="str">
            <v>INTERNO</v>
          </cell>
          <cell r="R404">
            <v>0</v>
          </cell>
          <cell r="S404" t="str">
            <v/>
          </cell>
          <cell r="T404">
            <v>0</v>
          </cell>
          <cell r="U404" t="str">
            <v/>
          </cell>
          <cell r="V404">
            <v>0</v>
          </cell>
          <cell r="W404" t="str">
            <v/>
          </cell>
          <cell r="X404">
            <v>0</v>
          </cell>
          <cell r="Y404" t="str">
            <v/>
          </cell>
          <cell r="Z404" t="str">
            <v/>
          </cell>
          <cell r="AA404" t="str">
            <v>Fracci</v>
          </cell>
          <cell r="AB404">
            <v>0</v>
          </cell>
          <cell r="AC404" t="str">
            <v/>
          </cell>
          <cell r="AD404" t="str">
            <v/>
          </cell>
          <cell r="AE404" t="str">
            <v/>
          </cell>
          <cell r="AF404" t="str">
            <v/>
          </cell>
          <cell r="AG404">
            <v>0</v>
          </cell>
          <cell r="AH404" t="str">
            <v>N-EST</v>
          </cell>
          <cell r="AI404">
            <v>0</v>
          </cell>
          <cell r="AJ404" t="str">
            <v/>
          </cell>
          <cell r="AK404" t="str">
            <v/>
          </cell>
          <cell r="AM404">
            <v>0</v>
          </cell>
          <cell r="AN404" t="str">
            <v/>
          </cell>
          <cell r="AO404" t="str">
            <v>***</v>
          </cell>
          <cell r="AP404" t="str">
            <v>zzzzzz</v>
          </cell>
          <cell r="AQ404" t="b">
            <v>0</v>
          </cell>
          <cell r="AR404" t="b">
            <v>0</v>
          </cell>
          <cell r="AS404">
            <v>1</v>
          </cell>
          <cell r="AT404">
            <v>0</v>
          </cell>
          <cell r="AU404">
            <v>1</v>
          </cell>
          <cell r="AV404">
            <v>0</v>
          </cell>
          <cell r="AW404" t="b">
            <v>0</v>
          </cell>
          <cell r="AX404" t="str">
            <v/>
          </cell>
          <cell r="AY404" t="b">
            <v>0</v>
          </cell>
          <cell r="AZ404" t="b">
            <v>0</v>
          </cell>
          <cell r="BA404">
            <v>0</v>
          </cell>
          <cell r="BB404">
            <v>120</v>
          </cell>
          <cell r="BC404">
            <v>90</v>
          </cell>
          <cell r="BD404" t="str">
            <v>LIB</v>
          </cell>
          <cell r="BE404" t="str">
            <v>LIB</v>
          </cell>
          <cell r="BF404">
            <v>1</v>
          </cell>
          <cell r="BG404">
            <v>0</v>
          </cell>
          <cell r="BH404" t="str">
            <v/>
          </cell>
          <cell r="BI404" t="str">
            <v/>
          </cell>
          <cell r="BJ404" t="str">
            <v/>
          </cell>
          <cell r="BK404" t="str">
            <v/>
          </cell>
          <cell r="BL404">
            <v>140</v>
          </cell>
          <cell r="BM404">
            <v>511</v>
          </cell>
          <cell r="BN404">
            <v>190</v>
          </cell>
          <cell r="BO404">
            <v>1978</v>
          </cell>
          <cell r="BP404">
            <v>0</v>
          </cell>
          <cell r="BQ404">
            <v>2819</v>
          </cell>
        </row>
        <row r="405">
          <cell r="A405" t="str">
            <v>298000011702</v>
          </cell>
          <cell r="B405" t="str">
            <v/>
          </cell>
          <cell r="C405" t="str">
            <v/>
          </cell>
          <cell r="D405" t="str">
            <v>BORRAR</v>
          </cell>
          <cell r="E405" t="str">
            <v/>
          </cell>
          <cell r="F405" t="str">
            <v>SC</v>
          </cell>
          <cell r="G405" t="str">
            <v>01</v>
          </cell>
          <cell r="H405" t="str">
            <v>04</v>
          </cell>
          <cell r="I405" t="b">
            <v>1</v>
          </cell>
          <cell r="J405" t="b">
            <v>0</v>
          </cell>
          <cell r="K405" t="b">
            <v>0</v>
          </cell>
          <cell r="L405" t="str">
            <v>Compra</v>
          </cell>
          <cell r="M405" t="str">
            <v>N</v>
          </cell>
          <cell r="N405" t="b">
            <v>0</v>
          </cell>
          <cell r="O405">
            <v>0</v>
          </cell>
          <cell r="P405" t="b">
            <v>0</v>
          </cell>
          <cell r="Q405" t="str">
            <v>INTERNO</v>
          </cell>
          <cell r="R405">
            <v>0</v>
          </cell>
          <cell r="S405" t="str">
            <v/>
          </cell>
          <cell r="T405">
            <v>0</v>
          </cell>
          <cell r="U405" t="str">
            <v/>
          </cell>
          <cell r="V405">
            <v>0</v>
          </cell>
          <cell r="W405" t="str">
            <v/>
          </cell>
          <cell r="X405">
            <v>0</v>
          </cell>
          <cell r="Y405" t="str">
            <v/>
          </cell>
          <cell r="Z405" t="str">
            <v/>
          </cell>
          <cell r="AA405" t="str">
            <v>Fracci</v>
          </cell>
          <cell r="AB405">
            <v>0</v>
          </cell>
          <cell r="AC405" t="str">
            <v/>
          </cell>
          <cell r="AD405" t="str">
            <v/>
          </cell>
          <cell r="AE405" t="str">
            <v/>
          </cell>
          <cell r="AF405" t="str">
            <v/>
          </cell>
          <cell r="AG405">
            <v>0</v>
          </cell>
          <cell r="AH405" t="str">
            <v>N-EST</v>
          </cell>
          <cell r="AI405">
            <v>0</v>
          </cell>
          <cell r="AJ405" t="str">
            <v/>
          </cell>
          <cell r="AK405" t="str">
            <v/>
          </cell>
          <cell r="AM405">
            <v>0</v>
          </cell>
          <cell r="AN405" t="str">
            <v/>
          </cell>
          <cell r="AO405" t="str">
            <v>***</v>
          </cell>
          <cell r="AP405" t="str">
            <v>zzzzzz</v>
          </cell>
          <cell r="AQ405" t="b">
            <v>0</v>
          </cell>
          <cell r="AR405" t="b">
            <v>0</v>
          </cell>
          <cell r="AS405">
            <v>1</v>
          </cell>
          <cell r="AT405">
            <v>0</v>
          </cell>
          <cell r="AU405">
            <v>1</v>
          </cell>
          <cell r="AV405">
            <v>0</v>
          </cell>
          <cell r="AW405" t="b">
            <v>0</v>
          </cell>
          <cell r="AX405" t="str">
            <v/>
          </cell>
          <cell r="AY405" t="b">
            <v>0</v>
          </cell>
          <cell r="AZ405" t="b">
            <v>0</v>
          </cell>
          <cell r="BA405">
            <v>0</v>
          </cell>
          <cell r="BB405">
            <v>120</v>
          </cell>
          <cell r="BC405">
            <v>90</v>
          </cell>
          <cell r="BD405" t="str">
            <v>LIB</v>
          </cell>
          <cell r="BE405" t="str">
            <v>LIB</v>
          </cell>
          <cell r="BF405">
            <v>1</v>
          </cell>
          <cell r="BG405">
            <v>0</v>
          </cell>
          <cell r="BH405" t="str">
            <v/>
          </cell>
          <cell r="BI405" t="str">
            <v/>
          </cell>
          <cell r="BJ405" t="str">
            <v/>
          </cell>
          <cell r="BK405" t="str">
            <v/>
          </cell>
          <cell r="BL405">
            <v>140</v>
          </cell>
          <cell r="BM405">
            <v>511</v>
          </cell>
          <cell r="BN405">
            <v>190</v>
          </cell>
          <cell r="BO405">
            <v>1978</v>
          </cell>
          <cell r="BP405">
            <v>0</v>
          </cell>
          <cell r="BQ405">
            <v>2819</v>
          </cell>
        </row>
        <row r="406">
          <cell r="A406" t="str">
            <v>298000011703</v>
          </cell>
          <cell r="B406" t="str">
            <v/>
          </cell>
          <cell r="C406" t="str">
            <v/>
          </cell>
          <cell r="D406" t="str">
            <v>BORRAR</v>
          </cell>
          <cell r="E406" t="str">
            <v/>
          </cell>
          <cell r="F406" t="str">
            <v>SC</v>
          </cell>
          <cell r="G406" t="str">
            <v>01</v>
          </cell>
          <cell r="H406" t="str">
            <v>04</v>
          </cell>
          <cell r="I406" t="b">
            <v>1</v>
          </cell>
          <cell r="J406" t="b">
            <v>0</v>
          </cell>
          <cell r="K406" t="b">
            <v>0</v>
          </cell>
          <cell r="L406" t="str">
            <v>Compra</v>
          </cell>
          <cell r="M406" t="str">
            <v>N</v>
          </cell>
          <cell r="N406" t="b">
            <v>0</v>
          </cell>
          <cell r="O406">
            <v>0</v>
          </cell>
          <cell r="P406" t="b">
            <v>0</v>
          </cell>
          <cell r="Q406" t="str">
            <v>INTERNO</v>
          </cell>
          <cell r="R406">
            <v>0</v>
          </cell>
          <cell r="S406" t="str">
            <v/>
          </cell>
          <cell r="T406">
            <v>0</v>
          </cell>
          <cell r="U406" t="str">
            <v/>
          </cell>
          <cell r="V406">
            <v>0</v>
          </cell>
          <cell r="W406" t="str">
            <v/>
          </cell>
          <cell r="X406">
            <v>0</v>
          </cell>
          <cell r="Y406" t="str">
            <v/>
          </cell>
          <cell r="Z406" t="str">
            <v/>
          </cell>
          <cell r="AA406" t="str">
            <v>Fracci</v>
          </cell>
          <cell r="AB406">
            <v>0</v>
          </cell>
          <cell r="AC406" t="str">
            <v/>
          </cell>
          <cell r="AD406" t="str">
            <v/>
          </cell>
          <cell r="AE406" t="str">
            <v/>
          </cell>
          <cell r="AF406" t="str">
            <v/>
          </cell>
          <cell r="AG406">
            <v>0</v>
          </cell>
          <cell r="AH406" t="str">
            <v>N-EST</v>
          </cell>
          <cell r="AI406">
            <v>0</v>
          </cell>
          <cell r="AJ406" t="str">
            <v/>
          </cell>
          <cell r="AK406" t="str">
            <v/>
          </cell>
          <cell r="AM406">
            <v>0</v>
          </cell>
          <cell r="AN406" t="str">
            <v/>
          </cell>
          <cell r="AO406" t="str">
            <v>***</v>
          </cell>
          <cell r="AP406" t="str">
            <v>zzzzzz</v>
          </cell>
          <cell r="AQ406" t="b">
            <v>0</v>
          </cell>
          <cell r="AR406" t="b">
            <v>0</v>
          </cell>
          <cell r="AS406">
            <v>1</v>
          </cell>
          <cell r="AT406">
            <v>0</v>
          </cell>
          <cell r="AU406">
            <v>1</v>
          </cell>
          <cell r="AV406">
            <v>0</v>
          </cell>
          <cell r="AW406" t="b">
            <v>0</v>
          </cell>
          <cell r="AX406" t="str">
            <v/>
          </cell>
          <cell r="AY406" t="b">
            <v>0</v>
          </cell>
          <cell r="AZ406" t="b">
            <v>0</v>
          </cell>
          <cell r="BA406">
            <v>0</v>
          </cell>
          <cell r="BB406">
            <v>120</v>
          </cell>
          <cell r="BC406">
            <v>90</v>
          </cell>
          <cell r="BD406" t="str">
            <v>LIB</v>
          </cell>
          <cell r="BE406" t="str">
            <v>LIB</v>
          </cell>
          <cell r="BF406">
            <v>1</v>
          </cell>
          <cell r="BG406">
            <v>0</v>
          </cell>
          <cell r="BH406" t="str">
            <v/>
          </cell>
          <cell r="BI406" t="str">
            <v/>
          </cell>
          <cell r="BJ406" t="str">
            <v/>
          </cell>
          <cell r="BK406" t="str">
            <v/>
          </cell>
          <cell r="BL406">
            <v>140</v>
          </cell>
          <cell r="BM406">
            <v>511</v>
          </cell>
          <cell r="BN406">
            <v>190</v>
          </cell>
          <cell r="BO406">
            <v>1978</v>
          </cell>
          <cell r="BP406">
            <v>0</v>
          </cell>
          <cell r="BQ406">
            <v>2819</v>
          </cell>
        </row>
        <row r="407">
          <cell r="A407" t="str">
            <v>298000011704</v>
          </cell>
          <cell r="B407" t="str">
            <v/>
          </cell>
          <cell r="C407" t="str">
            <v/>
          </cell>
          <cell r="D407" t="str">
            <v>BORRAR</v>
          </cell>
          <cell r="E407" t="str">
            <v/>
          </cell>
          <cell r="F407" t="str">
            <v>SC</v>
          </cell>
          <cell r="G407" t="str">
            <v>01</v>
          </cell>
          <cell r="H407" t="str">
            <v>04</v>
          </cell>
          <cell r="I407" t="b">
            <v>1</v>
          </cell>
          <cell r="J407" t="b">
            <v>0</v>
          </cell>
          <cell r="K407" t="b">
            <v>0</v>
          </cell>
          <cell r="L407" t="str">
            <v>Compra</v>
          </cell>
          <cell r="M407" t="str">
            <v>N</v>
          </cell>
          <cell r="N407" t="b">
            <v>0</v>
          </cell>
          <cell r="O407">
            <v>0</v>
          </cell>
          <cell r="P407" t="b">
            <v>0</v>
          </cell>
          <cell r="Q407" t="str">
            <v>INTERNO</v>
          </cell>
          <cell r="R407">
            <v>0</v>
          </cell>
          <cell r="S407" t="str">
            <v/>
          </cell>
          <cell r="T407">
            <v>0</v>
          </cell>
          <cell r="U407" t="str">
            <v/>
          </cell>
          <cell r="V407">
            <v>0</v>
          </cell>
          <cell r="W407" t="str">
            <v/>
          </cell>
          <cell r="X407">
            <v>0</v>
          </cell>
          <cell r="Y407" t="str">
            <v/>
          </cell>
          <cell r="Z407" t="str">
            <v/>
          </cell>
          <cell r="AA407" t="str">
            <v>Fracci</v>
          </cell>
          <cell r="AB407">
            <v>0</v>
          </cell>
          <cell r="AC407" t="str">
            <v/>
          </cell>
          <cell r="AD407" t="str">
            <v/>
          </cell>
          <cell r="AE407" t="str">
            <v/>
          </cell>
          <cell r="AF407" t="str">
            <v/>
          </cell>
          <cell r="AG407">
            <v>0</v>
          </cell>
          <cell r="AH407" t="str">
            <v>N-EST</v>
          </cell>
          <cell r="AI407">
            <v>0</v>
          </cell>
          <cell r="AJ407" t="str">
            <v/>
          </cell>
          <cell r="AK407" t="str">
            <v/>
          </cell>
          <cell r="AM407">
            <v>0</v>
          </cell>
          <cell r="AN407" t="str">
            <v/>
          </cell>
          <cell r="AO407" t="str">
            <v>***</v>
          </cell>
          <cell r="AP407" t="str">
            <v>zzzzzz</v>
          </cell>
          <cell r="AQ407" t="b">
            <v>0</v>
          </cell>
          <cell r="AR407" t="b">
            <v>0</v>
          </cell>
          <cell r="AS407">
            <v>1</v>
          </cell>
          <cell r="AT407">
            <v>0</v>
          </cell>
          <cell r="AU407">
            <v>1</v>
          </cell>
          <cell r="AV407">
            <v>0</v>
          </cell>
          <cell r="AW407" t="b">
            <v>0</v>
          </cell>
          <cell r="AX407" t="str">
            <v/>
          </cell>
          <cell r="AY407" t="b">
            <v>0</v>
          </cell>
          <cell r="AZ407" t="b">
            <v>0</v>
          </cell>
          <cell r="BA407">
            <v>0</v>
          </cell>
          <cell r="BB407">
            <v>120</v>
          </cell>
          <cell r="BC407">
            <v>90</v>
          </cell>
          <cell r="BD407" t="str">
            <v>LIB</v>
          </cell>
          <cell r="BE407" t="str">
            <v>LIB</v>
          </cell>
          <cell r="BF407">
            <v>1</v>
          </cell>
          <cell r="BG407">
            <v>0</v>
          </cell>
          <cell r="BH407" t="str">
            <v/>
          </cell>
          <cell r="BI407" t="str">
            <v/>
          </cell>
          <cell r="BJ407" t="str">
            <v/>
          </cell>
          <cell r="BK407" t="str">
            <v/>
          </cell>
          <cell r="BL407">
            <v>140</v>
          </cell>
          <cell r="BM407">
            <v>511</v>
          </cell>
          <cell r="BN407">
            <v>190</v>
          </cell>
          <cell r="BO407">
            <v>1978</v>
          </cell>
          <cell r="BP407">
            <v>0</v>
          </cell>
          <cell r="BQ407">
            <v>2819</v>
          </cell>
        </row>
        <row r="408">
          <cell r="A408" t="str">
            <v>298000011705</v>
          </cell>
          <cell r="B408" t="str">
            <v/>
          </cell>
          <cell r="C408" t="str">
            <v/>
          </cell>
          <cell r="D408" t="str">
            <v>BORRAR</v>
          </cell>
          <cell r="E408" t="str">
            <v/>
          </cell>
          <cell r="F408" t="str">
            <v>SC</v>
          </cell>
          <cell r="G408" t="str">
            <v>01</v>
          </cell>
          <cell r="H408" t="str">
            <v>04</v>
          </cell>
          <cell r="I408" t="b">
            <v>1</v>
          </cell>
          <cell r="J408" t="b">
            <v>0</v>
          </cell>
          <cell r="K408" t="b">
            <v>0</v>
          </cell>
          <cell r="L408" t="str">
            <v>Compra</v>
          </cell>
          <cell r="M408" t="str">
            <v>N</v>
          </cell>
          <cell r="N408" t="b">
            <v>0</v>
          </cell>
          <cell r="O408">
            <v>0</v>
          </cell>
          <cell r="P408" t="b">
            <v>0</v>
          </cell>
          <cell r="Q408" t="str">
            <v>INTERNO</v>
          </cell>
          <cell r="R408">
            <v>0</v>
          </cell>
          <cell r="S408" t="str">
            <v/>
          </cell>
          <cell r="T408">
            <v>0</v>
          </cell>
          <cell r="U408" t="str">
            <v/>
          </cell>
          <cell r="V408">
            <v>0</v>
          </cell>
          <cell r="W408" t="str">
            <v/>
          </cell>
          <cell r="X408">
            <v>0</v>
          </cell>
          <cell r="Y408" t="str">
            <v/>
          </cell>
          <cell r="Z408" t="str">
            <v/>
          </cell>
          <cell r="AA408" t="str">
            <v>Fracci</v>
          </cell>
          <cell r="AB408">
            <v>0</v>
          </cell>
          <cell r="AC408" t="str">
            <v/>
          </cell>
          <cell r="AD408" t="str">
            <v/>
          </cell>
          <cell r="AE408" t="str">
            <v/>
          </cell>
          <cell r="AF408" t="str">
            <v/>
          </cell>
          <cell r="AG408">
            <v>0</v>
          </cell>
          <cell r="AH408" t="str">
            <v>N-EST</v>
          </cell>
          <cell r="AI408">
            <v>0</v>
          </cell>
          <cell r="AJ408" t="str">
            <v/>
          </cell>
          <cell r="AK408" t="str">
            <v/>
          </cell>
          <cell r="AM408">
            <v>0</v>
          </cell>
          <cell r="AN408" t="str">
            <v/>
          </cell>
          <cell r="AO408" t="str">
            <v>***</v>
          </cell>
          <cell r="AP408" t="str">
            <v>zzzzzz</v>
          </cell>
          <cell r="AQ408" t="b">
            <v>0</v>
          </cell>
          <cell r="AR408" t="b">
            <v>0</v>
          </cell>
          <cell r="AS408">
            <v>1</v>
          </cell>
          <cell r="AT408">
            <v>0</v>
          </cell>
          <cell r="AU408">
            <v>1</v>
          </cell>
          <cell r="AV408">
            <v>0</v>
          </cell>
          <cell r="AW408" t="b">
            <v>0</v>
          </cell>
          <cell r="AX408" t="str">
            <v/>
          </cell>
          <cell r="AY408" t="b">
            <v>0</v>
          </cell>
          <cell r="AZ408" t="b">
            <v>0</v>
          </cell>
          <cell r="BA408">
            <v>0</v>
          </cell>
          <cell r="BB408">
            <v>120</v>
          </cell>
          <cell r="BC408">
            <v>90</v>
          </cell>
          <cell r="BD408" t="str">
            <v>LIB</v>
          </cell>
          <cell r="BE408" t="str">
            <v>LIB</v>
          </cell>
          <cell r="BF408">
            <v>1</v>
          </cell>
          <cell r="BG408">
            <v>0</v>
          </cell>
          <cell r="BH408" t="str">
            <v/>
          </cell>
          <cell r="BI408" t="str">
            <v/>
          </cell>
          <cell r="BJ408" t="str">
            <v/>
          </cell>
          <cell r="BK408" t="str">
            <v/>
          </cell>
          <cell r="BL408">
            <v>140</v>
          </cell>
          <cell r="BM408">
            <v>511</v>
          </cell>
          <cell r="BN408">
            <v>190</v>
          </cell>
          <cell r="BO408">
            <v>1978</v>
          </cell>
          <cell r="BP408">
            <v>0</v>
          </cell>
          <cell r="BQ408">
            <v>2819</v>
          </cell>
        </row>
        <row r="409">
          <cell r="A409" t="str">
            <v>298000011901</v>
          </cell>
          <cell r="B409" t="str">
            <v/>
          </cell>
          <cell r="C409" t="str">
            <v/>
          </cell>
          <cell r="D409" t="str">
            <v>BORRAR</v>
          </cell>
          <cell r="E409" t="str">
            <v/>
          </cell>
          <cell r="F409" t="str">
            <v>SC</v>
          </cell>
          <cell r="G409" t="str">
            <v>01</v>
          </cell>
          <cell r="H409" t="str">
            <v>04</v>
          </cell>
          <cell r="I409" t="b">
            <v>1</v>
          </cell>
          <cell r="J409" t="b">
            <v>0</v>
          </cell>
          <cell r="K409" t="b">
            <v>0</v>
          </cell>
          <cell r="L409" t="str">
            <v>Compra</v>
          </cell>
          <cell r="M409" t="str">
            <v>N</v>
          </cell>
          <cell r="N409" t="b">
            <v>0</v>
          </cell>
          <cell r="O409">
            <v>0</v>
          </cell>
          <cell r="P409" t="b">
            <v>0</v>
          </cell>
          <cell r="Q409" t="str">
            <v>INTERNO</v>
          </cell>
          <cell r="R409">
            <v>0</v>
          </cell>
          <cell r="S409" t="str">
            <v/>
          </cell>
          <cell r="T409">
            <v>0</v>
          </cell>
          <cell r="U409" t="str">
            <v/>
          </cell>
          <cell r="V409">
            <v>0</v>
          </cell>
          <cell r="W409" t="str">
            <v/>
          </cell>
          <cell r="X409">
            <v>0</v>
          </cell>
          <cell r="Y409" t="str">
            <v/>
          </cell>
          <cell r="Z409" t="str">
            <v/>
          </cell>
          <cell r="AA409" t="str">
            <v>Fracci</v>
          </cell>
          <cell r="AB409">
            <v>0</v>
          </cell>
          <cell r="AC409" t="str">
            <v/>
          </cell>
          <cell r="AD409" t="str">
            <v/>
          </cell>
          <cell r="AE409" t="str">
            <v/>
          </cell>
          <cell r="AF409" t="str">
            <v/>
          </cell>
          <cell r="AG409">
            <v>0</v>
          </cell>
          <cell r="AH409" t="str">
            <v>N-EST</v>
          </cell>
          <cell r="AI409">
            <v>0</v>
          </cell>
          <cell r="AJ409" t="str">
            <v/>
          </cell>
          <cell r="AK409" t="str">
            <v/>
          </cell>
          <cell r="AM409">
            <v>0</v>
          </cell>
          <cell r="AN409" t="str">
            <v/>
          </cell>
          <cell r="AO409" t="str">
            <v>***</v>
          </cell>
          <cell r="AP409" t="str">
            <v>zzzzzz</v>
          </cell>
          <cell r="AQ409" t="b">
            <v>0</v>
          </cell>
          <cell r="AR409" t="b">
            <v>0</v>
          </cell>
          <cell r="AS409">
            <v>1</v>
          </cell>
          <cell r="AT409">
            <v>0</v>
          </cell>
          <cell r="AU409">
            <v>1</v>
          </cell>
          <cell r="AV409">
            <v>0</v>
          </cell>
          <cell r="AW409" t="b">
            <v>0</v>
          </cell>
          <cell r="AX409" t="str">
            <v/>
          </cell>
          <cell r="AY409" t="b">
            <v>0</v>
          </cell>
          <cell r="AZ409" t="b">
            <v>0</v>
          </cell>
          <cell r="BA409">
            <v>0</v>
          </cell>
          <cell r="BB409">
            <v>120</v>
          </cell>
          <cell r="BC409">
            <v>90</v>
          </cell>
          <cell r="BD409" t="str">
            <v>LIB</v>
          </cell>
          <cell r="BE409" t="str">
            <v>LIB</v>
          </cell>
          <cell r="BF409">
            <v>1</v>
          </cell>
          <cell r="BG409">
            <v>0</v>
          </cell>
          <cell r="BH409" t="str">
            <v/>
          </cell>
          <cell r="BI409" t="str">
            <v/>
          </cell>
          <cell r="BJ409" t="str">
            <v/>
          </cell>
          <cell r="BK409" t="str">
            <v/>
          </cell>
          <cell r="BL409">
            <v>140</v>
          </cell>
          <cell r="BM409">
            <v>511</v>
          </cell>
          <cell r="BN409">
            <v>190</v>
          </cell>
          <cell r="BO409">
            <v>1978</v>
          </cell>
          <cell r="BP409">
            <v>0</v>
          </cell>
          <cell r="BQ409">
            <v>2819</v>
          </cell>
        </row>
        <row r="410">
          <cell r="A410" t="str">
            <v>298000012301</v>
          </cell>
          <cell r="B410" t="str">
            <v/>
          </cell>
          <cell r="C410" t="str">
            <v/>
          </cell>
          <cell r="D410" t="str">
            <v>BORRAR</v>
          </cell>
          <cell r="E410" t="str">
            <v/>
          </cell>
          <cell r="F410" t="str">
            <v>SC</v>
          </cell>
          <cell r="G410" t="str">
            <v>01</v>
          </cell>
          <cell r="H410" t="str">
            <v>04</v>
          </cell>
          <cell r="I410" t="b">
            <v>1</v>
          </cell>
          <cell r="J410" t="b">
            <v>0</v>
          </cell>
          <cell r="K410" t="b">
            <v>0</v>
          </cell>
          <cell r="L410" t="str">
            <v>Compra</v>
          </cell>
          <cell r="M410" t="str">
            <v>N</v>
          </cell>
          <cell r="N410" t="b">
            <v>0</v>
          </cell>
          <cell r="O410">
            <v>0</v>
          </cell>
          <cell r="P410" t="b">
            <v>0</v>
          </cell>
          <cell r="Q410" t="str">
            <v>INTERNO</v>
          </cell>
          <cell r="R410">
            <v>0</v>
          </cell>
          <cell r="S410" t="str">
            <v/>
          </cell>
          <cell r="T410">
            <v>0</v>
          </cell>
          <cell r="U410" t="str">
            <v/>
          </cell>
          <cell r="V410">
            <v>0</v>
          </cell>
          <cell r="W410" t="str">
            <v/>
          </cell>
          <cell r="X410">
            <v>0</v>
          </cell>
          <cell r="Y410" t="str">
            <v/>
          </cell>
          <cell r="Z410" t="str">
            <v/>
          </cell>
          <cell r="AA410" t="str">
            <v/>
          </cell>
          <cell r="AB410">
            <v>0</v>
          </cell>
          <cell r="AC410" t="str">
            <v/>
          </cell>
          <cell r="AD410" t="str">
            <v/>
          </cell>
          <cell r="AE410" t="str">
            <v/>
          </cell>
          <cell r="AF410" t="str">
            <v/>
          </cell>
          <cell r="AG410">
            <v>0</v>
          </cell>
          <cell r="AH410" t="str">
            <v>N-EST</v>
          </cell>
          <cell r="AI410">
            <v>0</v>
          </cell>
          <cell r="AJ410" t="str">
            <v/>
          </cell>
          <cell r="AK410" t="str">
            <v/>
          </cell>
          <cell r="AM410">
            <v>0</v>
          </cell>
          <cell r="AN410" t="str">
            <v/>
          </cell>
          <cell r="AO410" t="str">
            <v>***</v>
          </cell>
          <cell r="AP410" t="str">
            <v>zzzzzz</v>
          </cell>
          <cell r="AQ410" t="b">
            <v>0</v>
          </cell>
          <cell r="AR410" t="b">
            <v>0</v>
          </cell>
          <cell r="AS410">
            <v>0</v>
          </cell>
          <cell r="AT410">
            <v>0</v>
          </cell>
          <cell r="AU410">
            <v>1</v>
          </cell>
          <cell r="AV410">
            <v>0.01</v>
          </cell>
          <cell r="AW410" t="b">
            <v>0</v>
          </cell>
          <cell r="AX410" t="str">
            <v/>
          </cell>
          <cell r="AY410" t="b">
            <v>0</v>
          </cell>
          <cell r="AZ410" t="b">
            <v>0</v>
          </cell>
          <cell r="BA410">
            <v>0</v>
          </cell>
          <cell r="BB410">
            <v>0</v>
          </cell>
          <cell r="BC410">
            <v>0</v>
          </cell>
          <cell r="BD410" t="str">
            <v>LIB</v>
          </cell>
          <cell r="BE410" t="str">
            <v>LIB</v>
          </cell>
          <cell r="BF410">
            <v>1</v>
          </cell>
          <cell r="BG410">
            <v>0</v>
          </cell>
          <cell r="BH410" t="str">
            <v/>
          </cell>
          <cell r="BI410" t="str">
            <v/>
          </cell>
          <cell r="BJ410" t="str">
            <v/>
          </cell>
          <cell r="BK410" t="str">
            <v/>
          </cell>
          <cell r="BL410">
            <v>140</v>
          </cell>
          <cell r="BM410">
            <v>511</v>
          </cell>
          <cell r="BN410">
            <v>190</v>
          </cell>
          <cell r="BO410">
            <v>1978</v>
          </cell>
          <cell r="BP410">
            <v>0</v>
          </cell>
          <cell r="BQ410">
            <v>2819</v>
          </cell>
        </row>
        <row r="411">
          <cell r="A411" t="str">
            <v>298000012302</v>
          </cell>
          <cell r="B411" t="str">
            <v/>
          </cell>
          <cell r="C411" t="str">
            <v/>
          </cell>
          <cell r="D411" t="str">
            <v>BORRAR</v>
          </cell>
          <cell r="E411" t="str">
            <v/>
          </cell>
          <cell r="F411" t="str">
            <v>SC</v>
          </cell>
          <cell r="G411" t="str">
            <v>01</v>
          </cell>
          <cell r="H411" t="str">
            <v>04</v>
          </cell>
          <cell r="I411" t="b">
            <v>1</v>
          </cell>
          <cell r="J411" t="b">
            <v>0</v>
          </cell>
          <cell r="K411" t="b">
            <v>0</v>
          </cell>
          <cell r="L411" t="str">
            <v>Compra</v>
          </cell>
          <cell r="M411" t="str">
            <v>N</v>
          </cell>
          <cell r="N411" t="b">
            <v>0</v>
          </cell>
          <cell r="O411">
            <v>0</v>
          </cell>
          <cell r="P411" t="b">
            <v>0</v>
          </cell>
          <cell r="Q411" t="str">
            <v>INTERNO</v>
          </cell>
          <cell r="R411">
            <v>0</v>
          </cell>
          <cell r="S411" t="str">
            <v/>
          </cell>
          <cell r="T411">
            <v>0</v>
          </cell>
          <cell r="U411" t="str">
            <v/>
          </cell>
          <cell r="V411">
            <v>0</v>
          </cell>
          <cell r="W411" t="str">
            <v/>
          </cell>
          <cell r="X411">
            <v>0</v>
          </cell>
          <cell r="Y411" t="str">
            <v/>
          </cell>
          <cell r="Z411" t="str">
            <v/>
          </cell>
          <cell r="AA411" t="str">
            <v/>
          </cell>
          <cell r="AB411">
            <v>0</v>
          </cell>
          <cell r="AC411" t="str">
            <v/>
          </cell>
          <cell r="AD411" t="str">
            <v/>
          </cell>
          <cell r="AE411" t="str">
            <v/>
          </cell>
          <cell r="AF411" t="str">
            <v/>
          </cell>
          <cell r="AG411">
            <v>0</v>
          </cell>
          <cell r="AH411" t="str">
            <v>N-EST</v>
          </cell>
          <cell r="AI411">
            <v>0</v>
          </cell>
          <cell r="AJ411" t="str">
            <v/>
          </cell>
          <cell r="AK411" t="str">
            <v/>
          </cell>
          <cell r="AM411">
            <v>0</v>
          </cell>
          <cell r="AN411" t="str">
            <v/>
          </cell>
          <cell r="AO411" t="str">
            <v>***</v>
          </cell>
          <cell r="AP411" t="str">
            <v>zzzzzz</v>
          </cell>
          <cell r="AQ411" t="b">
            <v>0</v>
          </cell>
          <cell r="AR411" t="b">
            <v>0</v>
          </cell>
          <cell r="AS411">
            <v>0</v>
          </cell>
          <cell r="AT411">
            <v>0</v>
          </cell>
          <cell r="AU411">
            <v>1</v>
          </cell>
          <cell r="AV411">
            <v>0.01</v>
          </cell>
          <cell r="AW411" t="b">
            <v>0</v>
          </cell>
          <cell r="AX411" t="str">
            <v/>
          </cell>
          <cell r="AY411" t="b">
            <v>0</v>
          </cell>
          <cell r="AZ411" t="b">
            <v>0</v>
          </cell>
          <cell r="BA411">
            <v>0</v>
          </cell>
          <cell r="BB411">
            <v>0</v>
          </cell>
          <cell r="BC411">
            <v>0</v>
          </cell>
          <cell r="BD411" t="str">
            <v>LIB</v>
          </cell>
          <cell r="BE411" t="str">
            <v>LIB</v>
          </cell>
          <cell r="BF411">
            <v>1</v>
          </cell>
          <cell r="BG411">
            <v>0</v>
          </cell>
          <cell r="BH411" t="str">
            <v/>
          </cell>
          <cell r="BI411" t="str">
            <v/>
          </cell>
          <cell r="BJ411" t="str">
            <v/>
          </cell>
          <cell r="BK411" t="str">
            <v/>
          </cell>
          <cell r="BL411">
            <v>140</v>
          </cell>
          <cell r="BM411">
            <v>511</v>
          </cell>
          <cell r="BN411">
            <v>190</v>
          </cell>
          <cell r="BO411">
            <v>1978</v>
          </cell>
          <cell r="BP411">
            <v>0</v>
          </cell>
          <cell r="BQ411">
            <v>2819</v>
          </cell>
        </row>
        <row r="412">
          <cell r="A412" t="str">
            <v>298000012303</v>
          </cell>
          <cell r="B412" t="str">
            <v/>
          </cell>
          <cell r="C412" t="str">
            <v/>
          </cell>
          <cell r="D412" t="str">
            <v>BORRAR</v>
          </cell>
          <cell r="E412" t="str">
            <v/>
          </cell>
          <cell r="F412" t="str">
            <v>SC</v>
          </cell>
          <cell r="G412" t="str">
            <v>01</v>
          </cell>
          <cell r="H412" t="str">
            <v>04</v>
          </cell>
          <cell r="I412" t="b">
            <v>1</v>
          </cell>
          <cell r="J412" t="b">
            <v>0</v>
          </cell>
          <cell r="K412" t="b">
            <v>0</v>
          </cell>
          <cell r="L412" t="str">
            <v>Compra</v>
          </cell>
          <cell r="M412" t="str">
            <v>N</v>
          </cell>
          <cell r="N412" t="b">
            <v>0</v>
          </cell>
          <cell r="O412">
            <v>0</v>
          </cell>
          <cell r="P412" t="b">
            <v>0</v>
          </cell>
          <cell r="Q412" t="str">
            <v>INTERNO</v>
          </cell>
          <cell r="R412">
            <v>0</v>
          </cell>
          <cell r="S412" t="str">
            <v/>
          </cell>
          <cell r="T412">
            <v>0</v>
          </cell>
          <cell r="U412" t="str">
            <v/>
          </cell>
          <cell r="V412">
            <v>0</v>
          </cell>
          <cell r="W412" t="str">
            <v/>
          </cell>
          <cell r="X412">
            <v>0</v>
          </cell>
          <cell r="Y412" t="str">
            <v/>
          </cell>
          <cell r="Z412" t="str">
            <v/>
          </cell>
          <cell r="AA412" t="str">
            <v/>
          </cell>
          <cell r="AB412">
            <v>0</v>
          </cell>
          <cell r="AC412" t="str">
            <v/>
          </cell>
          <cell r="AD412" t="str">
            <v/>
          </cell>
          <cell r="AE412" t="str">
            <v/>
          </cell>
          <cell r="AF412" t="str">
            <v/>
          </cell>
          <cell r="AG412">
            <v>0</v>
          </cell>
          <cell r="AH412" t="str">
            <v>N-EST</v>
          </cell>
          <cell r="AI412">
            <v>0</v>
          </cell>
          <cell r="AJ412" t="str">
            <v/>
          </cell>
          <cell r="AK412" t="str">
            <v/>
          </cell>
          <cell r="AM412">
            <v>0</v>
          </cell>
          <cell r="AN412" t="str">
            <v/>
          </cell>
          <cell r="AO412" t="str">
            <v>***</v>
          </cell>
          <cell r="AP412" t="str">
            <v>zzzzzz</v>
          </cell>
          <cell r="AQ412" t="b">
            <v>0</v>
          </cell>
          <cell r="AR412" t="b">
            <v>0</v>
          </cell>
          <cell r="AS412">
            <v>0</v>
          </cell>
          <cell r="AT412">
            <v>0</v>
          </cell>
          <cell r="AU412">
            <v>1</v>
          </cell>
          <cell r="AV412">
            <v>0.01</v>
          </cell>
          <cell r="AW412" t="b">
            <v>0</v>
          </cell>
          <cell r="AX412" t="str">
            <v/>
          </cell>
          <cell r="AY412" t="b">
            <v>0</v>
          </cell>
          <cell r="AZ412" t="b">
            <v>0</v>
          </cell>
          <cell r="BA412">
            <v>0</v>
          </cell>
          <cell r="BB412">
            <v>0</v>
          </cell>
          <cell r="BC412">
            <v>0</v>
          </cell>
          <cell r="BD412" t="str">
            <v>LIB</v>
          </cell>
          <cell r="BE412" t="str">
            <v>LIB</v>
          </cell>
          <cell r="BF412">
            <v>1</v>
          </cell>
          <cell r="BG412">
            <v>0</v>
          </cell>
          <cell r="BH412" t="str">
            <v/>
          </cell>
          <cell r="BI412" t="str">
            <v/>
          </cell>
          <cell r="BJ412" t="str">
            <v/>
          </cell>
          <cell r="BK412" t="str">
            <v/>
          </cell>
          <cell r="BL412">
            <v>140</v>
          </cell>
          <cell r="BM412">
            <v>511</v>
          </cell>
          <cell r="BN412">
            <v>190</v>
          </cell>
          <cell r="BO412">
            <v>1978</v>
          </cell>
          <cell r="BP412">
            <v>0</v>
          </cell>
          <cell r="BQ412">
            <v>2819</v>
          </cell>
        </row>
        <row r="413">
          <cell r="A413" t="str">
            <v>298000020110</v>
          </cell>
          <cell r="B413" t="str">
            <v>RE-Q</v>
          </cell>
          <cell r="C413" t="str">
            <v/>
          </cell>
          <cell r="D413" t="str">
            <v>FR Relleno Queso #1</v>
          </cell>
          <cell r="E413" t="str">
            <v>RE-Q</v>
          </cell>
          <cell r="F413" t="str">
            <v>SC</v>
          </cell>
          <cell r="G413" t="str">
            <v>UN</v>
          </cell>
          <cell r="H413" t="str">
            <v>04</v>
          </cell>
          <cell r="I413" t="b">
            <v>1</v>
          </cell>
          <cell r="J413" t="b">
            <v>1</v>
          </cell>
          <cell r="K413" t="b">
            <v>0</v>
          </cell>
          <cell r="L413" t="str">
            <v>Compra</v>
          </cell>
          <cell r="M413" t="str">
            <v>N</v>
          </cell>
          <cell r="N413" t="b">
            <v>0</v>
          </cell>
          <cell r="O413">
            <v>0</v>
          </cell>
          <cell r="P413" t="b">
            <v>0</v>
          </cell>
          <cell r="Q413" t="str">
            <v>INTERNO</v>
          </cell>
          <cell r="R413">
            <v>0</v>
          </cell>
          <cell r="S413" t="str">
            <v/>
          </cell>
          <cell r="T413">
            <v>0</v>
          </cell>
          <cell r="U413" t="str">
            <v/>
          </cell>
          <cell r="V413">
            <v>0</v>
          </cell>
          <cell r="W413" t="str">
            <v/>
          </cell>
          <cell r="X413">
            <v>0</v>
          </cell>
          <cell r="Y413" t="str">
            <v/>
          </cell>
          <cell r="Z413" t="str">
            <v/>
          </cell>
          <cell r="AA413" t="str">
            <v>Fracc</v>
          </cell>
          <cell r="AB413">
            <v>0</v>
          </cell>
          <cell r="AC413" t="str">
            <v/>
          </cell>
          <cell r="AD413" t="str">
            <v/>
          </cell>
          <cell r="AE413" t="str">
            <v/>
          </cell>
          <cell r="AF413" t="str">
            <v/>
          </cell>
          <cell r="AG413">
            <v>0</v>
          </cell>
          <cell r="AH413" t="str">
            <v>N-EST</v>
          </cell>
          <cell r="AI413">
            <v>0</v>
          </cell>
          <cell r="AJ413" t="str">
            <v/>
          </cell>
          <cell r="AK413" t="str">
            <v/>
          </cell>
          <cell r="AM413">
            <v>0</v>
          </cell>
          <cell r="AN413" t="str">
            <v>UN</v>
          </cell>
          <cell r="AO413" t="str">
            <v>***</v>
          </cell>
          <cell r="AP413" t="str">
            <v>zzzzzz</v>
          </cell>
          <cell r="AQ413" t="b">
            <v>0</v>
          </cell>
          <cell r="AR413" t="b">
            <v>0</v>
          </cell>
          <cell r="AS413">
            <v>1</v>
          </cell>
          <cell r="AT413">
            <v>0</v>
          </cell>
          <cell r="AU413">
            <v>1</v>
          </cell>
          <cell r="AV413">
            <v>0</v>
          </cell>
          <cell r="AW413" t="b">
            <v>0</v>
          </cell>
          <cell r="AX413" t="str">
            <v/>
          </cell>
          <cell r="AY413" t="b">
            <v>0</v>
          </cell>
          <cell r="AZ413" t="b">
            <v>0</v>
          </cell>
          <cell r="BA413">
            <v>0</v>
          </cell>
          <cell r="BB413">
            <v>120</v>
          </cell>
          <cell r="BC413">
            <v>90</v>
          </cell>
          <cell r="BD413" t="str">
            <v>LIB</v>
          </cell>
          <cell r="BE413" t="str">
            <v>LIB</v>
          </cell>
          <cell r="BF413">
            <v>1</v>
          </cell>
          <cell r="BG413">
            <v>0</v>
          </cell>
          <cell r="BH413" t="str">
            <v/>
          </cell>
          <cell r="BI413" t="str">
            <v/>
          </cell>
          <cell r="BJ413" t="str">
            <v/>
          </cell>
          <cell r="BK413" t="str">
            <v/>
          </cell>
          <cell r="BL413">
            <v>140</v>
          </cell>
          <cell r="BM413">
            <v>511</v>
          </cell>
          <cell r="BN413">
            <v>190</v>
          </cell>
          <cell r="BO413">
            <v>1978</v>
          </cell>
          <cell r="BP413">
            <v>0</v>
          </cell>
          <cell r="BQ413">
            <v>2819</v>
          </cell>
        </row>
        <row r="414">
          <cell r="A414" t="str">
            <v>298000020111</v>
          </cell>
          <cell r="B414" t="str">
            <v>F1-RE-Q</v>
          </cell>
          <cell r="C414" t="str">
            <v/>
          </cell>
          <cell r="D414" t="str">
            <v>FR Relleno Queso #1 F1</v>
          </cell>
          <cell r="E414" t="str">
            <v>F1-RE-Q</v>
          </cell>
          <cell r="F414" t="str">
            <v>SC</v>
          </cell>
          <cell r="G414" t="str">
            <v>UN</v>
          </cell>
          <cell r="H414" t="str">
            <v>04</v>
          </cell>
          <cell r="I414" t="b">
            <v>1</v>
          </cell>
          <cell r="J414" t="b">
            <v>1</v>
          </cell>
          <cell r="K414" t="b">
            <v>0</v>
          </cell>
          <cell r="L414" t="str">
            <v>Compra</v>
          </cell>
          <cell r="M414" t="str">
            <v>N</v>
          </cell>
          <cell r="N414" t="b">
            <v>0</v>
          </cell>
          <cell r="O414">
            <v>0</v>
          </cell>
          <cell r="P414" t="b">
            <v>0</v>
          </cell>
          <cell r="Q414" t="str">
            <v>INTERNO</v>
          </cell>
          <cell r="R414">
            <v>0</v>
          </cell>
          <cell r="S414" t="str">
            <v/>
          </cell>
          <cell r="T414">
            <v>0</v>
          </cell>
          <cell r="U414" t="str">
            <v/>
          </cell>
          <cell r="V414">
            <v>0</v>
          </cell>
          <cell r="W414" t="str">
            <v/>
          </cell>
          <cell r="X414">
            <v>0</v>
          </cell>
          <cell r="Y414" t="str">
            <v/>
          </cell>
          <cell r="Z414" t="str">
            <v/>
          </cell>
          <cell r="AA414" t="str">
            <v>Fracc</v>
          </cell>
          <cell r="AB414">
            <v>0</v>
          </cell>
          <cell r="AC414" t="str">
            <v/>
          </cell>
          <cell r="AD414" t="str">
            <v/>
          </cell>
          <cell r="AE414" t="str">
            <v/>
          </cell>
          <cell r="AF414" t="str">
            <v/>
          </cell>
          <cell r="AG414">
            <v>0</v>
          </cell>
          <cell r="AH414" t="str">
            <v>N-EST</v>
          </cell>
          <cell r="AI414">
            <v>0</v>
          </cell>
          <cell r="AJ414" t="str">
            <v/>
          </cell>
          <cell r="AK414" t="str">
            <v/>
          </cell>
          <cell r="AM414">
            <v>0</v>
          </cell>
          <cell r="AN414" t="str">
            <v>UN</v>
          </cell>
          <cell r="AO414" t="str">
            <v>***</v>
          </cell>
          <cell r="AP414" t="str">
            <v>zzzzzz</v>
          </cell>
          <cell r="AQ414" t="b">
            <v>0</v>
          </cell>
          <cell r="AR414" t="b">
            <v>0</v>
          </cell>
          <cell r="AS414">
            <v>1</v>
          </cell>
          <cell r="AT414">
            <v>0</v>
          </cell>
          <cell r="AU414">
            <v>1</v>
          </cell>
          <cell r="AV414">
            <v>0</v>
          </cell>
          <cell r="AW414" t="b">
            <v>0</v>
          </cell>
          <cell r="AX414" t="str">
            <v/>
          </cell>
          <cell r="AY414" t="b">
            <v>0</v>
          </cell>
          <cell r="AZ414" t="b">
            <v>0</v>
          </cell>
          <cell r="BA414">
            <v>0</v>
          </cell>
          <cell r="BB414">
            <v>120</v>
          </cell>
          <cell r="BC414">
            <v>90</v>
          </cell>
          <cell r="BD414" t="str">
            <v>LIB</v>
          </cell>
          <cell r="BE414" t="str">
            <v>LIB</v>
          </cell>
          <cell r="BF414">
            <v>1</v>
          </cell>
          <cell r="BG414">
            <v>0</v>
          </cell>
          <cell r="BH414" t="str">
            <v/>
          </cell>
          <cell r="BI414" t="str">
            <v/>
          </cell>
          <cell r="BJ414" t="str">
            <v/>
          </cell>
          <cell r="BK414" t="str">
            <v/>
          </cell>
          <cell r="BL414">
            <v>140</v>
          </cell>
          <cell r="BM414">
            <v>511</v>
          </cell>
          <cell r="BN414">
            <v>190</v>
          </cell>
          <cell r="BO414">
            <v>1978</v>
          </cell>
          <cell r="BP414">
            <v>0</v>
          </cell>
          <cell r="BQ414">
            <v>2819</v>
          </cell>
        </row>
        <row r="415">
          <cell r="A415" t="str">
            <v>298000020120</v>
          </cell>
          <cell r="B415" t="str">
            <v>RE-Q-02</v>
          </cell>
          <cell r="C415" t="str">
            <v/>
          </cell>
          <cell r="D415" t="str">
            <v>FR Relleno Queso #2</v>
          </cell>
          <cell r="E415" t="str">
            <v>RE-Q-02</v>
          </cell>
          <cell r="F415" t="str">
            <v>SC</v>
          </cell>
          <cell r="G415" t="str">
            <v>UN</v>
          </cell>
          <cell r="H415" t="str">
            <v>04</v>
          </cell>
          <cell r="I415" t="b">
            <v>1</v>
          </cell>
          <cell r="J415" t="b">
            <v>1</v>
          </cell>
          <cell r="K415" t="b">
            <v>0</v>
          </cell>
          <cell r="L415" t="str">
            <v>Compra</v>
          </cell>
          <cell r="M415" t="str">
            <v>N</v>
          </cell>
          <cell r="N415" t="b">
            <v>0</v>
          </cell>
          <cell r="O415">
            <v>0</v>
          </cell>
          <cell r="P415" t="b">
            <v>0</v>
          </cell>
          <cell r="Q415" t="str">
            <v>INTERNO</v>
          </cell>
          <cell r="R415">
            <v>0</v>
          </cell>
          <cell r="S415" t="str">
            <v/>
          </cell>
          <cell r="T415">
            <v>0</v>
          </cell>
          <cell r="U415" t="str">
            <v/>
          </cell>
          <cell r="V415">
            <v>0</v>
          </cell>
          <cell r="W415" t="str">
            <v/>
          </cell>
          <cell r="X415">
            <v>0</v>
          </cell>
          <cell r="Y415" t="str">
            <v/>
          </cell>
          <cell r="Z415" t="str">
            <v/>
          </cell>
          <cell r="AA415" t="str">
            <v>Fracc</v>
          </cell>
          <cell r="AB415">
            <v>0</v>
          </cell>
          <cell r="AC415" t="str">
            <v/>
          </cell>
          <cell r="AD415" t="str">
            <v/>
          </cell>
          <cell r="AE415" t="str">
            <v/>
          </cell>
          <cell r="AF415" t="str">
            <v/>
          </cell>
          <cell r="AG415">
            <v>0</v>
          </cell>
          <cell r="AH415" t="str">
            <v>N-EST</v>
          </cell>
          <cell r="AI415">
            <v>0</v>
          </cell>
          <cell r="AJ415" t="str">
            <v/>
          </cell>
          <cell r="AK415" t="str">
            <v/>
          </cell>
          <cell r="AM415">
            <v>0</v>
          </cell>
          <cell r="AN415" t="str">
            <v>UN</v>
          </cell>
          <cell r="AO415" t="str">
            <v>***</v>
          </cell>
          <cell r="AP415" t="str">
            <v>zzzzzz</v>
          </cell>
          <cell r="AQ415" t="b">
            <v>0</v>
          </cell>
          <cell r="AR415" t="b">
            <v>0</v>
          </cell>
          <cell r="AS415">
            <v>1</v>
          </cell>
          <cell r="AT415">
            <v>0</v>
          </cell>
          <cell r="AU415">
            <v>1</v>
          </cell>
          <cell r="AV415">
            <v>0</v>
          </cell>
          <cell r="AW415" t="b">
            <v>0</v>
          </cell>
          <cell r="AX415" t="str">
            <v/>
          </cell>
          <cell r="AY415" t="b">
            <v>0</v>
          </cell>
          <cell r="AZ415" t="b">
            <v>0</v>
          </cell>
          <cell r="BA415">
            <v>0</v>
          </cell>
          <cell r="BB415">
            <v>120</v>
          </cell>
          <cell r="BC415">
            <v>90</v>
          </cell>
          <cell r="BD415" t="str">
            <v>LIB</v>
          </cell>
          <cell r="BE415" t="str">
            <v>LIB</v>
          </cell>
          <cell r="BF415">
            <v>1</v>
          </cell>
          <cell r="BG415">
            <v>0</v>
          </cell>
          <cell r="BH415" t="str">
            <v/>
          </cell>
          <cell r="BI415" t="str">
            <v/>
          </cell>
          <cell r="BJ415" t="str">
            <v/>
          </cell>
          <cell r="BK415" t="str">
            <v/>
          </cell>
          <cell r="BL415">
            <v>140</v>
          </cell>
          <cell r="BM415">
            <v>511</v>
          </cell>
          <cell r="BN415">
            <v>190</v>
          </cell>
          <cell r="BO415">
            <v>1978</v>
          </cell>
          <cell r="BP415">
            <v>0</v>
          </cell>
          <cell r="BQ415">
            <v>2819</v>
          </cell>
        </row>
        <row r="416">
          <cell r="A416" t="str">
            <v>298000020121</v>
          </cell>
          <cell r="B416" t="str">
            <v>F1-RE-Q-02</v>
          </cell>
          <cell r="C416" t="str">
            <v/>
          </cell>
          <cell r="D416" t="str">
            <v>FR Relleno Queso #2 F1</v>
          </cell>
          <cell r="E416" t="str">
            <v>F1-RE-Q-02</v>
          </cell>
          <cell r="F416" t="str">
            <v>SC</v>
          </cell>
          <cell r="G416" t="str">
            <v>UN</v>
          </cell>
          <cell r="H416" t="str">
            <v>04</v>
          </cell>
          <cell r="I416" t="b">
            <v>1</v>
          </cell>
          <cell r="J416" t="b">
            <v>1</v>
          </cell>
          <cell r="K416" t="b">
            <v>0</v>
          </cell>
          <cell r="L416" t="str">
            <v>Compra</v>
          </cell>
          <cell r="M416" t="str">
            <v>N</v>
          </cell>
          <cell r="N416" t="b">
            <v>0</v>
          </cell>
          <cell r="O416">
            <v>0</v>
          </cell>
          <cell r="P416" t="b">
            <v>0</v>
          </cell>
          <cell r="Q416" t="str">
            <v>INTERNO</v>
          </cell>
          <cell r="R416">
            <v>0</v>
          </cell>
          <cell r="S416" t="str">
            <v/>
          </cell>
          <cell r="T416">
            <v>0</v>
          </cell>
          <cell r="U416" t="str">
            <v/>
          </cell>
          <cell r="V416">
            <v>0</v>
          </cell>
          <cell r="W416" t="str">
            <v/>
          </cell>
          <cell r="X416">
            <v>0</v>
          </cell>
          <cell r="Y416" t="str">
            <v/>
          </cell>
          <cell r="Z416" t="str">
            <v/>
          </cell>
          <cell r="AA416" t="str">
            <v>Fracc</v>
          </cell>
          <cell r="AB416">
            <v>0</v>
          </cell>
          <cell r="AC416" t="str">
            <v/>
          </cell>
          <cell r="AD416" t="str">
            <v/>
          </cell>
          <cell r="AE416" t="str">
            <v/>
          </cell>
          <cell r="AF416" t="str">
            <v/>
          </cell>
          <cell r="AG416">
            <v>0</v>
          </cell>
          <cell r="AH416" t="str">
            <v>N-EST</v>
          </cell>
          <cell r="AI416">
            <v>0</v>
          </cell>
          <cell r="AJ416" t="str">
            <v/>
          </cell>
          <cell r="AK416" t="str">
            <v/>
          </cell>
          <cell r="AM416">
            <v>0</v>
          </cell>
          <cell r="AN416" t="str">
            <v>UN</v>
          </cell>
          <cell r="AO416" t="str">
            <v>***</v>
          </cell>
          <cell r="AP416" t="str">
            <v>zzzzzz</v>
          </cell>
          <cell r="AQ416" t="b">
            <v>0</v>
          </cell>
          <cell r="AR416" t="b">
            <v>0</v>
          </cell>
          <cell r="AS416">
            <v>1</v>
          </cell>
          <cell r="AT416">
            <v>0</v>
          </cell>
          <cell r="AU416">
            <v>1</v>
          </cell>
          <cell r="AV416">
            <v>0</v>
          </cell>
          <cell r="AW416" t="b">
            <v>0</v>
          </cell>
          <cell r="AX416" t="str">
            <v/>
          </cell>
          <cell r="AY416" t="b">
            <v>0</v>
          </cell>
          <cell r="AZ416" t="b">
            <v>0</v>
          </cell>
          <cell r="BA416">
            <v>0</v>
          </cell>
          <cell r="BB416">
            <v>120</v>
          </cell>
          <cell r="BC416">
            <v>90</v>
          </cell>
          <cell r="BD416" t="str">
            <v>LIB</v>
          </cell>
          <cell r="BE416" t="str">
            <v>LIB</v>
          </cell>
          <cell r="BF416">
            <v>1</v>
          </cell>
          <cell r="BG416">
            <v>0</v>
          </cell>
          <cell r="BH416" t="str">
            <v/>
          </cell>
          <cell r="BI416" t="str">
            <v/>
          </cell>
          <cell r="BJ416" t="str">
            <v/>
          </cell>
          <cell r="BK416" t="str">
            <v/>
          </cell>
          <cell r="BL416">
            <v>140</v>
          </cell>
          <cell r="BM416">
            <v>511</v>
          </cell>
          <cell r="BN416">
            <v>190</v>
          </cell>
          <cell r="BO416">
            <v>1978</v>
          </cell>
          <cell r="BP416">
            <v>0</v>
          </cell>
          <cell r="BQ416">
            <v>2819</v>
          </cell>
        </row>
        <row r="417">
          <cell r="A417" t="str">
            <v>298000020122</v>
          </cell>
          <cell r="B417" t="str">
            <v>F2-RE-Q-02</v>
          </cell>
          <cell r="C417" t="str">
            <v/>
          </cell>
          <cell r="D417" t="str">
            <v>FR Relleno Queso #2 F2</v>
          </cell>
          <cell r="E417" t="str">
            <v>F2-RE-Q-02</v>
          </cell>
          <cell r="F417" t="str">
            <v>SC</v>
          </cell>
          <cell r="G417" t="str">
            <v>UN</v>
          </cell>
          <cell r="H417" t="str">
            <v>04</v>
          </cell>
          <cell r="I417" t="b">
            <v>1</v>
          </cell>
          <cell r="J417" t="b">
            <v>1</v>
          </cell>
          <cell r="K417" t="b">
            <v>0</v>
          </cell>
          <cell r="L417" t="str">
            <v>Compra</v>
          </cell>
          <cell r="M417" t="str">
            <v>N</v>
          </cell>
          <cell r="N417" t="b">
            <v>0</v>
          </cell>
          <cell r="O417">
            <v>0</v>
          </cell>
          <cell r="P417" t="b">
            <v>0</v>
          </cell>
          <cell r="Q417" t="str">
            <v>INTERNO</v>
          </cell>
          <cell r="R417">
            <v>0</v>
          </cell>
          <cell r="S417" t="str">
            <v/>
          </cell>
          <cell r="T417">
            <v>0</v>
          </cell>
          <cell r="U417" t="str">
            <v/>
          </cell>
          <cell r="V417">
            <v>0</v>
          </cell>
          <cell r="W417" t="str">
            <v/>
          </cell>
          <cell r="X417">
            <v>0</v>
          </cell>
          <cell r="Y417" t="str">
            <v/>
          </cell>
          <cell r="Z417" t="str">
            <v/>
          </cell>
          <cell r="AA417" t="str">
            <v>Fracc</v>
          </cell>
          <cell r="AB417">
            <v>0</v>
          </cell>
          <cell r="AC417" t="str">
            <v/>
          </cell>
          <cell r="AD417" t="str">
            <v/>
          </cell>
          <cell r="AE417" t="str">
            <v/>
          </cell>
          <cell r="AF417" t="str">
            <v/>
          </cell>
          <cell r="AG417">
            <v>0</v>
          </cell>
          <cell r="AH417" t="str">
            <v>N-EST</v>
          </cell>
          <cell r="AI417">
            <v>0</v>
          </cell>
          <cell r="AJ417" t="str">
            <v/>
          </cell>
          <cell r="AK417" t="str">
            <v/>
          </cell>
          <cell r="AM417">
            <v>0</v>
          </cell>
          <cell r="AN417" t="str">
            <v>UN</v>
          </cell>
          <cell r="AO417" t="str">
            <v>***</v>
          </cell>
          <cell r="AP417" t="str">
            <v>zzzzzz</v>
          </cell>
          <cell r="AQ417" t="b">
            <v>0</v>
          </cell>
          <cell r="AR417" t="b">
            <v>0</v>
          </cell>
          <cell r="AS417">
            <v>1</v>
          </cell>
          <cell r="AT417">
            <v>0</v>
          </cell>
          <cell r="AU417">
            <v>1</v>
          </cell>
          <cell r="AV417">
            <v>0</v>
          </cell>
          <cell r="AW417" t="b">
            <v>0</v>
          </cell>
          <cell r="AX417" t="str">
            <v/>
          </cell>
          <cell r="AY417" t="b">
            <v>0</v>
          </cell>
          <cell r="AZ417" t="b">
            <v>0</v>
          </cell>
          <cell r="BA417">
            <v>0</v>
          </cell>
          <cell r="BB417">
            <v>120</v>
          </cell>
          <cell r="BC417">
            <v>90</v>
          </cell>
          <cell r="BD417" t="str">
            <v>LIB</v>
          </cell>
          <cell r="BE417" t="str">
            <v>LIB</v>
          </cell>
          <cell r="BF417">
            <v>1</v>
          </cell>
          <cell r="BG417">
            <v>0</v>
          </cell>
          <cell r="BH417" t="str">
            <v/>
          </cell>
          <cell r="BI417" t="str">
            <v/>
          </cell>
          <cell r="BJ417" t="str">
            <v/>
          </cell>
          <cell r="BK417" t="str">
            <v/>
          </cell>
          <cell r="BL417">
            <v>140</v>
          </cell>
          <cell r="BM417">
            <v>511</v>
          </cell>
          <cell r="BN417">
            <v>190</v>
          </cell>
          <cell r="BO417">
            <v>1978</v>
          </cell>
          <cell r="BP417">
            <v>0</v>
          </cell>
          <cell r="BQ417">
            <v>2819</v>
          </cell>
        </row>
        <row r="418">
          <cell r="A418" t="str">
            <v>298000020123</v>
          </cell>
          <cell r="B418" t="str">
            <v>F3-RE-Q-02</v>
          </cell>
          <cell r="C418" t="str">
            <v/>
          </cell>
          <cell r="D418" t="str">
            <v>FR Relleno Queso #2 F3</v>
          </cell>
          <cell r="E418" t="str">
            <v>F3-RE-Q-02</v>
          </cell>
          <cell r="F418" t="str">
            <v>SC</v>
          </cell>
          <cell r="G418" t="str">
            <v>UN</v>
          </cell>
          <cell r="H418" t="str">
            <v>04</v>
          </cell>
          <cell r="I418" t="b">
            <v>1</v>
          </cell>
          <cell r="J418" t="b">
            <v>1</v>
          </cell>
          <cell r="K418" t="b">
            <v>0</v>
          </cell>
          <cell r="L418" t="str">
            <v>Compra</v>
          </cell>
          <cell r="M418" t="str">
            <v>N</v>
          </cell>
          <cell r="N418" t="b">
            <v>0</v>
          </cell>
          <cell r="O418">
            <v>0</v>
          </cell>
          <cell r="P418" t="b">
            <v>0</v>
          </cell>
          <cell r="Q418" t="str">
            <v>INTERNO</v>
          </cell>
          <cell r="R418">
            <v>0</v>
          </cell>
          <cell r="S418" t="str">
            <v/>
          </cell>
          <cell r="T418">
            <v>0</v>
          </cell>
          <cell r="U418" t="str">
            <v/>
          </cell>
          <cell r="V418">
            <v>0</v>
          </cell>
          <cell r="W418" t="str">
            <v/>
          </cell>
          <cell r="X418">
            <v>0</v>
          </cell>
          <cell r="Y418" t="str">
            <v/>
          </cell>
          <cell r="Z418" t="str">
            <v/>
          </cell>
          <cell r="AA418" t="str">
            <v>Fracc</v>
          </cell>
          <cell r="AB418">
            <v>0</v>
          </cell>
          <cell r="AC418" t="str">
            <v/>
          </cell>
          <cell r="AD418" t="str">
            <v/>
          </cell>
          <cell r="AE418" t="str">
            <v/>
          </cell>
          <cell r="AF418" t="str">
            <v/>
          </cell>
          <cell r="AG418">
            <v>0</v>
          </cell>
          <cell r="AH418" t="str">
            <v>N-EST</v>
          </cell>
          <cell r="AI418">
            <v>0</v>
          </cell>
          <cell r="AJ418" t="str">
            <v/>
          </cell>
          <cell r="AK418" t="str">
            <v/>
          </cell>
          <cell r="AM418">
            <v>0</v>
          </cell>
          <cell r="AN418" t="str">
            <v>UN</v>
          </cell>
          <cell r="AO418" t="str">
            <v>***</v>
          </cell>
          <cell r="AP418" t="str">
            <v>zzzzzz</v>
          </cell>
          <cell r="AQ418" t="b">
            <v>0</v>
          </cell>
          <cell r="AR418" t="b">
            <v>0</v>
          </cell>
          <cell r="AS418">
            <v>1</v>
          </cell>
          <cell r="AT418">
            <v>0</v>
          </cell>
          <cell r="AU418">
            <v>1</v>
          </cell>
          <cell r="AV418">
            <v>0</v>
          </cell>
          <cell r="AW418" t="b">
            <v>0</v>
          </cell>
          <cell r="AX418" t="str">
            <v/>
          </cell>
          <cell r="AY418" t="b">
            <v>0</v>
          </cell>
          <cell r="AZ418" t="b">
            <v>0</v>
          </cell>
          <cell r="BA418">
            <v>0</v>
          </cell>
          <cell r="BB418">
            <v>120</v>
          </cell>
          <cell r="BC418">
            <v>90</v>
          </cell>
          <cell r="BD418" t="str">
            <v>LIB</v>
          </cell>
          <cell r="BE418" t="str">
            <v>LIB</v>
          </cell>
          <cell r="BF418">
            <v>1</v>
          </cell>
          <cell r="BG418">
            <v>0</v>
          </cell>
          <cell r="BH418" t="str">
            <v/>
          </cell>
          <cell r="BI418" t="str">
            <v/>
          </cell>
          <cell r="BJ418" t="str">
            <v/>
          </cell>
          <cell r="BK418" t="str">
            <v/>
          </cell>
          <cell r="BL418">
            <v>140</v>
          </cell>
          <cell r="BM418">
            <v>511</v>
          </cell>
          <cell r="BN418">
            <v>190</v>
          </cell>
          <cell r="BO418">
            <v>1978</v>
          </cell>
          <cell r="BP418">
            <v>0</v>
          </cell>
          <cell r="BQ418">
            <v>2819</v>
          </cell>
        </row>
        <row r="419">
          <cell r="A419" t="str">
            <v>298000020124</v>
          </cell>
          <cell r="B419" t="str">
            <v>F4-RE-Q-02</v>
          </cell>
          <cell r="C419" t="str">
            <v/>
          </cell>
          <cell r="D419" t="str">
            <v>FR Relleno Queso #2 F4</v>
          </cell>
          <cell r="E419" t="str">
            <v>F4-RE-Q-02</v>
          </cell>
          <cell r="F419" t="str">
            <v>SC</v>
          </cell>
          <cell r="G419" t="str">
            <v>UN</v>
          </cell>
          <cell r="H419" t="str">
            <v>04</v>
          </cell>
          <cell r="I419" t="b">
            <v>1</v>
          </cell>
          <cell r="J419" t="b">
            <v>1</v>
          </cell>
          <cell r="K419" t="b">
            <v>0</v>
          </cell>
          <cell r="L419" t="str">
            <v>Compra</v>
          </cell>
          <cell r="M419" t="str">
            <v>N</v>
          </cell>
          <cell r="N419" t="b">
            <v>0</v>
          </cell>
          <cell r="O419">
            <v>0</v>
          </cell>
          <cell r="P419" t="b">
            <v>0</v>
          </cell>
          <cell r="Q419" t="str">
            <v>INTERNO</v>
          </cell>
          <cell r="R419">
            <v>0</v>
          </cell>
          <cell r="S419" t="str">
            <v/>
          </cell>
          <cell r="T419">
            <v>0</v>
          </cell>
          <cell r="U419" t="str">
            <v/>
          </cell>
          <cell r="V419">
            <v>0</v>
          </cell>
          <cell r="W419" t="str">
            <v/>
          </cell>
          <cell r="X419">
            <v>0</v>
          </cell>
          <cell r="Y419" t="str">
            <v/>
          </cell>
          <cell r="Z419" t="str">
            <v/>
          </cell>
          <cell r="AA419" t="str">
            <v>Fracc</v>
          </cell>
          <cell r="AB419">
            <v>0</v>
          </cell>
          <cell r="AC419" t="str">
            <v/>
          </cell>
          <cell r="AD419" t="str">
            <v/>
          </cell>
          <cell r="AE419" t="str">
            <v/>
          </cell>
          <cell r="AF419" t="str">
            <v/>
          </cell>
          <cell r="AG419">
            <v>0</v>
          </cell>
          <cell r="AH419" t="str">
            <v>N-EST</v>
          </cell>
          <cell r="AI419">
            <v>0</v>
          </cell>
          <cell r="AJ419" t="str">
            <v/>
          </cell>
          <cell r="AK419" t="str">
            <v/>
          </cell>
          <cell r="AM419">
            <v>0</v>
          </cell>
          <cell r="AN419" t="str">
            <v>UN</v>
          </cell>
          <cell r="AO419" t="str">
            <v>***</v>
          </cell>
          <cell r="AP419" t="str">
            <v>zzzzzz</v>
          </cell>
          <cell r="AQ419" t="b">
            <v>0</v>
          </cell>
          <cell r="AR419" t="b">
            <v>0</v>
          </cell>
          <cell r="AS419">
            <v>1</v>
          </cell>
          <cell r="AT419">
            <v>0</v>
          </cell>
          <cell r="AU419">
            <v>1</v>
          </cell>
          <cell r="AV419">
            <v>0</v>
          </cell>
          <cell r="AW419" t="b">
            <v>0</v>
          </cell>
          <cell r="AX419" t="str">
            <v/>
          </cell>
          <cell r="AY419" t="b">
            <v>0</v>
          </cell>
          <cell r="AZ419" t="b">
            <v>0</v>
          </cell>
          <cell r="BA419">
            <v>0</v>
          </cell>
          <cell r="BB419">
            <v>120</v>
          </cell>
          <cell r="BC419">
            <v>90</v>
          </cell>
          <cell r="BD419" t="str">
            <v>LIB</v>
          </cell>
          <cell r="BE419" t="str">
            <v>LIB</v>
          </cell>
          <cell r="BF419">
            <v>1</v>
          </cell>
          <cell r="BG419">
            <v>0</v>
          </cell>
          <cell r="BH419" t="str">
            <v/>
          </cell>
          <cell r="BI419" t="str">
            <v/>
          </cell>
          <cell r="BJ419" t="str">
            <v/>
          </cell>
          <cell r="BK419" t="str">
            <v/>
          </cell>
          <cell r="BL419">
            <v>140</v>
          </cell>
          <cell r="BM419">
            <v>511</v>
          </cell>
          <cell r="BN419">
            <v>190</v>
          </cell>
          <cell r="BO419">
            <v>1978</v>
          </cell>
          <cell r="BP419">
            <v>0</v>
          </cell>
          <cell r="BQ419">
            <v>2819</v>
          </cell>
        </row>
        <row r="420">
          <cell r="A420" t="str">
            <v>298000020125</v>
          </cell>
          <cell r="B420" t="str">
            <v>F5-RE-Q-02</v>
          </cell>
          <cell r="C420" t="str">
            <v/>
          </cell>
          <cell r="D420" t="str">
            <v>FR Relleno Queso #2 F5</v>
          </cell>
          <cell r="E420" t="str">
            <v>F5-RE-Q-02</v>
          </cell>
          <cell r="F420" t="str">
            <v>SC</v>
          </cell>
          <cell r="G420" t="str">
            <v>UN</v>
          </cell>
          <cell r="H420" t="str">
            <v>04</v>
          </cell>
          <cell r="I420" t="b">
            <v>1</v>
          </cell>
          <cell r="J420" t="b">
            <v>1</v>
          </cell>
          <cell r="K420" t="b">
            <v>0</v>
          </cell>
          <cell r="L420" t="str">
            <v>Compra</v>
          </cell>
          <cell r="M420" t="str">
            <v>N</v>
          </cell>
          <cell r="N420" t="b">
            <v>0</v>
          </cell>
          <cell r="O420">
            <v>0</v>
          </cell>
          <cell r="P420" t="b">
            <v>0</v>
          </cell>
          <cell r="Q420" t="str">
            <v>INTERNO</v>
          </cell>
          <cell r="R420">
            <v>0</v>
          </cell>
          <cell r="S420" t="str">
            <v/>
          </cell>
          <cell r="T420">
            <v>0</v>
          </cell>
          <cell r="U420" t="str">
            <v/>
          </cell>
          <cell r="V420">
            <v>0</v>
          </cell>
          <cell r="W420" t="str">
            <v/>
          </cell>
          <cell r="X420">
            <v>0</v>
          </cell>
          <cell r="Y420" t="str">
            <v/>
          </cell>
          <cell r="Z420" t="str">
            <v/>
          </cell>
          <cell r="AA420" t="str">
            <v>Fracc</v>
          </cell>
          <cell r="AB420">
            <v>0</v>
          </cell>
          <cell r="AC420" t="str">
            <v/>
          </cell>
          <cell r="AD420" t="str">
            <v/>
          </cell>
          <cell r="AE420" t="str">
            <v/>
          </cell>
          <cell r="AF420" t="str">
            <v/>
          </cell>
          <cell r="AG420">
            <v>0</v>
          </cell>
          <cell r="AH420" t="str">
            <v>N-EST</v>
          </cell>
          <cell r="AI420">
            <v>0</v>
          </cell>
          <cell r="AJ420" t="str">
            <v/>
          </cell>
          <cell r="AK420" t="str">
            <v/>
          </cell>
          <cell r="AM420">
            <v>0</v>
          </cell>
          <cell r="AN420" t="str">
            <v>UN</v>
          </cell>
          <cell r="AO420" t="str">
            <v>***</v>
          </cell>
          <cell r="AP420" t="str">
            <v>zzzzzz</v>
          </cell>
          <cell r="AQ420" t="b">
            <v>0</v>
          </cell>
          <cell r="AR420" t="b">
            <v>0</v>
          </cell>
          <cell r="AS420">
            <v>1</v>
          </cell>
          <cell r="AT420">
            <v>0</v>
          </cell>
          <cell r="AU420">
            <v>1</v>
          </cell>
          <cell r="AV420">
            <v>0</v>
          </cell>
          <cell r="AW420" t="b">
            <v>0</v>
          </cell>
          <cell r="AX420" t="str">
            <v/>
          </cell>
          <cell r="AY420" t="b">
            <v>0</v>
          </cell>
          <cell r="AZ420" t="b">
            <v>0</v>
          </cell>
          <cell r="BA420">
            <v>0</v>
          </cell>
          <cell r="BB420">
            <v>120</v>
          </cell>
          <cell r="BC420">
            <v>90</v>
          </cell>
          <cell r="BD420" t="str">
            <v>LIB</v>
          </cell>
          <cell r="BE420" t="str">
            <v>LIB</v>
          </cell>
          <cell r="BF420">
            <v>1</v>
          </cell>
          <cell r="BG420">
            <v>0</v>
          </cell>
          <cell r="BH420" t="str">
            <v/>
          </cell>
          <cell r="BI420" t="str">
            <v/>
          </cell>
          <cell r="BJ420" t="str">
            <v/>
          </cell>
          <cell r="BK420" t="str">
            <v/>
          </cell>
          <cell r="BL420">
            <v>140</v>
          </cell>
          <cell r="BM420">
            <v>511</v>
          </cell>
          <cell r="BN420">
            <v>190</v>
          </cell>
          <cell r="BO420">
            <v>1978</v>
          </cell>
          <cell r="BP420">
            <v>0</v>
          </cell>
          <cell r="BQ420">
            <v>2819</v>
          </cell>
        </row>
        <row r="421">
          <cell r="A421" t="str">
            <v>298000020126</v>
          </cell>
          <cell r="B421" t="str">
            <v>F6-RE-Q-02</v>
          </cell>
          <cell r="C421" t="str">
            <v/>
          </cell>
          <cell r="D421" t="str">
            <v>FR Relleno Queso #2 F6</v>
          </cell>
          <cell r="E421" t="str">
            <v>F6-RE-Q-02</v>
          </cell>
          <cell r="F421" t="str">
            <v>SC</v>
          </cell>
          <cell r="G421" t="str">
            <v>UN</v>
          </cell>
          <cell r="H421" t="str">
            <v>04</v>
          </cell>
          <cell r="I421" t="b">
            <v>1</v>
          </cell>
          <cell r="J421" t="b">
            <v>1</v>
          </cell>
          <cell r="K421" t="b">
            <v>0</v>
          </cell>
          <cell r="L421" t="str">
            <v>Compra</v>
          </cell>
          <cell r="M421" t="str">
            <v>N</v>
          </cell>
          <cell r="N421" t="b">
            <v>0</v>
          </cell>
          <cell r="O421">
            <v>0</v>
          </cell>
          <cell r="P421" t="b">
            <v>0</v>
          </cell>
          <cell r="Q421" t="str">
            <v>INTERNO</v>
          </cell>
          <cell r="R421">
            <v>0</v>
          </cell>
          <cell r="S421" t="str">
            <v/>
          </cell>
          <cell r="T421">
            <v>0</v>
          </cell>
          <cell r="U421" t="str">
            <v/>
          </cell>
          <cell r="V421">
            <v>0</v>
          </cell>
          <cell r="W421" t="str">
            <v/>
          </cell>
          <cell r="X421">
            <v>0</v>
          </cell>
          <cell r="Y421" t="str">
            <v/>
          </cell>
          <cell r="Z421" t="str">
            <v/>
          </cell>
          <cell r="AA421" t="str">
            <v>Fracc</v>
          </cell>
          <cell r="AB421">
            <v>0</v>
          </cell>
          <cell r="AC421" t="str">
            <v/>
          </cell>
          <cell r="AD421" t="str">
            <v/>
          </cell>
          <cell r="AE421" t="str">
            <v/>
          </cell>
          <cell r="AF421" t="str">
            <v/>
          </cell>
          <cell r="AG421">
            <v>0</v>
          </cell>
          <cell r="AH421" t="str">
            <v>N-EST</v>
          </cell>
          <cell r="AI421">
            <v>0</v>
          </cell>
          <cell r="AJ421" t="str">
            <v/>
          </cell>
          <cell r="AK421" t="str">
            <v/>
          </cell>
          <cell r="AM421">
            <v>0</v>
          </cell>
          <cell r="AN421" t="str">
            <v>UN</v>
          </cell>
          <cell r="AO421" t="str">
            <v>***</v>
          </cell>
          <cell r="AP421" t="str">
            <v>zzzzzz</v>
          </cell>
          <cell r="AQ421" t="b">
            <v>0</v>
          </cell>
          <cell r="AR421" t="b">
            <v>0</v>
          </cell>
          <cell r="AS421">
            <v>1</v>
          </cell>
          <cell r="AT421">
            <v>0</v>
          </cell>
          <cell r="AU421">
            <v>1</v>
          </cell>
          <cell r="AV421">
            <v>0</v>
          </cell>
          <cell r="AW421" t="b">
            <v>0</v>
          </cell>
          <cell r="AX421" t="str">
            <v/>
          </cell>
          <cell r="AY421" t="b">
            <v>0</v>
          </cell>
          <cell r="AZ421" t="b">
            <v>0</v>
          </cell>
          <cell r="BA421">
            <v>0</v>
          </cell>
          <cell r="BB421">
            <v>120</v>
          </cell>
          <cell r="BC421">
            <v>90</v>
          </cell>
          <cell r="BD421" t="str">
            <v>LIB</v>
          </cell>
          <cell r="BE421" t="str">
            <v>LIB</v>
          </cell>
          <cell r="BF421">
            <v>1</v>
          </cell>
          <cell r="BG421">
            <v>0</v>
          </cell>
          <cell r="BH421" t="str">
            <v/>
          </cell>
          <cell r="BI421" t="str">
            <v/>
          </cell>
          <cell r="BJ421" t="str">
            <v/>
          </cell>
          <cell r="BK421" t="str">
            <v/>
          </cell>
          <cell r="BL421">
            <v>140</v>
          </cell>
          <cell r="BM421">
            <v>511</v>
          </cell>
          <cell r="BN421">
            <v>190</v>
          </cell>
          <cell r="BO421">
            <v>1978</v>
          </cell>
          <cell r="BP421">
            <v>0</v>
          </cell>
          <cell r="BQ421">
            <v>2819</v>
          </cell>
        </row>
        <row r="422">
          <cell r="A422" t="str">
            <v>298000020210</v>
          </cell>
          <cell r="B422" t="str">
            <v>RE-EQ</v>
          </cell>
          <cell r="C422" t="str">
            <v/>
          </cell>
          <cell r="D422" t="str">
            <v>FR Relleno E&amp;Q</v>
          </cell>
          <cell r="E422" t="str">
            <v>RE-EQ</v>
          </cell>
          <cell r="F422" t="str">
            <v>SC</v>
          </cell>
          <cell r="G422" t="str">
            <v>01</v>
          </cell>
          <cell r="H422" t="str">
            <v>04</v>
          </cell>
          <cell r="I422" t="b">
            <v>1</v>
          </cell>
          <cell r="J422" t="b">
            <v>1</v>
          </cell>
          <cell r="K422" t="b">
            <v>0</v>
          </cell>
          <cell r="L422" t="str">
            <v>Compra</v>
          </cell>
          <cell r="M422" t="str">
            <v>N</v>
          </cell>
          <cell r="N422" t="b">
            <v>0</v>
          </cell>
          <cell r="O422">
            <v>0</v>
          </cell>
          <cell r="P422" t="b">
            <v>0</v>
          </cell>
          <cell r="Q422" t="str">
            <v>INTERNO</v>
          </cell>
          <cell r="R422">
            <v>0</v>
          </cell>
          <cell r="S422" t="str">
            <v/>
          </cell>
          <cell r="T422">
            <v>0</v>
          </cell>
          <cell r="U422" t="str">
            <v/>
          </cell>
          <cell r="V422">
            <v>0</v>
          </cell>
          <cell r="W422" t="str">
            <v/>
          </cell>
          <cell r="X422">
            <v>0</v>
          </cell>
          <cell r="Y422" t="str">
            <v/>
          </cell>
          <cell r="Z422" t="str">
            <v/>
          </cell>
          <cell r="AA422" t="str">
            <v>Fracc</v>
          </cell>
          <cell r="AB422">
            <v>0</v>
          </cell>
          <cell r="AC422" t="str">
            <v/>
          </cell>
          <cell r="AD422" t="str">
            <v/>
          </cell>
          <cell r="AE422" t="str">
            <v/>
          </cell>
          <cell r="AF422" t="str">
            <v/>
          </cell>
          <cell r="AG422">
            <v>0</v>
          </cell>
          <cell r="AH422" t="str">
            <v>N-EST</v>
          </cell>
          <cell r="AI422">
            <v>0</v>
          </cell>
          <cell r="AJ422" t="str">
            <v/>
          </cell>
          <cell r="AK422" t="str">
            <v/>
          </cell>
          <cell r="AM422">
            <v>0</v>
          </cell>
          <cell r="AN422" t="str">
            <v>UN</v>
          </cell>
          <cell r="AO422" t="str">
            <v>***</v>
          </cell>
          <cell r="AP422" t="str">
            <v>zzzzzz</v>
          </cell>
          <cell r="AQ422" t="b">
            <v>0</v>
          </cell>
          <cell r="AR422" t="b">
            <v>0</v>
          </cell>
          <cell r="AS422">
            <v>1</v>
          </cell>
          <cell r="AT422">
            <v>0</v>
          </cell>
          <cell r="AU422">
            <v>1</v>
          </cell>
          <cell r="AV422">
            <v>0</v>
          </cell>
          <cell r="AW422" t="b">
            <v>0</v>
          </cell>
          <cell r="AX422" t="str">
            <v/>
          </cell>
          <cell r="AY422" t="b">
            <v>0</v>
          </cell>
          <cell r="AZ422" t="b">
            <v>0</v>
          </cell>
          <cell r="BA422">
            <v>0</v>
          </cell>
          <cell r="BB422">
            <v>120</v>
          </cell>
          <cell r="BC422">
            <v>90</v>
          </cell>
          <cell r="BD422" t="str">
            <v>LIB</v>
          </cell>
          <cell r="BE422" t="str">
            <v>LIB</v>
          </cell>
          <cell r="BF422">
            <v>1</v>
          </cell>
          <cell r="BG422">
            <v>0</v>
          </cell>
          <cell r="BH422" t="str">
            <v/>
          </cell>
          <cell r="BI422" t="str">
            <v/>
          </cell>
          <cell r="BJ422" t="str">
            <v/>
          </cell>
          <cell r="BK422" t="str">
            <v/>
          </cell>
          <cell r="BL422">
            <v>140</v>
          </cell>
          <cell r="BM422">
            <v>511</v>
          </cell>
          <cell r="BN422">
            <v>190</v>
          </cell>
          <cell r="BO422">
            <v>1978</v>
          </cell>
          <cell r="BP422">
            <v>0</v>
          </cell>
          <cell r="BQ422">
            <v>2819</v>
          </cell>
        </row>
        <row r="423">
          <cell r="A423" t="str">
            <v>298000020211</v>
          </cell>
          <cell r="B423" t="str">
            <v>F1-RE-EQ</v>
          </cell>
          <cell r="C423" t="str">
            <v/>
          </cell>
          <cell r="D423" t="str">
            <v>FR Relleno E&amp;Q F1</v>
          </cell>
          <cell r="E423" t="str">
            <v>F1-RE-EQ</v>
          </cell>
          <cell r="F423" t="str">
            <v>SC</v>
          </cell>
          <cell r="G423" t="str">
            <v>01</v>
          </cell>
          <cell r="H423" t="str">
            <v>04</v>
          </cell>
          <cell r="I423" t="b">
            <v>1</v>
          </cell>
          <cell r="J423" t="b">
            <v>1</v>
          </cell>
          <cell r="K423" t="b">
            <v>0</v>
          </cell>
          <cell r="L423" t="str">
            <v>Compra</v>
          </cell>
          <cell r="M423" t="str">
            <v>N</v>
          </cell>
          <cell r="N423" t="b">
            <v>0</v>
          </cell>
          <cell r="O423">
            <v>0</v>
          </cell>
          <cell r="P423" t="b">
            <v>0</v>
          </cell>
          <cell r="Q423" t="str">
            <v>INTERNO</v>
          </cell>
          <cell r="R423">
            <v>0</v>
          </cell>
          <cell r="S423" t="str">
            <v/>
          </cell>
          <cell r="T423">
            <v>0</v>
          </cell>
          <cell r="U423" t="str">
            <v/>
          </cell>
          <cell r="V423">
            <v>0</v>
          </cell>
          <cell r="W423" t="str">
            <v/>
          </cell>
          <cell r="X423">
            <v>0</v>
          </cell>
          <cell r="Y423" t="str">
            <v/>
          </cell>
          <cell r="Z423" t="str">
            <v/>
          </cell>
          <cell r="AA423" t="str">
            <v>Fracc</v>
          </cell>
          <cell r="AB423">
            <v>0</v>
          </cell>
          <cell r="AC423" t="str">
            <v/>
          </cell>
          <cell r="AD423" t="str">
            <v/>
          </cell>
          <cell r="AE423" t="str">
            <v/>
          </cell>
          <cell r="AF423" t="str">
            <v/>
          </cell>
          <cell r="AG423">
            <v>0</v>
          </cell>
          <cell r="AH423" t="str">
            <v>N-EST</v>
          </cell>
          <cell r="AI423">
            <v>0</v>
          </cell>
          <cell r="AJ423" t="str">
            <v/>
          </cell>
          <cell r="AK423" t="str">
            <v/>
          </cell>
          <cell r="AM423">
            <v>0</v>
          </cell>
          <cell r="AN423" t="str">
            <v>UN</v>
          </cell>
          <cell r="AO423" t="str">
            <v>***</v>
          </cell>
          <cell r="AP423" t="str">
            <v>zzzzzz</v>
          </cell>
          <cell r="AQ423" t="b">
            <v>0</v>
          </cell>
          <cell r="AR423" t="b">
            <v>0</v>
          </cell>
          <cell r="AS423">
            <v>1</v>
          </cell>
          <cell r="AT423">
            <v>0</v>
          </cell>
          <cell r="AU423">
            <v>1</v>
          </cell>
          <cell r="AV423">
            <v>0</v>
          </cell>
          <cell r="AW423" t="b">
            <v>0</v>
          </cell>
          <cell r="AX423" t="str">
            <v/>
          </cell>
          <cell r="AY423" t="b">
            <v>0</v>
          </cell>
          <cell r="AZ423" t="b">
            <v>0</v>
          </cell>
          <cell r="BA423">
            <v>0</v>
          </cell>
          <cell r="BB423">
            <v>120</v>
          </cell>
          <cell r="BC423">
            <v>90</v>
          </cell>
          <cell r="BD423" t="str">
            <v>LIB</v>
          </cell>
          <cell r="BE423" t="str">
            <v>LIB</v>
          </cell>
          <cell r="BF423">
            <v>1</v>
          </cell>
          <cell r="BG423">
            <v>0</v>
          </cell>
          <cell r="BH423" t="str">
            <v/>
          </cell>
          <cell r="BI423" t="str">
            <v/>
          </cell>
          <cell r="BJ423" t="str">
            <v/>
          </cell>
          <cell r="BK423" t="str">
            <v/>
          </cell>
          <cell r="BL423">
            <v>140</v>
          </cell>
          <cell r="BM423">
            <v>511</v>
          </cell>
          <cell r="BN423">
            <v>190</v>
          </cell>
          <cell r="BO423">
            <v>1978</v>
          </cell>
          <cell r="BP423">
            <v>0</v>
          </cell>
          <cell r="BQ423">
            <v>2819</v>
          </cell>
        </row>
        <row r="424">
          <cell r="A424" t="str">
            <v>298000020212</v>
          </cell>
          <cell r="B424" t="str">
            <v>F2-RE-EQ</v>
          </cell>
          <cell r="C424" t="str">
            <v/>
          </cell>
          <cell r="D424" t="str">
            <v>FR Relleno E&amp;Q F2</v>
          </cell>
          <cell r="E424" t="str">
            <v>F2-RE-EQ</v>
          </cell>
          <cell r="F424" t="str">
            <v>SC</v>
          </cell>
          <cell r="G424" t="str">
            <v>01</v>
          </cell>
          <cell r="H424" t="str">
            <v>04</v>
          </cell>
          <cell r="I424" t="b">
            <v>1</v>
          </cell>
          <cell r="J424" t="b">
            <v>1</v>
          </cell>
          <cell r="K424" t="b">
            <v>0</v>
          </cell>
          <cell r="L424" t="str">
            <v>Compra</v>
          </cell>
          <cell r="M424" t="str">
            <v>N</v>
          </cell>
          <cell r="N424" t="b">
            <v>0</v>
          </cell>
          <cell r="O424">
            <v>0</v>
          </cell>
          <cell r="P424" t="b">
            <v>0</v>
          </cell>
          <cell r="Q424" t="str">
            <v>INTERNO</v>
          </cell>
          <cell r="R424">
            <v>0</v>
          </cell>
          <cell r="S424" t="str">
            <v/>
          </cell>
          <cell r="T424">
            <v>0</v>
          </cell>
          <cell r="U424" t="str">
            <v/>
          </cell>
          <cell r="V424">
            <v>0</v>
          </cell>
          <cell r="W424" t="str">
            <v/>
          </cell>
          <cell r="X424">
            <v>0</v>
          </cell>
          <cell r="Y424" t="str">
            <v/>
          </cell>
          <cell r="Z424" t="str">
            <v/>
          </cell>
          <cell r="AA424" t="str">
            <v>Fracc</v>
          </cell>
          <cell r="AB424">
            <v>0</v>
          </cell>
          <cell r="AC424" t="str">
            <v/>
          </cell>
          <cell r="AD424" t="str">
            <v/>
          </cell>
          <cell r="AE424" t="str">
            <v/>
          </cell>
          <cell r="AF424" t="str">
            <v/>
          </cell>
          <cell r="AG424">
            <v>0</v>
          </cell>
          <cell r="AH424" t="str">
            <v>N-EST</v>
          </cell>
          <cell r="AI424">
            <v>0</v>
          </cell>
          <cell r="AJ424" t="str">
            <v/>
          </cell>
          <cell r="AK424" t="str">
            <v/>
          </cell>
          <cell r="AM424">
            <v>0</v>
          </cell>
          <cell r="AN424" t="str">
            <v>UN</v>
          </cell>
          <cell r="AO424" t="str">
            <v>***</v>
          </cell>
          <cell r="AP424" t="str">
            <v>zzzzzz</v>
          </cell>
          <cell r="AQ424" t="b">
            <v>0</v>
          </cell>
          <cell r="AR424" t="b">
            <v>0</v>
          </cell>
          <cell r="AS424">
            <v>1</v>
          </cell>
          <cell r="AT424">
            <v>0</v>
          </cell>
          <cell r="AU424">
            <v>1</v>
          </cell>
          <cell r="AV424">
            <v>0</v>
          </cell>
          <cell r="AW424" t="b">
            <v>0</v>
          </cell>
          <cell r="AX424" t="str">
            <v/>
          </cell>
          <cell r="AY424" t="b">
            <v>0</v>
          </cell>
          <cell r="AZ424" t="b">
            <v>0</v>
          </cell>
          <cell r="BA424">
            <v>0</v>
          </cell>
          <cell r="BB424">
            <v>120</v>
          </cell>
          <cell r="BC424">
            <v>90</v>
          </cell>
          <cell r="BD424" t="str">
            <v>LIB</v>
          </cell>
          <cell r="BE424" t="str">
            <v>LIB</v>
          </cell>
          <cell r="BF424">
            <v>1</v>
          </cell>
          <cell r="BG424">
            <v>0</v>
          </cell>
          <cell r="BH424" t="str">
            <v/>
          </cell>
          <cell r="BI424" t="str">
            <v/>
          </cell>
          <cell r="BJ424" t="str">
            <v/>
          </cell>
          <cell r="BK424" t="str">
            <v/>
          </cell>
          <cell r="BL424">
            <v>140</v>
          </cell>
          <cell r="BM424">
            <v>511</v>
          </cell>
          <cell r="BN424">
            <v>190</v>
          </cell>
          <cell r="BO424">
            <v>1978</v>
          </cell>
          <cell r="BP424">
            <v>0</v>
          </cell>
          <cell r="BQ424">
            <v>2819</v>
          </cell>
        </row>
        <row r="425">
          <cell r="A425" t="str">
            <v>298000020213</v>
          </cell>
          <cell r="B425" t="str">
            <v>F3-RE-EQ</v>
          </cell>
          <cell r="C425" t="str">
            <v/>
          </cell>
          <cell r="D425" t="str">
            <v>FR Relleno E&amp;Q F3</v>
          </cell>
          <cell r="E425" t="str">
            <v>F3-RE-EQ</v>
          </cell>
          <cell r="F425" t="str">
            <v>SC</v>
          </cell>
          <cell r="G425" t="str">
            <v>01</v>
          </cell>
          <cell r="H425" t="str">
            <v>04</v>
          </cell>
          <cell r="I425" t="b">
            <v>1</v>
          </cell>
          <cell r="J425" t="b">
            <v>1</v>
          </cell>
          <cell r="K425" t="b">
            <v>0</v>
          </cell>
          <cell r="L425" t="str">
            <v>Compra</v>
          </cell>
          <cell r="M425" t="str">
            <v>N</v>
          </cell>
          <cell r="N425" t="b">
            <v>0</v>
          </cell>
          <cell r="O425">
            <v>0</v>
          </cell>
          <cell r="P425" t="b">
            <v>0</v>
          </cell>
          <cell r="Q425" t="str">
            <v>INTERNO</v>
          </cell>
          <cell r="R425">
            <v>0</v>
          </cell>
          <cell r="S425" t="str">
            <v/>
          </cell>
          <cell r="T425">
            <v>0</v>
          </cell>
          <cell r="U425" t="str">
            <v/>
          </cell>
          <cell r="V425">
            <v>0</v>
          </cell>
          <cell r="W425" t="str">
            <v/>
          </cell>
          <cell r="X425">
            <v>0</v>
          </cell>
          <cell r="Y425" t="str">
            <v/>
          </cell>
          <cell r="Z425" t="str">
            <v/>
          </cell>
          <cell r="AA425" t="str">
            <v>Fracc</v>
          </cell>
          <cell r="AB425">
            <v>0</v>
          </cell>
          <cell r="AC425" t="str">
            <v/>
          </cell>
          <cell r="AD425" t="str">
            <v/>
          </cell>
          <cell r="AE425" t="str">
            <v/>
          </cell>
          <cell r="AF425" t="str">
            <v/>
          </cell>
          <cell r="AG425">
            <v>0</v>
          </cell>
          <cell r="AH425" t="str">
            <v>N-EST</v>
          </cell>
          <cell r="AI425">
            <v>0</v>
          </cell>
          <cell r="AJ425" t="str">
            <v/>
          </cell>
          <cell r="AK425" t="str">
            <v/>
          </cell>
          <cell r="AM425">
            <v>0</v>
          </cell>
          <cell r="AN425" t="str">
            <v>UN</v>
          </cell>
          <cell r="AO425" t="str">
            <v>***</v>
          </cell>
          <cell r="AP425" t="str">
            <v>zzzzzz</v>
          </cell>
          <cell r="AQ425" t="b">
            <v>0</v>
          </cell>
          <cell r="AR425" t="b">
            <v>0</v>
          </cell>
          <cell r="AS425">
            <v>1</v>
          </cell>
          <cell r="AT425">
            <v>0</v>
          </cell>
          <cell r="AU425">
            <v>1</v>
          </cell>
          <cell r="AV425">
            <v>0</v>
          </cell>
          <cell r="AW425" t="b">
            <v>0</v>
          </cell>
          <cell r="AX425" t="str">
            <v/>
          </cell>
          <cell r="AY425" t="b">
            <v>0</v>
          </cell>
          <cell r="AZ425" t="b">
            <v>0</v>
          </cell>
          <cell r="BA425">
            <v>0</v>
          </cell>
          <cell r="BB425">
            <v>120</v>
          </cell>
          <cell r="BC425">
            <v>90</v>
          </cell>
          <cell r="BD425" t="str">
            <v>LIB</v>
          </cell>
          <cell r="BE425" t="str">
            <v>LIB</v>
          </cell>
          <cell r="BF425">
            <v>1</v>
          </cell>
          <cell r="BG425">
            <v>0</v>
          </cell>
          <cell r="BH425" t="str">
            <v/>
          </cell>
          <cell r="BI425" t="str">
            <v/>
          </cell>
          <cell r="BJ425" t="str">
            <v/>
          </cell>
          <cell r="BK425" t="str">
            <v/>
          </cell>
          <cell r="BL425">
            <v>140</v>
          </cell>
          <cell r="BM425">
            <v>511</v>
          </cell>
          <cell r="BN425">
            <v>190</v>
          </cell>
          <cell r="BO425">
            <v>1978</v>
          </cell>
          <cell r="BP425">
            <v>0</v>
          </cell>
          <cell r="BQ425">
            <v>2819</v>
          </cell>
        </row>
        <row r="426">
          <cell r="A426" t="str">
            <v>298000020220</v>
          </cell>
          <cell r="B426" t="str">
            <v>RE-EQ-G</v>
          </cell>
          <cell r="C426" t="str">
            <v/>
          </cell>
          <cell r="D426" t="str">
            <v>FR Relleno E&amp;Q Gen</v>
          </cell>
          <cell r="E426" t="str">
            <v>RE-EQ-G</v>
          </cell>
          <cell r="F426" t="str">
            <v>SC</v>
          </cell>
          <cell r="G426" t="str">
            <v>01</v>
          </cell>
          <cell r="H426" t="str">
            <v>04</v>
          </cell>
          <cell r="I426" t="b">
            <v>1</v>
          </cell>
          <cell r="J426" t="b">
            <v>1</v>
          </cell>
          <cell r="K426" t="b">
            <v>0</v>
          </cell>
          <cell r="L426" t="str">
            <v>Compra</v>
          </cell>
          <cell r="M426" t="str">
            <v>N</v>
          </cell>
          <cell r="N426" t="b">
            <v>0</v>
          </cell>
          <cell r="O426">
            <v>0</v>
          </cell>
          <cell r="P426" t="b">
            <v>0</v>
          </cell>
          <cell r="Q426" t="str">
            <v>INTERNO</v>
          </cell>
          <cell r="R426">
            <v>0</v>
          </cell>
          <cell r="S426" t="str">
            <v/>
          </cell>
          <cell r="T426">
            <v>0</v>
          </cell>
          <cell r="U426" t="str">
            <v/>
          </cell>
          <cell r="V426">
            <v>0</v>
          </cell>
          <cell r="W426" t="str">
            <v/>
          </cell>
          <cell r="X426">
            <v>0</v>
          </cell>
          <cell r="Y426" t="str">
            <v/>
          </cell>
          <cell r="Z426" t="str">
            <v/>
          </cell>
          <cell r="AA426" t="str">
            <v>Fracc</v>
          </cell>
          <cell r="AB426">
            <v>0</v>
          </cell>
          <cell r="AC426" t="str">
            <v/>
          </cell>
          <cell r="AD426" t="str">
            <v/>
          </cell>
          <cell r="AE426" t="str">
            <v/>
          </cell>
          <cell r="AF426" t="str">
            <v/>
          </cell>
          <cell r="AG426">
            <v>0</v>
          </cell>
          <cell r="AH426" t="str">
            <v>N-EST</v>
          </cell>
          <cell r="AI426">
            <v>0</v>
          </cell>
          <cell r="AJ426" t="str">
            <v/>
          </cell>
          <cell r="AK426" t="str">
            <v/>
          </cell>
          <cell r="AM426">
            <v>0</v>
          </cell>
          <cell r="AN426" t="str">
            <v>UN</v>
          </cell>
          <cell r="AO426" t="str">
            <v>***</v>
          </cell>
          <cell r="AP426" t="str">
            <v>zzzzzz</v>
          </cell>
          <cell r="AQ426" t="b">
            <v>0</v>
          </cell>
          <cell r="AR426" t="b">
            <v>0</v>
          </cell>
          <cell r="AS426">
            <v>1</v>
          </cell>
          <cell r="AT426">
            <v>0</v>
          </cell>
          <cell r="AU426">
            <v>1</v>
          </cell>
          <cell r="AV426">
            <v>0</v>
          </cell>
          <cell r="AW426" t="b">
            <v>0</v>
          </cell>
          <cell r="AX426" t="str">
            <v/>
          </cell>
          <cell r="AY426" t="b">
            <v>0</v>
          </cell>
          <cell r="AZ426" t="b">
            <v>0</v>
          </cell>
          <cell r="BA426">
            <v>0</v>
          </cell>
          <cell r="BB426">
            <v>120</v>
          </cell>
          <cell r="BC426">
            <v>90</v>
          </cell>
          <cell r="BD426" t="str">
            <v>LIB</v>
          </cell>
          <cell r="BE426" t="str">
            <v>LIB</v>
          </cell>
          <cell r="BF426">
            <v>1</v>
          </cell>
          <cell r="BG426">
            <v>0</v>
          </cell>
          <cell r="BH426" t="str">
            <v/>
          </cell>
          <cell r="BI426" t="str">
            <v/>
          </cell>
          <cell r="BJ426" t="str">
            <v/>
          </cell>
          <cell r="BK426" t="str">
            <v/>
          </cell>
          <cell r="BL426">
            <v>140</v>
          </cell>
          <cell r="BM426">
            <v>511</v>
          </cell>
          <cell r="BN426">
            <v>190</v>
          </cell>
          <cell r="BO426">
            <v>1978</v>
          </cell>
          <cell r="BP426">
            <v>0</v>
          </cell>
          <cell r="BQ426">
            <v>2819</v>
          </cell>
        </row>
        <row r="427">
          <cell r="A427" t="str">
            <v>298000020221</v>
          </cell>
          <cell r="B427" t="str">
            <v>F1-RE-EQ-G</v>
          </cell>
          <cell r="C427" t="str">
            <v/>
          </cell>
          <cell r="D427" t="str">
            <v>FR Relleno E&amp;Q Gen F1</v>
          </cell>
          <cell r="E427" t="str">
            <v>F1-RE-EQ-G</v>
          </cell>
          <cell r="F427" t="str">
            <v>SC</v>
          </cell>
          <cell r="G427" t="str">
            <v>01</v>
          </cell>
          <cell r="H427" t="str">
            <v>04</v>
          </cell>
          <cell r="I427" t="b">
            <v>1</v>
          </cell>
          <cell r="J427" t="b">
            <v>1</v>
          </cell>
          <cell r="K427" t="b">
            <v>0</v>
          </cell>
          <cell r="L427" t="str">
            <v>Compra</v>
          </cell>
          <cell r="M427" t="str">
            <v>N</v>
          </cell>
          <cell r="N427" t="b">
            <v>0</v>
          </cell>
          <cell r="O427">
            <v>0</v>
          </cell>
          <cell r="P427" t="b">
            <v>0</v>
          </cell>
          <cell r="Q427" t="str">
            <v>INTERNO</v>
          </cell>
          <cell r="R427">
            <v>0</v>
          </cell>
          <cell r="S427" t="str">
            <v/>
          </cell>
          <cell r="T427">
            <v>0</v>
          </cell>
          <cell r="U427" t="str">
            <v/>
          </cell>
          <cell r="V427">
            <v>0</v>
          </cell>
          <cell r="W427" t="str">
            <v/>
          </cell>
          <cell r="X427">
            <v>0</v>
          </cell>
          <cell r="Y427" t="str">
            <v/>
          </cell>
          <cell r="Z427" t="str">
            <v/>
          </cell>
          <cell r="AA427" t="str">
            <v>Fracc</v>
          </cell>
          <cell r="AB427">
            <v>0</v>
          </cell>
          <cell r="AC427" t="str">
            <v/>
          </cell>
          <cell r="AD427" t="str">
            <v/>
          </cell>
          <cell r="AE427" t="str">
            <v/>
          </cell>
          <cell r="AF427" t="str">
            <v/>
          </cell>
          <cell r="AG427">
            <v>0</v>
          </cell>
          <cell r="AH427" t="str">
            <v>N-EST</v>
          </cell>
          <cell r="AI427">
            <v>0</v>
          </cell>
          <cell r="AJ427" t="str">
            <v/>
          </cell>
          <cell r="AK427" t="str">
            <v/>
          </cell>
          <cell r="AM427">
            <v>0</v>
          </cell>
          <cell r="AN427" t="str">
            <v>UN</v>
          </cell>
          <cell r="AO427" t="str">
            <v>***</v>
          </cell>
          <cell r="AP427" t="str">
            <v>zzzzzz</v>
          </cell>
          <cell r="AQ427" t="b">
            <v>0</v>
          </cell>
          <cell r="AR427" t="b">
            <v>0</v>
          </cell>
          <cell r="AS427">
            <v>1</v>
          </cell>
          <cell r="AT427">
            <v>0</v>
          </cell>
          <cell r="AU427">
            <v>1</v>
          </cell>
          <cell r="AV427">
            <v>0</v>
          </cell>
          <cell r="AW427" t="b">
            <v>0</v>
          </cell>
          <cell r="AX427" t="str">
            <v/>
          </cell>
          <cell r="AY427" t="b">
            <v>0</v>
          </cell>
          <cell r="AZ427" t="b">
            <v>0</v>
          </cell>
          <cell r="BA427">
            <v>0</v>
          </cell>
          <cell r="BB427">
            <v>120</v>
          </cell>
          <cell r="BC427">
            <v>90</v>
          </cell>
          <cell r="BD427" t="str">
            <v>LIB</v>
          </cell>
          <cell r="BE427" t="str">
            <v>LIB</v>
          </cell>
          <cell r="BF427">
            <v>1</v>
          </cell>
          <cell r="BG427">
            <v>0</v>
          </cell>
          <cell r="BH427" t="str">
            <v/>
          </cell>
          <cell r="BI427" t="str">
            <v/>
          </cell>
          <cell r="BJ427" t="str">
            <v/>
          </cell>
          <cell r="BK427" t="str">
            <v/>
          </cell>
          <cell r="BL427">
            <v>140</v>
          </cell>
          <cell r="BM427">
            <v>511</v>
          </cell>
          <cell r="BN427">
            <v>190</v>
          </cell>
          <cell r="BO427">
            <v>1978</v>
          </cell>
          <cell r="BP427">
            <v>0</v>
          </cell>
          <cell r="BQ427">
            <v>2819</v>
          </cell>
        </row>
        <row r="428">
          <cell r="A428" t="str">
            <v>298000020222</v>
          </cell>
          <cell r="B428" t="str">
            <v>F2-RE-EQ-G</v>
          </cell>
          <cell r="C428" t="str">
            <v/>
          </cell>
          <cell r="D428" t="str">
            <v>FR Relleno E&amp;Q Gen F2</v>
          </cell>
          <cell r="E428" t="str">
            <v>F2-RE-EQ-G</v>
          </cell>
          <cell r="F428" t="str">
            <v>SC</v>
          </cell>
          <cell r="G428" t="str">
            <v>01</v>
          </cell>
          <cell r="H428" t="str">
            <v>04</v>
          </cell>
          <cell r="I428" t="b">
            <v>1</v>
          </cell>
          <cell r="J428" t="b">
            <v>1</v>
          </cell>
          <cell r="K428" t="b">
            <v>0</v>
          </cell>
          <cell r="L428" t="str">
            <v>CompraVenta</v>
          </cell>
          <cell r="M428" t="str">
            <v>N</v>
          </cell>
          <cell r="N428" t="b">
            <v>0</v>
          </cell>
          <cell r="O428">
            <v>0</v>
          </cell>
          <cell r="P428" t="b">
            <v>0</v>
          </cell>
          <cell r="Q428" t="str">
            <v>INTERNO</v>
          </cell>
          <cell r="R428">
            <v>0</v>
          </cell>
          <cell r="S428" t="str">
            <v/>
          </cell>
          <cell r="T428">
            <v>0</v>
          </cell>
          <cell r="U428" t="str">
            <v/>
          </cell>
          <cell r="V428">
            <v>0</v>
          </cell>
          <cell r="W428" t="str">
            <v/>
          </cell>
          <cell r="X428">
            <v>0</v>
          </cell>
          <cell r="Y428" t="str">
            <v/>
          </cell>
          <cell r="Z428" t="str">
            <v/>
          </cell>
          <cell r="AA428" t="str">
            <v>Fracc</v>
          </cell>
          <cell r="AB428">
            <v>0</v>
          </cell>
          <cell r="AC428" t="str">
            <v/>
          </cell>
          <cell r="AD428" t="str">
            <v/>
          </cell>
          <cell r="AE428" t="str">
            <v/>
          </cell>
          <cell r="AF428" t="str">
            <v/>
          </cell>
          <cell r="AG428">
            <v>0</v>
          </cell>
          <cell r="AH428" t="str">
            <v>N-EST</v>
          </cell>
          <cell r="AI428">
            <v>0</v>
          </cell>
          <cell r="AJ428" t="str">
            <v/>
          </cell>
          <cell r="AK428" t="str">
            <v/>
          </cell>
          <cell r="AM428">
            <v>0</v>
          </cell>
          <cell r="AN428" t="str">
            <v>UN</v>
          </cell>
          <cell r="AO428" t="str">
            <v>***</v>
          </cell>
          <cell r="AP428" t="str">
            <v>zzzzzz</v>
          </cell>
          <cell r="AQ428" t="b">
            <v>0</v>
          </cell>
          <cell r="AR428" t="b">
            <v>0</v>
          </cell>
          <cell r="AS428">
            <v>1</v>
          </cell>
          <cell r="AT428">
            <v>0</v>
          </cell>
          <cell r="AU428">
            <v>1</v>
          </cell>
          <cell r="AV428">
            <v>0</v>
          </cell>
          <cell r="AW428" t="b">
            <v>0</v>
          </cell>
          <cell r="AX428" t="str">
            <v/>
          </cell>
          <cell r="AY428" t="b">
            <v>0</v>
          </cell>
          <cell r="AZ428" t="b">
            <v>0</v>
          </cell>
          <cell r="BA428">
            <v>0</v>
          </cell>
          <cell r="BB428">
            <v>120</v>
          </cell>
          <cell r="BC428">
            <v>90</v>
          </cell>
          <cell r="BD428" t="str">
            <v>LIB</v>
          </cell>
          <cell r="BE428" t="str">
            <v>LIB</v>
          </cell>
          <cell r="BF428">
            <v>1</v>
          </cell>
          <cell r="BG428">
            <v>0</v>
          </cell>
          <cell r="BH428" t="str">
            <v/>
          </cell>
          <cell r="BI428" t="str">
            <v/>
          </cell>
          <cell r="BJ428" t="str">
            <v/>
          </cell>
          <cell r="BK428" t="str">
            <v/>
          </cell>
          <cell r="BL428">
            <v>140</v>
          </cell>
          <cell r="BM428">
            <v>511</v>
          </cell>
          <cell r="BN428">
            <v>190</v>
          </cell>
          <cell r="BO428">
            <v>1978</v>
          </cell>
          <cell r="BP428">
            <v>0</v>
          </cell>
          <cell r="BQ428">
            <v>2819</v>
          </cell>
        </row>
        <row r="429">
          <cell r="A429" t="str">
            <v>298000020223</v>
          </cell>
          <cell r="B429" t="str">
            <v>F3-RE-EQ-G</v>
          </cell>
          <cell r="C429" t="str">
            <v/>
          </cell>
          <cell r="D429" t="str">
            <v>FR Relleno E&amp;Q Gen F3</v>
          </cell>
          <cell r="E429" t="str">
            <v>F3-RE-EQ-G</v>
          </cell>
          <cell r="F429" t="str">
            <v>SC</v>
          </cell>
          <cell r="G429" t="str">
            <v>01</v>
          </cell>
          <cell r="H429" t="str">
            <v>04</v>
          </cell>
          <cell r="I429" t="b">
            <v>1</v>
          </cell>
          <cell r="J429" t="b">
            <v>1</v>
          </cell>
          <cell r="K429" t="b">
            <v>0</v>
          </cell>
          <cell r="L429" t="str">
            <v>CompraVenta</v>
          </cell>
          <cell r="M429" t="str">
            <v>N</v>
          </cell>
          <cell r="N429" t="b">
            <v>0</v>
          </cell>
          <cell r="O429">
            <v>0</v>
          </cell>
          <cell r="P429" t="b">
            <v>0</v>
          </cell>
          <cell r="Q429" t="str">
            <v>INTERNO</v>
          </cell>
          <cell r="R429">
            <v>0</v>
          </cell>
          <cell r="S429" t="str">
            <v/>
          </cell>
          <cell r="T429">
            <v>0</v>
          </cell>
          <cell r="U429" t="str">
            <v/>
          </cell>
          <cell r="V429">
            <v>0</v>
          </cell>
          <cell r="W429" t="str">
            <v/>
          </cell>
          <cell r="X429">
            <v>0</v>
          </cell>
          <cell r="Y429" t="str">
            <v/>
          </cell>
          <cell r="Z429" t="str">
            <v/>
          </cell>
          <cell r="AA429" t="str">
            <v>Fracc</v>
          </cell>
          <cell r="AB429">
            <v>0</v>
          </cell>
          <cell r="AC429" t="str">
            <v/>
          </cell>
          <cell r="AD429" t="str">
            <v/>
          </cell>
          <cell r="AE429" t="str">
            <v/>
          </cell>
          <cell r="AF429" t="str">
            <v/>
          </cell>
          <cell r="AG429">
            <v>0</v>
          </cell>
          <cell r="AH429" t="str">
            <v>N-EST</v>
          </cell>
          <cell r="AI429">
            <v>0</v>
          </cell>
          <cell r="AJ429" t="str">
            <v/>
          </cell>
          <cell r="AK429" t="str">
            <v/>
          </cell>
          <cell r="AM429">
            <v>0</v>
          </cell>
          <cell r="AN429" t="str">
            <v>UN</v>
          </cell>
          <cell r="AO429" t="str">
            <v>***</v>
          </cell>
          <cell r="AP429" t="str">
            <v>zzzzzz</v>
          </cell>
          <cell r="AQ429" t="b">
            <v>0</v>
          </cell>
          <cell r="AR429" t="b">
            <v>0</v>
          </cell>
          <cell r="AS429">
            <v>1</v>
          </cell>
          <cell r="AT429">
            <v>0</v>
          </cell>
          <cell r="AU429">
            <v>1</v>
          </cell>
          <cell r="AV429">
            <v>0</v>
          </cell>
          <cell r="AW429" t="b">
            <v>0</v>
          </cell>
          <cell r="AX429" t="str">
            <v/>
          </cell>
          <cell r="AY429" t="b">
            <v>0</v>
          </cell>
          <cell r="AZ429" t="b">
            <v>0</v>
          </cell>
          <cell r="BA429">
            <v>0</v>
          </cell>
          <cell r="BB429">
            <v>120</v>
          </cell>
          <cell r="BC429">
            <v>90</v>
          </cell>
          <cell r="BD429" t="str">
            <v>LIB</v>
          </cell>
          <cell r="BE429" t="str">
            <v>LIB</v>
          </cell>
          <cell r="BF429">
            <v>1</v>
          </cell>
          <cell r="BG429">
            <v>0</v>
          </cell>
          <cell r="BH429" t="str">
            <v/>
          </cell>
          <cell r="BI429" t="str">
            <v/>
          </cell>
          <cell r="BJ429" t="str">
            <v/>
          </cell>
          <cell r="BK429" t="str">
            <v/>
          </cell>
          <cell r="BL429">
            <v>140</v>
          </cell>
          <cell r="BM429">
            <v>511</v>
          </cell>
          <cell r="BN429">
            <v>190</v>
          </cell>
          <cell r="BO429">
            <v>1978</v>
          </cell>
          <cell r="BP429">
            <v>0</v>
          </cell>
          <cell r="BQ429">
            <v>2819</v>
          </cell>
        </row>
        <row r="430">
          <cell r="A430" t="str">
            <v>298000020230</v>
          </cell>
          <cell r="B430" t="str">
            <v>RE-EQ-01</v>
          </cell>
          <cell r="C430" t="str">
            <v/>
          </cell>
          <cell r="D430" t="str">
            <v>FR Relleno E&amp;Q #1</v>
          </cell>
          <cell r="E430" t="str">
            <v>RE-EQ-01</v>
          </cell>
          <cell r="F430" t="str">
            <v>SC</v>
          </cell>
          <cell r="G430" t="str">
            <v>01</v>
          </cell>
          <cell r="H430" t="str">
            <v>04</v>
          </cell>
          <cell r="I430" t="b">
            <v>1</v>
          </cell>
          <cell r="J430" t="b">
            <v>1</v>
          </cell>
          <cell r="K430" t="b">
            <v>0</v>
          </cell>
          <cell r="L430" t="str">
            <v>Compra</v>
          </cell>
          <cell r="M430" t="str">
            <v>N</v>
          </cell>
          <cell r="N430" t="b">
            <v>0</v>
          </cell>
          <cell r="O430">
            <v>0</v>
          </cell>
          <cell r="P430" t="b">
            <v>0</v>
          </cell>
          <cell r="Q430" t="str">
            <v>INTERNO</v>
          </cell>
          <cell r="R430">
            <v>0</v>
          </cell>
          <cell r="S430" t="str">
            <v/>
          </cell>
          <cell r="T430">
            <v>0</v>
          </cell>
          <cell r="U430" t="str">
            <v/>
          </cell>
          <cell r="V430">
            <v>0</v>
          </cell>
          <cell r="W430" t="str">
            <v/>
          </cell>
          <cell r="X430">
            <v>0</v>
          </cell>
          <cell r="Y430" t="str">
            <v/>
          </cell>
          <cell r="Z430" t="str">
            <v/>
          </cell>
          <cell r="AA430" t="str">
            <v>Fracc</v>
          </cell>
          <cell r="AB430">
            <v>0</v>
          </cell>
          <cell r="AC430" t="str">
            <v/>
          </cell>
          <cell r="AD430" t="str">
            <v/>
          </cell>
          <cell r="AE430" t="str">
            <v/>
          </cell>
          <cell r="AF430" t="str">
            <v/>
          </cell>
          <cell r="AG430">
            <v>0</v>
          </cell>
          <cell r="AH430" t="str">
            <v>N-EST</v>
          </cell>
          <cell r="AI430">
            <v>0</v>
          </cell>
          <cell r="AJ430" t="str">
            <v/>
          </cell>
          <cell r="AK430" t="str">
            <v/>
          </cell>
          <cell r="AM430">
            <v>0</v>
          </cell>
          <cell r="AN430" t="str">
            <v>UN</v>
          </cell>
          <cell r="AO430" t="str">
            <v>***</v>
          </cell>
          <cell r="AP430" t="str">
            <v>zzzzzz</v>
          </cell>
          <cell r="AQ430" t="b">
            <v>0</v>
          </cell>
          <cell r="AR430" t="b">
            <v>0</v>
          </cell>
          <cell r="AS430">
            <v>1</v>
          </cell>
          <cell r="AT430">
            <v>0</v>
          </cell>
          <cell r="AU430">
            <v>1</v>
          </cell>
          <cell r="AV430">
            <v>0</v>
          </cell>
          <cell r="AW430" t="b">
            <v>0</v>
          </cell>
          <cell r="AX430" t="str">
            <v/>
          </cell>
          <cell r="AY430" t="b">
            <v>0</v>
          </cell>
          <cell r="AZ430" t="b">
            <v>0</v>
          </cell>
          <cell r="BA430">
            <v>0</v>
          </cell>
          <cell r="BB430">
            <v>120</v>
          </cell>
          <cell r="BC430">
            <v>90</v>
          </cell>
          <cell r="BD430" t="str">
            <v>LIB</v>
          </cell>
          <cell r="BE430" t="str">
            <v>LIB</v>
          </cell>
          <cell r="BF430">
            <v>1</v>
          </cell>
          <cell r="BG430">
            <v>0</v>
          </cell>
          <cell r="BH430" t="str">
            <v/>
          </cell>
          <cell r="BI430" t="str">
            <v/>
          </cell>
          <cell r="BJ430" t="str">
            <v/>
          </cell>
          <cell r="BK430" t="str">
            <v/>
          </cell>
          <cell r="BL430">
            <v>140</v>
          </cell>
          <cell r="BM430">
            <v>511</v>
          </cell>
          <cell r="BN430">
            <v>190</v>
          </cell>
          <cell r="BO430">
            <v>1978</v>
          </cell>
          <cell r="BP430">
            <v>0</v>
          </cell>
          <cell r="BQ430">
            <v>2819</v>
          </cell>
        </row>
        <row r="431">
          <cell r="A431" t="str">
            <v>298000020231</v>
          </cell>
          <cell r="B431" t="str">
            <v>F1-RE-EQ-01</v>
          </cell>
          <cell r="C431" t="str">
            <v/>
          </cell>
          <cell r="D431" t="str">
            <v>FR Relleno E&amp;Q #1 F1</v>
          </cell>
          <cell r="E431" t="str">
            <v>F1-RE-EQ-01</v>
          </cell>
          <cell r="F431" t="str">
            <v>SC</v>
          </cell>
          <cell r="G431" t="str">
            <v>01</v>
          </cell>
          <cell r="H431" t="str">
            <v>04</v>
          </cell>
          <cell r="I431" t="b">
            <v>1</v>
          </cell>
          <cell r="J431" t="b">
            <v>1</v>
          </cell>
          <cell r="K431" t="b">
            <v>0</v>
          </cell>
          <cell r="L431" t="str">
            <v>Compra</v>
          </cell>
          <cell r="M431" t="str">
            <v>N</v>
          </cell>
          <cell r="N431" t="b">
            <v>0</v>
          </cell>
          <cell r="O431">
            <v>0</v>
          </cell>
          <cell r="P431" t="b">
            <v>0</v>
          </cell>
          <cell r="Q431" t="str">
            <v>INTERNO</v>
          </cell>
          <cell r="R431">
            <v>0</v>
          </cell>
          <cell r="S431" t="str">
            <v/>
          </cell>
          <cell r="T431">
            <v>0</v>
          </cell>
          <cell r="U431" t="str">
            <v/>
          </cell>
          <cell r="V431">
            <v>0</v>
          </cell>
          <cell r="W431" t="str">
            <v/>
          </cell>
          <cell r="X431">
            <v>0</v>
          </cell>
          <cell r="Y431" t="str">
            <v/>
          </cell>
          <cell r="Z431" t="str">
            <v/>
          </cell>
          <cell r="AA431" t="str">
            <v>Fracc</v>
          </cell>
          <cell r="AB431">
            <v>0</v>
          </cell>
          <cell r="AC431" t="str">
            <v/>
          </cell>
          <cell r="AD431" t="str">
            <v/>
          </cell>
          <cell r="AE431" t="str">
            <v/>
          </cell>
          <cell r="AF431" t="str">
            <v/>
          </cell>
          <cell r="AG431">
            <v>0</v>
          </cell>
          <cell r="AH431" t="str">
            <v>N-EST</v>
          </cell>
          <cell r="AI431">
            <v>0</v>
          </cell>
          <cell r="AJ431" t="str">
            <v/>
          </cell>
          <cell r="AK431" t="str">
            <v/>
          </cell>
          <cell r="AM431">
            <v>0</v>
          </cell>
          <cell r="AN431" t="str">
            <v>UN</v>
          </cell>
          <cell r="AO431" t="str">
            <v>***</v>
          </cell>
          <cell r="AP431" t="str">
            <v>zzzzzz</v>
          </cell>
          <cell r="AQ431" t="b">
            <v>0</v>
          </cell>
          <cell r="AR431" t="b">
            <v>0</v>
          </cell>
          <cell r="AS431">
            <v>1</v>
          </cell>
          <cell r="AT431">
            <v>0</v>
          </cell>
          <cell r="AU431">
            <v>1</v>
          </cell>
          <cell r="AV431">
            <v>0</v>
          </cell>
          <cell r="AW431" t="b">
            <v>0</v>
          </cell>
          <cell r="AX431" t="str">
            <v/>
          </cell>
          <cell r="AY431" t="b">
            <v>0</v>
          </cell>
          <cell r="AZ431" t="b">
            <v>0</v>
          </cell>
          <cell r="BA431">
            <v>0</v>
          </cell>
          <cell r="BB431">
            <v>120</v>
          </cell>
          <cell r="BC431">
            <v>90</v>
          </cell>
          <cell r="BD431" t="str">
            <v>LIB</v>
          </cell>
          <cell r="BE431" t="str">
            <v>LIB</v>
          </cell>
          <cell r="BF431">
            <v>1</v>
          </cell>
          <cell r="BG431">
            <v>0</v>
          </cell>
          <cell r="BH431" t="str">
            <v/>
          </cell>
          <cell r="BI431" t="str">
            <v/>
          </cell>
          <cell r="BJ431" t="str">
            <v/>
          </cell>
          <cell r="BK431" t="str">
            <v/>
          </cell>
          <cell r="BL431">
            <v>140</v>
          </cell>
          <cell r="BM431">
            <v>511</v>
          </cell>
          <cell r="BN431">
            <v>190</v>
          </cell>
          <cell r="BO431">
            <v>1978</v>
          </cell>
          <cell r="BP431">
            <v>0</v>
          </cell>
          <cell r="BQ431">
            <v>2819</v>
          </cell>
        </row>
        <row r="432">
          <cell r="A432" t="str">
            <v>298000020232</v>
          </cell>
          <cell r="B432" t="str">
            <v>F2-RE-EQ-01</v>
          </cell>
          <cell r="C432" t="str">
            <v/>
          </cell>
          <cell r="D432" t="str">
            <v>FR Relleno E&amp;Q #1 F2</v>
          </cell>
          <cell r="E432" t="str">
            <v>F2-RE-EQ-01</v>
          </cell>
          <cell r="F432" t="str">
            <v>SC</v>
          </cell>
          <cell r="G432" t="str">
            <v>01</v>
          </cell>
          <cell r="H432" t="str">
            <v>04</v>
          </cell>
          <cell r="I432" t="b">
            <v>1</v>
          </cell>
          <cell r="J432" t="b">
            <v>1</v>
          </cell>
          <cell r="K432" t="b">
            <v>0</v>
          </cell>
          <cell r="L432" t="str">
            <v>Compra</v>
          </cell>
          <cell r="M432" t="str">
            <v>N</v>
          </cell>
          <cell r="N432" t="b">
            <v>0</v>
          </cell>
          <cell r="O432">
            <v>0</v>
          </cell>
          <cell r="P432" t="b">
            <v>0</v>
          </cell>
          <cell r="Q432" t="str">
            <v>INTERNO</v>
          </cell>
          <cell r="R432">
            <v>0</v>
          </cell>
          <cell r="S432" t="str">
            <v/>
          </cell>
          <cell r="T432">
            <v>0</v>
          </cell>
          <cell r="U432" t="str">
            <v/>
          </cell>
          <cell r="V432">
            <v>0</v>
          </cell>
          <cell r="W432" t="str">
            <v/>
          </cell>
          <cell r="X432">
            <v>0</v>
          </cell>
          <cell r="Y432" t="str">
            <v/>
          </cell>
          <cell r="Z432" t="str">
            <v/>
          </cell>
          <cell r="AA432" t="str">
            <v>Fracc</v>
          </cell>
          <cell r="AB432">
            <v>0</v>
          </cell>
          <cell r="AC432" t="str">
            <v/>
          </cell>
          <cell r="AD432" t="str">
            <v/>
          </cell>
          <cell r="AE432" t="str">
            <v/>
          </cell>
          <cell r="AF432" t="str">
            <v/>
          </cell>
          <cell r="AG432">
            <v>0</v>
          </cell>
          <cell r="AH432" t="str">
            <v>N-EST</v>
          </cell>
          <cell r="AI432">
            <v>0</v>
          </cell>
          <cell r="AJ432" t="str">
            <v/>
          </cell>
          <cell r="AK432" t="str">
            <v/>
          </cell>
          <cell r="AM432">
            <v>0</v>
          </cell>
          <cell r="AN432" t="str">
            <v>UN</v>
          </cell>
          <cell r="AO432" t="str">
            <v>***</v>
          </cell>
          <cell r="AP432" t="str">
            <v>zzzzzz</v>
          </cell>
          <cell r="AQ432" t="b">
            <v>0</v>
          </cell>
          <cell r="AR432" t="b">
            <v>0</v>
          </cell>
          <cell r="AS432">
            <v>1</v>
          </cell>
          <cell r="AT432">
            <v>0</v>
          </cell>
          <cell r="AU432">
            <v>1</v>
          </cell>
          <cell r="AV432">
            <v>0</v>
          </cell>
          <cell r="AW432" t="b">
            <v>0</v>
          </cell>
          <cell r="AX432" t="str">
            <v/>
          </cell>
          <cell r="AY432" t="b">
            <v>0</v>
          </cell>
          <cell r="AZ432" t="b">
            <v>0</v>
          </cell>
          <cell r="BA432">
            <v>0</v>
          </cell>
          <cell r="BB432">
            <v>120</v>
          </cell>
          <cell r="BC432">
            <v>90</v>
          </cell>
          <cell r="BD432" t="str">
            <v>LIB</v>
          </cell>
          <cell r="BE432" t="str">
            <v>LIB</v>
          </cell>
          <cell r="BF432">
            <v>1</v>
          </cell>
          <cell r="BG432">
            <v>0</v>
          </cell>
          <cell r="BH432" t="str">
            <v/>
          </cell>
          <cell r="BI432" t="str">
            <v/>
          </cell>
          <cell r="BJ432" t="str">
            <v/>
          </cell>
          <cell r="BK432" t="str">
            <v/>
          </cell>
          <cell r="BL432">
            <v>140</v>
          </cell>
          <cell r="BM432">
            <v>511</v>
          </cell>
          <cell r="BN432">
            <v>190</v>
          </cell>
          <cell r="BO432">
            <v>1978</v>
          </cell>
          <cell r="BP432">
            <v>0</v>
          </cell>
          <cell r="BQ432">
            <v>2819</v>
          </cell>
        </row>
        <row r="433">
          <cell r="A433" t="str">
            <v>298000020233</v>
          </cell>
          <cell r="B433" t="str">
            <v>F3-RE-EQ-01</v>
          </cell>
          <cell r="C433" t="str">
            <v/>
          </cell>
          <cell r="D433" t="str">
            <v>FR Relleno E&amp;Q #1 F3</v>
          </cell>
          <cell r="E433" t="str">
            <v>F3-RE-EQ-01</v>
          </cell>
          <cell r="F433" t="str">
            <v>SC</v>
          </cell>
          <cell r="G433" t="str">
            <v>01</v>
          </cell>
          <cell r="H433" t="str">
            <v>04</v>
          </cell>
          <cell r="I433" t="b">
            <v>1</v>
          </cell>
          <cell r="J433" t="b">
            <v>1</v>
          </cell>
          <cell r="K433" t="b">
            <v>0</v>
          </cell>
          <cell r="L433" t="str">
            <v>CompraVenta</v>
          </cell>
          <cell r="M433" t="str">
            <v>N</v>
          </cell>
          <cell r="N433" t="b">
            <v>0</v>
          </cell>
          <cell r="O433">
            <v>0</v>
          </cell>
          <cell r="P433" t="b">
            <v>0</v>
          </cell>
          <cell r="Q433" t="str">
            <v>INTERNO</v>
          </cell>
          <cell r="R433">
            <v>0</v>
          </cell>
          <cell r="S433" t="str">
            <v/>
          </cell>
          <cell r="T433">
            <v>0</v>
          </cell>
          <cell r="U433" t="str">
            <v/>
          </cell>
          <cell r="V433">
            <v>0</v>
          </cell>
          <cell r="W433" t="str">
            <v/>
          </cell>
          <cell r="X433">
            <v>0</v>
          </cell>
          <cell r="Y433" t="str">
            <v/>
          </cell>
          <cell r="Z433" t="str">
            <v/>
          </cell>
          <cell r="AA433" t="str">
            <v>Fracc</v>
          </cell>
          <cell r="AB433">
            <v>0</v>
          </cell>
          <cell r="AC433" t="str">
            <v/>
          </cell>
          <cell r="AD433" t="str">
            <v/>
          </cell>
          <cell r="AE433" t="str">
            <v/>
          </cell>
          <cell r="AF433" t="str">
            <v/>
          </cell>
          <cell r="AG433">
            <v>0</v>
          </cell>
          <cell r="AH433" t="str">
            <v>N-EST</v>
          </cell>
          <cell r="AI433">
            <v>0</v>
          </cell>
          <cell r="AJ433" t="str">
            <v/>
          </cell>
          <cell r="AK433" t="str">
            <v/>
          </cell>
          <cell r="AM433">
            <v>0</v>
          </cell>
          <cell r="AN433" t="str">
            <v>UN</v>
          </cell>
          <cell r="AO433" t="str">
            <v>***</v>
          </cell>
          <cell r="AP433" t="str">
            <v>zzzzzz</v>
          </cell>
          <cell r="AQ433" t="b">
            <v>0</v>
          </cell>
          <cell r="AR433" t="b">
            <v>0</v>
          </cell>
          <cell r="AS433">
            <v>1</v>
          </cell>
          <cell r="AT433">
            <v>0</v>
          </cell>
          <cell r="AU433">
            <v>1</v>
          </cell>
          <cell r="AV433">
            <v>0</v>
          </cell>
          <cell r="AW433" t="b">
            <v>0</v>
          </cell>
          <cell r="AX433" t="str">
            <v/>
          </cell>
          <cell r="AY433" t="b">
            <v>0</v>
          </cell>
          <cell r="AZ433" t="b">
            <v>0</v>
          </cell>
          <cell r="BA433">
            <v>0</v>
          </cell>
          <cell r="BB433">
            <v>120</v>
          </cell>
          <cell r="BC433">
            <v>90</v>
          </cell>
          <cell r="BD433" t="str">
            <v>LIB</v>
          </cell>
          <cell r="BE433" t="str">
            <v>LIB</v>
          </cell>
          <cell r="BF433">
            <v>1</v>
          </cell>
          <cell r="BG433">
            <v>0</v>
          </cell>
          <cell r="BH433" t="str">
            <v/>
          </cell>
          <cell r="BI433" t="str">
            <v/>
          </cell>
          <cell r="BJ433" t="str">
            <v/>
          </cell>
          <cell r="BK433" t="str">
            <v/>
          </cell>
          <cell r="BL433">
            <v>140</v>
          </cell>
          <cell r="BM433">
            <v>511</v>
          </cell>
          <cell r="BN433">
            <v>190</v>
          </cell>
          <cell r="BO433">
            <v>1978</v>
          </cell>
          <cell r="BP433">
            <v>0</v>
          </cell>
          <cell r="BQ433">
            <v>2819</v>
          </cell>
        </row>
        <row r="434">
          <cell r="A434" t="str">
            <v>298000020240</v>
          </cell>
          <cell r="B434" t="str">
            <v>RE-EQ-02</v>
          </cell>
          <cell r="C434" t="str">
            <v/>
          </cell>
          <cell r="D434" t="str">
            <v>FR Relleno E&amp;Q #2</v>
          </cell>
          <cell r="E434" t="str">
            <v>RE-EQ-02</v>
          </cell>
          <cell r="F434" t="str">
            <v>SC</v>
          </cell>
          <cell r="G434" t="str">
            <v>01</v>
          </cell>
          <cell r="H434" t="str">
            <v>04</v>
          </cell>
          <cell r="I434" t="b">
            <v>1</v>
          </cell>
          <cell r="J434" t="b">
            <v>1</v>
          </cell>
          <cell r="K434" t="b">
            <v>0</v>
          </cell>
          <cell r="L434" t="str">
            <v>Compra</v>
          </cell>
          <cell r="M434" t="str">
            <v>N</v>
          </cell>
          <cell r="N434" t="b">
            <v>0</v>
          </cell>
          <cell r="O434">
            <v>0</v>
          </cell>
          <cell r="P434" t="b">
            <v>0</v>
          </cell>
          <cell r="Q434" t="str">
            <v>INTERNO</v>
          </cell>
          <cell r="R434">
            <v>0</v>
          </cell>
          <cell r="S434" t="str">
            <v/>
          </cell>
          <cell r="T434">
            <v>0</v>
          </cell>
          <cell r="U434" t="str">
            <v/>
          </cell>
          <cell r="V434">
            <v>0</v>
          </cell>
          <cell r="W434" t="str">
            <v/>
          </cell>
          <cell r="X434">
            <v>0</v>
          </cell>
          <cell r="Y434" t="str">
            <v/>
          </cell>
          <cell r="Z434" t="str">
            <v/>
          </cell>
          <cell r="AA434" t="str">
            <v>Fracc</v>
          </cell>
          <cell r="AB434">
            <v>0</v>
          </cell>
          <cell r="AC434" t="str">
            <v/>
          </cell>
          <cell r="AD434" t="str">
            <v/>
          </cell>
          <cell r="AE434" t="str">
            <v/>
          </cell>
          <cell r="AF434" t="str">
            <v/>
          </cell>
          <cell r="AG434">
            <v>0</v>
          </cell>
          <cell r="AH434" t="str">
            <v>N-EST</v>
          </cell>
          <cell r="AI434">
            <v>0</v>
          </cell>
          <cell r="AJ434" t="str">
            <v/>
          </cell>
          <cell r="AK434" t="str">
            <v/>
          </cell>
          <cell r="AM434">
            <v>0</v>
          </cell>
          <cell r="AN434" t="str">
            <v>UN</v>
          </cell>
          <cell r="AO434" t="str">
            <v>***</v>
          </cell>
          <cell r="AP434" t="str">
            <v>zzzzzz</v>
          </cell>
          <cell r="AQ434" t="b">
            <v>0</v>
          </cell>
          <cell r="AR434" t="b">
            <v>0</v>
          </cell>
          <cell r="AS434">
            <v>1</v>
          </cell>
          <cell r="AT434">
            <v>0</v>
          </cell>
          <cell r="AU434">
            <v>1</v>
          </cell>
          <cell r="AV434">
            <v>0</v>
          </cell>
          <cell r="AW434" t="b">
            <v>0</v>
          </cell>
          <cell r="AX434" t="str">
            <v/>
          </cell>
          <cell r="AY434" t="b">
            <v>0</v>
          </cell>
          <cell r="AZ434" t="b">
            <v>0</v>
          </cell>
          <cell r="BA434">
            <v>0</v>
          </cell>
          <cell r="BB434">
            <v>120</v>
          </cell>
          <cell r="BC434">
            <v>90</v>
          </cell>
          <cell r="BD434" t="str">
            <v>LIB</v>
          </cell>
          <cell r="BE434" t="str">
            <v>LIB</v>
          </cell>
          <cell r="BF434">
            <v>1</v>
          </cell>
          <cell r="BG434">
            <v>0</v>
          </cell>
          <cell r="BH434" t="str">
            <v/>
          </cell>
          <cell r="BI434" t="str">
            <v/>
          </cell>
          <cell r="BJ434" t="str">
            <v/>
          </cell>
          <cell r="BK434" t="str">
            <v/>
          </cell>
          <cell r="BL434">
            <v>140</v>
          </cell>
          <cell r="BM434">
            <v>511</v>
          </cell>
          <cell r="BN434">
            <v>190</v>
          </cell>
          <cell r="BO434">
            <v>1978</v>
          </cell>
          <cell r="BP434">
            <v>0</v>
          </cell>
          <cell r="BQ434">
            <v>2819</v>
          </cell>
        </row>
        <row r="435">
          <cell r="A435" t="str">
            <v>298000020241</v>
          </cell>
          <cell r="B435" t="str">
            <v>F1-RE-EQ-02</v>
          </cell>
          <cell r="C435" t="str">
            <v/>
          </cell>
          <cell r="D435" t="str">
            <v>FR Relleno E&amp;Q #2 F1</v>
          </cell>
          <cell r="E435" t="str">
            <v>F1-RE-EQ-02</v>
          </cell>
          <cell r="F435" t="str">
            <v>SC</v>
          </cell>
          <cell r="G435" t="str">
            <v>01</v>
          </cell>
          <cell r="H435" t="str">
            <v>04</v>
          </cell>
          <cell r="I435" t="b">
            <v>1</v>
          </cell>
          <cell r="J435" t="b">
            <v>1</v>
          </cell>
          <cell r="K435" t="b">
            <v>0</v>
          </cell>
          <cell r="L435" t="str">
            <v>Compra</v>
          </cell>
          <cell r="M435" t="str">
            <v>N</v>
          </cell>
          <cell r="N435" t="b">
            <v>0</v>
          </cell>
          <cell r="O435">
            <v>0</v>
          </cell>
          <cell r="P435" t="b">
            <v>0</v>
          </cell>
          <cell r="Q435" t="str">
            <v>INTERNO</v>
          </cell>
          <cell r="R435">
            <v>0</v>
          </cell>
          <cell r="S435" t="str">
            <v/>
          </cell>
          <cell r="T435">
            <v>0</v>
          </cell>
          <cell r="U435" t="str">
            <v/>
          </cell>
          <cell r="V435">
            <v>0</v>
          </cell>
          <cell r="W435" t="str">
            <v/>
          </cell>
          <cell r="X435">
            <v>0</v>
          </cell>
          <cell r="Y435" t="str">
            <v/>
          </cell>
          <cell r="Z435" t="str">
            <v/>
          </cell>
          <cell r="AA435" t="str">
            <v>Fracc</v>
          </cell>
          <cell r="AB435">
            <v>0</v>
          </cell>
          <cell r="AC435" t="str">
            <v/>
          </cell>
          <cell r="AD435" t="str">
            <v/>
          </cell>
          <cell r="AE435" t="str">
            <v/>
          </cell>
          <cell r="AF435" t="str">
            <v/>
          </cell>
          <cell r="AG435">
            <v>0</v>
          </cell>
          <cell r="AH435" t="str">
            <v>N-EST</v>
          </cell>
          <cell r="AI435">
            <v>0</v>
          </cell>
          <cell r="AJ435" t="str">
            <v/>
          </cell>
          <cell r="AK435" t="str">
            <v/>
          </cell>
          <cell r="AM435">
            <v>0</v>
          </cell>
          <cell r="AN435" t="str">
            <v>UN</v>
          </cell>
          <cell r="AO435" t="str">
            <v>***</v>
          </cell>
          <cell r="AP435" t="str">
            <v>zzzzzz</v>
          </cell>
          <cell r="AQ435" t="b">
            <v>0</v>
          </cell>
          <cell r="AR435" t="b">
            <v>0</v>
          </cell>
          <cell r="AS435">
            <v>1</v>
          </cell>
          <cell r="AT435">
            <v>0</v>
          </cell>
          <cell r="AU435">
            <v>1</v>
          </cell>
          <cell r="AV435">
            <v>0</v>
          </cell>
          <cell r="AW435" t="b">
            <v>0</v>
          </cell>
          <cell r="AX435" t="str">
            <v/>
          </cell>
          <cell r="AY435" t="b">
            <v>0</v>
          </cell>
          <cell r="AZ435" t="b">
            <v>0</v>
          </cell>
          <cell r="BA435">
            <v>0</v>
          </cell>
          <cell r="BB435">
            <v>120</v>
          </cell>
          <cell r="BC435">
            <v>90</v>
          </cell>
          <cell r="BD435" t="str">
            <v>LIB</v>
          </cell>
          <cell r="BE435" t="str">
            <v>LIB</v>
          </cell>
          <cell r="BF435">
            <v>1</v>
          </cell>
          <cell r="BG435">
            <v>0</v>
          </cell>
          <cell r="BH435" t="str">
            <v/>
          </cell>
          <cell r="BI435" t="str">
            <v/>
          </cell>
          <cell r="BJ435" t="str">
            <v/>
          </cell>
          <cell r="BK435" t="str">
            <v/>
          </cell>
          <cell r="BL435">
            <v>140</v>
          </cell>
          <cell r="BM435">
            <v>511</v>
          </cell>
          <cell r="BN435">
            <v>190</v>
          </cell>
          <cell r="BO435">
            <v>1978</v>
          </cell>
          <cell r="BP435">
            <v>0</v>
          </cell>
          <cell r="BQ435">
            <v>2819</v>
          </cell>
        </row>
        <row r="436">
          <cell r="A436" t="str">
            <v>298000020242</v>
          </cell>
          <cell r="B436" t="str">
            <v>F2-RE-EQ-02</v>
          </cell>
          <cell r="C436" t="str">
            <v/>
          </cell>
          <cell r="D436" t="str">
            <v>FR Relleno E&amp;Q #2 F2</v>
          </cell>
          <cell r="E436" t="str">
            <v>F2-RE-EQ-02</v>
          </cell>
          <cell r="F436" t="str">
            <v>SC</v>
          </cell>
          <cell r="G436" t="str">
            <v>01</v>
          </cell>
          <cell r="H436" t="str">
            <v>04</v>
          </cell>
          <cell r="I436" t="b">
            <v>1</v>
          </cell>
          <cell r="J436" t="b">
            <v>1</v>
          </cell>
          <cell r="K436" t="b">
            <v>0</v>
          </cell>
          <cell r="L436" t="str">
            <v>Compra</v>
          </cell>
          <cell r="M436" t="str">
            <v>N</v>
          </cell>
          <cell r="N436" t="b">
            <v>0</v>
          </cell>
          <cell r="O436">
            <v>0</v>
          </cell>
          <cell r="P436" t="b">
            <v>0</v>
          </cell>
          <cell r="Q436" t="str">
            <v>INTERNO</v>
          </cell>
          <cell r="R436">
            <v>0</v>
          </cell>
          <cell r="S436" t="str">
            <v/>
          </cell>
          <cell r="T436">
            <v>0</v>
          </cell>
          <cell r="U436" t="str">
            <v/>
          </cell>
          <cell r="V436">
            <v>0</v>
          </cell>
          <cell r="W436" t="str">
            <v/>
          </cell>
          <cell r="X436">
            <v>0</v>
          </cell>
          <cell r="Y436" t="str">
            <v/>
          </cell>
          <cell r="Z436" t="str">
            <v/>
          </cell>
          <cell r="AA436" t="str">
            <v>Fracc</v>
          </cell>
          <cell r="AB436">
            <v>0</v>
          </cell>
          <cell r="AC436" t="str">
            <v/>
          </cell>
          <cell r="AD436" t="str">
            <v/>
          </cell>
          <cell r="AE436" t="str">
            <v/>
          </cell>
          <cell r="AF436" t="str">
            <v/>
          </cell>
          <cell r="AG436">
            <v>0</v>
          </cell>
          <cell r="AH436" t="str">
            <v>N-EST</v>
          </cell>
          <cell r="AI436">
            <v>0</v>
          </cell>
          <cell r="AJ436" t="str">
            <v/>
          </cell>
          <cell r="AK436" t="str">
            <v/>
          </cell>
          <cell r="AM436">
            <v>0</v>
          </cell>
          <cell r="AN436" t="str">
            <v>UN</v>
          </cell>
          <cell r="AO436" t="str">
            <v>***</v>
          </cell>
          <cell r="AP436" t="str">
            <v>zzzzzz</v>
          </cell>
          <cell r="AQ436" t="b">
            <v>0</v>
          </cell>
          <cell r="AR436" t="b">
            <v>0</v>
          </cell>
          <cell r="AS436">
            <v>1</v>
          </cell>
          <cell r="AT436">
            <v>0</v>
          </cell>
          <cell r="AU436">
            <v>1</v>
          </cell>
          <cell r="AV436">
            <v>0</v>
          </cell>
          <cell r="AW436" t="b">
            <v>0</v>
          </cell>
          <cell r="AX436" t="str">
            <v/>
          </cell>
          <cell r="AY436" t="b">
            <v>0</v>
          </cell>
          <cell r="AZ436" t="b">
            <v>0</v>
          </cell>
          <cell r="BA436">
            <v>0</v>
          </cell>
          <cell r="BB436">
            <v>120</v>
          </cell>
          <cell r="BC436">
            <v>90</v>
          </cell>
          <cell r="BD436" t="str">
            <v>LIB</v>
          </cell>
          <cell r="BE436" t="str">
            <v>LIB</v>
          </cell>
          <cell r="BF436">
            <v>1</v>
          </cell>
          <cell r="BG436">
            <v>0</v>
          </cell>
          <cell r="BH436" t="str">
            <v/>
          </cell>
          <cell r="BI436" t="str">
            <v/>
          </cell>
          <cell r="BJ436" t="str">
            <v/>
          </cell>
          <cell r="BK436" t="str">
            <v/>
          </cell>
          <cell r="BL436">
            <v>140</v>
          </cell>
          <cell r="BM436">
            <v>511</v>
          </cell>
          <cell r="BN436">
            <v>190</v>
          </cell>
          <cell r="BO436">
            <v>1978</v>
          </cell>
          <cell r="BP436">
            <v>0</v>
          </cell>
          <cell r="BQ436">
            <v>2819</v>
          </cell>
        </row>
        <row r="437">
          <cell r="A437" t="str">
            <v>298000020243</v>
          </cell>
          <cell r="B437" t="str">
            <v>F3-RE-EQ-02</v>
          </cell>
          <cell r="C437" t="str">
            <v/>
          </cell>
          <cell r="D437" t="str">
            <v>FR Relleno E&amp;Q #2 F3</v>
          </cell>
          <cell r="E437" t="str">
            <v>F3-RE-EQ-02</v>
          </cell>
          <cell r="F437" t="str">
            <v>SC</v>
          </cell>
          <cell r="G437" t="str">
            <v>01</v>
          </cell>
          <cell r="H437" t="str">
            <v>04</v>
          </cell>
          <cell r="I437" t="b">
            <v>1</v>
          </cell>
          <cell r="J437" t="b">
            <v>1</v>
          </cell>
          <cell r="K437" t="b">
            <v>0</v>
          </cell>
          <cell r="L437" t="str">
            <v>Compra</v>
          </cell>
          <cell r="M437" t="str">
            <v>N</v>
          </cell>
          <cell r="N437" t="b">
            <v>0</v>
          </cell>
          <cell r="O437">
            <v>0</v>
          </cell>
          <cell r="P437" t="b">
            <v>0</v>
          </cell>
          <cell r="Q437" t="str">
            <v>INTERNO</v>
          </cell>
          <cell r="R437">
            <v>0</v>
          </cell>
          <cell r="S437" t="str">
            <v/>
          </cell>
          <cell r="T437">
            <v>0</v>
          </cell>
          <cell r="U437" t="str">
            <v/>
          </cell>
          <cell r="V437">
            <v>0</v>
          </cell>
          <cell r="W437" t="str">
            <v/>
          </cell>
          <cell r="X437">
            <v>0</v>
          </cell>
          <cell r="Y437" t="str">
            <v/>
          </cell>
          <cell r="Z437" t="str">
            <v/>
          </cell>
          <cell r="AA437" t="str">
            <v>Fracc</v>
          </cell>
          <cell r="AB437">
            <v>0</v>
          </cell>
          <cell r="AC437" t="str">
            <v/>
          </cell>
          <cell r="AD437" t="str">
            <v/>
          </cell>
          <cell r="AE437" t="str">
            <v/>
          </cell>
          <cell r="AF437" t="str">
            <v/>
          </cell>
          <cell r="AG437">
            <v>0</v>
          </cell>
          <cell r="AH437" t="str">
            <v>N-EST</v>
          </cell>
          <cell r="AI437">
            <v>0</v>
          </cell>
          <cell r="AJ437" t="str">
            <v/>
          </cell>
          <cell r="AK437" t="str">
            <v/>
          </cell>
          <cell r="AM437">
            <v>0</v>
          </cell>
          <cell r="AN437" t="str">
            <v>UN</v>
          </cell>
          <cell r="AO437" t="str">
            <v>***</v>
          </cell>
          <cell r="AP437" t="str">
            <v>zzzzzz</v>
          </cell>
          <cell r="AQ437" t="b">
            <v>0</v>
          </cell>
          <cell r="AR437" t="b">
            <v>0</v>
          </cell>
          <cell r="AS437">
            <v>1</v>
          </cell>
          <cell r="AT437">
            <v>0</v>
          </cell>
          <cell r="AU437">
            <v>1</v>
          </cell>
          <cell r="AV437">
            <v>0</v>
          </cell>
          <cell r="AW437" t="b">
            <v>0</v>
          </cell>
          <cell r="AX437" t="str">
            <v/>
          </cell>
          <cell r="AY437" t="b">
            <v>0</v>
          </cell>
          <cell r="AZ437" t="b">
            <v>0</v>
          </cell>
          <cell r="BA437">
            <v>0</v>
          </cell>
          <cell r="BB437">
            <v>120</v>
          </cell>
          <cell r="BC437">
            <v>90</v>
          </cell>
          <cell r="BD437" t="str">
            <v>LIB</v>
          </cell>
          <cell r="BE437" t="str">
            <v>LIB</v>
          </cell>
          <cell r="BF437">
            <v>1</v>
          </cell>
          <cell r="BG437">
            <v>0</v>
          </cell>
          <cell r="BH437" t="str">
            <v/>
          </cell>
          <cell r="BI437" t="str">
            <v/>
          </cell>
          <cell r="BJ437" t="str">
            <v/>
          </cell>
          <cell r="BK437" t="str">
            <v/>
          </cell>
          <cell r="BL437">
            <v>140</v>
          </cell>
          <cell r="BM437">
            <v>511</v>
          </cell>
          <cell r="BN437">
            <v>190</v>
          </cell>
          <cell r="BO437">
            <v>1978</v>
          </cell>
          <cell r="BP437">
            <v>0</v>
          </cell>
          <cell r="BQ437">
            <v>2819</v>
          </cell>
        </row>
        <row r="438">
          <cell r="A438" t="str">
            <v>298000020250</v>
          </cell>
          <cell r="B438" t="str">
            <v>RE-EQ-03</v>
          </cell>
          <cell r="C438" t="str">
            <v/>
          </cell>
          <cell r="D438" t="str">
            <v>FR Relleno E&amp;Q #3</v>
          </cell>
          <cell r="E438" t="str">
            <v>RE-EQ-03</v>
          </cell>
          <cell r="F438" t="str">
            <v>SC</v>
          </cell>
          <cell r="G438" t="str">
            <v>UN</v>
          </cell>
          <cell r="H438" t="str">
            <v>04</v>
          </cell>
          <cell r="I438" t="b">
            <v>1</v>
          </cell>
          <cell r="J438" t="b">
            <v>1</v>
          </cell>
          <cell r="K438" t="b">
            <v>0</v>
          </cell>
          <cell r="L438" t="str">
            <v>Compra</v>
          </cell>
          <cell r="M438" t="str">
            <v>N</v>
          </cell>
          <cell r="N438" t="b">
            <v>0</v>
          </cell>
          <cell r="O438">
            <v>0</v>
          </cell>
          <cell r="P438" t="b">
            <v>0</v>
          </cell>
          <cell r="Q438" t="str">
            <v>INTERNO</v>
          </cell>
          <cell r="R438">
            <v>0</v>
          </cell>
          <cell r="S438" t="str">
            <v/>
          </cell>
          <cell r="T438">
            <v>0</v>
          </cell>
          <cell r="U438" t="str">
            <v/>
          </cell>
          <cell r="V438">
            <v>0</v>
          </cell>
          <cell r="W438" t="str">
            <v/>
          </cell>
          <cell r="X438">
            <v>0</v>
          </cell>
          <cell r="Y438" t="str">
            <v/>
          </cell>
          <cell r="Z438" t="str">
            <v/>
          </cell>
          <cell r="AA438" t="str">
            <v>Fracc</v>
          </cell>
          <cell r="AB438">
            <v>0</v>
          </cell>
          <cell r="AC438" t="str">
            <v/>
          </cell>
          <cell r="AD438" t="str">
            <v/>
          </cell>
          <cell r="AE438" t="str">
            <v/>
          </cell>
          <cell r="AF438" t="str">
            <v/>
          </cell>
          <cell r="AG438">
            <v>0</v>
          </cell>
          <cell r="AH438" t="str">
            <v>N-EST</v>
          </cell>
          <cell r="AI438">
            <v>0</v>
          </cell>
          <cell r="AJ438" t="str">
            <v/>
          </cell>
          <cell r="AK438" t="str">
            <v/>
          </cell>
          <cell r="AM438">
            <v>0</v>
          </cell>
          <cell r="AN438" t="str">
            <v>UN</v>
          </cell>
          <cell r="AO438" t="str">
            <v>***</v>
          </cell>
          <cell r="AP438" t="str">
            <v>zzzzzz</v>
          </cell>
          <cell r="AQ438" t="b">
            <v>0</v>
          </cell>
          <cell r="AR438" t="b">
            <v>0</v>
          </cell>
          <cell r="AS438">
            <v>1</v>
          </cell>
          <cell r="AT438">
            <v>0</v>
          </cell>
          <cell r="AU438">
            <v>1</v>
          </cell>
          <cell r="AV438">
            <v>0</v>
          </cell>
          <cell r="AW438" t="b">
            <v>0</v>
          </cell>
          <cell r="AX438" t="str">
            <v/>
          </cell>
          <cell r="AY438" t="b">
            <v>0</v>
          </cell>
          <cell r="AZ438" t="b">
            <v>0</v>
          </cell>
          <cell r="BA438">
            <v>0</v>
          </cell>
          <cell r="BB438">
            <v>120</v>
          </cell>
          <cell r="BC438">
            <v>90</v>
          </cell>
          <cell r="BD438" t="str">
            <v>LIB</v>
          </cell>
          <cell r="BE438" t="str">
            <v>LIB</v>
          </cell>
          <cell r="BF438">
            <v>1</v>
          </cell>
          <cell r="BG438">
            <v>0</v>
          </cell>
          <cell r="BH438" t="str">
            <v/>
          </cell>
          <cell r="BI438" t="str">
            <v/>
          </cell>
          <cell r="BJ438" t="str">
            <v/>
          </cell>
          <cell r="BK438" t="str">
            <v/>
          </cell>
          <cell r="BL438">
            <v>140</v>
          </cell>
          <cell r="BM438">
            <v>511</v>
          </cell>
          <cell r="BN438">
            <v>190</v>
          </cell>
          <cell r="BO438">
            <v>1978</v>
          </cell>
          <cell r="BP438">
            <v>0</v>
          </cell>
          <cell r="BQ438">
            <v>2819</v>
          </cell>
        </row>
        <row r="439">
          <cell r="A439" t="str">
            <v>298000020251</v>
          </cell>
          <cell r="B439" t="str">
            <v>F1-RE-EQ-03</v>
          </cell>
          <cell r="C439" t="str">
            <v/>
          </cell>
          <cell r="D439" t="str">
            <v>FR Relleno E&amp;Q #3 F1</v>
          </cell>
          <cell r="E439" t="str">
            <v>F1-RE-EQ-03</v>
          </cell>
          <cell r="F439" t="str">
            <v>SC</v>
          </cell>
          <cell r="G439" t="str">
            <v>UN</v>
          </cell>
          <cell r="H439" t="str">
            <v>04</v>
          </cell>
          <cell r="I439" t="b">
            <v>1</v>
          </cell>
          <cell r="J439" t="b">
            <v>1</v>
          </cell>
          <cell r="K439" t="b">
            <v>0</v>
          </cell>
          <cell r="L439" t="str">
            <v>Compra</v>
          </cell>
          <cell r="M439" t="str">
            <v>N</v>
          </cell>
          <cell r="N439" t="b">
            <v>0</v>
          </cell>
          <cell r="O439">
            <v>0</v>
          </cell>
          <cell r="P439" t="b">
            <v>0</v>
          </cell>
          <cell r="Q439" t="str">
            <v>INTERNO</v>
          </cell>
          <cell r="R439">
            <v>0</v>
          </cell>
          <cell r="S439" t="str">
            <v/>
          </cell>
          <cell r="T439">
            <v>0</v>
          </cell>
          <cell r="U439" t="str">
            <v/>
          </cell>
          <cell r="V439">
            <v>0</v>
          </cell>
          <cell r="W439" t="str">
            <v/>
          </cell>
          <cell r="X439">
            <v>0</v>
          </cell>
          <cell r="Y439" t="str">
            <v/>
          </cell>
          <cell r="Z439" t="str">
            <v/>
          </cell>
          <cell r="AA439" t="str">
            <v>Fracc</v>
          </cell>
          <cell r="AB439">
            <v>0</v>
          </cell>
          <cell r="AC439" t="str">
            <v/>
          </cell>
          <cell r="AD439" t="str">
            <v/>
          </cell>
          <cell r="AE439" t="str">
            <v/>
          </cell>
          <cell r="AF439" t="str">
            <v/>
          </cell>
          <cell r="AG439">
            <v>0</v>
          </cell>
          <cell r="AH439" t="str">
            <v>N-EST</v>
          </cell>
          <cell r="AI439">
            <v>0</v>
          </cell>
          <cell r="AJ439" t="str">
            <v/>
          </cell>
          <cell r="AK439" t="str">
            <v/>
          </cell>
          <cell r="AM439">
            <v>0</v>
          </cell>
          <cell r="AN439" t="str">
            <v>UN</v>
          </cell>
          <cell r="AO439" t="str">
            <v>***</v>
          </cell>
          <cell r="AP439" t="str">
            <v>zzzzzz</v>
          </cell>
          <cell r="AQ439" t="b">
            <v>0</v>
          </cell>
          <cell r="AR439" t="b">
            <v>0</v>
          </cell>
          <cell r="AS439">
            <v>1</v>
          </cell>
          <cell r="AT439">
            <v>0</v>
          </cell>
          <cell r="AU439">
            <v>1</v>
          </cell>
          <cell r="AV439">
            <v>0</v>
          </cell>
          <cell r="AW439" t="b">
            <v>0</v>
          </cell>
          <cell r="AX439" t="str">
            <v/>
          </cell>
          <cell r="AY439" t="b">
            <v>0</v>
          </cell>
          <cell r="AZ439" t="b">
            <v>0</v>
          </cell>
          <cell r="BA439">
            <v>0</v>
          </cell>
          <cell r="BB439">
            <v>120</v>
          </cell>
          <cell r="BC439">
            <v>90</v>
          </cell>
          <cell r="BD439" t="str">
            <v>LIB</v>
          </cell>
          <cell r="BE439" t="str">
            <v>LIB</v>
          </cell>
          <cell r="BF439">
            <v>1</v>
          </cell>
          <cell r="BG439">
            <v>0</v>
          </cell>
          <cell r="BH439" t="str">
            <v/>
          </cell>
          <cell r="BI439" t="str">
            <v/>
          </cell>
          <cell r="BJ439" t="str">
            <v/>
          </cell>
          <cell r="BK439" t="str">
            <v/>
          </cell>
          <cell r="BL439">
            <v>140</v>
          </cell>
          <cell r="BM439">
            <v>511</v>
          </cell>
          <cell r="BN439">
            <v>190</v>
          </cell>
          <cell r="BO439">
            <v>1978</v>
          </cell>
          <cell r="BP439">
            <v>0</v>
          </cell>
          <cell r="BQ439">
            <v>2819</v>
          </cell>
        </row>
        <row r="440">
          <cell r="A440" t="str">
            <v>298000020252</v>
          </cell>
          <cell r="B440" t="str">
            <v>F2-RE-EQ-03</v>
          </cell>
          <cell r="C440" t="str">
            <v/>
          </cell>
          <cell r="D440" t="str">
            <v>FR Relleno E&amp;Q #3 F2</v>
          </cell>
          <cell r="E440" t="str">
            <v>F2-RE-EQ-03</v>
          </cell>
          <cell r="F440" t="str">
            <v>SC</v>
          </cell>
          <cell r="G440" t="str">
            <v>UN</v>
          </cell>
          <cell r="H440" t="str">
            <v>04</v>
          </cell>
          <cell r="I440" t="b">
            <v>1</v>
          </cell>
          <cell r="J440" t="b">
            <v>1</v>
          </cell>
          <cell r="K440" t="b">
            <v>0</v>
          </cell>
          <cell r="L440" t="str">
            <v>Compra</v>
          </cell>
          <cell r="M440" t="str">
            <v>N</v>
          </cell>
          <cell r="N440" t="b">
            <v>0</v>
          </cell>
          <cell r="O440">
            <v>0</v>
          </cell>
          <cell r="P440" t="b">
            <v>0</v>
          </cell>
          <cell r="Q440" t="str">
            <v>INTERNO</v>
          </cell>
          <cell r="R440">
            <v>0</v>
          </cell>
          <cell r="S440" t="str">
            <v/>
          </cell>
          <cell r="T440">
            <v>0</v>
          </cell>
          <cell r="U440" t="str">
            <v/>
          </cell>
          <cell r="V440">
            <v>0</v>
          </cell>
          <cell r="W440" t="str">
            <v/>
          </cell>
          <cell r="X440">
            <v>0</v>
          </cell>
          <cell r="Y440" t="str">
            <v/>
          </cell>
          <cell r="Z440" t="str">
            <v/>
          </cell>
          <cell r="AA440" t="str">
            <v>Fracc</v>
          </cell>
          <cell r="AB440">
            <v>0</v>
          </cell>
          <cell r="AC440" t="str">
            <v/>
          </cell>
          <cell r="AD440" t="str">
            <v/>
          </cell>
          <cell r="AE440" t="str">
            <v/>
          </cell>
          <cell r="AF440" t="str">
            <v/>
          </cell>
          <cell r="AG440">
            <v>0</v>
          </cell>
          <cell r="AH440" t="str">
            <v>N-EST</v>
          </cell>
          <cell r="AI440">
            <v>0</v>
          </cell>
          <cell r="AJ440" t="str">
            <v/>
          </cell>
          <cell r="AK440" t="str">
            <v/>
          </cell>
          <cell r="AM440">
            <v>0</v>
          </cell>
          <cell r="AN440" t="str">
            <v>UN</v>
          </cell>
          <cell r="AO440" t="str">
            <v>***</v>
          </cell>
          <cell r="AP440" t="str">
            <v>zzzzzz</v>
          </cell>
          <cell r="AQ440" t="b">
            <v>0</v>
          </cell>
          <cell r="AR440" t="b">
            <v>0</v>
          </cell>
          <cell r="AS440">
            <v>1</v>
          </cell>
          <cell r="AT440">
            <v>0</v>
          </cell>
          <cell r="AU440">
            <v>1</v>
          </cell>
          <cell r="AV440">
            <v>0</v>
          </cell>
          <cell r="AW440" t="b">
            <v>0</v>
          </cell>
          <cell r="AX440" t="str">
            <v/>
          </cell>
          <cell r="AY440" t="b">
            <v>0</v>
          </cell>
          <cell r="AZ440" t="b">
            <v>0</v>
          </cell>
          <cell r="BA440">
            <v>0</v>
          </cell>
          <cell r="BB440">
            <v>120</v>
          </cell>
          <cell r="BC440">
            <v>90</v>
          </cell>
          <cell r="BD440" t="str">
            <v>LIB</v>
          </cell>
          <cell r="BE440" t="str">
            <v>LIB</v>
          </cell>
          <cell r="BF440">
            <v>1</v>
          </cell>
          <cell r="BG440">
            <v>0</v>
          </cell>
          <cell r="BH440" t="str">
            <v/>
          </cell>
          <cell r="BI440" t="str">
            <v/>
          </cell>
          <cell r="BJ440" t="str">
            <v/>
          </cell>
          <cell r="BK440" t="str">
            <v/>
          </cell>
          <cell r="BL440">
            <v>140</v>
          </cell>
          <cell r="BM440">
            <v>511</v>
          </cell>
          <cell r="BN440">
            <v>190</v>
          </cell>
          <cell r="BO440">
            <v>1978</v>
          </cell>
          <cell r="BP440">
            <v>0</v>
          </cell>
          <cell r="BQ440">
            <v>2819</v>
          </cell>
        </row>
        <row r="441">
          <cell r="A441" t="str">
            <v>298000020253</v>
          </cell>
          <cell r="B441" t="str">
            <v>F3-RE-EQ-03</v>
          </cell>
          <cell r="C441" t="str">
            <v/>
          </cell>
          <cell r="D441" t="str">
            <v>FR Relleno E&amp;Q #3 F3</v>
          </cell>
          <cell r="E441" t="str">
            <v>F3-RE-EQ-03</v>
          </cell>
          <cell r="F441" t="str">
            <v>SC</v>
          </cell>
          <cell r="G441" t="str">
            <v>UN</v>
          </cell>
          <cell r="H441" t="str">
            <v>04</v>
          </cell>
          <cell r="I441" t="b">
            <v>1</v>
          </cell>
          <cell r="J441" t="b">
            <v>1</v>
          </cell>
          <cell r="K441" t="b">
            <v>0</v>
          </cell>
          <cell r="L441" t="str">
            <v>Compra</v>
          </cell>
          <cell r="M441" t="str">
            <v>N</v>
          </cell>
          <cell r="N441" t="b">
            <v>0</v>
          </cell>
          <cell r="O441">
            <v>0</v>
          </cell>
          <cell r="P441" t="b">
            <v>0</v>
          </cell>
          <cell r="Q441" t="str">
            <v>INTERNO</v>
          </cell>
          <cell r="R441">
            <v>0</v>
          </cell>
          <cell r="S441" t="str">
            <v/>
          </cell>
          <cell r="T441">
            <v>0</v>
          </cell>
          <cell r="U441" t="str">
            <v/>
          </cell>
          <cell r="V441">
            <v>0</v>
          </cell>
          <cell r="W441" t="str">
            <v/>
          </cell>
          <cell r="X441">
            <v>0</v>
          </cell>
          <cell r="Y441" t="str">
            <v/>
          </cell>
          <cell r="Z441" t="str">
            <v/>
          </cell>
          <cell r="AA441" t="str">
            <v>Fracc</v>
          </cell>
          <cell r="AB441">
            <v>0</v>
          </cell>
          <cell r="AC441" t="str">
            <v/>
          </cell>
          <cell r="AD441" t="str">
            <v/>
          </cell>
          <cell r="AE441" t="str">
            <v/>
          </cell>
          <cell r="AF441" t="str">
            <v/>
          </cell>
          <cell r="AG441">
            <v>0</v>
          </cell>
          <cell r="AH441" t="str">
            <v>N-EST</v>
          </cell>
          <cell r="AI441">
            <v>0</v>
          </cell>
          <cell r="AJ441" t="str">
            <v/>
          </cell>
          <cell r="AK441" t="str">
            <v/>
          </cell>
          <cell r="AM441">
            <v>0</v>
          </cell>
          <cell r="AN441" t="str">
            <v>UN</v>
          </cell>
          <cell r="AO441" t="str">
            <v>***</v>
          </cell>
          <cell r="AP441" t="str">
            <v>zzzzzz</v>
          </cell>
          <cell r="AQ441" t="b">
            <v>0</v>
          </cell>
          <cell r="AR441" t="b">
            <v>0</v>
          </cell>
          <cell r="AS441">
            <v>1</v>
          </cell>
          <cell r="AT441">
            <v>0</v>
          </cell>
          <cell r="AU441">
            <v>1</v>
          </cell>
          <cell r="AV441">
            <v>0</v>
          </cell>
          <cell r="AW441" t="b">
            <v>0</v>
          </cell>
          <cell r="AX441" t="str">
            <v/>
          </cell>
          <cell r="AY441" t="b">
            <v>0</v>
          </cell>
          <cell r="AZ441" t="b">
            <v>0</v>
          </cell>
          <cell r="BA441">
            <v>0</v>
          </cell>
          <cell r="BB441">
            <v>120</v>
          </cell>
          <cell r="BC441">
            <v>90</v>
          </cell>
          <cell r="BD441" t="str">
            <v>LIB</v>
          </cell>
          <cell r="BE441" t="str">
            <v>LIB</v>
          </cell>
          <cell r="BF441">
            <v>1</v>
          </cell>
          <cell r="BG441">
            <v>0</v>
          </cell>
          <cell r="BH441" t="str">
            <v/>
          </cell>
          <cell r="BI441" t="str">
            <v/>
          </cell>
          <cell r="BJ441" t="str">
            <v/>
          </cell>
          <cell r="BK441" t="str">
            <v/>
          </cell>
          <cell r="BL441">
            <v>140</v>
          </cell>
          <cell r="BM441">
            <v>511</v>
          </cell>
          <cell r="BN441">
            <v>190</v>
          </cell>
          <cell r="BO441">
            <v>1978</v>
          </cell>
          <cell r="BP441">
            <v>0</v>
          </cell>
          <cell r="BQ441">
            <v>2819</v>
          </cell>
        </row>
        <row r="442">
          <cell r="A442" t="str">
            <v>298000020260</v>
          </cell>
          <cell r="B442" t="str">
            <v>RE-EQ-04</v>
          </cell>
          <cell r="C442" t="str">
            <v/>
          </cell>
          <cell r="D442" t="str">
            <v>FR Relleno E&amp;Q #4</v>
          </cell>
          <cell r="E442" t="str">
            <v>RE-EQ-04</v>
          </cell>
          <cell r="F442" t="str">
            <v>SC</v>
          </cell>
          <cell r="G442" t="str">
            <v>UN</v>
          </cell>
          <cell r="H442" t="str">
            <v>04</v>
          </cell>
          <cell r="I442" t="b">
            <v>1</v>
          </cell>
          <cell r="J442" t="b">
            <v>1</v>
          </cell>
          <cell r="K442" t="b">
            <v>0</v>
          </cell>
          <cell r="L442" t="str">
            <v>Compra</v>
          </cell>
          <cell r="M442" t="str">
            <v>N</v>
          </cell>
          <cell r="N442" t="b">
            <v>0</v>
          </cell>
          <cell r="O442">
            <v>0</v>
          </cell>
          <cell r="P442" t="b">
            <v>0</v>
          </cell>
          <cell r="Q442" t="str">
            <v>INTERNO</v>
          </cell>
          <cell r="R442">
            <v>0</v>
          </cell>
          <cell r="S442" t="str">
            <v/>
          </cell>
          <cell r="T442">
            <v>0</v>
          </cell>
          <cell r="U442" t="str">
            <v/>
          </cell>
          <cell r="V442">
            <v>0</v>
          </cell>
          <cell r="W442" t="str">
            <v/>
          </cell>
          <cell r="X442">
            <v>0</v>
          </cell>
          <cell r="Y442" t="str">
            <v/>
          </cell>
          <cell r="Z442" t="str">
            <v/>
          </cell>
          <cell r="AA442" t="str">
            <v>Fracc</v>
          </cell>
          <cell r="AB442">
            <v>0</v>
          </cell>
          <cell r="AC442" t="str">
            <v/>
          </cell>
          <cell r="AD442" t="str">
            <v/>
          </cell>
          <cell r="AE442" t="str">
            <v/>
          </cell>
          <cell r="AF442" t="str">
            <v/>
          </cell>
          <cell r="AG442">
            <v>0</v>
          </cell>
          <cell r="AH442" t="str">
            <v>N-EST</v>
          </cell>
          <cell r="AI442">
            <v>0</v>
          </cell>
          <cell r="AJ442" t="str">
            <v/>
          </cell>
          <cell r="AK442" t="str">
            <v/>
          </cell>
          <cell r="AM442">
            <v>0</v>
          </cell>
          <cell r="AN442" t="str">
            <v>UN</v>
          </cell>
          <cell r="AO442" t="str">
            <v>***</v>
          </cell>
          <cell r="AP442" t="str">
            <v>zzzzzz</v>
          </cell>
          <cell r="AQ442" t="b">
            <v>0</v>
          </cell>
          <cell r="AR442" t="b">
            <v>0</v>
          </cell>
          <cell r="AS442">
            <v>1</v>
          </cell>
          <cell r="AT442">
            <v>0</v>
          </cell>
          <cell r="AU442">
            <v>1</v>
          </cell>
          <cell r="AV442">
            <v>0</v>
          </cell>
          <cell r="AW442" t="b">
            <v>0</v>
          </cell>
          <cell r="AX442" t="str">
            <v/>
          </cell>
          <cell r="AY442" t="b">
            <v>0</v>
          </cell>
          <cell r="AZ442" t="b">
            <v>0</v>
          </cell>
          <cell r="BA442">
            <v>0</v>
          </cell>
          <cell r="BB442">
            <v>120</v>
          </cell>
          <cell r="BC442">
            <v>90</v>
          </cell>
          <cell r="BD442" t="str">
            <v>LIB</v>
          </cell>
          <cell r="BE442" t="str">
            <v>LIB</v>
          </cell>
          <cell r="BF442">
            <v>1</v>
          </cell>
          <cell r="BG442">
            <v>0</v>
          </cell>
          <cell r="BH442" t="str">
            <v/>
          </cell>
          <cell r="BI442" t="str">
            <v/>
          </cell>
          <cell r="BJ442" t="str">
            <v/>
          </cell>
          <cell r="BK442" t="str">
            <v/>
          </cell>
          <cell r="BL442">
            <v>140</v>
          </cell>
          <cell r="BM442">
            <v>511</v>
          </cell>
          <cell r="BN442">
            <v>190</v>
          </cell>
          <cell r="BO442">
            <v>1978</v>
          </cell>
          <cell r="BP442">
            <v>0</v>
          </cell>
          <cell r="BQ442">
            <v>2819</v>
          </cell>
        </row>
        <row r="443">
          <cell r="A443" t="str">
            <v>298000020261</v>
          </cell>
          <cell r="B443" t="str">
            <v>F1-RE-EQ-04</v>
          </cell>
          <cell r="C443" t="str">
            <v/>
          </cell>
          <cell r="D443" t="str">
            <v>FR Relleno E&amp;Q #4 F1</v>
          </cell>
          <cell r="E443" t="str">
            <v>F1-RE-EQ-04</v>
          </cell>
          <cell r="F443" t="str">
            <v>SC</v>
          </cell>
          <cell r="G443" t="str">
            <v>UN</v>
          </cell>
          <cell r="H443" t="str">
            <v>04</v>
          </cell>
          <cell r="I443" t="b">
            <v>1</v>
          </cell>
          <cell r="J443" t="b">
            <v>1</v>
          </cell>
          <cell r="K443" t="b">
            <v>0</v>
          </cell>
          <cell r="L443" t="str">
            <v>Compra</v>
          </cell>
          <cell r="M443" t="str">
            <v>N</v>
          </cell>
          <cell r="N443" t="b">
            <v>0</v>
          </cell>
          <cell r="O443">
            <v>0</v>
          </cell>
          <cell r="P443" t="b">
            <v>0</v>
          </cell>
          <cell r="Q443" t="str">
            <v>INTERNO</v>
          </cell>
          <cell r="R443">
            <v>0</v>
          </cell>
          <cell r="S443" t="str">
            <v/>
          </cell>
          <cell r="T443">
            <v>0</v>
          </cell>
          <cell r="U443" t="str">
            <v/>
          </cell>
          <cell r="V443">
            <v>0</v>
          </cell>
          <cell r="W443" t="str">
            <v/>
          </cell>
          <cell r="X443">
            <v>0</v>
          </cell>
          <cell r="Y443" t="str">
            <v/>
          </cell>
          <cell r="Z443" t="str">
            <v/>
          </cell>
          <cell r="AA443" t="str">
            <v>Fracc</v>
          </cell>
          <cell r="AB443">
            <v>0</v>
          </cell>
          <cell r="AC443" t="str">
            <v/>
          </cell>
          <cell r="AD443" t="str">
            <v/>
          </cell>
          <cell r="AE443" t="str">
            <v/>
          </cell>
          <cell r="AF443" t="str">
            <v/>
          </cell>
          <cell r="AG443">
            <v>0</v>
          </cell>
          <cell r="AH443" t="str">
            <v>N-EST</v>
          </cell>
          <cell r="AI443">
            <v>0</v>
          </cell>
          <cell r="AJ443" t="str">
            <v/>
          </cell>
          <cell r="AK443" t="str">
            <v/>
          </cell>
          <cell r="AM443">
            <v>0</v>
          </cell>
          <cell r="AN443" t="str">
            <v>UN</v>
          </cell>
          <cell r="AO443" t="str">
            <v>***</v>
          </cell>
          <cell r="AP443" t="str">
            <v>zzzzzz</v>
          </cell>
          <cell r="AQ443" t="b">
            <v>0</v>
          </cell>
          <cell r="AR443" t="b">
            <v>0</v>
          </cell>
          <cell r="AS443">
            <v>1</v>
          </cell>
          <cell r="AT443">
            <v>0</v>
          </cell>
          <cell r="AU443">
            <v>1</v>
          </cell>
          <cell r="AV443">
            <v>0</v>
          </cell>
          <cell r="AW443" t="b">
            <v>0</v>
          </cell>
          <cell r="AX443" t="str">
            <v/>
          </cell>
          <cell r="AY443" t="b">
            <v>0</v>
          </cell>
          <cell r="AZ443" t="b">
            <v>0</v>
          </cell>
          <cell r="BA443">
            <v>0</v>
          </cell>
          <cell r="BB443">
            <v>120</v>
          </cell>
          <cell r="BC443">
            <v>90</v>
          </cell>
          <cell r="BD443" t="str">
            <v>LIB</v>
          </cell>
          <cell r="BE443" t="str">
            <v>LIB</v>
          </cell>
          <cell r="BF443">
            <v>1</v>
          </cell>
          <cell r="BG443">
            <v>0</v>
          </cell>
          <cell r="BH443" t="str">
            <v/>
          </cell>
          <cell r="BI443" t="str">
            <v/>
          </cell>
          <cell r="BJ443" t="str">
            <v/>
          </cell>
          <cell r="BK443" t="str">
            <v/>
          </cell>
          <cell r="BL443">
            <v>140</v>
          </cell>
          <cell r="BM443">
            <v>511</v>
          </cell>
          <cell r="BN443">
            <v>190</v>
          </cell>
          <cell r="BO443">
            <v>1978</v>
          </cell>
          <cell r="BP443">
            <v>0</v>
          </cell>
          <cell r="BQ443">
            <v>2819</v>
          </cell>
        </row>
        <row r="444">
          <cell r="A444" t="str">
            <v>298000020262</v>
          </cell>
          <cell r="B444" t="str">
            <v>F2-RE-EQ-04</v>
          </cell>
          <cell r="C444" t="str">
            <v/>
          </cell>
          <cell r="D444" t="str">
            <v>FR Relleno E&amp;Q #4 F2</v>
          </cell>
          <cell r="E444" t="str">
            <v>F2-RE-EQ-04</v>
          </cell>
          <cell r="F444" t="str">
            <v>SC</v>
          </cell>
          <cell r="G444" t="str">
            <v>UN</v>
          </cell>
          <cell r="H444" t="str">
            <v>04</v>
          </cell>
          <cell r="I444" t="b">
            <v>1</v>
          </cell>
          <cell r="J444" t="b">
            <v>1</v>
          </cell>
          <cell r="K444" t="b">
            <v>0</v>
          </cell>
          <cell r="L444" t="str">
            <v>Compra</v>
          </cell>
          <cell r="M444" t="str">
            <v>N</v>
          </cell>
          <cell r="N444" t="b">
            <v>0</v>
          </cell>
          <cell r="O444">
            <v>0</v>
          </cell>
          <cell r="P444" t="b">
            <v>0</v>
          </cell>
          <cell r="Q444" t="str">
            <v>INTERNO</v>
          </cell>
          <cell r="R444">
            <v>0</v>
          </cell>
          <cell r="S444" t="str">
            <v/>
          </cell>
          <cell r="T444">
            <v>0</v>
          </cell>
          <cell r="U444" t="str">
            <v/>
          </cell>
          <cell r="V444">
            <v>0</v>
          </cell>
          <cell r="W444" t="str">
            <v/>
          </cell>
          <cell r="X444">
            <v>0</v>
          </cell>
          <cell r="Y444" t="str">
            <v/>
          </cell>
          <cell r="Z444" t="str">
            <v/>
          </cell>
          <cell r="AA444" t="str">
            <v>Fracc</v>
          </cell>
          <cell r="AB444">
            <v>0</v>
          </cell>
          <cell r="AC444" t="str">
            <v/>
          </cell>
          <cell r="AD444" t="str">
            <v/>
          </cell>
          <cell r="AE444" t="str">
            <v/>
          </cell>
          <cell r="AF444" t="str">
            <v/>
          </cell>
          <cell r="AG444">
            <v>0</v>
          </cell>
          <cell r="AH444" t="str">
            <v>N-EST</v>
          </cell>
          <cell r="AI444">
            <v>0</v>
          </cell>
          <cell r="AJ444" t="str">
            <v/>
          </cell>
          <cell r="AK444" t="str">
            <v/>
          </cell>
          <cell r="AM444">
            <v>0</v>
          </cell>
          <cell r="AN444" t="str">
            <v>UN</v>
          </cell>
          <cell r="AO444" t="str">
            <v>***</v>
          </cell>
          <cell r="AP444" t="str">
            <v>zzzzzz</v>
          </cell>
          <cell r="AQ444" t="b">
            <v>0</v>
          </cell>
          <cell r="AR444" t="b">
            <v>0</v>
          </cell>
          <cell r="AS444">
            <v>1</v>
          </cell>
          <cell r="AT444">
            <v>0</v>
          </cell>
          <cell r="AU444">
            <v>1</v>
          </cell>
          <cell r="AV444">
            <v>0</v>
          </cell>
          <cell r="AW444" t="b">
            <v>0</v>
          </cell>
          <cell r="AX444" t="str">
            <v/>
          </cell>
          <cell r="AY444" t="b">
            <v>0</v>
          </cell>
          <cell r="AZ444" t="b">
            <v>0</v>
          </cell>
          <cell r="BA444">
            <v>0</v>
          </cell>
          <cell r="BB444">
            <v>120</v>
          </cell>
          <cell r="BC444">
            <v>90</v>
          </cell>
          <cell r="BD444" t="str">
            <v>LIB</v>
          </cell>
          <cell r="BE444" t="str">
            <v>LIB</v>
          </cell>
          <cell r="BF444">
            <v>1</v>
          </cell>
          <cell r="BG444">
            <v>0</v>
          </cell>
          <cell r="BH444" t="str">
            <v/>
          </cell>
          <cell r="BI444" t="str">
            <v/>
          </cell>
          <cell r="BJ444" t="str">
            <v/>
          </cell>
          <cell r="BK444" t="str">
            <v/>
          </cell>
          <cell r="BL444">
            <v>140</v>
          </cell>
          <cell r="BM444">
            <v>511</v>
          </cell>
          <cell r="BN444">
            <v>190</v>
          </cell>
          <cell r="BO444">
            <v>1978</v>
          </cell>
          <cell r="BP444">
            <v>0</v>
          </cell>
          <cell r="BQ444">
            <v>2819</v>
          </cell>
        </row>
        <row r="445">
          <cell r="A445" t="str">
            <v>298000020263</v>
          </cell>
          <cell r="B445" t="str">
            <v>F3-RE-EQ-04</v>
          </cell>
          <cell r="C445" t="str">
            <v/>
          </cell>
          <cell r="D445" t="str">
            <v>FR Relleno E&amp;Q #4 F3</v>
          </cell>
          <cell r="E445" t="str">
            <v>F3-RE-EQ-04</v>
          </cell>
          <cell r="F445" t="str">
            <v>SC</v>
          </cell>
          <cell r="G445" t="str">
            <v>UN</v>
          </cell>
          <cell r="H445" t="str">
            <v>04</v>
          </cell>
          <cell r="I445" t="b">
            <v>1</v>
          </cell>
          <cell r="J445" t="b">
            <v>1</v>
          </cell>
          <cell r="K445" t="b">
            <v>0</v>
          </cell>
          <cell r="L445" t="str">
            <v>Compra</v>
          </cell>
          <cell r="M445" t="str">
            <v>N</v>
          </cell>
          <cell r="N445" t="b">
            <v>0</v>
          </cell>
          <cell r="O445">
            <v>0</v>
          </cell>
          <cell r="P445" t="b">
            <v>0</v>
          </cell>
          <cell r="Q445" t="str">
            <v>INTERNO</v>
          </cell>
          <cell r="R445">
            <v>0</v>
          </cell>
          <cell r="S445" t="str">
            <v/>
          </cell>
          <cell r="T445">
            <v>0</v>
          </cell>
          <cell r="U445" t="str">
            <v/>
          </cell>
          <cell r="V445">
            <v>0</v>
          </cell>
          <cell r="W445" t="str">
            <v/>
          </cell>
          <cell r="X445">
            <v>0</v>
          </cell>
          <cell r="Y445" t="str">
            <v/>
          </cell>
          <cell r="Z445" t="str">
            <v/>
          </cell>
          <cell r="AA445" t="str">
            <v>Fracc</v>
          </cell>
          <cell r="AB445">
            <v>0</v>
          </cell>
          <cell r="AC445" t="str">
            <v/>
          </cell>
          <cell r="AD445" t="str">
            <v/>
          </cell>
          <cell r="AE445" t="str">
            <v/>
          </cell>
          <cell r="AF445" t="str">
            <v/>
          </cell>
          <cell r="AG445">
            <v>0</v>
          </cell>
          <cell r="AH445" t="str">
            <v>N-EST</v>
          </cell>
          <cell r="AI445">
            <v>0</v>
          </cell>
          <cell r="AJ445" t="str">
            <v/>
          </cell>
          <cell r="AK445" t="str">
            <v/>
          </cell>
          <cell r="AM445">
            <v>0</v>
          </cell>
          <cell r="AN445" t="str">
            <v>UN</v>
          </cell>
          <cell r="AO445" t="str">
            <v>***</v>
          </cell>
          <cell r="AP445" t="str">
            <v>zzzzzz</v>
          </cell>
          <cell r="AQ445" t="b">
            <v>0</v>
          </cell>
          <cell r="AR445" t="b">
            <v>0</v>
          </cell>
          <cell r="AS445">
            <v>1</v>
          </cell>
          <cell r="AT445">
            <v>0</v>
          </cell>
          <cell r="AU445">
            <v>1</v>
          </cell>
          <cell r="AV445">
            <v>0</v>
          </cell>
          <cell r="AW445" t="b">
            <v>0</v>
          </cell>
          <cell r="AX445" t="str">
            <v/>
          </cell>
          <cell r="AY445" t="b">
            <v>0</v>
          </cell>
          <cell r="AZ445" t="b">
            <v>0</v>
          </cell>
          <cell r="BA445">
            <v>0</v>
          </cell>
          <cell r="BB445">
            <v>120</v>
          </cell>
          <cell r="BC445">
            <v>90</v>
          </cell>
          <cell r="BD445" t="str">
            <v>LIB</v>
          </cell>
          <cell r="BE445" t="str">
            <v>LIB</v>
          </cell>
          <cell r="BF445">
            <v>1</v>
          </cell>
          <cell r="BG445">
            <v>0</v>
          </cell>
          <cell r="BH445" t="str">
            <v/>
          </cell>
          <cell r="BI445" t="str">
            <v/>
          </cell>
          <cell r="BJ445" t="str">
            <v/>
          </cell>
          <cell r="BK445" t="str">
            <v/>
          </cell>
          <cell r="BL445">
            <v>140</v>
          </cell>
          <cell r="BM445">
            <v>511</v>
          </cell>
          <cell r="BN445">
            <v>190</v>
          </cell>
          <cell r="BO445">
            <v>1978</v>
          </cell>
          <cell r="BP445">
            <v>0</v>
          </cell>
          <cell r="BQ445">
            <v>2819</v>
          </cell>
        </row>
        <row r="446">
          <cell r="A446" t="str">
            <v>298000020310</v>
          </cell>
          <cell r="B446" t="str">
            <v>RE-JQ-02</v>
          </cell>
          <cell r="C446" t="str">
            <v/>
          </cell>
          <cell r="D446" t="str">
            <v>FR Relleno J&amp;Q #2</v>
          </cell>
          <cell r="E446" t="str">
            <v>RE-JQ-02</v>
          </cell>
          <cell r="F446" t="str">
            <v>SC</v>
          </cell>
          <cell r="G446" t="str">
            <v>01</v>
          </cell>
          <cell r="H446" t="str">
            <v>04</v>
          </cell>
          <cell r="I446" t="b">
            <v>1</v>
          </cell>
          <cell r="J446" t="b">
            <v>1</v>
          </cell>
          <cell r="K446" t="b">
            <v>0</v>
          </cell>
          <cell r="L446" t="str">
            <v>Compra</v>
          </cell>
          <cell r="M446" t="str">
            <v>N</v>
          </cell>
          <cell r="N446" t="b">
            <v>0</v>
          </cell>
          <cell r="O446">
            <v>0</v>
          </cell>
          <cell r="P446" t="b">
            <v>0</v>
          </cell>
          <cell r="Q446" t="str">
            <v>INTERNO</v>
          </cell>
          <cell r="R446">
            <v>0</v>
          </cell>
          <cell r="S446" t="str">
            <v/>
          </cell>
          <cell r="T446">
            <v>0</v>
          </cell>
          <cell r="U446" t="str">
            <v/>
          </cell>
          <cell r="V446">
            <v>0</v>
          </cell>
          <cell r="W446" t="str">
            <v/>
          </cell>
          <cell r="X446">
            <v>0</v>
          </cell>
          <cell r="Y446" t="str">
            <v/>
          </cell>
          <cell r="Z446" t="str">
            <v/>
          </cell>
          <cell r="AA446" t="str">
            <v>Fracc</v>
          </cell>
          <cell r="AB446">
            <v>0</v>
          </cell>
          <cell r="AC446" t="str">
            <v/>
          </cell>
          <cell r="AD446" t="str">
            <v/>
          </cell>
          <cell r="AE446" t="str">
            <v/>
          </cell>
          <cell r="AF446" t="str">
            <v/>
          </cell>
          <cell r="AG446">
            <v>0</v>
          </cell>
          <cell r="AH446" t="str">
            <v>N-EST</v>
          </cell>
          <cell r="AI446">
            <v>0</v>
          </cell>
          <cell r="AJ446" t="str">
            <v/>
          </cell>
          <cell r="AK446" t="str">
            <v/>
          </cell>
          <cell r="AM446">
            <v>0</v>
          </cell>
          <cell r="AN446" t="str">
            <v>UN</v>
          </cell>
          <cell r="AO446" t="str">
            <v>***</v>
          </cell>
          <cell r="AP446" t="str">
            <v>zzzzzz</v>
          </cell>
          <cell r="AQ446" t="b">
            <v>0</v>
          </cell>
          <cell r="AR446" t="b">
            <v>0</v>
          </cell>
          <cell r="AS446">
            <v>1</v>
          </cell>
          <cell r="AT446">
            <v>0</v>
          </cell>
          <cell r="AU446">
            <v>1</v>
          </cell>
          <cell r="AV446">
            <v>0</v>
          </cell>
          <cell r="AW446" t="b">
            <v>0</v>
          </cell>
          <cell r="AX446" t="str">
            <v/>
          </cell>
          <cell r="AY446" t="b">
            <v>0</v>
          </cell>
          <cell r="AZ446" t="b">
            <v>0</v>
          </cell>
          <cell r="BA446">
            <v>0</v>
          </cell>
          <cell r="BB446">
            <v>120</v>
          </cell>
          <cell r="BC446">
            <v>90</v>
          </cell>
          <cell r="BD446" t="str">
            <v>LIB</v>
          </cell>
          <cell r="BE446" t="str">
            <v>LIB</v>
          </cell>
          <cell r="BF446">
            <v>1</v>
          </cell>
          <cell r="BG446">
            <v>0</v>
          </cell>
          <cell r="BH446" t="str">
            <v/>
          </cell>
          <cell r="BI446" t="str">
            <v/>
          </cell>
          <cell r="BJ446" t="str">
            <v/>
          </cell>
          <cell r="BK446" t="str">
            <v/>
          </cell>
          <cell r="BL446">
            <v>140</v>
          </cell>
          <cell r="BM446">
            <v>511</v>
          </cell>
          <cell r="BN446">
            <v>190</v>
          </cell>
          <cell r="BO446">
            <v>1978</v>
          </cell>
          <cell r="BP446">
            <v>0</v>
          </cell>
          <cell r="BQ446">
            <v>2819</v>
          </cell>
        </row>
        <row r="447">
          <cell r="A447" t="str">
            <v>298000020311</v>
          </cell>
          <cell r="B447" t="str">
            <v>F1-RE-JQ-02</v>
          </cell>
          <cell r="C447" t="str">
            <v/>
          </cell>
          <cell r="D447" t="str">
            <v>FR Relleno J&amp;Q #2 F1</v>
          </cell>
          <cell r="E447" t="str">
            <v>F1-RE-JQ-02</v>
          </cell>
          <cell r="F447" t="str">
            <v>SC</v>
          </cell>
          <cell r="G447" t="str">
            <v>01</v>
          </cell>
          <cell r="H447" t="str">
            <v>04</v>
          </cell>
          <cell r="I447" t="b">
            <v>1</v>
          </cell>
          <cell r="J447" t="b">
            <v>1</v>
          </cell>
          <cell r="K447" t="b">
            <v>0</v>
          </cell>
          <cell r="L447" t="str">
            <v>Compra</v>
          </cell>
          <cell r="M447" t="str">
            <v>N</v>
          </cell>
          <cell r="N447" t="b">
            <v>0</v>
          </cell>
          <cell r="O447">
            <v>0</v>
          </cell>
          <cell r="P447" t="b">
            <v>0</v>
          </cell>
          <cell r="Q447" t="str">
            <v>INTERNO</v>
          </cell>
          <cell r="R447">
            <v>0</v>
          </cell>
          <cell r="S447" t="str">
            <v/>
          </cell>
          <cell r="T447">
            <v>0</v>
          </cell>
          <cell r="U447" t="str">
            <v/>
          </cell>
          <cell r="V447">
            <v>0</v>
          </cell>
          <cell r="W447" t="str">
            <v/>
          </cell>
          <cell r="X447">
            <v>0</v>
          </cell>
          <cell r="Y447" t="str">
            <v/>
          </cell>
          <cell r="Z447" t="str">
            <v/>
          </cell>
          <cell r="AA447" t="str">
            <v>Fracc</v>
          </cell>
          <cell r="AB447">
            <v>0</v>
          </cell>
          <cell r="AC447" t="str">
            <v/>
          </cell>
          <cell r="AD447" t="str">
            <v/>
          </cell>
          <cell r="AE447" t="str">
            <v/>
          </cell>
          <cell r="AF447" t="str">
            <v/>
          </cell>
          <cell r="AG447">
            <v>0</v>
          </cell>
          <cell r="AH447" t="str">
            <v>N-EST</v>
          </cell>
          <cell r="AI447">
            <v>0</v>
          </cell>
          <cell r="AJ447" t="str">
            <v/>
          </cell>
          <cell r="AK447" t="str">
            <v/>
          </cell>
          <cell r="AM447">
            <v>0</v>
          </cell>
          <cell r="AN447" t="str">
            <v>UN</v>
          </cell>
          <cell r="AO447" t="str">
            <v>***</v>
          </cell>
          <cell r="AP447" t="str">
            <v>zzzzzz</v>
          </cell>
          <cell r="AQ447" t="b">
            <v>0</v>
          </cell>
          <cell r="AR447" t="b">
            <v>0</v>
          </cell>
          <cell r="AS447">
            <v>1</v>
          </cell>
          <cell r="AT447">
            <v>0</v>
          </cell>
          <cell r="AU447">
            <v>1</v>
          </cell>
          <cell r="AV447">
            <v>0</v>
          </cell>
          <cell r="AW447" t="b">
            <v>0</v>
          </cell>
          <cell r="AX447" t="str">
            <v/>
          </cell>
          <cell r="AY447" t="b">
            <v>0</v>
          </cell>
          <cell r="AZ447" t="b">
            <v>0</v>
          </cell>
          <cell r="BA447">
            <v>0</v>
          </cell>
          <cell r="BB447">
            <v>120</v>
          </cell>
          <cell r="BC447">
            <v>90</v>
          </cell>
          <cell r="BD447" t="str">
            <v>LIB</v>
          </cell>
          <cell r="BE447" t="str">
            <v>LIB</v>
          </cell>
          <cell r="BF447">
            <v>1</v>
          </cell>
          <cell r="BG447">
            <v>0</v>
          </cell>
          <cell r="BH447" t="str">
            <v/>
          </cell>
          <cell r="BI447" t="str">
            <v/>
          </cell>
          <cell r="BJ447" t="str">
            <v/>
          </cell>
          <cell r="BK447" t="str">
            <v/>
          </cell>
          <cell r="BL447">
            <v>140</v>
          </cell>
          <cell r="BM447">
            <v>511</v>
          </cell>
          <cell r="BN447">
            <v>190</v>
          </cell>
          <cell r="BO447">
            <v>1978</v>
          </cell>
          <cell r="BP447">
            <v>0</v>
          </cell>
          <cell r="BQ447">
            <v>2819</v>
          </cell>
        </row>
        <row r="448">
          <cell r="A448" t="str">
            <v>298000020320</v>
          </cell>
          <cell r="B448" t="str">
            <v>RE-JQ-03</v>
          </cell>
          <cell r="C448" t="str">
            <v/>
          </cell>
          <cell r="D448" t="str">
            <v>FR Relleno J&amp;Q #3</v>
          </cell>
          <cell r="E448" t="str">
            <v>RE-JQ-03</v>
          </cell>
          <cell r="F448" t="str">
            <v>SC</v>
          </cell>
          <cell r="G448" t="str">
            <v>01</v>
          </cell>
          <cell r="H448" t="str">
            <v>04</v>
          </cell>
          <cell r="I448" t="b">
            <v>1</v>
          </cell>
          <cell r="J448" t="b">
            <v>1</v>
          </cell>
          <cell r="K448" t="b">
            <v>0</v>
          </cell>
          <cell r="L448" t="str">
            <v>Compra</v>
          </cell>
          <cell r="M448" t="str">
            <v>N</v>
          </cell>
          <cell r="N448" t="b">
            <v>0</v>
          </cell>
          <cell r="O448">
            <v>0</v>
          </cell>
          <cell r="P448" t="b">
            <v>0</v>
          </cell>
          <cell r="Q448" t="str">
            <v>INTERNO</v>
          </cell>
          <cell r="R448">
            <v>0</v>
          </cell>
          <cell r="S448" t="str">
            <v/>
          </cell>
          <cell r="T448">
            <v>0</v>
          </cell>
          <cell r="U448" t="str">
            <v/>
          </cell>
          <cell r="V448">
            <v>0</v>
          </cell>
          <cell r="W448" t="str">
            <v/>
          </cell>
          <cell r="X448">
            <v>0</v>
          </cell>
          <cell r="Y448" t="str">
            <v/>
          </cell>
          <cell r="Z448" t="str">
            <v/>
          </cell>
          <cell r="AA448" t="str">
            <v>Fracc</v>
          </cell>
          <cell r="AB448">
            <v>0</v>
          </cell>
          <cell r="AC448" t="str">
            <v/>
          </cell>
          <cell r="AD448" t="str">
            <v/>
          </cell>
          <cell r="AE448" t="str">
            <v/>
          </cell>
          <cell r="AF448" t="str">
            <v/>
          </cell>
          <cell r="AG448">
            <v>0</v>
          </cell>
          <cell r="AH448" t="str">
            <v>N-EST</v>
          </cell>
          <cell r="AI448">
            <v>0</v>
          </cell>
          <cell r="AJ448" t="str">
            <v/>
          </cell>
          <cell r="AK448" t="str">
            <v/>
          </cell>
          <cell r="AM448">
            <v>0</v>
          </cell>
          <cell r="AN448" t="str">
            <v>UN</v>
          </cell>
          <cell r="AO448" t="str">
            <v>***</v>
          </cell>
          <cell r="AP448" t="str">
            <v>zzzzzz</v>
          </cell>
          <cell r="AQ448" t="b">
            <v>0</v>
          </cell>
          <cell r="AR448" t="b">
            <v>0</v>
          </cell>
          <cell r="AS448">
            <v>1</v>
          </cell>
          <cell r="AT448">
            <v>0</v>
          </cell>
          <cell r="AU448">
            <v>1</v>
          </cell>
          <cell r="AV448">
            <v>0</v>
          </cell>
          <cell r="AW448" t="b">
            <v>0</v>
          </cell>
          <cell r="AX448" t="str">
            <v/>
          </cell>
          <cell r="AY448" t="b">
            <v>0</v>
          </cell>
          <cell r="AZ448" t="b">
            <v>0</v>
          </cell>
          <cell r="BA448">
            <v>0</v>
          </cell>
          <cell r="BB448">
            <v>120</v>
          </cell>
          <cell r="BC448">
            <v>90</v>
          </cell>
          <cell r="BD448" t="str">
            <v>LIB</v>
          </cell>
          <cell r="BE448" t="str">
            <v>LIB</v>
          </cell>
          <cell r="BF448">
            <v>1</v>
          </cell>
          <cell r="BG448">
            <v>0</v>
          </cell>
          <cell r="BH448" t="str">
            <v/>
          </cell>
          <cell r="BI448" t="str">
            <v/>
          </cell>
          <cell r="BJ448" t="str">
            <v/>
          </cell>
          <cell r="BK448" t="str">
            <v/>
          </cell>
          <cell r="BL448">
            <v>140</v>
          </cell>
          <cell r="BM448">
            <v>511</v>
          </cell>
          <cell r="BN448">
            <v>190</v>
          </cell>
          <cell r="BO448">
            <v>1978</v>
          </cell>
          <cell r="BP448">
            <v>0</v>
          </cell>
          <cell r="BQ448">
            <v>2819</v>
          </cell>
        </row>
        <row r="449">
          <cell r="A449" t="str">
            <v>298000020321</v>
          </cell>
          <cell r="B449" t="str">
            <v>F1-RE-JQ-03</v>
          </cell>
          <cell r="C449" t="str">
            <v/>
          </cell>
          <cell r="D449" t="str">
            <v>FR Relleno J&amp;Q #3 F1</v>
          </cell>
          <cell r="E449" t="str">
            <v>F1-RE-JQ-03</v>
          </cell>
          <cell r="F449" t="str">
            <v>SC</v>
          </cell>
          <cell r="G449" t="str">
            <v>01</v>
          </cell>
          <cell r="H449" t="str">
            <v>04</v>
          </cell>
          <cell r="I449" t="b">
            <v>1</v>
          </cell>
          <cell r="J449" t="b">
            <v>1</v>
          </cell>
          <cell r="K449" t="b">
            <v>0</v>
          </cell>
          <cell r="L449" t="str">
            <v>Compra</v>
          </cell>
          <cell r="M449" t="str">
            <v>N</v>
          </cell>
          <cell r="N449" t="b">
            <v>0</v>
          </cell>
          <cell r="O449">
            <v>0</v>
          </cell>
          <cell r="P449" t="b">
            <v>0</v>
          </cell>
          <cell r="Q449" t="str">
            <v>INTERNO</v>
          </cell>
          <cell r="R449">
            <v>0</v>
          </cell>
          <cell r="S449" t="str">
            <v/>
          </cell>
          <cell r="T449">
            <v>0</v>
          </cell>
          <cell r="U449" t="str">
            <v/>
          </cell>
          <cell r="V449">
            <v>0</v>
          </cell>
          <cell r="W449" t="str">
            <v/>
          </cell>
          <cell r="X449">
            <v>0</v>
          </cell>
          <cell r="Y449" t="str">
            <v/>
          </cell>
          <cell r="Z449" t="str">
            <v/>
          </cell>
          <cell r="AA449" t="str">
            <v>Fracc</v>
          </cell>
          <cell r="AB449">
            <v>0</v>
          </cell>
          <cell r="AC449" t="str">
            <v/>
          </cell>
          <cell r="AD449" t="str">
            <v/>
          </cell>
          <cell r="AE449" t="str">
            <v/>
          </cell>
          <cell r="AF449" t="str">
            <v/>
          </cell>
          <cell r="AG449">
            <v>0</v>
          </cell>
          <cell r="AH449" t="str">
            <v>N-EST</v>
          </cell>
          <cell r="AI449">
            <v>0</v>
          </cell>
          <cell r="AJ449" t="str">
            <v/>
          </cell>
          <cell r="AK449" t="str">
            <v/>
          </cell>
          <cell r="AM449">
            <v>0</v>
          </cell>
          <cell r="AN449" t="str">
            <v>UN</v>
          </cell>
          <cell r="AO449" t="str">
            <v>***</v>
          </cell>
          <cell r="AP449" t="str">
            <v>zzzzzz</v>
          </cell>
          <cell r="AQ449" t="b">
            <v>0</v>
          </cell>
          <cell r="AR449" t="b">
            <v>0</v>
          </cell>
          <cell r="AS449">
            <v>1</v>
          </cell>
          <cell r="AT449">
            <v>0</v>
          </cell>
          <cell r="AU449">
            <v>1</v>
          </cell>
          <cell r="AV449">
            <v>0</v>
          </cell>
          <cell r="AW449" t="b">
            <v>0</v>
          </cell>
          <cell r="AX449" t="str">
            <v/>
          </cell>
          <cell r="AY449" t="b">
            <v>0</v>
          </cell>
          <cell r="AZ449" t="b">
            <v>0</v>
          </cell>
          <cell r="BA449">
            <v>0</v>
          </cell>
          <cell r="BB449">
            <v>120</v>
          </cell>
          <cell r="BC449">
            <v>90</v>
          </cell>
          <cell r="BD449" t="str">
            <v>LIB</v>
          </cell>
          <cell r="BE449" t="str">
            <v>LIB</v>
          </cell>
          <cell r="BF449">
            <v>1</v>
          </cell>
          <cell r="BG449">
            <v>0</v>
          </cell>
          <cell r="BH449" t="str">
            <v/>
          </cell>
          <cell r="BI449" t="str">
            <v/>
          </cell>
          <cell r="BJ449" t="str">
            <v/>
          </cell>
          <cell r="BK449" t="str">
            <v/>
          </cell>
          <cell r="BL449">
            <v>140</v>
          </cell>
          <cell r="BM449">
            <v>511</v>
          </cell>
          <cell r="BN449">
            <v>190</v>
          </cell>
          <cell r="BO449">
            <v>1978</v>
          </cell>
          <cell r="BP449">
            <v>0</v>
          </cell>
          <cell r="BQ449">
            <v>2819</v>
          </cell>
        </row>
        <row r="450">
          <cell r="A450" t="str">
            <v>298000020330</v>
          </cell>
          <cell r="B450" t="str">
            <v>RE-JQ-04</v>
          </cell>
          <cell r="C450" t="str">
            <v/>
          </cell>
          <cell r="D450" t="str">
            <v>FR Relleno J&amp;Q #4</v>
          </cell>
          <cell r="E450" t="str">
            <v>RE-JQ-04</v>
          </cell>
          <cell r="F450" t="str">
            <v>SC</v>
          </cell>
          <cell r="G450" t="str">
            <v>UN</v>
          </cell>
          <cell r="H450" t="str">
            <v>04</v>
          </cell>
          <cell r="I450" t="b">
            <v>1</v>
          </cell>
          <cell r="J450" t="b">
            <v>1</v>
          </cell>
          <cell r="K450" t="b">
            <v>0</v>
          </cell>
          <cell r="L450" t="str">
            <v>Compra</v>
          </cell>
          <cell r="M450" t="str">
            <v>N</v>
          </cell>
          <cell r="N450" t="b">
            <v>0</v>
          </cell>
          <cell r="O450">
            <v>0</v>
          </cell>
          <cell r="P450" t="b">
            <v>0</v>
          </cell>
          <cell r="Q450" t="str">
            <v>INTERNO</v>
          </cell>
          <cell r="R450">
            <v>0</v>
          </cell>
          <cell r="S450" t="str">
            <v/>
          </cell>
          <cell r="T450">
            <v>0</v>
          </cell>
          <cell r="U450" t="str">
            <v/>
          </cell>
          <cell r="V450">
            <v>0</v>
          </cell>
          <cell r="W450" t="str">
            <v/>
          </cell>
          <cell r="X450">
            <v>0</v>
          </cell>
          <cell r="Y450" t="str">
            <v/>
          </cell>
          <cell r="Z450" t="str">
            <v/>
          </cell>
          <cell r="AA450" t="str">
            <v>Fracc</v>
          </cell>
          <cell r="AB450">
            <v>0</v>
          </cell>
          <cell r="AC450" t="str">
            <v/>
          </cell>
          <cell r="AD450" t="str">
            <v/>
          </cell>
          <cell r="AE450" t="str">
            <v/>
          </cell>
          <cell r="AF450" t="str">
            <v/>
          </cell>
          <cell r="AG450">
            <v>0</v>
          </cell>
          <cell r="AH450" t="str">
            <v>N-EST</v>
          </cell>
          <cell r="AI450">
            <v>0</v>
          </cell>
          <cell r="AJ450" t="str">
            <v/>
          </cell>
          <cell r="AK450" t="str">
            <v/>
          </cell>
          <cell r="AM450">
            <v>0</v>
          </cell>
          <cell r="AN450" t="str">
            <v>UN</v>
          </cell>
          <cell r="AO450" t="str">
            <v>***</v>
          </cell>
          <cell r="AP450" t="str">
            <v>zzzzzz</v>
          </cell>
          <cell r="AQ450" t="b">
            <v>0</v>
          </cell>
          <cell r="AR450" t="b">
            <v>0</v>
          </cell>
          <cell r="AS450">
            <v>1</v>
          </cell>
          <cell r="AT450">
            <v>0</v>
          </cell>
          <cell r="AU450">
            <v>1</v>
          </cell>
          <cell r="AV450">
            <v>0</v>
          </cell>
          <cell r="AW450" t="b">
            <v>0</v>
          </cell>
          <cell r="AX450" t="str">
            <v/>
          </cell>
          <cell r="AY450" t="b">
            <v>0</v>
          </cell>
          <cell r="AZ450" t="b">
            <v>0</v>
          </cell>
          <cell r="BA450">
            <v>0</v>
          </cell>
          <cell r="BB450">
            <v>120</v>
          </cell>
          <cell r="BC450">
            <v>90</v>
          </cell>
          <cell r="BD450" t="str">
            <v>LIB</v>
          </cell>
          <cell r="BE450" t="str">
            <v>LIB</v>
          </cell>
          <cell r="BF450">
            <v>1</v>
          </cell>
          <cell r="BG450">
            <v>0</v>
          </cell>
          <cell r="BH450" t="str">
            <v/>
          </cell>
          <cell r="BI450" t="str">
            <v/>
          </cell>
          <cell r="BJ450" t="str">
            <v/>
          </cell>
          <cell r="BK450" t="str">
            <v/>
          </cell>
          <cell r="BL450">
            <v>140</v>
          </cell>
          <cell r="BM450">
            <v>511</v>
          </cell>
          <cell r="BN450">
            <v>190</v>
          </cell>
          <cell r="BO450">
            <v>1978</v>
          </cell>
          <cell r="BP450">
            <v>0</v>
          </cell>
          <cell r="BQ450">
            <v>2819</v>
          </cell>
        </row>
        <row r="451">
          <cell r="A451" t="str">
            <v>298000020331</v>
          </cell>
          <cell r="B451" t="str">
            <v>F1 RE-JQ-04</v>
          </cell>
          <cell r="C451" t="str">
            <v/>
          </cell>
          <cell r="D451" t="str">
            <v>FR Relleno J&amp;Q #4 F1</v>
          </cell>
          <cell r="E451" t="str">
            <v>F1 RE-JQ-04</v>
          </cell>
          <cell r="F451" t="str">
            <v>SC</v>
          </cell>
          <cell r="G451" t="str">
            <v>UN</v>
          </cell>
          <cell r="H451" t="str">
            <v>04</v>
          </cell>
          <cell r="I451" t="b">
            <v>1</v>
          </cell>
          <cell r="J451" t="b">
            <v>1</v>
          </cell>
          <cell r="K451" t="b">
            <v>0</v>
          </cell>
          <cell r="L451" t="str">
            <v>Compra</v>
          </cell>
          <cell r="M451" t="str">
            <v>N</v>
          </cell>
          <cell r="N451" t="b">
            <v>0</v>
          </cell>
          <cell r="O451">
            <v>0</v>
          </cell>
          <cell r="P451" t="b">
            <v>0</v>
          </cell>
          <cell r="Q451" t="str">
            <v>INTERNO</v>
          </cell>
          <cell r="R451">
            <v>0</v>
          </cell>
          <cell r="S451" t="str">
            <v/>
          </cell>
          <cell r="T451">
            <v>0</v>
          </cell>
          <cell r="U451" t="str">
            <v/>
          </cell>
          <cell r="V451">
            <v>0</v>
          </cell>
          <cell r="W451" t="str">
            <v/>
          </cell>
          <cell r="X451">
            <v>0</v>
          </cell>
          <cell r="Y451" t="str">
            <v/>
          </cell>
          <cell r="Z451" t="str">
            <v/>
          </cell>
          <cell r="AA451" t="str">
            <v>Fracc</v>
          </cell>
          <cell r="AB451">
            <v>0</v>
          </cell>
          <cell r="AC451" t="str">
            <v/>
          </cell>
          <cell r="AD451" t="str">
            <v/>
          </cell>
          <cell r="AE451" t="str">
            <v/>
          </cell>
          <cell r="AF451" t="str">
            <v/>
          </cell>
          <cell r="AG451">
            <v>0</v>
          </cell>
          <cell r="AH451" t="str">
            <v>N-EST</v>
          </cell>
          <cell r="AI451">
            <v>0</v>
          </cell>
          <cell r="AJ451" t="str">
            <v/>
          </cell>
          <cell r="AK451" t="str">
            <v/>
          </cell>
          <cell r="AM451">
            <v>0</v>
          </cell>
          <cell r="AN451" t="str">
            <v>UN</v>
          </cell>
          <cell r="AO451" t="str">
            <v>***</v>
          </cell>
          <cell r="AP451" t="str">
            <v>zzzzzz</v>
          </cell>
          <cell r="AQ451" t="b">
            <v>0</v>
          </cell>
          <cell r="AR451" t="b">
            <v>0</v>
          </cell>
          <cell r="AS451">
            <v>1</v>
          </cell>
          <cell r="AT451">
            <v>0</v>
          </cell>
          <cell r="AU451">
            <v>1</v>
          </cell>
          <cell r="AV451">
            <v>0</v>
          </cell>
          <cell r="AW451" t="b">
            <v>0</v>
          </cell>
          <cell r="AX451" t="str">
            <v/>
          </cell>
          <cell r="AY451" t="b">
            <v>0</v>
          </cell>
          <cell r="AZ451" t="b">
            <v>0</v>
          </cell>
          <cell r="BA451">
            <v>0</v>
          </cell>
          <cell r="BB451">
            <v>120</v>
          </cell>
          <cell r="BC451">
            <v>90</v>
          </cell>
          <cell r="BD451" t="str">
            <v>LIB</v>
          </cell>
          <cell r="BE451" t="str">
            <v>LIB</v>
          </cell>
          <cell r="BF451">
            <v>1</v>
          </cell>
          <cell r="BG451">
            <v>0</v>
          </cell>
          <cell r="BH451" t="str">
            <v/>
          </cell>
          <cell r="BI451" t="str">
            <v/>
          </cell>
          <cell r="BJ451" t="str">
            <v/>
          </cell>
          <cell r="BK451" t="str">
            <v/>
          </cell>
          <cell r="BL451">
            <v>140</v>
          </cell>
          <cell r="BM451">
            <v>511</v>
          </cell>
          <cell r="BN451">
            <v>190</v>
          </cell>
          <cell r="BO451">
            <v>1978</v>
          </cell>
          <cell r="BP451">
            <v>0</v>
          </cell>
          <cell r="BQ451">
            <v>2819</v>
          </cell>
        </row>
        <row r="452">
          <cell r="A452" t="str">
            <v>298000020401</v>
          </cell>
          <cell r="B452" t="str">
            <v/>
          </cell>
          <cell r="C452" t="str">
            <v/>
          </cell>
          <cell r="D452" t="str">
            <v>BORRAR</v>
          </cell>
          <cell r="E452" t="str">
            <v/>
          </cell>
          <cell r="F452" t="str">
            <v>SC</v>
          </cell>
          <cell r="G452" t="str">
            <v>01</v>
          </cell>
          <cell r="H452" t="str">
            <v>04</v>
          </cell>
          <cell r="I452" t="b">
            <v>1</v>
          </cell>
          <cell r="J452" t="b">
            <v>0</v>
          </cell>
          <cell r="K452" t="b">
            <v>0</v>
          </cell>
          <cell r="L452" t="str">
            <v>Compra</v>
          </cell>
          <cell r="M452" t="str">
            <v>N</v>
          </cell>
          <cell r="N452" t="b">
            <v>0</v>
          </cell>
          <cell r="O452">
            <v>0</v>
          </cell>
          <cell r="P452" t="b">
            <v>0</v>
          </cell>
          <cell r="Q452" t="str">
            <v>INTERNO</v>
          </cell>
          <cell r="R452">
            <v>0</v>
          </cell>
          <cell r="S452" t="str">
            <v/>
          </cell>
          <cell r="T452">
            <v>0</v>
          </cell>
          <cell r="U452" t="str">
            <v/>
          </cell>
          <cell r="V452">
            <v>0</v>
          </cell>
          <cell r="W452" t="str">
            <v/>
          </cell>
          <cell r="X452">
            <v>0</v>
          </cell>
          <cell r="Y452" t="str">
            <v/>
          </cell>
          <cell r="Z452" t="str">
            <v/>
          </cell>
          <cell r="AA452" t="str">
            <v>Fracci</v>
          </cell>
          <cell r="AB452">
            <v>0</v>
          </cell>
          <cell r="AC452" t="str">
            <v/>
          </cell>
          <cell r="AD452" t="str">
            <v/>
          </cell>
          <cell r="AE452" t="str">
            <v/>
          </cell>
          <cell r="AF452" t="str">
            <v/>
          </cell>
          <cell r="AG452">
            <v>0</v>
          </cell>
          <cell r="AH452" t="str">
            <v>N-EST</v>
          </cell>
          <cell r="AI452">
            <v>0</v>
          </cell>
          <cell r="AJ452" t="str">
            <v/>
          </cell>
          <cell r="AK452" t="str">
            <v/>
          </cell>
          <cell r="AM452">
            <v>0</v>
          </cell>
          <cell r="AN452" t="str">
            <v/>
          </cell>
          <cell r="AO452" t="str">
            <v>***</v>
          </cell>
          <cell r="AP452" t="str">
            <v>zzzzzz</v>
          </cell>
          <cell r="AQ452" t="b">
            <v>0</v>
          </cell>
          <cell r="AR452" t="b">
            <v>0</v>
          </cell>
          <cell r="AS452">
            <v>1</v>
          </cell>
          <cell r="AT452">
            <v>0</v>
          </cell>
          <cell r="AU452">
            <v>1</v>
          </cell>
          <cell r="AV452">
            <v>0</v>
          </cell>
          <cell r="AW452" t="b">
            <v>0</v>
          </cell>
          <cell r="AX452" t="str">
            <v/>
          </cell>
          <cell r="AY452" t="b">
            <v>0</v>
          </cell>
          <cell r="AZ452" t="b">
            <v>0</v>
          </cell>
          <cell r="BA452">
            <v>0</v>
          </cell>
          <cell r="BB452">
            <v>120</v>
          </cell>
          <cell r="BC452">
            <v>90</v>
          </cell>
          <cell r="BD452" t="str">
            <v>LIB</v>
          </cell>
          <cell r="BE452" t="str">
            <v>LIB</v>
          </cell>
          <cell r="BF452">
            <v>1</v>
          </cell>
          <cell r="BG452">
            <v>0</v>
          </cell>
          <cell r="BH452" t="str">
            <v/>
          </cell>
          <cell r="BI452" t="str">
            <v/>
          </cell>
          <cell r="BJ452" t="str">
            <v/>
          </cell>
          <cell r="BK452" t="str">
            <v/>
          </cell>
          <cell r="BL452">
            <v>140</v>
          </cell>
          <cell r="BM452">
            <v>511</v>
          </cell>
          <cell r="BN452">
            <v>190</v>
          </cell>
          <cell r="BO452">
            <v>1978</v>
          </cell>
          <cell r="BP452">
            <v>0</v>
          </cell>
          <cell r="BQ452">
            <v>2819</v>
          </cell>
        </row>
        <row r="453">
          <cell r="A453" t="str">
            <v>298000020402</v>
          </cell>
          <cell r="B453" t="str">
            <v/>
          </cell>
          <cell r="C453" t="str">
            <v/>
          </cell>
          <cell r="D453" t="str">
            <v>BORRAR</v>
          </cell>
          <cell r="E453" t="str">
            <v/>
          </cell>
          <cell r="F453" t="str">
            <v>SC</v>
          </cell>
          <cell r="G453" t="str">
            <v>01</v>
          </cell>
          <cell r="H453" t="str">
            <v>04</v>
          </cell>
          <cell r="I453" t="b">
            <v>1</v>
          </cell>
          <cell r="J453" t="b">
            <v>0</v>
          </cell>
          <cell r="K453" t="b">
            <v>0</v>
          </cell>
          <cell r="L453" t="str">
            <v>Compra</v>
          </cell>
          <cell r="M453" t="str">
            <v>N</v>
          </cell>
          <cell r="N453" t="b">
            <v>0</v>
          </cell>
          <cell r="O453">
            <v>0</v>
          </cell>
          <cell r="P453" t="b">
            <v>0</v>
          </cell>
          <cell r="Q453" t="str">
            <v>INTERNO</v>
          </cell>
          <cell r="R453">
            <v>0</v>
          </cell>
          <cell r="S453" t="str">
            <v/>
          </cell>
          <cell r="T453">
            <v>0</v>
          </cell>
          <cell r="U453" t="str">
            <v/>
          </cell>
          <cell r="V453">
            <v>0</v>
          </cell>
          <cell r="W453" t="str">
            <v/>
          </cell>
          <cell r="X453">
            <v>0</v>
          </cell>
          <cell r="Y453" t="str">
            <v/>
          </cell>
          <cell r="Z453" t="str">
            <v/>
          </cell>
          <cell r="AA453" t="str">
            <v>Fracci</v>
          </cell>
          <cell r="AB453">
            <v>0</v>
          </cell>
          <cell r="AC453" t="str">
            <v/>
          </cell>
          <cell r="AD453" t="str">
            <v/>
          </cell>
          <cell r="AE453" t="str">
            <v/>
          </cell>
          <cell r="AF453" t="str">
            <v/>
          </cell>
          <cell r="AG453">
            <v>0</v>
          </cell>
          <cell r="AH453" t="str">
            <v>N-EST</v>
          </cell>
          <cell r="AI453">
            <v>0</v>
          </cell>
          <cell r="AJ453" t="str">
            <v/>
          </cell>
          <cell r="AK453" t="str">
            <v/>
          </cell>
          <cell r="AM453">
            <v>0</v>
          </cell>
          <cell r="AN453" t="str">
            <v/>
          </cell>
          <cell r="AO453" t="str">
            <v>***</v>
          </cell>
          <cell r="AP453" t="str">
            <v>zzzzzz</v>
          </cell>
          <cell r="AQ453" t="b">
            <v>0</v>
          </cell>
          <cell r="AR453" t="b">
            <v>0</v>
          </cell>
          <cell r="AS453">
            <v>1</v>
          </cell>
          <cell r="AT453">
            <v>0</v>
          </cell>
          <cell r="AU453">
            <v>1</v>
          </cell>
          <cell r="AV453">
            <v>0</v>
          </cell>
          <cell r="AW453" t="b">
            <v>0</v>
          </cell>
          <cell r="AX453" t="str">
            <v/>
          </cell>
          <cell r="AY453" t="b">
            <v>0</v>
          </cell>
          <cell r="AZ453" t="b">
            <v>0</v>
          </cell>
          <cell r="BA453">
            <v>0</v>
          </cell>
          <cell r="BB453">
            <v>120</v>
          </cell>
          <cell r="BC453">
            <v>90</v>
          </cell>
          <cell r="BD453" t="str">
            <v>LIB</v>
          </cell>
          <cell r="BE453" t="str">
            <v>LIB</v>
          </cell>
          <cell r="BF453">
            <v>1</v>
          </cell>
          <cell r="BG453">
            <v>0</v>
          </cell>
          <cell r="BH453" t="str">
            <v/>
          </cell>
          <cell r="BI453" t="str">
            <v/>
          </cell>
          <cell r="BJ453" t="str">
            <v/>
          </cell>
          <cell r="BK453" t="str">
            <v/>
          </cell>
          <cell r="BL453">
            <v>140</v>
          </cell>
          <cell r="BM453">
            <v>511</v>
          </cell>
          <cell r="BN453">
            <v>190</v>
          </cell>
          <cell r="BO453">
            <v>1978</v>
          </cell>
          <cell r="BP453">
            <v>0</v>
          </cell>
          <cell r="BQ453">
            <v>2819</v>
          </cell>
        </row>
        <row r="454">
          <cell r="A454" t="str">
            <v>298000020410</v>
          </cell>
          <cell r="B454" t="str">
            <v>RE-TQ</v>
          </cell>
          <cell r="C454" t="str">
            <v/>
          </cell>
          <cell r="D454" t="str">
            <v>FR Relleno T&amp;Q</v>
          </cell>
          <cell r="E454" t="str">
            <v>RE-TQ</v>
          </cell>
          <cell r="F454" t="str">
            <v>SC</v>
          </cell>
          <cell r="G454" t="str">
            <v>UN</v>
          </cell>
          <cell r="H454" t="str">
            <v>04</v>
          </cell>
          <cell r="I454" t="b">
            <v>1</v>
          </cell>
          <cell r="J454" t="b">
            <v>1</v>
          </cell>
          <cell r="K454" t="b">
            <v>0</v>
          </cell>
          <cell r="L454" t="str">
            <v>Compra</v>
          </cell>
          <cell r="M454" t="str">
            <v>N</v>
          </cell>
          <cell r="N454" t="b">
            <v>0</v>
          </cell>
          <cell r="O454">
            <v>0</v>
          </cell>
          <cell r="P454" t="b">
            <v>0</v>
          </cell>
          <cell r="Q454" t="str">
            <v>INTERNO</v>
          </cell>
          <cell r="R454">
            <v>0</v>
          </cell>
          <cell r="S454" t="str">
            <v/>
          </cell>
          <cell r="T454">
            <v>0</v>
          </cell>
          <cell r="U454" t="str">
            <v/>
          </cell>
          <cell r="V454">
            <v>0</v>
          </cell>
          <cell r="W454" t="str">
            <v/>
          </cell>
          <cell r="X454">
            <v>0</v>
          </cell>
          <cell r="Y454" t="str">
            <v/>
          </cell>
          <cell r="Z454" t="str">
            <v/>
          </cell>
          <cell r="AA454" t="str">
            <v>Fracc</v>
          </cell>
          <cell r="AB454">
            <v>0</v>
          </cell>
          <cell r="AC454" t="str">
            <v/>
          </cell>
          <cell r="AD454" t="str">
            <v/>
          </cell>
          <cell r="AE454" t="str">
            <v/>
          </cell>
          <cell r="AF454" t="str">
            <v/>
          </cell>
          <cell r="AG454">
            <v>0</v>
          </cell>
          <cell r="AH454" t="str">
            <v>N-EST</v>
          </cell>
          <cell r="AI454">
            <v>0</v>
          </cell>
          <cell r="AJ454" t="str">
            <v/>
          </cell>
          <cell r="AK454" t="str">
            <v/>
          </cell>
          <cell r="AM454">
            <v>0</v>
          </cell>
          <cell r="AN454" t="str">
            <v>UN</v>
          </cell>
          <cell r="AO454" t="str">
            <v>***</v>
          </cell>
          <cell r="AP454" t="str">
            <v>zzzzzz</v>
          </cell>
          <cell r="AQ454" t="b">
            <v>0</v>
          </cell>
          <cell r="AR454" t="b">
            <v>0</v>
          </cell>
          <cell r="AS454">
            <v>1</v>
          </cell>
          <cell r="AT454">
            <v>0</v>
          </cell>
          <cell r="AU454">
            <v>1</v>
          </cell>
          <cell r="AV454">
            <v>0</v>
          </cell>
          <cell r="AW454" t="b">
            <v>0</v>
          </cell>
          <cell r="AX454" t="str">
            <v/>
          </cell>
          <cell r="AY454" t="b">
            <v>0</v>
          </cell>
          <cell r="AZ454" t="b">
            <v>0</v>
          </cell>
          <cell r="BA454">
            <v>0</v>
          </cell>
          <cell r="BB454">
            <v>120</v>
          </cell>
          <cell r="BC454">
            <v>90</v>
          </cell>
          <cell r="BD454" t="str">
            <v>LIB</v>
          </cell>
          <cell r="BE454" t="str">
            <v>LIB</v>
          </cell>
          <cell r="BF454">
            <v>1</v>
          </cell>
          <cell r="BG454">
            <v>0</v>
          </cell>
          <cell r="BH454" t="str">
            <v/>
          </cell>
          <cell r="BI454" t="str">
            <v/>
          </cell>
          <cell r="BJ454" t="str">
            <v/>
          </cell>
          <cell r="BK454" t="str">
            <v/>
          </cell>
          <cell r="BL454">
            <v>140</v>
          </cell>
          <cell r="BM454">
            <v>511</v>
          </cell>
          <cell r="BN454">
            <v>190</v>
          </cell>
          <cell r="BO454">
            <v>1978</v>
          </cell>
          <cell r="BP454">
            <v>0</v>
          </cell>
          <cell r="BQ454">
            <v>2819</v>
          </cell>
        </row>
        <row r="455">
          <cell r="A455" t="str">
            <v>298000020411</v>
          </cell>
          <cell r="B455" t="str">
            <v>F1-RE-TQ</v>
          </cell>
          <cell r="C455" t="str">
            <v/>
          </cell>
          <cell r="D455" t="str">
            <v>FR Relleno T&amp;Q F1</v>
          </cell>
          <cell r="E455" t="str">
            <v>F1-RE-TQ</v>
          </cell>
          <cell r="F455" t="str">
            <v>SC</v>
          </cell>
          <cell r="G455" t="str">
            <v>UN</v>
          </cell>
          <cell r="H455" t="str">
            <v>04</v>
          </cell>
          <cell r="I455" t="b">
            <v>1</v>
          </cell>
          <cell r="J455" t="b">
            <v>1</v>
          </cell>
          <cell r="K455" t="b">
            <v>0</v>
          </cell>
          <cell r="L455" t="str">
            <v>Compra</v>
          </cell>
          <cell r="M455" t="str">
            <v>N</v>
          </cell>
          <cell r="N455" t="b">
            <v>0</v>
          </cell>
          <cell r="O455">
            <v>0</v>
          </cell>
          <cell r="P455" t="b">
            <v>0</v>
          </cell>
          <cell r="Q455" t="str">
            <v>INTERNO</v>
          </cell>
          <cell r="R455">
            <v>0</v>
          </cell>
          <cell r="S455" t="str">
            <v/>
          </cell>
          <cell r="T455">
            <v>0</v>
          </cell>
          <cell r="U455" t="str">
            <v/>
          </cell>
          <cell r="V455">
            <v>0</v>
          </cell>
          <cell r="W455" t="str">
            <v/>
          </cell>
          <cell r="X455">
            <v>0</v>
          </cell>
          <cell r="Y455" t="str">
            <v/>
          </cell>
          <cell r="Z455" t="str">
            <v/>
          </cell>
          <cell r="AA455" t="str">
            <v>Fracc</v>
          </cell>
          <cell r="AB455">
            <v>0</v>
          </cell>
          <cell r="AC455" t="str">
            <v/>
          </cell>
          <cell r="AD455" t="str">
            <v/>
          </cell>
          <cell r="AE455" t="str">
            <v/>
          </cell>
          <cell r="AF455" t="str">
            <v/>
          </cell>
          <cell r="AG455">
            <v>0</v>
          </cell>
          <cell r="AH455" t="str">
            <v>N-EST</v>
          </cell>
          <cell r="AI455">
            <v>0</v>
          </cell>
          <cell r="AJ455" t="str">
            <v/>
          </cell>
          <cell r="AK455" t="str">
            <v/>
          </cell>
          <cell r="AM455">
            <v>0</v>
          </cell>
          <cell r="AN455" t="str">
            <v>UN</v>
          </cell>
          <cell r="AO455" t="str">
            <v>***</v>
          </cell>
          <cell r="AP455" t="str">
            <v>zzzzzz</v>
          </cell>
          <cell r="AQ455" t="b">
            <v>0</v>
          </cell>
          <cell r="AR455" t="b">
            <v>0</v>
          </cell>
          <cell r="AS455">
            <v>1</v>
          </cell>
          <cell r="AT455">
            <v>0</v>
          </cell>
          <cell r="AU455">
            <v>1</v>
          </cell>
          <cell r="AV455">
            <v>0</v>
          </cell>
          <cell r="AW455" t="b">
            <v>0</v>
          </cell>
          <cell r="AX455" t="str">
            <v/>
          </cell>
          <cell r="AY455" t="b">
            <v>0</v>
          </cell>
          <cell r="AZ455" t="b">
            <v>0</v>
          </cell>
          <cell r="BA455">
            <v>0</v>
          </cell>
          <cell r="BB455">
            <v>120</v>
          </cell>
          <cell r="BC455">
            <v>90</v>
          </cell>
          <cell r="BD455" t="str">
            <v>LIB</v>
          </cell>
          <cell r="BE455" t="str">
            <v>LIB</v>
          </cell>
          <cell r="BF455">
            <v>1</v>
          </cell>
          <cell r="BG455">
            <v>0</v>
          </cell>
          <cell r="BH455" t="str">
            <v/>
          </cell>
          <cell r="BI455" t="str">
            <v/>
          </cell>
          <cell r="BJ455" t="str">
            <v/>
          </cell>
          <cell r="BK455" t="str">
            <v/>
          </cell>
          <cell r="BL455">
            <v>140</v>
          </cell>
          <cell r="BM455">
            <v>511</v>
          </cell>
          <cell r="BN455">
            <v>190</v>
          </cell>
          <cell r="BO455">
            <v>1978</v>
          </cell>
          <cell r="BP455">
            <v>0</v>
          </cell>
          <cell r="BQ455">
            <v>2819</v>
          </cell>
        </row>
        <row r="456">
          <cell r="A456" t="str">
            <v>298000020412</v>
          </cell>
          <cell r="B456" t="str">
            <v>F2-RE-TQ</v>
          </cell>
          <cell r="C456" t="str">
            <v/>
          </cell>
          <cell r="D456" t="str">
            <v>FR Relleno T&amp;Q F2</v>
          </cell>
          <cell r="E456" t="str">
            <v>F2-RE-TQ</v>
          </cell>
          <cell r="F456" t="str">
            <v>SC</v>
          </cell>
          <cell r="G456" t="str">
            <v>UN</v>
          </cell>
          <cell r="H456" t="str">
            <v>04</v>
          </cell>
          <cell r="I456" t="b">
            <v>1</v>
          </cell>
          <cell r="J456" t="b">
            <v>1</v>
          </cell>
          <cell r="K456" t="b">
            <v>0</v>
          </cell>
          <cell r="L456" t="str">
            <v>Compra</v>
          </cell>
          <cell r="M456" t="str">
            <v>N</v>
          </cell>
          <cell r="N456" t="b">
            <v>0</v>
          </cell>
          <cell r="O456">
            <v>0</v>
          </cell>
          <cell r="P456" t="b">
            <v>0</v>
          </cell>
          <cell r="Q456" t="str">
            <v>INTERNO</v>
          </cell>
          <cell r="R456">
            <v>0</v>
          </cell>
          <cell r="S456" t="str">
            <v/>
          </cell>
          <cell r="T456">
            <v>0</v>
          </cell>
          <cell r="U456" t="str">
            <v/>
          </cell>
          <cell r="V456">
            <v>0</v>
          </cell>
          <cell r="W456" t="str">
            <v/>
          </cell>
          <cell r="X456">
            <v>0</v>
          </cell>
          <cell r="Y456" t="str">
            <v/>
          </cell>
          <cell r="Z456" t="str">
            <v/>
          </cell>
          <cell r="AA456" t="str">
            <v>Fracc</v>
          </cell>
          <cell r="AB456">
            <v>0</v>
          </cell>
          <cell r="AC456" t="str">
            <v/>
          </cell>
          <cell r="AD456" t="str">
            <v/>
          </cell>
          <cell r="AE456" t="str">
            <v/>
          </cell>
          <cell r="AF456" t="str">
            <v/>
          </cell>
          <cell r="AG456">
            <v>0</v>
          </cell>
          <cell r="AH456" t="str">
            <v>N-EST</v>
          </cell>
          <cell r="AI456">
            <v>0</v>
          </cell>
          <cell r="AJ456" t="str">
            <v/>
          </cell>
          <cell r="AK456" t="str">
            <v/>
          </cell>
          <cell r="AM456">
            <v>0</v>
          </cell>
          <cell r="AN456" t="str">
            <v>UN</v>
          </cell>
          <cell r="AO456" t="str">
            <v>***</v>
          </cell>
          <cell r="AP456" t="str">
            <v>zzzzzz</v>
          </cell>
          <cell r="AQ456" t="b">
            <v>0</v>
          </cell>
          <cell r="AR456" t="b">
            <v>0</v>
          </cell>
          <cell r="AS456">
            <v>1</v>
          </cell>
          <cell r="AT456">
            <v>0</v>
          </cell>
          <cell r="AU456">
            <v>1</v>
          </cell>
          <cell r="AV456">
            <v>0</v>
          </cell>
          <cell r="AW456" t="b">
            <v>0</v>
          </cell>
          <cell r="AX456" t="str">
            <v/>
          </cell>
          <cell r="AY456" t="b">
            <v>0</v>
          </cell>
          <cell r="AZ456" t="b">
            <v>0</v>
          </cell>
          <cell r="BA456">
            <v>0</v>
          </cell>
          <cell r="BB456">
            <v>120</v>
          </cell>
          <cell r="BC456">
            <v>90</v>
          </cell>
          <cell r="BD456" t="str">
            <v>LIB</v>
          </cell>
          <cell r="BE456" t="str">
            <v>LIB</v>
          </cell>
          <cell r="BF456">
            <v>1</v>
          </cell>
          <cell r="BG456">
            <v>0</v>
          </cell>
          <cell r="BH456" t="str">
            <v/>
          </cell>
          <cell r="BI456" t="str">
            <v/>
          </cell>
          <cell r="BJ456" t="str">
            <v/>
          </cell>
          <cell r="BK456" t="str">
            <v/>
          </cell>
          <cell r="BL456">
            <v>140</v>
          </cell>
          <cell r="BM456">
            <v>511</v>
          </cell>
          <cell r="BN456">
            <v>190</v>
          </cell>
          <cell r="BO456">
            <v>1978</v>
          </cell>
          <cell r="BP456">
            <v>0</v>
          </cell>
          <cell r="BQ456">
            <v>2819</v>
          </cell>
        </row>
        <row r="457">
          <cell r="A457" t="str">
            <v>298000020510</v>
          </cell>
          <cell r="B457" t="str">
            <v>RE-CE</v>
          </cell>
          <cell r="C457" t="str">
            <v/>
          </cell>
          <cell r="D457" t="str">
            <v>FR Relleno Cb&amp;Q</v>
          </cell>
          <cell r="E457" t="str">
            <v>RE-CE</v>
          </cell>
          <cell r="F457" t="str">
            <v>SC</v>
          </cell>
          <cell r="G457" t="str">
            <v>01</v>
          </cell>
          <cell r="H457" t="str">
            <v>04</v>
          </cell>
          <cell r="I457" t="b">
            <v>1</v>
          </cell>
          <cell r="J457" t="b">
            <v>1</v>
          </cell>
          <cell r="K457" t="b">
            <v>0</v>
          </cell>
          <cell r="L457" t="str">
            <v>Compra</v>
          </cell>
          <cell r="M457" t="str">
            <v>N</v>
          </cell>
          <cell r="N457" t="b">
            <v>0</v>
          </cell>
          <cell r="O457">
            <v>0</v>
          </cell>
          <cell r="P457" t="b">
            <v>0</v>
          </cell>
          <cell r="Q457" t="str">
            <v>INTERNO</v>
          </cell>
          <cell r="R457">
            <v>0</v>
          </cell>
          <cell r="S457" t="str">
            <v/>
          </cell>
          <cell r="T457">
            <v>0</v>
          </cell>
          <cell r="U457" t="str">
            <v/>
          </cell>
          <cell r="V457">
            <v>0</v>
          </cell>
          <cell r="W457" t="str">
            <v/>
          </cell>
          <cell r="X457">
            <v>0</v>
          </cell>
          <cell r="Y457" t="str">
            <v/>
          </cell>
          <cell r="Z457" t="str">
            <v/>
          </cell>
          <cell r="AA457" t="str">
            <v>Fracc</v>
          </cell>
          <cell r="AB457">
            <v>0</v>
          </cell>
          <cell r="AC457" t="str">
            <v/>
          </cell>
          <cell r="AD457" t="str">
            <v/>
          </cell>
          <cell r="AE457" t="str">
            <v/>
          </cell>
          <cell r="AF457" t="str">
            <v/>
          </cell>
          <cell r="AG457">
            <v>0</v>
          </cell>
          <cell r="AH457" t="str">
            <v>N-EST</v>
          </cell>
          <cell r="AI457">
            <v>0</v>
          </cell>
          <cell r="AJ457" t="str">
            <v/>
          </cell>
          <cell r="AK457" t="str">
            <v/>
          </cell>
          <cell r="AM457">
            <v>0</v>
          </cell>
          <cell r="AN457" t="str">
            <v>UN</v>
          </cell>
          <cell r="AO457" t="str">
            <v>***</v>
          </cell>
          <cell r="AP457" t="str">
            <v>zzzzzz</v>
          </cell>
          <cell r="AQ457" t="b">
            <v>0</v>
          </cell>
          <cell r="AR457" t="b">
            <v>0</v>
          </cell>
          <cell r="AS457">
            <v>1</v>
          </cell>
          <cell r="AT457">
            <v>0</v>
          </cell>
          <cell r="AU457">
            <v>1</v>
          </cell>
          <cell r="AV457">
            <v>0</v>
          </cell>
          <cell r="AW457" t="b">
            <v>0</v>
          </cell>
          <cell r="AX457" t="str">
            <v/>
          </cell>
          <cell r="AY457" t="b">
            <v>0</v>
          </cell>
          <cell r="AZ457" t="b">
            <v>0</v>
          </cell>
          <cell r="BA457">
            <v>0</v>
          </cell>
          <cell r="BB457">
            <v>120</v>
          </cell>
          <cell r="BC457">
            <v>90</v>
          </cell>
          <cell r="BD457" t="str">
            <v>LIB</v>
          </cell>
          <cell r="BE457" t="str">
            <v>LIB</v>
          </cell>
          <cell r="BF457">
            <v>1</v>
          </cell>
          <cell r="BG457">
            <v>0</v>
          </cell>
          <cell r="BH457" t="str">
            <v/>
          </cell>
          <cell r="BI457" t="str">
            <v/>
          </cell>
          <cell r="BJ457" t="str">
            <v/>
          </cell>
          <cell r="BK457" t="str">
            <v/>
          </cell>
          <cell r="BL457">
            <v>140</v>
          </cell>
          <cell r="BM457">
            <v>511</v>
          </cell>
          <cell r="BN457">
            <v>190</v>
          </cell>
          <cell r="BO457">
            <v>1978</v>
          </cell>
          <cell r="BP457">
            <v>0</v>
          </cell>
          <cell r="BQ457">
            <v>2819</v>
          </cell>
        </row>
        <row r="458">
          <cell r="A458" t="str">
            <v>298000020511</v>
          </cell>
          <cell r="B458" t="str">
            <v>F1-RE-CE</v>
          </cell>
          <cell r="C458" t="str">
            <v/>
          </cell>
          <cell r="D458" t="str">
            <v>FR Relleno Cb&amp;Q F1</v>
          </cell>
          <cell r="E458" t="str">
            <v>F1-RE-CE</v>
          </cell>
          <cell r="F458" t="str">
            <v>SC</v>
          </cell>
          <cell r="G458" t="str">
            <v>01</v>
          </cell>
          <cell r="H458" t="str">
            <v>04</v>
          </cell>
          <cell r="I458" t="b">
            <v>1</v>
          </cell>
          <cell r="J458" t="b">
            <v>1</v>
          </cell>
          <cell r="K458" t="b">
            <v>0</v>
          </cell>
          <cell r="L458" t="str">
            <v>Compra</v>
          </cell>
          <cell r="M458" t="str">
            <v>N</v>
          </cell>
          <cell r="N458" t="b">
            <v>0</v>
          </cell>
          <cell r="O458">
            <v>0</v>
          </cell>
          <cell r="P458" t="b">
            <v>0</v>
          </cell>
          <cell r="Q458" t="str">
            <v>INTERNO</v>
          </cell>
          <cell r="R458">
            <v>0</v>
          </cell>
          <cell r="S458" t="str">
            <v/>
          </cell>
          <cell r="T458">
            <v>0</v>
          </cell>
          <cell r="U458" t="str">
            <v/>
          </cell>
          <cell r="V458">
            <v>0</v>
          </cell>
          <cell r="W458" t="str">
            <v/>
          </cell>
          <cell r="X458">
            <v>0</v>
          </cell>
          <cell r="Y458" t="str">
            <v/>
          </cell>
          <cell r="Z458" t="str">
            <v/>
          </cell>
          <cell r="AA458" t="str">
            <v>Fracc</v>
          </cell>
          <cell r="AB458">
            <v>0</v>
          </cell>
          <cell r="AC458" t="str">
            <v/>
          </cell>
          <cell r="AD458" t="str">
            <v/>
          </cell>
          <cell r="AE458" t="str">
            <v/>
          </cell>
          <cell r="AF458" t="str">
            <v/>
          </cell>
          <cell r="AG458">
            <v>0</v>
          </cell>
          <cell r="AH458" t="str">
            <v>N-EST</v>
          </cell>
          <cell r="AI458">
            <v>0</v>
          </cell>
          <cell r="AJ458" t="str">
            <v/>
          </cell>
          <cell r="AK458" t="str">
            <v/>
          </cell>
          <cell r="AM458">
            <v>0</v>
          </cell>
          <cell r="AN458" t="str">
            <v>UN</v>
          </cell>
          <cell r="AO458" t="str">
            <v>***</v>
          </cell>
          <cell r="AP458" t="str">
            <v>zzzzzz</v>
          </cell>
          <cell r="AQ458" t="b">
            <v>0</v>
          </cell>
          <cell r="AR458" t="b">
            <v>0</v>
          </cell>
          <cell r="AS458">
            <v>1</v>
          </cell>
          <cell r="AT458">
            <v>0</v>
          </cell>
          <cell r="AU458">
            <v>1</v>
          </cell>
          <cell r="AV458">
            <v>0</v>
          </cell>
          <cell r="AW458" t="b">
            <v>0</v>
          </cell>
          <cell r="AX458" t="str">
            <v/>
          </cell>
          <cell r="AY458" t="b">
            <v>0</v>
          </cell>
          <cell r="AZ458" t="b">
            <v>0</v>
          </cell>
          <cell r="BA458">
            <v>0</v>
          </cell>
          <cell r="BB458">
            <v>120</v>
          </cell>
          <cell r="BC458">
            <v>90</v>
          </cell>
          <cell r="BD458" t="str">
            <v>LIB</v>
          </cell>
          <cell r="BE458" t="str">
            <v>LIB</v>
          </cell>
          <cell r="BF458">
            <v>1</v>
          </cell>
          <cell r="BG458">
            <v>0</v>
          </cell>
          <cell r="BH458" t="str">
            <v/>
          </cell>
          <cell r="BI458" t="str">
            <v/>
          </cell>
          <cell r="BJ458" t="str">
            <v/>
          </cell>
          <cell r="BK458" t="str">
            <v/>
          </cell>
          <cell r="BL458">
            <v>140</v>
          </cell>
          <cell r="BM458">
            <v>511</v>
          </cell>
          <cell r="BN458">
            <v>190</v>
          </cell>
          <cell r="BO458">
            <v>1978</v>
          </cell>
          <cell r="BP458">
            <v>0</v>
          </cell>
          <cell r="BQ458">
            <v>2819</v>
          </cell>
        </row>
        <row r="459">
          <cell r="A459" t="str">
            <v>298000020512</v>
          </cell>
          <cell r="B459" t="str">
            <v>F2-RE-CE</v>
          </cell>
          <cell r="C459" t="str">
            <v/>
          </cell>
          <cell r="D459" t="str">
            <v>FR Relleno Cb&amp;Q F2</v>
          </cell>
          <cell r="E459" t="str">
            <v>F2-RE-CE</v>
          </cell>
          <cell r="F459" t="str">
            <v>SC</v>
          </cell>
          <cell r="G459" t="str">
            <v>01</v>
          </cell>
          <cell r="H459" t="str">
            <v>04</v>
          </cell>
          <cell r="I459" t="b">
            <v>1</v>
          </cell>
          <cell r="J459" t="b">
            <v>1</v>
          </cell>
          <cell r="K459" t="b">
            <v>0</v>
          </cell>
          <cell r="L459" t="str">
            <v>Compra</v>
          </cell>
          <cell r="M459" t="str">
            <v>N</v>
          </cell>
          <cell r="N459" t="b">
            <v>0</v>
          </cell>
          <cell r="O459">
            <v>0</v>
          </cell>
          <cell r="P459" t="b">
            <v>0</v>
          </cell>
          <cell r="Q459" t="str">
            <v>INTERNO</v>
          </cell>
          <cell r="R459">
            <v>0</v>
          </cell>
          <cell r="S459" t="str">
            <v/>
          </cell>
          <cell r="T459">
            <v>0</v>
          </cell>
          <cell r="U459" t="str">
            <v/>
          </cell>
          <cell r="V459">
            <v>0</v>
          </cell>
          <cell r="W459" t="str">
            <v/>
          </cell>
          <cell r="X459">
            <v>0</v>
          </cell>
          <cell r="Y459" t="str">
            <v/>
          </cell>
          <cell r="Z459" t="str">
            <v/>
          </cell>
          <cell r="AA459" t="str">
            <v>Fracc</v>
          </cell>
          <cell r="AB459">
            <v>0</v>
          </cell>
          <cell r="AC459" t="str">
            <v/>
          </cell>
          <cell r="AD459" t="str">
            <v/>
          </cell>
          <cell r="AE459" t="str">
            <v/>
          </cell>
          <cell r="AF459" t="str">
            <v/>
          </cell>
          <cell r="AG459">
            <v>0</v>
          </cell>
          <cell r="AH459" t="str">
            <v>N-EST</v>
          </cell>
          <cell r="AI459">
            <v>0</v>
          </cell>
          <cell r="AJ459" t="str">
            <v/>
          </cell>
          <cell r="AK459" t="str">
            <v/>
          </cell>
          <cell r="AM459">
            <v>0</v>
          </cell>
          <cell r="AN459" t="str">
            <v>UN</v>
          </cell>
          <cell r="AO459" t="str">
            <v>***</v>
          </cell>
          <cell r="AP459" t="str">
            <v>zzzzzz</v>
          </cell>
          <cell r="AQ459" t="b">
            <v>0</v>
          </cell>
          <cell r="AR459" t="b">
            <v>0</v>
          </cell>
          <cell r="AS459">
            <v>1</v>
          </cell>
          <cell r="AT459">
            <v>0</v>
          </cell>
          <cell r="AU459">
            <v>1</v>
          </cell>
          <cell r="AV459">
            <v>0</v>
          </cell>
          <cell r="AW459" t="b">
            <v>0</v>
          </cell>
          <cell r="AX459" t="str">
            <v/>
          </cell>
          <cell r="AY459" t="b">
            <v>0</v>
          </cell>
          <cell r="AZ459" t="b">
            <v>0</v>
          </cell>
          <cell r="BA459">
            <v>0</v>
          </cell>
          <cell r="BB459">
            <v>120</v>
          </cell>
          <cell r="BC459">
            <v>90</v>
          </cell>
          <cell r="BD459" t="str">
            <v>LIB</v>
          </cell>
          <cell r="BE459" t="str">
            <v>LIB</v>
          </cell>
          <cell r="BF459">
            <v>1</v>
          </cell>
          <cell r="BG459">
            <v>0</v>
          </cell>
          <cell r="BH459" t="str">
            <v/>
          </cell>
          <cell r="BI459" t="str">
            <v/>
          </cell>
          <cell r="BJ459" t="str">
            <v/>
          </cell>
          <cell r="BK459" t="str">
            <v/>
          </cell>
          <cell r="BL459">
            <v>140</v>
          </cell>
          <cell r="BM459">
            <v>511</v>
          </cell>
          <cell r="BN459">
            <v>190</v>
          </cell>
          <cell r="BO459">
            <v>1978</v>
          </cell>
          <cell r="BP459">
            <v>0</v>
          </cell>
          <cell r="BQ459">
            <v>2819</v>
          </cell>
        </row>
        <row r="460">
          <cell r="A460" t="str">
            <v>298000020513</v>
          </cell>
          <cell r="B460" t="str">
            <v>F3-RE-CE</v>
          </cell>
          <cell r="C460" t="str">
            <v/>
          </cell>
          <cell r="D460" t="str">
            <v>FR Relleno Cb&amp;Q F3</v>
          </cell>
          <cell r="E460" t="str">
            <v>F3-RE-CE</v>
          </cell>
          <cell r="F460" t="str">
            <v>SC</v>
          </cell>
          <cell r="G460" t="str">
            <v>01</v>
          </cell>
          <cell r="H460" t="str">
            <v>04</v>
          </cell>
          <cell r="I460" t="b">
            <v>1</v>
          </cell>
          <cell r="J460" t="b">
            <v>1</v>
          </cell>
          <cell r="K460" t="b">
            <v>0</v>
          </cell>
          <cell r="L460" t="str">
            <v>Compra</v>
          </cell>
          <cell r="M460" t="str">
            <v>N</v>
          </cell>
          <cell r="N460" t="b">
            <v>0</v>
          </cell>
          <cell r="O460">
            <v>0</v>
          </cell>
          <cell r="P460" t="b">
            <v>0</v>
          </cell>
          <cell r="Q460" t="str">
            <v>INTERNO</v>
          </cell>
          <cell r="R460">
            <v>0</v>
          </cell>
          <cell r="S460" t="str">
            <v/>
          </cell>
          <cell r="T460">
            <v>0</v>
          </cell>
          <cell r="U460" t="str">
            <v/>
          </cell>
          <cell r="V460">
            <v>0</v>
          </cell>
          <cell r="W460" t="str">
            <v/>
          </cell>
          <cell r="X460">
            <v>0</v>
          </cell>
          <cell r="Y460" t="str">
            <v/>
          </cell>
          <cell r="Z460" t="str">
            <v/>
          </cell>
          <cell r="AA460" t="str">
            <v>Fracc</v>
          </cell>
          <cell r="AB460">
            <v>0</v>
          </cell>
          <cell r="AC460" t="str">
            <v/>
          </cell>
          <cell r="AD460" t="str">
            <v/>
          </cell>
          <cell r="AE460" t="str">
            <v/>
          </cell>
          <cell r="AF460" t="str">
            <v/>
          </cell>
          <cell r="AG460">
            <v>0</v>
          </cell>
          <cell r="AH460" t="str">
            <v>N-EST</v>
          </cell>
          <cell r="AI460">
            <v>0</v>
          </cell>
          <cell r="AJ460" t="str">
            <v/>
          </cell>
          <cell r="AK460" t="str">
            <v/>
          </cell>
          <cell r="AM460">
            <v>0</v>
          </cell>
          <cell r="AN460" t="str">
            <v>UN</v>
          </cell>
          <cell r="AO460" t="str">
            <v>***</v>
          </cell>
          <cell r="AP460" t="str">
            <v>zzzzzz</v>
          </cell>
          <cell r="AQ460" t="b">
            <v>0</v>
          </cell>
          <cell r="AR460" t="b">
            <v>0</v>
          </cell>
          <cell r="AS460">
            <v>1</v>
          </cell>
          <cell r="AT460">
            <v>0</v>
          </cell>
          <cell r="AU460">
            <v>1</v>
          </cell>
          <cell r="AV460">
            <v>0</v>
          </cell>
          <cell r="AW460" t="b">
            <v>0</v>
          </cell>
          <cell r="AX460" t="str">
            <v/>
          </cell>
          <cell r="AY460" t="b">
            <v>0</v>
          </cell>
          <cell r="AZ460" t="b">
            <v>0</v>
          </cell>
          <cell r="BA460">
            <v>0</v>
          </cell>
          <cell r="BB460">
            <v>120</v>
          </cell>
          <cell r="BC460">
            <v>90</v>
          </cell>
          <cell r="BD460" t="str">
            <v>LIB</v>
          </cell>
          <cell r="BE460" t="str">
            <v>LIB</v>
          </cell>
          <cell r="BF460">
            <v>1</v>
          </cell>
          <cell r="BG460">
            <v>0</v>
          </cell>
          <cell r="BH460" t="str">
            <v/>
          </cell>
          <cell r="BI460" t="str">
            <v/>
          </cell>
          <cell r="BJ460" t="str">
            <v/>
          </cell>
          <cell r="BK460" t="str">
            <v/>
          </cell>
          <cell r="BL460">
            <v>140</v>
          </cell>
          <cell r="BM460">
            <v>511</v>
          </cell>
          <cell r="BN460">
            <v>190</v>
          </cell>
          <cell r="BO460">
            <v>1978</v>
          </cell>
          <cell r="BP460">
            <v>0</v>
          </cell>
          <cell r="BQ460">
            <v>2819</v>
          </cell>
        </row>
        <row r="461">
          <cell r="A461" t="str">
            <v>298000020520</v>
          </cell>
          <cell r="B461" t="str">
            <v>RE-CE-02</v>
          </cell>
          <cell r="C461" t="str">
            <v/>
          </cell>
          <cell r="D461" t="str">
            <v>FR Relleno Cb&amp;Q #2</v>
          </cell>
          <cell r="E461" t="str">
            <v>RE-CE-02</v>
          </cell>
          <cell r="F461" t="str">
            <v>SC</v>
          </cell>
          <cell r="G461" t="str">
            <v>UN</v>
          </cell>
          <cell r="H461" t="str">
            <v>04</v>
          </cell>
          <cell r="I461" t="b">
            <v>1</v>
          </cell>
          <cell r="J461" t="b">
            <v>1</v>
          </cell>
          <cell r="K461" t="b">
            <v>0</v>
          </cell>
          <cell r="L461" t="str">
            <v>Compra</v>
          </cell>
          <cell r="M461" t="str">
            <v>N</v>
          </cell>
          <cell r="N461" t="b">
            <v>0</v>
          </cell>
          <cell r="O461">
            <v>0</v>
          </cell>
          <cell r="P461" t="b">
            <v>0</v>
          </cell>
          <cell r="Q461" t="str">
            <v>INTERNO</v>
          </cell>
          <cell r="R461">
            <v>0</v>
          </cell>
          <cell r="S461" t="str">
            <v/>
          </cell>
          <cell r="T461">
            <v>0</v>
          </cell>
          <cell r="U461" t="str">
            <v/>
          </cell>
          <cell r="V461">
            <v>0</v>
          </cell>
          <cell r="W461" t="str">
            <v/>
          </cell>
          <cell r="X461">
            <v>0</v>
          </cell>
          <cell r="Y461" t="str">
            <v/>
          </cell>
          <cell r="Z461" t="str">
            <v/>
          </cell>
          <cell r="AA461" t="str">
            <v>Fracc</v>
          </cell>
          <cell r="AB461">
            <v>0</v>
          </cell>
          <cell r="AC461" t="str">
            <v/>
          </cell>
          <cell r="AD461" t="str">
            <v/>
          </cell>
          <cell r="AE461" t="str">
            <v/>
          </cell>
          <cell r="AF461" t="str">
            <v/>
          </cell>
          <cell r="AG461">
            <v>0</v>
          </cell>
          <cell r="AH461" t="str">
            <v>N-EST</v>
          </cell>
          <cell r="AI461">
            <v>0</v>
          </cell>
          <cell r="AJ461" t="str">
            <v/>
          </cell>
          <cell r="AK461" t="str">
            <v/>
          </cell>
          <cell r="AM461">
            <v>0</v>
          </cell>
          <cell r="AN461" t="str">
            <v>UN</v>
          </cell>
          <cell r="AO461" t="str">
            <v>***</v>
          </cell>
          <cell r="AP461" t="str">
            <v>zzzzzz</v>
          </cell>
          <cell r="AQ461" t="b">
            <v>0</v>
          </cell>
          <cell r="AR461" t="b">
            <v>0</v>
          </cell>
          <cell r="AS461">
            <v>1</v>
          </cell>
          <cell r="AT461">
            <v>0</v>
          </cell>
          <cell r="AU461">
            <v>1</v>
          </cell>
          <cell r="AV461">
            <v>0</v>
          </cell>
          <cell r="AW461" t="b">
            <v>0</v>
          </cell>
          <cell r="AX461" t="str">
            <v/>
          </cell>
          <cell r="AY461" t="b">
            <v>0</v>
          </cell>
          <cell r="AZ461" t="b">
            <v>0</v>
          </cell>
          <cell r="BA461">
            <v>0</v>
          </cell>
          <cell r="BB461">
            <v>120</v>
          </cell>
          <cell r="BC461">
            <v>90</v>
          </cell>
          <cell r="BD461" t="str">
            <v>LIB</v>
          </cell>
          <cell r="BE461" t="str">
            <v>LIB</v>
          </cell>
          <cell r="BF461">
            <v>1</v>
          </cell>
          <cell r="BG461">
            <v>0</v>
          </cell>
          <cell r="BH461" t="str">
            <v/>
          </cell>
          <cell r="BI461" t="str">
            <v/>
          </cell>
          <cell r="BJ461" t="str">
            <v/>
          </cell>
          <cell r="BK461" t="str">
            <v/>
          </cell>
          <cell r="BL461">
            <v>140</v>
          </cell>
          <cell r="BM461">
            <v>511</v>
          </cell>
          <cell r="BN461">
            <v>190</v>
          </cell>
          <cell r="BO461">
            <v>1978</v>
          </cell>
          <cell r="BP461">
            <v>0</v>
          </cell>
          <cell r="BQ461">
            <v>2819</v>
          </cell>
        </row>
        <row r="462">
          <cell r="A462" t="str">
            <v>298000020521</v>
          </cell>
          <cell r="B462" t="str">
            <v>F1-RE-CE-02</v>
          </cell>
          <cell r="C462" t="str">
            <v/>
          </cell>
          <cell r="D462" t="str">
            <v>FR Relleno Cb&amp;Q #2 F1</v>
          </cell>
          <cell r="E462" t="str">
            <v>F1-RE-CE-02</v>
          </cell>
          <cell r="F462" t="str">
            <v>SC</v>
          </cell>
          <cell r="G462" t="str">
            <v>UN</v>
          </cell>
          <cell r="H462" t="str">
            <v>04</v>
          </cell>
          <cell r="I462" t="b">
            <v>1</v>
          </cell>
          <cell r="J462" t="b">
            <v>1</v>
          </cell>
          <cell r="K462" t="b">
            <v>0</v>
          </cell>
          <cell r="L462" t="str">
            <v>Compra</v>
          </cell>
          <cell r="M462" t="str">
            <v>N</v>
          </cell>
          <cell r="N462" t="b">
            <v>0</v>
          </cell>
          <cell r="O462">
            <v>0</v>
          </cell>
          <cell r="P462" t="b">
            <v>0</v>
          </cell>
          <cell r="Q462" t="str">
            <v>INTERNO</v>
          </cell>
          <cell r="R462">
            <v>0</v>
          </cell>
          <cell r="S462" t="str">
            <v/>
          </cell>
          <cell r="T462">
            <v>0</v>
          </cell>
          <cell r="U462" t="str">
            <v/>
          </cell>
          <cell r="V462">
            <v>0</v>
          </cell>
          <cell r="W462" t="str">
            <v/>
          </cell>
          <cell r="X462">
            <v>0</v>
          </cell>
          <cell r="Y462" t="str">
            <v/>
          </cell>
          <cell r="Z462" t="str">
            <v/>
          </cell>
          <cell r="AA462" t="str">
            <v>Fracc</v>
          </cell>
          <cell r="AB462">
            <v>0</v>
          </cell>
          <cell r="AC462" t="str">
            <v/>
          </cell>
          <cell r="AD462" t="str">
            <v/>
          </cell>
          <cell r="AE462" t="str">
            <v/>
          </cell>
          <cell r="AF462" t="str">
            <v/>
          </cell>
          <cell r="AG462">
            <v>0</v>
          </cell>
          <cell r="AH462" t="str">
            <v>N-EST</v>
          </cell>
          <cell r="AI462">
            <v>0</v>
          </cell>
          <cell r="AJ462" t="str">
            <v/>
          </cell>
          <cell r="AK462" t="str">
            <v/>
          </cell>
          <cell r="AM462">
            <v>0</v>
          </cell>
          <cell r="AN462" t="str">
            <v>UN</v>
          </cell>
          <cell r="AO462" t="str">
            <v>***</v>
          </cell>
          <cell r="AP462" t="str">
            <v>zzzzzz</v>
          </cell>
          <cell r="AQ462" t="b">
            <v>0</v>
          </cell>
          <cell r="AR462" t="b">
            <v>0</v>
          </cell>
          <cell r="AS462">
            <v>1</v>
          </cell>
          <cell r="AT462">
            <v>0</v>
          </cell>
          <cell r="AU462">
            <v>1</v>
          </cell>
          <cell r="AV462">
            <v>0</v>
          </cell>
          <cell r="AW462" t="b">
            <v>0</v>
          </cell>
          <cell r="AX462" t="str">
            <v/>
          </cell>
          <cell r="AY462" t="b">
            <v>0</v>
          </cell>
          <cell r="AZ462" t="b">
            <v>0</v>
          </cell>
          <cell r="BA462">
            <v>0</v>
          </cell>
          <cell r="BB462">
            <v>120</v>
          </cell>
          <cell r="BC462">
            <v>90</v>
          </cell>
          <cell r="BD462" t="str">
            <v>LIB</v>
          </cell>
          <cell r="BE462" t="str">
            <v>LIB</v>
          </cell>
          <cell r="BF462">
            <v>1</v>
          </cell>
          <cell r="BG462">
            <v>0</v>
          </cell>
          <cell r="BH462" t="str">
            <v/>
          </cell>
          <cell r="BI462" t="str">
            <v/>
          </cell>
          <cell r="BJ462" t="str">
            <v/>
          </cell>
          <cell r="BK462" t="str">
            <v/>
          </cell>
          <cell r="BL462">
            <v>140</v>
          </cell>
          <cell r="BM462">
            <v>511</v>
          </cell>
          <cell r="BN462">
            <v>190</v>
          </cell>
          <cell r="BO462">
            <v>1978</v>
          </cell>
          <cell r="BP462">
            <v>0</v>
          </cell>
          <cell r="BQ462">
            <v>2819</v>
          </cell>
        </row>
        <row r="463">
          <cell r="A463" t="str">
            <v>298000020522</v>
          </cell>
          <cell r="B463" t="str">
            <v>F2-RE-CE-02</v>
          </cell>
          <cell r="C463" t="str">
            <v/>
          </cell>
          <cell r="D463" t="str">
            <v>FR Relleno Cb&amp;Q #2 F2</v>
          </cell>
          <cell r="E463" t="str">
            <v>F2-RE-CE-02</v>
          </cell>
          <cell r="F463" t="str">
            <v>SC</v>
          </cell>
          <cell r="G463" t="str">
            <v>UN</v>
          </cell>
          <cell r="H463" t="str">
            <v>04</v>
          </cell>
          <cell r="I463" t="b">
            <v>1</v>
          </cell>
          <cell r="J463" t="b">
            <v>1</v>
          </cell>
          <cell r="K463" t="b">
            <v>0</v>
          </cell>
          <cell r="L463" t="str">
            <v>Compra</v>
          </cell>
          <cell r="M463" t="str">
            <v>N</v>
          </cell>
          <cell r="N463" t="b">
            <v>0</v>
          </cell>
          <cell r="O463">
            <v>0</v>
          </cell>
          <cell r="P463" t="b">
            <v>0</v>
          </cell>
          <cell r="Q463" t="str">
            <v>INTERNO</v>
          </cell>
          <cell r="R463">
            <v>0</v>
          </cell>
          <cell r="S463" t="str">
            <v/>
          </cell>
          <cell r="T463">
            <v>0</v>
          </cell>
          <cell r="U463" t="str">
            <v/>
          </cell>
          <cell r="V463">
            <v>0</v>
          </cell>
          <cell r="W463" t="str">
            <v/>
          </cell>
          <cell r="X463">
            <v>0</v>
          </cell>
          <cell r="Y463" t="str">
            <v/>
          </cell>
          <cell r="Z463" t="str">
            <v/>
          </cell>
          <cell r="AA463" t="str">
            <v>Fracc</v>
          </cell>
          <cell r="AB463">
            <v>0</v>
          </cell>
          <cell r="AC463" t="str">
            <v/>
          </cell>
          <cell r="AD463" t="str">
            <v/>
          </cell>
          <cell r="AE463" t="str">
            <v/>
          </cell>
          <cell r="AF463" t="str">
            <v/>
          </cell>
          <cell r="AG463">
            <v>0</v>
          </cell>
          <cell r="AH463" t="str">
            <v>N-EST</v>
          </cell>
          <cell r="AI463">
            <v>0</v>
          </cell>
          <cell r="AJ463" t="str">
            <v/>
          </cell>
          <cell r="AK463" t="str">
            <v/>
          </cell>
          <cell r="AM463">
            <v>0</v>
          </cell>
          <cell r="AN463" t="str">
            <v>UN</v>
          </cell>
          <cell r="AO463" t="str">
            <v>***</v>
          </cell>
          <cell r="AP463" t="str">
            <v>zzzzzz</v>
          </cell>
          <cell r="AQ463" t="b">
            <v>0</v>
          </cell>
          <cell r="AR463" t="b">
            <v>0</v>
          </cell>
          <cell r="AS463">
            <v>1</v>
          </cell>
          <cell r="AT463">
            <v>0</v>
          </cell>
          <cell r="AU463">
            <v>1</v>
          </cell>
          <cell r="AV463">
            <v>0</v>
          </cell>
          <cell r="AW463" t="b">
            <v>0</v>
          </cell>
          <cell r="AX463" t="str">
            <v/>
          </cell>
          <cell r="AY463" t="b">
            <v>0</v>
          </cell>
          <cell r="AZ463" t="b">
            <v>0</v>
          </cell>
          <cell r="BA463">
            <v>0</v>
          </cell>
          <cell r="BB463">
            <v>120</v>
          </cell>
          <cell r="BC463">
            <v>90</v>
          </cell>
          <cell r="BD463" t="str">
            <v>LIB</v>
          </cell>
          <cell r="BE463" t="str">
            <v>LIB</v>
          </cell>
          <cell r="BF463">
            <v>1</v>
          </cell>
          <cell r="BG463">
            <v>0</v>
          </cell>
          <cell r="BH463" t="str">
            <v/>
          </cell>
          <cell r="BI463" t="str">
            <v/>
          </cell>
          <cell r="BJ463" t="str">
            <v/>
          </cell>
          <cell r="BK463" t="str">
            <v/>
          </cell>
          <cell r="BL463">
            <v>140</v>
          </cell>
          <cell r="BM463">
            <v>511</v>
          </cell>
          <cell r="BN463">
            <v>190</v>
          </cell>
          <cell r="BO463">
            <v>1978</v>
          </cell>
          <cell r="BP463">
            <v>0</v>
          </cell>
          <cell r="BQ463">
            <v>2819</v>
          </cell>
        </row>
        <row r="464">
          <cell r="A464" t="str">
            <v>298000020523</v>
          </cell>
          <cell r="B464" t="str">
            <v>F3-RE-CE-02</v>
          </cell>
          <cell r="C464" t="str">
            <v/>
          </cell>
          <cell r="D464" t="str">
            <v>FR Relleno Cb&amp;Q #2 F3</v>
          </cell>
          <cell r="E464" t="str">
            <v>F3-RE-CE-02</v>
          </cell>
          <cell r="F464" t="str">
            <v>SC</v>
          </cell>
          <cell r="G464" t="str">
            <v>UN</v>
          </cell>
          <cell r="H464" t="str">
            <v>04</v>
          </cell>
          <cell r="I464" t="b">
            <v>1</v>
          </cell>
          <cell r="J464" t="b">
            <v>1</v>
          </cell>
          <cell r="K464" t="b">
            <v>0</v>
          </cell>
          <cell r="L464" t="str">
            <v>Compra</v>
          </cell>
          <cell r="M464" t="str">
            <v>N</v>
          </cell>
          <cell r="N464" t="b">
            <v>0</v>
          </cell>
          <cell r="O464">
            <v>0</v>
          </cell>
          <cell r="P464" t="b">
            <v>0</v>
          </cell>
          <cell r="Q464" t="str">
            <v>INTERNO</v>
          </cell>
          <cell r="R464">
            <v>0</v>
          </cell>
          <cell r="S464" t="str">
            <v/>
          </cell>
          <cell r="T464">
            <v>0</v>
          </cell>
          <cell r="U464" t="str">
            <v/>
          </cell>
          <cell r="V464">
            <v>0</v>
          </cell>
          <cell r="W464" t="str">
            <v/>
          </cell>
          <cell r="X464">
            <v>0</v>
          </cell>
          <cell r="Y464" t="str">
            <v/>
          </cell>
          <cell r="Z464" t="str">
            <v/>
          </cell>
          <cell r="AA464" t="str">
            <v>Fracc</v>
          </cell>
          <cell r="AB464">
            <v>0</v>
          </cell>
          <cell r="AC464" t="str">
            <v/>
          </cell>
          <cell r="AD464" t="str">
            <v/>
          </cell>
          <cell r="AE464" t="str">
            <v/>
          </cell>
          <cell r="AF464" t="str">
            <v/>
          </cell>
          <cell r="AG464">
            <v>0</v>
          </cell>
          <cell r="AH464" t="str">
            <v>N-EST</v>
          </cell>
          <cell r="AI464">
            <v>0</v>
          </cell>
          <cell r="AJ464" t="str">
            <v/>
          </cell>
          <cell r="AK464" t="str">
            <v/>
          </cell>
          <cell r="AM464">
            <v>0</v>
          </cell>
          <cell r="AN464" t="str">
            <v>UN</v>
          </cell>
          <cell r="AO464" t="str">
            <v>***</v>
          </cell>
          <cell r="AP464" t="str">
            <v>zzzzzz</v>
          </cell>
          <cell r="AQ464" t="b">
            <v>0</v>
          </cell>
          <cell r="AR464" t="b">
            <v>0</v>
          </cell>
          <cell r="AS464">
            <v>1</v>
          </cell>
          <cell r="AT464">
            <v>0</v>
          </cell>
          <cell r="AU464">
            <v>1</v>
          </cell>
          <cell r="AV464">
            <v>0</v>
          </cell>
          <cell r="AW464" t="b">
            <v>0</v>
          </cell>
          <cell r="AX464" t="str">
            <v/>
          </cell>
          <cell r="AY464" t="b">
            <v>0</v>
          </cell>
          <cell r="AZ464" t="b">
            <v>0</v>
          </cell>
          <cell r="BA464">
            <v>0</v>
          </cell>
          <cell r="BB464">
            <v>120</v>
          </cell>
          <cell r="BC464">
            <v>90</v>
          </cell>
          <cell r="BD464" t="str">
            <v>LIB</v>
          </cell>
          <cell r="BE464" t="str">
            <v>LIB</v>
          </cell>
          <cell r="BF464">
            <v>1</v>
          </cell>
          <cell r="BG464">
            <v>0</v>
          </cell>
          <cell r="BH464" t="str">
            <v/>
          </cell>
          <cell r="BI464" t="str">
            <v/>
          </cell>
          <cell r="BJ464" t="str">
            <v/>
          </cell>
          <cell r="BK464" t="str">
            <v/>
          </cell>
          <cell r="BL464">
            <v>140</v>
          </cell>
          <cell r="BM464">
            <v>511</v>
          </cell>
          <cell r="BN464">
            <v>190</v>
          </cell>
          <cell r="BO464">
            <v>1978</v>
          </cell>
          <cell r="BP464">
            <v>0</v>
          </cell>
          <cell r="BQ464">
            <v>2819</v>
          </cell>
        </row>
        <row r="465">
          <cell r="A465" t="str">
            <v>298000020601</v>
          </cell>
          <cell r="B465" t="str">
            <v/>
          </cell>
          <cell r="C465" t="str">
            <v/>
          </cell>
          <cell r="D465" t="str">
            <v>B0RRAR</v>
          </cell>
          <cell r="E465" t="str">
            <v/>
          </cell>
          <cell r="F465" t="str">
            <v>SC</v>
          </cell>
          <cell r="G465" t="str">
            <v>01</v>
          </cell>
          <cell r="H465" t="str">
            <v>04</v>
          </cell>
          <cell r="I465" t="b">
            <v>1</v>
          </cell>
          <cell r="J465" t="b">
            <v>0</v>
          </cell>
          <cell r="K465" t="b">
            <v>0</v>
          </cell>
          <cell r="L465" t="str">
            <v>Compra</v>
          </cell>
          <cell r="M465" t="str">
            <v>N</v>
          </cell>
          <cell r="N465" t="b">
            <v>0</v>
          </cell>
          <cell r="O465">
            <v>0</v>
          </cell>
          <cell r="P465" t="b">
            <v>0</v>
          </cell>
          <cell r="Q465" t="str">
            <v>INTERNO</v>
          </cell>
          <cell r="R465">
            <v>0</v>
          </cell>
          <cell r="S465" t="str">
            <v/>
          </cell>
          <cell r="T465">
            <v>0</v>
          </cell>
          <cell r="U465" t="str">
            <v/>
          </cell>
          <cell r="V465">
            <v>0</v>
          </cell>
          <cell r="W465" t="str">
            <v/>
          </cell>
          <cell r="X465">
            <v>0</v>
          </cell>
          <cell r="Y465" t="str">
            <v/>
          </cell>
          <cell r="Z465" t="str">
            <v/>
          </cell>
          <cell r="AA465" t="str">
            <v>Fracci</v>
          </cell>
          <cell r="AB465">
            <v>0</v>
          </cell>
          <cell r="AC465" t="str">
            <v/>
          </cell>
          <cell r="AD465" t="str">
            <v/>
          </cell>
          <cell r="AE465" t="str">
            <v/>
          </cell>
          <cell r="AF465" t="str">
            <v/>
          </cell>
          <cell r="AG465">
            <v>0</v>
          </cell>
          <cell r="AH465" t="str">
            <v>N-EST</v>
          </cell>
          <cell r="AI465">
            <v>0</v>
          </cell>
          <cell r="AJ465" t="str">
            <v/>
          </cell>
          <cell r="AK465" t="str">
            <v/>
          </cell>
          <cell r="AM465">
            <v>0</v>
          </cell>
          <cell r="AN465" t="str">
            <v/>
          </cell>
          <cell r="AO465" t="str">
            <v>***</v>
          </cell>
          <cell r="AP465" t="str">
            <v>zzzzzz</v>
          </cell>
          <cell r="AQ465" t="b">
            <v>0</v>
          </cell>
          <cell r="AR465" t="b">
            <v>0</v>
          </cell>
          <cell r="AS465">
            <v>1</v>
          </cell>
          <cell r="AT465">
            <v>0</v>
          </cell>
          <cell r="AU465">
            <v>1</v>
          </cell>
          <cell r="AV465">
            <v>0</v>
          </cell>
          <cell r="AW465" t="b">
            <v>0</v>
          </cell>
          <cell r="AX465" t="str">
            <v/>
          </cell>
          <cell r="AY465" t="b">
            <v>0</v>
          </cell>
          <cell r="AZ465" t="b">
            <v>0</v>
          </cell>
          <cell r="BA465">
            <v>0</v>
          </cell>
          <cell r="BB465">
            <v>120</v>
          </cell>
          <cell r="BC465">
            <v>90</v>
          </cell>
          <cell r="BD465" t="str">
            <v>LIB</v>
          </cell>
          <cell r="BE465" t="str">
            <v>LIB</v>
          </cell>
          <cell r="BF465">
            <v>1</v>
          </cell>
          <cell r="BG465">
            <v>0</v>
          </cell>
          <cell r="BH465" t="str">
            <v/>
          </cell>
          <cell r="BI465" t="str">
            <v/>
          </cell>
          <cell r="BJ465" t="str">
            <v/>
          </cell>
          <cell r="BK465" t="str">
            <v/>
          </cell>
          <cell r="BL465">
            <v>140</v>
          </cell>
          <cell r="BM465">
            <v>511</v>
          </cell>
          <cell r="BN465">
            <v>190</v>
          </cell>
          <cell r="BO465">
            <v>1978</v>
          </cell>
          <cell r="BP465">
            <v>0</v>
          </cell>
          <cell r="BQ465">
            <v>2819</v>
          </cell>
        </row>
        <row r="466">
          <cell r="A466" t="str">
            <v>298000020602</v>
          </cell>
          <cell r="B466" t="str">
            <v/>
          </cell>
          <cell r="C466" t="str">
            <v/>
          </cell>
          <cell r="D466" t="str">
            <v>B0RRAR</v>
          </cell>
          <cell r="E466" t="str">
            <v/>
          </cell>
          <cell r="F466" t="str">
            <v>SC</v>
          </cell>
          <cell r="G466" t="str">
            <v>01</v>
          </cell>
          <cell r="H466" t="str">
            <v>04</v>
          </cell>
          <cell r="I466" t="b">
            <v>1</v>
          </cell>
          <cell r="J466" t="b">
            <v>0</v>
          </cell>
          <cell r="K466" t="b">
            <v>0</v>
          </cell>
          <cell r="L466" t="str">
            <v>Compra</v>
          </cell>
          <cell r="M466" t="str">
            <v>N</v>
          </cell>
          <cell r="N466" t="b">
            <v>0</v>
          </cell>
          <cell r="O466">
            <v>0</v>
          </cell>
          <cell r="P466" t="b">
            <v>0</v>
          </cell>
          <cell r="Q466" t="str">
            <v>INTERNO</v>
          </cell>
          <cell r="R466">
            <v>0</v>
          </cell>
          <cell r="S466" t="str">
            <v/>
          </cell>
          <cell r="T466">
            <v>0</v>
          </cell>
          <cell r="U466" t="str">
            <v/>
          </cell>
          <cell r="V466">
            <v>0</v>
          </cell>
          <cell r="W466" t="str">
            <v/>
          </cell>
          <cell r="X466">
            <v>0</v>
          </cell>
          <cell r="Y466" t="str">
            <v/>
          </cell>
          <cell r="Z466" t="str">
            <v/>
          </cell>
          <cell r="AA466" t="str">
            <v>Fracci</v>
          </cell>
          <cell r="AB466">
            <v>0</v>
          </cell>
          <cell r="AC466" t="str">
            <v/>
          </cell>
          <cell r="AD466" t="str">
            <v/>
          </cell>
          <cell r="AE466" t="str">
            <v/>
          </cell>
          <cell r="AF466" t="str">
            <v/>
          </cell>
          <cell r="AG466">
            <v>0</v>
          </cell>
          <cell r="AH466" t="str">
            <v>N-EST</v>
          </cell>
          <cell r="AI466">
            <v>0</v>
          </cell>
          <cell r="AJ466" t="str">
            <v/>
          </cell>
          <cell r="AK466" t="str">
            <v/>
          </cell>
          <cell r="AM466">
            <v>0</v>
          </cell>
          <cell r="AN466" t="str">
            <v/>
          </cell>
          <cell r="AO466" t="str">
            <v>***</v>
          </cell>
          <cell r="AP466" t="str">
            <v>zzzzzz</v>
          </cell>
          <cell r="AQ466" t="b">
            <v>0</v>
          </cell>
          <cell r="AR466" t="b">
            <v>0</v>
          </cell>
          <cell r="AS466">
            <v>1</v>
          </cell>
          <cell r="AT466">
            <v>0</v>
          </cell>
          <cell r="AU466">
            <v>1</v>
          </cell>
          <cell r="AV466">
            <v>0</v>
          </cell>
          <cell r="AW466" t="b">
            <v>0</v>
          </cell>
          <cell r="AX466" t="str">
            <v/>
          </cell>
          <cell r="AY466" t="b">
            <v>0</v>
          </cell>
          <cell r="AZ466" t="b">
            <v>0</v>
          </cell>
          <cell r="BA466">
            <v>0</v>
          </cell>
          <cell r="BB466">
            <v>120</v>
          </cell>
          <cell r="BC466">
            <v>90</v>
          </cell>
          <cell r="BD466" t="str">
            <v>LIB</v>
          </cell>
          <cell r="BE466" t="str">
            <v>LIB</v>
          </cell>
          <cell r="BF466">
            <v>1</v>
          </cell>
          <cell r="BG466">
            <v>0</v>
          </cell>
          <cell r="BH466" t="str">
            <v/>
          </cell>
          <cell r="BI466" t="str">
            <v/>
          </cell>
          <cell r="BJ466" t="str">
            <v/>
          </cell>
          <cell r="BK466" t="str">
            <v/>
          </cell>
          <cell r="BL466">
            <v>140</v>
          </cell>
          <cell r="BM466">
            <v>511</v>
          </cell>
          <cell r="BN466">
            <v>190</v>
          </cell>
          <cell r="BO466">
            <v>1978</v>
          </cell>
          <cell r="BP466">
            <v>0</v>
          </cell>
          <cell r="BQ466">
            <v>2819</v>
          </cell>
        </row>
        <row r="467">
          <cell r="A467" t="str">
            <v>298000020610</v>
          </cell>
          <cell r="B467" t="str">
            <v>RE-CH</v>
          </cell>
          <cell r="C467" t="str">
            <v/>
          </cell>
          <cell r="D467" t="str">
            <v>FR Relleno Ch&amp;Q</v>
          </cell>
          <cell r="E467" t="str">
            <v>RE-CH</v>
          </cell>
          <cell r="F467" t="str">
            <v>SC</v>
          </cell>
          <cell r="G467" t="str">
            <v>UN</v>
          </cell>
          <cell r="H467" t="str">
            <v>04</v>
          </cell>
          <cell r="I467" t="b">
            <v>1</v>
          </cell>
          <cell r="J467" t="b">
            <v>1</v>
          </cell>
          <cell r="K467" t="b">
            <v>0</v>
          </cell>
          <cell r="L467" t="str">
            <v>Compra</v>
          </cell>
          <cell r="M467" t="str">
            <v>N</v>
          </cell>
          <cell r="N467" t="b">
            <v>0</v>
          </cell>
          <cell r="O467">
            <v>0</v>
          </cell>
          <cell r="P467" t="b">
            <v>0</v>
          </cell>
          <cell r="Q467" t="str">
            <v>INTERNO</v>
          </cell>
          <cell r="R467">
            <v>0</v>
          </cell>
          <cell r="S467" t="str">
            <v/>
          </cell>
          <cell r="T467">
            <v>0</v>
          </cell>
          <cell r="U467" t="str">
            <v/>
          </cell>
          <cell r="V467">
            <v>0</v>
          </cell>
          <cell r="W467" t="str">
            <v/>
          </cell>
          <cell r="X467">
            <v>0</v>
          </cell>
          <cell r="Y467" t="str">
            <v/>
          </cell>
          <cell r="Z467" t="str">
            <v/>
          </cell>
          <cell r="AA467" t="str">
            <v>Fracc</v>
          </cell>
          <cell r="AB467">
            <v>0</v>
          </cell>
          <cell r="AC467" t="str">
            <v/>
          </cell>
          <cell r="AD467" t="str">
            <v/>
          </cell>
          <cell r="AE467" t="str">
            <v/>
          </cell>
          <cell r="AF467" t="str">
            <v/>
          </cell>
          <cell r="AG467">
            <v>0</v>
          </cell>
          <cell r="AH467" t="str">
            <v>N-EST</v>
          </cell>
          <cell r="AI467">
            <v>0</v>
          </cell>
          <cell r="AJ467" t="str">
            <v/>
          </cell>
          <cell r="AK467" t="str">
            <v/>
          </cell>
          <cell r="AM467">
            <v>0</v>
          </cell>
          <cell r="AN467" t="str">
            <v>UN</v>
          </cell>
          <cell r="AO467" t="str">
            <v>***</v>
          </cell>
          <cell r="AP467" t="str">
            <v>zzzzzz</v>
          </cell>
          <cell r="AQ467" t="b">
            <v>0</v>
          </cell>
          <cell r="AR467" t="b">
            <v>0</v>
          </cell>
          <cell r="AS467">
            <v>1</v>
          </cell>
          <cell r="AT467">
            <v>0</v>
          </cell>
          <cell r="AU467">
            <v>1</v>
          </cell>
          <cell r="AV467">
            <v>0</v>
          </cell>
          <cell r="AW467" t="b">
            <v>0</v>
          </cell>
          <cell r="AX467" t="str">
            <v/>
          </cell>
          <cell r="AY467" t="b">
            <v>0</v>
          </cell>
          <cell r="AZ467" t="b">
            <v>0</v>
          </cell>
          <cell r="BA467">
            <v>0</v>
          </cell>
          <cell r="BB467">
            <v>120</v>
          </cell>
          <cell r="BC467">
            <v>90</v>
          </cell>
          <cell r="BD467" t="str">
            <v>LIB</v>
          </cell>
          <cell r="BE467" t="str">
            <v>LIB</v>
          </cell>
          <cell r="BF467">
            <v>1</v>
          </cell>
          <cell r="BG467">
            <v>0</v>
          </cell>
          <cell r="BH467" t="str">
            <v/>
          </cell>
          <cell r="BI467" t="str">
            <v/>
          </cell>
          <cell r="BJ467" t="str">
            <v/>
          </cell>
          <cell r="BK467" t="str">
            <v/>
          </cell>
          <cell r="BL467">
            <v>140</v>
          </cell>
          <cell r="BM467">
            <v>511</v>
          </cell>
          <cell r="BN467">
            <v>190</v>
          </cell>
          <cell r="BO467">
            <v>1978</v>
          </cell>
          <cell r="BP467">
            <v>0</v>
          </cell>
          <cell r="BQ467">
            <v>2819</v>
          </cell>
        </row>
        <row r="468">
          <cell r="A468" t="str">
            <v>298000020611</v>
          </cell>
          <cell r="B468" t="str">
            <v>F1-RE-CH</v>
          </cell>
          <cell r="C468" t="str">
            <v/>
          </cell>
          <cell r="D468" t="str">
            <v>FR Relleno Ch&amp;Q F1</v>
          </cell>
          <cell r="E468" t="str">
            <v>F1-RE-CH</v>
          </cell>
          <cell r="F468" t="str">
            <v>SC</v>
          </cell>
          <cell r="G468" t="str">
            <v>UN</v>
          </cell>
          <cell r="H468" t="str">
            <v>04</v>
          </cell>
          <cell r="I468" t="b">
            <v>1</v>
          </cell>
          <cell r="J468" t="b">
            <v>1</v>
          </cell>
          <cell r="K468" t="b">
            <v>0</v>
          </cell>
          <cell r="L468" t="str">
            <v>Compra</v>
          </cell>
          <cell r="M468" t="str">
            <v>N</v>
          </cell>
          <cell r="N468" t="b">
            <v>0</v>
          </cell>
          <cell r="O468">
            <v>0</v>
          </cell>
          <cell r="P468" t="b">
            <v>0</v>
          </cell>
          <cell r="Q468" t="str">
            <v>INTERNO</v>
          </cell>
          <cell r="R468">
            <v>0</v>
          </cell>
          <cell r="S468" t="str">
            <v/>
          </cell>
          <cell r="T468">
            <v>0</v>
          </cell>
          <cell r="U468" t="str">
            <v/>
          </cell>
          <cell r="V468">
            <v>0</v>
          </cell>
          <cell r="W468" t="str">
            <v/>
          </cell>
          <cell r="X468">
            <v>0</v>
          </cell>
          <cell r="Y468" t="str">
            <v/>
          </cell>
          <cell r="Z468" t="str">
            <v/>
          </cell>
          <cell r="AA468" t="str">
            <v>Fracc</v>
          </cell>
          <cell r="AB468">
            <v>0</v>
          </cell>
          <cell r="AC468" t="str">
            <v/>
          </cell>
          <cell r="AD468" t="str">
            <v/>
          </cell>
          <cell r="AE468" t="str">
            <v/>
          </cell>
          <cell r="AF468" t="str">
            <v/>
          </cell>
          <cell r="AG468">
            <v>0</v>
          </cell>
          <cell r="AH468" t="str">
            <v>N-EST</v>
          </cell>
          <cell r="AI468">
            <v>0</v>
          </cell>
          <cell r="AJ468" t="str">
            <v/>
          </cell>
          <cell r="AK468" t="str">
            <v/>
          </cell>
          <cell r="AM468">
            <v>0</v>
          </cell>
          <cell r="AN468" t="str">
            <v>UN</v>
          </cell>
          <cell r="AO468" t="str">
            <v>***</v>
          </cell>
          <cell r="AP468" t="str">
            <v>zzzzzz</v>
          </cell>
          <cell r="AQ468" t="b">
            <v>0</v>
          </cell>
          <cell r="AR468" t="b">
            <v>0</v>
          </cell>
          <cell r="AS468">
            <v>1</v>
          </cell>
          <cell r="AT468">
            <v>0</v>
          </cell>
          <cell r="AU468">
            <v>1</v>
          </cell>
          <cell r="AV468">
            <v>0</v>
          </cell>
          <cell r="AW468" t="b">
            <v>0</v>
          </cell>
          <cell r="AX468" t="str">
            <v/>
          </cell>
          <cell r="AY468" t="b">
            <v>0</v>
          </cell>
          <cell r="AZ468" t="b">
            <v>0</v>
          </cell>
          <cell r="BA468">
            <v>0</v>
          </cell>
          <cell r="BB468">
            <v>120</v>
          </cell>
          <cell r="BC468">
            <v>90</v>
          </cell>
          <cell r="BD468" t="str">
            <v>LIB</v>
          </cell>
          <cell r="BE468" t="str">
            <v>LIB</v>
          </cell>
          <cell r="BF468">
            <v>1</v>
          </cell>
          <cell r="BG468">
            <v>0</v>
          </cell>
          <cell r="BH468" t="str">
            <v/>
          </cell>
          <cell r="BI468" t="str">
            <v/>
          </cell>
          <cell r="BJ468" t="str">
            <v/>
          </cell>
          <cell r="BK468" t="str">
            <v/>
          </cell>
          <cell r="BL468">
            <v>140</v>
          </cell>
          <cell r="BM468">
            <v>511</v>
          </cell>
          <cell r="BN468">
            <v>190</v>
          </cell>
          <cell r="BO468">
            <v>1978</v>
          </cell>
          <cell r="BP468">
            <v>0</v>
          </cell>
          <cell r="BQ468">
            <v>2819</v>
          </cell>
        </row>
        <row r="469">
          <cell r="A469" t="str">
            <v>298000020612</v>
          </cell>
          <cell r="B469" t="str">
            <v>F2-RE-CH</v>
          </cell>
          <cell r="C469" t="str">
            <v/>
          </cell>
          <cell r="D469" t="str">
            <v>FR Relleno Ch&amp;Q F2</v>
          </cell>
          <cell r="E469" t="str">
            <v>F2-RE-CH</v>
          </cell>
          <cell r="F469" t="str">
            <v>SC</v>
          </cell>
          <cell r="G469" t="str">
            <v>UN</v>
          </cell>
          <cell r="H469" t="str">
            <v>04</v>
          </cell>
          <cell r="I469" t="b">
            <v>1</v>
          </cell>
          <cell r="J469" t="b">
            <v>1</v>
          </cell>
          <cell r="K469" t="b">
            <v>0</v>
          </cell>
          <cell r="L469" t="str">
            <v>Compra</v>
          </cell>
          <cell r="M469" t="str">
            <v>N</v>
          </cell>
          <cell r="N469" t="b">
            <v>0</v>
          </cell>
          <cell r="O469">
            <v>0</v>
          </cell>
          <cell r="P469" t="b">
            <v>0</v>
          </cell>
          <cell r="Q469" t="str">
            <v>INTERNO</v>
          </cell>
          <cell r="R469">
            <v>0</v>
          </cell>
          <cell r="S469" t="str">
            <v/>
          </cell>
          <cell r="T469">
            <v>0</v>
          </cell>
          <cell r="U469" t="str">
            <v/>
          </cell>
          <cell r="V469">
            <v>0</v>
          </cell>
          <cell r="W469" t="str">
            <v/>
          </cell>
          <cell r="X469">
            <v>0</v>
          </cell>
          <cell r="Y469" t="str">
            <v/>
          </cell>
          <cell r="Z469" t="str">
            <v/>
          </cell>
          <cell r="AA469" t="str">
            <v>Fracc</v>
          </cell>
          <cell r="AB469">
            <v>0</v>
          </cell>
          <cell r="AC469" t="str">
            <v/>
          </cell>
          <cell r="AD469" t="str">
            <v/>
          </cell>
          <cell r="AE469" t="str">
            <v/>
          </cell>
          <cell r="AF469" t="str">
            <v/>
          </cell>
          <cell r="AG469">
            <v>0</v>
          </cell>
          <cell r="AH469" t="str">
            <v>N-EST</v>
          </cell>
          <cell r="AI469">
            <v>0</v>
          </cell>
          <cell r="AJ469" t="str">
            <v/>
          </cell>
          <cell r="AK469" t="str">
            <v/>
          </cell>
          <cell r="AM469">
            <v>0</v>
          </cell>
          <cell r="AN469" t="str">
            <v>UN</v>
          </cell>
          <cell r="AO469" t="str">
            <v>***</v>
          </cell>
          <cell r="AP469" t="str">
            <v>zzzzzz</v>
          </cell>
          <cell r="AQ469" t="b">
            <v>0</v>
          </cell>
          <cell r="AR469" t="b">
            <v>0</v>
          </cell>
          <cell r="AS469">
            <v>1</v>
          </cell>
          <cell r="AT469">
            <v>0</v>
          </cell>
          <cell r="AU469">
            <v>1</v>
          </cell>
          <cell r="AV469">
            <v>0</v>
          </cell>
          <cell r="AW469" t="b">
            <v>0</v>
          </cell>
          <cell r="AX469" t="str">
            <v/>
          </cell>
          <cell r="AY469" t="b">
            <v>0</v>
          </cell>
          <cell r="AZ469" t="b">
            <v>0</v>
          </cell>
          <cell r="BA469">
            <v>0</v>
          </cell>
          <cell r="BB469">
            <v>120</v>
          </cell>
          <cell r="BC469">
            <v>90</v>
          </cell>
          <cell r="BD469" t="str">
            <v>LIB</v>
          </cell>
          <cell r="BE469" t="str">
            <v>LIB</v>
          </cell>
          <cell r="BF469">
            <v>1</v>
          </cell>
          <cell r="BG469">
            <v>0</v>
          </cell>
          <cell r="BH469" t="str">
            <v/>
          </cell>
          <cell r="BI469" t="str">
            <v/>
          </cell>
          <cell r="BJ469" t="str">
            <v/>
          </cell>
          <cell r="BK469" t="str">
            <v/>
          </cell>
          <cell r="BL469">
            <v>140</v>
          </cell>
          <cell r="BM469">
            <v>511</v>
          </cell>
          <cell r="BN469">
            <v>190</v>
          </cell>
          <cell r="BO469">
            <v>1978</v>
          </cell>
          <cell r="BP469">
            <v>0</v>
          </cell>
          <cell r="BQ469">
            <v>2819</v>
          </cell>
        </row>
        <row r="470">
          <cell r="A470" t="str">
            <v>298000020701</v>
          </cell>
          <cell r="B470" t="str">
            <v/>
          </cell>
          <cell r="C470" t="str">
            <v/>
          </cell>
          <cell r="D470" t="str">
            <v>B0RRAR</v>
          </cell>
          <cell r="E470" t="str">
            <v/>
          </cell>
          <cell r="F470" t="str">
            <v>SC</v>
          </cell>
          <cell r="G470" t="str">
            <v>01</v>
          </cell>
          <cell r="H470" t="str">
            <v>04</v>
          </cell>
          <cell r="I470" t="b">
            <v>1</v>
          </cell>
          <cell r="J470" t="b">
            <v>0</v>
          </cell>
          <cell r="K470" t="b">
            <v>0</v>
          </cell>
          <cell r="L470" t="str">
            <v>Compra</v>
          </cell>
          <cell r="M470" t="str">
            <v>N</v>
          </cell>
          <cell r="N470" t="b">
            <v>0</v>
          </cell>
          <cell r="O470">
            <v>0</v>
          </cell>
          <cell r="P470" t="b">
            <v>0</v>
          </cell>
          <cell r="Q470" t="str">
            <v>INTERNO</v>
          </cell>
          <cell r="R470">
            <v>0</v>
          </cell>
          <cell r="S470" t="str">
            <v/>
          </cell>
          <cell r="T470">
            <v>0</v>
          </cell>
          <cell r="U470" t="str">
            <v/>
          </cell>
          <cell r="V470">
            <v>0</v>
          </cell>
          <cell r="W470" t="str">
            <v/>
          </cell>
          <cell r="X470">
            <v>0</v>
          </cell>
          <cell r="Y470" t="str">
            <v/>
          </cell>
          <cell r="Z470" t="str">
            <v/>
          </cell>
          <cell r="AA470" t="str">
            <v>Fracci</v>
          </cell>
          <cell r="AB470">
            <v>0</v>
          </cell>
          <cell r="AC470" t="str">
            <v/>
          </cell>
          <cell r="AD470" t="str">
            <v/>
          </cell>
          <cell r="AE470" t="str">
            <v/>
          </cell>
          <cell r="AF470" t="str">
            <v/>
          </cell>
          <cell r="AG470">
            <v>0</v>
          </cell>
          <cell r="AH470" t="str">
            <v>N-EST</v>
          </cell>
          <cell r="AI470">
            <v>0</v>
          </cell>
          <cell r="AJ470" t="str">
            <v/>
          </cell>
          <cell r="AK470" t="str">
            <v/>
          </cell>
          <cell r="AM470">
            <v>0</v>
          </cell>
          <cell r="AN470" t="str">
            <v/>
          </cell>
          <cell r="AO470" t="str">
            <v>***</v>
          </cell>
          <cell r="AP470" t="str">
            <v>zzzzzz</v>
          </cell>
          <cell r="AQ470" t="b">
            <v>0</v>
          </cell>
          <cell r="AR470" t="b">
            <v>0</v>
          </cell>
          <cell r="AS470">
            <v>1</v>
          </cell>
          <cell r="AT470">
            <v>0</v>
          </cell>
          <cell r="AU470">
            <v>1</v>
          </cell>
          <cell r="AV470">
            <v>0</v>
          </cell>
          <cell r="AW470" t="b">
            <v>0</v>
          </cell>
          <cell r="AX470" t="str">
            <v/>
          </cell>
          <cell r="AY470" t="b">
            <v>0</v>
          </cell>
          <cell r="AZ470" t="b">
            <v>0</v>
          </cell>
          <cell r="BA470">
            <v>0</v>
          </cell>
          <cell r="BB470">
            <v>120</v>
          </cell>
          <cell r="BC470">
            <v>90</v>
          </cell>
          <cell r="BD470" t="str">
            <v>LIB</v>
          </cell>
          <cell r="BE470" t="str">
            <v>LIB</v>
          </cell>
          <cell r="BF470">
            <v>1</v>
          </cell>
          <cell r="BG470">
            <v>0</v>
          </cell>
          <cell r="BH470" t="str">
            <v/>
          </cell>
          <cell r="BI470" t="str">
            <v/>
          </cell>
          <cell r="BJ470" t="str">
            <v/>
          </cell>
          <cell r="BK470" t="str">
            <v/>
          </cell>
          <cell r="BL470">
            <v>140</v>
          </cell>
          <cell r="BM470">
            <v>511</v>
          </cell>
          <cell r="BN470">
            <v>190</v>
          </cell>
          <cell r="BO470">
            <v>1978</v>
          </cell>
          <cell r="BP470">
            <v>0</v>
          </cell>
          <cell r="BQ470">
            <v>2819</v>
          </cell>
        </row>
        <row r="471">
          <cell r="A471" t="str">
            <v>298000020702</v>
          </cell>
          <cell r="B471" t="str">
            <v/>
          </cell>
          <cell r="C471" t="str">
            <v/>
          </cell>
          <cell r="D471" t="str">
            <v>B0RRAR</v>
          </cell>
          <cell r="E471" t="str">
            <v/>
          </cell>
          <cell r="F471" t="str">
            <v>SC</v>
          </cell>
          <cell r="G471" t="str">
            <v>01</v>
          </cell>
          <cell r="H471" t="str">
            <v>04</v>
          </cell>
          <cell r="I471" t="b">
            <v>1</v>
          </cell>
          <cell r="J471" t="b">
            <v>0</v>
          </cell>
          <cell r="K471" t="b">
            <v>0</v>
          </cell>
          <cell r="L471" t="str">
            <v>Compra</v>
          </cell>
          <cell r="M471" t="str">
            <v>N</v>
          </cell>
          <cell r="N471" t="b">
            <v>0</v>
          </cell>
          <cell r="O471">
            <v>0</v>
          </cell>
          <cell r="P471" t="b">
            <v>0</v>
          </cell>
          <cell r="Q471" t="str">
            <v>INTERNO</v>
          </cell>
          <cell r="R471">
            <v>0</v>
          </cell>
          <cell r="S471" t="str">
            <v/>
          </cell>
          <cell r="T471">
            <v>0</v>
          </cell>
          <cell r="U471" t="str">
            <v/>
          </cell>
          <cell r="V471">
            <v>0</v>
          </cell>
          <cell r="W471" t="str">
            <v/>
          </cell>
          <cell r="X471">
            <v>0</v>
          </cell>
          <cell r="Y471" t="str">
            <v/>
          </cell>
          <cell r="Z471" t="str">
            <v/>
          </cell>
          <cell r="AA471" t="str">
            <v>Fracci</v>
          </cell>
          <cell r="AB471">
            <v>0</v>
          </cell>
          <cell r="AC471" t="str">
            <v/>
          </cell>
          <cell r="AD471" t="str">
            <v/>
          </cell>
          <cell r="AE471" t="str">
            <v/>
          </cell>
          <cell r="AF471" t="str">
            <v/>
          </cell>
          <cell r="AG471">
            <v>0</v>
          </cell>
          <cell r="AH471" t="str">
            <v>N-EST</v>
          </cell>
          <cell r="AI471">
            <v>0</v>
          </cell>
          <cell r="AJ471" t="str">
            <v/>
          </cell>
          <cell r="AK471" t="str">
            <v/>
          </cell>
          <cell r="AM471">
            <v>0</v>
          </cell>
          <cell r="AN471" t="str">
            <v/>
          </cell>
          <cell r="AO471" t="str">
            <v>***</v>
          </cell>
          <cell r="AP471" t="str">
            <v>zzzzzz</v>
          </cell>
          <cell r="AQ471" t="b">
            <v>0</v>
          </cell>
          <cell r="AR471" t="b">
            <v>0</v>
          </cell>
          <cell r="AS471">
            <v>1</v>
          </cell>
          <cell r="AT471">
            <v>0</v>
          </cell>
          <cell r="AU471">
            <v>1</v>
          </cell>
          <cell r="AV471">
            <v>0</v>
          </cell>
          <cell r="AW471" t="b">
            <v>0</v>
          </cell>
          <cell r="AX471" t="str">
            <v/>
          </cell>
          <cell r="AY471" t="b">
            <v>0</v>
          </cell>
          <cell r="AZ471" t="b">
            <v>0</v>
          </cell>
          <cell r="BA471">
            <v>0</v>
          </cell>
          <cell r="BB471">
            <v>120</v>
          </cell>
          <cell r="BC471">
            <v>90</v>
          </cell>
          <cell r="BD471" t="str">
            <v>LIB</v>
          </cell>
          <cell r="BE471" t="str">
            <v>LIB</v>
          </cell>
          <cell r="BF471">
            <v>1</v>
          </cell>
          <cell r="BG471">
            <v>0</v>
          </cell>
          <cell r="BH471" t="str">
            <v/>
          </cell>
          <cell r="BI471" t="str">
            <v/>
          </cell>
          <cell r="BJ471" t="str">
            <v/>
          </cell>
          <cell r="BK471" t="str">
            <v/>
          </cell>
          <cell r="BL471">
            <v>140</v>
          </cell>
          <cell r="BM471">
            <v>511</v>
          </cell>
          <cell r="BN471">
            <v>190</v>
          </cell>
          <cell r="BO471">
            <v>1978</v>
          </cell>
          <cell r="BP471">
            <v>0</v>
          </cell>
          <cell r="BQ471">
            <v>2819</v>
          </cell>
        </row>
        <row r="472">
          <cell r="A472" t="str">
            <v>298000020703</v>
          </cell>
          <cell r="B472" t="str">
            <v/>
          </cell>
          <cell r="C472" t="str">
            <v/>
          </cell>
          <cell r="D472" t="str">
            <v>B0RRAR</v>
          </cell>
          <cell r="E472" t="str">
            <v/>
          </cell>
          <cell r="F472" t="str">
            <v>SC</v>
          </cell>
          <cell r="G472" t="str">
            <v>01</v>
          </cell>
          <cell r="H472" t="str">
            <v>04</v>
          </cell>
          <cell r="I472" t="b">
            <v>1</v>
          </cell>
          <cell r="J472" t="b">
            <v>0</v>
          </cell>
          <cell r="K472" t="b">
            <v>0</v>
          </cell>
          <cell r="L472" t="str">
            <v>Compra</v>
          </cell>
          <cell r="M472" t="str">
            <v>N</v>
          </cell>
          <cell r="N472" t="b">
            <v>0</v>
          </cell>
          <cell r="O472">
            <v>0</v>
          </cell>
          <cell r="P472" t="b">
            <v>0</v>
          </cell>
          <cell r="Q472" t="str">
            <v>INTERNO</v>
          </cell>
          <cell r="R472">
            <v>0</v>
          </cell>
          <cell r="S472" t="str">
            <v/>
          </cell>
          <cell r="T472">
            <v>0</v>
          </cell>
          <cell r="U472" t="str">
            <v/>
          </cell>
          <cell r="V472">
            <v>0</v>
          </cell>
          <cell r="W472" t="str">
            <v/>
          </cell>
          <cell r="X472">
            <v>0</v>
          </cell>
          <cell r="Y472" t="str">
            <v/>
          </cell>
          <cell r="Z472" t="str">
            <v/>
          </cell>
          <cell r="AA472" t="str">
            <v>Fracci</v>
          </cell>
          <cell r="AB472">
            <v>0</v>
          </cell>
          <cell r="AC472" t="str">
            <v/>
          </cell>
          <cell r="AD472" t="str">
            <v/>
          </cell>
          <cell r="AE472" t="str">
            <v/>
          </cell>
          <cell r="AF472" t="str">
            <v/>
          </cell>
          <cell r="AG472">
            <v>0</v>
          </cell>
          <cell r="AH472" t="str">
            <v>N-EST</v>
          </cell>
          <cell r="AI472">
            <v>0</v>
          </cell>
          <cell r="AJ472" t="str">
            <v/>
          </cell>
          <cell r="AK472" t="str">
            <v/>
          </cell>
          <cell r="AM472">
            <v>0</v>
          </cell>
          <cell r="AN472" t="str">
            <v/>
          </cell>
          <cell r="AO472" t="str">
            <v>***</v>
          </cell>
          <cell r="AP472" t="str">
            <v>zzzzzz</v>
          </cell>
          <cell r="AQ472" t="b">
            <v>0</v>
          </cell>
          <cell r="AR472" t="b">
            <v>0</v>
          </cell>
          <cell r="AS472">
            <v>1</v>
          </cell>
          <cell r="AT472">
            <v>0</v>
          </cell>
          <cell r="AU472">
            <v>1</v>
          </cell>
          <cell r="AV472">
            <v>0</v>
          </cell>
          <cell r="AW472" t="b">
            <v>0</v>
          </cell>
          <cell r="AX472" t="str">
            <v/>
          </cell>
          <cell r="AY472" t="b">
            <v>0</v>
          </cell>
          <cell r="AZ472" t="b">
            <v>0</v>
          </cell>
          <cell r="BA472">
            <v>0</v>
          </cell>
          <cell r="BB472">
            <v>120</v>
          </cell>
          <cell r="BC472">
            <v>90</v>
          </cell>
          <cell r="BD472" t="str">
            <v>LIB</v>
          </cell>
          <cell r="BE472" t="str">
            <v>LIB</v>
          </cell>
          <cell r="BF472">
            <v>1</v>
          </cell>
          <cell r="BG472">
            <v>0</v>
          </cell>
          <cell r="BH472" t="str">
            <v/>
          </cell>
          <cell r="BI472" t="str">
            <v/>
          </cell>
          <cell r="BJ472" t="str">
            <v/>
          </cell>
          <cell r="BK472" t="str">
            <v/>
          </cell>
          <cell r="BL472">
            <v>140</v>
          </cell>
          <cell r="BM472">
            <v>511</v>
          </cell>
          <cell r="BN472">
            <v>190</v>
          </cell>
          <cell r="BO472">
            <v>1978</v>
          </cell>
          <cell r="BP472">
            <v>0</v>
          </cell>
          <cell r="BQ472">
            <v>2819</v>
          </cell>
        </row>
        <row r="473">
          <cell r="A473" t="str">
            <v>298000020704</v>
          </cell>
          <cell r="B473" t="str">
            <v/>
          </cell>
          <cell r="C473" t="str">
            <v/>
          </cell>
          <cell r="D473" t="str">
            <v>B0RRAR</v>
          </cell>
          <cell r="E473" t="str">
            <v/>
          </cell>
          <cell r="F473" t="str">
            <v>SC</v>
          </cell>
          <cell r="G473" t="str">
            <v>01</v>
          </cell>
          <cell r="H473" t="str">
            <v>04</v>
          </cell>
          <cell r="I473" t="b">
            <v>1</v>
          </cell>
          <cell r="J473" t="b">
            <v>0</v>
          </cell>
          <cell r="K473" t="b">
            <v>0</v>
          </cell>
          <cell r="L473" t="str">
            <v>Compra</v>
          </cell>
          <cell r="M473" t="str">
            <v>N</v>
          </cell>
          <cell r="N473" t="b">
            <v>0</v>
          </cell>
          <cell r="O473">
            <v>0</v>
          </cell>
          <cell r="P473" t="b">
            <v>0</v>
          </cell>
          <cell r="Q473" t="str">
            <v>INTERNO</v>
          </cell>
          <cell r="R473">
            <v>0</v>
          </cell>
          <cell r="S473" t="str">
            <v/>
          </cell>
          <cell r="T473">
            <v>0</v>
          </cell>
          <cell r="U473" t="str">
            <v/>
          </cell>
          <cell r="V473">
            <v>0</v>
          </cell>
          <cell r="W473" t="str">
            <v/>
          </cell>
          <cell r="X473">
            <v>0</v>
          </cell>
          <cell r="Y473" t="str">
            <v/>
          </cell>
          <cell r="Z473" t="str">
            <v/>
          </cell>
          <cell r="AA473" t="str">
            <v>Fracci</v>
          </cell>
          <cell r="AB473">
            <v>0</v>
          </cell>
          <cell r="AC473" t="str">
            <v/>
          </cell>
          <cell r="AD473" t="str">
            <v/>
          </cell>
          <cell r="AE473" t="str">
            <v/>
          </cell>
          <cell r="AF473" t="str">
            <v/>
          </cell>
          <cell r="AG473">
            <v>0</v>
          </cell>
          <cell r="AH473" t="str">
            <v>N-EST</v>
          </cell>
          <cell r="AI473">
            <v>0</v>
          </cell>
          <cell r="AJ473" t="str">
            <v/>
          </cell>
          <cell r="AK473" t="str">
            <v/>
          </cell>
          <cell r="AM473">
            <v>0</v>
          </cell>
          <cell r="AN473" t="str">
            <v/>
          </cell>
          <cell r="AO473" t="str">
            <v>***</v>
          </cell>
          <cell r="AP473" t="str">
            <v>zzzzzz</v>
          </cell>
          <cell r="AQ473" t="b">
            <v>0</v>
          </cell>
          <cell r="AR473" t="b">
            <v>0</v>
          </cell>
          <cell r="AS473">
            <v>1</v>
          </cell>
          <cell r="AT473">
            <v>0</v>
          </cell>
          <cell r="AU473">
            <v>1</v>
          </cell>
          <cell r="AV473">
            <v>0</v>
          </cell>
          <cell r="AW473" t="b">
            <v>0</v>
          </cell>
          <cell r="AX473" t="str">
            <v/>
          </cell>
          <cell r="AY473" t="b">
            <v>0</v>
          </cell>
          <cell r="AZ473" t="b">
            <v>0</v>
          </cell>
          <cell r="BA473">
            <v>0</v>
          </cell>
          <cell r="BB473">
            <v>120</v>
          </cell>
          <cell r="BC473">
            <v>90</v>
          </cell>
          <cell r="BD473" t="str">
            <v>LIB</v>
          </cell>
          <cell r="BE473" t="str">
            <v>LIB</v>
          </cell>
          <cell r="BF473">
            <v>1</v>
          </cell>
          <cell r="BG473">
            <v>0</v>
          </cell>
          <cell r="BH473" t="str">
            <v/>
          </cell>
          <cell r="BI473" t="str">
            <v/>
          </cell>
          <cell r="BJ473" t="str">
            <v/>
          </cell>
          <cell r="BK473" t="str">
            <v/>
          </cell>
          <cell r="BL473">
            <v>140</v>
          </cell>
          <cell r="BM473">
            <v>511</v>
          </cell>
          <cell r="BN473">
            <v>190</v>
          </cell>
          <cell r="BO473">
            <v>1978</v>
          </cell>
          <cell r="BP473">
            <v>0</v>
          </cell>
          <cell r="BQ473">
            <v>2819</v>
          </cell>
        </row>
        <row r="474">
          <cell r="A474" t="str">
            <v>298000020705</v>
          </cell>
          <cell r="B474" t="str">
            <v/>
          </cell>
          <cell r="C474" t="str">
            <v/>
          </cell>
          <cell r="D474" t="str">
            <v>B0RRAR</v>
          </cell>
          <cell r="E474" t="str">
            <v/>
          </cell>
          <cell r="F474" t="str">
            <v>SC</v>
          </cell>
          <cell r="G474" t="str">
            <v>01</v>
          </cell>
          <cell r="H474" t="str">
            <v>04</v>
          </cell>
          <cell r="I474" t="b">
            <v>1</v>
          </cell>
          <cell r="J474" t="b">
            <v>0</v>
          </cell>
          <cell r="K474" t="b">
            <v>0</v>
          </cell>
          <cell r="L474" t="str">
            <v>Compra</v>
          </cell>
          <cell r="M474" t="str">
            <v>N</v>
          </cell>
          <cell r="N474" t="b">
            <v>0</v>
          </cell>
          <cell r="O474">
            <v>0</v>
          </cell>
          <cell r="P474" t="b">
            <v>0</v>
          </cell>
          <cell r="Q474" t="str">
            <v>INTERNO</v>
          </cell>
          <cell r="R474">
            <v>0</v>
          </cell>
          <cell r="S474" t="str">
            <v/>
          </cell>
          <cell r="T474">
            <v>0</v>
          </cell>
          <cell r="U474" t="str">
            <v/>
          </cell>
          <cell r="V474">
            <v>0</v>
          </cell>
          <cell r="W474" t="str">
            <v/>
          </cell>
          <cell r="X474">
            <v>0</v>
          </cell>
          <cell r="Y474" t="str">
            <v/>
          </cell>
          <cell r="Z474" t="str">
            <v/>
          </cell>
          <cell r="AA474" t="str">
            <v>Fracci</v>
          </cell>
          <cell r="AB474">
            <v>0</v>
          </cell>
          <cell r="AC474" t="str">
            <v/>
          </cell>
          <cell r="AD474" t="str">
            <v/>
          </cell>
          <cell r="AE474" t="str">
            <v/>
          </cell>
          <cell r="AF474" t="str">
            <v/>
          </cell>
          <cell r="AG474">
            <v>0</v>
          </cell>
          <cell r="AH474" t="str">
            <v>N-EST</v>
          </cell>
          <cell r="AI474">
            <v>0</v>
          </cell>
          <cell r="AJ474" t="str">
            <v/>
          </cell>
          <cell r="AK474" t="str">
            <v/>
          </cell>
          <cell r="AM474">
            <v>0</v>
          </cell>
          <cell r="AN474" t="str">
            <v/>
          </cell>
          <cell r="AO474" t="str">
            <v>***</v>
          </cell>
          <cell r="AP474" t="str">
            <v>zzzzzz</v>
          </cell>
          <cell r="AQ474" t="b">
            <v>0</v>
          </cell>
          <cell r="AR474" t="b">
            <v>0</v>
          </cell>
          <cell r="AS474">
            <v>1</v>
          </cell>
          <cell r="AT474">
            <v>0</v>
          </cell>
          <cell r="AU474">
            <v>1</v>
          </cell>
          <cell r="AV474">
            <v>0</v>
          </cell>
          <cell r="AW474" t="b">
            <v>0</v>
          </cell>
          <cell r="AX474" t="str">
            <v/>
          </cell>
          <cell r="AY474" t="b">
            <v>0</v>
          </cell>
          <cell r="AZ474" t="b">
            <v>0</v>
          </cell>
          <cell r="BA474">
            <v>0</v>
          </cell>
          <cell r="BB474">
            <v>120</v>
          </cell>
          <cell r="BC474">
            <v>90</v>
          </cell>
          <cell r="BD474" t="str">
            <v>LIB</v>
          </cell>
          <cell r="BE474" t="str">
            <v>LIB</v>
          </cell>
          <cell r="BF474">
            <v>1</v>
          </cell>
          <cell r="BG474">
            <v>0</v>
          </cell>
          <cell r="BH474" t="str">
            <v/>
          </cell>
          <cell r="BI474" t="str">
            <v/>
          </cell>
          <cell r="BJ474" t="str">
            <v/>
          </cell>
          <cell r="BK474" t="str">
            <v/>
          </cell>
          <cell r="BL474">
            <v>140</v>
          </cell>
          <cell r="BM474">
            <v>511</v>
          </cell>
          <cell r="BN474">
            <v>190</v>
          </cell>
          <cell r="BO474">
            <v>1978</v>
          </cell>
          <cell r="BP474">
            <v>0</v>
          </cell>
          <cell r="BQ474">
            <v>2819</v>
          </cell>
        </row>
        <row r="475">
          <cell r="A475" t="str">
            <v>298000020706</v>
          </cell>
          <cell r="B475" t="str">
            <v/>
          </cell>
          <cell r="C475" t="str">
            <v/>
          </cell>
          <cell r="D475" t="str">
            <v>B0RRAR</v>
          </cell>
          <cell r="E475" t="str">
            <v/>
          </cell>
          <cell r="F475" t="str">
            <v>SC</v>
          </cell>
          <cell r="G475" t="str">
            <v>01</v>
          </cell>
          <cell r="H475" t="str">
            <v>04</v>
          </cell>
          <cell r="I475" t="b">
            <v>1</v>
          </cell>
          <cell r="J475" t="b">
            <v>0</v>
          </cell>
          <cell r="K475" t="b">
            <v>0</v>
          </cell>
          <cell r="L475" t="str">
            <v>Compra</v>
          </cell>
          <cell r="M475" t="str">
            <v>N</v>
          </cell>
          <cell r="N475" t="b">
            <v>0</v>
          </cell>
          <cell r="O475">
            <v>0</v>
          </cell>
          <cell r="P475" t="b">
            <v>0</v>
          </cell>
          <cell r="Q475" t="str">
            <v>INTERNO</v>
          </cell>
          <cell r="R475">
            <v>0</v>
          </cell>
          <cell r="S475" t="str">
            <v/>
          </cell>
          <cell r="T475">
            <v>0</v>
          </cell>
          <cell r="U475" t="str">
            <v/>
          </cell>
          <cell r="V475">
            <v>0</v>
          </cell>
          <cell r="W475" t="str">
            <v/>
          </cell>
          <cell r="X475">
            <v>0</v>
          </cell>
          <cell r="Y475" t="str">
            <v/>
          </cell>
          <cell r="Z475" t="str">
            <v/>
          </cell>
          <cell r="AA475" t="str">
            <v>Fracci</v>
          </cell>
          <cell r="AB475">
            <v>0</v>
          </cell>
          <cell r="AC475" t="str">
            <v/>
          </cell>
          <cell r="AD475" t="str">
            <v/>
          </cell>
          <cell r="AE475" t="str">
            <v/>
          </cell>
          <cell r="AF475" t="str">
            <v/>
          </cell>
          <cell r="AG475">
            <v>0</v>
          </cell>
          <cell r="AH475" t="str">
            <v>N-EST</v>
          </cell>
          <cell r="AI475">
            <v>0</v>
          </cell>
          <cell r="AJ475" t="str">
            <v/>
          </cell>
          <cell r="AK475" t="str">
            <v/>
          </cell>
          <cell r="AM475">
            <v>0</v>
          </cell>
          <cell r="AN475" t="str">
            <v/>
          </cell>
          <cell r="AO475" t="str">
            <v>***</v>
          </cell>
          <cell r="AP475" t="str">
            <v>zzzzzz</v>
          </cell>
          <cell r="AQ475" t="b">
            <v>0</v>
          </cell>
          <cell r="AR475" t="b">
            <v>0</v>
          </cell>
          <cell r="AS475">
            <v>1</v>
          </cell>
          <cell r="AT475">
            <v>0</v>
          </cell>
          <cell r="AU475">
            <v>1</v>
          </cell>
          <cell r="AV475">
            <v>0</v>
          </cell>
          <cell r="AW475" t="b">
            <v>0</v>
          </cell>
          <cell r="AX475" t="str">
            <v/>
          </cell>
          <cell r="AY475" t="b">
            <v>0</v>
          </cell>
          <cell r="AZ475" t="b">
            <v>0</v>
          </cell>
          <cell r="BA475">
            <v>0</v>
          </cell>
          <cell r="BB475">
            <v>120</v>
          </cell>
          <cell r="BC475">
            <v>90</v>
          </cell>
          <cell r="BD475" t="str">
            <v>LIB</v>
          </cell>
          <cell r="BE475" t="str">
            <v>LIB</v>
          </cell>
          <cell r="BF475">
            <v>1</v>
          </cell>
          <cell r="BG475">
            <v>0</v>
          </cell>
          <cell r="BH475" t="str">
            <v/>
          </cell>
          <cell r="BI475" t="str">
            <v/>
          </cell>
          <cell r="BJ475" t="str">
            <v/>
          </cell>
          <cell r="BK475" t="str">
            <v/>
          </cell>
          <cell r="BL475">
            <v>140</v>
          </cell>
          <cell r="BM475">
            <v>511</v>
          </cell>
          <cell r="BN475">
            <v>190</v>
          </cell>
          <cell r="BO475">
            <v>1978</v>
          </cell>
          <cell r="BP475">
            <v>0</v>
          </cell>
          <cell r="BQ475">
            <v>2819</v>
          </cell>
        </row>
        <row r="476">
          <cell r="A476" t="str">
            <v>298000020707</v>
          </cell>
          <cell r="B476" t="str">
            <v/>
          </cell>
          <cell r="C476" t="str">
            <v/>
          </cell>
          <cell r="D476" t="str">
            <v>B0RRAR</v>
          </cell>
          <cell r="E476" t="str">
            <v/>
          </cell>
          <cell r="F476" t="str">
            <v>SC</v>
          </cell>
          <cell r="G476" t="str">
            <v>01</v>
          </cell>
          <cell r="H476" t="str">
            <v>04</v>
          </cell>
          <cell r="I476" t="b">
            <v>1</v>
          </cell>
          <cell r="J476" t="b">
            <v>0</v>
          </cell>
          <cell r="K476" t="b">
            <v>0</v>
          </cell>
          <cell r="L476" t="str">
            <v>Compra</v>
          </cell>
          <cell r="M476" t="str">
            <v>N</v>
          </cell>
          <cell r="N476" t="b">
            <v>0</v>
          </cell>
          <cell r="O476">
            <v>0</v>
          </cell>
          <cell r="P476" t="b">
            <v>0</v>
          </cell>
          <cell r="Q476" t="str">
            <v>INTERNO</v>
          </cell>
          <cell r="R476">
            <v>0</v>
          </cell>
          <cell r="S476" t="str">
            <v/>
          </cell>
          <cell r="T476">
            <v>0</v>
          </cell>
          <cell r="U476" t="str">
            <v/>
          </cell>
          <cell r="V476">
            <v>0</v>
          </cell>
          <cell r="W476" t="str">
            <v/>
          </cell>
          <cell r="X476">
            <v>0</v>
          </cell>
          <cell r="Y476" t="str">
            <v/>
          </cell>
          <cell r="Z476" t="str">
            <v/>
          </cell>
          <cell r="AA476" t="str">
            <v>Fracci</v>
          </cell>
          <cell r="AB476">
            <v>0</v>
          </cell>
          <cell r="AC476" t="str">
            <v/>
          </cell>
          <cell r="AD476" t="str">
            <v/>
          </cell>
          <cell r="AE476" t="str">
            <v/>
          </cell>
          <cell r="AF476" t="str">
            <v/>
          </cell>
          <cell r="AG476">
            <v>0</v>
          </cell>
          <cell r="AH476" t="str">
            <v>N-EST</v>
          </cell>
          <cell r="AI476">
            <v>0</v>
          </cell>
          <cell r="AJ476" t="str">
            <v/>
          </cell>
          <cell r="AK476" t="str">
            <v/>
          </cell>
          <cell r="AM476">
            <v>0</v>
          </cell>
          <cell r="AN476" t="str">
            <v/>
          </cell>
          <cell r="AO476" t="str">
            <v>***</v>
          </cell>
          <cell r="AP476" t="str">
            <v>zzzzzz</v>
          </cell>
          <cell r="AQ476" t="b">
            <v>0</v>
          </cell>
          <cell r="AR476" t="b">
            <v>0</v>
          </cell>
          <cell r="AS476">
            <v>1</v>
          </cell>
          <cell r="AT476">
            <v>0</v>
          </cell>
          <cell r="AU476">
            <v>1</v>
          </cell>
          <cell r="AV476">
            <v>0</v>
          </cell>
          <cell r="AW476" t="b">
            <v>0</v>
          </cell>
          <cell r="AX476" t="str">
            <v/>
          </cell>
          <cell r="AY476" t="b">
            <v>0</v>
          </cell>
          <cell r="AZ476" t="b">
            <v>0</v>
          </cell>
          <cell r="BA476">
            <v>0</v>
          </cell>
          <cell r="BB476">
            <v>120</v>
          </cell>
          <cell r="BC476">
            <v>90</v>
          </cell>
          <cell r="BD476" t="str">
            <v>LIB</v>
          </cell>
          <cell r="BE476" t="str">
            <v>LIB</v>
          </cell>
          <cell r="BF476">
            <v>1</v>
          </cell>
          <cell r="BG476">
            <v>0</v>
          </cell>
          <cell r="BH476" t="str">
            <v/>
          </cell>
          <cell r="BI476" t="str">
            <v/>
          </cell>
          <cell r="BJ476" t="str">
            <v/>
          </cell>
          <cell r="BK476" t="str">
            <v/>
          </cell>
          <cell r="BL476">
            <v>140</v>
          </cell>
          <cell r="BM476">
            <v>511</v>
          </cell>
          <cell r="BN476">
            <v>190</v>
          </cell>
          <cell r="BO476">
            <v>1978</v>
          </cell>
          <cell r="BP476">
            <v>0</v>
          </cell>
          <cell r="BQ476">
            <v>2819</v>
          </cell>
        </row>
        <row r="477">
          <cell r="A477" t="str">
            <v>298000020708</v>
          </cell>
          <cell r="B477" t="str">
            <v/>
          </cell>
          <cell r="C477" t="str">
            <v/>
          </cell>
          <cell r="D477" t="str">
            <v>B0RRAR</v>
          </cell>
          <cell r="E477" t="str">
            <v/>
          </cell>
          <cell r="F477" t="str">
            <v>SC</v>
          </cell>
          <cell r="G477" t="str">
            <v>01</v>
          </cell>
          <cell r="H477" t="str">
            <v>04</v>
          </cell>
          <cell r="I477" t="b">
            <v>1</v>
          </cell>
          <cell r="J477" t="b">
            <v>0</v>
          </cell>
          <cell r="K477" t="b">
            <v>0</v>
          </cell>
          <cell r="L477" t="str">
            <v>Compra</v>
          </cell>
          <cell r="M477" t="str">
            <v>N</v>
          </cell>
          <cell r="N477" t="b">
            <v>0</v>
          </cell>
          <cell r="O477">
            <v>0</v>
          </cell>
          <cell r="P477" t="b">
            <v>0</v>
          </cell>
          <cell r="Q477" t="str">
            <v>INTERNO</v>
          </cell>
          <cell r="R477">
            <v>0</v>
          </cell>
          <cell r="S477" t="str">
            <v/>
          </cell>
          <cell r="T477">
            <v>0</v>
          </cell>
          <cell r="U477" t="str">
            <v/>
          </cell>
          <cell r="V477">
            <v>0</v>
          </cell>
          <cell r="W477" t="str">
            <v/>
          </cell>
          <cell r="X477">
            <v>0</v>
          </cell>
          <cell r="Y477" t="str">
            <v/>
          </cell>
          <cell r="Z477" t="str">
            <v/>
          </cell>
          <cell r="AA477" t="str">
            <v>Fracci</v>
          </cell>
          <cell r="AB477">
            <v>0</v>
          </cell>
          <cell r="AC477" t="str">
            <v/>
          </cell>
          <cell r="AD477" t="str">
            <v/>
          </cell>
          <cell r="AE477" t="str">
            <v/>
          </cell>
          <cell r="AF477" t="str">
            <v/>
          </cell>
          <cell r="AG477">
            <v>0</v>
          </cell>
          <cell r="AH477" t="str">
            <v>N-EST</v>
          </cell>
          <cell r="AI477">
            <v>0</v>
          </cell>
          <cell r="AJ477" t="str">
            <v/>
          </cell>
          <cell r="AK477" t="str">
            <v/>
          </cell>
          <cell r="AM477">
            <v>0</v>
          </cell>
          <cell r="AN477" t="str">
            <v/>
          </cell>
          <cell r="AO477" t="str">
            <v>***</v>
          </cell>
          <cell r="AP477" t="str">
            <v>zzzzzz</v>
          </cell>
          <cell r="AQ477" t="b">
            <v>0</v>
          </cell>
          <cell r="AR477" t="b">
            <v>0</v>
          </cell>
          <cell r="AS477">
            <v>1</v>
          </cell>
          <cell r="AT477">
            <v>0</v>
          </cell>
          <cell r="AU477">
            <v>1</v>
          </cell>
          <cell r="AV477">
            <v>0</v>
          </cell>
          <cell r="AW477" t="b">
            <v>0</v>
          </cell>
          <cell r="AX477" t="str">
            <v/>
          </cell>
          <cell r="AY477" t="b">
            <v>0</v>
          </cell>
          <cell r="AZ477" t="b">
            <v>0</v>
          </cell>
          <cell r="BA477">
            <v>0</v>
          </cell>
          <cell r="BB477">
            <v>120</v>
          </cell>
          <cell r="BC477">
            <v>90</v>
          </cell>
          <cell r="BD477" t="str">
            <v>LIB</v>
          </cell>
          <cell r="BE477" t="str">
            <v>LIB</v>
          </cell>
          <cell r="BF477">
            <v>1</v>
          </cell>
          <cell r="BG477">
            <v>0</v>
          </cell>
          <cell r="BH477" t="str">
            <v/>
          </cell>
          <cell r="BI477" t="str">
            <v/>
          </cell>
          <cell r="BJ477" t="str">
            <v/>
          </cell>
          <cell r="BK477" t="str">
            <v/>
          </cell>
          <cell r="BL477">
            <v>140</v>
          </cell>
          <cell r="BM477">
            <v>511</v>
          </cell>
          <cell r="BN477">
            <v>190</v>
          </cell>
          <cell r="BO477">
            <v>1978</v>
          </cell>
          <cell r="BP477">
            <v>0</v>
          </cell>
          <cell r="BQ477">
            <v>2819</v>
          </cell>
        </row>
        <row r="478">
          <cell r="A478" t="str">
            <v>298000020710</v>
          </cell>
          <cell r="B478" t="str">
            <v>RE-V</v>
          </cell>
          <cell r="C478" t="str">
            <v/>
          </cell>
          <cell r="D478" t="str">
            <v>FR Relleno de Verdura</v>
          </cell>
          <cell r="E478" t="str">
            <v>RE-V</v>
          </cell>
          <cell r="F478" t="str">
            <v>SC</v>
          </cell>
          <cell r="G478" t="str">
            <v>UN</v>
          </cell>
          <cell r="H478" t="str">
            <v>04</v>
          </cell>
          <cell r="I478" t="b">
            <v>1</v>
          </cell>
          <cell r="J478" t="b">
            <v>1</v>
          </cell>
          <cell r="K478" t="b">
            <v>0</v>
          </cell>
          <cell r="L478" t="str">
            <v>Compra</v>
          </cell>
          <cell r="M478" t="str">
            <v>N</v>
          </cell>
          <cell r="N478" t="b">
            <v>0</v>
          </cell>
          <cell r="O478">
            <v>0</v>
          </cell>
          <cell r="P478" t="b">
            <v>0</v>
          </cell>
          <cell r="Q478" t="str">
            <v>INTERNO</v>
          </cell>
          <cell r="R478">
            <v>0</v>
          </cell>
          <cell r="S478" t="str">
            <v/>
          </cell>
          <cell r="T478">
            <v>0</v>
          </cell>
          <cell r="U478" t="str">
            <v/>
          </cell>
          <cell r="V478">
            <v>0</v>
          </cell>
          <cell r="W478" t="str">
            <v/>
          </cell>
          <cell r="X478">
            <v>0</v>
          </cell>
          <cell r="Y478" t="str">
            <v/>
          </cell>
          <cell r="Z478" t="str">
            <v/>
          </cell>
          <cell r="AA478" t="str">
            <v>Fracc</v>
          </cell>
          <cell r="AB478">
            <v>0</v>
          </cell>
          <cell r="AC478" t="str">
            <v/>
          </cell>
          <cell r="AD478" t="str">
            <v/>
          </cell>
          <cell r="AE478" t="str">
            <v/>
          </cell>
          <cell r="AF478" t="str">
            <v/>
          </cell>
          <cell r="AG478">
            <v>0</v>
          </cell>
          <cell r="AH478" t="str">
            <v>N-EST</v>
          </cell>
          <cell r="AI478">
            <v>0</v>
          </cell>
          <cell r="AJ478" t="str">
            <v/>
          </cell>
          <cell r="AK478" t="str">
            <v/>
          </cell>
          <cell r="AM478">
            <v>0</v>
          </cell>
          <cell r="AN478" t="str">
            <v>UN</v>
          </cell>
          <cell r="AO478" t="str">
            <v>***</v>
          </cell>
          <cell r="AP478" t="str">
            <v>zzzzzz</v>
          </cell>
          <cell r="AQ478" t="b">
            <v>0</v>
          </cell>
          <cell r="AR478" t="b">
            <v>0</v>
          </cell>
          <cell r="AS478">
            <v>1</v>
          </cell>
          <cell r="AT478">
            <v>0</v>
          </cell>
          <cell r="AU478">
            <v>1</v>
          </cell>
          <cell r="AV478">
            <v>0</v>
          </cell>
          <cell r="AW478" t="b">
            <v>0</v>
          </cell>
          <cell r="AX478" t="str">
            <v/>
          </cell>
          <cell r="AY478" t="b">
            <v>0</v>
          </cell>
          <cell r="AZ478" t="b">
            <v>0</v>
          </cell>
          <cell r="BA478">
            <v>0</v>
          </cell>
          <cell r="BB478">
            <v>120</v>
          </cell>
          <cell r="BC478">
            <v>90</v>
          </cell>
          <cell r="BD478" t="str">
            <v>LIB</v>
          </cell>
          <cell r="BE478" t="str">
            <v>LIB</v>
          </cell>
          <cell r="BF478">
            <v>1</v>
          </cell>
          <cell r="BG478">
            <v>0</v>
          </cell>
          <cell r="BH478" t="str">
            <v/>
          </cell>
          <cell r="BI478" t="str">
            <v/>
          </cell>
          <cell r="BJ478" t="str">
            <v/>
          </cell>
          <cell r="BK478" t="str">
            <v/>
          </cell>
          <cell r="BL478">
            <v>140</v>
          </cell>
          <cell r="BM478">
            <v>511</v>
          </cell>
          <cell r="BN478">
            <v>190</v>
          </cell>
          <cell r="BO478">
            <v>1978</v>
          </cell>
          <cell r="BP478">
            <v>0</v>
          </cell>
          <cell r="BQ478">
            <v>2819</v>
          </cell>
        </row>
        <row r="479">
          <cell r="A479" t="str">
            <v>298000020711</v>
          </cell>
          <cell r="B479" t="str">
            <v>F1-RE-V</v>
          </cell>
          <cell r="C479" t="str">
            <v/>
          </cell>
          <cell r="D479" t="str">
            <v>FR Relleno de Verdura F1</v>
          </cell>
          <cell r="E479" t="str">
            <v>F1-RE-V</v>
          </cell>
          <cell r="F479" t="str">
            <v>SC</v>
          </cell>
          <cell r="G479" t="str">
            <v>UN</v>
          </cell>
          <cell r="H479" t="str">
            <v>04</v>
          </cell>
          <cell r="I479" t="b">
            <v>1</v>
          </cell>
          <cell r="J479" t="b">
            <v>1</v>
          </cell>
          <cell r="K479" t="b">
            <v>0</v>
          </cell>
          <cell r="L479" t="str">
            <v>Compra</v>
          </cell>
          <cell r="M479" t="str">
            <v>N</v>
          </cell>
          <cell r="N479" t="b">
            <v>0</v>
          </cell>
          <cell r="O479">
            <v>0</v>
          </cell>
          <cell r="P479" t="b">
            <v>0</v>
          </cell>
          <cell r="Q479" t="str">
            <v>INTERNO</v>
          </cell>
          <cell r="R479">
            <v>0</v>
          </cell>
          <cell r="S479" t="str">
            <v/>
          </cell>
          <cell r="T479">
            <v>0</v>
          </cell>
          <cell r="U479" t="str">
            <v/>
          </cell>
          <cell r="V479">
            <v>0</v>
          </cell>
          <cell r="W479" t="str">
            <v/>
          </cell>
          <cell r="X479">
            <v>0</v>
          </cell>
          <cell r="Y479" t="str">
            <v/>
          </cell>
          <cell r="Z479" t="str">
            <v/>
          </cell>
          <cell r="AA479" t="str">
            <v>Fracc</v>
          </cell>
          <cell r="AB479">
            <v>0</v>
          </cell>
          <cell r="AC479" t="str">
            <v/>
          </cell>
          <cell r="AD479" t="str">
            <v/>
          </cell>
          <cell r="AE479" t="str">
            <v/>
          </cell>
          <cell r="AF479" t="str">
            <v/>
          </cell>
          <cell r="AG479">
            <v>0</v>
          </cell>
          <cell r="AH479" t="str">
            <v>N-EST</v>
          </cell>
          <cell r="AI479">
            <v>0</v>
          </cell>
          <cell r="AJ479" t="str">
            <v/>
          </cell>
          <cell r="AK479" t="str">
            <v/>
          </cell>
          <cell r="AM479">
            <v>0</v>
          </cell>
          <cell r="AN479" t="str">
            <v>UN</v>
          </cell>
          <cell r="AO479" t="str">
            <v>***</v>
          </cell>
          <cell r="AP479" t="str">
            <v>zzzzzz</v>
          </cell>
          <cell r="AQ479" t="b">
            <v>0</v>
          </cell>
          <cell r="AR479" t="b">
            <v>0</v>
          </cell>
          <cell r="AS479">
            <v>1</v>
          </cell>
          <cell r="AT479">
            <v>0</v>
          </cell>
          <cell r="AU479">
            <v>1</v>
          </cell>
          <cell r="AV479">
            <v>0</v>
          </cell>
          <cell r="AW479" t="b">
            <v>0</v>
          </cell>
          <cell r="AX479" t="str">
            <v/>
          </cell>
          <cell r="AY479" t="b">
            <v>0</v>
          </cell>
          <cell r="AZ479" t="b">
            <v>0</v>
          </cell>
          <cell r="BA479">
            <v>0</v>
          </cell>
          <cell r="BB479">
            <v>120</v>
          </cell>
          <cell r="BC479">
            <v>90</v>
          </cell>
          <cell r="BD479" t="str">
            <v>LIB</v>
          </cell>
          <cell r="BE479" t="str">
            <v>LIB</v>
          </cell>
          <cell r="BF479">
            <v>1</v>
          </cell>
          <cell r="BG479">
            <v>0</v>
          </cell>
          <cell r="BH479" t="str">
            <v/>
          </cell>
          <cell r="BI479" t="str">
            <v/>
          </cell>
          <cell r="BJ479" t="str">
            <v/>
          </cell>
          <cell r="BK479" t="str">
            <v/>
          </cell>
          <cell r="BL479">
            <v>140</v>
          </cell>
          <cell r="BM479">
            <v>511</v>
          </cell>
          <cell r="BN479">
            <v>190</v>
          </cell>
          <cell r="BO479">
            <v>1978</v>
          </cell>
          <cell r="BP479">
            <v>0</v>
          </cell>
          <cell r="BQ479">
            <v>2819</v>
          </cell>
        </row>
        <row r="480">
          <cell r="A480" t="str">
            <v>298000020712</v>
          </cell>
          <cell r="B480" t="str">
            <v>F2-RE-V</v>
          </cell>
          <cell r="C480" t="str">
            <v/>
          </cell>
          <cell r="D480" t="str">
            <v>FR Relleno de Verdura F2</v>
          </cell>
          <cell r="E480" t="str">
            <v>F2-RE-V</v>
          </cell>
          <cell r="F480" t="str">
            <v>SC</v>
          </cell>
          <cell r="G480" t="str">
            <v>UN</v>
          </cell>
          <cell r="H480" t="str">
            <v>04</v>
          </cell>
          <cell r="I480" t="b">
            <v>1</v>
          </cell>
          <cell r="J480" t="b">
            <v>1</v>
          </cell>
          <cell r="K480" t="b">
            <v>0</v>
          </cell>
          <cell r="L480" t="str">
            <v>Compra</v>
          </cell>
          <cell r="M480" t="str">
            <v>N</v>
          </cell>
          <cell r="N480" t="b">
            <v>0</v>
          </cell>
          <cell r="O480">
            <v>0</v>
          </cell>
          <cell r="P480" t="b">
            <v>0</v>
          </cell>
          <cell r="Q480" t="str">
            <v>INTERNO</v>
          </cell>
          <cell r="R480">
            <v>0</v>
          </cell>
          <cell r="S480" t="str">
            <v/>
          </cell>
          <cell r="T480">
            <v>0</v>
          </cell>
          <cell r="U480" t="str">
            <v/>
          </cell>
          <cell r="V480">
            <v>0</v>
          </cell>
          <cell r="W480" t="str">
            <v/>
          </cell>
          <cell r="X480">
            <v>0</v>
          </cell>
          <cell r="Y480" t="str">
            <v/>
          </cell>
          <cell r="Z480" t="str">
            <v/>
          </cell>
          <cell r="AA480" t="str">
            <v>Fracc</v>
          </cell>
          <cell r="AB480">
            <v>0</v>
          </cell>
          <cell r="AC480" t="str">
            <v/>
          </cell>
          <cell r="AD480" t="str">
            <v/>
          </cell>
          <cell r="AE480" t="str">
            <v/>
          </cell>
          <cell r="AF480" t="str">
            <v/>
          </cell>
          <cell r="AG480">
            <v>0</v>
          </cell>
          <cell r="AH480" t="str">
            <v>N-EST</v>
          </cell>
          <cell r="AI480">
            <v>0</v>
          </cell>
          <cell r="AJ480" t="str">
            <v/>
          </cell>
          <cell r="AK480" t="str">
            <v/>
          </cell>
          <cell r="AM480">
            <v>0</v>
          </cell>
          <cell r="AN480" t="str">
            <v>UN</v>
          </cell>
          <cell r="AO480" t="str">
            <v>***</v>
          </cell>
          <cell r="AP480" t="str">
            <v>zzzzzz</v>
          </cell>
          <cell r="AQ480" t="b">
            <v>0</v>
          </cell>
          <cell r="AR480" t="b">
            <v>0</v>
          </cell>
          <cell r="AS480">
            <v>1</v>
          </cell>
          <cell r="AT480">
            <v>0</v>
          </cell>
          <cell r="AU480">
            <v>1</v>
          </cell>
          <cell r="AV480">
            <v>0</v>
          </cell>
          <cell r="AW480" t="b">
            <v>0</v>
          </cell>
          <cell r="AX480" t="str">
            <v/>
          </cell>
          <cell r="AY480" t="b">
            <v>0</v>
          </cell>
          <cell r="AZ480" t="b">
            <v>0</v>
          </cell>
          <cell r="BA480">
            <v>0</v>
          </cell>
          <cell r="BB480">
            <v>120</v>
          </cell>
          <cell r="BC480">
            <v>90</v>
          </cell>
          <cell r="BD480" t="str">
            <v>LIB</v>
          </cell>
          <cell r="BE480" t="str">
            <v>LIB</v>
          </cell>
          <cell r="BF480">
            <v>1</v>
          </cell>
          <cell r="BG480">
            <v>0</v>
          </cell>
          <cell r="BH480" t="str">
            <v/>
          </cell>
          <cell r="BI480" t="str">
            <v/>
          </cell>
          <cell r="BJ480" t="str">
            <v/>
          </cell>
          <cell r="BK480" t="str">
            <v/>
          </cell>
          <cell r="BL480">
            <v>140</v>
          </cell>
          <cell r="BM480">
            <v>511</v>
          </cell>
          <cell r="BN480">
            <v>190</v>
          </cell>
          <cell r="BO480">
            <v>1978</v>
          </cell>
          <cell r="BP480">
            <v>0</v>
          </cell>
          <cell r="BQ480">
            <v>2819</v>
          </cell>
        </row>
        <row r="481">
          <cell r="A481" t="str">
            <v>298000020713</v>
          </cell>
          <cell r="B481" t="str">
            <v>F3-RE-V</v>
          </cell>
          <cell r="C481" t="str">
            <v/>
          </cell>
          <cell r="D481" t="str">
            <v>FR Relleno de Verdura F3</v>
          </cell>
          <cell r="E481" t="str">
            <v>F3-RE-V</v>
          </cell>
          <cell r="F481" t="str">
            <v>SC</v>
          </cell>
          <cell r="G481" t="str">
            <v>UN</v>
          </cell>
          <cell r="H481" t="str">
            <v>04</v>
          </cell>
          <cell r="I481" t="b">
            <v>1</v>
          </cell>
          <cell r="J481" t="b">
            <v>1</v>
          </cell>
          <cell r="K481" t="b">
            <v>0</v>
          </cell>
          <cell r="L481" t="str">
            <v>Compra</v>
          </cell>
          <cell r="M481" t="str">
            <v>N</v>
          </cell>
          <cell r="N481" t="b">
            <v>0</v>
          </cell>
          <cell r="O481">
            <v>0</v>
          </cell>
          <cell r="P481" t="b">
            <v>0</v>
          </cell>
          <cell r="Q481" t="str">
            <v>INTERNO</v>
          </cell>
          <cell r="R481">
            <v>0</v>
          </cell>
          <cell r="S481" t="str">
            <v/>
          </cell>
          <cell r="T481">
            <v>0</v>
          </cell>
          <cell r="U481" t="str">
            <v/>
          </cell>
          <cell r="V481">
            <v>0</v>
          </cell>
          <cell r="W481" t="str">
            <v/>
          </cell>
          <cell r="X481">
            <v>0</v>
          </cell>
          <cell r="Y481" t="str">
            <v/>
          </cell>
          <cell r="Z481" t="str">
            <v/>
          </cell>
          <cell r="AA481" t="str">
            <v>Fracc</v>
          </cell>
          <cell r="AB481">
            <v>0</v>
          </cell>
          <cell r="AC481" t="str">
            <v/>
          </cell>
          <cell r="AD481" t="str">
            <v/>
          </cell>
          <cell r="AE481" t="str">
            <v/>
          </cell>
          <cell r="AF481" t="str">
            <v/>
          </cell>
          <cell r="AG481">
            <v>0</v>
          </cell>
          <cell r="AH481" t="str">
            <v>N-EST</v>
          </cell>
          <cell r="AI481">
            <v>0</v>
          </cell>
          <cell r="AJ481" t="str">
            <v/>
          </cell>
          <cell r="AK481" t="str">
            <v/>
          </cell>
          <cell r="AM481">
            <v>0</v>
          </cell>
          <cell r="AN481" t="str">
            <v>UN</v>
          </cell>
          <cell r="AO481" t="str">
            <v>***</v>
          </cell>
          <cell r="AP481" t="str">
            <v>zzzzzz</v>
          </cell>
          <cell r="AQ481" t="b">
            <v>0</v>
          </cell>
          <cell r="AR481" t="b">
            <v>0</v>
          </cell>
          <cell r="AS481">
            <v>1</v>
          </cell>
          <cell r="AT481">
            <v>0</v>
          </cell>
          <cell r="AU481">
            <v>1</v>
          </cell>
          <cell r="AV481">
            <v>0</v>
          </cell>
          <cell r="AW481" t="b">
            <v>0</v>
          </cell>
          <cell r="AX481" t="str">
            <v/>
          </cell>
          <cell r="AY481" t="b">
            <v>0</v>
          </cell>
          <cell r="AZ481" t="b">
            <v>0</v>
          </cell>
          <cell r="BA481">
            <v>0</v>
          </cell>
          <cell r="BB481">
            <v>120</v>
          </cell>
          <cell r="BC481">
            <v>90</v>
          </cell>
          <cell r="BD481" t="str">
            <v>LIB</v>
          </cell>
          <cell r="BE481" t="str">
            <v>LIB</v>
          </cell>
          <cell r="BF481">
            <v>1</v>
          </cell>
          <cell r="BG481">
            <v>0</v>
          </cell>
          <cell r="BH481" t="str">
            <v/>
          </cell>
          <cell r="BI481" t="str">
            <v/>
          </cell>
          <cell r="BJ481" t="str">
            <v/>
          </cell>
          <cell r="BK481" t="str">
            <v/>
          </cell>
          <cell r="BL481">
            <v>140</v>
          </cell>
          <cell r="BM481">
            <v>511</v>
          </cell>
          <cell r="BN481">
            <v>190</v>
          </cell>
          <cell r="BO481">
            <v>1978</v>
          </cell>
          <cell r="BP481">
            <v>0</v>
          </cell>
          <cell r="BQ481">
            <v>2819</v>
          </cell>
        </row>
        <row r="482">
          <cell r="A482" t="str">
            <v>298000020714</v>
          </cell>
          <cell r="B482" t="str">
            <v>F4-RE-V</v>
          </cell>
          <cell r="C482" t="str">
            <v/>
          </cell>
          <cell r="D482" t="str">
            <v>FR Relleno de Verdura F4</v>
          </cell>
          <cell r="E482" t="str">
            <v>F4-RE-V</v>
          </cell>
          <cell r="F482" t="str">
            <v>SC</v>
          </cell>
          <cell r="G482" t="str">
            <v>UN</v>
          </cell>
          <cell r="H482" t="str">
            <v>04</v>
          </cell>
          <cell r="I482" t="b">
            <v>1</v>
          </cell>
          <cell r="J482" t="b">
            <v>1</v>
          </cell>
          <cell r="K482" t="b">
            <v>0</v>
          </cell>
          <cell r="L482" t="str">
            <v>Compra</v>
          </cell>
          <cell r="M482" t="str">
            <v>N</v>
          </cell>
          <cell r="N482" t="b">
            <v>0</v>
          </cell>
          <cell r="O482">
            <v>0</v>
          </cell>
          <cell r="P482" t="b">
            <v>0</v>
          </cell>
          <cell r="Q482" t="str">
            <v>INTERNO</v>
          </cell>
          <cell r="R482">
            <v>0</v>
          </cell>
          <cell r="S482" t="str">
            <v/>
          </cell>
          <cell r="T482">
            <v>0</v>
          </cell>
          <cell r="U482" t="str">
            <v/>
          </cell>
          <cell r="V482">
            <v>0</v>
          </cell>
          <cell r="W482" t="str">
            <v/>
          </cell>
          <cell r="X482">
            <v>0</v>
          </cell>
          <cell r="Y482" t="str">
            <v/>
          </cell>
          <cell r="Z482" t="str">
            <v/>
          </cell>
          <cell r="AA482" t="str">
            <v>Fracc</v>
          </cell>
          <cell r="AB482">
            <v>0</v>
          </cell>
          <cell r="AC482" t="str">
            <v/>
          </cell>
          <cell r="AD482" t="str">
            <v/>
          </cell>
          <cell r="AE482" t="str">
            <v/>
          </cell>
          <cell r="AF482" t="str">
            <v/>
          </cell>
          <cell r="AG482">
            <v>0</v>
          </cell>
          <cell r="AH482" t="str">
            <v>N-EST</v>
          </cell>
          <cell r="AI482">
            <v>0</v>
          </cell>
          <cell r="AJ482" t="str">
            <v/>
          </cell>
          <cell r="AK482" t="str">
            <v/>
          </cell>
          <cell r="AM482">
            <v>0</v>
          </cell>
          <cell r="AN482" t="str">
            <v>UN</v>
          </cell>
          <cell r="AO482" t="str">
            <v>***</v>
          </cell>
          <cell r="AP482" t="str">
            <v>zzzzzz</v>
          </cell>
          <cell r="AQ482" t="b">
            <v>0</v>
          </cell>
          <cell r="AR482" t="b">
            <v>0</v>
          </cell>
          <cell r="AS482">
            <v>1</v>
          </cell>
          <cell r="AT482">
            <v>0</v>
          </cell>
          <cell r="AU482">
            <v>1</v>
          </cell>
          <cell r="AV482">
            <v>0</v>
          </cell>
          <cell r="AW482" t="b">
            <v>0</v>
          </cell>
          <cell r="AX482" t="str">
            <v/>
          </cell>
          <cell r="AY482" t="b">
            <v>0</v>
          </cell>
          <cell r="AZ482" t="b">
            <v>0</v>
          </cell>
          <cell r="BA482">
            <v>0</v>
          </cell>
          <cell r="BB482">
            <v>120</v>
          </cell>
          <cell r="BC482">
            <v>90</v>
          </cell>
          <cell r="BD482" t="str">
            <v>LIB</v>
          </cell>
          <cell r="BE482" t="str">
            <v>LIB</v>
          </cell>
          <cell r="BF482">
            <v>1</v>
          </cell>
          <cell r="BG482">
            <v>0</v>
          </cell>
          <cell r="BH482" t="str">
            <v/>
          </cell>
          <cell r="BI482" t="str">
            <v/>
          </cell>
          <cell r="BJ482" t="str">
            <v/>
          </cell>
          <cell r="BK482" t="str">
            <v/>
          </cell>
          <cell r="BL482">
            <v>140</v>
          </cell>
          <cell r="BM482">
            <v>511</v>
          </cell>
          <cell r="BN482">
            <v>190</v>
          </cell>
          <cell r="BO482">
            <v>1978</v>
          </cell>
          <cell r="BP482">
            <v>0</v>
          </cell>
          <cell r="BQ482">
            <v>2819</v>
          </cell>
        </row>
        <row r="483">
          <cell r="A483" t="str">
            <v>298000020715</v>
          </cell>
          <cell r="B483" t="str">
            <v>F5-RE-V</v>
          </cell>
          <cell r="C483" t="str">
            <v/>
          </cell>
          <cell r="D483" t="str">
            <v>FR Relleno de Verdura F5</v>
          </cell>
          <cell r="E483" t="str">
            <v>F5-RE-V</v>
          </cell>
          <cell r="F483" t="str">
            <v>SC</v>
          </cell>
          <cell r="G483" t="str">
            <v>UN</v>
          </cell>
          <cell r="H483" t="str">
            <v>04</v>
          </cell>
          <cell r="I483" t="b">
            <v>1</v>
          </cell>
          <cell r="J483" t="b">
            <v>1</v>
          </cell>
          <cell r="K483" t="b">
            <v>0</v>
          </cell>
          <cell r="L483" t="str">
            <v>Compra</v>
          </cell>
          <cell r="M483" t="str">
            <v>N</v>
          </cell>
          <cell r="N483" t="b">
            <v>0</v>
          </cell>
          <cell r="O483">
            <v>0</v>
          </cell>
          <cell r="P483" t="b">
            <v>0</v>
          </cell>
          <cell r="Q483" t="str">
            <v>INTERNO</v>
          </cell>
          <cell r="R483">
            <v>0</v>
          </cell>
          <cell r="S483" t="str">
            <v/>
          </cell>
          <cell r="T483">
            <v>0</v>
          </cell>
          <cell r="U483" t="str">
            <v/>
          </cell>
          <cell r="V483">
            <v>0</v>
          </cell>
          <cell r="W483" t="str">
            <v/>
          </cell>
          <cell r="X483">
            <v>0</v>
          </cell>
          <cell r="Y483" t="str">
            <v/>
          </cell>
          <cell r="Z483" t="str">
            <v/>
          </cell>
          <cell r="AA483" t="str">
            <v>Fracc</v>
          </cell>
          <cell r="AB483">
            <v>0</v>
          </cell>
          <cell r="AC483" t="str">
            <v/>
          </cell>
          <cell r="AD483" t="str">
            <v/>
          </cell>
          <cell r="AE483" t="str">
            <v/>
          </cell>
          <cell r="AF483" t="str">
            <v/>
          </cell>
          <cell r="AG483">
            <v>0</v>
          </cell>
          <cell r="AH483" t="str">
            <v>N-EST</v>
          </cell>
          <cell r="AI483">
            <v>0</v>
          </cell>
          <cell r="AJ483" t="str">
            <v/>
          </cell>
          <cell r="AK483" t="str">
            <v/>
          </cell>
          <cell r="AM483">
            <v>0</v>
          </cell>
          <cell r="AN483" t="str">
            <v>UN</v>
          </cell>
          <cell r="AO483" t="str">
            <v>***</v>
          </cell>
          <cell r="AP483" t="str">
            <v>zzzzzz</v>
          </cell>
          <cell r="AQ483" t="b">
            <v>0</v>
          </cell>
          <cell r="AR483" t="b">
            <v>0</v>
          </cell>
          <cell r="AS483">
            <v>1</v>
          </cell>
          <cell r="AT483">
            <v>0</v>
          </cell>
          <cell r="AU483">
            <v>1</v>
          </cell>
          <cell r="AV483">
            <v>0</v>
          </cell>
          <cell r="AW483" t="b">
            <v>0</v>
          </cell>
          <cell r="AX483" t="str">
            <v/>
          </cell>
          <cell r="AY483" t="b">
            <v>0</v>
          </cell>
          <cell r="AZ483" t="b">
            <v>0</v>
          </cell>
          <cell r="BA483">
            <v>0</v>
          </cell>
          <cell r="BB483">
            <v>120</v>
          </cell>
          <cell r="BC483">
            <v>90</v>
          </cell>
          <cell r="BD483" t="str">
            <v>LIB</v>
          </cell>
          <cell r="BE483" t="str">
            <v>LIB</v>
          </cell>
          <cell r="BF483">
            <v>1</v>
          </cell>
          <cell r="BG483">
            <v>0</v>
          </cell>
          <cell r="BH483" t="str">
            <v/>
          </cell>
          <cell r="BI483" t="str">
            <v/>
          </cell>
          <cell r="BJ483" t="str">
            <v/>
          </cell>
          <cell r="BK483" t="str">
            <v/>
          </cell>
          <cell r="BL483">
            <v>140</v>
          </cell>
          <cell r="BM483">
            <v>511</v>
          </cell>
          <cell r="BN483">
            <v>190</v>
          </cell>
          <cell r="BO483">
            <v>1978</v>
          </cell>
          <cell r="BP483">
            <v>0</v>
          </cell>
          <cell r="BQ483">
            <v>2819</v>
          </cell>
        </row>
        <row r="484">
          <cell r="A484" t="str">
            <v>298000020716</v>
          </cell>
          <cell r="B484" t="str">
            <v>F6-RE-V</v>
          </cell>
          <cell r="C484" t="str">
            <v/>
          </cell>
          <cell r="D484" t="str">
            <v>FR Relleno de Verdura F6</v>
          </cell>
          <cell r="E484" t="str">
            <v>F6-RE-V</v>
          </cell>
          <cell r="F484" t="str">
            <v>SC</v>
          </cell>
          <cell r="G484" t="str">
            <v>UN</v>
          </cell>
          <cell r="H484" t="str">
            <v>04</v>
          </cell>
          <cell r="I484" t="b">
            <v>1</v>
          </cell>
          <cell r="J484" t="b">
            <v>1</v>
          </cell>
          <cell r="K484" t="b">
            <v>0</v>
          </cell>
          <cell r="L484" t="str">
            <v>Compra</v>
          </cell>
          <cell r="M484" t="str">
            <v>N</v>
          </cell>
          <cell r="N484" t="b">
            <v>0</v>
          </cell>
          <cell r="O484">
            <v>0</v>
          </cell>
          <cell r="P484" t="b">
            <v>0</v>
          </cell>
          <cell r="Q484" t="str">
            <v>INTERNO</v>
          </cell>
          <cell r="R484">
            <v>0</v>
          </cell>
          <cell r="S484" t="str">
            <v/>
          </cell>
          <cell r="T484">
            <v>0</v>
          </cell>
          <cell r="U484" t="str">
            <v/>
          </cell>
          <cell r="V484">
            <v>0</v>
          </cell>
          <cell r="W484" t="str">
            <v/>
          </cell>
          <cell r="X484">
            <v>0</v>
          </cell>
          <cell r="Y484" t="str">
            <v/>
          </cell>
          <cell r="Z484" t="str">
            <v/>
          </cell>
          <cell r="AA484" t="str">
            <v>Fracc</v>
          </cell>
          <cell r="AB484">
            <v>0</v>
          </cell>
          <cell r="AC484" t="str">
            <v/>
          </cell>
          <cell r="AD484" t="str">
            <v/>
          </cell>
          <cell r="AE484" t="str">
            <v/>
          </cell>
          <cell r="AF484" t="str">
            <v/>
          </cell>
          <cell r="AG484">
            <v>0</v>
          </cell>
          <cell r="AH484" t="str">
            <v>N-EST</v>
          </cell>
          <cell r="AI484">
            <v>0</v>
          </cell>
          <cell r="AJ484" t="str">
            <v/>
          </cell>
          <cell r="AK484" t="str">
            <v/>
          </cell>
          <cell r="AM484">
            <v>0</v>
          </cell>
          <cell r="AN484" t="str">
            <v>UN</v>
          </cell>
          <cell r="AO484" t="str">
            <v>***</v>
          </cell>
          <cell r="AP484" t="str">
            <v>zzzzzz</v>
          </cell>
          <cell r="AQ484" t="b">
            <v>0</v>
          </cell>
          <cell r="AR484" t="b">
            <v>0</v>
          </cell>
          <cell r="AS484">
            <v>1</v>
          </cell>
          <cell r="AT484">
            <v>0</v>
          </cell>
          <cell r="AU484">
            <v>1</v>
          </cell>
          <cell r="AV484">
            <v>0</v>
          </cell>
          <cell r="AW484" t="b">
            <v>0</v>
          </cell>
          <cell r="AX484" t="str">
            <v/>
          </cell>
          <cell r="AY484" t="b">
            <v>0</v>
          </cell>
          <cell r="AZ484" t="b">
            <v>0</v>
          </cell>
          <cell r="BA484">
            <v>0</v>
          </cell>
          <cell r="BB484">
            <v>120</v>
          </cell>
          <cell r="BC484">
            <v>90</v>
          </cell>
          <cell r="BD484" t="str">
            <v>LIB</v>
          </cell>
          <cell r="BE484" t="str">
            <v>LIB</v>
          </cell>
          <cell r="BF484">
            <v>1</v>
          </cell>
          <cell r="BG484">
            <v>0</v>
          </cell>
          <cell r="BH484" t="str">
            <v/>
          </cell>
          <cell r="BI484" t="str">
            <v/>
          </cell>
          <cell r="BJ484" t="str">
            <v/>
          </cell>
          <cell r="BK484" t="str">
            <v/>
          </cell>
          <cell r="BL484">
            <v>140</v>
          </cell>
          <cell r="BM484">
            <v>511</v>
          </cell>
          <cell r="BN484">
            <v>190</v>
          </cell>
          <cell r="BO484">
            <v>1978</v>
          </cell>
          <cell r="BP484">
            <v>0</v>
          </cell>
          <cell r="BQ484">
            <v>2819</v>
          </cell>
        </row>
        <row r="485">
          <cell r="A485" t="str">
            <v>298000020717</v>
          </cell>
          <cell r="B485" t="str">
            <v>F7-RE-V</v>
          </cell>
          <cell r="C485" t="str">
            <v/>
          </cell>
          <cell r="D485" t="str">
            <v>FR Relleno de Verdura F7</v>
          </cell>
          <cell r="E485" t="str">
            <v>F7-RE-V</v>
          </cell>
          <cell r="F485" t="str">
            <v>SC</v>
          </cell>
          <cell r="G485" t="str">
            <v>UN</v>
          </cell>
          <cell r="H485" t="str">
            <v>04</v>
          </cell>
          <cell r="I485" t="b">
            <v>1</v>
          </cell>
          <cell r="J485" t="b">
            <v>1</v>
          </cell>
          <cell r="K485" t="b">
            <v>0</v>
          </cell>
          <cell r="L485" t="str">
            <v>Compra</v>
          </cell>
          <cell r="M485" t="str">
            <v>N</v>
          </cell>
          <cell r="N485" t="b">
            <v>0</v>
          </cell>
          <cell r="O485">
            <v>0</v>
          </cell>
          <cell r="P485" t="b">
            <v>0</v>
          </cell>
          <cell r="Q485" t="str">
            <v>INTERNO</v>
          </cell>
          <cell r="R485">
            <v>0</v>
          </cell>
          <cell r="S485" t="str">
            <v/>
          </cell>
          <cell r="T485">
            <v>0</v>
          </cell>
          <cell r="U485" t="str">
            <v/>
          </cell>
          <cell r="V485">
            <v>0</v>
          </cell>
          <cell r="W485" t="str">
            <v/>
          </cell>
          <cell r="X485">
            <v>0</v>
          </cell>
          <cell r="Y485" t="str">
            <v/>
          </cell>
          <cell r="Z485" t="str">
            <v/>
          </cell>
          <cell r="AA485" t="str">
            <v>Fracc</v>
          </cell>
          <cell r="AB485">
            <v>0</v>
          </cell>
          <cell r="AC485" t="str">
            <v/>
          </cell>
          <cell r="AD485" t="str">
            <v/>
          </cell>
          <cell r="AE485" t="str">
            <v/>
          </cell>
          <cell r="AF485" t="str">
            <v/>
          </cell>
          <cell r="AG485">
            <v>0</v>
          </cell>
          <cell r="AH485" t="str">
            <v>N-EST</v>
          </cell>
          <cell r="AI485">
            <v>0</v>
          </cell>
          <cell r="AJ485" t="str">
            <v/>
          </cell>
          <cell r="AK485" t="str">
            <v/>
          </cell>
          <cell r="AM485">
            <v>0</v>
          </cell>
          <cell r="AN485" t="str">
            <v>UN</v>
          </cell>
          <cell r="AO485" t="str">
            <v>***</v>
          </cell>
          <cell r="AP485" t="str">
            <v>zzzzzz</v>
          </cell>
          <cell r="AQ485" t="b">
            <v>0</v>
          </cell>
          <cell r="AR485" t="b">
            <v>0</v>
          </cell>
          <cell r="AS485">
            <v>1</v>
          </cell>
          <cell r="AT485">
            <v>0</v>
          </cell>
          <cell r="AU485">
            <v>1</v>
          </cell>
          <cell r="AV485">
            <v>0</v>
          </cell>
          <cell r="AW485" t="b">
            <v>0</v>
          </cell>
          <cell r="AX485" t="str">
            <v/>
          </cell>
          <cell r="AY485" t="b">
            <v>0</v>
          </cell>
          <cell r="AZ485" t="b">
            <v>0</v>
          </cell>
          <cell r="BA485">
            <v>0</v>
          </cell>
          <cell r="BB485">
            <v>120</v>
          </cell>
          <cell r="BC485">
            <v>90</v>
          </cell>
          <cell r="BD485" t="str">
            <v>LIB</v>
          </cell>
          <cell r="BE485" t="str">
            <v>LIB</v>
          </cell>
          <cell r="BF485">
            <v>1</v>
          </cell>
          <cell r="BG485">
            <v>0</v>
          </cell>
          <cell r="BH485" t="str">
            <v/>
          </cell>
          <cell r="BI485" t="str">
            <v/>
          </cell>
          <cell r="BJ485" t="str">
            <v/>
          </cell>
          <cell r="BK485" t="str">
            <v/>
          </cell>
          <cell r="BL485">
            <v>140</v>
          </cell>
          <cell r="BM485">
            <v>511</v>
          </cell>
          <cell r="BN485">
            <v>190</v>
          </cell>
          <cell r="BO485">
            <v>1978</v>
          </cell>
          <cell r="BP485">
            <v>0</v>
          </cell>
          <cell r="BQ485">
            <v>2819</v>
          </cell>
        </row>
        <row r="486">
          <cell r="A486" t="str">
            <v>298000020718</v>
          </cell>
          <cell r="B486" t="str">
            <v>F8-RE-V</v>
          </cell>
          <cell r="C486" t="str">
            <v/>
          </cell>
          <cell r="D486" t="str">
            <v>FR Relleno de Verdura F8</v>
          </cell>
          <cell r="E486" t="str">
            <v>F8-RE-V</v>
          </cell>
          <cell r="F486" t="str">
            <v>SC</v>
          </cell>
          <cell r="G486" t="str">
            <v>UN</v>
          </cell>
          <cell r="H486" t="str">
            <v>04</v>
          </cell>
          <cell r="I486" t="b">
            <v>1</v>
          </cell>
          <cell r="J486" t="b">
            <v>1</v>
          </cell>
          <cell r="K486" t="b">
            <v>0</v>
          </cell>
          <cell r="L486" t="str">
            <v>Compra</v>
          </cell>
          <cell r="M486" t="str">
            <v>N</v>
          </cell>
          <cell r="N486" t="b">
            <v>0</v>
          </cell>
          <cell r="O486">
            <v>0</v>
          </cell>
          <cell r="P486" t="b">
            <v>0</v>
          </cell>
          <cell r="Q486" t="str">
            <v>INTERNO</v>
          </cell>
          <cell r="R486">
            <v>0</v>
          </cell>
          <cell r="S486" t="str">
            <v/>
          </cell>
          <cell r="T486">
            <v>0</v>
          </cell>
          <cell r="U486" t="str">
            <v/>
          </cell>
          <cell r="V486">
            <v>0</v>
          </cell>
          <cell r="W486" t="str">
            <v/>
          </cell>
          <cell r="X486">
            <v>0</v>
          </cell>
          <cell r="Y486" t="str">
            <v/>
          </cell>
          <cell r="Z486" t="str">
            <v/>
          </cell>
          <cell r="AA486" t="str">
            <v>Fracc</v>
          </cell>
          <cell r="AB486">
            <v>0</v>
          </cell>
          <cell r="AC486" t="str">
            <v/>
          </cell>
          <cell r="AD486" t="str">
            <v/>
          </cell>
          <cell r="AE486" t="str">
            <v/>
          </cell>
          <cell r="AF486" t="str">
            <v/>
          </cell>
          <cell r="AG486">
            <v>0</v>
          </cell>
          <cell r="AH486" t="str">
            <v>N-EST</v>
          </cell>
          <cell r="AI486">
            <v>0</v>
          </cell>
          <cell r="AJ486" t="str">
            <v/>
          </cell>
          <cell r="AK486" t="str">
            <v/>
          </cell>
          <cell r="AM486">
            <v>0</v>
          </cell>
          <cell r="AN486" t="str">
            <v>UN</v>
          </cell>
          <cell r="AO486" t="str">
            <v>***</v>
          </cell>
          <cell r="AP486" t="str">
            <v>zzzzzz</v>
          </cell>
          <cell r="AQ486" t="b">
            <v>0</v>
          </cell>
          <cell r="AR486" t="b">
            <v>0</v>
          </cell>
          <cell r="AS486">
            <v>1</v>
          </cell>
          <cell r="AT486">
            <v>0</v>
          </cell>
          <cell r="AU486">
            <v>1</v>
          </cell>
          <cell r="AV486">
            <v>0</v>
          </cell>
          <cell r="AW486" t="b">
            <v>0</v>
          </cell>
          <cell r="AX486" t="str">
            <v/>
          </cell>
          <cell r="AY486" t="b">
            <v>0</v>
          </cell>
          <cell r="AZ486" t="b">
            <v>0</v>
          </cell>
          <cell r="BA486">
            <v>0</v>
          </cell>
          <cell r="BB486">
            <v>120</v>
          </cell>
          <cell r="BC486">
            <v>90</v>
          </cell>
          <cell r="BD486" t="str">
            <v>LIB</v>
          </cell>
          <cell r="BE486" t="str">
            <v>LIB</v>
          </cell>
          <cell r="BF486">
            <v>1</v>
          </cell>
          <cell r="BG486">
            <v>0</v>
          </cell>
          <cell r="BH486" t="str">
            <v/>
          </cell>
          <cell r="BI486" t="str">
            <v/>
          </cell>
          <cell r="BJ486" t="str">
            <v/>
          </cell>
          <cell r="BK486" t="str">
            <v/>
          </cell>
          <cell r="BL486">
            <v>140</v>
          </cell>
          <cell r="BM486">
            <v>511</v>
          </cell>
          <cell r="BN486">
            <v>190</v>
          </cell>
          <cell r="BO486">
            <v>1978</v>
          </cell>
          <cell r="BP486">
            <v>0</v>
          </cell>
          <cell r="BQ486">
            <v>2819</v>
          </cell>
        </row>
        <row r="487">
          <cell r="A487" t="str">
            <v>298000020801</v>
          </cell>
          <cell r="B487" t="str">
            <v/>
          </cell>
          <cell r="C487" t="str">
            <v/>
          </cell>
          <cell r="D487" t="str">
            <v>B0RRAR</v>
          </cell>
          <cell r="E487" t="str">
            <v/>
          </cell>
          <cell r="F487" t="str">
            <v>SC</v>
          </cell>
          <cell r="G487" t="str">
            <v>01</v>
          </cell>
          <cell r="H487" t="str">
            <v>04</v>
          </cell>
          <cell r="I487" t="b">
            <v>1</v>
          </cell>
          <cell r="J487" t="b">
            <v>0</v>
          </cell>
          <cell r="K487" t="b">
            <v>0</v>
          </cell>
          <cell r="L487" t="str">
            <v>Compra</v>
          </cell>
          <cell r="M487" t="str">
            <v>N</v>
          </cell>
          <cell r="N487" t="b">
            <v>0</v>
          </cell>
          <cell r="O487">
            <v>0</v>
          </cell>
          <cell r="P487" t="b">
            <v>0</v>
          </cell>
          <cell r="Q487" t="str">
            <v>INTERNO</v>
          </cell>
          <cell r="R487">
            <v>0</v>
          </cell>
          <cell r="S487" t="str">
            <v/>
          </cell>
          <cell r="T487">
            <v>0</v>
          </cell>
          <cell r="U487" t="str">
            <v/>
          </cell>
          <cell r="V487">
            <v>0</v>
          </cell>
          <cell r="W487" t="str">
            <v/>
          </cell>
          <cell r="X487">
            <v>0</v>
          </cell>
          <cell r="Y487" t="str">
            <v/>
          </cell>
          <cell r="Z487" t="str">
            <v/>
          </cell>
          <cell r="AA487" t="str">
            <v>Fracci</v>
          </cell>
          <cell r="AB487">
            <v>0</v>
          </cell>
          <cell r="AC487" t="str">
            <v/>
          </cell>
          <cell r="AD487" t="str">
            <v/>
          </cell>
          <cell r="AE487" t="str">
            <v/>
          </cell>
          <cell r="AF487" t="str">
            <v/>
          </cell>
          <cell r="AG487">
            <v>0</v>
          </cell>
          <cell r="AH487" t="str">
            <v>N-EST</v>
          </cell>
          <cell r="AI487">
            <v>0</v>
          </cell>
          <cell r="AJ487" t="str">
            <v/>
          </cell>
          <cell r="AK487" t="str">
            <v/>
          </cell>
          <cell r="AM487">
            <v>0</v>
          </cell>
          <cell r="AN487" t="str">
            <v/>
          </cell>
          <cell r="AO487" t="str">
            <v>***</v>
          </cell>
          <cell r="AP487" t="str">
            <v>zzzzzz</v>
          </cell>
          <cell r="AQ487" t="b">
            <v>0</v>
          </cell>
          <cell r="AR487" t="b">
            <v>0</v>
          </cell>
          <cell r="AS487">
            <v>1</v>
          </cell>
          <cell r="AT487">
            <v>0</v>
          </cell>
          <cell r="AU487">
            <v>1</v>
          </cell>
          <cell r="AV487">
            <v>0</v>
          </cell>
          <cell r="AW487" t="b">
            <v>0</v>
          </cell>
          <cell r="AX487" t="str">
            <v/>
          </cell>
          <cell r="AY487" t="b">
            <v>0</v>
          </cell>
          <cell r="AZ487" t="b">
            <v>0</v>
          </cell>
          <cell r="BA487">
            <v>0</v>
          </cell>
          <cell r="BB487">
            <v>120</v>
          </cell>
          <cell r="BC487">
            <v>90</v>
          </cell>
          <cell r="BD487" t="str">
            <v>LIB</v>
          </cell>
          <cell r="BE487" t="str">
            <v>LIB</v>
          </cell>
          <cell r="BF487">
            <v>1</v>
          </cell>
          <cell r="BG487">
            <v>0</v>
          </cell>
          <cell r="BH487" t="str">
            <v/>
          </cell>
          <cell r="BI487" t="str">
            <v/>
          </cell>
          <cell r="BJ487" t="str">
            <v/>
          </cell>
          <cell r="BK487" t="str">
            <v/>
          </cell>
          <cell r="BL487">
            <v>140</v>
          </cell>
          <cell r="BM487">
            <v>511</v>
          </cell>
          <cell r="BN487">
            <v>190</v>
          </cell>
          <cell r="BO487">
            <v>1978</v>
          </cell>
          <cell r="BP487">
            <v>0</v>
          </cell>
          <cell r="BQ487">
            <v>2819</v>
          </cell>
        </row>
        <row r="488">
          <cell r="A488" t="str">
            <v>298000020802</v>
          </cell>
          <cell r="B488" t="str">
            <v/>
          </cell>
          <cell r="C488" t="str">
            <v/>
          </cell>
          <cell r="D488" t="str">
            <v>B0RRAR</v>
          </cell>
          <cell r="E488" t="str">
            <v/>
          </cell>
          <cell r="F488" t="str">
            <v>SC</v>
          </cell>
          <cell r="G488" t="str">
            <v>01</v>
          </cell>
          <cell r="H488" t="str">
            <v>04</v>
          </cell>
          <cell r="I488" t="b">
            <v>1</v>
          </cell>
          <cell r="J488" t="b">
            <v>0</v>
          </cell>
          <cell r="K488" t="b">
            <v>0</v>
          </cell>
          <cell r="L488" t="str">
            <v>Compra</v>
          </cell>
          <cell r="M488" t="str">
            <v>N</v>
          </cell>
          <cell r="N488" t="b">
            <v>0</v>
          </cell>
          <cell r="O488">
            <v>0</v>
          </cell>
          <cell r="P488" t="b">
            <v>0</v>
          </cell>
          <cell r="Q488" t="str">
            <v>INTERNO</v>
          </cell>
          <cell r="R488">
            <v>0</v>
          </cell>
          <cell r="S488" t="str">
            <v/>
          </cell>
          <cell r="T488">
            <v>0</v>
          </cell>
          <cell r="U488" t="str">
            <v/>
          </cell>
          <cell r="V488">
            <v>0</v>
          </cell>
          <cell r="W488" t="str">
            <v/>
          </cell>
          <cell r="X488">
            <v>0</v>
          </cell>
          <cell r="Y488" t="str">
            <v/>
          </cell>
          <cell r="Z488" t="str">
            <v/>
          </cell>
          <cell r="AA488" t="str">
            <v>Fracci</v>
          </cell>
          <cell r="AB488">
            <v>0</v>
          </cell>
          <cell r="AC488" t="str">
            <v/>
          </cell>
          <cell r="AD488" t="str">
            <v/>
          </cell>
          <cell r="AE488" t="str">
            <v/>
          </cell>
          <cell r="AF488" t="str">
            <v/>
          </cell>
          <cell r="AG488">
            <v>0</v>
          </cell>
          <cell r="AH488" t="str">
            <v>N-EST</v>
          </cell>
          <cell r="AI488">
            <v>0</v>
          </cell>
          <cell r="AJ488" t="str">
            <v/>
          </cell>
          <cell r="AK488" t="str">
            <v/>
          </cell>
          <cell r="AM488">
            <v>0</v>
          </cell>
          <cell r="AN488" t="str">
            <v/>
          </cell>
          <cell r="AO488" t="str">
            <v>***</v>
          </cell>
          <cell r="AP488" t="str">
            <v>zzzzzz</v>
          </cell>
          <cell r="AQ488" t="b">
            <v>0</v>
          </cell>
          <cell r="AR488" t="b">
            <v>0</v>
          </cell>
          <cell r="AS488">
            <v>1</v>
          </cell>
          <cell r="AT488">
            <v>0</v>
          </cell>
          <cell r="AU488">
            <v>1</v>
          </cell>
          <cell r="AV488">
            <v>0</v>
          </cell>
          <cell r="AW488" t="b">
            <v>0</v>
          </cell>
          <cell r="AX488" t="str">
            <v/>
          </cell>
          <cell r="AY488" t="b">
            <v>0</v>
          </cell>
          <cell r="AZ488" t="b">
            <v>0</v>
          </cell>
          <cell r="BA488">
            <v>0</v>
          </cell>
          <cell r="BB488">
            <v>120</v>
          </cell>
          <cell r="BC488">
            <v>90</v>
          </cell>
          <cell r="BD488" t="str">
            <v>LIB</v>
          </cell>
          <cell r="BE488" t="str">
            <v>LIB</v>
          </cell>
          <cell r="BF488">
            <v>1</v>
          </cell>
          <cell r="BG488">
            <v>0</v>
          </cell>
          <cell r="BH488" t="str">
            <v/>
          </cell>
          <cell r="BI488" t="str">
            <v/>
          </cell>
          <cell r="BJ488" t="str">
            <v/>
          </cell>
          <cell r="BK488" t="str">
            <v/>
          </cell>
          <cell r="BL488">
            <v>140</v>
          </cell>
          <cell r="BM488">
            <v>511</v>
          </cell>
          <cell r="BN488">
            <v>190</v>
          </cell>
          <cell r="BO488">
            <v>1978</v>
          </cell>
          <cell r="BP488">
            <v>0</v>
          </cell>
          <cell r="BQ488">
            <v>2819</v>
          </cell>
        </row>
        <row r="489">
          <cell r="A489" t="str">
            <v>298000020803</v>
          </cell>
          <cell r="B489" t="str">
            <v/>
          </cell>
          <cell r="C489" t="str">
            <v/>
          </cell>
          <cell r="D489" t="str">
            <v>B0RRAR</v>
          </cell>
          <cell r="E489" t="str">
            <v/>
          </cell>
          <cell r="F489" t="str">
            <v>SC</v>
          </cell>
          <cell r="G489" t="str">
            <v>01</v>
          </cell>
          <cell r="H489" t="str">
            <v>04</v>
          </cell>
          <cell r="I489" t="b">
            <v>1</v>
          </cell>
          <cell r="J489" t="b">
            <v>0</v>
          </cell>
          <cell r="K489" t="b">
            <v>0</v>
          </cell>
          <cell r="L489" t="str">
            <v>Compra</v>
          </cell>
          <cell r="M489" t="str">
            <v>N</v>
          </cell>
          <cell r="N489" t="b">
            <v>0</v>
          </cell>
          <cell r="O489">
            <v>0</v>
          </cell>
          <cell r="P489" t="b">
            <v>0</v>
          </cell>
          <cell r="Q489" t="str">
            <v>INTERNO</v>
          </cell>
          <cell r="R489">
            <v>0</v>
          </cell>
          <cell r="S489" t="str">
            <v/>
          </cell>
          <cell r="T489">
            <v>0</v>
          </cell>
          <cell r="U489" t="str">
            <v/>
          </cell>
          <cell r="V489">
            <v>0</v>
          </cell>
          <cell r="W489" t="str">
            <v/>
          </cell>
          <cell r="X489">
            <v>0</v>
          </cell>
          <cell r="Y489" t="str">
            <v/>
          </cell>
          <cell r="Z489" t="str">
            <v/>
          </cell>
          <cell r="AA489" t="str">
            <v>Fracci</v>
          </cell>
          <cell r="AB489">
            <v>0</v>
          </cell>
          <cell r="AC489" t="str">
            <v/>
          </cell>
          <cell r="AD489" t="str">
            <v/>
          </cell>
          <cell r="AE489" t="str">
            <v/>
          </cell>
          <cell r="AF489" t="str">
            <v/>
          </cell>
          <cell r="AG489">
            <v>0</v>
          </cell>
          <cell r="AH489" t="str">
            <v>N-EST</v>
          </cell>
          <cell r="AI489">
            <v>0</v>
          </cell>
          <cell r="AJ489" t="str">
            <v/>
          </cell>
          <cell r="AK489" t="str">
            <v/>
          </cell>
          <cell r="AM489">
            <v>0</v>
          </cell>
          <cell r="AN489" t="str">
            <v/>
          </cell>
          <cell r="AO489" t="str">
            <v>***</v>
          </cell>
          <cell r="AP489" t="str">
            <v>zzzzzz</v>
          </cell>
          <cell r="AQ489" t="b">
            <v>0</v>
          </cell>
          <cell r="AR489" t="b">
            <v>0</v>
          </cell>
          <cell r="AS489">
            <v>1</v>
          </cell>
          <cell r="AT489">
            <v>0</v>
          </cell>
          <cell r="AU489">
            <v>1</v>
          </cell>
          <cell r="AV489">
            <v>0</v>
          </cell>
          <cell r="AW489" t="b">
            <v>0</v>
          </cell>
          <cell r="AX489" t="str">
            <v/>
          </cell>
          <cell r="AY489" t="b">
            <v>0</v>
          </cell>
          <cell r="AZ489" t="b">
            <v>0</v>
          </cell>
          <cell r="BA489">
            <v>0</v>
          </cell>
          <cell r="BB489">
            <v>120</v>
          </cell>
          <cell r="BC489">
            <v>90</v>
          </cell>
          <cell r="BD489" t="str">
            <v>LIB</v>
          </cell>
          <cell r="BE489" t="str">
            <v>LIB</v>
          </cell>
          <cell r="BF489">
            <v>1</v>
          </cell>
          <cell r="BG489">
            <v>0</v>
          </cell>
          <cell r="BH489" t="str">
            <v/>
          </cell>
          <cell r="BI489" t="str">
            <v/>
          </cell>
          <cell r="BJ489" t="str">
            <v/>
          </cell>
          <cell r="BK489" t="str">
            <v/>
          </cell>
          <cell r="BL489">
            <v>140</v>
          </cell>
          <cell r="BM489">
            <v>511</v>
          </cell>
          <cell r="BN489">
            <v>190</v>
          </cell>
          <cell r="BO489">
            <v>1978</v>
          </cell>
          <cell r="BP489">
            <v>0</v>
          </cell>
          <cell r="BQ489">
            <v>2819</v>
          </cell>
        </row>
        <row r="490">
          <cell r="A490" t="str">
            <v>298000020804</v>
          </cell>
          <cell r="B490" t="str">
            <v/>
          </cell>
          <cell r="C490" t="str">
            <v/>
          </cell>
          <cell r="D490" t="str">
            <v>B0RRAR</v>
          </cell>
          <cell r="E490" t="str">
            <v/>
          </cell>
          <cell r="F490" t="str">
            <v>SC</v>
          </cell>
          <cell r="G490" t="str">
            <v>01</v>
          </cell>
          <cell r="H490" t="str">
            <v>04</v>
          </cell>
          <cell r="I490" t="b">
            <v>1</v>
          </cell>
          <cell r="J490" t="b">
            <v>0</v>
          </cell>
          <cell r="K490" t="b">
            <v>0</v>
          </cell>
          <cell r="L490" t="str">
            <v>Compra</v>
          </cell>
          <cell r="M490" t="str">
            <v>N</v>
          </cell>
          <cell r="N490" t="b">
            <v>0</v>
          </cell>
          <cell r="O490">
            <v>0</v>
          </cell>
          <cell r="P490" t="b">
            <v>0</v>
          </cell>
          <cell r="Q490" t="str">
            <v>INTERNO</v>
          </cell>
          <cell r="R490">
            <v>0</v>
          </cell>
          <cell r="S490" t="str">
            <v/>
          </cell>
          <cell r="T490">
            <v>0</v>
          </cell>
          <cell r="U490" t="str">
            <v/>
          </cell>
          <cell r="V490">
            <v>0</v>
          </cell>
          <cell r="W490" t="str">
            <v/>
          </cell>
          <cell r="X490">
            <v>0</v>
          </cell>
          <cell r="Y490" t="str">
            <v/>
          </cell>
          <cell r="Z490" t="str">
            <v/>
          </cell>
          <cell r="AA490" t="str">
            <v>Fracci</v>
          </cell>
          <cell r="AB490">
            <v>0</v>
          </cell>
          <cell r="AC490" t="str">
            <v/>
          </cell>
          <cell r="AD490" t="str">
            <v/>
          </cell>
          <cell r="AE490" t="str">
            <v/>
          </cell>
          <cell r="AF490" t="str">
            <v/>
          </cell>
          <cell r="AG490">
            <v>0</v>
          </cell>
          <cell r="AH490" t="str">
            <v>N-EST</v>
          </cell>
          <cell r="AI490">
            <v>0</v>
          </cell>
          <cell r="AJ490" t="str">
            <v/>
          </cell>
          <cell r="AK490" t="str">
            <v/>
          </cell>
          <cell r="AM490">
            <v>0</v>
          </cell>
          <cell r="AN490" t="str">
            <v/>
          </cell>
          <cell r="AO490" t="str">
            <v>***</v>
          </cell>
          <cell r="AP490" t="str">
            <v>zzzzzz</v>
          </cell>
          <cell r="AQ490" t="b">
            <v>0</v>
          </cell>
          <cell r="AR490" t="b">
            <v>0</v>
          </cell>
          <cell r="AS490">
            <v>1</v>
          </cell>
          <cell r="AT490">
            <v>0</v>
          </cell>
          <cell r="AU490">
            <v>1</v>
          </cell>
          <cell r="AV490">
            <v>0</v>
          </cell>
          <cell r="AW490" t="b">
            <v>0</v>
          </cell>
          <cell r="AX490" t="str">
            <v/>
          </cell>
          <cell r="AY490" t="b">
            <v>0</v>
          </cell>
          <cell r="AZ490" t="b">
            <v>0</v>
          </cell>
          <cell r="BA490">
            <v>0</v>
          </cell>
          <cell r="BB490">
            <v>120</v>
          </cell>
          <cell r="BC490">
            <v>90</v>
          </cell>
          <cell r="BD490" t="str">
            <v>LIB</v>
          </cell>
          <cell r="BE490" t="str">
            <v>LIB</v>
          </cell>
          <cell r="BF490">
            <v>1</v>
          </cell>
          <cell r="BG490">
            <v>0</v>
          </cell>
          <cell r="BH490" t="str">
            <v/>
          </cell>
          <cell r="BI490" t="str">
            <v/>
          </cell>
          <cell r="BJ490" t="str">
            <v/>
          </cell>
          <cell r="BK490" t="str">
            <v/>
          </cell>
          <cell r="BL490">
            <v>140</v>
          </cell>
          <cell r="BM490">
            <v>511</v>
          </cell>
          <cell r="BN490">
            <v>190</v>
          </cell>
          <cell r="BO490">
            <v>1978</v>
          </cell>
          <cell r="BP490">
            <v>0</v>
          </cell>
          <cell r="BQ490">
            <v>2819</v>
          </cell>
        </row>
        <row r="491">
          <cell r="A491" t="str">
            <v>298000020805</v>
          </cell>
          <cell r="B491" t="str">
            <v/>
          </cell>
          <cell r="C491" t="str">
            <v/>
          </cell>
          <cell r="D491" t="str">
            <v>B0RRAR</v>
          </cell>
          <cell r="E491" t="str">
            <v/>
          </cell>
          <cell r="F491" t="str">
            <v>SC</v>
          </cell>
          <cell r="G491" t="str">
            <v>01</v>
          </cell>
          <cell r="H491" t="str">
            <v>04</v>
          </cell>
          <cell r="I491" t="b">
            <v>1</v>
          </cell>
          <cell r="J491" t="b">
            <v>0</v>
          </cell>
          <cell r="K491" t="b">
            <v>0</v>
          </cell>
          <cell r="L491" t="str">
            <v>Compra</v>
          </cell>
          <cell r="M491" t="str">
            <v>N</v>
          </cell>
          <cell r="N491" t="b">
            <v>0</v>
          </cell>
          <cell r="O491">
            <v>0</v>
          </cell>
          <cell r="P491" t="b">
            <v>0</v>
          </cell>
          <cell r="Q491" t="str">
            <v>INTERNO</v>
          </cell>
          <cell r="R491">
            <v>0</v>
          </cell>
          <cell r="S491" t="str">
            <v/>
          </cell>
          <cell r="T491">
            <v>0</v>
          </cell>
          <cell r="U491" t="str">
            <v/>
          </cell>
          <cell r="V491">
            <v>0</v>
          </cell>
          <cell r="W491" t="str">
            <v/>
          </cell>
          <cell r="X491">
            <v>0</v>
          </cell>
          <cell r="Y491" t="str">
            <v/>
          </cell>
          <cell r="Z491" t="str">
            <v/>
          </cell>
          <cell r="AA491" t="str">
            <v>Fracci</v>
          </cell>
          <cell r="AB491">
            <v>0</v>
          </cell>
          <cell r="AC491" t="str">
            <v/>
          </cell>
          <cell r="AD491" t="str">
            <v/>
          </cell>
          <cell r="AE491" t="str">
            <v/>
          </cell>
          <cell r="AF491" t="str">
            <v/>
          </cell>
          <cell r="AG491">
            <v>0</v>
          </cell>
          <cell r="AH491" t="str">
            <v>N-EST</v>
          </cell>
          <cell r="AI491">
            <v>0</v>
          </cell>
          <cell r="AJ491" t="str">
            <v/>
          </cell>
          <cell r="AK491" t="str">
            <v/>
          </cell>
          <cell r="AM491">
            <v>0</v>
          </cell>
          <cell r="AN491" t="str">
            <v/>
          </cell>
          <cell r="AO491" t="str">
            <v>***</v>
          </cell>
          <cell r="AP491" t="str">
            <v>zzzzzz</v>
          </cell>
          <cell r="AQ491" t="b">
            <v>0</v>
          </cell>
          <cell r="AR491" t="b">
            <v>0</v>
          </cell>
          <cell r="AS491">
            <v>1</v>
          </cell>
          <cell r="AT491">
            <v>0</v>
          </cell>
          <cell r="AU491">
            <v>1</v>
          </cell>
          <cell r="AV491">
            <v>0</v>
          </cell>
          <cell r="AW491" t="b">
            <v>0</v>
          </cell>
          <cell r="AX491" t="str">
            <v/>
          </cell>
          <cell r="AY491" t="b">
            <v>0</v>
          </cell>
          <cell r="AZ491" t="b">
            <v>0</v>
          </cell>
          <cell r="BA491">
            <v>0</v>
          </cell>
          <cell r="BB491">
            <v>120</v>
          </cell>
          <cell r="BC491">
            <v>90</v>
          </cell>
          <cell r="BD491" t="str">
            <v>LIB</v>
          </cell>
          <cell r="BE491" t="str">
            <v>LIB</v>
          </cell>
          <cell r="BF491">
            <v>1</v>
          </cell>
          <cell r="BG491">
            <v>0</v>
          </cell>
          <cell r="BH491" t="str">
            <v/>
          </cell>
          <cell r="BI491" t="str">
            <v/>
          </cell>
          <cell r="BJ491" t="str">
            <v/>
          </cell>
          <cell r="BK491" t="str">
            <v/>
          </cell>
          <cell r="BL491">
            <v>140</v>
          </cell>
          <cell r="BM491">
            <v>511</v>
          </cell>
          <cell r="BN491">
            <v>190</v>
          </cell>
          <cell r="BO491">
            <v>1978</v>
          </cell>
          <cell r="BP491">
            <v>0</v>
          </cell>
          <cell r="BQ491">
            <v>2819</v>
          </cell>
        </row>
        <row r="492">
          <cell r="A492" t="str">
            <v>298000020806</v>
          </cell>
          <cell r="B492" t="str">
            <v/>
          </cell>
          <cell r="C492" t="str">
            <v/>
          </cell>
          <cell r="D492" t="str">
            <v>B0RRAR</v>
          </cell>
          <cell r="E492" t="str">
            <v/>
          </cell>
          <cell r="F492" t="str">
            <v>SC</v>
          </cell>
          <cell r="G492" t="str">
            <v>01</v>
          </cell>
          <cell r="H492" t="str">
            <v>04</v>
          </cell>
          <cell r="I492" t="b">
            <v>1</v>
          </cell>
          <cell r="J492" t="b">
            <v>0</v>
          </cell>
          <cell r="K492" t="b">
            <v>0</v>
          </cell>
          <cell r="L492" t="str">
            <v>Compra</v>
          </cell>
          <cell r="M492" t="str">
            <v>N</v>
          </cell>
          <cell r="N492" t="b">
            <v>0</v>
          </cell>
          <cell r="O492">
            <v>0</v>
          </cell>
          <cell r="P492" t="b">
            <v>0</v>
          </cell>
          <cell r="Q492" t="str">
            <v>INTERNO</v>
          </cell>
          <cell r="R492">
            <v>0</v>
          </cell>
          <cell r="S492" t="str">
            <v/>
          </cell>
          <cell r="T492">
            <v>0</v>
          </cell>
          <cell r="U492" t="str">
            <v/>
          </cell>
          <cell r="V492">
            <v>0</v>
          </cell>
          <cell r="W492" t="str">
            <v/>
          </cell>
          <cell r="X492">
            <v>0</v>
          </cell>
          <cell r="Y492" t="str">
            <v/>
          </cell>
          <cell r="Z492" t="str">
            <v/>
          </cell>
          <cell r="AA492" t="str">
            <v>Fracci</v>
          </cell>
          <cell r="AB492">
            <v>0</v>
          </cell>
          <cell r="AC492" t="str">
            <v/>
          </cell>
          <cell r="AD492" t="str">
            <v/>
          </cell>
          <cell r="AE492" t="str">
            <v/>
          </cell>
          <cell r="AF492" t="str">
            <v/>
          </cell>
          <cell r="AG492">
            <v>0</v>
          </cell>
          <cell r="AH492" t="str">
            <v>N-EST</v>
          </cell>
          <cell r="AI492">
            <v>0</v>
          </cell>
          <cell r="AJ492" t="str">
            <v/>
          </cell>
          <cell r="AK492" t="str">
            <v/>
          </cell>
          <cell r="AM492">
            <v>0</v>
          </cell>
          <cell r="AN492" t="str">
            <v/>
          </cell>
          <cell r="AO492" t="str">
            <v>***</v>
          </cell>
          <cell r="AP492" t="str">
            <v>zzzzzz</v>
          </cell>
          <cell r="AQ492" t="b">
            <v>0</v>
          </cell>
          <cell r="AR492" t="b">
            <v>0</v>
          </cell>
          <cell r="AS492">
            <v>1</v>
          </cell>
          <cell r="AT492">
            <v>0</v>
          </cell>
          <cell r="AU492">
            <v>1</v>
          </cell>
          <cell r="AV492">
            <v>0</v>
          </cell>
          <cell r="AW492" t="b">
            <v>0</v>
          </cell>
          <cell r="AX492" t="str">
            <v/>
          </cell>
          <cell r="AY492" t="b">
            <v>0</v>
          </cell>
          <cell r="AZ492" t="b">
            <v>0</v>
          </cell>
          <cell r="BA492">
            <v>0</v>
          </cell>
          <cell r="BB492">
            <v>120</v>
          </cell>
          <cell r="BC492">
            <v>90</v>
          </cell>
          <cell r="BD492" t="str">
            <v>LIB</v>
          </cell>
          <cell r="BE492" t="str">
            <v>LIB</v>
          </cell>
          <cell r="BF492">
            <v>1</v>
          </cell>
          <cell r="BG492">
            <v>0</v>
          </cell>
          <cell r="BH492" t="str">
            <v/>
          </cell>
          <cell r="BI492" t="str">
            <v/>
          </cell>
          <cell r="BJ492" t="str">
            <v/>
          </cell>
          <cell r="BK492" t="str">
            <v/>
          </cell>
          <cell r="BL492">
            <v>140</v>
          </cell>
          <cell r="BM492">
            <v>511</v>
          </cell>
          <cell r="BN492">
            <v>190</v>
          </cell>
          <cell r="BO492">
            <v>1978</v>
          </cell>
          <cell r="BP492">
            <v>0</v>
          </cell>
          <cell r="BQ492">
            <v>2819</v>
          </cell>
        </row>
        <row r="493">
          <cell r="A493" t="str">
            <v>298000020807</v>
          </cell>
          <cell r="B493" t="str">
            <v/>
          </cell>
          <cell r="C493" t="str">
            <v/>
          </cell>
          <cell r="D493" t="str">
            <v>B0RRAR</v>
          </cell>
          <cell r="E493" t="str">
            <v/>
          </cell>
          <cell r="F493" t="str">
            <v>SC</v>
          </cell>
          <cell r="G493" t="str">
            <v>01</v>
          </cell>
          <cell r="H493" t="str">
            <v>04</v>
          </cell>
          <cell r="I493" t="b">
            <v>1</v>
          </cell>
          <cell r="J493" t="b">
            <v>0</v>
          </cell>
          <cell r="K493" t="b">
            <v>0</v>
          </cell>
          <cell r="L493" t="str">
            <v>Compra</v>
          </cell>
          <cell r="M493" t="str">
            <v>N</v>
          </cell>
          <cell r="N493" t="b">
            <v>0</v>
          </cell>
          <cell r="O493">
            <v>0</v>
          </cell>
          <cell r="P493" t="b">
            <v>0</v>
          </cell>
          <cell r="Q493" t="str">
            <v>INTERNO</v>
          </cell>
          <cell r="R493">
            <v>0</v>
          </cell>
          <cell r="S493" t="str">
            <v/>
          </cell>
          <cell r="T493">
            <v>0</v>
          </cell>
          <cell r="U493" t="str">
            <v/>
          </cell>
          <cell r="V493">
            <v>0</v>
          </cell>
          <cell r="W493" t="str">
            <v/>
          </cell>
          <cell r="X493">
            <v>0</v>
          </cell>
          <cell r="Y493" t="str">
            <v/>
          </cell>
          <cell r="Z493" t="str">
            <v/>
          </cell>
          <cell r="AA493" t="str">
            <v>Fracci</v>
          </cell>
          <cell r="AB493">
            <v>0</v>
          </cell>
          <cell r="AC493" t="str">
            <v/>
          </cell>
          <cell r="AD493" t="str">
            <v/>
          </cell>
          <cell r="AE493" t="str">
            <v/>
          </cell>
          <cell r="AF493" t="str">
            <v/>
          </cell>
          <cell r="AG493">
            <v>0</v>
          </cell>
          <cell r="AH493" t="str">
            <v>N-EST</v>
          </cell>
          <cell r="AI493">
            <v>0</v>
          </cell>
          <cell r="AJ493" t="str">
            <v/>
          </cell>
          <cell r="AK493" t="str">
            <v/>
          </cell>
          <cell r="AM493">
            <v>0</v>
          </cell>
          <cell r="AN493" t="str">
            <v/>
          </cell>
          <cell r="AO493" t="str">
            <v>***</v>
          </cell>
          <cell r="AP493" t="str">
            <v>zzzzzz</v>
          </cell>
          <cell r="AQ493" t="b">
            <v>0</v>
          </cell>
          <cell r="AR493" t="b">
            <v>0</v>
          </cell>
          <cell r="AS493">
            <v>1</v>
          </cell>
          <cell r="AT493">
            <v>0</v>
          </cell>
          <cell r="AU493">
            <v>1</v>
          </cell>
          <cell r="AV493">
            <v>0</v>
          </cell>
          <cell r="AW493" t="b">
            <v>0</v>
          </cell>
          <cell r="AX493" t="str">
            <v/>
          </cell>
          <cell r="AY493" t="b">
            <v>0</v>
          </cell>
          <cell r="AZ493" t="b">
            <v>0</v>
          </cell>
          <cell r="BA493">
            <v>0</v>
          </cell>
          <cell r="BB493">
            <v>120</v>
          </cell>
          <cell r="BC493">
            <v>90</v>
          </cell>
          <cell r="BD493" t="str">
            <v>LIB</v>
          </cell>
          <cell r="BE493" t="str">
            <v>LIB</v>
          </cell>
          <cell r="BF493">
            <v>1</v>
          </cell>
          <cell r="BG493">
            <v>0</v>
          </cell>
          <cell r="BH493" t="str">
            <v/>
          </cell>
          <cell r="BI493" t="str">
            <v/>
          </cell>
          <cell r="BJ493" t="str">
            <v/>
          </cell>
          <cell r="BK493" t="str">
            <v/>
          </cell>
          <cell r="BL493">
            <v>140</v>
          </cell>
          <cell r="BM493">
            <v>511</v>
          </cell>
          <cell r="BN493">
            <v>190</v>
          </cell>
          <cell r="BO493">
            <v>1978</v>
          </cell>
          <cell r="BP493">
            <v>0</v>
          </cell>
          <cell r="BQ493">
            <v>2819</v>
          </cell>
        </row>
        <row r="494">
          <cell r="A494" t="str">
            <v>298000020810</v>
          </cell>
          <cell r="B494" t="str">
            <v>RE-H</v>
          </cell>
          <cell r="C494" t="str">
            <v/>
          </cell>
          <cell r="D494" t="str">
            <v>FR Relleno de Humita</v>
          </cell>
          <cell r="E494" t="str">
            <v>RE-H</v>
          </cell>
          <cell r="F494" t="str">
            <v>SC</v>
          </cell>
          <cell r="G494" t="str">
            <v>UN</v>
          </cell>
          <cell r="H494" t="str">
            <v>04</v>
          </cell>
          <cell r="I494" t="b">
            <v>1</v>
          </cell>
          <cell r="J494" t="b">
            <v>1</v>
          </cell>
          <cell r="K494" t="b">
            <v>0</v>
          </cell>
          <cell r="L494" t="str">
            <v>Compra</v>
          </cell>
          <cell r="M494" t="str">
            <v>N</v>
          </cell>
          <cell r="N494" t="b">
            <v>0</v>
          </cell>
          <cell r="O494">
            <v>0</v>
          </cell>
          <cell r="P494" t="b">
            <v>0</v>
          </cell>
          <cell r="Q494" t="str">
            <v>INTERNO</v>
          </cell>
          <cell r="R494">
            <v>0</v>
          </cell>
          <cell r="S494" t="str">
            <v/>
          </cell>
          <cell r="T494">
            <v>0</v>
          </cell>
          <cell r="U494" t="str">
            <v/>
          </cell>
          <cell r="V494">
            <v>0</v>
          </cell>
          <cell r="W494" t="str">
            <v/>
          </cell>
          <cell r="X494">
            <v>0</v>
          </cell>
          <cell r="Y494" t="str">
            <v/>
          </cell>
          <cell r="Z494" t="str">
            <v/>
          </cell>
          <cell r="AA494" t="str">
            <v>Fracc</v>
          </cell>
          <cell r="AB494">
            <v>0</v>
          </cell>
          <cell r="AC494" t="str">
            <v/>
          </cell>
          <cell r="AD494" t="str">
            <v/>
          </cell>
          <cell r="AE494" t="str">
            <v/>
          </cell>
          <cell r="AF494" t="str">
            <v/>
          </cell>
          <cell r="AG494">
            <v>0</v>
          </cell>
          <cell r="AH494" t="str">
            <v>N-EST</v>
          </cell>
          <cell r="AI494">
            <v>0</v>
          </cell>
          <cell r="AJ494" t="str">
            <v/>
          </cell>
          <cell r="AK494" t="str">
            <v/>
          </cell>
          <cell r="AM494">
            <v>0</v>
          </cell>
          <cell r="AN494" t="str">
            <v>UN</v>
          </cell>
          <cell r="AO494" t="str">
            <v>***</v>
          </cell>
          <cell r="AP494" t="str">
            <v>zzzzzz</v>
          </cell>
          <cell r="AQ494" t="b">
            <v>0</v>
          </cell>
          <cell r="AR494" t="b">
            <v>0</v>
          </cell>
          <cell r="AS494">
            <v>1</v>
          </cell>
          <cell r="AT494">
            <v>0</v>
          </cell>
          <cell r="AU494">
            <v>1</v>
          </cell>
          <cell r="AV494">
            <v>0</v>
          </cell>
          <cell r="AW494" t="b">
            <v>0</v>
          </cell>
          <cell r="AX494" t="str">
            <v/>
          </cell>
          <cell r="AY494" t="b">
            <v>0</v>
          </cell>
          <cell r="AZ494" t="b">
            <v>0</v>
          </cell>
          <cell r="BA494">
            <v>0</v>
          </cell>
          <cell r="BB494">
            <v>120</v>
          </cell>
          <cell r="BC494">
            <v>90</v>
          </cell>
          <cell r="BD494" t="str">
            <v>LIB</v>
          </cell>
          <cell r="BE494" t="str">
            <v>LIB</v>
          </cell>
          <cell r="BF494">
            <v>1</v>
          </cell>
          <cell r="BG494">
            <v>0</v>
          </cell>
          <cell r="BH494" t="str">
            <v/>
          </cell>
          <cell r="BI494" t="str">
            <v/>
          </cell>
          <cell r="BJ494" t="str">
            <v/>
          </cell>
          <cell r="BK494" t="str">
            <v/>
          </cell>
          <cell r="BL494">
            <v>140</v>
          </cell>
          <cell r="BM494">
            <v>511</v>
          </cell>
          <cell r="BN494">
            <v>190</v>
          </cell>
          <cell r="BO494">
            <v>1978</v>
          </cell>
          <cell r="BP494">
            <v>0</v>
          </cell>
          <cell r="BQ494">
            <v>2819</v>
          </cell>
        </row>
        <row r="495">
          <cell r="A495" t="str">
            <v>298000020811</v>
          </cell>
          <cell r="B495" t="str">
            <v>F1-RE-H</v>
          </cell>
          <cell r="C495" t="str">
            <v/>
          </cell>
          <cell r="D495" t="str">
            <v>FR Relleno de Humita F1</v>
          </cell>
          <cell r="E495" t="str">
            <v>F1-RE-H</v>
          </cell>
          <cell r="F495" t="str">
            <v>SC</v>
          </cell>
          <cell r="G495" t="str">
            <v>UN</v>
          </cell>
          <cell r="H495" t="str">
            <v>04</v>
          </cell>
          <cell r="I495" t="b">
            <v>1</v>
          </cell>
          <cell r="J495" t="b">
            <v>1</v>
          </cell>
          <cell r="K495" t="b">
            <v>0</v>
          </cell>
          <cell r="L495" t="str">
            <v>Compra</v>
          </cell>
          <cell r="M495" t="str">
            <v>N</v>
          </cell>
          <cell r="N495" t="b">
            <v>0</v>
          </cell>
          <cell r="O495">
            <v>0</v>
          </cell>
          <cell r="P495" t="b">
            <v>0</v>
          </cell>
          <cell r="Q495" t="str">
            <v>INTERNO</v>
          </cell>
          <cell r="R495">
            <v>0</v>
          </cell>
          <cell r="S495" t="str">
            <v/>
          </cell>
          <cell r="T495">
            <v>0</v>
          </cell>
          <cell r="U495" t="str">
            <v/>
          </cell>
          <cell r="V495">
            <v>0</v>
          </cell>
          <cell r="W495" t="str">
            <v/>
          </cell>
          <cell r="X495">
            <v>0</v>
          </cell>
          <cell r="Y495" t="str">
            <v/>
          </cell>
          <cell r="Z495" t="str">
            <v/>
          </cell>
          <cell r="AA495" t="str">
            <v>Fracc</v>
          </cell>
          <cell r="AB495">
            <v>0</v>
          </cell>
          <cell r="AC495" t="str">
            <v/>
          </cell>
          <cell r="AD495" t="str">
            <v/>
          </cell>
          <cell r="AE495" t="str">
            <v/>
          </cell>
          <cell r="AF495" t="str">
            <v/>
          </cell>
          <cell r="AG495">
            <v>0</v>
          </cell>
          <cell r="AH495" t="str">
            <v>N-EST</v>
          </cell>
          <cell r="AI495">
            <v>0</v>
          </cell>
          <cell r="AJ495" t="str">
            <v/>
          </cell>
          <cell r="AK495" t="str">
            <v/>
          </cell>
          <cell r="AM495">
            <v>0</v>
          </cell>
          <cell r="AN495" t="str">
            <v>UN</v>
          </cell>
          <cell r="AO495" t="str">
            <v>***</v>
          </cell>
          <cell r="AP495" t="str">
            <v>zzzzzz</v>
          </cell>
          <cell r="AQ495" t="b">
            <v>0</v>
          </cell>
          <cell r="AR495" t="b">
            <v>0</v>
          </cell>
          <cell r="AS495">
            <v>1</v>
          </cell>
          <cell r="AT495">
            <v>0</v>
          </cell>
          <cell r="AU495">
            <v>1</v>
          </cell>
          <cell r="AV495">
            <v>0</v>
          </cell>
          <cell r="AW495" t="b">
            <v>0</v>
          </cell>
          <cell r="AX495" t="str">
            <v/>
          </cell>
          <cell r="AY495" t="b">
            <v>0</v>
          </cell>
          <cell r="AZ495" t="b">
            <v>0</v>
          </cell>
          <cell r="BA495">
            <v>0</v>
          </cell>
          <cell r="BB495">
            <v>120</v>
          </cell>
          <cell r="BC495">
            <v>90</v>
          </cell>
          <cell r="BD495" t="str">
            <v>LIB</v>
          </cell>
          <cell r="BE495" t="str">
            <v>LIB</v>
          </cell>
          <cell r="BF495">
            <v>1</v>
          </cell>
          <cell r="BG495">
            <v>0</v>
          </cell>
          <cell r="BH495" t="str">
            <v/>
          </cell>
          <cell r="BI495" t="str">
            <v/>
          </cell>
          <cell r="BJ495" t="str">
            <v/>
          </cell>
          <cell r="BK495" t="str">
            <v/>
          </cell>
          <cell r="BL495">
            <v>140</v>
          </cell>
          <cell r="BM495">
            <v>511</v>
          </cell>
          <cell r="BN495">
            <v>190</v>
          </cell>
          <cell r="BO495">
            <v>1978</v>
          </cell>
          <cell r="BP495">
            <v>0</v>
          </cell>
          <cell r="BQ495">
            <v>2819</v>
          </cell>
        </row>
        <row r="496">
          <cell r="A496" t="str">
            <v>298000020812</v>
          </cell>
          <cell r="B496" t="str">
            <v>F2-RE-H</v>
          </cell>
          <cell r="C496" t="str">
            <v/>
          </cell>
          <cell r="D496" t="str">
            <v>FR Relleno de Humita F2</v>
          </cell>
          <cell r="E496" t="str">
            <v>F2-RE-H</v>
          </cell>
          <cell r="F496" t="str">
            <v>SC</v>
          </cell>
          <cell r="G496" t="str">
            <v>UN</v>
          </cell>
          <cell r="H496" t="str">
            <v>04</v>
          </cell>
          <cell r="I496" t="b">
            <v>1</v>
          </cell>
          <cell r="J496" t="b">
            <v>1</v>
          </cell>
          <cell r="K496" t="b">
            <v>0</v>
          </cell>
          <cell r="L496" t="str">
            <v>Compra</v>
          </cell>
          <cell r="M496" t="str">
            <v>N</v>
          </cell>
          <cell r="N496" t="b">
            <v>0</v>
          </cell>
          <cell r="O496">
            <v>0</v>
          </cell>
          <cell r="P496" t="b">
            <v>0</v>
          </cell>
          <cell r="Q496" t="str">
            <v>INTERNO</v>
          </cell>
          <cell r="R496">
            <v>0</v>
          </cell>
          <cell r="S496" t="str">
            <v/>
          </cell>
          <cell r="T496">
            <v>0</v>
          </cell>
          <cell r="U496" t="str">
            <v/>
          </cell>
          <cell r="V496">
            <v>0</v>
          </cell>
          <cell r="W496" t="str">
            <v/>
          </cell>
          <cell r="X496">
            <v>0</v>
          </cell>
          <cell r="Y496" t="str">
            <v/>
          </cell>
          <cell r="Z496" t="str">
            <v/>
          </cell>
          <cell r="AA496" t="str">
            <v>Fracc</v>
          </cell>
          <cell r="AB496">
            <v>0</v>
          </cell>
          <cell r="AC496" t="str">
            <v/>
          </cell>
          <cell r="AD496" t="str">
            <v/>
          </cell>
          <cell r="AE496" t="str">
            <v/>
          </cell>
          <cell r="AF496" t="str">
            <v/>
          </cell>
          <cell r="AG496">
            <v>0</v>
          </cell>
          <cell r="AH496" t="str">
            <v>N-EST</v>
          </cell>
          <cell r="AI496">
            <v>0</v>
          </cell>
          <cell r="AJ496" t="str">
            <v/>
          </cell>
          <cell r="AK496" t="str">
            <v/>
          </cell>
          <cell r="AM496">
            <v>0</v>
          </cell>
          <cell r="AN496" t="str">
            <v>UN</v>
          </cell>
          <cell r="AO496" t="str">
            <v>***</v>
          </cell>
          <cell r="AP496" t="str">
            <v>zzzzzz</v>
          </cell>
          <cell r="AQ496" t="b">
            <v>0</v>
          </cell>
          <cell r="AR496" t="b">
            <v>0</v>
          </cell>
          <cell r="AS496">
            <v>1</v>
          </cell>
          <cell r="AT496">
            <v>0</v>
          </cell>
          <cell r="AU496">
            <v>1</v>
          </cell>
          <cell r="AV496">
            <v>0</v>
          </cell>
          <cell r="AW496" t="b">
            <v>0</v>
          </cell>
          <cell r="AX496" t="str">
            <v/>
          </cell>
          <cell r="AY496" t="b">
            <v>0</v>
          </cell>
          <cell r="AZ496" t="b">
            <v>0</v>
          </cell>
          <cell r="BA496">
            <v>0</v>
          </cell>
          <cell r="BB496">
            <v>120</v>
          </cell>
          <cell r="BC496">
            <v>90</v>
          </cell>
          <cell r="BD496" t="str">
            <v>LIB</v>
          </cell>
          <cell r="BE496" t="str">
            <v>LIB</v>
          </cell>
          <cell r="BF496">
            <v>1</v>
          </cell>
          <cell r="BG496">
            <v>0</v>
          </cell>
          <cell r="BH496" t="str">
            <v/>
          </cell>
          <cell r="BI496" t="str">
            <v/>
          </cell>
          <cell r="BJ496" t="str">
            <v/>
          </cell>
          <cell r="BK496" t="str">
            <v/>
          </cell>
          <cell r="BL496">
            <v>140</v>
          </cell>
          <cell r="BM496">
            <v>511</v>
          </cell>
          <cell r="BN496">
            <v>190</v>
          </cell>
          <cell r="BO496">
            <v>1978</v>
          </cell>
          <cell r="BP496">
            <v>0</v>
          </cell>
          <cell r="BQ496">
            <v>2819</v>
          </cell>
        </row>
        <row r="497">
          <cell r="A497" t="str">
            <v>298000020813</v>
          </cell>
          <cell r="B497" t="str">
            <v>F3-RE-H</v>
          </cell>
          <cell r="C497" t="str">
            <v/>
          </cell>
          <cell r="D497" t="str">
            <v>FR Relleno de Humita F3</v>
          </cell>
          <cell r="E497" t="str">
            <v>F3-RE-H</v>
          </cell>
          <cell r="F497" t="str">
            <v>SC</v>
          </cell>
          <cell r="G497" t="str">
            <v>UN</v>
          </cell>
          <cell r="H497" t="str">
            <v>04</v>
          </cell>
          <cell r="I497" t="b">
            <v>1</v>
          </cell>
          <cell r="J497" t="b">
            <v>1</v>
          </cell>
          <cell r="K497" t="b">
            <v>0</v>
          </cell>
          <cell r="L497" t="str">
            <v>Compra</v>
          </cell>
          <cell r="M497" t="str">
            <v>N</v>
          </cell>
          <cell r="N497" t="b">
            <v>0</v>
          </cell>
          <cell r="O497">
            <v>0</v>
          </cell>
          <cell r="P497" t="b">
            <v>0</v>
          </cell>
          <cell r="Q497" t="str">
            <v>INTERNO</v>
          </cell>
          <cell r="R497">
            <v>0</v>
          </cell>
          <cell r="S497" t="str">
            <v/>
          </cell>
          <cell r="T497">
            <v>0</v>
          </cell>
          <cell r="U497" t="str">
            <v/>
          </cell>
          <cell r="V497">
            <v>0</v>
          </cell>
          <cell r="W497" t="str">
            <v/>
          </cell>
          <cell r="X497">
            <v>0</v>
          </cell>
          <cell r="Y497" t="str">
            <v/>
          </cell>
          <cell r="Z497" t="str">
            <v/>
          </cell>
          <cell r="AA497" t="str">
            <v>Fracc</v>
          </cell>
          <cell r="AB497">
            <v>0</v>
          </cell>
          <cell r="AC497" t="str">
            <v/>
          </cell>
          <cell r="AD497" t="str">
            <v/>
          </cell>
          <cell r="AE497" t="str">
            <v/>
          </cell>
          <cell r="AF497" t="str">
            <v/>
          </cell>
          <cell r="AG497">
            <v>0</v>
          </cell>
          <cell r="AH497" t="str">
            <v>N-EST</v>
          </cell>
          <cell r="AI497">
            <v>0</v>
          </cell>
          <cell r="AJ497" t="str">
            <v/>
          </cell>
          <cell r="AK497" t="str">
            <v/>
          </cell>
          <cell r="AM497">
            <v>0</v>
          </cell>
          <cell r="AN497" t="str">
            <v>UN</v>
          </cell>
          <cell r="AO497" t="str">
            <v>***</v>
          </cell>
          <cell r="AP497" t="str">
            <v>zzzzzz</v>
          </cell>
          <cell r="AQ497" t="b">
            <v>0</v>
          </cell>
          <cell r="AR497" t="b">
            <v>0</v>
          </cell>
          <cell r="AS497">
            <v>1</v>
          </cell>
          <cell r="AT497">
            <v>0</v>
          </cell>
          <cell r="AU497">
            <v>1</v>
          </cell>
          <cell r="AV497">
            <v>0</v>
          </cell>
          <cell r="AW497" t="b">
            <v>0</v>
          </cell>
          <cell r="AX497" t="str">
            <v/>
          </cell>
          <cell r="AY497" t="b">
            <v>0</v>
          </cell>
          <cell r="AZ497" t="b">
            <v>0</v>
          </cell>
          <cell r="BA497">
            <v>0</v>
          </cell>
          <cell r="BB497">
            <v>120</v>
          </cell>
          <cell r="BC497">
            <v>90</v>
          </cell>
          <cell r="BD497" t="str">
            <v>LIB</v>
          </cell>
          <cell r="BE497" t="str">
            <v>LIB</v>
          </cell>
          <cell r="BF497">
            <v>1</v>
          </cell>
          <cell r="BG497">
            <v>0</v>
          </cell>
          <cell r="BH497" t="str">
            <v/>
          </cell>
          <cell r="BI497" t="str">
            <v/>
          </cell>
          <cell r="BJ497" t="str">
            <v/>
          </cell>
          <cell r="BK497" t="str">
            <v/>
          </cell>
          <cell r="BL497">
            <v>140</v>
          </cell>
          <cell r="BM497">
            <v>511</v>
          </cell>
          <cell r="BN497">
            <v>190</v>
          </cell>
          <cell r="BO497">
            <v>1978</v>
          </cell>
          <cell r="BP497">
            <v>0</v>
          </cell>
          <cell r="BQ497">
            <v>2819</v>
          </cell>
        </row>
        <row r="498">
          <cell r="A498" t="str">
            <v>298000020814</v>
          </cell>
          <cell r="B498" t="str">
            <v>F4-RE-H</v>
          </cell>
          <cell r="C498" t="str">
            <v/>
          </cell>
          <cell r="D498" t="str">
            <v>FR Relleno de Humita F4</v>
          </cell>
          <cell r="E498" t="str">
            <v>F4-RE-H</v>
          </cell>
          <cell r="F498" t="str">
            <v>SC</v>
          </cell>
          <cell r="G498" t="str">
            <v>UN</v>
          </cell>
          <cell r="H498" t="str">
            <v>04</v>
          </cell>
          <cell r="I498" t="b">
            <v>1</v>
          </cell>
          <cell r="J498" t="b">
            <v>1</v>
          </cell>
          <cell r="K498" t="b">
            <v>0</v>
          </cell>
          <cell r="L498" t="str">
            <v>Compra</v>
          </cell>
          <cell r="M498" t="str">
            <v>N</v>
          </cell>
          <cell r="N498" t="b">
            <v>0</v>
          </cell>
          <cell r="O498">
            <v>0</v>
          </cell>
          <cell r="P498" t="b">
            <v>0</v>
          </cell>
          <cell r="Q498" t="str">
            <v>INTERNO</v>
          </cell>
          <cell r="R498">
            <v>0</v>
          </cell>
          <cell r="S498" t="str">
            <v/>
          </cell>
          <cell r="T498">
            <v>0</v>
          </cell>
          <cell r="U498" t="str">
            <v/>
          </cell>
          <cell r="V498">
            <v>0</v>
          </cell>
          <cell r="W498" t="str">
            <v/>
          </cell>
          <cell r="X498">
            <v>0</v>
          </cell>
          <cell r="Y498" t="str">
            <v/>
          </cell>
          <cell r="Z498" t="str">
            <v/>
          </cell>
          <cell r="AA498" t="str">
            <v>Fracc</v>
          </cell>
          <cell r="AB498">
            <v>0</v>
          </cell>
          <cell r="AC498" t="str">
            <v/>
          </cell>
          <cell r="AD498" t="str">
            <v/>
          </cell>
          <cell r="AE498" t="str">
            <v/>
          </cell>
          <cell r="AF498" t="str">
            <v/>
          </cell>
          <cell r="AG498">
            <v>0</v>
          </cell>
          <cell r="AH498" t="str">
            <v>N-EST</v>
          </cell>
          <cell r="AI498">
            <v>0</v>
          </cell>
          <cell r="AJ498" t="str">
            <v/>
          </cell>
          <cell r="AK498" t="str">
            <v/>
          </cell>
          <cell r="AM498">
            <v>0</v>
          </cell>
          <cell r="AN498" t="str">
            <v>UN</v>
          </cell>
          <cell r="AO498" t="str">
            <v>***</v>
          </cell>
          <cell r="AP498" t="str">
            <v>zzzzzz</v>
          </cell>
          <cell r="AQ498" t="b">
            <v>0</v>
          </cell>
          <cell r="AR498" t="b">
            <v>0</v>
          </cell>
          <cell r="AS498">
            <v>1</v>
          </cell>
          <cell r="AT498">
            <v>0</v>
          </cell>
          <cell r="AU498">
            <v>1</v>
          </cell>
          <cell r="AV498">
            <v>0</v>
          </cell>
          <cell r="AW498" t="b">
            <v>0</v>
          </cell>
          <cell r="AX498" t="str">
            <v/>
          </cell>
          <cell r="AY498" t="b">
            <v>0</v>
          </cell>
          <cell r="AZ498" t="b">
            <v>0</v>
          </cell>
          <cell r="BA498">
            <v>0</v>
          </cell>
          <cell r="BB498">
            <v>120</v>
          </cell>
          <cell r="BC498">
            <v>90</v>
          </cell>
          <cell r="BD498" t="str">
            <v>LIB</v>
          </cell>
          <cell r="BE498" t="str">
            <v>LIB</v>
          </cell>
          <cell r="BF498">
            <v>1</v>
          </cell>
          <cell r="BG498">
            <v>0</v>
          </cell>
          <cell r="BH498" t="str">
            <v/>
          </cell>
          <cell r="BI498" t="str">
            <v/>
          </cell>
          <cell r="BJ498" t="str">
            <v/>
          </cell>
          <cell r="BK498" t="str">
            <v/>
          </cell>
          <cell r="BL498">
            <v>140</v>
          </cell>
          <cell r="BM498">
            <v>511</v>
          </cell>
          <cell r="BN498">
            <v>190</v>
          </cell>
          <cell r="BO498">
            <v>1978</v>
          </cell>
          <cell r="BP498">
            <v>0</v>
          </cell>
          <cell r="BQ498">
            <v>2819</v>
          </cell>
        </row>
        <row r="499">
          <cell r="A499" t="str">
            <v>298000020815</v>
          </cell>
          <cell r="B499" t="str">
            <v>F5-RE-H</v>
          </cell>
          <cell r="C499" t="str">
            <v/>
          </cell>
          <cell r="D499" t="str">
            <v>FR Relleno de Humita F5</v>
          </cell>
          <cell r="E499" t="str">
            <v>F5-RE-H</v>
          </cell>
          <cell r="F499" t="str">
            <v>SC</v>
          </cell>
          <cell r="G499" t="str">
            <v>UN</v>
          </cell>
          <cell r="H499" t="str">
            <v>04</v>
          </cell>
          <cell r="I499" t="b">
            <v>1</v>
          </cell>
          <cell r="J499" t="b">
            <v>1</v>
          </cell>
          <cell r="K499" t="b">
            <v>0</v>
          </cell>
          <cell r="L499" t="str">
            <v>Compra</v>
          </cell>
          <cell r="M499" t="str">
            <v>N</v>
          </cell>
          <cell r="N499" t="b">
            <v>0</v>
          </cell>
          <cell r="O499">
            <v>0</v>
          </cell>
          <cell r="P499" t="b">
            <v>0</v>
          </cell>
          <cell r="Q499" t="str">
            <v>INTERNO</v>
          </cell>
          <cell r="R499">
            <v>0</v>
          </cell>
          <cell r="S499" t="str">
            <v/>
          </cell>
          <cell r="T499">
            <v>0</v>
          </cell>
          <cell r="U499" t="str">
            <v/>
          </cell>
          <cell r="V499">
            <v>0</v>
          </cell>
          <cell r="W499" t="str">
            <v/>
          </cell>
          <cell r="X499">
            <v>0</v>
          </cell>
          <cell r="Y499" t="str">
            <v/>
          </cell>
          <cell r="Z499" t="str">
            <v/>
          </cell>
          <cell r="AA499" t="str">
            <v>Fracc</v>
          </cell>
          <cell r="AB499">
            <v>0</v>
          </cell>
          <cell r="AC499" t="str">
            <v/>
          </cell>
          <cell r="AD499" t="str">
            <v/>
          </cell>
          <cell r="AE499" t="str">
            <v/>
          </cell>
          <cell r="AF499" t="str">
            <v/>
          </cell>
          <cell r="AG499">
            <v>0</v>
          </cell>
          <cell r="AH499" t="str">
            <v>N-EST</v>
          </cell>
          <cell r="AI499">
            <v>0</v>
          </cell>
          <cell r="AJ499" t="str">
            <v/>
          </cell>
          <cell r="AK499" t="str">
            <v/>
          </cell>
          <cell r="AM499">
            <v>0</v>
          </cell>
          <cell r="AN499" t="str">
            <v>UN</v>
          </cell>
          <cell r="AO499" t="str">
            <v>***</v>
          </cell>
          <cell r="AP499" t="str">
            <v>zzzzzz</v>
          </cell>
          <cell r="AQ499" t="b">
            <v>0</v>
          </cell>
          <cell r="AR499" t="b">
            <v>0</v>
          </cell>
          <cell r="AS499">
            <v>1</v>
          </cell>
          <cell r="AT499">
            <v>0</v>
          </cell>
          <cell r="AU499">
            <v>1</v>
          </cell>
          <cell r="AV499">
            <v>0</v>
          </cell>
          <cell r="AW499" t="b">
            <v>0</v>
          </cell>
          <cell r="AX499" t="str">
            <v/>
          </cell>
          <cell r="AY499" t="b">
            <v>0</v>
          </cell>
          <cell r="AZ499" t="b">
            <v>0</v>
          </cell>
          <cell r="BA499">
            <v>0</v>
          </cell>
          <cell r="BB499">
            <v>120</v>
          </cell>
          <cell r="BC499">
            <v>90</v>
          </cell>
          <cell r="BD499" t="str">
            <v>LIB</v>
          </cell>
          <cell r="BE499" t="str">
            <v>LIB</v>
          </cell>
          <cell r="BF499">
            <v>1</v>
          </cell>
          <cell r="BG499">
            <v>0</v>
          </cell>
          <cell r="BH499" t="str">
            <v/>
          </cell>
          <cell r="BI499" t="str">
            <v/>
          </cell>
          <cell r="BJ499" t="str">
            <v/>
          </cell>
          <cell r="BK499" t="str">
            <v/>
          </cell>
          <cell r="BL499">
            <v>140</v>
          </cell>
          <cell r="BM499">
            <v>511</v>
          </cell>
          <cell r="BN499">
            <v>190</v>
          </cell>
          <cell r="BO499">
            <v>1978</v>
          </cell>
          <cell r="BP499">
            <v>0</v>
          </cell>
          <cell r="BQ499">
            <v>2819</v>
          </cell>
        </row>
        <row r="500">
          <cell r="A500" t="str">
            <v>298000020816</v>
          </cell>
          <cell r="B500" t="str">
            <v>F6-RE-H</v>
          </cell>
          <cell r="C500" t="str">
            <v/>
          </cell>
          <cell r="D500" t="str">
            <v>FR Relleno de Humita F6</v>
          </cell>
          <cell r="E500" t="str">
            <v>F6-RE-H</v>
          </cell>
          <cell r="F500" t="str">
            <v>SC</v>
          </cell>
          <cell r="G500" t="str">
            <v>UN</v>
          </cell>
          <cell r="H500" t="str">
            <v>04</v>
          </cell>
          <cell r="I500" t="b">
            <v>1</v>
          </cell>
          <cell r="J500" t="b">
            <v>1</v>
          </cell>
          <cell r="K500" t="b">
            <v>0</v>
          </cell>
          <cell r="L500" t="str">
            <v>Compra</v>
          </cell>
          <cell r="M500" t="str">
            <v>N</v>
          </cell>
          <cell r="N500" t="b">
            <v>0</v>
          </cell>
          <cell r="O500">
            <v>0</v>
          </cell>
          <cell r="P500" t="b">
            <v>0</v>
          </cell>
          <cell r="Q500" t="str">
            <v>INTERNO</v>
          </cell>
          <cell r="R500">
            <v>0</v>
          </cell>
          <cell r="S500" t="str">
            <v/>
          </cell>
          <cell r="T500">
            <v>0</v>
          </cell>
          <cell r="U500" t="str">
            <v/>
          </cell>
          <cell r="V500">
            <v>0</v>
          </cell>
          <cell r="W500" t="str">
            <v/>
          </cell>
          <cell r="X500">
            <v>0</v>
          </cell>
          <cell r="Y500" t="str">
            <v/>
          </cell>
          <cell r="Z500" t="str">
            <v/>
          </cell>
          <cell r="AA500" t="str">
            <v>Fracc</v>
          </cell>
          <cell r="AB500">
            <v>0</v>
          </cell>
          <cell r="AC500" t="str">
            <v/>
          </cell>
          <cell r="AD500" t="str">
            <v/>
          </cell>
          <cell r="AE500" t="str">
            <v/>
          </cell>
          <cell r="AF500" t="str">
            <v/>
          </cell>
          <cell r="AG500">
            <v>0</v>
          </cell>
          <cell r="AH500" t="str">
            <v>N-EST</v>
          </cell>
          <cell r="AI500">
            <v>0</v>
          </cell>
          <cell r="AJ500" t="str">
            <v/>
          </cell>
          <cell r="AK500" t="str">
            <v/>
          </cell>
          <cell r="AM500">
            <v>0</v>
          </cell>
          <cell r="AN500" t="str">
            <v>UN</v>
          </cell>
          <cell r="AO500" t="str">
            <v>***</v>
          </cell>
          <cell r="AP500" t="str">
            <v>zzzzzz</v>
          </cell>
          <cell r="AQ500" t="b">
            <v>0</v>
          </cell>
          <cell r="AR500" t="b">
            <v>0</v>
          </cell>
          <cell r="AS500">
            <v>1</v>
          </cell>
          <cell r="AT500">
            <v>0</v>
          </cell>
          <cell r="AU500">
            <v>1</v>
          </cell>
          <cell r="AV500">
            <v>0</v>
          </cell>
          <cell r="AW500" t="b">
            <v>0</v>
          </cell>
          <cell r="AX500" t="str">
            <v/>
          </cell>
          <cell r="AY500" t="b">
            <v>0</v>
          </cell>
          <cell r="AZ500" t="b">
            <v>0</v>
          </cell>
          <cell r="BA500">
            <v>0</v>
          </cell>
          <cell r="BB500">
            <v>120</v>
          </cell>
          <cell r="BC500">
            <v>90</v>
          </cell>
          <cell r="BD500" t="str">
            <v>LIB</v>
          </cell>
          <cell r="BE500" t="str">
            <v>LIB</v>
          </cell>
          <cell r="BF500">
            <v>1</v>
          </cell>
          <cell r="BG500">
            <v>0</v>
          </cell>
          <cell r="BH500" t="str">
            <v/>
          </cell>
          <cell r="BI500" t="str">
            <v/>
          </cell>
          <cell r="BJ500" t="str">
            <v/>
          </cell>
          <cell r="BK500" t="str">
            <v/>
          </cell>
          <cell r="BL500">
            <v>140</v>
          </cell>
          <cell r="BM500">
            <v>511</v>
          </cell>
          <cell r="BN500">
            <v>190</v>
          </cell>
          <cell r="BO500">
            <v>1978</v>
          </cell>
          <cell r="BP500">
            <v>0</v>
          </cell>
          <cell r="BQ500">
            <v>2819</v>
          </cell>
        </row>
        <row r="501">
          <cell r="A501" t="str">
            <v>298000020817</v>
          </cell>
          <cell r="B501" t="str">
            <v>F7-RE-H</v>
          </cell>
          <cell r="C501" t="str">
            <v/>
          </cell>
          <cell r="D501" t="str">
            <v>FR Relleno de Humita F7</v>
          </cell>
          <cell r="E501" t="str">
            <v>F7-RE-H</v>
          </cell>
          <cell r="F501" t="str">
            <v>SC</v>
          </cell>
          <cell r="G501" t="str">
            <v>UN</v>
          </cell>
          <cell r="H501" t="str">
            <v>04</v>
          </cell>
          <cell r="I501" t="b">
            <v>1</v>
          </cell>
          <cell r="J501" t="b">
            <v>1</v>
          </cell>
          <cell r="K501" t="b">
            <v>0</v>
          </cell>
          <cell r="L501" t="str">
            <v>Compra</v>
          </cell>
          <cell r="M501" t="str">
            <v>N</v>
          </cell>
          <cell r="N501" t="b">
            <v>0</v>
          </cell>
          <cell r="O501">
            <v>0</v>
          </cell>
          <cell r="P501" t="b">
            <v>0</v>
          </cell>
          <cell r="Q501" t="str">
            <v>INTERNO</v>
          </cell>
          <cell r="R501">
            <v>0</v>
          </cell>
          <cell r="S501" t="str">
            <v/>
          </cell>
          <cell r="T501">
            <v>0</v>
          </cell>
          <cell r="U501" t="str">
            <v/>
          </cell>
          <cell r="V501">
            <v>0</v>
          </cell>
          <cell r="W501" t="str">
            <v/>
          </cell>
          <cell r="X501">
            <v>0</v>
          </cell>
          <cell r="Y501" t="str">
            <v/>
          </cell>
          <cell r="Z501" t="str">
            <v/>
          </cell>
          <cell r="AA501" t="str">
            <v>Fracc</v>
          </cell>
          <cell r="AB501">
            <v>0</v>
          </cell>
          <cell r="AC501" t="str">
            <v/>
          </cell>
          <cell r="AD501" t="str">
            <v/>
          </cell>
          <cell r="AE501" t="str">
            <v/>
          </cell>
          <cell r="AF501" t="str">
            <v/>
          </cell>
          <cell r="AG501">
            <v>0</v>
          </cell>
          <cell r="AH501" t="str">
            <v>N-EST</v>
          </cell>
          <cell r="AI501">
            <v>0</v>
          </cell>
          <cell r="AJ501" t="str">
            <v/>
          </cell>
          <cell r="AK501" t="str">
            <v/>
          </cell>
          <cell r="AM501">
            <v>0</v>
          </cell>
          <cell r="AN501" t="str">
            <v>UN</v>
          </cell>
          <cell r="AO501" t="str">
            <v>***</v>
          </cell>
          <cell r="AP501" t="str">
            <v>zzzzzz</v>
          </cell>
          <cell r="AQ501" t="b">
            <v>0</v>
          </cell>
          <cell r="AR501" t="b">
            <v>0</v>
          </cell>
          <cell r="AS501">
            <v>1</v>
          </cell>
          <cell r="AT501">
            <v>0</v>
          </cell>
          <cell r="AU501">
            <v>1</v>
          </cell>
          <cell r="AV501">
            <v>0</v>
          </cell>
          <cell r="AW501" t="b">
            <v>0</v>
          </cell>
          <cell r="AX501" t="str">
            <v/>
          </cell>
          <cell r="AY501" t="b">
            <v>0</v>
          </cell>
          <cell r="AZ501" t="b">
            <v>0</v>
          </cell>
          <cell r="BA501">
            <v>0</v>
          </cell>
          <cell r="BB501">
            <v>120</v>
          </cell>
          <cell r="BC501">
            <v>90</v>
          </cell>
          <cell r="BD501" t="str">
            <v>LIB</v>
          </cell>
          <cell r="BE501" t="str">
            <v>LIB</v>
          </cell>
          <cell r="BF501">
            <v>1</v>
          </cell>
          <cell r="BG501">
            <v>0</v>
          </cell>
          <cell r="BH501" t="str">
            <v/>
          </cell>
          <cell r="BI501" t="str">
            <v/>
          </cell>
          <cell r="BJ501" t="str">
            <v/>
          </cell>
          <cell r="BK501" t="str">
            <v/>
          </cell>
          <cell r="BL501">
            <v>140</v>
          </cell>
          <cell r="BM501">
            <v>511</v>
          </cell>
          <cell r="BN501">
            <v>190</v>
          </cell>
          <cell r="BO501">
            <v>1978</v>
          </cell>
          <cell r="BP501">
            <v>0</v>
          </cell>
          <cell r="BQ501">
            <v>2819</v>
          </cell>
        </row>
        <row r="502">
          <cell r="A502" t="str">
            <v>298000020901</v>
          </cell>
          <cell r="B502" t="str">
            <v/>
          </cell>
          <cell r="C502" t="str">
            <v/>
          </cell>
          <cell r="D502" t="str">
            <v>B0RRAR</v>
          </cell>
          <cell r="E502" t="str">
            <v/>
          </cell>
          <cell r="F502" t="str">
            <v>SC</v>
          </cell>
          <cell r="G502" t="str">
            <v>01</v>
          </cell>
          <cell r="H502" t="str">
            <v>04</v>
          </cell>
          <cell r="I502" t="b">
            <v>1</v>
          </cell>
          <cell r="J502" t="b">
            <v>0</v>
          </cell>
          <cell r="K502" t="b">
            <v>0</v>
          </cell>
          <cell r="L502" t="str">
            <v>Compra</v>
          </cell>
          <cell r="M502" t="str">
            <v>N</v>
          </cell>
          <cell r="N502" t="b">
            <v>0</v>
          </cell>
          <cell r="O502">
            <v>0</v>
          </cell>
          <cell r="P502" t="b">
            <v>0</v>
          </cell>
          <cell r="Q502" t="str">
            <v>INTERNO</v>
          </cell>
          <cell r="R502">
            <v>0</v>
          </cell>
          <cell r="S502" t="str">
            <v/>
          </cell>
          <cell r="T502">
            <v>0</v>
          </cell>
          <cell r="U502" t="str">
            <v/>
          </cell>
          <cell r="V502">
            <v>0</v>
          </cell>
          <cell r="W502" t="str">
            <v/>
          </cell>
          <cell r="X502">
            <v>0</v>
          </cell>
          <cell r="Y502" t="str">
            <v/>
          </cell>
          <cell r="Z502" t="str">
            <v/>
          </cell>
          <cell r="AA502" t="str">
            <v>Fracci</v>
          </cell>
          <cell r="AB502">
            <v>0</v>
          </cell>
          <cell r="AC502" t="str">
            <v/>
          </cell>
          <cell r="AD502" t="str">
            <v/>
          </cell>
          <cell r="AE502" t="str">
            <v/>
          </cell>
          <cell r="AF502" t="str">
            <v/>
          </cell>
          <cell r="AG502">
            <v>0</v>
          </cell>
          <cell r="AH502" t="str">
            <v>N-EST</v>
          </cell>
          <cell r="AI502">
            <v>0</v>
          </cell>
          <cell r="AJ502" t="str">
            <v/>
          </cell>
          <cell r="AK502" t="str">
            <v/>
          </cell>
          <cell r="AM502">
            <v>0</v>
          </cell>
          <cell r="AN502" t="str">
            <v/>
          </cell>
          <cell r="AO502" t="str">
            <v>***</v>
          </cell>
          <cell r="AP502" t="str">
            <v>zzzzzz</v>
          </cell>
          <cell r="AQ502" t="b">
            <v>0</v>
          </cell>
          <cell r="AR502" t="b">
            <v>0</v>
          </cell>
          <cell r="AS502">
            <v>1</v>
          </cell>
          <cell r="AT502">
            <v>0</v>
          </cell>
          <cell r="AU502">
            <v>1</v>
          </cell>
          <cell r="AV502">
            <v>0</v>
          </cell>
          <cell r="AW502" t="b">
            <v>0</v>
          </cell>
          <cell r="AX502" t="str">
            <v/>
          </cell>
          <cell r="AY502" t="b">
            <v>0</v>
          </cell>
          <cell r="AZ502" t="b">
            <v>0</v>
          </cell>
          <cell r="BA502">
            <v>0</v>
          </cell>
          <cell r="BB502">
            <v>120</v>
          </cell>
          <cell r="BC502">
            <v>90</v>
          </cell>
          <cell r="BD502" t="str">
            <v>LIB</v>
          </cell>
          <cell r="BE502" t="str">
            <v>LIB</v>
          </cell>
          <cell r="BF502">
            <v>1</v>
          </cell>
          <cell r="BG502">
            <v>0</v>
          </cell>
          <cell r="BH502" t="str">
            <v/>
          </cell>
          <cell r="BI502" t="str">
            <v/>
          </cell>
          <cell r="BJ502" t="str">
            <v/>
          </cell>
          <cell r="BK502" t="str">
            <v/>
          </cell>
          <cell r="BL502">
            <v>140</v>
          </cell>
          <cell r="BM502">
            <v>511</v>
          </cell>
          <cell r="BN502">
            <v>190</v>
          </cell>
          <cell r="BO502">
            <v>1978</v>
          </cell>
          <cell r="BP502">
            <v>0</v>
          </cell>
          <cell r="BQ502">
            <v>2819</v>
          </cell>
        </row>
        <row r="503">
          <cell r="A503" t="str">
            <v>298000020902</v>
          </cell>
          <cell r="B503" t="str">
            <v/>
          </cell>
          <cell r="C503" t="str">
            <v/>
          </cell>
          <cell r="D503" t="str">
            <v>B0RRAR</v>
          </cell>
          <cell r="E503" t="str">
            <v/>
          </cell>
          <cell r="F503" t="str">
            <v>SC</v>
          </cell>
          <cell r="G503" t="str">
            <v>01</v>
          </cell>
          <cell r="H503" t="str">
            <v>04</v>
          </cell>
          <cell r="I503" t="b">
            <v>1</v>
          </cell>
          <cell r="J503" t="b">
            <v>0</v>
          </cell>
          <cell r="K503" t="b">
            <v>0</v>
          </cell>
          <cell r="L503" t="str">
            <v>Compra</v>
          </cell>
          <cell r="M503" t="str">
            <v>N</v>
          </cell>
          <cell r="N503" t="b">
            <v>0</v>
          </cell>
          <cell r="O503">
            <v>0</v>
          </cell>
          <cell r="P503" t="b">
            <v>0</v>
          </cell>
          <cell r="Q503" t="str">
            <v>INTERNO</v>
          </cell>
          <cell r="R503">
            <v>0</v>
          </cell>
          <cell r="S503" t="str">
            <v/>
          </cell>
          <cell r="T503">
            <v>0</v>
          </cell>
          <cell r="U503" t="str">
            <v/>
          </cell>
          <cell r="V503">
            <v>0</v>
          </cell>
          <cell r="W503" t="str">
            <v/>
          </cell>
          <cell r="X503">
            <v>0</v>
          </cell>
          <cell r="Y503" t="str">
            <v/>
          </cell>
          <cell r="Z503" t="str">
            <v/>
          </cell>
          <cell r="AA503" t="str">
            <v>Fracci</v>
          </cell>
          <cell r="AB503">
            <v>0</v>
          </cell>
          <cell r="AC503" t="str">
            <v/>
          </cell>
          <cell r="AD503" t="str">
            <v/>
          </cell>
          <cell r="AE503" t="str">
            <v/>
          </cell>
          <cell r="AF503" t="str">
            <v/>
          </cell>
          <cell r="AG503">
            <v>0</v>
          </cell>
          <cell r="AH503" t="str">
            <v>N-EST</v>
          </cell>
          <cell r="AI503">
            <v>0</v>
          </cell>
          <cell r="AJ503" t="str">
            <v/>
          </cell>
          <cell r="AK503" t="str">
            <v/>
          </cell>
          <cell r="AM503">
            <v>0</v>
          </cell>
          <cell r="AN503" t="str">
            <v/>
          </cell>
          <cell r="AO503" t="str">
            <v>***</v>
          </cell>
          <cell r="AP503" t="str">
            <v>zzzzzz</v>
          </cell>
          <cell r="AQ503" t="b">
            <v>0</v>
          </cell>
          <cell r="AR503" t="b">
            <v>0</v>
          </cell>
          <cell r="AS503">
            <v>1</v>
          </cell>
          <cell r="AT503">
            <v>0</v>
          </cell>
          <cell r="AU503">
            <v>1</v>
          </cell>
          <cell r="AV503">
            <v>0</v>
          </cell>
          <cell r="AW503" t="b">
            <v>0</v>
          </cell>
          <cell r="AX503" t="str">
            <v/>
          </cell>
          <cell r="AY503" t="b">
            <v>0</v>
          </cell>
          <cell r="AZ503" t="b">
            <v>0</v>
          </cell>
          <cell r="BA503">
            <v>0</v>
          </cell>
          <cell r="BB503">
            <v>120</v>
          </cell>
          <cell r="BC503">
            <v>90</v>
          </cell>
          <cell r="BD503" t="str">
            <v>LIB</v>
          </cell>
          <cell r="BE503" t="str">
            <v>LIB</v>
          </cell>
          <cell r="BF503">
            <v>1</v>
          </cell>
          <cell r="BG503">
            <v>0</v>
          </cell>
          <cell r="BH503" t="str">
            <v/>
          </cell>
          <cell r="BI503" t="str">
            <v/>
          </cell>
          <cell r="BJ503" t="str">
            <v/>
          </cell>
          <cell r="BK503" t="str">
            <v/>
          </cell>
          <cell r="BL503">
            <v>140</v>
          </cell>
          <cell r="BM503">
            <v>511</v>
          </cell>
          <cell r="BN503">
            <v>190</v>
          </cell>
          <cell r="BO503">
            <v>1978</v>
          </cell>
          <cell r="BP503">
            <v>0</v>
          </cell>
          <cell r="BQ503">
            <v>2819</v>
          </cell>
        </row>
        <row r="504">
          <cell r="A504" t="str">
            <v>298000020903</v>
          </cell>
          <cell r="B504" t="str">
            <v/>
          </cell>
          <cell r="C504" t="str">
            <v/>
          </cell>
          <cell r="D504" t="str">
            <v>F3-REEQ3</v>
          </cell>
          <cell r="E504" t="str">
            <v/>
          </cell>
          <cell r="F504" t="str">
            <v>AR</v>
          </cell>
          <cell r="G504" t="str">
            <v>01</v>
          </cell>
          <cell r="H504" t="str">
            <v>04</v>
          </cell>
          <cell r="I504" t="b">
            <v>1</v>
          </cell>
          <cell r="J504" t="b">
            <v>0</v>
          </cell>
          <cell r="K504" t="b">
            <v>0</v>
          </cell>
          <cell r="L504" t="str">
            <v>Compra</v>
          </cell>
          <cell r="M504" t="str">
            <v>N</v>
          </cell>
          <cell r="N504" t="b">
            <v>0</v>
          </cell>
          <cell r="O504">
            <v>0</v>
          </cell>
          <cell r="P504" t="b">
            <v>0</v>
          </cell>
          <cell r="Q504" t="str">
            <v>INTERNO</v>
          </cell>
          <cell r="R504">
            <v>0</v>
          </cell>
          <cell r="S504" t="str">
            <v/>
          </cell>
          <cell r="T504">
            <v>0</v>
          </cell>
          <cell r="U504" t="str">
            <v/>
          </cell>
          <cell r="V504">
            <v>0</v>
          </cell>
          <cell r="W504" t="str">
            <v/>
          </cell>
          <cell r="X504">
            <v>0</v>
          </cell>
          <cell r="Y504" t="str">
            <v/>
          </cell>
          <cell r="Z504" t="str">
            <v/>
          </cell>
          <cell r="AA504" t="str">
            <v/>
          </cell>
          <cell r="AB504">
            <v>0</v>
          </cell>
          <cell r="AC504" t="str">
            <v/>
          </cell>
          <cell r="AD504" t="str">
            <v/>
          </cell>
          <cell r="AE504" t="str">
            <v/>
          </cell>
          <cell r="AF504" t="str">
            <v/>
          </cell>
          <cell r="AG504">
            <v>0</v>
          </cell>
          <cell r="AH504" t="str">
            <v>N-EST</v>
          </cell>
          <cell r="AI504">
            <v>0</v>
          </cell>
          <cell r="AJ504" t="str">
            <v/>
          </cell>
          <cell r="AK504" t="str">
            <v/>
          </cell>
          <cell r="AM504">
            <v>0</v>
          </cell>
          <cell r="AN504" t="str">
            <v/>
          </cell>
          <cell r="AO504" t="str">
            <v>***</v>
          </cell>
          <cell r="AP504" t="str">
            <v>zzzzzz</v>
          </cell>
          <cell r="AQ504" t="b">
            <v>0</v>
          </cell>
          <cell r="AR504" t="b">
            <v>1</v>
          </cell>
          <cell r="AS504">
            <v>0</v>
          </cell>
          <cell r="AT504">
            <v>0</v>
          </cell>
          <cell r="AU504">
            <v>1</v>
          </cell>
          <cell r="AV504">
            <v>0</v>
          </cell>
          <cell r="AW504" t="b">
            <v>0</v>
          </cell>
          <cell r="AX504" t="str">
            <v/>
          </cell>
          <cell r="AY504" t="b">
            <v>0</v>
          </cell>
          <cell r="AZ504" t="b">
            <v>0</v>
          </cell>
          <cell r="BA504">
            <v>0</v>
          </cell>
          <cell r="BB504">
            <v>120</v>
          </cell>
          <cell r="BC504">
            <v>90</v>
          </cell>
          <cell r="BD504" t="str">
            <v>LIB</v>
          </cell>
          <cell r="BE504" t="str">
            <v>LIB</v>
          </cell>
          <cell r="BF504">
            <v>1</v>
          </cell>
          <cell r="BG504">
            <v>0</v>
          </cell>
          <cell r="BH504" t="str">
            <v/>
          </cell>
          <cell r="BI504" t="str">
            <v/>
          </cell>
          <cell r="BJ504" t="str">
            <v/>
          </cell>
          <cell r="BK504" t="str">
            <v/>
          </cell>
          <cell r="BL504">
            <v>140</v>
          </cell>
          <cell r="BM504">
            <v>511</v>
          </cell>
          <cell r="BN504">
            <v>190</v>
          </cell>
          <cell r="BO504">
            <v>1978</v>
          </cell>
          <cell r="BP504">
            <v>0</v>
          </cell>
          <cell r="BQ504">
            <v>2819</v>
          </cell>
        </row>
        <row r="505">
          <cell r="A505" t="str">
            <v>298000020910</v>
          </cell>
          <cell r="B505" t="str">
            <v>RE-P</v>
          </cell>
          <cell r="C505" t="str">
            <v/>
          </cell>
          <cell r="D505" t="str">
            <v>FR Relleno de Pollo</v>
          </cell>
          <cell r="E505" t="str">
            <v>RE-P</v>
          </cell>
          <cell r="F505" t="str">
            <v>SC</v>
          </cell>
          <cell r="G505" t="str">
            <v>UN</v>
          </cell>
          <cell r="H505" t="str">
            <v>04</v>
          </cell>
          <cell r="I505" t="b">
            <v>1</v>
          </cell>
          <cell r="J505" t="b">
            <v>1</v>
          </cell>
          <cell r="K505" t="b">
            <v>0</v>
          </cell>
          <cell r="L505" t="str">
            <v>Compra</v>
          </cell>
          <cell r="M505" t="str">
            <v>N</v>
          </cell>
          <cell r="N505" t="b">
            <v>0</v>
          </cell>
          <cell r="O505">
            <v>0</v>
          </cell>
          <cell r="P505" t="b">
            <v>0</v>
          </cell>
          <cell r="Q505" t="str">
            <v>INTERNO</v>
          </cell>
          <cell r="R505">
            <v>0</v>
          </cell>
          <cell r="S505" t="str">
            <v/>
          </cell>
          <cell r="T505">
            <v>0</v>
          </cell>
          <cell r="U505" t="str">
            <v/>
          </cell>
          <cell r="V505">
            <v>0</v>
          </cell>
          <cell r="W505" t="str">
            <v/>
          </cell>
          <cell r="X505">
            <v>0</v>
          </cell>
          <cell r="Y505" t="str">
            <v/>
          </cell>
          <cell r="Z505" t="str">
            <v/>
          </cell>
          <cell r="AA505" t="str">
            <v>Fracc</v>
          </cell>
          <cell r="AB505">
            <v>0</v>
          </cell>
          <cell r="AC505" t="str">
            <v/>
          </cell>
          <cell r="AD505" t="str">
            <v/>
          </cell>
          <cell r="AE505" t="str">
            <v/>
          </cell>
          <cell r="AF505" t="str">
            <v/>
          </cell>
          <cell r="AG505">
            <v>0</v>
          </cell>
          <cell r="AH505" t="str">
            <v>N-EST</v>
          </cell>
          <cell r="AI505">
            <v>0</v>
          </cell>
          <cell r="AJ505" t="str">
            <v/>
          </cell>
          <cell r="AK505" t="str">
            <v/>
          </cell>
          <cell r="AM505">
            <v>0</v>
          </cell>
          <cell r="AN505" t="str">
            <v>UN</v>
          </cell>
          <cell r="AO505" t="str">
            <v>***</v>
          </cell>
          <cell r="AP505" t="str">
            <v>zzzzzz</v>
          </cell>
          <cell r="AQ505" t="b">
            <v>0</v>
          </cell>
          <cell r="AR505" t="b">
            <v>0</v>
          </cell>
          <cell r="AS505">
            <v>1</v>
          </cell>
          <cell r="AT505">
            <v>0</v>
          </cell>
          <cell r="AU505">
            <v>1</v>
          </cell>
          <cell r="AV505">
            <v>0</v>
          </cell>
          <cell r="AW505" t="b">
            <v>0</v>
          </cell>
          <cell r="AX505" t="str">
            <v/>
          </cell>
          <cell r="AY505" t="b">
            <v>0</v>
          </cell>
          <cell r="AZ505" t="b">
            <v>0</v>
          </cell>
          <cell r="BA505">
            <v>0</v>
          </cell>
          <cell r="BB505">
            <v>120</v>
          </cell>
          <cell r="BC505">
            <v>90</v>
          </cell>
          <cell r="BD505" t="str">
            <v>LIB</v>
          </cell>
          <cell r="BE505" t="str">
            <v>LIB</v>
          </cell>
          <cell r="BF505">
            <v>1</v>
          </cell>
          <cell r="BG505">
            <v>0</v>
          </cell>
          <cell r="BH505" t="str">
            <v/>
          </cell>
          <cell r="BI505" t="str">
            <v/>
          </cell>
          <cell r="BJ505" t="str">
            <v/>
          </cell>
          <cell r="BK505" t="str">
            <v/>
          </cell>
          <cell r="BL505">
            <v>140</v>
          </cell>
          <cell r="BM505">
            <v>511</v>
          </cell>
          <cell r="BN505">
            <v>190</v>
          </cell>
          <cell r="BO505">
            <v>1978</v>
          </cell>
          <cell r="BP505">
            <v>0</v>
          </cell>
          <cell r="BQ505">
            <v>2819</v>
          </cell>
        </row>
        <row r="506">
          <cell r="A506" t="str">
            <v>298000020911</v>
          </cell>
          <cell r="B506" t="str">
            <v>F1-RE-P</v>
          </cell>
          <cell r="C506" t="str">
            <v/>
          </cell>
          <cell r="D506" t="str">
            <v>FR Relleno de Pollo F1</v>
          </cell>
          <cell r="E506" t="str">
            <v>F1-RE-P</v>
          </cell>
          <cell r="F506" t="str">
            <v>SC</v>
          </cell>
          <cell r="G506" t="str">
            <v>UN</v>
          </cell>
          <cell r="H506" t="str">
            <v>04</v>
          </cell>
          <cell r="I506" t="b">
            <v>1</v>
          </cell>
          <cell r="J506" t="b">
            <v>1</v>
          </cell>
          <cell r="K506" t="b">
            <v>0</v>
          </cell>
          <cell r="L506" t="str">
            <v>Compra</v>
          </cell>
          <cell r="M506" t="str">
            <v>N</v>
          </cell>
          <cell r="N506" t="b">
            <v>0</v>
          </cell>
          <cell r="O506">
            <v>0</v>
          </cell>
          <cell r="P506" t="b">
            <v>0</v>
          </cell>
          <cell r="Q506" t="str">
            <v>INTERNO</v>
          </cell>
          <cell r="R506">
            <v>0</v>
          </cell>
          <cell r="S506" t="str">
            <v/>
          </cell>
          <cell r="T506">
            <v>0</v>
          </cell>
          <cell r="U506" t="str">
            <v/>
          </cell>
          <cell r="V506">
            <v>0</v>
          </cell>
          <cell r="W506" t="str">
            <v/>
          </cell>
          <cell r="X506">
            <v>0</v>
          </cell>
          <cell r="Y506" t="str">
            <v/>
          </cell>
          <cell r="Z506" t="str">
            <v/>
          </cell>
          <cell r="AA506" t="str">
            <v>Fracc</v>
          </cell>
          <cell r="AB506">
            <v>0</v>
          </cell>
          <cell r="AC506" t="str">
            <v/>
          </cell>
          <cell r="AD506" t="str">
            <v/>
          </cell>
          <cell r="AE506" t="str">
            <v/>
          </cell>
          <cell r="AF506" t="str">
            <v/>
          </cell>
          <cell r="AG506">
            <v>0</v>
          </cell>
          <cell r="AH506" t="str">
            <v>N-EST</v>
          </cell>
          <cell r="AI506">
            <v>0</v>
          </cell>
          <cell r="AJ506" t="str">
            <v/>
          </cell>
          <cell r="AK506" t="str">
            <v/>
          </cell>
          <cell r="AM506">
            <v>0</v>
          </cell>
          <cell r="AN506" t="str">
            <v>UN</v>
          </cell>
          <cell r="AO506" t="str">
            <v>***</v>
          </cell>
          <cell r="AP506" t="str">
            <v>zzzzzz</v>
          </cell>
          <cell r="AQ506" t="b">
            <v>0</v>
          </cell>
          <cell r="AR506" t="b">
            <v>0</v>
          </cell>
          <cell r="AS506">
            <v>1</v>
          </cell>
          <cell r="AT506">
            <v>0</v>
          </cell>
          <cell r="AU506">
            <v>1</v>
          </cell>
          <cell r="AV506">
            <v>0</v>
          </cell>
          <cell r="AW506" t="b">
            <v>0</v>
          </cell>
          <cell r="AX506" t="str">
            <v/>
          </cell>
          <cell r="AY506" t="b">
            <v>0</v>
          </cell>
          <cell r="AZ506" t="b">
            <v>0</v>
          </cell>
          <cell r="BA506">
            <v>0</v>
          </cell>
          <cell r="BB506">
            <v>120</v>
          </cell>
          <cell r="BC506">
            <v>90</v>
          </cell>
          <cell r="BD506" t="str">
            <v>LIB</v>
          </cell>
          <cell r="BE506" t="str">
            <v>LIB</v>
          </cell>
          <cell r="BF506">
            <v>1</v>
          </cell>
          <cell r="BG506">
            <v>0</v>
          </cell>
          <cell r="BH506" t="str">
            <v/>
          </cell>
          <cell r="BI506" t="str">
            <v/>
          </cell>
          <cell r="BJ506" t="str">
            <v/>
          </cell>
          <cell r="BK506" t="str">
            <v/>
          </cell>
          <cell r="BL506">
            <v>140</v>
          </cell>
          <cell r="BM506">
            <v>511</v>
          </cell>
          <cell r="BN506">
            <v>190</v>
          </cell>
          <cell r="BO506">
            <v>1978</v>
          </cell>
          <cell r="BP506">
            <v>0</v>
          </cell>
          <cell r="BQ506">
            <v>2819</v>
          </cell>
        </row>
        <row r="507">
          <cell r="A507" t="str">
            <v>298000020912</v>
          </cell>
          <cell r="B507" t="str">
            <v>F2-RE-P</v>
          </cell>
          <cell r="C507" t="str">
            <v/>
          </cell>
          <cell r="D507" t="str">
            <v>FR Relleno de Pollo F2</v>
          </cell>
          <cell r="E507" t="str">
            <v>F2-RE-P</v>
          </cell>
          <cell r="F507" t="str">
            <v>SC</v>
          </cell>
          <cell r="G507" t="str">
            <v>UN</v>
          </cell>
          <cell r="H507" t="str">
            <v>04</v>
          </cell>
          <cell r="I507" t="b">
            <v>1</v>
          </cell>
          <cell r="J507" t="b">
            <v>1</v>
          </cell>
          <cell r="K507" t="b">
            <v>0</v>
          </cell>
          <cell r="L507" t="str">
            <v>Compra</v>
          </cell>
          <cell r="M507" t="str">
            <v>N</v>
          </cell>
          <cell r="N507" t="b">
            <v>0</v>
          </cell>
          <cell r="O507">
            <v>0</v>
          </cell>
          <cell r="P507" t="b">
            <v>0</v>
          </cell>
          <cell r="Q507" t="str">
            <v>INTERNO</v>
          </cell>
          <cell r="R507">
            <v>0</v>
          </cell>
          <cell r="S507" t="str">
            <v/>
          </cell>
          <cell r="T507">
            <v>0</v>
          </cell>
          <cell r="U507" t="str">
            <v/>
          </cell>
          <cell r="V507">
            <v>0</v>
          </cell>
          <cell r="W507" t="str">
            <v/>
          </cell>
          <cell r="X507">
            <v>0</v>
          </cell>
          <cell r="Y507" t="str">
            <v/>
          </cell>
          <cell r="Z507" t="str">
            <v/>
          </cell>
          <cell r="AA507" t="str">
            <v>Fracc</v>
          </cell>
          <cell r="AB507">
            <v>0</v>
          </cell>
          <cell r="AC507" t="str">
            <v/>
          </cell>
          <cell r="AD507" t="str">
            <v/>
          </cell>
          <cell r="AE507" t="str">
            <v/>
          </cell>
          <cell r="AF507" t="str">
            <v/>
          </cell>
          <cell r="AG507">
            <v>0</v>
          </cell>
          <cell r="AH507" t="str">
            <v>N-EST</v>
          </cell>
          <cell r="AI507">
            <v>0</v>
          </cell>
          <cell r="AJ507" t="str">
            <v/>
          </cell>
          <cell r="AK507" t="str">
            <v/>
          </cell>
          <cell r="AM507">
            <v>0</v>
          </cell>
          <cell r="AN507" t="str">
            <v>UN</v>
          </cell>
          <cell r="AO507" t="str">
            <v>***</v>
          </cell>
          <cell r="AP507" t="str">
            <v>zzzzzz</v>
          </cell>
          <cell r="AQ507" t="b">
            <v>0</v>
          </cell>
          <cell r="AR507" t="b">
            <v>0</v>
          </cell>
          <cell r="AS507">
            <v>1</v>
          </cell>
          <cell r="AT507">
            <v>0</v>
          </cell>
          <cell r="AU507">
            <v>1</v>
          </cell>
          <cell r="AV507">
            <v>0</v>
          </cell>
          <cell r="AW507" t="b">
            <v>0</v>
          </cell>
          <cell r="AX507" t="str">
            <v/>
          </cell>
          <cell r="AY507" t="b">
            <v>0</v>
          </cell>
          <cell r="AZ507" t="b">
            <v>0</v>
          </cell>
          <cell r="BA507">
            <v>0</v>
          </cell>
          <cell r="BB507">
            <v>120</v>
          </cell>
          <cell r="BC507">
            <v>90</v>
          </cell>
          <cell r="BD507" t="str">
            <v>LIB</v>
          </cell>
          <cell r="BE507" t="str">
            <v>LIB</v>
          </cell>
          <cell r="BF507">
            <v>1</v>
          </cell>
          <cell r="BG507">
            <v>0</v>
          </cell>
          <cell r="BH507" t="str">
            <v/>
          </cell>
          <cell r="BI507" t="str">
            <v/>
          </cell>
          <cell r="BJ507" t="str">
            <v/>
          </cell>
          <cell r="BK507" t="str">
            <v/>
          </cell>
          <cell r="BL507">
            <v>140</v>
          </cell>
          <cell r="BM507">
            <v>511</v>
          </cell>
          <cell r="BN507">
            <v>190</v>
          </cell>
          <cell r="BO507">
            <v>1978</v>
          </cell>
          <cell r="BP507">
            <v>0</v>
          </cell>
          <cell r="BQ507">
            <v>2819</v>
          </cell>
        </row>
        <row r="508">
          <cell r="A508" t="str">
            <v>298000021001</v>
          </cell>
          <cell r="B508" t="str">
            <v/>
          </cell>
          <cell r="C508" t="str">
            <v/>
          </cell>
          <cell r="D508" t="str">
            <v>B0RRAR</v>
          </cell>
          <cell r="E508" t="str">
            <v/>
          </cell>
          <cell r="F508" t="str">
            <v>SC</v>
          </cell>
          <cell r="G508" t="str">
            <v>01</v>
          </cell>
          <cell r="H508" t="str">
            <v>04</v>
          </cell>
          <cell r="I508" t="b">
            <v>1</v>
          </cell>
          <cell r="J508" t="b">
            <v>0</v>
          </cell>
          <cell r="K508" t="b">
            <v>0</v>
          </cell>
          <cell r="L508" t="str">
            <v>Compra</v>
          </cell>
          <cell r="M508" t="str">
            <v>N</v>
          </cell>
          <cell r="N508" t="b">
            <v>0</v>
          </cell>
          <cell r="O508">
            <v>0</v>
          </cell>
          <cell r="P508" t="b">
            <v>0</v>
          </cell>
          <cell r="Q508" t="str">
            <v>INTERNO</v>
          </cell>
          <cell r="R508">
            <v>0</v>
          </cell>
          <cell r="S508" t="str">
            <v/>
          </cell>
          <cell r="T508">
            <v>0</v>
          </cell>
          <cell r="U508" t="str">
            <v/>
          </cell>
          <cell r="V508">
            <v>0</v>
          </cell>
          <cell r="W508" t="str">
            <v/>
          </cell>
          <cell r="X508">
            <v>0</v>
          </cell>
          <cell r="Y508" t="str">
            <v/>
          </cell>
          <cell r="Z508" t="str">
            <v/>
          </cell>
          <cell r="AA508" t="str">
            <v>Fracci</v>
          </cell>
          <cell r="AB508">
            <v>0</v>
          </cell>
          <cell r="AC508" t="str">
            <v/>
          </cell>
          <cell r="AD508" t="str">
            <v/>
          </cell>
          <cell r="AE508" t="str">
            <v/>
          </cell>
          <cell r="AF508" t="str">
            <v/>
          </cell>
          <cell r="AG508">
            <v>0</v>
          </cell>
          <cell r="AH508" t="str">
            <v>N-EST</v>
          </cell>
          <cell r="AI508">
            <v>0</v>
          </cell>
          <cell r="AJ508" t="str">
            <v/>
          </cell>
          <cell r="AK508" t="str">
            <v/>
          </cell>
          <cell r="AM508">
            <v>0</v>
          </cell>
          <cell r="AN508" t="str">
            <v/>
          </cell>
          <cell r="AO508" t="str">
            <v>***</v>
          </cell>
          <cell r="AP508" t="str">
            <v>zzzzzz</v>
          </cell>
          <cell r="AQ508" t="b">
            <v>0</v>
          </cell>
          <cell r="AR508" t="b">
            <v>0</v>
          </cell>
          <cell r="AS508">
            <v>1</v>
          </cell>
          <cell r="AT508">
            <v>0</v>
          </cell>
          <cell r="AU508">
            <v>1</v>
          </cell>
          <cell r="AV508">
            <v>0</v>
          </cell>
          <cell r="AW508" t="b">
            <v>0</v>
          </cell>
          <cell r="AX508" t="str">
            <v/>
          </cell>
          <cell r="AY508" t="b">
            <v>0</v>
          </cell>
          <cell r="AZ508" t="b">
            <v>0</v>
          </cell>
          <cell r="BA508">
            <v>0</v>
          </cell>
          <cell r="BB508">
            <v>120</v>
          </cell>
          <cell r="BC508">
            <v>90</v>
          </cell>
          <cell r="BD508" t="str">
            <v>LIB</v>
          </cell>
          <cell r="BE508" t="str">
            <v>LIB</v>
          </cell>
          <cell r="BF508">
            <v>1</v>
          </cell>
          <cell r="BG508">
            <v>0</v>
          </cell>
          <cell r="BH508" t="str">
            <v/>
          </cell>
          <cell r="BI508" t="str">
            <v/>
          </cell>
          <cell r="BJ508" t="str">
            <v/>
          </cell>
          <cell r="BK508" t="str">
            <v/>
          </cell>
          <cell r="BL508">
            <v>140</v>
          </cell>
          <cell r="BM508">
            <v>511</v>
          </cell>
          <cell r="BN508">
            <v>190</v>
          </cell>
          <cell r="BO508">
            <v>1978</v>
          </cell>
          <cell r="BP508">
            <v>0</v>
          </cell>
          <cell r="BQ508">
            <v>2819</v>
          </cell>
        </row>
        <row r="509">
          <cell r="A509" t="str">
            <v>298000021002</v>
          </cell>
          <cell r="B509" t="str">
            <v/>
          </cell>
          <cell r="C509" t="str">
            <v/>
          </cell>
          <cell r="D509" t="str">
            <v>B0RRAR</v>
          </cell>
          <cell r="E509" t="str">
            <v/>
          </cell>
          <cell r="F509" t="str">
            <v>SC</v>
          </cell>
          <cell r="G509" t="str">
            <v>01</v>
          </cell>
          <cell r="H509" t="str">
            <v>04</v>
          </cell>
          <cell r="I509" t="b">
            <v>1</v>
          </cell>
          <cell r="J509" t="b">
            <v>0</v>
          </cell>
          <cell r="K509" t="b">
            <v>0</v>
          </cell>
          <cell r="L509" t="str">
            <v>Compra</v>
          </cell>
          <cell r="M509" t="str">
            <v>N</v>
          </cell>
          <cell r="N509" t="b">
            <v>0</v>
          </cell>
          <cell r="O509">
            <v>0</v>
          </cell>
          <cell r="P509" t="b">
            <v>0</v>
          </cell>
          <cell r="Q509" t="str">
            <v>INTERNO</v>
          </cell>
          <cell r="R509">
            <v>0</v>
          </cell>
          <cell r="S509" t="str">
            <v/>
          </cell>
          <cell r="T509">
            <v>0</v>
          </cell>
          <cell r="U509" t="str">
            <v/>
          </cell>
          <cell r="V509">
            <v>0</v>
          </cell>
          <cell r="W509" t="str">
            <v/>
          </cell>
          <cell r="X509">
            <v>0</v>
          </cell>
          <cell r="Y509" t="str">
            <v/>
          </cell>
          <cell r="Z509" t="str">
            <v/>
          </cell>
          <cell r="AA509" t="str">
            <v>Fracci</v>
          </cell>
          <cell r="AB509">
            <v>0</v>
          </cell>
          <cell r="AC509" t="str">
            <v/>
          </cell>
          <cell r="AD509" t="str">
            <v/>
          </cell>
          <cell r="AE509" t="str">
            <v/>
          </cell>
          <cell r="AF509" t="str">
            <v/>
          </cell>
          <cell r="AG509">
            <v>0</v>
          </cell>
          <cell r="AH509" t="str">
            <v>N-EST</v>
          </cell>
          <cell r="AI509">
            <v>0</v>
          </cell>
          <cell r="AJ509" t="str">
            <v/>
          </cell>
          <cell r="AK509" t="str">
            <v/>
          </cell>
          <cell r="AM509">
            <v>0</v>
          </cell>
          <cell r="AN509" t="str">
            <v/>
          </cell>
          <cell r="AO509" t="str">
            <v>***</v>
          </cell>
          <cell r="AP509" t="str">
            <v>zzzzzz</v>
          </cell>
          <cell r="AQ509" t="b">
            <v>0</v>
          </cell>
          <cell r="AR509" t="b">
            <v>0</v>
          </cell>
          <cell r="AS509">
            <v>1</v>
          </cell>
          <cell r="AT509">
            <v>0</v>
          </cell>
          <cell r="AU509">
            <v>1</v>
          </cell>
          <cell r="AV509">
            <v>0</v>
          </cell>
          <cell r="AW509" t="b">
            <v>0</v>
          </cell>
          <cell r="AX509" t="str">
            <v/>
          </cell>
          <cell r="AY509" t="b">
            <v>0</v>
          </cell>
          <cell r="AZ509" t="b">
            <v>0</v>
          </cell>
          <cell r="BA509">
            <v>0</v>
          </cell>
          <cell r="BB509">
            <v>120</v>
          </cell>
          <cell r="BC509">
            <v>90</v>
          </cell>
          <cell r="BD509" t="str">
            <v>LIB</v>
          </cell>
          <cell r="BE509" t="str">
            <v>LIB</v>
          </cell>
          <cell r="BF509">
            <v>1</v>
          </cell>
          <cell r="BG509">
            <v>0</v>
          </cell>
          <cell r="BH509" t="str">
            <v/>
          </cell>
          <cell r="BI509" t="str">
            <v/>
          </cell>
          <cell r="BJ509" t="str">
            <v/>
          </cell>
          <cell r="BK509" t="str">
            <v/>
          </cell>
          <cell r="BL509">
            <v>140</v>
          </cell>
          <cell r="BM509">
            <v>511</v>
          </cell>
          <cell r="BN509">
            <v>190</v>
          </cell>
          <cell r="BO509">
            <v>1978</v>
          </cell>
          <cell r="BP509">
            <v>0</v>
          </cell>
          <cell r="BQ509">
            <v>2819</v>
          </cell>
        </row>
        <row r="510">
          <cell r="A510" t="str">
            <v>298000021003</v>
          </cell>
          <cell r="B510" t="str">
            <v/>
          </cell>
          <cell r="C510" t="str">
            <v/>
          </cell>
          <cell r="D510" t="str">
            <v>B0RRAR</v>
          </cell>
          <cell r="E510" t="str">
            <v/>
          </cell>
          <cell r="F510" t="str">
            <v>SC</v>
          </cell>
          <cell r="G510" t="str">
            <v>01</v>
          </cell>
          <cell r="H510" t="str">
            <v>04</v>
          </cell>
          <cell r="I510" t="b">
            <v>1</v>
          </cell>
          <cell r="J510" t="b">
            <v>0</v>
          </cell>
          <cell r="K510" t="b">
            <v>0</v>
          </cell>
          <cell r="L510" t="str">
            <v>Compra</v>
          </cell>
          <cell r="M510" t="str">
            <v>N</v>
          </cell>
          <cell r="N510" t="b">
            <v>0</v>
          </cell>
          <cell r="O510">
            <v>0</v>
          </cell>
          <cell r="P510" t="b">
            <v>0</v>
          </cell>
          <cell r="Q510" t="str">
            <v>INTERNO</v>
          </cell>
          <cell r="R510">
            <v>0</v>
          </cell>
          <cell r="S510" t="str">
            <v/>
          </cell>
          <cell r="T510">
            <v>0</v>
          </cell>
          <cell r="U510" t="str">
            <v/>
          </cell>
          <cell r="V510">
            <v>0</v>
          </cell>
          <cell r="W510" t="str">
            <v/>
          </cell>
          <cell r="X510">
            <v>0</v>
          </cell>
          <cell r="Y510" t="str">
            <v/>
          </cell>
          <cell r="Z510" t="str">
            <v/>
          </cell>
          <cell r="AA510" t="str">
            <v>Fracci</v>
          </cell>
          <cell r="AB510">
            <v>0</v>
          </cell>
          <cell r="AC510" t="str">
            <v/>
          </cell>
          <cell r="AD510" t="str">
            <v/>
          </cell>
          <cell r="AE510" t="str">
            <v/>
          </cell>
          <cell r="AF510" t="str">
            <v/>
          </cell>
          <cell r="AG510">
            <v>0</v>
          </cell>
          <cell r="AH510" t="str">
            <v>N-EST</v>
          </cell>
          <cell r="AI510">
            <v>0</v>
          </cell>
          <cell r="AJ510" t="str">
            <v/>
          </cell>
          <cell r="AK510" t="str">
            <v/>
          </cell>
          <cell r="AM510">
            <v>0</v>
          </cell>
          <cell r="AN510" t="str">
            <v/>
          </cell>
          <cell r="AO510" t="str">
            <v>***</v>
          </cell>
          <cell r="AP510" t="str">
            <v>zzzzzz</v>
          </cell>
          <cell r="AQ510" t="b">
            <v>0</v>
          </cell>
          <cell r="AR510" t="b">
            <v>0</v>
          </cell>
          <cell r="AS510">
            <v>1</v>
          </cell>
          <cell r="AT510">
            <v>0</v>
          </cell>
          <cell r="AU510">
            <v>1</v>
          </cell>
          <cell r="AV510">
            <v>0</v>
          </cell>
          <cell r="AW510" t="b">
            <v>0</v>
          </cell>
          <cell r="AX510" t="str">
            <v/>
          </cell>
          <cell r="AY510" t="b">
            <v>0</v>
          </cell>
          <cell r="AZ510" t="b">
            <v>0</v>
          </cell>
          <cell r="BA510">
            <v>0</v>
          </cell>
          <cell r="BB510">
            <v>120</v>
          </cell>
          <cell r="BC510">
            <v>90</v>
          </cell>
          <cell r="BD510" t="str">
            <v>LIB</v>
          </cell>
          <cell r="BE510" t="str">
            <v>LIB</v>
          </cell>
          <cell r="BF510">
            <v>1</v>
          </cell>
          <cell r="BG510">
            <v>0</v>
          </cell>
          <cell r="BH510" t="str">
            <v/>
          </cell>
          <cell r="BI510" t="str">
            <v/>
          </cell>
          <cell r="BJ510" t="str">
            <v/>
          </cell>
          <cell r="BK510" t="str">
            <v/>
          </cell>
          <cell r="BL510">
            <v>140</v>
          </cell>
          <cell r="BM510">
            <v>511</v>
          </cell>
          <cell r="BN510">
            <v>190</v>
          </cell>
          <cell r="BO510">
            <v>1978</v>
          </cell>
          <cell r="BP510">
            <v>0</v>
          </cell>
          <cell r="BQ510">
            <v>2819</v>
          </cell>
        </row>
        <row r="511">
          <cell r="A511" t="str">
            <v>298000021004</v>
          </cell>
          <cell r="B511" t="str">
            <v/>
          </cell>
          <cell r="C511" t="str">
            <v/>
          </cell>
          <cell r="D511" t="str">
            <v>B0RRAR</v>
          </cell>
          <cell r="E511" t="str">
            <v/>
          </cell>
          <cell r="F511" t="str">
            <v>SC</v>
          </cell>
          <cell r="G511" t="str">
            <v>01</v>
          </cell>
          <cell r="H511" t="str">
            <v>04</v>
          </cell>
          <cell r="I511" t="b">
            <v>1</v>
          </cell>
          <cell r="J511" t="b">
            <v>0</v>
          </cell>
          <cell r="K511" t="b">
            <v>0</v>
          </cell>
          <cell r="L511" t="str">
            <v>Compra</v>
          </cell>
          <cell r="M511" t="str">
            <v>N</v>
          </cell>
          <cell r="N511" t="b">
            <v>0</v>
          </cell>
          <cell r="O511">
            <v>0</v>
          </cell>
          <cell r="P511" t="b">
            <v>0</v>
          </cell>
          <cell r="Q511" t="str">
            <v>INTERNO</v>
          </cell>
          <cell r="R511">
            <v>0</v>
          </cell>
          <cell r="S511" t="str">
            <v/>
          </cell>
          <cell r="T511">
            <v>0</v>
          </cell>
          <cell r="U511" t="str">
            <v/>
          </cell>
          <cell r="V511">
            <v>0</v>
          </cell>
          <cell r="W511" t="str">
            <v/>
          </cell>
          <cell r="X511">
            <v>0</v>
          </cell>
          <cell r="Y511" t="str">
            <v/>
          </cell>
          <cell r="Z511" t="str">
            <v/>
          </cell>
          <cell r="AA511" t="str">
            <v>Fracci</v>
          </cell>
          <cell r="AB511">
            <v>0</v>
          </cell>
          <cell r="AC511" t="str">
            <v/>
          </cell>
          <cell r="AD511" t="str">
            <v/>
          </cell>
          <cell r="AE511" t="str">
            <v/>
          </cell>
          <cell r="AF511" t="str">
            <v/>
          </cell>
          <cell r="AG511">
            <v>0</v>
          </cell>
          <cell r="AH511" t="str">
            <v>N-EST</v>
          </cell>
          <cell r="AI511">
            <v>0</v>
          </cell>
          <cell r="AJ511" t="str">
            <v/>
          </cell>
          <cell r="AK511" t="str">
            <v/>
          </cell>
          <cell r="AM511">
            <v>0</v>
          </cell>
          <cell r="AN511" t="str">
            <v/>
          </cell>
          <cell r="AO511" t="str">
            <v>***</v>
          </cell>
          <cell r="AP511" t="str">
            <v>zzzzzz</v>
          </cell>
          <cell r="AQ511" t="b">
            <v>0</v>
          </cell>
          <cell r="AR511" t="b">
            <v>0</v>
          </cell>
          <cell r="AS511">
            <v>1</v>
          </cell>
          <cell r="AT511">
            <v>0</v>
          </cell>
          <cell r="AU511">
            <v>1</v>
          </cell>
          <cell r="AV511">
            <v>0</v>
          </cell>
          <cell r="AW511" t="b">
            <v>0</v>
          </cell>
          <cell r="AX511" t="str">
            <v/>
          </cell>
          <cell r="AY511" t="b">
            <v>0</v>
          </cell>
          <cell r="AZ511" t="b">
            <v>0</v>
          </cell>
          <cell r="BA511">
            <v>0</v>
          </cell>
          <cell r="BB511">
            <v>120</v>
          </cell>
          <cell r="BC511">
            <v>90</v>
          </cell>
          <cell r="BD511" t="str">
            <v>LIB</v>
          </cell>
          <cell r="BE511" t="str">
            <v>LIB</v>
          </cell>
          <cell r="BF511">
            <v>1</v>
          </cell>
          <cell r="BG511">
            <v>0</v>
          </cell>
          <cell r="BH511" t="str">
            <v/>
          </cell>
          <cell r="BI511" t="str">
            <v/>
          </cell>
          <cell r="BJ511" t="str">
            <v/>
          </cell>
          <cell r="BK511" t="str">
            <v/>
          </cell>
          <cell r="BL511">
            <v>140</v>
          </cell>
          <cell r="BM511">
            <v>511</v>
          </cell>
          <cell r="BN511">
            <v>190</v>
          </cell>
          <cell r="BO511">
            <v>1978</v>
          </cell>
          <cell r="BP511">
            <v>0</v>
          </cell>
          <cell r="BQ511">
            <v>2819</v>
          </cell>
        </row>
        <row r="512">
          <cell r="A512" t="str">
            <v>298000021010</v>
          </cell>
          <cell r="B512" t="str">
            <v>RE-CS</v>
          </cell>
          <cell r="C512" t="str">
            <v/>
          </cell>
          <cell r="D512" t="str">
            <v>FR Relleno de Carne Suave</v>
          </cell>
          <cell r="E512" t="str">
            <v>RE-CS</v>
          </cell>
          <cell r="F512" t="str">
            <v>SC</v>
          </cell>
          <cell r="G512" t="str">
            <v>UN</v>
          </cell>
          <cell r="H512" t="str">
            <v>04</v>
          </cell>
          <cell r="I512" t="b">
            <v>1</v>
          </cell>
          <cell r="J512" t="b">
            <v>1</v>
          </cell>
          <cell r="K512" t="b">
            <v>0</v>
          </cell>
          <cell r="L512" t="str">
            <v>Compra</v>
          </cell>
          <cell r="M512" t="str">
            <v>N</v>
          </cell>
          <cell r="N512" t="b">
            <v>0</v>
          </cell>
          <cell r="O512">
            <v>0</v>
          </cell>
          <cell r="P512" t="b">
            <v>0</v>
          </cell>
          <cell r="Q512" t="str">
            <v>INTERNO</v>
          </cell>
          <cell r="R512">
            <v>0</v>
          </cell>
          <cell r="S512" t="str">
            <v/>
          </cell>
          <cell r="T512">
            <v>0</v>
          </cell>
          <cell r="U512" t="str">
            <v/>
          </cell>
          <cell r="V512">
            <v>0</v>
          </cell>
          <cell r="W512" t="str">
            <v/>
          </cell>
          <cell r="X512">
            <v>0</v>
          </cell>
          <cell r="Y512" t="str">
            <v/>
          </cell>
          <cell r="Z512" t="str">
            <v/>
          </cell>
          <cell r="AA512" t="str">
            <v>Fracc</v>
          </cell>
          <cell r="AB512">
            <v>0</v>
          </cell>
          <cell r="AC512" t="str">
            <v/>
          </cell>
          <cell r="AD512" t="str">
            <v/>
          </cell>
          <cell r="AE512" t="str">
            <v/>
          </cell>
          <cell r="AF512" t="str">
            <v/>
          </cell>
          <cell r="AG512">
            <v>0</v>
          </cell>
          <cell r="AH512" t="str">
            <v>N-EST</v>
          </cell>
          <cell r="AI512">
            <v>0</v>
          </cell>
          <cell r="AJ512" t="str">
            <v/>
          </cell>
          <cell r="AK512" t="str">
            <v/>
          </cell>
          <cell r="AM512">
            <v>0</v>
          </cell>
          <cell r="AN512" t="str">
            <v>UN</v>
          </cell>
          <cell r="AO512" t="str">
            <v>***</v>
          </cell>
          <cell r="AP512" t="str">
            <v>zzzzzz</v>
          </cell>
          <cell r="AQ512" t="b">
            <v>0</v>
          </cell>
          <cell r="AR512" t="b">
            <v>0</v>
          </cell>
          <cell r="AS512">
            <v>1</v>
          </cell>
          <cell r="AT512">
            <v>0</v>
          </cell>
          <cell r="AU512">
            <v>1</v>
          </cell>
          <cell r="AV512">
            <v>0</v>
          </cell>
          <cell r="AW512" t="b">
            <v>0</v>
          </cell>
          <cell r="AX512" t="str">
            <v/>
          </cell>
          <cell r="AY512" t="b">
            <v>0</v>
          </cell>
          <cell r="AZ512" t="b">
            <v>0</v>
          </cell>
          <cell r="BA512">
            <v>0</v>
          </cell>
          <cell r="BB512">
            <v>120</v>
          </cell>
          <cell r="BC512">
            <v>90</v>
          </cell>
          <cell r="BD512" t="str">
            <v>LIB</v>
          </cell>
          <cell r="BE512" t="str">
            <v>LIB</v>
          </cell>
          <cell r="BF512">
            <v>1</v>
          </cell>
          <cell r="BG512">
            <v>0</v>
          </cell>
          <cell r="BH512" t="str">
            <v/>
          </cell>
          <cell r="BI512" t="str">
            <v/>
          </cell>
          <cell r="BJ512" t="str">
            <v/>
          </cell>
          <cell r="BK512" t="str">
            <v/>
          </cell>
          <cell r="BL512">
            <v>140</v>
          </cell>
          <cell r="BM512">
            <v>511</v>
          </cell>
          <cell r="BN512">
            <v>190</v>
          </cell>
          <cell r="BO512">
            <v>1978</v>
          </cell>
          <cell r="BP512">
            <v>0</v>
          </cell>
          <cell r="BQ512">
            <v>2819</v>
          </cell>
        </row>
        <row r="513">
          <cell r="A513" t="str">
            <v>298000021011</v>
          </cell>
          <cell r="B513" t="str">
            <v>F1-RE-CS</v>
          </cell>
          <cell r="C513" t="str">
            <v/>
          </cell>
          <cell r="D513" t="str">
            <v>FR Relleno de Carne Suave F1</v>
          </cell>
          <cell r="E513" t="str">
            <v>F1-RE-CS</v>
          </cell>
          <cell r="F513" t="str">
            <v>SC</v>
          </cell>
          <cell r="G513" t="str">
            <v>UN</v>
          </cell>
          <cell r="H513" t="str">
            <v>04</v>
          </cell>
          <cell r="I513" t="b">
            <v>1</v>
          </cell>
          <cell r="J513" t="b">
            <v>1</v>
          </cell>
          <cell r="K513" t="b">
            <v>0</v>
          </cell>
          <cell r="L513" t="str">
            <v>Compra</v>
          </cell>
          <cell r="M513" t="str">
            <v>N</v>
          </cell>
          <cell r="N513" t="b">
            <v>0</v>
          </cell>
          <cell r="O513">
            <v>0</v>
          </cell>
          <cell r="P513" t="b">
            <v>0</v>
          </cell>
          <cell r="Q513" t="str">
            <v>INTERNO</v>
          </cell>
          <cell r="R513">
            <v>0</v>
          </cell>
          <cell r="S513" t="str">
            <v/>
          </cell>
          <cell r="T513">
            <v>0</v>
          </cell>
          <cell r="U513" t="str">
            <v/>
          </cell>
          <cell r="V513">
            <v>0</v>
          </cell>
          <cell r="W513" t="str">
            <v/>
          </cell>
          <cell r="X513">
            <v>0</v>
          </cell>
          <cell r="Y513" t="str">
            <v/>
          </cell>
          <cell r="Z513" t="str">
            <v/>
          </cell>
          <cell r="AA513" t="str">
            <v>Fracc</v>
          </cell>
          <cell r="AB513">
            <v>0</v>
          </cell>
          <cell r="AC513" t="str">
            <v/>
          </cell>
          <cell r="AD513" t="str">
            <v/>
          </cell>
          <cell r="AE513" t="str">
            <v/>
          </cell>
          <cell r="AF513" t="str">
            <v/>
          </cell>
          <cell r="AG513">
            <v>0</v>
          </cell>
          <cell r="AH513" t="str">
            <v>N-EST</v>
          </cell>
          <cell r="AI513">
            <v>0</v>
          </cell>
          <cell r="AJ513" t="str">
            <v/>
          </cell>
          <cell r="AK513" t="str">
            <v/>
          </cell>
          <cell r="AM513">
            <v>0</v>
          </cell>
          <cell r="AN513" t="str">
            <v>UN</v>
          </cell>
          <cell r="AO513" t="str">
            <v>***</v>
          </cell>
          <cell r="AP513" t="str">
            <v>zzzzzz</v>
          </cell>
          <cell r="AQ513" t="b">
            <v>0</v>
          </cell>
          <cell r="AR513" t="b">
            <v>0</v>
          </cell>
          <cell r="AS513">
            <v>1</v>
          </cell>
          <cell r="AT513">
            <v>0</v>
          </cell>
          <cell r="AU513">
            <v>1</v>
          </cell>
          <cell r="AV513">
            <v>0</v>
          </cell>
          <cell r="AW513" t="b">
            <v>0</v>
          </cell>
          <cell r="AX513" t="str">
            <v/>
          </cell>
          <cell r="AY513" t="b">
            <v>0</v>
          </cell>
          <cell r="AZ513" t="b">
            <v>0</v>
          </cell>
          <cell r="BA513">
            <v>0</v>
          </cell>
          <cell r="BB513">
            <v>120</v>
          </cell>
          <cell r="BC513">
            <v>90</v>
          </cell>
          <cell r="BD513" t="str">
            <v>LIB</v>
          </cell>
          <cell r="BE513" t="str">
            <v>LIB</v>
          </cell>
          <cell r="BF513">
            <v>1</v>
          </cell>
          <cell r="BG513">
            <v>0</v>
          </cell>
          <cell r="BH513" t="str">
            <v/>
          </cell>
          <cell r="BI513" t="str">
            <v/>
          </cell>
          <cell r="BJ513" t="str">
            <v/>
          </cell>
          <cell r="BK513" t="str">
            <v/>
          </cell>
          <cell r="BL513">
            <v>140</v>
          </cell>
          <cell r="BM513">
            <v>511</v>
          </cell>
          <cell r="BN513">
            <v>190</v>
          </cell>
          <cell r="BO513">
            <v>1978</v>
          </cell>
          <cell r="BP513">
            <v>0</v>
          </cell>
          <cell r="BQ513">
            <v>2819</v>
          </cell>
        </row>
        <row r="514">
          <cell r="A514" t="str">
            <v>298000021012</v>
          </cell>
          <cell r="B514" t="str">
            <v>F2-RE-CS</v>
          </cell>
          <cell r="C514" t="str">
            <v/>
          </cell>
          <cell r="D514" t="str">
            <v>FR Relleno de Carne Suave F2</v>
          </cell>
          <cell r="E514" t="str">
            <v>F2-RE-CS</v>
          </cell>
          <cell r="F514" t="str">
            <v>SC</v>
          </cell>
          <cell r="G514" t="str">
            <v>UN</v>
          </cell>
          <cell r="H514" t="str">
            <v>04</v>
          </cell>
          <cell r="I514" t="b">
            <v>1</v>
          </cell>
          <cell r="J514" t="b">
            <v>1</v>
          </cell>
          <cell r="K514" t="b">
            <v>0</v>
          </cell>
          <cell r="L514" t="str">
            <v>Compra</v>
          </cell>
          <cell r="M514" t="str">
            <v>N</v>
          </cell>
          <cell r="N514" t="b">
            <v>0</v>
          </cell>
          <cell r="O514">
            <v>0</v>
          </cell>
          <cell r="P514" t="b">
            <v>0</v>
          </cell>
          <cell r="Q514" t="str">
            <v>INTERNO</v>
          </cell>
          <cell r="R514">
            <v>0</v>
          </cell>
          <cell r="S514" t="str">
            <v/>
          </cell>
          <cell r="T514">
            <v>0</v>
          </cell>
          <cell r="U514" t="str">
            <v/>
          </cell>
          <cell r="V514">
            <v>0</v>
          </cell>
          <cell r="W514" t="str">
            <v/>
          </cell>
          <cell r="X514">
            <v>0</v>
          </cell>
          <cell r="Y514" t="str">
            <v/>
          </cell>
          <cell r="Z514" t="str">
            <v/>
          </cell>
          <cell r="AA514" t="str">
            <v>Fracc</v>
          </cell>
          <cell r="AB514">
            <v>0</v>
          </cell>
          <cell r="AC514" t="str">
            <v/>
          </cell>
          <cell r="AD514" t="str">
            <v/>
          </cell>
          <cell r="AE514" t="str">
            <v/>
          </cell>
          <cell r="AF514" t="str">
            <v/>
          </cell>
          <cell r="AG514">
            <v>0</v>
          </cell>
          <cell r="AH514" t="str">
            <v>N-EST</v>
          </cell>
          <cell r="AI514">
            <v>0</v>
          </cell>
          <cell r="AJ514" t="str">
            <v/>
          </cell>
          <cell r="AK514" t="str">
            <v/>
          </cell>
          <cell r="AM514">
            <v>0</v>
          </cell>
          <cell r="AN514" t="str">
            <v>UN</v>
          </cell>
          <cell r="AO514" t="str">
            <v>***</v>
          </cell>
          <cell r="AP514" t="str">
            <v>zzzzzz</v>
          </cell>
          <cell r="AQ514" t="b">
            <v>0</v>
          </cell>
          <cell r="AR514" t="b">
            <v>0</v>
          </cell>
          <cell r="AS514">
            <v>1</v>
          </cell>
          <cell r="AT514">
            <v>0</v>
          </cell>
          <cell r="AU514">
            <v>1</v>
          </cell>
          <cell r="AV514">
            <v>0</v>
          </cell>
          <cell r="AW514" t="b">
            <v>0</v>
          </cell>
          <cell r="AX514" t="str">
            <v/>
          </cell>
          <cell r="AY514" t="b">
            <v>0</v>
          </cell>
          <cell r="AZ514" t="b">
            <v>0</v>
          </cell>
          <cell r="BA514">
            <v>0</v>
          </cell>
          <cell r="BB514">
            <v>120</v>
          </cell>
          <cell r="BC514">
            <v>90</v>
          </cell>
          <cell r="BD514" t="str">
            <v>LIB</v>
          </cell>
          <cell r="BE514" t="str">
            <v>LIB</v>
          </cell>
          <cell r="BF514">
            <v>1</v>
          </cell>
          <cell r="BG514">
            <v>0</v>
          </cell>
          <cell r="BH514" t="str">
            <v/>
          </cell>
          <cell r="BI514" t="str">
            <v/>
          </cell>
          <cell r="BJ514" t="str">
            <v/>
          </cell>
          <cell r="BK514" t="str">
            <v/>
          </cell>
          <cell r="BL514">
            <v>140</v>
          </cell>
          <cell r="BM514">
            <v>511</v>
          </cell>
          <cell r="BN514">
            <v>190</v>
          </cell>
          <cell r="BO514">
            <v>1978</v>
          </cell>
          <cell r="BP514">
            <v>0</v>
          </cell>
          <cell r="BQ514">
            <v>2819</v>
          </cell>
        </row>
        <row r="515">
          <cell r="A515" t="str">
            <v>298000021013</v>
          </cell>
          <cell r="B515" t="str">
            <v>F3-RE-CS</v>
          </cell>
          <cell r="C515" t="str">
            <v/>
          </cell>
          <cell r="D515" t="str">
            <v>FR Relleno de Carne Suave F3</v>
          </cell>
          <cell r="E515" t="str">
            <v>F3-RE-CS</v>
          </cell>
          <cell r="F515" t="str">
            <v>SC</v>
          </cell>
          <cell r="G515" t="str">
            <v>UN</v>
          </cell>
          <cell r="H515" t="str">
            <v>04</v>
          </cell>
          <cell r="I515" t="b">
            <v>1</v>
          </cell>
          <cell r="J515" t="b">
            <v>1</v>
          </cell>
          <cell r="K515" t="b">
            <v>0</v>
          </cell>
          <cell r="L515" t="str">
            <v>Compra</v>
          </cell>
          <cell r="M515" t="str">
            <v>N</v>
          </cell>
          <cell r="N515" t="b">
            <v>0</v>
          </cell>
          <cell r="O515">
            <v>0</v>
          </cell>
          <cell r="P515" t="b">
            <v>0</v>
          </cell>
          <cell r="Q515" t="str">
            <v>INTERNO</v>
          </cell>
          <cell r="R515">
            <v>0</v>
          </cell>
          <cell r="S515" t="str">
            <v/>
          </cell>
          <cell r="T515">
            <v>0</v>
          </cell>
          <cell r="U515" t="str">
            <v/>
          </cell>
          <cell r="V515">
            <v>0</v>
          </cell>
          <cell r="W515" t="str">
            <v/>
          </cell>
          <cell r="X515">
            <v>0</v>
          </cell>
          <cell r="Y515" t="str">
            <v/>
          </cell>
          <cell r="Z515" t="str">
            <v/>
          </cell>
          <cell r="AA515" t="str">
            <v>Fracc</v>
          </cell>
          <cell r="AB515">
            <v>0</v>
          </cell>
          <cell r="AC515" t="str">
            <v/>
          </cell>
          <cell r="AD515" t="str">
            <v/>
          </cell>
          <cell r="AE515" t="str">
            <v/>
          </cell>
          <cell r="AF515" t="str">
            <v/>
          </cell>
          <cell r="AG515">
            <v>0</v>
          </cell>
          <cell r="AH515" t="str">
            <v>N-EST</v>
          </cell>
          <cell r="AI515">
            <v>0</v>
          </cell>
          <cell r="AJ515" t="str">
            <v/>
          </cell>
          <cell r="AK515" t="str">
            <v/>
          </cell>
          <cell r="AM515">
            <v>0</v>
          </cell>
          <cell r="AN515" t="str">
            <v>UN</v>
          </cell>
          <cell r="AO515" t="str">
            <v>***</v>
          </cell>
          <cell r="AP515" t="str">
            <v>zzzzzz</v>
          </cell>
          <cell r="AQ515" t="b">
            <v>0</v>
          </cell>
          <cell r="AR515" t="b">
            <v>0</v>
          </cell>
          <cell r="AS515">
            <v>1</v>
          </cell>
          <cell r="AT515">
            <v>0</v>
          </cell>
          <cell r="AU515">
            <v>1</v>
          </cell>
          <cell r="AV515">
            <v>0</v>
          </cell>
          <cell r="AW515" t="b">
            <v>0</v>
          </cell>
          <cell r="AX515" t="str">
            <v/>
          </cell>
          <cell r="AY515" t="b">
            <v>0</v>
          </cell>
          <cell r="AZ515" t="b">
            <v>0</v>
          </cell>
          <cell r="BA515">
            <v>0</v>
          </cell>
          <cell r="BB515">
            <v>120</v>
          </cell>
          <cell r="BC515">
            <v>90</v>
          </cell>
          <cell r="BD515" t="str">
            <v>LIB</v>
          </cell>
          <cell r="BE515" t="str">
            <v>LIB</v>
          </cell>
          <cell r="BF515">
            <v>1</v>
          </cell>
          <cell r="BG515">
            <v>0</v>
          </cell>
          <cell r="BH515" t="str">
            <v/>
          </cell>
          <cell r="BI515" t="str">
            <v/>
          </cell>
          <cell r="BJ515" t="str">
            <v/>
          </cell>
          <cell r="BK515" t="str">
            <v/>
          </cell>
          <cell r="BL515">
            <v>140</v>
          </cell>
          <cell r="BM515">
            <v>511</v>
          </cell>
          <cell r="BN515">
            <v>190</v>
          </cell>
          <cell r="BO515">
            <v>1978</v>
          </cell>
          <cell r="BP515">
            <v>0</v>
          </cell>
          <cell r="BQ515">
            <v>2819</v>
          </cell>
        </row>
        <row r="516">
          <cell r="A516" t="str">
            <v>298000021014</v>
          </cell>
          <cell r="B516" t="str">
            <v>F4-RE-CS</v>
          </cell>
          <cell r="C516" t="str">
            <v/>
          </cell>
          <cell r="D516" t="str">
            <v>FR Relleno de Carne Suave F4</v>
          </cell>
          <cell r="E516" t="str">
            <v>F4-RE-CS</v>
          </cell>
          <cell r="F516" t="str">
            <v>SC</v>
          </cell>
          <cell r="G516" t="str">
            <v>UN</v>
          </cell>
          <cell r="H516" t="str">
            <v>04</v>
          </cell>
          <cell r="I516" t="b">
            <v>1</v>
          </cell>
          <cell r="J516" t="b">
            <v>1</v>
          </cell>
          <cell r="K516" t="b">
            <v>0</v>
          </cell>
          <cell r="L516" t="str">
            <v>Compra</v>
          </cell>
          <cell r="M516" t="str">
            <v>N</v>
          </cell>
          <cell r="N516" t="b">
            <v>0</v>
          </cell>
          <cell r="O516">
            <v>0</v>
          </cell>
          <cell r="P516" t="b">
            <v>0</v>
          </cell>
          <cell r="Q516" t="str">
            <v>INTERNO</v>
          </cell>
          <cell r="R516">
            <v>0</v>
          </cell>
          <cell r="S516" t="str">
            <v/>
          </cell>
          <cell r="T516">
            <v>0</v>
          </cell>
          <cell r="U516" t="str">
            <v/>
          </cell>
          <cell r="V516">
            <v>0</v>
          </cell>
          <cell r="W516" t="str">
            <v/>
          </cell>
          <cell r="X516">
            <v>0</v>
          </cell>
          <cell r="Y516" t="str">
            <v/>
          </cell>
          <cell r="Z516" t="str">
            <v/>
          </cell>
          <cell r="AA516" t="str">
            <v>Fracc</v>
          </cell>
          <cell r="AB516">
            <v>0</v>
          </cell>
          <cell r="AC516" t="str">
            <v/>
          </cell>
          <cell r="AD516" t="str">
            <v/>
          </cell>
          <cell r="AE516" t="str">
            <v/>
          </cell>
          <cell r="AF516" t="str">
            <v/>
          </cell>
          <cell r="AG516">
            <v>0</v>
          </cell>
          <cell r="AH516" t="str">
            <v>N-EST</v>
          </cell>
          <cell r="AI516">
            <v>0</v>
          </cell>
          <cell r="AJ516" t="str">
            <v/>
          </cell>
          <cell r="AK516" t="str">
            <v/>
          </cell>
          <cell r="AM516">
            <v>0</v>
          </cell>
          <cell r="AN516" t="str">
            <v>UN</v>
          </cell>
          <cell r="AO516" t="str">
            <v>***</v>
          </cell>
          <cell r="AP516" t="str">
            <v>zzzzzz</v>
          </cell>
          <cell r="AQ516" t="b">
            <v>0</v>
          </cell>
          <cell r="AR516" t="b">
            <v>0</v>
          </cell>
          <cell r="AS516">
            <v>1</v>
          </cell>
          <cell r="AT516">
            <v>0</v>
          </cell>
          <cell r="AU516">
            <v>1</v>
          </cell>
          <cell r="AV516">
            <v>0</v>
          </cell>
          <cell r="AW516" t="b">
            <v>0</v>
          </cell>
          <cell r="AX516" t="str">
            <v/>
          </cell>
          <cell r="AY516" t="b">
            <v>0</v>
          </cell>
          <cell r="AZ516" t="b">
            <v>0</v>
          </cell>
          <cell r="BA516">
            <v>0</v>
          </cell>
          <cell r="BB516">
            <v>120</v>
          </cell>
          <cell r="BC516">
            <v>90</v>
          </cell>
          <cell r="BD516" t="str">
            <v>LIB</v>
          </cell>
          <cell r="BE516" t="str">
            <v>LIB</v>
          </cell>
          <cell r="BF516">
            <v>1</v>
          </cell>
          <cell r="BG516">
            <v>0</v>
          </cell>
          <cell r="BH516" t="str">
            <v/>
          </cell>
          <cell r="BI516" t="str">
            <v/>
          </cell>
          <cell r="BJ516" t="str">
            <v/>
          </cell>
          <cell r="BK516" t="str">
            <v/>
          </cell>
          <cell r="BL516">
            <v>140</v>
          </cell>
          <cell r="BM516">
            <v>511</v>
          </cell>
          <cell r="BN516">
            <v>190</v>
          </cell>
          <cell r="BO516">
            <v>1978</v>
          </cell>
          <cell r="BP516">
            <v>0</v>
          </cell>
          <cell r="BQ516">
            <v>2819</v>
          </cell>
        </row>
        <row r="517">
          <cell r="A517" t="str">
            <v>29800012204</v>
          </cell>
          <cell r="B517" t="str">
            <v/>
          </cell>
          <cell r="C517" t="str">
            <v/>
          </cell>
          <cell r="D517" t="str">
            <v>F4 PI01</v>
          </cell>
          <cell r="E517" t="str">
            <v/>
          </cell>
          <cell r="F517" t="str">
            <v>AR</v>
          </cell>
          <cell r="G517" t="str">
            <v>01</v>
          </cell>
          <cell r="H517" t="str">
            <v>04</v>
          </cell>
          <cell r="I517" t="b">
            <v>1</v>
          </cell>
          <cell r="J517" t="b">
            <v>0</v>
          </cell>
          <cell r="K517" t="b">
            <v>0</v>
          </cell>
          <cell r="L517" t="str">
            <v>CompraVenta</v>
          </cell>
          <cell r="M517" t="str">
            <v>N</v>
          </cell>
          <cell r="N517" t="b">
            <v>0</v>
          </cell>
          <cell r="O517">
            <v>0</v>
          </cell>
          <cell r="P517" t="b">
            <v>0</v>
          </cell>
          <cell r="Q517" t="str">
            <v>INTERNO</v>
          </cell>
          <cell r="R517">
            <v>0</v>
          </cell>
          <cell r="S517" t="str">
            <v/>
          </cell>
          <cell r="T517">
            <v>0</v>
          </cell>
          <cell r="U517" t="str">
            <v/>
          </cell>
          <cell r="V517">
            <v>0</v>
          </cell>
          <cell r="W517" t="str">
            <v/>
          </cell>
          <cell r="X517">
            <v>0</v>
          </cell>
          <cell r="Y517" t="str">
            <v/>
          </cell>
          <cell r="Z517" t="str">
            <v/>
          </cell>
          <cell r="AA517" t="str">
            <v/>
          </cell>
          <cell r="AB517">
            <v>0</v>
          </cell>
          <cell r="AC517" t="str">
            <v/>
          </cell>
          <cell r="AD517" t="str">
            <v/>
          </cell>
          <cell r="AE517" t="str">
            <v/>
          </cell>
          <cell r="AF517" t="str">
            <v/>
          </cell>
          <cell r="AG517">
            <v>0</v>
          </cell>
          <cell r="AH517" t="str">
            <v>N-EST</v>
          </cell>
          <cell r="AI517">
            <v>0</v>
          </cell>
          <cell r="AJ517" t="str">
            <v/>
          </cell>
          <cell r="AK517" t="str">
            <v/>
          </cell>
          <cell r="AM517">
            <v>0</v>
          </cell>
          <cell r="AN517" t="str">
            <v/>
          </cell>
          <cell r="AO517" t="str">
            <v>***</v>
          </cell>
          <cell r="AP517" t="str">
            <v>zzzzzz</v>
          </cell>
          <cell r="AQ517" t="b">
            <v>0</v>
          </cell>
          <cell r="AR517" t="b">
            <v>1</v>
          </cell>
          <cell r="AS517">
            <v>0</v>
          </cell>
          <cell r="AT517">
            <v>0</v>
          </cell>
          <cell r="AU517">
            <v>1</v>
          </cell>
          <cell r="AV517">
            <v>0.01</v>
          </cell>
          <cell r="AW517" t="b">
            <v>0</v>
          </cell>
          <cell r="AX517" t="str">
            <v/>
          </cell>
          <cell r="AY517" t="b">
            <v>0</v>
          </cell>
          <cell r="AZ517" t="b">
            <v>0</v>
          </cell>
          <cell r="BA517">
            <v>0</v>
          </cell>
          <cell r="BB517">
            <v>0</v>
          </cell>
          <cell r="BC517">
            <v>0</v>
          </cell>
          <cell r="BD517" t="str">
            <v>LIB</v>
          </cell>
          <cell r="BE517" t="str">
            <v>LIB</v>
          </cell>
          <cell r="BF517">
            <v>1</v>
          </cell>
          <cell r="BG517">
            <v>0</v>
          </cell>
          <cell r="BH517" t="str">
            <v/>
          </cell>
          <cell r="BI517" t="str">
            <v/>
          </cell>
          <cell r="BJ517" t="str">
            <v/>
          </cell>
          <cell r="BK517" t="str">
            <v/>
          </cell>
          <cell r="BL517">
            <v>140</v>
          </cell>
          <cell r="BM517">
            <v>511</v>
          </cell>
          <cell r="BN517">
            <v>190</v>
          </cell>
          <cell r="BO517">
            <v>1978</v>
          </cell>
          <cell r="BP517">
            <v>0</v>
          </cell>
          <cell r="BQ517">
            <v>2819</v>
          </cell>
        </row>
        <row r="518">
          <cell r="A518" t="str">
            <v>298010010100</v>
          </cell>
          <cell r="B518" t="str">
            <v>MS-01-LG</v>
          </cell>
          <cell r="C518" t="str">
            <v/>
          </cell>
          <cell r="D518" t="str">
            <v>FR Amasijo Soja #1 GY</v>
          </cell>
          <cell r="E518" t="str">
            <v>MS-01-LG</v>
          </cell>
          <cell r="F518" t="str">
            <v>SC</v>
          </cell>
          <cell r="G518" t="str">
            <v>UN</v>
          </cell>
          <cell r="H518" t="str">
            <v>04</v>
          </cell>
          <cell r="I518" t="b">
            <v>1</v>
          </cell>
          <cell r="J518" t="b">
            <v>1</v>
          </cell>
          <cell r="K518" t="b">
            <v>0</v>
          </cell>
          <cell r="L518" t="str">
            <v>Compra</v>
          </cell>
          <cell r="M518" t="str">
            <v>N</v>
          </cell>
          <cell r="N518" t="b">
            <v>0</v>
          </cell>
          <cell r="O518">
            <v>0</v>
          </cell>
          <cell r="P518" t="b">
            <v>0</v>
          </cell>
          <cell r="Q518" t="str">
            <v>INTERNO</v>
          </cell>
          <cell r="R518">
            <v>0</v>
          </cell>
          <cell r="S518" t="str">
            <v/>
          </cell>
          <cell r="T518">
            <v>0</v>
          </cell>
          <cell r="U518" t="str">
            <v/>
          </cell>
          <cell r="V518">
            <v>0</v>
          </cell>
          <cell r="W518" t="str">
            <v/>
          </cell>
          <cell r="X518">
            <v>0</v>
          </cell>
          <cell r="Y518" t="str">
            <v/>
          </cell>
          <cell r="Z518" t="str">
            <v/>
          </cell>
          <cell r="AA518" t="str">
            <v>Fracc</v>
          </cell>
          <cell r="AB518">
            <v>0</v>
          </cell>
          <cell r="AC518" t="str">
            <v/>
          </cell>
          <cell r="AD518" t="str">
            <v/>
          </cell>
          <cell r="AE518" t="str">
            <v/>
          </cell>
          <cell r="AF518" t="str">
            <v/>
          </cell>
          <cell r="AG518">
            <v>0</v>
          </cell>
          <cell r="AH518" t="str">
            <v>N-EST</v>
          </cell>
          <cell r="AI518">
            <v>0</v>
          </cell>
          <cell r="AJ518" t="str">
            <v/>
          </cell>
          <cell r="AK518" t="str">
            <v/>
          </cell>
          <cell r="AM518">
            <v>0</v>
          </cell>
          <cell r="AN518" t="str">
            <v>UN</v>
          </cell>
          <cell r="AO518" t="str">
            <v>***</v>
          </cell>
          <cell r="AP518" t="str">
            <v>zzzzzz</v>
          </cell>
          <cell r="AQ518" t="b">
            <v>0</v>
          </cell>
          <cell r="AR518" t="b">
            <v>0</v>
          </cell>
          <cell r="AS518">
            <v>1</v>
          </cell>
          <cell r="AT518">
            <v>0</v>
          </cell>
          <cell r="AU518">
            <v>1</v>
          </cell>
          <cell r="AV518">
            <v>0</v>
          </cell>
          <cell r="AW518" t="b">
            <v>0</v>
          </cell>
          <cell r="AX518" t="str">
            <v/>
          </cell>
          <cell r="AY518" t="b">
            <v>0</v>
          </cell>
          <cell r="AZ518" t="b">
            <v>0</v>
          </cell>
          <cell r="BA518">
            <v>0</v>
          </cell>
          <cell r="BB518">
            <v>120</v>
          </cell>
          <cell r="BC518">
            <v>90</v>
          </cell>
          <cell r="BD518" t="str">
            <v>LIB</v>
          </cell>
          <cell r="BE518" t="str">
            <v>LIB</v>
          </cell>
          <cell r="BF518">
            <v>1</v>
          </cell>
          <cell r="BG518">
            <v>0</v>
          </cell>
          <cell r="BH518" t="str">
            <v/>
          </cell>
          <cell r="BI518" t="str">
            <v/>
          </cell>
          <cell r="BJ518" t="str">
            <v/>
          </cell>
          <cell r="BK518" t="str">
            <v/>
          </cell>
          <cell r="BL518">
            <v>140</v>
          </cell>
          <cell r="BM518">
            <v>511</v>
          </cell>
          <cell r="BN518">
            <v>190</v>
          </cell>
          <cell r="BO518">
            <v>1978</v>
          </cell>
          <cell r="BP518">
            <v>0</v>
          </cell>
          <cell r="BQ518">
            <v>2819</v>
          </cell>
        </row>
        <row r="519">
          <cell r="A519" t="str">
            <v>298010010101</v>
          </cell>
          <cell r="B519" t="str">
            <v>F1-MS-01-LG</v>
          </cell>
          <cell r="C519" t="str">
            <v/>
          </cell>
          <cell r="D519" t="str">
            <v>FR Amasijo Soja #1 F1 GY</v>
          </cell>
          <cell r="E519" t="str">
            <v>F1-MS-01-LG</v>
          </cell>
          <cell r="F519" t="str">
            <v>SC</v>
          </cell>
          <cell r="G519" t="str">
            <v>UN</v>
          </cell>
          <cell r="H519" t="str">
            <v>04</v>
          </cell>
          <cell r="I519" t="b">
            <v>1</v>
          </cell>
          <cell r="J519" t="b">
            <v>1</v>
          </cell>
          <cell r="K519" t="b">
            <v>0</v>
          </cell>
          <cell r="L519" t="str">
            <v>Compra</v>
          </cell>
          <cell r="M519" t="str">
            <v>N</v>
          </cell>
          <cell r="N519" t="b">
            <v>0</v>
          </cell>
          <cell r="O519">
            <v>0</v>
          </cell>
          <cell r="P519" t="b">
            <v>0</v>
          </cell>
          <cell r="Q519" t="str">
            <v>INTERNO</v>
          </cell>
          <cell r="R519">
            <v>0</v>
          </cell>
          <cell r="S519" t="str">
            <v/>
          </cell>
          <cell r="T519">
            <v>0</v>
          </cell>
          <cell r="U519" t="str">
            <v/>
          </cell>
          <cell r="V519">
            <v>0</v>
          </cell>
          <cell r="W519" t="str">
            <v/>
          </cell>
          <cell r="X519">
            <v>0</v>
          </cell>
          <cell r="Y519" t="str">
            <v/>
          </cell>
          <cell r="Z519" t="str">
            <v/>
          </cell>
          <cell r="AA519" t="str">
            <v>Fracc</v>
          </cell>
          <cell r="AB519">
            <v>0</v>
          </cell>
          <cell r="AC519" t="str">
            <v/>
          </cell>
          <cell r="AD519" t="str">
            <v/>
          </cell>
          <cell r="AE519" t="str">
            <v/>
          </cell>
          <cell r="AF519" t="str">
            <v/>
          </cell>
          <cell r="AG519">
            <v>0</v>
          </cell>
          <cell r="AH519" t="str">
            <v>N-EST</v>
          </cell>
          <cell r="AI519">
            <v>0</v>
          </cell>
          <cell r="AJ519" t="str">
            <v/>
          </cell>
          <cell r="AK519" t="str">
            <v/>
          </cell>
          <cell r="AM519">
            <v>0</v>
          </cell>
          <cell r="AN519" t="str">
            <v>UN</v>
          </cell>
          <cell r="AO519" t="str">
            <v>***</v>
          </cell>
          <cell r="AP519" t="str">
            <v>zzzzzz</v>
          </cell>
          <cell r="AQ519" t="b">
            <v>0</v>
          </cell>
          <cell r="AR519" t="b">
            <v>0</v>
          </cell>
          <cell r="AS519">
            <v>1</v>
          </cell>
          <cell r="AT519">
            <v>0</v>
          </cell>
          <cell r="AU519">
            <v>1</v>
          </cell>
          <cell r="AV519">
            <v>0</v>
          </cell>
          <cell r="AW519" t="b">
            <v>0</v>
          </cell>
          <cell r="AX519" t="str">
            <v/>
          </cell>
          <cell r="AY519" t="b">
            <v>0</v>
          </cell>
          <cell r="AZ519" t="b">
            <v>0</v>
          </cell>
          <cell r="BA519">
            <v>0</v>
          </cell>
          <cell r="BB519">
            <v>120</v>
          </cell>
          <cell r="BC519">
            <v>90</v>
          </cell>
          <cell r="BD519" t="str">
            <v>LIB</v>
          </cell>
          <cell r="BE519" t="str">
            <v>LIB</v>
          </cell>
          <cell r="BF519">
            <v>1</v>
          </cell>
          <cell r="BG519">
            <v>0</v>
          </cell>
          <cell r="BH519" t="str">
            <v/>
          </cell>
          <cell r="BI519" t="str">
            <v/>
          </cell>
          <cell r="BJ519" t="str">
            <v/>
          </cell>
          <cell r="BK519" t="str">
            <v/>
          </cell>
          <cell r="BL519">
            <v>140</v>
          </cell>
          <cell r="BM519">
            <v>511</v>
          </cell>
          <cell r="BN519">
            <v>190</v>
          </cell>
          <cell r="BO519">
            <v>1978</v>
          </cell>
          <cell r="BP519">
            <v>0</v>
          </cell>
          <cell r="BQ519">
            <v>2819</v>
          </cell>
        </row>
        <row r="520">
          <cell r="A520" t="str">
            <v>298010010102</v>
          </cell>
          <cell r="B520" t="str">
            <v>F2-MS-01-LG</v>
          </cell>
          <cell r="C520" t="str">
            <v/>
          </cell>
          <cell r="D520" t="str">
            <v>FR Amasijo Soja #1 F2 GY</v>
          </cell>
          <cell r="E520" t="str">
            <v>F2-MS-01-LG</v>
          </cell>
          <cell r="F520" t="str">
            <v>SC</v>
          </cell>
          <cell r="G520" t="str">
            <v>UN</v>
          </cell>
          <cell r="H520" t="str">
            <v>04</v>
          </cell>
          <cell r="I520" t="b">
            <v>1</v>
          </cell>
          <cell r="J520" t="b">
            <v>1</v>
          </cell>
          <cell r="K520" t="b">
            <v>0</v>
          </cell>
          <cell r="L520" t="str">
            <v>Compra</v>
          </cell>
          <cell r="M520" t="str">
            <v>N</v>
          </cell>
          <cell r="N520" t="b">
            <v>0</v>
          </cell>
          <cell r="O520">
            <v>0</v>
          </cell>
          <cell r="P520" t="b">
            <v>0</v>
          </cell>
          <cell r="Q520" t="str">
            <v>INTERNO</v>
          </cell>
          <cell r="R520">
            <v>0</v>
          </cell>
          <cell r="S520" t="str">
            <v/>
          </cell>
          <cell r="T520">
            <v>0</v>
          </cell>
          <cell r="U520" t="str">
            <v/>
          </cell>
          <cell r="V520">
            <v>0</v>
          </cell>
          <cell r="W520" t="str">
            <v/>
          </cell>
          <cell r="X520">
            <v>0</v>
          </cell>
          <cell r="Y520" t="str">
            <v/>
          </cell>
          <cell r="Z520" t="str">
            <v/>
          </cell>
          <cell r="AA520" t="str">
            <v>Fracc</v>
          </cell>
          <cell r="AB520">
            <v>0</v>
          </cell>
          <cell r="AC520" t="str">
            <v/>
          </cell>
          <cell r="AD520" t="str">
            <v/>
          </cell>
          <cell r="AE520" t="str">
            <v/>
          </cell>
          <cell r="AF520" t="str">
            <v/>
          </cell>
          <cell r="AG520">
            <v>0</v>
          </cell>
          <cell r="AH520" t="str">
            <v>N-EST</v>
          </cell>
          <cell r="AI520">
            <v>0</v>
          </cell>
          <cell r="AJ520" t="str">
            <v/>
          </cell>
          <cell r="AK520" t="str">
            <v/>
          </cell>
          <cell r="AM520">
            <v>0</v>
          </cell>
          <cell r="AN520" t="str">
            <v>UN</v>
          </cell>
          <cell r="AO520" t="str">
            <v>***</v>
          </cell>
          <cell r="AP520" t="str">
            <v>zzzzzz</v>
          </cell>
          <cell r="AQ520" t="b">
            <v>0</v>
          </cell>
          <cell r="AR520" t="b">
            <v>0</v>
          </cell>
          <cell r="AS520">
            <v>1</v>
          </cell>
          <cell r="AT520">
            <v>0</v>
          </cell>
          <cell r="AU520">
            <v>1</v>
          </cell>
          <cell r="AV520">
            <v>0</v>
          </cell>
          <cell r="AW520" t="b">
            <v>0</v>
          </cell>
          <cell r="AX520" t="str">
            <v/>
          </cell>
          <cell r="AY520" t="b">
            <v>0</v>
          </cell>
          <cell r="AZ520" t="b">
            <v>0</v>
          </cell>
          <cell r="BA520">
            <v>0</v>
          </cell>
          <cell r="BB520">
            <v>120</v>
          </cell>
          <cell r="BC520">
            <v>90</v>
          </cell>
          <cell r="BD520" t="str">
            <v>LIB</v>
          </cell>
          <cell r="BE520" t="str">
            <v>LIB</v>
          </cell>
          <cell r="BF520">
            <v>1</v>
          </cell>
          <cell r="BG520">
            <v>0</v>
          </cell>
          <cell r="BH520" t="str">
            <v/>
          </cell>
          <cell r="BI520" t="str">
            <v/>
          </cell>
          <cell r="BJ520" t="str">
            <v/>
          </cell>
          <cell r="BK520" t="str">
            <v/>
          </cell>
          <cell r="BL520">
            <v>140</v>
          </cell>
          <cell r="BM520">
            <v>511</v>
          </cell>
          <cell r="BN520">
            <v>190</v>
          </cell>
          <cell r="BO520">
            <v>1978</v>
          </cell>
          <cell r="BP520">
            <v>0</v>
          </cell>
          <cell r="BQ520">
            <v>2819</v>
          </cell>
        </row>
        <row r="521">
          <cell r="A521" t="str">
            <v>298010010200</v>
          </cell>
          <cell r="B521" t="str">
            <v>MS-02-GY</v>
          </cell>
          <cell r="C521" t="str">
            <v/>
          </cell>
          <cell r="D521" t="str">
            <v>FR Amasijo Soja #2 GY</v>
          </cell>
          <cell r="E521" t="str">
            <v>MS-02-GY</v>
          </cell>
          <cell r="F521" t="str">
            <v>SC</v>
          </cell>
          <cell r="G521" t="str">
            <v>UN</v>
          </cell>
          <cell r="H521" t="str">
            <v>04</v>
          </cell>
          <cell r="I521" t="b">
            <v>1</v>
          </cell>
          <cell r="J521" t="b">
            <v>1</v>
          </cell>
          <cell r="K521" t="b">
            <v>0</v>
          </cell>
          <cell r="L521" t="str">
            <v>Compra</v>
          </cell>
          <cell r="M521" t="str">
            <v>N</v>
          </cell>
          <cell r="N521" t="b">
            <v>0</v>
          </cell>
          <cell r="O521">
            <v>0</v>
          </cell>
          <cell r="P521" t="b">
            <v>0</v>
          </cell>
          <cell r="Q521" t="str">
            <v>INTERNO</v>
          </cell>
          <cell r="R521">
            <v>0</v>
          </cell>
          <cell r="S521" t="str">
            <v/>
          </cell>
          <cell r="T521">
            <v>0</v>
          </cell>
          <cell r="U521" t="str">
            <v/>
          </cell>
          <cell r="V521">
            <v>0</v>
          </cell>
          <cell r="W521" t="str">
            <v/>
          </cell>
          <cell r="X521">
            <v>0</v>
          </cell>
          <cell r="Y521" t="str">
            <v/>
          </cell>
          <cell r="Z521" t="str">
            <v/>
          </cell>
          <cell r="AA521" t="str">
            <v>Fracc</v>
          </cell>
          <cell r="AB521">
            <v>0</v>
          </cell>
          <cell r="AC521" t="str">
            <v/>
          </cell>
          <cell r="AD521" t="str">
            <v/>
          </cell>
          <cell r="AE521" t="str">
            <v/>
          </cell>
          <cell r="AF521" t="str">
            <v/>
          </cell>
          <cell r="AG521">
            <v>0</v>
          </cell>
          <cell r="AH521" t="str">
            <v>N-EST</v>
          </cell>
          <cell r="AI521">
            <v>0</v>
          </cell>
          <cell r="AJ521" t="str">
            <v/>
          </cell>
          <cell r="AK521" t="str">
            <v/>
          </cell>
          <cell r="AM521">
            <v>0</v>
          </cell>
          <cell r="AN521" t="str">
            <v>UN</v>
          </cell>
          <cell r="AO521" t="str">
            <v>***</v>
          </cell>
          <cell r="AP521" t="str">
            <v>zzzzzz</v>
          </cell>
          <cell r="AQ521" t="b">
            <v>0</v>
          </cell>
          <cell r="AR521" t="b">
            <v>0</v>
          </cell>
          <cell r="AS521">
            <v>1</v>
          </cell>
          <cell r="AT521">
            <v>0</v>
          </cell>
          <cell r="AU521">
            <v>1</v>
          </cell>
          <cell r="AV521">
            <v>0</v>
          </cell>
          <cell r="AW521" t="b">
            <v>0</v>
          </cell>
          <cell r="AX521" t="str">
            <v/>
          </cell>
          <cell r="AY521" t="b">
            <v>0</v>
          </cell>
          <cell r="AZ521" t="b">
            <v>0</v>
          </cell>
          <cell r="BA521">
            <v>0</v>
          </cell>
          <cell r="BB521">
            <v>120</v>
          </cell>
          <cell r="BC521">
            <v>90</v>
          </cell>
          <cell r="BD521" t="str">
            <v>LIB</v>
          </cell>
          <cell r="BE521" t="str">
            <v>LIB</v>
          </cell>
          <cell r="BF521">
            <v>1</v>
          </cell>
          <cell r="BG521">
            <v>0</v>
          </cell>
          <cell r="BH521" t="str">
            <v/>
          </cell>
          <cell r="BI521" t="str">
            <v/>
          </cell>
          <cell r="BJ521" t="str">
            <v/>
          </cell>
          <cell r="BK521" t="str">
            <v/>
          </cell>
          <cell r="BL521">
            <v>140</v>
          </cell>
          <cell r="BM521">
            <v>511</v>
          </cell>
          <cell r="BN521">
            <v>190</v>
          </cell>
          <cell r="BO521">
            <v>1978</v>
          </cell>
          <cell r="BP521">
            <v>0</v>
          </cell>
          <cell r="BQ521">
            <v>2819</v>
          </cell>
        </row>
        <row r="522">
          <cell r="A522" t="str">
            <v>298010010201</v>
          </cell>
          <cell r="B522" t="str">
            <v>F1-MS-02-GY</v>
          </cell>
          <cell r="C522" t="str">
            <v/>
          </cell>
          <cell r="D522" t="str">
            <v>FR Amasijo Soja #2 F1 GY</v>
          </cell>
          <cell r="E522" t="str">
            <v>F1-MS-02-GY</v>
          </cell>
          <cell r="F522" t="str">
            <v>SC</v>
          </cell>
          <cell r="G522" t="str">
            <v>UN</v>
          </cell>
          <cell r="H522" t="str">
            <v>04</v>
          </cell>
          <cell r="I522" t="b">
            <v>1</v>
          </cell>
          <cell r="J522" t="b">
            <v>1</v>
          </cell>
          <cell r="K522" t="b">
            <v>0</v>
          </cell>
          <cell r="L522" t="str">
            <v>Compra</v>
          </cell>
          <cell r="M522" t="str">
            <v>N</v>
          </cell>
          <cell r="N522" t="b">
            <v>0</v>
          </cell>
          <cell r="O522">
            <v>0</v>
          </cell>
          <cell r="P522" t="b">
            <v>0</v>
          </cell>
          <cell r="Q522" t="str">
            <v>INTERNO</v>
          </cell>
          <cell r="R522">
            <v>0</v>
          </cell>
          <cell r="S522" t="str">
            <v/>
          </cell>
          <cell r="T522">
            <v>0</v>
          </cell>
          <cell r="U522" t="str">
            <v/>
          </cell>
          <cell r="V522">
            <v>0</v>
          </cell>
          <cell r="W522" t="str">
            <v/>
          </cell>
          <cell r="X522">
            <v>0</v>
          </cell>
          <cell r="Y522" t="str">
            <v/>
          </cell>
          <cell r="Z522" t="str">
            <v/>
          </cell>
          <cell r="AA522" t="str">
            <v>Fracc</v>
          </cell>
          <cell r="AB522">
            <v>0</v>
          </cell>
          <cell r="AC522" t="str">
            <v/>
          </cell>
          <cell r="AD522" t="str">
            <v/>
          </cell>
          <cell r="AE522" t="str">
            <v/>
          </cell>
          <cell r="AF522" t="str">
            <v/>
          </cell>
          <cell r="AG522">
            <v>0</v>
          </cell>
          <cell r="AH522" t="str">
            <v>N-EST</v>
          </cell>
          <cell r="AI522">
            <v>0</v>
          </cell>
          <cell r="AJ522" t="str">
            <v/>
          </cell>
          <cell r="AK522" t="str">
            <v/>
          </cell>
          <cell r="AM522">
            <v>0</v>
          </cell>
          <cell r="AN522" t="str">
            <v>UN</v>
          </cell>
          <cell r="AO522" t="str">
            <v>***</v>
          </cell>
          <cell r="AP522" t="str">
            <v>zzzzzz</v>
          </cell>
          <cell r="AQ522" t="b">
            <v>0</v>
          </cell>
          <cell r="AR522" t="b">
            <v>0</v>
          </cell>
          <cell r="AS522">
            <v>1</v>
          </cell>
          <cell r="AT522">
            <v>0</v>
          </cell>
          <cell r="AU522">
            <v>1</v>
          </cell>
          <cell r="AV522">
            <v>0</v>
          </cell>
          <cell r="AW522" t="b">
            <v>0</v>
          </cell>
          <cell r="AX522" t="str">
            <v/>
          </cell>
          <cell r="AY522" t="b">
            <v>0</v>
          </cell>
          <cell r="AZ522" t="b">
            <v>0</v>
          </cell>
          <cell r="BA522">
            <v>0</v>
          </cell>
          <cell r="BB522">
            <v>120</v>
          </cell>
          <cell r="BC522">
            <v>90</v>
          </cell>
          <cell r="BD522" t="str">
            <v>LIB</v>
          </cell>
          <cell r="BE522" t="str">
            <v>LIB</v>
          </cell>
          <cell r="BF522">
            <v>1</v>
          </cell>
          <cell r="BG522">
            <v>0</v>
          </cell>
          <cell r="BH522" t="str">
            <v/>
          </cell>
          <cell r="BI522" t="str">
            <v/>
          </cell>
          <cell r="BJ522" t="str">
            <v/>
          </cell>
          <cell r="BK522" t="str">
            <v/>
          </cell>
          <cell r="BL522">
            <v>140</v>
          </cell>
          <cell r="BM522">
            <v>511</v>
          </cell>
          <cell r="BN522">
            <v>190</v>
          </cell>
          <cell r="BO522">
            <v>1978</v>
          </cell>
          <cell r="BP522">
            <v>0</v>
          </cell>
          <cell r="BQ522">
            <v>2819</v>
          </cell>
        </row>
        <row r="523">
          <cell r="A523" t="str">
            <v>298010010300</v>
          </cell>
          <cell r="B523" t="str">
            <v>MS-03-LG</v>
          </cell>
          <cell r="C523" t="str">
            <v/>
          </cell>
          <cell r="D523" t="str">
            <v>FR Amasijo Soja #3 GY</v>
          </cell>
          <cell r="E523" t="str">
            <v>MS-03-LG</v>
          </cell>
          <cell r="F523" t="str">
            <v>SC</v>
          </cell>
          <cell r="G523" t="str">
            <v>UN</v>
          </cell>
          <cell r="H523" t="str">
            <v>04</v>
          </cell>
          <cell r="I523" t="b">
            <v>1</v>
          </cell>
          <cell r="J523" t="b">
            <v>1</v>
          </cell>
          <cell r="K523" t="b">
            <v>0</v>
          </cell>
          <cell r="L523" t="str">
            <v>Compra</v>
          </cell>
          <cell r="M523" t="str">
            <v>N</v>
          </cell>
          <cell r="N523" t="b">
            <v>0</v>
          </cell>
          <cell r="O523">
            <v>0</v>
          </cell>
          <cell r="P523" t="b">
            <v>0</v>
          </cell>
          <cell r="Q523" t="str">
            <v>INTERNO</v>
          </cell>
          <cell r="R523">
            <v>0</v>
          </cell>
          <cell r="S523" t="str">
            <v/>
          </cell>
          <cell r="T523">
            <v>0</v>
          </cell>
          <cell r="U523" t="str">
            <v/>
          </cell>
          <cell r="V523">
            <v>0</v>
          </cell>
          <cell r="W523" t="str">
            <v/>
          </cell>
          <cell r="X523">
            <v>0</v>
          </cell>
          <cell r="Y523" t="str">
            <v/>
          </cell>
          <cell r="Z523" t="str">
            <v/>
          </cell>
          <cell r="AA523" t="str">
            <v>Fracc</v>
          </cell>
          <cell r="AB523">
            <v>0</v>
          </cell>
          <cell r="AC523" t="str">
            <v/>
          </cell>
          <cell r="AD523" t="str">
            <v/>
          </cell>
          <cell r="AE523" t="str">
            <v/>
          </cell>
          <cell r="AF523" t="str">
            <v/>
          </cell>
          <cell r="AG523">
            <v>0</v>
          </cell>
          <cell r="AH523" t="str">
            <v>N-EST</v>
          </cell>
          <cell r="AI523">
            <v>0</v>
          </cell>
          <cell r="AJ523" t="str">
            <v/>
          </cell>
          <cell r="AK523" t="str">
            <v/>
          </cell>
          <cell r="AM523">
            <v>0</v>
          </cell>
          <cell r="AN523" t="str">
            <v>UN</v>
          </cell>
          <cell r="AO523" t="str">
            <v>***</v>
          </cell>
          <cell r="AP523" t="str">
            <v>zzzzzz</v>
          </cell>
          <cell r="AQ523" t="b">
            <v>0</v>
          </cell>
          <cell r="AR523" t="b">
            <v>0</v>
          </cell>
          <cell r="AS523">
            <v>1</v>
          </cell>
          <cell r="AT523">
            <v>0</v>
          </cell>
          <cell r="AU523">
            <v>1</v>
          </cell>
          <cell r="AV523">
            <v>0</v>
          </cell>
          <cell r="AW523" t="b">
            <v>0</v>
          </cell>
          <cell r="AX523" t="str">
            <v/>
          </cell>
          <cell r="AY523" t="b">
            <v>0</v>
          </cell>
          <cell r="AZ523" t="b">
            <v>0</v>
          </cell>
          <cell r="BA523">
            <v>0</v>
          </cell>
          <cell r="BB523">
            <v>120</v>
          </cell>
          <cell r="BC523">
            <v>90</v>
          </cell>
          <cell r="BD523" t="str">
            <v>LIB</v>
          </cell>
          <cell r="BE523" t="str">
            <v>LIB</v>
          </cell>
          <cell r="BF523">
            <v>1</v>
          </cell>
          <cell r="BG523">
            <v>0</v>
          </cell>
          <cell r="BH523" t="str">
            <v/>
          </cell>
          <cell r="BI523" t="str">
            <v/>
          </cell>
          <cell r="BJ523" t="str">
            <v/>
          </cell>
          <cell r="BK523" t="str">
            <v/>
          </cell>
          <cell r="BL523">
            <v>140</v>
          </cell>
          <cell r="BM523">
            <v>511</v>
          </cell>
          <cell r="BN523">
            <v>190</v>
          </cell>
          <cell r="BO523">
            <v>1978</v>
          </cell>
          <cell r="BP523">
            <v>0</v>
          </cell>
          <cell r="BQ523">
            <v>2819</v>
          </cell>
        </row>
        <row r="524">
          <cell r="A524" t="str">
            <v>298010010301</v>
          </cell>
          <cell r="B524" t="str">
            <v>F1-MS-03-LG</v>
          </cell>
          <cell r="C524" t="str">
            <v/>
          </cell>
          <cell r="D524" t="str">
            <v>FR Amasijo Soja #3 F1 GY</v>
          </cell>
          <cell r="E524" t="str">
            <v>F1-MS-03-LG</v>
          </cell>
          <cell r="F524" t="str">
            <v>SC</v>
          </cell>
          <cell r="G524" t="str">
            <v>UN</v>
          </cell>
          <cell r="H524" t="str">
            <v>04</v>
          </cell>
          <cell r="I524" t="b">
            <v>1</v>
          </cell>
          <cell r="J524" t="b">
            <v>1</v>
          </cell>
          <cell r="K524" t="b">
            <v>0</v>
          </cell>
          <cell r="L524" t="str">
            <v>Compra</v>
          </cell>
          <cell r="M524" t="str">
            <v>N</v>
          </cell>
          <cell r="N524" t="b">
            <v>0</v>
          </cell>
          <cell r="O524">
            <v>0</v>
          </cell>
          <cell r="P524" t="b">
            <v>0</v>
          </cell>
          <cell r="Q524" t="str">
            <v>INTERNO</v>
          </cell>
          <cell r="R524">
            <v>0</v>
          </cell>
          <cell r="S524" t="str">
            <v/>
          </cell>
          <cell r="T524">
            <v>0</v>
          </cell>
          <cell r="U524" t="str">
            <v/>
          </cell>
          <cell r="V524">
            <v>0</v>
          </cell>
          <cell r="W524" t="str">
            <v/>
          </cell>
          <cell r="X524">
            <v>0</v>
          </cell>
          <cell r="Y524" t="str">
            <v/>
          </cell>
          <cell r="Z524" t="str">
            <v/>
          </cell>
          <cell r="AA524" t="str">
            <v>Fracc</v>
          </cell>
          <cell r="AB524">
            <v>0</v>
          </cell>
          <cell r="AC524" t="str">
            <v/>
          </cell>
          <cell r="AD524" t="str">
            <v/>
          </cell>
          <cell r="AE524" t="str">
            <v/>
          </cell>
          <cell r="AF524" t="str">
            <v/>
          </cell>
          <cell r="AG524">
            <v>0</v>
          </cell>
          <cell r="AH524" t="str">
            <v>N-EST</v>
          </cell>
          <cell r="AI524">
            <v>0</v>
          </cell>
          <cell r="AJ524" t="str">
            <v/>
          </cell>
          <cell r="AK524" t="str">
            <v/>
          </cell>
          <cell r="AM524">
            <v>0</v>
          </cell>
          <cell r="AN524" t="str">
            <v>UN</v>
          </cell>
          <cell r="AO524" t="str">
            <v>***</v>
          </cell>
          <cell r="AP524" t="str">
            <v>zzzzzz</v>
          </cell>
          <cell r="AQ524" t="b">
            <v>0</v>
          </cell>
          <cell r="AR524" t="b">
            <v>0</v>
          </cell>
          <cell r="AS524">
            <v>1</v>
          </cell>
          <cell r="AT524">
            <v>0</v>
          </cell>
          <cell r="AU524">
            <v>1</v>
          </cell>
          <cell r="AV524">
            <v>0</v>
          </cell>
          <cell r="AW524" t="b">
            <v>0</v>
          </cell>
          <cell r="AX524" t="str">
            <v/>
          </cell>
          <cell r="AY524" t="b">
            <v>0</v>
          </cell>
          <cell r="AZ524" t="b">
            <v>0</v>
          </cell>
          <cell r="BA524">
            <v>0</v>
          </cell>
          <cell r="BB524">
            <v>120</v>
          </cell>
          <cell r="BC524">
            <v>90</v>
          </cell>
          <cell r="BD524" t="str">
            <v>LIB</v>
          </cell>
          <cell r="BE524" t="str">
            <v>LIB</v>
          </cell>
          <cell r="BF524">
            <v>1</v>
          </cell>
          <cell r="BG524">
            <v>0</v>
          </cell>
          <cell r="BH524" t="str">
            <v/>
          </cell>
          <cell r="BI524" t="str">
            <v/>
          </cell>
          <cell r="BJ524" t="str">
            <v/>
          </cell>
          <cell r="BK524" t="str">
            <v/>
          </cell>
          <cell r="BL524">
            <v>140</v>
          </cell>
          <cell r="BM524">
            <v>511</v>
          </cell>
          <cell r="BN524">
            <v>190</v>
          </cell>
          <cell r="BO524">
            <v>1978</v>
          </cell>
          <cell r="BP524">
            <v>0</v>
          </cell>
          <cell r="BQ524">
            <v>2819</v>
          </cell>
        </row>
        <row r="525">
          <cell r="A525" t="str">
            <v>298010010302</v>
          </cell>
          <cell r="B525" t="str">
            <v>F2-MS-03-LG</v>
          </cell>
          <cell r="C525" t="str">
            <v/>
          </cell>
          <cell r="D525" t="str">
            <v>FR Amasijo Soja #3 F2 GY</v>
          </cell>
          <cell r="E525" t="str">
            <v>F2-MS-03-LG</v>
          </cell>
          <cell r="F525" t="str">
            <v>SC</v>
          </cell>
          <cell r="G525" t="str">
            <v>UN</v>
          </cell>
          <cell r="H525" t="str">
            <v>04</v>
          </cell>
          <cell r="I525" t="b">
            <v>1</v>
          </cell>
          <cell r="J525" t="b">
            <v>1</v>
          </cell>
          <cell r="K525" t="b">
            <v>0</v>
          </cell>
          <cell r="L525" t="str">
            <v>Compra</v>
          </cell>
          <cell r="M525" t="str">
            <v>N</v>
          </cell>
          <cell r="N525" t="b">
            <v>0</v>
          </cell>
          <cell r="O525">
            <v>0</v>
          </cell>
          <cell r="P525" t="b">
            <v>0</v>
          </cell>
          <cell r="Q525" t="str">
            <v>INTERNO</v>
          </cell>
          <cell r="R525">
            <v>0</v>
          </cell>
          <cell r="S525" t="str">
            <v/>
          </cell>
          <cell r="T525">
            <v>0</v>
          </cell>
          <cell r="U525" t="str">
            <v/>
          </cell>
          <cell r="V525">
            <v>0</v>
          </cell>
          <cell r="W525" t="str">
            <v/>
          </cell>
          <cell r="X525">
            <v>0</v>
          </cell>
          <cell r="Y525" t="str">
            <v/>
          </cell>
          <cell r="Z525" t="str">
            <v/>
          </cell>
          <cell r="AA525" t="str">
            <v>Fracc</v>
          </cell>
          <cell r="AB525">
            <v>0</v>
          </cell>
          <cell r="AC525" t="str">
            <v/>
          </cell>
          <cell r="AD525" t="str">
            <v/>
          </cell>
          <cell r="AE525" t="str">
            <v/>
          </cell>
          <cell r="AF525" t="str">
            <v/>
          </cell>
          <cell r="AG525">
            <v>0</v>
          </cell>
          <cell r="AH525" t="str">
            <v>N-EST</v>
          </cell>
          <cell r="AI525">
            <v>0</v>
          </cell>
          <cell r="AJ525" t="str">
            <v/>
          </cell>
          <cell r="AK525" t="str">
            <v/>
          </cell>
          <cell r="AM525">
            <v>0</v>
          </cell>
          <cell r="AN525" t="str">
            <v>UN</v>
          </cell>
          <cell r="AO525" t="str">
            <v>***</v>
          </cell>
          <cell r="AP525" t="str">
            <v>zzzzzz</v>
          </cell>
          <cell r="AQ525" t="b">
            <v>0</v>
          </cell>
          <cell r="AR525" t="b">
            <v>0</v>
          </cell>
          <cell r="AS525">
            <v>1</v>
          </cell>
          <cell r="AT525">
            <v>0</v>
          </cell>
          <cell r="AU525">
            <v>1</v>
          </cell>
          <cell r="AV525">
            <v>0</v>
          </cell>
          <cell r="AW525" t="b">
            <v>0</v>
          </cell>
          <cell r="AX525" t="str">
            <v/>
          </cell>
          <cell r="AY525" t="b">
            <v>0</v>
          </cell>
          <cell r="AZ525" t="b">
            <v>0</v>
          </cell>
          <cell r="BA525">
            <v>0</v>
          </cell>
          <cell r="BB525">
            <v>120</v>
          </cell>
          <cell r="BC525">
            <v>90</v>
          </cell>
          <cell r="BD525" t="str">
            <v>LIB</v>
          </cell>
          <cell r="BE525" t="str">
            <v>LIB</v>
          </cell>
          <cell r="BF525">
            <v>1</v>
          </cell>
          <cell r="BG525">
            <v>0</v>
          </cell>
          <cell r="BH525" t="str">
            <v/>
          </cell>
          <cell r="BI525" t="str">
            <v/>
          </cell>
          <cell r="BJ525" t="str">
            <v/>
          </cell>
          <cell r="BK525" t="str">
            <v/>
          </cell>
          <cell r="BL525">
            <v>140</v>
          </cell>
          <cell r="BM525">
            <v>511</v>
          </cell>
          <cell r="BN525">
            <v>190</v>
          </cell>
          <cell r="BO525">
            <v>1978</v>
          </cell>
          <cell r="BP525">
            <v>0</v>
          </cell>
          <cell r="BQ525">
            <v>2819</v>
          </cell>
        </row>
        <row r="526">
          <cell r="A526" t="str">
            <v>298010010400</v>
          </cell>
          <cell r="B526" t="str">
            <v>MS-04-LG</v>
          </cell>
          <cell r="C526" t="str">
            <v/>
          </cell>
          <cell r="D526" t="str">
            <v>FR Amasijo Soja #4 GY</v>
          </cell>
          <cell r="E526" t="str">
            <v>MS-04-LG</v>
          </cell>
          <cell r="F526" t="str">
            <v>SC</v>
          </cell>
          <cell r="G526" t="str">
            <v>UN</v>
          </cell>
          <cell r="H526" t="str">
            <v>04</v>
          </cell>
          <cell r="I526" t="b">
            <v>1</v>
          </cell>
          <cell r="J526" t="b">
            <v>1</v>
          </cell>
          <cell r="K526" t="b">
            <v>0</v>
          </cell>
          <cell r="L526" t="str">
            <v>Compra</v>
          </cell>
          <cell r="M526" t="str">
            <v>N</v>
          </cell>
          <cell r="N526" t="b">
            <v>0</v>
          </cell>
          <cell r="O526">
            <v>0</v>
          </cell>
          <cell r="P526" t="b">
            <v>0</v>
          </cell>
          <cell r="Q526" t="str">
            <v>INTERNO</v>
          </cell>
          <cell r="R526">
            <v>0</v>
          </cell>
          <cell r="S526" t="str">
            <v/>
          </cell>
          <cell r="T526">
            <v>0</v>
          </cell>
          <cell r="U526" t="str">
            <v/>
          </cell>
          <cell r="V526">
            <v>0</v>
          </cell>
          <cell r="W526" t="str">
            <v/>
          </cell>
          <cell r="X526">
            <v>0</v>
          </cell>
          <cell r="Y526" t="str">
            <v/>
          </cell>
          <cell r="Z526" t="str">
            <v/>
          </cell>
          <cell r="AA526" t="str">
            <v>Fracc</v>
          </cell>
          <cell r="AB526">
            <v>0</v>
          </cell>
          <cell r="AC526" t="str">
            <v/>
          </cell>
          <cell r="AD526" t="str">
            <v/>
          </cell>
          <cell r="AE526" t="str">
            <v/>
          </cell>
          <cell r="AF526" t="str">
            <v/>
          </cell>
          <cell r="AG526">
            <v>0</v>
          </cell>
          <cell r="AH526" t="str">
            <v>N-EST</v>
          </cell>
          <cell r="AI526">
            <v>0</v>
          </cell>
          <cell r="AJ526" t="str">
            <v/>
          </cell>
          <cell r="AK526" t="str">
            <v/>
          </cell>
          <cell r="AM526">
            <v>0</v>
          </cell>
          <cell r="AN526" t="str">
            <v>UN</v>
          </cell>
          <cell r="AO526" t="str">
            <v>***</v>
          </cell>
          <cell r="AP526" t="str">
            <v>zzzzzz</v>
          </cell>
          <cell r="AQ526" t="b">
            <v>0</v>
          </cell>
          <cell r="AR526" t="b">
            <v>0</v>
          </cell>
          <cell r="AS526">
            <v>1</v>
          </cell>
          <cell r="AT526">
            <v>0</v>
          </cell>
          <cell r="AU526">
            <v>1</v>
          </cell>
          <cell r="AV526">
            <v>0</v>
          </cell>
          <cell r="AW526" t="b">
            <v>0</v>
          </cell>
          <cell r="AX526" t="str">
            <v/>
          </cell>
          <cell r="AY526" t="b">
            <v>0</v>
          </cell>
          <cell r="AZ526" t="b">
            <v>0</v>
          </cell>
          <cell r="BA526">
            <v>0</v>
          </cell>
          <cell r="BB526">
            <v>120</v>
          </cell>
          <cell r="BC526">
            <v>90</v>
          </cell>
          <cell r="BD526" t="str">
            <v>LIB</v>
          </cell>
          <cell r="BE526" t="str">
            <v>LIB</v>
          </cell>
          <cell r="BF526">
            <v>1</v>
          </cell>
          <cell r="BG526">
            <v>0</v>
          </cell>
          <cell r="BH526" t="str">
            <v/>
          </cell>
          <cell r="BI526" t="str">
            <v/>
          </cell>
          <cell r="BJ526" t="str">
            <v/>
          </cell>
          <cell r="BK526" t="str">
            <v/>
          </cell>
          <cell r="BL526">
            <v>140</v>
          </cell>
          <cell r="BM526">
            <v>511</v>
          </cell>
          <cell r="BN526">
            <v>190</v>
          </cell>
          <cell r="BO526">
            <v>1978</v>
          </cell>
          <cell r="BP526">
            <v>0</v>
          </cell>
          <cell r="BQ526">
            <v>2819</v>
          </cell>
        </row>
        <row r="527">
          <cell r="A527" t="str">
            <v>298010010401</v>
          </cell>
          <cell r="B527" t="str">
            <v>F1-MS-04-LG</v>
          </cell>
          <cell r="C527" t="str">
            <v/>
          </cell>
          <cell r="D527" t="str">
            <v>FR Amasijo Soja #4 F1 GY</v>
          </cell>
          <cell r="E527" t="str">
            <v>F1-MS-04-LG</v>
          </cell>
          <cell r="F527" t="str">
            <v>SC</v>
          </cell>
          <cell r="G527" t="str">
            <v>UN</v>
          </cell>
          <cell r="H527" t="str">
            <v>04</v>
          </cell>
          <cell r="I527" t="b">
            <v>1</v>
          </cell>
          <cell r="J527" t="b">
            <v>1</v>
          </cell>
          <cell r="K527" t="b">
            <v>0</v>
          </cell>
          <cell r="L527" t="str">
            <v>Compra</v>
          </cell>
          <cell r="M527" t="str">
            <v>N</v>
          </cell>
          <cell r="N527" t="b">
            <v>0</v>
          </cell>
          <cell r="O527">
            <v>0</v>
          </cell>
          <cell r="P527" t="b">
            <v>0</v>
          </cell>
          <cell r="Q527" t="str">
            <v>INTERNO</v>
          </cell>
          <cell r="R527">
            <v>0</v>
          </cell>
          <cell r="S527" t="str">
            <v/>
          </cell>
          <cell r="T527">
            <v>0</v>
          </cell>
          <cell r="U527" t="str">
            <v/>
          </cell>
          <cell r="V527">
            <v>0</v>
          </cell>
          <cell r="W527" t="str">
            <v/>
          </cell>
          <cell r="X527">
            <v>0</v>
          </cell>
          <cell r="Y527" t="str">
            <v/>
          </cell>
          <cell r="Z527" t="str">
            <v/>
          </cell>
          <cell r="AA527" t="str">
            <v>Fracc</v>
          </cell>
          <cell r="AB527">
            <v>0</v>
          </cell>
          <cell r="AC527" t="str">
            <v/>
          </cell>
          <cell r="AD527" t="str">
            <v/>
          </cell>
          <cell r="AE527" t="str">
            <v/>
          </cell>
          <cell r="AF527" t="str">
            <v/>
          </cell>
          <cell r="AG527">
            <v>0</v>
          </cell>
          <cell r="AH527" t="str">
            <v>N-EST</v>
          </cell>
          <cell r="AI527">
            <v>0</v>
          </cell>
          <cell r="AJ527" t="str">
            <v/>
          </cell>
          <cell r="AK527" t="str">
            <v/>
          </cell>
          <cell r="AM527">
            <v>0</v>
          </cell>
          <cell r="AN527" t="str">
            <v>UN</v>
          </cell>
          <cell r="AO527" t="str">
            <v>***</v>
          </cell>
          <cell r="AP527" t="str">
            <v>zzzzzz</v>
          </cell>
          <cell r="AQ527" t="b">
            <v>0</v>
          </cell>
          <cell r="AR527" t="b">
            <v>0</v>
          </cell>
          <cell r="AS527">
            <v>1</v>
          </cell>
          <cell r="AT527">
            <v>0</v>
          </cell>
          <cell r="AU527">
            <v>1</v>
          </cell>
          <cell r="AV527">
            <v>0</v>
          </cell>
          <cell r="AW527" t="b">
            <v>0</v>
          </cell>
          <cell r="AX527" t="str">
            <v/>
          </cell>
          <cell r="AY527" t="b">
            <v>0</v>
          </cell>
          <cell r="AZ527" t="b">
            <v>0</v>
          </cell>
          <cell r="BA527">
            <v>0</v>
          </cell>
          <cell r="BB527">
            <v>120</v>
          </cell>
          <cell r="BC527">
            <v>90</v>
          </cell>
          <cell r="BD527" t="str">
            <v>LIB</v>
          </cell>
          <cell r="BE527" t="str">
            <v>LIB</v>
          </cell>
          <cell r="BF527">
            <v>1</v>
          </cell>
          <cell r="BG527">
            <v>0</v>
          </cell>
          <cell r="BH527" t="str">
            <v/>
          </cell>
          <cell r="BI527" t="str">
            <v/>
          </cell>
          <cell r="BJ527" t="str">
            <v/>
          </cell>
          <cell r="BK527" t="str">
            <v/>
          </cell>
          <cell r="BL527">
            <v>140</v>
          </cell>
          <cell r="BM527">
            <v>511</v>
          </cell>
          <cell r="BN527">
            <v>190</v>
          </cell>
          <cell r="BO527">
            <v>1978</v>
          </cell>
          <cell r="BP527">
            <v>0</v>
          </cell>
          <cell r="BQ527">
            <v>2819</v>
          </cell>
        </row>
        <row r="528">
          <cell r="A528" t="str">
            <v>298010010402</v>
          </cell>
          <cell r="B528" t="str">
            <v>F2-MS-04-LG</v>
          </cell>
          <cell r="C528" t="str">
            <v/>
          </cell>
          <cell r="D528" t="str">
            <v>FR Amasijo Soja #4 F2 GY</v>
          </cell>
          <cell r="E528" t="str">
            <v>F2-MS-04-LG</v>
          </cell>
          <cell r="F528" t="str">
            <v>SC</v>
          </cell>
          <cell r="G528" t="str">
            <v>UN</v>
          </cell>
          <cell r="H528" t="str">
            <v>04</v>
          </cell>
          <cell r="I528" t="b">
            <v>1</v>
          </cell>
          <cell r="J528" t="b">
            <v>1</v>
          </cell>
          <cell r="K528" t="b">
            <v>0</v>
          </cell>
          <cell r="L528" t="str">
            <v>Compra</v>
          </cell>
          <cell r="M528" t="str">
            <v>N</v>
          </cell>
          <cell r="N528" t="b">
            <v>0</v>
          </cell>
          <cell r="O528">
            <v>0</v>
          </cell>
          <cell r="P528" t="b">
            <v>0</v>
          </cell>
          <cell r="Q528" t="str">
            <v>INTERNO</v>
          </cell>
          <cell r="R528">
            <v>0</v>
          </cell>
          <cell r="S528" t="str">
            <v/>
          </cell>
          <cell r="T528">
            <v>0</v>
          </cell>
          <cell r="U528" t="str">
            <v/>
          </cell>
          <cell r="V528">
            <v>0</v>
          </cell>
          <cell r="W528" t="str">
            <v/>
          </cell>
          <cell r="X528">
            <v>0</v>
          </cell>
          <cell r="Y528" t="str">
            <v/>
          </cell>
          <cell r="Z528" t="str">
            <v/>
          </cell>
          <cell r="AA528" t="str">
            <v>Fracc</v>
          </cell>
          <cell r="AB528">
            <v>0</v>
          </cell>
          <cell r="AC528" t="str">
            <v/>
          </cell>
          <cell r="AD528" t="str">
            <v/>
          </cell>
          <cell r="AE528" t="str">
            <v/>
          </cell>
          <cell r="AF528" t="str">
            <v/>
          </cell>
          <cell r="AG528">
            <v>0</v>
          </cell>
          <cell r="AH528" t="str">
            <v>N-EST</v>
          </cell>
          <cell r="AI528">
            <v>0</v>
          </cell>
          <cell r="AJ528" t="str">
            <v/>
          </cell>
          <cell r="AK528" t="str">
            <v/>
          </cell>
          <cell r="AM528">
            <v>0</v>
          </cell>
          <cell r="AN528" t="str">
            <v>UN</v>
          </cell>
          <cell r="AO528" t="str">
            <v>***</v>
          </cell>
          <cell r="AP528" t="str">
            <v>zzzzzz</v>
          </cell>
          <cell r="AQ528" t="b">
            <v>0</v>
          </cell>
          <cell r="AR528" t="b">
            <v>0</v>
          </cell>
          <cell r="AS528">
            <v>1</v>
          </cell>
          <cell r="AT528">
            <v>0</v>
          </cell>
          <cell r="AU528">
            <v>1</v>
          </cell>
          <cell r="AV528">
            <v>0</v>
          </cell>
          <cell r="AW528" t="b">
            <v>0</v>
          </cell>
          <cell r="AX528" t="str">
            <v/>
          </cell>
          <cell r="AY528" t="b">
            <v>0</v>
          </cell>
          <cell r="AZ528" t="b">
            <v>0</v>
          </cell>
          <cell r="BA528">
            <v>0</v>
          </cell>
          <cell r="BB528">
            <v>120</v>
          </cell>
          <cell r="BC528">
            <v>90</v>
          </cell>
          <cell r="BD528" t="str">
            <v>LIB</v>
          </cell>
          <cell r="BE528" t="str">
            <v>LIB</v>
          </cell>
          <cell r="BF528">
            <v>1</v>
          </cell>
          <cell r="BG528">
            <v>0</v>
          </cell>
          <cell r="BH528" t="str">
            <v/>
          </cell>
          <cell r="BI528" t="str">
            <v/>
          </cell>
          <cell r="BJ528" t="str">
            <v/>
          </cell>
          <cell r="BK528" t="str">
            <v/>
          </cell>
          <cell r="BL528">
            <v>140</v>
          </cell>
          <cell r="BM528">
            <v>511</v>
          </cell>
          <cell r="BN528">
            <v>190</v>
          </cell>
          <cell r="BO528">
            <v>1978</v>
          </cell>
          <cell r="BP528">
            <v>0</v>
          </cell>
          <cell r="BQ528">
            <v>2819</v>
          </cell>
        </row>
        <row r="529">
          <cell r="A529" t="str">
            <v>298010010500</v>
          </cell>
          <cell r="B529" t="str">
            <v>MS-05-LG</v>
          </cell>
          <cell r="C529" t="str">
            <v/>
          </cell>
          <cell r="D529" t="str">
            <v>FR Amasijo Soja #5 GY</v>
          </cell>
          <cell r="E529" t="str">
            <v>MS-05-LG</v>
          </cell>
          <cell r="F529" t="str">
            <v>SC</v>
          </cell>
          <cell r="G529" t="str">
            <v>UN</v>
          </cell>
          <cell r="H529" t="str">
            <v>04</v>
          </cell>
          <cell r="I529" t="b">
            <v>1</v>
          </cell>
          <cell r="J529" t="b">
            <v>1</v>
          </cell>
          <cell r="K529" t="b">
            <v>0</v>
          </cell>
          <cell r="L529" t="str">
            <v>Compra</v>
          </cell>
          <cell r="M529" t="str">
            <v>N</v>
          </cell>
          <cell r="N529" t="b">
            <v>0</v>
          </cell>
          <cell r="O529">
            <v>0</v>
          </cell>
          <cell r="P529" t="b">
            <v>0</v>
          </cell>
          <cell r="Q529" t="str">
            <v>INTERNO</v>
          </cell>
          <cell r="R529">
            <v>0</v>
          </cell>
          <cell r="S529" t="str">
            <v/>
          </cell>
          <cell r="T529">
            <v>0</v>
          </cell>
          <cell r="U529" t="str">
            <v/>
          </cell>
          <cell r="V529">
            <v>0</v>
          </cell>
          <cell r="W529" t="str">
            <v/>
          </cell>
          <cell r="X529">
            <v>0</v>
          </cell>
          <cell r="Y529" t="str">
            <v/>
          </cell>
          <cell r="Z529" t="str">
            <v/>
          </cell>
          <cell r="AA529" t="str">
            <v>Fracc</v>
          </cell>
          <cell r="AB529">
            <v>0</v>
          </cell>
          <cell r="AC529" t="str">
            <v/>
          </cell>
          <cell r="AD529" t="str">
            <v/>
          </cell>
          <cell r="AE529" t="str">
            <v/>
          </cell>
          <cell r="AF529" t="str">
            <v/>
          </cell>
          <cell r="AG529">
            <v>0</v>
          </cell>
          <cell r="AH529" t="str">
            <v>N-EST</v>
          </cell>
          <cell r="AI529">
            <v>0</v>
          </cell>
          <cell r="AJ529" t="str">
            <v/>
          </cell>
          <cell r="AK529" t="str">
            <v/>
          </cell>
          <cell r="AM529">
            <v>0</v>
          </cell>
          <cell r="AN529" t="str">
            <v>UN</v>
          </cell>
          <cell r="AO529" t="str">
            <v>***</v>
          </cell>
          <cell r="AP529" t="str">
            <v>zzzzzz</v>
          </cell>
          <cell r="AQ529" t="b">
            <v>0</v>
          </cell>
          <cell r="AR529" t="b">
            <v>0</v>
          </cell>
          <cell r="AS529">
            <v>1</v>
          </cell>
          <cell r="AT529">
            <v>0</v>
          </cell>
          <cell r="AU529">
            <v>1</v>
          </cell>
          <cell r="AV529">
            <v>0</v>
          </cell>
          <cell r="AW529" t="b">
            <v>0</v>
          </cell>
          <cell r="AX529" t="str">
            <v/>
          </cell>
          <cell r="AY529" t="b">
            <v>0</v>
          </cell>
          <cell r="AZ529" t="b">
            <v>0</v>
          </cell>
          <cell r="BA529">
            <v>0</v>
          </cell>
          <cell r="BB529">
            <v>120</v>
          </cell>
          <cell r="BC529">
            <v>90</v>
          </cell>
          <cell r="BD529" t="str">
            <v>LIB</v>
          </cell>
          <cell r="BE529" t="str">
            <v>LIB</v>
          </cell>
          <cell r="BF529">
            <v>1</v>
          </cell>
          <cell r="BG529">
            <v>0</v>
          </cell>
          <cell r="BH529" t="str">
            <v/>
          </cell>
          <cell r="BI529" t="str">
            <v/>
          </cell>
          <cell r="BJ529" t="str">
            <v/>
          </cell>
          <cell r="BK529" t="str">
            <v/>
          </cell>
          <cell r="BL529">
            <v>140</v>
          </cell>
          <cell r="BM529">
            <v>511</v>
          </cell>
          <cell r="BN529">
            <v>190</v>
          </cell>
          <cell r="BO529">
            <v>1978</v>
          </cell>
          <cell r="BP529">
            <v>0</v>
          </cell>
          <cell r="BQ529">
            <v>2819</v>
          </cell>
        </row>
        <row r="530">
          <cell r="A530" t="str">
            <v>298010010501</v>
          </cell>
          <cell r="B530" t="str">
            <v>F1-MS-05-LG</v>
          </cell>
          <cell r="C530" t="str">
            <v/>
          </cell>
          <cell r="D530" t="str">
            <v>FR Amasijo Soja #5 F1 GY</v>
          </cell>
          <cell r="E530" t="str">
            <v>F1-MS-05-LG</v>
          </cell>
          <cell r="F530" t="str">
            <v>SC</v>
          </cell>
          <cell r="G530" t="str">
            <v>UN</v>
          </cell>
          <cell r="H530" t="str">
            <v>04</v>
          </cell>
          <cell r="I530" t="b">
            <v>1</v>
          </cell>
          <cell r="J530" t="b">
            <v>1</v>
          </cell>
          <cell r="K530" t="b">
            <v>0</v>
          </cell>
          <cell r="L530" t="str">
            <v>Compra</v>
          </cell>
          <cell r="M530" t="str">
            <v>N</v>
          </cell>
          <cell r="N530" t="b">
            <v>0</v>
          </cell>
          <cell r="O530">
            <v>0</v>
          </cell>
          <cell r="P530" t="b">
            <v>0</v>
          </cell>
          <cell r="Q530" t="str">
            <v>INTERNO</v>
          </cell>
          <cell r="R530">
            <v>0</v>
          </cell>
          <cell r="S530" t="str">
            <v/>
          </cell>
          <cell r="T530">
            <v>0</v>
          </cell>
          <cell r="U530" t="str">
            <v/>
          </cell>
          <cell r="V530">
            <v>0</v>
          </cell>
          <cell r="W530" t="str">
            <v/>
          </cell>
          <cell r="X530">
            <v>0</v>
          </cell>
          <cell r="Y530" t="str">
            <v/>
          </cell>
          <cell r="Z530" t="str">
            <v/>
          </cell>
          <cell r="AA530" t="str">
            <v>Fracc</v>
          </cell>
          <cell r="AB530">
            <v>0</v>
          </cell>
          <cell r="AC530" t="str">
            <v/>
          </cell>
          <cell r="AD530" t="str">
            <v/>
          </cell>
          <cell r="AE530" t="str">
            <v/>
          </cell>
          <cell r="AF530" t="str">
            <v/>
          </cell>
          <cell r="AG530">
            <v>0</v>
          </cell>
          <cell r="AH530" t="str">
            <v>N-EST</v>
          </cell>
          <cell r="AI530">
            <v>0</v>
          </cell>
          <cell r="AJ530" t="str">
            <v/>
          </cell>
          <cell r="AK530" t="str">
            <v/>
          </cell>
          <cell r="AM530">
            <v>0</v>
          </cell>
          <cell r="AN530" t="str">
            <v>UN</v>
          </cell>
          <cell r="AO530" t="str">
            <v>***</v>
          </cell>
          <cell r="AP530" t="str">
            <v>zzzzzz</v>
          </cell>
          <cell r="AQ530" t="b">
            <v>0</v>
          </cell>
          <cell r="AR530" t="b">
            <v>0</v>
          </cell>
          <cell r="AS530">
            <v>1</v>
          </cell>
          <cell r="AT530">
            <v>0</v>
          </cell>
          <cell r="AU530">
            <v>1</v>
          </cell>
          <cell r="AV530">
            <v>0</v>
          </cell>
          <cell r="AW530" t="b">
            <v>0</v>
          </cell>
          <cell r="AX530" t="str">
            <v/>
          </cell>
          <cell r="AY530" t="b">
            <v>0</v>
          </cell>
          <cell r="AZ530" t="b">
            <v>0</v>
          </cell>
          <cell r="BA530">
            <v>0</v>
          </cell>
          <cell r="BB530">
            <v>120</v>
          </cell>
          <cell r="BC530">
            <v>90</v>
          </cell>
          <cell r="BD530" t="str">
            <v>LIB</v>
          </cell>
          <cell r="BE530" t="str">
            <v>LIB</v>
          </cell>
          <cell r="BF530">
            <v>1</v>
          </cell>
          <cell r="BG530">
            <v>0</v>
          </cell>
          <cell r="BH530" t="str">
            <v/>
          </cell>
          <cell r="BI530" t="str">
            <v/>
          </cell>
          <cell r="BJ530" t="str">
            <v/>
          </cell>
          <cell r="BK530" t="str">
            <v/>
          </cell>
          <cell r="BL530">
            <v>140</v>
          </cell>
          <cell r="BM530">
            <v>511</v>
          </cell>
          <cell r="BN530">
            <v>190</v>
          </cell>
          <cell r="BO530">
            <v>1978</v>
          </cell>
          <cell r="BP530">
            <v>0</v>
          </cell>
          <cell r="BQ530">
            <v>2819</v>
          </cell>
        </row>
        <row r="531">
          <cell r="A531" t="str">
            <v>298010010502</v>
          </cell>
          <cell r="B531" t="str">
            <v>F2-MS-05-LG</v>
          </cell>
          <cell r="C531" t="str">
            <v/>
          </cell>
          <cell r="D531" t="str">
            <v>FR Amasijo Soja #5 F2 GY</v>
          </cell>
          <cell r="E531" t="str">
            <v>F2-MS-05-LG</v>
          </cell>
          <cell r="F531" t="str">
            <v>SC</v>
          </cell>
          <cell r="G531" t="str">
            <v>UN</v>
          </cell>
          <cell r="H531" t="str">
            <v>04</v>
          </cell>
          <cell r="I531" t="b">
            <v>1</v>
          </cell>
          <cell r="J531" t="b">
            <v>1</v>
          </cell>
          <cell r="K531" t="b">
            <v>0</v>
          </cell>
          <cell r="L531" t="str">
            <v>Compra</v>
          </cell>
          <cell r="M531" t="str">
            <v>N</v>
          </cell>
          <cell r="N531" t="b">
            <v>0</v>
          </cell>
          <cell r="O531">
            <v>0</v>
          </cell>
          <cell r="P531" t="b">
            <v>0</v>
          </cell>
          <cell r="Q531" t="str">
            <v>INTERNO</v>
          </cell>
          <cell r="R531">
            <v>0</v>
          </cell>
          <cell r="S531" t="str">
            <v/>
          </cell>
          <cell r="T531">
            <v>0</v>
          </cell>
          <cell r="U531" t="str">
            <v/>
          </cell>
          <cell r="V531">
            <v>0</v>
          </cell>
          <cell r="W531" t="str">
            <v/>
          </cell>
          <cell r="X531">
            <v>0</v>
          </cell>
          <cell r="Y531" t="str">
            <v/>
          </cell>
          <cell r="Z531" t="str">
            <v/>
          </cell>
          <cell r="AA531" t="str">
            <v>Fracc</v>
          </cell>
          <cell r="AB531">
            <v>0</v>
          </cell>
          <cell r="AC531" t="str">
            <v/>
          </cell>
          <cell r="AD531" t="str">
            <v/>
          </cell>
          <cell r="AE531" t="str">
            <v/>
          </cell>
          <cell r="AF531" t="str">
            <v/>
          </cell>
          <cell r="AG531">
            <v>0</v>
          </cell>
          <cell r="AH531" t="str">
            <v>N-EST</v>
          </cell>
          <cell r="AI531">
            <v>0</v>
          </cell>
          <cell r="AJ531" t="str">
            <v/>
          </cell>
          <cell r="AK531" t="str">
            <v/>
          </cell>
          <cell r="AM531">
            <v>0</v>
          </cell>
          <cell r="AN531" t="str">
            <v>UN</v>
          </cell>
          <cell r="AO531" t="str">
            <v>***</v>
          </cell>
          <cell r="AP531" t="str">
            <v>zzzzzz</v>
          </cell>
          <cell r="AQ531" t="b">
            <v>0</v>
          </cell>
          <cell r="AR531" t="b">
            <v>0</v>
          </cell>
          <cell r="AS531">
            <v>1</v>
          </cell>
          <cell r="AT531">
            <v>0</v>
          </cell>
          <cell r="AU531">
            <v>1</v>
          </cell>
          <cell r="AV531">
            <v>0</v>
          </cell>
          <cell r="AW531" t="b">
            <v>0</v>
          </cell>
          <cell r="AX531" t="str">
            <v/>
          </cell>
          <cell r="AY531" t="b">
            <v>0</v>
          </cell>
          <cell r="AZ531" t="b">
            <v>0</v>
          </cell>
          <cell r="BA531">
            <v>0</v>
          </cell>
          <cell r="BB531">
            <v>120</v>
          </cell>
          <cell r="BC531">
            <v>90</v>
          </cell>
          <cell r="BD531" t="str">
            <v>LIB</v>
          </cell>
          <cell r="BE531" t="str">
            <v>LIB</v>
          </cell>
          <cell r="BF531">
            <v>1</v>
          </cell>
          <cell r="BG531">
            <v>0</v>
          </cell>
          <cell r="BH531" t="str">
            <v/>
          </cell>
          <cell r="BI531" t="str">
            <v/>
          </cell>
          <cell r="BJ531" t="str">
            <v/>
          </cell>
          <cell r="BK531" t="str">
            <v/>
          </cell>
          <cell r="BL531">
            <v>140</v>
          </cell>
          <cell r="BM531">
            <v>511</v>
          </cell>
          <cell r="BN531">
            <v>190</v>
          </cell>
          <cell r="BO531">
            <v>1978</v>
          </cell>
          <cell r="BP531">
            <v>0</v>
          </cell>
          <cell r="BQ531">
            <v>2819</v>
          </cell>
        </row>
        <row r="532">
          <cell r="A532" t="str">
            <v>298010010600</v>
          </cell>
          <cell r="B532" t="str">
            <v>MS-06-LG</v>
          </cell>
          <cell r="C532" t="str">
            <v/>
          </cell>
          <cell r="D532" t="str">
            <v>FR Amasijo Soja #6 GY</v>
          </cell>
          <cell r="E532" t="str">
            <v>MS-06-LG</v>
          </cell>
          <cell r="F532" t="str">
            <v>SC</v>
          </cell>
          <cell r="G532" t="str">
            <v>UN</v>
          </cell>
          <cell r="H532" t="str">
            <v>04</v>
          </cell>
          <cell r="I532" t="b">
            <v>1</v>
          </cell>
          <cell r="J532" t="b">
            <v>1</v>
          </cell>
          <cell r="K532" t="b">
            <v>0</v>
          </cell>
          <cell r="L532" t="str">
            <v>Compra</v>
          </cell>
          <cell r="M532" t="str">
            <v>N</v>
          </cell>
          <cell r="N532" t="b">
            <v>0</v>
          </cell>
          <cell r="O532">
            <v>0</v>
          </cell>
          <cell r="P532" t="b">
            <v>0</v>
          </cell>
          <cell r="Q532" t="str">
            <v>INTERNO</v>
          </cell>
          <cell r="R532">
            <v>0</v>
          </cell>
          <cell r="S532" t="str">
            <v/>
          </cell>
          <cell r="T532">
            <v>0</v>
          </cell>
          <cell r="U532" t="str">
            <v/>
          </cell>
          <cell r="V532">
            <v>0</v>
          </cell>
          <cell r="W532" t="str">
            <v/>
          </cell>
          <cell r="X532">
            <v>0</v>
          </cell>
          <cell r="Y532" t="str">
            <v/>
          </cell>
          <cell r="Z532" t="str">
            <v/>
          </cell>
          <cell r="AA532" t="str">
            <v>Fracc</v>
          </cell>
          <cell r="AB532">
            <v>0</v>
          </cell>
          <cell r="AC532" t="str">
            <v/>
          </cell>
          <cell r="AD532" t="str">
            <v/>
          </cell>
          <cell r="AE532" t="str">
            <v/>
          </cell>
          <cell r="AF532" t="str">
            <v/>
          </cell>
          <cell r="AG532">
            <v>0</v>
          </cell>
          <cell r="AH532" t="str">
            <v>N-EST</v>
          </cell>
          <cell r="AI532">
            <v>0</v>
          </cell>
          <cell r="AJ532" t="str">
            <v/>
          </cell>
          <cell r="AK532" t="str">
            <v/>
          </cell>
          <cell r="AM532">
            <v>0</v>
          </cell>
          <cell r="AN532" t="str">
            <v>UN</v>
          </cell>
          <cell r="AO532" t="str">
            <v>***</v>
          </cell>
          <cell r="AP532" t="str">
            <v>zzzzzz</v>
          </cell>
          <cell r="AQ532" t="b">
            <v>0</v>
          </cell>
          <cell r="AR532" t="b">
            <v>0</v>
          </cell>
          <cell r="AS532">
            <v>1</v>
          </cell>
          <cell r="AT532">
            <v>0</v>
          </cell>
          <cell r="AU532">
            <v>1</v>
          </cell>
          <cell r="AV532">
            <v>0</v>
          </cell>
          <cell r="AW532" t="b">
            <v>0</v>
          </cell>
          <cell r="AX532" t="str">
            <v/>
          </cell>
          <cell r="AY532" t="b">
            <v>0</v>
          </cell>
          <cell r="AZ532" t="b">
            <v>0</v>
          </cell>
          <cell r="BA532">
            <v>0</v>
          </cell>
          <cell r="BB532">
            <v>120</v>
          </cell>
          <cell r="BC532">
            <v>90</v>
          </cell>
          <cell r="BD532" t="str">
            <v>LIB</v>
          </cell>
          <cell r="BE532" t="str">
            <v>LIB</v>
          </cell>
          <cell r="BF532">
            <v>1</v>
          </cell>
          <cell r="BG532">
            <v>0</v>
          </cell>
          <cell r="BH532" t="str">
            <v/>
          </cell>
          <cell r="BI532" t="str">
            <v/>
          </cell>
          <cell r="BJ532" t="str">
            <v/>
          </cell>
          <cell r="BK532" t="str">
            <v/>
          </cell>
          <cell r="BL532">
            <v>140</v>
          </cell>
          <cell r="BM532">
            <v>511</v>
          </cell>
          <cell r="BN532">
            <v>190</v>
          </cell>
          <cell r="BO532">
            <v>1978</v>
          </cell>
          <cell r="BP532">
            <v>0</v>
          </cell>
          <cell r="BQ532">
            <v>2819</v>
          </cell>
        </row>
        <row r="533">
          <cell r="A533" t="str">
            <v>298010010601</v>
          </cell>
          <cell r="B533" t="str">
            <v>F1-MS-06-LG</v>
          </cell>
          <cell r="C533" t="str">
            <v/>
          </cell>
          <cell r="D533" t="str">
            <v>FR Amasijo Soja #6 F1 GY</v>
          </cell>
          <cell r="E533" t="str">
            <v>F1-MS-06-LG</v>
          </cell>
          <cell r="F533" t="str">
            <v>SC</v>
          </cell>
          <cell r="G533" t="str">
            <v>UN</v>
          </cell>
          <cell r="H533" t="str">
            <v>04</v>
          </cell>
          <cell r="I533" t="b">
            <v>1</v>
          </cell>
          <cell r="J533" t="b">
            <v>1</v>
          </cell>
          <cell r="K533" t="b">
            <v>0</v>
          </cell>
          <cell r="L533" t="str">
            <v>Compra</v>
          </cell>
          <cell r="M533" t="str">
            <v>N</v>
          </cell>
          <cell r="N533" t="b">
            <v>0</v>
          </cell>
          <cell r="O533">
            <v>0</v>
          </cell>
          <cell r="P533" t="b">
            <v>0</v>
          </cell>
          <cell r="Q533" t="str">
            <v>INTERNO</v>
          </cell>
          <cell r="R533">
            <v>0</v>
          </cell>
          <cell r="S533" t="str">
            <v/>
          </cell>
          <cell r="T533">
            <v>0</v>
          </cell>
          <cell r="U533" t="str">
            <v/>
          </cell>
          <cell r="V533">
            <v>0</v>
          </cell>
          <cell r="W533" t="str">
            <v/>
          </cell>
          <cell r="X533">
            <v>0</v>
          </cell>
          <cell r="Y533" t="str">
            <v/>
          </cell>
          <cell r="Z533" t="str">
            <v/>
          </cell>
          <cell r="AA533" t="str">
            <v>Fracc</v>
          </cell>
          <cell r="AB533">
            <v>0</v>
          </cell>
          <cell r="AC533" t="str">
            <v/>
          </cell>
          <cell r="AD533" t="str">
            <v/>
          </cell>
          <cell r="AE533" t="str">
            <v/>
          </cell>
          <cell r="AF533" t="str">
            <v/>
          </cell>
          <cell r="AG533">
            <v>0</v>
          </cell>
          <cell r="AH533" t="str">
            <v>N-EST</v>
          </cell>
          <cell r="AI533">
            <v>0</v>
          </cell>
          <cell r="AJ533" t="str">
            <v/>
          </cell>
          <cell r="AK533" t="str">
            <v/>
          </cell>
          <cell r="AM533">
            <v>0</v>
          </cell>
          <cell r="AN533" t="str">
            <v>UN</v>
          </cell>
          <cell r="AO533" t="str">
            <v>***</v>
          </cell>
          <cell r="AP533" t="str">
            <v>zzzzzz</v>
          </cell>
          <cell r="AQ533" t="b">
            <v>0</v>
          </cell>
          <cell r="AR533" t="b">
            <v>0</v>
          </cell>
          <cell r="AS533">
            <v>1</v>
          </cell>
          <cell r="AT533">
            <v>0</v>
          </cell>
          <cell r="AU533">
            <v>1</v>
          </cell>
          <cell r="AV533">
            <v>0</v>
          </cell>
          <cell r="AW533" t="b">
            <v>0</v>
          </cell>
          <cell r="AX533" t="str">
            <v/>
          </cell>
          <cell r="AY533" t="b">
            <v>0</v>
          </cell>
          <cell r="AZ533" t="b">
            <v>0</v>
          </cell>
          <cell r="BA533">
            <v>0</v>
          </cell>
          <cell r="BB533">
            <v>120</v>
          </cell>
          <cell r="BC533">
            <v>90</v>
          </cell>
          <cell r="BD533" t="str">
            <v>LIB</v>
          </cell>
          <cell r="BE533" t="str">
            <v>LIB</v>
          </cell>
          <cell r="BF533">
            <v>1</v>
          </cell>
          <cell r="BG533">
            <v>0</v>
          </cell>
          <cell r="BH533" t="str">
            <v/>
          </cell>
          <cell r="BI533" t="str">
            <v/>
          </cell>
          <cell r="BJ533" t="str">
            <v/>
          </cell>
          <cell r="BK533" t="str">
            <v/>
          </cell>
          <cell r="BL533">
            <v>140</v>
          </cell>
          <cell r="BM533">
            <v>511</v>
          </cell>
          <cell r="BN533">
            <v>190</v>
          </cell>
          <cell r="BO533">
            <v>1978</v>
          </cell>
          <cell r="BP533">
            <v>0</v>
          </cell>
          <cell r="BQ533">
            <v>2819</v>
          </cell>
        </row>
        <row r="534">
          <cell r="A534" t="str">
            <v>298010010602</v>
          </cell>
          <cell r="B534" t="str">
            <v>F2-MS-06-LG</v>
          </cell>
          <cell r="C534" t="str">
            <v/>
          </cell>
          <cell r="D534" t="str">
            <v>FR Amasijo Soja #6 F2 GY</v>
          </cell>
          <cell r="E534" t="str">
            <v>F2-MS-06-LG</v>
          </cell>
          <cell r="F534" t="str">
            <v>SC</v>
          </cell>
          <cell r="G534" t="str">
            <v>UN</v>
          </cell>
          <cell r="H534" t="str">
            <v>04</v>
          </cell>
          <cell r="I534" t="b">
            <v>1</v>
          </cell>
          <cell r="J534" t="b">
            <v>1</v>
          </cell>
          <cell r="K534" t="b">
            <v>0</v>
          </cell>
          <cell r="L534" t="str">
            <v>Compra</v>
          </cell>
          <cell r="M534" t="str">
            <v>N</v>
          </cell>
          <cell r="N534" t="b">
            <v>0</v>
          </cell>
          <cell r="O534">
            <v>0</v>
          </cell>
          <cell r="P534" t="b">
            <v>0</v>
          </cell>
          <cell r="Q534" t="str">
            <v>INTERNO</v>
          </cell>
          <cell r="R534">
            <v>0</v>
          </cell>
          <cell r="S534" t="str">
            <v/>
          </cell>
          <cell r="T534">
            <v>0</v>
          </cell>
          <cell r="U534" t="str">
            <v/>
          </cell>
          <cell r="V534">
            <v>0</v>
          </cell>
          <cell r="W534" t="str">
            <v/>
          </cell>
          <cell r="X534">
            <v>0</v>
          </cell>
          <cell r="Y534" t="str">
            <v/>
          </cell>
          <cell r="Z534" t="str">
            <v/>
          </cell>
          <cell r="AA534" t="str">
            <v>Fracc</v>
          </cell>
          <cell r="AB534">
            <v>0</v>
          </cell>
          <cell r="AC534" t="str">
            <v/>
          </cell>
          <cell r="AD534" t="str">
            <v/>
          </cell>
          <cell r="AE534" t="str">
            <v/>
          </cell>
          <cell r="AF534" t="str">
            <v/>
          </cell>
          <cell r="AG534">
            <v>0</v>
          </cell>
          <cell r="AH534" t="str">
            <v>N-EST</v>
          </cell>
          <cell r="AI534">
            <v>0</v>
          </cell>
          <cell r="AJ534" t="str">
            <v/>
          </cell>
          <cell r="AK534" t="str">
            <v/>
          </cell>
          <cell r="AM534">
            <v>0</v>
          </cell>
          <cell r="AN534" t="str">
            <v>UN</v>
          </cell>
          <cell r="AO534" t="str">
            <v>***</v>
          </cell>
          <cell r="AP534" t="str">
            <v>zzzzzz</v>
          </cell>
          <cell r="AQ534" t="b">
            <v>0</v>
          </cell>
          <cell r="AR534" t="b">
            <v>0</v>
          </cell>
          <cell r="AS534">
            <v>1</v>
          </cell>
          <cell r="AT534">
            <v>0</v>
          </cell>
          <cell r="AU534">
            <v>1</v>
          </cell>
          <cell r="AV534">
            <v>0</v>
          </cell>
          <cell r="AW534" t="b">
            <v>0</v>
          </cell>
          <cell r="AX534" t="str">
            <v/>
          </cell>
          <cell r="AY534" t="b">
            <v>0</v>
          </cell>
          <cell r="AZ534" t="b">
            <v>0</v>
          </cell>
          <cell r="BA534">
            <v>0</v>
          </cell>
          <cell r="BB534">
            <v>120</v>
          </cell>
          <cell r="BC534">
            <v>90</v>
          </cell>
          <cell r="BD534" t="str">
            <v>LIB</v>
          </cell>
          <cell r="BE534" t="str">
            <v>LIB</v>
          </cell>
          <cell r="BF534">
            <v>1</v>
          </cell>
          <cell r="BG534">
            <v>0</v>
          </cell>
          <cell r="BH534" t="str">
            <v/>
          </cell>
          <cell r="BI534" t="str">
            <v/>
          </cell>
          <cell r="BJ534" t="str">
            <v/>
          </cell>
          <cell r="BK534" t="str">
            <v/>
          </cell>
          <cell r="BL534">
            <v>140</v>
          </cell>
          <cell r="BM534">
            <v>511</v>
          </cell>
          <cell r="BN534">
            <v>190</v>
          </cell>
          <cell r="BO534">
            <v>1978</v>
          </cell>
          <cell r="BP534">
            <v>0</v>
          </cell>
          <cell r="BQ534">
            <v>2819</v>
          </cell>
        </row>
        <row r="535">
          <cell r="A535" t="str">
            <v>298010010700</v>
          </cell>
          <cell r="B535" t="str">
            <v>MS-10</v>
          </cell>
          <cell r="C535" t="str">
            <v/>
          </cell>
          <cell r="D535" t="str">
            <v>FR Amasijo Soja #10 GY</v>
          </cell>
          <cell r="E535" t="str">
            <v>MS-10</v>
          </cell>
          <cell r="F535" t="str">
            <v>SC</v>
          </cell>
          <cell r="G535" t="str">
            <v>UN</v>
          </cell>
          <cell r="H535" t="str">
            <v>04</v>
          </cell>
          <cell r="I535" t="b">
            <v>1</v>
          </cell>
          <cell r="J535" t="b">
            <v>1</v>
          </cell>
          <cell r="K535" t="b">
            <v>0</v>
          </cell>
          <cell r="L535" t="str">
            <v>Compra</v>
          </cell>
          <cell r="M535" t="str">
            <v>N</v>
          </cell>
          <cell r="N535" t="b">
            <v>0</v>
          </cell>
          <cell r="O535">
            <v>0</v>
          </cell>
          <cell r="P535" t="b">
            <v>0</v>
          </cell>
          <cell r="Q535" t="str">
            <v>INTERNO</v>
          </cell>
          <cell r="R535">
            <v>0</v>
          </cell>
          <cell r="S535" t="str">
            <v/>
          </cell>
          <cell r="T535">
            <v>0</v>
          </cell>
          <cell r="U535" t="str">
            <v/>
          </cell>
          <cell r="V535">
            <v>0</v>
          </cell>
          <cell r="W535" t="str">
            <v/>
          </cell>
          <cell r="X535">
            <v>0</v>
          </cell>
          <cell r="Y535" t="str">
            <v/>
          </cell>
          <cell r="Z535" t="str">
            <v/>
          </cell>
          <cell r="AA535" t="str">
            <v>Fracc</v>
          </cell>
          <cell r="AB535">
            <v>0</v>
          </cell>
          <cell r="AC535" t="str">
            <v/>
          </cell>
          <cell r="AD535" t="str">
            <v/>
          </cell>
          <cell r="AE535" t="str">
            <v/>
          </cell>
          <cell r="AF535" t="str">
            <v/>
          </cell>
          <cell r="AG535">
            <v>0</v>
          </cell>
          <cell r="AH535" t="str">
            <v>N-EST</v>
          </cell>
          <cell r="AI535">
            <v>0</v>
          </cell>
          <cell r="AJ535" t="str">
            <v/>
          </cell>
          <cell r="AK535" t="str">
            <v/>
          </cell>
          <cell r="AM535">
            <v>0</v>
          </cell>
          <cell r="AN535" t="str">
            <v>UN</v>
          </cell>
          <cell r="AO535" t="str">
            <v>***</v>
          </cell>
          <cell r="AP535" t="str">
            <v>zzzzzz</v>
          </cell>
          <cell r="AQ535" t="b">
            <v>0</v>
          </cell>
          <cell r="AR535" t="b">
            <v>0</v>
          </cell>
          <cell r="AS535">
            <v>1</v>
          </cell>
          <cell r="AT535">
            <v>0</v>
          </cell>
          <cell r="AU535">
            <v>1</v>
          </cell>
          <cell r="AV535">
            <v>0</v>
          </cell>
          <cell r="AW535" t="b">
            <v>0</v>
          </cell>
          <cell r="AX535" t="str">
            <v/>
          </cell>
          <cell r="AY535" t="b">
            <v>0</v>
          </cell>
          <cell r="AZ535" t="b">
            <v>0</v>
          </cell>
          <cell r="BA535">
            <v>0</v>
          </cell>
          <cell r="BB535">
            <v>120</v>
          </cell>
          <cell r="BC535">
            <v>90</v>
          </cell>
          <cell r="BD535" t="str">
            <v>LIB</v>
          </cell>
          <cell r="BE535" t="str">
            <v>LIB</v>
          </cell>
          <cell r="BF535">
            <v>1</v>
          </cell>
          <cell r="BG535">
            <v>0</v>
          </cell>
          <cell r="BH535" t="str">
            <v/>
          </cell>
          <cell r="BI535" t="str">
            <v/>
          </cell>
          <cell r="BJ535" t="str">
            <v/>
          </cell>
          <cell r="BK535" t="str">
            <v/>
          </cell>
          <cell r="BL535">
            <v>140</v>
          </cell>
          <cell r="BM535">
            <v>511</v>
          </cell>
          <cell r="BN535">
            <v>190</v>
          </cell>
          <cell r="BO535">
            <v>1978</v>
          </cell>
          <cell r="BP535">
            <v>0</v>
          </cell>
          <cell r="BQ535">
            <v>2819</v>
          </cell>
        </row>
        <row r="536">
          <cell r="A536" t="str">
            <v>298010010701</v>
          </cell>
          <cell r="B536" t="str">
            <v>F1-MS-10</v>
          </cell>
          <cell r="C536" t="str">
            <v/>
          </cell>
          <cell r="D536" t="str">
            <v>FR Amasijo Soja #10 F1 GY</v>
          </cell>
          <cell r="E536" t="str">
            <v>F1-MS-10</v>
          </cell>
          <cell r="F536" t="str">
            <v>SC</v>
          </cell>
          <cell r="G536" t="str">
            <v>UN</v>
          </cell>
          <cell r="H536" t="str">
            <v>04</v>
          </cell>
          <cell r="I536" t="b">
            <v>1</v>
          </cell>
          <cell r="J536" t="b">
            <v>1</v>
          </cell>
          <cell r="K536" t="b">
            <v>0</v>
          </cell>
          <cell r="L536" t="str">
            <v>Compra</v>
          </cell>
          <cell r="M536" t="str">
            <v>N</v>
          </cell>
          <cell r="N536" t="b">
            <v>0</v>
          </cell>
          <cell r="O536">
            <v>0</v>
          </cell>
          <cell r="P536" t="b">
            <v>0</v>
          </cell>
          <cell r="Q536" t="str">
            <v>INTERNO</v>
          </cell>
          <cell r="R536">
            <v>0</v>
          </cell>
          <cell r="S536" t="str">
            <v/>
          </cell>
          <cell r="T536">
            <v>0</v>
          </cell>
          <cell r="U536" t="str">
            <v/>
          </cell>
          <cell r="V536">
            <v>0</v>
          </cell>
          <cell r="W536" t="str">
            <v/>
          </cell>
          <cell r="X536">
            <v>0</v>
          </cell>
          <cell r="Y536" t="str">
            <v/>
          </cell>
          <cell r="Z536" t="str">
            <v/>
          </cell>
          <cell r="AA536" t="str">
            <v>Fracc</v>
          </cell>
          <cell r="AB536">
            <v>0</v>
          </cell>
          <cell r="AC536" t="str">
            <v/>
          </cell>
          <cell r="AD536" t="str">
            <v/>
          </cell>
          <cell r="AE536" t="str">
            <v/>
          </cell>
          <cell r="AF536" t="str">
            <v/>
          </cell>
          <cell r="AG536">
            <v>0</v>
          </cell>
          <cell r="AH536" t="str">
            <v>N-EST</v>
          </cell>
          <cell r="AI536">
            <v>0</v>
          </cell>
          <cell r="AJ536" t="str">
            <v/>
          </cell>
          <cell r="AK536" t="str">
            <v/>
          </cell>
          <cell r="AM536">
            <v>0</v>
          </cell>
          <cell r="AN536" t="str">
            <v>UN</v>
          </cell>
          <cell r="AO536" t="str">
            <v>***</v>
          </cell>
          <cell r="AP536" t="str">
            <v>zzzzzz</v>
          </cell>
          <cell r="AQ536" t="b">
            <v>0</v>
          </cell>
          <cell r="AR536" t="b">
            <v>0</v>
          </cell>
          <cell r="AS536">
            <v>1</v>
          </cell>
          <cell r="AT536">
            <v>0</v>
          </cell>
          <cell r="AU536">
            <v>1</v>
          </cell>
          <cell r="AV536">
            <v>0</v>
          </cell>
          <cell r="AW536" t="b">
            <v>0</v>
          </cell>
          <cell r="AX536" t="str">
            <v/>
          </cell>
          <cell r="AY536" t="b">
            <v>0</v>
          </cell>
          <cell r="AZ536" t="b">
            <v>0</v>
          </cell>
          <cell r="BA536">
            <v>0</v>
          </cell>
          <cell r="BB536">
            <v>120</v>
          </cell>
          <cell r="BC536">
            <v>90</v>
          </cell>
          <cell r="BD536" t="str">
            <v>LIB</v>
          </cell>
          <cell r="BE536" t="str">
            <v>LIB</v>
          </cell>
          <cell r="BF536">
            <v>1</v>
          </cell>
          <cell r="BG536">
            <v>0</v>
          </cell>
          <cell r="BH536" t="str">
            <v/>
          </cell>
          <cell r="BI536" t="str">
            <v/>
          </cell>
          <cell r="BJ536" t="str">
            <v/>
          </cell>
          <cell r="BK536" t="str">
            <v/>
          </cell>
          <cell r="BL536">
            <v>140</v>
          </cell>
          <cell r="BM536">
            <v>511</v>
          </cell>
          <cell r="BN536">
            <v>190</v>
          </cell>
          <cell r="BO536">
            <v>1978</v>
          </cell>
          <cell r="BP536">
            <v>0</v>
          </cell>
          <cell r="BQ536">
            <v>2819</v>
          </cell>
        </row>
        <row r="537">
          <cell r="A537" t="str">
            <v>298010010702</v>
          </cell>
          <cell r="B537" t="str">
            <v>F2-MS-10</v>
          </cell>
          <cell r="C537" t="str">
            <v/>
          </cell>
          <cell r="D537" t="str">
            <v>FR Amasijo Soja #10 F2 GY</v>
          </cell>
          <cell r="E537" t="str">
            <v>F2-MS-10</v>
          </cell>
          <cell r="F537" t="str">
            <v>SC</v>
          </cell>
          <cell r="G537" t="str">
            <v>UN</v>
          </cell>
          <cell r="H537" t="str">
            <v>04</v>
          </cell>
          <cell r="I537" t="b">
            <v>1</v>
          </cell>
          <cell r="J537" t="b">
            <v>1</v>
          </cell>
          <cell r="K537" t="b">
            <v>0</v>
          </cell>
          <cell r="L537" t="str">
            <v>Compra</v>
          </cell>
          <cell r="M537" t="str">
            <v>N</v>
          </cell>
          <cell r="N537" t="b">
            <v>0</v>
          </cell>
          <cell r="O537">
            <v>0</v>
          </cell>
          <cell r="P537" t="b">
            <v>0</v>
          </cell>
          <cell r="Q537" t="str">
            <v>INTERNO</v>
          </cell>
          <cell r="R537">
            <v>0</v>
          </cell>
          <cell r="S537" t="str">
            <v/>
          </cell>
          <cell r="T537">
            <v>0</v>
          </cell>
          <cell r="U537" t="str">
            <v/>
          </cell>
          <cell r="V537">
            <v>0</v>
          </cell>
          <cell r="W537" t="str">
            <v/>
          </cell>
          <cell r="X537">
            <v>0</v>
          </cell>
          <cell r="Y537" t="str">
            <v/>
          </cell>
          <cell r="Z537" t="str">
            <v/>
          </cell>
          <cell r="AA537" t="str">
            <v>Fracc</v>
          </cell>
          <cell r="AB537">
            <v>0</v>
          </cell>
          <cell r="AC537" t="str">
            <v/>
          </cell>
          <cell r="AD537" t="str">
            <v/>
          </cell>
          <cell r="AE537" t="str">
            <v/>
          </cell>
          <cell r="AF537" t="str">
            <v/>
          </cell>
          <cell r="AG537">
            <v>0</v>
          </cell>
          <cell r="AH537" t="str">
            <v>N-EST</v>
          </cell>
          <cell r="AI537">
            <v>0</v>
          </cell>
          <cell r="AJ537" t="str">
            <v/>
          </cell>
          <cell r="AK537" t="str">
            <v/>
          </cell>
          <cell r="AM537">
            <v>0</v>
          </cell>
          <cell r="AN537" t="str">
            <v>UN</v>
          </cell>
          <cell r="AO537" t="str">
            <v>***</v>
          </cell>
          <cell r="AP537" t="str">
            <v>zzzzzz</v>
          </cell>
          <cell r="AQ537" t="b">
            <v>0</v>
          </cell>
          <cell r="AR537" t="b">
            <v>0</v>
          </cell>
          <cell r="AS537">
            <v>1</v>
          </cell>
          <cell r="AT537">
            <v>0</v>
          </cell>
          <cell r="AU537">
            <v>1</v>
          </cell>
          <cell r="AV537">
            <v>0</v>
          </cell>
          <cell r="AW537" t="b">
            <v>0</v>
          </cell>
          <cell r="AX537" t="str">
            <v/>
          </cell>
          <cell r="AY537" t="b">
            <v>0</v>
          </cell>
          <cell r="AZ537" t="b">
            <v>0</v>
          </cell>
          <cell r="BA537">
            <v>0</v>
          </cell>
          <cell r="BB537">
            <v>120</v>
          </cell>
          <cell r="BC537">
            <v>90</v>
          </cell>
          <cell r="BD537" t="str">
            <v>LIB</v>
          </cell>
          <cell r="BE537" t="str">
            <v>LIB</v>
          </cell>
          <cell r="BF537">
            <v>1</v>
          </cell>
          <cell r="BG537">
            <v>0</v>
          </cell>
          <cell r="BH537" t="str">
            <v/>
          </cell>
          <cell r="BI537" t="str">
            <v/>
          </cell>
          <cell r="BJ537" t="str">
            <v/>
          </cell>
          <cell r="BK537" t="str">
            <v/>
          </cell>
          <cell r="BL537">
            <v>140</v>
          </cell>
          <cell r="BM537">
            <v>511</v>
          </cell>
          <cell r="BN537">
            <v>190</v>
          </cell>
          <cell r="BO537">
            <v>1978</v>
          </cell>
          <cell r="BP537">
            <v>0</v>
          </cell>
          <cell r="BQ537">
            <v>2819</v>
          </cell>
        </row>
        <row r="538">
          <cell r="A538" t="str">
            <v>298010010703</v>
          </cell>
          <cell r="B538" t="str">
            <v>F3-MS-10</v>
          </cell>
          <cell r="C538" t="str">
            <v/>
          </cell>
          <cell r="D538" t="str">
            <v>FR Amasijo Soja #10 F3 GY</v>
          </cell>
          <cell r="E538" t="str">
            <v>F3-MS-10</v>
          </cell>
          <cell r="F538" t="str">
            <v>SC</v>
          </cell>
          <cell r="G538" t="str">
            <v>UN</v>
          </cell>
          <cell r="H538" t="str">
            <v>04</v>
          </cell>
          <cell r="I538" t="b">
            <v>1</v>
          </cell>
          <cell r="J538" t="b">
            <v>1</v>
          </cell>
          <cell r="K538" t="b">
            <v>0</v>
          </cell>
          <cell r="L538" t="str">
            <v>Compra</v>
          </cell>
          <cell r="M538" t="str">
            <v>N</v>
          </cell>
          <cell r="N538" t="b">
            <v>0</v>
          </cell>
          <cell r="O538">
            <v>0</v>
          </cell>
          <cell r="P538" t="b">
            <v>0</v>
          </cell>
          <cell r="Q538" t="str">
            <v>INTERNO</v>
          </cell>
          <cell r="R538">
            <v>0</v>
          </cell>
          <cell r="S538" t="str">
            <v/>
          </cell>
          <cell r="T538">
            <v>0</v>
          </cell>
          <cell r="U538" t="str">
            <v/>
          </cell>
          <cell r="V538">
            <v>0</v>
          </cell>
          <cell r="W538" t="str">
            <v/>
          </cell>
          <cell r="X538">
            <v>0</v>
          </cell>
          <cell r="Y538" t="str">
            <v/>
          </cell>
          <cell r="Z538" t="str">
            <v/>
          </cell>
          <cell r="AA538" t="str">
            <v>Fracc</v>
          </cell>
          <cell r="AB538">
            <v>0</v>
          </cell>
          <cell r="AC538" t="str">
            <v/>
          </cell>
          <cell r="AD538" t="str">
            <v/>
          </cell>
          <cell r="AE538" t="str">
            <v/>
          </cell>
          <cell r="AF538" t="str">
            <v/>
          </cell>
          <cell r="AG538">
            <v>0</v>
          </cell>
          <cell r="AH538" t="str">
            <v>N-EST</v>
          </cell>
          <cell r="AI538">
            <v>0</v>
          </cell>
          <cell r="AJ538" t="str">
            <v/>
          </cell>
          <cell r="AK538" t="str">
            <v/>
          </cell>
          <cell r="AM538">
            <v>0</v>
          </cell>
          <cell r="AN538" t="str">
            <v>UN</v>
          </cell>
          <cell r="AO538" t="str">
            <v>***</v>
          </cell>
          <cell r="AP538" t="str">
            <v>zzzzzz</v>
          </cell>
          <cell r="AQ538" t="b">
            <v>0</v>
          </cell>
          <cell r="AR538" t="b">
            <v>0</v>
          </cell>
          <cell r="AS538">
            <v>1</v>
          </cell>
          <cell r="AT538">
            <v>0</v>
          </cell>
          <cell r="AU538">
            <v>1</v>
          </cell>
          <cell r="AV538">
            <v>0</v>
          </cell>
          <cell r="AW538" t="b">
            <v>0</v>
          </cell>
          <cell r="AX538" t="str">
            <v/>
          </cell>
          <cell r="AY538" t="b">
            <v>0</v>
          </cell>
          <cell r="AZ538" t="b">
            <v>0</v>
          </cell>
          <cell r="BA538">
            <v>0</v>
          </cell>
          <cell r="BB538">
            <v>120</v>
          </cell>
          <cell r="BC538">
            <v>90</v>
          </cell>
          <cell r="BD538" t="str">
            <v>LIB</v>
          </cell>
          <cell r="BE538" t="str">
            <v>LIB</v>
          </cell>
          <cell r="BF538">
            <v>1</v>
          </cell>
          <cell r="BG538">
            <v>0</v>
          </cell>
          <cell r="BH538" t="str">
            <v/>
          </cell>
          <cell r="BI538" t="str">
            <v/>
          </cell>
          <cell r="BJ538" t="str">
            <v/>
          </cell>
          <cell r="BK538" t="str">
            <v/>
          </cell>
          <cell r="BL538">
            <v>140</v>
          </cell>
          <cell r="BM538">
            <v>511</v>
          </cell>
          <cell r="BN538">
            <v>190</v>
          </cell>
          <cell r="BO538">
            <v>1978</v>
          </cell>
          <cell r="BP538">
            <v>0</v>
          </cell>
          <cell r="BQ538">
            <v>2819</v>
          </cell>
        </row>
        <row r="539">
          <cell r="A539" t="str">
            <v>298010010704</v>
          </cell>
          <cell r="B539" t="str">
            <v>F4-MS-10</v>
          </cell>
          <cell r="C539" t="str">
            <v/>
          </cell>
          <cell r="D539" t="str">
            <v>FR Amasijo Soja #10 F4 GY</v>
          </cell>
          <cell r="E539" t="str">
            <v>F4-MS-10</v>
          </cell>
          <cell r="F539" t="str">
            <v>SC</v>
          </cell>
          <cell r="G539" t="str">
            <v>UN</v>
          </cell>
          <cell r="H539" t="str">
            <v>04</v>
          </cell>
          <cell r="I539" t="b">
            <v>1</v>
          </cell>
          <cell r="J539" t="b">
            <v>1</v>
          </cell>
          <cell r="K539" t="b">
            <v>0</v>
          </cell>
          <cell r="L539" t="str">
            <v>Compra</v>
          </cell>
          <cell r="M539" t="str">
            <v>N</v>
          </cell>
          <cell r="N539" t="b">
            <v>0</v>
          </cell>
          <cell r="O539">
            <v>0</v>
          </cell>
          <cell r="P539" t="b">
            <v>0</v>
          </cell>
          <cell r="Q539" t="str">
            <v>INTERNO</v>
          </cell>
          <cell r="R539">
            <v>0</v>
          </cell>
          <cell r="S539" t="str">
            <v/>
          </cell>
          <cell r="T539">
            <v>0</v>
          </cell>
          <cell r="U539" t="str">
            <v/>
          </cell>
          <cell r="V539">
            <v>0</v>
          </cell>
          <cell r="W539" t="str">
            <v/>
          </cell>
          <cell r="X539">
            <v>0</v>
          </cell>
          <cell r="Y539" t="str">
            <v/>
          </cell>
          <cell r="Z539" t="str">
            <v/>
          </cell>
          <cell r="AA539" t="str">
            <v>Fracc</v>
          </cell>
          <cell r="AB539">
            <v>0</v>
          </cell>
          <cell r="AC539" t="str">
            <v/>
          </cell>
          <cell r="AD539" t="str">
            <v/>
          </cell>
          <cell r="AE539" t="str">
            <v/>
          </cell>
          <cell r="AF539" t="str">
            <v/>
          </cell>
          <cell r="AG539">
            <v>0</v>
          </cell>
          <cell r="AH539" t="str">
            <v>N-EST</v>
          </cell>
          <cell r="AI539">
            <v>0</v>
          </cell>
          <cell r="AJ539" t="str">
            <v/>
          </cell>
          <cell r="AK539" t="str">
            <v/>
          </cell>
          <cell r="AM539">
            <v>0</v>
          </cell>
          <cell r="AN539" t="str">
            <v>UN</v>
          </cell>
          <cell r="AO539" t="str">
            <v>***</v>
          </cell>
          <cell r="AP539" t="str">
            <v>zzzzzz</v>
          </cell>
          <cell r="AQ539" t="b">
            <v>0</v>
          </cell>
          <cell r="AR539" t="b">
            <v>0</v>
          </cell>
          <cell r="AS539">
            <v>1</v>
          </cell>
          <cell r="AT539">
            <v>0</v>
          </cell>
          <cell r="AU539">
            <v>1</v>
          </cell>
          <cell r="AV539">
            <v>0</v>
          </cell>
          <cell r="AW539" t="b">
            <v>0</v>
          </cell>
          <cell r="AX539" t="str">
            <v/>
          </cell>
          <cell r="AY539" t="b">
            <v>0</v>
          </cell>
          <cell r="AZ539" t="b">
            <v>0</v>
          </cell>
          <cell r="BA539">
            <v>0</v>
          </cell>
          <cell r="BB539">
            <v>120</v>
          </cell>
          <cell r="BC539">
            <v>90</v>
          </cell>
          <cell r="BD539" t="str">
            <v>LIB</v>
          </cell>
          <cell r="BE539" t="str">
            <v>LIB</v>
          </cell>
          <cell r="BF539">
            <v>1</v>
          </cell>
          <cell r="BG539">
            <v>0</v>
          </cell>
          <cell r="BH539" t="str">
            <v/>
          </cell>
          <cell r="BI539" t="str">
            <v/>
          </cell>
          <cell r="BJ539" t="str">
            <v/>
          </cell>
          <cell r="BK539" t="str">
            <v/>
          </cell>
          <cell r="BL539">
            <v>140</v>
          </cell>
          <cell r="BM539">
            <v>511</v>
          </cell>
          <cell r="BN539">
            <v>190</v>
          </cell>
          <cell r="BO539">
            <v>1978</v>
          </cell>
          <cell r="BP539">
            <v>0</v>
          </cell>
          <cell r="BQ539">
            <v>2819</v>
          </cell>
        </row>
        <row r="540">
          <cell r="A540" t="str">
            <v>298010010705</v>
          </cell>
          <cell r="B540" t="str">
            <v>F5-MS-10</v>
          </cell>
          <cell r="C540" t="str">
            <v/>
          </cell>
          <cell r="D540" t="str">
            <v>FR Amasijo Soja #10 F5 GY</v>
          </cell>
          <cell r="E540" t="str">
            <v>F5-MS-10</v>
          </cell>
          <cell r="F540" t="str">
            <v>SC</v>
          </cell>
          <cell r="G540" t="str">
            <v>UN</v>
          </cell>
          <cell r="H540" t="str">
            <v>04</v>
          </cell>
          <cell r="I540" t="b">
            <v>1</v>
          </cell>
          <cell r="J540" t="b">
            <v>1</v>
          </cell>
          <cell r="K540" t="b">
            <v>0</v>
          </cell>
          <cell r="L540" t="str">
            <v>Compra</v>
          </cell>
          <cell r="M540" t="str">
            <v>N</v>
          </cell>
          <cell r="N540" t="b">
            <v>0</v>
          </cell>
          <cell r="O540">
            <v>0</v>
          </cell>
          <cell r="P540" t="b">
            <v>0</v>
          </cell>
          <cell r="Q540" t="str">
            <v>INTERNO</v>
          </cell>
          <cell r="R540">
            <v>0</v>
          </cell>
          <cell r="S540" t="str">
            <v/>
          </cell>
          <cell r="T540">
            <v>0</v>
          </cell>
          <cell r="U540" t="str">
            <v/>
          </cell>
          <cell r="V540">
            <v>0</v>
          </cell>
          <cell r="W540" t="str">
            <v/>
          </cell>
          <cell r="X540">
            <v>0</v>
          </cell>
          <cell r="Y540" t="str">
            <v/>
          </cell>
          <cell r="Z540" t="str">
            <v/>
          </cell>
          <cell r="AA540" t="str">
            <v>Fracc</v>
          </cell>
          <cell r="AB540">
            <v>0</v>
          </cell>
          <cell r="AC540" t="str">
            <v/>
          </cell>
          <cell r="AD540" t="str">
            <v/>
          </cell>
          <cell r="AE540" t="str">
            <v/>
          </cell>
          <cell r="AF540" t="str">
            <v/>
          </cell>
          <cell r="AG540">
            <v>0</v>
          </cell>
          <cell r="AH540" t="str">
            <v>N-EST</v>
          </cell>
          <cell r="AI540">
            <v>0</v>
          </cell>
          <cell r="AJ540" t="str">
            <v/>
          </cell>
          <cell r="AK540" t="str">
            <v/>
          </cell>
          <cell r="AM540">
            <v>0</v>
          </cell>
          <cell r="AN540" t="str">
            <v>UN</v>
          </cell>
          <cell r="AO540" t="str">
            <v>***</v>
          </cell>
          <cell r="AP540" t="str">
            <v>zzzzzz</v>
          </cell>
          <cell r="AQ540" t="b">
            <v>0</v>
          </cell>
          <cell r="AR540" t="b">
            <v>0</v>
          </cell>
          <cell r="AS540">
            <v>1</v>
          </cell>
          <cell r="AT540">
            <v>0</v>
          </cell>
          <cell r="AU540">
            <v>1</v>
          </cell>
          <cell r="AV540">
            <v>0</v>
          </cell>
          <cell r="AW540" t="b">
            <v>0</v>
          </cell>
          <cell r="AX540" t="str">
            <v/>
          </cell>
          <cell r="AY540" t="b">
            <v>0</v>
          </cell>
          <cell r="AZ540" t="b">
            <v>0</v>
          </cell>
          <cell r="BA540">
            <v>0</v>
          </cell>
          <cell r="BB540">
            <v>120</v>
          </cell>
          <cell r="BC540">
            <v>90</v>
          </cell>
          <cell r="BD540" t="str">
            <v>LIB</v>
          </cell>
          <cell r="BE540" t="str">
            <v>LIB</v>
          </cell>
          <cell r="BF540">
            <v>1</v>
          </cell>
          <cell r="BG540">
            <v>0</v>
          </cell>
          <cell r="BH540" t="str">
            <v/>
          </cell>
          <cell r="BI540" t="str">
            <v/>
          </cell>
          <cell r="BJ540" t="str">
            <v/>
          </cell>
          <cell r="BK540" t="str">
            <v/>
          </cell>
          <cell r="BL540">
            <v>140</v>
          </cell>
          <cell r="BM540">
            <v>511</v>
          </cell>
          <cell r="BN540">
            <v>190</v>
          </cell>
          <cell r="BO540">
            <v>1978</v>
          </cell>
          <cell r="BP540">
            <v>0</v>
          </cell>
          <cell r="BQ540">
            <v>2819</v>
          </cell>
        </row>
        <row r="541">
          <cell r="A541" t="str">
            <v>298010010800</v>
          </cell>
          <cell r="B541" t="str">
            <v>MS-11</v>
          </cell>
          <cell r="C541" t="str">
            <v/>
          </cell>
          <cell r="D541" t="str">
            <v>FR Amasijo Soja #11 GY</v>
          </cell>
          <cell r="E541" t="str">
            <v>MS-11</v>
          </cell>
          <cell r="F541" t="str">
            <v>SC</v>
          </cell>
          <cell r="G541" t="str">
            <v>UN</v>
          </cell>
          <cell r="H541" t="str">
            <v>04</v>
          </cell>
          <cell r="I541" t="b">
            <v>1</v>
          </cell>
          <cell r="J541" t="b">
            <v>1</v>
          </cell>
          <cell r="K541" t="b">
            <v>0</v>
          </cell>
          <cell r="L541" t="str">
            <v>Compra</v>
          </cell>
          <cell r="M541" t="str">
            <v>N</v>
          </cell>
          <cell r="N541" t="b">
            <v>0</v>
          </cell>
          <cell r="O541">
            <v>0</v>
          </cell>
          <cell r="P541" t="b">
            <v>0</v>
          </cell>
          <cell r="Q541" t="str">
            <v>INTERNO</v>
          </cell>
          <cell r="R541">
            <v>0</v>
          </cell>
          <cell r="S541" t="str">
            <v/>
          </cell>
          <cell r="T541">
            <v>0</v>
          </cell>
          <cell r="U541" t="str">
            <v/>
          </cell>
          <cell r="V541">
            <v>0</v>
          </cell>
          <cell r="W541" t="str">
            <v/>
          </cell>
          <cell r="X541">
            <v>0</v>
          </cell>
          <cell r="Y541" t="str">
            <v/>
          </cell>
          <cell r="Z541" t="str">
            <v/>
          </cell>
          <cell r="AA541" t="str">
            <v>Fracc</v>
          </cell>
          <cell r="AB541">
            <v>0</v>
          </cell>
          <cell r="AC541" t="str">
            <v/>
          </cell>
          <cell r="AD541" t="str">
            <v/>
          </cell>
          <cell r="AE541" t="str">
            <v/>
          </cell>
          <cell r="AF541" t="str">
            <v/>
          </cell>
          <cell r="AG541">
            <v>0</v>
          </cell>
          <cell r="AH541" t="str">
            <v>N-EST</v>
          </cell>
          <cell r="AI541">
            <v>0</v>
          </cell>
          <cell r="AJ541" t="str">
            <v/>
          </cell>
          <cell r="AK541" t="str">
            <v/>
          </cell>
          <cell r="AM541">
            <v>0</v>
          </cell>
          <cell r="AN541" t="str">
            <v>UN</v>
          </cell>
          <cell r="AO541" t="str">
            <v>***</v>
          </cell>
          <cell r="AP541" t="str">
            <v>zzzzzz</v>
          </cell>
          <cell r="AQ541" t="b">
            <v>0</v>
          </cell>
          <cell r="AR541" t="b">
            <v>0</v>
          </cell>
          <cell r="AS541">
            <v>1</v>
          </cell>
          <cell r="AT541">
            <v>0</v>
          </cell>
          <cell r="AU541">
            <v>1</v>
          </cell>
          <cell r="AV541">
            <v>0</v>
          </cell>
          <cell r="AW541" t="b">
            <v>0</v>
          </cell>
          <cell r="AX541" t="str">
            <v/>
          </cell>
          <cell r="AY541" t="b">
            <v>0</v>
          </cell>
          <cell r="AZ541" t="b">
            <v>0</v>
          </cell>
          <cell r="BA541">
            <v>0</v>
          </cell>
          <cell r="BB541">
            <v>120</v>
          </cell>
          <cell r="BC541">
            <v>90</v>
          </cell>
          <cell r="BD541" t="str">
            <v>LIB</v>
          </cell>
          <cell r="BE541" t="str">
            <v>LIB</v>
          </cell>
          <cell r="BF541">
            <v>1</v>
          </cell>
          <cell r="BG541">
            <v>0</v>
          </cell>
          <cell r="BH541" t="str">
            <v/>
          </cell>
          <cell r="BI541" t="str">
            <v/>
          </cell>
          <cell r="BJ541" t="str">
            <v/>
          </cell>
          <cell r="BK541" t="str">
            <v/>
          </cell>
          <cell r="BL541">
            <v>140</v>
          </cell>
          <cell r="BM541">
            <v>511</v>
          </cell>
          <cell r="BN541">
            <v>190</v>
          </cell>
          <cell r="BO541">
            <v>1978</v>
          </cell>
          <cell r="BP541">
            <v>0</v>
          </cell>
          <cell r="BQ541">
            <v>2819</v>
          </cell>
        </row>
        <row r="542">
          <cell r="A542" t="str">
            <v>298010010801</v>
          </cell>
          <cell r="B542" t="str">
            <v>F1-MS-11</v>
          </cell>
          <cell r="C542" t="str">
            <v/>
          </cell>
          <cell r="D542" t="str">
            <v>FR Amasijo Soja #11 F1 GY</v>
          </cell>
          <cell r="E542" t="str">
            <v>F1-MS-11</v>
          </cell>
          <cell r="F542" t="str">
            <v>SC</v>
          </cell>
          <cell r="G542" t="str">
            <v>UN</v>
          </cell>
          <cell r="H542" t="str">
            <v>04</v>
          </cell>
          <cell r="I542" t="b">
            <v>1</v>
          </cell>
          <cell r="J542" t="b">
            <v>1</v>
          </cell>
          <cell r="K542" t="b">
            <v>0</v>
          </cell>
          <cell r="L542" t="str">
            <v>Compra</v>
          </cell>
          <cell r="M542" t="str">
            <v>N</v>
          </cell>
          <cell r="N542" t="b">
            <v>0</v>
          </cell>
          <cell r="O542">
            <v>0</v>
          </cell>
          <cell r="P542" t="b">
            <v>0</v>
          </cell>
          <cell r="Q542" t="str">
            <v>INTERNO</v>
          </cell>
          <cell r="R542">
            <v>0</v>
          </cell>
          <cell r="S542" t="str">
            <v/>
          </cell>
          <cell r="T542">
            <v>0</v>
          </cell>
          <cell r="U542" t="str">
            <v/>
          </cell>
          <cell r="V542">
            <v>0</v>
          </cell>
          <cell r="W542" t="str">
            <v/>
          </cell>
          <cell r="X542">
            <v>0</v>
          </cell>
          <cell r="Y542" t="str">
            <v/>
          </cell>
          <cell r="Z542" t="str">
            <v/>
          </cell>
          <cell r="AA542" t="str">
            <v>Fracc</v>
          </cell>
          <cell r="AB542">
            <v>0</v>
          </cell>
          <cell r="AC542" t="str">
            <v/>
          </cell>
          <cell r="AD542" t="str">
            <v/>
          </cell>
          <cell r="AE542" t="str">
            <v/>
          </cell>
          <cell r="AF542" t="str">
            <v/>
          </cell>
          <cell r="AG542">
            <v>0</v>
          </cell>
          <cell r="AH542" t="str">
            <v>N-EST</v>
          </cell>
          <cell r="AI542">
            <v>0</v>
          </cell>
          <cell r="AJ542" t="str">
            <v/>
          </cell>
          <cell r="AK542" t="str">
            <v/>
          </cell>
          <cell r="AM542">
            <v>0</v>
          </cell>
          <cell r="AN542" t="str">
            <v>UN</v>
          </cell>
          <cell r="AO542" t="str">
            <v>***</v>
          </cell>
          <cell r="AP542" t="str">
            <v>zzzzzz</v>
          </cell>
          <cell r="AQ542" t="b">
            <v>0</v>
          </cell>
          <cell r="AR542" t="b">
            <v>0</v>
          </cell>
          <cell r="AS542">
            <v>1</v>
          </cell>
          <cell r="AT542">
            <v>0</v>
          </cell>
          <cell r="AU542">
            <v>1</v>
          </cell>
          <cell r="AV542">
            <v>0</v>
          </cell>
          <cell r="AW542" t="b">
            <v>0</v>
          </cell>
          <cell r="AX542" t="str">
            <v/>
          </cell>
          <cell r="AY542" t="b">
            <v>0</v>
          </cell>
          <cell r="AZ542" t="b">
            <v>0</v>
          </cell>
          <cell r="BA542">
            <v>0</v>
          </cell>
          <cell r="BB542">
            <v>120</v>
          </cell>
          <cell r="BC542">
            <v>90</v>
          </cell>
          <cell r="BD542" t="str">
            <v>LIB</v>
          </cell>
          <cell r="BE542" t="str">
            <v>LIB</v>
          </cell>
          <cell r="BF542">
            <v>1</v>
          </cell>
          <cell r="BG542">
            <v>0</v>
          </cell>
          <cell r="BH542" t="str">
            <v/>
          </cell>
          <cell r="BI542" t="str">
            <v/>
          </cell>
          <cell r="BJ542" t="str">
            <v/>
          </cell>
          <cell r="BK542" t="str">
            <v/>
          </cell>
          <cell r="BL542">
            <v>140</v>
          </cell>
          <cell r="BM542">
            <v>511</v>
          </cell>
          <cell r="BN542">
            <v>190</v>
          </cell>
          <cell r="BO542">
            <v>1978</v>
          </cell>
          <cell r="BP542">
            <v>0</v>
          </cell>
          <cell r="BQ542">
            <v>2819</v>
          </cell>
        </row>
        <row r="543">
          <cell r="A543" t="str">
            <v>298010010802</v>
          </cell>
          <cell r="B543" t="str">
            <v>F2-MS-11</v>
          </cell>
          <cell r="C543" t="str">
            <v/>
          </cell>
          <cell r="D543" t="str">
            <v>FR Amasijo Soja #11 F2 GY</v>
          </cell>
          <cell r="E543" t="str">
            <v>F2-MS-11</v>
          </cell>
          <cell r="F543" t="str">
            <v>SC</v>
          </cell>
          <cell r="G543" t="str">
            <v>UN</v>
          </cell>
          <cell r="H543" t="str">
            <v>04</v>
          </cell>
          <cell r="I543" t="b">
            <v>1</v>
          </cell>
          <cell r="J543" t="b">
            <v>1</v>
          </cell>
          <cell r="K543" t="b">
            <v>0</v>
          </cell>
          <cell r="L543" t="str">
            <v>Compra</v>
          </cell>
          <cell r="M543" t="str">
            <v>N</v>
          </cell>
          <cell r="N543" t="b">
            <v>0</v>
          </cell>
          <cell r="O543">
            <v>0</v>
          </cell>
          <cell r="P543" t="b">
            <v>0</v>
          </cell>
          <cell r="Q543" t="str">
            <v>INTERNO</v>
          </cell>
          <cell r="R543">
            <v>0</v>
          </cell>
          <cell r="S543" t="str">
            <v/>
          </cell>
          <cell r="T543">
            <v>0</v>
          </cell>
          <cell r="U543" t="str">
            <v/>
          </cell>
          <cell r="V543">
            <v>0</v>
          </cell>
          <cell r="W543" t="str">
            <v/>
          </cell>
          <cell r="X543">
            <v>0</v>
          </cell>
          <cell r="Y543" t="str">
            <v/>
          </cell>
          <cell r="Z543" t="str">
            <v/>
          </cell>
          <cell r="AA543" t="str">
            <v>Fracc</v>
          </cell>
          <cell r="AB543">
            <v>0</v>
          </cell>
          <cell r="AC543" t="str">
            <v/>
          </cell>
          <cell r="AD543" t="str">
            <v/>
          </cell>
          <cell r="AE543" t="str">
            <v/>
          </cell>
          <cell r="AF543" t="str">
            <v/>
          </cell>
          <cell r="AG543">
            <v>0</v>
          </cell>
          <cell r="AH543" t="str">
            <v>N-EST</v>
          </cell>
          <cell r="AI543">
            <v>0</v>
          </cell>
          <cell r="AJ543" t="str">
            <v/>
          </cell>
          <cell r="AK543" t="str">
            <v/>
          </cell>
          <cell r="AM543">
            <v>0</v>
          </cell>
          <cell r="AN543" t="str">
            <v>UN</v>
          </cell>
          <cell r="AO543" t="str">
            <v>***</v>
          </cell>
          <cell r="AP543" t="str">
            <v>zzzzzz</v>
          </cell>
          <cell r="AQ543" t="b">
            <v>0</v>
          </cell>
          <cell r="AR543" t="b">
            <v>0</v>
          </cell>
          <cell r="AS543">
            <v>1</v>
          </cell>
          <cell r="AT543">
            <v>0</v>
          </cell>
          <cell r="AU543">
            <v>1</v>
          </cell>
          <cell r="AV543">
            <v>0</v>
          </cell>
          <cell r="AW543" t="b">
            <v>0</v>
          </cell>
          <cell r="AX543" t="str">
            <v/>
          </cell>
          <cell r="AY543" t="b">
            <v>0</v>
          </cell>
          <cell r="AZ543" t="b">
            <v>0</v>
          </cell>
          <cell r="BA543">
            <v>0</v>
          </cell>
          <cell r="BB543">
            <v>120</v>
          </cell>
          <cell r="BC543">
            <v>90</v>
          </cell>
          <cell r="BD543" t="str">
            <v>LIB</v>
          </cell>
          <cell r="BE543" t="str">
            <v>LIB</v>
          </cell>
          <cell r="BF543">
            <v>1</v>
          </cell>
          <cell r="BG543">
            <v>0</v>
          </cell>
          <cell r="BH543" t="str">
            <v/>
          </cell>
          <cell r="BI543" t="str">
            <v/>
          </cell>
          <cell r="BJ543" t="str">
            <v/>
          </cell>
          <cell r="BK543" t="str">
            <v/>
          </cell>
          <cell r="BL543">
            <v>140</v>
          </cell>
          <cell r="BM543">
            <v>511</v>
          </cell>
          <cell r="BN543">
            <v>190</v>
          </cell>
          <cell r="BO543">
            <v>1978</v>
          </cell>
          <cell r="BP543">
            <v>0</v>
          </cell>
          <cell r="BQ543">
            <v>2819</v>
          </cell>
        </row>
        <row r="544">
          <cell r="A544" t="str">
            <v>298010010803</v>
          </cell>
          <cell r="B544" t="str">
            <v>F3-MS-11</v>
          </cell>
          <cell r="C544" t="str">
            <v/>
          </cell>
          <cell r="D544" t="str">
            <v>FR Amasijo Soja #11 F3 GY</v>
          </cell>
          <cell r="E544" t="str">
            <v>F3-MS-11</v>
          </cell>
          <cell r="F544" t="str">
            <v>SC</v>
          </cell>
          <cell r="G544" t="str">
            <v>UN</v>
          </cell>
          <cell r="H544" t="str">
            <v>04</v>
          </cell>
          <cell r="I544" t="b">
            <v>1</v>
          </cell>
          <cell r="J544" t="b">
            <v>1</v>
          </cell>
          <cell r="K544" t="b">
            <v>0</v>
          </cell>
          <cell r="L544" t="str">
            <v>Compra</v>
          </cell>
          <cell r="M544" t="str">
            <v>N</v>
          </cell>
          <cell r="N544" t="b">
            <v>0</v>
          </cell>
          <cell r="O544">
            <v>0</v>
          </cell>
          <cell r="P544" t="b">
            <v>0</v>
          </cell>
          <cell r="Q544" t="str">
            <v>INTERNO</v>
          </cell>
          <cell r="R544">
            <v>0</v>
          </cell>
          <cell r="S544" t="str">
            <v/>
          </cell>
          <cell r="T544">
            <v>0</v>
          </cell>
          <cell r="U544" t="str">
            <v/>
          </cell>
          <cell r="V544">
            <v>0</v>
          </cell>
          <cell r="W544" t="str">
            <v/>
          </cell>
          <cell r="X544">
            <v>0</v>
          </cell>
          <cell r="Y544" t="str">
            <v/>
          </cell>
          <cell r="Z544" t="str">
            <v/>
          </cell>
          <cell r="AA544" t="str">
            <v>Fracc</v>
          </cell>
          <cell r="AB544">
            <v>0</v>
          </cell>
          <cell r="AC544" t="str">
            <v/>
          </cell>
          <cell r="AD544" t="str">
            <v/>
          </cell>
          <cell r="AE544" t="str">
            <v/>
          </cell>
          <cell r="AF544" t="str">
            <v/>
          </cell>
          <cell r="AG544">
            <v>0</v>
          </cell>
          <cell r="AH544" t="str">
            <v>N-EST</v>
          </cell>
          <cell r="AI544">
            <v>0</v>
          </cell>
          <cell r="AJ544" t="str">
            <v/>
          </cell>
          <cell r="AK544" t="str">
            <v/>
          </cell>
          <cell r="AM544">
            <v>0</v>
          </cell>
          <cell r="AN544" t="str">
            <v>UN</v>
          </cell>
          <cell r="AO544" t="str">
            <v>***</v>
          </cell>
          <cell r="AP544" t="str">
            <v>zzzzzz</v>
          </cell>
          <cell r="AQ544" t="b">
            <v>0</v>
          </cell>
          <cell r="AR544" t="b">
            <v>0</v>
          </cell>
          <cell r="AS544">
            <v>1</v>
          </cell>
          <cell r="AT544">
            <v>0</v>
          </cell>
          <cell r="AU544">
            <v>1</v>
          </cell>
          <cell r="AV544">
            <v>0</v>
          </cell>
          <cell r="AW544" t="b">
            <v>0</v>
          </cell>
          <cell r="AX544" t="str">
            <v/>
          </cell>
          <cell r="AY544" t="b">
            <v>0</v>
          </cell>
          <cell r="AZ544" t="b">
            <v>0</v>
          </cell>
          <cell r="BA544">
            <v>0</v>
          </cell>
          <cell r="BB544">
            <v>120</v>
          </cell>
          <cell r="BC544">
            <v>90</v>
          </cell>
          <cell r="BD544" t="str">
            <v>LIB</v>
          </cell>
          <cell r="BE544" t="str">
            <v>LIB</v>
          </cell>
          <cell r="BF544">
            <v>1</v>
          </cell>
          <cell r="BG544">
            <v>0</v>
          </cell>
          <cell r="BH544" t="str">
            <v/>
          </cell>
          <cell r="BI544" t="str">
            <v/>
          </cell>
          <cell r="BJ544" t="str">
            <v/>
          </cell>
          <cell r="BK544" t="str">
            <v/>
          </cell>
          <cell r="BL544">
            <v>140</v>
          </cell>
          <cell r="BM544">
            <v>511</v>
          </cell>
          <cell r="BN544">
            <v>190</v>
          </cell>
          <cell r="BO544">
            <v>1978</v>
          </cell>
          <cell r="BP544">
            <v>0</v>
          </cell>
          <cell r="BQ544">
            <v>2819</v>
          </cell>
        </row>
        <row r="545">
          <cell r="A545" t="str">
            <v>298010010804</v>
          </cell>
          <cell r="B545" t="str">
            <v>F4-MS-11</v>
          </cell>
          <cell r="C545" t="str">
            <v/>
          </cell>
          <cell r="D545" t="str">
            <v>FR Amasijo Soja #11 F4 GY</v>
          </cell>
          <cell r="E545" t="str">
            <v>F4-MS-11</v>
          </cell>
          <cell r="F545" t="str">
            <v>SC</v>
          </cell>
          <cell r="G545" t="str">
            <v>UN</v>
          </cell>
          <cell r="H545" t="str">
            <v>04</v>
          </cell>
          <cell r="I545" t="b">
            <v>1</v>
          </cell>
          <cell r="J545" t="b">
            <v>1</v>
          </cell>
          <cell r="K545" t="b">
            <v>0</v>
          </cell>
          <cell r="L545" t="str">
            <v>Compra</v>
          </cell>
          <cell r="M545" t="str">
            <v>N</v>
          </cell>
          <cell r="N545" t="b">
            <v>0</v>
          </cell>
          <cell r="O545">
            <v>0</v>
          </cell>
          <cell r="P545" t="b">
            <v>0</v>
          </cell>
          <cell r="Q545" t="str">
            <v>INTERNO</v>
          </cell>
          <cell r="R545">
            <v>0</v>
          </cell>
          <cell r="S545" t="str">
            <v/>
          </cell>
          <cell r="T545">
            <v>0</v>
          </cell>
          <cell r="U545" t="str">
            <v/>
          </cell>
          <cell r="V545">
            <v>0</v>
          </cell>
          <cell r="W545" t="str">
            <v/>
          </cell>
          <cell r="X545">
            <v>0</v>
          </cell>
          <cell r="Y545" t="str">
            <v/>
          </cell>
          <cell r="Z545" t="str">
            <v/>
          </cell>
          <cell r="AA545" t="str">
            <v>Fracc</v>
          </cell>
          <cell r="AB545">
            <v>0</v>
          </cell>
          <cell r="AC545" t="str">
            <v/>
          </cell>
          <cell r="AD545" t="str">
            <v/>
          </cell>
          <cell r="AE545" t="str">
            <v/>
          </cell>
          <cell r="AF545" t="str">
            <v/>
          </cell>
          <cell r="AG545">
            <v>0</v>
          </cell>
          <cell r="AH545" t="str">
            <v>N-EST</v>
          </cell>
          <cell r="AI545">
            <v>0</v>
          </cell>
          <cell r="AJ545" t="str">
            <v/>
          </cell>
          <cell r="AK545" t="str">
            <v/>
          </cell>
          <cell r="AM545">
            <v>0</v>
          </cell>
          <cell r="AN545" t="str">
            <v>UN</v>
          </cell>
          <cell r="AO545" t="str">
            <v>***</v>
          </cell>
          <cell r="AP545" t="str">
            <v>zzzzzz</v>
          </cell>
          <cell r="AQ545" t="b">
            <v>0</v>
          </cell>
          <cell r="AR545" t="b">
            <v>0</v>
          </cell>
          <cell r="AS545">
            <v>1</v>
          </cell>
          <cell r="AT545">
            <v>0</v>
          </cell>
          <cell r="AU545">
            <v>1</v>
          </cell>
          <cell r="AV545">
            <v>0</v>
          </cell>
          <cell r="AW545" t="b">
            <v>0</v>
          </cell>
          <cell r="AX545" t="str">
            <v/>
          </cell>
          <cell r="AY545" t="b">
            <v>0</v>
          </cell>
          <cell r="AZ545" t="b">
            <v>0</v>
          </cell>
          <cell r="BA545">
            <v>0</v>
          </cell>
          <cell r="BB545">
            <v>120</v>
          </cell>
          <cell r="BC545">
            <v>90</v>
          </cell>
          <cell r="BD545" t="str">
            <v>LIB</v>
          </cell>
          <cell r="BE545" t="str">
            <v>LIB</v>
          </cell>
          <cell r="BF545">
            <v>1</v>
          </cell>
          <cell r="BG545">
            <v>0</v>
          </cell>
          <cell r="BH545" t="str">
            <v/>
          </cell>
          <cell r="BI545" t="str">
            <v/>
          </cell>
          <cell r="BJ545" t="str">
            <v/>
          </cell>
          <cell r="BK545" t="str">
            <v/>
          </cell>
          <cell r="BL545">
            <v>140</v>
          </cell>
          <cell r="BM545">
            <v>511</v>
          </cell>
          <cell r="BN545">
            <v>190</v>
          </cell>
          <cell r="BO545">
            <v>1978</v>
          </cell>
          <cell r="BP545">
            <v>0</v>
          </cell>
          <cell r="BQ545">
            <v>2819</v>
          </cell>
        </row>
        <row r="546">
          <cell r="A546" t="str">
            <v>298010010805</v>
          </cell>
          <cell r="B546" t="str">
            <v>F5-MS-11</v>
          </cell>
          <cell r="C546" t="str">
            <v/>
          </cell>
          <cell r="D546" t="str">
            <v>FR Amasijo Soja #11 F5 GY</v>
          </cell>
          <cell r="E546" t="str">
            <v>F5-MS-11</v>
          </cell>
          <cell r="F546" t="str">
            <v>SC</v>
          </cell>
          <cell r="G546" t="str">
            <v>UN</v>
          </cell>
          <cell r="H546" t="str">
            <v>04</v>
          </cell>
          <cell r="I546" t="b">
            <v>1</v>
          </cell>
          <cell r="J546" t="b">
            <v>1</v>
          </cell>
          <cell r="K546" t="b">
            <v>0</v>
          </cell>
          <cell r="L546" t="str">
            <v>Compra</v>
          </cell>
          <cell r="M546" t="str">
            <v>N</v>
          </cell>
          <cell r="N546" t="b">
            <v>0</v>
          </cell>
          <cell r="O546">
            <v>0</v>
          </cell>
          <cell r="P546" t="b">
            <v>0</v>
          </cell>
          <cell r="Q546" t="str">
            <v>INTERNO</v>
          </cell>
          <cell r="R546">
            <v>0</v>
          </cell>
          <cell r="S546" t="str">
            <v/>
          </cell>
          <cell r="T546">
            <v>0</v>
          </cell>
          <cell r="U546" t="str">
            <v/>
          </cell>
          <cell r="V546">
            <v>0</v>
          </cell>
          <cell r="W546" t="str">
            <v/>
          </cell>
          <cell r="X546">
            <v>0</v>
          </cell>
          <cell r="Y546" t="str">
            <v/>
          </cell>
          <cell r="Z546" t="str">
            <v/>
          </cell>
          <cell r="AA546" t="str">
            <v>Fracc</v>
          </cell>
          <cell r="AB546">
            <v>0</v>
          </cell>
          <cell r="AC546" t="str">
            <v/>
          </cell>
          <cell r="AD546" t="str">
            <v/>
          </cell>
          <cell r="AE546" t="str">
            <v/>
          </cell>
          <cell r="AF546" t="str">
            <v/>
          </cell>
          <cell r="AG546">
            <v>0</v>
          </cell>
          <cell r="AH546" t="str">
            <v>N-EST</v>
          </cell>
          <cell r="AI546">
            <v>0</v>
          </cell>
          <cell r="AJ546" t="str">
            <v/>
          </cell>
          <cell r="AK546" t="str">
            <v/>
          </cell>
          <cell r="AM546">
            <v>0</v>
          </cell>
          <cell r="AN546" t="str">
            <v>UN</v>
          </cell>
          <cell r="AO546" t="str">
            <v>***</v>
          </cell>
          <cell r="AP546" t="str">
            <v>zzzzzz</v>
          </cell>
          <cell r="AQ546" t="b">
            <v>0</v>
          </cell>
          <cell r="AR546" t="b">
            <v>0</v>
          </cell>
          <cell r="AS546">
            <v>1</v>
          </cell>
          <cell r="AT546">
            <v>0</v>
          </cell>
          <cell r="AU546">
            <v>1</v>
          </cell>
          <cell r="AV546">
            <v>0</v>
          </cell>
          <cell r="AW546" t="b">
            <v>0</v>
          </cell>
          <cell r="AX546" t="str">
            <v/>
          </cell>
          <cell r="AY546" t="b">
            <v>0</v>
          </cell>
          <cell r="AZ546" t="b">
            <v>0</v>
          </cell>
          <cell r="BA546">
            <v>0</v>
          </cell>
          <cell r="BB546">
            <v>120</v>
          </cell>
          <cell r="BC546">
            <v>90</v>
          </cell>
          <cell r="BD546" t="str">
            <v>LIB</v>
          </cell>
          <cell r="BE546" t="str">
            <v>LIB</v>
          </cell>
          <cell r="BF546">
            <v>1</v>
          </cell>
          <cell r="BG546">
            <v>0</v>
          </cell>
          <cell r="BH546" t="str">
            <v/>
          </cell>
          <cell r="BI546" t="str">
            <v/>
          </cell>
          <cell r="BJ546" t="str">
            <v/>
          </cell>
          <cell r="BK546" t="str">
            <v/>
          </cell>
          <cell r="BL546">
            <v>140</v>
          </cell>
          <cell r="BM546">
            <v>511</v>
          </cell>
          <cell r="BN546">
            <v>190</v>
          </cell>
          <cell r="BO546">
            <v>1978</v>
          </cell>
          <cell r="BP546">
            <v>0</v>
          </cell>
          <cell r="BQ546">
            <v>2819</v>
          </cell>
        </row>
        <row r="547">
          <cell r="A547" t="str">
            <v>298010010900</v>
          </cell>
          <cell r="B547" t="str">
            <v>MS-12</v>
          </cell>
          <cell r="C547" t="str">
            <v/>
          </cell>
          <cell r="D547" t="str">
            <v>FR Amasijo Soja #12 GY</v>
          </cell>
          <cell r="E547" t="str">
            <v>MS-12</v>
          </cell>
          <cell r="F547" t="str">
            <v>SC</v>
          </cell>
          <cell r="G547" t="str">
            <v>UN</v>
          </cell>
          <cell r="H547" t="str">
            <v>04</v>
          </cell>
          <cell r="I547" t="b">
            <v>1</v>
          </cell>
          <cell r="J547" t="b">
            <v>1</v>
          </cell>
          <cell r="K547" t="b">
            <v>0</v>
          </cell>
          <cell r="L547" t="str">
            <v>Compra</v>
          </cell>
          <cell r="M547" t="str">
            <v>N</v>
          </cell>
          <cell r="N547" t="b">
            <v>0</v>
          </cell>
          <cell r="O547">
            <v>0</v>
          </cell>
          <cell r="P547" t="b">
            <v>0</v>
          </cell>
          <cell r="Q547" t="str">
            <v>INTERNO</v>
          </cell>
          <cell r="R547">
            <v>0</v>
          </cell>
          <cell r="S547" t="str">
            <v/>
          </cell>
          <cell r="T547">
            <v>0</v>
          </cell>
          <cell r="U547" t="str">
            <v/>
          </cell>
          <cell r="V547">
            <v>0</v>
          </cell>
          <cell r="W547" t="str">
            <v/>
          </cell>
          <cell r="X547">
            <v>0</v>
          </cell>
          <cell r="Y547" t="str">
            <v/>
          </cell>
          <cell r="Z547" t="str">
            <v/>
          </cell>
          <cell r="AA547" t="str">
            <v>Fracc</v>
          </cell>
          <cell r="AB547">
            <v>0</v>
          </cell>
          <cell r="AC547" t="str">
            <v/>
          </cell>
          <cell r="AD547" t="str">
            <v/>
          </cell>
          <cell r="AE547" t="str">
            <v/>
          </cell>
          <cell r="AF547" t="str">
            <v/>
          </cell>
          <cell r="AG547">
            <v>0</v>
          </cell>
          <cell r="AH547" t="str">
            <v>N-EST</v>
          </cell>
          <cell r="AI547">
            <v>0</v>
          </cell>
          <cell r="AJ547" t="str">
            <v/>
          </cell>
          <cell r="AK547" t="str">
            <v/>
          </cell>
          <cell r="AM547">
            <v>0</v>
          </cell>
          <cell r="AN547" t="str">
            <v>UN</v>
          </cell>
          <cell r="AO547" t="str">
            <v>***</v>
          </cell>
          <cell r="AP547" t="str">
            <v>zzzzzz</v>
          </cell>
          <cell r="AQ547" t="b">
            <v>0</v>
          </cell>
          <cell r="AR547" t="b">
            <v>0</v>
          </cell>
          <cell r="AS547">
            <v>1</v>
          </cell>
          <cell r="AT547">
            <v>0</v>
          </cell>
          <cell r="AU547">
            <v>1</v>
          </cell>
          <cell r="AV547">
            <v>0</v>
          </cell>
          <cell r="AW547" t="b">
            <v>0</v>
          </cell>
          <cell r="AX547" t="str">
            <v/>
          </cell>
          <cell r="AY547" t="b">
            <v>0</v>
          </cell>
          <cell r="AZ547" t="b">
            <v>0</v>
          </cell>
          <cell r="BA547">
            <v>0</v>
          </cell>
          <cell r="BB547">
            <v>120</v>
          </cell>
          <cell r="BC547">
            <v>90</v>
          </cell>
          <cell r="BD547" t="str">
            <v>LIB</v>
          </cell>
          <cell r="BE547" t="str">
            <v>LIB</v>
          </cell>
          <cell r="BF547">
            <v>1</v>
          </cell>
          <cell r="BG547">
            <v>0</v>
          </cell>
          <cell r="BH547" t="str">
            <v/>
          </cell>
          <cell r="BI547" t="str">
            <v/>
          </cell>
          <cell r="BJ547" t="str">
            <v/>
          </cell>
          <cell r="BK547" t="str">
            <v/>
          </cell>
          <cell r="BL547">
            <v>140</v>
          </cell>
          <cell r="BM547">
            <v>511</v>
          </cell>
          <cell r="BN547">
            <v>190</v>
          </cell>
          <cell r="BO547">
            <v>1978</v>
          </cell>
          <cell r="BP547">
            <v>0</v>
          </cell>
          <cell r="BQ547">
            <v>2819</v>
          </cell>
        </row>
        <row r="548">
          <cell r="A548" t="str">
            <v>298010010901</v>
          </cell>
          <cell r="B548" t="str">
            <v>F1-MS-12</v>
          </cell>
          <cell r="C548" t="str">
            <v/>
          </cell>
          <cell r="D548" t="str">
            <v>FR Amasijo Soja #12 F1 GY</v>
          </cell>
          <cell r="E548" t="str">
            <v>F1-MS-12</v>
          </cell>
          <cell r="F548" t="str">
            <v>SC</v>
          </cell>
          <cell r="G548" t="str">
            <v>UN</v>
          </cell>
          <cell r="H548" t="str">
            <v>04</v>
          </cell>
          <cell r="I548" t="b">
            <v>1</v>
          </cell>
          <cell r="J548" t="b">
            <v>1</v>
          </cell>
          <cell r="K548" t="b">
            <v>0</v>
          </cell>
          <cell r="L548" t="str">
            <v>Compra</v>
          </cell>
          <cell r="M548" t="str">
            <v>N</v>
          </cell>
          <cell r="N548" t="b">
            <v>0</v>
          </cell>
          <cell r="O548">
            <v>0</v>
          </cell>
          <cell r="P548" t="b">
            <v>0</v>
          </cell>
          <cell r="Q548" t="str">
            <v>INTERNO</v>
          </cell>
          <cell r="R548">
            <v>0</v>
          </cell>
          <cell r="S548" t="str">
            <v/>
          </cell>
          <cell r="T548">
            <v>0</v>
          </cell>
          <cell r="U548" t="str">
            <v/>
          </cell>
          <cell r="V548">
            <v>0</v>
          </cell>
          <cell r="W548" t="str">
            <v/>
          </cell>
          <cell r="X548">
            <v>0</v>
          </cell>
          <cell r="Y548" t="str">
            <v/>
          </cell>
          <cell r="Z548" t="str">
            <v/>
          </cell>
          <cell r="AA548" t="str">
            <v>Fracc</v>
          </cell>
          <cell r="AB548">
            <v>0</v>
          </cell>
          <cell r="AC548" t="str">
            <v/>
          </cell>
          <cell r="AD548" t="str">
            <v/>
          </cell>
          <cell r="AE548" t="str">
            <v/>
          </cell>
          <cell r="AF548" t="str">
            <v/>
          </cell>
          <cell r="AG548">
            <v>0</v>
          </cell>
          <cell r="AH548" t="str">
            <v>N-EST</v>
          </cell>
          <cell r="AI548">
            <v>0</v>
          </cell>
          <cell r="AJ548" t="str">
            <v/>
          </cell>
          <cell r="AK548" t="str">
            <v/>
          </cell>
          <cell r="AM548">
            <v>0</v>
          </cell>
          <cell r="AN548" t="str">
            <v>UN</v>
          </cell>
          <cell r="AO548" t="str">
            <v>***</v>
          </cell>
          <cell r="AP548" t="str">
            <v>zzzzzz</v>
          </cell>
          <cell r="AQ548" t="b">
            <v>0</v>
          </cell>
          <cell r="AR548" t="b">
            <v>0</v>
          </cell>
          <cell r="AS548">
            <v>1</v>
          </cell>
          <cell r="AT548">
            <v>0</v>
          </cell>
          <cell r="AU548">
            <v>1</v>
          </cell>
          <cell r="AV548">
            <v>0</v>
          </cell>
          <cell r="AW548" t="b">
            <v>0</v>
          </cell>
          <cell r="AX548" t="str">
            <v/>
          </cell>
          <cell r="AY548" t="b">
            <v>0</v>
          </cell>
          <cell r="AZ548" t="b">
            <v>0</v>
          </cell>
          <cell r="BA548">
            <v>0</v>
          </cell>
          <cell r="BB548">
            <v>120</v>
          </cell>
          <cell r="BC548">
            <v>90</v>
          </cell>
          <cell r="BD548" t="str">
            <v>LIB</v>
          </cell>
          <cell r="BE548" t="str">
            <v>LIB</v>
          </cell>
          <cell r="BF548">
            <v>1</v>
          </cell>
          <cell r="BG548">
            <v>0</v>
          </cell>
          <cell r="BH548" t="str">
            <v/>
          </cell>
          <cell r="BI548" t="str">
            <v/>
          </cell>
          <cell r="BJ548" t="str">
            <v/>
          </cell>
          <cell r="BK548" t="str">
            <v/>
          </cell>
          <cell r="BL548">
            <v>140</v>
          </cell>
          <cell r="BM548">
            <v>511</v>
          </cell>
          <cell r="BN548">
            <v>190</v>
          </cell>
          <cell r="BO548">
            <v>1978</v>
          </cell>
          <cell r="BP548">
            <v>0</v>
          </cell>
          <cell r="BQ548">
            <v>2819</v>
          </cell>
        </row>
        <row r="549">
          <cell r="A549" t="str">
            <v>298010010902</v>
          </cell>
          <cell r="B549" t="str">
            <v>F2-MS-12</v>
          </cell>
          <cell r="C549" t="str">
            <v/>
          </cell>
          <cell r="D549" t="str">
            <v>FR Amasijo Soja #12 F2 GY</v>
          </cell>
          <cell r="E549" t="str">
            <v>F2-MS-12</v>
          </cell>
          <cell r="F549" t="str">
            <v>SC</v>
          </cell>
          <cell r="G549" t="str">
            <v>UN</v>
          </cell>
          <cell r="H549" t="str">
            <v>04</v>
          </cell>
          <cell r="I549" t="b">
            <v>1</v>
          </cell>
          <cell r="J549" t="b">
            <v>1</v>
          </cell>
          <cell r="K549" t="b">
            <v>0</v>
          </cell>
          <cell r="L549" t="str">
            <v>Compra</v>
          </cell>
          <cell r="M549" t="str">
            <v>N</v>
          </cell>
          <cell r="N549" t="b">
            <v>0</v>
          </cell>
          <cell r="O549">
            <v>0</v>
          </cell>
          <cell r="P549" t="b">
            <v>0</v>
          </cell>
          <cell r="Q549" t="str">
            <v>INTERNO</v>
          </cell>
          <cell r="R549">
            <v>0</v>
          </cell>
          <cell r="S549" t="str">
            <v/>
          </cell>
          <cell r="T549">
            <v>0</v>
          </cell>
          <cell r="U549" t="str">
            <v/>
          </cell>
          <cell r="V549">
            <v>0</v>
          </cell>
          <cell r="W549" t="str">
            <v/>
          </cell>
          <cell r="X549">
            <v>0</v>
          </cell>
          <cell r="Y549" t="str">
            <v/>
          </cell>
          <cell r="Z549" t="str">
            <v/>
          </cell>
          <cell r="AA549" t="str">
            <v>Fracc</v>
          </cell>
          <cell r="AB549">
            <v>0</v>
          </cell>
          <cell r="AC549" t="str">
            <v/>
          </cell>
          <cell r="AD549" t="str">
            <v/>
          </cell>
          <cell r="AE549" t="str">
            <v/>
          </cell>
          <cell r="AF549" t="str">
            <v/>
          </cell>
          <cell r="AG549">
            <v>0</v>
          </cell>
          <cell r="AH549" t="str">
            <v>N-EST</v>
          </cell>
          <cell r="AI549">
            <v>0</v>
          </cell>
          <cell r="AJ549" t="str">
            <v/>
          </cell>
          <cell r="AK549" t="str">
            <v/>
          </cell>
          <cell r="AM549">
            <v>0</v>
          </cell>
          <cell r="AN549" t="str">
            <v>UN</v>
          </cell>
          <cell r="AO549" t="str">
            <v>***</v>
          </cell>
          <cell r="AP549" t="str">
            <v>zzzzzz</v>
          </cell>
          <cell r="AQ549" t="b">
            <v>0</v>
          </cell>
          <cell r="AR549" t="b">
            <v>0</v>
          </cell>
          <cell r="AS549">
            <v>1</v>
          </cell>
          <cell r="AT549">
            <v>0</v>
          </cell>
          <cell r="AU549">
            <v>1</v>
          </cell>
          <cell r="AV549">
            <v>0</v>
          </cell>
          <cell r="AW549" t="b">
            <v>0</v>
          </cell>
          <cell r="AX549" t="str">
            <v/>
          </cell>
          <cell r="AY549" t="b">
            <v>0</v>
          </cell>
          <cell r="AZ549" t="b">
            <v>0</v>
          </cell>
          <cell r="BA549">
            <v>0</v>
          </cell>
          <cell r="BB549">
            <v>120</v>
          </cell>
          <cell r="BC549">
            <v>90</v>
          </cell>
          <cell r="BD549" t="str">
            <v>LIB</v>
          </cell>
          <cell r="BE549" t="str">
            <v>LIB</v>
          </cell>
          <cell r="BF549">
            <v>1</v>
          </cell>
          <cell r="BG549">
            <v>0</v>
          </cell>
          <cell r="BH549" t="str">
            <v/>
          </cell>
          <cell r="BI549" t="str">
            <v/>
          </cell>
          <cell r="BJ549" t="str">
            <v/>
          </cell>
          <cell r="BK549" t="str">
            <v/>
          </cell>
          <cell r="BL549">
            <v>140</v>
          </cell>
          <cell r="BM549">
            <v>511</v>
          </cell>
          <cell r="BN549">
            <v>190</v>
          </cell>
          <cell r="BO549">
            <v>1978</v>
          </cell>
          <cell r="BP549">
            <v>0</v>
          </cell>
          <cell r="BQ549">
            <v>2819</v>
          </cell>
        </row>
        <row r="550">
          <cell r="A550" t="str">
            <v>298010010903</v>
          </cell>
          <cell r="B550" t="str">
            <v>F3-MS-12</v>
          </cell>
          <cell r="C550" t="str">
            <v/>
          </cell>
          <cell r="D550" t="str">
            <v>FR Amasijo Soja #12 F3 GY</v>
          </cell>
          <cell r="E550" t="str">
            <v>F3-MS-12</v>
          </cell>
          <cell r="F550" t="str">
            <v>SC</v>
          </cell>
          <cell r="G550" t="str">
            <v>UN</v>
          </cell>
          <cell r="H550" t="str">
            <v>04</v>
          </cell>
          <cell r="I550" t="b">
            <v>1</v>
          </cell>
          <cell r="J550" t="b">
            <v>1</v>
          </cell>
          <cell r="K550" t="b">
            <v>0</v>
          </cell>
          <cell r="L550" t="str">
            <v>Compra</v>
          </cell>
          <cell r="M550" t="str">
            <v>N</v>
          </cell>
          <cell r="N550" t="b">
            <v>0</v>
          </cell>
          <cell r="O550">
            <v>0</v>
          </cell>
          <cell r="P550" t="b">
            <v>0</v>
          </cell>
          <cell r="Q550" t="str">
            <v>INTERNO</v>
          </cell>
          <cell r="R550">
            <v>0</v>
          </cell>
          <cell r="S550" t="str">
            <v/>
          </cell>
          <cell r="T550">
            <v>0</v>
          </cell>
          <cell r="U550" t="str">
            <v/>
          </cell>
          <cell r="V550">
            <v>0</v>
          </cell>
          <cell r="W550" t="str">
            <v/>
          </cell>
          <cell r="X550">
            <v>0</v>
          </cell>
          <cell r="Y550" t="str">
            <v/>
          </cell>
          <cell r="Z550" t="str">
            <v/>
          </cell>
          <cell r="AA550" t="str">
            <v>Fracc</v>
          </cell>
          <cell r="AB550">
            <v>0</v>
          </cell>
          <cell r="AC550" t="str">
            <v/>
          </cell>
          <cell r="AD550" t="str">
            <v/>
          </cell>
          <cell r="AE550" t="str">
            <v/>
          </cell>
          <cell r="AF550" t="str">
            <v/>
          </cell>
          <cell r="AG550">
            <v>0</v>
          </cell>
          <cell r="AH550" t="str">
            <v>N-EST</v>
          </cell>
          <cell r="AI550">
            <v>0</v>
          </cell>
          <cell r="AJ550" t="str">
            <v/>
          </cell>
          <cell r="AK550" t="str">
            <v/>
          </cell>
          <cell r="AM550">
            <v>0</v>
          </cell>
          <cell r="AN550" t="str">
            <v>UN</v>
          </cell>
          <cell r="AO550" t="str">
            <v>***</v>
          </cell>
          <cell r="AP550" t="str">
            <v>zzzzzz</v>
          </cell>
          <cell r="AQ550" t="b">
            <v>0</v>
          </cell>
          <cell r="AR550" t="b">
            <v>0</v>
          </cell>
          <cell r="AS550">
            <v>1</v>
          </cell>
          <cell r="AT550">
            <v>0</v>
          </cell>
          <cell r="AU550">
            <v>1</v>
          </cell>
          <cell r="AV550">
            <v>0</v>
          </cell>
          <cell r="AW550" t="b">
            <v>0</v>
          </cell>
          <cell r="AX550" t="str">
            <v/>
          </cell>
          <cell r="AY550" t="b">
            <v>0</v>
          </cell>
          <cell r="AZ550" t="b">
            <v>0</v>
          </cell>
          <cell r="BA550">
            <v>0</v>
          </cell>
          <cell r="BB550">
            <v>120</v>
          </cell>
          <cell r="BC550">
            <v>90</v>
          </cell>
          <cell r="BD550" t="str">
            <v>LIB</v>
          </cell>
          <cell r="BE550" t="str">
            <v>LIB</v>
          </cell>
          <cell r="BF550">
            <v>1</v>
          </cell>
          <cell r="BG550">
            <v>0</v>
          </cell>
          <cell r="BH550" t="str">
            <v/>
          </cell>
          <cell r="BI550" t="str">
            <v/>
          </cell>
          <cell r="BJ550" t="str">
            <v/>
          </cell>
          <cell r="BK550" t="str">
            <v/>
          </cell>
          <cell r="BL550">
            <v>140</v>
          </cell>
          <cell r="BM550">
            <v>511</v>
          </cell>
          <cell r="BN550">
            <v>190</v>
          </cell>
          <cell r="BO550">
            <v>1978</v>
          </cell>
          <cell r="BP550">
            <v>0</v>
          </cell>
          <cell r="BQ550">
            <v>2819</v>
          </cell>
        </row>
        <row r="551">
          <cell r="A551" t="str">
            <v>298010010904</v>
          </cell>
          <cell r="B551" t="str">
            <v>F4-MS-12</v>
          </cell>
          <cell r="C551" t="str">
            <v/>
          </cell>
          <cell r="D551" t="str">
            <v>FR Amasijo Soja #12 F4 GY</v>
          </cell>
          <cell r="E551" t="str">
            <v>F4-MS-12</v>
          </cell>
          <cell r="F551" t="str">
            <v>SC</v>
          </cell>
          <cell r="G551" t="str">
            <v>UN</v>
          </cell>
          <cell r="H551" t="str">
            <v>04</v>
          </cell>
          <cell r="I551" t="b">
            <v>1</v>
          </cell>
          <cell r="J551" t="b">
            <v>1</v>
          </cell>
          <cell r="K551" t="b">
            <v>0</v>
          </cell>
          <cell r="L551" t="str">
            <v>Compra</v>
          </cell>
          <cell r="M551" t="str">
            <v>N</v>
          </cell>
          <cell r="N551" t="b">
            <v>0</v>
          </cell>
          <cell r="O551">
            <v>0</v>
          </cell>
          <cell r="P551" t="b">
            <v>0</v>
          </cell>
          <cell r="Q551" t="str">
            <v>INTERNO</v>
          </cell>
          <cell r="R551">
            <v>0</v>
          </cell>
          <cell r="S551" t="str">
            <v/>
          </cell>
          <cell r="T551">
            <v>0</v>
          </cell>
          <cell r="U551" t="str">
            <v/>
          </cell>
          <cell r="V551">
            <v>0</v>
          </cell>
          <cell r="W551" t="str">
            <v/>
          </cell>
          <cell r="X551">
            <v>0</v>
          </cell>
          <cell r="Y551" t="str">
            <v/>
          </cell>
          <cell r="Z551" t="str">
            <v/>
          </cell>
          <cell r="AA551" t="str">
            <v>Fracc</v>
          </cell>
          <cell r="AB551">
            <v>0</v>
          </cell>
          <cell r="AC551" t="str">
            <v/>
          </cell>
          <cell r="AD551" t="str">
            <v/>
          </cell>
          <cell r="AE551" t="str">
            <v/>
          </cell>
          <cell r="AF551" t="str">
            <v/>
          </cell>
          <cell r="AG551">
            <v>0</v>
          </cell>
          <cell r="AH551" t="str">
            <v>N-EST</v>
          </cell>
          <cell r="AI551">
            <v>0</v>
          </cell>
          <cell r="AJ551" t="str">
            <v/>
          </cell>
          <cell r="AK551" t="str">
            <v/>
          </cell>
          <cell r="AM551">
            <v>0</v>
          </cell>
          <cell r="AN551" t="str">
            <v>UN</v>
          </cell>
          <cell r="AO551" t="str">
            <v>***</v>
          </cell>
          <cell r="AP551" t="str">
            <v>zzzzzz</v>
          </cell>
          <cell r="AQ551" t="b">
            <v>0</v>
          </cell>
          <cell r="AR551" t="b">
            <v>0</v>
          </cell>
          <cell r="AS551">
            <v>1</v>
          </cell>
          <cell r="AT551">
            <v>0</v>
          </cell>
          <cell r="AU551">
            <v>1</v>
          </cell>
          <cell r="AV551">
            <v>0</v>
          </cell>
          <cell r="AW551" t="b">
            <v>0</v>
          </cell>
          <cell r="AX551" t="str">
            <v/>
          </cell>
          <cell r="AY551" t="b">
            <v>0</v>
          </cell>
          <cell r="AZ551" t="b">
            <v>0</v>
          </cell>
          <cell r="BA551">
            <v>0</v>
          </cell>
          <cell r="BB551">
            <v>120</v>
          </cell>
          <cell r="BC551">
            <v>90</v>
          </cell>
          <cell r="BD551" t="str">
            <v>LIB</v>
          </cell>
          <cell r="BE551" t="str">
            <v>LIB</v>
          </cell>
          <cell r="BF551">
            <v>1</v>
          </cell>
          <cell r="BG551">
            <v>0</v>
          </cell>
          <cell r="BH551" t="str">
            <v/>
          </cell>
          <cell r="BI551" t="str">
            <v/>
          </cell>
          <cell r="BJ551" t="str">
            <v/>
          </cell>
          <cell r="BK551" t="str">
            <v/>
          </cell>
          <cell r="BL551">
            <v>140</v>
          </cell>
          <cell r="BM551">
            <v>511</v>
          </cell>
          <cell r="BN551">
            <v>190</v>
          </cell>
          <cell r="BO551">
            <v>1978</v>
          </cell>
          <cell r="BP551">
            <v>0</v>
          </cell>
          <cell r="BQ551">
            <v>2819</v>
          </cell>
        </row>
        <row r="552">
          <cell r="A552" t="str">
            <v>298010011000</v>
          </cell>
          <cell r="B552" t="str">
            <v>MS-13</v>
          </cell>
          <cell r="C552" t="str">
            <v/>
          </cell>
          <cell r="D552" t="str">
            <v>FR Amasijo Soja #13 GY</v>
          </cell>
          <cell r="E552" t="str">
            <v>MS-13</v>
          </cell>
          <cell r="F552" t="str">
            <v>SC</v>
          </cell>
          <cell r="G552" t="str">
            <v>UN</v>
          </cell>
          <cell r="H552" t="str">
            <v>04</v>
          </cell>
          <cell r="I552" t="b">
            <v>1</v>
          </cell>
          <cell r="J552" t="b">
            <v>1</v>
          </cell>
          <cell r="K552" t="b">
            <v>0</v>
          </cell>
          <cell r="L552" t="str">
            <v>Compra</v>
          </cell>
          <cell r="M552" t="str">
            <v>N</v>
          </cell>
          <cell r="N552" t="b">
            <v>0</v>
          </cell>
          <cell r="O552">
            <v>0</v>
          </cell>
          <cell r="P552" t="b">
            <v>0</v>
          </cell>
          <cell r="Q552" t="str">
            <v>INTERNO</v>
          </cell>
          <cell r="R552">
            <v>0</v>
          </cell>
          <cell r="S552" t="str">
            <v/>
          </cell>
          <cell r="T552">
            <v>0</v>
          </cell>
          <cell r="U552" t="str">
            <v/>
          </cell>
          <cell r="V552">
            <v>0</v>
          </cell>
          <cell r="W552" t="str">
            <v/>
          </cell>
          <cell r="X552">
            <v>0</v>
          </cell>
          <cell r="Y552" t="str">
            <v/>
          </cell>
          <cell r="Z552" t="str">
            <v/>
          </cell>
          <cell r="AA552" t="str">
            <v>Fracc</v>
          </cell>
          <cell r="AB552">
            <v>0</v>
          </cell>
          <cell r="AC552" t="str">
            <v/>
          </cell>
          <cell r="AD552" t="str">
            <v/>
          </cell>
          <cell r="AE552" t="str">
            <v/>
          </cell>
          <cell r="AF552" t="str">
            <v/>
          </cell>
          <cell r="AG552">
            <v>0</v>
          </cell>
          <cell r="AH552" t="str">
            <v>N-EST</v>
          </cell>
          <cell r="AI552">
            <v>0</v>
          </cell>
          <cell r="AJ552" t="str">
            <v/>
          </cell>
          <cell r="AK552" t="str">
            <v/>
          </cell>
          <cell r="AM552">
            <v>0</v>
          </cell>
          <cell r="AN552" t="str">
            <v>UN</v>
          </cell>
          <cell r="AO552" t="str">
            <v>***</v>
          </cell>
          <cell r="AP552" t="str">
            <v>zzzzzz</v>
          </cell>
          <cell r="AQ552" t="b">
            <v>0</v>
          </cell>
          <cell r="AR552" t="b">
            <v>0</v>
          </cell>
          <cell r="AS552">
            <v>1</v>
          </cell>
          <cell r="AT552">
            <v>0</v>
          </cell>
          <cell r="AU552">
            <v>1</v>
          </cell>
          <cell r="AV552">
            <v>0</v>
          </cell>
          <cell r="AW552" t="b">
            <v>0</v>
          </cell>
          <cell r="AX552" t="str">
            <v/>
          </cell>
          <cell r="AY552" t="b">
            <v>0</v>
          </cell>
          <cell r="AZ552" t="b">
            <v>0</v>
          </cell>
          <cell r="BA552">
            <v>0</v>
          </cell>
          <cell r="BB552">
            <v>120</v>
          </cell>
          <cell r="BC552">
            <v>90</v>
          </cell>
          <cell r="BD552" t="str">
            <v>LIB</v>
          </cell>
          <cell r="BE552" t="str">
            <v>LIB</v>
          </cell>
          <cell r="BF552">
            <v>1</v>
          </cell>
          <cell r="BG552">
            <v>0</v>
          </cell>
          <cell r="BH552" t="str">
            <v/>
          </cell>
          <cell r="BI552" t="str">
            <v/>
          </cell>
          <cell r="BJ552" t="str">
            <v/>
          </cell>
          <cell r="BK552" t="str">
            <v/>
          </cell>
          <cell r="BL552">
            <v>140</v>
          </cell>
          <cell r="BM552">
            <v>511</v>
          </cell>
          <cell r="BN552">
            <v>190</v>
          </cell>
          <cell r="BO552">
            <v>1978</v>
          </cell>
          <cell r="BP552">
            <v>0</v>
          </cell>
          <cell r="BQ552">
            <v>2819</v>
          </cell>
        </row>
        <row r="553">
          <cell r="A553" t="str">
            <v>298010011001</v>
          </cell>
          <cell r="B553" t="str">
            <v>F1-MS-13</v>
          </cell>
          <cell r="C553" t="str">
            <v/>
          </cell>
          <cell r="D553" t="str">
            <v>FR Amasijo Soja #13 F1 GY</v>
          </cell>
          <cell r="E553" t="str">
            <v>F1-MS-13</v>
          </cell>
          <cell r="F553" t="str">
            <v>SC</v>
          </cell>
          <cell r="G553" t="str">
            <v>UN</v>
          </cell>
          <cell r="H553" t="str">
            <v>04</v>
          </cell>
          <cell r="I553" t="b">
            <v>1</v>
          </cell>
          <cell r="J553" t="b">
            <v>1</v>
          </cell>
          <cell r="K553" t="b">
            <v>0</v>
          </cell>
          <cell r="L553" t="str">
            <v>Compra</v>
          </cell>
          <cell r="M553" t="str">
            <v>N</v>
          </cell>
          <cell r="N553" t="b">
            <v>0</v>
          </cell>
          <cell r="O553">
            <v>0</v>
          </cell>
          <cell r="P553" t="b">
            <v>0</v>
          </cell>
          <cell r="Q553" t="str">
            <v>INTERNO</v>
          </cell>
          <cell r="R553">
            <v>0</v>
          </cell>
          <cell r="S553" t="str">
            <v/>
          </cell>
          <cell r="T553">
            <v>0</v>
          </cell>
          <cell r="U553" t="str">
            <v/>
          </cell>
          <cell r="V553">
            <v>0</v>
          </cell>
          <cell r="W553" t="str">
            <v/>
          </cell>
          <cell r="X553">
            <v>0</v>
          </cell>
          <cell r="Y553" t="str">
            <v/>
          </cell>
          <cell r="Z553" t="str">
            <v/>
          </cell>
          <cell r="AA553" t="str">
            <v>Fracc</v>
          </cell>
          <cell r="AB553">
            <v>0</v>
          </cell>
          <cell r="AC553" t="str">
            <v/>
          </cell>
          <cell r="AD553" t="str">
            <v/>
          </cell>
          <cell r="AE553" t="str">
            <v/>
          </cell>
          <cell r="AF553" t="str">
            <v/>
          </cell>
          <cell r="AG553">
            <v>0</v>
          </cell>
          <cell r="AH553" t="str">
            <v>N-EST</v>
          </cell>
          <cell r="AI553">
            <v>0</v>
          </cell>
          <cell r="AJ553" t="str">
            <v/>
          </cell>
          <cell r="AK553" t="str">
            <v/>
          </cell>
          <cell r="AM553">
            <v>0</v>
          </cell>
          <cell r="AN553" t="str">
            <v>UN</v>
          </cell>
          <cell r="AO553" t="str">
            <v>***</v>
          </cell>
          <cell r="AP553" t="str">
            <v>zzzzzz</v>
          </cell>
          <cell r="AQ553" t="b">
            <v>0</v>
          </cell>
          <cell r="AR553" t="b">
            <v>0</v>
          </cell>
          <cell r="AS553">
            <v>1</v>
          </cell>
          <cell r="AT553">
            <v>0</v>
          </cell>
          <cell r="AU553">
            <v>1</v>
          </cell>
          <cell r="AV553">
            <v>0</v>
          </cell>
          <cell r="AW553" t="b">
            <v>0</v>
          </cell>
          <cell r="AX553" t="str">
            <v/>
          </cell>
          <cell r="AY553" t="b">
            <v>0</v>
          </cell>
          <cell r="AZ553" t="b">
            <v>0</v>
          </cell>
          <cell r="BA553">
            <v>0</v>
          </cell>
          <cell r="BB553">
            <v>120</v>
          </cell>
          <cell r="BC553">
            <v>90</v>
          </cell>
          <cell r="BD553" t="str">
            <v>LIB</v>
          </cell>
          <cell r="BE553" t="str">
            <v>LIB</v>
          </cell>
          <cell r="BF553">
            <v>1</v>
          </cell>
          <cell r="BG553">
            <v>0</v>
          </cell>
          <cell r="BH553" t="str">
            <v/>
          </cell>
          <cell r="BI553" t="str">
            <v/>
          </cell>
          <cell r="BJ553" t="str">
            <v/>
          </cell>
          <cell r="BK553" t="str">
            <v/>
          </cell>
          <cell r="BL553">
            <v>140</v>
          </cell>
          <cell r="BM553">
            <v>511</v>
          </cell>
          <cell r="BN553">
            <v>190</v>
          </cell>
          <cell r="BO553">
            <v>1978</v>
          </cell>
          <cell r="BP553">
            <v>0</v>
          </cell>
          <cell r="BQ553">
            <v>2819</v>
          </cell>
        </row>
        <row r="554">
          <cell r="A554" t="str">
            <v>298010011002</v>
          </cell>
          <cell r="B554" t="str">
            <v>F2-MS-13</v>
          </cell>
          <cell r="C554" t="str">
            <v/>
          </cell>
          <cell r="D554" t="str">
            <v>FR Amasijo Soja #13 F2 GY</v>
          </cell>
          <cell r="E554" t="str">
            <v>F2-MS-13</v>
          </cell>
          <cell r="F554" t="str">
            <v>SC</v>
          </cell>
          <cell r="G554" t="str">
            <v>UN</v>
          </cell>
          <cell r="H554" t="str">
            <v>04</v>
          </cell>
          <cell r="I554" t="b">
            <v>1</v>
          </cell>
          <cell r="J554" t="b">
            <v>1</v>
          </cell>
          <cell r="K554" t="b">
            <v>0</v>
          </cell>
          <cell r="L554" t="str">
            <v>Compra</v>
          </cell>
          <cell r="M554" t="str">
            <v>N</v>
          </cell>
          <cell r="N554" t="b">
            <v>0</v>
          </cell>
          <cell r="O554">
            <v>0</v>
          </cell>
          <cell r="P554" t="b">
            <v>0</v>
          </cell>
          <cell r="Q554" t="str">
            <v>INTERNO</v>
          </cell>
          <cell r="R554">
            <v>0</v>
          </cell>
          <cell r="S554" t="str">
            <v/>
          </cell>
          <cell r="T554">
            <v>0</v>
          </cell>
          <cell r="U554" t="str">
            <v/>
          </cell>
          <cell r="V554">
            <v>0</v>
          </cell>
          <cell r="W554" t="str">
            <v/>
          </cell>
          <cell r="X554">
            <v>0</v>
          </cell>
          <cell r="Y554" t="str">
            <v/>
          </cell>
          <cell r="Z554" t="str">
            <v/>
          </cell>
          <cell r="AA554" t="str">
            <v>Fracc</v>
          </cell>
          <cell r="AB554">
            <v>0</v>
          </cell>
          <cell r="AC554" t="str">
            <v/>
          </cell>
          <cell r="AD554" t="str">
            <v/>
          </cell>
          <cell r="AE554" t="str">
            <v/>
          </cell>
          <cell r="AF554" t="str">
            <v/>
          </cell>
          <cell r="AG554">
            <v>0</v>
          </cell>
          <cell r="AH554" t="str">
            <v>N-EST</v>
          </cell>
          <cell r="AI554">
            <v>0</v>
          </cell>
          <cell r="AJ554" t="str">
            <v/>
          </cell>
          <cell r="AK554" t="str">
            <v/>
          </cell>
          <cell r="AM554">
            <v>0</v>
          </cell>
          <cell r="AN554" t="str">
            <v>UN</v>
          </cell>
          <cell r="AO554" t="str">
            <v>***</v>
          </cell>
          <cell r="AP554" t="str">
            <v>zzzzzz</v>
          </cell>
          <cell r="AQ554" t="b">
            <v>0</v>
          </cell>
          <cell r="AR554" t="b">
            <v>0</v>
          </cell>
          <cell r="AS554">
            <v>1</v>
          </cell>
          <cell r="AT554">
            <v>0</v>
          </cell>
          <cell r="AU554">
            <v>1</v>
          </cell>
          <cell r="AV554">
            <v>0</v>
          </cell>
          <cell r="AW554" t="b">
            <v>0</v>
          </cell>
          <cell r="AX554" t="str">
            <v/>
          </cell>
          <cell r="AY554" t="b">
            <v>0</v>
          </cell>
          <cell r="AZ554" t="b">
            <v>0</v>
          </cell>
          <cell r="BA554">
            <v>0</v>
          </cell>
          <cell r="BB554">
            <v>120</v>
          </cell>
          <cell r="BC554">
            <v>90</v>
          </cell>
          <cell r="BD554" t="str">
            <v>LIB</v>
          </cell>
          <cell r="BE554" t="str">
            <v>LIB</v>
          </cell>
          <cell r="BF554">
            <v>1</v>
          </cell>
          <cell r="BG554">
            <v>0</v>
          </cell>
          <cell r="BH554" t="str">
            <v/>
          </cell>
          <cell r="BI554" t="str">
            <v/>
          </cell>
          <cell r="BJ554" t="str">
            <v/>
          </cell>
          <cell r="BK554" t="str">
            <v/>
          </cell>
          <cell r="BL554">
            <v>140</v>
          </cell>
          <cell r="BM554">
            <v>511</v>
          </cell>
          <cell r="BN554">
            <v>190</v>
          </cell>
          <cell r="BO554">
            <v>1978</v>
          </cell>
          <cell r="BP554">
            <v>0</v>
          </cell>
          <cell r="BQ554">
            <v>2819</v>
          </cell>
        </row>
        <row r="555">
          <cell r="A555" t="str">
            <v>298010011003</v>
          </cell>
          <cell r="B555" t="str">
            <v>F3-MS-13</v>
          </cell>
          <cell r="C555" t="str">
            <v/>
          </cell>
          <cell r="D555" t="str">
            <v>FR Amasijo Soja #13 F3 GY</v>
          </cell>
          <cell r="E555" t="str">
            <v>F3-MS-13</v>
          </cell>
          <cell r="F555" t="str">
            <v>SC</v>
          </cell>
          <cell r="G555" t="str">
            <v>UN</v>
          </cell>
          <cell r="H555" t="str">
            <v>04</v>
          </cell>
          <cell r="I555" t="b">
            <v>1</v>
          </cell>
          <cell r="J555" t="b">
            <v>1</v>
          </cell>
          <cell r="K555" t="b">
            <v>0</v>
          </cell>
          <cell r="L555" t="str">
            <v>Compra</v>
          </cell>
          <cell r="M555" t="str">
            <v>N</v>
          </cell>
          <cell r="N555" t="b">
            <v>0</v>
          </cell>
          <cell r="O555">
            <v>0</v>
          </cell>
          <cell r="P555" t="b">
            <v>0</v>
          </cell>
          <cell r="Q555" t="str">
            <v>INTERNO</v>
          </cell>
          <cell r="R555">
            <v>0</v>
          </cell>
          <cell r="S555" t="str">
            <v/>
          </cell>
          <cell r="T555">
            <v>0</v>
          </cell>
          <cell r="U555" t="str">
            <v/>
          </cell>
          <cell r="V555">
            <v>0</v>
          </cell>
          <cell r="W555" t="str">
            <v/>
          </cell>
          <cell r="X555">
            <v>0</v>
          </cell>
          <cell r="Y555" t="str">
            <v/>
          </cell>
          <cell r="Z555" t="str">
            <v/>
          </cell>
          <cell r="AA555" t="str">
            <v>Fracc</v>
          </cell>
          <cell r="AB555">
            <v>0</v>
          </cell>
          <cell r="AC555" t="str">
            <v/>
          </cell>
          <cell r="AD555" t="str">
            <v/>
          </cell>
          <cell r="AE555" t="str">
            <v/>
          </cell>
          <cell r="AF555" t="str">
            <v/>
          </cell>
          <cell r="AG555">
            <v>0</v>
          </cell>
          <cell r="AH555" t="str">
            <v>N-EST</v>
          </cell>
          <cell r="AI555">
            <v>0</v>
          </cell>
          <cell r="AJ555" t="str">
            <v/>
          </cell>
          <cell r="AK555" t="str">
            <v/>
          </cell>
          <cell r="AM555">
            <v>0</v>
          </cell>
          <cell r="AN555" t="str">
            <v>UN</v>
          </cell>
          <cell r="AO555" t="str">
            <v>***</v>
          </cell>
          <cell r="AP555" t="str">
            <v>zzzzzz</v>
          </cell>
          <cell r="AQ555" t="b">
            <v>0</v>
          </cell>
          <cell r="AR555" t="b">
            <v>0</v>
          </cell>
          <cell r="AS555">
            <v>1</v>
          </cell>
          <cell r="AT555">
            <v>0</v>
          </cell>
          <cell r="AU555">
            <v>1</v>
          </cell>
          <cell r="AV555">
            <v>0</v>
          </cell>
          <cell r="AW555" t="b">
            <v>0</v>
          </cell>
          <cell r="AX555" t="str">
            <v/>
          </cell>
          <cell r="AY555" t="b">
            <v>0</v>
          </cell>
          <cell r="AZ555" t="b">
            <v>0</v>
          </cell>
          <cell r="BA555">
            <v>0</v>
          </cell>
          <cell r="BB555">
            <v>120</v>
          </cell>
          <cell r="BC555">
            <v>90</v>
          </cell>
          <cell r="BD555" t="str">
            <v>LIB</v>
          </cell>
          <cell r="BE555" t="str">
            <v>LIB</v>
          </cell>
          <cell r="BF555">
            <v>1</v>
          </cell>
          <cell r="BG555">
            <v>0</v>
          </cell>
          <cell r="BH555" t="str">
            <v/>
          </cell>
          <cell r="BI555" t="str">
            <v/>
          </cell>
          <cell r="BJ555" t="str">
            <v/>
          </cell>
          <cell r="BK555" t="str">
            <v/>
          </cell>
          <cell r="BL555">
            <v>140</v>
          </cell>
          <cell r="BM555">
            <v>511</v>
          </cell>
          <cell r="BN555">
            <v>190</v>
          </cell>
          <cell r="BO555">
            <v>1978</v>
          </cell>
          <cell r="BP555">
            <v>0</v>
          </cell>
          <cell r="BQ555">
            <v>2819</v>
          </cell>
        </row>
        <row r="556">
          <cell r="A556" t="str">
            <v>298010011004</v>
          </cell>
          <cell r="B556" t="str">
            <v>F4-MS-13</v>
          </cell>
          <cell r="C556" t="str">
            <v/>
          </cell>
          <cell r="D556" t="str">
            <v>FR Amasijo Soja #13 F4 GY</v>
          </cell>
          <cell r="E556" t="str">
            <v>F4-MS-13</v>
          </cell>
          <cell r="F556" t="str">
            <v>SC</v>
          </cell>
          <cell r="G556" t="str">
            <v>UN</v>
          </cell>
          <cell r="H556" t="str">
            <v>04</v>
          </cell>
          <cell r="I556" t="b">
            <v>1</v>
          </cell>
          <cell r="J556" t="b">
            <v>1</v>
          </cell>
          <cell r="K556" t="b">
            <v>0</v>
          </cell>
          <cell r="L556" t="str">
            <v>Compra</v>
          </cell>
          <cell r="M556" t="str">
            <v>N</v>
          </cell>
          <cell r="N556" t="b">
            <v>0</v>
          </cell>
          <cell r="O556">
            <v>0</v>
          </cell>
          <cell r="P556" t="b">
            <v>0</v>
          </cell>
          <cell r="Q556" t="str">
            <v>INTERNO</v>
          </cell>
          <cell r="R556">
            <v>0</v>
          </cell>
          <cell r="S556" t="str">
            <v/>
          </cell>
          <cell r="T556">
            <v>0</v>
          </cell>
          <cell r="U556" t="str">
            <v/>
          </cell>
          <cell r="V556">
            <v>0</v>
          </cell>
          <cell r="W556" t="str">
            <v/>
          </cell>
          <cell r="X556">
            <v>0</v>
          </cell>
          <cell r="Y556" t="str">
            <v/>
          </cell>
          <cell r="Z556" t="str">
            <v/>
          </cell>
          <cell r="AA556" t="str">
            <v>Fracc</v>
          </cell>
          <cell r="AB556">
            <v>0</v>
          </cell>
          <cell r="AC556" t="str">
            <v/>
          </cell>
          <cell r="AD556" t="str">
            <v/>
          </cell>
          <cell r="AE556" t="str">
            <v/>
          </cell>
          <cell r="AF556" t="str">
            <v/>
          </cell>
          <cell r="AG556">
            <v>0</v>
          </cell>
          <cell r="AH556" t="str">
            <v>N-EST</v>
          </cell>
          <cell r="AI556">
            <v>0</v>
          </cell>
          <cell r="AJ556" t="str">
            <v/>
          </cell>
          <cell r="AK556" t="str">
            <v/>
          </cell>
          <cell r="AM556">
            <v>0</v>
          </cell>
          <cell r="AN556" t="str">
            <v>UN</v>
          </cell>
          <cell r="AO556" t="str">
            <v>***</v>
          </cell>
          <cell r="AP556" t="str">
            <v>zzzzzz</v>
          </cell>
          <cell r="AQ556" t="b">
            <v>0</v>
          </cell>
          <cell r="AR556" t="b">
            <v>0</v>
          </cell>
          <cell r="AS556">
            <v>1</v>
          </cell>
          <cell r="AT556">
            <v>0</v>
          </cell>
          <cell r="AU556">
            <v>1</v>
          </cell>
          <cell r="AV556">
            <v>0</v>
          </cell>
          <cell r="AW556" t="b">
            <v>0</v>
          </cell>
          <cell r="AX556" t="str">
            <v/>
          </cell>
          <cell r="AY556" t="b">
            <v>0</v>
          </cell>
          <cell r="AZ556" t="b">
            <v>0</v>
          </cell>
          <cell r="BA556">
            <v>0</v>
          </cell>
          <cell r="BB556">
            <v>120</v>
          </cell>
          <cell r="BC556">
            <v>90</v>
          </cell>
          <cell r="BD556" t="str">
            <v>LIB</v>
          </cell>
          <cell r="BE556" t="str">
            <v>LIB</v>
          </cell>
          <cell r="BF556">
            <v>1</v>
          </cell>
          <cell r="BG556">
            <v>0</v>
          </cell>
          <cell r="BH556" t="str">
            <v/>
          </cell>
          <cell r="BI556" t="str">
            <v/>
          </cell>
          <cell r="BJ556" t="str">
            <v/>
          </cell>
          <cell r="BK556" t="str">
            <v/>
          </cell>
          <cell r="BL556">
            <v>140</v>
          </cell>
          <cell r="BM556">
            <v>511</v>
          </cell>
          <cell r="BN556">
            <v>190</v>
          </cell>
          <cell r="BO556">
            <v>1978</v>
          </cell>
          <cell r="BP556">
            <v>0</v>
          </cell>
          <cell r="BQ556">
            <v>2819</v>
          </cell>
        </row>
        <row r="557">
          <cell r="A557" t="str">
            <v>298010011100</v>
          </cell>
          <cell r="B557" t="str">
            <v>MSE-01</v>
          </cell>
          <cell r="C557" t="str">
            <v/>
          </cell>
          <cell r="D557" t="str">
            <v>FR Amasijo Soja MSE GY</v>
          </cell>
          <cell r="E557" t="str">
            <v>MSE-01</v>
          </cell>
          <cell r="F557" t="str">
            <v>SC</v>
          </cell>
          <cell r="G557" t="str">
            <v>UN</v>
          </cell>
          <cell r="H557" t="str">
            <v>04</v>
          </cell>
          <cell r="I557" t="b">
            <v>1</v>
          </cell>
          <cell r="J557" t="b">
            <v>1</v>
          </cell>
          <cell r="K557" t="b">
            <v>0</v>
          </cell>
          <cell r="L557" t="str">
            <v>Compra</v>
          </cell>
          <cell r="M557" t="str">
            <v>N</v>
          </cell>
          <cell r="N557" t="b">
            <v>0</v>
          </cell>
          <cell r="O557">
            <v>0</v>
          </cell>
          <cell r="P557" t="b">
            <v>0</v>
          </cell>
          <cell r="Q557" t="str">
            <v>INTERNO</v>
          </cell>
          <cell r="R557">
            <v>0</v>
          </cell>
          <cell r="S557" t="str">
            <v/>
          </cell>
          <cell r="T557">
            <v>0</v>
          </cell>
          <cell r="U557" t="str">
            <v/>
          </cell>
          <cell r="V557">
            <v>0</v>
          </cell>
          <cell r="W557" t="str">
            <v/>
          </cell>
          <cell r="X557">
            <v>0</v>
          </cell>
          <cell r="Y557" t="str">
            <v/>
          </cell>
          <cell r="Z557" t="str">
            <v/>
          </cell>
          <cell r="AA557" t="str">
            <v>Fracc</v>
          </cell>
          <cell r="AB557">
            <v>0</v>
          </cell>
          <cell r="AC557" t="str">
            <v/>
          </cell>
          <cell r="AD557" t="str">
            <v/>
          </cell>
          <cell r="AE557" t="str">
            <v/>
          </cell>
          <cell r="AF557" t="str">
            <v/>
          </cell>
          <cell r="AG557">
            <v>0</v>
          </cell>
          <cell r="AH557" t="str">
            <v>N-EST</v>
          </cell>
          <cell r="AI557">
            <v>0</v>
          </cell>
          <cell r="AJ557" t="str">
            <v/>
          </cell>
          <cell r="AK557" t="str">
            <v/>
          </cell>
          <cell r="AM557">
            <v>0</v>
          </cell>
          <cell r="AN557" t="str">
            <v>UN</v>
          </cell>
          <cell r="AO557" t="str">
            <v>***</v>
          </cell>
          <cell r="AP557" t="str">
            <v>zzzzzz</v>
          </cell>
          <cell r="AQ557" t="b">
            <v>0</v>
          </cell>
          <cell r="AR557" t="b">
            <v>0</v>
          </cell>
          <cell r="AS557">
            <v>1</v>
          </cell>
          <cell r="AT557">
            <v>0</v>
          </cell>
          <cell r="AU557">
            <v>1</v>
          </cell>
          <cell r="AV557">
            <v>0</v>
          </cell>
          <cell r="AW557" t="b">
            <v>0</v>
          </cell>
          <cell r="AX557" t="str">
            <v/>
          </cell>
          <cell r="AY557" t="b">
            <v>0</v>
          </cell>
          <cell r="AZ557" t="b">
            <v>0</v>
          </cell>
          <cell r="BA557">
            <v>0</v>
          </cell>
          <cell r="BB557">
            <v>120</v>
          </cell>
          <cell r="BC557">
            <v>90</v>
          </cell>
          <cell r="BD557" t="str">
            <v>LIB</v>
          </cell>
          <cell r="BE557" t="str">
            <v>LIB</v>
          </cell>
          <cell r="BF557">
            <v>1</v>
          </cell>
          <cell r="BG557">
            <v>0</v>
          </cell>
          <cell r="BH557" t="str">
            <v/>
          </cell>
          <cell r="BI557" t="str">
            <v/>
          </cell>
          <cell r="BJ557" t="str">
            <v/>
          </cell>
          <cell r="BK557" t="str">
            <v/>
          </cell>
          <cell r="BL557">
            <v>140</v>
          </cell>
          <cell r="BM557">
            <v>511</v>
          </cell>
          <cell r="BN557">
            <v>190</v>
          </cell>
          <cell r="BO557">
            <v>1978</v>
          </cell>
          <cell r="BP557">
            <v>0</v>
          </cell>
          <cell r="BQ557">
            <v>2819</v>
          </cell>
        </row>
        <row r="558">
          <cell r="A558" t="str">
            <v>298010011101</v>
          </cell>
          <cell r="B558" t="str">
            <v>F1-MSE-01</v>
          </cell>
          <cell r="C558" t="str">
            <v/>
          </cell>
          <cell r="D558" t="str">
            <v>FR Amasijo Soja MSE F1 GY</v>
          </cell>
          <cell r="E558" t="str">
            <v>F1-MSE-01</v>
          </cell>
          <cell r="F558" t="str">
            <v>SC</v>
          </cell>
          <cell r="G558" t="str">
            <v>UN</v>
          </cell>
          <cell r="H558" t="str">
            <v>04</v>
          </cell>
          <cell r="I558" t="b">
            <v>1</v>
          </cell>
          <cell r="J558" t="b">
            <v>1</v>
          </cell>
          <cell r="K558" t="b">
            <v>0</v>
          </cell>
          <cell r="L558" t="str">
            <v>Compra</v>
          </cell>
          <cell r="M558" t="str">
            <v>N</v>
          </cell>
          <cell r="N558" t="b">
            <v>0</v>
          </cell>
          <cell r="O558">
            <v>0</v>
          </cell>
          <cell r="P558" t="b">
            <v>0</v>
          </cell>
          <cell r="Q558" t="str">
            <v>INTERNO</v>
          </cell>
          <cell r="R558">
            <v>0</v>
          </cell>
          <cell r="S558" t="str">
            <v/>
          </cell>
          <cell r="T558">
            <v>0</v>
          </cell>
          <cell r="U558" t="str">
            <v/>
          </cell>
          <cell r="V558">
            <v>0</v>
          </cell>
          <cell r="W558" t="str">
            <v/>
          </cell>
          <cell r="X558">
            <v>0</v>
          </cell>
          <cell r="Y558" t="str">
            <v/>
          </cell>
          <cell r="Z558" t="str">
            <v/>
          </cell>
          <cell r="AA558" t="str">
            <v>Fracc</v>
          </cell>
          <cell r="AB558">
            <v>0</v>
          </cell>
          <cell r="AC558" t="str">
            <v/>
          </cell>
          <cell r="AD558" t="str">
            <v/>
          </cell>
          <cell r="AE558" t="str">
            <v/>
          </cell>
          <cell r="AF558" t="str">
            <v/>
          </cell>
          <cell r="AG558">
            <v>0</v>
          </cell>
          <cell r="AH558" t="str">
            <v>N-EST</v>
          </cell>
          <cell r="AI558">
            <v>0</v>
          </cell>
          <cell r="AJ558" t="str">
            <v/>
          </cell>
          <cell r="AK558" t="str">
            <v/>
          </cell>
          <cell r="AM558">
            <v>0</v>
          </cell>
          <cell r="AN558" t="str">
            <v>UN</v>
          </cell>
          <cell r="AO558" t="str">
            <v>***</v>
          </cell>
          <cell r="AP558" t="str">
            <v>zzzzzz</v>
          </cell>
          <cell r="AQ558" t="b">
            <v>0</v>
          </cell>
          <cell r="AR558" t="b">
            <v>0</v>
          </cell>
          <cell r="AS558">
            <v>1</v>
          </cell>
          <cell r="AT558">
            <v>0</v>
          </cell>
          <cell r="AU558">
            <v>1</v>
          </cell>
          <cell r="AV558">
            <v>0</v>
          </cell>
          <cell r="AW558" t="b">
            <v>0</v>
          </cell>
          <cell r="AX558" t="str">
            <v/>
          </cell>
          <cell r="AY558" t="b">
            <v>0</v>
          </cell>
          <cell r="AZ558" t="b">
            <v>0</v>
          </cell>
          <cell r="BA558">
            <v>0</v>
          </cell>
          <cell r="BB558">
            <v>120</v>
          </cell>
          <cell r="BC558">
            <v>90</v>
          </cell>
          <cell r="BD558" t="str">
            <v>LIB</v>
          </cell>
          <cell r="BE558" t="str">
            <v>LIB</v>
          </cell>
          <cell r="BF558">
            <v>1</v>
          </cell>
          <cell r="BG558">
            <v>0</v>
          </cell>
          <cell r="BH558" t="str">
            <v/>
          </cell>
          <cell r="BI558" t="str">
            <v/>
          </cell>
          <cell r="BJ558" t="str">
            <v/>
          </cell>
          <cell r="BK558" t="str">
            <v/>
          </cell>
          <cell r="BL558">
            <v>140</v>
          </cell>
          <cell r="BM558">
            <v>511</v>
          </cell>
          <cell r="BN558">
            <v>190</v>
          </cell>
          <cell r="BO558">
            <v>1978</v>
          </cell>
          <cell r="BP558">
            <v>0</v>
          </cell>
          <cell r="BQ558">
            <v>2819</v>
          </cell>
        </row>
        <row r="559">
          <cell r="A559" t="str">
            <v>298010011102</v>
          </cell>
          <cell r="B559" t="str">
            <v>F2-MSE-01</v>
          </cell>
          <cell r="C559" t="str">
            <v/>
          </cell>
          <cell r="D559" t="str">
            <v>FR Amasijo Soja MSE F2 GY</v>
          </cell>
          <cell r="E559" t="str">
            <v>F2-MSE-01</v>
          </cell>
          <cell r="F559" t="str">
            <v>SC</v>
          </cell>
          <cell r="G559" t="str">
            <v>UN</v>
          </cell>
          <cell r="H559" t="str">
            <v>04</v>
          </cell>
          <cell r="I559" t="b">
            <v>1</v>
          </cell>
          <cell r="J559" t="b">
            <v>1</v>
          </cell>
          <cell r="K559" t="b">
            <v>0</v>
          </cell>
          <cell r="L559" t="str">
            <v>Compra</v>
          </cell>
          <cell r="M559" t="str">
            <v>N</v>
          </cell>
          <cell r="N559" t="b">
            <v>0</v>
          </cell>
          <cell r="O559">
            <v>0</v>
          </cell>
          <cell r="P559" t="b">
            <v>0</v>
          </cell>
          <cell r="Q559" t="str">
            <v>INTERNO</v>
          </cell>
          <cell r="R559">
            <v>0</v>
          </cell>
          <cell r="S559" t="str">
            <v/>
          </cell>
          <cell r="T559">
            <v>0</v>
          </cell>
          <cell r="U559" t="str">
            <v/>
          </cell>
          <cell r="V559">
            <v>0</v>
          </cell>
          <cell r="W559" t="str">
            <v/>
          </cell>
          <cell r="X559">
            <v>0</v>
          </cell>
          <cell r="Y559" t="str">
            <v/>
          </cell>
          <cell r="Z559" t="str">
            <v/>
          </cell>
          <cell r="AA559" t="str">
            <v>Fracc</v>
          </cell>
          <cell r="AB559">
            <v>0</v>
          </cell>
          <cell r="AC559" t="str">
            <v/>
          </cell>
          <cell r="AD559" t="str">
            <v/>
          </cell>
          <cell r="AE559" t="str">
            <v/>
          </cell>
          <cell r="AF559" t="str">
            <v/>
          </cell>
          <cell r="AG559">
            <v>0</v>
          </cell>
          <cell r="AH559" t="str">
            <v>N-EST</v>
          </cell>
          <cell r="AI559">
            <v>0</v>
          </cell>
          <cell r="AJ559" t="str">
            <v/>
          </cell>
          <cell r="AK559" t="str">
            <v/>
          </cell>
          <cell r="AM559">
            <v>0</v>
          </cell>
          <cell r="AN559" t="str">
            <v>UN</v>
          </cell>
          <cell r="AO559" t="str">
            <v>***</v>
          </cell>
          <cell r="AP559" t="str">
            <v>zzzzzz</v>
          </cell>
          <cell r="AQ559" t="b">
            <v>0</v>
          </cell>
          <cell r="AR559" t="b">
            <v>0</v>
          </cell>
          <cell r="AS559">
            <v>1</v>
          </cell>
          <cell r="AT559">
            <v>0</v>
          </cell>
          <cell r="AU559">
            <v>1</v>
          </cell>
          <cell r="AV559">
            <v>0</v>
          </cell>
          <cell r="AW559" t="b">
            <v>0</v>
          </cell>
          <cell r="AX559" t="str">
            <v/>
          </cell>
          <cell r="AY559" t="b">
            <v>0</v>
          </cell>
          <cell r="AZ559" t="b">
            <v>0</v>
          </cell>
          <cell r="BA559">
            <v>0</v>
          </cell>
          <cell r="BB559">
            <v>120</v>
          </cell>
          <cell r="BC559">
            <v>90</v>
          </cell>
          <cell r="BD559" t="str">
            <v>LIB</v>
          </cell>
          <cell r="BE559" t="str">
            <v>LIB</v>
          </cell>
          <cell r="BF559">
            <v>1</v>
          </cell>
          <cell r="BG559">
            <v>0</v>
          </cell>
          <cell r="BH559" t="str">
            <v/>
          </cell>
          <cell r="BI559" t="str">
            <v/>
          </cell>
          <cell r="BJ559" t="str">
            <v/>
          </cell>
          <cell r="BK559" t="str">
            <v/>
          </cell>
          <cell r="BL559">
            <v>140</v>
          </cell>
          <cell r="BM559">
            <v>511</v>
          </cell>
          <cell r="BN559">
            <v>190</v>
          </cell>
          <cell r="BO559">
            <v>1978</v>
          </cell>
          <cell r="BP559">
            <v>0</v>
          </cell>
          <cell r="BQ559">
            <v>2819</v>
          </cell>
        </row>
        <row r="560">
          <cell r="A560" t="str">
            <v>298010011103</v>
          </cell>
          <cell r="B560" t="str">
            <v>F3-MSE-01</v>
          </cell>
          <cell r="C560" t="str">
            <v/>
          </cell>
          <cell r="D560" t="str">
            <v>FR Amasijo Soja MSE F3 GY</v>
          </cell>
          <cell r="E560" t="str">
            <v>F3-MSE-01</v>
          </cell>
          <cell r="F560" t="str">
            <v>SC</v>
          </cell>
          <cell r="G560" t="str">
            <v>UN</v>
          </cell>
          <cell r="H560" t="str">
            <v>04</v>
          </cell>
          <cell r="I560" t="b">
            <v>1</v>
          </cell>
          <cell r="J560" t="b">
            <v>1</v>
          </cell>
          <cell r="K560" t="b">
            <v>0</v>
          </cell>
          <cell r="L560" t="str">
            <v>Compra</v>
          </cell>
          <cell r="M560" t="str">
            <v>N</v>
          </cell>
          <cell r="N560" t="b">
            <v>0</v>
          </cell>
          <cell r="O560">
            <v>0</v>
          </cell>
          <cell r="P560" t="b">
            <v>0</v>
          </cell>
          <cell r="Q560" t="str">
            <v>INTERNO</v>
          </cell>
          <cell r="R560">
            <v>0</v>
          </cell>
          <cell r="S560" t="str">
            <v/>
          </cell>
          <cell r="T560">
            <v>0</v>
          </cell>
          <cell r="U560" t="str">
            <v/>
          </cell>
          <cell r="V560">
            <v>0</v>
          </cell>
          <cell r="W560" t="str">
            <v/>
          </cell>
          <cell r="X560">
            <v>0</v>
          </cell>
          <cell r="Y560" t="str">
            <v/>
          </cell>
          <cell r="Z560" t="str">
            <v/>
          </cell>
          <cell r="AA560" t="str">
            <v>Fracc</v>
          </cell>
          <cell r="AB560">
            <v>0</v>
          </cell>
          <cell r="AC560" t="str">
            <v/>
          </cell>
          <cell r="AD560" t="str">
            <v/>
          </cell>
          <cell r="AE560" t="str">
            <v/>
          </cell>
          <cell r="AF560" t="str">
            <v/>
          </cell>
          <cell r="AG560">
            <v>0</v>
          </cell>
          <cell r="AH560" t="str">
            <v>N-EST</v>
          </cell>
          <cell r="AI560">
            <v>0</v>
          </cell>
          <cell r="AJ560" t="str">
            <v/>
          </cell>
          <cell r="AK560" t="str">
            <v/>
          </cell>
          <cell r="AM560">
            <v>0</v>
          </cell>
          <cell r="AN560" t="str">
            <v>UN</v>
          </cell>
          <cell r="AO560" t="str">
            <v>***</v>
          </cell>
          <cell r="AP560" t="str">
            <v>zzzzzz</v>
          </cell>
          <cell r="AQ560" t="b">
            <v>0</v>
          </cell>
          <cell r="AR560" t="b">
            <v>0</v>
          </cell>
          <cell r="AS560">
            <v>1</v>
          </cell>
          <cell r="AT560">
            <v>0</v>
          </cell>
          <cell r="AU560">
            <v>1</v>
          </cell>
          <cell r="AV560">
            <v>0</v>
          </cell>
          <cell r="AW560" t="b">
            <v>0</v>
          </cell>
          <cell r="AX560" t="str">
            <v/>
          </cell>
          <cell r="AY560" t="b">
            <v>0</v>
          </cell>
          <cell r="AZ560" t="b">
            <v>0</v>
          </cell>
          <cell r="BA560">
            <v>0</v>
          </cell>
          <cell r="BB560">
            <v>120</v>
          </cell>
          <cell r="BC560">
            <v>90</v>
          </cell>
          <cell r="BD560" t="str">
            <v>LIB</v>
          </cell>
          <cell r="BE560" t="str">
            <v>LIB</v>
          </cell>
          <cell r="BF560">
            <v>1</v>
          </cell>
          <cell r="BG560">
            <v>0</v>
          </cell>
          <cell r="BH560" t="str">
            <v/>
          </cell>
          <cell r="BI560" t="str">
            <v/>
          </cell>
          <cell r="BJ560" t="str">
            <v/>
          </cell>
          <cell r="BK560" t="str">
            <v/>
          </cell>
          <cell r="BL560">
            <v>140</v>
          </cell>
          <cell r="BM560">
            <v>511</v>
          </cell>
          <cell r="BN560">
            <v>190</v>
          </cell>
          <cell r="BO560">
            <v>1978</v>
          </cell>
          <cell r="BP560">
            <v>0</v>
          </cell>
          <cell r="BQ560">
            <v>2819</v>
          </cell>
        </row>
        <row r="561">
          <cell r="A561" t="str">
            <v>298010011104</v>
          </cell>
          <cell r="B561" t="str">
            <v>F4-MSE-01</v>
          </cell>
          <cell r="C561" t="str">
            <v/>
          </cell>
          <cell r="D561" t="str">
            <v>FR Amasijo Soja MSE F4 GY</v>
          </cell>
          <cell r="E561" t="str">
            <v>F4-MSE-01</v>
          </cell>
          <cell r="F561" t="str">
            <v>SC</v>
          </cell>
          <cell r="G561" t="str">
            <v>UN</v>
          </cell>
          <cell r="H561" t="str">
            <v>04</v>
          </cell>
          <cell r="I561" t="b">
            <v>1</v>
          </cell>
          <cell r="J561" t="b">
            <v>1</v>
          </cell>
          <cell r="K561" t="b">
            <v>0</v>
          </cell>
          <cell r="L561" t="str">
            <v>Compra</v>
          </cell>
          <cell r="M561" t="str">
            <v>N</v>
          </cell>
          <cell r="N561" t="b">
            <v>0</v>
          </cell>
          <cell r="O561">
            <v>0</v>
          </cell>
          <cell r="P561" t="b">
            <v>0</v>
          </cell>
          <cell r="Q561" t="str">
            <v>INTERNO</v>
          </cell>
          <cell r="R561">
            <v>0</v>
          </cell>
          <cell r="S561" t="str">
            <v/>
          </cell>
          <cell r="T561">
            <v>0</v>
          </cell>
          <cell r="U561" t="str">
            <v/>
          </cell>
          <cell r="V561">
            <v>0</v>
          </cell>
          <cell r="W561" t="str">
            <v/>
          </cell>
          <cell r="X561">
            <v>0</v>
          </cell>
          <cell r="Y561" t="str">
            <v/>
          </cell>
          <cell r="Z561" t="str">
            <v/>
          </cell>
          <cell r="AA561" t="str">
            <v>Fracc</v>
          </cell>
          <cell r="AB561">
            <v>0</v>
          </cell>
          <cell r="AC561" t="str">
            <v/>
          </cell>
          <cell r="AD561" t="str">
            <v/>
          </cell>
          <cell r="AE561" t="str">
            <v/>
          </cell>
          <cell r="AF561" t="str">
            <v/>
          </cell>
          <cell r="AG561">
            <v>0</v>
          </cell>
          <cell r="AH561" t="str">
            <v>N-EST</v>
          </cell>
          <cell r="AI561">
            <v>0</v>
          </cell>
          <cell r="AJ561" t="str">
            <v/>
          </cell>
          <cell r="AK561" t="str">
            <v/>
          </cell>
          <cell r="AM561">
            <v>0</v>
          </cell>
          <cell r="AN561" t="str">
            <v>UN</v>
          </cell>
          <cell r="AO561" t="str">
            <v>***</v>
          </cell>
          <cell r="AP561" t="str">
            <v>zzzzzz</v>
          </cell>
          <cell r="AQ561" t="b">
            <v>0</v>
          </cell>
          <cell r="AR561" t="b">
            <v>0</v>
          </cell>
          <cell r="AS561">
            <v>1</v>
          </cell>
          <cell r="AT561">
            <v>0</v>
          </cell>
          <cell r="AU561">
            <v>1</v>
          </cell>
          <cell r="AV561">
            <v>0</v>
          </cell>
          <cell r="AW561" t="b">
            <v>0</v>
          </cell>
          <cell r="AX561" t="str">
            <v/>
          </cell>
          <cell r="AY561" t="b">
            <v>0</v>
          </cell>
          <cell r="AZ561" t="b">
            <v>0</v>
          </cell>
          <cell r="BA561">
            <v>0</v>
          </cell>
          <cell r="BB561">
            <v>120</v>
          </cell>
          <cell r="BC561">
            <v>90</v>
          </cell>
          <cell r="BD561" t="str">
            <v>LIB</v>
          </cell>
          <cell r="BE561" t="str">
            <v>LIB</v>
          </cell>
          <cell r="BF561">
            <v>1</v>
          </cell>
          <cell r="BG561">
            <v>0</v>
          </cell>
          <cell r="BH561" t="str">
            <v/>
          </cell>
          <cell r="BI561" t="str">
            <v/>
          </cell>
          <cell r="BJ561" t="str">
            <v/>
          </cell>
          <cell r="BK561" t="str">
            <v/>
          </cell>
          <cell r="BL561">
            <v>140</v>
          </cell>
          <cell r="BM561">
            <v>511</v>
          </cell>
          <cell r="BN561">
            <v>190</v>
          </cell>
          <cell r="BO561">
            <v>1978</v>
          </cell>
          <cell r="BP561">
            <v>0</v>
          </cell>
          <cell r="BQ561">
            <v>2819</v>
          </cell>
        </row>
        <row r="562">
          <cell r="A562" t="str">
            <v>298010011105</v>
          </cell>
          <cell r="B562" t="str">
            <v>F5-MSE-01</v>
          </cell>
          <cell r="C562" t="str">
            <v/>
          </cell>
          <cell r="D562" t="str">
            <v>FR Amasijo Soja MSE F5 GY</v>
          </cell>
          <cell r="E562" t="str">
            <v>F5-MSE-01</v>
          </cell>
          <cell r="F562" t="str">
            <v>SC</v>
          </cell>
          <cell r="G562" t="str">
            <v>UN</v>
          </cell>
          <cell r="H562" t="str">
            <v>04</v>
          </cell>
          <cell r="I562" t="b">
            <v>1</v>
          </cell>
          <cell r="J562" t="b">
            <v>1</v>
          </cell>
          <cell r="K562" t="b">
            <v>0</v>
          </cell>
          <cell r="L562" t="str">
            <v>Compra</v>
          </cell>
          <cell r="M562" t="str">
            <v>N</v>
          </cell>
          <cell r="N562" t="b">
            <v>0</v>
          </cell>
          <cell r="O562">
            <v>0</v>
          </cell>
          <cell r="P562" t="b">
            <v>0</v>
          </cell>
          <cell r="Q562" t="str">
            <v>INTERNO</v>
          </cell>
          <cell r="R562">
            <v>0</v>
          </cell>
          <cell r="S562" t="str">
            <v/>
          </cell>
          <cell r="T562">
            <v>0</v>
          </cell>
          <cell r="U562" t="str">
            <v/>
          </cell>
          <cell r="V562">
            <v>0</v>
          </cell>
          <cell r="W562" t="str">
            <v/>
          </cell>
          <cell r="X562">
            <v>0</v>
          </cell>
          <cell r="Y562" t="str">
            <v/>
          </cell>
          <cell r="Z562" t="str">
            <v/>
          </cell>
          <cell r="AA562" t="str">
            <v>Fracc</v>
          </cell>
          <cell r="AB562">
            <v>0</v>
          </cell>
          <cell r="AC562" t="str">
            <v/>
          </cell>
          <cell r="AD562" t="str">
            <v/>
          </cell>
          <cell r="AE562" t="str">
            <v/>
          </cell>
          <cell r="AF562" t="str">
            <v/>
          </cell>
          <cell r="AG562">
            <v>0</v>
          </cell>
          <cell r="AH562" t="str">
            <v>N-EST</v>
          </cell>
          <cell r="AI562">
            <v>0</v>
          </cell>
          <cell r="AJ562" t="str">
            <v/>
          </cell>
          <cell r="AK562" t="str">
            <v/>
          </cell>
          <cell r="AM562">
            <v>0</v>
          </cell>
          <cell r="AN562" t="str">
            <v>UN</v>
          </cell>
          <cell r="AO562" t="str">
            <v>***</v>
          </cell>
          <cell r="AP562" t="str">
            <v>zzzzzz</v>
          </cell>
          <cell r="AQ562" t="b">
            <v>0</v>
          </cell>
          <cell r="AR562" t="b">
            <v>0</v>
          </cell>
          <cell r="AS562">
            <v>1</v>
          </cell>
          <cell r="AT562">
            <v>0</v>
          </cell>
          <cell r="AU562">
            <v>1</v>
          </cell>
          <cell r="AV562">
            <v>0</v>
          </cell>
          <cell r="AW562" t="b">
            <v>0</v>
          </cell>
          <cell r="AX562" t="str">
            <v/>
          </cell>
          <cell r="AY562" t="b">
            <v>0</v>
          </cell>
          <cell r="AZ562" t="b">
            <v>0</v>
          </cell>
          <cell r="BA562">
            <v>0</v>
          </cell>
          <cell r="BB562">
            <v>120</v>
          </cell>
          <cell r="BC562">
            <v>90</v>
          </cell>
          <cell r="BD562" t="str">
            <v>LIB</v>
          </cell>
          <cell r="BE562" t="str">
            <v>LIB</v>
          </cell>
          <cell r="BF562">
            <v>1</v>
          </cell>
          <cell r="BG562">
            <v>0</v>
          </cell>
          <cell r="BH562" t="str">
            <v/>
          </cell>
          <cell r="BI562" t="str">
            <v/>
          </cell>
          <cell r="BJ562" t="str">
            <v/>
          </cell>
          <cell r="BK562" t="str">
            <v/>
          </cell>
          <cell r="BL562">
            <v>140</v>
          </cell>
          <cell r="BM562">
            <v>511</v>
          </cell>
          <cell r="BN562">
            <v>190</v>
          </cell>
          <cell r="BO562">
            <v>1978</v>
          </cell>
          <cell r="BP562">
            <v>0</v>
          </cell>
          <cell r="BQ562">
            <v>2819</v>
          </cell>
        </row>
        <row r="563">
          <cell r="A563" t="str">
            <v>298010030100</v>
          </cell>
          <cell r="B563" t="str">
            <v>MO-01</v>
          </cell>
          <cell r="C563" t="str">
            <v/>
          </cell>
          <cell r="D563" t="str">
            <v>FR Pasta Queso #1 GY</v>
          </cell>
          <cell r="E563" t="str">
            <v>MO-01</v>
          </cell>
          <cell r="F563" t="str">
            <v>SC</v>
          </cell>
          <cell r="G563" t="str">
            <v>UN</v>
          </cell>
          <cell r="H563" t="str">
            <v>04</v>
          </cell>
          <cell r="I563" t="b">
            <v>1</v>
          </cell>
          <cell r="J563" t="b">
            <v>1</v>
          </cell>
          <cell r="K563" t="b">
            <v>0</v>
          </cell>
          <cell r="L563" t="str">
            <v>Compra</v>
          </cell>
          <cell r="M563" t="str">
            <v>N</v>
          </cell>
          <cell r="N563" t="b">
            <v>0</v>
          </cell>
          <cell r="O563">
            <v>0</v>
          </cell>
          <cell r="P563" t="b">
            <v>0</v>
          </cell>
          <cell r="Q563" t="str">
            <v>INTERNO</v>
          </cell>
          <cell r="R563">
            <v>0</v>
          </cell>
          <cell r="S563" t="str">
            <v/>
          </cell>
          <cell r="T563">
            <v>0</v>
          </cell>
          <cell r="U563" t="str">
            <v/>
          </cell>
          <cell r="V563">
            <v>0</v>
          </cell>
          <cell r="W563" t="str">
            <v/>
          </cell>
          <cell r="X563">
            <v>0</v>
          </cell>
          <cell r="Y563" t="str">
            <v/>
          </cell>
          <cell r="Z563" t="str">
            <v/>
          </cell>
          <cell r="AA563" t="str">
            <v>Fracc</v>
          </cell>
          <cell r="AB563">
            <v>0</v>
          </cell>
          <cell r="AC563" t="str">
            <v/>
          </cell>
          <cell r="AD563" t="str">
            <v/>
          </cell>
          <cell r="AE563" t="str">
            <v/>
          </cell>
          <cell r="AF563" t="str">
            <v/>
          </cell>
          <cell r="AG563">
            <v>0</v>
          </cell>
          <cell r="AH563" t="str">
            <v>N-EST</v>
          </cell>
          <cell r="AI563">
            <v>0</v>
          </cell>
          <cell r="AJ563" t="str">
            <v/>
          </cell>
          <cell r="AK563" t="str">
            <v/>
          </cell>
          <cell r="AM563">
            <v>0</v>
          </cell>
          <cell r="AN563" t="str">
            <v>UN</v>
          </cell>
          <cell r="AO563" t="str">
            <v>***</v>
          </cell>
          <cell r="AP563" t="str">
            <v>zzzzzz</v>
          </cell>
          <cell r="AQ563" t="b">
            <v>0</v>
          </cell>
          <cell r="AR563" t="b">
            <v>0</v>
          </cell>
          <cell r="AS563">
            <v>1</v>
          </cell>
          <cell r="AT563">
            <v>0</v>
          </cell>
          <cell r="AU563">
            <v>1</v>
          </cell>
          <cell r="AV563">
            <v>0</v>
          </cell>
          <cell r="AW563" t="b">
            <v>0</v>
          </cell>
          <cell r="AX563" t="str">
            <v/>
          </cell>
          <cell r="AY563" t="b">
            <v>0</v>
          </cell>
          <cell r="AZ563" t="b">
            <v>0</v>
          </cell>
          <cell r="BA563">
            <v>0</v>
          </cell>
          <cell r="BB563">
            <v>120</v>
          </cell>
          <cell r="BC563">
            <v>90</v>
          </cell>
          <cell r="BD563" t="str">
            <v>LIB</v>
          </cell>
          <cell r="BE563" t="str">
            <v>LIB</v>
          </cell>
          <cell r="BF563">
            <v>1</v>
          </cell>
          <cell r="BG563">
            <v>0</v>
          </cell>
          <cell r="BH563" t="str">
            <v/>
          </cell>
          <cell r="BI563" t="str">
            <v/>
          </cell>
          <cell r="BJ563" t="str">
            <v/>
          </cell>
          <cell r="BK563" t="str">
            <v/>
          </cell>
          <cell r="BL563">
            <v>140</v>
          </cell>
          <cell r="BM563">
            <v>511</v>
          </cell>
          <cell r="BN563">
            <v>190</v>
          </cell>
          <cell r="BO563">
            <v>1978</v>
          </cell>
          <cell r="BP563">
            <v>0</v>
          </cell>
          <cell r="BQ563">
            <v>2819</v>
          </cell>
        </row>
        <row r="564">
          <cell r="A564" t="str">
            <v>298010030101</v>
          </cell>
          <cell r="B564" t="str">
            <v>F1-MO-01</v>
          </cell>
          <cell r="C564" t="str">
            <v/>
          </cell>
          <cell r="D564" t="str">
            <v>FR Pasta Queso #1 F1 GY</v>
          </cell>
          <cell r="E564" t="str">
            <v>F1-MO-01</v>
          </cell>
          <cell r="F564" t="str">
            <v>SC</v>
          </cell>
          <cell r="G564" t="str">
            <v>UN</v>
          </cell>
          <cell r="H564" t="str">
            <v>04</v>
          </cell>
          <cell r="I564" t="b">
            <v>1</v>
          </cell>
          <cell r="J564" t="b">
            <v>1</v>
          </cell>
          <cell r="K564" t="b">
            <v>0</v>
          </cell>
          <cell r="L564" t="str">
            <v>Compra</v>
          </cell>
          <cell r="M564" t="str">
            <v>N</v>
          </cell>
          <cell r="N564" t="b">
            <v>0</v>
          </cell>
          <cell r="O564">
            <v>0</v>
          </cell>
          <cell r="P564" t="b">
            <v>0</v>
          </cell>
          <cell r="Q564" t="str">
            <v>INTERNO</v>
          </cell>
          <cell r="R564">
            <v>0</v>
          </cell>
          <cell r="S564" t="str">
            <v/>
          </cell>
          <cell r="T564">
            <v>0</v>
          </cell>
          <cell r="U564" t="str">
            <v/>
          </cell>
          <cell r="V564">
            <v>0</v>
          </cell>
          <cell r="W564" t="str">
            <v/>
          </cell>
          <cell r="X564">
            <v>0</v>
          </cell>
          <cell r="Y564" t="str">
            <v/>
          </cell>
          <cell r="Z564" t="str">
            <v/>
          </cell>
          <cell r="AA564" t="str">
            <v>Fracc</v>
          </cell>
          <cell r="AB564">
            <v>0</v>
          </cell>
          <cell r="AC564" t="str">
            <v/>
          </cell>
          <cell r="AD564" t="str">
            <v/>
          </cell>
          <cell r="AE564" t="str">
            <v/>
          </cell>
          <cell r="AF564" t="str">
            <v/>
          </cell>
          <cell r="AG564">
            <v>0</v>
          </cell>
          <cell r="AH564" t="str">
            <v>N-EST</v>
          </cell>
          <cell r="AI564">
            <v>0</v>
          </cell>
          <cell r="AJ564" t="str">
            <v/>
          </cell>
          <cell r="AK564" t="str">
            <v/>
          </cell>
          <cell r="AM564">
            <v>0</v>
          </cell>
          <cell r="AN564" t="str">
            <v>UN</v>
          </cell>
          <cell r="AO564" t="str">
            <v>***</v>
          </cell>
          <cell r="AP564" t="str">
            <v>zzzzzz</v>
          </cell>
          <cell r="AQ564" t="b">
            <v>0</v>
          </cell>
          <cell r="AR564" t="b">
            <v>0</v>
          </cell>
          <cell r="AS564">
            <v>1</v>
          </cell>
          <cell r="AT564">
            <v>0</v>
          </cell>
          <cell r="AU564">
            <v>1</v>
          </cell>
          <cell r="AV564">
            <v>0</v>
          </cell>
          <cell r="AW564" t="b">
            <v>0</v>
          </cell>
          <cell r="AX564" t="str">
            <v/>
          </cell>
          <cell r="AY564" t="b">
            <v>0</v>
          </cell>
          <cell r="AZ564" t="b">
            <v>0</v>
          </cell>
          <cell r="BA564">
            <v>0</v>
          </cell>
          <cell r="BB564">
            <v>120</v>
          </cell>
          <cell r="BC564">
            <v>90</v>
          </cell>
          <cell r="BD564" t="str">
            <v>LIB</v>
          </cell>
          <cell r="BE564" t="str">
            <v>LIB</v>
          </cell>
          <cell r="BF564">
            <v>1</v>
          </cell>
          <cell r="BG564">
            <v>0</v>
          </cell>
          <cell r="BH564" t="str">
            <v/>
          </cell>
          <cell r="BI564" t="str">
            <v/>
          </cell>
          <cell r="BJ564" t="str">
            <v/>
          </cell>
          <cell r="BK564" t="str">
            <v/>
          </cell>
          <cell r="BL564">
            <v>140</v>
          </cell>
          <cell r="BM564">
            <v>511</v>
          </cell>
          <cell r="BN564">
            <v>190</v>
          </cell>
          <cell r="BO564">
            <v>1978</v>
          </cell>
          <cell r="BP564">
            <v>0</v>
          </cell>
          <cell r="BQ564">
            <v>2819</v>
          </cell>
        </row>
        <row r="565">
          <cell r="A565" t="str">
            <v>298010030102</v>
          </cell>
          <cell r="B565" t="str">
            <v>F2-MO-01</v>
          </cell>
          <cell r="C565" t="str">
            <v/>
          </cell>
          <cell r="D565" t="str">
            <v>FR Pasta Queso #1 F2 GY</v>
          </cell>
          <cell r="E565" t="str">
            <v>F2-MO-01</v>
          </cell>
          <cell r="F565" t="str">
            <v>SC</v>
          </cell>
          <cell r="G565" t="str">
            <v>UN</v>
          </cell>
          <cell r="H565" t="str">
            <v>04</v>
          </cell>
          <cell r="I565" t="b">
            <v>1</v>
          </cell>
          <cell r="J565" t="b">
            <v>1</v>
          </cell>
          <cell r="K565" t="b">
            <v>0</v>
          </cell>
          <cell r="L565" t="str">
            <v>Compra</v>
          </cell>
          <cell r="M565" t="str">
            <v>N</v>
          </cell>
          <cell r="N565" t="b">
            <v>0</v>
          </cell>
          <cell r="O565">
            <v>0</v>
          </cell>
          <cell r="P565" t="b">
            <v>0</v>
          </cell>
          <cell r="Q565" t="str">
            <v>INTERNO</v>
          </cell>
          <cell r="R565">
            <v>0</v>
          </cell>
          <cell r="S565" t="str">
            <v/>
          </cell>
          <cell r="T565">
            <v>0</v>
          </cell>
          <cell r="U565" t="str">
            <v/>
          </cell>
          <cell r="V565">
            <v>0</v>
          </cell>
          <cell r="W565" t="str">
            <v/>
          </cell>
          <cell r="X565">
            <v>0</v>
          </cell>
          <cell r="Y565" t="str">
            <v/>
          </cell>
          <cell r="Z565" t="str">
            <v/>
          </cell>
          <cell r="AA565" t="str">
            <v>Fracc</v>
          </cell>
          <cell r="AB565">
            <v>0</v>
          </cell>
          <cell r="AC565" t="str">
            <v/>
          </cell>
          <cell r="AD565" t="str">
            <v/>
          </cell>
          <cell r="AE565" t="str">
            <v/>
          </cell>
          <cell r="AF565" t="str">
            <v/>
          </cell>
          <cell r="AG565">
            <v>0</v>
          </cell>
          <cell r="AH565" t="str">
            <v>N-EST</v>
          </cell>
          <cell r="AI565">
            <v>0</v>
          </cell>
          <cell r="AJ565" t="str">
            <v/>
          </cell>
          <cell r="AK565" t="str">
            <v/>
          </cell>
          <cell r="AM565">
            <v>0</v>
          </cell>
          <cell r="AN565" t="str">
            <v>UN</v>
          </cell>
          <cell r="AO565" t="str">
            <v>***</v>
          </cell>
          <cell r="AP565" t="str">
            <v>zzzzzz</v>
          </cell>
          <cell r="AQ565" t="b">
            <v>0</v>
          </cell>
          <cell r="AR565" t="b">
            <v>0</v>
          </cell>
          <cell r="AS565">
            <v>1</v>
          </cell>
          <cell r="AT565">
            <v>0</v>
          </cell>
          <cell r="AU565">
            <v>1</v>
          </cell>
          <cell r="AV565">
            <v>0</v>
          </cell>
          <cell r="AW565" t="b">
            <v>0</v>
          </cell>
          <cell r="AX565" t="str">
            <v/>
          </cell>
          <cell r="AY565" t="b">
            <v>0</v>
          </cell>
          <cell r="AZ565" t="b">
            <v>0</v>
          </cell>
          <cell r="BA565">
            <v>0</v>
          </cell>
          <cell r="BB565">
            <v>120</v>
          </cell>
          <cell r="BC565">
            <v>90</v>
          </cell>
          <cell r="BD565" t="str">
            <v>LIB</v>
          </cell>
          <cell r="BE565" t="str">
            <v>LIB</v>
          </cell>
          <cell r="BF565">
            <v>1</v>
          </cell>
          <cell r="BG565">
            <v>0</v>
          </cell>
          <cell r="BH565" t="str">
            <v/>
          </cell>
          <cell r="BI565" t="str">
            <v/>
          </cell>
          <cell r="BJ565" t="str">
            <v/>
          </cell>
          <cell r="BK565" t="str">
            <v/>
          </cell>
          <cell r="BL565">
            <v>140</v>
          </cell>
          <cell r="BM565">
            <v>511</v>
          </cell>
          <cell r="BN565">
            <v>190</v>
          </cell>
          <cell r="BO565">
            <v>1978</v>
          </cell>
          <cell r="BP565">
            <v>0</v>
          </cell>
          <cell r="BQ565">
            <v>2819</v>
          </cell>
        </row>
        <row r="566">
          <cell r="A566" t="str">
            <v>298010030103</v>
          </cell>
          <cell r="B566" t="str">
            <v>F3-MO-01</v>
          </cell>
          <cell r="C566" t="str">
            <v/>
          </cell>
          <cell r="D566" t="str">
            <v>FR Pasta Queso #1 F3 GY</v>
          </cell>
          <cell r="E566" t="str">
            <v>F3-MO-01</v>
          </cell>
          <cell r="F566" t="str">
            <v>SC</v>
          </cell>
          <cell r="G566" t="str">
            <v>UN</v>
          </cell>
          <cell r="H566" t="str">
            <v>04</v>
          </cell>
          <cell r="I566" t="b">
            <v>1</v>
          </cell>
          <cell r="J566" t="b">
            <v>1</v>
          </cell>
          <cell r="K566" t="b">
            <v>0</v>
          </cell>
          <cell r="L566" t="str">
            <v>Compra</v>
          </cell>
          <cell r="M566" t="str">
            <v>N</v>
          </cell>
          <cell r="N566" t="b">
            <v>0</v>
          </cell>
          <cell r="O566">
            <v>0</v>
          </cell>
          <cell r="P566" t="b">
            <v>0</v>
          </cell>
          <cell r="Q566" t="str">
            <v>INTERNO</v>
          </cell>
          <cell r="R566">
            <v>0</v>
          </cell>
          <cell r="S566" t="str">
            <v/>
          </cell>
          <cell r="T566">
            <v>0</v>
          </cell>
          <cell r="U566" t="str">
            <v/>
          </cell>
          <cell r="V566">
            <v>0</v>
          </cell>
          <cell r="W566" t="str">
            <v/>
          </cell>
          <cell r="X566">
            <v>0</v>
          </cell>
          <cell r="Y566" t="str">
            <v/>
          </cell>
          <cell r="Z566" t="str">
            <v/>
          </cell>
          <cell r="AA566" t="str">
            <v>Fracc</v>
          </cell>
          <cell r="AB566">
            <v>0</v>
          </cell>
          <cell r="AC566" t="str">
            <v/>
          </cell>
          <cell r="AD566" t="str">
            <v/>
          </cell>
          <cell r="AE566" t="str">
            <v/>
          </cell>
          <cell r="AF566" t="str">
            <v/>
          </cell>
          <cell r="AG566">
            <v>0</v>
          </cell>
          <cell r="AH566" t="str">
            <v>N-EST</v>
          </cell>
          <cell r="AI566">
            <v>0</v>
          </cell>
          <cell r="AJ566" t="str">
            <v/>
          </cell>
          <cell r="AK566" t="str">
            <v/>
          </cell>
          <cell r="AM566">
            <v>0</v>
          </cell>
          <cell r="AN566" t="str">
            <v>UN</v>
          </cell>
          <cell r="AO566" t="str">
            <v>***</v>
          </cell>
          <cell r="AP566" t="str">
            <v>zzzzzz</v>
          </cell>
          <cell r="AQ566" t="b">
            <v>0</v>
          </cell>
          <cell r="AR566" t="b">
            <v>0</v>
          </cell>
          <cell r="AS566">
            <v>1</v>
          </cell>
          <cell r="AT566">
            <v>0</v>
          </cell>
          <cell r="AU566">
            <v>1</v>
          </cell>
          <cell r="AV566">
            <v>0</v>
          </cell>
          <cell r="AW566" t="b">
            <v>0</v>
          </cell>
          <cell r="AX566" t="str">
            <v/>
          </cell>
          <cell r="AY566" t="b">
            <v>0</v>
          </cell>
          <cell r="AZ566" t="b">
            <v>0</v>
          </cell>
          <cell r="BA566">
            <v>0</v>
          </cell>
          <cell r="BB566">
            <v>120</v>
          </cell>
          <cell r="BC566">
            <v>90</v>
          </cell>
          <cell r="BD566" t="str">
            <v>LIB</v>
          </cell>
          <cell r="BE566" t="str">
            <v>LIB</v>
          </cell>
          <cell r="BF566">
            <v>1</v>
          </cell>
          <cell r="BG566">
            <v>0</v>
          </cell>
          <cell r="BH566" t="str">
            <v/>
          </cell>
          <cell r="BI566" t="str">
            <v/>
          </cell>
          <cell r="BJ566" t="str">
            <v/>
          </cell>
          <cell r="BK566" t="str">
            <v/>
          </cell>
          <cell r="BL566">
            <v>140</v>
          </cell>
          <cell r="BM566">
            <v>511</v>
          </cell>
          <cell r="BN566">
            <v>190</v>
          </cell>
          <cell r="BO566">
            <v>1978</v>
          </cell>
          <cell r="BP566">
            <v>0</v>
          </cell>
          <cell r="BQ566">
            <v>2819</v>
          </cell>
        </row>
        <row r="567">
          <cell r="A567" t="str">
            <v>298010030200</v>
          </cell>
          <cell r="B567" t="str">
            <v>MO-02</v>
          </cell>
          <cell r="C567" t="str">
            <v/>
          </cell>
          <cell r="D567" t="str">
            <v>FR Pasta Queso #2 GY</v>
          </cell>
          <cell r="E567" t="str">
            <v>MO-02</v>
          </cell>
          <cell r="F567" t="str">
            <v>SC</v>
          </cell>
          <cell r="G567" t="str">
            <v>UN</v>
          </cell>
          <cell r="H567" t="str">
            <v>04</v>
          </cell>
          <cell r="I567" t="b">
            <v>1</v>
          </cell>
          <cell r="J567" t="b">
            <v>1</v>
          </cell>
          <cell r="K567" t="b">
            <v>0</v>
          </cell>
          <cell r="L567" t="str">
            <v>Compra</v>
          </cell>
          <cell r="M567" t="str">
            <v>N</v>
          </cell>
          <cell r="N567" t="b">
            <v>0</v>
          </cell>
          <cell r="O567">
            <v>0</v>
          </cell>
          <cell r="P567" t="b">
            <v>0</v>
          </cell>
          <cell r="Q567" t="str">
            <v>INTERNO</v>
          </cell>
          <cell r="R567">
            <v>0</v>
          </cell>
          <cell r="S567" t="str">
            <v/>
          </cell>
          <cell r="T567">
            <v>0</v>
          </cell>
          <cell r="U567" t="str">
            <v/>
          </cell>
          <cell r="V567">
            <v>0</v>
          </cell>
          <cell r="W567" t="str">
            <v/>
          </cell>
          <cell r="X567">
            <v>0</v>
          </cell>
          <cell r="Y567" t="str">
            <v/>
          </cell>
          <cell r="Z567" t="str">
            <v/>
          </cell>
          <cell r="AA567" t="str">
            <v>Fracc</v>
          </cell>
          <cell r="AB567">
            <v>0</v>
          </cell>
          <cell r="AC567" t="str">
            <v/>
          </cell>
          <cell r="AD567" t="str">
            <v/>
          </cell>
          <cell r="AE567" t="str">
            <v/>
          </cell>
          <cell r="AF567" t="str">
            <v/>
          </cell>
          <cell r="AG567">
            <v>0</v>
          </cell>
          <cell r="AH567" t="str">
            <v>N-EST</v>
          </cell>
          <cell r="AI567">
            <v>0</v>
          </cell>
          <cell r="AJ567" t="str">
            <v/>
          </cell>
          <cell r="AK567" t="str">
            <v/>
          </cell>
          <cell r="AM567">
            <v>0</v>
          </cell>
          <cell r="AN567" t="str">
            <v>UN</v>
          </cell>
          <cell r="AO567" t="str">
            <v>***</v>
          </cell>
          <cell r="AP567" t="str">
            <v>zzzzzz</v>
          </cell>
          <cell r="AQ567" t="b">
            <v>0</v>
          </cell>
          <cell r="AR567" t="b">
            <v>0</v>
          </cell>
          <cell r="AS567">
            <v>1</v>
          </cell>
          <cell r="AT567">
            <v>0</v>
          </cell>
          <cell r="AU567">
            <v>1</v>
          </cell>
          <cell r="AV567">
            <v>0</v>
          </cell>
          <cell r="AW567" t="b">
            <v>0</v>
          </cell>
          <cell r="AX567" t="str">
            <v/>
          </cell>
          <cell r="AY567" t="b">
            <v>0</v>
          </cell>
          <cell r="AZ567" t="b">
            <v>0</v>
          </cell>
          <cell r="BA567">
            <v>0</v>
          </cell>
          <cell r="BB567">
            <v>120</v>
          </cell>
          <cell r="BC567">
            <v>90</v>
          </cell>
          <cell r="BD567" t="str">
            <v>LIB</v>
          </cell>
          <cell r="BE567" t="str">
            <v>LIB</v>
          </cell>
          <cell r="BF567">
            <v>1</v>
          </cell>
          <cell r="BG567">
            <v>0</v>
          </cell>
          <cell r="BH567" t="str">
            <v/>
          </cell>
          <cell r="BI567" t="str">
            <v/>
          </cell>
          <cell r="BJ567" t="str">
            <v/>
          </cell>
          <cell r="BK567" t="str">
            <v/>
          </cell>
          <cell r="BL567">
            <v>140</v>
          </cell>
          <cell r="BM567">
            <v>511</v>
          </cell>
          <cell r="BN567">
            <v>190</v>
          </cell>
          <cell r="BO567">
            <v>1978</v>
          </cell>
          <cell r="BP567">
            <v>0</v>
          </cell>
          <cell r="BQ567">
            <v>2819</v>
          </cell>
        </row>
        <row r="568">
          <cell r="A568" t="str">
            <v>298010030201</v>
          </cell>
          <cell r="B568" t="str">
            <v>F1-MO-02</v>
          </cell>
          <cell r="C568" t="str">
            <v/>
          </cell>
          <cell r="D568" t="str">
            <v>FR Pasta Queso #2 F1 GY</v>
          </cell>
          <cell r="E568" t="str">
            <v>F1-MO-02</v>
          </cell>
          <cell r="F568" t="str">
            <v>SC</v>
          </cell>
          <cell r="G568" t="str">
            <v>UN</v>
          </cell>
          <cell r="H568" t="str">
            <v>04</v>
          </cell>
          <cell r="I568" t="b">
            <v>1</v>
          </cell>
          <cell r="J568" t="b">
            <v>1</v>
          </cell>
          <cell r="K568" t="b">
            <v>0</v>
          </cell>
          <cell r="L568" t="str">
            <v>Compra</v>
          </cell>
          <cell r="M568" t="str">
            <v>N</v>
          </cell>
          <cell r="N568" t="b">
            <v>0</v>
          </cell>
          <cell r="O568">
            <v>0</v>
          </cell>
          <cell r="P568" t="b">
            <v>0</v>
          </cell>
          <cell r="Q568" t="str">
            <v>INTERNO</v>
          </cell>
          <cell r="R568">
            <v>0</v>
          </cell>
          <cell r="S568" t="str">
            <v/>
          </cell>
          <cell r="T568">
            <v>0</v>
          </cell>
          <cell r="U568" t="str">
            <v/>
          </cell>
          <cell r="V568">
            <v>0</v>
          </cell>
          <cell r="W568" t="str">
            <v/>
          </cell>
          <cell r="X568">
            <v>0</v>
          </cell>
          <cell r="Y568" t="str">
            <v/>
          </cell>
          <cell r="Z568" t="str">
            <v/>
          </cell>
          <cell r="AA568" t="str">
            <v>Fracc</v>
          </cell>
          <cell r="AB568">
            <v>0</v>
          </cell>
          <cell r="AC568" t="str">
            <v/>
          </cell>
          <cell r="AD568" t="str">
            <v/>
          </cell>
          <cell r="AE568" t="str">
            <v/>
          </cell>
          <cell r="AF568" t="str">
            <v/>
          </cell>
          <cell r="AG568">
            <v>0</v>
          </cell>
          <cell r="AH568" t="str">
            <v>N-EST</v>
          </cell>
          <cell r="AI568">
            <v>0</v>
          </cell>
          <cell r="AJ568" t="str">
            <v/>
          </cell>
          <cell r="AK568" t="str">
            <v/>
          </cell>
          <cell r="AM568">
            <v>0</v>
          </cell>
          <cell r="AN568" t="str">
            <v>UN</v>
          </cell>
          <cell r="AO568" t="str">
            <v>***</v>
          </cell>
          <cell r="AP568" t="str">
            <v>zzzzzz</v>
          </cell>
          <cell r="AQ568" t="b">
            <v>0</v>
          </cell>
          <cell r="AR568" t="b">
            <v>0</v>
          </cell>
          <cell r="AS568">
            <v>1</v>
          </cell>
          <cell r="AT568">
            <v>0</v>
          </cell>
          <cell r="AU568">
            <v>1</v>
          </cell>
          <cell r="AV568">
            <v>0</v>
          </cell>
          <cell r="AW568" t="b">
            <v>0</v>
          </cell>
          <cell r="AX568" t="str">
            <v/>
          </cell>
          <cell r="AY568" t="b">
            <v>0</v>
          </cell>
          <cell r="AZ568" t="b">
            <v>0</v>
          </cell>
          <cell r="BA568">
            <v>0</v>
          </cell>
          <cell r="BB568">
            <v>120</v>
          </cell>
          <cell r="BC568">
            <v>90</v>
          </cell>
          <cell r="BD568" t="str">
            <v>LIB</v>
          </cell>
          <cell r="BE568" t="str">
            <v>LIB</v>
          </cell>
          <cell r="BF568">
            <v>1</v>
          </cell>
          <cell r="BG568">
            <v>0</v>
          </cell>
          <cell r="BH568" t="str">
            <v/>
          </cell>
          <cell r="BI568" t="str">
            <v/>
          </cell>
          <cell r="BJ568" t="str">
            <v/>
          </cell>
          <cell r="BK568" t="str">
            <v/>
          </cell>
          <cell r="BL568">
            <v>140</v>
          </cell>
          <cell r="BM568">
            <v>511</v>
          </cell>
          <cell r="BN568">
            <v>190</v>
          </cell>
          <cell r="BO568">
            <v>1978</v>
          </cell>
          <cell r="BP568">
            <v>0</v>
          </cell>
          <cell r="BQ568">
            <v>2819</v>
          </cell>
        </row>
        <row r="569">
          <cell r="A569" t="str">
            <v>298010030202</v>
          </cell>
          <cell r="B569" t="str">
            <v>F2-MO-02</v>
          </cell>
          <cell r="C569" t="str">
            <v/>
          </cell>
          <cell r="D569" t="str">
            <v>FR Pasta Queso #2 F2 GY</v>
          </cell>
          <cell r="E569" t="str">
            <v>F2-MO-02</v>
          </cell>
          <cell r="F569" t="str">
            <v>SC</v>
          </cell>
          <cell r="G569" t="str">
            <v>UN</v>
          </cell>
          <cell r="H569" t="str">
            <v>04</v>
          </cell>
          <cell r="I569" t="b">
            <v>1</v>
          </cell>
          <cell r="J569" t="b">
            <v>1</v>
          </cell>
          <cell r="K569" t="b">
            <v>0</v>
          </cell>
          <cell r="L569" t="str">
            <v>Compra</v>
          </cell>
          <cell r="M569" t="str">
            <v>N</v>
          </cell>
          <cell r="N569" t="b">
            <v>0</v>
          </cell>
          <cell r="O569">
            <v>0</v>
          </cell>
          <cell r="P569" t="b">
            <v>0</v>
          </cell>
          <cell r="Q569" t="str">
            <v>INTERNO</v>
          </cell>
          <cell r="R569">
            <v>0</v>
          </cell>
          <cell r="S569" t="str">
            <v/>
          </cell>
          <cell r="T569">
            <v>0</v>
          </cell>
          <cell r="U569" t="str">
            <v/>
          </cell>
          <cell r="V569">
            <v>0</v>
          </cell>
          <cell r="W569" t="str">
            <v/>
          </cell>
          <cell r="X569">
            <v>0</v>
          </cell>
          <cell r="Y569" t="str">
            <v/>
          </cell>
          <cell r="Z569" t="str">
            <v/>
          </cell>
          <cell r="AA569" t="str">
            <v>Fracc</v>
          </cell>
          <cell r="AB569">
            <v>0</v>
          </cell>
          <cell r="AC569" t="str">
            <v/>
          </cell>
          <cell r="AD569" t="str">
            <v/>
          </cell>
          <cell r="AE569" t="str">
            <v/>
          </cell>
          <cell r="AF569" t="str">
            <v/>
          </cell>
          <cell r="AG569">
            <v>0</v>
          </cell>
          <cell r="AH569" t="str">
            <v>N-EST</v>
          </cell>
          <cell r="AI569">
            <v>0</v>
          </cell>
          <cell r="AJ569" t="str">
            <v/>
          </cell>
          <cell r="AK569" t="str">
            <v/>
          </cell>
          <cell r="AM569">
            <v>0</v>
          </cell>
          <cell r="AN569" t="str">
            <v>UN</v>
          </cell>
          <cell r="AO569" t="str">
            <v>***</v>
          </cell>
          <cell r="AP569" t="str">
            <v>zzzzzz</v>
          </cell>
          <cell r="AQ569" t="b">
            <v>0</v>
          </cell>
          <cell r="AR569" t="b">
            <v>0</v>
          </cell>
          <cell r="AS569">
            <v>1</v>
          </cell>
          <cell r="AT569">
            <v>0</v>
          </cell>
          <cell r="AU569">
            <v>1</v>
          </cell>
          <cell r="AV569">
            <v>0</v>
          </cell>
          <cell r="AW569" t="b">
            <v>0</v>
          </cell>
          <cell r="AX569" t="str">
            <v/>
          </cell>
          <cell r="AY569" t="b">
            <v>0</v>
          </cell>
          <cell r="AZ569" t="b">
            <v>0</v>
          </cell>
          <cell r="BA569">
            <v>0</v>
          </cell>
          <cell r="BB569">
            <v>120</v>
          </cell>
          <cell r="BC569">
            <v>90</v>
          </cell>
          <cell r="BD569" t="str">
            <v>LIB</v>
          </cell>
          <cell r="BE569" t="str">
            <v>LIB</v>
          </cell>
          <cell r="BF569">
            <v>1</v>
          </cell>
          <cell r="BG569">
            <v>0</v>
          </cell>
          <cell r="BH569" t="str">
            <v/>
          </cell>
          <cell r="BI569" t="str">
            <v/>
          </cell>
          <cell r="BJ569" t="str">
            <v/>
          </cell>
          <cell r="BK569" t="str">
            <v/>
          </cell>
          <cell r="BL569">
            <v>140</v>
          </cell>
          <cell r="BM569">
            <v>511</v>
          </cell>
          <cell r="BN569">
            <v>190</v>
          </cell>
          <cell r="BO569">
            <v>1978</v>
          </cell>
          <cell r="BP569">
            <v>0</v>
          </cell>
          <cell r="BQ569">
            <v>2819</v>
          </cell>
        </row>
        <row r="570">
          <cell r="A570" t="str">
            <v>298010030203</v>
          </cell>
          <cell r="B570" t="str">
            <v>F3-MO-02</v>
          </cell>
          <cell r="C570" t="str">
            <v/>
          </cell>
          <cell r="D570" t="str">
            <v>FR Pasta Queso #2 F3 GY</v>
          </cell>
          <cell r="E570" t="str">
            <v>F3-MO-02</v>
          </cell>
          <cell r="F570" t="str">
            <v>SC</v>
          </cell>
          <cell r="G570" t="str">
            <v>UN</v>
          </cell>
          <cell r="H570" t="str">
            <v>04</v>
          </cell>
          <cell r="I570" t="b">
            <v>1</v>
          </cell>
          <cell r="J570" t="b">
            <v>1</v>
          </cell>
          <cell r="K570" t="b">
            <v>0</v>
          </cell>
          <cell r="L570" t="str">
            <v>Compra</v>
          </cell>
          <cell r="M570" t="str">
            <v>N</v>
          </cell>
          <cell r="N570" t="b">
            <v>0</v>
          </cell>
          <cell r="O570">
            <v>0</v>
          </cell>
          <cell r="P570" t="b">
            <v>0</v>
          </cell>
          <cell r="Q570" t="str">
            <v>INTERNO</v>
          </cell>
          <cell r="R570">
            <v>0</v>
          </cell>
          <cell r="S570" t="str">
            <v/>
          </cell>
          <cell r="T570">
            <v>0</v>
          </cell>
          <cell r="U570" t="str">
            <v/>
          </cell>
          <cell r="V570">
            <v>0</v>
          </cell>
          <cell r="W570" t="str">
            <v/>
          </cell>
          <cell r="X570">
            <v>0</v>
          </cell>
          <cell r="Y570" t="str">
            <v/>
          </cell>
          <cell r="Z570" t="str">
            <v/>
          </cell>
          <cell r="AA570" t="str">
            <v>Fracc</v>
          </cell>
          <cell r="AB570">
            <v>0</v>
          </cell>
          <cell r="AC570" t="str">
            <v/>
          </cell>
          <cell r="AD570" t="str">
            <v/>
          </cell>
          <cell r="AE570" t="str">
            <v/>
          </cell>
          <cell r="AF570" t="str">
            <v/>
          </cell>
          <cell r="AG570">
            <v>0</v>
          </cell>
          <cell r="AH570" t="str">
            <v>N-EST</v>
          </cell>
          <cell r="AI570">
            <v>0</v>
          </cell>
          <cell r="AJ570" t="str">
            <v/>
          </cell>
          <cell r="AK570" t="str">
            <v/>
          </cell>
          <cell r="AM570">
            <v>0</v>
          </cell>
          <cell r="AN570" t="str">
            <v>UN</v>
          </cell>
          <cell r="AO570" t="str">
            <v>***</v>
          </cell>
          <cell r="AP570" t="str">
            <v>zzzzzz</v>
          </cell>
          <cell r="AQ570" t="b">
            <v>0</v>
          </cell>
          <cell r="AR570" t="b">
            <v>0</v>
          </cell>
          <cell r="AS570">
            <v>1</v>
          </cell>
          <cell r="AT570">
            <v>0</v>
          </cell>
          <cell r="AU570">
            <v>1</v>
          </cell>
          <cell r="AV570">
            <v>0</v>
          </cell>
          <cell r="AW570" t="b">
            <v>0</v>
          </cell>
          <cell r="AX570" t="str">
            <v/>
          </cell>
          <cell r="AY570" t="b">
            <v>0</v>
          </cell>
          <cell r="AZ570" t="b">
            <v>0</v>
          </cell>
          <cell r="BA570">
            <v>0</v>
          </cell>
          <cell r="BB570">
            <v>120</v>
          </cell>
          <cell r="BC570">
            <v>90</v>
          </cell>
          <cell r="BD570" t="str">
            <v>LIB</v>
          </cell>
          <cell r="BE570" t="str">
            <v>LIB</v>
          </cell>
          <cell r="BF570">
            <v>1</v>
          </cell>
          <cell r="BG570">
            <v>0</v>
          </cell>
          <cell r="BH570" t="str">
            <v/>
          </cell>
          <cell r="BI570" t="str">
            <v/>
          </cell>
          <cell r="BJ570" t="str">
            <v/>
          </cell>
          <cell r="BK570" t="str">
            <v/>
          </cell>
          <cell r="BL570">
            <v>140</v>
          </cell>
          <cell r="BM570">
            <v>511</v>
          </cell>
          <cell r="BN570">
            <v>190</v>
          </cell>
          <cell r="BO570">
            <v>1978</v>
          </cell>
          <cell r="BP570">
            <v>0</v>
          </cell>
          <cell r="BQ570">
            <v>2819</v>
          </cell>
        </row>
        <row r="571">
          <cell r="A571" t="str">
            <v>298010030300</v>
          </cell>
          <cell r="B571" t="str">
            <v>MO-03</v>
          </cell>
          <cell r="C571" t="str">
            <v/>
          </cell>
          <cell r="D571" t="str">
            <v>FR Pasta Queso #3 GY</v>
          </cell>
          <cell r="E571" t="str">
            <v>MO-03</v>
          </cell>
          <cell r="F571" t="str">
            <v>SC</v>
          </cell>
          <cell r="G571" t="str">
            <v>UN</v>
          </cell>
          <cell r="H571" t="str">
            <v>04</v>
          </cell>
          <cell r="I571" t="b">
            <v>1</v>
          </cell>
          <cell r="J571" t="b">
            <v>1</v>
          </cell>
          <cell r="K571" t="b">
            <v>0</v>
          </cell>
          <cell r="L571" t="str">
            <v>Compra</v>
          </cell>
          <cell r="M571" t="str">
            <v>N</v>
          </cell>
          <cell r="N571" t="b">
            <v>0</v>
          </cell>
          <cell r="O571">
            <v>0</v>
          </cell>
          <cell r="P571" t="b">
            <v>0</v>
          </cell>
          <cell r="Q571" t="str">
            <v>INTERNO</v>
          </cell>
          <cell r="R571">
            <v>0</v>
          </cell>
          <cell r="S571" t="str">
            <v/>
          </cell>
          <cell r="T571">
            <v>0</v>
          </cell>
          <cell r="U571" t="str">
            <v/>
          </cell>
          <cell r="V571">
            <v>0</v>
          </cell>
          <cell r="W571" t="str">
            <v/>
          </cell>
          <cell r="X571">
            <v>0</v>
          </cell>
          <cell r="Y571" t="str">
            <v/>
          </cell>
          <cell r="Z571" t="str">
            <v/>
          </cell>
          <cell r="AA571" t="str">
            <v>Fracc</v>
          </cell>
          <cell r="AB571">
            <v>0</v>
          </cell>
          <cell r="AC571" t="str">
            <v/>
          </cell>
          <cell r="AD571" t="str">
            <v/>
          </cell>
          <cell r="AE571" t="str">
            <v/>
          </cell>
          <cell r="AF571" t="str">
            <v/>
          </cell>
          <cell r="AG571">
            <v>0</v>
          </cell>
          <cell r="AH571" t="str">
            <v>N-EST</v>
          </cell>
          <cell r="AI571">
            <v>0</v>
          </cell>
          <cell r="AJ571" t="str">
            <v/>
          </cell>
          <cell r="AK571" t="str">
            <v/>
          </cell>
          <cell r="AM571">
            <v>0</v>
          </cell>
          <cell r="AN571" t="str">
            <v>UN</v>
          </cell>
          <cell r="AO571" t="str">
            <v>***</v>
          </cell>
          <cell r="AP571" t="str">
            <v>zzzzzz</v>
          </cell>
          <cell r="AQ571" t="b">
            <v>0</v>
          </cell>
          <cell r="AR571" t="b">
            <v>0</v>
          </cell>
          <cell r="AS571">
            <v>1</v>
          </cell>
          <cell r="AT571">
            <v>0</v>
          </cell>
          <cell r="AU571">
            <v>1</v>
          </cell>
          <cell r="AV571">
            <v>0</v>
          </cell>
          <cell r="AW571" t="b">
            <v>0</v>
          </cell>
          <cell r="AX571" t="str">
            <v/>
          </cell>
          <cell r="AY571" t="b">
            <v>0</v>
          </cell>
          <cell r="AZ571" t="b">
            <v>0</v>
          </cell>
          <cell r="BA571">
            <v>0</v>
          </cell>
          <cell r="BB571">
            <v>120</v>
          </cell>
          <cell r="BC571">
            <v>90</v>
          </cell>
          <cell r="BD571" t="str">
            <v>LIB</v>
          </cell>
          <cell r="BE571" t="str">
            <v>LIB</v>
          </cell>
          <cell r="BF571">
            <v>1</v>
          </cell>
          <cell r="BG571">
            <v>0</v>
          </cell>
          <cell r="BH571" t="str">
            <v/>
          </cell>
          <cell r="BI571" t="str">
            <v/>
          </cell>
          <cell r="BJ571" t="str">
            <v/>
          </cell>
          <cell r="BK571" t="str">
            <v/>
          </cell>
          <cell r="BL571">
            <v>140</v>
          </cell>
          <cell r="BM571">
            <v>511</v>
          </cell>
          <cell r="BN571">
            <v>190</v>
          </cell>
          <cell r="BO571">
            <v>1978</v>
          </cell>
          <cell r="BP571">
            <v>0</v>
          </cell>
          <cell r="BQ571">
            <v>2819</v>
          </cell>
        </row>
        <row r="572">
          <cell r="A572" t="str">
            <v>298010030301</v>
          </cell>
          <cell r="B572" t="str">
            <v>F1-MO-03</v>
          </cell>
          <cell r="C572" t="str">
            <v/>
          </cell>
          <cell r="D572" t="str">
            <v>FR Pasta Queso #3 F1 GY</v>
          </cell>
          <cell r="E572" t="str">
            <v>F1-MO-03</v>
          </cell>
          <cell r="F572" t="str">
            <v>SC</v>
          </cell>
          <cell r="G572" t="str">
            <v>UN</v>
          </cell>
          <cell r="H572" t="str">
            <v>04</v>
          </cell>
          <cell r="I572" t="b">
            <v>1</v>
          </cell>
          <cell r="J572" t="b">
            <v>1</v>
          </cell>
          <cell r="K572" t="b">
            <v>0</v>
          </cell>
          <cell r="L572" t="str">
            <v>Compra</v>
          </cell>
          <cell r="M572" t="str">
            <v>N</v>
          </cell>
          <cell r="N572" t="b">
            <v>0</v>
          </cell>
          <cell r="O572">
            <v>0</v>
          </cell>
          <cell r="P572" t="b">
            <v>0</v>
          </cell>
          <cell r="Q572" t="str">
            <v>INTERNO</v>
          </cell>
          <cell r="R572">
            <v>0</v>
          </cell>
          <cell r="S572" t="str">
            <v/>
          </cell>
          <cell r="T572">
            <v>0</v>
          </cell>
          <cell r="U572" t="str">
            <v/>
          </cell>
          <cell r="V572">
            <v>0</v>
          </cell>
          <cell r="W572" t="str">
            <v/>
          </cell>
          <cell r="X572">
            <v>0</v>
          </cell>
          <cell r="Y572" t="str">
            <v/>
          </cell>
          <cell r="Z572" t="str">
            <v/>
          </cell>
          <cell r="AA572" t="str">
            <v>Fracc</v>
          </cell>
          <cell r="AB572">
            <v>0</v>
          </cell>
          <cell r="AC572" t="str">
            <v/>
          </cell>
          <cell r="AD572" t="str">
            <v/>
          </cell>
          <cell r="AE572" t="str">
            <v/>
          </cell>
          <cell r="AF572" t="str">
            <v/>
          </cell>
          <cell r="AG572">
            <v>0</v>
          </cell>
          <cell r="AH572" t="str">
            <v>N-EST</v>
          </cell>
          <cell r="AI572">
            <v>0</v>
          </cell>
          <cell r="AJ572" t="str">
            <v/>
          </cell>
          <cell r="AK572" t="str">
            <v/>
          </cell>
          <cell r="AM572">
            <v>0</v>
          </cell>
          <cell r="AN572" t="str">
            <v>UN</v>
          </cell>
          <cell r="AO572" t="str">
            <v>***</v>
          </cell>
          <cell r="AP572" t="str">
            <v>zzzzzz</v>
          </cell>
          <cell r="AQ572" t="b">
            <v>0</v>
          </cell>
          <cell r="AR572" t="b">
            <v>0</v>
          </cell>
          <cell r="AS572">
            <v>1</v>
          </cell>
          <cell r="AT572">
            <v>0</v>
          </cell>
          <cell r="AU572">
            <v>1</v>
          </cell>
          <cell r="AV572">
            <v>0</v>
          </cell>
          <cell r="AW572" t="b">
            <v>0</v>
          </cell>
          <cell r="AX572" t="str">
            <v/>
          </cell>
          <cell r="AY572" t="b">
            <v>0</v>
          </cell>
          <cell r="AZ572" t="b">
            <v>0</v>
          </cell>
          <cell r="BA572">
            <v>0</v>
          </cell>
          <cell r="BB572">
            <v>120</v>
          </cell>
          <cell r="BC572">
            <v>90</v>
          </cell>
          <cell r="BD572" t="str">
            <v>LIB</v>
          </cell>
          <cell r="BE572" t="str">
            <v>LIB</v>
          </cell>
          <cell r="BF572">
            <v>1</v>
          </cell>
          <cell r="BG572">
            <v>0</v>
          </cell>
          <cell r="BH572" t="str">
            <v/>
          </cell>
          <cell r="BI572" t="str">
            <v/>
          </cell>
          <cell r="BJ572" t="str">
            <v/>
          </cell>
          <cell r="BK572" t="str">
            <v/>
          </cell>
          <cell r="BL572">
            <v>140</v>
          </cell>
          <cell r="BM572">
            <v>511</v>
          </cell>
          <cell r="BN572">
            <v>190</v>
          </cell>
          <cell r="BO572">
            <v>1978</v>
          </cell>
          <cell r="BP572">
            <v>0</v>
          </cell>
          <cell r="BQ572">
            <v>2819</v>
          </cell>
        </row>
        <row r="573">
          <cell r="A573" t="str">
            <v>298010030302</v>
          </cell>
          <cell r="B573" t="str">
            <v>F2-MO-03</v>
          </cell>
          <cell r="C573" t="str">
            <v/>
          </cell>
          <cell r="D573" t="str">
            <v>FR Pasta Queso #3 F2 GY</v>
          </cell>
          <cell r="E573" t="str">
            <v>F2-MO-03</v>
          </cell>
          <cell r="F573" t="str">
            <v>SC</v>
          </cell>
          <cell r="G573" t="str">
            <v>UN</v>
          </cell>
          <cell r="H573" t="str">
            <v>04</v>
          </cell>
          <cell r="I573" t="b">
            <v>1</v>
          </cell>
          <cell r="J573" t="b">
            <v>1</v>
          </cell>
          <cell r="K573" t="b">
            <v>0</v>
          </cell>
          <cell r="L573" t="str">
            <v>Compra</v>
          </cell>
          <cell r="M573" t="str">
            <v>N</v>
          </cell>
          <cell r="N573" t="b">
            <v>0</v>
          </cell>
          <cell r="O573">
            <v>0</v>
          </cell>
          <cell r="P573" t="b">
            <v>0</v>
          </cell>
          <cell r="Q573" t="str">
            <v>INTERNO</v>
          </cell>
          <cell r="R573">
            <v>0</v>
          </cell>
          <cell r="S573" t="str">
            <v/>
          </cell>
          <cell r="T573">
            <v>0</v>
          </cell>
          <cell r="U573" t="str">
            <v/>
          </cell>
          <cell r="V573">
            <v>0</v>
          </cell>
          <cell r="W573" t="str">
            <v/>
          </cell>
          <cell r="X573">
            <v>0</v>
          </cell>
          <cell r="Y573" t="str">
            <v/>
          </cell>
          <cell r="Z573" t="str">
            <v/>
          </cell>
          <cell r="AA573" t="str">
            <v>Fracc</v>
          </cell>
          <cell r="AB573">
            <v>0</v>
          </cell>
          <cell r="AC573" t="str">
            <v/>
          </cell>
          <cell r="AD573" t="str">
            <v/>
          </cell>
          <cell r="AE573" t="str">
            <v/>
          </cell>
          <cell r="AF573" t="str">
            <v/>
          </cell>
          <cell r="AG573">
            <v>0</v>
          </cell>
          <cell r="AH573" t="str">
            <v>N-EST</v>
          </cell>
          <cell r="AI573">
            <v>0</v>
          </cell>
          <cell r="AJ573" t="str">
            <v/>
          </cell>
          <cell r="AK573" t="str">
            <v/>
          </cell>
          <cell r="AM573">
            <v>0</v>
          </cell>
          <cell r="AN573" t="str">
            <v>UN</v>
          </cell>
          <cell r="AO573" t="str">
            <v>***</v>
          </cell>
          <cell r="AP573" t="str">
            <v>zzzzzz</v>
          </cell>
          <cell r="AQ573" t="b">
            <v>0</v>
          </cell>
          <cell r="AR573" t="b">
            <v>0</v>
          </cell>
          <cell r="AS573">
            <v>1</v>
          </cell>
          <cell r="AT573">
            <v>0</v>
          </cell>
          <cell r="AU573">
            <v>1</v>
          </cell>
          <cell r="AV573">
            <v>0</v>
          </cell>
          <cell r="AW573" t="b">
            <v>0</v>
          </cell>
          <cell r="AX573" t="str">
            <v/>
          </cell>
          <cell r="AY573" t="b">
            <v>0</v>
          </cell>
          <cell r="AZ573" t="b">
            <v>0</v>
          </cell>
          <cell r="BA573">
            <v>0</v>
          </cell>
          <cell r="BB573">
            <v>120</v>
          </cell>
          <cell r="BC573">
            <v>90</v>
          </cell>
          <cell r="BD573" t="str">
            <v>LIB</v>
          </cell>
          <cell r="BE573" t="str">
            <v>LIB</v>
          </cell>
          <cell r="BF573">
            <v>1</v>
          </cell>
          <cell r="BG573">
            <v>0</v>
          </cell>
          <cell r="BH573" t="str">
            <v/>
          </cell>
          <cell r="BI573" t="str">
            <v/>
          </cell>
          <cell r="BJ573" t="str">
            <v/>
          </cell>
          <cell r="BK573" t="str">
            <v/>
          </cell>
          <cell r="BL573">
            <v>140</v>
          </cell>
          <cell r="BM573">
            <v>511</v>
          </cell>
          <cell r="BN573">
            <v>190</v>
          </cell>
          <cell r="BO573">
            <v>1978</v>
          </cell>
          <cell r="BP573">
            <v>0</v>
          </cell>
          <cell r="BQ573">
            <v>2819</v>
          </cell>
        </row>
        <row r="574">
          <cell r="A574" t="str">
            <v>298010030303</v>
          </cell>
          <cell r="B574" t="str">
            <v>F3-MO-03</v>
          </cell>
          <cell r="C574" t="str">
            <v/>
          </cell>
          <cell r="D574" t="str">
            <v>FR Pasta Queso #3 F3 GY</v>
          </cell>
          <cell r="E574" t="str">
            <v>F3-MO-03</v>
          </cell>
          <cell r="F574" t="str">
            <v>SC</v>
          </cell>
          <cell r="G574" t="str">
            <v>UN</v>
          </cell>
          <cell r="H574" t="str">
            <v>04</v>
          </cell>
          <cell r="I574" t="b">
            <v>1</v>
          </cell>
          <cell r="J574" t="b">
            <v>1</v>
          </cell>
          <cell r="K574" t="b">
            <v>0</v>
          </cell>
          <cell r="L574" t="str">
            <v>Compra</v>
          </cell>
          <cell r="M574" t="str">
            <v>N</v>
          </cell>
          <cell r="N574" t="b">
            <v>0</v>
          </cell>
          <cell r="O574">
            <v>0</v>
          </cell>
          <cell r="P574" t="b">
            <v>0</v>
          </cell>
          <cell r="Q574" t="str">
            <v>INTERNO</v>
          </cell>
          <cell r="R574">
            <v>0</v>
          </cell>
          <cell r="S574" t="str">
            <v/>
          </cell>
          <cell r="T574">
            <v>0</v>
          </cell>
          <cell r="U574" t="str">
            <v/>
          </cell>
          <cell r="V574">
            <v>0</v>
          </cell>
          <cell r="W574" t="str">
            <v/>
          </cell>
          <cell r="X574">
            <v>0</v>
          </cell>
          <cell r="Y574" t="str">
            <v/>
          </cell>
          <cell r="Z574" t="str">
            <v/>
          </cell>
          <cell r="AA574" t="str">
            <v>Fracc</v>
          </cell>
          <cell r="AB574">
            <v>0</v>
          </cell>
          <cell r="AC574" t="str">
            <v/>
          </cell>
          <cell r="AD574" t="str">
            <v/>
          </cell>
          <cell r="AE574" t="str">
            <v/>
          </cell>
          <cell r="AF574" t="str">
            <v/>
          </cell>
          <cell r="AG574">
            <v>0</v>
          </cell>
          <cell r="AH574" t="str">
            <v>N-EST</v>
          </cell>
          <cell r="AI574">
            <v>0</v>
          </cell>
          <cell r="AJ574" t="str">
            <v/>
          </cell>
          <cell r="AK574" t="str">
            <v/>
          </cell>
          <cell r="AM574">
            <v>0</v>
          </cell>
          <cell r="AN574" t="str">
            <v>UN</v>
          </cell>
          <cell r="AO574" t="str">
            <v>***</v>
          </cell>
          <cell r="AP574" t="str">
            <v>zzzzzz</v>
          </cell>
          <cell r="AQ574" t="b">
            <v>0</v>
          </cell>
          <cell r="AR574" t="b">
            <v>0</v>
          </cell>
          <cell r="AS574">
            <v>1</v>
          </cell>
          <cell r="AT574">
            <v>0</v>
          </cell>
          <cell r="AU574">
            <v>1</v>
          </cell>
          <cell r="AV574">
            <v>0</v>
          </cell>
          <cell r="AW574" t="b">
            <v>0</v>
          </cell>
          <cell r="AX574" t="str">
            <v/>
          </cell>
          <cell r="AY574" t="b">
            <v>0</v>
          </cell>
          <cell r="AZ574" t="b">
            <v>0</v>
          </cell>
          <cell r="BA574">
            <v>0</v>
          </cell>
          <cell r="BB574">
            <v>120</v>
          </cell>
          <cell r="BC574">
            <v>90</v>
          </cell>
          <cell r="BD574" t="str">
            <v>LIB</v>
          </cell>
          <cell r="BE574" t="str">
            <v>LIB</v>
          </cell>
          <cell r="BF574">
            <v>1</v>
          </cell>
          <cell r="BG574">
            <v>0</v>
          </cell>
          <cell r="BH574" t="str">
            <v/>
          </cell>
          <cell r="BI574" t="str">
            <v/>
          </cell>
          <cell r="BJ574" t="str">
            <v/>
          </cell>
          <cell r="BK574" t="str">
            <v/>
          </cell>
          <cell r="BL574">
            <v>140</v>
          </cell>
          <cell r="BM574">
            <v>511</v>
          </cell>
          <cell r="BN574">
            <v>190</v>
          </cell>
          <cell r="BO574">
            <v>1978</v>
          </cell>
          <cell r="BP574">
            <v>0</v>
          </cell>
          <cell r="BQ574">
            <v>2819</v>
          </cell>
        </row>
        <row r="575">
          <cell r="A575" t="str">
            <v>298010040100</v>
          </cell>
          <cell r="B575" t="str">
            <v>PP-02</v>
          </cell>
          <cell r="C575" t="str">
            <v/>
          </cell>
          <cell r="D575" t="str">
            <v>FR Pasta pollo #2 GY</v>
          </cell>
          <cell r="E575" t="str">
            <v>PP-02</v>
          </cell>
          <cell r="F575" t="str">
            <v>SC</v>
          </cell>
          <cell r="G575" t="str">
            <v>UN</v>
          </cell>
          <cell r="H575" t="str">
            <v>04</v>
          </cell>
          <cell r="I575" t="b">
            <v>1</v>
          </cell>
          <cell r="J575" t="b">
            <v>1</v>
          </cell>
          <cell r="K575" t="b">
            <v>0</v>
          </cell>
          <cell r="L575" t="str">
            <v>Compra</v>
          </cell>
          <cell r="M575" t="str">
            <v>N</v>
          </cell>
          <cell r="N575" t="b">
            <v>0</v>
          </cell>
          <cell r="O575">
            <v>0</v>
          </cell>
          <cell r="P575" t="b">
            <v>0</v>
          </cell>
          <cell r="Q575" t="str">
            <v>INTERNO</v>
          </cell>
          <cell r="R575">
            <v>0</v>
          </cell>
          <cell r="S575" t="str">
            <v/>
          </cell>
          <cell r="T575">
            <v>0</v>
          </cell>
          <cell r="U575" t="str">
            <v/>
          </cell>
          <cell r="V575">
            <v>0</v>
          </cell>
          <cell r="W575" t="str">
            <v/>
          </cell>
          <cell r="X575">
            <v>0</v>
          </cell>
          <cell r="Y575" t="str">
            <v/>
          </cell>
          <cell r="Z575" t="str">
            <v/>
          </cell>
          <cell r="AA575" t="str">
            <v>Fracc</v>
          </cell>
          <cell r="AB575">
            <v>0</v>
          </cell>
          <cell r="AC575" t="str">
            <v/>
          </cell>
          <cell r="AD575" t="str">
            <v/>
          </cell>
          <cell r="AE575" t="str">
            <v/>
          </cell>
          <cell r="AF575" t="str">
            <v/>
          </cell>
          <cell r="AG575">
            <v>0</v>
          </cell>
          <cell r="AH575" t="str">
            <v>N-EST</v>
          </cell>
          <cell r="AI575">
            <v>0</v>
          </cell>
          <cell r="AJ575" t="str">
            <v/>
          </cell>
          <cell r="AK575" t="str">
            <v/>
          </cell>
          <cell r="AM575">
            <v>0</v>
          </cell>
          <cell r="AN575" t="str">
            <v>UN</v>
          </cell>
          <cell r="AO575" t="str">
            <v>***</v>
          </cell>
          <cell r="AP575" t="str">
            <v>zzzzzz</v>
          </cell>
          <cell r="AQ575" t="b">
            <v>0</v>
          </cell>
          <cell r="AR575" t="b">
            <v>0</v>
          </cell>
          <cell r="AS575">
            <v>1</v>
          </cell>
          <cell r="AT575">
            <v>0</v>
          </cell>
          <cell r="AU575">
            <v>1</v>
          </cell>
          <cell r="AV575">
            <v>0</v>
          </cell>
          <cell r="AW575" t="b">
            <v>0</v>
          </cell>
          <cell r="AX575" t="str">
            <v/>
          </cell>
          <cell r="AY575" t="b">
            <v>0</v>
          </cell>
          <cell r="AZ575" t="b">
            <v>0</v>
          </cell>
          <cell r="BA575">
            <v>0</v>
          </cell>
          <cell r="BB575">
            <v>120</v>
          </cell>
          <cell r="BC575">
            <v>90</v>
          </cell>
          <cell r="BD575" t="str">
            <v>LIB</v>
          </cell>
          <cell r="BE575" t="str">
            <v>LIB</v>
          </cell>
          <cell r="BF575">
            <v>1</v>
          </cell>
          <cell r="BG575">
            <v>0</v>
          </cell>
          <cell r="BH575" t="str">
            <v/>
          </cell>
          <cell r="BI575" t="str">
            <v/>
          </cell>
          <cell r="BJ575" t="str">
            <v/>
          </cell>
          <cell r="BK575" t="str">
            <v/>
          </cell>
          <cell r="BL575">
            <v>140</v>
          </cell>
          <cell r="BM575">
            <v>511</v>
          </cell>
          <cell r="BN575">
            <v>190</v>
          </cell>
          <cell r="BO575">
            <v>1978</v>
          </cell>
          <cell r="BP575">
            <v>0</v>
          </cell>
          <cell r="BQ575">
            <v>2819</v>
          </cell>
        </row>
        <row r="576">
          <cell r="A576" t="str">
            <v>298010040101</v>
          </cell>
          <cell r="B576" t="str">
            <v>F1-PP-02</v>
          </cell>
          <cell r="C576" t="str">
            <v/>
          </cell>
          <cell r="D576" t="str">
            <v>FR Pasta pollo #2 F1 GY</v>
          </cell>
          <cell r="E576" t="str">
            <v>F1-PP-02</v>
          </cell>
          <cell r="F576" t="str">
            <v>SC</v>
          </cell>
          <cell r="G576" t="str">
            <v>UN</v>
          </cell>
          <cell r="H576" t="str">
            <v>04</v>
          </cell>
          <cell r="I576" t="b">
            <v>1</v>
          </cell>
          <cell r="J576" t="b">
            <v>1</v>
          </cell>
          <cell r="K576" t="b">
            <v>0</v>
          </cell>
          <cell r="L576" t="str">
            <v>Compra</v>
          </cell>
          <cell r="M576" t="str">
            <v>N</v>
          </cell>
          <cell r="N576" t="b">
            <v>0</v>
          </cell>
          <cell r="O576">
            <v>0</v>
          </cell>
          <cell r="P576" t="b">
            <v>0</v>
          </cell>
          <cell r="Q576" t="str">
            <v>INTERNO</v>
          </cell>
          <cell r="R576">
            <v>0</v>
          </cell>
          <cell r="S576" t="str">
            <v/>
          </cell>
          <cell r="T576">
            <v>0</v>
          </cell>
          <cell r="U576" t="str">
            <v/>
          </cell>
          <cell r="V576">
            <v>0</v>
          </cell>
          <cell r="W576" t="str">
            <v/>
          </cell>
          <cell r="X576">
            <v>0</v>
          </cell>
          <cell r="Y576" t="str">
            <v/>
          </cell>
          <cell r="Z576" t="str">
            <v/>
          </cell>
          <cell r="AA576" t="str">
            <v>Fracc</v>
          </cell>
          <cell r="AB576">
            <v>0</v>
          </cell>
          <cell r="AC576" t="str">
            <v/>
          </cell>
          <cell r="AD576" t="str">
            <v/>
          </cell>
          <cell r="AE576" t="str">
            <v/>
          </cell>
          <cell r="AF576" t="str">
            <v/>
          </cell>
          <cell r="AG576">
            <v>0</v>
          </cell>
          <cell r="AH576" t="str">
            <v>N-EST</v>
          </cell>
          <cell r="AI576">
            <v>0</v>
          </cell>
          <cell r="AJ576" t="str">
            <v/>
          </cell>
          <cell r="AK576" t="str">
            <v/>
          </cell>
          <cell r="AM576">
            <v>0</v>
          </cell>
          <cell r="AN576" t="str">
            <v>UN</v>
          </cell>
          <cell r="AO576" t="str">
            <v>***</v>
          </cell>
          <cell r="AP576" t="str">
            <v>zzzzzz</v>
          </cell>
          <cell r="AQ576" t="b">
            <v>0</v>
          </cell>
          <cell r="AR576" t="b">
            <v>0</v>
          </cell>
          <cell r="AS576">
            <v>1</v>
          </cell>
          <cell r="AT576">
            <v>0</v>
          </cell>
          <cell r="AU576">
            <v>1</v>
          </cell>
          <cell r="AV576">
            <v>0</v>
          </cell>
          <cell r="AW576" t="b">
            <v>0</v>
          </cell>
          <cell r="AX576" t="str">
            <v/>
          </cell>
          <cell r="AY576" t="b">
            <v>0</v>
          </cell>
          <cell r="AZ576" t="b">
            <v>0</v>
          </cell>
          <cell r="BA576">
            <v>0</v>
          </cell>
          <cell r="BB576">
            <v>120</v>
          </cell>
          <cell r="BC576">
            <v>90</v>
          </cell>
          <cell r="BD576" t="str">
            <v>LIB</v>
          </cell>
          <cell r="BE576" t="str">
            <v>LIB</v>
          </cell>
          <cell r="BF576">
            <v>1</v>
          </cell>
          <cell r="BG576">
            <v>0</v>
          </cell>
          <cell r="BH576" t="str">
            <v/>
          </cell>
          <cell r="BI576" t="str">
            <v/>
          </cell>
          <cell r="BJ576" t="str">
            <v/>
          </cell>
          <cell r="BK576" t="str">
            <v/>
          </cell>
          <cell r="BL576">
            <v>140</v>
          </cell>
          <cell r="BM576">
            <v>511</v>
          </cell>
          <cell r="BN576">
            <v>190</v>
          </cell>
          <cell r="BO576">
            <v>1978</v>
          </cell>
          <cell r="BP576">
            <v>0</v>
          </cell>
          <cell r="BQ576">
            <v>2819</v>
          </cell>
        </row>
        <row r="577">
          <cell r="A577" t="str">
            <v>298010040102</v>
          </cell>
          <cell r="B577" t="str">
            <v>F2-PP-02</v>
          </cell>
          <cell r="C577" t="str">
            <v/>
          </cell>
          <cell r="D577" t="str">
            <v>FR Pasta pollo #2 F2 GY</v>
          </cell>
          <cell r="E577" t="str">
            <v>F2-PP-02</v>
          </cell>
          <cell r="F577" t="str">
            <v>SC</v>
          </cell>
          <cell r="G577" t="str">
            <v>UN</v>
          </cell>
          <cell r="H577" t="str">
            <v>04</v>
          </cell>
          <cell r="I577" t="b">
            <v>1</v>
          </cell>
          <cell r="J577" t="b">
            <v>1</v>
          </cell>
          <cell r="K577" t="b">
            <v>0</v>
          </cell>
          <cell r="L577" t="str">
            <v>Compra</v>
          </cell>
          <cell r="M577" t="str">
            <v>N</v>
          </cell>
          <cell r="N577" t="b">
            <v>0</v>
          </cell>
          <cell r="O577">
            <v>0</v>
          </cell>
          <cell r="P577" t="b">
            <v>0</v>
          </cell>
          <cell r="Q577" t="str">
            <v>INTERNO</v>
          </cell>
          <cell r="R577">
            <v>0</v>
          </cell>
          <cell r="S577" t="str">
            <v/>
          </cell>
          <cell r="T577">
            <v>0</v>
          </cell>
          <cell r="U577" t="str">
            <v/>
          </cell>
          <cell r="V577">
            <v>0</v>
          </cell>
          <cell r="W577" t="str">
            <v/>
          </cell>
          <cell r="X577">
            <v>0</v>
          </cell>
          <cell r="Y577" t="str">
            <v/>
          </cell>
          <cell r="Z577" t="str">
            <v/>
          </cell>
          <cell r="AA577" t="str">
            <v>Fracc</v>
          </cell>
          <cell r="AB577">
            <v>0</v>
          </cell>
          <cell r="AC577" t="str">
            <v/>
          </cell>
          <cell r="AD577" t="str">
            <v/>
          </cell>
          <cell r="AE577" t="str">
            <v/>
          </cell>
          <cell r="AF577" t="str">
            <v/>
          </cell>
          <cell r="AG577">
            <v>0</v>
          </cell>
          <cell r="AH577" t="str">
            <v>N-EST</v>
          </cell>
          <cell r="AI577">
            <v>0</v>
          </cell>
          <cell r="AJ577" t="str">
            <v/>
          </cell>
          <cell r="AK577" t="str">
            <v/>
          </cell>
          <cell r="AM577">
            <v>0</v>
          </cell>
          <cell r="AN577" t="str">
            <v>UN</v>
          </cell>
          <cell r="AO577" t="str">
            <v>***</v>
          </cell>
          <cell r="AP577" t="str">
            <v>zzzzzz</v>
          </cell>
          <cell r="AQ577" t="b">
            <v>0</v>
          </cell>
          <cell r="AR577" t="b">
            <v>0</v>
          </cell>
          <cell r="AS577">
            <v>1</v>
          </cell>
          <cell r="AT577">
            <v>0</v>
          </cell>
          <cell r="AU577">
            <v>1</v>
          </cell>
          <cell r="AV577">
            <v>0</v>
          </cell>
          <cell r="AW577" t="b">
            <v>0</v>
          </cell>
          <cell r="AX577" t="str">
            <v/>
          </cell>
          <cell r="AY577" t="b">
            <v>0</v>
          </cell>
          <cell r="AZ577" t="b">
            <v>0</v>
          </cell>
          <cell r="BA577">
            <v>0</v>
          </cell>
          <cell r="BB577">
            <v>120</v>
          </cell>
          <cell r="BC577">
            <v>90</v>
          </cell>
          <cell r="BD577" t="str">
            <v>LIB</v>
          </cell>
          <cell r="BE577" t="str">
            <v>LIB</v>
          </cell>
          <cell r="BF577">
            <v>1</v>
          </cell>
          <cell r="BG577">
            <v>0</v>
          </cell>
          <cell r="BH577" t="str">
            <v/>
          </cell>
          <cell r="BI577" t="str">
            <v/>
          </cell>
          <cell r="BJ577" t="str">
            <v/>
          </cell>
          <cell r="BK577" t="str">
            <v/>
          </cell>
          <cell r="BL577">
            <v>140</v>
          </cell>
          <cell r="BM577">
            <v>511</v>
          </cell>
          <cell r="BN577">
            <v>190</v>
          </cell>
          <cell r="BO577">
            <v>1978</v>
          </cell>
          <cell r="BP577">
            <v>0</v>
          </cell>
          <cell r="BQ577">
            <v>2819</v>
          </cell>
        </row>
        <row r="578">
          <cell r="A578" t="str">
            <v>298010040103</v>
          </cell>
          <cell r="B578" t="str">
            <v>F3-PP-02</v>
          </cell>
          <cell r="C578" t="str">
            <v/>
          </cell>
          <cell r="D578" t="str">
            <v>FR Pasta pollo #2 F3 GY</v>
          </cell>
          <cell r="E578" t="str">
            <v>F3-PP-02</v>
          </cell>
          <cell r="F578" t="str">
            <v>SC</v>
          </cell>
          <cell r="G578" t="str">
            <v>UN</v>
          </cell>
          <cell r="H578" t="str">
            <v>04</v>
          </cell>
          <cell r="I578" t="b">
            <v>1</v>
          </cell>
          <cell r="J578" t="b">
            <v>1</v>
          </cell>
          <cell r="K578" t="b">
            <v>0</v>
          </cell>
          <cell r="L578" t="str">
            <v>Compra</v>
          </cell>
          <cell r="M578" t="str">
            <v>N</v>
          </cell>
          <cell r="N578" t="b">
            <v>0</v>
          </cell>
          <cell r="O578">
            <v>0</v>
          </cell>
          <cell r="P578" t="b">
            <v>0</v>
          </cell>
          <cell r="Q578" t="str">
            <v>INTERNO</v>
          </cell>
          <cell r="R578">
            <v>0</v>
          </cell>
          <cell r="S578" t="str">
            <v/>
          </cell>
          <cell r="T578">
            <v>0</v>
          </cell>
          <cell r="U578" t="str">
            <v/>
          </cell>
          <cell r="V578">
            <v>0</v>
          </cell>
          <cell r="W578" t="str">
            <v/>
          </cell>
          <cell r="X578">
            <v>0</v>
          </cell>
          <cell r="Y578" t="str">
            <v/>
          </cell>
          <cell r="Z578" t="str">
            <v/>
          </cell>
          <cell r="AA578" t="str">
            <v>Fracc</v>
          </cell>
          <cell r="AB578">
            <v>0</v>
          </cell>
          <cell r="AC578" t="str">
            <v/>
          </cell>
          <cell r="AD578" t="str">
            <v/>
          </cell>
          <cell r="AE578" t="str">
            <v/>
          </cell>
          <cell r="AF578" t="str">
            <v/>
          </cell>
          <cell r="AG578">
            <v>0</v>
          </cell>
          <cell r="AH578" t="str">
            <v>N-EST</v>
          </cell>
          <cell r="AI578">
            <v>0</v>
          </cell>
          <cell r="AJ578" t="str">
            <v/>
          </cell>
          <cell r="AK578" t="str">
            <v/>
          </cell>
          <cell r="AM578">
            <v>0</v>
          </cell>
          <cell r="AN578" t="str">
            <v>UN</v>
          </cell>
          <cell r="AO578" t="str">
            <v>***</v>
          </cell>
          <cell r="AP578" t="str">
            <v>zzzzzz</v>
          </cell>
          <cell r="AQ578" t="b">
            <v>0</v>
          </cell>
          <cell r="AR578" t="b">
            <v>0</v>
          </cell>
          <cell r="AS578">
            <v>1</v>
          </cell>
          <cell r="AT578">
            <v>0</v>
          </cell>
          <cell r="AU578">
            <v>1</v>
          </cell>
          <cell r="AV578">
            <v>0</v>
          </cell>
          <cell r="AW578" t="b">
            <v>0</v>
          </cell>
          <cell r="AX578" t="str">
            <v/>
          </cell>
          <cell r="AY578" t="b">
            <v>0</v>
          </cell>
          <cell r="AZ578" t="b">
            <v>0</v>
          </cell>
          <cell r="BA578">
            <v>0</v>
          </cell>
          <cell r="BB578">
            <v>120</v>
          </cell>
          <cell r="BC578">
            <v>90</v>
          </cell>
          <cell r="BD578" t="str">
            <v>LIB</v>
          </cell>
          <cell r="BE578" t="str">
            <v>LIB</v>
          </cell>
          <cell r="BF578">
            <v>1</v>
          </cell>
          <cell r="BG578">
            <v>0</v>
          </cell>
          <cell r="BH578" t="str">
            <v/>
          </cell>
          <cell r="BI578" t="str">
            <v/>
          </cell>
          <cell r="BJ578" t="str">
            <v/>
          </cell>
          <cell r="BK578" t="str">
            <v/>
          </cell>
          <cell r="BL578">
            <v>140</v>
          </cell>
          <cell r="BM578">
            <v>511</v>
          </cell>
          <cell r="BN578">
            <v>190</v>
          </cell>
          <cell r="BO578">
            <v>1978</v>
          </cell>
          <cell r="BP578">
            <v>0</v>
          </cell>
          <cell r="BQ578">
            <v>2819</v>
          </cell>
        </row>
        <row r="579">
          <cell r="A579" t="str">
            <v>298010040104</v>
          </cell>
          <cell r="B579" t="str">
            <v>F4-PP-02</v>
          </cell>
          <cell r="C579" t="str">
            <v/>
          </cell>
          <cell r="D579" t="str">
            <v>FR Pasta pollo #2 F4 GY</v>
          </cell>
          <cell r="E579" t="str">
            <v>F4-PP-02</v>
          </cell>
          <cell r="F579" t="str">
            <v>SC</v>
          </cell>
          <cell r="G579" t="str">
            <v>UN</v>
          </cell>
          <cell r="H579" t="str">
            <v>04</v>
          </cell>
          <cell r="I579" t="b">
            <v>1</v>
          </cell>
          <cell r="J579" t="b">
            <v>1</v>
          </cell>
          <cell r="K579" t="b">
            <v>0</v>
          </cell>
          <cell r="L579" t="str">
            <v>Compra</v>
          </cell>
          <cell r="M579" t="str">
            <v>N</v>
          </cell>
          <cell r="N579" t="b">
            <v>0</v>
          </cell>
          <cell r="O579">
            <v>0</v>
          </cell>
          <cell r="P579" t="b">
            <v>0</v>
          </cell>
          <cell r="Q579" t="str">
            <v>INTERNO</v>
          </cell>
          <cell r="R579">
            <v>0</v>
          </cell>
          <cell r="S579" t="str">
            <v/>
          </cell>
          <cell r="T579">
            <v>0</v>
          </cell>
          <cell r="U579" t="str">
            <v/>
          </cell>
          <cell r="V579">
            <v>0</v>
          </cell>
          <cell r="W579" t="str">
            <v/>
          </cell>
          <cell r="X579">
            <v>0</v>
          </cell>
          <cell r="Y579" t="str">
            <v/>
          </cell>
          <cell r="Z579" t="str">
            <v/>
          </cell>
          <cell r="AA579" t="str">
            <v>Fracc</v>
          </cell>
          <cell r="AB579">
            <v>0</v>
          </cell>
          <cell r="AC579" t="str">
            <v/>
          </cell>
          <cell r="AD579" t="str">
            <v/>
          </cell>
          <cell r="AE579" t="str">
            <v/>
          </cell>
          <cell r="AF579" t="str">
            <v/>
          </cell>
          <cell r="AG579">
            <v>0</v>
          </cell>
          <cell r="AH579" t="str">
            <v>N-EST</v>
          </cell>
          <cell r="AI579">
            <v>0</v>
          </cell>
          <cell r="AJ579" t="str">
            <v/>
          </cell>
          <cell r="AK579" t="str">
            <v/>
          </cell>
          <cell r="AM579">
            <v>0</v>
          </cell>
          <cell r="AN579" t="str">
            <v>UN</v>
          </cell>
          <cell r="AO579" t="str">
            <v>***</v>
          </cell>
          <cell r="AP579" t="str">
            <v>zzzzzz</v>
          </cell>
          <cell r="AQ579" t="b">
            <v>0</v>
          </cell>
          <cell r="AR579" t="b">
            <v>0</v>
          </cell>
          <cell r="AS579">
            <v>1</v>
          </cell>
          <cell r="AT579">
            <v>0</v>
          </cell>
          <cell r="AU579">
            <v>1</v>
          </cell>
          <cell r="AV579">
            <v>0</v>
          </cell>
          <cell r="AW579" t="b">
            <v>0</v>
          </cell>
          <cell r="AX579" t="str">
            <v/>
          </cell>
          <cell r="AY579" t="b">
            <v>0</v>
          </cell>
          <cell r="AZ579" t="b">
            <v>0</v>
          </cell>
          <cell r="BA579">
            <v>0</v>
          </cell>
          <cell r="BB579">
            <v>120</v>
          </cell>
          <cell r="BC579">
            <v>90</v>
          </cell>
          <cell r="BD579" t="str">
            <v>LIB</v>
          </cell>
          <cell r="BE579" t="str">
            <v>LIB</v>
          </cell>
          <cell r="BF579">
            <v>1</v>
          </cell>
          <cell r="BG579">
            <v>0</v>
          </cell>
          <cell r="BH579" t="str">
            <v/>
          </cell>
          <cell r="BI579" t="str">
            <v/>
          </cell>
          <cell r="BJ579" t="str">
            <v/>
          </cell>
          <cell r="BK579" t="str">
            <v/>
          </cell>
          <cell r="BL579">
            <v>140</v>
          </cell>
          <cell r="BM579">
            <v>511</v>
          </cell>
          <cell r="BN579">
            <v>190</v>
          </cell>
          <cell r="BO579">
            <v>1978</v>
          </cell>
          <cell r="BP579">
            <v>0</v>
          </cell>
          <cell r="BQ579">
            <v>2819</v>
          </cell>
        </row>
        <row r="580">
          <cell r="A580" t="str">
            <v>298010040105</v>
          </cell>
          <cell r="B580" t="str">
            <v>F5-PP-02</v>
          </cell>
          <cell r="C580" t="str">
            <v/>
          </cell>
          <cell r="D580" t="str">
            <v>FR Pasta pollo #2 F5 GY</v>
          </cell>
          <cell r="E580" t="str">
            <v>F5-PP-02</v>
          </cell>
          <cell r="F580" t="str">
            <v>SC</v>
          </cell>
          <cell r="G580" t="str">
            <v>UN</v>
          </cell>
          <cell r="H580" t="str">
            <v>04</v>
          </cell>
          <cell r="I580" t="b">
            <v>1</v>
          </cell>
          <cell r="J580" t="b">
            <v>1</v>
          </cell>
          <cell r="K580" t="b">
            <v>0</v>
          </cell>
          <cell r="L580" t="str">
            <v>Compra</v>
          </cell>
          <cell r="M580" t="str">
            <v>N</v>
          </cell>
          <cell r="N580" t="b">
            <v>0</v>
          </cell>
          <cell r="O580">
            <v>0</v>
          </cell>
          <cell r="P580" t="b">
            <v>0</v>
          </cell>
          <cell r="Q580" t="str">
            <v>INTERNO</v>
          </cell>
          <cell r="R580">
            <v>0</v>
          </cell>
          <cell r="S580" t="str">
            <v/>
          </cell>
          <cell r="T580">
            <v>0</v>
          </cell>
          <cell r="U580" t="str">
            <v/>
          </cell>
          <cell r="V580">
            <v>0</v>
          </cell>
          <cell r="W580" t="str">
            <v/>
          </cell>
          <cell r="X580">
            <v>0</v>
          </cell>
          <cell r="Y580" t="str">
            <v/>
          </cell>
          <cell r="Z580" t="str">
            <v/>
          </cell>
          <cell r="AA580" t="str">
            <v>Fracc</v>
          </cell>
          <cell r="AB580">
            <v>0</v>
          </cell>
          <cell r="AC580" t="str">
            <v/>
          </cell>
          <cell r="AD580" t="str">
            <v/>
          </cell>
          <cell r="AE580" t="str">
            <v/>
          </cell>
          <cell r="AF580" t="str">
            <v/>
          </cell>
          <cell r="AG580">
            <v>0</v>
          </cell>
          <cell r="AH580" t="str">
            <v>N-EST</v>
          </cell>
          <cell r="AI580">
            <v>0</v>
          </cell>
          <cell r="AJ580" t="str">
            <v/>
          </cell>
          <cell r="AK580" t="str">
            <v/>
          </cell>
          <cell r="AM580">
            <v>0</v>
          </cell>
          <cell r="AN580" t="str">
            <v>UN</v>
          </cell>
          <cell r="AO580" t="str">
            <v>***</v>
          </cell>
          <cell r="AP580" t="str">
            <v>zzzzzz</v>
          </cell>
          <cell r="AQ580" t="b">
            <v>0</v>
          </cell>
          <cell r="AR580" t="b">
            <v>0</v>
          </cell>
          <cell r="AS580">
            <v>1</v>
          </cell>
          <cell r="AT580">
            <v>0</v>
          </cell>
          <cell r="AU580">
            <v>1</v>
          </cell>
          <cell r="AV580">
            <v>0</v>
          </cell>
          <cell r="AW580" t="b">
            <v>0</v>
          </cell>
          <cell r="AX580" t="str">
            <v/>
          </cell>
          <cell r="AY580" t="b">
            <v>0</v>
          </cell>
          <cell r="AZ580" t="b">
            <v>0</v>
          </cell>
          <cell r="BA580">
            <v>0</v>
          </cell>
          <cell r="BB580">
            <v>120</v>
          </cell>
          <cell r="BC580">
            <v>90</v>
          </cell>
          <cell r="BD580" t="str">
            <v>LIB</v>
          </cell>
          <cell r="BE580" t="str">
            <v>LIB</v>
          </cell>
          <cell r="BF580">
            <v>1</v>
          </cell>
          <cell r="BG580">
            <v>0</v>
          </cell>
          <cell r="BH580" t="str">
            <v/>
          </cell>
          <cell r="BI580" t="str">
            <v/>
          </cell>
          <cell r="BJ580" t="str">
            <v/>
          </cell>
          <cell r="BK580" t="str">
            <v/>
          </cell>
          <cell r="BL580">
            <v>140</v>
          </cell>
          <cell r="BM580">
            <v>511</v>
          </cell>
          <cell r="BN580">
            <v>190</v>
          </cell>
          <cell r="BO580">
            <v>1978</v>
          </cell>
          <cell r="BP580">
            <v>0</v>
          </cell>
          <cell r="BQ580">
            <v>2819</v>
          </cell>
        </row>
        <row r="581">
          <cell r="A581" t="str">
            <v>298010040106</v>
          </cell>
          <cell r="B581" t="str">
            <v>F6-PP-02</v>
          </cell>
          <cell r="C581" t="str">
            <v/>
          </cell>
          <cell r="D581" t="str">
            <v>FR Pasta pollo #2 F6 GY</v>
          </cell>
          <cell r="E581" t="str">
            <v>F6-PP-02</v>
          </cell>
          <cell r="F581" t="str">
            <v>SC</v>
          </cell>
          <cell r="G581" t="str">
            <v>UN</v>
          </cell>
          <cell r="H581" t="str">
            <v>04</v>
          </cell>
          <cell r="I581" t="b">
            <v>1</v>
          </cell>
          <cell r="J581" t="b">
            <v>1</v>
          </cell>
          <cell r="K581" t="b">
            <v>0</v>
          </cell>
          <cell r="L581" t="str">
            <v>Compra</v>
          </cell>
          <cell r="M581" t="str">
            <v>N</v>
          </cell>
          <cell r="N581" t="b">
            <v>0</v>
          </cell>
          <cell r="O581">
            <v>0</v>
          </cell>
          <cell r="P581" t="b">
            <v>0</v>
          </cell>
          <cell r="Q581" t="str">
            <v>INTERNO</v>
          </cell>
          <cell r="R581">
            <v>0</v>
          </cell>
          <cell r="S581" t="str">
            <v/>
          </cell>
          <cell r="T581">
            <v>0</v>
          </cell>
          <cell r="U581" t="str">
            <v/>
          </cell>
          <cell r="V581">
            <v>0</v>
          </cell>
          <cell r="W581" t="str">
            <v/>
          </cell>
          <cell r="X581">
            <v>0</v>
          </cell>
          <cell r="Y581" t="str">
            <v/>
          </cell>
          <cell r="Z581" t="str">
            <v/>
          </cell>
          <cell r="AA581" t="str">
            <v>Fracc</v>
          </cell>
          <cell r="AB581">
            <v>0</v>
          </cell>
          <cell r="AC581" t="str">
            <v/>
          </cell>
          <cell r="AD581" t="str">
            <v/>
          </cell>
          <cell r="AE581" t="str">
            <v/>
          </cell>
          <cell r="AF581" t="str">
            <v/>
          </cell>
          <cell r="AG581">
            <v>0</v>
          </cell>
          <cell r="AH581" t="str">
            <v>N-EST</v>
          </cell>
          <cell r="AI581">
            <v>0</v>
          </cell>
          <cell r="AJ581" t="str">
            <v/>
          </cell>
          <cell r="AK581" t="str">
            <v/>
          </cell>
          <cell r="AM581">
            <v>0</v>
          </cell>
          <cell r="AN581" t="str">
            <v>UN</v>
          </cell>
          <cell r="AO581" t="str">
            <v>***</v>
          </cell>
          <cell r="AP581" t="str">
            <v>zzzzzz</v>
          </cell>
          <cell r="AQ581" t="b">
            <v>0</v>
          </cell>
          <cell r="AR581" t="b">
            <v>0</v>
          </cell>
          <cell r="AS581">
            <v>1</v>
          </cell>
          <cell r="AT581">
            <v>0</v>
          </cell>
          <cell r="AU581">
            <v>1</v>
          </cell>
          <cell r="AV581">
            <v>0</v>
          </cell>
          <cell r="AW581" t="b">
            <v>0</v>
          </cell>
          <cell r="AX581" t="str">
            <v/>
          </cell>
          <cell r="AY581" t="b">
            <v>0</v>
          </cell>
          <cell r="AZ581" t="b">
            <v>0</v>
          </cell>
          <cell r="BA581">
            <v>0</v>
          </cell>
          <cell r="BB581">
            <v>120</v>
          </cell>
          <cell r="BC581">
            <v>90</v>
          </cell>
          <cell r="BD581" t="str">
            <v>LIB</v>
          </cell>
          <cell r="BE581" t="str">
            <v>LIB</v>
          </cell>
          <cell r="BF581">
            <v>1</v>
          </cell>
          <cell r="BG581">
            <v>0</v>
          </cell>
          <cell r="BH581" t="str">
            <v/>
          </cell>
          <cell r="BI581" t="str">
            <v/>
          </cell>
          <cell r="BJ581" t="str">
            <v/>
          </cell>
          <cell r="BK581" t="str">
            <v/>
          </cell>
          <cell r="BL581">
            <v>140</v>
          </cell>
          <cell r="BM581">
            <v>511</v>
          </cell>
          <cell r="BN581">
            <v>190</v>
          </cell>
          <cell r="BO581">
            <v>1978</v>
          </cell>
          <cell r="BP581">
            <v>0</v>
          </cell>
          <cell r="BQ581">
            <v>2819</v>
          </cell>
        </row>
        <row r="582">
          <cell r="A582" t="str">
            <v>298010040200</v>
          </cell>
          <cell r="B582" t="str">
            <v>PP-03</v>
          </cell>
          <cell r="C582" t="str">
            <v/>
          </cell>
          <cell r="D582" t="str">
            <v>FR Pasta pollo #3 GY</v>
          </cell>
          <cell r="E582" t="str">
            <v>PP-03</v>
          </cell>
          <cell r="F582" t="str">
            <v>SC</v>
          </cell>
          <cell r="G582" t="str">
            <v>UN</v>
          </cell>
          <cell r="H582" t="str">
            <v>04</v>
          </cell>
          <cell r="I582" t="b">
            <v>1</v>
          </cell>
          <cell r="J582" t="b">
            <v>1</v>
          </cell>
          <cell r="K582" t="b">
            <v>0</v>
          </cell>
          <cell r="L582" t="str">
            <v>Compra</v>
          </cell>
          <cell r="M582" t="str">
            <v>N</v>
          </cell>
          <cell r="N582" t="b">
            <v>0</v>
          </cell>
          <cell r="O582">
            <v>0</v>
          </cell>
          <cell r="P582" t="b">
            <v>0</v>
          </cell>
          <cell r="Q582" t="str">
            <v>INTERNO</v>
          </cell>
          <cell r="R582">
            <v>0</v>
          </cell>
          <cell r="S582" t="str">
            <v/>
          </cell>
          <cell r="T582">
            <v>0</v>
          </cell>
          <cell r="U582" t="str">
            <v/>
          </cell>
          <cell r="V582">
            <v>0</v>
          </cell>
          <cell r="W582" t="str">
            <v/>
          </cell>
          <cell r="X582">
            <v>0</v>
          </cell>
          <cell r="Y582" t="str">
            <v/>
          </cell>
          <cell r="Z582" t="str">
            <v/>
          </cell>
          <cell r="AA582" t="str">
            <v>Fracc</v>
          </cell>
          <cell r="AB582">
            <v>0</v>
          </cell>
          <cell r="AC582" t="str">
            <v/>
          </cell>
          <cell r="AD582" t="str">
            <v/>
          </cell>
          <cell r="AE582" t="str">
            <v/>
          </cell>
          <cell r="AF582" t="str">
            <v/>
          </cell>
          <cell r="AG582">
            <v>0</v>
          </cell>
          <cell r="AH582" t="str">
            <v>N-EST</v>
          </cell>
          <cell r="AI582">
            <v>0</v>
          </cell>
          <cell r="AJ582" t="str">
            <v/>
          </cell>
          <cell r="AK582" t="str">
            <v/>
          </cell>
          <cell r="AM582">
            <v>0</v>
          </cell>
          <cell r="AN582" t="str">
            <v>UN</v>
          </cell>
          <cell r="AO582" t="str">
            <v>***</v>
          </cell>
          <cell r="AP582" t="str">
            <v>zzzzzz</v>
          </cell>
          <cell r="AQ582" t="b">
            <v>0</v>
          </cell>
          <cell r="AR582" t="b">
            <v>0</v>
          </cell>
          <cell r="AS582">
            <v>1</v>
          </cell>
          <cell r="AT582">
            <v>0</v>
          </cell>
          <cell r="AU582">
            <v>1</v>
          </cell>
          <cell r="AV582">
            <v>0</v>
          </cell>
          <cell r="AW582" t="b">
            <v>0</v>
          </cell>
          <cell r="AX582" t="str">
            <v/>
          </cell>
          <cell r="AY582" t="b">
            <v>0</v>
          </cell>
          <cell r="AZ582" t="b">
            <v>0</v>
          </cell>
          <cell r="BA582">
            <v>0</v>
          </cell>
          <cell r="BB582">
            <v>120</v>
          </cell>
          <cell r="BC582">
            <v>90</v>
          </cell>
          <cell r="BD582" t="str">
            <v>LIB</v>
          </cell>
          <cell r="BE582" t="str">
            <v>LIB</v>
          </cell>
          <cell r="BF582">
            <v>1</v>
          </cell>
          <cell r="BG582">
            <v>0</v>
          </cell>
          <cell r="BH582" t="str">
            <v/>
          </cell>
          <cell r="BI582" t="str">
            <v/>
          </cell>
          <cell r="BJ582" t="str">
            <v/>
          </cell>
          <cell r="BK582" t="str">
            <v/>
          </cell>
          <cell r="BL582">
            <v>140</v>
          </cell>
          <cell r="BM582">
            <v>511</v>
          </cell>
          <cell r="BN582">
            <v>190</v>
          </cell>
          <cell r="BO582">
            <v>1978</v>
          </cell>
          <cell r="BP582">
            <v>0</v>
          </cell>
          <cell r="BQ582">
            <v>2819</v>
          </cell>
        </row>
        <row r="583">
          <cell r="A583" t="str">
            <v>298010040201</v>
          </cell>
          <cell r="B583" t="str">
            <v>F1-PP-03</v>
          </cell>
          <cell r="C583" t="str">
            <v/>
          </cell>
          <cell r="D583" t="str">
            <v>FR Pasta pollo #3 F1 GY</v>
          </cell>
          <cell r="E583" t="str">
            <v>F1-PP-03</v>
          </cell>
          <cell r="F583" t="str">
            <v>SC</v>
          </cell>
          <cell r="G583" t="str">
            <v>UN</v>
          </cell>
          <cell r="H583" t="str">
            <v>04</v>
          </cell>
          <cell r="I583" t="b">
            <v>1</v>
          </cell>
          <cell r="J583" t="b">
            <v>1</v>
          </cell>
          <cell r="K583" t="b">
            <v>0</v>
          </cell>
          <cell r="L583" t="str">
            <v>Compra</v>
          </cell>
          <cell r="M583" t="str">
            <v>N</v>
          </cell>
          <cell r="N583" t="b">
            <v>0</v>
          </cell>
          <cell r="O583">
            <v>0</v>
          </cell>
          <cell r="P583" t="b">
            <v>0</v>
          </cell>
          <cell r="Q583" t="str">
            <v>INTERNO</v>
          </cell>
          <cell r="R583">
            <v>0</v>
          </cell>
          <cell r="S583" t="str">
            <v/>
          </cell>
          <cell r="T583">
            <v>0</v>
          </cell>
          <cell r="U583" t="str">
            <v/>
          </cell>
          <cell r="V583">
            <v>0</v>
          </cell>
          <cell r="W583" t="str">
            <v/>
          </cell>
          <cell r="X583">
            <v>0</v>
          </cell>
          <cell r="Y583" t="str">
            <v/>
          </cell>
          <cell r="Z583" t="str">
            <v/>
          </cell>
          <cell r="AA583" t="str">
            <v>Fracc</v>
          </cell>
          <cell r="AB583">
            <v>0</v>
          </cell>
          <cell r="AC583" t="str">
            <v/>
          </cell>
          <cell r="AD583" t="str">
            <v/>
          </cell>
          <cell r="AE583" t="str">
            <v/>
          </cell>
          <cell r="AF583" t="str">
            <v/>
          </cell>
          <cell r="AG583">
            <v>0</v>
          </cell>
          <cell r="AH583" t="str">
            <v>N-EST</v>
          </cell>
          <cell r="AI583">
            <v>0</v>
          </cell>
          <cell r="AJ583" t="str">
            <v/>
          </cell>
          <cell r="AK583" t="str">
            <v/>
          </cell>
          <cell r="AM583">
            <v>0</v>
          </cell>
          <cell r="AN583" t="str">
            <v>UN</v>
          </cell>
          <cell r="AO583" t="str">
            <v>***</v>
          </cell>
          <cell r="AP583" t="str">
            <v>zzzzzz</v>
          </cell>
          <cell r="AQ583" t="b">
            <v>0</v>
          </cell>
          <cell r="AR583" t="b">
            <v>0</v>
          </cell>
          <cell r="AS583">
            <v>1</v>
          </cell>
          <cell r="AT583">
            <v>0</v>
          </cell>
          <cell r="AU583">
            <v>1</v>
          </cell>
          <cell r="AV583">
            <v>0</v>
          </cell>
          <cell r="AW583" t="b">
            <v>0</v>
          </cell>
          <cell r="AX583" t="str">
            <v/>
          </cell>
          <cell r="AY583" t="b">
            <v>0</v>
          </cell>
          <cell r="AZ583" t="b">
            <v>0</v>
          </cell>
          <cell r="BA583">
            <v>0</v>
          </cell>
          <cell r="BB583">
            <v>120</v>
          </cell>
          <cell r="BC583">
            <v>90</v>
          </cell>
          <cell r="BD583" t="str">
            <v>LIB</v>
          </cell>
          <cell r="BE583" t="str">
            <v>LIB</v>
          </cell>
          <cell r="BF583">
            <v>1</v>
          </cell>
          <cell r="BG583">
            <v>0</v>
          </cell>
          <cell r="BH583" t="str">
            <v/>
          </cell>
          <cell r="BI583" t="str">
            <v/>
          </cell>
          <cell r="BJ583" t="str">
            <v/>
          </cell>
          <cell r="BK583" t="str">
            <v/>
          </cell>
          <cell r="BL583">
            <v>140</v>
          </cell>
          <cell r="BM583">
            <v>511</v>
          </cell>
          <cell r="BN583">
            <v>190</v>
          </cell>
          <cell r="BO583">
            <v>1978</v>
          </cell>
          <cell r="BP583">
            <v>0</v>
          </cell>
          <cell r="BQ583">
            <v>2819</v>
          </cell>
        </row>
        <row r="584">
          <cell r="A584" t="str">
            <v>298010040202</v>
          </cell>
          <cell r="B584" t="str">
            <v>F2-PP-03</v>
          </cell>
          <cell r="C584" t="str">
            <v/>
          </cell>
          <cell r="D584" t="str">
            <v>FR Pasta pollo #3 F2 GY</v>
          </cell>
          <cell r="E584" t="str">
            <v>F2-PP-03</v>
          </cell>
          <cell r="F584" t="str">
            <v>SC</v>
          </cell>
          <cell r="G584" t="str">
            <v>UN</v>
          </cell>
          <cell r="H584" t="str">
            <v>04</v>
          </cell>
          <cell r="I584" t="b">
            <v>1</v>
          </cell>
          <cell r="J584" t="b">
            <v>1</v>
          </cell>
          <cell r="K584" t="b">
            <v>0</v>
          </cell>
          <cell r="L584" t="str">
            <v>Compra</v>
          </cell>
          <cell r="M584" t="str">
            <v>N</v>
          </cell>
          <cell r="N584" t="b">
            <v>0</v>
          </cell>
          <cell r="O584">
            <v>0</v>
          </cell>
          <cell r="P584" t="b">
            <v>0</v>
          </cell>
          <cell r="Q584" t="str">
            <v>INTERNO</v>
          </cell>
          <cell r="R584">
            <v>0</v>
          </cell>
          <cell r="S584" t="str">
            <v/>
          </cell>
          <cell r="T584">
            <v>0</v>
          </cell>
          <cell r="U584" t="str">
            <v/>
          </cell>
          <cell r="V584">
            <v>0</v>
          </cell>
          <cell r="W584" t="str">
            <v/>
          </cell>
          <cell r="X584">
            <v>0</v>
          </cell>
          <cell r="Y584" t="str">
            <v/>
          </cell>
          <cell r="Z584" t="str">
            <v/>
          </cell>
          <cell r="AA584" t="str">
            <v>Fracc</v>
          </cell>
          <cell r="AB584">
            <v>0</v>
          </cell>
          <cell r="AC584" t="str">
            <v/>
          </cell>
          <cell r="AD584" t="str">
            <v/>
          </cell>
          <cell r="AE584" t="str">
            <v/>
          </cell>
          <cell r="AF584" t="str">
            <v/>
          </cell>
          <cell r="AG584">
            <v>0</v>
          </cell>
          <cell r="AH584" t="str">
            <v>N-EST</v>
          </cell>
          <cell r="AI584">
            <v>0</v>
          </cell>
          <cell r="AJ584" t="str">
            <v/>
          </cell>
          <cell r="AK584" t="str">
            <v/>
          </cell>
          <cell r="AM584">
            <v>0</v>
          </cell>
          <cell r="AN584" t="str">
            <v>UN</v>
          </cell>
          <cell r="AO584" t="str">
            <v>***</v>
          </cell>
          <cell r="AP584" t="str">
            <v>zzzzzz</v>
          </cell>
          <cell r="AQ584" t="b">
            <v>0</v>
          </cell>
          <cell r="AR584" t="b">
            <v>0</v>
          </cell>
          <cell r="AS584">
            <v>1</v>
          </cell>
          <cell r="AT584">
            <v>0</v>
          </cell>
          <cell r="AU584">
            <v>1</v>
          </cell>
          <cell r="AV584">
            <v>0</v>
          </cell>
          <cell r="AW584" t="b">
            <v>0</v>
          </cell>
          <cell r="AX584" t="str">
            <v/>
          </cell>
          <cell r="AY584" t="b">
            <v>0</v>
          </cell>
          <cell r="AZ584" t="b">
            <v>0</v>
          </cell>
          <cell r="BA584">
            <v>0</v>
          </cell>
          <cell r="BB584">
            <v>120</v>
          </cell>
          <cell r="BC584">
            <v>90</v>
          </cell>
          <cell r="BD584" t="str">
            <v>LIB</v>
          </cell>
          <cell r="BE584" t="str">
            <v>LIB</v>
          </cell>
          <cell r="BF584">
            <v>1</v>
          </cell>
          <cell r="BG584">
            <v>0</v>
          </cell>
          <cell r="BH584" t="str">
            <v/>
          </cell>
          <cell r="BI584" t="str">
            <v/>
          </cell>
          <cell r="BJ584" t="str">
            <v/>
          </cell>
          <cell r="BK584" t="str">
            <v/>
          </cell>
          <cell r="BL584">
            <v>140</v>
          </cell>
          <cell r="BM584">
            <v>511</v>
          </cell>
          <cell r="BN584">
            <v>190</v>
          </cell>
          <cell r="BO584">
            <v>1978</v>
          </cell>
          <cell r="BP584">
            <v>0</v>
          </cell>
          <cell r="BQ584">
            <v>2819</v>
          </cell>
        </row>
        <row r="585">
          <cell r="A585" t="str">
            <v>298010040203</v>
          </cell>
          <cell r="B585" t="str">
            <v>F3-PP-03</v>
          </cell>
          <cell r="C585" t="str">
            <v/>
          </cell>
          <cell r="D585" t="str">
            <v>FR Pasta pollo #3 F3 GY</v>
          </cell>
          <cell r="E585" t="str">
            <v>F3-PP-03</v>
          </cell>
          <cell r="F585" t="str">
            <v>SC</v>
          </cell>
          <cell r="G585" t="str">
            <v>UN</v>
          </cell>
          <cell r="H585" t="str">
            <v>04</v>
          </cell>
          <cell r="I585" t="b">
            <v>1</v>
          </cell>
          <cell r="J585" t="b">
            <v>1</v>
          </cell>
          <cell r="K585" t="b">
            <v>0</v>
          </cell>
          <cell r="L585" t="str">
            <v>Compra</v>
          </cell>
          <cell r="M585" t="str">
            <v>N</v>
          </cell>
          <cell r="N585" t="b">
            <v>0</v>
          </cell>
          <cell r="O585">
            <v>0</v>
          </cell>
          <cell r="P585" t="b">
            <v>0</v>
          </cell>
          <cell r="Q585" t="str">
            <v>INTERNO</v>
          </cell>
          <cell r="R585">
            <v>0</v>
          </cell>
          <cell r="S585" t="str">
            <v/>
          </cell>
          <cell r="T585">
            <v>0</v>
          </cell>
          <cell r="U585" t="str">
            <v/>
          </cell>
          <cell r="V585">
            <v>0</v>
          </cell>
          <cell r="W585" t="str">
            <v/>
          </cell>
          <cell r="X585">
            <v>0</v>
          </cell>
          <cell r="Y585" t="str">
            <v/>
          </cell>
          <cell r="Z585" t="str">
            <v/>
          </cell>
          <cell r="AA585" t="str">
            <v>Fracc</v>
          </cell>
          <cell r="AB585">
            <v>0</v>
          </cell>
          <cell r="AC585" t="str">
            <v/>
          </cell>
          <cell r="AD585" t="str">
            <v/>
          </cell>
          <cell r="AE585" t="str">
            <v/>
          </cell>
          <cell r="AF585" t="str">
            <v/>
          </cell>
          <cell r="AG585">
            <v>0</v>
          </cell>
          <cell r="AH585" t="str">
            <v>N-EST</v>
          </cell>
          <cell r="AI585">
            <v>0</v>
          </cell>
          <cell r="AJ585" t="str">
            <v/>
          </cell>
          <cell r="AK585" t="str">
            <v/>
          </cell>
          <cell r="AM585">
            <v>0</v>
          </cell>
          <cell r="AN585" t="str">
            <v>UN</v>
          </cell>
          <cell r="AO585" t="str">
            <v>***</v>
          </cell>
          <cell r="AP585" t="str">
            <v>zzzzzz</v>
          </cell>
          <cell r="AQ585" t="b">
            <v>0</v>
          </cell>
          <cell r="AR585" t="b">
            <v>0</v>
          </cell>
          <cell r="AS585">
            <v>1</v>
          </cell>
          <cell r="AT585">
            <v>0</v>
          </cell>
          <cell r="AU585">
            <v>1</v>
          </cell>
          <cell r="AV585">
            <v>0</v>
          </cell>
          <cell r="AW585" t="b">
            <v>0</v>
          </cell>
          <cell r="AX585" t="str">
            <v/>
          </cell>
          <cell r="AY585" t="b">
            <v>0</v>
          </cell>
          <cell r="AZ585" t="b">
            <v>0</v>
          </cell>
          <cell r="BA585">
            <v>0</v>
          </cell>
          <cell r="BB585">
            <v>120</v>
          </cell>
          <cell r="BC585">
            <v>90</v>
          </cell>
          <cell r="BD585" t="str">
            <v>LIB</v>
          </cell>
          <cell r="BE585" t="str">
            <v>LIB</v>
          </cell>
          <cell r="BF585">
            <v>1</v>
          </cell>
          <cell r="BG585">
            <v>0</v>
          </cell>
          <cell r="BH585" t="str">
            <v/>
          </cell>
          <cell r="BI585" t="str">
            <v/>
          </cell>
          <cell r="BJ585" t="str">
            <v/>
          </cell>
          <cell r="BK585" t="str">
            <v/>
          </cell>
          <cell r="BL585">
            <v>140</v>
          </cell>
          <cell r="BM585">
            <v>511</v>
          </cell>
          <cell r="BN585">
            <v>190</v>
          </cell>
          <cell r="BO585">
            <v>1978</v>
          </cell>
          <cell r="BP585">
            <v>0</v>
          </cell>
          <cell r="BQ585">
            <v>2819</v>
          </cell>
        </row>
        <row r="586">
          <cell r="A586" t="str">
            <v>298010040204</v>
          </cell>
          <cell r="B586" t="str">
            <v>F4-PP-03</v>
          </cell>
          <cell r="C586" t="str">
            <v/>
          </cell>
          <cell r="D586" t="str">
            <v>FR Pasta pollo #3 F4 GY</v>
          </cell>
          <cell r="E586" t="str">
            <v>F4-PP-03</v>
          </cell>
          <cell r="F586" t="str">
            <v>SC</v>
          </cell>
          <cell r="G586" t="str">
            <v>UN</v>
          </cell>
          <cell r="H586" t="str">
            <v>04</v>
          </cell>
          <cell r="I586" t="b">
            <v>1</v>
          </cell>
          <cell r="J586" t="b">
            <v>1</v>
          </cell>
          <cell r="K586" t="b">
            <v>0</v>
          </cell>
          <cell r="L586" t="str">
            <v>Compra</v>
          </cell>
          <cell r="M586" t="str">
            <v>N</v>
          </cell>
          <cell r="N586" t="b">
            <v>0</v>
          </cell>
          <cell r="O586">
            <v>0</v>
          </cell>
          <cell r="P586" t="b">
            <v>0</v>
          </cell>
          <cell r="Q586" t="str">
            <v>INTERNO</v>
          </cell>
          <cell r="R586">
            <v>0</v>
          </cell>
          <cell r="S586" t="str">
            <v/>
          </cell>
          <cell r="T586">
            <v>0</v>
          </cell>
          <cell r="U586" t="str">
            <v/>
          </cell>
          <cell r="V586">
            <v>0</v>
          </cell>
          <cell r="W586" t="str">
            <v/>
          </cell>
          <cell r="X586">
            <v>0</v>
          </cell>
          <cell r="Y586" t="str">
            <v/>
          </cell>
          <cell r="Z586" t="str">
            <v/>
          </cell>
          <cell r="AA586" t="str">
            <v>Fracc</v>
          </cell>
          <cell r="AB586">
            <v>0</v>
          </cell>
          <cell r="AC586" t="str">
            <v/>
          </cell>
          <cell r="AD586" t="str">
            <v/>
          </cell>
          <cell r="AE586" t="str">
            <v/>
          </cell>
          <cell r="AF586" t="str">
            <v/>
          </cell>
          <cell r="AG586">
            <v>0</v>
          </cell>
          <cell r="AH586" t="str">
            <v>N-EST</v>
          </cell>
          <cell r="AI586">
            <v>0</v>
          </cell>
          <cell r="AJ586" t="str">
            <v/>
          </cell>
          <cell r="AK586" t="str">
            <v/>
          </cell>
          <cell r="AM586">
            <v>0</v>
          </cell>
          <cell r="AN586" t="str">
            <v>UN</v>
          </cell>
          <cell r="AO586" t="str">
            <v>***</v>
          </cell>
          <cell r="AP586" t="str">
            <v>zzzzzz</v>
          </cell>
          <cell r="AQ586" t="b">
            <v>0</v>
          </cell>
          <cell r="AR586" t="b">
            <v>0</v>
          </cell>
          <cell r="AS586">
            <v>1</v>
          </cell>
          <cell r="AT586">
            <v>0</v>
          </cell>
          <cell r="AU586">
            <v>1</v>
          </cell>
          <cell r="AV586">
            <v>0</v>
          </cell>
          <cell r="AW586" t="b">
            <v>0</v>
          </cell>
          <cell r="AX586" t="str">
            <v/>
          </cell>
          <cell r="AY586" t="b">
            <v>0</v>
          </cell>
          <cell r="AZ586" t="b">
            <v>0</v>
          </cell>
          <cell r="BA586">
            <v>0</v>
          </cell>
          <cell r="BB586">
            <v>120</v>
          </cell>
          <cell r="BC586">
            <v>90</v>
          </cell>
          <cell r="BD586" t="str">
            <v>LIB</v>
          </cell>
          <cell r="BE586" t="str">
            <v>LIB</v>
          </cell>
          <cell r="BF586">
            <v>1</v>
          </cell>
          <cell r="BG586">
            <v>0</v>
          </cell>
          <cell r="BH586" t="str">
            <v/>
          </cell>
          <cell r="BI586" t="str">
            <v/>
          </cell>
          <cell r="BJ586" t="str">
            <v/>
          </cell>
          <cell r="BK586" t="str">
            <v/>
          </cell>
          <cell r="BL586">
            <v>140</v>
          </cell>
          <cell r="BM586">
            <v>511</v>
          </cell>
          <cell r="BN586">
            <v>190</v>
          </cell>
          <cell r="BO586">
            <v>1978</v>
          </cell>
          <cell r="BP586">
            <v>0</v>
          </cell>
          <cell r="BQ586">
            <v>2819</v>
          </cell>
        </row>
        <row r="587">
          <cell r="A587" t="str">
            <v>298010040205</v>
          </cell>
          <cell r="B587" t="str">
            <v>F5-PP-03</v>
          </cell>
          <cell r="C587" t="str">
            <v/>
          </cell>
          <cell r="D587" t="str">
            <v>FR Pasta pollo #3 F5 GY</v>
          </cell>
          <cell r="E587" t="str">
            <v>F5-PP-03</v>
          </cell>
          <cell r="F587" t="str">
            <v>SC</v>
          </cell>
          <cell r="G587" t="str">
            <v>UN</v>
          </cell>
          <cell r="H587" t="str">
            <v>04</v>
          </cell>
          <cell r="I587" t="b">
            <v>1</v>
          </cell>
          <cell r="J587" t="b">
            <v>1</v>
          </cell>
          <cell r="K587" t="b">
            <v>0</v>
          </cell>
          <cell r="L587" t="str">
            <v>Compra</v>
          </cell>
          <cell r="M587" t="str">
            <v>N</v>
          </cell>
          <cell r="N587" t="b">
            <v>0</v>
          </cell>
          <cell r="O587">
            <v>0</v>
          </cell>
          <cell r="P587" t="b">
            <v>0</v>
          </cell>
          <cell r="Q587" t="str">
            <v>INTERNO</v>
          </cell>
          <cell r="R587">
            <v>0</v>
          </cell>
          <cell r="S587" t="str">
            <v/>
          </cell>
          <cell r="T587">
            <v>0</v>
          </cell>
          <cell r="U587" t="str">
            <v/>
          </cell>
          <cell r="V587">
            <v>0</v>
          </cell>
          <cell r="W587" t="str">
            <v/>
          </cell>
          <cell r="X587">
            <v>0</v>
          </cell>
          <cell r="Y587" t="str">
            <v/>
          </cell>
          <cell r="Z587" t="str">
            <v/>
          </cell>
          <cell r="AA587" t="str">
            <v>Fracc</v>
          </cell>
          <cell r="AB587">
            <v>0</v>
          </cell>
          <cell r="AC587" t="str">
            <v/>
          </cell>
          <cell r="AD587" t="str">
            <v/>
          </cell>
          <cell r="AE587" t="str">
            <v/>
          </cell>
          <cell r="AF587" t="str">
            <v/>
          </cell>
          <cell r="AG587">
            <v>0</v>
          </cell>
          <cell r="AH587" t="str">
            <v>N-EST</v>
          </cell>
          <cell r="AI587">
            <v>0</v>
          </cell>
          <cell r="AJ587" t="str">
            <v/>
          </cell>
          <cell r="AK587" t="str">
            <v/>
          </cell>
          <cell r="AM587">
            <v>0</v>
          </cell>
          <cell r="AN587" t="str">
            <v>UN</v>
          </cell>
          <cell r="AO587" t="str">
            <v>***</v>
          </cell>
          <cell r="AP587" t="str">
            <v>zzzzzz</v>
          </cell>
          <cell r="AQ587" t="b">
            <v>0</v>
          </cell>
          <cell r="AR587" t="b">
            <v>0</v>
          </cell>
          <cell r="AS587">
            <v>1</v>
          </cell>
          <cell r="AT587">
            <v>0</v>
          </cell>
          <cell r="AU587">
            <v>1</v>
          </cell>
          <cell r="AV587">
            <v>0</v>
          </cell>
          <cell r="AW587" t="b">
            <v>0</v>
          </cell>
          <cell r="AX587" t="str">
            <v/>
          </cell>
          <cell r="AY587" t="b">
            <v>0</v>
          </cell>
          <cell r="AZ587" t="b">
            <v>0</v>
          </cell>
          <cell r="BA587">
            <v>0</v>
          </cell>
          <cell r="BB587">
            <v>120</v>
          </cell>
          <cell r="BC587">
            <v>90</v>
          </cell>
          <cell r="BD587" t="str">
            <v>LIB</v>
          </cell>
          <cell r="BE587" t="str">
            <v>LIB</v>
          </cell>
          <cell r="BF587">
            <v>1</v>
          </cell>
          <cell r="BG587">
            <v>0</v>
          </cell>
          <cell r="BH587" t="str">
            <v/>
          </cell>
          <cell r="BI587" t="str">
            <v/>
          </cell>
          <cell r="BJ587" t="str">
            <v/>
          </cell>
          <cell r="BK587" t="str">
            <v/>
          </cell>
          <cell r="BL587">
            <v>140</v>
          </cell>
          <cell r="BM587">
            <v>511</v>
          </cell>
          <cell r="BN587">
            <v>190</v>
          </cell>
          <cell r="BO587">
            <v>1978</v>
          </cell>
          <cell r="BP587">
            <v>0</v>
          </cell>
          <cell r="BQ587">
            <v>2819</v>
          </cell>
        </row>
        <row r="588">
          <cell r="A588" t="str">
            <v>298010040206</v>
          </cell>
          <cell r="B588" t="str">
            <v>F6-PP-03</v>
          </cell>
          <cell r="C588" t="str">
            <v/>
          </cell>
          <cell r="D588" t="str">
            <v>FR Pasta pollo #3 F6 GY</v>
          </cell>
          <cell r="E588" t="str">
            <v>F6-PP-03</v>
          </cell>
          <cell r="F588" t="str">
            <v>SC</v>
          </cell>
          <cell r="G588" t="str">
            <v>UN</v>
          </cell>
          <cell r="H588" t="str">
            <v>04</v>
          </cell>
          <cell r="I588" t="b">
            <v>1</v>
          </cell>
          <cell r="J588" t="b">
            <v>1</v>
          </cell>
          <cell r="K588" t="b">
            <v>0</v>
          </cell>
          <cell r="L588" t="str">
            <v>Compra</v>
          </cell>
          <cell r="M588" t="str">
            <v>N</v>
          </cell>
          <cell r="N588" t="b">
            <v>0</v>
          </cell>
          <cell r="O588">
            <v>0</v>
          </cell>
          <cell r="P588" t="b">
            <v>0</v>
          </cell>
          <cell r="Q588" t="str">
            <v>INTERNO</v>
          </cell>
          <cell r="R588">
            <v>0</v>
          </cell>
          <cell r="S588" t="str">
            <v/>
          </cell>
          <cell r="T588">
            <v>0</v>
          </cell>
          <cell r="U588" t="str">
            <v/>
          </cell>
          <cell r="V588">
            <v>0</v>
          </cell>
          <cell r="W588" t="str">
            <v/>
          </cell>
          <cell r="X588">
            <v>0</v>
          </cell>
          <cell r="Y588" t="str">
            <v/>
          </cell>
          <cell r="Z588" t="str">
            <v/>
          </cell>
          <cell r="AA588" t="str">
            <v>Fracc</v>
          </cell>
          <cell r="AB588">
            <v>0</v>
          </cell>
          <cell r="AC588" t="str">
            <v/>
          </cell>
          <cell r="AD588" t="str">
            <v/>
          </cell>
          <cell r="AE588" t="str">
            <v/>
          </cell>
          <cell r="AF588" t="str">
            <v/>
          </cell>
          <cell r="AG588">
            <v>0</v>
          </cell>
          <cell r="AH588" t="str">
            <v>N-EST</v>
          </cell>
          <cell r="AI588">
            <v>0</v>
          </cell>
          <cell r="AJ588" t="str">
            <v/>
          </cell>
          <cell r="AK588" t="str">
            <v/>
          </cell>
          <cell r="AM588">
            <v>0</v>
          </cell>
          <cell r="AN588" t="str">
            <v>UN</v>
          </cell>
          <cell r="AO588" t="str">
            <v>***</v>
          </cell>
          <cell r="AP588" t="str">
            <v>zzzzzz</v>
          </cell>
          <cell r="AQ588" t="b">
            <v>0</v>
          </cell>
          <cell r="AR588" t="b">
            <v>0</v>
          </cell>
          <cell r="AS588">
            <v>1</v>
          </cell>
          <cell r="AT588">
            <v>0</v>
          </cell>
          <cell r="AU588">
            <v>1</v>
          </cell>
          <cell r="AV588">
            <v>0</v>
          </cell>
          <cell r="AW588" t="b">
            <v>0</v>
          </cell>
          <cell r="AX588" t="str">
            <v/>
          </cell>
          <cell r="AY588" t="b">
            <v>0</v>
          </cell>
          <cell r="AZ588" t="b">
            <v>0</v>
          </cell>
          <cell r="BA588">
            <v>0</v>
          </cell>
          <cell r="BB588">
            <v>120</v>
          </cell>
          <cell r="BC588">
            <v>90</v>
          </cell>
          <cell r="BD588" t="str">
            <v>LIB</v>
          </cell>
          <cell r="BE588" t="str">
            <v>LIB</v>
          </cell>
          <cell r="BF588">
            <v>1</v>
          </cell>
          <cell r="BG588">
            <v>0</v>
          </cell>
          <cell r="BH588" t="str">
            <v/>
          </cell>
          <cell r="BI588" t="str">
            <v/>
          </cell>
          <cell r="BJ588" t="str">
            <v/>
          </cell>
          <cell r="BK588" t="str">
            <v/>
          </cell>
          <cell r="BL588">
            <v>140</v>
          </cell>
          <cell r="BM588">
            <v>511</v>
          </cell>
          <cell r="BN588">
            <v>190</v>
          </cell>
          <cell r="BO588">
            <v>1978</v>
          </cell>
          <cell r="BP588">
            <v>0</v>
          </cell>
          <cell r="BQ588">
            <v>2819</v>
          </cell>
        </row>
        <row r="589">
          <cell r="A589" t="str">
            <v>298010040300</v>
          </cell>
          <cell r="B589" t="str">
            <v>PP-04</v>
          </cell>
          <cell r="C589" t="str">
            <v/>
          </cell>
          <cell r="D589" t="str">
            <v>FR Pasta Pollo #4 GY</v>
          </cell>
          <cell r="E589" t="str">
            <v>PP-04</v>
          </cell>
          <cell r="F589" t="str">
            <v>SC</v>
          </cell>
          <cell r="G589" t="str">
            <v>UN</v>
          </cell>
          <cell r="H589" t="str">
            <v>04</v>
          </cell>
          <cell r="I589" t="b">
            <v>1</v>
          </cell>
          <cell r="J589" t="b">
            <v>1</v>
          </cell>
          <cell r="K589" t="b">
            <v>0</v>
          </cell>
          <cell r="L589" t="str">
            <v>Compra</v>
          </cell>
          <cell r="M589" t="str">
            <v>N</v>
          </cell>
          <cell r="N589" t="b">
            <v>0</v>
          </cell>
          <cell r="O589">
            <v>0</v>
          </cell>
          <cell r="P589" t="b">
            <v>0</v>
          </cell>
          <cell r="Q589" t="str">
            <v>INTERNO</v>
          </cell>
          <cell r="R589">
            <v>0</v>
          </cell>
          <cell r="S589" t="str">
            <v/>
          </cell>
          <cell r="T589">
            <v>0</v>
          </cell>
          <cell r="U589" t="str">
            <v/>
          </cell>
          <cell r="V589">
            <v>0</v>
          </cell>
          <cell r="W589" t="str">
            <v/>
          </cell>
          <cell r="X589">
            <v>0</v>
          </cell>
          <cell r="Y589" t="str">
            <v/>
          </cell>
          <cell r="Z589" t="str">
            <v/>
          </cell>
          <cell r="AA589" t="str">
            <v>Fracc</v>
          </cell>
          <cell r="AB589">
            <v>0</v>
          </cell>
          <cell r="AC589" t="str">
            <v/>
          </cell>
          <cell r="AD589" t="str">
            <v/>
          </cell>
          <cell r="AE589" t="str">
            <v/>
          </cell>
          <cell r="AF589" t="str">
            <v/>
          </cell>
          <cell r="AG589">
            <v>0</v>
          </cell>
          <cell r="AH589" t="str">
            <v>N-EST</v>
          </cell>
          <cell r="AI589">
            <v>0</v>
          </cell>
          <cell r="AJ589" t="str">
            <v/>
          </cell>
          <cell r="AK589" t="str">
            <v/>
          </cell>
          <cell r="AM589">
            <v>0</v>
          </cell>
          <cell r="AN589" t="str">
            <v>UN</v>
          </cell>
          <cell r="AO589" t="str">
            <v>***</v>
          </cell>
          <cell r="AP589" t="str">
            <v>zzzzzz</v>
          </cell>
          <cell r="AQ589" t="b">
            <v>0</v>
          </cell>
          <cell r="AR589" t="b">
            <v>0</v>
          </cell>
          <cell r="AS589">
            <v>1</v>
          </cell>
          <cell r="AT589">
            <v>0</v>
          </cell>
          <cell r="AU589">
            <v>1</v>
          </cell>
          <cell r="AV589">
            <v>0</v>
          </cell>
          <cell r="AW589" t="b">
            <v>0</v>
          </cell>
          <cell r="AX589" t="str">
            <v/>
          </cell>
          <cell r="AY589" t="b">
            <v>0</v>
          </cell>
          <cell r="AZ589" t="b">
            <v>0</v>
          </cell>
          <cell r="BA589">
            <v>0</v>
          </cell>
          <cell r="BB589">
            <v>120</v>
          </cell>
          <cell r="BC589">
            <v>90</v>
          </cell>
          <cell r="BD589" t="str">
            <v>LIB</v>
          </cell>
          <cell r="BE589" t="str">
            <v>LIB</v>
          </cell>
          <cell r="BF589">
            <v>1</v>
          </cell>
          <cell r="BG589">
            <v>0</v>
          </cell>
          <cell r="BH589" t="str">
            <v/>
          </cell>
          <cell r="BI589" t="str">
            <v/>
          </cell>
          <cell r="BJ589" t="str">
            <v/>
          </cell>
          <cell r="BK589" t="str">
            <v/>
          </cell>
          <cell r="BL589">
            <v>140</v>
          </cell>
          <cell r="BM589">
            <v>511</v>
          </cell>
          <cell r="BN589">
            <v>190</v>
          </cell>
          <cell r="BO589">
            <v>1978</v>
          </cell>
          <cell r="BP589">
            <v>0</v>
          </cell>
          <cell r="BQ589">
            <v>2819</v>
          </cell>
        </row>
        <row r="590">
          <cell r="A590" t="str">
            <v>298010040301</v>
          </cell>
          <cell r="B590" t="str">
            <v>F1-PP-04</v>
          </cell>
          <cell r="C590" t="str">
            <v/>
          </cell>
          <cell r="D590" t="str">
            <v>FR Pasta Pollo #4 F1 GY</v>
          </cell>
          <cell r="E590" t="str">
            <v>F1-PP-04</v>
          </cell>
          <cell r="F590" t="str">
            <v>SC</v>
          </cell>
          <cell r="G590" t="str">
            <v>UN</v>
          </cell>
          <cell r="H590" t="str">
            <v>04</v>
          </cell>
          <cell r="I590" t="b">
            <v>1</v>
          </cell>
          <cell r="J590" t="b">
            <v>1</v>
          </cell>
          <cell r="K590" t="b">
            <v>0</v>
          </cell>
          <cell r="L590" t="str">
            <v>Compra</v>
          </cell>
          <cell r="M590" t="str">
            <v>N</v>
          </cell>
          <cell r="N590" t="b">
            <v>0</v>
          </cell>
          <cell r="O590">
            <v>0</v>
          </cell>
          <cell r="P590" t="b">
            <v>0</v>
          </cell>
          <cell r="Q590" t="str">
            <v>INTERNO</v>
          </cell>
          <cell r="R590">
            <v>0</v>
          </cell>
          <cell r="S590" t="str">
            <v/>
          </cell>
          <cell r="T590">
            <v>0</v>
          </cell>
          <cell r="U590" t="str">
            <v/>
          </cell>
          <cell r="V590">
            <v>0</v>
          </cell>
          <cell r="W590" t="str">
            <v/>
          </cell>
          <cell r="X590">
            <v>0</v>
          </cell>
          <cell r="Y590" t="str">
            <v/>
          </cell>
          <cell r="Z590" t="str">
            <v/>
          </cell>
          <cell r="AA590" t="str">
            <v>Fracc</v>
          </cell>
          <cell r="AB590">
            <v>0</v>
          </cell>
          <cell r="AC590" t="str">
            <v/>
          </cell>
          <cell r="AD590" t="str">
            <v/>
          </cell>
          <cell r="AE590" t="str">
            <v/>
          </cell>
          <cell r="AF590" t="str">
            <v/>
          </cell>
          <cell r="AG590">
            <v>0</v>
          </cell>
          <cell r="AH590" t="str">
            <v>N-EST</v>
          </cell>
          <cell r="AI590">
            <v>0</v>
          </cell>
          <cell r="AJ590" t="str">
            <v/>
          </cell>
          <cell r="AK590" t="str">
            <v/>
          </cell>
          <cell r="AM590">
            <v>0</v>
          </cell>
          <cell r="AN590" t="str">
            <v>UN</v>
          </cell>
          <cell r="AO590" t="str">
            <v>***</v>
          </cell>
          <cell r="AP590" t="str">
            <v>zzzzzz</v>
          </cell>
          <cell r="AQ590" t="b">
            <v>0</v>
          </cell>
          <cell r="AR590" t="b">
            <v>0</v>
          </cell>
          <cell r="AS590">
            <v>1</v>
          </cell>
          <cell r="AT590">
            <v>0</v>
          </cell>
          <cell r="AU590">
            <v>1</v>
          </cell>
          <cell r="AV590">
            <v>0</v>
          </cell>
          <cell r="AW590" t="b">
            <v>0</v>
          </cell>
          <cell r="AX590" t="str">
            <v/>
          </cell>
          <cell r="AY590" t="b">
            <v>0</v>
          </cell>
          <cell r="AZ590" t="b">
            <v>0</v>
          </cell>
          <cell r="BA590">
            <v>0</v>
          </cell>
          <cell r="BB590">
            <v>120</v>
          </cell>
          <cell r="BC590">
            <v>90</v>
          </cell>
          <cell r="BD590" t="str">
            <v>LIB</v>
          </cell>
          <cell r="BE590" t="str">
            <v>LIB</v>
          </cell>
          <cell r="BF590">
            <v>1</v>
          </cell>
          <cell r="BG590">
            <v>0</v>
          </cell>
          <cell r="BH590" t="str">
            <v/>
          </cell>
          <cell r="BI590" t="str">
            <v/>
          </cell>
          <cell r="BJ590" t="str">
            <v/>
          </cell>
          <cell r="BK590" t="str">
            <v/>
          </cell>
          <cell r="BL590">
            <v>140</v>
          </cell>
          <cell r="BM590">
            <v>511</v>
          </cell>
          <cell r="BN590">
            <v>190</v>
          </cell>
          <cell r="BO590">
            <v>1978</v>
          </cell>
          <cell r="BP590">
            <v>0</v>
          </cell>
          <cell r="BQ590">
            <v>2819</v>
          </cell>
        </row>
        <row r="591">
          <cell r="A591" t="str">
            <v>298010040302</v>
          </cell>
          <cell r="B591" t="str">
            <v>F2-PP-04</v>
          </cell>
          <cell r="C591" t="str">
            <v/>
          </cell>
          <cell r="D591" t="str">
            <v>FR Pasta Pollo #4 F2 GY</v>
          </cell>
          <cell r="E591" t="str">
            <v>F2-PP-04</v>
          </cell>
          <cell r="F591" t="str">
            <v>SC</v>
          </cell>
          <cell r="G591" t="str">
            <v>UN</v>
          </cell>
          <cell r="H591" t="str">
            <v>04</v>
          </cell>
          <cell r="I591" t="b">
            <v>1</v>
          </cell>
          <cell r="J591" t="b">
            <v>1</v>
          </cell>
          <cell r="K591" t="b">
            <v>0</v>
          </cell>
          <cell r="L591" t="str">
            <v>Compra</v>
          </cell>
          <cell r="M591" t="str">
            <v>N</v>
          </cell>
          <cell r="N591" t="b">
            <v>0</v>
          </cell>
          <cell r="O591">
            <v>0</v>
          </cell>
          <cell r="P591" t="b">
            <v>0</v>
          </cell>
          <cell r="Q591" t="str">
            <v>INTERNO</v>
          </cell>
          <cell r="R591">
            <v>0</v>
          </cell>
          <cell r="S591" t="str">
            <v/>
          </cell>
          <cell r="T591">
            <v>0</v>
          </cell>
          <cell r="U591" t="str">
            <v/>
          </cell>
          <cell r="V591">
            <v>0</v>
          </cell>
          <cell r="W591" t="str">
            <v/>
          </cell>
          <cell r="X591">
            <v>0</v>
          </cell>
          <cell r="Y591" t="str">
            <v/>
          </cell>
          <cell r="Z591" t="str">
            <v/>
          </cell>
          <cell r="AA591" t="str">
            <v>Fracc</v>
          </cell>
          <cell r="AB591">
            <v>0</v>
          </cell>
          <cell r="AC591" t="str">
            <v/>
          </cell>
          <cell r="AD591" t="str">
            <v/>
          </cell>
          <cell r="AE591" t="str">
            <v/>
          </cell>
          <cell r="AF591" t="str">
            <v/>
          </cell>
          <cell r="AG591">
            <v>0</v>
          </cell>
          <cell r="AH591" t="str">
            <v>N-EST</v>
          </cell>
          <cell r="AI591">
            <v>0</v>
          </cell>
          <cell r="AJ591" t="str">
            <v/>
          </cell>
          <cell r="AK591" t="str">
            <v/>
          </cell>
          <cell r="AM591">
            <v>0</v>
          </cell>
          <cell r="AN591" t="str">
            <v>UN</v>
          </cell>
          <cell r="AO591" t="str">
            <v>***</v>
          </cell>
          <cell r="AP591" t="str">
            <v>zzzzzz</v>
          </cell>
          <cell r="AQ591" t="b">
            <v>0</v>
          </cell>
          <cell r="AR591" t="b">
            <v>0</v>
          </cell>
          <cell r="AS591">
            <v>1</v>
          </cell>
          <cell r="AT591">
            <v>0</v>
          </cell>
          <cell r="AU591">
            <v>1</v>
          </cell>
          <cell r="AV591">
            <v>0</v>
          </cell>
          <cell r="AW591" t="b">
            <v>0</v>
          </cell>
          <cell r="AX591" t="str">
            <v/>
          </cell>
          <cell r="AY591" t="b">
            <v>0</v>
          </cell>
          <cell r="AZ591" t="b">
            <v>0</v>
          </cell>
          <cell r="BA591">
            <v>0</v>
          </cell>
          <cell r="BB591">
            <v>120</v>
          </cell>
          <cell r="BC591">
            <v>90</v>
          </cell>
          <cell r="BD591" t="str">
            <v>LIB</v>
          </cell>
          <cell r="BE591" t="str">
            <v>LIB</v>
          </cell>
          <cell r="BF591">
            <v>1</v>
          </cell>
          <cell r="BG591">
            <v>0</v>
          </cell>
          <cell r="BH591" t="str">
            <v/>
          </cell>
          <cell r="BI591" t="str">
            <v/>
          </cell>
          <cell r="BJ591" t="str">
            <v/>
          </cell>
          <cell r="BK591" t="str">
            <v/>
          </cell>
          <cell r="BL591">
            <v>140</v>
          </cell>
          <cell r="BM591">
            <v>511</v>
          </cell>
          <cell r="BN591">
            <v>190</v>
          </cell>
          <cell r="BO591">
            <v>1978</v>
          </cell>
          <cell r="BP591">
            <v>0</v>
          </cell>
          <cell r="BQ591">
            <v>2819</v>
          </cell>
        </row>
        <row r="592">
          <cell r="A592" t="str">
            <v>298010040303</v>
          </cell>
          <cell r="B592" t="str">
            <v>F3-PP-04</v>
          </cell>
          <cell r="C592" t="str">
            <v/>
          </cell>
          <cell r="D592" t="str">
            <v>FR Pasta Pollo #4 F3 GY</v>
          </cell>
          <cell r="E592" t="str">
            <v>F3-PP-04</v>
          </cell>
          <cell r="F592" t="str">
            <v>SC</v>
          </cell>
          <cell r="G592" t="str">
            <v>UN</v>
          </cell>
          <cell r="H592" t="str">
            <v>04</v>
          </cell>
          <cell r="I592" t="b">
            <v>1</v>
          </cell>
          <cell r="J592" t="b">
            <v>1</v>
          </cell>
          <cell r="K592" t="b">
            <v>0</v>
          </cell>
          <cell r="L592" t="str">
            <v>Compra</v>
          </cell>
          <cell r="M592" t="str">
            <v>N</v>
          </cell>
          <cell r="N592" t="b">
            <v>0</v>
          </cell>
          <cell r="O592">
            <v>0</v>
          </cell>
          <cell r="P592" t="b">
            <v>0</v>
          </cell>
          <cell r="Q592" t="str">
            <v>INTERNO</v>
          </cell>
          <cell r="R592">
            <v>0</v>
          </cell>
          <cell r="S592" t="str">
            <v/>
          </cell>
          <cell r="T592">
            <v>0</v>
          </cell>
          <cell r="U592" t="str">
            <v/>
          </cell>
          <cell r="V592">
            <v>0</v>
          </cell>
          <cell r="W592" t="str">
            <v/>
          </cell>
          <cell r="X592">
            <v>0</v>
          </cell>
          <cell r="Y592" t="str">
            <v/>
          </cell>
          <cell r="Z592" t="str">
            <v/>
          </cell>
          <cell r="AA592" t="str">
            <v>Fracc</v>
          </cell>
          <cell r="AB592">
            <v>0</v>
          </cell>
          <cell r="AC592" t="str">
            <v/>
          </cell>
          <cell r="AD592" t="str">
            <v/>
          </cell>
          <cell r="AE592" t="str">
            <v/>
          </cell>
          <cell r="AF592" t="str">
            <v/>
          </cell>
          <cell r="AG592">
            <v>0</v>
          </cell>
          <cell r="AH592" t="str">
            <v>N-EST</v>
          </cell>
          <cell r="AI592">
            <v>0</v>
          </cell>
          <cell r="AJ592" t="str">
            <v/>
          </cell>
          <cell r="AK592" t="str">
            <v/>
          </cell>
          <cell r="AM592">
            <v>0</v>
          </cell>
          <cell r="AN592" t="str">
            <v>UN</v>
          </cell>
          <cell r="AO592" t="str">
            <v>***</v>
          </cell>
          <cell r="AP592" t="str">
            <v>zzzzzz</v>
          </cell>
          <cell r="AQ592" t="b">
            <v>0</v>
          </cell>
          <cell r="AR592" t="b">
            <v>0</v>
          </cell>
          <cell r="AS592">
            <v>1</v>
          </cell>
          <cell r="AT592">
            <v>0</v>
          </cell>
          <cell r="AU592">
            <v>1</v>
          </cell>
          <cell r="AV592">
            <v>0</v>
          </cell>
          <cell r="AW592" t="b">
            <v>0</v>
          </cell>
          <cell r="AX592" t="str">
            <v/>
          </cell>
          <cell r="AY592" t="b">
            <v>0</v>
          </cell>
          <cell r="AZ592" t="b">
            <v>0</v>
          </cell>
          <cell r="BA592">
            <v>0</v>
          </cell>
          <cell r="BB592">
            <v>120</v>
          </cell>
          <cell r="BC592">
            <v>90</v>
          </cell>
          <cell r="BD592" t="str">
            <v>LIB</v>
          </cell>
          <cell r="BE592" t="str">
            <v>LIB</v>
          </cell>
          <cell r="BF592">
            <v>1</v>
          </cell>
          <cell r="BG592">
            <v>0</v>
          </cell>
          <cell r="BH592" t="str">
            <v/>
          </cell>
          <cell r="BI592" t="str">
            <v/>
          </cell>
          <cell r="BJ592" t="str">
            <v/>
          </cell>
          <cell r="BK592" t="str">
            <v/>
          </cell>
          <cell r="BL592">
            <v>140</v>
          </cell>
          <cell r="BM592">
            <v>511</v>
          </cell>
          <cell r="BN592">
            <v>190</v>
          </cell>
          <cell r="BO592">
            <v>1978</v>
          </cell>
          <cell r="BP592">
            <v>0</v>
          </cell>
          <cell r="BQ592">
            <v>2819</v>
          </cell>
        </row>
        <row r="593">
          <cell r="A593" t="str">
            <v>298010040304</v>
          </cell>
          <cell r="B593" t="str">
            <v>F4-PP-04</v>
          </cell>
          <cell r="C593" t="str">
            <v/>
          </cell>
          <cell r="D593" t="str">
            <v>FR Pasta Pollo #4 F4 GY</v>
          </cell>
          <cell r="E593" t="str">
            <v>F4-PP-04</v>
          </cell>
          <cell r="F593" t="str">
            <v>SC</v>
          </cell>
          <cell r="G593" t="str">
            <v>UN</v>
          </cell>
          <cell r="H593" t="str">
            <v>04</v>
          </cell>
          <cell r="I593" t="b">
            <v>1</v>
          </cell>
          <cell r="J593" t="b">
            <v>1</v>
          </cell>
          <cell r="K593" t="b">
            <v>0</v>
          </cell>
          <cell r="L593" t="str">
            <v>Compra</v>
          </cell>
          <cell r="M593" t="str">
            <v>N</v>
          </cell>
          <cell r="N593" t="b">
            <v>0</v>
          </cell>
          <cell r="O593">
            <v>0</v>
          </cell>
          <cell r="P593" t="b">
            <v>0</v>
          </cell>
          <cell r="Q593" t="str">
            <v>INTERNO</v>
          </cell>
          <cell r="R593">
            <v>0</v>
          </cell>
          <cell r="S593" t="str">
            <v/>
          </cell>
          <cell r="T593">
            <v>0</v>
          </cell>
          <cell r="U593" t="str">
            <v/>
          </cell>
          <cell r="V593">
            <v>0</v>
          </cell>
          <cell r="W593" t="str">
            <v/>
          </cell>
          <cell r="X593">
            <v>0</v>
          </cell>
          <cell r="Y593" t="str">
            <v/>
          </cell>
          <cell r="Z593" t="str">
            <v/>
          </cell>
          <cell r="AA593" t="str">
            <v>Fracc</v>
          </cell>
          <cell r="AB593">
            <v>0</v>
          </cell>
          <cell r="AC593" t="str">
            <v/>
          </cell>
          <cell r="AD593" t="str">
            <v/>
          </cell>
          <cell r="AE593" t="str">
            <v/>
          </cell>
          <cell r="AF593" t="str">
            <v/>
          </cell>
          <cell r="AG593">
            <v>0</v>
          </cell>
          <cell r="AH593" t="str">
            <v>N-EST</v>
          </cell>
          <cell r="AI593">
            <v>0</v>
          </cell>
          <cell r="AJ593" t="str">
            <v/>
          </cell>
          <cell r="AK593" t="str">
            <v/>
          </cell>
          <cell r="AM593">
            <v>0</v>
          </cell>
          <cell r="AN593" t="str">
            <v>UN</v>
          </cell>
          <cell r="AO593" t="str">
            <v>***</v>
          </cell>
          <cell r="AP593" t="str">
            <v>zzzzzz</v>
          </cell>
          <cell r="AQ593" t="b">
            <v>0</v>
          </cell>
          <cell r="AR593" t="b">
            <v>0</v>
          </cell>
          <cell r="AS593">
            <v>1</v>
          </cell>
          <cell r="AT593">
            <v>0</v>
          </cell>
          <cell r="AU593">
            <v>1</v>
          </cell>
          <cell r="AV593">
            <v>0</v>
          </cell>
          <cell r="AW593" t="b">
            <v>0</v>
          </cell>
          <cell r="AX593" t="str">
            <v/>
          </cell>
          <cell r="AY593" t="b">
            <v>0</v>
          </cell>
          <cell r="AZ593" t="b">
            <v>0</v>
          </cell>
          <cell r="BA593">
            <v>0</v>
          </cell>
          <cell r="BB593">
            <v>120</v>
          </cell>
          <cell r="BC593">
            <v>90</v>
          </cell>
          <cell r="BD593" t="str">
            <v>LIB</v>
          </cell>
          <cell r="BE593" t="str">
            <v>LIB</v>
          </cell>
          <cell r="BF593">
            <v>1</v>
          </cell>
          <cell r="BG593">
            <v>0</v>
          </cell>
          <cell r="BH593" t="str">
            <v/>
          </cell>
          <cell r="BI593" t="str">
            <v/>
          </cell>
          <cell r="BJ593" t="str">
            <v/>
          </cell>
          <cell r="BK593" t="str">
            <v/>
          </cell>
          <cell r="BL593">
            <v>140</v>
          </cell>
          <cell r="BM593">
            <v>511</v>
          </cell>
          <cell r="BN593">
            <v>190</v>
          </cell>
          <cell r="BO593">
            <v>1978</v>
          </cell>
          <cell r="BP593">
            <v>0</v>
          </cell>
          <cell r="BQ593">
            <v>2819</v>
          </cell>
        </row>
        <row r="594">
          <cell r="A594" t="str">
            <v>298010040305</v>
          </cell>
          <cell r="B594" t="str">
            <v>F5-PP-04</v>
          </cell>
          <cell r="C594" t="str">
            <v/>
          </cell>
          <cell r="D594" t="str">
            <v>FR Pasta pollo #4 F5 GY</v>
          </cell>
          <cell r="E594" t="str">
            <v>F5-PP-04</v>
          </cell>
          <cell r="F594" t="str">
            <v>SC</v>
          </cell>
          <cell r="G594" t="str">
            <v>UN</v>
          </cell>
          <cell r="H594" t="str">
            <v>04</v>
          </cell>
          <cell r="I594" t="b">
            <v>1</v>
          </cell>
          <cell r="J594" t="b">
            <v>1</v>
          </cell>
          <cell r="K594" t="b">
            <v>0</v>
          </cell>
          <cell r="L594" t="str">
            <v>Compra</v>
          </cell>
          <cell r="M594" t="str">
            <v>N</v>
          </cell>
          <cell r="N594" t="b">
            <v>0</v>
          </cell>
          <cell r="O594">
            <v>0</v>
          </cell>
          <cell r="P594" t="b">
            <v>0</v>
          </cell>
          <cell r="Q594" t="str">
            <v>INTERNO</v>
          </cell>
          <cell r="R594">
            <v>0</v>
          </cell>
          <cell r="S594" t="str">
            <v/>
          </cell>
          <cell r="T594">
            <v>0</v>
          </cell>
          <cell r="U594" t="str">
            <v/>
          </cell>
          <cell r="V594">
            <v>0</v>
          </cell>
          <cell r="W594" t="str">
            <v/>
          </cell>
          <cell r="X594">
            <v>0</v>
          </cell>
          <cell r="Y594" t="str">
            <v/>
          </cell>
          <cell r="Z594" t="str">
            <v/>
          </cell>
          <cell r="AA594" t="str">
            <v>Fracc</v>
          </cell>
          <cell r="AB594">
            <v>0</v>
          </cell>
          <cell r="AC594" t="str">
            <v/>
          </cell>
          <cell r="AD594" t="str">
            <v/>
          </cell>
          <cell r="AE594" t="str">
            <v/>
          </cell>
          <cell r="AF594" t="str">
            <v/>
          </cell>
          <cell r="AG594">
            <v>0</v>
          </cell>
          <cell r="AH594" t="str">
            <v>N-EST</v>
          </cell>
          <cell r="AI594">
            <v>0</v>
          </cell>
          <cell r="AJ594" t="str">
            <v/>
          </cell>
          <cell r="AK594" t="str">
            <v/>
          </cell>
          <cell r="AM594">
            <v>0</v>
          </cell>
          <cell r="AN594" t="str">
            <v>UN</v>
          </cell>
          <cell r="AO594" t="str">
            <v>***</v>
          </cell>
          <cell r="AP594" t="str">
            <v>zzzzzz</v>
          </cell>
          <cell r="AQ594" t="b">
            <v>0</v>
          </cell>
          <cell r="AR594" t="b">
            <v>0</v>
          </cell>
          <cell r="AS594">
            <v>1</v>
          </cell>
          <cell r="AT594">
            <v>0</v>
          </cell>
          <cell r="AU594">
            <v>1</v>
          </cell>
          <cell r="AV594">
            <v>0</v>
          </cell>
          <cell r="AW594" t="b">
            <v>0</v>
          </cell>
          <cell r="AX594" t="str">
            <v/>
          </cell>
          <cell r="AY594" t="b">
            <v>0</v>
          </cell>
          <cell r="AZ594" t="b">
            <v>0</v>
          </cell>
          <cell r="BA594">
            <v>0</v>
          </cell>
          <cell r="BB594">
            <v>120</v>
          </cell>
          <cell r="BC594">
            <v>90</v>
          </cell>
          <cell r="BD594" t="str">
            <v>LIB</v>
          </cell>
          <cell r="BE594" t="str">
            <v>LIB</v>
          </cell>
          <cell r="BF594">
            <v>1</v>
          </cell>
          <cell r="BG594">
            <v>0</v>
          </cell>
          <cell r="BH594" t="str">
            <v/>
          </cell>
          <cell r="BI594" t="str">
            <v/>
          </cell>
          <cell r="BJ594" t="str">
            <v/>
          </cell>
          <cell r="BK594" t="str">
            <v/>
          </cell>
          <cell r="BL594">
            <v>140</v>
          </cell>
          <cell r="BM594">
            <v>511</v>
          </cell>
          <cell r="BN594">
            <v>190</v>
          </cell>
          <cell r="BO594">
            <v>1978</v>
          </cell>
          <cell r="BP594">
            <v>0</v>
          </cell>
          <cell r="BQ594">
            <v>2819</v>
          </cell>
        </row>
        <row r="595">
          <cell r="A595" t="str">
            <v>298010040306</v>
          </cell>
          <cell r="B595" t="str">
            <v>F6-PP-04</v>
          </cell>
          <cell r="C595" t="str">
            <v/>
          </cell>
          <cell r="D595" t="str">
            <v>FR Pasta pollo #4 F6 GY</v>
          </cell>
          <cell r="E595" t="str">
            <v>F6-PP-04</v>
          </cell>
          <cell r="F595" t="str">
            <v>SC</v>
          </cell>
          <cell r="G595" t="str">
            <v>UN</v>
          </cell>
          <cell r="H595" t="str">
            <v>04</v>
          </cell>
          <cell r="I595" t="b">
            <v>1</v>
          </cell>
          <cell r="J595" t="b">
            <v>1</v>
          </cell>
          <cell r="K595" t="b">
            <v>0</v>
          </cell>
          <cell r="L595" t="str">
            <v>Compra</v>
          </cell>
          <cell r="M595" t="str">
            <v>N</v>
          </cell>
          <cell r="N595" t="b">
            <v>0</v>
          </cell>
          <cell r="O595">
            <v>0</v>
          </cell>
          <cell r="P595" t="b">
            <v>0</v>
          </cell>
          <cell r="Q595" t="str">
            <v>INTERNO</v>
          </cell>
          <cell r="R595">
            <v>0</v>
          </cell>
          <cell r="S595" t="str">
            <v/>
          </cell>
          <cell r="T595">
            <v>0</v>
          </cell>
          <cell r="U595" t="str">
            <v/>
          </cell>
          <cell r="V595">
            <v>0</v>
          </cell>
          <cell r="W595" t="str">
            <v/>
          </cell>
          <cell r="X595">
            <v>0</v>
          </cell>
          <cell r="Y595" t="str">
            <v/>
          </cell>
          <cell r="Z595" t="str">
            <v/>
          </cell>
          <cell r="AA595" t="str">
            <v>Fracc</v>
          </cell>
          <cell r="AB595">
            <v>0</v>
          </cell>
          <cell r="AC595" t="str">
            <v/>
          </cell>
          <cell r="AD595" t="str">
            <v/>
          </cell>
          <cell r="AE595" t="str">
            <v/>
          </cell>
          <cell r="AF595" t="str">
            <v/>
          </cell>
          <cell r="AG595">
            <v>0</v>
          </cell>
          <cell r="AH595" t="str">
            <v>N-EST</v>
          </cell>
          <cell r="AI595">
            <v>0</v>
          </cell>
          <cell r="AJ595" t="str">
            <v/>
          </cell>
          <cell r="AK595" t="str">
            <v/>
          </cell>
          <cell r="AM595">
            <v>0</v>
          </cell>
          <cell r="AN595" t="str">
            <v>UN</v>
          </cell>
          <cell r="AO595" t="str">
            <v>***</v>
          </cell>
          <cell r="AP595" t="str">
            <v>zzzzzz</v>
          </cell>
          <cell r="AQ595" t="b">
            <v>0</v>
          </cell>
          <cell r="AR595" t="b">
            <v>0</v>
          </cell>
          <cell r="AS595">
            <v>1</v>
          </cell>
          <cell r="AT595">
            <v>0</v>
          </cell>
          <cell r="AU595">
            <v>1</v>
          </cell>
          <cell r="AV595">
            <v>0</v>
          </cell>
          <cell r="AW595" t="b">
            <v>0</v>
          </cell>
          <cell r="AX595" t="str">
            <v/>
          </cell>
          <cell r="AY595" t="b">
            <v>0</v>
          </cell>
          <cell r="AZ595" t="b">
            <v>0</v>
          </cell>
          <cell r="BA595">
            <v>0</v>
          </cell>
          <cell r="BB595">
            <v>120</v>
          </cell>
          <cell r="BC595">
            <v>90</v>
          </cell>
          <cell r="BD595" t="str">
            <v>LIB</v>
          </cell>
          <cell r="BE595" t="str">
            <v>LIB</v>
          </cell>
          <cell r="BF595">
            <v>1</v>
          </cell>
          <cell r="BG595">
            <v>0</v>
          </cell>
          <cell r="BH595" t="str">
            <v/>
          </cell>
          <cell r="BI595" t="str">
            <v/>
          </cell>
          <cell r="BJ595" t="str">
            <v/>
          </cell>
          <cell r="BK595" t="str">
            <v/>
          </cell>
          <cell r="BL595">
            <v>140</v>
          </cell>
          <cell r="BM595">
            <v>511</v>
          </cell>
          <cell r="BN595">
            <v>190</v>
          </cell>
          <cell r="BO595">
            <v>1978</v>
          </cell>
          <cell r="BP595">
            <v>0</v>
          </cell>
          <cell r="BQ595">
            <v>2819</v>
          </cell>
        </row>
        <row r="596">
          <cell r="A596" t="str">
            <v>298010040400</v>
          </cell>
          <cell r="B596" t="str">
            <v>PP-05</v>
          </cell>
          <cell r="C596" t="str">
            <v/>
          </cell>
          <cell r="D596" t="str">
            <v>FR Pasta pollo #5 GY</v>
          </cell>
          <cell r="E596" t="str">
            <v>PP-05</v>
          </cell>
          <cell r="F596" t="str">
            <v>SC</v>
          </cell>
          <cell r="G596" t="str">
            <v>UN</v>
          </cell>
          <cell r="H596" t="str">
            <v>04</v>
          </cell>
          <cell r="I596" t="b">
            <v>1</v>
          </cell>
          <cell r="J596" t="b">
            <v>1</v>
          </cell>
          <cell r="K596" t="b">
            <v>0</v>
          </cell>
          <cell r="L596" t="str">
            <v>Compra</v>
          </cell>
          <cell r="M596" t="str">
            <v>N</v>
          </cell>
          <cell r="N596" t="b">
            <v>0</v>
          </cell>
          <cell r="O596">
            <v>0</v>
          </cell>
          <cell r="P596" t="b">
            <v>0</v>
          </cell>
          <cell r="Q596" t="str">
            <v>INTERNO</v>
          </cell>
          <cell r="R596">
            <v>0</v>
          </cell>
          <cell r="S596" t="str">
            <v/>
          </cell>
          <cell r="T596">
            <v>0</v>
          </cell>
          <cell r="U596" t="str">
            <v/>
          </cell>
          <cell r="V596">
            <v>0</v>
          </cell>
          <cell r="W596" t="str">
            <v/>
          </cell>
          <cell r="X596">
            <v>0</v>
          </cell>
          <cell r="Y596" t="str">
            <v/>
          </cell>
          <cell r="Z596" t="str">
            <v/>
          </cell>
          <cell r="AA596" t="str">
            <v>Fracc</v>
          </cell>
          <cell r="AB596">
            <v>0</v>
          </cell>
          <cell r="AC596" t="str">
            <v/>
          </cell>
          <cell r="AD596" t="str">
            <v/>
          </cell>
          <cell r="AE596" t="str">
            <v/>
          </cell>
          <cell r="AF596" t="str">
            <v/>
          </cell>
          <cell r="AG596">
            <v>0</v>
          </cell>
          <cell r="AH596" t="str">
            <v>N-EST</v>
          </cell>
          <cell r="AI596">
            <v>0</v>
          </cell>
          <cell r="AJ596" t="str">
            <v/>
          </cell>
          <cell r="AK596" t="str">
            <v/>
          </cell>
          <cell r="AM596">
            <v>0</v>
          </cell>
          <cell r="AN596" t="str">
            <v>UN</v>
          </cell>
          <cell r="AO596" t="str">
            <v>***</v>
          </cell>
          <cell r="AP596" t="str">
            <v>zzzzzz</v>
          </cell>
          <cell r="AQ596" t="b">
            <v>0</v>
          </cell>
          <cell r="AR596" t="b">
            <v>0</v>
          </cell>
          <cell r="AS596">
            <v>1</v>
          </cell>
          <cell r="AT596">
            <v>0</v>
          </cell>
          <cell r="AU596">
            <v>1</v>
          </cell>
          <cell r="AV596">
            <v>0</v>
          </cell>
          <cell r="AW596" t="b">
            <v>0</v>
          </cell>
          <cell r="AX596" t="str">
            <v/>
          </cell>
          <cell r="AY596" t="b">
            <v>0</v>
          </cell>
          <cell r="AZ596" t="b">
            <v>0</v>
          </cell>
          <cell r="BA596">
            <v>0</v>
          </cell>
          <cell r="BB596">
            <v>120</v>
          </cell>
          <cell r="BC596">
            <v>90</v>
          </cell>
          <cell r="BD596" t="str">
            <v>LIB</v>
          </cell>
          <cell r="BE596" t="str">
            <v>LIB</v>
          </cell>
          <cell r="BF596">
            <v>1</v>
          </cell>
          <cell r="BG596">
            <v>0</v>
          </cell>
          <cell r="BH596" t="str">
            <v/>
          </cell>
          <cell r="BI596" t="str">
            <v/>
          </cell>
          <cell r="BJ596" t="str">
            <v/>
          </cell>
          <cell r="BK596" t="str">
            <v/>
          </cell>
          <cell r="BL596">
            <v>140</v>
          </cell>
          <cell r="BM596">
            <v>511</v>
          </cell>
          <cell r="BN596">
            <v>190</v>
          </cell>
          <cell r="BO596">
            <v>1978</v>
          </cell>
          <cell r="BP596">
            <v>0</v>
          </cell>
          <cell r="BQ596">
            <v>2819</v>
          </cell>
        </row>
        <row r="597">
          <cell r="A597" t="str">
            <v>298010040401</v>
          </cell>
          <cell r="B597" t="str">
            <v>F1-PP-05</v>
          </cell>
          <cell r="C597" t="str">
            <v/>
          </cell>
          <cell r="D597" t="str">
            <v>FR Pasta pollo #5 F1 GY</v>
          </cell>
          <cell r="E597" t="str">
            <v>F1-PP-05</v>
          </cell>
          <cell r="F597" t="str">
            <v>SC</v>
          </cell>
          <cell r="G597" t="str">
            <v>UN</v>
          </cell>
          <cell r="H597" t="str">
            <v>04</v>
          </cell>
          <cell r="I597" t="b">
            <v>1</v>
          </cell>
          <cell r="J597" t="b">
            <v>1</v>
          </cell>
          <cell r="K597" t="b">
            <v>0</v>
          </cell>
          <cell r="L597" t="str">
            <v>Compra</v>
          </cell>
          <cell r="M597" t="str">
            <v>N</v>
          </cell>
          <cell r="N597" t="b">
            <v>0</v>
          </cell>
          <cell r="O597">
            <v>0</v>
          </cell>
          <cell r="P597" t="b">
            <v>0</v>
          </cell>
          <cell r="Q597" t="str">
            <v>INTERNO</v>
          </cell>
          <cell r="R597">
            <v>0</v>
          </cell>
          <cell r="S597" t="str">
            <v/>
          </cell>
          <cell r="T597">
            <v>0</v>
          </cell>
          <cell r="U597" t="str">
            <v/>
          </cell>
          <cell r="V597">
            <v>0</v>
          </cell>
          <cell r="W597" t="str">
            <v/>
          </cell>
          <cell r="X597">
            <v>0</v>
          </cell>
          <cell r="Y597" t="str">
            <v/>
          </cell>
          <cell r="Z597" t="str">
            <v/>
          </cell>
          <cell r="AA597" t="str">
            <v>Fracc</v>
          </cell>
          <cell r="AB597">
            <v>0</v>
          </cell>
          <cell r="AC597" t="str">
            <v/>
          </cell>
          <cell r="AD597" t="str">
            <v/>
          </cell>
          <cell r="AE597" t="str">
            <v/>
          </cell>
          <cell r="AF597" t="str">
            <v/>
          </cell>
          <cell r="AG597">
            <v>0</v>
          </cell>
          <cell r="AH597" t="str">
            <v>N-EST</v>
          </cell>
          <cell r="AI597">
            <v>0</v>
          </cell>
          <cell r="AJ597" t="str">
            <v/>
          </cell>
          <cell r="AK597" t="str">
            <v/>
          </cell>
          <cell r="AM597">
            <v>0</v>
          </cell>
          <cell r="AN597" t="str">
            <v>UN</v>
          </cell>
          <cell r="AO597" t="str">
            <v>***</v>
          </cell>
          <cell r="AP597" t="str">
            <v>zzzzzz</v>
          </cell>
          <cell r="AQ597" t="b">
            <v>0</v>
          </cell>
          <cell r="AR597" t="b">
            <v>0</v>
          </cell>
          <cell r="AS597">
            <v>1</v>
          </cell>
          <cell r="AT597">
            <v>0</v>
          </cell>
          <cell r="AU597">
            <v>1</v>
          </cell>
          <cell r="AV597">
            <v>0</v>
          </cell>
          <cell r="AW597" t="b">
            <v>0</v>
          </cell>
          <cell r="AX597" t="str">
            <v/>
          </cell>
          <cell r="AY597" t="b">
            <v>0</v>
          </cell>
          <cell r="AZ597" t="b">
            <v>0</v>
          </cell>
          <cell r="BA597">
            <v>0</v>
          </cell>
          <cell r="BB597">
            <v>120</v>
          </cell>
          <cell r="BC597">
            <v>90</v>
          </cell>
          <cell r="BD597" t="str">
            <v>LIB</v>
          </cell>
          <cell r="BE597" t="str">
            <v>LIB</v>
          </cell>
          <cell r="BF597">
            <v>1</v>
          </cell>
          <cell r="BG597">
            <v>0</v>
          </cell>
          <cell r="BH597" t="str">
            <v/>
          </cell>
          <cell r="BI597" t="str">
            <v/>
          </cell>
          <cell r="BJ597" t="str">
            <v/>
          </cell>
          <cell r="BK597" t="str">
            <v/>
          </cell>
          <cell r="BL597">
            <v>140</v>
          </cell>
          <cell r="BM597">
            <v>511</v>
          </cell>
          <cell r="BN597">
            <v>190</v>
          </cell>
          <cell r="BO597">
            <v>1978</v>
          </cell>
          <cell r="BP597">
            <v>0</v>
          </cell>
          <cell r="BQ597">
            <v>2819</v>
          </cell>
        </row>
        <row r="598">
          <cell r="A598" t="str">
            <v>298010040402</v>
          </cell>
          <cell r="B598" t="str">
            <v>F2-PP-05</v>
          </cell>
          <cell r="C598" t="str">
            <v/>
          </cell>
          <cell r="D598" t="str">
            <v>FR Pasta pollo #5 F2 GY</v>
          </cell>
          <cell r="E598" t="str">
            <v>F2-PP-05</v>
          </cell>
          <cell r="F598" t="str">
            <v>SC</v>
          </cell>
          <cell r="G598" t="str">
            <v>UN</v>
          </cell>
          <cell r="H598" t="str">
            <v>04</v>
          </cell>
          <cell r="I598" t="b">
            <v>1</v>
          </cell>
          <cell r="J598" t="b">
            <v>1</v>
          </cell>
          <cell r="K598" t="b">
            <v>0</v>
          </cell>
          <cell r="L598" t="str">
            <v>Compra</v>
          </cell>
          <cell r="M598" t="str">
            <v>N</v>
          </cell>
          <cell r="N598" t="b">
            <v>0</v>
          </cell>
          <cell r="O598">
            <v>0</v>
          </cell>
          <cell r="P598" t="b">
            <v>0</v>
          </cell>
          <cell r="Q598" t="str">
            <v>INTERNO</v>
          </cell>
          <cell r="R598">
            <v>0</v>
          </cell>
          <cell r="S598" t="str">
            <v/>
          </cell>
          <cell r="T598">
            <v>0</v>
          </cell>
          <cell r="U598" t="str">
            <v/>
          </cell>
          <cell r="V598">
            <v>0</v>
          </cell>
          <cell r="W598" t="str">
            <v/>
          </cell>
          <cell r="X598">
            <v>0</v>
          </cell>
          <cell r="Y598" t="str">
            <v/>
          </cell>
          <cell r="Z598" t="str">
            <v/>
          </cell>
          <cell r="AA598" t="str">
            <v>Fracc</v>
          </cell>
          <cell r="AB598">
            <v>0</v>
          </cell>
          <cell r="AC598" t="str">
            <v/>
          </cell>
          <cell r="AD598" t="str">
            <v/>
          </cell>
          <cell r="AE598" t="str">
            <v/>
          </cell>
          <cell r="AF598" t="str">
            <v/>
          </cell>
          <cell r="AG598">
            <v>0</v>
          </cell>
          <cell r="AH598" t="str">
            <v>N-EST</v>
          </cell>
          <cell r="AI598">
            <v>0</v>
          </cell>
          <cell r="AJ598" t="str">
            <v/>
          </cell>
          <cell r="AK598" t="str">
            <v/>
          </cell>
          <cell r="AM598">
            <v>0</v>
          </cell>
          <cell r="AN598" t="str">
            <v>UN</v>
          </cell>
          <cell r="AO598" t="str">
            <v>***</v>
          </cell>
          <cell r="AP598" t="str">
            <v>zzzzzz</v>
          </cell>
          <cell r="AQ598" t="b">
            <v>0</v>
          </cell>
          <cell r="AR598" t="b">
            <v>0</v>
          </cell>
          <cell r="AS598">
            <v>1</v>
          </cell>
          <cell r="AT598">
            <v>0</v>
          </cell>
          <cell r="AU598">
            <v>1</v>
          </cell>
          <cell r="AV598">
            <v>0</v>
          </cell>
          <cell r="AW598" t="b">
            <v>0</v>
          </cell>
          <cell r="AX598" t="str">
            <v/>
          </cell>
          <cell r="AY598" t="b">
            <v>0</v>
          </cell>
          <cell r="AZ598" t="b">
            <v>0</v>
          </cell>
          <cell r="BA598">
            <v>0</v>
          </cell>
          <cell r="BB598">
            <v>120</v>
          </cell>
          <cell r="BC598">
            <v>90</v>
          </cell>
          <cell r="BD598" t="str">
            <v>LIB</v>
          </cell>
          <cell r="BE598" t="str">
            <v>LIB</v>
          </cell>
          <cell r="BF598">
            <v>1</v>
          </cell>
          <cell r="BG598">
            <v>0</v>
          </cell>
          <cell r="BH598" t="str">
            <v/>
          </cell>
          <cell r="BI598" t="str">
            <v/>
          </cell>
          <cell r="BJ598" t="str">
            <v/>
          </cell>
          <cell r="BK598" t="str">
            <v/>
          </cell>
          <cell r="BL598">
            <v>140</v>
          </cell>
          <cell r="BM598">
            <v>511</v>
          </cell>
          <cell r="BN598">
            <v>190</v>
          </cell>
          <cell r="BO598">
            <v>1978</v>
          </cell>
          <cell r="BP598">
            <v>0</v>
          </cell>
          <cell r="BQ598">
            <v>2819</v>
          </cell>
        </row>
        <row r="599">
          <cell r="A599" t="str">
            <v>298010040403</v>
          </cell>
          <cell r="B599" t="str">
            <v>F3-PP-05</v>
          </cell>
          <cell r="C599" t="str">
            <v/>
          </cell>
          <cell r="D599" t="str">
            <v>FR Pasta pollo #5 F3 GY</v>
          </cell>
          <cell r="E599" t="str">
            <v>F3-PP-05</v>
          </cell>
          <cell r="F599" t="str">
            <v>SC</v>
          </cell>
          <cell r="G599" t="str">
            <v>UN</v>
          </cell>
          <cell r="H599" t="str">
            <v>04</v>
          </cell>
          <cell r="I599" t="b">
            <v>1</v>
          </cell>
          <cell r="J599" t="b">
            <v>1</v>
          </cell>
          <cell r="K599" t="b">
            <v>0</v>
          </cell>
          <cell r="L599" t="str">
            <v>Compra</v>
          </cell>
          <cell r="M599" t="str">
            <v>N</v>
          </cell>
          <cell r="N599" t="b">
            <v>0</v>
          </cell>
          <cell r="O599">
            <v>0</v>
          </cell>
          <cell r="P599" t="b">
            <v>0</v>
          </cell>
          <cell r="Q599" t="str">
            <v>INTERNO</v>
          </cell>
          <cell r="R599">
            <v>0</v>
          </cell>
          <cell r="S599" t="str">
            <v/>
          </cell>
          <cell r="T599">
            <v>0</v>
          </cell>
          <cell r="U599" t="str">
            <v/>
          </cell>
          <cell r="V599">
            <v>0</v>
          </cell>
          <cell r="W599" t="str">
            <v/>
          </cell>
          <cell r="X599">
            <v>0</v>
          </cell>
          <cell r="Y599" t="str">
            <v/>
          </cell>
          <cell r="Z599" t="str">
            <v/>
          </cell>
          <cell r="AA599" t="str">
            <v>Fracc</v>
          </cell>
          <cell r="AB599">
            <v>0</v>
          </cell>
          <cell r="AC599" t="str">
            <v/>
          </cell>
          <cell r="AD599" t="str">
            <v/>
          </cell>
          <cell r="AE599" t="str">
            <v/>
          </cell>
          <cell r="AF599" t="str">
            <v/>
          </cell>
          <cell r="AG599">
            <v>0</v>
          </cell>
          <cell r="AH599" t="str">
            <v>N-EST</v>
          </cell>
          <cell r="AI599">
            <v>0</v>
          </cell>
          <cell r="AJ599" t="str">
            <v/>
          </cell>
          <cell r="AK599" t="str">
            <v/>
          </cell>
          <cell r="AM599">
            <v>0</v>
          </cell>
          <cell r="AN599" t="str">
            <v>UN</v>
          </cell>
          <cell r="AO599" t="str">
            <v>***</v>
          </cell>
          <cell r="AP599" t="str">
            <v>zzzzzz</v>
          </cell>
          <cell r="AQ599" t="b">
            <v>0</v>
          </cell>
          <cell r="AR599" t="b">
            <v>0</v>
          </cell>
          <cell r="AS599">
            <v>1</v>
          </cell>
          <cell r="AT599">
            <v>0</v>
          </cell>
          <cell r="AU599">
            <v>1</v>
          </cell>
          <cell r="AV599">
            <v>0</v>
          </cell>
          <cell r="AW599" t="b">
            <v>0</v>
          </cell>
          <cell r="AX599" t="str">
            <v/>
          </cell>
          <cell r="AY599" t="b">
            <v>0</v>
          </cell>
          <cell r="AZ599" t="b">
            <v>0</v>
          </cell>
          <cell r="BA599">
            <v>0</v>
          </cell>
          <cell r="BB599">
            <v>120</v>
          </cell>
          <cell r="BC599">
            <v>90</v>
          </cell>
          <cell r="BD599" t="str">
            <v>LIB</v>
          </cell>
          <cell r="BE599" t="str">
            <v>LIB</v>
          </cell>
          <cell r="BF599">
            <v>1</v>
          </cell>
          <cell r="BG599">
            <v>0</v>
          </cell>
          <cell r="BH599" t="str">
            <v/>
          </cell>
          <cell r="BI599" t="str">
            <v/>
          </cell>
          <cell r="BJ599" t="str">
            <v/>
          </cell>
          <cell r="BK599" t="str">
            <v/>
          </cell>
          <cell r="BL599">
            <v>140</v>
          </cell>
          <cell r="BM599">
            <v>511</v>
          </cell>
          <cell r="BN599">
            <v>190</v>
          </cell>
          <cell r="BO599">
            <v>1978</v>
          </cell>
          <cell r="BP599">
            <v>0</v>
          </cell>
          <cell r="BQ599">
            <v>2819</v>
          </cell>
        </row>
        <row r="600">
          <cell r="A600" t="str">
            <v>298010040404</v>
          </cell>
          <cell r="B600" t="str">
            <v>F4-PP-05</v>
          </cell>
          <cell r="C600" t="str">
            <v/>
          </cell>
          <cell r="D600" t="str">
            <v>FR Pasta pollo #5 F4 GY</v>
          </cell>
          <cell r="E600" t="str">
            <v>F4-PP-05</v>
          </cell>
          <cell r="F600" t="str">
            <v>SC</v>
          </cell>
          <cell r="G600" t="str">
            <v>UN</v>
          </cell>
          <cell r="H600" t="str">
            <v>04</v>
          </cell>
          <cell r="I600" t="b">
            <v>1</v>
          </cell>
          <cell r="J600" t="b">
            <v>1</v>
          </cell>
          <cell r="K600" t="b">
            <v>0</v>
          </cell>
          <cell r="L600" t="str">
            <v>Compra</v>
          </cell>
          <cell r="M600" t="str">
            <v>N</v>
          </cell>
          <cell r="N600" t="b">
            <v>0</v>
          </cell>
          <cell r="O600">
            <v>0</v>
          </cell>
          <cell r="P600" t="b">
            <v>0</v>
          </cell>
          <cell r="Q600" t="str">
            <v>INTERNO</v>
          </cell>
          <cell r="R600">
            <v>0</v>
          </cell>
          <cell r="S600" t="str">
            <v/>
          </cell>
          <cell r="T600">
            <v>0</v>
          </cell>
          <cell r="U600" t="str">
            <v/>
          </cell>
          <cell r="V600">
            <v>0</v>
          </cell>
          <cell r="W600" t="str">
            <v/>
          </cell>
          <cell r="X600">
            <v>0</v>
          </cell>
          <cell r="Y600" t="str">
            <v/>
          </cell>
          <cell r="Z600" t="str">
            <v/>
          </cell>
          <cell r="AA600" t="str">
            <v>Fracc</v>
          </cell>
          <cell r="AB600">
            <v>0</v>
          </cell>
          <cell r="AC600" t="str">
            <v/>
          </cell>
          <cell r="AD600" t="str">
            <v/>
          </cell>
          <cell r="AE600" t="str">
            <v/>
          </cell>
          <cell r="AF600" t="str">
            <v/>
          </cell>
          <cell r="AG600">
            <v>0</v>
          </cell>
          <cell r="AH600" t="str">
            <v>N-EST</v>
          </cell>
          <cell r="AI600">
            <v>0</v>
          </cell>
          <cell r="AJ600" t="str">
            <v/>
          </cell>
          <cell r="AK600" t="str">
            <v/>
          </cell>
          <cell r="AM600">
            <v>0</v>
          </cell>
          <cell r="AN600" t="str">
            <v>UN</v>
          </cell>
          <cell r="AO600" t="str">
            <v>***</v>
          </cell>
          <cell r="AP600" t="str">
            <v>zzzzzz</v>
          </cell>
          <cell r="AQ600" t="b">
            <v>0</v>
          </cell>
          <cell r="AR600" t="b">
            <v>0</v>
          </cell>
          <cell r="AS600">
            <v>1</v>
          </cell>
          <cell r="AT600">
            <v>0</v>
          </cell>
          <cell r="AU600">
            <v>1</v>
          </cell>
          <cell r="AV600">
            <v>0</v>
          </cell>
          <cell r="AW600" t="b">
            <v>0</v>
          </cell>
          <cell r="AX600" t="str">
            <v/>
          </cell>
          <cell r="AY600" t="b">
            <v>0</v>
          </cell>
          <cell r="AZ600" t="b">
            <v>0</v>
          </cell>
          <cell r="BA600">
            <v>0</v>
          </cell>
          <cell r="BB600">
            <v>120</v>
          </cell>
          <cell r="BC600">
            <v>90</v>
          </cell>
          <cell r="BD600" t="str">
            <v>LIB</v>
          </cell>
          <cell r="BE600" t="str">
            <v>LIB</v>
          </cell>
          <cell r="BF600">
            <v>1</v>
          </cell>
          <cell r="BG600">
            <v>0</v>
          </cell>
          <cell r="BH600" t="str">
            <v/>
          </cell>
          <cell r="BI600" t="str">
            <v/>
          </cell>
          <cell r="BJ600" t="str">
            <v/>
          </cell>
          <cell r="BK600" t="str">
            <v/>
          </cell>
          <cell r="BL600">
            <v>140</v>
          </cell>
          <cell r="BM600">
            <v>511</v>
          </cell>
          <cell r="BN600">
            <v>190</v>
          </cell>
          <cell r="BO600">
            <v>1978</v>
          </cell>
          <cell r="BP600">
            <v>0</v>
          </cell>
          <cell r="BQ600">
            <v>2819</v>
          </cell>
        </row>
        <row r="601">
          <cell r="A601" t="str">
            <v>298010040405</v>
          </cell>
          <cell r="B601" t="str">
            <v>F5-PP-05</v>
          </cell>
          <cell r="C601" t="str">
            <v/>
          </cell>
          <cell r="D601" t="str">
            <v>FR Pasta pollo #5 F5 GY</v>
          </cell>
          <cell r="E601" t="str">
            <v>F5-PP-05</v>
          </cell>
          <cell r="F601" t="str">
            <v>SC</v>
          </cell>
          <cell r="G601" t="str">
            <v>UN</v>
          </cell>
          <cell r="H601" t="str">
            <v>04</v>
          </cell>
          <cell r="I601" t="b">
            <v>1</v>
          </cell>
          <cell r="J601" t="b">
            <v>1</v>
          </cell>
          <cell r="K601" t="b">
            <v>0</v>
          </cell>
          <cell r="L601" t="str">
            <v>Compra</v>
          </cell>
          <cell r="M601" t="str">
            <v>N</v>
          </cell>
          <cell r="N601" t="b">
            <v>0</v>
          </cell>
          <cell r="O601">
            <v>0</v>
          </cell>
          <cell r="P601" t="b">
            <v>0</v>
          </cell>
          <cell r="Q601" t="str">
            <v>INTERNO</v>
          </cell>
          <cell r="R601">
            <v>0</v>
          </cell>
          <cell r="S601" t="str">
            <v/>
          </cell>
          <cell r="T601">
            <v>0</v>
          </cell>
          <cell r="U601" t="str">
            <v/>
          </cell>
          <cell r="V601">
            <v>0</v>
          </cell>
          <cell r="W601" t="str">
            <v/>
          </cell>
          <cell r="X601">
            <v>0</v>
          </cell>
          <cell r="Y601" t="str">
            <v/>
          </cell>
          <cell r="Z601" t="str">
            <v/>
          </cell>
          <cell r="AA601" t="str">
            <v>Fracc</v>
          </cell>
          <cell r="AB601">
            <v>0</v>
          </cell>
          <cell r="AC601" t="str">
            <v/>
          </cell>
          <cell r="AD601" t="str">
            <v/>
          </cell>
          <cell r="AE601" t="str">
            <v/>
          </cell>
          <cell r="AF601" t="str">
            <v/>
          </cell>
          <cell r="AG601">
            <v>0</v>
          </cell>
          <cell r="AH601" t="str">
            <v>N-EST</v>
          </cell>
          <cell r="AI601">
            <v>0</v>
          </cell>
          <cell r="AJ601" t="str">
            <v/>
          </cell>
          <cell r="AK601" t="str">
            <v/>
          </cell>
          <cell r="AM601">
            <v>0</v>
          </cell>
          <cell r="AN601" t="str">
            <v>UN</v>
          </cell>
          <cell r="AO601" t="str">
            <v>***</v>
          </cell>
          <cell r="AP601" t="str">
            <v>zzzzzz</v>
          </cell>
          <cell r="AQ601" t="b">
            <v>0</v>
          </cell>
          <cell r="AR601" t="b">
            <v>0</v>
          </cell>
          <cell r="AS601">
            <v>1</v>
          </cell>
          <cell r="AT601">
            <v>0</v>
          </cell>
          <cell r="AU601">
            <v>1</v>
          </cell>
          <cell r="AV601">
            <v>0</v>
          </cell>
          <cell r="AW601" t="b">
            <v>0</v>
          </cell>
          <cell r="AX601" t="str">
            <v/>
          </cell>
          <cell r="AY601" t="b">
            <v>0</v>
          </cell>
          <cell r="AZ601" t="b">
            <v>0</v>
          </cell>
          <cell r="BA601">
            <v>0</v>
          </cell>
          <cell r="BB601">
            <v>120</v>
          </cell>
          <cell r="BC601">
            <v>90</v>
          </cell>
          <cell r="BD601" t="str">
            <v>LIB</v>
          </cell>
          <cell r="BE601" t="str">
            <v>LIB</v>
          </cell>
          <cell r="BF601">
            <v>1</v>
          </cell>
          <cell r="BG601">
            <v>0</v>
          </cell>
          <cell r="BH601" t="str">
            <v/>
          </cell>
          <cell r="BI601" t="str">
            <v/>
          </cell>
          <cell r="BJ601" t="str">
            <v/>
          </cell>
          <cell r="BK601" t="str">
            <v/>
          </cell>
          <cell r="BL601">
            <v>140</v>
          </cell>
          <cell r="BM601">
            <v>511</v>
          </cell>
          <cell r="BN601">
            <v>190</v>
          </cell>
          <cell r="BO601">
            <v>1978</v>
          </cell>
          <cell r="BP601">
            <v>0</v>
          </cell>
          <cell r="BQ601">
            <v>2819</v>
          </cell>
        </row>
        <row r="602">
          <cell r="A602" t="str">
            <v>298010040406</v>
          </cell>
          <cell r="B602" t="str">
            <v>F6-PP-05</v>
          </cell>
          <cell r="C602" t="str">
            <v/>
          </cell>
          <cell r="D602" t="str">
            <v>FR Pasta pollo #5 F6 GY</v>
          </cell>
          <cell r="E602" t="str">
            <v>F6-PP-05</v>
          </cell>
          <cell r="F602" t="str">
            <v>SC</v>
          </cell>
          <cell r="G602" t="str">
            <v>UN</v>
          </cell>
          <cell r="H602" t="str">
            <v>04</v>
          </cell>
          <cell r="I602" t="b">
            <v>1</v>
          </cell>
          <cell r="J602" t="b">
            <v>1</v>
          </cell>
          <cell r="K602" t="b">
            <v>0</v>
          </cell>
          <cell r="L602" t="str">
            <v>Compra</v>
          </cell>
          <cell r="M602" t="str">
            <v>N</v>
          </cell>
          <cell r="N602" t="b">
            <v>0</v>
          </cell>
          <cell r="O602">
            <v>0</v>
          </cell>
          <cell r="P602" t="b">
            <v>0</v>
          </cell>
          <cell r="Q602" t="str">
            <v>INTERNO</v>
          </cell>
          <cell r="R602">
            <v>0</v>
          </cell>
          <cell r="S602" t="str">
            <v/>
          </cell>
          <cell r="T602">
            <v>0</v>
          </cell>
          <cell r="U602" t="str">
            <v/>
          </cell>
          <cell r="V602">
            <v>0</v>
          </cell>
          <cell r="W602" t="str">
            <v/>
          </cell>
          <cell r="X602">
            <v>0</v>
          </cell>
          <cell r="Y602" t="str">
            <v/>
          </cell>
          <cell r="Z602" t="str">
            <v/>
          </cell>
          <cell r="AA602" t="str">
            <v>Fracc</v>
          </cell>
          <cell r="AB602">
            <v>0</v>
          </cell>
          <cell r="AC602" t="str">
            <v/>
          </cell>
          <cell r="AD602" t="str">
            <v/>
          </cell>
          <cell r="AE602" t="str">
            <v/>
          </cell>
          <cell r="AF602" t="str">
            <v/>
          </cell>
          <cell r="AG602">
            <v>0</v>
          </cell>
          <cell r="AH602" t="str">
            <v>N-EST</v>
          </cell>
          <cell r="AI602">
            <v>0</v>
          </cell>
          <cell r="AJ602" t="str">
            <v/>
          </cell>
          <cell r="AK602" t="str">
            <v/>
          </cell>
          <cell r="AM602">
            <v>0</v>
          </cell>
          <cell r="AN602" t="str">
            <v>UN</v>
          </cell>
          <cell r="AO602" t="str">
            <v>***</v>
          </cell>
          <cell r="AP602" t="str">
            <v>zzzzzz</v>
          </cell>
          <cell r="AQ602" t="b">
            <v>0</v>
          </cell>
          <cell r="AR602" t="b">
            <v>0</v>
          </cell>
          <cell r="AS602">
            <v>1</v>
          </cell>
          <cell r="AT602">
            <v>0</v>
          </cell>
          <cell r="AU602">
            <v>1</v>
          </cell>
          <cell r="AV602">
            <v>0</v>
          </cell>
          <cell r="AW602" t="b">
            <v>0</v>
          </cell>
          <cell r="AX602" t="str">
            <v/>
          </cell>
          <cell r="AY602" t="b">
            <v>0</v>
          </cell>
          <cell r="AZ602" t="b">
            <v>0</v>
          </cell>
          <cell r="BA602">
            <v>0</v>
          </cell>
          <cell r="BB602">
            <v>120</v>
          </cell>
          <cell r="BC602">
            <v>90</v>
          </cell>
          <cell r="BD602" t="str">
            <v>LIB</v>
          </cell>
          <cell r="BE602" t="str">
            <v>LIB</v>
          </cell>
          <cell r="BF602">
            <v>1</v>
          </cell>
          <cell r="BG602">
            <v>0</v>
          </cell>
          <cell r="BH602" t="str">
            <v/>
          </cell>
          <cell r="BI602" t="str">
            <v/>
          </cell>
          <cell r="BJ602" t="str">
            <v/>
          </cell>
          <cell r="BK602" t="str">
            <v/>
          </cell>
          <cell r="BL602">
            <v>140</v>
          </cell>
          <cell r="BM602">
            <v>511</v>
          </cell>
          <cell r="BN602">
            <v>190</v>
          </cell>
          <cell r="BO602">
            <v>1978</v>
          </cell>
          <cell r="BP602">
            <v>0</v>
          </cell>
          <cell r="BQ602">
            <v>2819</v>
          </cell>
        </row>
        <row r="603">
          <cell r="A603" t="str">
            <v>298010040500</v>
          </cell>
          <cell r="B603" t="str">
            <v>PPD</v>
          </cell>
          <cell r="C603" t="str">
            <v/>
          </cell>
          <cell r="D603" t="str">
            <v>FR Pasta pollo D GY</v>
          </cell>
          <cell r="E603" t="str">
            <v>PPD</v>
          </cell>
          <cell r="F603" t="str">
            <v>SC</v>
          </cell>
          <cell r="G603" t="str">
            <v>UN</v>
          </cell>
          <cell r="H603" t="str">
            <v>04</v>
          </cell>
          <cell r="I603" t="b">
            <v>1</v>
          </cell>
          <cell r="J603" t="b">
            <v>1</v>
          </cell>
          <cell r="K603" t="b">
            <v>0</v>
          </cell>
          <cell r="L603" t="str">
            <v>Compra</v>
          </cell>
          <cell r="M603" t="str">
            <v>N</v>
          </cell>
          <cell r="N603" t="b">
            <v>0</v>
          </cell>
          <cell r="O603">
            <v>0</v>
          </cell>
          <cell r="P603" t="b">
            <v>0</v>
          </cell>
          <cell r="Q603" t="str">
            <v>INTERNO</v>
          </cell>
          <cell r="R603">
            <v>0</v>
          </cell>
          <cell r="S603" t="str">
            <v/>
          </cell>
          <cell r="T603">
            <v>0</v>
          </cell>
          <cell r="U603" t="str">
            <v/>
          </cell>
          <cell r="V603">
            <v>0</v>
          </cell>
          <cell r="W603" t="str">
            <v/>
          </cell>
          <cell r="X603">
            <v>0</v>
          </cell>
          <cell r="Y603" t="str">
            <v/>
          </cell>
          <cell r="Z603" t="str">
            <v/>
          </cell>
          <cell r="AA603" t="str">
            <v>Fracc</v>
          </cell>
          <cell r="AB603">
            <v>0</v>
          </cell>
          <cell r="AC603" t="str">
            <v/>
          </cell>
          <cell r="AD603" t="str">
            <v/>
          </cell>
          <cell r="AE603" t="str">
            <v/>
          </cell>
          <cell r="AF603" t="str">
            <v/>
          </cell>
          <cell r="AG603">
            <v>0</v>
          </cell>
          <cell r="AH603" t="str">
            <v>N-EST</v>
          </cell>
          <cell r="AI603">
            <v>0</v>
          </cell>
          <cell r="AJ603" t="str">
            <v/>
          </cell>
          <cell r="AK603" t="str">
            <v/>
          </cell>
          <cell r="AM603">
            <v>0</v>
          </cell>
          <cell r="AN603" t="str">
            <v>UN</v>
          </cell>
          <cell r="AO603" t="str">
            <v>***</v>
          </cell>
          <cell r="AP603" t="str">
            <v>zzzzzz</v>
          </cell>
          <cell r="AQ603" t="b">
            <v>0</v>
          </cell>
          <cell r="AR603" t="b">
            <v>0</v>
          </cell>
          <cell r="AS603">
            <v>1</v>
          </cell>
          <cell r="AT603">
            <v>0</v>
          </cell>
          <cell r="AU603">
            <v>1</v>
          </cell>
          <cell r="AV603">
            <v>0</v>
          </cell>
          <cell r="AW603" t="b">
            <v>0</v>
          </cell>
          <cell r="AX603" t="str">
            <v/>
          </cell>
          <cell r="AY603" t="b">
            <v>0</v>
          </cell>
          <cell r="AZ603" t="b">
            <v>0</v>
          </cell>
          <cell r="BA603">
            <v>0</v>
          </cell>
          <cell r="BB603">
            <v>120</v>
          </cell>
          <cell r="BC603">
            <v>90</v>
          </cell>
          <cell r="BD603" t="str">
            <v>LIB</v>
          </cell>
          <cell r="BE603" t="str">
            <v>LIB</v>
          </cell>
          <cell r="BF603">
            <v>1</v>
          </cell>
          <cell r="BG603">
            <v>0</v>
          </cell>
          <cell r="BH603" t="str">
            <v/>
          </cell>
          <cell r="BI603" t="str">
            <v/>
          </cell>
          <cell r="BJ603" t="str">
            <v/>
          </cell>
          <cell r="BK603" t="str">
            <v/>
          </cell>
          <cell r="BL603">
            <v>140</v>
          </cell>
          <cell r="BM603">
            <v>511</v>
          </cell>
          <cell r="BN603">
            <v>190</v>
          </cell>
          <cell r="BO603">
            <v>1978</v>
          </cell>
          <cell r="BP603">
            <v>0</v>
          </cell>
          <cell r="BQ603">
            <v>2819</v>
          </cell>
        </row>
        <row r="604">
          <cell r="A604" t="str">
            <v>298010040501</v>
          </cell>
          <cell r="B604" t="str">
            <v>F1-PPD</v>
          </cell>
          <cell r="C604" t="str">
            <v/>
          </cell>
          <cell r="D604" t="str">
            <v>FR Pasta pollo D F1 GY</v>
          </cell>
          <cell r="E604" t="str">
            <v>F1-PPD</v>
          </cell>
          <cell r="F604" t="str">
            <v>SC</v>
          </cell>
          <cell r="G604" t="str">
            <v>UN</v>
          </cell>
          <cell r="H604" t="str">
            <v>04</v>
          </cell>
          <cell r="I604" t="b">
            <v>1</v>
          </cell>
          <cell r="J604" t="b">
            <v>1</v>
          </cell>
          <cell r="K604" t="b">
            <v>0</v>
          </cell>
          <cell r="L604" t="str">
            <v>Compra</v>
          </cell>
          <cell r="M604" t="str">
            <v>N</v>
          </cell>
          <cell r="N604" t="b">
            <v>0</v>
          </cell>
          <cell r="O604">
            <v>0</v>
          </cell>
          <cell r="P604" t="b">
            <v>0</v>
          </cell>
          <cell r="Q604" t="str">
            <v>INTERNO</v>
          </cell>
          <cell r="R604">
            <v>0</v>
          </cell>
          <cell r="S604" t="str">
            <v/>
          </cell>
          <cell r="T604">
            <v>0</v>
          </cell>
          <cell r="U604" t="str">
            <v/>
          </cell>
          <cell r="V604">
            <v>0</v>
          </cell>
          <cell r="W604" t="str">
            <v/>
          </cell>
          <cell r="X604">
            <v>0</v>
          </cell>
          <cell r="Y604" t="str">
            <v/>
          </cell>
          <cell r="Z604" t="str">
            <v/>
          </cell>
          <cell r="AA604" t="str">
            <v>Fracc</v>
          </cell>
          <cell r="AB604">
            <v>0</v>
          </cell>
          <cell r="AC604" t="str">
            <v/>
          </cell>
          <cell r="AD604" t="str">
            <v/>
          </cell>
          <cell r="AE604" t="str">
            <v/>
          </cell>
          <cell r="AF604" t="str">
            <v/>
          </cell>
          <cell r="AG604">
            <v>0</v>
          </cell>
          <cell r="AH604" t="str">
            <v>N-EST</v>
          </cell>
          <cell r="AI604">
            <v>0</v>
          </cell>
          <cell r="AJ604" t="str">
            <v/>
          </cell>
          <cell r="AK604" t="str">
            <v/>
          </cell>
          <cell r="AM604">
            <v>0</v>
          </cell>
          <cell r="AN604" t="str">
            <v>UN</v>
          </cell>
          <cell r="AO604" t="str">
            <v>***</v>
          </cell>
          <cell r="AP604" t="str">
            <v>zzzzzz</v>
          </cell>
          <cell r="AQ604" t="b">
            <v>0</v>
          </cell>
          <cell r="AR604" t="b">
            <v>0</v>
          </cell>
          <cell r="AS604">
            <v>1</v>
          </cell>
          <cell r="AT604">
            <v>0</v>
          </cell>
          <cell r="AU604">
            <v>1</v>
          </cell>
          <cell r="AV604">
            <v>0</v>
          </cell>
          <cell r="AW604" t="b">
            <v>0</v>
          </cell>
          <cell r="AX604" t="str">
            <v/>
          </cell>
          <cell r="AY604" t="b">
            <v>0</v>
          </cell>
          <cell r="AZ604" t="b">
            <v>0</v>
          </cell>
          <cell r="BA604">
            <v>0</v>
          </cell>
          <cell r="BB604">
            <v>120</v>
          </cell>
          <cell r="BC604">
            <v>90</v>
          </cell>
          <cell r="BD604" t="str">
            <v>LIB</v>
          </cell>
          <cell r="BE604" t="str">
            <v>LIB</v>
          </cell>
          <cell r="BF604">
            <v>1</v>
          </cell>
          <cell r="BG604">
            <v>0</v>
          </cell>
          <cell r="BH604" t="str">
            <v/>
          </cell>
          <cell r="BI604" t="str">
            <v/>
          </cell>
          <cell r="BJ604" t="str">
            <v/>
          </cell>
          <cell r="BK604" t="str">
            <v/>
          </cell>
          <cell r="BL604">
            <v>140</v>
          </cell>
          <cell r="BM604">
            <v>511</v>
          </cell>
          <cell r="BN604">
            <v>190</v>
          </cell>
          <cell r="BO604">
            <v>1978</v>
          </cell>
          <cell r="BP604">
            <v>0</v>
          </cell>
          <cell r="BQ604">
            <v>2819</v>
          </cell>
        </row>
        <row r="605">
          <cell r="A605" t="str">
            <v>298010040502</v>
          </cell>
          <cell r="B605" t="str">
            <v>F2-PPD</v>
          </cell>
          <cell r="C605" t="str">
            <v/>
          </cell>
          <cell r="D605" t="str">
            <v>FR Pasta pollo D F2 GY</v>
          </cell>
          <cell r="E605" t="str">
            <v>F2-PPD</v>
          </cell>
          <cell r="F605" t="str">
            <v>SC</v>
          </cell>
          <cell r="G605" t="str">
            <v>UN</v>
          </cell>
          <cell r="H605" t="str">
            <v>04</v>
          </cell>
          <cell r="I605" t="b">
            <v>1</v>
          </cell>
          <cell r="J605" t="b">
            <v>1</v>
          </cell>
          <cell r="K605" t="b">
            <v>0</v>
          </cell>
          <cell r="L605" t="str">
            <v>Compra</v>
          </cell>
          <cell r="M605" t="str">
            <v>N</v>
          </cell>
          <cell r="N605" t="b">
            <v>0</v>
          </cell>
          <cell r="O605">
            <v>0</v>
          </cell>
          <cell r="P605" t="b">
            <v>0</v>
          </cell>
          <cell r="Q605" t="str">
            <v>INTERNO</v>
          </cell>
          <cell r="R605">
            <v>0</v>
          </cell>
          <cell r="S605" t="str">
            <v/>
          </cell>
          <cell r="T605">
            <v>0</v>
          </cell>
          <cell r="U605" t="str">
            <v/>
          </cell>
          <cell r="V605">
            <v>0</v>
          </cell>
          <cell r="W605" t="str">
            <v/>
          </cell>
          <cell r="X605">
            <v>0</v>
          </cell>
          <cell r="Y605" t="str">
            <v/>
          </cell>
          <cell r="Z605" t="str">
            <v/>
          </cell>
          <cell r="AA605" t="str">
            <v>Fracc</v>
          </cell>
          <cell r="AB605">
            <v>0</v>
          </cell>
          <cell r="AC605" t="str">
            <v/>
          </cell>
          <cell r="AD605" t="str">
            <v/>
          </cell>
          <cell r="AE605" t="str">
            <v/>
          </cell>
          <cell r="AF605" t="str">
            <v/>
          </cell>
          <cell r="AG605">
            <v>0</v>
          </cell>
          <cell r="AH605" t="str">
            <v>N-EST</v>
          </cell>
          <cell r="AI605">
            <v>0</v>
          </cell>
          <cell r="AJ605" t="str">
            <v/>
          </cell>
          <cell r="AK605" t="str">
            <v/>
          </cell>
          <cell r="AM605">
            <v>0</v>
          </cell>
          <cell r="AN605" t="str">
            <v>UN</v>
          </cell>
          <cell r="AO605" t="str">
            <v>***</v>
          </cell>
          <cell r="AP605" t="str">
            <v>zzzzzz</v>
          </cell>
          <cell r="AQ605" t="b">
            <v>0</v>
          </cell>
          <cell r="AR605" t="b">
            <v>0</v>
          </cell>
          <cell r="AS605">
            <v>1</v>
          </cell>
          <cell r="AT605">
            <v>0</v>
          </cell>
          <cell r="AU605">
            <v>1</v>
          </cell>
          <cell r="AV605">
            <v>0</v>
          </cell>
          <cell r="AW605" t="b">
            <v>0</v>
          </cell>
          <cell r="AX605" t="str">
            <v/>
          </cell>
          <cell r="AY605" t="b">
            <v>0</v>
          </cell>
          <cell r="AZ605" t="b">
            <v>0</v>
          </cell>
          <cell r="BA605">
            <v>0</v>
          </cell>
          <cell r="BB605">
            <v>120</v>
          </cell>
          <cell r="BC605">
            <v>90</v>
          </cell>
          <cell r="BD605" t="str">
            <v>LIB</v>
          </cell>
          <cell r="BE605" t="str">
            <v>LIB</v>
          </cell>
          <cell r="BF605">
            <v>1</v>
          </cell>
          <cell r="BG605">
            <v>0</v>
          </cell>
          <cell r="BH605" t="str">
            <v/>
          </cell>
          <cell r="BI605" t="str">
            <v/>
          </cell>
          <cell r="BJ605" t="str">
            <v/>
          </cell>
          <cell r="BK605" t="str">
            <v/>
          </cell>
          <cell r="BL605">
            <v>140</v>
          </cell>
          <cell r="BM605">
            <v>511</v>
          </cell>
          <cell r="BN605">
            <v>190</v>
          </cell>
          <cell r="BO605">
            <v>1978</v>
          </cell>
          <cell r="BP605">
            <v>0</v>
          </cell>
          <cell r="BQ605">
            <v>2819</v>
          </cell>
        </row>
        <row r="606">
          <cell r="A606" t="str">
            <v>298010040503</v>
          </cell>
          <cell r="B606" t="str">
            <v>F3-PPD</v>
          </cell>
          <cell r="C606" t="str">
            <v/>
          </cell>
          <cell r="D606" t="str">
            <v>FR Pasta pollo D F3 GY</v>
          </cell>
          <cell r="E606" t="str">
            <v>F3-PPD</v>
          </cell>
          <cell r="F606" t="str">
            <v>SC</v>
          </cell>
          <cell r="G606" t="str">
            <v>UN</v>
          </cell>
          <cell r="H606" t="str">
            <v>04</v>
          </cell>
          <cell r="I606" t="b">
            <v>1</v>
          </cell>
          <cell r="J606" t="b">
            <v>1</v>
          </cell>
          <cell r="K606" t="b">
            <v>0</v>
          </cell>
          <cell r="L606" t="str">
            <v>Compra</v>
          </cell>
          <cell r="M606" t="str">
            <v>N</v>
          </cell>
          <cell r="N606" t="b">
            <v>0</v>
          </cell>
          <cell r="O606">
            <v>0</v>
          </cell>
          <cell r="P606" t="b">
            <v>0</v>
          </cell>
          <cell r="Q606" t="str">
            <v>INTERNO</v>
          </cell>
          <cell r="R606">
            <v>0</v>
          </cell>
          <cell r="S606" t="str">
            <v/>
          </cell>
          <cell r="T606">
            <v>0</v>
          </cell>
          <cell r="U606" t="str">
            <v/>
          </cell>
          <cell r="V606">
            <v>0</v>
          </cell>
          <cell r="W606" t="str">
            <v/>
          </cell>
          <cell r="X606">
            <v>0</v>
          </cell>
          <cell r="Y606" t="str">
            <v/>
          </cell>
          <cell r="Z606" t="str">
            <v/>
          </cell>
          <cell r="AA606" t="str">
            <v>Fracc</v>
          </cell>
          <cell r="AB606">
            <v>0</v>
          </cell>
          <cell r="AC606" t="str">
            <v/>
          </cell>
          <cell r="AD606" t="str">
            <v/>
          </cell>
          <cell r="AE606" t="str">
            <v/>
          </cell>
          <cell r="AF606" t="str">
            <v/>
          </cell>
          <cell r="AG606">
            <v>0</v>
          </cell>
          <cell r="AH606" t="str">
            <v>N-EST</v>
          </cell>
          <cell r="AI606">
            <v>0</v>
          </cell>
          <cell r="AJ606" t="str">
            <v/>
          </cell>
          <cell r="AK606" t="str">
            <v/>
          </cell>
          <cell r="AM606">
            <v>0</v>
          </cell>
          <cell r="AN606" t="str">
            <v>UN</v>
          </cell>
          <cell r="AO606" t="str">
            <v>***</v>
          </cell>
          <cell r="AP606" t="str">
            <v>zzzzzz</v>
          </cell>
          <cell r="AQ606" t="b">
            <v>0</v>
          </cell>
          <cell r="AR606" t="b">
            <v>0</v>
          </cell>
          <cell r="AS606">
            <v>1</v>
          </cell>
          <cell r="AT606">
            <v>0</v>
          </cell>
          <cell r="AU606">
            <v>1</v>
          </cell>
          <cell r="AV606">
            <v>0</v>
          </cell>
          <cell r="AW606" t="b">
            <v>0</v>
          </cell>
          <cell r="AX606" t="str">
            <v/>
          </cell>
          <cell r="AY606" t="b">
            <v>0</v>
          </cell>
          <cell r="AZ606" t="b">
            <v>0</v>
          </cell>
          <cell r="BA606">
            <v>0</v>
          </cell>
          <cell r="BB606">
            <v>120</v>
          </cell>
          <cell r="BC606">
            <v>90</v>
          </cell>
          <cell r="BD606" t="str">
            <v>LIB</v>
          </cell>
          <cell r="BE606" t="str">
            <v>LIB</v>
          </cell>
          <cell r="BF606">
            <v>1</v>
          </cell>
          <cell r="BG606">
            <v>0</v>
          </cell>
          <cell r="BH606" t="str">
            <v/>
          </cell>
          <cell r="BI606" t="str">
            <v/>
          </cell>
          <cell r="BJ606" t="str">
            <v/>
          </cell>
          <cell r="BK606" t="str">
            <v/>
          </cell>
          <cell r="BL606">
            <v>140</v>
          </cell>
          <cell r="BM606">
            <v>511</v>
          </cell>
          <cell r="BN606">
            <v>190</v>
          </cell>
          <cell r="BO606">
            <v>1978</v>
          </cell>
          <cell r="BP606">
            <v>0</v>
          </cell>
          <cell r="BQ606">
            <v>2819</v>
          </cell>
        </row>
        <row r="607">
          <cell r="A607" t="str">
            <v>298010040504</v>
          </cell>
          <cell r="B607" t="str">
            <v>F4-PPD</v>
          </cell>
          <cell r="C607" t="str">
            <v/>
          </cell>
          <cell r="D607" t="str">
            <v>FR Pasta pollo D F4 GY</v>
          </cell>
          <cell r="E607" t="str">
            <v>F4-PPD</v>
          </cell>
          <cell r="F607" t="str">
            <v>SC</v>
          </cell>
          <cell r="G607" t="str">
            <v>UN</v>
          </cell>
          <cell r="H607" t="str">
            <v>04</v>
          </cell>
          <cell r="I607" t="b">
            <v>1</v>
          </cell>
          <cell r="J607" t="b">
            <v>1</v>
          </cell>
          <cell r="K607" t="b">
            <v>0</v>
          </cell>
          <cell r="L607" t="str">
            <v>Compra</v>
          </cell>
          <cell r="M607" t="str">
            <v>N</v>
          </cell>
          <cell r="N607" t="b">
            <v>0</v>
          </cell>
          <cell r="O607">
            <v>0</v>
          </cell>
          <cell r="P607" t="b">
            <v>0</v>
          </cell>
          <cell r="Q607" t="str">
            <v>INTERNO</v>
          </cell>
          <cell r="R607">
            <v>0</v>
          </cell>
          <cell r="S607" t="str">
            <v/>
          </cell>
          <cell r="T607">
            <v>0</v>
          </cell>
          <cell r="U607" t="str">
            <v/>
          </cell>
          <cell r="V607">
            <v>0</v>
          </cell>
          <cell r="W607" t="str">
            <v/>
          </cell>
          <cell r="X607">
            <v>0</v>
          </cell>
          <cell r="Y607" t="str">
            <v/>
          </cell>
          <cell r="Z607" t="str">
            <v/>
          </cell>
          <cell r="AA607" t="str">
            <v>Fracc</v>
          </cell>
          <cell r="AB607">
            <v>0</v>
          </cell>
          <cell r="AC607" t="str">
            <v/>
          </cell>
          <cell r="AD607" t="str">
            <v/>
          </cell>
          <cell r="AE607" t="str">
            <v/>
          </cell>
          <cell r="AF607" t="str">
            <v/>
          </cell>
          <cell r="AG607">
            <v>0</v>
          </cell>
          <cell r="AH607" t="str">
            <v>N-EST</v>
          </cell>
          <cell r="AI607">
            <v>0</v>
          </cell>
          <cell r="AJ607" t="str">
            <v/>
          </cell>
          <cell r="AK607" t="str">
            <v/>
          </cell>
          <cell r="AM607">
            <v>0</v>
          </cell>
          <cell r="AN607" t="str">
            <v>UN</v>
          </cell>
          <cell r="AO607" t="str">
            <v>***</v>
          </cell>
          <cell r="AP607" t="str">
            <v>zzzzzz</v>
          </cell>
          <cell r="AQ607" t="b">
            <v>0</v>
          </cell>
          <cell r="AR607" t="b">
            <v>0</v>
          </cell>
          <cell r="AS607">
            <v>1</v>
          </cell>
          <cell r="AT607">
            <v>0</v>
          </cell>
          <cell r="AU607">
            <v>1</v>
          </cell>
          <cell r="AV607">
            <v>0</v>
          </cell>
          <cell r="AW607" t="b">
            <v>0</v>
          </cell>
          <cell r="AX607" t="str">
            <v/>
          </cell>
          <cell r="AY607" t="b">
            <v>0</v>
          </cell>
          <cell r="AZ607" t="b">
            <v>0</v>
          </cell>
          <cell r="BA607">
            <v>0</v>
          </cell>
          <cell r="BB607">
            <v>120</v>
          </cell>
          <cell r="BC607">
            <v>90</v>
          </cell>
          <cell r="BD607" t="str">
            <v>LIB</v>
          </cell>
          <cell r="BE607" t="str">
            <v>LIB</v>
          </cell>
          <cell r="BF607">
            <v>1</v>
          </cell>
          <cell r="BG607">
            <v>0</v>
          </cell>
          <cell r="BH607" t="str">
            <v/>
          </cell>
          <cell r="BI607" t="str">
            <v/>
          </cell>
          <cell r="BJ607" t="str">
            <v/>
          </cell>
          <cell r="BK607" t="str">
            <v/>
          </cell>
          <cell r="BL607">
            <v>140</v>
          </cell>
          <cell r="BM607">
            <v>511</v>
          </cell>
          <cell r="BN607">
            <v>190</v>
          </cell>
          <cell r="BO607">
            <v>1978</v>
          </cell>
          <cell r="BP607">
            <v>0</v>
          </cell>
          <cell r="BQ607">
            <v>2819</v>
          </cell>
        </row>
        <row r="608">
          <cell r="A608" t="str">
            <v>298010040505</v>
          </cell>
          <cell r="B608" t="str">
            <v>F5-PPD</v>
          </cell>
          <cell r="C608" t="str">
            <v/>
          </cell>
          <cell r="D608" t="str">
            <v>FR Pasta pollo D F5 GY</v>
          </cell>
          <cell r="E608" t="str">
            <v>F5-PPD</v>
          </cell>
          <cell r="F608" t="str">
            <v>SC</v>
          </cell>
          <cell r="G608" t="str">
            <v>UN</v>
          </cell>
          <cell r="H608" t="str">
            <v>04</v>
          </cell>
          <cell r="I608" t="b">
            <v>1</v>
          </cell>
          <cell r="J608" t="b">
            <v>1</v>
          </cell>
          <cell r="K608" t="b">
            <v>0</v>
          </cell>
          <cell r="L608" t="str">
            <v>Compra</v>
          </cell>
          <cell r="M608" t="str">
            <v>N</v>
          </cell>
          <cell r="N608" t="b">
            <v>0</v>
          </cell>
          <cell r="O608">
            <v>0</v>
          </cell>
          <cell r="P608" t="b">
            <v>0</v>
          </cell>
          <cell r="Q608" t="str">
            <v>INTERNO</v>
          </cell>
          <cell r="R608">
            <v>0</v>
          </cell>
          <cell r="S608" t="str">
            <v/>
          </cell>
          <cell r="T608">
            <v>0</v>
          </cell>
          <cell r="U608" t="str">
            <v/>
          </cell>
          <cell r="V608">
            <v>0</v>
          </cell>
          <cell r="W608" t="str">
            <v/>
          </cell>
          <cell r="X608">
            <v>0</v>
          </cell>
          <cell r="Y608" t="str">
            <v/>
          </cell>
          <cell r="Z608" t="str">
            <v/>
          </cell>
          <cell r="AA608" t="str">
            <v>Fracc</v>
          </cell>
          <cell r="AB608">
            <v>0</v>
          </cell>
          <cell r="AC608" t="str">
            <v/>
          </cell>
          <cell r="AD608" t="str">
            <v/>
          </cell>
          <cell r="AE608" t="str">
            <v/>
          </cell>
          <cell r="AF608" t="str">
            <v/>
          </cell>
          <cell r="AG608">
            <v>0</v>
          </cell>
          <cell r="AH608" t="str">
            <v>N-EST</v>
          </cell>
          <cell r="AI608">
            <v>0</v>
          </cell>
          <cell r="AJ608" t="str">
            <v/>
          </cell>
          <cell r="AK608" t="str">
            <v/>
          </cell>
          <cell r="AM608">
            <v>0</v>
          </cell>
          <cell r="AN608" t="str">
            <v>UN</v>
          </cell>
          <cell r="AO608" t="str">
            <v>***</v>
          </cell>
          <cell r="AP608" t="str">
            <v>zzzzzz</v>
          </cell>
          <cell r="AQ608" t="b">
            <v>0</v>
          </cell>
          <cell r="AR608" t="b">
            <v>0</v>
          </cell>
          <cell r="AS608">
            <v>1</v>
          </cell>
          <cell r="AT608">
            <v>0</v>
          </cell>
          <cell r="AU608">
            <v>1</v>
          </cell>
          <cell r="AV608">
            <v>0</v>
          </cell>
          <cell r="AW608" t="b">
            <v>0</v>
          </cell>
          <cell r="AX608" t="str">
            <v/>
          </cell>
          <cell r="AY608" t="b">
            <v>0</v>
          </cell>
          <cell r="AZ608" t="b">
            <v>0</v>
          </cell>
          <cell r="BA608">
            <v>0</v>
          </cell>
          <cell r="BB608">
            <v>120</v>
          </cell>
          <cell r="BC608">
            <v>90</v>
          </cell>
          <cell r="BD608" t="str">
            <v>LIB</v>
          </cell>
          <cell r="BE608" t="str">
            <v>LIB</v>
          </cell>
          <cell r="BF608">
            <v>1</v>
          </cell>
          <cell r="BG608">
            <v>0</v>
          </cell>
          <cell r="BH608" t="str">
            <v/>
          </cell>
          <cell r="BI608" t="str">
            <v/>
          </cell>
          <cell r="BJ608" t="str">
            <v/>
          </cell>
          <cell r="BK608" t="str">
            <v/>
          </cell>
          <cell r="BL608">
            <v>140</v>
          </cell>
          <cell r="BM608">
            <v>511</v>
          </cell>
          <cell r="BN608">
            <v>190</v>
          </cell>
          <cell r="BO608">
            <v>1978</v>
          </cell>
          <cell r="BP608">
            <v>0</v>
          </cell>
          <cell r="BQ608">
            <v>2819</v>
          </cell>
        </row>
        <row r="609">
          <cell r="A609" t="str">
            <v>298010040506</v>
          </cell>
          <cell r="B609" t="str">
            <v>F6-PPD</v>
          </cell>
          <cell r="C609" t="str">
            <v/>
          </cell>
          <cell r="D609" t="str">
            <v>FR Pasta pollo D F6 GY</v>
          </cell>
          <cell r="E609" t="str">
            <v>F6-PPD</v>
          </cell>
          <cell r="F609" t="str">
            <v>SC</v>
          </cell>
          <cell r="G609" t="str">
            <v>UN</v>
          </cell>
          <cell r="H609" t="str">
            <v>04</v>
          </cell>
          <cell r="I609" t="b">
            <v>1</v>
          </cell>
          <cell r="J609" t="b">
            <v>1</v>
          </cell>
          <cell r="K609" t="b">
            <v>0</v>
          </cell>
          <cell r="L609" t="str">
            <v>Compra</v>
          </cell>
          <cell r="M609" t="str">
            <v>N</v>
          </cell>
          <cell r="N609" t="b">
            <v>0</v>
          </cell>
          <cell r="O609">
            <v>0</v>
          </cell>
          <cell r="P609" t="b">
            <v>0</v>
          </cell>
          <cell r="Q609" t="str">
            <v>INTERNO</v>
          </cell>
          <cell r="R609">
            <v>0</v>
          </cell>
          <cell r="S609" t="str">
            <v/>
          </cell>
          <cell r="T609">
            <v>0</v>
          </cell>
          <cell r="U609" t="str">
            <v/>
          </cell>
          <cell r="V609">
            <v>0</v>
          </cell>
          <cell r="W609" t="str">
            <v/>
          </cell>
          <cell r="X609">
            <v>0</v>
          </cell>
          <cell r="Y609" t="str">
            <v/>
          </cell>
          <cell r="Z609" t="str">
            <v/>
          </cell>
          <cell r="AA609" t="str">
            <v>Fracc</v>
          </cell>
          <cell r="AB609">
            <v>0</v>
          </cell>
          <cell r="AC609" t="str">
            <v/>
          </cell>
          <cell r="AD609" t="str">
            <v/>
          </cell>
          <cell r="AE609" t="str">
            <v/>
          </cell>
          <cell r="AF609" t="str">
            <v/>
          </cell>
          <cell r="AG609">
            <v>0</v>
          </cell>
          <cell r="AH609" t="str">
            <v>N-EST</v>
          </cell>
          <cell r="AI609">
            <v>0</v>
          </cell>
          <cell r="AJ609" t="str">
            <v/>
          </cell>
          <cell r="AK609" t="str">
            <v/>
          </cell>
          <cell r="AM609">
            <v>0</v>
          </cell>
          <cell r="AN609" t="str">
            <v>UN</v>
          </cell>
          <cell r="AO609" t="str">
            <v>***</v>
          </cell>
          <cell r="AP609" t="str">
            <v>zzzzzz</v>
          </cell>
          <cell r="AQ609" t="b">
            <v>0</v>
          </cell>
          <cell r="AR609" t="b">
            <v>0</v>
          </cell>
          <cell r="AS609">
            <v>1</v>
          </cell>
          <cell r="AT609">
            <v>0</v>
          </cell>
          <cell r="AU609">
            <v>1</v>
          </cell>
          <cell r="AV609">
            <v>0</v>
          </cell>
          <cell r="AW609" t="b">
            <v>0</v>
          </cell>
          <cell r="AX609" t="str">
            <v/>
          </cell>
          <cell r="AY609" t="b">
            <v>0</v>
          </cell>
          <cell r="AZ609" t="b">
            <v>0</v>
          </cell>
          <cell r="BA609">
            <v>0</v>
          </cell>
          <cell r="BB609">
            <v>120</v>
          </cell>
          <cell r="BC609">
            <v>90</v>
          </cell>
          <cell r="BD609" t="str">
            <v>LIB</v>
          </cell>
          <cell r="BE609" t="str">
            <v>LIB</v>
          </cell>
          <cell r="BF609">
            <v>1</v>
          </cell>
          <cell r="BG609">
            <v>0</v>
          </cell>
          <cell r="BH609" t="str">
            <v/>
          </cell>
          <cell r="BI609" t="str">
            <v/>
          </cell>
          <cell r="BJ609" t="str">
            <v/>
          </cell>
          <cell r="BK609" t="str">
            <v/>
          </cell>
          <cell r="BL609">
            <v>140</v>
          </cell>
          <cell r="BM609">
            <v>511</v>
          </cell>
          <cell r="BN609">
            <v>190</v>
          </cell>
          <cell r="BO609">
            <v>1978</v>
          </cell>
          <cell r="BP609">
            <v>0</v>
          </cell>
          <cell r="BQ609">
            <v>2819</v>
          </cell>
        </row>
        <row r="610">
          <cell r="A610" t="str">
            <v>298010050100</v>
          </cell>
          <cell r="B610" t="str">
            <v>CO-01</v>
          </cell>
          <cell r="C610" t="str">
            <v/>
          </cell>
          <cell r="D610" t="str">
            <v>FR Pure de papas GY</v>
          </cell>
          <cell r="E610" t="str">
            <v>CO-01</v>
          </cell>
          <cell r="F610" t="str">
            <v>SC</v>
          </cell>
          <cell r="G610" t="str">
            <v>UN</v>
          </cell>
          <cell r="H610" t="str">
            <v>04</v>
          </cell>
          <cell r="I610" t="b">
            <v>1</v>
          </cell>
          <cell r="J610" t="b">
            <v>1</v>
          </cell>
          <cell r="K610" t="b">
            <v>0</v>
          </cell>
          <cell r="L610" t="str">
            <v>Compra</v>
          </cell>
          <cell r="M610" t="str">
            <v>N</v>
          </cell>
          <cell r="N610" t="b">
            <v>0</v>
          </cell>
          <cell r="O610">
            <v>0</v>
          </cell>
          <cell r="P610" t="b">
            <v>0</v>
          </cell>
          <cell r="Q610" t="str">
            <v>INTERNO</v>
          </cell>
          <cell r="R610">
            <v>0</v>
          </cell>
          <cell r="S610" t="str">
            <v/>
          </cell>
          <cell r="T610">
            <v>0</v>
          </cell>
          <cell r="U610" t="str">
            <v/>
          </cell>
          <cell r="V610">
            <v>0</v>
          </cell>
          <cell r="W610" t="str">
            <v/>
          </cell>
          <cell r="X610">
            <v>0</v>
          </cell>
          <cell r="Y610" t="str">
            <v/>
          </cell>
          <cell r="Z610" t="str">
            <v/>
          </cell>
          <cell r="AA610" t="str">
            <v>Fracc</v>
          </cell>
          <cell r="AB610">
            <v>0</v>
          </cell>
          <cell r="AC610" t="str">
            <v/>
          </cell>
          <cell r="AD610" t="str">
            <v/>
          </cell>
          <cell r="AE610" t="str">
            <v/>
          </cell>
          <cell r="AF610" t="str">
            <v/>
          </cell>
          <cell r="AG610">
            <v>0</v>
          </cell>
          <cell r="AH610" t="str">
            <v>N-EST</v>
          </cell>
          <cell r="AI610">
            <v>0</v>
          </cell>
          <cell r="AJ610" t="str">
            <v/>
          </cell>
          <cell r="AK610" t="str">
            <v/>
          </cell>
          <cell r="AM610">
            <v>0</v>
          </cell>
          <cell r="AN610" t="str">
            <v>UN</v>
          </cell>
          <cell r="AO610" t="str">
            <v>***</v>
          </cell>
          <cell r="AP610" t="str">
            <v>zzzzzz</v>
          </cell>
          <cell r="AQ610" t="b">
            <v>0</v>
          </cell>
          <cell r="AR610" t="b">
            <v>0</v>
          </cell>
          <cell r="AS610">
            <v>1</v>
          </cell>
          <cell r="AT610">
            <v>0</v>
          </cell>
          <cell r="AU610">
            <v>1</v>
          </cell>
          <cell r="AV610">
            <v>0</v>
          </cell>
          <cell r="AW610" t="b">
            <v>0</v>
          </cell>
          <cell r="AX610" t="str">
            <v/>
          </cell>
          <cell r="AY610" t="b">
            <v>0</v>
          </cell>
          <cell r="AZ610" t="b">
            <v>0</v>
          </cell>
          <cell r="BA610">
            <v>0</v>
          </cell>
          <cell r="BB610">
            <v>120</v>
          </cell>
          <cell r="BC610">
            <v>90</v>
          </cell>
          <cell r="BD610" t="str">
            <v>LIB</v>
          </cell>
          <cell r="BE610" t="str">
            <v>LIB</v>
          </cell>
          <cell r="BF610">
            <v>1</v>
          </cell>
          <cell r="BG610">
            <v>0</v>
          </cell>
          <cell r="BH610" t="str">
            <v/>
          </cell>
          <cell r="BI610" t="str">
            <v/>
          </cell>
          <cell r="BJ610" t="str">
            <v/>
          </cell>
          <cell r="BK610" t="str">
            <v/>
          </cell>
          <cell r="BL610">
            <v>140</v>
          </cell>
          <cell r="BM610">
            <v>511</v>
          </cell>
          <cell r="BN610">
            <v>190</v>
          </cell>
          <cell r="BO610">
            <v>1978</v>
          </cell>
          <cell r="BP610">
            <v>0</v>
          </cell>
          <cell r="BQ610">
            <v>2819</v>
          </cell>
        </row>
        <row r="611">
          <cell r="A611" t="str">
            <v>298010050101</v>
          </cell>
          <cell r="B611" t="str">
            <v>F1-CO-01</v>
          </cell>
          <cell r="C611" t="str">
            <v/>
          </cell>
          <cell r="D611" t="str">
            <v>FR Pure de papas F1 GY</v>
          </cell>
          <cell r="E611" t="str">
            <v>F1-CO-01</v>
          </cell>
          <cell r="F611" t="str">
            <v>SC</v>
          </cell>
          <cell r="G611" t="str">
            <v>UN</v>
          </cell>
          <cell r="H611" t="str">
            <v>04</v>
          </cell>
          <cell r="I611" t="b">
            <v>1</v>
          </cell>
          <cell r="J611" t="b">
            <v>1</v>
          </cell>
          <cell r="K611" t="b">
            <v>0</v>
          </cell>
          <cell r="L611" t="str">
            <v>Compra</v>
          </cell>
          <cell r="M611" t="str">
            <v>N</v>
          </cell>
          <cell r="N611" t="b">
            <v>0</v>
          </cell>
          <cell r="O611">
            <v>0</v>
          </cell>
          <cell r="P611" t="b">
            <v>0</v>
          </cell>
          <cell r="Q611" t="str">
            <v>INTERNO</v>
          </cell>
          <cell r="R611">
            <v>0</v>
          </cell>
          <cell r="S611" t="str">
            <v/>
          </cell>
          <cell r="T611">
            <v>0</v>
          </cell>
          <cell r="U611" t="str">
            <v/>
          </cell>
          <cell r="V611">
            <v>0</v>
          </cell>
          <cell r="W611" t="str">
            <v/>
          </cell>
          <cell r="X611">
            <v>0</v>
          </cell>
          <cell r="Y611" t="str">
            <v/>
          </cell>
          <cell r="Z611" t="str">
            <v/>
          </cell>
          <cell r="AA611" t="str">
            <v>Fracc</v>
          </cell>
          <cell r="AB611">
            <v>0</v>
          </cell>
          <cell r="AC611" t="str">
            <v/>
          </cell>
          <cell r="AD611" t="str">
            <v/>
          </cell>
          <cell r="AE611" t="str">
            <v/>
          </cell>
          <cell r="AF611" t="str">
            <v/>
          </cell>
          <cell r="AG611">
            <v>0</v>
          </cell>
          <cell r="AH611" t="str">
            <v>N-EST</v>
          </cell>
          <cell r="AI611">
            <v>0</v>
          </cell>
          <cell r="AJ611" t="str">
            <v/>
          </cell>
          <cell r="AK611" t="str">
            <v/>
          </cell>
          <cell r="AM611">
            <v>0</v>
          </cell>
          <cell r="AN611" t="str">
            <v>UN</v>
          </cell>
          <cell r="AO611" t="str">
            <v>***</v>
          </cell>
          <cell r="AP611" t="str">
            <v>zzzzzz</v>
          </cell>
          <cell r="AQ611" t="b">
            <v>0</v>
          </cell>
          <cell r="AR611" t="b">
            <v>0</v>
          </cell>
          <cell r="AS611">
            <v>1</v>
          </cell>
          <cell r="AT611">
            <v>0</v>
          </cell>
          <cell r="AU611">
            <v>1</v>
          </cell>
          <cell r="AV611">
            <v>0</v>
          </cell>
          <cell r="AW611" t="b">
            <v>0</v>
          </cell>
          <cell r="AX611" t="str">
            <v/>
          </cell>
          <cell r="AY611" t="b">
            <v>0</v>
          </cell>
          <cell r="AZ611" t="b">
            <v>0</v>
          </cell>
          <cell r="BA611">
            <v>0</v>
          </cell>
          <cell r="BB611">
            <v>120</v>
          </cell>
          <cell r="BC611">
            <v>90</v>
          </cell>
          <cell r="BD611" t="str">
            <v>LIB</v>
          </cell>
          <cell r="BE611" t="str">
            <v>LIB</v>
          </cell>
          <cell r="BF611">
            <v>1</v>
          </cell>
          <cell r="BG611">
            <v>0</v>
          </cell>
          <cell r="BH611" t="str">
            <v/>
          </cell>
          <cell r="BI611" t="str">
            <v/>
          </cell>
          <cell r="BJ611" t="str">
            <v/>
          </cell>
          <cell r="BK611" t="str">
            <v/>
          </cell>
          <cell r="BL611">
            <v>140</v>
          </cell>
          <cell r="BM611">
            <v>511</v>
          </cell>
          <cell r="BN611">
            <v>190</v>
          </cell>
          <cell r="BO611">
            <v>1978</v>
          </cell>
          <cell r="BP611">
            <v>0</v>
          </cell>
          <cell r="BQ611">
            <v>2819</v>
          </cell>
        </row>
        <row r="612">
          <cell r="A612" t="str">
            <v>298010050110</v>
          </cell>
          <cell r="B612" t="str">
            <v>TO-PA-01</v>
          </cell>
          <cell r="C612" t="str">
            <v/>
          </cell>
          <cell r="D612" t="str">
            <v>FR Pasta papa GY</v>
          </cell>
          <cell r="E612" t="str">
            <v>TO-PA-01</v>
          </cell>
          <cell r="F612" t="str">
            <v>SC</v>
          </cell>
          <cell r="G612" t="str">
            <v>UN</v>
          </cell>
          <cell r="H612" t="str">
            <v>04</v>
          </cell>
          <cell r="I612" t="b">
            <v>1</v>
          </cell>
          <cell r="J612" t="b">
            <v>1</v>
          </cell>
          <cell r="K612" t="b">
            <v>0</v>
          </cell>
          <cell r="L612" t="str">
            <v>Compra</v>
          </cell>
          <cell r="M612" t="str">
            <v>N</v>
          </cell>
          <cell r="N612" t="b">
            <v>0</v>
          </cell>
          <cell r="O612">
            <v>0</v>
          </cell>
          <cell r="P612" t="b">
            <v>0</v>
          </cell>
          <cell r="Q612" t="str">
            <v>INTERNO</v>
          </cell>
          <cell r="R612">
            <v>0</v>
          </cell>
          <cell r="S612" t="str">
            <v/>
          </cell>
          <cell r="T612">
            <v>0</v>
          </cell>
          <cell r="U612" t="str">
            <v/>
          </cell>
          <cell r="V612">
            <v>0</v>
          </cell>
          <cell r="W612" t="str">
            <v/>
          </cell>
          <cell r="X612">
            <v>0</v>
          </cell>
          <cell r="Y612" t="str">
            <v/>
          </cell>
          <cell r="Z612" t="str">
            <v/>
          </cell>
          <cell r="AA612" t="str">
            <v>Fracc</v>
          </cell>
          <cell r="AB612">
            <v>0</v>
          </cell>
          <cell r="AC612" t="str">
            <v/>
          </cell>
          <cell r="AD612" t="str">
            <v/>
          </cell>
          <cell r="AE612" t="str">
            <v/>
          </cell>
          <cell r="AF612" t="str">
            <v/>
          </cell>
          <cell r="AG612">
            <v>0</v>
          </cell>
          <cell r="AH612" t="str">
            <v>N-EST</v>
          </cell>
          <cell r="AI612">
            <v>0</v>
          </cell>
          <cell r="AJ612" t="str">
            <v/>
          </cell>
          <cell r="AK612" t="str">
            <v/>
          </cell>
          <cell r="AM612">
            <v>0</v>
          </cell>
          <cell r="AN612" t="str">
            <v>UN</v>
          </cell>
          <cell r="AO612" t="str">
            <v>***</v>
          </cell>
          <cell r="AP612" t="str">
            <v>zzzzzz</v>
          </cell>
          <cell r="AQ612" t="b">
            <v>0</v>
          </cell>
          <cell r="AR612" t="b">
            <v>0</v>
          </cell>
          <cell r="AS612">
            <v>1</v>
          </cell>
          <cell r="AT612">
            <v>0</v>
          </cell>
          <cell r="AU612">
            <v>1</v>
          </cell>
          <cell r="AV612">
            <v>0</v>
          </cell>
          <cell r="AW612" t="b">
            <v>0</v>
          </cell>
          <cell r="AX612" t="str">
            <v/>
          </cell>
          <cell r="AY612" t="b">
            <v>0</v>
          </cell>
          <cell r="AZ612" t="b">
            <v>0</v>
          </cell>
          <cell r="BA612">
            <v>0</v>
          </cell>
          <cell r="BB612">
            <v>120</v>
          </cell>
          <cell r="BC612">
            <v>90</v>
          </cell>
          <cell r="BD612" t="str">
            <v>LIB</v>
          </cell>
          <cell r="BE612" t="str">
            <v>LIB</v>
          </cell>
          <cell r="BF612">
            <v>1</v>
          </cell>
          <cell r="BG612">
            <v>0</v>
          </cell>
          <cell r="BH612" t="str">
            <v/>
          </cell>
          <cell r="BI612" t="str">
            <v/>
          </cell>
          <cell r="BJ612" t="str">
            <v/>
          </cell>
          <cell r="BK612" t="str">
            <v/>
          </cell>
          <cell r="BL612">
            <v>140</v>
          </cell>
          <cell r="BM612">
            <v>511</v>
          </cell>
          <cell r="BN612">
            <v>190</v>
          </cell>
          <cell r="BO612">
            <v>1978</v>
          </cell>
          <cell r="BP612">
            <v>0</v>
          </cell>
          <cell r="BQ612">
            <v>2819</v>
          </cell>
        </row>
        <row r="613">
          <cell r="A613" t="str">
            <v>298010050111</v>
          </cell>
          <cell r="B613" t="str">
            <v>F1-TO-PA-01</v>
          </cell>
          <cell r="C613" t="str">
            <v/>
          </cell>
          <cell r="D613" t="str">
            <v>FR Pasta papa F1 GY</v>
          </cell>
          <cell r="E613" t="str">
            <v>F1-TO-PA-01</v>
          </cell>
          <cell r="F613" t="str">
            <v>SC</v>
          </cell>
          <cell r="G613" t="str">
            <v>UN</v>
          </cell>
          <cell r="H613" t="str">
            <v>04</v>
          </cell>
          <cell r="I613" t="b">
            <v>1</v>
          </cell>
          <cell r="J613" t="b">
            <v>1</v>
          </cell>
          <cell r="K613" t="b">
            <v>0</v>
          </cell>
          <cell r="L613" t="str">
            <v>Compra</v>
          </cell>
          <cell r="M613" t="str">
            <v>N</v>
          </cell>
          <cell r="N613" t="b">
            <v>0</v>
          </cell>
          <cell r="O613">
            <v>0</v>
          </cell>
          <cell r="P613" t="b">
            <v>0</v>
          </cell>
          <cell r="Q613" t="str">
            <v>INTERNO</v>
          </cell>
          <cell r="R613">
            <v>0</v>
          </cell>
          <cell r="S613" t="str">
            <v/>
          </cell>
          <cell r="T613">
            <v>0</v>
          </cell>
          <cell r="U613" t="str">
            <v/>
          </cell>
          <cell r="V613">
            <v>0</v>
          </cell>
          <cell r="W613" t="str">
            <v/>
          </cell>
          <cell r="X613">
            <v>0</v>
          </cell>
          <cell r="Y613" t="str">
            <v/>
          </cell>
          <cell r="Z613" t="str">
            <v/>
          </cell>
          <cell r="AA613" t="str">
            <v>Fracc</v>
          </cell>
          <cell r="AB613">
            <v>0</v>
          </cell>
          <cell r="AC613" t="str">
            <v/>
          </cell>
          <cell r="AD613" t="str">
            <v/>
          </cell>
          <cell r="AE613" t="str">
            <v/>
          </cell>
          <cell r="AF613" t="str">
            <v/>
          </cell>
          <cell r="AG613">
            <v>0</v>
          </cell>
          <cell r="AH613" t="str">
            <v>N-EST</v>
          </cell>
          <cell r="AI613">
            <v>0</v>
          </cell>
          <cell r="AJ613" t="str">
            <v/>
          </cell>
          <cell r="AK613" t="str">
            <v/>
          </cell>
          <cell r="AM613">
            <v>0</v>
          </cell>
          <cell r="AN613" t="str">
            <v>UN</v>
          </cell>
          <cell r="AO613" t="str">
            <v>***</v>
          </cell>
          <cell r="AP613" t="str">
            <v>zzzzzz</v>
          </cell>
          <cell r="AQ613" t="b">
            <v>0</v>
          </cell>
          <cell r="AR613" t="b">
            <v>0</v>
          </cell>
          <cell r="AS613">
            <v>1</v>
          </cell>
          <cell r="AT613">
            <v>0</v>
          </cell>
          <cell r="AU613">
            <v>1</v>
          </cell>
          <cell r="AV613">
            <v>0</v>
          </cell>
          <cell r="AW613" t="b">
            <v>0</v>
          </cell>
          <cell r="AX613" t="str">
            <v/>
          </cell>
          <cell r="AY613" t="b">
            <v>0</v>
          </cell>
          <cell r="AZ613" t="b">
            <v>0</v>
          </cell>
          <cell r="BA613">
            <v>0</v>
          </cell>
          <cell r="BB613">
            <v>120</v>
          </cell>
          <cell r="BC613">
            <v>90</v>
          </cell>
          <cell r="BD613" t="str">
            <v>LIB</v>
          </cell>
          <cell r="BE613" t="str">
            <v>LIB</v>
          </cell>
          <cell r="BF613">
            <v>1</v>
          </cell>
          <cell r="BG613">
            <v>0</v>
          </cell>
          <cell r="BH613" t="str">
            <v/>
          </cell>
          <cell r="BI613" t="str">
            <v/>
          </cell>
          <cell r="BJ613" t="str">
            <v/>
          </cell>
          <cell r="BK613" t="str">
            <v/>
          </cell>
          <cell r="BL613">
            <v>140</v>
          </cell>
          <cell r="BM613">
            <v>511</v>
          </cell>
          <cell r="BN613">
            <v>190</v>
          </cell>
          <cell r="BO613">
            <v>1978</v>
          </cell>
          <cell r="BP613">
            <v>0</v>
          </cell>
          <cell r="BQ613">
            <v>2819</v>
          </cell>
        </row>
        <row r="614">
          <cell r="A614" t="str">
            <v>298010050112</v>
          </cell>
          <cell r="B614" t="str">
            <v>F2-TO-PA-01</v>
          </cell>
          <cell r="C614" t="str">
            <v/>
          </cell>
          <cell r="D614" t="str">
            <v>FR Pasta papa F2 GY</v>
          </cell>
          <cell r="E614" t="str">
            <v>F2-TO-PA-01</v>
          </cell>
          <cell r="F614" t="str">
            <v>SC</v>
          </cell>
          <cell r="G614" t="str">
            <v>UN</v>
          </cell>
          <cell r="H614" t="str">
            <v>04</v>
          </cell>
          <cell r="I614" t="b">
            <v>1</v>
          </cell>
          <cell r="J614" t="b">
            <v>1</v>
          </cell>
          <cell r="K614" t="b">
            <v>0</v>
          </cell>
          <cell r="L614" t="str">
            <v>Compra</v>
          </cell>
          <cell r="M614" t="str">
            <v>N</v>
          </cell>
          <cell r="N614" t="b">
            <v>0</v>
          </cell>
          <cell r="O614">
            <v>0</v>
          </cell>
          <cell r="P614" t="b">
            <v>0</v>
          </cell>
          <cell r="Q614" t="str">
            <v>INTERNO</v>
          </cell>
          <cell r="R614">
            <v>0</v>
          </cell>
          <cell r="S614" t="str">
            <v/>
          </cell>
          <cell r="T614">
            <v>0</v>
          </cell>
          <cell r="U614" t="str">
            <v/>
          </cell>
          <cell r="V614">
            <v>0</v>
          </cell>
          <cell r="W614" t="str">
            <v/>
          </cell>
          <cell r="X614">
            <v>0</v>
          </cell>
          <cell r="Y614" t="str">
            <v/>
          </cell>
          <cell r="Z614" t="str">
            <v/>
          </cell>
          <cell r="AA614" t="str">
            <v>Fracc</v>
          </cell>
          <cell r="AB614">
            <v>0</v>
          </cell>
          <cell r="AC614" t="str">
            <v/>
          </cell>
          <cell r="AD614" t="str">
            <v/>
          </cell>
          <cell r="AE614" t="str">
            <v/>
          </cell>
          <cell r="AF614" t="str">
            <v/>
          </cell>
          <cell r="AG614">
            <v>0</v>
          </cell>
          <cell r="AH614" t="str">
            <v>N-EST</v>
          </cell>
          <cell r="AI614">
            <v>0</v>
          </cell>
          <cell r="AJ614" t="str">
            <v/>
          </cell>
          <cell r="AK614" t="str">
            <v/>
          </cell>
          <cell r="AM614">
            <v>0</v>
          </cell>
          <cell r="AN614" t="str">
            <v>UN</v>
          </cell>
          <cell r="AO614" t="str">
            <v>***</v>
          </cell>
          <cell r="AP614" t="str">
            <v>zzzzzz</v>
          </cell>
          <cell r="AQ614" t="b">
            <v>0</v>
          </cell>
          <cell r="AR614" t="b">
            <v>0</v>
          </cell>
          <cell r="AS614">
            <v>1</v>
          </cell>
          <cell r="AT614">
            <v>0</v>
          </cell>
          <cell r="AU614">
            <v>1</v>
          </cell>
          <cell r="AV614">
            <v>0</v>
          </cell>
          <cell r="AW614" t="b">
            <v>0</v>
          </cell>
          <cell r="AX614" t="str">
            <v/>
          </cell>
          <cell r="AY614" t="b">
            <v>0</v>
          </cell>
          <cell r="AZ614" t="b">
            <v>0</v>
          </cell>
          <cell r="BA614">
            <v>0</v>
          </cell>
          <cell r="BB614">
            <v>120</v>
          </cell>
          <cell r="BC614">
            <v>90</v>
          </cell>
          <cell r="BD614" t="str">
            <v>LIB</v>
          </cell>
          <cell r="BE614" t="str">
            <v>LIB</v>
          </cell>
          <cell r="BF614">
            <v>1</v>
          </cell>
          <cell r="BG614">
            <v>0</v>
          </cell>
          <cell r="BH614" t="str">
            <v/>
          </cell>
          <cell r="BI614" t="str">
            <v/>
          </cell>
          <cell r="BJ614" t="str">
            <v/>
          </cell>
          <cell r="BK614" t="str">
            <v/>
          </cell>
          <cell r="BL614">
            <v>140</v>
          </cell>
          <cell r="BM614">
            <v>511</v>
          </cell>
          <cell r="BN614">
            <v>190</v>
          </cell>
          <cell r="BO614">
            <v>1978</v>
          </cell>
          <cell r="BP614">
            <v>0</v>
          </cell>
          <cell r="BQ614">
            <v>2819</v>
          </cell>
        </row>
        <row r="615">
          <cell r="A615" t="str">
            <v>298010050113</v>
          </cell>
          <cell r="B615" t="str">
            <v>F3-TO-PA-01</v>
          </cell>
          <cell r="C615" t="str">
            <v/>
          </cell>
          <cell r="D615" t="str">
            <v>FR Pasta papa F3 GY</v>
          </cell>
          <cell r="E615" t="str">
            <v>F3-TO-PA-01</v>
          </cell>
          <cell r="F615" t="str">
            <v>SC</v>
          </cell>
          <cell r="G615" t="str">
            <v>UN</v>
          </cell>
          <cell r="H615" t="str">
            <v>04</v>
          </cell>
          <cell r="I615" t="b">
            <v>1</v>
          </cell>
          <cell r="J615" t="b">
            <v>1</v>
          </cell>
          <cell r="K615" t="b">
            <v>0</v>
          </cell>
          <cell r="L615" t="str">
            <v>Compra</v>
          </cell>
          <cell r="M615" t="str">
            <v>N</v>
          </cell>
          <cell r="N615" t="b">
            <v>0</v>
          </cell>
          <cell r="O615">
            <v>0</v>
          </cell>
          <cell r="P615" t="b">
            <v>0</v>
          </cell>
          <cell r="Q615" t="str">
            <v>INTERNO</v>
          </cell>
          <cell r="R615">
            <v>0</v>
          </cell>
          <cell r="S615" t="str">
            <v/>
          </cell>
          <cell r="T615">
            <v>0</v>
          </cell>
          <cell r="U615" t="str">
            <v/>
          </cell>
          <cell r="V615">
            <v>0</v>
          </cell>
          <cell r="W615" t="str">
            <v/>
          </cell>
          <cell r="X615">
            <v>0</v>
          </cell>
          <cell r="Y615" t="str">
            <v/>
          </cell>
          <cell r="Z615" t="str">
            <v/>
          </cell>
          <cell r="AA615" t="str">
            <v>Fracc</v>
          </cell>
          <cell r="AB615">
            <v>0</v>
          </cell>
          <cell r="AC615" t="str">
            <v/>
          </cell>
          <cell r="AD615" t="str">
            <v/>
          </cell>
          <cell r="AE615" t="str">
            <v/>
          </cell>
          <cell r="AF615" t="str">
            <v/>
          </cell>
          <cell r="AG615">
            <v>0</v>
          </cell>
          <cell r="AH615" t="str">
            <v>N-EST</v>
          </cell>
          <cell r="AI615">
            <v>0</v>
          </cell>
          <cell r="AJ615" t="str">
            <v/>
          </cell>
          <cell r="AK615" t="str">
            <v/>
          </cell>
          <cell r="AM615">
            <v>0</v>
          </cell>
          <cell r="AN615" t="str">
            <v>UN</v>
          </cell>
          <cell r="AO615" t="str">
            <v>***</v>
          </cell>
          <cell r="AP615" t="str">
            <v>zzzzzz</v>
          </cell>
          <cell r="AQ615" t="b">
            <v>0</v>
          </cell>
          <cell r="AR615" t="b">
            <v>0</v>
          </cell>
          <cell r="AS615">
            <v>1</v>
          </cell>
          <cell r="AT615">
            <v>0</v>
          </cell>
          <cell r="AU615">
            <v>1</v>
          </cell>
          <cell r="AV615">
            <v>0</v>
          </cell>
          <cell r="AW615" t="b">
            <v>0</v>
          </cell>
          <cell r="AX615" t="str">
            <v/>
          </cell>
          <cell r="AY615" t="b">
            <v>0</v>
          </cell>
          <cell r="AZ615" t="b">
            <v>0</v>
          </cell>
          <cell r="BA615">
            <v>0</v>
          </cell>
          <cell r="BB615">
            <v>120</v>
          </cell>
          <cell r="BC615">
            <v>90</v>
          </cell>
          <cell r="BD615" t="str">
            <v>LIB</v>
          </cell>
          <cell r="BE615" t="str">
            <v>LIB</v>
          </cell>
          <cell r="BF615">
            <v>1</v>
          </cell>
          <cell r="BG615">
            <v>0</v>
          </cell>
          <cell r="BH615" t="str">
            <v/>
          </cell>
          <cell r="BI615" t="str">
            <v/>
          </cell>
          <cell r="BJ615" t="str">
            <v/>
          </cell>
          <cell r="BK615" t="str">
            <v/>
          </cell>
          <cell r="BL615">
            <v>140</v>
          </cell>
          <cell r="BM615">
            <v>511</v>
          </cell>
          <cell r="BN615">
            <v>190</v>
          </cell>
          <cell r="BO615">
            <v>1978</v>
          </cell>
          <cell r="BP615">
            <v>0</v>
          </cell>
          <cell r="BQ615">
            <v>2819</v>
          </cell>
        </row>
        <row r="616">
          <cell r="A616" t="str">
            <v>298010050114</v>
          </cell>
          <cell r="B616" t="str">
            <v>F4-TO-PA-01</v>
          </cell>
          <cell r="C616" t="str">
            <v/>
          </cell>
          <cell r="D616" t="str">
            <v>FR Pasta papa F4 GY</v>
          </cell>
          <cell r="E616" t="str">
            <v>F4-TO-PA-01</v>
          </cell>
          <cell r="F616" t="str">
            <v>SC</v>
          </cell>
          <cell r="G616" t="str">
            <v>UN</v>
          </cell>
          <cell r="H616" t="str">
            <v>04</v>
          </cell>
          <cell r="I616" t="b">
            <v>1</v>
          </cell>
          <cell r="J616" t="b">
            <v>1</v>
          </cell>
          <cell r="K616" t="b">
            <v>0</v>
          </cell>
          <cell r="L616" t="str">
            <v>Compra</v>
          </cell>
          <cell r="M616" t="str">
            <v>N</v>
          </cell>
          <cell r="N616" t="b">
            <v>0</v>
          </cell>
          <cell r="O616">
            <v>0</v>
          </cell>
          <cell r="P616" t="b">
            <v>0</v>
          </cell>
          <cell r="Q616" t="str">
            <v>INTERNO</v>
          </cell>
          <cell r="R616">
            <v>0</v>
          </cell>
          <cell r="S616" t="str">
            <v/>
          </cell>
          <cell r="T616">
            <v>0</v>
          </cell>
          <cell r="U616" t="str">
            <v/>
          </cell>
          <cell r="V616">
            <v>0</v>
          </cell>
          <cell r="W616" t="str">
            <v/>
          </cell>
          <cell r="X616">
            <v>0</v>
          </cell>
          <cell r="Y616" t="str">
            <v/>
          </cell>
          <cell r="Z616" t="str">
            <v/>
          </cell>
          <cell r="AA616" t="str">
            <v>Fracc</v>
          </cell>
          <cell r="AB616">
            <v>0</v>
          </cell>
          <cell r="AC616" t="str">
            <v/>
          </cell>
          <cell r="AD616" t="str">
            <v/>
          </cell>
          <cell r="AE616" t="str">
            <v/>
          </cell>
          <cell r="AF616" t="str">
            <v/>
          </cell>
          <cell r="AG616">
            <v>0</v>
          </cell>
          <cell r="AH616" t="str">
            <v>N-EST</v>
          </cell>
          <cell r="AI616">
            <v>0</v>
          </cell>
          <cell r="AJ616" t="str">
            <v/>
          </cell>
          <cell r="AK616" t="str">
            <v/>
          </cell>
          <cell r="AM616">
            <v>0</v>
          </cell>
          <cell r="AN616" t="str">
            <v>UN</v>
          </cell>
          <cell r="AO616" t="str">
            <v>***</v>
          </cell>
          <cell r="AP616" t="str">
            <v>zzzzzz</v>
          </cell>
          <cell r="AQ616" t="b">
            <v>0</v>
          </cell>
          <cell r="AR616" t="b">
            <v>0</v>
          </cell>
          <cell r="AS616">
            <v>1</v>
          </cell>
          <cell r="AT616">
            <v>0</v>
          </cell>
          <cell r="AU616">
            <v>1</v>
          </cell>
          <cell r="AV616">
            <v>0</v>
          </cell>
          <cell r="AW616" t="b">
            <v>0</v>
          </cell>
          <cell r="AX616" t="str">
            <v/>
          </cell>
          <cell r="AY616" t="b">
            <v>0</v>
          </cell>
          <cell r="AZ616" t="b">
            <v>0</v>
          </cell>
          <cell r="BA616">
            <v>0</v>
          </cell>
          <cell r="BB616">
            <v>120</v>
          </cell>
          <cell r="BC616">
            <v>90</v>
          </cell>
          <cell r="BD616" t="str">
            <v>LIB</v>
          </cell>
          <cell r="BE616" t="str">
            <v>LIB</v>
          </cell>
          <cell r="BF616">
            <v>1</v>
          </cell>
          <cell r="BG616">
            <v>0</v>
          </cell>
          <cell r="BH616" t="str">
            <v/>
          </cell>
          <cell r="BI616" t="str">
            <v/>
          </cell>
          <cell r="BJ616" t="str">
            <v/>
          </cell>
          <cell r="BK616" t="str">
            <v/>
          </cell>
          <cell r="BL616">
            <v>140</v>
          </cell>
          <cell r="BM616">
            <v>511</v>
          </cell>
          <cell r="BN616">
            <v>190</v>
          </cell>
          <cell r="BO616">
            <v>1978</v>
          </cell>
          <cell r="BP616">
            <v>0</v>
          </cell>
          <cell r="BQ616">
            <v>2819</v>
          </cell>
        </row>
        <row r="617">
          <cell r="A617" t="str">
            <v>298010050115</v>
          </cell>
          <cell r="B617" t="str">
            <v>F5-TO-PA-01</v>
          </cell>
          <cell r="C617" t="str">
            <v/>
          </cell>
          <cell r="D617" t="str">
            <v>FR Pasta papa F5 GY</v>
          </cell>
          <cell r="E617" t="str">
            <v>F5-TO-PA-01</v>
          </cell>
          <cell r="F617" t="str">
            <v>SC</v>
          </cell>
          <cell r="G617" t="str">
            <v>UN</v>
          </cell>
          <cell r="H617" t="str">
            <v>04</v>
          </cell>
          <cell r="I617" t="b">
            <v>1</v>
          </cell>
          <cell r="J617" t="b">
            <v>1</v>
          </cell>
          <cell r="K617" t="b">
            <v>0</v>
          </cell>
          <cell r="L617" t="str">
            <v>Compra</v>
          </cell>
          <cell r="M617" t="str">
            <v>N</v>
          </cell>
          <cell r="N617" t="b">
            <v>0</v>
          </cell>
          <cell r="O617">
            <v>0</v>
          </cell>
          <cell r="P617" t="b">
            <v>0</v>
          </cell>
          <cell r="Q617" t="str">
            <v>INTERNO</v>
          </cell>
          <cell r="R617">
            <v>0</v>
          </cell>
          <cell r="S617" t="str">
            <v/>
          </cell>
          <cell r="T617">
            <v>0</v>
          </cell>
          <cell r="U617" t="str">
            <v/>
          </cell>
          <cell r="V617">
            <v>0</v>
          </cell>
          <cell r="W617" t="str">
            <v/>
          </cell>
          <cell r="X617">
            <v>0</v>
          </cell>
          <cell r="Y617" t="str">
            <v/>
          </cell>
          <cell r="Z617" t="str">
            <v/>
          </cell>
          <cell r="AA617" t="str">
            <v>Fracc</v>
          </cell>
          <cell r="AB617">
            <v>0</v>
          </cell>
          <cell r="AC617" t="str">
            <v/>
          </cell>
          <cell r="AD617" t="str">
            <v/>
          </cell>
          <cell r="AE617" t="str">
            <v/>
          </cell>
          <cell r="AF617" t="str">
            <v/>
          </cell>
          <cell r="AG617">
            <v>0</v>
          </cell>
          <cell r="AH617" t="str">
            <v>N-EST</v>
          </cell>
          <cell r="AI617">
            <v>0</v>
          </cell>
          <cell r="AJ617" t="str">
            <v/>
          </cell>
          <cell r="AK617" t="str">
            <v/>
          </cell>
          <cell r="AM617">
            <v>0</v>
          </cell>
          <cell r="AN617" t="str">
            <v>UN</v>
          </cell>
          <cell r="AO617" t="str">
            <v>***</v>
          </cell>
          <cell r="AP617" t="str">
            <v>zzzzzz</v>
          </cell>
          <cell r="AQ617" t="b">
            <v>0</v>
          </cell>
          <cell r="AR617" t="b">
            <v>0</v>
          </cell>
          <cell r="AS617">
            <v>1</v>
          </cell>
          <cell r="AT617">
            <v>0</v>
          </cell>
          <cell r="AU617">
            <v>1</v>
          </cell>
          <cell r="AV617">
            <v>0</v>
          </cell>
          <cell r="AW617" t="b">
            <v>0</v>
          </cell>
          <cell r="AX617" t="str">
            <v/>
          </cell>
          <cell r="AY617" t="b">
            <v>0</v>
          </cell>
          <cell r="AZ617" t="b">
            <v>0</v>
          </cell>
          <cell r="BA617">
            <v>0</v>
          </cell>
          <cell r="BB617">
            <v>120</v>
          </cell>
          <cell r="BC617">
            <v>90</v>
          </cell>
          <cell r="BD617" t="str">
            <v>LIB</v>
          </cell>
          <cell r="BE617" t="str">
            <v>LIB</v>
          </cell>
          <cell r="BF617">
            <v>1</v>
          </cell>
          <cell r="BG617">
            <v>0</v>
          </cell>
          <cell r="BH617" t="str">
            <v/>
          </cell>
          <cell r="BI617" t="str">
            <v/>
          </cell>
          <cell r="BJ617" t="str">
            <v/>
          </cell>
          <cell r="BK617" t="str">
            <v/>
          </cell>
          <cell r="BL617">
            <v>140</v>
          </cell>
          <cell r="BM617">
            <v>511</v>
          </cell>
          <cell r="BN617">
            <v>190</v>
          </cell>
          <cell r="BO617">
            <v>1978</v>
          </cell>
          <cell r="BP617">
            <v>0</v>
          </cell>
          <cell r="BQ617">
            <v>2819</v>
          </cell>
        </row>
        <row r="618">
          <cell r="A618" t="str">
            <v>298010050116</v>
          </cell>
          <cell r="B618" t="str">
            <v>F6-TO-PA-01</v>
          </cell>
          <cell r="C618" t="str">
            <v/>
          </cell>
          <cell r="D618" t="str">
            <v>FR Pasta papa F6 GY</v>
          </cell>
          <cell r="E618" t="str">
            <v>F6-TO-PA-01</v>
          </cell>
          <cell r="F618" t="str">
            <v>SC</v>
          </cell>
          <cell r="G618" t="str">
            <v>UN</v>
          </cell>
          <cell r="H618" t="str">
            <v>04</v>
          </cell>
          <cell r="I618" t="b">
            <v>1</v>
          </cell>
          <cell r="J618" t="b">
            <v>1</v>
          </cell>
          <cell r="K618" t="b">
            <v>0</v>
          </cell>
          <cell r="L618" t="str">
            <v>Compra</v>
          </cell>
          <cell r="M618" t="str">
            <v>N</v>
          </cell>
          <cell r="N618" t="b">
            <v>0</v>
          </cell>
          <cell r="O618">
            <v>0</v>
          </cell>
          <cell r="P618" t="b">
            <v>0</v>
          </cell>
          <cell r="Q618" t="str">
            <v>INTERNO</v>
          </cell>
          <cell r="R618">
            <v>0</v>
          </cell>
          <cell r="S618" t="str">
            <v/>
          </cell>
          <cell r="T618">
            <v>0</v>
          </cell>
          <cell r="U618" t="str">
            <v/>
          </cell>
          <cell r="V618">
            <v>0</v>
          </cell>
          <cell r="W618" t="str">
            <v/>
          </cell>
          <cell r="X618">
            <v>0</v>
          </cell>
          <cell r="Y618" t="str">
            <v/>
          </cell>
          <cell r="Z618" t="str">
            <v/>
          </cell>
          <cell r="AA618" t="str">
            <v>Fracc</v>
          </cell>
          <cell r="AB618">
            <v>0</v>
          </cell>
          <cell r="AC618" t="str">
            <v/>
          </cell>
          <cell r="AD618" t="str">
            <v/>
          </cell>
          <cell r="AE618" t="str">
            <v/>
          </cell>
          <cell r="AF618" t="str">
            <v/>
          </cell>
          <cell r="AG618">
            <v>0</v>
          </cell>
          <cell r="AH618" t="str">
            <v>N-EST</v>
          </cell>
          <cell r="AI618">
            <v>0</v>
          </cell>
          <cell r="AJ618" t="str">
            <v/>
          </cell>
          <cell r="AK618" t="str">
            <v/>
          </cell>
          <cell r="AM618">
            <v>0</v>
          </cell>
          <cell r="AN618" t="str">
            <v>UN</v>
          </cell>
          <cell r="AO618" t="str">
            <v>***</v>
          </cell>
          <cell r="AP618" t="str">
            <v>zzzzzz</v>
          </cell>
          <cell r="AQ618" t="b">
            <v>0</v>
          </cell>
          <cell r="AR618" t="b">
            <v>0</v>
          </cell>
          <cell r="AS618">
            <v>1</v>
          </cell>
          <cell r="AT618">
            <v>0</v>
          </cell>
          <cell r="AU618">
            <v>1</v>
          </cell>
          <cell r="AV618">
            <v>0</v>
          </cell>
          <cell r="AW618" t="b">
            <v>0</v>
          </cell>
          <cell r="AX618" t="str">
            <v/>
          </cell>
          <cell r="AY618" t="b">
            <v>0</v>
          </cell>
          <cell r="AZ618" t="b">
            <v>0</v>
          </cell>
          <cell r="BA618">
            <v>0</v>
          </cell>
          <cell r="BB618">
            <v>120</v>
          </cell>
          <cell r="BC618">
            <v>90</v>
          </cell>
          <cell r="BD618" t="str">
            <v>LIB</v>
          </cell>
          <cell r="BE618" t="str">
            <v>LIB</v>
          </cell>
          <cell r="BF618">
            <v>1</v>
          </cell>
          <cell r="BG618">
            <v>0</v>
          </cell>
          <cell r="BH618" t="str">
            <v/>
          </cell>
          <cell r="BI618" t="str">
            <v/>
          </cell>
          <cell r="BJ618" t="str">
            <v/>
          </cell>
          <cell r="BK618" t="str">
            <v/>
          </cell>
          <cell r="BL618">
            <v>140</v>
          </cell>
          <cell r="BM618">
            <v>511</v>
          </cell>
          <cell r="BN618">
            <v>190</v>
          </cell>
          <cell r="BO618">
            <v>1978</v>
          </cell>
          <cell r="BP618">
            <v>0</v>
          </cell>
          <cell r="BQ618">
            <v>2819</v>
          </cell>
        </row>
        <row r="619">
          <cell r="A619" t="str">
            <v>298010050200</v>
          </cell>
          <cell r="B619" t="str">
            <v>MV-BR-01</v>
          </cell>
          <cell r="C619" t="str">
            <v/>
          </cell>
          <cell r="D619" t="str">
            <v>FR Pasta MV Brócoli GY</v>
          </cell>
          <cell r="E619" t="str">
            <v>MV-BR-01</v>
          </cell>
          <cell r="F619" t="str">
            <v>SC</v>
          </cell>
          <cell r="G619" t="str">
            <v>UN</v>
          </cell>
          <cell r="H619" t="str">
            <v>04</v>
          </cell>
          <cell r="I619" t="b">
            <v>1</v>
          </cell>
          <cell r="J619" t="b">
            <v>1</v>
          </cell>
          <cell r="K619" t="b">
            <v>0</v>
          </cell>
          <cell r="L619" t="str">
            <v>Compra</v>
          </cell>
          <cell r="M619" t="str">
            <v>N</v>
          </cell>
          <cell r="N619" t="b">
            <v>0</v>
          </cell>
          <cell r="O619">
            <v>0</v>
          </cell>
          <cell r="P619" t="b">
            <v>0</v>
          </cell>
          <cell r="Q619" t="str">
            <v>INTERNO</v>
          </cell>
          <cell r="R619">
            <v>0</v>
          </cell>
          <cell r="S619" t="str">
            <v/>
          </cell>
          <cell r="T619">
            <v>0</v>
          </cell>
          <cell r="U619" t="str">
            <v/>
          </cell>
          <cell r="V619">
            <v>0</v>
          </cell>
          <cell r="W619" t="str">
            <v/>
          </cell>
          <cell r="X619">
            <v>0</v>
          </cell>
          <cell r="Y619" t="str">
            <v/>
          </cell>
          <cell r="Z619" t="str">
            <v/>
          </cell>
          <cell r="AA619" t="str">
            <v>Fracc</v>
          </cell>
          <cell r="AB619">
            <v>0</v>
          </cell>
          <cell r="AC619" t="str">
            <v/>
          </cell>
          <cell r="AD619" t="str">
            <v/>
          </cell>
          <cell r="AE619" t="str">
            <v/>
          </cell>
          <cell r="AF619" t="str">
            <v/>
          </cell>
          <cell r="AG619">
            <v>0</v>
          </cell>
          <cell r="AH619" t="str">
            <v>N-EST</v>
          </cell>
          <cell r="AI619">
            <v>0</v>
          </cell>
          <cell r="AJ619" t="str">
            <v/>
          </cell>
          <cell r="AK619" t="str">
            <v/>
          </cell>
          <cell r="AM619">
            <v>0</v>
          </cell>
          <cell r="AN619" t="str">
            <v>UN</v>
          </cell>
          <cell r="AO619" t="str">
            <v>***</v>
          </cell>
          <cell r="AP619" t="str">
            <v>zzzzzz</v>
          </cell>
          <cell r="AQ619" t="b">
            <v>0</v>
          </cell>
          <cell r="AR619" t="b">
            <v>0</v>
          </cell>
          <cell r="AS619">
            <v>1</v>
          </cell>
          <cell r="AT619">
            <v>0</v>
          </cell>
          <cell r="AU619">
            <v>1</v>
          </cell>
          <cell r="AV619">
            <v>0</v>
          </cell>
          <cell r="AW619" t="b">
            <v>0</v>
          </cell>
          <cell r="AX619" t="str">
            <v/>
          </cell>
          <cell r="AY619" t="b">
            <v>0</v>
          </cell>
          <cell r="AZ619" t="b">
            <v>0</v>
          </cell>
          <cell r="BA619">
            <v>0</v>
          </cell>
          <cell r="BB619">
            <v>120</v>
          </cell>
          <cell r="BC619">
            <v>90</v>
          </cell>
          <cell r="BD619" t="str">
            <v>LIB</v>
          </cell>
          <cell r="BE619" t="str">
            <v>LIB</v>
          </cell>
          <cell r="BF619">
            <v>1</v>
          </cell>
          <cell r="BG619">
            <v>0</v>
          </cell>
          <cell r="BH619" t="str">
            <v/>
          </cell>
          <cell r="BI619" t="str">
            <v/>
          </cell>
          <cell r="BJ619" t="str">
            <v/>
          </cell>
          <cell r="BK619" t="str">
            <v/>
          </cell>
          <cell r="BL619">
            <v>140</v>
          </cell>
          <cell r="BM619">
            <v>511</v>
          </cell>
          <cell r="BN619">
            <v>190</v>
          </cell>
          <cell r="BO619">
            <v>1978</v>
          </cell>
          <cell r="BP619">
            <v>0</v>
          </cell>
          <cell r="BQ619">
            <v>2819</v>
          </cell>
        </row>
        <row r="620">
          <cell r="A620" t="str">
            <v>298010050201</v>
          </cell>
          <cell r="B620" t="str">
            <v>F1-MV-BR-01</v>
          </cell>
          <cell r="C620" t="str">
            <v/>
          </cell>
          <cell r="D620" t="str">
            <v>FR Pasta MV Brócoli F1 GY</v>
          </cell>
          <cell r="E620" t="str">
            <v>F1-MV-BR-01</v>
          </cell>
          <cell r="F620" t="str">
            <v>SC</v>
          </cell>
          <cell r="G620" t="str">
            <v>UN</v>
          </cell>
          <cell r="H620" t="str">
            <v>04</v>
          </cell>
          <cell r="I620" t="b">
            <v>1</v>
          </cell>
          <cell r="J620" t="b">
            <v>1</v>
          </cell>
          <cell r="K620" t="b">
            <v>0</v>
          </cell>
          <cell r="L620" t="str">
            <v>Compra</v>
          </cell>
          <cell r="M620" t="str">
            <v>N</v>
          </cell>
          <cell r="N620" t="b">
            <v>0</v>
          </cell>
          <cell r="O620">
            <v>0</v>
          </cell>
          <cell r="P620" t="b">
            <v>0</v>
          </cell>
          <cell r="Q620" t="str">
            <v>INTERNO</v>
          </cell>
          <cell r="R620">
            <v>0</v>
          </cell>
          <cell r="S620" t="str">
            <v/>
          </cell>
          <cell r="T620">
            <v>0</v>
          </cell>
          <cell r="U620" t="str">
            <v/>
          </cell>
          <cell r="V620">
            <v>0</v>
          </cell>
          <cell r="W620" t="str">
            <v/>
          </cell>
          <cell r="X620">
            <v>0</v>
          </cell>
          <cell r="Y620" t="str">
            <v/>
          </cell>
          <cell r="Z620" t="str">
            <v/>
          </cell>
          <cell r="AA620" t="str">
            <v>Fracc</v>
          </cell>
          <cell r="AB620">
            <v>0</v>
          </cell>
          <cell r="AC620" t="str">
            <v/>
          </cell>
          <cell r="AD620" t="str">
            <v/>
          </cell>
          <cell r="AE620" t="str">
            <v/>
          </cell>
          <cell r="AF620" t="str">
            <v/>
          </cell>
          <cell r="AG620">
            <v>0</v>
          </cell>
          <cell r="AH620" t="str">
            <v>N-EST</v>
          </cell>
          <cell r="AI620">
            <v>0</v>
          </cell>
          <cell r="AJ620" t="str">
            <v/>
          </cell>
          <cell r="AK620" t="str">
            <v/>
          </cell>
          <cell r="AM620">
            <v>0</v>
          </cell>
          <cell r="AN620" t="str">
            <v>UN</v>
          </cell>
          <cell r="AO620" t="str">
            <v>***</v>
          </cell>
          <cell r="AP620" t="str">
            <v>zzzzzz</v>
          </cell>
          <cell r="AQ620" t="b">
            <v>0</v>
          </cell>
          <cell r="AR620" t="b">
            <v>0</v>
          </cell>
          <cell r="AS620">
            <v>1</v>
          </cell>
          <cell r="AT620">
            <v>0</v>
          </cell>
          <cell r="AU620">
            <v>1</v>
          </cell>
          <cell r="AV620">
            <v>0</v>
          </cell>
          <cell r="AW620" t="b">
            <v>0</v>
          </cell>
          <cell r="AX620" t="str">
            <v/>
          </cell>
          <cell r="AY620" t="b">
            <v>0</v>
          </cell>
          <cell r="AZ620" t="b">
            <v>0</v>
          </cell>
          <cell r="BA620">
            <v>0</v>
          </cell>
          <cell r="BB620">
            <v>120</v>
          </cell>
          <cell r="BC620">
            <v>90</v>
          </cell>
          <cell r="BD620" t="str">
            <v>LIB</v>
          </cell>
          <cell r="BE620" t="str">
            <v>LIB</v>
          </cell>
          <cell r="BF620">
            <v>1</v>
          </cell>
          <cell r="BG620">
            <v>0</v>
          </cell>
          <cell r="BH620" t="str">
            <v/>
          </cell>
          <cell r="BI620" t="str">
            <v/>
          </cell>
          <cell r="BJ620" t="str">
            <v/>
          </cell>
          <cell r="BK620" t="str">
            <v/>
          </cell>
          <cell r="BL620">
            <v>140</v>
          </cell>
          <cell r="BM620">
            <v>511</v>
          </cell>
          <cell r="BN620">
            <v>190</v>
          </cell>
          <cell r="BO620">
            <v>1978</v>
          </cell>
          <cell r="BP620">
            <v>0</v>
          </cell>
          <cell r="BQ620">
            <v>2819</v>
          </cell>
        </row>
        <row r="621">
          <cell r="A621" t="str">
            <v>298010050202</v>
          </cell>
          <cell r="B621" t="str">
            <v>F2-MV-BR-01</v>
          </cell>
          <cell r="C621" t="str">
            <v/>
          </cell>
          <cell r="D621" t="str">
            <v>FR Pasta MV Brócoli F2 GY</v>
          </cell>
          <cell r="E621" t="str">
            <v>F2-MV-BR-01</v>
          </cell>
          <cell r="F621" t="str">
            <v>SC</v>
          </cell>
          <cell r="G621" t="str">
            <v>UN</v>
          </cell>
          <cell r="H621" t="str">
            <v>04</v>
          </cell>
          <cell r="I621" t="b">
            <v>1</v>
          </cell>
          <cell r="J621" t="b">
            <v>1</v>
          </cell>
          <cell r="K621" t="b">
            <v>0</v>
          </cell>
          <cell r="L621" t="str">
            <v>Compra</v>
          </cell>
          <cell r="M621" t="str">
            <v>N</v>
          </cell>
          <cell r="N621" t="b">
            <v>0</v>
          </cell>
          <cell r="O621">
            <v>0</v>
          </cell>
          <cell r="P621" t="b">
            <v>0</v>
          </cell>
          <cell r="Q621" t="str">
            <v>INTERNO</v>
          </cell>
          <cell r="R621">
            <v>0</v>
          </cell>
          <cell r="S621" t="str">
            <v/>
          </cell>
          <cell r="T621">
            <v>0</v>
          </cell>
          <cell r="U621" t="str">
            <v/>
          </cell>
          <cell r="V621">
            <v>0</v>
          </cell>
          <cell r="W621" t="str">
            <v/>
          </cell>
          <cell r="X621">
            <v>0</v>
          </cell>
          <cell r="Y621" t="str">
            <v/>
          </cell>
          <cell r="Z621" t="str">
            <v/>
          </cell>
          <cell r="AA621" t="str">
            <v>Fracc</v>
          </cell>
          <cell r="AB621">
            <v>0</v>
          </cell>
          <cell r="AC621" t="str">
            <v/>
          </cell>
          <cell r="AD621" t="str">
            <v/>
          </cell>
          <cell r="AE621" t="str">
            <v/>
          </cell>
          <cell r="AF621" t="str">
            <v/>
          </cell>
          <cell r="AG621">
            <v>0</v>
          </cell>
          <cell r="AH621" t="str">
            <v>N-EST</v>
          </cell>
          <cell r="AI621">
            <v>0</v>
          </cell>
          <cell r="AJ621" t="str">
            <v/>
          </cell>
          <cell r="AK621" t="str">
            <v/>
          </cell>
          <cell r="AM621">
            <v>0</v>
          </cell>
          <cell r="AN621" t="str">
            <v>UN</v>
          </cell>
          <cell r="AO621" t="str">
            <v>***</v>
          </cell>
          <cell r="AP621" t="str">
            <v>zzzzzz</v>
          </cell>
          <cell r="AQ621" t="b">
            <v>0</v>
          </cell>
          <cell r="AR621" t="b">
            <v>0</v>
          </cell>
          <cell r="AS621">
            <v>1</v>
          </cell>
          <cell r="AT621">
            <v>0</v>
          </cell>
          <cell r="AU621">
            <v>1</v>
          </cell>
          <cell r="AV621">
            <v>0</v>
          </cell>
          <cell r="AW621" t="b">
            <v>0</v>
          </cell>
          <cell r="AX621" t="str">
            <v/>
          </cell>
          <cell r="AY621" t="b">
            <v>0</v>
          </cell>
          <cell r="AZ621" t="b">
            <v>0</v>
          </cell>
          <cell r="BA621">
            <v>0</v>
          </cell>
          <cell r="BB621">
            <v>120</v>
          </cell>
          <cell r="BC621">
            <v>90</v>
          </cell>
          <cell r="BD621" t="str">
            <v>LIB</v>
          </cell>
          <cell r="BE621" t="str">
            <v>LIB</v>
          </cell>
          <cell r="BF621">
            <v>1</v>
          </cell>
          <cell r="BG621">
            <v>0</v>
          </cell>
          <cell r="BH621" t="str">
            <v/>
          </cell>
          <cell r="BI621" t="str">
            <v/>
          </cell>
          <cell r="BJ621" t="str">
            <v/>
          </cell>
          <cell r="BK621" t="str">
            <v/>
          </cell>
          <cell r="BL621">
            <v>140</v>
          </cell>
          <cell r="BM621">
            <v>511</v>
          </cell>
          <cell r="BN621">
            <v>190</v>
          </cell>
          <cell r="BO621">
            <v>1978</v>
          </cell>
          <cell r="BP621">
            <v>0</v>
          </cell>
          <cell r="BQ621">
            <v>2819</v>
          </cell>
        </row>
        <row r="622">
          <cell r="A622" t="str">
            <v>298010050203</v>
          </cell>
          <cell r="B622" t="str">
            <v>F3-MV-BR-01</v>
          </cell>
          <cell r="C622" t="str">
            <v/>
          </cell>
          <cell r="D622" t="str">
            <v>FR Pasta MV Brócoli F3 GY</v>
          </cell>
          <cell r="E622" t="str">
            <v>F3-MV-BR-01</v>
          </cell>
          <cell r="F622" t="str">
            <v>SC</v>
          </cell>
          <cell r="G622" t="str">
            <v>UN</v>
          </cell>
          <cell r="H622" t="str">
            <v>04</v>
          </cell>
          <cell r="I622" t="b">
            <v>1</v>
          </cell>
          <cell r="J622" t="b">
            <v>1</v>
          </cell>
          <cell r="K622" t="b">
            <v>0</v>
          </cell>
          <cell r="L622" t="str">
            <v>Compra</v>
          </cell>
          <cell r="M622" t="str">
            <v>N</v>
          </cell>
          <cell r="N622" t="b">
            <v>0</v>
          </cell>
          <cell r="O622">
            <v>0</v>
          </cell>
          <cell r="P622" t="b">
            <v>0</v>
          </cell>
          <cell r="Q622" t="str">
            <v>INTERNO</v>
          </cell>
          <cell r="R622">
            <v>0</v>
          </cell>
          <cell r="S622" t="str">
            <v/>
          </cell>
          <cell r="T622">
            <v>0</v>
          </cell>
          <cell r="U622" t="str">
            <v/>
          </cell>
          <cell r="V622">
            <v>0</v>
          </cell>
          <cell r="W622" t="str">
            <v/>
          </cell>
          <cell r="X622">
            <v>0</v>
          </cell>
          <cell r="Y622" t="str">
            <v/>
          </cell>
          <cell r="Z622" t="str">
            <v/>
          </cell>
          <cell r="AA622" t="str">
            <v>Fracc</v>
          </cell>
          <cell r="AB622">
            <v>0</v>
          </cell>
          <cell r="AC622" t="str">
            <v/>
          </cell>
          <cell r="AD622" t="str">
            <v/>
          </cell>
          <cell r="AE622" t="str">
            <v/>
          </cell>
          <cell r="AF622" t="str">
            <v/>
          </cell>
          <cell r="AG622">
            <v>0</v>
          </cell>
          <cell r="AH622" t="str">
            <v>N-EST</v>
          </cell>
          <cell r="AI622">
            <v>0</v>
          </cell>
          <cell r="AJ622" t="str">
            <v/>
          </cell>
          <cell r="AK622" t="str">
            <v/>
          </cell>
          <cell r="AM622">
            <v>0</v>
          </cell>
          <cell r="AN622" t="str">
            <v>UN</v>
          </cell>
          <cell r="AO622" t="str">
            <v>***</v>
          </cell>
          <cell r="AP622" t="str">
            <v>zzzzzz</v>
          </cell>
          <cell r="AQ622" t="b">
            <v>0</v>
          </cell>
          <cell r="AR622" t="b">
            <v>0</v>
          </cell>
          <cell r="AS622">
            <v>1</v>
          </cell>
          <cell r="AT622">
            <v>0</v>
          </cell>
          <cell r="AU622">
            <v>1</v>
          </cell>
          <cell r="AV622">
            <v>0</v>
          </cell>
          <cell r="AW622" t="b">
            <v>0</v>
          </cell>
          <cell r="AX622" t="str">
            <v/>
          </cell>
          <cell r="AY622" t="b">
            <v>0</v>
          </cell>
          <cell r="AZ622" t="b">
            <v>0</v>
          </cell>
          <cell r="BA622">
            <v>0</v>
          </cell>
          <cell r="BB622">
            <v>120</v>
          </cell>
          <cell r="BC622">
            <v>90</v>
          </cell>
          <cell r="BD622" t="str">
            <v>LIB</v>
          </cell>
          <cell r="BE622" t="str">
            <v>LIB</v>
          </cell>
          <cell r="BF622">
            <v>1</v>
          </cell>
          <cell r="BG622">
            <v>0</v>
          </cell>
          <cell r="BH622" t="str">
            <v/>
          </cell>
          <cell r="BI622" t="str">
            <v/>
          </cell>
          <cell r="BJ622" t="str">
            <v/>
          </cell>
          <cell r="BK622" t="str">
            <v/>
          </cell>
          <cell r="BL622">
            <v>140</v>
          </cell>
          <cell r="BM622">
            <v>511</v>
          </cell>
          <cell r="BN622">
            <v>190</v>
          </cell>
          <cell r="BO622">
            <v>1978</v>
          </cell>
          <cell r="BP622">
            <v>0</v>
          </cell>
          <cell r="BQ622">
            <v>2819</v>
          </cell>
        </row>
        <row r="623">
          <cell r="A623" t="str">
            <v>298010050204</v>
          </cell>
          <cell r="B623" t="str">
            <v>F4-MV-BR-01</v>
          </cell>
          <cell r="C623" t="str">
            <v/>
          </cell>
          <cell r="D623" t="str">
            <v>FR Pasta MV Brócoli F4 GY</v>
          </cell>
          <cell r="E623" t="str">
            <v>F4-MV-BR-01</v>
          </cell>
          <cell r="F623" t="str">
            <v>SC</v>
          </cell>
          <cell r="G623" t="str">
            <v>UN</v>
          </cell>
          <cell r="H623" t="str">
            <v>04</v>
          </cell>
          <cell r="I623" t="b">
            <v>1</v>
          </cell>
          <cell r="J623" t="b">
            <v>1</v>
          </cell>
          <cell r="K623" t="b">
            <v>0</v>
          </cell>
          <cell r="L623" t="str">
            <v>Compra</v>
          </cell>
          <cell r="M623" t="str">
            <v>N</v>
          </cell>
          <cell r="N623" t="b">
            <v>0</v>
          </cell>
          <cell r="O623">
            <v>0</v>
          </cell>
          <cell r="P623" t="b">
            <v>0</v>
          </cell>
          <cell r="Q623" t="str">
            <v>INTERNO</v>
          </cell>
          <cell r="R623">
            <v>0</v>
          </cell>
          <cell r="S623" t="str">
            <v/>
          </cell>
          <cell r="T623">
            <v>0</v>
          </cell>
          <cell r="U623" t="str">
            <v/>
          </cell>
          <cell r="V623">
            <v>0</v>
          </cell>
          <cell r="W623" t="str">
            <v/>
          </cell>
          <cell r="X623">
            <v>0</v>
          </cell>
          <cell r="Y623" t="str">
            <v/>
          </cell>
          <cell r="Z623" t="str">
            <v/>
          </cell>
          <cell r="AA623" t="str">
            <v>Fracc</v>
          </cell>
          <cell r="AB623">
            <v>0</v>
          </cell>
          <cell r="AC623" t="str">
            <v/>
          </cell>
          <cell r="AD623" t="str">
            <v/>
          </cell>
          <cell r="AE623" t="str">
            <v/>
          </cell>
          <cell r="AF623" t="str">
            <v/>
          </cell>
          <cell r="AG623">
            <v>0</v>
          </cell>
          <cell r="AH623" t="str">
            <v>N-EST</v>
          </cell>
          <cell r="AI623">
            <v>0</v>
          </cell>
          <cell r="AJ623" t="str">
            <v/>
          </cell>
          <cell r="AK623" t="str">
            <v/>
          </cell>
          <cell r="AM623">
            <v>0</v>
          </cell>
          <cell r="AN623" t="str">
            <v>UN</v>
          </cell>
          <cell r="AO623" t="str">
            <v>***</v>
          </cell>
          <cell r="AP623" t="str">
            <v>zzzzzz</v>
          </cell>
          <cell r="AQ623" t="b">
            <v>0</v>
          </cell>
          <cell r="AR623" t="b">
            <v>0</v>
          </cell>
          <cell r="AS623">
            <v>1</v>
          </cell>
          <cell r="AT623">
            <v>0</v>
          </cell>
          <cell r="AU623">
            <v>1</v>
          </cell>
          <cell r="AV623">
            <v>0</v>
          </cell>
          <cell r="AW623" t="b">
            <v>0</v>
          </cell>
          <cell r="AX623" t="str">
            <v/>
          </cell>
          <cell r="AY623" t="b">
            <v>0</v>
          </cell>
          <cell r="AZ623" t="b">
            <v>0</v>
          </cell>
          <cell r="BA623">
            <v>0</v>
          </cell>
          <cell r="BB623">
            <v>120</v>
          </cell>
          <cell r="BC623">
            <v>90</v>
          </cell>
          <cell r="BD623" t="str">
            <v>LIB</v>
          </cell>
          <cell r="BE623" t="str">
            <v>LIB</v>
          </cell>
          <cell r="BF623">
            <v>1</v>
          </cell>
          <cell r="BG623">
            <v>0</v>
          </cell>
          <cell r="BH623" t="str">
            <v/>
          </cell>
          <cell r="BI623" t="str">
            <v/>
          </cell>
          <cell r="BJ623" t="str">
            <v/>
          </cell>
          <cell r="BK623" t="str">
            <v/>
          </cell>
          <cell r="BL623">
            <v>140</v>
          </cell>
          <cell r="BM623">
            <v>511</v>
          </cell>
          <cell r="BN623">
            <v>190</v>
          </cell>
          <cell r="BO623">
            <v>1978</v>
          </cell>
          <cell r="BP623">
            <v>0</v>
          </cell>
          <cell r="BQ623">
            <v>2819</v>
          </cell>
        </row>
        <row r="624">
          <cell r="A624" t="str">
            <v>298010050205</v>
          </cell>
          <cell r="B624" t="str">
            <v>F5-MV-BR-01</v>
          </cell>
          <cell r="C624" t="str">
            <v/>
          </cell>
          <cell r="D624" t="str">
            <v>FR Pasta MV Brócoli F5 GY</v>
          </cell>
          <cell r="E624" t="str">
            <v>F5-MV-BR-01</v>
          </cell>
          <cell r="F624" t="str">
            <v>SC</v>
          </cell>
          <cell r="G624" t="str">
            <v>UN</v>
          </cell>
          <cell r="H624" t="str">
            <v>04</v>
          </cell>
          <cell r="I624" t="b">
            <v>1</v>
          </cell>
          <cell r="J624" t="b">
            <v>1</v>
          </cell>
          <cell r="K624" t="b">
            <v>0</v>
          </cell>
          <cell r="L624" t="str">
            <v>Compra</v>
          </cell>
          <cell r="M624" t="str">
            <v>N</v>
          </cell>
          <cell r="N624" t="b">
            <v>0</v>
          </cell>
          <cell r="O624">
            <v>0</v>
          </cell>
          <cell r="P624" t="b">
            <v>0</v>
          </cell>
          <cell r="Q624" t="str">
            <v>INTERNO</v>
          </cell>
          <cell r="R624">
            <v>0</v>
          </cell>
          <cell r="S624" t="str">
            <v/>
          </cell>
          <cell r="T624">
            <v>0</v>
          </cell>
          <cell r="U624" t="str">
            <v/>
          </cell>
          <cell r="V624">
            <v>0</v>
          </cell>
          <cell r="W624" t="str">
            <v/>
          </cell>
          <cell r="X624">
            <v>0</v>
          </cell>
          <cell r="Y624" t="str">
            <v/>
          </cell>
          <cell r="Z624" t="str">
            <v/>
          </cell>
          <cell r="AA624" t="str">
            <v>Fracc</v>
          </cell>
          <cell r="AB624">
            <v>0</v>
          </cell>
          <cell r="AC624" t="str">
            <v/>
          </cell>
          <cell r="AD624" t="str">
            <v/>
          </cell>
          <cell r="AE624" t="str">
            <v/>
          </cell>
          <cell r="AF624" t="str">
            <v/>
          </cell>
          <cell r="AG624">
            <v>0</v>
          </cell>
          <cell r="AH624" t="str">
            <v>N-EST</v>
          </cell>
          <cell r="AI624">
            <v>0</v>
          </cell>
          <cell r="AJ624" t="str">
            <v/>
          </cell>
          <cell r="AK624" t="str">
            <v/>
          </cell>
          <cell r="AM624">
            <v>0</v>
          </cell>
          <cell r="AN624" t="str">
            <v>UN</v>
          </cell>
          <cell r="AO624" t="str">
            <v>***</v>
          </cell>
          <cell r="AP624" t="str">
            <v>zzzzzz</v>
          </cell>
          <cell r="AQ624" t="b">
            <v>0</v>
          </cell>
          <cell r="AR624" t="b">
            <v>0</v>
          </cell>
          <cell r="AS624">
            <v>1</v>
          </cell>
          <cell r="AT624">
            <v>0</v>
          </cell>
          <cell r="AU624">
            <v>1</v>
          </cell>
          <cell r="AV624">
            <v>0</v>
          </cell>
          <cell r="AW624" t="b">
            <v>0</v>
          </cell>
          <cell r="AX624" t="str">
            <v/>
          </cell>
          <cell r="AY624" t="b">
            <v>0</v>
          </cell>
          <cell r="AZ624" t="b">
            <v>0</v>
          </cell>
          <cell r="BA624">
            <v>0</v>
          </cell>
          <cell r="BB624">
            <v>120</v>
          </cell>
          <cell r="BC624">
            <v>90</v>
          </cell>
          <cell r="BD624" t="str">
            <v>LIB</v>
          </cell>
          <cell r="BE624" t="str">
            <v>LIB</v>
          </cell>
          <cell r="BF624">
            <v>1</v>
          </cell>
          <cell r="BG624">
            <v>0</v>
          </cell>
          <cell r="BH624" t="str">
            <v/>
          </cell>
          <cell r="BI624" t="str">
            <v/>
          </cell>
          <cell r="BJ624" t="str">
            <v/>
          </cell>
          <cell r="BK624" t="str">
            <v/>
          </cell>
          <cell r="BL624">
            <v>140</v>
          </cell>
          <cell r="BM624">
            <v>511</v>
          </cell>
          <cell r="BN624">
            <v>190</v>
          </cell>
          <cell r="BO624">
            <v>1978</v>
          </cell>
          <cell r="BP624">
            <v>0</v>
          </cell>
          <cell r="BQ624">
            <v>2819</v>
          </cell>
        </row>
        <row r="625">
          <cell r="A625" t="str">
            <v>298010050206</v>
          </cell>
          <cell r="B625" t="str">
            <v>F6-MV-BR-01</v>
          </cell>
          <cell r="C625" t="str">
            <v/>
          </cell>
          <cell r="D625" t="str">
            <v>FR Pasta MV Brócoli F6 GY</v>
          </cell>
          <cell r="E625" t="str">
            <v>F6-MV-BR-01</v>
          </cell>
          <cell r="F625" t="str">
            <v>SC</v>
          </cell>
          <cell r="G625" t="str">
            <v>UN</v>
          </cell>
          <cell r="H625" t="str">
            <v>04</v>
          </cell>
          <cell r="I625" t="b">
            <v>1</v>
          </cell>
          <cell r="J625" t="b">
            <v>1</v>
          </cell>
          <cell r="K625" t="b">
            <v>0</v>
          </cell>
          <cell r="L625" t="str">
            <v>Compra</v>
          </cell>
          <cell r="M625" t="str">
            <v>N</v>
          </cell>
          <cell r="N625" t="b">
            <v>0</v>
          </cell>
          <cell r="O625">
            <v>0</v>
          </cell>
          <cell r="P625" t="b">
            <v>0</v>
          </cell>
          <cell r="Q625" t="str">
            <v>INTERNO</v>
          </cell>
          <cell r="R625">
            <v>0</v>
          </cell>
          <cell r="S625" t="str">
            <v/>
          </cell>
          <cell r="T625">
            <v>0</v>
          </cell>
          <cell r="U625" t="str">
            <v/>
          </cell>
          <cell r="V625">
            <v>0</v>
          </cell>
          <cell r="W625" t="str">
            <v/>
          </cell>
          <cell r="X625">
            <v>0</v>
          </cell>
          <cell r="Y625" t="str">
            <v/>
          </cell>
          <cell r="Z625" t="str">
            <v/>
          </cell>
          <cell r="AA625" t="str">
            <v>Fracc</v>
          </cell>
          <cell r="AB625">
            <v>0</v>
          </cell>
          <cell r="AC625" t="str">
            <v/>
          </cell>
          <cell r="AD625" t="str">
            <v/>
          </cell>
          <cell r="AE625" t="str">
            <v/>
          </cell>
          <cell r="AF625" t="str">
            <v/>
          </cell>
          <cell r="AG625">
            <v>0</v>
          </cell>
          <cell r="AH625" t="str">
            <v>N-EST</v>
          </cell>
          <cell r="AI625">
            <v>0</v>
          </cell>
          <cell r="AJ625" t="str">
            <v/>
          </cell>
          <cell r="AK625" t="str">
            <v/>
          </cell>
          <cell r="AM625">
            <v>0</v>
          </cell>
          <cell r="AN625" t="str">
            <v>UN</v>
          </cell>
          <cell r="AO625" t="str">
            <v>***</v>
          </cell>
          <cell r="AP625" t="str">
            <v>zzzzzz</v>
          </cell>
          <cell r="AQ625" t="b">
            <v>0</v>
          </cell>
          <cell r="AR625" t="b">
            <v>0</v>
          </cell>
          <cell r="AS625">
            <v>1</v>
          </cell>
          <cell r="AT625">
            <v>0</v>
          </cell>
          <cell r="AU625">
            <v>1</v>
          </cell>
          <cell r="AV625">
            <v>0</v>
          </cell>
          <cell r="AW625" t="b">
            <v>0</v>
          </cell>
          <cell r="AX625" t="str">
            <v/>
          </cell>
          <cell r="AY625" t="b">
            <v>0</v>
          </cell>
          <cell r="AZ625" t="b">
            <v>0</v>
          </cell>
          <cell r="BA625">
            <v>0</v>
          </cell>
          <cell r="BB625">
            <v>120</v>
          </cell>
          <cell r="BC625">
            <v>90</v>
          </cell>
          <cell r="BD625" t="str">
            <v>LIB</v>
          </cell>
          <cell r="BE625" t="str">
            <v>LIB</v>
          </cell>
          <cell r="BF625">
            <v>1</v>
          </cell>
          <cell r="BG625">
            <v>0</v>
          </cell>
          <cell r="BH625" t="str">
            <v/>
          </cell>
          <cell r="BI625" t="str">
            <v/>
          </cell>
          <cell r="BJ625" t="str">
            <v/>
          </cell>
          <cell r="BK625" t="str">
            <v/>
          </cell>
          <cell r="BL625">
            <v>140</v>
          </cell>
          <cell r="BM625">
            <v>511</v>
          </cell>
          <cell r="BN625">
            <v>190</v>
          </cell>
          <cell r="BO625">
            <v>1978</v>
          </cell>
          <cell r="BP625">
            <v>0</v>
          </cell>
          <cell r="BQ625">
            <v>2819</v>
          </cell>
        </row>
        <row r="626">
          <cell r="A626" t="str">
            <v>298010050207</v>
          </cell>
          <cell r="B626" t="str">
            <v>F7-MV-BR-01</v>
          </cell>
          <cell r="C626" t="str">
            <v/>
          </cell>
          <cell r="D626" t="str">
            <v>FR Pasta MV Brócoli F7 GY</v>
          </cell>
          <cell r="E626" t="str">
            <v>F7-MV-BR-01</v>
          </cell>
          <cell r="F626" t="str">
            <v>SC</v>
          </cell>
          <cell r="G626" t="str">
            <v>UN</v>
          </cell>
          <cell r="H626" t="str">
            <v>04</v>
          </cell>
          <cell r="I626" t="b">
            <v>1</v>
          </cell>
          <cell r="J626" t="b">
            <v>1</v>
          </cell>
          <cell r="K626" t="b">
            <v>0</v>
          </cell>
          <cell r="L626" t="str">
            <v>Compra</v>
          </cell>
          <cell r="M626" t="str">
            <v>N</v>
          </cell>
          <cell r="N626" t="b">
            <v>0</v>
          </cell>
          <cell r="O626">
            <v>0</v>
          </cell>
          <cell r="P626" t="b">
            <v>0</v>
          </cell>
          <cell r="Q626" t="str">
            <v>INTERNO</v>
          </cell>
          <cell r="R626">
            <v>0</v>
          </cell>
          <cell r="S626" t="str">
            <v/>
          </cell>
          <cell r="T626">
            <v>0</v>
          </cell>
          <cell r="U626" t="str">
            <v/>
          </cell>
          <cell r="V626">
            <v>0</v>
          </cell>
          <cell r="W626" t="str">
            <v/>
          </cell>
          <cell r="X626">
            <v>0</v>
          </cell>
          <cell r="Y626" t="str">
            <v/>
          </cell>
          <cell r="Z626" t="str">
            <v/>
          </cell>
          <cell r="AA626" t="str">
            <v>Fracc</v>
          </cell>
          <cell r="AB626">
            <v>0</v>
          </cell>
          <cell r="AC626" t="str">
            <v/>
          </cell>
          <cell r="AD626" t="str">
            <v/>
          </cell>
          <cell r="AE626" t="str">
            <v/>
          </cell>
          <cell r="AF626" t="str">
            <v/>
          </cell>
          <cell r="AG626">
            <v>0</v>
          </cell>
          <cell r="AH626" t="str">
            <v>N-EST</v>
          </cell>
          <cell r="AI626">
            <v>0</v>
          </cell>
          <cell r="AJ626" t="str">
            <v/>
          </cell>
          <cell r="AK626" t="str">
            <v/>
          </cell>
          <cell r="AM626">
            <v>0</v>
          </cell>
          <cell r="AN626" t="str">
            <v>UN</v>
          </cell>
          <cell r="AO626" t="str">
            <v>***</v>
          </cell>
          <cell r="AP626" t="str">
            <v>zzzzzz</v>
          </cell>
          <cell r="AQ626" t="b">
            <v>0</v>
          </cell>
          <cell r="AR626" t="b">
            <v>0</v>
          </cell>
          <cell r="AS626">
            <v>1</v>
          </cell>
          <cell r="AT626">
            <v>0</v>
          </cell>
          <cell r="AU626">
            <v>1</v>
          </cell>
          <cell r="AV626">
            <v>0</v>
          </cell>
          <cell r="AW626" t="b">
            <v>0</v>
          </cell>
          <cell r="AX626" t="str">
            <v/>
          </cell>
          <cell r="AY626" t="b">
            <v>0</v>
          </cell>
          <cell r="AZ626" t="b">
            <v>0</v>
          </cell>
          <cell r="BA626">
            <v>0</v>
          </cell>
          <cell r="BB626">
            <v>120</v>
          </cell>
          <cell r="BC626">
            <v>90</v>
          </cell>
          <cell r="BD626" t="str">
            <v>LIB</v>
          </cell>
          <cell r="BE626" t="str">
            <v>LIB</v>
          </cell>
          <cell r="BF626">
            <v>1</v>
          </cell>
          <cell r="BG626">
            <v>0</v>
          </cell>
          <cell r="BH626" t="str">
            <v/>
          </cell>
          <cell r="BI626" t="str">
            <v/>
          </cell>
          <cell r="BJ626" t="str">
            <v/>
          </cell>
          <cell r="BK626" t="str">
            <v/>
          </cell>
          <cell r="BL626">
            <v>140</v>
          </cell>
          <cell r="BM626">
            <v>511</v>
          </cell>
          <cell r="BN626">
            <v>190</v>
          </cell>
          <cell r="BO626">
            <v>1978</v>
          </cell>
          <cell r="BP626">
            <v>0</v>
          </cell>
          <cell r="BQ626">
            <v>2819</v>
          </cell>
        </row>
        <row r="627">
          <cell r="A627" t="str">
            <v>298010050208</v>
          </cell>
          <cell r="B627" t="str">
            <v>F8-MV-BR-01</v>
          </cell>
          <cell r="C627" t="str">
            <v/>
          </cell>
          <cell r="D627" t="str">
            <v>FR Pasta MV Brócoli F8 GY</v>
          </cell>
          <cell r="E627" t="str">
            <v>F8-MV-BR-01</v>
          </cell>
          <cell r="F627" t="str">
            <v>SC</v>
          </cell>
          <cell r="G627" t="str">
            <v>UN</v>
          </cell>
          <cell r="H627" t="str">
            <v>04</v>
          </cell>
          <cell r="I627" t="b">
            <v>1</v>
          </cell>
          <cell r="J627" t="b">
            <v>1</v>
          </cell>
          <cell r="K627" t="b">
            <v>0</v>
          </cell>
          <cell r="L627" t="str">
            <v>Compra</v>
          </cell>
          <cell r="M627" t="str">
            <v>N</v>
          </cell>
          <cell r="N627" t="b">
            <v>0</v>
          </cell>
          <cell r="O627">
            <v>0</v>
          </cell>
          <cell r="P627" t="b">
            <v>0</v>
          </cell>
          <cell r="Q627" t="str">
            <v>INTERNO</v>
          </cell>
          <cell r="R627">
            <v>0</v>
          </cell>
          <cell r="S627" t="str">
            <v/>
          </cell>
          <cell r="T627">
            <v>0</v>
          </cell>
          <cell r="U627" t="str">
            <v/>
          </cell>
          <cell r="V627">
            <v>0</v>
          </cell>
          <cell r="W627" t="str">
            <v/>
          </cell>
          <cell r="X627">
            <v>0</v>
          </cell>
          <cell r="Y627" t="str">
            <v/>
          </cell>
          <cell r="Z627" t="str">
            <v/>
          </cell>
          <cell r="AA627" t="str">
            <v>Fracc</v>
          </cell>
          <cell r="AB627">
            <v>0</v>
          </cell>
          <cell r="AC627" t="str">
            <v/>
          </cell>
          <cell r="AD627" t="str">
            <v/>
          </cell>
          <cell r="AE627" t="str">
            <v/>
          </cell>
          <cell r="AF627" t="str">
            <v/>
          </cell>
          <cell r="AG627">
            <v>0</v>
          </cell>
          <cell r="AH627" t="str">
            <v>N-EST</v>
          </cell>
          <cell r="AI627">
            <v>0</v>
          </cell>
          <cell r="AJ627" t="str">
            <v/>
          </cell>
          <cell r="AK627" t="str">
            <v/>
          </cell>
          <cell r="AM627">
            <v>0</v>
          </cell>
          <cell r="AN627" t="str">
            <v>UN</v>
          </cell>
          <cell r="AO627" t="str">
            <v>***</v>
          </cell>
          <cell r="AP627" t="str">
            <v>zzzzzz</v>
          </cell>
          <cell r="AQ627" t="b">
            <v>0</v>
          </cell>
          <cell r="AR627" t="b">
            <v>0</v>
          </cell>
          <cell r="AS627">
            <v>1</v>
          </cell>
          <cell r="AT627">
            <v>0</v>
          </cell>
          <cell r="AU627">
            <v>1</v>
          </cell>
          <cell r="AV627">
            <v>0</v>
          </cell>
          <cell r="AW627" t="b">
            <v>0</v>
          </cell>
          <cell r="AX627" t="str">
            <v/>
          </cell>
          <cell r="AY627" t="b">
            <v>0</v>
          </cell>
          <cell r="AZ627" t="b">
            <v>0</v>
          </cell>
          <cell r="BA627">
            <v>0</v>
          </cell>
          <cell r="BB627">
            <v>120</v>
          </cell>
          <cell r="BC627">
            <v>90</v>
          </cell>
          <cell r="BD627" t="str">
            <v>LIB</v>
          </cell>
          <cell r="BE627" t="str">
            <v>LIB</v>
          </cell>
          <cell r="BF627">
            <v>1</v>
          </cell>
          <cell r="BG627">
            <v>0</v>
          </cell>
          <cell r="BH627" t="str">
            <v/>
          </cell>
          <cell r="BI627" t="str">
            <v/>
          </cell>
          <cell r="BJ627" t="str">
            <v/>
          </cell>
          <cell r="BK627" t="str">
            <v/>
          </cell>
          <cell r="BL627">
            <v>140</v>
          </cell>
          <cell r="BM627">
            <v>511</v>
          </cell>
          <cell r="BN627">
            <v>190</v>
          </cell>
          <cell r="BO627">
            <v>1978</v>
          </cell>
          <cell r="BP627">
            <v>0</v>
          </cell>
          <cell r="BQ627">
            <v>2819</v>
          </cell>
        </row>
        <row r="628">
          <cell r="A628" t="str">
            <v>298010050209</v>
          </cell>
          <cell r="B628" t="str">
            <v>F9-MV-BR-01</v>
          </cell>
          <cell r="C628" t="str">
            <v/>
          </cell>
          <cell r="D628" t="str">
            <v>FR Pasta MV Brócoli F9 GY</v>
          </cell>
          <cell r="E628" t="str">
            <v>F9-MV-BR-01</v>
          </cell>
          <cell r="F628" t="str">
            <v>SC</v>
          </cell>
          <cell r="G628" t="str">
            <v>UN</v>
          </cell>
          <cell r="H628" t="str">
            <v>04</v>
          </cell>
          <cell r="I628" t="b">
            <v>1</v>
          </cell>
          <cell r="J628" t="b">
            <v>1</v>
          </cell>
          <cell r="K628" t="b">
            <v>0</v>
          </cell>
          <cell r="L628" t="str">
            <v>Compra</v>
          </cell>
          <cell r="M628" t="str">
            <v>N</v>
          </cell>
          <cell r="N628" t="b">
            <v>0</v>
          </cell>
          <cell r="O628">
            <v>0</v>
          </cell>
          <cell r="P628" t="b">
            <v>0</v>
          </cell>
          <cell r="Q628" t="str">
            <v>INTERNO</v>
          </cell>
          <cell r="R628">
            <v>0</v>
          </cell>
          <cell r="S628" t="str">
            <v/>
          </cell>
          <cell r="T628">
            <v>0</v>
          </cell>
          <cell r="U628" t="str">
            <v/>
          </cell>
          <cell r="V628">
            <v>0</v>
          </cell>
          <cell r="W628" t="str">
            <v/>
          </cell>
          <cell r="X628">
            <v>0</v>
          </cell>
          <cell r="Y628" t="str">
            <v/>
          </cell>
          <cell r="Z628" t="str">
            <v/>
          </cell>
          <cell r="AA628" t="str">
            <v>Fracc</v>
          </cell>
          <cell r="AB628">
            <v>0</v>
          </cell>
          <cell r="AC628" t="str">
            <v/>
          </cell>
          <cell r="AD628" t="str">
            <v/>
          </cell>
          <cell r="AE628" t="str">
            <v/>
          </cell>
          <cell r="AF628" t="str">
            <v/>
          </cell>
          <cell r="AG628">
            <v>0</v>
          </cell>
          <cell r="AH628" t="str">
            <v>N-EST</v>
          </cell>
          <cell r="AI628">
            <v>0</v>
          </cell>
          <cell r="AJ628" t="str">
            <v/>
          </cell>
          <cell r="AK628" t="str">
            <v/>
          </cell>
          <cell r="AM628">
            <v>0</v>
          </cell>
          <cell r="AN628" t="str">
            <v>UN</v>
          </cell>
          <cell r="AO628" t="str">
            <v>***</v>
          </cell>
          <cell r="AP628" t="str">
            <v>zzzzzz</v>
          </cell>
          <cell r="AQ628" t="b">
            <v>0</v>
          </cell>
          <cell r="AR628" t="b">
            <v>0</v>
          </cell>
          <cell r="AS628">
            <v>1</v>
          </cell>
          <cell r="AT628">
            <v>0</v>
          </cell>
          <cell r="AU628">
            <v>1</v>
          </cell>
          <cell r="AV628">
            <v>0</v>
          </cell>
          <cell r="AW628" t="b">
            <v>0</v>
          </cell>
          <cell r="AX628" t="str">
            <v/>
          </cell>
          <cell r="AY628" t="b">
            <v>0</v>
          </cell>
          <cell r="AZ628" t="b">
            <v>0</v>
          </cell>
          <cell r="BA628">
            <v>0</v>
          </cell>
          <cell r="BB628">
            <v>120</v>
          </cell>
          <cell r="BC628">
            <v>90</v>
          </cell>
          <cell r="BD628" t="str">
            <v>LIB</v>
          </cell>
          <cell r="BE628" t="str">
            <v>LIB</v>
          </cell>
          <cell r="BF628">
            <v>1</v>
          </cell>
          <cell r="BG628">
            <v>0</v>
          </cell>
          <cell r="BH628" t="str">
            <v/>
          </cell>
          <cell r="BI628" t="str">
            <v/>
          </cell>
          <cell r="BJ628" t="str">
            <v/>
          </cell>
          <cell r="BK628" t="str">
            <v/>
          </cell>
          <cell r="BL628">
            <v>140</v>
          </cell>
          <cell r="BM628">
            <v>511</v>
          </cell>
          <cell r="BN628">
            <v>190</v>
          </cell>
          <cell r="BO628">
            <v>1978</v>
          </cell>
          <cell r="BP628">
            <v>0</v>
          </cell>
          <cell r="BQ628">
            <v>2819</v>
          </cell>
        </row>
        <row r="629">
          <cell r="A629" t="str">
            <v>298010050300</v>
          </cell>
          <cell r="B629" t="str">
            <v>TO-ES-01</v>
          </cell>
          <cell r="C629" t="str">
            <v/>
          </cell>
          <cell r="D629" t="str">
            <v>FR Pasta espinaca GY</v>
          </cell>
          <cell r="E629" t="str">
            <v>TO-ES-01</v>
          </cell>
          <cell r="F629" t="str">
            <v>SC</v>
          </cell>
          <cell r="G629" t="str">
            <v>UN</v>
          </cell>
          <cell r="H629" t="str">
            <v>04</v>
          </cell>
          <cell r="I629" t="b">
            <v>1</v>
          </cell>
          <cell r="J629" t="b">
            <v>1</v>
          </cell>
          <cell r="K629" t="b">
            <v>0</v>
          </cell>
          <cell r="L629" t="str">
            <v>Compra</v>
          </cell>
          <cell r="M629" t="str">
            <v>N</v>
          </cell>
          <cell r="N629" t="b">
            <v>0</v>
          </cell>
          <cell r="O629">
            <v>0</v>
          </cell>
          <cell r="P629" t="b">
            <v>0</v>
          </cell>
          <cell r="Q629" t="str">
            <v>INTERNO</v>
          </cell>
          <cell r="R629">
            <v>0</v>
          </cell>
          <cell r="S629" t="str">
            <v/>
          </cell>
          <cell r="T629">
            <v>0</v>
          </cell>
          <cell r="U629" t="str">
            <v/>
          </cell>
          <cell r="V629">
            <v>0</v>
          </cell>
          <cell r="W629" t="str">
            <v/>
          </cell>
          <cell r="X629">
            <v>0</v>
          </cell>
          <cell r="Y629" t="str">
            <v/>
          </cell>
          <cell r="Z629" t="str">
            <v/>
          </cell>
          <cell r="AA629" t="str">
            <v>Fracc</v>
          </cell>
          <cell r="AB629">
            <v>0</v>
          </cell>
          <cell r="AC629" t="str">
            <v/>
          </cell>
          <cell r="AD629" t="str">
            <v/>
          </cell>
          <cell r="AE629" t="str">
            <v/>
          </cell>
          <cell r="AF629" t="str">
            <v/>
          </cell>
          <cell r="AG629">
            <v>0</v>
          </cell>
          <cell r="AH629" t="str">
            <v>N-EST</v>
          </cell>
          <cell r="AI629">
            <v>0</v>
          </cell>
          <cell r="AJ629" t="str">
            <v/>
          </cell>
          <cell r="AK629" t="str">
            <v/>
          </cell>
          <cell r="AM629">
            <v>0</v>
          </cell>
          <cell r="AN629" t="str">
            <v>UN</v>
          </cell>
          <cell r="AO629" t="str">
            <v>***</v>
          </cell>
          <cell r="AP629" t="str">
            <v>zzzzzz</v>
          </cell>
          <cell r="AQ629" t="b">
            <v>0</v>
          </cell>
          <cell r="AR629" t="b">
            <v>0</v>
          </cell>
          <cell r="AS629">
            <v>1</v>
          </cell>
          <cell r="AT629">
            <v>0</v>
          </cell>
          <cell r="AU629">
            <v>1</v>
          </cell>
          <cell r="AV629">
            <v>0</v>
          </cell>
          <cell r="AW629" t="b">
            <v>0</v>
          </cell>
          <cell r="AX629" t="str">
            <v/>
          </cell>
          <cell r="AY629" t="b">
            <v>0</v>
          </cell>
          <cell r="AZ629" t="b">
            <v>0</v>
          </cell>
          <cell r="BA629">
            <v>0</v>
          </cell>
          <cell r="BB629">
            <v>120</v>
          </cell>
          <cell r="BC629">
            <v>90</v>
          </cell>
          <cell r="BD629" t="str">
            <v>LIB</v>
          </cell>
          <cell r="BE629" t="str">
            <v>LIB</v>
          </cell>
          <cell r="BF629">
            <v>1</v>
          </cell>
          <cell r="BG629">
            <v>0</v>
          </cell>
          <cell r="BH629" t="str">
            <v/>
          </cell>
          <cell r="BI629" t="str">
            <v/>
          </cell>
          <cell r="BJ629" t="str">
            <v/>
          </cell>
          <cell r="BK629" t="str">
            <v/>
          </cell>
          <cell r="BL629">
            <v>140</v>
          </cell>
          <cell r="BM629">
            <v>511</v>
          </cell>
          <cell r="BN629">
            <v>190</v>
          </cell>
          <cell r="BO629">
            <v>1978</v>
          </cell>
          <cell r="BP629">
            <v>0</v>
          </cell>
          <cell r="BQ629">
            <v>2819</v>
          </cell>
        </row>
        <row r="630">
          <cell r="A630" t="str">
            <v>298010050301</v>
          </cell>
          <cell r="B630" t="str">
            <v>F1-TO-ES-01</v>
          </cell>
          <cell r="C630" t="str">
            <v/>
          </cell>
          <cell r="D630" t="str">
            <v>FR Pasta espinaca F1 GY</v>
          </cell>
          <cell r="E630" t="str">
            <v>F1-TO-ES-01</v>
          </cell>
          <cell r="F630" t="str">
            <v>SC</v>
          </cell>
          <cell r="G630" t="str">
            <v>UN</v>
          </cell>
          <cell r="H630" t="str">
            <v>04</v>
          </cell>
          <cell r="I630" t="b">
            <v>1</v>
          </cell>
          <cell r="J630" t="b">
            <v>1</v>
          </cell>
          <cell r="K630" t="b">
            <v>0</v>
          </cell>
          <cell r="L630" t="str">
            <v>Compra</v>
          </cell>
          <cell r="M630" t="str">
            <v>N</v>
          </cell>
          <cell r="N630" t="b">
            <v>0</v>
          </cell>
          <cell r="O630">
            <v>0</v>
          </cell>
          <cell r="P630" t="b">
            <v>0</v>
          </cell>
          <cell r="Q630" t="str">
            <v>INTERNO</v>
          </cell>
          <cell r="R630">
            <v>0</v>
          </cell>
          <cell r="S630" t="str">
            <v/>
          </cell>
          <cell r="T630">
            <v>0</v>
          </cell>
          <cell r="U630" t="str">
            <v/>
          </cell>
          <cell r="V630">
            <v>0</v>
          </cell>
          <cell r="W630" t="str">
            <v/>
          </cell>
          <cell r="X630">
            <v>0</v>
          </cell>
          <cell r="Y630" t="str">
            <v/>
          </cell>
          <cell r="Z630" t="str">
            <v/>
          </cell>
          <cell r="AA630" t="str">
            <v>Fracc</v>
          </cell>
          <cell r="AB630">
            <v>0</v>
          </cell>
          <cell r="AC630" t="str">
            <v/>
          </cell>
          <cell r="AD630" t="str">
            <v/>
          </cell>
          <cell r="AE630" t="str">
            <v/>
          </cell>
          <cell r="AF630" t="str">
            <v/>
          </cell>
          <cell r="AG630">
            <v>0</v>
          </cell>
          <cell r="AH630" t="str">
            <v>N-EST</v>
          </cell>
          <cell r="AI630">
            <v>0</v>
          </cell>
          <cell r="AJ630" t="str">
            <v/>
          </cell>
          <cell r="AK630" t="str">
            <v/>
          </cell>
          <cell r="AM630">
            <v>0</v>
          </cell>
          <cell r="AN630" t="str">
            <v>UN</v>
          </cell>
          <cell r="AO630" t="str">
            <v>***</v>
          </cell>
          <cell r="AP630" t="str">
            <v>zzzzzz</v>
          </cell>
          <cell r="AQ630" t="b">
            <v>0</v>
          </cell>
          <cell r="AR630" t="b">
            <v>0</v>
          </cell>
          <cell r="AS630">
            <v>1</v>
          </cell>
          <cell r="AT630">
            <v>0</v>
          </cell>
          <cell r="AU630">
            <v>1</v>
          </cell>
          <cell r="AV630">
            <v>0</v>
          </cell>
          <cell r="AW630" t="b">
            <v>0</v>
          </cell>
          <cell r="AX630" t="str">
            <v/>
          </cell>
          <cell r="AY630" t="b">
            <v>0</v>
          </cell>
          <cell r="AZ630" t="b">
            <v>0</v>
          </cell>
          <cell r="BA630">
            <v>0</v>
          </cell>
          <cell r="BB630">
            <v>120</v>
          </cell>
          <cell r="BC630">
            <v>90</v>
          </cell>
          <cell r="BD630" t="str">
            <v>LIB</v>
          </cell>
          <cell r="BE630" t="str">
            <v>LIB</v>
          </cell>
          <cell r="BF630">
            <v>1</v>
          </cell>
          <cell r="BG630">
            <v>0</v>
          </cell>
          <cell r="BH630" t="str">
            <v/>
          </cell>
          <cell r="BI630" t="str">
            <v/>
          </cell>
          <cell r="BJ630" t="str">
            <v/>
          </cell>
          <cell r="BK630" t="str">
            <v/>
          </cell>
          <cell r="BL630">
            <v>140</v>
          </cell>
          <cell r="BM630">
            <v>511</v>
          </cell>
          <cell r="BN630">
            <v>190</v>
          </cell>
          <cell r="BO630">
            <v>1978</v>
          </cell>
          <cell r="BP630">
            <v>0</v>
          </cell>
          <cell r="BQ630">
            <v>2819</v>
          </cell>
        </row>
        <row r="631">
          <cell r="A631" t="str">
            <v>298010050302</v>
          </cell>
          <cell r="B631" t="str">
            <v>F2-TO-ES-01</v>
          </cell>
          <cell r="C631" t="str">
            <v/>
          </cell>
          <cell r="D631" t="str">
            <v>FR Pasta espinaca F2 GY</v>
          </cell>
          <cell r="E631" t="str">
            <v>F2-TO-ES-01</v>
          </cell>
          <cell r="F631" t="str">
            <v>SC</v>
          </cell>
          <cell r="G631" t="str">
            <v>UN</v>
          </cell>
          <cell r="H631" t="str">
            <v>04</v>
          </cell>
          <cell r="I631" t="b">
            <v>1</v>
          </cell>
          <cell r="J631" t="b">
            <v>1</v>
          </cell>
          <cell r="K631" t="b">
            <v>0</v>
          </cell>
          <cell r="L631" t="str">
            <v>Compra</v>
          </cell>
          <cell r="M631" t="str">
            <v>N</v>
          </cell>
          <cell r="N631" t="b">
            <v>0</v>
          </cell>
          <cell r="O631">
            <v>0</v>
          </cell>
          <cell r="P631" t="b">
            <v>0</v>
          </cell>
          <cell r="Q631" t="str">
            <v>INTERNO</v>
          </cell>
          <cell r="R631">
            <v>0</v>
          </cell>
          <cell r="S631" t="str">
            <v/>
          </cell>
          <cell r="T631">
            <v>0</v>
          </cell>
          <cell r="U631" t="str">
            <v/>
          </cell>
          <cell r="V631">
            <v>0</v>
          </cell>
          <cell r="W631" t="str">
            <v/>
          </cell>
          <cell r="X631">
            <v>0</v>
          </cell>
          <cell r="Y631" t="str">
            <v/>
          </cell>
          <cell r="Z631" t="str">
            <v/>
          </cell>
          <cell r="AA631" t="str">
            <v>Fracc</v>
          </cell>
          <cell r="AB631">
            <v>0</v>
          </cell>
          <cell r="AC631" t="str">
            <v/>
          </cell>
          <cell r="AD631" t="str">
            <v/>
          </cell>
          <cell r="AE631" t="str">
            <v/>
          </cell>
          <cell r="AF631" t="str">
            <v/>
          </cell>
          <cell r="AG631">
            <v>0</v>
          </cell>
          <cell r="AH631" t="str">
            <v>N-EST</v>
          </cell>
          <cell r="AI631">
            <v>0</v>
          </cell>
          <cell r="AJ631" t="str">
            <v/>
          </cell>
          <cell r="AK631" t="str">
            <v/>
          </cell>
          <cell r="AM631">
            <v>0</v>
          </cell>
          <cell r="AN631" t="str">
            <v>UN</v>
          </cell>
          <cell r="AO631" t="str">
            <v>***</v>
          </cell>
          <cell r="AP631" t="str">
            <v>zzzzzz</v>
          </cell>
          <cell r="AQ631" t="b">
            <v>0</v>
          </cell>
          <cell r="AR631" t="b">
            <v>0</v>
          </cell>
          <cell r="AS631">
            <v>1</v>
          </cell>
          <cell r="AT631">
            <v>0</v>
          </cell>
          <cell r="AU631">
            <v>1</v>
          </cell>
          <cell r="AV631">
            <v>0</v>
          </cell>
          <cell r="AW631" t="b">
            <v>0</v>
          </cell>
          <cell r="AX631" t="str">
            <v/>
          </cell>
          <cell r="AY631" t="b">
            <v>0</v>
          </cell>
          <cell r="AZ631" t="b">
            <v>0</v>
          </cell>
          <cell r="BA631">
            <v>0</v>
          </cell>
          <cell r="BB631">
            <v>120</v>
          </cell>
          <cell r="BC631">
            <v>90</v>
          </cell>
          <cell r="BD631" t="str">
            <v>LIB</v>
          </cell>
          <cell r="BE631" t="str">
            <v>LIB</v>
          </cell>
          <cell r="BF631">
            <v>1</v>
          </cell>
          <cell r="BG631">
            <v>0</v>
          </cell>
          <cell r="BH631" t="str">
            <v/>
          </cell>
          <cell r="BI631" t="str">
            <v/>
          </cell>
          <cell r="BJ631" t="str">
            <v/>
          </cell>
          <cell r="BK631" t="str">
            <v/>
          </cell>
          <cell r="BL631">
            <v>140</v>
          </cell>
          <cell r="BM631">
            <v>511</v>
          </cell>
          <cell r="BN631">
            <v>190</v>
          </cell>
          <cell r="BO631">
            <v>1978</v>
          </cell>
          <cell r="BP631">
            <v>0</v>
          </cell>
          <cell r="BQ631">
            <v>2819</v>
          </cell>
        </row>
        <row r="632">
          <cell r="A632" t="str">
            <v>298010050303</v>
          </cell>
          <cell r="B632" t="str">
            <v>F3-TO-ES-01</v>
          </cell>
          <cell r="C632" t="str">
            <v/>
          </cell>
          <cell r="D632" t="str">
            <v>FR Pasta espinaca F3 GY</v>
          </cell>
          <cell r="E632" t="str">
            <v>F3-TO-ES-01</v>
          </cell>
          <cell r="F632" t="str">
            <v>SC</v>
          </cell>
          <cell r="G632" t="str">
            <v>UN</v>
          </cell>
          <cell r="H632" t="str">
            <v>04</v>
          </cell>
          <cell r="I632" t="b">
            <v>1</v>
          </cell>
          <cell r="J632" t="b">
            <v>1</v>
          </cell>
          <cell r="K632" t="b">
            <v>0</v>
          </cell>
          <cell r="L632" t="str">
            <v>Compra</v>
          </cell>
          <cell r="M632" t="str">
            <v>N</v>
          </cell>
          <cell r="N632" t="b">
            <v>0</v>
          </cell>
          <cell r="O632">
            <v>0</v>
          </cell>
          <cell r="P632" t="b">
            <v>0</v>
          </cell>
          <cell r="Q632" t="str">
            <v>INTERNO</v>
          </cell>
          <cell r="R632">
            <v>0</v>
          </cell>
          <cell r="S632" t="str">
            <v/>
          </cell>
          <cell r="T632">
            <v>0</v>
          </cell>
          <cell r="U632" t="str">
            <v/>
          </cell>
          <cell r="V632">
            <v>0</v>
          </cell>
          <cell r="W632" t="str">
            <v/>
          </cell>
          <cell r="X632">
            <v>0</v>
          </cell>
          <cell r="Y632" t="str">
            <v/>
          </cell>
          <cell r="Z632" t="str">
            <v/>
          </cell>
          <cell r="AA632" t="str">
            <v>Fracc</v>
          </cell>
          <cell r="AB632">
            <v>0</v>
          </cell>
          <cell r="AC632" t="str">
            <v/>
          </cell>
          <cell r="AD632" t="str">
            <v/>
          </cell>
          <cell r="AE632" t="str">
            <v/>
          </cell>
          <cell r="AF632" t="str">
            <v/>
          </cell>
          <cell r="AG632">
            <v>0</v>
          </cell>
          <cell r="AH632" t="str">
            <v>N-EST</v>
          </cell>
          <cell r="AI632">
            <v>0</v>
          </cell>
          <cell r="AJ632" t="str">
            <v/>
          </cell>
          <cell r="AK632" t="str">
            <v/>
          </cell>
          <cell r="AM632">
            <v>0</v>
          </cell>
          <cell r="AN632" t="str">
            <v>UN</v>
          </cell>
          <cell r="AO632" t="str">
            <v>***</v>
          </cell>
          <cell r="AP632" t="str">
            <v>zzzzzz</v>
          </cell>
          <cell r="AQ632" t="b">
            <v>0</v>
          </cell>
          <cell r="AR632" t="b">
            <v>0</v>
          </cell>
          <cell r="AS632">
            <v>1</v>
          </cell>
          <cell r="AT632">
            <v>0</v>
          </cell>
          <cell r="AU632">
            <v>1</v>
          </cell>
          <cell r="AV632">
            <v>0</v>
          </cell>
          <cell r="AW632" t="b">
            <v>0</v>
          </cell>
          <cell r="AX632" t="str">
            <v/>
          </cell>
          <cell r="AY632" t="b">
            <v>0</v>
          </cell>
          <cell r="AZ632" t="b">
            <v>0</v>
          </cell>
          <cell r="BA632">
            <v>0</v>
          </cell>
          <cell r="BB632">
            <v>120</v>
          </cell>
          <cell r="BC632">
            <v>90</v>
          </cell>
          <cell r="BD632" t="str">
            <v>LIB</v>
          </cell>
          <cell r="BE632" t="str">
            <v>LIB</v>
          </cell>
          <cell r="BF632">
            <v>1</v>
          </cell>
          <cell r="BG632">
            <v>0</v>
          </cell>
          <cell r="BH632" t="str">
            <v/>
          </cell>
          <cell r="BI632" t="str">
            <v/>
          </cell>
          <cell r="BJ632" t="str">
            <v/>
          </cell>
          <cell r="BK632" t="str">
            <v/>
          </cell>
          <cell r="BL632">
            <v>140</v>
          </cell>
          <cell r="BM632">
            <v>511</v>
          </cell>
          <cell r="BN632">
            <v>190</v>
          </cell>
          <cell r="BO632">
            <v>1978</v>
          </cell>
          <cell r="BP632">
            <v>0</v>
          </cell>
          <cell r="BQ632">
            <v>2819</v>
          </cell>
        </row>
        <row r="633">
          <cell r="A633" t="str">
            <v>298010050304</v>
          </cell>
          <cell r="B633" t="str">
            <v>F4-TO-ES-01</v>
          </cell>
          <cell r="C633" t="str">
            <v/>
          </cell>
          <cell r="D633" t="str">
            <v>FR Pasta espinaca F4 GY</v>
          </cell>
          <cell r="E633" t="str">
            <v>F4-TO-ES-01</v>
          </cell>
          <cell r="F633" t="str">
            <v>SC</v>
          </cell>
          <cell r="G633" t="str">
            <v>UN</v>
          </cell>
          <cell r="H633" t="str">
            <v>04</v>
          </cell>
          <cell r="I633" t="b">
            <v>1</v>
          </cell>
          <cell r="J633" t="b">
            <v>1</v>
          </cell>
          <cell r="K633" t="b">
            <v>0</v>
          </cell>
          <cell r="L633" t="str">
            <v>Compra</v>
          </cell>
          <cell r="M633" t="str">
            <v>N</v>
          </cell>
          <cell r="N633" t="b">
            <v>0</v>
          </cell>
          <cell r="O633">
            <v>0</v>
          </cell>
          <cell r="P633" t="b">
            <v>0</v>
          </cell>
          <cell r="Q633" t="str">
            <v>INTERNO</v>
          </cell>
          <cell r="R633">
            <v>0</v>
          </cell>
          <cell r="S633" t="str">
            <v/>
          </cell>
          <cell r="T633">
            <v>0</v>
          </cell>
          <cell r="U633" t="str">
            <v/>
          </cell>
          <cell r="V633">
            <v>0</v>
          </cell>
          <cell r="W633" t="str">
            <v/>
          </cell>
          <cell r="X633">
            <v>0</v>
          </cell>
          <cell r="Y633" t="str">
            <v/>
          </cell>
          <cell r="Z633" t="str">
            <v/>
          </cell>
          <cell r="AA633" t="str">
            <v>Fracc</v>
          </cell>
          <cell r="AB633">
            <v>0</v>
          </cell>
          <cell r="AC633" t="str">
            <v/>
          </cell>
          <cell r="AD633" t="str">
            <v/>
          </cell>
          <cell r="AE633" t="str">
            <v/>
          </cell>
          <cell r="AF633" t="str">
            <v/>
          </cell>
          <cell r="AG633">
            <v>0</v>
          </cell>
          <cell r="AH633" t="str">
            <v>N-EST</v>
          </cell>
          <cell r="AI633">
            <v>0</v>
          </cell>
          <cell r="AJ633" t="str">
            <v/>
          </cell>
          <cell r="AK633" t="str">
            <v/>
          </cell>
          <cell r="AM633">
            <v>0</v>
          </cell>
          <cell r="AN633" t="str">
            <v>UN</v>
          </cell>
          <cell r="AO633" t="str">
            <v>***</v>
          </cell>
          <cell r="AP633" t="str">
            <v>zzzzzz</v>
          </cell>
          <cell r="AQ633" t="b">
            <v>0</v>
          </cell>
          <cell r="AR633" t="b">
            <v>0</v>
          </cell>
          <cell r="AS633">
            <v>1</v>
          </cell>
          <cell r="AT633">
            <v>0</v>
          </cell>
          <cell r="AU633">
            <v>1</v>
          </cell>
          <cell r="AV633">
            <v>0</v>
          </cell>
          <cell r="AW633" t="b">
            <v>0</v>
          </cell>
          <cell r="AX633" t="str">
            <v/>
          </cell>
          <cell r="AY633" t="b">
            <v>0</v>
          </cell>
          <cell r="AZ633" t="b">
            <v>0</v>
          </cell>
          <cell r="BA633">
            <v>0</v>
          </cell>
          <cell r="BB633">
            <v>120</v>
          </cell>
          <cell r="BC633">
            <v>90</v>
          </cell>
          <cell r="BD633" t="str">
            <v>LIB</v>
          </cell>
          <cell r="BE633" t="str">
            <v>LIB</v>
          </cell>
          <cell r="BF633">
            <v>1</v>
          </cell>
          <cell r="BG633">
            <v>0</v>
          </cell>
          <cell r="BH633" t="str">
            <v/>
          </cell>
          <cell r="BI633" t="str">
            <v/>
          </cell>
          <cell r="BJ633" t="str">
            <v/>
          </cell>
          <cell r="BK633" t="str">
            <v/>
          </cell>
          <cell r="BL633">
            <v>140</v>
          </cell>
          <cell r="BM633">
            <v>511</v>
          </cell>
          <cell r="BN633">
            <v>190</v>
          </cell>
          <cell r="BO633">
            <v>1978</v>
          </cell>
          <cell r="BP633">
            <v>0</v>
          </cell>
          <cell r="BQ633">
            <v>2819</v>
          </cell>
        </row>
        <row r="634">
          <cell r="A634" t="str">
            <v>298010050305</v>
          </cell>
          <cell r="B634" t="str">
            <v>F5-TO-ES-01</v>
          </cell>
          <cell r="C634" t="str">
            <v/>
          </cell>
          <cell r="D634" t="str">
            <v>FR Pasta espinaca F5 GY</v>
          </cell>
          <cell r="E634" t="str">
            <v>F5-TO-ES-01</v>
          </cell>
          <cell r="F634" t="str">
            <v>SC</v>
          </cell>
          <cell r="G634" t="str">
            <v>UN</v>
          </cell>
          <cell r="H634" t="str">
            <v>04</v>
          </cell>
          <cell r="I634" t="b">
            <v>1</v>
          </cell>
          <cell r="J634" t="b">
            <v>1</v>
          </cell>
          <cell r="K634" t="b">
            <v>0</v>
          </cell>
          <cell r="L634" t="str">
            <v>Compra</v>
          </cell>
          <cell r="M634" t="str">
            <v>N</v>
          </cell>
          <cell r="N634" t="b">
            <v>0</v>
          </cell>
          <cell r="O634">
            <v>0</v>
          </cell>
          <cell r="P634" t="b">
            <v>0</v>
          </cell>
          <cell r="Q634" t="str">
            <v>INTERNO</v>
          </cell>
          <cell r="R634">
            <v>0</v>
          </cell>
          <cell r="S634" t="str">
            <v/>
          </cell>
          <cell r="T634">
            <v>0</v>
          </cell>
          <cell r="U634" t="str">
            <v/>
          </cell>
          <cell r="V634">
            <v>0</v>
          </cell>
          <cell r="W634" t="str">
            <v/>
          </cell>
          <cell r="X634">
            <v>0</v>
          </cell>
          <cell r="Y634" t="str">
            <v/>
          </cell>
          <cell r="Z634" t="str">
            <v/>
          </cell>
          <cell r="AA634" t="str">
            <v>Fracc</v>
          </cell>
          <cell r="AB634">
            <v>0</v>
          </cell>
          <cell r="AC634" t="str">
            <v/>
          </cell>
          <cell r="AD634" t="str">
            <v/>
          </cell>
          <cell r="AE634" t="str">
            <v/>
          </cell>
          <cell r="AF634" t="str">
            <v/>
          </cell>
          <cell r="AG634">
            <v>0</v>
          </cell>
          <cell r="AH634" t="str">
            <v>N-EST</v>
          </cell>
          <cell r="AI634">
            <v>0</v>
          </cell>
          <cell r="AJ634" t="str">
            <v/>
          </cell>
          <cell r="AK634" t="str">
            <v/>
          </cell>
          <cell r="AM634">
            <v>0</v>
          </cell>
          <cell r="AN634" t="str">
            <v>UN</v>
          </cell>
          <cell r="AO634" t="str">
            <v>***</v>
          </cell>
          <cell r="AP634" t="str">
            <v>zzzzzz</v>
          </cell>
          <cell r="AQ634" t="b">
            <v>0</v>
          </cell>
          <cell r="AR634" t="b">
            <v>0</v>
          </cell>
          <cell r="AS634">
            <v>1</v>
          </cell>
          <cell r="AT634">
            <v>0</v>
          </cell>
          <cell r="AU634">
            <v>1</v>
          </cell>
          <cell r="AV634">
            <v>0</v>
          </cell>
          <cell r="AW634" t="b">
            <v>0</v>
          </cell>
          <cell r="AX634" t="str">
            <v/>
          </cell>
          <cell r="AY634" t="b">
            <v>0</v>
          </cell>
          <cell r="AZ634" t="b">
            <v>0</v>
          </cell>
          <cell r="BA634">
            <v>0</v>
          </cell>
          <cell r="BB634">
            <v>120</v>
          </cell>
          <cell r="BC634">
            <v>90</v>
          </cell>
          <cell r="BD634" t="str">
            <v>LIB</v>
          </cell>
          <cell r="BE634" t="str">
            <v>LIB</v>
          </cell>
          <cell r="BF634">
            <v>1</v>
          </cell>
          <cell r="BG634">
            <v>0</v>
          </cell>
          <cell r="BH634" t="str">
            <v/>
          </cell>
          <cell r="BI634" t="str">
            <v/>
          </cell>
          <cell r="BJ634" t="str">
            <v/>
          </cell>
          <cell r="BK634" t="str">
            <v/>
          </cell>
          <cell r="BL634">
            <v>140</v>
          </cell>
          <cell r="BM634">
            <v>511</v>
          </cell>
          <cell r="BN634">
            <v>190</v>
          </cell>
          <cell r="BO634">
            <v>1978</v>
          </cell>
          <cell r="BP634">
            <v>0</v>
          </cell>
          <cell r="BQ634">
            <v>2819</v>
          </cell>
        </row>
        <row r="635">
          <cell r="A635" t="str">
            <v>298010050306</v>
          </cell>
          <cell r="B635" t="str">
            <v>F6-TO-ES-01</v>
          </cell>
          <cell r="C635" t="str">
            <v/>
          </cell>
          <cell r="D635" t="str">
            <v>FR Pasta espinaca F6 GY</v>
          </cell>
          <cell r="E635" t="str">
            <v>F6-TO-ES-01</v>
          </cell>
          <cell r="F635" t="str">
            <v>SC</v>
          </cell>
          <cell r="G635" t="str">
            <v>UN</v>
          </cell>
          <cell r="H635" t="str">
            <v>04</v>
          </cell>
          <cell r="I635" t="b">
            <v>1</v>
          </cell>
          <cell r="J635" t="b">
            <v>1</v>
          </cell>
          <cell r="K635" t="b">
            <v>0</v>
          </cell>
          <cell r="L635" t="str">
            <v>Compra</v>
          </cell>
          <cell r="M635" t="str">
            <v>N</v>
          </cell>
          <cell r="N635" t="b">
            <v>0</v>
          </cell>
          <cell r="O635">
            <v>0</v>
          </cell>
          <cell r="P635" t="b">
            <v>0</v>
          </cell>
          <cell r="Q635" t="str">
            <v>INTERNO</v>
          </cell>
          <cell r="R635">
            <v>0</v>
          </cell>
          <cell r="S635" t="str">
            <v/>
          </cell>
          <cell r="T635">
            <v>0</v>
          </cell>
          <cell r="U635" t="str">
            <v/>
          </cell>
          <cell r="V635">
            <v>0</v>
          </cell>
          <cell r="W635" t="str">
            <v/>
          </cell>
          <cell r="X635">
            <v>0</v>
          </cell>
          <cell r="Y635" t="str">
            <v/>
          </cell>
          <cell r="Z635" t="str">
            <v/>
          </cell>
          <cell r="AA635" t="str">
            <v>Fracc</v>
          </cell>
          <cell r="AB635">
            <v>0</v>
          </cell>
          <cell r="AC635" t="str">
            <v/>
          </cell>
          <cell r="AD635" t="str">
            <v/>
          </cell>
          <cell r="AE635" t="str">
            <v/>
          </cell>
          <cell r="AF635" t="str">
            <v/>
          </cell>
          <cell r="AG635">
            <v>0</v>
          </cell>
          <cell r="AH635" t="str">
            <v>N-EST</v>
          </cell>
          <cell r="AI635">
            <v>0</v>
          </cell>
          <cell r="AJ635" t="str">
            <v/>
          </cell>
          <cell r="AK635" t="str">
            <v/>
          </cell>
          <cell r="AM635">
            <v>0</v>
          </cell>
          <cell r="AN635" t="str">
            <v>UN</v>
          </cell>
          <cell r="AO635" t="str">
            <v>***</v>
          </cell>
          <cell r="AP635" t="str">
            <v>zzzzzz</v>
          </cell>
          <cell r="AQ635" t="b">
            <v>0</v>
          </cell>
          <cell r="AR635" t="b">
            <v>0</v>
          </cell>
          <cell r="AS635">
            <v>1</v>
          </cell>
          <cell r="AT635">
            <v>0</v>
          </cell>
          <cell r="AU635">
            <v>1</v>
          </cell>
          <cell r="AV635">
            <v>0</v>
          </cell>
          <cell r="AW635" t="b">
            <v>0</v>
          </cell>
          <cell r="AX635" t="str">
            <v/>
          </cell>
          <cell r="AY635" t="b">
            <v>0</v>
          </cell>
          <cell r="AZ635" t="b">
            <v>0</v>
          </cell>
          <cell r="BA635">
            <v>0</v>
          </cell>
          <cell r="BB635">
            <v>120</v>
          </cell>
          <cell r="BC635">
            <v>90</v>
          </cell>
          <cell r="BD635" t="str">
            <v>LIB</v>
          </cell>
          <cell r="BE635" t="str">
            <v>LIB</v>
          </cell>
          <cell r="BF635">
            <v>1</v>
          </cell>
          <cell r="BG635">
            <v>0</v>
          </cell>
          <cell r="BH635" t="str">
            <v/>
          </cell>
          <cell r="BI635" t="str">
            <v/>
          </cell>
          <cell r="BJ635" t="str">
            <v/>
          </cell>
          <cell r="BK635" t="str">
            <v/>
          </cell>
          <cell r="BL635">
            <v>140</v>
          </cell>
          <cell r="BM635">
            <v>511</v>
          </cell>
          <cell r="BN635">
            <v>190</v>
          </cell>
          <cell r="BO635">
            <v>1978</v>
          </cell>
          <cell r="BP635">
            <v>0</v>
          </cell>
          <cell r="BQ635">
            <v>2819</v>
          </cell>
        </row>
        <row r="636">
          <cell r="A636" t="str">
            <v>298010050307</v>
          </cell>
          <cell r="B636" t="str">
            <v>F7-TO-ES-01</v>
          </cell>
          <cell r="C636" t="str">
            <v/>
          </cell>
          <cell r="D636" t="str">
            <v>FR Pasta espinaca F7 GY</v>
          </cell>
          <cell r="E636" t="str">
            <v>F7-TO-ES-01</v>
          </cell>
          <cell r="F636" t="str">
            <v>SC</v>
          </cell>
          <cell r="G636" t="str">
            <v>UN</v>
          </cell>
          <cell r="H636" t="str">
            <v>04</v>
          </cell>
          <cell r="I636" t="b">
            <v>1</v>
          </cell>
          <cell r="J636" t="b">
            <v>1</v>
          </cell>
          <cell r="K636" t="b">
            <v>0</v>
          </cell>
          <cell r="L636" t="str">
            <v>Compra</v>
          </cell>
          <cell r="M636" t="str">
            <v>N</v>
          </cell>
          <cell r="N636" t="b">
            <v>0</v>
          </cell>
          <cell r="O636">
            <v>0</v>
          </cell>
          <cell r="P636" t="b">
            <v>0</v>
          </cell>
          <cell r="Q636" t="str">
            <v>INTERNO</v>
          </cell>
          <cell r="R636">
            <v>0</v>
          </cell>
          <cell r="S636" t="str">
            <v/>
          </cell>
          <cell r="T636">
            <v>0</v>
          </cell>
          <cell r="U636" t="str">
            <v/>
          </cell>
          <cell r="V636">
            <v>0</v>
          </cell>
          <cell r="W636" t="str">
            <v/>
          </cell>
          <cell r="X636">
            <v>0</v>
          </cell>
          <cell r="Y636" t="str">
            <v/>
          </cell>
          <cell r="Z636" t="str">
            <v/>
          </cell>
          <cell r="AA636" t="str">
            <v>Fracc</v>
          </cell>
          <cell r="AB636">
            <v>0</v>
          </cell>
          <cell r="AC636" t="str">
            <v/>
          </cell>
          <cell r="AD636" t="str">
            <v/>
          </cell>
          <cell r="AE636" t="str">
            <v/>
          </cell>
          <cell r="AF636" t="str">
            <v/>
          </cell>
          <cell r="AG636">
            <v>0</v>
          </cell>
          <cell r="AH636" t="str">
            <v>N-EST</v>
          </cell>
          <cell r="AI636">
            <v>0</v>
          </cell>
          <cell r="AJ636" t="str">
            <v/>
          </cell>
          <cell r="AK636" t="str">
            <v/>
          </cell>
          <cell r="AM636">
            <v>0</v>
          </cell>
          <cell r="AN636" t="str">
            <v>UN</v>
          </cell>
          <cell r="AO636" t="str">
            <v>***</v>
          </cell>
          <cell r="AP636" t="str">
            <v>zzzzzz</v>
          </cell>
          <cell r="AQ636" t="b">
            <v>0</v>
          </cell>
          <cell r="AR636" t="b">
            <v>0</v>
          </cell>
          <cell r="AS636">
            <v>1</v>
          </cell>
          <cell r="AT636">
            <v>0</v>
          </cell>
          <cell r="AU636">
            <v>1</v>
          </cell>
          <cell r="AV636">
            <v>0</v>
          </cell>
          <cell r="AW636" t="b">
            <v>0</v>
          </cell>
          <cell r="AX636" t="str">
            <v/>
          </cell>
          <cell r="AY636" t="b">
            <v>0</v>
          </cell>
          <cell r="AZ636" t="b">
            <v>0</v>
          </cell>
          <cell r="BA636">
            <v>0</v>
          </cell>
          <cell r="BB636">
            <v>120</v>
          </cell>
          <cell r="BC636">
            <v>90</v>
          </cell>
          <cell r="BD636" t="str">
            <v>LIB</v>
          </cell>
          <cell r="BE636" t="str">
            <v>LIB</v>
          </cell>
          <cell r="BF636">
            <v>1</v>
          </cell>
          <cell r="BG636">
            <v>0</v>
          </cell>
          <cell r="BH636" t="str">
            <v/>
          </cell>
          <cell r="BI636" t="str">
            <v/>
          </cell>
          <cell r="BJ636" t="str">
            <v/>
          </cell>
          <cell r="BK636" t="str">
            <v/>
          </cell>
          <cell r="BL636">
            <v>140</v>
          </cell>
          <cell r="BM636">
            <v>511</v>
          </cell>
          <cell r="BN636">
            <v>190</v>
          </cell>
          <cell r="BO636">
            <v>1978</v>
          </cell>
          <cell r="BP636">
            <v>0</v>
          </cell>
          <cell r="BQ636">
            <v>2819</v>
          </cell>
        </row>
        <row r="637">
          <cell r="A637" t="str">
            <v>298010050310</v>
          </cell>
          <cell r="B637" t="str">
            <v>MV-ES-01</v>
          </cell>
          <cell r="C637" t="str">
            <v/>
          </cell>
          <cell r="D637" t="str">
            <v>FR Pasta MV Espinaca GY</v>
          </cell>
          <cell r="E637" t="str">
            <v>MV-ES-01</v>
          </cell>
          <cell r="F637" t="str">
            <v>SC</v>
          </cell>
          <cell r="G637" t="str">
            <v>UN</v>
          </cell>
          <cell r="H637" t="str">
            <v>04</v>
          </cell>
          <cell r="I637" t="b">
            <v>1</v>
          </cell>
          <cell r="J637" t="b">
            <v>1</v>
          </cell>
          <cell r="K637" t="b">
            <v>0</v>
          </cell>
          <cell r="L637" t="str">
            <v>Compra</v>
          </cell>
          <cell r="M637" t="str">
            <v>N</v>
          </cell>
          <cell r="N637" t="b">
            <v>0</v>
          </cell>
          <cell r="O637">
            <v>0</v>
          </cell>
          <cell r="P637" t="b">
            <v>0</v>
          </cell>
          <cell r="Q637" t="str">
            <v>INTERNO</v>
          </cell>
          <cell r="R637">
            <v>0</v>
          </cell>
          <cell r="S637" t="str">
            <v/>
          </cell>
          <cell r="T637">
            <v>0</v>
          </cell>
          <cell r="U637" t="str">
            <v/>
          </cell>
          <cell r="V637">
            <v>0</v>
          </cell>
          <cell r="W637" t="str">
            <v/>
          </cell>
          <cell r="X637">
            <v>0</v>
          </cell>
          <cell r="Y637" t="str">
            <v/>
          </cell>
          <cell r="Z637" t="str">
            <v/>
          </cell>
          <cell r="AA637" t="str">
            <v>Fracc</v>
          </cell>
          <cell r="AB637">
            <v>0</v>
          </cell>
          <cell r="AC637" t="str">
            <v/>
          </cell>
          <cell r="AD637" t="str">
            <v/>
          </cell>
          <cell r="AE637" t="str">
            <v/>
          </cell>
          <cell r="AF637" t="str">
            <v/>
          </cell>
          <cell r="AG637">
            <v>0</v>
          </cell>
          <cell r="AH637" t="str">
            <v>N-EST</v>
          </cell>
          <cell r="AI637">
            <v>0</v>
          </cell>
          <cell r="AJ637" t="str">
            <v/>
          </cell>
          <cell r="AK637" t="str">
            <v/>
          </cell>
          <cell r="AM637">
            <v>0</v>
          </cell>
          <cell r="AN637" t="str">
            <v>UN</v>
          </cell>
          <cell r="AO637" t="str">
            <v>***</v>
          </cell>
          <cell r="AP637" t="str">
            <v>zzzzzz</v>
          </cell>
          <cell r="AQ637" t="b">
            <v>0</v>
          </cell>
          <cell r="AR637" t="b">
            <v>0</v>
          </cell>
          <cell r="AS637">
            <v>1</v>
          </cell>
          <cell r="AT637">
            <v>0</v>
          </cell>
          <cell r="AU637">
            <v>1</v>
          </cell>
          <cell r="AV637">
            <v>0</v>
          </cell>
          <cell r="AW637" t="b">
            <v>0</v>
          </cell>
          <cell r="AX637" t="str">
            <v/>
          </cell>
          <cell r="AY637" t="b">
            <v>0</v>
          </cell>
          <cell r="AZ637" t="b">
            <v>0</v>
          </cell>
          <cell r="BA637">
            <v>0</v>
          </cell>
          <cell r="BB637">
            <v>120</v>
          </cell>
          <cell r="BC637">
            <v>90</v>
          </cell>
          <cell r="BD637" t="str">
            <v>LIB</v>
          </cell>
          <cell r="BE637" t="str">
            <v>LIB</v>
          </cell>
          <cell r="BF637">
            <v>1</v>
          </cell>
          <cell r="BG637">
            <v>0</v>
          </cell>
          <cell r="BH637" t="str">
            <v/>
          </cell>
          <cell r="BI637" t="str">
            <v/>
          </cell>
          <cell r="BJ637" t="str">
            <v/>
          </cell>
          <cell r="BK637" t="str">
            <v/>
          </cell>
          <cell r="BL637">
            <v>140</v>
          </cell>
          <cell r="BM637">
            <v>511</v>
          </cell>
          <cell r="BN637">
            <v>190</v>
          </cell>
          <cell r="BO637">
            <v>1978</v>
          </cell>
          <cell r="BP637">
            <v>0</v>
          </cell>
          <cell r="BQ637">
            <v>2819</v>
          </cell>
        </row>
        <row r="638">
          <cell r="A638" t="str">
            <v>298010050311</v>
          </cell>
          <cell r="B638" t="str">
            <v>F1-MV-ES-01</v>
          </cell>
          <cell r="C638" t="str">
            <v/>
          </cell>
          <cell r="D638" t="str">
            <v>FR Pasta MV Espinaca F1 GY</v>
          </cell>
          <cell r="E638" t="str">
            <v>F1-MV-ES-01</v>
          </cell>
          <cell r="F638" t="str">
            <v>SC</v>
          </cell>
          <cell r="G638" t="str">
            <v>UN</v>
          </cell>
          <cell r="H638" t="str">
            <v>04</v>
          </cell>
          <cell r="I638" t="b">
            <v>1</v>
          </cell>
          <cell r="J638" t="b">
            <v>1</v>
          </cell>
          <cell r="K638" t="b">
            <v>0</v>
          </cell>
          <cell r="L638" t="str">
            <v>Compra</v>
          </cell>
          <cell r="M638" t="str">
            <v>N</v>
          </cell>
          <cell r="N638" t="b">
            <v>0</v>
          </cell>
          <cell r="O638">
            <v>0</v>
          </cell>
          <cell r="P638" t="b">
            <v>0</v>
          </cell>
          <cell r="Q638" t="str">
            <v>INTERNO</v>
          </cell>
          <cell r="R638">
            <v>0</v>
          </cell>
          <cell r="S638" t="str">
            <v/>
          </cell>
          <cell r="T638">
            <v>0</v>
          </cell>
          <cell r="U638" t="str">
            <v/>
          </cell>
          <cell r="V638">
            <v>0</v>
          </cell>
          <cell r="W638" t="str">
            <v/>
          </cell>
          <cell r="X638">
            <v>0</v>
          </cell>
          <cell r="Y638" t="str">
            <v/>
          </cell>
          <cell r="Z638" t="str">
            <v/>
          </cell>
          <cell r="AA638" t="str">
            <v>Fracc</v>
          </cell>
          <cell r="AB638">
            <v>0</v>
          </cell>
          <cell r="AC638" t="str">
            <v/>
          </cell>
          <cell r="AD638" t="str">
            <v/>
          </cell>
          <cell r="AE638" t="str">
            <v/>
          </cell>
          <cell r="AF638" t="str">
            <v/>
          </cell>
          <cell r="AG638">
            <v>0</v>
          </cell>
          <cell r="AH638" t="str">
            <v>N-EST</v>
          </cell>
          <cell r="AI638">
            <v>0</v>
          </cell>
          <cell r="AJ638" t="str">
            <v/>
          </cell>
          <cell r="AK638" t="str">
            <v/>
          </cell>
          <cell r="AM638">
            <v>0</v>
          </cell>
          <cell r="AN638" t="str">
            <v>UN</v>
          </cell>
          <cell r="AO638" t="str">
            <v>***</v>
          </cell>
          <cell r="AP638" t="str">
            <v>zzzzzz</v>
          </cell>
          <cell r="AQ638" t="b">
            <v>0</v>
          </cell>
          <cell r="AR638" t="b">
            <v>0</v>
          </cell>
          <cell r="AS638">
            <v>1</v>
          </cell>
          <cell r="AT638">
            <v>0</v>
          </cell>
          <cell r="AU638">
            <v>1</v>
          </cell>
          <cell r="AV638">
            <v>0</v>
          </cell>
          <cell r="AW638" t="b">
            <v>0</v>
          </cell>
          <cell r="AX638" t="str">
            <v/>
          </cell>
          <cell r="AY638" t="b">
            <v>0</v>
          </cell>
          <cell r="AZ638" t="b">
            <v>0</v>
          </cell>
          <cell r="BA638">
            <v>0</v>
          </cell>
          <cell r="BB638">
            <v>120</v>
          </cell>
          <cell r="BC638">
            <v>90</v>
          </cell>
          <cell r="BD638" t="str">
            <v>LIB</v>
          </cell>
          <cell r="BE638" t="str">
            <v>LIB</v>
          </cell>
          <cell r="BF638">
            <v>1</v>
          </cell>
          <cell r="BG638">
            <v>0</v>
          </cell>
          <cell r="BH638" t="str">
            <v/>
          </cell>
          <cell r="BI638" t="str">
            <v/>
          </cell>
          <cell r="BJ638" t="str">
            <v/>
          </cell>
          <cell r="BK638" t="str">
            <v/>
          </cell>
          <cell r="BL638">
            <v>140</v>
          </cell>
          <cell r="BM638">
            <v>511</v>
          </cell>
          <cell r="BN638">
            <v>190</v>
          </cell>
          <cell r="BO638">
            <v>1978</v>
          </cell>
          <cell r="BP638">
            <v>0</v>
          </cell>
          <cell r="BQ638">
            <v>2819</v>
          </cell>
        </row>
        <row r="639">
          <cell r="A639" t="str">
            <v>298010050312</v>
          </cell>
          <cell r="B639" t="str">
            <v>F2-MV-ES-01</v>
          </cell>
          <cell r="C639" t="str">
            <v/>
          </cell>
          <cell r="D639" t="str">
            <v>FR Pasta MV Espinaca F2 GY</v>
          </cell>
          <cell r="E639" t="str">
            <v>F2-MV-ES-01</v>
          </cell>
          <cell r="F639" t="str">
            <v>SC</v>
          </cell>
          <cell r="G639" t="str">
            <v>UN</v>
          </cell>
          <cell r="H639" t="str">
            <v>04</v>
          </cell>
          <cell r="I639" t="b">
            <v>1</v>
          </cell>
          <cell r="J639" t="b">
            <v>1</v>
          </cell>
          <cell r="K639" t="b">
            <v>0</v>
          </cell>
          <cell r="L639" t="str">
            <v>Compra</v>
          </cell>
          <cell r="M639" t="str">
            <v>N</v>
          </cell>
          <cell r="N639" t="b">
            <v>0</v>
          </cell>
          <cell r="O639">
            <v>0</v>
          </cell>
          <cell r="P639" t="b">
            <v>0</v>
          </cell>
          <cell r="Q639" t="str">
            <v>INTERNO</v>
          </cell>
          <cell r="R639">
            <v>0</v>
          </cell>
          <cell r="S639" t="str">
            <v/>
          </cell>
          <cell r="T639">
            <v>0</v>
          </cell>
          <cell r="U639" t="str">
            <v/>
          </cell>
          <cell r="V639">
            <v>0</v>
          </cell>
          <cell r="W639" t="str">
            <v/>
          </cell>
          <cell r="X639">
            <v>0</v>
          </cell>
          <cell r="Y639" t="str">
            <v/>
          </cell>
          <cell r="Z639" t="str">
            <v/>
          </cell>
          <cell r="AA639" t="str">
            <v>Fracc</v>
          </cell>
          <cell r="AB639">
            <v>0</v>
          </cell>
          <cell r="AC639" t="str">
            <v/>
          </cell>
          <cell r="AD639" t="str">
            <v/>
          </cell>
          <cell r="AE639" t="str">
            <v/>
          </cell>
          <cell r="AF639" t="str">
            <v/>
          </cell>
          <cell r="AG639">
            <v>0</v>
          </cell>
          <cell r="AH639" t="str">
            <v>N-EST</v>
          </cell>
          <cell r="AI639">
            <v>0</v>
          </cell>
          <cell r="AJ639" t="str">
            <v/>
          </cell>
          <cell r="AK639" t="str">
            <v/>
          </cell>
          <cell r="AM639">
            <v>0</v>
          </cell>
          <cell r="AN639" t="str">
            <v>UN</v>
          </cell>
          <cell r="AO639" t="str">
            <v>***</v>
          </cell>
          <cell r="AP639" t="str">
            <v>zzzzzz</v>
          </cell>
          <cell r="AQ639" t="b">
            <v>0</v>
          </cell>
          <cell r="AR639" t="b">
            <v>0</v>
          </cell>
          <cell r="AS639">
            <v>1</v>
          </cell>
          <cell r="AT639">
            <v>0</v>
          </cell>
          <cell r="AU639">
            <v>1</v>
          </cell>
          <cell r="AV639">
            <v>0</v>
          </cell>
          <cell r="AW639" t="b">
            <v>0</v>
          </cell>
          <cell r="AX639" t="str">
            <v/>
          </cell>
          <cell r="AY639" t="b">
            <v>0</v>
          </cell>
          <cell r="AZ639" t="b">
            <v>0</v>
          </cell>
          <cell r="BA639">
            <v>0</v>
          </cell>
          <cell r="BB639">
            <v>120</v>
          </cell>
          <cell r="BC639">
            <v>90</v>
          </cell>
          <cell r="BD639" t="str">
            <v>LIB</v>
          </cell>
          <cell r="BE639" t="str">
            <v>LIB</v>
          </cell>
          <cell r="BF639">
            <v>1</v>
          </cell>
          <cell r="BG639">
            <v>0</v>
          </cell>
          <cell r="BH639" t="str">
            <v/>
          </cell>
          <cell r="BI639" t="str">
            <v/>
          </cell>
          <cell r="BJ639" t="str">
            <v/>
          </cell>
          <cell r="BK639" t="str">
            <v/>
          </cell>
          <cell r="BL639">
            <v>140</v>
          </cell>
          <cell r="BM639">
            <v>511</v>
          </cell>
          <cell r="BN639">
            <v>190</v>
          </cell>
          <cell r="BO639">
            <v>1978</v>
          </cell>
          <cell r="BP639">
            <v>0</v>
          </cell>
          <cell r="BQ639">
            <v>2819</v>
          </cell>
        </row>
        <row r="640">
          <cell r="A640" t="str">
            <v>298010050313</v>
          </cell>
          <cell r="B640" t="str">
            <v>F3-MV-ES-01</v>
          </cell>
          <cell r="C640" t="str">
            <v/>
          </cell>
          <cell r="D640" t="str">
            <v>FR Pasta MV Espinaca F3 GY</v>
          </cell>
          <cell r="E640" t="str">
            <v>F3-MV-ES-01</v>
          </cell>
          <cell r="F640" t="str">
            <v>SC</v>
          </cell>
          <cell r="G640" t="str">
            <v>UN</v>
          </cell>
          <cell r="H640" t="str">
            <v>04</v>
          </cell>
          <cell r="I640" t="b">
            <v>1</v>
          </cell>
          <cell r="J640" t="b">
            <v>1</v>
          </cell>
          <cell r="K640" t="b">
            <v>0</v>
          </cell>
          <cell r="L640" t="str">
            <v>Compra</v>
          </cell>
          <cell r="M640" t="str">
            <v>N</v>
          </cell>
          <cell r="N640" t="b">
            <v>0</v>
          </cell>
          <cell r="O640">
            <v>0</v>
          </cell>
          <cell r="P640" t="b">
            <v>0</v>
          </cell>
          <cell r="Q640" t="str">
            <v>INTERNO</v>
          </cell>
          <cell r="R640">
            <v>0</v>
          </cell>
          <cell r="S640" t="str">
            <v/>
          </cell>
          <cell r="T640">
            <v>0</v>
          </cell>
          <cell r="U640" t="str">
            <v/>
          </cell>
          <cell r="V640">
            <v>0</v>
          </cell>
          <cell r="W640" t="str">
            <v/>
          </cell>
          <cell r="X640">
            <v>0</v>
          </cell>
          <cell r="Y640" t="str">
            <v/>
          </cell>
          <cell r="Z640" t="str">
            <v/>
          </cell>
          <cell r="AA640" t="str">
            <v>Fracc</v>
          </cell>
          <cell r="AB640">
            <v>0</v>
          </cell>
          <cell r="AC640" t="str">
            <v/>
          </cell>
          <cell r="AD640" t="str">
            <v/>
          </cell>
          <cell r="AE640" t="str">
            <v/>
          </cell>
          <cell r="AF640" t="str">
            <v/>
          </cell>
          <cell r="AG640">
            <v>0</v>
          </cell>
          <cell r="AH640" t="str">
            <v>N-EST</v>
          </cell>
          <cell r="AI640">
            <v>0</v>
          </cell>
          <cell r="AJ640" t="str">
            <v/>
          </cell>
          <cell r="AK640" t="str">
            <v/>
          </cell>
          <cell r="AM640">
            <v>0</v>
          </cell>
          <cell r="AN640" t="str">
            <v>UN</v>
          </cell>
          <cell r="AO640" t="str">
            <v>***</v>
          </cell>
          <cell r="AP640" t="str">
            <v>zzzzzz</v>
          </cell>
          <cell r="AQ640" t="b">
            <v>0</v>
          </cell>
          <cell r="AR640" t="b">
            <v>0</v>
          </cell>
          <cell r="AS640">
            <v>1</v>
          </cell>
          <cell r="AT640">
            <v>0</v>
          </cell>
          <cell r="AU640">
            <v>1</v>
          </cell>
          <cell r="AV640">
            <v>0</v>
          </cell>
          <cell r="AW640" t="b">
            <v>0</v>
          </cell>
          <cell r="AX640" t="str">
            <v/>
          </cell>
          <cell r="AY640" t="b">
            <v>0</v>
          </cell>
          <cell r="AZ640" t="b">
            <v>0</v>
          </cell>
          <cell r="BA640">
            <v>0</v>
          </cell>
          <cell r="BB640">
            <v>120</v>
          </cell>
          <cell r="BC640">
            <v>90</v>
          </cell>
          <cell r="BD640" t="str">
            <v>LIB</v>
          </cell>
          <cell r="BE640" t="str">
            <v>LIB</v>
          </cell>
          <cell r="BF640">
            <v>1</v>
          </cell>
          <cell r="BG640">
            <v>0</v>
          </cell>
          <cell r="BH640" t="str">
            <v/>
          </cell>
          <cell r="BI640" t="str">
            <v/>
          </cell>
          <cell r="BJ640" t="str">
            <v/>
          </cell>
          <cell r="BK640" t="str">
            <v/>
          </cell>
          <cell r="BL640">
            <v>140</v>
          </cell>
          <cell r="BM640">
            <v>511</v>
          </cell>
          <cell r="BN640">
            <v>190</v>
          </cell>
          <cell r="BO640">
            <v>1978</v>
          </cell>
          <cell r="BP640">
            <v>0</v>
          </cell>
          <cell r="BQ640">
            <v>2819</v>
          </cell>
        </row>
        <row r="641">
          <cell r="A641" t="str">
            <v>298010050314</v>
          </cell>
          <cell r="B641" t="str">
            <v>F4-MV-ES-01</v>
          </cell>
          <cell r="C641" t="str">
            <v/>
          </cell>
          <cell r="D641" t="str">
            <v>FR Pasta MV Espinaca F4 GY</v>
          </cell>
          <cell r="E641" t="str">
            <v>F4-MV-ES-01</v>
          </cell>
          <cell r="F641" t="str">
            <v>SC</v>
          </cell>
          <cell r="G641" t="str">
            <v>UN</v>
          </cell>
          <cell r="H641" t="str">
            <v>04</v>
          </cell>
          <cell r="I641" t="b">
            <v>1</v>
          </cell>
          <cell r="J641" t="b">
            <v>1</v>
          </cell>
          <cell r="K641" t="b">
            <v>0</v>
          </cell>
          <cell r="L641" t="str">
            <v>Compra</v>
          </cell>
          <cell r="M641" t="str">
            <v>N</v>
          </cell>
          <cell r="N641" t="b">
            <v>0</v>
          </cell>
          <cell r="O641">
            <v>0</v>
          </cell>
          <cell r="P641" t="b">
            <v>0</v>
          </cell>
          <cell r="Q641" t="str">
            <v>INTERNO</v>
          </cell>
          <cell r="R641">
            <v>0</v>
          </cell>
          <cell r="S641" t="str">
            <v/>
          </cell>
          <cell r="T641">
            <v>0</v>
          </cell>
          <cell r="U641" t="str">
            <v/>
          </cell>
          <cell r="V641">
            <v>0</v>
          </cell>
          <cell r="W641" t="str">
            <v/>
          </cell>
          <cell r="X641">
            <v>0</v>
          </cell>
          <cell r="Y641" t="str">
            <v/>
          </cell>
          <cell r="Z641" t="str">
            <v/>
          </cell>
          <cell r="AA641" t="str">
            <v>Fracc</v>
          </cell>
          <cell r="AB641">
            <v>0</v>
          </cell>
          <cell r="AC641" t="str">
            <v/>
          </cell>
          <cell r="AD641" t="str">
            <v/>
          </cell>
          <cell r="AE641" t="str">
            <v/>
          </cell>
          <cell r="AF641" t="str">
            <v/>
          </cell>
          <cell r="AG641">
            <v>0</v>
          </cell>
          <cell r="AH641" t="str">
            <v>N-EST</v>
          </cell>
          <cell r="AI641">
            <v>0</v>
          </cell>
          <cell r="AJ641" t="str">
            <v/>
          </cell>
          <cell r="AK641" t="str">
            <v/>
          </cell>
          <cell r="AM641">
            <v>0</v>
          </cell>
          <cell r="AN641" t="str">
            <v>UN</v>
          </cell>
          <cell r="AO641" t="str">
            <v>***</v>
          </cell>
          <cell r="AP641" t="str">
            <v>zzzzzz</v>
          </cell>
          <cell r="AQ641" t="b">
            <v>0</v>
          </cell>
          <cell r="AR641" t="b">
            <v>0</v>
          </cell>
          <cell r="AS641">
            <v>1</v>
          </cell>
          <cell r="AT641">
            <v>0</v>
          </cell>
          <cell r="AU641">
            <v>1</v>
          </cell>
          <cell r="AV641">
            <v>0</v>
          </cell>
          <cell r="AW641" t="b">
            <v>0</v>
          </cell>
          <cell r="AX641" t="str">
            <v/>
          </cell>
          <cell r="AY641" t="b">
            <v>0</v>
          </cell>
          <cell r="AZ641" t="b">
            <v>0</v>
          </cell>
          <cell r="BA641">
            <v>0</v>
          </cell>
          <cell r="BB641">
            <v>120</v>
          </cell>
          <cell r="BC641">
            <v>90</v>
          </cell>
          <cell r="BD641" t="str">
            <v>LIB</v>
          </cell>
          <cell r="BE641" t="str">
            <v>LIB</v>
          </cell>
          <cell r="BF641">
            <v>1</v>
          </cell>
          <cell r="BG641">
            <v>0</v>
          </cell>
          <cell r="BH641" t="str">
            <v/>
          </cell>
          <cell r="BI641" t="str">
            <v/>
          </cell>
          <cell r="BJ641" t="str">
            <v/>
          </cell>
          <cell r="BK641" t="str">
            <v/>
          </cell>
          <cell r="BL641">
            <v>140</v>
          </cell>
          <cell r="BM641">
            <v>511</v>
          </cell>
          <cell r="BN641">
            <v>190</v>
          </cell>
          <cell r="BO641">
            <v>1978</v>
          </cell>
          <cell r="BP641">
            <v>0</v>
          </cell>
          <cell r="BQ641">
            <v>2819</v>
          </cell>
        </row>
        <row r="642">
          <cell r="A642" t="str">
            <v>298010050315</v>
          </cell>
          <cell r="B642" t="str">
            <v>F5-MV-ES-01</v>
          </cell>
          <cell r="C642" t="str">
            <v/>
          </cell>
          <cell r="D642" t="str">
            <v>FR Pasta MV Espinaca F5 GY</v>
          </cell>
          <cell r="E642" t="str">
            <v>F5-MV-ES-01</v>
          </cell>
          <cell r="F642" t="str">
            <v>SC</v>
          </cell>
          <cell r="G642" t="str">
            <v>UN</v>
          </cell>
          <cell r="H642" t="str">
            <v>04</v>
          </cell>
          <cell r="I642" t="b">
            <v>1</v>
          </cell>
          <cell r="J642" t="b">
            <v>1</v>
          </cell>
          <cell r="K642" t="b">
            <v>0</v>
          </cell>
          <cell r="L642" t="str">
            <v>Compra</v>
          </cell>
          <cell r="M642" t="str">
            <v>N</v>
          </cell>
          <cell r="N642" t="b">
            <v>0</v>
          </cell>
          <cell r="O642">
            <v>0</v>
          </cell>
          <cell r="P642" t="b">
            <v>0</v>
          </cell>
          <cell r="Q642" t="str">
            <v>INTERNO</v>
          </cell>
          <cell r="R642">
            <v>0</v>
          </cell>
          <cell r="S642" t="str">
            <v/>
          </cell>
          <cell r="T642">
            <v>0</v>
          </cell>
          <cell r="U642" t="str">
            <v/>
          </cell>
          <cell r="V642">
            <v>0</v>
          </cell>
          <cell r="W642" t="str">
            <v/>
          </cell>
          <cell r="X642">
            <v>0</v>
          </cell>
          <cell r="Y642" t="str">
            <v/>
          </cell>
          <cell r="Z642" t="str">
            <v/>
          </cell>
          <cell r="AA642" t="str">
            <v>Fracc</v>
          </cell>
          <cell r="AB642">
            <v>0</v>
          </cell>
          <cell r="AC642" t="str">
            <v/>
          </cell>
          <cell r="AD642" t="str">
            <v/>
          </cell>
          <cell r="AE642" t="str">
            <v/>
          </cell>
          <cell r="AF642" t="str">
            <v/>
          </cell>
          <cell r="AG642">
            <v>0</v>
          </cell>
          <cell r="AH642" t="str">
            <v>N-EST</v>
          </cell>
          <cell r="AI642">
            <v>0</v>
          </cell>
          <cell r="AJ642" t="str">
            <v/>
          </cell>
          <cell r="AK642" t="str">
            <v/>
          </cell>
          <cell r="AM642">
            <v>0</v>
          </cell>
          <cell r="AN642" t="str">
            <v>UN</v>
          </cell>
          <cell r="AO642" t="str">
            <v>***</v>
          </cell>
          <cell r="AP642" t="str">
            <v>zzzzzz</v>
          </cell>
          <cell r="AQ642" t="b">
            <v>0</v>
          </cell>
          <cell r="AR642" t="b">
            <v>0</v>
          </cell>
          <cell r="AS642">
            <v>1</v>
          </cell>
          <cell r="AT642">
            <v>0</v>
          </cell>
          <cell r="AU642">
            <v>1</v>
          </cell>
          <cell r="AV642">
            <v>0</v>
          </cell>
          <cell r="AW642" t="b">
            <v>0</v>
          </cell>
          <cell r="AX642" t="str">
            <v/>
          </cell>
          <cell r="AY642" t="b">
            <v>0</v>
          </cell>
          <cell r="AZ642" t="b">
            <v>0</v>
          </cell>
          <cell r="BA642">
            <v>0</v>
          </cell>
          <cell r="BB642">
            <v>120</v>
          </cell>
          <cell r="BC642">
            <v>90</v>
          </cell>
          <cell r="BD642" t="str">
            <v>LIB</v>
          </cell>
          <cell r="BE642" t="str">
            <v>LIB</v>
          </cell>
          <cell r="BF642">
            <v>1</v>
          </cell>
          <cell r="BG642">
            <v>0</v>
          </cell>
          <cell r="BH642" t="str">
            <v/>
          </cell>
          <cell r="BI642" t="str">
            <v/>
          </cell>
          <cell r="BJ642" t="str">
            <v/>
          </cell>
          <cell r="BK642" t="str">
            <v/>
          </cell>
          <cell r="BL642">
            <v>140</v>
          </cell>
          <cell r="BM642">
            <v>511</v>
          </cell>
          <cell r="BN642">
            <v>190</v>
          </cell>
          <cell r="BO642">
            <v>1978</v>
          </cell>
          <cell r="BP642">
            <v>0</v>
          </cell>
          <cell r="BQ642">
            <v>2819</v>
          </cell>
        </row>
        <row r="643">
          <cell r="A643" t="str">
            <v>298010050316</v>
          </cell>
          <cell r="B643" t="str">
            <v>F6-MV-ES-01</v>
          </cell>
          <cell r="C643" t="str">
            <v/>
          </cell>
          <cell r="D643" t="str">
            <v>FR Pasta MV Espinaca F6 GY</v>
          </cell>
          <cell r="E643" t="str">
            <v>F6-MV-ES-01</v>
          </cell>
          <cell r="F643" t="str">
            <v>SC</v>
          </cell>
          <cell r="G643" t="str">
            <v>UN</v>
          </cell>
          <cell r="H643" t="str">
            <v>04</v>
          </cell>
          <cell r="I643" t="b">
            <v>1</v>
          </cell>
          <cell r="J643" t="b">
            <v>1</v>
          </cell>
          <cell r="K643" t="b">
            <v>0</v>
          </cell>
          <cell r="L643" t="str">
            <v>Compra</v>
          </cell>
          <cell r="M643" t="str">
            <v>N</v>
          </cell>
          <cell r="N643" t="b">
            <v>0</v>
          </cell>
          <cell r="O643">
            <v>0</v>
          </cell>
          <cell r="P643" t="b">
            <v>0</v>
          </cell>
          <cell r="Q643" t="str">
            <v>INTERNO</v>
          </cell>
          <cell r="R643">
            <v>0</v>
          </cell>
          <cell r="S643" t="str">
            <v/>
          </cell>
          <cell r="T643">
            <v>0</v>
          </cell>
          <cell r="U643" t="str">
            <v/>
          </cell>
          <cell r="V643">
            <v>0</v>
          </cell>
          <cell r="W643" t="str">
            <v/>
          </cell>
          <cell r="X643">
            <v>0</v>
          </cell>
          <cell r="Y643" t="str">
            <v/>
          </cell>
          <cell r="Z643" t="str">
            <v/>
          </cell>
          <cell r="AA643" t="str">
            <v>Fracc</v>
          </cell>
          <cell r="AB643">
            <v>0</v>
          </cell>
          <cell r="AC643" t="str">
            <v/>
          </cell>
          <cell r="AD643" t="str">
            <v/>
          </cell>
          <cell r="AE643" t="str">
            <v/>
          </cell>
          <cell r="AF643" t="str">
            <v/>
          </cell>
          <cell r="AG643">
            <v>0</v>
          </cell>
          <cell r="AH643" t="str">
            <v>N-EST</v>
          </cell>
          <cell r="AI643">
            <v>0</v>
          </cell>
          <cell r="AJ643" t="str">
            <v/>
          </cell>
          <cell r="AK643" t="str">
            <v/>
          </cell>
          <cell r="AM643">
            <v>0</v>
          </cell>
          <cell r="AN643" t="str">
            <v>UN</v>
          </cell>
          <cell r="AO643" t="str">
            <v>***</v>
          </cell>
          <cell r="AP643" t="str">
            <v>zzzzzz</v>
          </cell>
          <cell r="AQ643" t="b">
            <v>0</v>
          </cell>
          <cell r="AR643" t="b">
            <v>0</v>
          </cell>
          <cell r="AS643">
            <v>1</v>
          </cell>
          <cell r="AT643">
            <v>0</v>
          </cell>
          <cell r="AU643">
            <v>1</v>
          </cell>
          <cell r="AV643">
            <v>0</v>
          </cell>
          <cell r="AW643" t="b">
            <v>0</v>
          </cell>
          <cell r="AX643" t="str">
            <v/>
          </cell>
          <cell r="AY643" t="b">
            <v>0</v>
          </cell>
          <cell r="AZ643" t="b">
            <v>0</v>
          </cell>
          <cell r="BA643">
            <v>0</v>
          </cell>
          <cell r="BB643">
            <v>120</v>
          </cell>
          <cell r="BC643">
            <v>90</v>
          </cell>
          <cell r="BD643" t="str">
            <v>LIB</v>
          </cell>
          <cell r="BE643" t="str">
            <v>LIB</v>
          </cell>
          <cell r="BF643">
            <v>1</v>
          </cell>
          <cell r="BG643">
            <v>0</v>
          </cell>
          <cell r="BH643" t="str">
            <v/>
          </cell>
          <cell r="BI643" t="str">
            <v/>
          </cell>
          <cell r="BJ643" t="str">
            <v/>
          </cell>
          <cell r="BK643" t="str">
            <v/>
          </cell>
          <cell r="BL643">
            <v>140</v>
          </cell>
          <cell r="BM643">
            <v>511</v>
          </cell>
          <cell r="BN643">
            <v>190</v>
          </cell>
          <cell r="BO643">
            <v>1978</v>
          </cell>
          <cell r="BP643">
            <v>0</v>
          </cell>
          <cell r="BQ643">
            <v>2819</v>
          </cell>
        </row>
        <row r="644">
          <cell r="A644" t="str">
            <v>298010050317</v>
          </cell>
          <cell r="B644" t="str">
            <v>F7-MV-ES-01</v>
          </cell>
          <cell r="C644" t="str">
            <v/>
          </cell>
          <cell r="D644" t="str">
            <v>FR Pasta MV Espinaca F7 GY</v>
          </cell>
          <cell r="E644" t="str">
            <v>F7-MV-ES-01</v>
          </cell>
          <cell r="F644" t="str">
            <v>SC</v>
          </cell>
          <cell r="G644" t="str">
            <v>UN</v>
          </cell>
          <cell r="H644" t="str">
            <v>04</v>
          </cell>
          <cell r="I644" t="b">
            <v>1</v>
          </cell>
          <cell r="J644" t="b">
            <v>1</v>
          </cell>
          <cell r="K644" t="b">
            <v>0</v>
          </cell>
          <cell r="L644" t="str">
            <v>Compra</v>
          </cell>
          <cell r="M644" t="str">
            <v>N</v>
          </cell>
          <cell r="N644" t="b">
            <v>0</v>
          </cell>
          <cell r="O644">
            <v>0</v>
          </cell>
          <cell r="P644" t="b">
            <v>0</v>
          </cell>
          <cell r="Q644" t="str">
            <v>INTERNO</v>
          </cell>
          <cell r="R644">
            <v>0</v>
          </cell>
          <cell r="S644" t="str">
            <v/>
          </cell>
          <cell r="T644">
            <v>0</v>
          </cell>
          <cell r="U644" t="str">
            <v/>
          </cell>
          <cell r="V644">
            <v>0</v>
          </cell>
          <cell r="W644" t="str">
            <v/>
          </cell>
          <cell r="X644">
            <v>0</v>
          </cell>
          <cell r="Y644" t="str">
            <v/>
          </cell>
          <cell r="Z644" t="str">
            <v/>
          </cell>
          <cell r="AA644" t="str">
            <v>Fracc</v>
          </cell>
          <cell r="AB644">
            <v>0</v>
          </cell>
          <cell r="AC644" t="str">
            <v/>
          </cell>
          <cell r="AD644" t="str">
            <v/>
          </cell>
          <cell r="AE644" t="str">
            <v/>
          </cell>
          <cell r="AF644" t="str">
            <v/>
          </cell>
          <cell r="AG644">
            <v>0</v>
          </cell>
          <cell r="AH644" t="str">
            <v>N-EST</v>
          </cell>
          <cell r="AI644">
            <v>0</v>
          </cell>
          <cell r="AJ644" t="str">
            <v/>
          </cell>
          <cell r="AK644" t="str">
            <v/>
          </cell>
          <cell r="AM644">
            <v>0</v>
          </cell>
          <cell r="AN644" t="str">
            <v>UN</v>
          </cell>
          <cell r="AO644" t="str">
            <v>***</v>
          </cell>
          <cell r="AP644" t="str">
            <v>zzzzzz</v>
          </cell>
          <cell r="AQ644" t="b">
            <v>0</v>
          </cell>
          <cell r="AR644" t="b">
            <v>0</v>
          </cell>
          <cell r="AS644">
            <v>1</v>
          </cell>
          <cell r="AT644">
            <v>0</v>
          </cell>
          <cell r="AU644">
            <v>1</v>
          </cell>
          <cell r="AV644">
            <v>0</v>
          </cell>
          <cell r="AW644" t="b">
            <v>0</v>
          </cell>
          <cell r="AX644" t="str">
            <v/>
          </cell>
          <cell r="AY644" t="b">
            <v>0</v>
          </cell>
          <cell r="AZ644" t="b">
            <v>0</v>
          </cell>
          <cell r="BA644">
            <v>0</v>
          </cell>
          <cell r="BB644">
            <v>120</v>
          </cell>
          <cell r="BC644">
            <v>90</v>
          </cell>
          <cell r="BD644" t="str">
            <v>LIB</v>
          </cell>
          <cell r="BE644" t="str">
            <v>LIB</v>
          </cell>
          <cell r="BF644">
            <v>1</v>
          </cell>
          <cell r="BG644">
            <v>0</v>
          </cell>
          <cell r="BH644" t="str">
            <v/>
          </cell>
          <cell r="BI644" t="str">
            <v/>
          </cell>
          <cell r="BJ644" t="str">
            <v/>
          </cell>
          <cell r="BK644" t="str">
            <v/>
          </cell>
          <cell r="BL644">
            <v>140</v>
          </cell>
          <cell r="BM644">
            <v>511</v>
          </cell>
          <cell r="BN644">
            <v>190</v>
          </cell>
          <cell r="BO644">
            <v>1978</v>
          </cell>
          <cell r="BP644">
            <v>0</v>
          </cell>
          <cell r="BQ644">
            <v>2819</v>
          </cell>
        </row>
        <row r="645">
          <cell r="A645" t="str">
            <v>298010050318</v>
          </cell>
          <cell r="B645" t="str">
            <v>F8-MV-ES-01</v>
          </cell>
          <cell r="C645" t="str">
            <v/>
          </cell>
          <cell r="D645" t="str">
            <v>FR Pasta MV Espinaca F8 GY</v>
          </cell>
          <cell r="E645" t="str">
            <v>F8-MV-ES-01</v>
          </cell>
          <cell r="F645" t="str">
            <v>SC</v>
          </cell>
          <cell r="G645" t="str">
            <v>UN</v>
          </cell>
          <cell r="H645" t="str">
            <v>04</v>
          </cell>
          <cell r="I645" t="b">
            <v>1</v>
          </cell>
          <cell r="J645" t="b">
            <v>1</v>
          </cell>
          <cell r="K645" t="b">
            <v>0</v>
          </cell>
          <cell r="L645" t="str">
            <v>Compra</v>
          </cell>
          <cell r="M645" t="str">
            <v>N</v>
          </cell>
          <cell r="N645" t="b">
            <v>0</v>
          </cell>
          <cell r="O645">
            <v>0</v>
          </cell>
          <cell r="P645" t="b">
            <v>0</v>
          </cell>
          <cell r="Q645" t="str">
            <v>INTERNO</v>
          </cell>
          <cell r="R645">
            <v>0</v>
          </cell>
          <cell r="S645" t="str">
            <v/>
          </cell>
          <cell r="T645">
            <v>0</v>
          </cell>
          <cell r="U645" t="str">
            <v/>
          </cell>
          <cell r="V645">
            <v>0</v>
          </cell>
          <cell r="W645" t="str">
            <v/>
          </cell>
          <cell r="X645">
            <v>0</v>
          </cell>
          <cell r="Y645" t="str">
            <v/>
          </cell>
          <cell r="Z645" t="str">
            <v/>
          </cell>
          <cell r="AA645" t="str">
            <v>Fracc</v>
          </cell>
          <cell r="AB645">
            <v>0</v>
          </cell>
          <cell r="AC645" t="str">
            <v/>
          </cell>
          <cell r="AD645" t="str">
            <v/>
          </cell>
          <cell r="AE645" t="str">
            <v/>
          </cell>
          <cell r="AF645" t="str">
            <v/>
          </cell>
          <cell r="AG645">
            <v>0</v>
          </cell>
          <cell r="AH645" t="str">
            <v>N-EST</v>
          </cell>
          <cell r="AI645">
            <v>0</v>
          </cell>
          <cell r="AJ645" t="str">
            <v/>
          </cell>
          <cell r="AK645" t="str">
            <v/>
          </cell>
          <cell r="AM645">
            <v>0</v>
          </cell>
          <cell r="AN645" t="str">
            <v>UN</v>
          </cell>
          <cell r="AO645" t="str">
            <v>***</v>
          </cell>
          <cell r="AP645" t="str">
            <v>zzzzzz</v>
          </cell>
          <cell r="AQ645" t="b">
            <v>0</v>
          </cell>
          <cell r="AR645" t="b">
            <v>0</v>
          </cell>
          <cell r="AS645">
            <v>1</v>
          </cell>
          <cell r="AT645">
            <v>0</v>
          </cell>
          <cell r="AU645">
            <v>1</v>
          </cell>
          <cell r="AV645">
            <v>0</v>
          </cell>
          <cell r="AW645" t="b">
            <v>0</v>
          </cell>
          <cell r="AX645" t="str">
            <v/>
          </cell>
          <cell r="AY645" t="b">
            <v>0</v>
          </cell>
          <cell r="AZ645" t="b">
            <v>0</v>
          </cell>
          <cell r="BA645">
            <v>0</v>
          </cell>
          <cell r="BB645">
            <v>120</v>
          </cell>
          <cell r="BC645">
            <v>90</v>
          </cell>
          <cell r="BD645" t="str">
            <v>LIB</v>
          </cell>
          <cell r="BE645" t="str">
            <v>LIB</v>
          </cell>
          <cell r="BF645">
            <v>1</v>
          </cell>
          <cell r="BG645">
            <v>0</v>
          </cell>
          <cell r="BH645" t="str">
            <v/>
          </cell>
          <cell r="BI645" t="str">
            <v/>
          </cell>
          <cell r="BJ645" t="str">
            <v/>
          </cell>
          <cell r="BK645" t="str">
            <v/>
          </cell>
          <cell r="BL645">
            <v>140</v>
          </cell>
          <cell r="BM645">
            <v>511</v>
          </cell>
          <cell r="BN645">
            <v>190</v>
          </cell>
          <cell r="BO645">
            <v>1978</v>
          </cell>
          <cell r="BP645">
            <v>0</v>
          </cell>
          <cell r="BQ645">
            <v>2819</v>
          </cell>
        </row>
        <row r="646">
          <cell r="A646" t="str">
            <v>298010050319</v>
          </cell>
          <cell r="B646" t="str">
            <v>F9-MV-ES-01</v>
          </cell>
          <cell r="C646" t="str">
            <v/>
          </cell>
          <cell r="D646" t="str">
            <v>FR Pasta MV Espinaca F9 GY</v>
          </cell>
          <cell r="E646" t="str">
            <v>F9-MV-ES-01</v>
          </cell>
          <cell r="F646" t="str">
            <v>SC</v>
          </cell>
          <cell r="G646" t="str">
            <v>UN</v>
          </cell>
          <cell r="H646" t="str">
            <v>04</v>
          </cell>
          <cell r="I646" t="b">
            <v>1</v>
          </cell>
          <cell r="J646" t="b">
            <v>1</v>
          </cell>
          <cell r="K646" t="b">
            <v>0</v>
          </cell>
          <cell r="L646" t="str">
            <v>Compra</v>
          </cell>
          <cell r="M646" t="str">
            <v>N</v>
          </cell>
          <cell r="N646" t="b">
            <v>0</v>
          </cell>
          <cell r="O646">
            <v>0</v>
          </cell>
          <cell r="P646" t="b">
            <v>0</v>
          </cell>
          <cell r="Q646" t="str">
            <v>INTERNO</v>
          </cell>
          <cell r="R646">
            <v>0</v>
          </cell>
          <cell r="S646" t="str">
            <v/>
          </cell>
          <cell r="T646">
            <v>0</v>
          </cell>
          <cell r="U646" t="str">
            <v/>
          </cell>
          <cell r="V646">
            <v>0</v>
          </cell>
          <cell r="W646" t="str">
            <v/>
          </cell>
          <cell r="X646">
            <v>0</v>
          </cell>
          <cell r="Y646" t="str">
            <v/>
          </cell>
          <cell r="Z646" t="str">
            <v/>
          </cell>
          <cell r="AA646" t="str">
            <v>Fracc</v>
          </cell>
          <cell r="AB646">
            <v>0</v>
          </cell>
          <cell r="AC646" t="str">
            <v/>
          </cell>
          <cell r="AD646" t="str">
            <v/>
          </cell>
          <cell r="AE646" t="str">
            <v/>
          </cell>
          <cell r="AF646" t="str">
            <v/>
          </cell>
          <cell r="AG646">
            <v>0</v>
          </cell>
          <cell r="AH646" t="str">
            <v>N-EST</v>
          </cell>
          <cell r="AI646">
            <v>0</v>
          </cell>
          <cell r="AJ646" t="str">
            <v/>
          </cell>
          <cell r="AK646" t="str">
            <v/>
          </cell>
          <cell r="AM646">
            <v>0</v>
          </cell>
          <cell r="AN646" t="str">
            <v>UN</v>
          </cell>
          <cell r="AO646" t="str">
            <v>***</v>
          </cell>
          <cell r="AP646" t="str">
            <v>zzzzzz</v>
          </cell>
          <cell r="AQ646" t="b">
            <v>0</v>
          </cell>
          <cell r="AR646" t="b">
            <v>0</v>
          </cell>
          <cell r="AS646">
            <v>1</v>
          </cell>
          <cell r="AT646">
            <v>0</v>
          </cell>
          <cell r="AU646">
            <v>1</v>
          </cell>
          <cell r="AV646">
            <v>0</v>
          </cell>
          <cell r="AW646" t="b">
            <v>0</v>
          </cell>
          <cell r="AX646" t="str">
            <v/>
          </cell>
          <cell r="AY646" t="b">
            <v>0</v>
          </cell>
          <cell r="AZ646" t="b">
            <v>0</v>
          </cell>
          <cell r="BA646">
            <v>0</v>
          </cell>
          <cell r="BB646">
            <v>120</v>
          </cell>
          <cell r="BC646">
            <v>90</v>
          </cell>
          <cell r="BD646" t="str">
            <v>LIB</v>
          </cell>
          <cell r="BE646" t="str">
            <v>LIB</v>
          </cell>
          <cell r="BF646">
            <v>1</v>
          </cell>
          <cell r="BG646">
            <v>0</v>
          </cell>
          <cell r="BH646" t="str">
            <v/>
          </cell>
          <cell r="BI646" t="str">
            <v/>
          </cell>
          <cell r="BJ646" t="str">
            <v/>
          </cell>
          <cell r="BK646" t="str">
            <v/>
          </cell>
          <cell r="BL646">
            <v>140</v>
          </cell>
          <cell r="BM646">
            <v>511</v>
          </cell>
          <cell r="BN646">
            <v>190</v>
          </cell>
          <cell r="BO646">
            <v>1978</v>
          </cell>
          <cell r="BP646">
            <v>0</v>
          </cell>
          <cell r="BQ646">
            <v>2819</v>
          </cell>
        </row>
        <row r="647">
          <cell r="A647" t="str">
            <v>298010050400</v>
          </cell>
          <cell r="B647" t="str">
            <v>MV-MV-01</v>
          </cell>
          <cell r="C647" t="str">
            <v/>
          </cell>
          <cell r="D647" t="str">
            <v>FR Pasta MV Mix GY</v>
          </cell>
          <cell r="E647" t="str">
            <v>MV-MV-01</v>
          </cell>
          <cell r="F647" t="str">
            <v>SC</v>
          </cell>
          <cell r="G647" t="str">
            <v>UN</v>
          </cell>
          <cell r="H647" t="str">
            <v>04</v>
          </cell>
          <cell r="I647" t="b">
            <v>1</v>
          </cell>
          <cell r="J647" t="b">
            <v>1</v>
          </cell>
          <cell r="K647" t="b">
            <v>0</v>
          </cell>
          <cell r="L647" t="str">
            <v>Compra</v>
          </cell>
          <cell r="M647" t="str">
            <v>N</v>
          </cell>
          <cell r="N647" t="b">
            <v>0</v>
          </cell>
          <cell r="O647">
            <v>0</v>
          </cell>
          <cell r="P647" t="b">
            <v>0</v>
          </cell>
          <cell r="Q647" t="str">
            <v>INTERNO</v>
          </cell>
          <cell r="R647">
            <v>0</v>
          </cell>
          <cell r="S647" t="str">
            <v/>
          </cell>
          <cell r="T647">
            <v>0</v>
          </cell>
          <cell r="U647" t="str">
            <v/>
          </cell>
          <cell r="V647">
            <v>0</v>
          </cell>
          <cell r="W647" t="str">
            <v/>
          </cell>
          <cell r="X647">
            <v>0</v>
          </cell>
          <cell r="Y647" t="str">
            <v/>
          </cell>
          <cell r="Z647" t="str">
            <v/>
          </cell>
          <cell r="AA647" t="str">
            <v>Fracc</v>
          </cell>
          <cell r="AB647">
            <v>0</v>
          </cell>
          <cell r="AC647" t="str">
            <v/>
          </cell>
          <cell r="AD647" t="str">
            <v/>
          </cell>
          <cell r="AE647" t="str">
            <v/>
          </cell>
          <cell r="AF647" t="str">
            <v/>
          </cell>
          <cell r="AG647">
            <v>0</v>
          </cell>
          <cell r="AH647" t="str">
            <v>N-EST</v>
          </cell>
          <cell r="AI647">
            <v>0</v>
          </cell>
          <cell r="AJ647" t="str">
            <v/>
          </cell>
          <cell r="AK647" t="str">
            <v/>
          </cell>
          <cell r="AM647">
            <v>0</v>
          </cell>
          <cell r="AN647" t="str">
            <v>UN</v>
          </cell>
          <cell r="AO647" t="str">
            <v>***</v>
          </cell>
          <cell r="AP647" t="str">
            <v>zzzzzz</v>
          </cell>
          <cell r="AQ647" t="b">
            <v>0</v>
          </cell>
          <cell r="AR647" t="b">
            <v>0</v>
          </cell>
          <cell r="AS647">
            <v>1</v>
          </cell>
          <cell r="AT647">
            <v>0</v>
          </cell>
          <cell r="AU647">
            <v>1</v>
          </cell>
          <cell r="AV647">
            <v>0</v>
          </cell>
          <cell r="AW647" t="b">
            <v>0</v>
          </cell>
          <cell r="AX647" t="str">
            <v/>
          </cell>
          <cell r="AY647" t="b">
            <v>0</v>
          </cell>
          <cell r="AZ647" t="b">
            <v>0</v>
          </cell>
          <cell r="BA647">
            <v>0</v>
          </cell>
          <cell r="BB647">
            <v>120</v>
          </cell>
          <cell r="BC647">
            <v>90</v>
          </cell>
          <cell r="BD647" t="str">
            <v>LIB</v>
          </cell>
          <cell r="BE647" t="str">
            <v>LIB</v>
          </cell>
          <cell r="BF647">
            <v>1</v>
          </cell>
          <cell r="BG647">
            <v>0</v>
          </cell>
          <cell r="BH647" t="str">
            <v/>
          </cell>
          <cell r="BI647" t="str">
            <v/>
          </cell>
          <cell r="BJ647" t="str">
            <v/>
          </cell>
          <cell r="BK647" t="str">
            <v/>
          </cell>
          <cell r="BL647">
            <v>140</v>
          </cell>
          <cell r="BM647">
            <v>511</v>
          </cell>
          <cell r="BN647">
            <v>190</v>
          </cell>
          <cell r="BO647">
            <v>1978</v>
          </cell>
          <cell r="BP647">
            <v>0</v>
          </cell>
          <cell r="BQ647">
            <v>2819</v>
          </cell>
        </row>
        <row r="648">
          <cell r="A648" t="str">
            <v>298010050401</v>
          </cell>
          <cell r="B648" t="str">
            <v>F1-MV-MV-01</v>
          </cell>
          <cell r="C648" t="str">
            <v/>
          </cell>
          <cell r="D648" t="str">
            <v>FR Pasta MV Mix F1 GY</v>
          </cell>
          <cell r="E648" t="str">
            <v>F1-MV-MV-01</v>
          </cell>
          <cell r="F648" t="str">
            <v>SC</v>
          </cell>
          <cell r="G648" t="str">
            <v>UN</v>
          </cell>
          <cell r="H648" t="str">
            <v>04</v>
          </cell>
          <cell r="I648" t="b">
            <v>1</v>
          </cell>
          <cell r="J648" t="b">
            <v>1</v>
          </cell>
          <cell r="K648" t="b">
            <v>0</v>
          </cell>
          <cell r="L648" t="str">
            <v>Compra</v>
          </cell>
          <cell r="M648" t="str">
            <v>N</v>
          </cell>
          <cell r="N648" t="b">
            <v>0</v>
          </cell>
          <cell r="O648">
            <v>0</v>
          </cell>
          <cell r="P648" t="b">
            <v>0</v>
          </cell>
          <cell r="Q648" t="str">
            <v>INTERNO</v>
          </cell>
          <cell r="R648">
            <v>0</v>
          </cell>
          <cell r="S648" t="str">
            <v/>
          </cell>
          <cell r="T648">
            <v>0</v>
          </cell>
          <cell r="U648" t="str">
            <v/>
          </cell>
          <cell r="V648">
            <v>0</v>
          </cell>
          <cell r="W648" t="str">
            <v/>
          </cell>
          <cell r="X648">
            <v>0</v>
          </cell>
          <cell r="Y648" t="str">
            <v/>
          </cell>
          <cell r="Z648" t="str">
            <v/>
          </cell>
          <cell r="AA648" t="str">
            <v>Fracc</v>
          </cell>
          <cell r="AB648">
            <v>0</v>
          </cell>
          <cell r="AC648" t="str">
            <v/>
          </cell>
          <cell r="AD648" t="str">
            <v/>
          </cell>
          <cell r="AE648" t="str">
            <v/>
          </cell>
          <cell r="AF648" t="str">
            <v/>
          </cell>
          <cell r="AG648">
            <v>0</v>
          </cell>
          <cell r="AH648" t="str">
            <v>N-EST</v>
          </cell>
          <cell r="AI648">
            <v>0</v>
          </cell>
          <cell r="AJ648" t="str">
            <v/>
          </cell>
          <cell r="AK648" t="str">
            <v/>
          </cell>
          <cell r="AM648">
            <v>0</v>
          </cell>
          <cell r="AN648" t="str">
            <v>UN</v>
          </cell>
          <cell r="AO648" t="str">
            <v>***</v>
          </cell>
          <cell r="AP648" t="str">
            <v>zzzzzz</v>
          </cell>
          <cell r="AQ648" t="b">
            <v>0</v>
          </cell>
          <cell r="AR648" t="b">
            <v>0</v>
          </cell>
          <cell r="AS648">
            <v>1</v>
          </cell>
          <cell r="AT648">
            <v>0</v>
          </cell>
          <cell r="AU648">
            <v>1</v>
          </cell>
          <cell r="AV648">
            <v>0</v>
          </cell>
          <cell r="AW648" t="b">
            <v>0</v>
          </cell>
          <cell r="AX648" t="str">
            <v/>
          </cell>
          <cell r="AY648" t="b">
            <v>0</v>
          </cell>
          <cell r="AZ648" t="b">
            <v>0</v>
          </cell>
          <cell r="BA648">
            <v>0</v>
          </cell>
          <cell r="BB648">
            <v>120</v>
          </cell>
          <cell r="BC648">
            <v>90</v>
          </cell>
          <cell r="BD648" t="str">
            <v>LIB</v>
          </cell>
          <cell r="BE648" t="str">
            <v>LIB</v>
          </cell>
          <cell r="BF648">
            <v>1</v>
          </cell>
          <cell r="BG648">
            <v>0</v>
          </cell>
          <cell r="BH648" t="str">
            <v/>
          </cell>
          <cell r="BI648" t="str">
            <v/>
          </cell>
          <cell r="BJ648" t="str">
            <v/>
          </cell>
          <cell r="BK648" t="str">
            <v/>
          </cell>
          <cell r="BL648">
            <v>140</v>
          </cell>
          <cell r="BM648">
            <v>511</v>
          </cell>
          <cell r="BN648">
            <v>190</v>
          </cell>
          <cell r="BO648">
            <v>1978</v>
          </cell>
          <cell r="BP648">
            <v>0</v>
          </cell>
          <cell r="BQ648">
            <v>2819</v>
          </cell>
        </row>
        <row r="649">
          <cell r="A649" t="str">
            <v>298010050402</v>
          </cell>
          <cell r="B649" t="str">
            <v>F2-MV-MV-01</v>
          </cell>
          <cell r="C649" t="str">
            <v/>
          </cell>
          <cell r="D649" t="str">
            <v>FR Pasta MV Mix F2 GY</v>
          </cell>
          <cell r="E649" t="str">
            <v>F2-MV-MV-01</v>
          </cell>
          <cell r="F649" t="str">
            <v>SC</v>
          </cell>
          <cell r="G649" t="str">
            <v>UN</v>
          </cell>
          <cell r="H649" t="str">
            <v>04</v>
          </cell>
          <cell r="I649" t="b">
            <v>1</v>
          </cell>
          <cell r="J649" t="b">
            <v>1</v>
          </cell>
          <cell r="K649" t="b">
            <v>0</v>
          </cell>
          <cell r="L649" t="str">
            <v>Compra</v>
          </cell>
          <cell r="M649" t="str">
            <v>N</v>
          </cell>
          <cell r="N649" t="b">
            <v>0</v>
          </cell>
          <cell r="O649">
            <v>0</v>
          </cell>
          <cell r="P649" t="b">
            <v>0</v>
          </cell>
          <cell r="Q649" t="str">
            <v>INTERNO</v>
          </cell>
          <cell r="R649">
            <v>0</v>
          </cell>
          <cell r="S649" t="str">
            <v/>
          </cell>
          <cell r="T649">
            <v>0</v>
          </cell>
          <cell r="U649" t="str">
            <v/>
          </cell>
          <cell r="V649">
            <v>0</v>
          </cell>
          <cell r="W649" t="str">
            <v/>
          </cell>
          <cell r="X649">
            <v>0</v>
          </cell>
          <cell r="Y649" t="str">
            <v/>
          </cell>
          <cell r="Z649" t="str">
            <v/>
          </cell>
          <cell r="AA649" t="str">
            <v>Fracc</v>
          </cell>
          <cell r="AB649">
            <v>0</v>
          </cell>
          <cell r="AC649" t="str">
            <v/>
          </cell>
          <cell r="AD649" t="str">
            <v/>
          </cell>
          <cell r="AE649" t="str">
            <v/>
          </cell>
          <cell r="AF649" t="str">
            <v/>
          </cell>
          <cell r="AG649">
            <v>0</v>
          </cell>
          <cell r="AH649" t="str">
            <v>N-EST</v>
          </cell>
          <cell r="AI649">
            <v>0</v>
          </cell>
          <cell r="AJ649" t="str">
            <v/>
          </cell>
          <cell r="AK649" t="str">
            <v/>
          </cell>
          <cell r="AM649">
            <v>0</v>
          </cell>
          <cell r="AN649" t="str">
            <v>UN</v>
          </cell>
          <cell r="AO649" t="str">
            <v>***</v>
          </cell>
          <cell r="AP649" t="str">
            <v>zzzzzz</v>
          </cell>
          <cell r="AQ649" t="b">
            <v>0</v>
          </cell>
          <cell r="AR649" t="b">
            <v>0</v>
          </cell>
          <cell r="AS649">
            <v>1</v>
          </cell>
          <cell r="AT649">
            <v>0</v>
          </cell>
          <cell r="AU649">
            <v>1</v>
          </cell>
          <cell r="AV649">
            <v>0</v>
          </cell>
          <cell r="AW649" t="b">
            <v>0</v>
          </cell>
          <cell r="AX649" t="str">
            <v/>
          </cell>
          <cell r="AY649" t="b">
            <v>0</v>
          </cell>
          <cell r="AZ649" t="b">
            <v>0</v>
          </cell>
          <cell r="BA649">
            <v>0</v>
          </cell>
          <cell r="BB649">
            <v>120</v>
          </cell>
          <cell r="BC649">
            <v>90</v>
          </cell>
          <cell r="BD649" t="str">
            <v>LIB</v>
          </cell>
          <cell r="BE649" t="str">
            <v>LIB</v>
          </cell>
          <cell r="BF649">
            <v>1</v>
          </cell>
          <cell r="BG649">
            <v>0</v>
          </cell>
          <cell r="BH649" t="str">
            <v/>
          </cell>
          <cell r="BI649" t="str">
            <v/>
          </cell>
          <cell r="BJ649" t="str">
            <v/>
          </cell>
          <cell r="BK649" t="str">
            <v/>
          </cell>
          <cell r="BL649">
            <v>140</v>
          </cell>
          <cell r="BM649">
            <v>511</v>
          </cell>
          <cell r="BN649">
            <v>190</v>
          </cell>
          <cell r="BO649">
            <v>1978</v>
          </cell>
          <cell r="BP649">
            <v>0</v>
          </cell>
          <cell r="BQ649">
            <v>2819</v>
          </cell>
        </row>
        <row r="650">
          <cell r="A650" t="str">
            <v>298010050403</v>
          </cell>
          <cell r="B650" t="str">
            <v>F3-MV-MV-01</v>
          </cell>
          <cell r="C650" t="str">
            <v/>
          </cell>
          <cell r="D650" t="str">
            <v>FR Pasta MV Mix F3 GY</v>
          </cell>
          <cell r="E650" t="str">
            <v>F3-MV-MV-01</v>
          </cell>
          <cell r="F650" t="str">
            <v>SC</v>
          </cell>
          <cell r="G650" t="str">
            <v>UN</v>
          </cell>
          <cell r="H650" t="str">
            <v>04</v>
          </cell>
          <cell r="I650" t="b">
            <v>1</v>
          </cell>
          <cell r="J650" t="b">
            <v>1</v>
          </cell>
          <cell r="K650" t="b">
            <v>0</v>
          </cell>
          <cell r="L650" t="str">
            <v>Compra</v>
          </cell>
          <cell r="M650" t="str">
            <v>N</v>
          </cell>
          <cell r="N650" t="b">
            <v>0</v>
          </cell>
          <cell r="O650">
            <v>0</v>
          </cell>
          <cell r="P650" t="b">
            <v>0</v>
          </cell>
          <cell r="Q650" t="str">
            <v>INTERNO</v>
          </cell>
          <cell r="R650">
            <v>0</v>
          </cell>
          <cell r="S650" t="str">
            <v/>
          </cell>
          <cell r="T650">
            <v>0</v>
          </cell>
          <cell r="U650" t="str">
            <v/>
          </cell>
          <cell r="V650">
            <v>0</v>
          </cell>
          <cell r="W650" t="str">
            <v/>
          </cell>
          <cell r="X650">
            <v>0</v>
          </cell>
          <cell r="Y650" t="str">
            <v/>
          </cell>
          <cell r="Z650" t="str">
            <v/>
          </cell>
          <cell r="AA650" t="str">
            <v>Fracc</v>
          </cell>
          <cell r="AB650">
            <v>0</v>
          </cell>
          <cell r="AC650" t="str">
            <v/>
          </cell>
          <cell r="AD650" t="str">
            <v/>
          </cell>
          <cell r="AE650" t="str">
            <v/>
          </cell>
          <cell r="AF650" t="str">
            <v/>
          </cell>
          <cell r="AG650">
            <v>0</v>
          </cell>
          <cell r="AH650" t="str">
            <v>N-EST</v>
          </cell>
          <cell r="AI650">
            <v>0</v>
          </cell>
          <cell r="AJ650" t="str">
            <v/>
          </cell>
          <cell r="AK650" t="str">
            <v/>
          </cell>
          <cell r="AM650">
            <v>0</v>
          </cell>
          <cell r="AN650" t="str">
            <v>UN</v>
          </cell>
          <cell r="AO650" t="str">
            <v>***</v>
          </cell>
          <cell r="AP650" t="str">
            <v>zzzzzz</v>
          </cell>
          <cell r="AQ650" t="b">
            <v>0</v>
          </cell>
          <cell r="AR650" t="b">
            <v>0</v>
          </cell>
          <cell r="AS650">
            <v>1</v>
          </cell>
          <cell r="AT650">
            <v>0</v>
          </cell>
          <cell r="AU650">
            <v>1</v>
          </cell>
          <cell r="AV650">
            <v>0</v>
          </cell>
          <cell r="AW650" t="b">
            <v>0</v>
          </cell>
          <cell r="AX650" t="str">
            <v/>
          </cell>
          <cell r="AY650" t="b">
            <v>0</v>
          </cell>
          <cell r="AZ650" t="b">
            <v>0</v>
          </cell>
          <cell r="BA650">
            <v>0</v>
          </cell>
          <cell r="BB650">
            <v>120</v>
          </cell>
          <cell r="BC650">
            <v>90</v>
          </cell>
          <cell r="BD650" t="str">
            <v>LIB</v>
          </cell>
          <cell r="BE650" t="str">
            <v>LIB</v>
          </cell>
          <cell r="BF650">
            <v>1</v>
          </cell>
          <cell r="BG650">
            <v>0</v>
          </cell>
          <cell r="BH650" t="str">
            <v/>
          </cell>
          <cell r="BI650" t="str">
            <v/>
          </cell>
          <cell r="BJ650" t="str">
            <v/>
          </cell>
          <cell r="BK650" t="str">
            <v/>
          </cell>
          <cell r="BL650">
            <v>140</v>
          </cell>
          <cell r="BM650">
            <v>511</v>
          </cell>
          <cell r="BN650">
            <v>190</v>
          </cell>
          <cell r="BO650">
            <v>1978</v>
          </cell>
          <cell r="BP650">
            <v>0</v>
          </cell>
          <cell r="BQ650">
            <v>2819</v>
          </cell>
        </row>
        <row r="651">
          <cell r="A651" t="str">
            <v>298010050404</v>
          </cell>
          <cell r="B651" t="str">
            <v>F4-MV-MV-01</v>
          </cell>
          <cell r="C651" t="str">
            <v/>
          </cell>
          <cell r="D651" t="str">
            <v>FR Pasta MV Mix F4 GY</v>
          </cell>
          <cell r="E651" t="str">
            <v>F4-MV-MV-01</v>
          </cell>
          <cell r="F651" t="str">
            <v>SC</v>
          </cell>
          <cell r="G651" t="str">
            <v>UN</v>
          </cell>
          <cell r="H651" t="str">
            <v>04</v>
          </cell>
          <cell r="I651" t="b">
            <v>1</v>
          </cell>
          <cell r="J651" t="b">
            <v>1</v>
          </cell>
          <cell r="K651" t="b">
            <v>0</v>
          </cell>
          <cell r="L651" t="str">
            <v>Compra</v>
          </cell>
          <cell r="M651" t="str">
            <v>N</v>
          </cell>
          <cell r="N651" t="b">
            <v>0</v>
          </cell>
          <cell r="O651">
            <v>0</v>
          </cell>
          <cell r="P651" t="b">
            <v>0</v>
          </cell>
          <cell r="Q651" t="str">
            <v>INTERNO</v>
          </cell>
          <cell r="R651">
            <v>0</v>
          </cell>
          <cell r="S651" t="str">
            <v/>
          </cell>
          <cell r="T651">
            <v>0</v>
          </cell>
          <cell r="U651" t="str">
            <v/>
          </cell>
          <cell r="V651">
            <v>0</v>
          </cell>
          <cell r="W651" t="str">
            <v/>
          </cell>
          <cell r="X651">
            <v>0</v>
          </cell>
          <cell r="Y651" t="str">
            <v/>
          </cell>
          <cell r="Z651" t="str">
            <v/>
          </cell>
          <cell r="AA651" t="str">
            <v>Fracc</v>
          </cell>
          <cell r="AB651">
            <v>0</v>
          </cell>
          <cell r="AC651" t="str">
            <v/>
          </cell>
          <cell r="AD651" t="str">
            <v/>
          </cell>
          <cell r="AE651" t="str">
            <v/>
          </cell>
          <cell r="AF651" t="str">
            <v/>
          </cell>
          <cell r="AG651">
            <v>0</v>
          </cell>
          <cell r="AH651" t="str">
            <v>N-EST</v>
          </cell>
          <cell r="AI651">
            <v>0</v>
          </cell>
          <cell r="AJ651" t="str">
            <v/>
          </cell>
          <cell r="AK651" t="str">
            <v/>
          </cell>
          <cell r="AM651">
            <v>0</v>
          </cell>
          <cell r="AN651" t="str">
            <v>UN</v>
          </cell>
          <cell r="AO651" t="str">
            <v>***</v>
          </cell>
          <cell r="AP651" t="str">
            <v>zzzzzz</v>
          </cell>
          <cell r="AQ651" t="b">
            <v>0</v>
          </cell>
          <cell r="AR651" t="b">
            <v>0</v>
          </cell>
          <cell r="AS651">
            <v>1</v>
          </cell>
          <cell r="AT651">
            <v>0</v>
          </cell>
          <cell r="AU651">
            <v>1</v>
          </cell>
          <cell r="AV651">
            <v>0</v>
          </cell>
          <cell r="AW651" t="b">
            <v>0</v>
          </cell>
          <cell r="AX651" t="str">
            <v/>
          </cell>
          <cell r="AY651" t="b">
            <v>0</v>
          </cell>
          <cell r="AZ651" t="b">
            <v>0</v>
          </cell>
          <cell r="BA651">
            <v>0</v>
          </cell>
          <cell r="BB651">
            <v>120</v>
          </cell>
          <cell r="BC651">
            <v>90</v>
          </cell>
          <cell r="BD651" t="str">
            <v>LIB</v>
          </cell>
          <cell r="BE651" t="str">
            <v>LIB</v>
          </cell>
          <cell r="BF651">
            <v>1</v>
          </cell>
          <cell r="BG651">
            <v>0</v>
          </cell>
          <cell r="BH651" t="str">
            <v/>
          </cell>
          <cell r="BI651" t="str">
            <v/>
          </cell>
          <cell r="BJ651" t="str">
            <v/>
          </cell>
          <cell r="BK651" t="str">
            <v/>
          </cell>
          <cell r="BL651">
            <v>140</v>
          </cell>
          <cell r="BM651">
            <v>511</v>
          </cell>
          <cell r="BN651">
            <v>190</v>
          </cell>
          <cell r="BO651">
            <v>1978</v>
          </cell>
          <cell r="BP651">
            <v>0</v>
          </cell>
          <cell r="BQ651">
            <v>2819</v>
          </cell>
        </row>
        <row r="652">
          <cell r="A652" t="str">
            <v>298010050405</v>
          </cell>
          <cell r="B652" t="str">
            <v>F5-MV-MV-01</v>
          </cell>
          <cell r="C652" t="str">
            <v/>
          </cell>
          <cell r="D652" t="str">
            <v>FR Pasta MV Mix F5 GY</v>
          </cell>
          <cell r="E652" t="str">
            <v>F5-MV-MV-01</v>
          </cell>
          <cell r="F652" t="str">
            <v>SC</v>
          </cell>
          <cell r="G652" t="str">
            <v>UN</v>
          </cell>
          <cell r="H652" t="str">
            <v>04</v>
          </cell>
          <cell r="I652" t="b">
            <v>1</v>
          </cell>
          <cell r="J652" t="b">
            <v>1</v>
          </cell>
          <cell r="K652" t="b">
            <v>0</v>
          </cell>
          <cell r="L652" t="str">
            <v>Compra</v>
          </cell>
          <cell r="M652" t="str">
            <v>N</v>
          </cell>
          <cell r="N652" t="b">
            <v>0</v>
          </cell>
          <cell r="O652">
            <v>0</v>
          </cell>
          <cell r="P652" t="b">
            <v>0</v>
          </cell>
          <cell r="Q652" t="str">
            <v>INTERNO</v>
          </cell>
          <cell r="R652">
            <v>0</v>
          </cell>
          <cell r="S652" t="str">
            <v/>
          </cell>
          <cell r="T652">
            <v>0</v>
          </cell>
          <cell r="U652" t="str">
            <v/>
          </cell>
          <cell r="V652">
            <v>0</v>
          </cell>
          <cell r="W652" t="str">
            <v/>
          </cell>
          <cell r="X652">
            <v>0</v>
          </cell>
          <cell r="Y652" t="str">
            <v/>
          </cell>
          <cell r="Z652" t="str">
            <v/>
          </cell>
          <cell r="AA652" t="str">
            <v>Fracc</v>
          </cell>
          <cell r="AB652">
            <v>0</v>
          </cell>
          <cell r="AC652" t="str">
            <v/>
          </cell>
          <cell r="AD652" t="str">
            <v/>
          </cell>
          <cell r="AE652" t="str">
            <v/>
          </cell>
          <cell r="AF652" t="str">
            <v/>
          </cell>
          <cell r="AG652">
            <v>0</v>
          </cell>
          <cell r="AH652" t="str">
            <v>N-EST</v>
          </cell>
          <cell r="AI652">
            <v>0</v>
          </cell>
          <cell r="AJ652" t="str">
            <v/>
          </cell>
          <cell r="AK652" t="str">
            <v/>
          </cell>
          <cell r="AM652">
            <v>0</v>
          </cell>
          <cell r="AN652" t="str">
            <v>UN</v>
          </cell>
          <cell r="AO652" t="str">
            <v>***</v>
          </cell>
          <cell r="AP652" t="str">
            <v>zzzzzz</v>
          </cell>
          <cell r="AQ652" t="b">
            <v>0</v>
          </cell>
          <cell r="AR652" t="b">
            <v>0</v>
          </cell>
          <cell r="AS652">
            <v>1</v>
          </cell>
          <cell r="AT652">
            <v>0</v>
          </cell>
          <cell r="AU652">
            <v>1</v>
          </cell>
          <cell r="AV652">
            <v>0</v>
          </cell>
          <cell r="AW652" t="b">
            <v>0</v>
          </cell>
          <cell r="AX652" t="str">
            <v/>
          </cell>
          <cell r="AY652" t="b">
            <v>0</v>
          </cell>
          <cell r="AZ652" t="b">
            <v>0</v>
          </cell>
          <cell r="BA652">
            <v>0</v>
          </cell>
          <cell r="BB652">
            <v>120</v>
          </cell>
          <cell r="BC652">
            <v>90</v>
          </cell>
          <cell r="BD652" t="str">
            <v>LIB</v>
          </cell>
          <cell r="BE652" t="str">
            <v>LIB</v>
          </cell>
          <cell r="BF652">
            <v>1</v>
          </cell>
          <cell r="BG652">
            <v>0</v>
          </cell>
          <cell r="BH652" t="str">
            <v/>
          </cell>
          <cell r="BI652" t="str">
            <v/>
          </cell>
          <cell r="BJ652" t="str">
            <v/>
          </cell>
          <cell r="BK652" t="str">
            <v/>
          </cell>
          <cell r="BL652">
            <v>140</v>
          </cell>
          <cell r="BM652">
            <v>511</v>
          </cell>
          <cell r="BN652">
            <v>190</v>
          </cell>
          <cell r="BO652">
            <v>1978</v>
          </cell>
          <cell r="BP652">
            <v>0</v>
          </cell>
          <cell r="BQ652">
            <v>2819</v>
          </cell>
        </row>
        <row r="653">
          <cell r="A653" t="str">
            <v>298010050406</v>
          </cell>
          <cell r="B653" t="str">
            <v>F6-MV-MV-01</v>
          </cell>
          <cell r="C653" t="str">
            <v/>
          </cell>
          <cell r="D653" t="str">
            <v>FR Pasta MV Mix F6 GY</v>
          </cell>
          <cell r="E653" t="str">
            <v>F6-MV-MV-01</v>
          </cell>
          <cell r="F653" t="str">
            <v>SC</v>
          </cell>
          <cell r="G653" t="str">
            <v>UN</v>
          </cell>
          <cell r="H653" t="str">
            <v>04</v>
          </cell>
          <cell r="I653" t="b">
            <v>1</v>
          </cell>
          <cell r="J653" t="b">
            <v>1</v>
          </cell>
          <cell r="K653" t="b">
            <v>0</v>
          </cell>
          <cell r="L653" t="str">
            <v>Compra</v>
          </cell>
          <cell r="M653" t="str">
            <v>N</v>
          </cell>
          <cell r="N653" t="b">
            <v>0</v>
          </cell>
          <cell r="O653">
            <v>0</v>
          </cell>
          <cell r="P653" t="b">
            <v>0</v>
          </cell>
          <cell r="Q653" t="str">
            <v>INTERNO</v>
          </cell>
          <cell r="R653">
            <v>0</v>
          </cell>
          <cell r="S653" t="str">
            <v/>
          </cell>
          <cell r="T653">
            <v>0</v>
          </cell>
          <cell r="U653" t="str">
            <v/>
          </cell>
          <cell r="V653">
            <v>0</v>
          </cell>
          <cell r="W653" t="str">
            <v/>
          </cell>
          <cell r="X653">
            <v>0</v>
          </cell>
          <cell r="Y653" t="str">
            <v/>
          </cell>
          <cell r="Z653" t="str">
            <v/>
          </cell>
          <cell r="AA653" t="str">
            <v>Fracc</v>
          </cell>
          <cell r="AB653">
            <v>0</v>
          </cell>
          <cell r="AC653" t="str">
            <v/>
          </cell>
          <cell r="AD653" t="str">
            <v/>
          </cell>
          <cell r="AE653" t="str">
            <v/>
          </cell>
          <cell r="AF653" t="str">
            <v/>
          </cell>
          <cell r="AG653">
            <v>0</v>
          </cell>
          <cell r="AH653" t="str">
            <v>N-EST</v>
          </cell>
          <cell r="AI653">
            <v>0</v>
          </cell>
          <cell r="AJ653" t="str">
            <v/>
          </cell>
          <cell r="AK653" t="str">
            <v/>
          </cell>
          <cell r="AM653">
            <v>0</v>
          </cell>
          <cell r="AN653" t="str">
            <v>UN</v>
          </cell>
          <cell r="AO653" t="str">
            <v>***</v>
          </cell>
          <cell r="AP653" t="str">
            <v>zzzzzz</v>
          </cell>
          <cell r="AQ653" t="b">
            <v>0</v>
          </cell>
          <cell r="AR653" t="b">
            <v>0</v>
          </cell>
          <cell r="AS653">
            <v>1</v>
          </cell>
          <cell r="AT653">
            <v>0</v>
          </cell>
          <cell r="AU653">
            <v>1</v>
          </cell>
          <cell r="AV653">
            <v>0</v>
          </cell>
          <cell r="AW653" t="b">
            <v>0</v>
          </cell>
          <cell r="AX653" t="str">
            <v/>
          </cell>
          <cell r="AY653" t="b">
            <v>0</v>
          </cell>
          <cell r="AZ653" t="b">
            <v>0</v>
          </cell>
          <cell r="BA653">
            <v>0</v>
          </cell>
          <cell r="BB653">
            <v>120</v>
          </cell>
          <cell r="BC653">
            <v>90</v>
          </cell>
          <cell r="BD653" t="str">
            <v>LIB</v>
          </cell>
          <cell r="BE653" t="str">
            <v>LIB</v>
          </cell>
          <cell r="BF653">
            <v>1</v>
          </cell>
          <cell r="BG653">
            <v>0</v>
          </cell>
          <cell r="BH653" t="str">
            <v/>
          </cell>
          <cell r="BI653" t="str">
            <v/>
          </cell>
          <cell r="BJ653" t="str">
            <v/>
          </cell>
          <cell r="BK653" t="str">
            <v/>
          </cell>
          <cell r="BL653">
            <v>140</v>
          </cell>
          <cell r="BM653">
            <v>511</v>
          </cell>
          <cell r="BN653">
            <v>190</v>
          </cell>
          <cell r="BO653">
            <v>1978</v>
          </cell>
          <cell r="BP653">
            <v>0</v>
          </cell>
          <cell r="BQ653">
            <v>2819</v>
          </cell>
        </row>
        <row r="654">
          <cell r="A654" t="str">
            <v>298010050407</v>
          </cell>
          <cell r="B654" t="str">
            <v>F7-MV-MV-01</v>
          </cell>
          <cell r="C654" t="str">
            <v/>
          </cell>
          <cell r="D654" t="str">
            <v>FR Pasta MV Mix F7 GY</v>
          </cell>
          <cell r="E654" t="str">
            <v>F7-MV-MV-01</v>
          </cell>
          <cell r="F654" t="str">
            <v>SC</v>
          </cell>
          <cell r="G654" t="str">
            <v>UN</v>
          </cell>
          <cell r="H654" t="str">
            <v>04</v>
          </cell>
          <cell r="I654" t="b">
            <v>1</v>
          </cell>
          <cell r="J654" t="b">
            <v>1</v>
          </cell>
          <cell r="K654" t="b">
            <v>0</v>
          </cell>
          <cell r="L654" t="str">
            <v>Compra</v>
          </cell>
          <cell r="M654" t="str">
            <v>N</v>
          </cell>
          <cell r="N654" t="b">
            <v>0</v>
          </cell>
          <cell r="O654">
            <v>0</v>
          </cell>
          <cell r="P654" t="b">
            <v>0</v>
          </cell>
          <cell r="Q654" t="str">
            <v>INTERNO</v>
          </cell>
          <cell r="R654">
            <v>0</v>
          </cell>
          <cell r="S654" t="str">
            <v/>
          </cell>
          <cell r="T654">
            <v>0</v>
          </cell>
          <cell r="U654" t="str">
            <v/>
          </cell>
          <cell r="V654">
            <v>0</v>
          </cell>
          <cell r="W654" t="str">
            <v/>
          </cell>
          <cell r="X654">
            <v>0</v>
          </cell>
          <cell r="Y654" t="str">
            <v/>
          </cell>
          <cell r="Z654" t="str">
            <v/>
          </cell>
          <cell r="AA654" t="str">
            <v>Fracc</v>
          </cell>
          <cell r="AB654">
            <v>0</v>
          </cell>
          <cell r="AC654" t="str">
            <v/>
          </cell>
          <cell r="AD654" t="str">
            <v/>
          </cell>
          <cell r="AE654" t="str">
            <v/>
          </cell>
          <cell r="AF654" t="str">
            <v/>
          </cell>
          <cell r="AG654">
            <v>0</v>
          </cell>
          <cell r="AH654" t="str">
            <v>N-EST</v>
          </cell>
          <cell r="AI654">
            <v>0</v>
          </cell>
          <cell r="AJ654" t="str">
            <v/>
          </cell>
          <cell r="AK654" t="str">
            <v/>
          </cell>
          <cell r="AM654">
            <v>0</v>
          </cell>
          <cell r="AN654" t="str">
            <v>UN</v>
          </cell>
          <cell r="AO654" t="str">
            <v>***</v>
          </cell>
          <cell r="AP654" t="str">
            <v>zzzzzz</v>
          </cell>
          <cell r="AQ654" t="b">
            <v>0</v>
          </cell>
          <cell r="AR654" t="b">
            <v>0</v>
          </cell>
          <cell r="AS654">
            <v>1</v>
          </cell>
          <cell r="AT654">
            <v>0</v>
          </cell>
          <cell r="AU654">
            <v>1</v>
          </cell>
          <cell r="AV654">
            <v>0</v>
          </cell>
          <cell r="AW654" t="b">
            <v>0</v>
          </cell>
          <cell r="AX654" t="str">
            <v/>
          </cell>
          <cell r="AY654" t="b">
            <v>0</v>
          </cell>
          <cell r="AZ654" t="b">
            <v>0</v>
          </cell>
          <cell r="BA654">
            <v>0</v>
          </cell>
          <cell r="BB654">
            <v>120</v>
          </cell>
          <cell r="BC654">
            <v>90</v>
          </cell>
          <cell r="BD654" t="str">
            <v>LIB</v>
          </cell>
          <cell r="BE654" t="str">
            <v>LIB</v>
          </cell>
          <cell r="BF654">
            <v>1</v>
          </cell>
          <cell r="BG654">
            <v>0</v>
          </cell>
          <cell r="BH654" t="str">
            <v/>
          </cell>
          <cell r="BI654" t="str">
            <v/>
          </cell>
          <cell r="BJ654" t="str">
            <v/>
          </cell>
          <cell r="BK654" t="str">
            <v/>
          </cell>
          <cell r="BL654">
            <v>140</v>
          </cell>
          <cell r="BM654">
            <v>511</v>
          </cell>
          <cell r="BN654">
            <v>190</v>
          </cell>
          <cell r="BO654">
            <v>1978</v>
          </cell>
          <cell r="BP654">
            <v>0</v>
          </cell>
          <cell r="BQ654">
            <v>2819</v>
          </cell>
        </row>
        <row r="655">
          <cell r="A655" t="str">
            <v>298010050408</v>
          </cell>
          <cell r="B655" t="str">
            <v>F8-MV-MV-01</v>
          </cell>
          <cell r="C655" t="str">
            <v/>
          </cell>
          <cell r="D655" t="str">
            <v>FR Pasta MV Mix F8 GY</v>
          </cell>
          <cell r="E655" t="str">
            <v>F8-MV-MV-01</v>
          </cell>
          <cell r="F655" t="str">
            <v>SC</v>
          </cell>
          <cell r="G655" t="str">
            <v>UN</v>
          </cell>
          <cell r="H655" t="str">
            <v>04</v>
          </cell>
          <cell r="I655" t="b">
            <v>1</v>
          </cell>
          <cell r="J655" t="b">
            <v>1</v>
          </cell>
          <cell r="K655" t="b">
            <v>0</v>
          </cell>
          <cell r="L655" t="str">
            <v>Compra</v>
          </cell>
          <cell r="M655" t="str">
            <v>N</v>
          </cell>
          <cell r="N655" t="b">
            <v>0</v>
          </cell>
          <cell r="O655">
            <v>0</v>
          </cell>
          <cell r="P655" t="b">
            <v>0</v>
          </cell>
          <cell r="Q655" t="str">
            <v>INTERNO</v>
          </cell>
          <cell r="R655">
            <v>0</v>
          </cell>
          <cell r="S655" t="str">
            <v/>
          </cell>
          <cell r="T655">
            <v>0</v>
          </cell>
          <cell r="U655" t="str">
            <v/>
          </cell>
          <cell r="V655">
            <v>0</v>
          </cell>
          <cell r="W655" t="str">
            <v/>
          </cell>
          <cell r="X655">
            <v>0</v>
          </cell>
          <cell r="Y655" t="str">
            <v/>
          </cell>
          <cell r="Z655" t="str">
            <v/>
          </cell>
          <cell r="AA655" t="str">
            <v>Fracc</v>
          </cell>
          <cell r="AB655">
            <v>0</v>
          </cell>
          <cell r="AC655" t="str">
            <v/>
          </cell>
          <cell r="AD655" t="str">
            <v/>
          </cell>
          <cell r="AE655" t="str">
            <v/>
          </cell>
          <cell r="AF655" t="str">
            <v/>
          </cell>
          <cell r="AG655">
            <v>0</v>
          </cell>
          <cell r="AH655" t="str">
            <v>N-EST</v>
          </cell>
          <cell r="AI655">
            <v>0</v>
          </cell>
          <cell r="AJ655" t="str">
            <v/>
          </cell>
          <cell r="AK655" t="str">
            <v/>
          </cell>
          <cell r="AM655">
            <v>0</v>
          </cell>
          <cell r="AN655" t="str">
            <v>UN</v>
          </cell>
          <cell r="AO655" t="str">
            <v>***</v>
          </cell>
          <cell r="AP655" t="str">
            <v>zzzzzz</v>
          </cell>
          <cell r="AQ655" t="b">
            <v>0</v>
          </cell>
          <cell r="AR655" t="b">
            <v>0</v>
          </cell>
          <cell r="AS655">
            <v>1</v>
          </cell>
          <cell r="AT655">
            <v>0</v>
          </cell>
          <cell r="AU655">
            <v>1</v>
          </cell>
          <cell r="AV655">
            <v>0</v>
          </cell>
          <cell r="AW655" t="b">
            <v>0</v>
          </cell>
          <cell r="AX655" t="str">
            <v/>
          </cell>
          <cell r="AY655" t="b">
            <v>0</v>
          </cell>
          <cell r="AZ655" t="b">
            <v>0</v>
          </cell>
          <cell r="BA655">
            <v>0</v>
          </cell>
          <cell r="BB655">
            <v>120</v>
          </cell>
          <cell r="BC655">
            <v>90</v>
          </cell>
          <cell r="BD655" t="str">
            <v>LIB</v>
          </cell>
          <cell r="BE655" t="str">
            <v>LIB</v>
          </cell>
          <cell r="BF655">
            <v>1</v>
          </cell>
          <cell r="BG655">
            <v>0</v>
          </cell>
          <cell r="BH655" t="str">
            <v/>
          </cell>
          <cell r="BI655" t="str">
            <v/>
          </cell>
          <cell r="BJ655" t="str">
            <v/>
          </cell>
          <cell r="BK655" t="str">
            <v/>
          </cell>
          <cell r="BL655">
            <v>140</v>
          </cell>
          <cell r="BM655">
            <v>511</v>
          </cell>
          <cell r="BN655">
            <v>190</v>
          </cell>
          <cell r="BO655">
            <v>1978</v>
          </cell>
          <cell r="BP655">
            <v>0</v>
          </cell>
          <cell r="BQ655">
            <v>2819</v>
          </cell>
        </row>
        <row r="656">
          <cell r="A656" t="str">
            <v>298010050409</v>
          </cell>
          <cell r="B656" t="str">
            <v>F9-MV-MV-01</v>
          </cell>
          <cell r="C656" t="str">
            <v/>
          </cell>
          <cell r="D656" t="str">
            <v>FR Pasta MV Mix F9 GY</v>
          </cell>
          <cell r="E656" t="str">
            <v>F9-MV-MV-01</v>
          </cell>
          <cell r="F656" t="str">
            <v>SC</v>
          </cell>
          <cell r="G656" t="str">
            <v>UN</v>
          </cell>
          <cell r="H656" t="str">
            <v>04</v>
          </cell>
          <cell r="I656" t="b">
            <v>1</v>
          </cell>
          <cell r="J656" t="b">
            <v>1</v>
          </cell>
          <cell r="K656" t="b">
            <v>0</v>
          </cell>
          <cell r="L656" t="str">
            <v>Compra</v>
          </cell>
          <cell r="M656" t="str">
            <v>N</v>
          </cell>
          <cell r="N656" t="b">
            <v>0</v>
          </cell>
          <cell r="O656">
            <v>0</v>
          </cell>
          <cell r="P656" t="b">
            <v>0</v>
          </cell>
          <cell r="Q656" t="str">
            <v>INTERNO</v>
          </cell>
          <cell r="R656">
            <v>0</v>
          </cell>
          <cell r="S656" t="str">
            <v/>
          </cell>
          <cell r="T656">
            <v>0</v>
          </cell>
          <cell r="U656" t="str">
            <v/>
          </cell>
          <cell r="V656">
            <v>0</v>
          </cell>
          <cell r="W656" t="str">
            <v/>
          </cell>
          <cell r="X656">
            <v>0</v>
          </cell>
          <cell r="Y656" t="str">
            <v/>
          </cell>
          <cell r="Z656" t="str">
            <v/>
          </cell>
          <cell r="AA656" t="str">
            <v>Fracc</v>
          </cell>
          <cell r="AB656">
            <v>0</v>
          </cell>
          <cell r="AC656" t="str">
            <v/>
          </cell>
          <cell r="AD656" t="str">
            <v/>
          </cell>
          <cell r="AE656" t="str">
            <v/>
          </cell>
          <cell r="AF656" t="str">
            <v/>
          </cell>
          <cell r="AG656">
            <v>0</v>
          </cell>
          <cell r="AH656" t="str">
            <v>N-EST</v>
          </cell>
          <cell r="AI656">
            <v>0</v>
          </cell>
          <cell r="AJ656" t="str">
            <v/>
          </cell>
          <cell r="AK656" t="str">
            <v/>
          </cell>
          <cell r="AM656">
            <v>0</v>
          </cell>
          <cell r="AN656" t="str">
            <v>UN</v>
          </cell>
          <cell r="AO656" t="str">
            <v>***</v>
          </cell>
          <cell r="AP656" t="str">
            <v>zzzzzz</v>
          </cell>
          <cell r="AQ656" t="b">
            <v>0</v>
          </cell>
          <cell r="AR656" t="b">
            <v>0</v>
          </cell>
          <cell r="AS656">
            <v>1</v>
          </cell>
          <cell r="AT656">
            <v>0</v>
          </cell>
          <cell r="AU656">
            <v>1</v>
          </cell>
          <cell r="AV656">
            <v>0</v>
          </cell>
          <cell r="AW656" t="b">
            <v>0</v>
          </cell>
          <cell r="AX656" t="str">
            <v/>
          </cell>
          <cell r="AY656" t="b">
            <v>0</v>
          </cell>
          <cell r="AZ656" t="b">
            <v>0</v>
          </cell>
          <cell r="BA656">
            <v>0</v>
          </cell>
          <cell r="BB656">
            <v>120</v>
          </cell>
          <cell r="BC656">
            <v>90</v>
          </cell>
          <cell r="BD656" t="str">
            <v>LIB</v>
          </cell>
          <cell r="BE656" t="str">
            <v>LIB</v>
          </cell>
          <cell r="BF656">
            <v>1</v>
          </cell>
          <cell r="BG656">
            <v>0</v>
          </cell>
          <cell r="BH656" t="str">
            <v/>
          </cell>
          <cell r="BI656" t="str">
            <v/>
          </cell>
          <cell r="BJ656" t="str">
            <v/>
          </cell>
          <cell r="BK656" t="str">
            <v/>
          </cell>
          <cell r="BL656">
            <v>140</v>
          </cell>
          <cell r="BM656">
            <v>511</v>
          </cell>
          <cell r="BN656">
            <v>190</v>
          </cell>
          <cell r="BO656">
            <v>1978</v>
          </cell>
          <cell r="BP656">
            <v>0</v>
          </cell>
          <cell r="BQ656">
            <v>2819</v>
          </cell>
        </row>
        <row r="657">
          <cell r="A657" t="str">
            <v>298020010100</v>
          </cell>
          <cell r="B657" t="str">
            <v>MS-01-TP</v>
          </cell>
          <cell r="C657" t="str">
            <v/>
          </cell>
          <cell r="D657" t="str">
            <v>FR Amasijo Soja #1 TP</v>
          </cell>
          <cell r="E657" t="str">
            <v>MS-01-TP</v>
          </cell>
          <cell r="F657" t="str">
            <v>PT</v>
          </cell>
          <cell r="G657" t="str">
            <v>UN</v>
          </cell>
          <cell r="H657" t="str">
            <v>04</v>
          </cell>
          <cell r="I657" t="b">
            <v>1</v>
          </cell>
          <cell r="J657" t="b">
            <v>1</v>
          </cell>
          <cell r="K657" t="b">
            <v>0</v>
          </cell>
          <cell r="L657" t="str">
            <v>Compra</v>
          </cell>
          <cell r="M657" t="str">
            <v>N</v>
          </cell>
          <cell r="N657" t="b">
            <v>0</v>
          </cell>
          <cell r="O657">
            <v>0</v>
          </cell>
          <cell r="P657" t="b">
            <v>0</v>
          </cell>
          <cell r="Q657" t="str">
            <v>INTERNO</v>
          </cell>
          <cell r="R657">
            <v>0</v>
          </cell>
          <cell r="S657" t="str">
            <v/>
          </cell>
          <cell r="T657">
            <v>0</v>
          </cell>
          <cell r="U657" t="str">
            <v/>
          </cell>
          <cell r="V657">
            <v>0</v>
          </cell>
          <cell r="W657" t="str">
            <v/>
          </cell>
          <cell r="X657">
            <v>0</v>
          </cell>
          <cell r="Y657" t="str">
            <v/>
          </cell>
          <cell r="Z657" t="str">
            <v/>
          </cell>
          <cell r="AA657" t="str">
            <v>Fracc</v>
          </cell>
          <cell r="AB657">
            <v>0</v>
          </cell>
          <cell r="AC657" t="str">
            <v/>
          </cell>
          <cell r="AD657" t="str">
            <v/>
          </cell>
          <cell r="AE657" t="str">
            <v/>
          </cell>
          <cell r="AF657" t="str">
            <v/>
          </cell>
          <cell r="AG657">
            <v>0</v>
          </cell>
          <cell r="AH657" t="str">
            <v>N-EST</v>
          </cell>
          <cell r="AI657">
            <v>0</v>
          </cell>
          <cell r="AJ657" t="str">
            <v/>
          </cell>
          <cell r="AK657" t="str">
            <v/>
          </cell>
          <cell r="AM657">
            <v>0</v>
          </cell>
          <cell r="AN657" t="str">
            <v>UN</v>
          </cell>
          <cell r="AO657" t="str">
            <v>***</v>
          </cell>
          <cell r="AP657" t="str">
            <v>zzzzzz</v>
          </cell>
          <cell r="AQ657" t="b">
            <v>0</v>
          </cell>
          <cell r="AR657" t="b">
            <v>0</v>
          </cell>
          <cell r="AS657">
            <v>1</v>
          </cell>
          <cell r="AT657">
            <v>0</v>
          </cell>
          <cell r="AU657">
            <v>1</v>
          </cell>
          <cell r="AV657">
            <v>0</v>
          </cell>
          <cell r="AW657" t="b">
            <v>0</v>
          </cell>
          <cell r="AX657" t="str">
            <v/>
          </cell>
          <cell r="AY657" t="b">
            <v>0</v>
          </cell>
          <cell r="AZ657" t="b">
            <v>0</v>
          </cell>
          <cell r="BA657">
            <v>0</v>
          </cell>
          <cell r="BB657">
            <v>120</v>
          </cell>
          <cell r="BC657">
            <v>90</v>
          </cell>
          <cell r="BD657" t="str">
            <v>LIB</v>
          </cell>
          <cell r="BE657" t="str">
            <v>LIB</v>
          </cell>
          <cell r="BF657">
            <v>1</v>
          </cell>
          <cell r="BG657">
            <v>0</v>
          </cell>
          <cell r="BH657" t="str">
            <v/>
          </cell>
          <cell r="BI657" t="str">
            <v/>
          </cell>
          <cell r="BJ657" t="str">
            <v/>
          </cell>
          <cell r="BK657" t="str">
            <v/>
          </cell>
          <cell r="BL657">
            <v>140</v>
          </cell>
          <cell r="BM657">
            <v>511</v>
          </cell>
          <cell r="BN657">
            <v>190</v>
          </cell>
          <cell r="BO657">
            <v>1978</v>
          </cell>
          <cell r="BP657">
            <v>0</v>
          </cell>
          <cell r="BQ657">
            <v>2819</v>
          </cell>
        </row>
        <row r="658">
          <cell r="A658" t="str">
            <v>298020010101</v>
          </cell>
          <cell r="B658" t="str">
            <v>F1-MS-01-TP</v>
          </cell>
          <cell r="C658" t="str">
            <v/>
          </cell>
          <cell r="D658" t="str">
            <v>FR Amasijo Soja #1 F1 TP</v>
          </cell>
          <cell r="E658" t="str">
            <v>F1-MS-01-TP</v>
          </cell>
          <cell r="F658" t="str">
            <v>SC</v>
          </cell>
          <cell r="G658" t="str">
            <v>UN</v>
          </cell>
          <cell r="H658" t="str">
            <v>04</v>
          </cell>
          <cell r="I658" t="b">
            <v>1</v>
          </cell>
          <cell r="J658" t="b">
            <v>1</v>
          </cell>
          <cell r="K658" t="b">
            <v>0</v>
          </cell>
          <cell r="L658" t="str">
            <v>Compra</v>
          </cell>
          <cell r="M658" t="str">
            <v>N</v>
          </cell>
          <cell r="N658" t="b">
            <v>0</v>
          </cell>
          <cell r="O658">
            <v>0</v>
          </cell>
          <cell r="P658" t="b">
            <v>0</v>
          </cell>
          <cell r="Q658" t="str">
            <v>INTERNO</v>
          </cell>
          <cell r="R658">
            <v>0</v>
          </cell>
          <cell r="S658" t="str">
            <v/>
          </cell>
          <cell r="T658">
            <v>0</v>
          </cell>
          <cell r="U658" t="str">
            <v/>
          </cell>
          <cell r="V658">
            <v>0</v>
          </cell>
          <cell r="W658" t="str">
            <v/>
          </cell>
          <cell r="X658">
            <v>0</v>
          </cell>
          <cell r="Y658" t="str">
            <v/>
          </cell>
          <cell r="Z658" t="str">
            <v/>
          </cell>
          <cell r="AA658" t="str">
            <v>Fracc</v>
          </cell>
          <cell r="AB658">
            <v>0</v>
          </cell>
          <cell r="AC658" t="str">
            <v/>
          </cell>
          <cell r="AD658" t="str">
            <v/>
          </cell>
          <cell r="AE658" t="str">
            <v/>
          </cell>
          <cell r="AF658" t="str">
            <v/>
          </cell>
          <cell r="AG658">
            <v>0</v>
          </cell>
          <cell r="AH658" t="str">
            <v>N-EST</v>
          </cell>
          <cell r="AI658">
            <v>0</v>
          </cell>
          <cell r="AJ658" t="str">
            <v/>
          </cell>
          <cell r="AK658" t="str">
            <v/>
          </cell>
          <cell r="AM658">
            <v>0</v>
          </cell>
          <cell r="AN658" t="str">
            <v>UN</v>
          </cell>
          <cell r="AO658" t="str">
            <v>***</v>
          </cell>
          <cell r="AP658" t="str">
            <v>zzzzzz</v>
          </cell>
          <cell r="AQ658" t="b">
            <v>0</v>
          </cell>
          <cell r="AR658" t="b">
            <v>0</v>
          </cell>
          <cell r="AS658">
            <v>1</v>
          </cell>
          <cell r="AT658">
            <v>0</v>
          </cell>
          <cell r="AU658">
            <v>1</v>
          </cell>
          <cell r="AV658">
            <v>0</v>
          </cell>
          <cell r="AW658" t="b">
            <v>0</v>
          </cell>
          <cell r="AX658" t="str">
            <v/>
          </cell>
          <cell r="AY658" t="b">
            <v>0</v>
          </cell>
          <cell r="AZ658" t="b">
            <v>0</v>
          </cell>
          <cell r="BA658">
            <v>0</v>
          </cell>
          <cell r="BB658">
            <v>120</v>
          </cell>
          <cell r="BC658">
            <v>90</v>
          </cell>
          <cell r="BD658" t="str">
            <v>LIB</v>
          </cell>
          <cell r="BE658" t="str">
            <v>LIB</v>
          </cell>
          <cell r="BF658">
            <v>1</v>
          </cell>
          <cell r="BG658">
            <v>0</v>
          </cell>
          <cell r="BH658" t="str">
            <v/>
          </cell>
          <cell r="BI658" t="str">
            <v/>
          </cell>
          <cell r="BJ658" t="str">
            <v/>
          </cell>
          <cell r="BK658" t="str">
            <v/>
          </cell>
          <cell r="BL658">
            <v>140</v>
          </cell>
          <cell r="BM658">
            <v>511</v>
          </cell>
          <cell r="BN658">
            <v>190</v>
          </cell>
          <cell r="BO658">
            <v>1978</v>
          </cell>
          <cell r="BP658">
            <v>0</v>
          </cell>
          <cell r="BQ658">
            <v>2819</v>
          </cell>
        </row>
        <row r="659">
          <cell r="A659" t="str">
            <v>298020010102</v>
          </cell>
          <cell r="B659" t="str">
            <v>F2-MS-01-TP</v>
          </cell>
          <cell r="C659" t="str">
            <v/>
          </cell>
          <cell r="D659" t="str">
            <v>FR Amasijo Soja #1 F2 TP</v>
          </cell>
          <cell r="E659" t="str">
            <v>F2-MS-01-TP</v>
          </cell>
          <cell r="F659" t="str">
            <v>SC</v>
          </cell>
          <cell r="G659" t="str">
            <v>UN</v>
          </cell>
          <cell r="H659" t="str">
            <v>04</v>
          </cell>
          <cell r="I659" t="b">
            <v>1</v>
          </cell>
          <cell r="J659" t="b">
            <v>1</v>
          </cell>
          <cell r="K659" t="b">
            <v>0</v>
          </cell>
          <cell r="L659" t="str">
            <v>Compra</v>
          </cell>
          <cell r="M659" t="str">
            <v>N</v>
          </cell>
          <cell r="N659" t="b">
            <v>0</v>
          </cell>
          <cell r="O659">
            <v>0</v>
          </cell>
          <cell r="P659" t="b">
            <v>0</v>
          </cell>
          <cell r="Q659" t="str">
            <v>INTERNO</v>
          </cell>
          <cell r="R659">
            <v>0</v>
          </cell>
          <cell r="S659" t="str">
            <v/>
          </cell>
          <cell r="T659">
            <v>0</v>
          </cell>
          <cell r="U659" t="str">
            <v/>
          </cell>
          <cell r="V659">
            <v>0</v>
          </cell>
          <cell r="W659" t="str">
            <v/>
          </cell>
          <cell r="X659">
            <v>0</v>
          </cell>
          <cell r="Y659" t="str">
            <v/>
          </cell>
          <cell r="Z659" t="str">
            <v/>
          </cell>
          <cell r="AA659" t="str">
            <v>Fracc</v>
          </cell>
          <cell r="AB659">
            <v>0</v>
          </cell>
          <cell r="AC659" t="str">
            <v/>
          </cell>
          <cell r="AD659" t="str">
            <v/>
          </cell>
          <cell r="AE659" t="str">
            <v/>
          </cell>
          <cell r="AF659" t="str">
            <v/>
          </cell>
          <cell r="AG659">
            <v>0</v>
          </cell>
          <cell r="AH659" t="str">
            <v>N-EST</v>
          </cell>
          <cell r="AI659">
            <v>0</v>
          </cell>
          <cell r="AJ659" t="str">
            <v/>
          </cell>
          <cell r="AK659" t="str">
            <v/>
          </cell>
          <cell r="AM659">
            <v>0</v>
          </cell>
          <cell r="AN659" t="str">
            <v>UN</v>
          </cell>
          <cell r="AO659" t="str">
            <v>***</v>
          </cell>
          <cell r="AP659" t="str">
            <v>zzzzzz</v>
          </cell>
          <cell r="AQ659" t="b">
            <v>0</v>
          </cell>
          <cell r="AR659" t="b">
            <v>0</v>
          </cell>
          <cell r="AS659">
            <v>1</v>
          </cell>
          <cell r="AT659">
            <v>0</v>
          </cell>
          <cell r="AU659">
            <v>1</v>
          </cell>
          <cell r="AV659">
            <v>0</v>
          </cell>
          <cell r="AW659" t="b">
            <v>0</v>
          </cell>
          <cell r="AX659" t="str">
            <v/>
          </cell>
          <cell r="AY659" t="b">
            <v>0</v>
          </cell>
          <cell r="AZ659" t="b">
            <v>0</v>
          </cell>
          <cell r="BA659">
            <v>0</v>
          </cell>
          <cell r="BB659">
            <v>120</v>
          </cell>
          <cell r="BC659">
            <v>90</v>
          </cell>
          <cell r="BD659" t="str">
            <v>LIB</v>
          </cell>
          <cell r="BE659" t="str">
            <v>LIB</v>
          </cell>
          <cell r="BF659">
            <v>1</v>
          </cell>
          <cell r="BG659">
            <v>0</v>
          </cell>
          <cell r="BH659" t="str">
            <v/>
          </cell>
          <cell r="BI659" t="str">
            <v/>
          </cell>
          <cell r="BJ659" t="str">
            <v/>
          </cell>
          <cell r="BK659" t="str">
            <v/>
          </cell>
          <cell r="BL659">
            <v>140</v>
          </cell>
          <cell r="BM659">
            <v>511</v>
          </cell>
          <cell r="BN659">
            <v>190</v>
          </cell>
          <cell r="BO659">
            <v>1978</v>
          </cell>
          <cell r="BP659">
            <v>0</v>
          </cell>
          <cell r="BQ659">
            <v>2819</v>
          </cell>
        </row>
        <row r="660">
          <cell r="A660" t="str">
            <v>298020010200</v>
          </cell>
          <cell r="B660" t="str">
            <v>MS-02-TP</v>
          </cell>
          <cell r="C660" t="str">
            <v/>
          </cell>
          <cell r="D660" t="str">
            <v>FR Amasijo Soja #2 TP</v>
          </cell>
          <cell r="E660" t="str">
            <v>MS-02-TP</v>
          </cell>
          <cell r="F660" t="str">
            <v>PT</v>
          </cell>
          <cell r="G660" t="str">
            <v>UN</v>
          </cell>
          <cell r="H660" t="str">
            <v>04</v>
          </cell>
          <cell r="I660" t="b">
            <v>1</v>
          </cell>
          <cell r="J660" t="b">
            <v>1</v>
          </cell>
          <cell r="K660" t="b">
            <v>0</v>
          </cell>
          <cell r="L660" t="str">
            <v>Compra</v>
          </cell>
          <cell r="M660" t="str">
            <v>N</v>
          </cell>
          <cell r="N660" t="b">
            <v>0</v>
          </cell>
          <cell r="O660">
            <v>0</v>
          </cell>
          <cell r="P660" t="b">
            <v>0</v>
          </cell>
          <cell r="Q660" t="str">
            <v>INTERNO</v>
          </cell>
          <cell r="R660">
            <v>0</v>
          </cell>
          <cell r="S660" t="str">
            <v/>
          </cell>
          <cell r="T660">
            <v>0</v>
          </cell>
          <cell r="U660" t="str">
            <v/>
          </cell>
          <cell r="V660">
            <v>0</v>
          </cell>
          <cell r="W660" t="str">
            <v/>
          </cell>
          <cell r="X660">
            <v>0</v>
          </cell>
          <cell r="Y660" t="str">
            <v/>
          </cell>
          <cell r="Z660" t="str">
            <v/>
          </cell>
          <cell r="AA660" t="str">
            <v>Fracc</v>
          </cell>
          <cell r="AB660">
            <v>0</v>
          </cell>
          <cell r="AC660" t="str">
            <v/>
          </cell>
          <cell r="AD660" t="str">
            <v/>
          </cell>
          <cell r="AE660" t="str">
            <v/>
          </cell>
          <cell r="AF660" t="str">
            <v/>
          </cell>
          <cell r="AG660">
            <v>0</v>
          </cell>
          <cell r="AH660" t="str">
            <v>N-EST</v>
          </cell>
          <cell r="AI660">
            <v>0</v>
          </cell>
          <cell r="AJ660" t="str">
            <v/>
          </cell>
          <cell r="AK660" t="str">
            <v/>
          </cell>
          <cell r="AM660">
            <v>0</v>
          </cell>
          <cell r="AN660" t="str">
            <v>UN</v>
          </cell>
          <cell r="AO660" t="str">
            <v>***</v>
          </cell>
          <cell r="AP660" t="str">
            <v>zzzzzz</v>
          </cell>
          <cell r="AQ660" t="b">
            <v>0</v>
          </cell>
          <cell r="AR660" t="b">
            <v>0</v>
          </cell>
          <cell r="AS660">
            <v>1</v>
          </cell>
          <cell r="AT660">
            <v>0</v>
          </cell>
          <cell r="AU660">
            <v>1</v>
          </cell>
          <cell r="AV660">
            <v>0</v>
          </cell>
          <cell r="AW660" t="b">
            <v>0</v>
          </cell>
          <cell r="AX660" t="str">
            <v/>
          </cell>
          <cell r="AY660" t="b">
            <v>0</v>
          </cell>
          <cell r="AZ660" t="b">
            <v>0</v>
          </cell>
          <cell r="BA660">
            <v>0</v>
          </cell>
          <cell r="BB660">
            <v>120</v>
          </cell>
          <cell r="BC660">
            <v>90</v>
          </cell>
          <cell r="BD660" t="str">
            <v>LIB</v>
          </cell>
          <cell r="BE660" t="str">
            <v>LIB</v>
          </cell>
          <cell r="BF660">
            <v>1</v>
          </cell>
          <cell r="BG660">
            <v>0</v>
          </cell>
          <cell r="BH660" t="str">
            <v/>
          </cell>
          <cell r="BI660" t="str">
            <v/>
          </cell>
          <cell r="BJ660" t="str">
            <v/>
          </cell>
          <cell r="BK660" t="str">
            <v/>
          </cell>
          <cell r="BL660">
            <v>140</v>
          </cell>
          <cell r="BM660">
            <v>511</v>
          </cell>
          <cell r="BN660">
            <v>190</v>
          </cell>
          <cell r="BO660">
            <v>1978</v>
          </cell>
          <cell r="BP660">
            <v>0</v>
          </cell>
          <cell r="BQ660">
            <v>2819</v>
          </cell>
        </row>
        <row r="661">
          <cell r="A661" t="str">
            <v>298020010201</v>
          </cell>
          <cell r="B661" t="str">
            <v>F1-MS-02-TP</v>
          </cell>
          <cell r="C661" t="str">
            <v/>
          </cell>
          <cell r="D661" t="str">
            <v>FR Amasijo Soja #2 F1 TP</v>
          </cell>
          <cell r="E661" t="str">
            <v>F1-MS-02-TP</v>
          </cell>
          <cell r="F661" t="str">
            <v>SC</v>
          </cell>
          <cell r="G661" t="str">
            <v>UN</v>
          </cell>
          <cell r="H661" t="str">
            <v>04</v>
          </cell>
          <cell r="I661" t="b">
            <v>1</v>
          </cell>
          <cell r="J661" t="b">
            <v>1</v>
          </cell>
          <cell r="K661" t="b">
            <v>0</v>
          </cell>
          <cell r="L661" t="str">
            <v>Compra</v>
          </cell>
          <cell r="M661" t="str">
            <v>N</v>
          </cell>
          <cell r="N661" t="b">
            <v>0</v>
          </cell>
          <cell r="O661">
            <v>0</v>
          </cell>
          <cell r="P661" t="b">
            <v>0</v>
          </cell>
          <cell r="Q661" t="str">
            <v>INTERNO</v>
          </cell>
          <cell r="R661">
            <v>0</v>
          </cell>
          <cell r="S661" t="str">
            <v/>
          </cell>
          <cell r="T661">
            <v>0</v>
          </cell>
          <cell r="U661" t="str">
            <v/>
          </cell>
          <cell r="V661">
            <v>0</v>
          </cell>
          <cell r="W661" t="str">
            <v/>
          </cell>
          <cell r="X661">
            <v>0</v>
          </cell>
          <cell r="Y661" t="str">
            <v/>
          </cell>
          <cell r="Z661" t="str">
            <v/>
          </cell>
          <cell r="AA661" t="str">
            <v>Fracc</v>
          </cell>
          <cell r="AB661">
            <v>0</v>
          </cell>
          <cell r="AC661" t="str">
            <v/>
          </cell>
          <cell r="AD661" t="str">
            <v/>
          </cell>
          <cell r="AE661" t="str">
            <v/>
          </cell>
          <cell r="AF661" t="str">
            <v/>
          </cell>
          <cell r="AG661">
            <v>0</v>
          </cell>
          <cell r="AH661" t="str">
            <v>N-EST</v>
          </cell>
          <cell r="AI661">
            <v>0</v>
          </cell>
          <cell r="AJ661" t="str">
            <v/>
          </cell>
          <cell r="AK661" t="str">
            <v/>
          </cell>
          <cell r="AM661">
            <v>0</v>
          </cell>
          <cell r="AN661" t="str">
            <v>UN</v>
          </cell>
          <cell r="AO661" t="str">
            <v>***</v>
          </cell>
          <cell r="AP661" t="str">
            <v>zzzzzz</v>
          </cell>
          <cell r="AQ661" t="b">
            <v>0</v>
          </cell>
          <cell r="AR661" t="b">
            <v>0</v>
          </cell>
          <cell r="AS661">
            <v>1</v>
          </cell>
          <cell r="AT661">
            <v>0</v>
          </cell>
          <cell r="AU661">
            <v>1</v>
          </cell>
          <cell r="AV661">
            <v>0</v>
          </cell>
          <cell r="AW661" t="b">
            <v>0</v>
          </cell>
          <cell r="AX661" t="str">
            <v/>
          </cell>
          <cell r="AY661" t="b">
            <v>0</v>
          </cell>
          <cell r="AZ661" t="b">
            <v>0</v>
          </cell>
          <cell r="BA661">
            <v>0</v>
          </cell>
          <cell r="BB661">
            <v>120</v>
          </cell>
          <cell r="BC661">
            <v>90</v>
          </cell>
          <cell r="BD661" t="str">
            <v>LIB</v>
          </cell>
          <cell r="BE661" t="str">
            <v>LIB</v>
          </cell>
          <cell r="BF661">
            <v>1</v>
          </cell>
          <cell r="BG661">
            <v>0</v>
          </cell>
          <cell r="BH661" t="str">
            <v/>
          </cell>
          <cell r="BI661" t="str">
            <v/>
          </cell>
          <cell r="BJ661" t="str">
            <v/>
          </cell>
          <cell r="BK661" t="str">
            <v/>
          </cell>
          <cell r="BL661">
            <v>140</v>
          </cell>
          <cell r="BM661">
            <v>511</v>
          </cell>
          <cell r="BN661">
            <v>190</v>
          </cell>
          <cell r="BO661">
            <v>1978</v>
          </cell>
          <cell r="BP661">
            <v>0</v>
          </cell>
          <cell r="BQ661">
            <v>2819</v>
          </cell>
        </row>
        <row r="662">
          <cell r="A662" t="str">
            <v>298020010300</v>
          </cell>
          <cell r="B662" t="str">
            <v>MS-03-TP</v>
          </cell>
          <cell r="C662" t="str">
            <v/>
          </cell>
          <cell r="D662" t="str">
            <v>FR Amasijo Soja #3 TP</v>
          </cell>
          <cell r="E662" t="str">
            <v>MS-03-TP</v>
          </cell>
          <cell r="F662" t="str">
            <v>PT</v>
          </cell>
          <cell r="G662" t="str">
            <v>UN</v>
          </cell>
          <cell r="H662" t="str">
            <v>04</v>
          </cell>
          <cell r="I662" t="b">
            <v>1</v>
          </cell>
          <cell r="J662" t="b">
            <v>1</v>
          </cell>
          <cell r="K662" t="b">
            <v>0</v>
          </cell>
          <cell r="L662" t="str">
            <v>Compra</v>
          </cell>
          <cell r="M662" t="str">
            <v>N</v>
          </cell>
          <cell r="N662" t="b">
            <v>0</v>
          </cell>
          <cell r="O662">
            <v>0</v>
          </cell>
          <cell r="P662" t="b">
            <v>0</v>
          </cell>
          <cell r="Q662" t="str">
            <v>INTERNO</v>
          </cell>
          <cell r="R662">
            <v>0</v>
          </cell>
          <cell r="S662" t="str">
            <v/>
          </cell>
          <cell r="T662">
            <v>0</v>
          </cell>
          <cell r="U662" t="str">
            <v/>
          </cell>
          <cell r="V662">
            <v>0</v>
          </cell>
          <cell r="W662" t="str">
            <v/>
          </cell>
          <cell r="X662">
            <v>0</v>
          </cell>
          <cell r="Y662" t="str">
            <v/>
          </cell>
          <cell r="Z662" t="str">
            <v/>
          </cell>
          <cell r="AA662" t="str">
            <v>Fracc</v>
          </cell>
          <cell r="AB662">
            <v>0</v>
          </cell>
          <cell r="AC662" t="str">
            <v/>
          </cell>
          <cell r="AD662" t="str">
            <v/>
          </cell>
          <cell r="AE662" t="str">
            <v/>
          </cell>
          <cell r="AF662" t="str">
            <v/>
          </cell>
          <cell r="AG662">
            <v>0</v>
          </cell>
          <cell r="AH662" t="str">
            <v>N-EST</v>
          </cell>
          <cell r="AI662">
            <v>0</v>
          </cell>
          <cell r="AJ662" t="str">
            <v/>
          </cell>
          <cell r="AK662" t="str">
            <v/>
          </cell>
          <cell r="AM662">
            <v>0</v>
          </cell>
          <cell r="AN662" t="str">
            <v>UN</v>
          </cell>
          <cell r="AO662" t="str">
            <v>***</v>
          </cell>
          <cell r="AP662" t="str">
            <v>zzzzzz</v>
          </cell>
          <cell r="AQ662" t="b">
            <v>0</v>
          </cell>
          <cell r="AR662" t="b">
            <v>0</v>
          </cell>
          <cell r="AS662">
            <v>1</v>
          </cell>
          <cell r="AT662">
            <v>0</v>
          </cell>
          <cell r="AU662">
            <v>1</v>
          </cell>
          <cell r="AV662">
            <v>0</v>
          </cell>
          <cell r="AW662" t="b">
            <v>0</v>
          </cell>
          <cell r="AX662" t="str">
            <v/>
          </cell>
          <cell r="AY662" t="b">
            <v>0</v>
          </cell>
          <cell r="AZ662" t="b">
            <v>0</v>
          </cell>
          <cell r="BA662">
            <v>0</v>
          </cell>
          <cell r="BB662">
            <v>120</v>
          </cell>
          <cell r="BC662">
            <v>90</v>
          </cell>
          <cell r="BD662" t="str">
            <v>LIB</v>
          </cell>
          <cell r="BE662" t="str">
            <v>LIB</v>
          </cell>
          <cell r="BF662">
            <v>1</v>
          </cell>
          <cell r="BG662">
            <v>0</v>
          </cell>
          <cell r="BH662" t="str">
            <v/>
          </cell>
          <cell r="BI662" t="str">
            <v/>
          </cell>
          <cell r="BJ662" t="str">
            <v/>
          </cell>
          <cell r="BK662" t="str">
            <v/>
          </cell>
          <cell r="BL662">
            <v>140</v>
          </cell>
          <cell r="BM662">
            <v>511</v>
          </cell>
          <cell r="BN662">
            <v>190</v>
          </cell>
          <cell r="BO662">
            <v>1978</v>
          </cell>
          <cell r="BP662">
            <v>0</v>
          </cell>
          <cell r="BQ662">
            <v>2819</v>
          </cell>
        </row>
        <row r="663">
          <cell r="A663" t="str">
            <v>298020010301</v>
          </cell>
          <cell r="B663" t="str">
            <v>F1-MS-03-TP</v>
          </cell>
          <cell r="C663" t="str">
            <v/>
          </cell>
          <cell r="D663" t="str">
            <v>FR Amasijo Soja #3 F1 TP</v>
          </cell>
          <cell r="E663" t="str">
            <v>F1-MS-03-TP</v>
          </cell>
          <cell r="F663" t="str">
            <v>SC</v>
          </cell>
          <cell r="G663" t="str">
            <v>UN</v>
          </cell>
          <cell r="H663" t="str">
            <v>04</v>
          </cell>
          <cell r="I663" t="b">
            <v>1</v>
          </cell>
          <cell r="J663" t="b">
            <v>1</v>
          </cell>
          <cell r="K663" t="b">
            <v>0</v>
          </cell>
          <cell r="L663" t="str">
            <v>Compra</v>
          </cell>
          <cell r="M663" t="str">
            <v>N</v>
          </cell>
          <cell r="N663" t="b">
            <v>0</v>
          </cell>
          <cell r="O663">
            <v>0</v>
          </cell>
          <cell r="P663" t="b">
            <v>0</v>
          </cell>
          <cell r="Q663" t="str">
            <v>INTERNO</v>
          </cell>
          <cell r="R663">
            <v>0</v>
          </cell>
          <cell r="S663" t="str">
            <v/>
          </cell>
          <cell r="T663">
            <v>0</v>
          </cell>
          <cell r="U663" t="str">
            <v/>
          </cell>
          <cell r="V663">
            <v>0</v>
          </cell>
          <cell r="W663" t="str">
            <v/>
          </cell>
          <cell r="X663">
            <v>0</v>
          </cell>
          <cell r="Y663" t="str">
            <v/>
          </cell>
          <cell r="Z663" t="str">
            <v/>
          </cell>
          <cell r="AA663" t="str">
            <v>Fracc</v>
          </cell>
          <cell r="AB663">
            <v>0</v>
          </cell>
          <cell r="AC663" t="str">
            <v/>
          </cell>
          <cell r="AD663" t="str">
            <v/>
          </cell>
          <cell r="AE663" t="str">
            <v/>
          </cell>
          <cell r="AF663" t="str">
            <v/>
          </cell>
          <cell r="AG663">
            <v>0</v>
          </cell>
          <cell r="AH663" t="str">
            <v>N-EST</v>
          </cell>
          <cell r="AI663">
            <v>0</v>
          </cell>
          <cell r="AJ663" t="str">
            <v/>
          </cell>
          <cell r="AK663" t="str">
            <v/>
          </cell>
          <cell r="AM663">
            <v>0</v>
          </cell>
          <cell r="AN663" t="str">
            <v>UN</v>
          </cell>
          <cell r="AO663" t="str">
            <v>***</v>
          </cell>
          <cell r="AP663" t="str">
            <v>zzzzzz</v>
          </cell>
          <cell r="AQ663" t="b">
            <v>0</v>
          </cell>
          <cell r="AR663" t="b">
            <v>0</v>
          </cell>
          <cell r="AS663">
            <v>1</v>
          </cell>
          <cell r="AT663">
            <v>0</v>
          </cell>
          <cell r="AU663">
            <v>1</v>
          </cell>
          <cell r="AV663">
            <v>0</v>
          </cell>
          <cell r="AW663" t="b">
            <v>0</v>
          </cell>
          <cell r="AX663" t="str">
            <v/>
          </cell>
          <cell r="AY663" t="b">
            <v>0</v>
          </cell>
          <cell r="AZ663" t="b">
            <v>0</v>
          </cell>
          <cell r="BA663">
            <v>0</v>
          </cell>
          <cell r="BB663">
            <v>120</v>
          </cell>
          <cell r="BC663">
            <v>90</v>
          </cell>
          <cell r="BD663" t="str">
            <v>LIB</v>
          </cell>
          <cell r="BE663" t="str">
            <v>LIB</v>
          </cell>
          <cell r="BF663">
            <v>1</v>
          </cell>
          <cell r="BG663">
            <v>0</v>
          </cell>
          <cell r="BH663" t="str">
            <v/>
          </cell>
          <cell r="BI663" t="str">
            <v/>
          </cell>
          <cell r="BJ663" t="str">
            <v/>
          </cell>
          <cell r="BK663" t="str">
            <v/>
          </cell>
          <cell r="BL663">
            <v>140</v>
          </cell>
          <cell r="BM663">
            <v>511</v>
          </cell>
          <cell r="BN663">
            <v>190</v>
          </cell>
          <cell r="BO663">
            <v>1978</v>
          </cell>
          <cell r="BP663">
            <v>0</v>
          </cell>
          <cell r="BQ663">
            <v>2819</v>
          </cell>
        </row>
        <row r="664">
          <cell r="A664" t="str">
            <v>298020010302</v>
          </cell>
          <cell r="B664" t="str">
            <v>F2-MS-03-TP</v>
          </cell>
          <cell r="C664" t="str">
            <v/>
          </cell>
          <cell r="D664" t="str">
            <v>FR Amasijo Soja #3 F2 TP</v>
          </cell>
          <cell r="E664" t="str">
            <v>F2-MS-03-TP</v>
          </cell>
          <cell r="F664" t="str">
            <v>SC</v>
          </cell>
          <cell r="G664" t="str">
            <v>UN</v>
          </cell>
          <cell r="H664" t="str">
            <v>04</v>
          </cell>
          <cell r="I664" t="b">
            <v>1</v>
          </cell>
          <cell r="J664" t="b">
            <v>1</v>
          </cell>
          <cell r="K664" t="b">
            <v>0</v>
          </cell>
          <cell r="L664" t="str">
            <v>Compra</v>
          </cell>
          <cell r="M664" t="str">
            <v>N</v>
          </cell>
          <cell r="N664" t="b">
            <v>0</v>
          </cell>
          <cell r="O664">
            <v>0</v>
          </cell>
          <cell r="P664" t="b">
            <v>0</v>
          </cell>
          <cell r="Q664" t="str">
            <v>INTERNO</v>
          </cell>
          <cell r="R664">
            <v>0</v>
          </cell>
          <cell r="S664" t="str">
            <v/>
          </cell>
          <cell r="T664">
            <v>0</v>
          </cell>
          <cell r="U664" t="str">
            <v/>
          </cell>
          <cell r="V664">
            <v>0</v>
          </cell>
          <cell r="W664" t="str">
            <v/>
          </cell>
          <cell r="X664">
            <v>0</v>
          </cell>
          <cell r="Y664" t="str">
            <v/>
          </cell>
          <cell r="Z664" t="str">
            <v/>
          </cell>
          <cell r="AA664" t="str">
            <v>Fracc</v>
          </cell>
          <cell r="AB664">
            <v>0</v>
          </cell>
          <cell r="AC664" t="str">
            <v/>
          </cell>
          <cell r="AD664" t="str">
            <v/>
          </cell>
          <cell r="AE664" t="str">
            <v/>
          </cell>
          <cell r="AF664" t="str">
            <v/>
          </cell>
          <cell r="AG664">
            <v>0</v>
          </cell>
          <cell r="AH664" t="str">
            <v>N-EST</v>
          </cell>
          <cell r="AI664">
            <v>0</v>
          </cell>
          <cell r="AJ664" t="str">
            <v/>
          </cell>
          <cell r="AK664" t="str">
            <v/>
          </cell>
          <cell r="AM664">
            <v>0</v>
          </cell>
          <cell r="AN664" t="str">
            <v>UN</v>
          </cell>
          <cell r="AO664" t="str">
            <v>***</v>
          </cell>
          <cell r="AP664" t="str">
            <v>zzzzzz</v>
          </cell>
          <cell r="AQ664" t="b">
            <v>0</v>
          </cell>
          <cell r="AR664" t="b">
            <v>0</v>
          </cell>
          <cell r="AS664">
            <v>1</v>
          </cell>
          <cell r="AT664">
            <v>0</v>
          </cell>
          <cell r="AU664">
            <v>1</v>
          </cell>
          <cell r="AV664">
            <v>0</v>
          </cell>
          <cell r="AW664" t="b">
            <v>0</v>
          </cell>
          <cell r="AX664" t="str">
            <v/>
          </cell>
          <cell r="AY664" t="b">
            <v>0</v>
          </cell>
          <cell r="AZ664" t="b">
            <v>0</v>
          </cell>
          <cell r="BA664">
            <v>0</v>
          </cell>
          <cell r="BB664">
            <v>120</v>
          </cell>
          <cell r="BC664">
            <v>90</v>
          </cell>
          <cell r="BD664" t="str">
            <v>LIB</v>
          </cell>
          <cell r="BE664" t="str">
            <v>LIB</v>
          </cell>
          <cell r="BF664">
            <v>1</v>
          </cell>
          <cell r="BG664">
            <v>0</v>
          </cell>
          <cell r="BH664" t="str">
            <v/>
          </cell>
          <cell r="BI664" t="str">
            <v/>
          </cell>
          <cell r="BJ664" t="str">
            <v/>
          </cell>
          <cell r="BK664" t="str">
            <v/>
          </cell>
          <cell r="BL664">
            <v>140</v>
          </cell>
          <cell r="BM664">
            <v>511</v>
          </cell>
          <cell r="BN664">
            <v>190</v>
          </cell>
          <cell r="BO664">
            <v>1978</v>
          </cell>
          <cell r="BP664">
            <v>0</v>
          </cell>
          <cell r="BQ664">
            <v>2819</v>
          </cell>
        </row>
        <row r="665">
          <cell r="A665" t="str">
            <v>298020010400</v>
          </cell>
          <cell r="B665" t="str">
            <v>MS-04-TP</v>
          </cell>
          <cell r="C665" t="str">
            <v/>
          </cell>
          <cell r="D665" t="str">
            <v>FR Amasijo Soja #4 TP</v>
          </cell>
          <cell r="E665" t="str">
            <v>MS-04-TP</v>
          </cell>
          <cell r="F665" t="str">
            <v>PT</v>
          </cell>
          <cell r="G665" t="str">
            <v>UN</v>
          </cell>
          <cell r="H665" t="str">
            <v>04</v>
          </cell>
          <cell r="I665" t="b">
            <v>1</v>
          </cell>
          <cell r="J665" t="b">
            <v>1</v>
          </cell>
          <cell r="K665" t="b">
            <v>0</v>
          </cell>
          <cell r="L665" t="str">
            <v>Compra</v>
          </cell>
          <cell r="M665" t="str">
            <v>N</v>
          </cell>
          <cell r="N665" t="b">
            <v>0</v>
          </cell>
          <cell r="O665">
            <v>0</v>
          </cell>
          <cell r="P665" t="b">
            <v>0</v>
          </cell>
          <cell r="Q665" t="str">
            <v>INTERNO</v>
          </cell>
          <cell r="R665">
            <v>0</v>
          </cell>
          <cell r="S665" t="str">
            <v/>
          </cell>
          <cell r="T665">
            <v>0</v>
          </cell>
          <cell r="U665" t="str">
            <v/>
          </cell>
          <cell r="V665">
            <v>0</v>
          </cell>
          <cell r="W665" t="str">
            <v/>
          </cell>
          <cell r="X665">
            <v>0</v>
          </cell>
          <cell r="Y665" t="str">
            <v/>
          </cell>
          <cell r="Z665" t="str">
            <v/>
          </cell>
          <cell r="AA665" t="str">
            <v>Fracc</v>
          </cell>
          <cell r="AB665">
            <v>0</v>
          </cell>
          <cell r="AC665" t="str">
            <v/>
          </cell>
          <cell r="AD665" t="str">
            <v/>
          </cell>
          <cell r="AE665" t="str">
            <v/>
          </cell>
          <cell r="AF665" t="str">
            <v/>
          </cell>
          <cell r="AG665">
            <v>0</v>
          </cell>
          <cell r="AH665" t="str">
            <v>N-EST</v>
          </cell>
          <cell r="AI665">
            <v>0</v>
          </cell>
          <cell r="AJ665" t="str">
            <v/>
          </cell>
          <cell r="AK665" t="str">
            <v/>
          </cell>
          <cell r="AM665">
            <v>0</v>
          </cell>
          <cell r="AN665" t="str">
            <v>UN</v>
          </cell>
          <cell r="AO665" t="str">
            <v>***</v>
          </cell>
          <cell r="AP665" t="str">
            <v>zzzzzz</v>
          </cell>
          <cell r="AQ665" t="b">
            <v>0</v>
          </cell>
          <cell r="AR665" t="b">
            <v>0</v>
          </cell>
          <cell r="AS665">
            <v>1</v>
          </cell>
          <cell r="AT665">
            <v>0</v>
          </cell>
          <cell r="AU665">
            <v>1</v>
          </cell>
          <cell r="AV665">
            <v>0</v>
          </cell>
          <cell r="AW665" t="b">
            <v>0</v>
          </cell>
          <cell r="AX665" t="str">
            <v/>
          </cell>
          <cell r="AY665" t="b">
            <v>0</v>
          </cell>
          <cell r="AZ665" t="b">
            <v>0</v>
          </cell>
          <cell r="BA665">
            <v>0</v>
          </cell>
          <cell r="BB665">
            <v>120</v>
          </cell>
          <cell r="BC665">
            <v>90</v>
          </cell>
          <cell r="BD665" t="str">
            <v>LIB</v>
          </cell>
          <cell r="BE665" t="str">
            <v>LIB</v>
          </cell>
          <cell r="BF665">
            <v>1</v>
          </cell>
          <cell r="BG665">
            <v>0</v>
          </cell>
          <cell r="BH665" t="str">
            <v/>
          </cell>
          <cell r="BI665" t="str">
            <v/>
          </cell>
          <cell r="BJ665" t="str">
            <v/>
          </cell>
          <cell r="BK665" t="str">
            <v/>
          </cell>
          <cell r="BL665">
            <v>140</v>
          </cell>
          <cell r="BM665">
            <v>511</v>
          </cell>
          <cell r="BN665">
            <v>190</v>
          </cell>
          <cell r="BO665">
            <v>1978</v>
          </cell>
          <cell r="BP665">
            <v>0</v>
          </cell>
          <cell r="BQ665">
            <v>2819</v>
          </cell>
        </row>
        <row r="666">
          <cell r="A666" t="str">
            <v>298020010401</v>
          </cell>
          <cell r="B666" t="str">
            <v>F1-MS-04-TP</v>
          </cell>
          <cell r="C666" t="str">
            <v/>
          </cell>
          <cell r="D666" t="str">
            <v>FR Amasijo Soja #4 F1 TP</v>
          </cell>
          <cell r="E666" t="str">
            <v>F1-MS-04-TP</v>
          </cell>
          <cell r="F666" t="str">
            <v>SC</v>
          </cell>
          <cell r="G666" t="str">
            <v>UN</v>
          </cell>
          <cell r="H666" t="str">
            <v>04</v>
          </cell>
          <cell r="I666" t="b">
            <v>1</v>
          </cell>
          <cell r="J666" t="b">
            <v>1</v>
          </cell>
          <cell r="K666" t="b">
            <v>0</v>
          </cell>
          <cell r="L666" t="str">
            <v>Compra</v>
          </cell>
          <cell r="M666" t="str">
            <v>N</v>
          </cell>
          <cell r="N666" t="b">
            <v>0</v>
          </cell>
          <cell r="O666">
            <v>0</v>
          </cell>
          <cell r="P666" t="b">
            <v>0</v>
          </cell>
          <cell r="Q666" t="str">
            <v>INTERNO</v>
          </cell>
          <cell r="R666">
            <v>0</v>
          </cell>
          <cell r="S666" t="str">
            <v/>
          </cell>
          <cell r="T666">
            <v>0</v>
          </cell>
          <cell r="U666" t="str">
            <v/>
          </cell>
          <cell r="V666">
            <v>0</v>
          </cell>
          <cell r="W666" t="str">
            <v/>
          </cell>
          <cell r="X666">
            <v>0</v>
          </cell>
          <cell r="Y666" t="str">
            <v/>
          </cell>
          <cell r="Z666" t="str">
            <v/>
          </cell>
          <cell r="AA666" t="str">
            <v>Fracc</v>
          </cell>
          <cell r="AB666">
            <v>0</v>
          </cell>
          <cell r="AC666" t="str">
            <v/>
          </cell>
          <cell r="AD666" t="str">
            <v/>
          </cell>
          <cell r="AE666" t="str">
            <v/>
          </cell>
          <cell r="AF666" t="str">
            <v/>
          </cell>
          <cell r="AG666">
            <v>0</v>
          </cell>
          <cell r="AH666" t="str">
            <v>N-EST</v>
          </cell>
          <cell r="AI666">
            <v>0</v>
          </cell>
          <cell r="AJ666" t="str">
            <v/>
          </cell>
          <cell r="AK666" t="str">
            <v/>
          </cell>
          <cell r="AM666">
            <v>0</v>
          </cell>
          <cell r="AN666" t="str">
            <v>UN</v>
          </cell>
          <cell r="AO666" t="str">
            <v>***</v>
          </cell>
          <cell r="AP666" t="str">
            <v>zzzzzz</v>
          </cell>
          <cell r="AQ666" t="b">
            <v>0</v>
          </cell>
          <cell r="AR666" t="b">
            <v>0</v>
          </cell>
          <cell r="AS666">
            <v>1</v>
          </cell>
          <cell r="AT666">
            <v>0</v>
          </cell>
          <cell r="AU666">
            <v>1</v>
          </cell>
          <cell r="AV666">
            <v>0</v>
          </cell>
          <cell r="AW666" t="b">
            <v>0</v>
          </cell>
          <cell r="AX666" t="str">
            <v/>
          </cell>
          <cell r="AY666" t="b">
            <v>0</v>
          </cell>
          <cell r="AZ666" t="b">
            <v>0</v>
          </cell>
          <cell r="BA666">
            <v>0</v>
          </cell>
          <cell r="BB666">
            <v>120</v>
          </cell>
          <cell r="BC666">
            <v>90</v>
          </cell>
          <cell r="BD666" t="str">
            <v>LIB</v>
          </cell>
          <cell r="BE666" t="str">
            <v>LIB</v>
          </cell>
          <cell r="BF666">
            <v>1</v>
          </cell>
          <cell r="BG666">
            <v>0</v>
          </cell>
          <cell r="BH666" t="str">
            <v/>
          </cell>
          <cell r="BI666" t="str">
            <v/>
          </cell>
          <cell r="BJ666" t="str">
            <v/>
          </cell>
          <cell r="BK666" t="str">
            <v/>
          </cell>
          <cell r="BL666">
            <v>140</v>
          </cell>
          <cell r="BM666">
            <v>511</v>
          </cell>
          <cell r="BN666">
            <v>190</v>
          </cell>
          <cell r="BO666">
            <v>1978</v>
          </cell>
          <cell r="BP666">
            <v>0</v>
          </cell>
          <cell r="BQ666">
            <v>2819</v>
          </cell>
        </row>
        <row r="667">
          <cell r="A667" t="str">
            <v>298020010402</v>
          </cell>
          <cell r="B667" t="str">
            <v>F2-MS-04-TP</v>
          </cell>
          <cell r="C667" t="str">
            <v/>
          </cell>
          <cell r="D667" t="str">
            <v>FR Amasijo Soja #4 F2 TP</v>
          </cell>
          <cell r="E667" t="str">
            <v>F2-MS-04-TP</v>
          </cell>
          <cell r="F667" t="str">
            <v>SC</v>
          </cell>
          <cell r="G667" t="str">
            <v>UN</v>
          </cell>
          <cell r="H667" t="str">
            <v>04</v>
          </cell>
          <cell r="I667" t="b">
            <v>1</v>
          </cell>
          <cell r="J667" t="b">
            <v>1</v>
          </cell>
          <cell r="K667" t="b">
            <v>0</v>
          </cell>
          <cell r="L667" t="str">
            <v>Compra</v>
          </cell>
          <cell r="M667" t="str">
            <v>N</v>
          </cell>
          <cell r="N667" t="b">
            <v>0</v>
          </cell>
          <cell r="O667">
            <v>0</v>
          </cell>
          <cell r="P667" t="b">
            <v>0</v>
          </cell>
          <cell r="Q667" t="str">
            <v>INTERNO</v>
          </cell>
          <cell r="R667">
            <v>0</v>
          </cell>
          <cell r="S667" t="str">
            <v/>
          </cell>
          <cell r="T667">
            <v>0</v>
          </cell>
          <cell r="U667" t="str">
            <v/>
          </cell>
          <cell r="V667">
            <v>0</v>
          </cell>
          <cell r="W667" t="str">
            <v/>
          </cell>
          <cell r="X667">
            <v>0</v>
          </cell>
          <cell r="Y667" t="str">
            <v/>
          </cell>
          <cell r="Z667" t="str">
            <v/>
          </cell>
          <cell r="AA667" t="str">
            <v>Fracc</v>
          </cell>
          <cell r="AB667">
            <v>0</v>
          </cell>
          <cell r="AC667" t="str">
            <v/>
          </cell>
          <cell r="AD667" t="str">
            <v/>
          </cell>
          <cell r="AE667" t="str">
            <v/>
          </cell>
          <cell r="AF667" t="str">
            <v/>
          </cell>
          <cell r="AG667">
            <v>0</v>
          </cell>
          <cell r="AH667" t="str">
            <v>N-EST</v>
          </cell>
          <cell r="AI667">
            <v>0</v>
          </cell>
          <cell r="AJ667" t="str">
            <v/>
          </cell>
          <cell r="AK667" t="str">
            <v/>
          </cell>
          <cell r="AM667">
            <v>0</v>
          </cell>
          <cell r="AN667" t="str">
            <v>UN</v>
          </cell>
          <cell r="AO667" t="str">
            <v>***</v>
          </cell>
          <cell r="AP667" t="str">
            <v>zzzzzz</v>
          </cell>
          <cell r="AQ667" t="b">
            <v>0</v>
          </cell>
          <cell r="AR667" t="b">
            <v>0</v>
          </cell>
          <cell r="AS667">
            <v>1</v>
          </cell>
          <cell r="AT667">
            <v>0</v>
          </cell>
          <cell r="AU667">
            <v>1</v>
          </cell>
          <cell r="AV667">
            <v>0</v>
          </cell>
          <cell r="AW667" t="b">
            <v>0</v>
          </cell>
          <cell r="AX667" t="str">
            <v/>
          </cell>
          <cell r="AY667" t="b">
            <v>0</v>
          </cell>
          <cell r="AZ667" t="b">
            <v>0</v>
          </cell>
          <cell r="BA667">
            <v>0</v>
          </cell>
          <cell r="BB667">
            <v>120</v>
          </cell>
          <cell r="BC667">
            <v>90</v>
          </cell>
          <cell r="BD667" t="str">
            <v>LIB</v>
          </cell>
          <cell r="BE667" t="str">
            <v>LIB</v>
          </cell>
          <cell r="BF667">
            <v>1</v>
          </cell>
          <cell r="BG667">
            <v>0</v>
          </cell>
          <cell r="BH667" t="str">
            <v/>
          </cell>
          <cell r="BI667" t="str">
            <v/>
          </cell>
          <cell r="BJ667" t="str">
            <v/>
          </cell>
          <cell r="BK667" t="str">
            <v/>
          </cell>
          <cell r="BL667">
            <v>140</v>
          </cell>
          <cell r="BM667">
            <v>511</v>
          </cell>
          <cell r="BN667">
            <v>190</v>
          </cell>
          <cell r="BO667">
            <v>1978</v>
          </cell>
          <cell r="BP667">
            <v>0</v>
          </cell>
          <cell r="BQ667">
            <v>2819</v>
          </cell>
        </row>
        <row r="668">
          <cell r="A668" t="str">
            <v>298020010500</v>
          </cell>
          <cell r="B668" t="str">
            <v>MS-05-TP</v>
          </cell>
          <cell r="C668" t="str">
            <v/>
          </cell>
          <cell r="D668" t="str">
            <v>FR Amasijo Soja #5 TP</v>
          </cell>
          <cell r="E668" t="str">
            <v>MS-05-TP</v>
          </cell>
          <cell r="F668" t="str">
            <v>PT</v>
          </cell>
          <cell r="G668" t="str">
            <v>UN</v>
          </cell>
          <cell r="H668" t="str">
            <v>04</v>
          </cell>
          <cell r="I668" t="b">
            <v>1</v>
          </cell>
          <cell r="J668" t="b">
            <v>1</v>
          </cell>
          <cell r="K668" t="b">
            <v>0</v>
          </cell>
          <cell r="L668" t="str">
            <v>Compra</v>
          </cell>
          <cell r="M668" t="str">
            <v>N</v>
          </cell>
          <cell r="N668" t="b">
            <v>0</v>
          </cell>
          <cell r="O668">
            <v>0</v>
          </cell>
          <cell r="P668" t="b">
            <v>0</v>
          </cell>
          <cell r="Q668" t="str">
            <v>INTERNO</v>
          </cell>
          <cell r="R668">
            <v>0</v>
          </cell>
          <cell r="S668" t="str">
            <v/>
          </cell>
          <cell r="T668">
            <v>0</v>
          </cell>
          <cell r="U668" t="str">
            <v/>
          </cell>
          <cell r="V668">
            <v>0</v>
          </cell>
          <cell r="W668" t="str">
            <v/>
          </cell>
          <cell r="X668">
            <v>0</v>
          </cell>
          <cell r="Y668" t="str">
            <v/>
          </cell>
          <cell r="Z668" t="str">
            <v/>
          </cell>
          <cell r="AA668" t="str">
            <v>Fracc</v>
          </cell>
          <cell r="AB668">
            <v>0</v>
          </cell>
          <cell r="AC668" t="str">
            <v/>
          </cell>
          <cell r="AD668" t="str">
            <v/>
          </cell>
          <cell r="AE668" t="str">
            <v/>
          </cell>
          <cell r="AF668" t="str">
            <v/>
          </cell>
          <cell r="AG668">
            <v>0</v>
          </cell>
          <cell r="AH668" t="str">
            <v>N-EST</v>
          </cell>
          <cell r="AI668">
            <v>0</v>
          </cell>
          <cell r="AJ668" t="str">
            <v/>
          </cell>
          <cell r="AK668" t="str">
            <v/>
          </cell>
          <cell r="AM668">
            <v>0</v>
          </cell>
          <cell r="AN668" t="str">
            <v>UN</v>
          </cell>
          <cell r="AO668" t="str">
            <v>***</v>
          </cell>
          <cell r="AP668" t="str">
            <v>zzzzzz</v>
          </cell>
          <cell r="AQ668" t="b">
            <v>0</v>
          </cell>
          <cell r="AR668" t="b">
            <v>0</v>
          </cell>
          <cell r="AS668">
            <v>1</v>
          </cell>
          <cell r="AT668">
            <v>0</v>
          </cell>
          <cell r="AU668">
            <v>1</v>
          </cell>
          <cell r="AV668">
            <v>0</v>
          </cell>
          <cell r="AW668" t="b">
            <v>0</v>
          </cell>
          <cell r="AX668" t="str">
            <v/>
          </cell>
          <cell r="AY668" t="b">
            <v>0</v>
          </cell>
          <cell r="AZ668" t="b">
            <v>0</v>
          </cell>
          <cell r="BA668">
            <v>0</v>
          </cell>
          <cell r="BB668">
            <v>120</v>
          </cell>
          <cell r="BC668">
            <v>90</v>
          </cell>
          <cell r="BD668" t="str">
            <v>LIB</v>
          </cell>
          <cell r="BE668" t="str">
            <v>LIB</v>
          </cell>
          <cell r="BF668">
            <v>1</v>
          </cell>
          <cell r="BG668">
            <v>0</v>
          </cell>
          <cell r="BH668" t="str">
            <v/>
          </cell>
          <cell r="BI668" t="str">
            <v/>
          </cell>
          <cell r="BJ668" t="str">
            <v/>
          </cell>
          <cell r="BK668" t="str">
            <v/>
          </cell>
          <cell r="BL668">
            <v>140</v>
          </cell>
          <cell r="BM668">
            <v>511</v>
          </cell>
          <cell r="BN668">
            <v>190</v>
          </cell>
          <cell r="BO668">
            <v>1978</v>
          </cell>
          <cell r="BP668">
            <v>0</v>
          </cell>
          <cell r="BQ668">
            <v>2819</v>
          </cell>
        </row>
        <row r="669">
          <cell r="A669" t="str">
            <v>298020010501</v>
          </cell>
          <cell r="B669" t="str">
            <v>F1-MS-05-TP</v>
          </cell>
          <cell r="C669" t="str">
            <v/>
          </cell>
          <cell r="D669" t="str">
            <v>FR Amasijo Soja #5 F1 TP</v>
          </cell>
          <cell r="E669" t="str">
            <v>F1-MS-05-TP</v>
          </cell>
          <cell r="F669" t="str">
            <v>SC</v>
          </cell>
          <cell r="G669" t="str">
            <v>UN</v>
          </cell>
          <cell r="H669" t="str">
            <v>04</v>
          </cell>
          <cell r="I669" t="b">
            <v>1</v>
          </cell>
          <cell r="J669" t="b">
            <v>1</v>
          </cell>
          <cell r="K669" t="b">
            <v>0</v>
          </cell>
          <cell r="L669" t="str">
            <v>Compra</v>
          </cell>
          <cell r="M669" t="str">
            <v>N</v>
          </cell>
          <cell r="N669" t="b">
            <v>0</v>
          </cell>
          <cell r="O669">
            <v>0</v>
          </cell>
          <cell r="P669" t="b">
            <v>0</v>
          </cell>
          <cell r="Q669" t="str">
            <v>INTERNO</v>
          </cell>
          <cell r="R669">
            <v>0</v>
          </cell>
          <cell r="S669" t="str">
            <v/>
          </cell>
          <cell r="T669">
            <v>0</v>
          </cell>
          <cell r="U669" t="str">
            <v/>
          </cell>
          <cell r="V669">
            <v>0</v>
          </cell>
          <cell r="W669" t="str">
            <v/>
          </cell>
          <cell r="X669">
            <v>0</v>
          </cell>
          <cell r="Y669" t="str">
            <v/>
          </cell>
          <cell r="Z669" t="str">
            <v/>
          </cell>
          <cell r="AA669" t="str">
            <v>Fracc</v>
          </cell>
          <cell r="AB669">
            <v>0</v>
          </cell>
          <cell r="AC669" t="str">
            <v/>
          </cell>
          <cell r="AD669" t="str">
            <v/>
          </cell>
          <cell r="AE669" t="str">
            <v/>
          </cell>
          <cell r="AF669" t="str">
            <v/>
          </cell>
          <cell r="AG669">
            <v>0</v>
          </cell>
          <cell r="AH669" t="str">
            <v>N-EST</v>
          </cell>
          <cell r="AI669">
            <v>0</v>
          </cell>
          <cell r="AJ669" t="str">
            <v/>
          </cell>
          <cell r="AK669" t="str">
            <v/>
          </cell>
          <cell r="AM669">
            <v>0</v>
          </cell>
          <cell r="AN669" t="str">
            <v>UN</v>
          </cell>
          <cell r="AO669" t="str">
            <v>***</v>
          </cell>
          <cell r="AP669" t="str">
            <v>zzzzzz</v>
          </cell>
          <cell r="AQ669" t="b">
            <v>0</v>
          </cell>
          <cell r="AR669" t="b">
            <v>0</v>
          </cell>
          <cell r="AS669">
            <v>1</v>
          </cell>
          <cell r="AT669">
            <v>0</v>
          </cell>
          <cell r="AU669">
            <v>1</v>
          </cell>
          <cell r="AV669">
            <v>0</v>
          </cell>
          <cell r="AW669" t="b">
            <v>0</v>
          </cell>
          <cell r="AX669" t="str">
            <v/>
          </cell>
          <cell r="AY669" t="b">
            <v>0</v>
          </cell>
          <cell r="AZ669" t="b">
            <v>0</v>
          </cell>
          <cell r="BA669">
            <v>0</v>
          </cell>
          <cell r="BB669">
            <v>120</v>
          </cell>
          <cell r="BC669">
            <v>90</v>
          </cell>
          <cell r="BD669" t="str">
            <v>LIB</v>
          </cell>
          <cell r="BE669" t="str">
            <v>LIB</v>
          </cell>
          <cell r="BF669">
            <v>1</v>
          </cell>
          <cell r="BG669">
            <v>0</v>
          </cell>
          <cell r="BH669" t="str">
            <v/>
          </cell>
          <cell r="BI669" t="str">
            <v/>
          </cell>
          <cell r="BJ669" t="str">
            <v/>
          </cell>
          <cell r="BK669" t="str">
            <v/>
          </cell>
          <cell r="BL669">
            <v>140</v>
          </cell>
          <cell r="BM669">
            <v>511</v>
          </cell>
          <cell r="BN669">
            <v>190</v>
          </cell>
          <cell r="BO669">
            <v>1978</v>
          </cell>
          <cell r="BP669">
            <v>0</v>
          </cell>
          <cell r="BQ669">
            <v>2819</v>
          </cell>
        </row>
        <row r="670">
          <cell r="A670" t="str">
            <v>298020010502</v>
          </cell>
          <cell r="B670" t="str">
            <v>F2-MS-05-TP</v>
          </cell>
          <cell r="C670" t="str">
            <v/>
          </cell>
          <cell r="D670" t="str">
            <v>FR Amasijo Soja #5 F2 TP</v>
          </cell>
          <cell r="E670" t="str">
            <v>F2-MS-05-TP</v>
          </cell>
          <cell r="F670" t="str">
            <v>SC</v>
          </cell>
          <cell r="G670" t="str">
            <v>UN</v>
          </cell>
          <cell r="H670" t="str">
            <v>04</v>
          </cell>
          <cell r="I670" t="b">
            <v>1</v>
          </cell>
          <cell r="J670" t="b">
            <v>1</v>
          </cell>
          <cell r="K670" t="b">
            <v>0</v>
          </cell>
          <cell r="L670" t="str">
            <v>Compra</v>
          </cell>
          <cell r="M670" t="str">
            <v>N</v>
          </cell>
          <cell r="N670" t="b">
            <v>0</v>
          </cell>
          <cell r="O670">
            <v>0</v>
          </cell>
          <cell r="P670" t="b">
            <v>0</v>
          </cell>
          <cell r="Q670" t="str">
            <v>INTERNO</v>
          </cell>
          <cell r="R670">
            <v>0</v>
          </cell>
          <cell r="S670" t="str">
            <v/>
          </cell>
          <cell r="T670">
            <v>0</v>
          </cell>
          <cell r="U670" t="str">
            <v/>
          </cell>
          <cell r="V670">
            <v>0</v>
          </cell>
          <cell r="W670" t="str">
            <v/>
          </cell>
          <cell r="X670">
            <v>0</v>
          </cell>
          <cell r="Y670" t="str">
            <v/>
          </cell>
          <cell r="Z670" t="str">
            <v/>
          </cell>
          <cell r="AA670" t="str">
            <v>Fracc</v>
          </cell>
          <cell r="AB670">
            <v>0</v>
          </cell>
          <cell r="AC670" t="str">
            <v/>
          </cell>
          <cell r="AD670" t="str">
            <v/>
          </cell>
          <cell r="AE670" t="str">
            <v/>
          </cell>
          <cell r="AF670" t="str">
            <v/>
          </cell>
          <cell r="AG670">
            <v>0</v>
          </cell>
          <cell r="AH670" t="str">
            <v>N-EST</v>
          </cell>
          <cell r="AI670">
            <v>0</v>
          </cell>
          <cell r="AJ670" t="str">
            <v/>
          </cell>
          <cell r="AK670" t="str">
            <v/>
          </cell>
          <cell r="AM670">
            <v>0</v>
          </cell>
          <cell r="AN670" t="str">
            <v>UN</v>
          </cell>
          <cell r="AO670" t="str">
            <v>***</v>
          </cell>
          <cell r="AP670" t="str">
            <v>zzzzzz</v>
          </cell>
          <cell r="AQ670" t="b">
            <v>0</v>
          </cell>
          <cell r="AR670" t="b">
            <v>0</v>
          </cell>
          <cell r="AS670">
            <v>1</v>
          </cell>
          <cell r="AT670">
            <v>0</v>
          </cell>
          <cell r="AU670">
            <v>1</v>
          </cell>
          <cell r="AV670">
            <v>0</v>
          </cell>
          <cell r="AW670" t="b">
            <v>0</v>
          </cell>
          <cell r="AX670" t="str">
            <v/>
          </cell>
          <cell r="AY670" t="b">
            <v>0</v>
          </cell>
          <cell r="AZ670" t="b">
            <v>0</v>
          </cell>
          <cell r="BA670">
            <v>0</v>
          </cell>
          <cell r="BB670">
            <v>120</v>
          </cell>
          <cell r="BC670">
            <v>90</v>
          </cell>
          <cell r="BD670" t="str">
            <v>LIB</v>
          </cell>
          <cell r="BE670" t="str">
            <v>LIB</v>
          </cell>
          <cell r="BF670">
            <v>1</v>
          </cell>
          <cell r="BG670">
            <v>0</v>
          </cell>
          <cell r="BH670" t="str">
            <v/>
          </cell>
          <cell r="BI670" t="str">
            <v/>
          </cell>
          <cell r="BJ670" t="str">
            <v/>
          </cell>
          <cell r="BK670" t="str">
            <v/>
          </cell>
          <cell r="BL670">
            <v>140</v>
          </cell>
          <cell r="BM670">
            <v>511</v>
          </cell>
          <cell r="BN670">
            <v>190</v>
          </cell>
          <cell r="BO670">
            <v>1978</v>
          </cell>
          <cell r="BP670">
            <v>0</v>
          </cell>
          <cell r="BQ670">
            <v>2819</v>
          </cell>
        </row>
        <row r="671">
          <cell r="A671" t="str">
            <v>298020010600</v>
          </cell>
          <cell r="B671" t="str">
            <v>MS-06-TP</v>
          </cell>
          <cell r="C671" t="str">
            <v/>
          </cell>
          <cell r="D671" t="str">
            <v>FR Amasijo Soja #6 TP</v>
          </cell>
          <cell r="E671" t="str">
            <v>MS-06-TP</v>
          </cell>
          <cell r="F671" t="str">
            <v>PT</v>
          </cell>
          <cell r="G671" t="str">
            <v>UN</v>
          </cell>
          <cell r="H671" t="str">
            <v>04</v>
          </cell>
          <cell r="I671" t="b">
            <v>1</v>
          </cell>
          <cell r="J671" t="b">
            <v>1</v>
          </cell>
          <cell r="K671" t="b">
            <v>0</v>
          </cell>
          <cell r="L671" t="str">
            <v>Compra</v>
          </cell>
          <cell r="M671" t="str">
            <v>N</v>
          </cell>
          <cell r="N671" t="b">
            <v>0</v>
          </cell>
          <cell r="O671">
            <v>0</v>
          </cell>
          <cell r="P671" t="b">
            <v>0</v>
          </cell>
          <cell r="Q671" t="str">
            <v>INTERNO</v>
          </cell>
          <cell r="R671">
            <v>0</v>
          </cell>
          <cell r="S671" t="str">
            <v/>
          </cell>
          <cell r="T671">
            <v>0</v>
          </cell>
          <cell r="U671" t="str">
            <v/>
          </cell>
          <cell r="V671">
            <v>0</v>
          </cell>
          <cell r="W671" t="str">
            <v/>
          </cell>
          <cell r="X671">
            <v>0</v>
          </cell>
          <cell r="Y671" t="str">
            <v/>
          </cell>
          <cell r="Z671" t="str">
            <v/>
          </cell>
          <cell r="AA671" t="str">
            <v>Fracc</v>
          </cell>
          <cell r="AB671">
            <v>0</v>
          </cell>
          <cell r="AC671" t="str">
            <v/>
          </cell>
          <cell r="AD671" t="str">
            <v/>
          </cell>
          <cell r="AE671" t="str">
            <v/>
          </cell>
          <cell r="AF671" t="str">
            <v/>
          </cell>
          <cell r="AG671">
            <v>0</v>
          </cell>
          <cell r="AH671" t="str">
            <v>N-EST</v>
          </cell>
          <cell r="AI671">
            <v>0</v>
          </cell>
          <cell r="AJ671" t="str">
            <v/>
          </cell>
          <cell r="AK671" t="str">
            <v/>
          </cell>
          <cell r="AM671">
            <v>0</v>
          </cell>
          <cell r="AN671" t="str">
            <v>UN</v>
          </cell>
          <cell r="AO671" t="str">
            <v>***</v>
          </cell>
          <cell r="AP671" t="str">
            <v>zzzzzz</v>
          </cell>
          <cell r="AQ671" t="b">
            <v>0</v>
          </cell>
          <cell r="AR671" t="b">
            <v>0</v>
          </cell>
          <cell r="AS671">
            <v>1</v>
          </cell>
          <cell r="AT671">
            <v>0</v>
          </cell>
          <cell r="AU671">
            <v>1</v>
          </cell>
          <cell r="AV671">
            <v>0</v>
          </cell>
          <cell r="AW671" t="b">
            <v>0</v>
          </cell>
          <cell r="AX671" t="str">
            <v/>
          </cell>
          <cell r="AY671" t="b">
            <v>0</v>
          </cell>
          <cell r="AZ671" t="b">
            <v>0</v>
          </cell>
          <cell r="BA671">
            <v>0</v>
          </cell>
          <cell r="BB671">
            <v>120</v>
          </cell>
          <cell r="BC671">
            <v>90</v>
          </cell>
          <cell r="BD671" t="str">
            <v>LIB</v>
          </cell>
          <cell r="BE671" t="str">
            <v>LIB</v>
          </cell>
          <cell r="BF671">
            <v>1</v>
          </cell>
          <cell r="BG671">
            <v>0</v>
          </cell>
          <cell r="BH671" t="str">
            <v/>
          </cell>
          <cell r="BI671" t="str">
            <v/>
          </cell>
          <cell r="BJ671" t="str">
            <v/>
          </cell>
          <cell r="BK671" t="str">
            <v/>
          </cell>
          <cell r="BL671">
            <v>140</v>
          </cell>
          <cell r="BM671">
            <v>511</v>
          </cell>
          <cell r="BN671">
            <v>190</v>
          </cell>
          <cell r="BO671">
            <v>1978</v>
          </cell>
          <cell r="BP671">
            <v>0</v>
          </cell>
          <cell r="BQ671">
            <v>2819</v>
          </cell>
        </row>
        <row r="672">
          <cell r="A672" t="str">
            <v>298020010601</v>
          </cell>
          <cell r="B672" t="str">
            <v>F1-MS-06-TP</v>
          </cell>
          <cell r="C672" t="str">
            <v/>
          </cell>
          <cell r="D672" t="str">
            <v>FR Amasijo Soja #6 F1 TP</v>
          </cell>
          <cell r="E672" t="str">
            <v>F1-MS-06-TP</v>
          </cell>
          <cell r="F672" t="str">
            <v>SC</v>
          </cell>
          <cell r="G672" t="str">
            <v>UN</v>
          </cell>
          <cell r="H672" t="str">
            <v>04</v>
          </cell>
          <cell r="I672" t="b">
            <v>1</v>
          </cell>
          <cell r="J672" t="b">
            <v>1</v>
          </cell>
          <cell r="K672" t="b">
            <v>0</v>
          </cell>
          <cell r="L672" t="str">
            <v>Compra</v>
          </cell>
          <cell r="M672" t="str">
            <v>N</v>
          </cell>
          <cell r="N672" t="b">
            <v>0</v>
          </cell>
          <cell r="O672">
            <v>0</v>
          </cell>
          <cell r="P672" t="b">
            <v>0</v>
          </cell>
          <cell r="Q672" t="str">
            <v>INTERNO</v>
          </cell>
          <cell r="R672">
            <v>0</v>
          </cell>
          <cell r="S672" t="str">
            <v/>
          </cell>
          <cell r="T672">
            <v>0</v>
          </cell>
          <cell r="U672" t="str">
            <v/>
          </cell>
          <cell r="V672">
            <v>0</v>
          </cell>
          <cell r="W672" t="str">
            <v/>
          </cell>
          <cell r="X672">
            <v>0</v>
          </cell>
          <cell r="Y672" t="str">
            <v/>
          </cell>
          <cell r="Z672" t="str">
            <v/>
          </cell>
          <cell r="AA672" t="str">
            <v>Fracc</v>
          </cell>
          <cell r="AB672">
            <v>0</v>
          </cell>
          <cell r="AC672" t="str">
            <v/>
          </cell>
          <cell r="AD672" t="str">
            <v/>
          </cell>
          <cell r="AE672" t="str">
            <v/>
          </cell>
          <cell r="AF672" t="str">
            <v/>
          </cell>
          <cell r="AG672">
            <v>0</v>
          </cell>
          <cell r="AH672" t="str">
            <v>N-EST</v>
          </cell>
          <cell r="AI672">
            <v>0</v>
          </cell>
          <cell r="AJ672" t="str">
            <v/>
          </cell>
          <cell r="AK672" t="str">
            <v/>
          </cell>
          <cell r="AM672">
            <v>0</v>
          </cell>
          <cell r="AN672" t="str">
            <v>UN</v>
          </cell>
          <cell r="AO672" t="str">
            <v>***</v>
          </cell>
          <cell r="AP672" t="str">
            <v>zzzzzz</v>
          </cell>
          <cell r="AQ672" t="b">
            <v>0</v>
          </cell>
          <cell r="AR672" t="b">
            <v>0</v>
          </cell>
          <cell r="AS672">
            <v>1</v>
          </cell>
          <cell r="AT672">
            <v>0</v>
          </cell>
          <cell r="AU672">
            <v>1</v>
          </cell>
          <cell r="AV672">
            <v>0</v>
          </cell>
          <cell r="AW672" t="b">
            <v>0</v>
          </cell>
          <cell r="AX672" t="str">
            <v/>
          </cell>
          <cell r="AY672" t="b">
            <v>0</v>
          </cell>
          <cell r="AZ672" t="b">
            <v>0</v>
          </cell>
          <cell r="BA672">
            <v>0</v>
          </cell>
          <cell r="BB672">
            <v>120</v>
          </cell>
          <cell r="BC672">
            <v>90</v>
          </cell>
          <cell r="BD672" t="str">
            <v>LIB</v>
          </cell>
          <cell r="BE672" t="str">
            <v>LIB</v>
          </cell>
          <cell r="BF672">
            <v>1</v>
          </cell>
          <cell r="BG672">
            <v>0</v>
          </cell>
          <cell r="BH672" t="str">
            <v/>
          </cell>
          <cell r="BI672" t="str">
            <v/>
          </cell>
          <cell r="BJ672" t="str">
            <v/>
          </cell>
          <cell r="BK672" t="str">
            <v/>
          </cell>
          <cell r="BL672">
            <v>140</v>
          </cell>
          <cell r="BM672">
            <v>511</v>
          </cell>
          <cell r="BN672">
            <v>190</v>
          </cell>
          <cell r="BO672">
            <v>1978</v>
          </cell>
          <cell r="BP672">
            <v>0</v>
          </cell>
          <cell r="BQ672">
            <v>2819</v>
          </cell>
        </row>
        <row r="673">
          <cell r="A673" t="str">
            <v>298020010602</v>
          </cell>
          <cell r="B673" t="str">
            <v>F2-MS-06-TP</v>
          </cell>
          <cell r="C673" t="str">
            <v/>
          </cell>
          <cell r="D673" t="str">
            <v>FR Amasijo Soja #6 F2 TP</v>
          </cell>
          <cell r="E673" t="str">
            <v>F2-MS-06-TP</v>
          </cell>
          <cell r="F673" t="str">
            <v>SC</v>
          </cell>
          <cell r="G673" t="str">
            <v>UN</v>
          </cell>
          <cell r="H673" t="str">
            <v>04</v>
          </cell>
          <cell r="I673" t="b">
            <v>1</v>
          </cell>
          <cell r="J673" t="b">
            <v>1</v>
          </cell>
          <cell r="K673" t="b">
            <v>0</v>
          </cell>
          <cell r="L673" t="str">
            <v>Compra</v>
          </cell>
          <cell r="M673" t="str">
            <v>N</v>
          </cell>
          <cell r="N673" t="b">
            <v>0</v>
          </cell>
          <cell r="O673">
            <v>0</v>
          </cell>
          <cell r="P673" t="b">
            <v>0</v>
          </cell>
          <cell r="Q673" t="str">
            <v>INTERNO</v>
          </cell>
          <cell r="R673">
            <v>0</v>
          </cell>
          <cell r="S673" t="str">
            <v/>
          </cell>
          <cell r="T673">
            <v>0</v>
          </cell>
          <cell r="U673" t="str">
            <v/>
          </cell>
          <cell r="V673">
            <v>0</v>
          </cell>
          <cell r="W673" t="str">
            <v/>
          </cell>
          <cell r="X673">
            <v>0</v>
          </cell>
          <cell r="Y673" t="str">
            <v/>
          </cell>
          <cell r="Z673" t="str">
            <v/>
          </cell>
          <cell r="AA673" t="str">
            <v>Fracc</v>
          </cell>
          <cell r="AB673">
            <v>0</v>
          </cell>
          <cell r="AC673" t="str">
            <v/>
          </cell>
          <cell r="AD673" t="str">
            <v/>
          </cell>
          <cell r="AE673" t="str">
            <v/>
          </cell>
          <cell r="AF673" t="str">
            <v/>
          </cell>
          <cell r="AG673">
            <v>0</v>
          </cell>
          <cell r="AH673" t="str">
            <v>N-EST</v>
          </cell>
          <cell r="AI673">
            <v>0</v>
          </cell>
          <cell r="AJ673" t="str">
            <v/>
          </cell>
          <cell r="AK673" t="str">
            <v/>
          </cell>
          <cell r="AM673">
            <v>0</v>
          </cell>
          <cell r="AN673" t="str">
            <v>UN</v>
          </cell>
          <cell r="AO673" t="str">
            <v>***</v>
          </cell>
          <cell r="AP673" t="str">
            <v>zzzzzz</v>
          </cell>
          <cell r="AQ673" t="b">
            <v>0</v>
          </cell>
          <cell r="AR673" t="b">
            <v>0</v>
          </cell>
          <cell r="AS673">
            <v>1</v>
          </cell>
          <cell r="AT673">
            <v>0</v>
          </cell>
          <cell r="AU673">
            <v>1</v>
          </cell>
          <cell r="AV673">
            <v>0</v>
          </cell>
          <cell r="AW673" t="b">
            <v>0</v>
          </cell>
          <cell r="AX673" t="str">
            <v/>
          </cell>
          <cell r="AY673" t="b">
            <v>0</v>
          </cell>
          <cell r="AZ673" t="b">
            <v>0</v>
          </cell>
          <cell r="BA673">
            <v>0</v>
          </cell>
          <cell r="BB673">
            <v>120</v>
          </cell>
          <cell r="BC673">
            <v>90</v>
          </cell>
          <cell r="BD673" t="str">
            <v>LIB</v>
          </cell>
          <cell r="BE673" t="str">
            <v>LIB</v>
          </cell>
          <cell r="BF673">
            <v>1</v>
          </cell>
          <cell r="BG673">
            <v>0</v>
          </cell>
          <cell r="BH673" t="str">
            <v/>
          </cell>
          <cell r="BI673" t="str">
            <v/>
          </cell>
          <cell r="BJ673" t="str">
            <v/>
          </cell>
          <cell r="BK673" t="str">
            <v/>
          </cell>
          <cell r="BL673">
            <v>140</v>
          </cell>
          <cell r="BM673">
            <v>511</v>
          </cell>
          <cell r="BN673">
            <v>190</v>
          </cell>
          <cell r="BO673">
            <v>1978</v>
          </cell>
          <cell r="BP673">
            <v>0</v>
          </cell>
          <cell r="BQ673">
            <v>2819</v>
          </cell>
        </row>
        <row r="674">
          <cell r="A674" t="str">
            <v>298020060100</v>
          </cell>
          <cell r="B674" t="str">
            <v>PZ-01</v>
          </cell>
          <cell r="C674" t="str">
            <v/>
          </cell>
          <cell r="D674" t="str">
            <v>FR Amasijo pizza #1 TP</v>
          </cell>
          <cell r="E674" t="str">
            <v>PZ-01</v>
          </cell>
          <cell r="F674" t="str">
            <v>SC</v>
          </cell>
          <cell r="G674" t="str">
            <v>UN</v>
          </cell>
          <cell r="H674" t="str">
            <v>04</v>
          </cell>
          <cell r="I674" t="b">
            <v>1</v>
          </cell>
          <cell r="J674" t="b">
            <v>1</v>
          </cell>
          <cell r="K674" t="b">
            <v>0</v>
          </cell>
          <cell r="L674" t="str">
            <v>Compra</v>
          </cell>
          <cell r="M674" t="str">
            <v>N</v>
          </cell>
          <cell r="N674" t="b">
            <v>0</v>
          </cell>
          <cell r="O674">
            <v>0</v>
          </cell>
          <cell r="P674" t="b">
            <v>0</v>
          </cell>
          <cell r="Q674" t="str">
            <v>INTERNO</v>
          </cell>
          <cell r="R674">
            <v>0</v>
          </cell>
          <cell r="S674" t="str">
            <v/>
          </cell>
          <cell r="T674">
            <v>0</v>
          </cell>
          <cell r="U674" t="str">
            <v/>
          </cell>
          <cell r="V674">
            <v>0</v>
          </cell>
          <cell r="W674" t="str">
            <v/>
          </cell>
          <cell r="X674">
            <v>0</v>
          </cell>
          <cell r="Y674" t="str">
            <v/>
          </cell>
          <cell r="Z674" t="str">
            <v/>
          </cell>
          <cell r="AA674" t="str">
            <v>Fracc</v>
          </cell>
          <cell r="AB674">
            <v>0</v>
          </cell>
          <cell r="AC674" t="str">
            <v/>
          </cell>
          <cell r="AD674" t="str">
            <v/>
          </cell>
          <cell r="AE674" t="str">
            <v/>
          </cell>
          <cell r="AF674" t="str">
            <v/>
          </cell>
          <cell r="AG674">
            <v>0</v>
          </cell>
          <cell r="AH674" t="str">
            <v>N-EST</v>
          </cell>
          <cell r="AI674">
            <v>0</v>
          </cell>
          <cell r="AJ674" t="str">
            <v/>
          </cell>
          <cell r="AK674" t="str">
            <v/>
          </cell>
          <cell r="AM674">
            <v>0</v>
          </cell>
          <cell r="AN674" t="str">
            <v>UN</v>
          </cell>
          <cell r="AO674" t="str">
            <v>***</v>
          </cell>
          <cell r="AP674" t="str">
            <v>zzzzzz</v>
          </cell>
          <cell r="AQ674" t="b">
            <v>0</v>
          </cell>
          <cell r="AR674" t="b">
            <v>0</v>
          </cell>
          <cell r="AS674">
            <v>1</v>
          </cell>
          <cell r="AT674">
            <v>0</v>
          </cell>
          <cell r="AU674">
            <v>1</v>
          </cell>
          <cell r="AV674">
            <v>0</v>
          </cell>
          <cell r="AW674" t="b">
            <v>0</v>
          </cell>
          <cell r="AX674" t="str">
            <v/>
          </cell>
          <cell r="AY674" t="b">
            <v>0</v>
          </cell>
          <cell r="AZ674" t="b">
            <v>0</v>
          </cell>
          <cell r="BA674">
            <v>0</v>
          </cell>
          <cell r="BB674">
            <v>120</v>
          </cell>
          <cell r="BC674">
            <v>90</v>
          </cell>
          <cell r="BD674" t="str">
            <v>LIB</v>
          </cell>
          <cell r="BE674" t="str">
            <v>LIB</v>
          </cell>
          <cell r="BF674">
            <v>1</v>
          </cell>
          <cell r="BG674">
            <v>0</v>
          </cell>
          <cell r="BH674" t="str">
            <v/>
          </cell>
          <cell r="BI674" t="str">
            <v/>
          </cell>
          <cell r="BJ674" t="str">
            <v/>
          </cell>
          <cell r="BK674" t="str">
            <v/>
          </cell>
          <cell r="BL674">
            <v>140</v>
          </cell>
          <cell r="BM674">
            <v>511</v>
          </cell>
          <cell r="BN674">
            <v>190</v>
          </cell>
          <cell r="BO674">
            <v>1978</v>
          </cell>
          <cell r="BP674">
            <v>0</v>
          </cell>
          <cell r="BQ674">
            <v>2819</v>
          </cell>
        </row>
        <row r="675">
          <cell r="A675" t="str">
            <v>298020060101</v>
          </cell>
          <cell r="B675" t="str">
            <v>F1-PZ-01</v>
          </cell>
          <cell r="C675" t="str">
            <v/>
          </cell>
          <cell r="D675" t="str">
            <v>FR Amasijo pizza #1 F1 TP</v>
          </cell>
          <cell r="E675" t="str">
            <v>F1-PZ-01</v>
          </cell>
          <cell r="F675" t="str">
            <v>SC</v>
          </cell>
          <cell r="G675" t="str">
            <v>UN</v>
          </cell>
          <cell r="H675" t="str">
            <v>04</v>
          </cell>
          <cell r="I675" t="b">
            <v>1</v>
          </cell>
          <cell r="J675" t="b">
            <v>1</v>
          </cell>
          <cell r="K675" t="b">
            <v>0</v>
          </cell>
          <cell r="L675" t="str">
            <v>Compra</v>
          </cell>
          <cell r="M675" t="str">
            <v>N</v>
          </cell>
          <cell r="N675" t="b">
            <v>0</v>
          </cell>
          <cell r="O675">
            <v>0</v>
          </cell>
          <cell r="P675" t="b">
            <v>0</v>
          </cell>
          <cell r="Q675" t="str">
            <v>INTERNO</v>
          </cell>
          <cell r="R675">
            <v>0</v>
          </cell>
          <cell r="S675" t="str">
            <v/>
          </cell>
          <cell r="T675">
            <v>0</v>
          </cell>
          <cell r="U675" t="str">
            <v/>
          </cell>
          <cell r="V675">
            <v>0</v>
          </cell>
          <cell r="W675" t="str">
            <v/>
          </cell>
          <cell r="X675">
            <v>0</v>
          </cell>
          <cell r="Y675" t="str">
            <v/>
          </cell>
          <cell r="Z675" t="str">
            <v/>
          </cell>
          <cell r="AA675" t="str">
            <v>Fracc</v>
          </cell>
          <cell r="AB675">
            <v>0</v>
          </cell>
          <cell r="AC675" t="str">
            <v/>
          </cell>
          <cell r="AD675" t="str">
            <v/>
          </cell>
          <cell r="AE675" t="str">
            <v/>
          </cell>
          <cell r="AF675" t="str">
            <v/>
          </cell>
          <cell r="AG675">
            <v>0</v>
          </cell>
          <cell r="AH675" t="str">
            <v>N-EST</v>
          </cell>
          <cell r="AI675">
            <v>0</v>
          </cell>
          <cell r="AJ675" t="str">
            <v/>
          </cell>
          <cell r="AK675" t="str">
            <v/>
          </cell>
          <cell r="AM675">
            <v>0</v>
          </cell>
          <cell r="AN675" t="str">
            <v>UN</v>
          </cell>
          <cell r="AO675" t="str">
            <v>***</v>
          </cell>
          <cell r="AP675" t="str">
            <v>zzzzzz</v>
          </cell>
          <cell r="AQ675" t="b">
            <v>0</v>
          </cell>
          <cell r="AR675" t="b">
            <v>0</v>
          </cell>
          <cell r="AS675">
            <v>1</v>
          </cell>
          <cell r="AT675">
            <v>0</v>
          </cell>
          <cell r="AU675">
            <v>1</v>
          </cell>
          <cell r="AV675">
            <v>0</v>
          </cell>
          <cell r="AW675" t="b">
            <v>0</v>
          </cell>
          <cell r="AX675" t="str">
            <v/>
          </cell>
          <cell r="AY675" t="b">
            <v>0</v>
          </cell>
          <cell r="AZ675" t="b">
            <v>0</v>
          </cell>
          <cell r="BA675">
            <v>0</v>
          </cell>
          <cell r="BB675">
            <v>120</v>
          </cell>
          <cell r="BC675">
            <v>90</v>
          </cell>
          <cell r="BD675" t="str">
            <v>LIB</v>
          </cell>
          <cell r="BE675" t="str">
            <v>LIB</v>
          </cell>
          <cell r="BF675">
            <v>1</v>
          </cell>
          <cell r="BG675">
            <v>0</v>
          </cell>
          <cell r="BH675" t="str">
            <v/>
          </cell>
          <cell r="BI675" t="str">
            <v/>
          </cell>
          <cell r="BJ675" t="str">
            <v/>
          </cell>
          <cell r="BK675" t="str">
            <v/>
          </cell>
          <cell r="BL675">
            <v>140</v>
          </cell>
          <cell r="BM675">
            <v>511</v>
          </cell>
          <cell r="BN675">
            <v>190</v>
          </cell>
          <cell r="BO675">
            <v>1978</v>
          </cell>
          <cell r="BP675">
            <v>0</v>
          </cell>
          <cell r="BQ675">
            <v>2819</v>
          </cell>
        </row>
        <row r="676">
          <cell r="A676" t="str">
            <v>298020060102</v>
          </cell>
          <cell r="B676" t="str">
            <v>F2-PZ-01</v>
          </cell>
          <cell r="C676" t="str">
            <v/>
          </cell>
          <cell r="D676" t="str">
            <v>FR Amasijo pizza #1 F2 TP</v>
          </cell>
          <cell r="E676" t="str">
            <v>F2-PZ-01</v>
          </cell>
          <cell r="F676" t="str">
            <v>SC</v>
          </cell>
          <cell r="G676" t="str">
            <v>UN</v>
          </cell>
          <cell r="H676" t="str">
            <v>04</v>
          </cell>
          <cell r="I676" t="b">
            <v>1</v>
          </cell>
          <cell r="J676" t="b">
            <v>1</v>
          </cell>
          <cell r="K676" t="b">
            <v>0</v>
          </cell>
          <cell r="L676" t="str">
            <v>Compra</v>
          </cell>
          <cell r="M676" t="str">
            <v>N</v>
          </cell>
          <cell r="N676" t="b">
            <v>0</v>
          </cell>
          <cell r="O676">
            <v>0</v>
          </cell>
          <cell r="P676" t="b">
            <v>0</v>
          </cell>
          <cell r="Q676" t="str">
            <v>INTERNO</v>
          </cell>
          <cell r="R676">
            <v>0</v>
          </cell>
          <cell r="S676" t="str">
            <v/>
          </cell>
          <cell r="T676">
            <v>0</v>
          </cell>
          <cell r="U676" t="str">
            <v/>
          </cell>
          <cell r="V676">
            <v>0</v>
          </cell>
          <cell r="W676" t="str">
            <v/>
          </cell>
          <cell r="X676">
            <v>0</v>
          </cell>
          <cell r="Y676" t="str">
            <v/>
          </cell>
          <cell r="Z676" t="str">
            <v/>
          </cell>
          <cell r="AA676" t="str">
            <v>Fracc</v>
          </cell>
          <cell r="AB676">
            <v>0</v>
          </cell>
          <cell r="AC676" t="str">
            <v/>
          </cell>
          <cell r="AD676" t="str">
            <v/>
          </cell>
          <cell r="AE676" t="str">
            <v/>
          </cell>
          <cell r="AF676" t="str">
            <v/>
          </cell>
          <cell r="AG676">
            <v>0</v>
          </cell>
          <cell r="AH676" t="str">
            <v>N-EST</v>
          </cell>
          <cell r="AI676">
            <v>0</v>
          </cell>
          <cell r="AJ676" t="str">
            <v/>
          </cell>
          <cell r="AK676" t="str">
            <v/>
          </cell>
          <cell r="AM676">
            <v>0</v>
          </cell>
          <cell r="AN676" t="str">
            <v>UN</v>
          </cell>
          <cell r="AO676" t="str">
            <v>***</v>
          </cell>
          <cell r="AP676" t="str">
            <v>zzzzzz</v>
          </cell>
          <cell r="AQ676" t="b">
            <v>0</v>
          </cell>
          <cell r="AR676" t="b">
            <v>0</v>
          </cell>
          <cell r="AS676">
            <v>1</v>
          </cell>
          <cell r="AT676">
            <v>0</v>
          </cell>
          <cell r="AU676">
            <v>1</v>
          </cell>
          <cell r="AV676">
            <v>0</v>
          </cell>
          <cell r="AW676" t="b">
            <v>0</v>
          </cell>
          <cell r="AX676" t="str">
            <v/>
          </cell>
          <cell r="AY676" t="b">
            <v>0</v>
          </cell>
          <cell r="AZ676" t="b">
            <v>0</v>
          </cell>
          <cell r="BA676">
            <v>0</v>
          </cell>
          <cell r="BB676">
            <v>120</v>
          </cell>
          <cell r="BC676">
            <v>90</v>
          </cell>
          <cell r="BD676" t="str">
            <v>LIB</v>
          </cell>
          <cell r="BE676" t="str">
            <v>LIB</v>
          </cell>
          <cell r="BF676">
            <v>1</v>
          </cell>
          <cell r="BG676">
            <v>0</v>
          </cell>
          <cell r="BH676" t="str">
            <v/>
          </cell>
          <cell r="BI676" t="str">
            <v/>
          </cell>
          <cell r="BJ676" t="str">
            <v/>
          </cell>
          <cell r="BK676" t="str">
            <v/>
          </cell>
          <cell r="BL676">
            <v>140</v>
          </cell>
          <cell r="BM676">
            <v>511</v>
          </cell>
          <cell r="BN676">
            <v>190</v>
          </cell>
          <cell r="BO676">
            <v>1978</v>
          </cell>
          <cell r="BP676">
            <v>0</v>
          </cell>
          <cell r="BQ676">
            <v>2819</v>
          </cell>
        </row>
        <row r="677">
          <cell r="A677" t="str">
            <v>298020060103</v>
          </cell>
          <cell r="B677" t="str">
            <v>F3-PZ-01</v>
          </cell>
          <cell r="C677" t="str">
            <v/>
          </cell>
          <cell r="D677" t="str">
            <v>FR Amasijo pizza #1 F3 TP</v>
          </cell>
          <cell r="E677" t="str">
            <v>F3-PZ-01</v>
          </cell>
          <cell r="F677" t="str">
            <v>SC</v>
          </cell>
          <cell r="G677" t="str">
            <v>UN</v>
          </cell>
          <cell r="H677" t="str">
            <v>04</v>
          </cell>
          <cell r="I677" t="b">
            <v>1</v>
          </cell>
          <cell r="J677" t="b">
            <v>1</v>
          </cell>
          <cell r="K677" t="b">
            <v>0</v>
          </cell>
          <cell r="L677" t="str">
            <v>Compra</v>
          </cell>
          <cell r="M677" t="str">
            <v>N</v>
          </cell>
          <cell r="N677" t="b">
            <v>0</v>
          </cell>
          <cell r="O677">
            <v>0</v>
          </cell>
          <cell r="P677" t="b">
            <v>0</v>
          </cell>
          <cell r="Q677" t="str">
            <v>INTERNO</v>
          </cell>
          <cell r="R677">
            <v>0</v>
          </cell>
          <cell r="S677" t="str">
            <v/>
          </cell>
          <cell r="T677">
            <v>0</v>
          </cell>
          <cell r="U677" t="str">
            <v/>
          </cell>
          <cell r="V677">
            <v>0</v>
          </cell>
          <cell r="W677" t="str">
            <v/>
          </cell>
          <cell r="X677">
            <v>0</v>
          </cell>
          <cell r="Y677" t="str">
            <v/>
          </cell>
          <cell r="Z677" t="str">
            <v/>
          </cell>
          <cell r="AA677" t="str">
            <v>Fracc</v>
          </cell>
          <cell r="AB677">
            <v>0</v>
          </cell>
          <cell r="AC677" t="str">
            <v/>
          </cell>
          <cell r="AD677" t="str">
            <v/>
          </cell>
          <cell r="AE677" t="str">
            <v/>
          </cell>
          <cell r="AF677" t="str">
            <v/>
          </cell>
          <cell r="AG677">
            <v>0</v>
          </cell>
          <cell r="AH677" t="str">
            <v>N-EST</v>
          </cell>
          <cell r="AI677">
            <v>0</v>
          </cell>
          <cell r="AJ677" t="str">
            <v/>
          </cell>
          <cell r="AK677" t="str">
            <v/>
          </cell>
          <cell r="AM677">
            <v>0</v>
          </cell>
          <cell r="AN677" t="str">
            <v>UN</v>
          </cell>
          <cell r="AO677" t="str">
            <v>***</v>
          </cell>
          <cell r="AP677" t="str">
            <v>zzzzzz</v>
          </cell>
          <cell r="AQ677" t="b">
            <v>0</v>
          </cell>
          <cell r="AR677" t="b">
            <v>0</v>
          </cell>
          <cell r="AS677">
            <v>1</v>
          </cell>
          <cell r="AT677">
            <v>0</v>
          </cell>
          <cell r="AU677">
            <v>1</v>
          </cell>
          <cell r="AV677">
            <v>0</v>
          </cell>
          <cell r="AW677" t="b">
            <v>0</v>
          </cell>
          <cell r="AX677" t="str">
            <v/>
          </cell>
          <cell r="AY677" t="b">
            <v>0</v>
          </cell>
          <cell r="AZ677" t="b">
            <v>0</v>
          </cell>
          <cell r="BA677">
            <v>0</v>
          </cell>
          <cell r="BB677">
            <v>120</v>
          </cell>
          <cell r="BC677">
            <v>90</v>
          </cell>
          <cell r="BD677" t="str">
            <v>LIB</v>
          </cell>
          <cell r="BE677" t="str">
            <v>LIB</v>
          </cell>
          <cell r="BF677">
            <v>1</v>
          </cell>
          <cell r="BG677">
            <v>0</v>
          </cell>
          <cell r="BH677" t="str">
            <v/>
          </cell>
          <cell r="BI677" t="str">
            <v/>
          </cell>
          <cell r="BJ677" t="str">
            <v/>
          </cell>
          <cell r="BK677" t="str">
            <v/>
          </cell>
          <cell r="BL677">
            <v>140</v>
          </cell>
          <cell r="BM677">
            <v>511</v>
          </cell>
          <cell r="BN677">
            <v>190</v>
          </cell>
          <cell r="BO677">
            <v>1978</v>
          </cell>
          <cell r="BP677">
            <v>0</v>
          </cell>
          <cell r="BQ677">
            <v>2819</v>
          </cell>
        </row>
        <row r="678">
          <cell r="A678" t="str">
            <v>298020060104</v>
          </cell>
          <cell r="B678" t="str">
            <v>F4-PZ-01</v>
          </cell>
          <cell r="C678" t="str">
            <v/>
          </cell>
          <cell r="D678" t="str">
            <v>FR Amasijo pizza #1 F4 TP</v>
          </cell>
          <cell r="E678" t="str">
            <v>F4-PZ-01</v>
          </cell>
          <cell r="F678" t="str">
            <v>SC</v>
          </cell>
          <cell r="G678" t="str">
            <v>UN</v>
          </cell>
          <cell r="H678" t="str">
            <v>04</v>
          </cell>
          <cell r="I678" t="b">
            <v>1</v>
          </cell>
          <cell r="J678" t="b">
            <v>1</v>
          </cell>
          <cell r="K678" t="b">
            <v>0</v>
          </cell>
          <cell r="L678" t="str">
            <v>Compra</v>
          </cell>
          <cell r="M678" t="str">
            <v>N</v>
          </cell>
          <cell r="N678" t="b">
            <v>0</v>
          </cell>
          <cell r="O678">
            <v>0</v>
          </cell>
          <cell r="P678" t="b">
            <v>0</v>
          </cell>
          <cell r="Q678" t="str">
            <v>INTERNO</v>
          </cell>
          <cell r="R678">
            <v>0</v>
          </cell>
          <cell r="S678" t="str">
            <v/>
          </cell>
          <cell r="T678">
            <v>0</v>
          </cell>
          <cell r="U678" t="str">
            <v/>
          </cell>
          <cell r="V678">
            <v>0</v>
          </cell>
          <cell r="W678" t="str">
            <v/>
          </cell>
          <cell r="X678">
            <v>0</v>
          </cell>
          <cell r="Y678" t="str">
            <v/>
          </cell>
          <cell r="Z678" t="str">
            <v/>
          </cell>
          <cell r="AA678" t="str">
            <v>Fracc</v>
          </cell>
          <cell r="AB678">
            <v>0</v>
          </cell>
          <cell r="AC678" t="str">
            <v/>
          </cell>
          <cell r="AD678" t="str">
            <v/>
          </cell>
          <cell r="AE678" t="str">
            <v/>
          </cell>
          <cell r="AF678" t="str">
            <v/>
          </cell>
          <cell r="AG678">
            <v>0</v>
          </cell>
          <cell r="AH678" t="str">
            <v>N-EST</v>
          </cell>
          <cell r="AI678">
            <v>0</v>
          </cell>
          <cell r="AJ678" t="str">
            <v/>
          </cell>
          <cell r="AK678" t="str">
            <v/>
          </cell>
          <cell r="AM678">
            <v>0</v>
          </cell>
          <cell r="AN678" t="str">
            <v>UN</v>
          </cell>
          <cell r="AO678" t="str">
            <v>***</v>
          </cell>
          <cell r="AP678" t="str">
            <v>zzzzzz</v>
          </cell>
          <cell r="AQ678" t="b">
            <v>0</v>
          </cell>
          <cell r="AR678" t="b">
            <v>0</v>
          </cell>
          <cell r="AS678">
            <v>1</v>
          </cell>
          <cell r="AT678">
            <v>0</v>
          </cell>
          <cell r="AU678">
            <v>1</v>
          </cell>
          <cell r="AV678">
            <v>0</v>
          </cell>
          <cell r="AW678" t="b">
            <v>0</v>
          </cell>
          <cell r="AX678" t="str">
            <v/>
          </cell>
          <cell r="AY678" t="b">
            <v>0</v>
          </cell>
          <cell r="AZ678" t="b">
            <v>0</v>
          </cell>
          <cell r="BA678">
            <v>0</v>
          </cell>
          <cell r="BB678">
            <v>120</v>
          </cell>
          <cell r="BC678">
            <v>90</v>
          </cell>
          <cell r="BD678" t="str">
            <v>LIB</v>
          </cell>
          <cell r="BE678" t="str">
            <v>LIB</v>
          </cell>
          <cell r="BF678">
            <v>1</v>
          </cell>
          <cell r="BG678">
            <v>0</v>
          </cell>
          <cell r="BH678" t="str">
            <v/>
          </cell>
          <cell r="BI678" t="str">
            <v/>
          </cell>
          <cell r="BJ678" t="str">
            <v/>
          </cell>
          <cell r="BK678" t="str">
            <v/>
          </cell>
          <cell r="BL678">
            <v>140</v>
          </cell>
          <cell r="BM678">
            <v>511</v>
          </cell>
          <cell r="BN678">
            <v>190</v>
          </cell>
          <cell r="BO678">
            <v>1978</v>
          </cell>
          <cell r="BP678">
            <v>0</v>
          </cell>
          <cell r="BQ678">
            <v>2819</v>
          </cell>
        </row>
        <row r="679">
          <cell r="A679" t="str">
            <v>298020060200</v>
          </cell>
          <cell r="B679" t="str">
            <v>PI-01</v>
          </cell>
          <cell r="C679" t="str">
            <v/>
          </cell>
          <cell r="D679" t="str">
            <v>FR Amasijo pizza integral #1</v>
          </cell>
          <cell r="E679" t="str">
            <v>PI-01</v>
          </cell>
          <cell r="F679" t="str">
            <v>SC</v>
          </cell>
          <cell r="G679" t="str">
            <v>UN</v>
          </cell>
          <cell r="H679" t="str">
            <v>04</v>
          </cell>
          <cell r="I679" t="b">
            <v>1</v>
          </cell>
          <cell r="J679" t="b">
            <v>1</v>
          </cell>
          <cell r="K679" t="b">
            <v>0</v>
          </cell>
          <cell r="L679" t="str">
            <v>Compra</v>
          </cell>
          <cell r="M679" t="str">
            <v>N</v>
          </cell>
          <cell r="N679" t="b">
            <v>0</v>
          </cell>
          <cell r="O679">
            <v>0</v>
          </cell>
          <cell r="P679" t="b">
            <v>0</v>
          </cell>
          <cell r="Q679" t="str">
            <v>INTERNO</v>
          </cell>
          <cell r="R679">
            <v>0</v>
          </cell>
          <cell r="S679" t="str">
            <v/>
          </cell>
          <cell r="T679">
            <v>0</v>
          </cell>
          <cell r="U679" t="str">
            <v/>
          </cell>
          <cell r="V679">
            <v>0</v>
          </cell>
          <cell r="W679" t="str">
            <v/>
          </cell>
          <cell r="X679">
            <v>0</v>
          </cell>
          <cell r="Y679" t="str">
            <v/>
          </cell>
          <cell r="Z679" t="str">
            <v/>
          </cell>
          <cell r="AA679" t="str">
            <v>Fracc</v>
          </cell>
          <cell r="AB679">
            <v>0</v>
          </cell>
          <cell r="AC679" t="str">
            <v/>
          </cell>
          <cell r="AD679" t="str">
            <v/>
          </cell>
          <cell r="AE679" t="str">
            <v/>
          </cell>
          <cell r="AF679" t="str">
            <v/>
          </cell>
          <cell r="AG679">
            <v>0</v>
          </cell>
          <cell r="AH679" t="str">
            <v>N-EST</v>
          </cell>
          <cell r="AI679">
            <v>0</v>
          </cell>
          <cell r="AJ679" t="str">
            <v/>
          </cell>
          <cell r="AK679" t="str">
            <v/>
          </cell>
          <cell r="AM679">
            <v>0</v>
          </cell>
          <cell r="AN679" t="str">
            <v>UN</v>
          </cell>
          <cell r="AO679" t="str">
            <v>***</v>
          </cell>
          <cell r="AP679" t="str">
            <v>zzzzzz</v>
          </cell>
          <cell r="AQ679" t="b">
            <v>0</v>
          </cell>
          <cell r="AR679" t="b">
            <v>0</v>
          </cell>
          <cell r="AS679">
            <v>1</v>
          </cell>
          <cell r="AT679">
            <v>0</v>
          </cell>
          <cell r="AU679">
            <v>1</v>
          </cell>
          <cell r="AV679">
            <v>0</v>
          </cell>
          <cell r="AW679" t="b">
            <v>0</v>
          </cell>
          <cell r="AX679" t="str">
            <v/>
          </cell>
          <cell r="AY679" t="b">
            <v>0</v>
          </cell>
          <cell r="AZ679" t="b">
            <v>0</v>
          </cell>
          <cell r="BA679">
            <v>0</v>
          </cell>
          <cell r="BB679">
            <v>120</v>
          </cell>
          <cell r="BC679">
            <v>90</v>
          </cell>
          <cell r="BD679" t="str">
            <v>LIB</v>
          </cell>
          <cell r="BE679" t="str">
            <v>LIB</v>
          </cell>
          <cell r="BF679">
            <v>1</v>
          </cell>
          <cell r="BG679">
            <v>0</v>
          </cell>
          <cell r="BH679" t="str">
            <v/>
          </cell>
          <cell r="BI679" t="str">
            <v/>
          </cell>
          <cell r="BJ679" t="str">
            <v/>
          </cell>
          <cell r="BK679" t="str">
            <v/>
          </cell>
          <cell r="BL679">
            <v>140</v>
          </cell>
          <cell r="BM679">
            <v>511</v>
          </cell>
          <cell r="BN679">
            <v>190</v>
          </cell>
          <cell r="BO679">
            <v>1978</v>
          </cell>
          <cell r="BP679">
            <v>0</v>
          </cell>
          <cell r="BQ679">
            <v>2819</v>
          </cell>
        </row>
        <row r="680">
          <cell r="A680" t="str">
            <v>298020060201</v>
          </cell>
          <cell r="B680" t="str">
            <v>F1-PI-01</v>
          </cell>
          <cell r="C680" t="str">
            <v/>
          </cell>
          <cell r="D680" t="str">
            <v>FR Amasijo P.Int F1 #1</v>
          </cell>
          <cell r="E680" t="str">
            <v>F1-PI-01</v>
          </cell>
          <cell r="F680" t="str">
            <v>SC</v>
          </cell>
          <cell r="G680" t="str">
            <v>UN</v>
          </cell>
          <cell r="H680" t="str">
            <v>04</v>
          </cell>
          <cell r="I680" t="b">
            <v>1</v>
          </cell>
          <cell r="J680" t="b">
            <v>1</v>
          </cell>
          <cell r="K680" t="b">
            <v>0</v>
          </cell>
          <cell r="L680" t="str">
            <v>Compra</v>
          </cell>
          <cell r="M680" t="str">
            <v>N</v>
          </cell>
          <cell r="N680" t="b">
            <v>0</v>
          </cell>
          <cell r="O680">
            <v>0</v>
          </cell>
          <cell r="P680" t="b">
            <v>0</v>
          </cell>
          <cell r="Q680" t="str">
            <v>INTERNO</v>
          </cell>
          <cell r="R680">
            <v>0</v>
          </cell>
          <cell r="S680" t="str">
            <v/>
          </cell>
          <cell r="T680">
            <v>0</v>
          </cell>
          <cell r="U680" t="str">
            <v/>
          </cell>
          <cell r="V680">
            <v>0</v>
          </cell>
          <cell r="W680" t="str">
            <v/>
          </cell>
          <cell r="X680">
            <v>0</v>
          </cell>
          <cell r="Y680" t="str">
            <v/>
          </cell>
          <cell r="Z680" t="str">
            <v/>
          </cell>
          <cell r="AA680" t="str">
            <v>Fracc</v>
          </cell>
          <cell r="AB680">
            <v>0</v>
          </cell>
          <cell r="AC680" t="str">
            <v/>
          </cell>
          <cell r="AD680" t="str">
            <v/>
          </cell>
          <cell r="AE680" t="str">
            <v/>
          </cell>
          <cell r="AF680" t="str">
            <v/>
          </cell>
          <cell r="AG680">
            <v>0</v>
          </cell>
          <cell r="AH680" t="str">
            <v>N-EST</v>
          </cell>
          <cell r="AI680">
            <v>0</v>
          </cell>
          <cell r="AJ680" t="str">
            <v/>
          </cell>
          <cell r="AK680" t="str">
            <v/>
          </cell>
          <cell r="AM680">
            <v>0</v>
          </cell>
          <cell r="AN680" t="str">
            <v>UN</v>
          </cell>
          <cell r="AO680" t="str">
            <v>***</v>
          </cell>
          <cell r="AP680" t="str">
            <v>zzzzzz</v>
          </cell>
          <cell r="AQ680" t="b">
            <v>0</v>
          </cell>
          <cell r="AR680" t="b">
            <v>0</v>
          </cell>
          <cell r="AS680">
            <v>1</v>
          </cell>
          <cell r="AT680">
            <v>0</v>
          </cell>
          <cell r="AU680">
            <v>1</v>
          </cell>
          <cell r="AV680">
            <v>0</v>
          </cell>
          <cell r="AW680" t="b">
            <v>0</v>
          </cell>
          <cell r="AX680" t="str">
            <v/>
          </cell>
          <cell r="AY680" t="b">
            <v>0</v>
          </cell>
          <cell r="AZ680" t="b">
            <v>0</v>
          </cell>
          <cell r="BA680">
            <v>0</v>
          </cell>
          <cell r="BB680">
            <v>120</v>
          </cell>
          <cell r="BC680">
            <v>90</v>
          </cell>
          <cell r="BD680" t="str">
            <v>LIB</v>
          </cell>
          <cell r="BE680" t="str">
            <v>LIB</v>
          </cell>
          <cell r="BF680">
            <v>1</v>
          </cell>
          <cell r="BG680">
            <v>0</v>
          </cell>
          <cell r="BH680" t="str">
            <v/>
          </cell>
          <cell r="BI680" t="str">
            <v/>
          </cell>
          <cell r="BJ680" t="str">
            <v/>
          </cell>
          <cell r="BK680" t="str">
            <v/>
          </cell>
          <cell r="BL680">
            <v>140</v>
          </cell>
          <cell r="BM680">
            <v>511</v>
          </cell>
          <cell r="BN680">
            <v>190</v>
          </cell>
          <cell r="BO680">
            <v>1978</v>
          </cell>
          <cell r="BP680">
            <v>0</v>
          </cell>
          <cell r="BQ680">
            <v>2819</v>
          </cell>
        </row>
        <row r="681">
          <cell r="A681" t="str">
            <v>298020060202</v>
          </cell>
          <cell r="B681" t="str">
            <v>F2-PI-01</v>
          </cell>
          <cell r="C681" t="str">
            <v/>
          </cell>
          <cell r="D681" t="str">
            <v>FR Amasijo P.Int F2 #1</v>
          </cell>
          <cell r="E681" t="str">
            <v>F2-PI-01</v>
          </cell>
          <cell r="F681" t="str">
            <v>SC</v>
          </cell>
          <cell r="G681" t="str">
            <v>UN</v>
          </cell>
          <cell r="H681" t="str">
            <v>04</v>
          </cell>
          <cell r="I681" t="b">
            <v>1</v>
          </cell>
          <cell r="J681" t="b">
            <v>1</v>
          </cell>
          <cell r="K681" t="b">
            <v>0</v>
          </cell>
          <cell r="L681" t="str">
            <v>Compra</v>
          </cell>
          <cell r="M681" t="str">
            <v>N</v>
          </cell>
          <cell r="N681" t="b">
            <v>0</v>
          </cell>
          <cell r="O681">
            <v>0</v>
          </cell>
          <cell r="P681" t="b">
            <v>0</v>
          </cell>
          <cell r="Q681" t="str">
            <v>INTERNO</v>
          </cell>
          <cell r="R681">
            <v>0</v>
          </cell>
          <cell r="S681" t="str">
            <v/>
          </cell>
          <cell r="T681">
            <v>0</v>
          </cell>
          <cell r="U681" t="str">
            <v/>
          </cell>
          <cell r="V681">
            <v>0</v>
          </cell>
          <cell r="W681" t="str">
            <v/>
          </cell>
          <cell r="X681">
            <v>0</v>
          </cell>
          <cell r="Y681" t="str">
            <v/>
          </cell>
          <cell r="Z681" t="str">
            <v/>
          </cell>
          <cell r="AA681" t="str">
            <v>Fracc</v>
          </cell>
          <cell r="AB681">
            <v>0</v>
          </cell>
          <cell r="AC681" t="str">
            <v/>
          </cell>
          <cell r="AD681" t="str">
            <v/>
          </cell>
          <cell r="AE681" t="str">
            <v/>
          </cell>
          <cell r="AF681" t="str">
            <v/>
          </cell>
          <cell r="AG681">
            <v>0</v>
          </cell>
          <cell r="AH681" t="str">
            <v>N-EST</v>
          </cell>
          <cell r="AI681">
            <v>0</v>
          </cell>
          <cell r="AJ681" t="str">
            <v/>
          </cell>
          <cell r="AK681" t="str">
            <v/>
          </cell>
          <cell r="AM681">
            <v>0</v>
          </cell>
          <cell r="AN681" t="str">
            <v>UN</v>
          </cell>
          <cell r="AO681" t="str">
            <v>***</v>
          </cell>
          <cell r="AP681" t="str">
            <v>zzzzzz</v>
          </cell>
          <cell r="AQ681" t="b">
            <v>0</v>
          </cell>
          <cell r="AR681" t="b">
            <v>0</v>
          </cell>
          <cell r="AS681">
            <v>1</v>
          </cell>
          <cell r="AT681">
            <v>0</v>
          </cell>
          <cell r="AU681">
            <v>1</v>
          </cell>
          <cell r="AV681">
            <v>0</v>
          </cell>
          <cell r="AW681" t="b">
            <v>0</v>
          </cell>
          <cell r="AX681" t="str">
            <v/>
          </cell>
          <cell r="AY681" t="b">
            <v>0</v>
          </cell>
          <cell r="AZ681" t="b">
            <v>0</v>
          </cell>
          <cell r="BA681">
            <v>0</v>
          </cell>
          <cell r="BB681">
            <v>120</v>
          </cell>
          <cell r="BC681">
            <v>90</v>
          </cell>
          <cell r="BD681" t="str">
            <v>LIB</v>
          </cell>
          <cell r="BE681" t="str">
            <v>LIB</v>
          </cell>
          <cell r="BF681">
            <v>1</v>
          </cell>
          <cell r="BG681">
            <v>0</v>
          </cell>
          <cell r="BH681" t="str">
            <v/>
          </cell>
          <cell r="BI681" t="str">
            <v/>
          </cell>
          <cell r="BJ681" t="str">
            <v/>
          </cell>
          <cell r="BK681" t="str">
            <v/>
          </cell>
          <cell r="BL681">
            <v>140</v>
          </cell>
          <cell r="BM681">
            <v>511</v>
          </cell>
          <cell r="BN681">
            <v>190</v>
          </cell>
          <cell r="BO681">
            <v>1978</v>
          </cell>
          <cell r="BP681">
            <v>0</v>
          </cell>
          <cell r="BQ681">
            <v>2819</v>
          </cell>
        </row>
        <row r="682">
          <cell r="A682" t="str">
            <v>298020060203</v>
          </cell>
          <cell r="B682" t="str">
            <v>F3-PI-01</v>
          </cell>
          <cell r="C682" t="str">
            <v/>
          </cell>
          <cell r="D682" t="str">
            <v>FR Amasijo P.Int F3 #1</v>
          </cell>
          <cell r="E682" t="str">
            <v>F3-PI-01</v>
          </cell>
          <cell r="F682" t="str">
            <v>SC</v>
          </cell>
          <cell r="G682" t="str">
            <v>UN</v>
          </cell>
          <cell r="H682" t="str">
            <v>04</v>
          </cell>
          <cell r="I682" t="b">
            <v>1</v>
          </cell>
          <cell r="J682" t="b">
            <v>1</v>
          </cell>
          <cell r="K682" t="b">
            <v>0</v>
          </cell>
          <cell r="L682" t="str">
            <v>Compra</v>
          </cell>
          <cell r="M682" t="str">
            <v>N</v>
          </cell>
          <cell r="N682" t="b">
            <v>0</v>
          </cell>
          <cell r="O682">
            <v>0</v>
          </cell>
          <cell r="P682" t="b">
            <v>0</v>
          </cell>
          <cell r="Q682" t="str">
            <v>INTERNO</v>
          </cell>
          <cell r="R682">
            <v>0</v>
          </cell>
          <cell r="S682" t="str">
            <v/>
          </cell>
          <cell r="T682">
            <v>0</v>
          </cell>
          <cell r="U682" t="str">
            <v/>
          </cell>
          <cell r="V682">
            <v>0</v>
          </cell>
          <cell r="W682" t="str">
            <v/>
          </cell>
          <cell r="X682">
            <v>0</v>
          </cell>
          <cell r="Y682" t="str">
            <v/>
          </cell>
          <cell r="Z682" t="str">
            <v/>
          </cell>
          <cell r="AA682" t="str">
            <v>Fracc</v>
          </cell>
          <cell r="AB682">
            <v>0</v>
          </cell>
          <cell r="AC682" t="str">
            <v/>
          </cell>
          <cell r="AD682" t="str">
            <v/>
          </cell>
          <cell r="AE682" t="str">
            <v/>
          </cell>
          <cell r="AF682" t="str">
            <v/>
          </cell>
          <cell r="AG682">
            <v>0</v>
          </cell>
          <cell r="AH682" t="str">
            <v>N-EST</v>
          </cell>
          <cell r="AI682">
            <v>0</v>
          </cell>
          <cell r="AJ682" t="str">
            <v/>
          </cell>
          <cell r="AK682" t="str">
            <v/>
          </cell>
          <cell r="AM682">
            <v>0</v>
          </cell>
          <cell r="AN682" t="str">
            <v>UN</v>
          </cell>
          <cell r="AO682" t="str">
            <v>***</v>
          </cell>
          <cell r="AP682" t="str">
            <v>zzzzzz</v>
          </cell>
          <cell r="AQ682" t="b">
            <v>0</v>
          </cell>
          <cell r="AR682" t="b">
            <v>0</v>
          </cell>
          <cell r="AS682">
            <v>1</v>
          </cell>
          <cell r="AT682">
            <v>0</v>
          </cell>
          <cell r="AU682">
            <v>1</v>
          </cell>
          <cell r="AV682">
            <v>0</v>
          </cell>
          <cell r="AW682" t="b">
            <v>0</v>
          </cell>
          <cell r="AX682" t="str">
            <v/>
          </cell>
          <cell r="AY682" t="b">
            <v>0</v>
          </cell>
          <cell r="AZ682" t="b">
            <v>0</v>
          </cell>
          <cell r="BA682">
            <v>0</v>
          </cell>
          <cell r="BB682">
            <v>120</v>
          </cell>
          <cell r="BC682">
            <v>90</v>
          </cell>
          <cell r="BD682" t="str">
            <v>LIB</v>
          </cell>
          <cell r="BE682" t="str">
            <v>LIB</v>
          </cell>
          <cell r="BF682">
            <v>1</v>
          </cell>
          <cell r="BG682">
            <v>0</v>
          </cell>
          <cell r="BH682" t="str">
            <v/>
          </cell>
          <cell r="BI682" t="str">
            <v/>
          </cell>
          <cell r="BJ682" t="str">
            <v/>
          </cell>
          <cell r="BK682" t="str">
            <v/>
          </cell>
          <cell r="BL682">
            <v>140</v>
          </cell>
          <cell r="BM682">
            <v>511</v>
          </cell>
          <cell r="BN682">
            <v>190</v>
          </cell>
          <cell r="BO682">
            <v>1978</v>
          </cell>
          <cell r="BP682">
            <v>0</v>
          </cell>
          <cell r="BQ682">
            <v>2819</v>
          </cell>
        </row>
        <row r="683">
          <cell r="A683" t="str">
            <v>298020060204</v>
          </cell>
          <cell r="B683" t="str">
            <v>F4-PI-01</v>
          </cell>
          <cell r="C683" t="str">
            <v/>
          </cell>
          <cell r="D683" t="str">
            <v>FR Amasijo P.Int F4 #1</v>
          </cell>
          <cell r="E683" t="str">
            <v>F4-PI-01</v>
          </cell>
          <cell r="F683" t="str">
            <v>SC</v>
          </cell>
          <cell r="G683" t="str">
            <v>UN</v>
          </cell>
          <cell r="H683" t="str">
            <v>04</v>
          </cell>
          <cell r="I683" t="b">
            <v>1</v>
          </cell>
          <cell r="J683" t="b">
            <v>1</v>
          </cell>
          <cell r="K683" t="b">
            <v>0</v>
          </cell>
          <cell r="L683" t="str">
            <v>Compra</v>
          </cell>
          <cell r="M683" t="str">
            <v>N</v>
          </cell>
          <cell r="N683" t="b">
            <v>0</v>
          </cell>
          <cell r="O683">
            <v>0</v>
          </cell>
          <cell r="P683" t="b">
            <v>0</v>
          </cell>
          <cell r="Q683" t="str">
            <v>INTERNO</v>
          </cell>
          <cell r="R683">
            <v>0</v>
          </cell>
          <cell r="S683" t="str">
            <v/>
          </cell>
          <cell r="T683">
            <v>0</v>
          </cell>
          <cell r="U683" t="str">
            <v/>
          </cell>
          <cell r="V683">
            <v>0</v>
          </cell>
          <cell r="W683" t="str">
            <v/>
          </cell>
          <cell r="X683">
            <v>0</v>
          </cell>
          <cell r="Y683" t="str">
            <v/>
          </cell>
          <cell r="Z683" t="str">
            <v/>
          </cell>
          <cell r="AA683" t="str">
            <v>Fracc</v>
          </cell>
          <cell r="AB683">
            <v>0</v>
          </cell>
          <cell r="AC683" t="str">
            <v/>
          </cell>
          <cell r="AD683" t="str">
            <v/>
          </cell>
          <cell r="AE683" t="str">
            <v/>
          </cell>
          <cell r="AF683" t="str">
            <v/>
          </cell>
          <cell r="AG683">
            <v>0</v>
          </cell>
          <cell r="AH683" t="str">
            <v>N-EST</v>
          </cell>
          <cell r="AI683">
            <v>0</v>
          </cell>
          <cell r="AJ683" t="str">
            <v/>
          </cell>
          <cell r="AK683" t="str">
            <v/>
          </cell>
          <cell r="AM683">
            <v>0</v>
          </cell>
          <cell r="AN683" t="str">
            <v>UN</v>
          </cell>
          <cell r="AO683" t="str">
            <v>***</v>
          </cell>
          <cell r="AP683" t="str">
            <v>zzzzzz</v>
          </cell>
          <cell r="AQ683" t="b">
            <v>0</v>
          </cell>
          <cell r="AR683" t="b">
            <v>0</v>
          </cell>
          <cell r="AS683">
            <v>1</v>
          </cell>
          <cell r="AT683">
            <v>0</v>
          </cell>
          <cell r="AU683">
            <v>1</v>
          </cell>
          <cell r="AV683">
            <v>0</v>
          </cell>
          <cell r="AW683" t="b">
            <v>0</v>
          </cell>
          <cell r="AX683" t="str">
            <v/>
          </cell>
          <cell r="AY683" t="b">
            <v>0</v>
          </cell>
          <cell r="AZ683" t="b">
            <v>0</v>
          </cell>
          <cell r="BA683">
            <v>0</v>
          </cell>
          <cell r="BB683">
            <v>120</v>
          </cell>
          <cell r="BC683">
            <v>90</v>
          </cell>
          <cell r="BD683" t="str">
            <v>LIB</v>
          </cell>
          <cell r="BE683" t="str">
            <v>LIB</v>
          </cell>
          <cell r="BF683">
            <v>1</v>
          </cell>
          <cell r="BG683">
            <v>0</v>
          </cell>
          <cell r="BH683" t="str">
            <v/>
          </cell>
          <cell r="BI683" t="str">
            <v/>
          </cell>
          <cell r="BJ683" t="str">
            <v/>
          </cell>
          <cell r="BK683" t="str">
            <v/>
          </cell>
          <cell r="BL683">
            <v>140</v>
          </cell>
          <cell r="BM683">
            <v>511</v>
          </cell>
          <cell r="BN683">
            <v>190</v>
          </cell>
          <cell r="BO683">
            <v>1978</v>
          </cell>
          <cell r="BP683">
            <v>0</v>
          </cell>
          <cell r="BQ683">
            <v>2819</v>
          </cell>
        </row>
        <row r="684">
          <cell r="A684" t="str">
            <v>298020060205</v>
          </cell>
          <cell r="B684" t="str">
            <v>F5-PI-01</v>
          </cell>
          <cell r="C684" t="str">
            <v/>
          </cell>
          <cell r="D684" t="str">
            <v>FR Amasijo P.Int F5 #1</v>
          </cell>
          <cell r="E684" t="str">
            <v>F5-PI-01</v>
          </cell>
          <cell r="F684" t="str">
            <v>SC</v>
          </cell>
          <cell r="G684" t="str">
            <v>UN</v>
          </cell>
          <cell r="H684" t="str">
            <v>04</v>
          </cell>
          <cell r="I684" t="b">
            <v>1</v>
          </cell>
          <cell r="J684" t="b">
            <v>1</v>
          </cell>
          <cell r="K684" t="b">
            <v>0</v>
          </cell>
          <cell r="L684" t="str">
            <v>Compra</v>
          </cell>
          <cell r="M684" t="str">
            <v>N</v>
          </cell>
          <cell r="N684" t="b">
            <v>0</v>
          </cell>
          <cell r="O684">
            <v>0</v>
          </cell>
          <cell r="P684" t="b">
            <v>0</v>
          </cell>
          <cell r="Q684" t="str">
            <v>INTERNO</v>
          </cell>
          <cell r="R684">
            <v>0</v>
          </cell>
          <cell r="S684" t="str">
            <v/>
          </cell>
          <cell r="T684">
            <v>0</v>
          </cell>
          <cell r="U684" t="str">
            <v/>
          </cell>
          <cell r="V684">
            <v>0</v>
          </cell>
          <cell r="W684" t="str">
            <v/>
          </cell>
          <cell r="X684">
            <v>0</v>
          </cell>
          <cell r="Y684" t="str">
            <v/>
          </cell>
          <cell r="Z684" t="str">
            <v/>
          </cell>
          <cell r="AA684" t="str">
            <v>Fracc</v>
          </cell>
          <cell r="AB684">
            <v>0</v>
          </cell>
          <cell r="AC684" t="str">
            <v/>
          </cell>
          <cell r="AD684" t="str">
            <v/>
          </cell>
          <cell r="AE684" t="str">
            <v/>
          </cell>
          <cell r="AF684" t="str">
            <v/>
          </cell>
          <cell r="AG684">
            <v>0</v>
          </cell>
          <cell r="AH684" t="str">
            <v>N-EST</v>
          </cell>
          <cell r="AI684">
            <v>0</v>
          </cell>
          <cell r="AJ684" t="str">
            <v/>
          </cell>
          <cell r="AK684" t="str">
            <v/>
          </cell>
          <cell r="AM684">
            <v>0</v>
          </cell>
          <cell r="AN684" t="str">
            <v>UN</v>
          </cell>
          <cell r="AO684" t="str">
            <v>***</v>
          </cell>
          <cell r="AP684" t="str">
            <v>zzzzzz</v>
          </cell>
          <cell r="AQ684" t="b">
            <v>0</v>
          </cell>
          <cell r="AR684" t="b">
            <v>0</v>
          </cell>
          <cell r="AS684">
            <v>1</v>
          </cell>
          <cell r="AT684">
            <v>0</v>
          </cell>
          <cell r="AU684">
            <v>1</v>
          </cell>
          <cell r="AV684">
            <v>0</v>
          </cell>
          <cell r="AW684" t="b">
            <v>0</v>
          </cell>
          <cell r="AX684" t="str">
            <v/>
          </cell>
          <cell r="AY684" t="b">
            <v>0</v>
          </cell>
          <cell r="AZ684" t="b">
            <v>0</v>
          </cell>
          <cell r="BA684">
            <v>0</v>
          </cell>
          <cell r="BB684">
            <v>120</v>
          </cell>
          <cell r="BC684">
            <v>90</v>
          </cell>
          <cell r="BD684" t="str">
            <v>LIB</v>
          </cell>
          <cell r="BE684" t="str">
            <v>LIB</v>
          </cell>
          <cell r="BF684">
            <v>1</v>
          </cell>
          <cell r="BG684">
            <v>0</v>
          </cell>
          <cell r="BH684" t="str">
            <v/>
          </cell>
          <cell r="BI684" t="str">
            <v/>
          </cell>
          <cell r="BJ684" t="str">
            <v/>
          </cell>
          <cell r="BK684" t="str">
            <v/>
          </cell>
          <cell r="BL684">
            <v>140</v>
          </cell>
          <cell r="BM684">
            <v>511</v>
          </cell>
          <cell r="BN684">
            <v>190</v>
          </cell>
          <cell r="BO684">
            <v>1978</v>
          </cell>
          <cell r="BP684">
            <v>0</v>
          </cell>
          <cell r="BQ684">
            <v>2819</v>
          </cell>
        </row>
        <row r="685">
          <cell r="A685" t="str">
            <v>299000000004</v>
          </cell>
          <cell r="B685" t="str">
            <v/>
          </cell>
          <cell r="C685" t="str">
            <v/>
          </cell>
          <cell r="D685" t="str">
            <v>Carne Pollo en Hebras</v>
          </cell>
          <cell r="E685" t="str">
            <v/>
          </cell>
          <cell r="F685" t="str">
            <v>SC</v>
          </cell>
          <cell r="G685" t="str">
            <v>KGS</v>
          </cell>
          <cell r="H685" t="str">
            <v>019</v>
          </cell>
          <cell r="I685" t="b">
            <v>1</v>
          </cell>
          <cell r="J685" t="b">
            <v>1</v>
          </cell>
          <cell r="K685" t="b">
            <v>0</v>
          </cell>
          <cell r="L685" t="str">
            <v>CompraVenta</v>
          </cell>
          <cell r="M685" t="str">
            <v>N</v>
          </cell>
          <cell r="N685" t="b">
            <v>1</v>
          </cell>
          <cell r="O685">
            <v>0.01</v>
          </cell>
          <cell r="P685" t="b">
            <v>0</v>
          </cell>
          <cell r="Q685" t="str">
            <v>INTERNO</v>
          </cell>
          <cell r="R685">
            <v>0</v>
          </cell>
          <cell r="S685" t="str">
            <v/>
          </cell>
          <cell r="T685">
            <v>0</v>
          </cell>
          <cell r="U685" t="str">
            <v/>
          </cell>
          <cell r="V685">
            <v>0</v>
          </cell>
          <cell r="W685" t="str">
            <v/>
          </cell>
          <cell r="X685">
            <v>0</v>
          </cell>
          <cell r="Y685" t="str">
            <v/>
          </cell>
          <cell r="Z685" t="str">
            <v/>
          </cell>
          <cell r="AA685" t="str">
            <v>Semiel</v>
          </cell>
          <cell r="AB685">
            <v>0</v>
          </cell>
          <cell r="AC685" t="str">
            <v/>
          </cell>
          <cell r="AD685" t="str">
            <v/>
          </cell>
          <cell r="AE685" t="str">
            <v/>
          </cell>
          <cell r="AF685" t="str">
            <v/>
          </cell>
          <cell r="AG685">
            <v>0</v>
          </cell>
          <cell r="AH685" t="str">
            <v>N-EST</v>
          </cell>
          <cell r="AI685">
            <v>0</v>
          </cell>
          <cell r="AJ685" t="str">
            <v/>
          </cell>
          <cell r="AK685" t="str">
            <v/>
          </cell>
          <cell r="AM685">
            <v>0</v>
          </cell>
          <cell r="AN685" t="str">
            <v>KGS</v>
          </cell>
          <cell r="AO685" t="str">
            <v>***</v>
          </cell>
          <cell r="AP685" t="str">
            <v>zzzzzz</v>
          </cell>
          <cell r="AQ685" t="b">
            <v>0</v>
          </cell>
          <cell r="AR685" t="b">
            <v>0</v>
          </cell>
          <cell r="AS685">
            <v>1</v>
          </cell>
          <cell r="AT685">
            <v>0</v>
          </cell>
          <cell r="AU685">
            <v>1</v>
          </cell>
          <cell r="AV685">
            <v>0.01</v>
          </cell>
          <cell r="AW685" t="b">
            <v>0</v>
          </cell>
          <cell r="AX685" t="str">
            <v/>
          </cell>
          <cell r="AY685" t="b">
            <v>0</v>
          </cell>
          <cell r="AZ685" t="b">
            <v>0</v>
          </cell>
          <cell r="BA685">
            <v>0</v>
          </cell>
          <cell r="BB685">
            <v>120</v>
          </cell>
          <cell r="BC685">
            <v>90</v>
          </cell>
          <cell r="BD685" t="str">
            <v>LIB</v>
          </cell>
          <cell r="BE685" t="str">
            <v>LIB</v>
          </cell>
          <cell r="BF685">
            <v>1</v>
          </cell>
          <cell r="BG685">
            <v>0</v>
          </cell>
          <cell r="BH685" t="str">
            <v/>
          </cell>
          <cell r="BI685" t="str">
            <v/>
          </cell>
          <cell r="BJ685" t="str">
            <v/>
          </cell>
          <cell r="BK685" t="str">
            <v/>
          </cell>
          <cell r="BL685">
            <v>140</v>
          </cell>
          <cell r="BM685">
            <v>511</v>
          </cell>
          <cell r="BN685">
            <v>190</v>
          </cell>
          <cell r="BO685">
            <v>1978</v>
          </cell>
          <cell r="BP685">
            <v>0</v>
          </cell>
          <cell r="BQ685">
            <v>2819</v>
          </cell>
        </row>
        <row r="686">
          <cell r="A686" t="str">
            <v>299000000005</v>
          </cell>
          <cell r="B686" t="str">
            <v/>
          </cell>
          <cell r="C686" t="str">
            <v/>
          </cell>
          <cell r="D686" t="str">
            <v>Carne Vacuna Cocida 10 mm</v>
          </cell>
          <cell r="E686" t="str">
            <v/>
          </cell>
          <cell r="F686" t="str">
            <v>SC</v>
          </cell>
          <cell r="G686" t="str">
            <v>KGS</v>
          </cell>
          <cell r="H686" t="str">
            <v>019</v>
          </cell>
          <cell r="I686" t="b">
            <v>1</v>
          </cell>
          <cell r="J686" t="b">
            <v>1</v>
          </cell>
          <cell r="K686" t="b">
            <v>0</v>
          </cell>
          <cell r="L686" t="str">
            <v>CompraVenta</v>
          </cell>
          <cell r="M686" t="str">
            <v>N</v>
          </cell>
          <cell r="N686" t="b">
            <v>1</v>
          </cell>
          <cell r="O686">
            <v>0.01</v>
          </cell>
          <cell r="P686" t="b">
            <v>0</v>
          </cell>
          <cell r="Q686" t="str">
            <v>INTERNO</v>
          </cell>
          <cell r="R686">
            <v>0</v>
          </cell>
          <cell r="S686" t="str">
            <v/>
          </cell>
          <cell r="T686">
            <v>0</v>
          </cell>
          <cell r="U686" t="str">
            <v/>
          </cell>
          <cell r="V686">
            <v>0</v>
          </cell>
          <cell r="W686" t="str">
            <v/>
          </cell>
          <cell r="X686">
            <v>0</v>
          </cell>
          <cell r="Y686" t="str">
            <v/>
          </cell>
          <cell r="Z686" t="str">
            <v/>
          </cell>
          <cell r="AA686" t="str">
            <v>Semiel</v>
          </cell>
          <cell r="AB686">
            <v>0</v>
          </cell>
          <cell r="AC686" t="str">
            <v/>
          </cell>
          <cell r="AD686" t="str">
            <v/>
          </cell>
          <cell r="AE686" t="str">
            <v/>
          </cell>
          <cell r="AF686" t="str">
            <v/>
          </cell>
          <cell r="AG686">
            <v>0</v>
          </cell>
          <cell r="AH686" t="str">
            <v>N-EST</v>
          </cell>
          <cell r="AI686">
            <v>0</v>
          </cell>
          <cell r="AJ686" t="str">
            <v/>
          </cell>
          <cell r="AK686" t="str">
            <v/>
          </cell>
          <cell r="AM686">
            <v>0</v>
          </cell>
          <cell r="AN686" t="str">
            <v>KGS</v>
          </cell>
          <cell r="AO686" t="str">
            <v>***</v>
          </cell>
          <cell r="AP686" t="str">
            <v>zzzzzz</v>
          </cell>
          <cell r="AQ686" t="b">
            <v>0</v>
          </cell>
          <cell r="AR686" t="b">
            <v>1</v>
          </cell>
          <cell r="AS686">
            <v>1</v>
          </cell>
          <cell r="AT686">
            <v>0</v>
          </cell>
          <cell r="AU686">
            <v>1</v>
          </cell>
          <cell r="AV686">
            <v>0</v>
          </cell>
          <cell r="AW686" t="b">
            <v>0</v>
          </cell>
          <cell r="AX686" t="str">
            <v/>
          </cell>
          <cell r="AY686" t="b">
            <v>0</v>
          </cell>
          <cell r="AZ686" t="b">
            <v>0</v>
          </cell>
          <cell r="BA686">
            <v>0</v>
          </cell>
          <cell r="BB686">
            <v>120</v>
          </cell>
          <cell r="BC686">
            <v>90</v>
          </cell>
          <cell r="BD686" t="str">
            <v>LIB</v>
          </cell>
          <cell r="BE686" t="str">
            <v>LIB</v>
          </cell>
          <cell r="BF686">
            <v>1</v>
          </cell>
          <cell r="BG686">
            <v>0</v>
          </cell>
          <cell r="BH686" t="str">
            <v/>
          </cell>
          <cell r="BI686" t="str">
            <v/>
          </cell>
          <cell r="BJ686" t="str">
            <v/>
          </cell>
          <cell r="BK686" t="str">
            <v/>
          </cell>
          <cell r="BL686">
            <v>140</v>
          </cell>
          <cell r="BM686">
            <v>511</v>
          </cell>
          <cell r="BN686">
            <v>190</v>
          </cell>
          <cell r="BO686">
            <v>1978</v>
          </cell>
          <cell r="BP686">
            <v>0</v>
          </cell>
          <cell r="BQ686">
            <v>2819</v>
          </cell>
        </row>
        <row r="687">
          <cell r="A687" t="str">
            <v>299000000200</v>
          </cell>
          <cell r="B687" t="str">
            <v/>
          </cell>
          <cell r="C687" t="str">
            <v/>
          </cell>
          <cell r="D687" t="str">
            <v>SE BATTER HIDRATADO</v>
          </cell>
          <cell r="E687" t="str">
            <v/>
          </cell>
          <cell r="F687" t="str">
            <v>SC</v>
          </cell>
          <cell r="G687" t="str">
            <v>01</v>
          </cell>
          <cell r="H687" t="str">
            <v>04</v>
          </cell>
          <cell r="I687" t="b">
            <v>1</v>
          </cell>
          <cell r="J687" t="b">
            <v>0</v>
          </cell>
          <cell r="K687" t="b">
            <v>0</v>
          </cell>
          <cell r="L687" t="str">
            <v>CompraVenta</v>
          </cell>
          <cell r="M687" t="str">
            <v>N</v>
          </cell>
          <cell r="N687" t="b">
            <v>1</v>
          </cell>
          <cell r="O687">
            <v>0.01</v>
          </cell>
          <cell r="P687" t="b">
            <v>0</v>
          </cell>
          <cell r="Q687" t="str">
            <v>INTERNO</v>
          </cell>
          <cell r="R687">
            <v>0</v>
          </cell>
          <cell r="S687" t="str">
            <v/>
          </cell>
          <cell r="T687">
            <v>0</v>
          </cell>
          <cell r="U687" t="str">
            <v/>
          </cell>
          <cell r="V687">
            <v>0</v>
          </cell>
          <cell r="W687" t="str">
            <v/>
          </cell>
          <cell r="X687">
            <v>0</v>
          </cell>
          <cell r="Y687" t="str">
            <v/>
          </cell>
          <cell r="Z687" t="str">
            <v/>
          </cell>
          <cell r="AA687" t="str">
            <v>Semiel</v>
          </cell>
          <cell r="AB687">
            <v>0</v>
          </cell>
          <cell r="AC687" t="str">
            <v/>
          </cell>
          <cell r="AD687" t="str">
            <v/>
          </cell>
          <cell r="AE687" t="str">
            <v/>
          </cell>
          <cell r="AF687" t="str">
            <v/>
          </cell>
          <cell r="AG687">
            <v>0</v>
          </cell>
          <cell r="AH687" t="str">
            <v>N-EST</v>
          </cell>
          <cell r="AI687">
            <v>0</v>
          </cell>
          <cell r="AJ687" t="str">
            <v/>
          </cell>
          <cell r="AK687" t="str">
            <v/>
          </cell>
          <cell r="AM687">
            <v>0</v>
          </cell>
          <cell r="AN687" t="str">
            <v/>
          </cell>
          <cell r="AO687" t="str">
            <v>***</v>
          </cell>
          <cell r="AP687" t="str">
            <v>zzzzzz</v>
          </cell>
          <cell r="AQ687" t="b">
            <v>0</v>
          </cell>
          <cell r="AR687" t="b">
            <v>0</v>
          </cell>
          <cell r="AS687">
            <v>0</v>
          </cell>
          <cell r="AT687">
            <v>0</v>
          </cell>
          <cell r="AU687">
            <v>1</v>
          </cell>
          <cell r="AV687">
            <v>0.01</v>
          </cell>
          <cell r="AW687" t="b">
            <v>0</v>
          </cell>
          <cell r="AX687" t="str">
            <v/>
          </cell>
          <cell r="AY687" t="b">
            <v>0</v>
          </cell>
          <cell r="AZ687" t="b">
            <v>0</v>
          </cell>
          <cell r="BA687">
            <v>0</v>
          </cell>
          <cell r="BB687">
            <v>0</v>
          </cell>
          <cell r="BC687">
            <v>0</v>
          </cell>
          <cell r="BD687" t="str">
            <v>LIB</v>
          </cell>
          <cell r="BE687" t="str">
            <v>LIB</v>
          </cell>
          <cell r="BF687">
            <v>1</v>
          </cell>
          <cell r="BG687">
            <v>0</v>
          </cell>
          <cell r="BH687" t="str">
            <v/>
          </cell>
          <cell r="BI687" t="str">
            <v/>
          </cell>
          <cell r="BJ687" t="str">
            <v/>
          </cell>
          <cell r="BK687" t="str">
            <v/>
          </cell>
          <cell r="BL687">
            <v>140</v>
          </cell>
          <cell r="BM687">
            <v>511</v>
          </cell>
          <cell r="BN687">
            <v>190</v>
          </cell>
          <cell r="BO687">
            <v>1978</v>
          </cell>
          <cell r="BP687">
            <v>0</v>
          </cell>
          <cell r="BQ687">
            <v>2819</v>
          </cell>
        </row>
        <row r="688">
          <cell r="A688" t="str">
            <v>299000000500</v>
          </cell>
          <cell r="B688" t="str">
            <v/>
          </cell>
          <cell r="C688" t="str">
            <v/>
          </cell>
          <cell r="D688" t="str">
            <v>SE BATTER 07</v>
          </cell>
          <cell r="E688" t="str">
            <v>SEMIELABORADO BA 07</v>
          </cell>
          <cell r="F688" t="str">
            <v>AR</v>
          </cell>
          <cell r="G688" t="str">
            <v>01</v>
          </cell>
          <cell r="H688" t="str">
            <v>04</v>
          </cell>
          <cell r="I688" t="b">
            <v>1</v>
          </cell>
          <cell r="J688" t="b">
            <v>0</v>
          </cell>
          <cell r="K688" t="b">
            <v>0</v>
          </cell>
          <cell r="L688" t="str">
            <v>CompraVenta</v>
          </cell>
          <cell r="M688" t="str">
            <v>N</v>
          </cell>
          <cell r="N688" t="b">
            <v>1</v>
          </cell>
          <cell r="O688">
            <v>0.01</v>
          </cell>
          <cell r="P688" t="b">
            <v>0</v>
          </cell>
          <cell r="Q688" t="str">
            <v>INTERNO</v>
          </cell>
          <cell r="R688">
            <v>0</v>
          </cell>
          <cell r="S688" t="str">
            <v/>
          </cell>
          <cell r="T688">
            <v>0</v>
          </cell>
          <cell r="U688" t="str">
            <v/>
          </cell>
          <cell r="V688">
            <v>0</v>
          </cell>
          <cell r="W688" t="str">
            <v/>
          </cell>
          <cell r="X688">
            <v>0</v>
          </cell>
          <cell r="Y688" t="str">
            <v/>
          </cell>
          <cell r="Z688" t="str">
            <v/>
          </cell>
          <cell r="AA688" t="str">
            <v>Fracci</v>
          </cell>
          <cell r="AB688">
            <v>0</v>
          </cell>
          <cell r="AC688" t="str">
            <v/>
          </cell>
          <cell r="AD688" t="str">
            <v/>
          </cell>
          <cell r="AE688" t="str">
            <v/>
          </cell>
          <cell r="AF688" t="str">
            <v/>
          </cell>
          <cell r="AG688">
            <v>0</v>
          </cell>
          <cell r="AH688" t="str">
            <v>N-EST</v>
          </cell>
          <cell r="AI688">
            <v>0</v>
          </cell>
          <cell r="AJ688" t="str">
            <v/>
          </cell>
          <cell r="AK688" t="str">
            <v/>
          </cell>
          <cell r="AM688">
            <v>0</v>
          </cell>
          <cell r="AN688" t="str">
            <v/>
          </cell>
          <cell r="AO688" t="str">
            <v>***</v>
          </cell>
          <cell r="AP688" t="str">
            <v>zzzzzz</v>
          </cell>
          <cell r="AQ688" t="b">
            <v>0</v>
          </cell>
          <cell r="AR688" t="b">
            <v>0</v>
          </cell>
          <cell r="AS688">
            <v>0</v>
          </cell>
          <cell r="AT688">
            <v>0</v>
          </cell>
          <cell r="AU688">
            <v>1</v>
          </cell>
          <cell r="AV688">
            <v>0.01</v>
          </cell>
          <cell r="AW688" t="b">
            <v>0</v>
          </cell>
          <cell r="AX688" t="str">
            <v/>
          </cell>
          <cell r="AY688" t="b">
            <v>0</v>
          </cell>
          <cell r="AZ688" t="b">
            <v>0</v>
          </cell>
          <cell r="BA688">
            <v>0</v>
          </cell>
          <cell r="BB688">
            <v>0</v>
          </cell>
          <cell r="BC688">
            <v>0</v>
          </cell>
          <cell r="BD688" t="str">
            <v>LIB</v>
          </cell>
          <cell r="BE688" t="str">
            <v>LIB</v>
          </cell>
          <cell r="BF688">
            <v>1</v>
          </cell>
          <cell r="BG688">
            <v>0</v>
          </cell>
          <cell r="BH688" t="str">
            <v/>
          </cell>
          <cell r="BI688" t="str">
            <v/>
          </cell>
          <cell r="BJ688" t="str">
            <v/>
          </cell>
          <cell r="BK688" t="str">
            <v/>
          </cell>
          <cell r="BL688">
            <v>140</v>
          </cell>
          <cell r="BM688">
            <v>511</v>
          </cell>
          <cell r="BN688">
            <v>190</v>
          </cell>
          <cell r="BO688">
            <v>1978</v>
          </cell>
          <cell r="BP688">
            <v>0</v>
          </cell>
          <cell r="BQ688">
            <v>2819</v>
          </cell>
        </row>
        <row r="689">
          <cell r="A689" t="str">
            <v>299000000600</v>
          </cell>
          <cell r="B689" t="str">
            <v/>
          </cell>
          <cell r="C689" t="str">
            <v/>
          </cell>
          <cell r="D689" t="str">
            <v>SE BATTER 06</v>
          </cell>
          <cell r="E689" t="str">
            <v>SEMIELABORADO BA 06</v>
          </cell>
          <cell r="F689" t="str">
            <v>SC</v>
          </cell>
          <cell r="G689" t="str">
            <v>01</v>
          </cell>
          <cell r="H689" t="str">
            <v>04</v>
          </cell>
          <cell r="I689" t="b">
            <v>1</v>
          </cell>
          <cell r="J689" t="b">
            <v>0</v>
          </cell>
          <cell r="K689" t="b">
            <v>0</v>
          </cell>
          <cell r="L689" t="str">
            <v>CompraVenta</v>
          </cell>
          <cell r="M689" t="str">
            <v>N</v>
          </cell>
          <cell r="N689" t="b">
            <v>1</v>
          </cell>
          <cell r="O689">
            <v>0.01</v>
          </cell>
          <cell r="P689" t="b">
            <v>0</v>
          </cell>
          <cell r="Q689" t="str">
            <v>INTERNO</v>
          </cell>
          <cell r="R689">
            <v>0</v>
          </cell>
          <cell r="S689" t="str">
            <v/>
          </cell>
          <cell r="T689">
            <v>0</v>
          </cell>
          <cell r="U689" t="str">
            <v/>
          </cell>
          <cell r="V689">
            <v>0</v>
          </cell>
          <cell r="W689" t="str">
            <v/>
          </cell>
          <cell r="X689">
            <v>0</v>
          </cell>
          <cell r="Y689" t="str">
            <v/>
          </cell>
          <cell r="Z689" t="str">
            <v/>
          </cell>
          <cell r="AA689" t="str">
            <v>Semiel</v>
          </cell>
          <cell r="AB689">
            <v>0</v>
          </cell>
          <cell r="AC689" t="str">
            <v/>
          </cell>
          <cell r="AD689" t="str">
            <v/>
          </cell>
          <cell r="AE689" t="str">
            <v/>
          </cell>
          <cell r="AF689" t="str">
            <v/>
          </cell>
          <cell r="AG689">
            <v>0</v>
          </cell>
          <cell r="AH689" t="str">
            <v>N-EST</v>
          </cell>
          <cell r="AI689">
            <v>0</v>
          </cell>
          <cell r="AJ689" t="str">
            <v/>
          </cell>
          <cell r="AK689" t="str">
            <v/>
          </cell>
          <cell r="AM689">
            <v>0</v>
          </cell>
          <cell r="AN689" t="str">
            <v/>
          </cell>
          <cell r="AO689" t="str">
            <v>***</v>
          </cell>
          <cell r="AP689" t="str">
            <v>zzzzzz</v>
          </cell>
          <cell r="AQ689" t="b">
            <v>0</v>
          </cell>
          <cell r="AR689" t="b">
            <v>1</v>
          </cell>
          <cell r="AS689">
            <v>0</v>
          </cell>
          <cell r="AT689">
            <v>0</v>
          </cell>
          <cell r="AU689">
            <v>1</v>
          </cell>
          <cell r="AV689">
            <v>0.01</v>
          </cell>
          <cell r="AW689" t="b">
            <v>0</v>
          </cell>
          <cell r="AX689" t="str">
            <v/>
          </cell>
          <cell r="AY689" t="b">
            <v>0</v>
          </cell>
          <cell r="AZ689" t="b">
            <v>0</v>
          </cell>
          <cell r="BA689">
            <v>0</v>
          </cell>
          <cell r="BB689">
            <v>0</v>
          </cell>
          <cell r="BC689">
            <v>0</v>
          </cell>
          <cell r="BD689" t="str">
            <v>LIB</v>
          </cell>
          <cell r="BE689" t="str">
            <v>LIB</v>
          </cell>
          <cell r="BF689">
            <v>1</v>
          </cell>
          <cell r="BG689">
            <v>0</v>
          </cell>
          <cell r="BH689" t="str">
            <v/>
          </cell>
          <cell r="BI689" t="str">
            <v/>
          </cell>
          <cell r="BJ689" t="str">
            <v/>
          </cell>
          <cell r="BK689" t="str">
            <v/>
          </cell>
          <cell r="BL689">
            <v>140</v>
          </cell>
          <cell r="BM689">
            <v>511</v>
          </cell>
          <cell r="BN689">
            <v>190</v>
          </cell>
          <cell r="BO689">
            <v>1978</v>
          </cell>
          <cell r="BP689">
            <v>0</v>
          </cell>
          <cell r="BQ689">
            <v>2819</v>
          </cell>
        </row>
        <row r="690">
          <cell r="A690" t="str">
            <v>299000000900</v>
          </cell>
          <cell r="B690" t="str">
            <v/>
          </cell>
          <cell r="C690" t="str">
            <v/>
          </cell>
          <cell r="D690" t="str">
            <v>SE BATTER 10</v>
          </cell>
          <cell r="E690" t="str">
            <v>SEMIELABORADO BA 10</v>
          </cell>
          <cell r="F690" t="str">
            <v>SC</v>
          </cell>
          <cell r="G690" t="str">
            <v>01</v>
          </cell>
          <cell r="H690" t="str">
            <v>04</v>
          </cell>
          <cell r="I690" t="b">
            <v>1</v>
          </cell>
          <cell r="J690" t="b">
            <v>0</v>
          </cell>
          <cell r="K690" t="b">
            <v>0</v>
          </cell>
          <cell r="L690" t="str">
            <v>CompraVenta</v>
          </cell>
          <cell r="M690" t="str">
            <v>N</v>
          </cell>
          <cell r="N690" t="b">
            <v>1</v>
          </cell>
          <cell r="O690">
            <v>0.01</v>
          </cell>
          <cell r="P690" t="b">
            <v>0</v>
          </cell>
          <cell r="Q690" t="str">
            <v>INTERNO</v>
          </cell>
          <cell r="R690">
            <v>0</v>
          </cell>
          <cell r="S690" t="str">
            <v/>
          </cell>
          <cell r="T690">
            <v>0</v>
          </cell>
          <cell r="U690" t="str">
            <v/>
          </cell>
          <cell r="V690">
            <v>0</v>
          </cell>
          <cell r="W690" t="str">
            <v/>
          </cell>
          <cell r="X690">
            <v>0</v>
          </cell>
          <cell r="Y690" t="str">
            <v/>
          </cell>
          <cell r="Z690" t="str">
            <v/>
          </cell>
          <cell r="AA690" t="str">
            <v>Semiel</v>
          </cell>
          <cell r="AB690">
            <v>0</v>
          </cell>
          <cell r="AC690" t="str">
            <v/>
          </cell>
          <cell r="AD690" t="str">
            <v/>
          </cell>
          <cell r="AE690" t="str">
            <v/>
          </cell>
          <cell r="AF690" t="str">
            <v/>
          </cell>
          <cell r="AG690">
            <v>0</v>
          </cell>
          <cell r="AH690" t="str">
            <v>N-EST</v>
          </cell>
          <cell r="AI690">
            <v>0</v>
          </cell>
          <cell r="AJ690" t="str">
            <v/>
          </cell>
          <cell r="AK690" t="str">
            <v/>
          </cell>
          <cell r="AM690">
            <v>0</v>
          </cell>
          <cell r="AN690" t="str">
            <v/>
          </cell>
          <cell r="AO690" t="str">
            <v>***</v>
          </cell>
          <cell r="AP690" t="str">
            <v>zzzzzz</v>
          </cell>
          <cell r="AQ690" t="b">
            <v>0</v>
          </cell>
          <cell r="AR690" t="b">
            <v>0</v>
          </cell>
          <cell r="AS690">
            <v>0</v>
          </cell>
          <cell r="AT690">
            <v>0</v>
          </cell>
          <cell r="AU690">
            <v>1</v>
          </cell>
          <cell r="AV690">
            <v>0.01</v>
          </cell>
          <cell r="AW690" t="b">
            <v>0</v>
          </cell>
          <cell r="AX690" t="str">
            <v/>
          </cell>
          <cell r="AY690" t="b">
            <v>0</v>
          </cell>
          <cell r="AZ690" t="b">
            <v>0</v>
          </cell>
          <cell r="BA690">
            <v>0</v>
          </cell>
          <cell r="BB690">
            <v>0</v>
          </cell>
          <cell r="BC690">
            <v>0</v>
          </cell>
          <cell r="BD690" t="str">
            <v>LIB</v>
          </cell>
          <cell r="BE690" t="str">
            <v>LIB</v>
          </cell>
          <cell r="BF690">
            <v>1</v>
          </cell>
          <cell r="BG690">
            <v>0</v>
          </cell>
          <cell r="BH690" t="str">
            <v/>
          </cell>
          <cell r="BI690" t="str">
            <v/>
          </cell>
          <cell r="BJ690" t="str">
            <v/>
          </cell>
          <cell r="BK690" t="str">
            <v/>
          </cell>
          <cell r="BL690">
            <v>140</v>
          </cell>
          <cell r="BM690">
            <v>511</v>
          </cell>
          <cell r="BN690">
            <v>190</v>
          </cell>
          <cell r="BO690">
            <v>1978</v>
          </cell>
          <cell r="BP690">
            <v>0</v>
          </cell>
          <cell r="BQ690">
            <v>2819</v>
          </cell>
        </row>
        <row r="691">
          <cell r="A691" t="str">
            <v>299000002020</v>
          </cell>
          <cell r="B691" t="str">
            <v/>
          </cell>
          <cell r="C691" t="str">
            <v/>
          </cell>
          <cell r="D691" t="str">
            <v>Batter Hidratado #7</v>
          </cell>
          <cell r="E691" t="str">
            <v/>
          </cell>
          <cell r="F691" t="str">
            <v>SC</v>
          </cell>
          <cell r="G691" t="str">
            <v>01</v>
          </cell>
          <cell r="H691" t="str">
            <v>04</v>
          </cell>
          <cell r="I691" t="b">
            <v>1</v>
          </cell>
          <cell r="J691" t="b">
            <v>0</v>
          </cell>
          <cell r="K691" t="b">
            <v>0</v>
          </cell>
          <cell r="L691" t="str">
            <v>CompraVenta</v>
          </cell>
          <cell r="M691" t="str">
            <v>N</v>
          </cell>
          <cell r="N691" t="b">
            <v>1</v>
          </cell>
          <cell r="O691">
            <v>0.01</v>
          </cell>
          <cell r="P691" t="b">
            <v>0</v>
          </cell>
          <cell r="Q691" t="str">
            <v>INTERNO</v>
          </cell>
          <cell r="R691">
            <v>0</v>
          </cell>
          <cell r="S691" t="str">
            <v/>
          </cell>
          <cell r="T691">
            <v>0</v>
          </cell>
          <cell r="U691" t="str">
            <v/>
          </cell>
          <cell r="V691">
            <v>0</v>
          </cell>
          <cell r="W691" t="str">
            <v/>
          </cell>
          <cell r="X691">
            <v>0</v>
          </cell>
          <cell r="Y691" t="str">
            <v/>
          </cell>
          <cell r="Z691" t="str">
            <v/>
          </cell>
          <cell r="AA691" t="str">
            <v>Semiel</v>
          </cell>
          <cell r="AB691">
            <v>0</v>
          </cell>
          <cell r="AC691" t="str">
            <v/>
          </cell>
          <cell r="AD691" t="str">
            <v/>
          </cell>
          <cell r="AE691" t="str">
            <v/>
          </cell>
          <cell r="AF691" t="str">
            <v/>
          </cell>
          <cell r="AG691">
            <v>0</v>
          </cell>
          <cell r="AH691" t="str">
            <v>N-EST</v>
          </cell>
          <cell r="AI691">
            <v>0</v>
          </cell>
          <cell r="AJ691" t="str">
            <v/>
          </cell>
          <cell r="AK691" t="str">
            <v/>
          </cell>
          <cell r="AM691">
            <v>0</v>
          </cell>
          <cell r="AN691" t="str">
            <v/>
          </cell>
          <cell r="AO691" t="str">
            <v>***</v>
          </cell>
          <cell r="AP691" t="str">
            <v>zzzzzz</v>
          </cell>
          <cell r="AQ691" t="b">
            <v>0</v>
          </cell>
          <cell r="AR691" t="b">
            <v>1</v>
          </cell>
          <cell r="AS691">
            <v>0</v>
          </cell>
          <cell r="AT691">
            <v>0</v>
          </cell>
          <cell r="AU691">
            <v>1</v>
          </cell>
          <cell r="AV691">
            <v>0.01</v>
          </cell>
          <cell r="AW691" t="b">
            <v>0</v>
          </cell>
          <cell r="AX691" t="str">
            <v/>
          </cell>
          <cell r="AY691" t="b">
            <v>0</v>
          </cell>
          <cell r="AZ691" t="b">
            <v>0</v>
          </cell>
          <cell r="BA691">
            <v>0</v>
          </cell>
          <cell r="BB691">
            <v>0</v>
          </cell>
          <cell r="BC691">
            <v>0</v>
          </cell>
          <cell r="BD691" t="str">
            <v>LIB</v>
          </cell>
          <cell r="BE691" t="str">
            <v>LIB</v>
          </cell>
          <cell r="BF691">
            <v>1</v>
          </cell>
          <cell r="BG691">
            <v>0</v>
          </cell>
          <cell r="BH691" t="str">
            <v/>
          </cell>
          <cell r="BI691" t="str">
            <v/>
          </cell>
          <cell r="BJ691" t="str">
            <v/>
          </cell>
          <cell r="BK691" t="str">
            <v/>
          </cell>
          <cell r="BL691">
            <v>140</v>
          </cell>
          <cell r="BM691">
            <v>511</v>
          </cell>
          <cell r="BN691">
            <v>190</v>
          </cell>
          <cell r="BO691">
            <v>1978</v>
          </cell>
          <cell r="BP691">
            <v>0</v>
          </cell>
          <cell r="BQ691">
            <v>2819</v>
          </cell>
        </row>
        <row r="692">
          <cell r="A692" t="str">
            <v>299000005001</v>
          </cell>
          <cell r="B692" t="str">
            <v/>
          </cell>
          <cell r="C692" t="str">
            <v/>
          </cell>
          <cell r="D692" t="str">
            <v>Rebozador con perejil #1</v>
          </cell>
          <cell r="E692" t="str">
            <v/>
          </cell>
          <cell r="F692" t="str">
            <v>SC</v>
          </cell>
          <cell r="G692" t="str">
            <v>UN</v>
          </cell>
          <cell r="H692" t="str">
            <v>04</v>
          </cell>
          <cell r="I692" t="b">
            <v>1</v>
          </cell>
          <cell r="J692" t="b">
            <v>1</v>
          </cell>
          <cell r="K692" t="b">
            <v>0</v>
          </cell>
          <cell r="L692" t="str">
            <v>Compra</v>
          </cell>
          <cell r="M692" t="str">
            <v>N</v>
          </cell>
          <cell r="N692" t="b">
            <v>1</v>
          </cell>
          <cell r="O692">
            <v>0.01</v>
          </cell>
          <cell r="P692" t="b">
            <v>0</v>
          </cell>
          <cell r="Q692" t="str">
            <v>INTERNO</v>
          </cell>
          <cell r="R692">
            <v>0</v>
          </cell>
          <cell r="S692" t="str">
            <v/>
          </cell>
          <cell r="T692">
            <v>0</v>
          </cell>
          <cell r="U692" t="str">
            <v/>
          </cell>
          <cell r="V692">
            <v>0</v>
          </cell>
          <cell r="W692" t="str">
            <v/>
          </cell>
          <cell r="X692">
            <v>0</v>
          </cell>
          <cell r="Y692" t="str">
            <v/>
          </cell>
          <cell r="Z692" t="str">
            <v/>
          </cell>
          <cell r="AA692" t="str">
            <v>Semiel</v>
          </cell>
          <cell r="AB692">
            <v>0</v>
          </cell>
          <cell r="AC692" t="str">
            <v/>
          </cell>
          <cell r="AD692" t="str">
            <v/>
          </cell>
          <cell r="AE692" t="str">
            <v/>
          </cell>
          <cell r="AF692" t="str">
            <v/>
          </cell>
          <cell r="AG692">
            <v>0</v>
          </cell>
          <cell r="AH692" t="str">
            <v>N-EST</v>
          </cell>
          <cell r="AI692">
            <v>0</v>
          </cell>
          <cell r="AJ692" t="str">
            <v/>
          </cell>
          <cell r="AK692" t="str">
            <v/>
          </cell>
          <cell r="AM692">
            <v>0</v>
          </cell>
          <cell r="AN692" t="str">
            <v>UN</v>
          </cell>
          <cell r="AO692" t="str">
            <v>***</v>
          </cell>
          <cell r="AP692" t="str">
            <v>zzzzzz</v>
          </cell>
          <cell r="AQ692" t="b">
            <v>0</v>
          </cell>
          <cell r="AR692" t="b">
            <v>1</v>
          </cell>
          <cell r="AS692">
            <v>0</v>
          </cell>
          <cell r="AT692">
            <v>0</v>
          </cell>
          <cell r="AU692">
            <v>1</v>
          </cell>
          <cell r="AV692">
            <v>0.01</v>
          </cell>
          <cell r="AW692" t="b">
            <v>0</v>
          </cell>
          <cell r="AX692" t="str">
            <v/>
          </cell>
          <cell r="AY692" t="b">
            <v>0</v>
          </cell>
          <cell r="AZ692" t="b">
            <v>0</v>
          </cell>
          <cell r="BA692">
            <v>0</v>
          </cell>
          <cell r="BB692">
            <v>0</v>
          </cell>
          <cell r="BC692">
            <v>0</v>
          </cell>
          <cell r="BD692" t="str">
            <v>LIB</v>
          </cell>
          <cell r="BE692" t="str">
            <v>LIB</v>
          </cell>
          <cell r="BF692">
            <v>1</v>
          </cell>
          <cell r="BG692">
            <v>0</v>
          </cell>
          <cell r="BH692" t="str">
            <v/>
          </cell>
          <cell r="BI692" t="str">
            <v/>
          </cell>
          <cell r="BJ692" t="str">
            <v/>
          </cell>
          <cell r="BK692" t="str">
            <v/>
          </cell>
          <cell r="BL692">
            <v>140</v>
          </cell>
          <cell r="BM692">
            <v>511</v>
          </cell>
          <cell r="BN692">
            <v>190</v>
          </cell>
          <cell r="BO692">
            <v>1978</v>
          </cell>
          <cell r="BP692">
            <v>0</v>
          </cell>
          <cell r="BQ692">
            <v>2819</v>
          </cell>
        </row>
        <row r="693">
          <cell r="A693" t="str">
            <v>299000010101</v>
          </cell>
          <cell r="B693" t="str">
            <v/>
          </cell>
          <cell r="C693" t="str">
            <v/>
          </cell>
          <cell r="D693" t="str">
            <v>Pure de papas</v>
          </cell>
          <cell r="E693" t="str">
            <v/>
          </cell>
          <cell r="F693" t="str">
            <v>SC</v>
          </cell>
          <cell r="G693" t="str">
            <v>KGS</v>
          </cell>
          <cell r="H693" t="str">
            <v>019</v>
          </cell>
          <cell r="I693" t="b">
            <v>1</v>
          </cell>
          <cell r="J693" t="b">
            <v>1</v>
          </cell>
          <cell r="K693" t="b">
            <v>0</v>
          </cell>
          <cell r="L693" t="str">
            <v>Compra</v>
          </cell>
          <cell r="M693" t="str">
            <v>N</v>
          </cell>
          <cell r="N693" t="b">
            <v>1</v>
          </cell>
          <cell r="O693">
            <v>0.01</v>
          </cell>
          <cell r="P693" t="b">
            <v>0</v>
          </cell>
          <cell r="Q693" t="str">
            <v>INTERNO</v>
          </cell>
          <cell r="R693">
            <v>0</v>
          </cell>
          <cell r="S693" t="str">
            <v/>
          </cell>
          <cell r="T693">
            <v>0</v>
          </cell>
          <cell r="U693" t="str">
            <v/>
          </cell>
          <cell r="V693">
            <v>0</v>
          </cell>
          <cell r="W693" t="str">
            <v/>
          </cell>
          <cell r="X693">
            <v>0</v>
          </cell>
          <cell r="Y693" t="str">
            <v/>
          </cell>
          <cell r="Z693" t="str">
            <v>389,6</v>
          </cell>
          <cell r="AA693" t="str">
            <v>PasPPa</v>
          </cell>
          <cell r="AB693">
            <v>0</v>
          </cell>
          <cell r="AC693" t="str">
            <v/>
          </cell>
          <cell r="AD693" t="str">
            <v/>
          </cell>
          <cell r="AE693" t="str">
            <v/>
          </cell>
          <cell r="AF693" t="str">
            <v/>
          </cell>
          <cell r="AG693">
            <v>0</v>
          </cell>
          <cell r="AH693" t="str">
            <v>N-EST</v>
          </cell>
          <cell r="AI693">
            <v>0</v>
          </cell>
          <cell r="AJ693" t="str">
            <v/>
          </cell>
          <cell r="AK693" t="str">
            <v/>
          </cell>
          <cell r="AM693">
            <v>0</v>
          </cell>
          <cell r="AN693" t="str">
            <v>KGS</v>
          </cell>
          <cell r="AO693" t="str">
            <v>***</v>
          </cell>
          <cell r="AP693" t="str">
            <v>zzzzzz</v>
          </cell>
          <cell r="AQ693" t="b">
            <v>0</v>
          </cell>
          <cell r="AR693" t="b">
            <v>1</v>
          </cell>
          <cell r="AS693">
            <v>1</v>
          </cell>
          <cell r="AT693">
            <v>0</v>
          </cell>
          <cell r="AU693">
            <v>1</v>
          </cell>
          <cell r="AV693">
            <v>0</v>
          </cell>
          <cell r="AW693" t="b">
            <v>0</v>
          </cell>
          <cell r="AX693" t="str">
            <v/>
          </cell>
          <cell r="AY693" t="b">
            <v>0</v>
          </cell>
          <cell r="AZ693" t="b">
            <v>0</v>
          </cell>
          <cell r="BA693">
            <v>0</v>
          </cell>
          <cell r="BB693">
            <v>120</v>
          </cell>
          <cell r="BC693">
            <v>90</v>
          </cell>
          <cell r="BD693" t="str">
            <v>LIB</v>
          </cell>
          <cell r="BE693" t="str">
            <v>LIB</v>
          </cell>
          <cell r="BF693">
            <v>1</v>
          </cell>
          <cell r="BG693">
            <v>0</v>
          </cell>
          <cell r="BH693" t="str">
            <v/>
          </cell>
          <cell r="BI693" t="str">
            <v/>
          </cell>
          <cell r="BJ693" t="str">
            <v/>
          </cell>
          <cell r="BK693" t="str">
            <v/>
          </cell>
          <cell r="BL693">
            <v>140</v>
          </cell>
          <cell r="BM693">
            <v>511</v>
          </cell>
          <cell r="BN693">
            <v>190</v>
          </cell>
          <cell r="BO693">
            <v>1978</v>
          </cell>
          <cell r="BP693">
            <v>0</v>
          </cell>
          <cell r="BQ693">
            <v>2819</v>
          </cell>
        </row>
        <row r="694">
          <cell r="A694" t="str">
            <v>299000010102</v>
          </cell>
          <cell r="B694" t="str">
            <v/>
          </cell>
          <cell r="C694" t="str">
            <v/>
          </cell>
          <cell r="D694" t="str">
            <v>Pasta Bastones Mozzarella</v>
          </cell>
          <cell r="E694" t="str">
            <v/>
          </cell>
          <cell r="F694" t="str">
            <v>SC</v>
          </cell>
          <cell r="G694" t="str">
            <v>KGS</v>
          </cell>
          <cell r="H694" t="str">
            <v>019</v>
          </cell>
          <cell r="I694" t="b">
            <v>1</v>
          </cell>
          <cell r="J694" t="b">
            <v>1</v>
          </cell>
          <cell r="K694" t="b">
            <v>0</v>
          </cell>
          <cell r="L694" t="str">
            <v>Compra</v>
          </cell>
          <cell r="M694" t="str">
            <v>N</v>
          </cell>
          <cell r="N694" t="b">
            <v>1</v>
          </cell>
          <cell r="O694">
            <v>0.01</v>
          </cell>
          <cell r="P694" t="b">
            <v>0</v>
          </cell>
          <cell r="Q694" t="str">
            <v>INTERNO</v>
          </cell>
          <cell r="R694">
            <v>0</v>
          </cell>
          <cell r="S694" t="str">
            <v/>
          </cell>
          <cell r="T694">
            <v>0</v>
          </cell>
          <cell r="U694" t="str">
            <v/>
          </cell>
          <cell r="V694">
            <v>0</v>
          </cell>
          <cell r="W694" t="str">
            <v/>
          </cell>
          <cell r="X694">
            <v>0</v>
          </cell>
          <cell r="Y694" t="str">
            <v/>
          </cell>
          <cell r="Z694" t="str">
            <v>272,94</v>
          </cell>
          <cell r="AA694" t="str">
            <v>PasMoz</v>
          </cell>
          <cell r="AB694">
            <v>0</v>
          </cell>
          <cell r="AC694" t="str">
            <v/>
          </cell>
          <cell r="AD694" t="str">
            <v/>
          </cell>
          <cell r="AE694" t="str">
            <v/>
          </cell>
          <cell r="AF694" t="str">
            <v/>
          </cell>
          <cell r="AG694">
            <v>0</v>
          </cell>
          <cell r="AH694" t="str">
            <v>N-EST</v>
          </cell>
          <cell r="AI694">
            <v>0</v>
          </cell>
          <cell r="AJ694" t="str">
            <v/>
          </cell>
          <cell r="AK694" t="str">
            <v/>
          </cell>
          <cell r="AM694">
            <v>0</v>
          </cell>
          <cell r="AN694" t="str">
            <v>KGS</v>
          </cell>
          <cell r="AO694" t="str">
            <v>***</v>
          </cell>
          <cell r="AP694" t="str">
            <v>zzzzzz</v>
          </cell>
          <cell r="AQ694" t="b">
            <v>0</v>
          </cell>
          <cell r="AR694" t="b">
            <v>1</v>
          </cell>
          <cell r="AS694">
            <v>1</v>
          </cell>
          <cell r="AT694">
            <v>0</v>
          </cell>
          <cell r="AU694">
            <v>1</v>
          </cell>
          <cell r="AV694">
            <v>0</v>
          </cell>
          <cell r="AW694" t="b">
            <v>0</v>
          </cell>
          <cell r="AX694" t="str">
            <v/>
          </cell>
          <cell r="AY694" t="b">
            <v>0</v>
          </cell>
          <cell r="AZ694" t="b">
            <v>0</v>
          </cell>
          <cell r="BA694">
            <v>0</v>
          </cell>
          <cell r="BB694">
            <v>120</v>
          </cell>
          <cell r="BC694">
            <v>90</v>
          </cell>
          <cell r="BD694" t="str">
            <v>LIB</v>
          </cell>
          <cell r="BE694" t="str">
            <v>LIB</v>
          </cell>
          <cell r="BF694">
            <v>1</v>
          </cell>
          <cell r="BG694">
            <v>0</v>
          </cell>
          <cell r="BH694" t="str">
            <v/>
          </cell>
          <cell r="BI694" t="str">
            <v/>
          </cell>
          <cell r="BJ694" t="str">
            <v/>
          </cell>
          <cell r="BK694" t="str">
            <v/>
          </cell>
          <cell r="BL694">
            <v>140</v>
          </cell>
          <cell r="BM694">
            <v>511</v>
          </cell>
          <cell r="BN694">
            <v>190</v>
          </cell>
          <cell r="BO694">
            <v>1978</v>
          </cell>
          <cell r="BP694">
            <v>0</v>
          </cell>
          <cell r="BQ694">
            <v>2819</v>
          </cell>
        </row>
        <row r="695">
          <cell r="A695" t="str">
            <v>299000010103</v>
          </cell>
          <cell r="B695" t="str">
            <v>AMASIJO</v>
          </cell>
          <cell r="C695" t="str">
            <v/>
          </cell>
          <cell r="D695" t="str">
            <v>Amasijo Prepizza #1</v>
          </cell>
          <cell r="E695" t="str">
            <v/>
          </cell>
          <cell r="F695" t="str">
            <v>SC</v>
          </cell>
          <cell r="G695" t="str">
            <v>KGS</v>
          </cell>
          <cell r="H695" t="str">
            <v>UC3</v>
          </cell>
          <cell r="I695" t="b">
            <v>1</v>
          </cell>
          <cell r="J695" t="b">
            <v>1</v>
          </cell>
          <cell r="K695" t="b">
            <v>0</v>
          </cell>
          <cell r="L695" t="str">
            <v>Compra</v>
          </cell>
          <cell r="M695" t="str">
            <v>N</v>
          </cell>
          <cell r="N695" t="b">
            <v>1</v>
          </cell>
          <cell r="O695">
            <v>0.01</v>
          </cell>
          <cell r="P695" t="b">
            <v>0</v>
          </cell>
          <cell r="Q695" t="str">
            <v>INTERNO</v>
          </cell>
          <cell r="R695">
            <v>0</v>
          </cell>
          <cell r="S695" t="str">
            <v/>
          </cell>
          <cell r="T695">
            <v>0</v>
          </cell>
          <cell r="U695" t="str">
            <v/>
          </cell>
          <cell r="V695">
            <v>0</v>
          </cell>
          <cell r="W695" t="str">
            <v/>
          </cell>
          <cell r="X695">
            <v>0</v>
          </cell>
          <cell r="Y695" t="str">
            <v/>
          </cell>
          <cell r="Z695" t="str">
            <v/>
          </cell>
          <cell r="AA695" t="str">
            <v>AmaPiz</v>
          </cell>
          <cell r="AB695">
            <v>0</v>
          </cell>
          <cell r="AC695" t="str">
            <v/>
          </cell>
          <cell r="AD695" t="str">
            <v/>
          </cell>
          <cell r="AE695" t="str">
            <v/>
          </cell>
          <cell r="AF695" t="str">
            <v/>
          </cell>
          <cell r="AG695">
            <v>0</v>
          </cell>
          <cell r="AH695" t="str">
            <v>N-EST</v>
          </cell>
          <cell r="AI695">
            <v>0</v>
          </cell>
          <cell r="AJ695" t="str">
            <v/>
          </cell>
          <cell r="AK695" t="str">
            <v/>
          </cell>
          <cell r="AM695">
            <v>0</v>
          </cell>
          <cell r="AN695" t="str">
            <v>KGS</v>
          </cell>
          <cell r="AO695" t="str">
            <v>***</v>
          </cell>
          <cell r="AP695" t="str">
            <v>zzzzzz</v>
          </cell>
          <cell r="AQ695" t="b">
            <v>0</v>
          </cell>
          <cell r="AR695" t="b">
            <v>1</v>
          </cell>
          <cell r="AS695">
            <v>1</v>
          </cell>
          <cell r="AT695">
            <v>0</v>
          </cell>
          <cell r="AU695">
            <v>1</v>
          </cell>
          <cell r="AV695">
            <v>0</v>
          </cell>
          <cell r="AW695" t="b">
            <v>0</v>
          </cell>
          <cell r="AX695" t="str">
            <v/>
          </cell>
          <cell r="AY695" t="b">
            <v>0</v>
          </cell>
          <cell r="AZ695" t="b">
            <v>0</v>
          </cell>
          <cell r="BA695">
            <v>0</v>
          </cell>
          <cell r="BB695">
            <v>120</v>
          </cell>
          <cell r="BC695">
            <v>90</v>
          </cell>
          <cell r="BD695" t="str">
            <v>LIB</v>
          </cell>
          <cell r="BE695" t="str">
            <v>LIB</v>
          </cell>
          <cell r="BF695">
            <v>1</v>
          </cell>
          <cell r="BG695">
            <v>0</v>
          </cell>
          <cell r="BH695" t="str">
            <v/>
          </cell>
          <cell r="BI695" t="str">
            <v/>
          </cell>
          <cell r="BJ695" t="str">
            <v/>
          </cell>
          <cell r="BK695" t="str">
            <v/>
          </cell>
          <cell r="BL695">
            <v>140</v>
          </cell>
          <cell r="BM695">
            <v>511</v>
          </cell>
          <cell r="BN695">
            <v>190</v>
          </cell>
          <cell r="BO695">
            <v>1978</v>
          </cell>
          <cell r="BP695">
            <v>0</v>
          </cell>
          <cell r="BQ695">
            <v>2819</v>
          </cell>
        </row>
        <row r="696">
          <cell r="A696" t="str">
            <v>299000010104</v>
          </cell>
          <cell r="B696" t="str">
            <v/>
          </cell>
          <cell r="C696" t="str">
            <v/>
          </cell>
          <cell r="D696" t="str">
            <v>Prepizza a la Piedra 28cm</v>
          </cell>
          <cell r="E696" t="str">
            <v/>
          </cell>
          <cell r="F696" t="str">
            <v>SC</v>
          </cell>
          <cell r="G696" t="str">
            <v>KGS</v>
          </cell>
          <cell r="H696" t="str">
            <v>UC</v>
          </cell>
          <cell r="I696" t="b">
            <v>1</v>
          </cell>
          <cell r="J696" t="b">
            <v>1</v>
          </cell>
          <cell r="K696" t="b">
            <v>0</v>
          </cell>
          <cell r="L696" t="str">
            <v>Compra</v>
          </cell>
          <cell r="M696" t="str">
            <v>N</v>
          </cell>
          <cell r="N696" t="b">
            <v>1</v>
          </cell>
          <cell r="O696">
            <v>0.01</v>
          </cell>
          <cell r="P696" t="b">
            <v>0</v>
          </cell>
          <cell r="Q696" t="str">
            <v>INTERNO</v>
          </cell>
          <cell r="R696">
            <v>0</v>
          </cell>
          <cell r="S696" t="str">
            <v/>
          </cell>
          <cell r="T696">
            <v>0</v>
          </cell>
          <cell r="U696" t="str">
            <v/>
          </cell>
          <cell r="V696">
            <v>0</v>
          </cell>
          <cell r="W696" t="str">
            <v/>
          </cell>
          <cell r="X696">
            <v>0</v>
          </cell>
          <cell r="Y696" t="str">
            <v/>
          </cell>
          <cell r="Z696" t="str">
            <v/>
          </cell>
          <cell r="AA696" t="str">
            <v>Semiel</v>
          </cell>
          <cell r="AB696">
            <v>0</v>
          </cell>
          <cell r="AC696" t="str">
            <v/>
          </cell>
          <cell r="AD696" t="str">
            <v/>
          </cell>
          <cell r="AE696" t="str">
            <v/>
          </cell>
          <cell r="AF696" t="str">
            <v/>
          </cell>
          <cell r="AG696">
            <v>0</v>
          </cell>
          <cell r="AH696" t="str">
            <v>N-EST</v>
          </cell>
          <cell r="AI696">
            <v>0</v>
          </cell>
          <cell r="AJ696" t="str">
            <v/>
          </cell>
          <cell r="AK696" t="str">
            <v/>
          </cell>
          <cell r="AM696">
            <v>0</v>
          </cell>
          <cell r="AN696" t="str">
            <v>KGS</v>
          </cell>
          <cell r="AO696" t="str">
            <v>***</v>
          </cell>
          <cell r="AP696" t="str">
            <v>zzzzzz</v>
          </cell>
          <cell r="AQ696" t="b">
            <v>0</v>
          </cell>
          <cell r="AR696" t="b">
            <v>0</v>
          </cell>
          <cell r="AS696">
            <v>1</v>
          </cell>
          <cell r="AT696">
            <v>0</v>
          </cell>
          <cell r="AU696">
            <v>1</v>
          </cell>
          <cell r="AV696">
            <v>0</v>
          </cell>
          <cell r="AW696" t="b">
            <v>0</v>
          </cell>
          <cell r="AX696" t="str">
            <v/>
          </cell>
          <cell r="AY696" t="b">
            <v>0</v>
          </cell>
          <cell r="AZ696" t="b">
            <v>0</v>
          </cell>
          <cell r="BA696">
            <v>0</v>
          </cell>
          <cell r="BB696">
            <v>120</v>
          </cell>
          <cell r="BC696">
            <v>90</v>
          </cell>
          <cell r="BD696" t="str">
            <v>LIB</v>
          </cell>
          <cell r="BE696" t="str">
            <v>LIB</v>
          </cell>
          <cell r="BF696">
            <v>1</v>
          </cell>
          <cell r="BG696">
            <v>0</v>
          </cell>
          <cell r="BH696" t="str">
            <v/>
          </cell>
          <cell r="BI696" t="str">
            <v/>
          </cell>
          <cell r="BJ696" t="str">
            <v/>
          </cell>
          <cell r="BK696" t="str">
            <v/>
          </cell>
          <cell r="BL696">
            <v>140</v>
          </cell>
          <cell r="BM696">
            <v>511</v>
          </cell>
          <cell r="BN696">
            <v>190</v>
          </cell>
          <cell r="BO696">
            <v>1978</v>
          </cell>
          <cell r="BP696">
            <v>0</v>
          </cell>
          <cell r="BQ696">
            <v>2819</v>
          </cell>
        </row>
        <row r="697">
          <cell r="A697" t="str">
            <v>299000010105</v>
          </cell>
          <cell r="B697" t="str">
            <v/>
          </cell>
          <cell r="C697" t="str">
            <v/>
          </cell>
          <cell r="D697" t="str">
            <v>Prepizza a la Piedra 30cm</v>
          </cell>
          <cell r="E697" t="str">
            <v/>
          </cell>
          <cell r="F697" t="str">
            <v>SC</v>
          </cell>
          <cell r="G697" t="str">
            <v>KGS</v>
          </cell>
          <cell r="H697" t="str">
            <v>UC</v>
          </cell>
          <cell r="I697" t="b">
            <v>1</v>
          </cell>
          <cell r="J697" t="b">
            <v>1</v>
          </cell>
          <cell r="K697" t="b">
            <v>0</v>
          </cell>
          <cell r="L697" t="str">
            <v>CompraVenta</v>
          </cell>
          <cell r="M697" t="str">
            <v>N</v>
          </cell>
          <cell r="N697" t="b">
            <v>1</v>
          </cell>
          <cell r="O697">
            <v>0.01</v>
          </cell>
          <cell r="P697" t="b">
            <v>0</v>
          </cell>
          <cell r="Q697" t="str">
            <v>INTERNO</v>
          </cell>
          <cell r="R697">
            <v>0</v>
          </cell>
          <cell r="S697" t="str">
            <v/>
          </cell>
          <cell r="T697">
            <v>0</v>
          </cell>
          <cell r="U697" t="str">
            <v/>
          </cell>
          <cell r="V697">
            <v>0</v>
          </cell>
          <cell r="W697" t="str">
            <v/>
          </cell>
          <cell r="X697">
            <v>0</v>
          </cell>
          <cell r="Y697" t="str">
            <v/>
          </cell>
          <cell r="Z697" t="str">
            <v/>
          </cell>
          <cell r="AA697" t="str">
            <v>Semiel</v>
          </cell>
          <cell r="AB697">
            <v>0</v>
          </cell>
          <cell r="AC697" t="str">
            <v/>
          </cell>
          <cell r="AD697" t="str">
            <v/>
          </cell>
          <cell r="AE697" t="str">
            <v/>
          </cell>
          <cell r="AF697" t="str">
            <v/>
          </cell>
          <cell r="AG697">
            <v>0</v>
          </cell>
          <cell r="AH697" t="str">
            <v>N-EST</v>
          </cell>
          <cell r="AI697">
            <v>0</v>
          </cell>
          <cell r="AJ697" t="str">
            <v/>
          </cell>
          <cell r="AK697" t="str">
            <v/>
          </cell>
          <cell r="AM697">
            <v>0</v>
          </cell>
          <cell r="AN697" t="str">
            <v>KGS</v>
          </cell>
          <cell r="AO697" t="str">
            <v>***</v>
          </cell>
          <cell r="AP697" t="str">
            <v>zzzzzz</v>
          </cell>
          <cell r="AQ697" t="b">
            <v>0</v>
          </cell>
          <cell r="AR697" t="b">
            <v>0</v>
          </cell>
          <cell r="AS697">
            <v>1</v>
          </cell>
          <cell r="AT697">
            <v>0</v>
          </cell>
          <cell r="AU697">
            <v>1</v>
          </cell>
          <cell r="AV697">
            <v>0</v>
          </cell>
          <cell r="AW697" t="b">
            <v>0</v>
          </cell>
          <cell r="AX697" t="str">
            <v/>
          </cell>
          <cell r="AY697" t="b">
            <v>0</v>
          </cell>
          <cell r="AZ697" t="b">
            <v>0</v>
          </cell>
          <cell r="BA697">
            <v>0</v>
          </cell>
          <cell r="BB697">
            <v>120</v>
          </cell>
          <cell r="BC697">
            <v>90</v>
          </cell>
          <cell r="BD697" t="str">
            <v>LIB</v>
          </cell>
          <cell r="BE697" t="str">
            <v>LIB</v>
          </cell>
          <cell r="BF697">
            <v>1</v>
          </cell>
          <cell r="BG697">
            <v>0</v>
          </cell>
          <cell r="BH697" t="str">
            <v/>
          </cell>
          <cell r="BI697" t="str">
            <v/>
          </cell>
          <cell r="BJ697" t="str">
            <v/>
          </cell>
          <cell r="BK697" t="str">
            <v/>
          </cell>
          <cell r="BL697">
            <v>140</v>
          </cell>
          <cell r="BM697">
            <v>511</v>
          </cell>
          <cell r="BN697">
            <v>190</v>
          </cell>
          <cell r="BO697">
            <v>1978</v>
          </cell>
          <cell r="BP697">
            <v>0</v>
          </cell>
          <cell r="BQ697">
            <v>2819</v>
          </cell>
        </row>
        <row r="698">
          <cell r="A698" t="str">
            <v>299000010106</v>
          </cell>
          <cell r="B698" t="str">
            <v/>
          </cell>
          <cell r="C698" t="str">
            <v/>
          </cell>
          <cell r="D698" t="str">
            <v>Prepizza a la Piedra 19cm</v>
          </cell>
          <cell r="E698" t="str">
            <v/>
          </cell>
          <cell r="F698" t="str">
            <v>SC</v>
          </cell>
          <cell r="G698" t="str">
            <v>KGS</v>
          </cell>
          <cell r="H698" t="str">
            <v>UC</v>
          </cell>
          <cell r="I698" t="b">
            <v>1</v>
          </cell>
          <cell r="J698" t="b">
            <v>1</v>
          </cell>
          <cell r="K698" t="b">
            <v>0</v>
          </cell>
          <cell r="L698" t="str">
            <v>Compra</v>
          </cell>
          <cell r="M698" t="str">
            <v>N</v>
          </cell>
          <cell r="N698" t="b">
            <v>1</v>
          </cell>
          <cell r="O698">
            <v>0.01</v>
          </cell>
          <cell r="P698" t="b">
            <v>0</v>
          </cell>
          <cell r="Q698" t="str">
            <v>INTERNO</v>
          </cell>
          <cell r="R698">
            <v>0</v>
          </cell>
          <cell r="S698" t="str">
            <v/>
          </cell>
          <cell r="T698">
            <v>0</v>
          </cell>
          <cell r="U698" t="str">
            <v/>
          </cell>
          <cell r="V698">
            <v>0</v>
          </cell>
          <cell r="W698" t="str">
            <v/>
          </cell>
          <cell r="X698">
            <v>0</v>
          </cell>
          <cell r="Y698" t="str">
            <v/>
          </cell>
          <cell r="Z698" t="str">
            <v/>
          </cell>
          <cell r="AA698" t="str">
            <v>Semiel</v>
          </cell>
          <cell r="AB698">
            <v>0</v>
          </cell>
          <cell r="AC698" t="str">
            <v/>
          </cell>
          <cell r="AD698" t="str">
            <v/>
          </cell>
          <cell r="AE698" t="str">
            <v/>
          </cell>
          <cell r="AF698" t="str">
            <v/>
          </cell>
          <cell r="AG698">
            <v>0</v>
          </cell>
          <cell r="AH698" t="str">
            <v>N-EST</v>
          </cell>
          <cell r="AI698">
            <v>0</v>
          </cell>
          <cell r="AJ698" t="str">
            <v/>
          </cell>
          <cell r="AK698" t="str">
            <v/>
          </cell>
          <cell r="AM698">
            <v>0</v>
          </cell>
          <cell r="AN698" t="str">
            <v>KGS</v>
          </cell>
          <cell r="AO698" t="str">
            <v>***</v>
          </cell>
          <cell r="AP698" t="str">
            <v>zzzzzz</v>
          </cell>
          <cell r="AQ698" t="b">
            <v>0</v>
          </cell>
          <cell r="AR698" t="b">
            <v>0</v>
          </cell>
          <cell r="AS698">
            <v>1</v>
          </cell>
          <cell r="AT698">
            <v>0</v>
          </cell>
          <cell r="AU698">
            <v>1</v>
          </cell>
          <cell r="AV698">
            <v>0</v>
          </cell>
          <cell r="AW698" t="b">
            <v>0</v>
          </cell>
          <cell r="AX698" t="str">
            <v/>
          </cell>
          <cell r="AY698" t="b">
            <v>0</v>
          </cell>
          <cell r="AZ698" t="b">
            <v>0</v>
          </cell>
          <cell r="BA698">
            <v>0</v>
          </cell>
          <cell r="BB698">
            <v>120</v>
          </cell>
          <cell r="BC698">
            <v>90</v>
          </cell>
          <cell r="BD698" t="str">
            <v>LIB</v>
          </cell>
          <cell r="BE698" t="str">
            <v>LIB</v>
          </cell>
          <cell r="BF698">
            <v>1</v>
          </cell>
          <cell r="BG698">
            <v>0</v>
          </cell>
          <cell r="BH698" t="str">
            <v/>
          </cell>
          <cell r="BI698" t="str">
            <v/>
          </cell>
          <cell r="BJ698" t="str">
            <v/>
          </cell>
          <cell r="BK698" t="str">
            <v/>
          </cell>
          <cell r="BL698">
            <v>140</v>
          </cell>
          <cell r="BM698">
            <v>511</v>
          </cell>
          <cell r="BN698">
            <v>190</v>
          </cell>
          <cell r="BO698">
            <v>1978</v>
          </cell>
          <cell r="BP698">
            <v>0</v>
          </cell>
          <cell r="BQ698">
            <v>2819</v>
          </cell>
        </row>
        <row r="699">
          <cell r="A699" t="str">
            <v>299000010107</v>
          </cell>
          <cell r="B699" t="str">
            <v/>
          </cell>
          <cell r="C699" t="str">
            <v/>
          </cell>
          <cell r="D699" t="str">
            <v>Pasta Pollo #2</v>
          </cell>
          <cell r="E699" t="str">
            <v/>
          </cell>
          <cell r="F699" t="str">
            <v>SC</v>
          </cell>
          <cell r="G699" t="str">
            <v>KGS</v>
          </cell>
          <cell r="H699" t="str">
            <v>019</v>
          </cell>
          <cell r="I699" t="b">
            <v>1</v>
          </cell>
          <cell r="J699" t="b">
            <v>1</v>
          </cell>
          <cell r="K699" t="b">
            <v>0</v>
          </cell>
          <cell r="L699" t="str">
            <v>CompraVenta</v>
          </cell>
          <cell r="M699" t="str">
            <v>N</v>
          </cell>
          <cell r="N699" t="b">
            <v>1</v>
          </cell>
          <cell r="O699">
            <v>0.01</v>
          </cell>
          <cell r="P699" t="b">
            <v>0</v>
          </cell>
          <cell r="Q699" t="str">
            <v>INTERNO</v>
          </cell>
          <cell r="R699">
            <v>0</v>
          </cell>
          <cell r="S699" t="str">
            <v/>
          </cell>
          <cell r="T699">
            <v>0</v>
          </cell>
          <cell r="U699" t="str">
            <v/>
          </cell>
          <cell r="V699">
            <v>0</v>
          </cell>
          <cell r="W699" t="str">
            <v/>
          </cell>
          <cell r="X699">
            <v>0</v>
          </cell>
          <cell r="Y699" t="str">
            <v/>
          </cell>
          <cell r="Z699" t="str">
            <v>417,20</v>
          </cell>
          <cell r="AA699" t="str">
            <v>PasPol</v>
          </cell>
          <cell r="AB699">
            <v>0</v>
          </cell>
          <cell r="AC699" t="str">
            <v/>
          </cell>
          <cell r="AD699" t="str">
            <v/>
          </cell>
          <cell r="AE699" t="str">
            <v/>
          </cell>
          <cell r="AF699" t="str">
            <v/>
          </cell>
          <cell r="AG699">
            <v>0</v>
          </cell>
          <cell r="AH699" t="str">
            <v>N-EST</v>
          </cell>
          <cell r="AI699">
            <v>0</v>
          </cell>
          <cell r="AJ699" t="str">
            <v/>
          </cell>
          <cell r="AK699" t="str">
            <v/>
          </cell>
          <cell r="AM699">
            <v>0</v>
          </cell>
          <cell r="AN699" t="str">
            <v>KGS</v>
          </cell>
          <cell r="AO699" t="str">
            <v>***</v>
          </cell>
          <cell r="AP699" t="str">
            <v>zzzzzz</v>
          </cell>
          <cell r="AQ699" t="b">
            <v>0</v>
          </cell>
          <cell r="AR699" t="b">
            <v>1</v>
          </cell>
          <cell r="AS699">
            <v>1</v>
          </cell>
          <cell r="AT699">
            <v>0</v>
          </cell>
          <cell r="AU699">
            <v>1</v>
          </cell>
          <cell r="AV699">
            <v>0</v>
          </cell>
          <cell r="AW699" t="b">
            <v>0</v>
          </cell>
          <cell r="AX699" t="str">
            <v/>
          </cell>
          <cell r="AY699" t="b">
            <v>0</v>
          </cell>
          <cell r="AZ699" t="b">
            <v>0</v>
          </cell>
          <cell r="BA699">
            <v>0</v>
          </cell>
          <cell r="BB699">
            <v>120</v>
          </cell>
          <cell r="BC699">
            <v>90</v>
          </cell>
          <cell r="BD699" t="str">
            <v>LIB</v>
          </cell>
          <cell r="BE699" t="str">
            <v>LIB</v>
          </cell>
          <cell r="BF699">
            <v>1</v>
          </cell>
          <cell r="BG699">
            <v>0</v>
          </cell>
          <cell r="BH699" t="str">
            <v/>
          </cell>
          <cell r="BI699" t="str">
            <v/>
          </cell>
          <cell r="BJ699" t="str">
            <v/>
          </cell>
          <cell r="BK699" t="str">
            <v/>
          </cell>
          <cell r="BL699">
            <v>140</v>
          </cell>
          <cell r="BM699">
            <v>511</v>
          </cell>
          <cell r="BN699">
            <v>190</v>
          </cell>
          <cell r="BO699">
            <v>1978</v>
          </cell>
          <cell r="BP699">
            <v>0</v>
          </cell>
          <cell r="BQ699">
            <v>2819</v>
          </cell>
        </row>
        <row r="700">
          <cell r="A700" t="str">
            <v>299000010108</v>
          </cell>
          <cell r="B700" t="str">
            <v/>
          </cell>
          <cell r="C700" t="str">
            <v/>
          </cell>
          <cell r="D700" t="str">
            <v>Pasta Pollo D</v>
          </cell>
          <cell r="E700" t="str">
            <v/>
          </cell>
          <cell r="F700" t="str">
            <v>SC</v>
          </cell>
          <cell r="G700" t="str">
            <v>KGS</v>
          </cell>
          <cell r="H700" t="str">
            <v>019</v>
          </cell>
          <cell r="I700" t="b">
            <v>1</v>
          </cell>
          <cell r="J700" t="b">
            <v>1</v>
          </cell>
          <cell r="K700" t="b">
            <v>0</v>
          </cell>
          <cell r="L700" t="str">
            <v>Compra</v>
          </cell>
          <cell r="M700" t="str">
            <v>N</v>
          </cell>
          <cell r="N700" t="b">
            <v>1</v>
          </cell>
          <cell r="O700">
            <v>0.01</v>
          </cell>
          <cell r="P700" t="b">
            <v>0</v>
          </cell>
          <cell r="Q700" t="str">
            <v>INTERNO</v>
          </cell>
          <cell r="R700">
            <v>0</v>
          </cell>
          <cell r="S700" t="str">
            <v/>
          </cell>
          <cell r="T700">
            <v>0</v>
          </cell>
          <cell r="U700" t="str">
            <v/>
          </cell>
          <cell r="V700">
            <v>0</v>
          </cell>
          <cell r="W700" t="str">
            <v/>
          </cell>
          <cell r="X700">
            <v>0</v>
          </cell>
          <cell r="Y700" t="str">
            <v/>
          </cell>
          <cell r="Z700" t="str">
            <v>403,50</v>
          </cell>
          <cell r="AA700" t="str">
            <v>PasPol</v>
          </cell>
          <cell r="AB700">
            <v>0</v>
          </cell>
          <cell r="AC700" t="str">
            <v/>
          </cell>
          <cell r="AD700" t="str">
            <v/>
          </cell>
          <cell r="AE700" t="str">
            <v/>
          </cell>
          <cell r="AF700" t="str">
            <v/>
          </cell>
          <cell r="AG700">
            <v>0</v>
          </cell>
          <cell r="AH700" t="str">
            <v>N-EST</v>
          </cell>
          <cell r="AI700">
            <v>0</v>
          </cell>
          <cell r="AJ700" t="str">
            <v/>
          </cell>
          <cell r="AK700" t="str">
            <v/>
          </cell>
          <cell r="AM700">
            <v>0</v>
          </cell>
          <cell r="AN700" t="str">
            <v>KGS</v>
          </cell>
          <cell r="AO700" t="str">
            <v>***</v>
          </cell>
          <cell r="AP700" t="str">
            <v>zzzzzz</v>
          </cell>
          <cell r="AQ700" t="b">
            <v>0</v>
          </cell>
          <cell r="AR700" t="b">
            <v>1</v>
          </cell>
          <cell r="AS700">
            <v>1</v>
          </cell>
          <cell r="AT700">
            <v>0</v>
          </cell>
          <cell r="AU700">
            <v>1</v>
          </cell>
          <cell r="AV700">
            <v>0</v>
          </cell>
          <cell r="AW700" t="b">
            <v>0</v>
          </cell>
          <cell r="AX700" t="str">
            <v/>
          </cell>
          <cell r="AY700" t="b">
            <v>0</v>
          </cell>
          <cell r="AZ700" t="b">
            <v>0</v>
          </cell>
          <cell r="BA700">
            <v>0</v>
          </cell>
          <cell r="BB700">
            <v>120</v>
          </cell>
          <cell r="BC700">
            <v>90</v>
          </cell>
          <cell r="BD700" t="str">
            <v>LIB</v>
          </cell>
          <cell r="BE700" t="str">
            <v>LIB</v>
          </cell>
          <cell r="BF700">
            <v>1</v>
          </cell>
          <cell r="BG700">
            <v>0</v>
          </cell>
          <cell r="BH700" t="str">
            <v/>
          </cell>
          <cell r="BI700" t="str">
            <v/>
          </cell>
          <cell r="BJ700" t="str">
            <v/>
          </cell>
          <cell r="BK700" t="str">
            <v/>
          </cell>
          <cell r="BL700">
            <v>140</v>
          </cell>
          <cell r="BM700">
            <v>511</v>
          </cell>
          <cell r="BN700">
            <v>190</v>
          </cell>
          <cell r="BO700">
            <v>1978</v>
          </cell>
          <cell r="BP700">
            <v>0</v>
          </cell>
          <cell r="BQ700">
            <v>2819</v>
          </cell>
        </row>
        <row r="701">
          <cell r="A701" t="str">
            <v>299000010109</v>
          </cell>
          <cell r="B701" t="str">
            <v/>
          </cell>
          <cell r="C701" t="str">
            <v/>
          </cell>
          <cell r="D701" t="str">
            <v>Amasijo Milanesa de Soja #1</v>
          </cell>
          <cell r="E701" t="str">
            <v/>
          </cell>
          <cell r="F701" t="str">
            <v>SC</v>
          </cell>
          <cell r="G701" t="str">
            <v>KGS</v>
          </cell>
          <cell r="H701" t="str">
            <v>UC</v>
          </cell>
          <cell r="I701" t="b">
            <v>1</v>
          </cell>
          <cell r="J701" t="b">
            <v>1</v>
          </cell>
          <cell r="K701" t="b">
            <v>0</v>
          </cell>
          <cell r="L701" t="str">
            <v>Venta</v>
          </cell>
          <cell r="M701" t="str">
            <v>N</v>
          </cell>
          <cell r="N701" t="b">
            <v>1</v>
          </cell>
          <cell r="O701">
            <v>0.01</v>
          </cell>
          <cell r="P701" t="b">
            <v>0</v>
          </cell>
          <cell r="Q701" t="str">
            <v>INTERNO</v>
          </cell>
          <cell r="R701">
            <v>0</v>
          </cell>
          <cell r="S701" t="str">
            <v/>
          </cell>
          <cell r="T701">
            <v>0</v>
          </cell>
          <cell r="U701" t="str">
            <v/>
          </cell>
          <cell r="V701">
            <v>0</v>
          </cell>
          <cell r="W701" t="str">
            <v/>
          </cell>
          <cell r="X701">
            <v>0</v>
          </cell>
          <cell r="Y701" t="str">
            <v/>
          </cell>
          <cell r="Z701" t="str">
            <v>380,35</v>
          </cell>
          <cell r="AA701" t="str">
            <v>AmaSoj</v>
          </cell>
          <cell r="AB701">
            <v>0</v>
          </cell>
          <cell r="AC701" t="str">
            <v/>
          </cell>
          <cell r="AD701" t="str">
            <v/>
          </cell>
          <cell r="AE701" t="str">
            <v/>
          </cell>
          <cell r="AF701" t="str">
            <v/>
          </cell>
          <cell r="AG701">
            <v>0</v>
          </cell>
          <cell r="AH701" t="str">
            <v>N-EST</v>
          </cell>
          <cell r="AI701">
            <v>0</v>
          </cell>
          <cell r="AJ701" t="str">
            <v/>
          </cell>
          <cell r="AK701" t="str">
            <v/>
          </cell>
          <cell r="AM701">
            <v>0</v>
          </cell>
          <cell r="AN701" t="str">
            <v>KGS</v>
          </cell>
          <cell r="AO701" t="str">
            <v>***</v>
          </cell>
          <cell r="AP701" t="str">
            <v>zzzzzz</v>
          </cell>
          <cell r="AQ701" t="b">
            <v>0</v>
          </cell>
          <cell r="AR701" t="b">
            <v>1</v>
          </cell>
          <cell r="AS701">
            <v>1</v>
          </cell>
          <cell r="AT701">
            <v>0</v>
          </cell>
          <cell r="AU701">
            <v>1</v>
          </cell>
          <cell r="AV701">
            <v>0</v>
          </cell>
          <cell r="AW701" t="b">
            <v>0</v>
          </cell>
          <cell r="AX701" t="str">
            <v/>
          </cell>
          <cell r="AY701" t="b">
            <v>0</v>
          </cell>
          <cell r="AZ701" t="b">
            <v>0</v>
          </cell>
          <cell r="BA701">
            <v>0</v>
          </cell>
          <cell r="BB701">
            <v>120</v>
          </cell>
          <cell r="BC701">
            <v>90</v>
          </cell>
          <cell r="BD701" t="str">
            <v>LIB</v>
          </cell>
          <cell r="BE701" t="str">
            <v>LIB</v>
          </cell>
          <cell r="BF701">
            <v>1</v>
          </cell>
          <cell r="BG701">
            <v>0</v>
          </cell>
          <cell r="BH701" t="str">
            <v/>
          </cell>
          <cell r="BI701" t="str">
            <v/>
          </cell>
          <cell r="BJ701" t="str">
            <v/>
          </cell>
          <cell r="BK701" t="str">
            <v/>
          </cell>
          <cell r="BL701">
            <v>140</v>
          </cell>
          <cell r="BM701">
            <v>511</v>
          </cell>
          <cell r="BN701">
            <v>190</v>
          </cell>
          <cell r="BO701">
            <v>1978</v>
          </cell>
          <cell r="BP701">
            <v>0</v>
          </cell>
          <cell r="BQ701">
            <v>2819</v>
          </cell>
        </row>
        <row r="702">
          <cell r="A702" t="str">
            <v>299000010110</v>
          </cell>
          <cell r="B702" t="str">
            <v/>
          </cell>
          <cell r="C702" t="str">
            <v/>
          </cell>
          <cell r="D702" t="str">
            <v>Amasijo Milanesa de Soja #2</v>
          </cell>
          <cell r="E702" t="str">
            <v/>
          </cell>
          <cell r="F702" t="str">
            <v>SC</v>
          </cell>
          <cell r="G702" t="str">
            <v>KGS</v>
          </cell>
          <cell r="H702" t="str">
            <v>UC</v>
          </cell>
          <cell r="I702" t="b">
            <v>1</v>
          </cell>
          <cell r="J702" t="b">
            <v>1</v>
          </cell>
          <cell r="K702" t="b">
            <v>0</v>
          </cell>
          <cell r="L702" t="str">
            <v>Venta</v>
          </cell>
          <cell r="M702" t="str">
            <v>N</v>
          </cell>
          <cell r="N702" t="b">
            <v>1</v>
          </cell>
          <cell r="O702">
            <v>0.01</v>
          </cell>
          <cell r="P702" t="b">
            <v>0</v>
          </cell>
          <cell r="Q702" t="str">
            <v>INTERNO</v>
          </cell>
          <cell r="R702">
            <v>0</v>
          </cell>
          <cell r="S702" t="str">
            <v/>
          </cell>
          <cell r="T702">
            <v>0</v>
          </cell>
          <cell r="U702" t="str">
            <v/>
          </cell>
          <cell r="V702">
            <v>0</v>
          </cell>
          <cell r="W702" t="str">
            <v/>
          </cell>
          <cell r="X702">
            <v>0</v>
          </cell>
          <cell r="Y702" t="str">
            <v/>
          </cell>
          <cell r="Z702" t="str">
            <v>357,07</v>
          </cell>
          <cell r="AA702" t="str">
            <v>AmaSoj</v>
          </cell>
          <cell r="AB702">
            <v>0</v>
          </cell>
          <cell r="AC702" t="str">
            <v/>
          </cell>
          <cell r="AD702" t="str">
            <v/>
          </cell>
          <cell r="AE702" t="str">
            <v/>
          </cell>
          <cell r="AF702" t="str">
            <v/>
          </cell>
          <cell r="AG702">
            <v>0</v>
          </cell>
          <cell r="AH702" t="str">
            <v>N-EST</v>
          </cell>
          <cell r="AI702">
            <v>0</v>
          </cell>
          <cell r="AJ702" t="str">
            <v/>
          </cell>
          <cell r="AK702" t="str">
            <v/>
          </cell>
          <cell r="AM702">
            <v>0</v>
          </cell>
          <cell r="AN702" t="str">
            <v>KGS</v>
          </cell>
          <cell r="AO702" t="str">
            <v>***</v>
          </cell>
          <cell r="AP702" t="str">
            <v>zzzzzz</v>
          </cell>
          <cell r="AQ702" t="b">
            <v>0</v>
          </cell>
          <cell r="AR702" t="b">
            <v>1</v>
          </cell>
          <cell r="AS702">
            <v>1</v>
          </cell>
          <cell r="AT702">
            <v>0</v>
          </cell>
          <cell r="AU702">
            <v>1</v>
          </cell>
          <cell r="AV702">
            <v>0</v>
          </cell>
          <cell r="AW702" t="b">
            <v>0</v>
          </cell>
          <cell r="AX702" t="str">
            <v/>
          </cell>
          <cell r="AY702" t="b">
            <v>0</v>
          </cell>
          <cell r="AZ702" t="b">
            <v>0</v>
          </cell>
          <cell r="BA702">
            <v>0</v>
          </cell>
          <cell r="BB702">
            <v>120</v>
          </cell>
          <cell r="BC702">
            <v>90</v>
          </cell>
          <cell r="BD702" t="str">
            <v>LIB</v>
          </cell>
          <cell r="BE702" t="str">
            <v>LIB</v>
          </cell>
          <cell r="BF702">
            <v>1</v>
          </cell>
          <cell r="BG702">
            <v>0</v>
          </cell>
          <cell r="BH702" t="str">
            <v/>
          </cell>
          <cell r="BI702" t="str">
            <v/>
          </cell>
          <cell r="BJ702" t="str">
            <v/>
          </cell>
          <cell r="BK702" t="str">
            <v/>
          </cell>
          <cell r="BL702">
            <v>140</v>
          </cell>
          <cell r="BM702">
            <v>511</v>
          </cell>
          <cell r="BN702">
            <v>190</v>
          </cell>
          <cell r="BO702">
            <v>1978</v>
          </cell>
          <cell r="BP702">
            <v>0</v>
          </cell>
          <cell r="BQ702">
            <v>2819</v>
          </cell>
        </row>
        <row r="703">
          <cell r="A703" t="str">
            <v>299000010111</v>
          </cell>
          <cell r="B703" t="str">
            <v/>
          </cell>
          <cell r="C703" t="str">
            <v/>
          </cell>
          <cell r="D703" t="str">
            <v>Pasta Bastones Mozzarella #2</v>
          </cell>
          <cell r="E703" t="str">
            <v/>
          </cell>
          <cell r="F703" t="str">
            <v>SC</v>
          </cell>
          <cell r="G703" t="str">
            <v>KGS</v>
          </cell>
          <cell r="H703" t="str">
            <v>019</v>
          </cell>
          <cell r="I703" t="b">
            <v>1</v>
          </cell>
          <cell r="J703" t="b">
            <v>1</v>
          </cell>
          <cell r="K703" t="b">
            <v>0</v>
          </cell>
          <cell r="L703" t="str">
            <v>Compra</v>
          </cell>
          <cell r="M703" t="str">
            <v>N</v>
          </cell>
          <cell r="N703" t="b">
            <v>1</v>
          </cell>
          <cell r="O703">
            <v>0.01</v>
          </cell>
          <cell r="P703" t="b">
            <v>0</v>
          </cell>
          <cell r="Q703" t="str">
            <v>INTERNO</v>
          </cell>
          <cell r="R703">
            <v>0</v>
          </cell>
          <cell r="S703" t="str">
            <v/>
          </cell>
          <cell r="T703">
            <v>0</v>
          </cell>
          <cell r="U703" t="str">
            <v/>
          </cell>
          <cell r="V703">
            <v>0</v>
          </cell>
          <cell r="W703" t="str">
            <v/>
          </cell>
          <cell r="X703">
            <v>0</v>
          </cell>
          <cell r="Y703" t="str">
            <v/>
          </cell>
          <cell r="Z703" t="str">
            <v>283,21</v>
          </cell>
          <cell r="AA703" t="str">
            <v>PasMoz</v>
          </cell>
          <cell r="AB703">
            <v>0</v>
          </cell>
          <cell r="AC703" t="str">
            <v/>
          </cell>
          <cell r="AD703" t="str">
            <v/>
          </cell>
          <cell r="AE703" t="str">
            <v/>
          </cell>
          <cell r="AF703" t="str">
            <v/>
          </cell>
          <cell r="AG703">
            <v>0</v>
          </cell>
          <cell r="AH703" t="str">
            <v>N-EST</v>
          </cell>
          <cell r="AI703">
            <v>0</v>
          </cell>
          <cell r="AJ703" t="str">
            <v/>
          </cell>
          <cell r="AK703" t="str">
            <v/>
          </cell>
          <cell r="AM703">
            <v>0</v>
          </cell>
          <cell r="AN703" t="str">
            <v>KGS</v>
          </cell>
          <cell r="AO703" t="str">
            <v>***</v>
          </cell>
          <cell r="AP703" t="str">
            <v>zzzzzz</v>
          </cell>
          <cell r="AQ703" t="b">
            <v>0</v>
          </cell>
          <cell r="AR703" t="b">
            <v>1</v>
          </cell>
          <cell r="AS703">
            <v>1</v>
          </cell>
          <cell r="AT703">
            <v>0</v>
          </cell>
          <cell r="AU703">
            <v>1</v>
          </cell>
          <cell r="AV703">
            <v>0</v>
          </cell>
          <cell r="AW703" t="b">
            <v>0</v>
          </cell>
          <cell r="AX703" t="str">
            <v/>
          </cell>
          <cell r="AY703" t="b">
            <v>0</v>
          </cell>
          <cell r="AZ703" t="b">
            <v>0</v>
          </cell>
          <cell r="BA703">
            <v>0</v>
          </cell>
          <cell r="BB703">
            <v>120</v>
          </cell>
          <cell r="BC703">
            <v>90</v>
          </cell>
          <cell r="BD703" t="str">
            <v>LIB</v>
          </cell>
          <cell r="BE703" t="str">
            <v>LIB</v>
          </cell>
          <cell r="BF703">
            <v>1</v>
          </cell>
          <cell r="BG703">
            <v>0</v>
          </cell>
          <cell r="BH703" t="str">
            <v/>
          </cell>
          <cell r="BI703" t="str">
            <v/>
          </cell>
          <cell r="BJ703" t="str">
            <v/>
          </cell>
          <cell r="BK703" t="str">
            <v/>
          </cell>
          <cell r="BL703">
            <v>140</v>
          </cell>
          <cell r="BM703">
            <v>511</v>
          </cell>
          <cell r="BN703">
            <v>190</v>
          </cell>
          <cell r="BO703">
            <v>1978</v>
          </cell>
          <cell r="BP703">
            <v>0</v>
          </cell>
          <cell r="BQ703">
            <v>2819</v>
          </cell>
        </row>
        <row r="704">
          <cell r="A704" t="str">
            <v>299000010112</v>
          </cell>
          <cell r="B704" t="str">
            <v/>
          </cell>
          <cell r="C704" t="str">
            <v/>
          </cell>
          <cell r="D704" t="str">
            <v>Pasta Pollo #3</v>
          </cell>
          <cell r="E704" t="str">
            <v/>
          </cell>
          <cell r="F704" t="str">
            <v>SC</v>
          </cell>
          <cell r="G704" t="str">
            <v>KGS</v>
          </cell>
          <cell r="H704" t="str">
            <v>019</v>
          </cell>
          <cell r="I704" t="b">
            <v>1</v>
          </cell>
          <cell r="J704" t="b">
            <v>1</v>
          </cell>
          <cell r="K704" t="b">
            <v>0</v>
          </cell>
          <cell r="L704" t="str">
            <v>Compra</v>
          </cell>
          <cell r="M704" t="str">
            <v>N</v>
          </cell>
          <cell r="N704" t="b">
            <v>1</v>
          </cell>
          <cell r="O704">
            <v>0.01</v>
          </cell>
          <cell r="P704" t="b">
            <v>0</v>
          </cell>
          <cell r="Q704" t="str">
            <v>INTERNO</v>
          </cell>
          <cell r="R704">
            <v>0</v>
          </cell>
          <cell r="S704" t="str">
            <v/>
          </cell>
          <cell r="T704">
            <v>0</v>
          </cell>
          <cell r="U704" t="str">
            <v/>
          </cell>
          <cell r="V704">
            <v>0</v>
          </cell>
          <cell r="W704" t="str">
            <v/>
          </cell>
          <cell r="X704">
            <v>0</v>
          </cell>
          <cell r="Y704" t="str">
            <v/>
          </cell>
          <cell r="Z704" t="str">
            <v>401</v>
          </cell>
          <cell r="AA704" t="str">
            <v>PasPol</v>
          </cell>
          <cell r="AB704">
            <v>0</v>
          </cell>
          <cell r="AC704" t="str">
            <v/>
          </cell>
          <cell r="AD704" t="str">
            <v/>
          </cell>
          <cell r="AE704" t="str">
            <v/>
          </cell>
          <cell r="AF704" t="str">
            <v/>
          </cell>
          <cell r="AG704">
            <v>0</v>
          </cell>
          <cell r="AH704" t="str">
            <v>N-EST</v>
          </cell>
          <cell r="AI704">
            <v>0</v>
          </cell>
          <cell r="AJ704" t="str">
            <v/>
          </cell>
          <cell r="AK704" t="str">
            <v/>
          </cell>
          <cell r="AM704">
            <v>0</v>
          </cell>
          <cell r="AN704" t="str">
            <v>KGS</v>
          </cell>
          <cell r="AO704" t="str">
            <v>***</v>
          </cell>
          <cell r="AP704" t="str">
            <v>zzzzzz</v>
          </cell>
          <cell r="AQ704" t="b">
            <v>0</v>
          </cell>
          <cell r="AR704" t="b">
            <v>1</v>
          </cell>
          <cell r="AS704">
            <v>1</v>
          </cell>
          <cell r="AT704">
            <v>0</v>
          </cell>
          <cell r="AU704">
            <v>1</v>
          </cell>
          <cell r="AV704">
            <v>0</v>
          </cell>
          <cell r="AW704" t="b">
            <v>0</v>
          </cell>
          <cell r="AX704" t="str">
            <v/>
          </cell>
          <cell r="AY704" t="b">
            <v>0</v>
          </cell>
          <cell r="AZ704" t="b">
            <v>0</v>
          </cell>
          <cell r="BA704">
            <v>0</v>
          </cell>
          <cell r="BB704">
            <v>120</v>
          </cell>
          <cell r="BC704">
            <v>90</v>
          </cell>
          <cell r="BD704" t="str">
            <v>LIB</v>
          </cell>
          <cell r="BE704" t="str">
            <v>LIB</v>
          </cell>
          <cell r="BF704">
            <v>1</v>
          </cell>
          <cell r="BG704">
            <v>0</v>
          </cell>
          <cell r="BH704" t="str">
            <v/>
          </cell>
          <cell r="BI704" t="str">
            <v/>
          </cell>
          <cell r="BJ704" t="str">
            <v/>
          </cell>
          <cell r="BK704" t="str">
            <v/>
          </cell>
          <cell r="BL704">
            <v>140</v>
          </cell>
          <cell r="BM704">
            <v>511</v>
          </cell>
          <cell r="BN704">
            <v>190</v>
          </cell>
          <cell r="BO704">
            <v>1978</v>
          </cell>
          <cell r="BP704">
            <v>0</v>
          </cell>
          <cell r="BQ704">
            <v>2819</v>
          </cell>
        </row>
        <row r="705">
          <cell r="A705" t="str">
            <v>299000010113</v>
          </cell>
          <cell r="B705" t="str">
            <v/>
          </cell>
          <cell r="C705" t="str">
            <v/>
          </cell>
          <cell r="D705" t="str">
            <v>Amasijo Mil. Soja Paladini</v>
          </cell>
          <cell r="E705" t="str">
            <v/>
          </cell>
          <cell r="F705" t="str">
            <v>SC</v>
          </cell>
          <cell r="G705" t="str">
            <v>KGS</v>
          </cell>
          <cell r="H705" t="str">
            <v>UC</v>
          </cell>
          <cell r="I705" t="b">
            <v>1</v>
          </cell>
          <cell r="J705" t="b">
            <v>1</v>
          </cell>
          <cell r="K705" t="b">
            <v>0</v>
          </cell>
          <cell r="L705" t="str">
            <v>Compra</v>
          </cell>
          <cell r="M705" t="str">
            <v>N</v>
          </cell>
          <cell r="N705" t="b">
            <v>1</v>
          </cell>
          <cell r="O705">
            <v>0.01</v>
          </cell>
          <cell r="P705" t="b">
            <v>0</v>
          </cell>
          <cell r="Q705" t="str">
            <v>INTERNO</v>
          </cell>
          <cell r="R705">
            <v>0</v>
          </cell>
          <cell r="S705" t="str">
            <v/>
          </cell>
          <cell r="T705">
            <v>0</v>
          </cell>
          <cell r="U705" t="str">
            <v/>
          </cell>
          <cell r="V705">
            <v>0</v>
          </cell>
          <cell r="W705" t="str">
            <v/>
          </cell>
          <cell r="X705">
            <v>0</v>
          </cell>
          <cell r="Y705" t="str">
            <v/>
          </cell>
          <cell r="Z705" t="str">
            <v>379</v>
          </cell>
          <cell r="AA705" t="str">
            <v>AmaSoj</v>
          </cell>
          <cell r="AB705">
            <v>0</v>
          </cell>
          <cell r="AC705" t="str">
            <v/>
          </cell>
          <cell r="AD705" t="str">
            <v/>
          </cell>
          <cell r="AE705" t="str">
            <v/>
          </cell>
          <cell r="AF705" t="str">
            <v/>
          </cell>
          <cell r="AG705">
            <v>0</v>
          </cell>
          <cell r="AH705" t="str">
            <v>N-EST</v>
          </cell>
          <cell r="AI705">
            <v>0</v>
          </cell>
          <cell r="AJ705" t="str">
            <v/>
          </cell>
          <cell r="AK705" t="str">
            <v/>
          </cell>
          <cell r="AM705">
            <v>0</v>
          </cell>
          <cell r="AN705" t="str">
            <v>KGS</v>
          </cell>
          <cell r="AO705" t="str">
            <v>***</v>
          </cell>
          <cell r="AP705" t="str">
            <v>zzzzzz</v>
          </cell>
          <cell r="AQ705" t="b">
            <v>0</v>
          </cell>
          <cell r="AR705" t="b">
            <v>1</v>
          </cell>
          <cell r="AS705">
            <v>1</v>
          </cell>
          <cell r="AT705">
            <v>0</v>
          </cell>
          <cell r="AU705">
            <v>1</v>
          </cell>
          <cell r="AV705">
            <v>0</v>
          </cell>
          <cell r="AW705" t="b">
            <v>0</v>
          </cell>
          <cell r="AX705" t="str">
            <v/>
          </cell>
          <cell r="AY705" t="b">
            <v>0</v>
          </cell>
          <cell r="AZ705" t="b">
            <v>0</v>
          </cell>
          <cell r="BA705">
            <v>0</v>
          </cell>
          <cell r="BB705">
            <v>120</v>
          </cell>
          <cell r="BC705">
            <v>90</v>
          </cell>
          <cell r="BD705" t="str">
            <v>LIB</v>
          </cell>
          <cell r="BE705" t="str">
            <v>LIB</v>
          </cell>
          <cell r="BF705">
            <v>1</v>
          </cell>
          <cell r="BG705">
            <v>0</v>
          </cell>
          <cell r="BH705" t="str">
            <v/>
          </cell>
          <cell r="BI705" t="str">
            <v/>
          </cell>
          <cell r="BJ705" t="str">
            <v/>
          </cell>
          <cell r="BK705" t="str">
            <v/>
          </cell>
          <cell r="BL705">
            <v>140</v>
          </cell>
          <cell r="BM705">
            <v>511</v>
          </cell>
          <cell r="BN705">
            <v>190</v>
          </cell>
          <cell r="BO705">
            <v>1978</v>
          </cell>
          <cell r="BP705">
            <v>0</v>
          </cell>
          <cell r="BQ705">
            <v>2819</v>
          </cell>
        </row>
        <row r="706">
          <cell r="A706" t="str">
            <v>299000010114</v>
          </cell>
          <cell r="B706" t="str">
            <v/>
          </cell>
          <cell r="C706" t="str">
            <v/>
          </cell>
          <cell r="D706" t="str">
            <v>Pasta Pollo #4</v>
          </cell>
          <cell r="E706" t="str">
            <v/>
          </cell>
          <cell r="F706" t="str">
            <v>SC</v>
          </cell>
          <cell r="G706" t="str">
            <v>KGS</v>
          </cell>
          <cell r="H706" t="str">
            <v>019</v>
          </cell>
          <cell r="I706" t="b">
            <v>1</v>
          </cell>
          <cell r="J706" t="b">
            <v>1</v>
          </cell>
          <cell r="K706" t="b">
            <v>0</v>
          </cell>
          <cell r="L706" t="str">
            <v>CompraVenta</v>
          </cell>
          <cell r="M706" t="str">
            <v>N</v>
          </cell>
          <cell r="N706" t="b">
            <v>1</v>
          </cell>
          <cell r="O706">
            <v>0.01</v>
          </cell>
          <cell r="P706" t="b">
            <v>0</v>
          </cell>
          <cell r="Q706" t="str">
            <v>INTERNO</v>
          </cell>
          <cell r="R706">
            <v>0</v>
          </cell>
          <cell r="S706" t="str">
            <v/>
          </cell>
          <cell r="T706">
            <v>0</v>
          </cell>
          <cell r="U706" t="str">
            <v/>
          </cell>
          <cell r="V706">
            <v>0</v>
          </cell>
          <cell r="W706" t="str">
            <v/>
          </cell>
          <cell r="X706">
            <v>0</v>
          </cell>
          <cell r="Y706" t="str">
            <v/>
          </cell>
          <cell r="Z706" t="str">
            <v>417,24</v>
          </cell>
          <cell r="AA706" t="str">
            <v>PasPol</v>
          </cell>
          <cell r="AB706">
            <v>0</v>
          </cell>
          <cell r="AC706" t="str">
            <v/>
          </cell>
          <cell r="AD706" t="str">
            <v/>
          </cell>
          <cell r="AE706" t="str">
            <v/>
          </cell>
          <cell r="AF706" t="str">
            <v/>
          </cell>
          <cell r="AG706">
            <v>0</v>
          </cell>
          <cell r="AH706" t="str">
            <v>N-EST</v>
          </cell>
          <cell r="AI706">
            <v>0</v>
          </cell>
          <cell r="AJ706" t="str">
            <v/>
          </cell>
          <cell r="AK706" t="str">
            <v/>
          </cell>
          <cell r="AM706">
            <v>0</v>
          </cell>
          <cell r="AN706" t="str">
            <v>KGS</v>
          </cell>
          <cell r="AO706" t="str">
            <v>***</v>
          </cell>
          <cell r="AP706" t="str">
            <v>zzzzzz</v>
          </cell>
          <cell r="AQ706" t="b">
            <v>0</v>
          </cell>
          <cell r="AR706" t="b">
            <v>1</v>
          </cell>
          <cell r="AS706">
            <v>1</v>
          </cell>
          <cell r="AT706">
            <v>0</v>
          </cell>
          <cell r="AU706">
            <v>1</v>
          </cell>
          <cell r="AV706">
            <v>0</v>
          </cell>
          <cell r="AW706" t="b">
            <v>0</v>
          </cell>
          <cell r="AX706" t="str">
            <v/>
          </cell>
          <cell r="AY706" t="b">
            <v>0</v>
          </cell>
          <cell r="AZ706" t="b">
            <v>0</v>
          </cell>
          <cell r="BA706">
            <v>0</v>
          </cell>
          <cell r="BB706">
            <v>120</v>
          </cell>
          <cell r="BC706">
            <v>90</v>
          </cell>
          <cell r="BD706" t="str">
            <v>LIB</v>
          </cell>
          <cell r="BE706" t="str">
            <v>LIB</v>
          </cell>
          <cell r="BF706">
            <v>1</v>
          </cell>
          <cell r="BG706">
            <v>0</v>
          </cell>
          <cell r="BH706" t="str">
            <v/>
          </cell>
          <cell r="BI706" t="str">
            <v/>
          </cell>
          <cell r="BJ706" t="str">
            <v/>
          </cell>
          <cell r="BK706" t="str">
            <v/>
          </cell>
          <cell r="BL706">
            <v>140</v>
          </cell>
          <cell r="BM706">
            <v>511</v>
          </cell>
          <cell r="BN706">
            <v>190</v>
          </cell>
          <cell r="BO706">
            <v>1978</v>
          </cell>
          <cell r="BP706">
            <v>0</v>
          </cell>
          <cell r="BQ706">
            <v>2819</v>
          </cell>
        </row>
        <row r="707">
          <cell r="A707" t="str">
            <v>299000010115</v>
          </cell>
          <cell r="B707" t="str">
            <v/>
          </cell>
          <cell r="C707" t="str">
            <v/>
          </cell>
          <cell r="D707" t="str">
            <v>Amasijo MS TIPO CASERA #11</v>
          </cell>
          <cell r="E707" t="str">
            <v/>
          </cell>
          <cell r="F707" t="str">
            <v>SC</v>
          </cell>
          <cell r="G707" t="str">
            <v>KGS</v>
          </cell>
          <cell r="H707" t="str">
            <v>UC</v>
          </cell>
          <cell r="I707" t="b">
            <v>1</v>
          </cell>
          <cell r="J707" t="b">
            <v>1</v>
          </cell>
          <cell r="K707" t="b">
            <v>0</v>
          </cell>
          <cell r="L707" t="str">
            <v>CompraVenta</v>
          </cell>
          <cell r="M707" t="str">
            <v>N</v>
          </cell>
          <cell r="N707" t="b">
            <v>1</v>
          </cell>
          <cell r="O707">
            <v>0.01</v>
          </cell>
          <cell r="P707" t="b">
            <v>0</v>
          </cell>
          <cell r="Q707" t="str">
            <v>INTERNO</v>
          </cell>
          <cell r="R707">
            <v>0</v>
          </cell>
          <cell r="S707" t="str">
            <v/>
          </cell>
          <cell r="T707">
            <v>0</v>
          </cell>
          <cell r="U707" t="str">
            <v/>
          </cell>
          <cell r="V707">
            <v>0</v>
          </cell>
          <cell r="W707" t="str">
            <v/>
          </cell>
          <cell r="X707">
            <v>0</v>
          </cell>
          <cell r="Y707" t="str">
            <v/>
          </cell>
          <cell r="Z707" t="str">
            <v/>
          </cell>
          <cell r="AA707" t="str">
            <v>AmaSoj</v>
          </cell>
          <cell r="AB707">
            <v>0</v>
          </cell>
          <cell r="AC707" t="str">
            <v/>
          </cell>
          <cell r="AD707" t="str">
            <v/>
          </cell>
          <cell r="AE707" t="str">
            <v/>
          </cell>
          <cell r="AF707" t="str">
            <v/>
          </cell>
          <cell r="AG707">
            <v>0</v>
          </cell>
          <cell r="AH707" t="str">
            <v>N-EST</v>
          </cell>
          <cell r="AI707">
            <v>0</v>
          </cell>
          <cell r="AJ707" t="str">
            <v/>
          </cell>
          <cell r="AK707" t="str">
            <v/>
          </cell>
          <cell r="AM707">
            <v>0</v>
          </cell>
          <cell r="AN707" t="str">
            <v>KGS</v>
          </cell>
          <cell r="AO707" t="str">
            <v>***</v>
          </cell>
          <cell r="AP707" t="str">
            <v>zzzzzz</v>
          </cell>
          <cell r="AQ707" t="b">
            <v>0</v>
          </cell>
          <cell r="AR707" t="b">
            <v>1</v>
          </cell>
          <cell r="AS707">
            <v>1</v>
          </cell>
          <cell r="AT707">
            <v>0</v>
          </cell>
          <cell r="AU707">
            <v>1</v>
          </cell>
          <cell r="AV707">
            <v>0.01</v>
          </cell>
          <cell r="AW707" t="b">
            <v>0</v>
          </cell>
          <cell r="AX707" t="str">
            <v/>
          </cell>
          <cell r="AY707" t="b">
            <v>0</v>
          </cell>
          <cell r="AZ707" t="b">
            <v>0</v>
          </cell>
          <cell r="BA707">
            <v>0</v>
          </cell>
          <cell r="BB707">
            <v>120</v>
          </cell>
          <cell r="BC707">
            <v>90</v>
          </cell>
          <cell r="BD707" t="str">
            <v>LIB</v>
          </cell>
          <cell r="BE707" t="str">
            <v>LIB</v>
          </cell>
          <cell r="BF707">
            <v>1</v>
          </cell>
          <cell r="BG707">
            <v>0</v>
          </cell>
          <cell r="BH707" t="str">
            <v/>
          </cell>
          <cell r="BI707" t="str">
            <v/>
          </cell>
          <cell r="BJ707" t="str">
            <v/>
          </cell>
          <cell r="BK707" t="str">
            <v/>
          </cell>
          <cell r="BL707">
            <v>140</v>
          </cell>
          <cell r="BM707">
            <v>511</v>
          </cell>
          <cell r="BN707">
            <v>190</v>
          </cell>
          <cell r="BO707">
            <v>1978</v>
          </cell>
          <cell r="BP707">
            <v>0</v>
          </cell>
          <cell r="BQ707">
            <v>2819</v>
          </cell>
        </row>
        <row r="708">
          <cell r="A708" t="str">
            <v>299000010116</v>
          </cell>
          <cell r="B708" t="str">
            <v/>
          </cell>
          <cell r="C708" t="str">
            <v/>
          </cell>
          <cell r="D708" t="str">
            <v>Amasijo Prepizza #Integral</v>
          </cell>
          <cell r="E708" t="str">
            <v/>
          </cell>
          <cell r="F708" t="str">
            <v>SC</v>
          </cell>
          <cell r="G708" t="str">
            <v>KGS</v>
          </cell>
          <cell r="H708" t="str">
            <v>UC3</v>
          </cell>
          <cell r="I708" t="b">
            <v>1</v>
          </cell>
          <cell r="J708" t="b">
            <v>1</v>
          </cell>
          <cell r="K708" t="b">
            <v>0</v>
          </cell>
          <cell r="L708" t="str">
            <v>Compra</v>
          </cell>
          <cell r="M708" t="str">
            <v>N</v>
          </cell>
          <cell r="N708" t="b">
            <v>1</v>
          </cell>
          <cell r="O708">
            <v>0.01</v>
          </cell>
          <cell r="P708" t="b">
            <v>0</v>
          </cell>
          <cell r="Q708" t="str">
            <v>INTERNO</v>
          </cell>
          <cell r="R708">
            <v>0</v>
          </cell>
          <cell r="S708" t="str">
            <v/>
          </cell>
          <cell r="T708">
            <v>0</v>
          </cell>
          <cell r="U708" t="str">
            <v/>
          </cell>
          <cell r="V708">
            <v>0</v>
          </cell>
          <cell r="W708" t="str">
            <v/>
          </cell>
          <cell r="X708">
            <v>0</v>
          </cell>
          <cell r="Y708" t="str">
            <v/>
          </cell>
          <cell r="Z708" t="str">
            <v/>
          </cell>
          <cell r="AA708" t="str">
            <v>AmaPiz</v>
          </cell>
          <cell r="AB708">
            <v>0</v>
          </cell>
          <cell r="AC708" t="str">
            <v/>
          </cell>
          <cell r="AD708" t="str">
            <v/>
          </cell>
          <cell r="AE708" t="str">
            <v/>
          </cell>
          <cell r="AF708" t="str">
            <v/>
          </cell>
          <cell r="AG708">
            <v>0</v>
          </cell>
          <cell r="AH708" t="str">
            <v>N-EST</v>
          </cell>
          <cell r="AI708">
            <v>0</v>
          </cell>
          <cell r="AJ708" t="str">
            <v/>
          </cell>
          <cell r="AK708" t="str">
            <v/>
          </cell>
          <cell r="AM708">
            <v>0</v>
          </cell>
          <cell r="AN708" t="str">
            <v>KGS</v>
          </cell>
          <cell r="AO708" t="str">
            <v>***</v>
          </cell>
          <cell r="AP708" t="str">
            <v>zzzzzz</v>
          </cell>
          <cell r="AQ708" t="b">
            <v>0</v>
          </cell>
          <cell r="AR708" t="b">
            <v>1</v>
          </cell>
          <cell r="AS708">
            <v>1</v>
          </cell>
          <cell r="AT708">
            <v>0</v>
          </cell>
          <cell r="AU708">
            <v>1</v>
          </cell>
          <cell r="AV708">
            <v>0</v>
          </cell>
          <cell r="AW708" t="b">
            <v>0</v>
          </cell>
          <cell r="AX708" t="str">
            <v/>
          </cell>
          <cell r="AY708" t="b">
            <v>0</v>
          </cell>
          <cell r="AZ708" t="b">
            <v>0</v>
          </cell>
          <cell r="BA708">
            <v>0</v>
          </cell>
          <cell r="BB708">
            <v>120</v>
          </cell>
          <cell r="BC708">
            <v>90</v>
          </cell>
          <cell r="BD708" t="str">
            <v>LIB</v>
          </cell>
          <cell r="BE708" t="str">
            <v>LIB</v>
          </cell>
          <cell r="BF708">
            <v>1</v>
          </cell>
          <cell r="BG708">
            <v>0</v>
          </cell>
          <cell r="BH708" t="str">
            <v/>
          </cell>
          <cell r="BI708" t="str">
            <v/>
          </cell>
          <cell r="BJ708" t="str">
            <v/>
          </cell>
          <cell r="BK708" t="str">
            <v/>
          </cell>
          <cell r="BL708">
            <v>140</v>
          </cell>
          <cell r="BM708">
            <v>511</v>
          </cell>
          <cell r="BN708">
            <v>190</v>
          </cell>
          <cell r="BO708">
            <v>1978</v>
          </cell>
          <cell r="BP708">
            <v>0</v>
          </cell>
          <cell r="BQ708">
            <v>2819</v>
          </cell>
        </row>
        <row r="709">
          <cell r="A709" t="str">
            <v>299000010117</v>
          </cell>
          <cell r="B709" t="str">
            <v/>
          </cell>
          <cell r="C709" t="str">
            <v/>
          </cell>
          <cell r="D709" t="str">
            <v>Prepizza a la Integral 30cm</v>
          </cell>
          <cell r="E709" t="str">
            <v/>
          </cell>
          <cell r="F709" t="str">
            <v>SC</v>
          </cell>
          <cell r="G709" t="str">
            <v>KGS</v>
          </cell>
          <cell r="H709" t="str">
            <v>UC</v>
          </cell>
          <cell r="I709" t="b">
            <v>1</v>
          </cell>
          <cell r="J709" t="b">
            <v>1</v>
          </cell>
          <cell r="K709" t="b">
            <v>0</v>
          </cell>
          <cell r="L709" t="str">
            <v>CompraVenta</v>
          </cell>
          <cell r="M709" t="str">
            <v>N</v>
          </cell>
          <cell r="N709" t="b">
            <v>1</v>
          </cell>
          <cell r="O709">
            <v>0.01</v>
          </cell>
          <cell r="P709" t="b">
            <v>0</v>
          </cell>
          <cell r="Q709" t="str">
            <v>INTERNO</v>
          </cell>
          <cell r="R709">
            <v>0</v>
          </cell>
          <cell r="S709" t="str">
            <v/>
          </cell>
          <cell r="T709">
            <v>0</v>
          </cell>
          <cell r="U709" t="str">
            <v/>
          </cell>
          <cell r="V709">
            <v>0</v>
          </cell>
          <cell r="W709" t="str">
            <v/>
          </cell>
          <cell r="X709">
            <v>0</v>
          </cell>
          <cell r="Y709" t="str">
            <v/>
          </cell>
          <cell r="Z709" t="str">
            <v/>
          </cell>
          <cell r="AA709" t="str">
            <v>Semiel</v>
          </cell>
          <cell r="AB709">
            <v>0</v>
          </cell>
          <cell r="AC709" t="str">
            <v/>
          </cell>
          <cell r="AD709" t="str">
            <v/>
          </cell>
          <cell r="AE709" t="str">
            <v/>
          </cell>
          <cell r="AF709" t="str">
            <v/>
          </cell>
          <cell r="AG709">
            <v>0</v>
          </cell>
          <cell r="AH709" t="str">
            <v>N-EST</v>
          </cell>
          <cell r="AI709">
            <v>0</v>
          </cell>
          <cell r="AJ709" t="str">
            <v/>
          </cell>
          <cell r="AK709" t="str">
            <v/>
          </cell>
          <cell r="AM709">
            <v>0</v>
          </cell>
          <cell r="AN709" t="str">
            <v>KGS</v>
          </cell>
          <cell r="AO709" t="str">
            <v>***</v>
          </cell>
          <cell r="AP709" t="str">
            <v>zzzzzz</v>
          </cell>
          <cell r="AQ709" t="b">
            <v>0</v>
          </cell>
          <cell r="AR709" t="b">
            <v>0</v>
          </cell>
          <cell r="AS709">
            <v>1</v>
          </cell>
          <cell r="AT709">
            <v>0</v>
          </cell>
          <cell r="AU709">
            <v>1</v>
          </cell>
          <cell r="AV709">
            <v>0</v>
          </cell>
          <cell r="AW709" t="b">
            <v>0</v>
          </cell>
          <cell r="AX709" t="str">
            <v/>
          </cell>
          <cell r="AY709" t="b">
            <v>0</v>
          </cell>
          <cell r="AZ709" t="b">
            <v>0</v>
          </cell>
          <cell r="BA709">
            <v>0</v>
          </cell>
          <cell r="BB709">
            <v>120</v>
          </cell>
          <cell r="BC709">
            <v>90</v>
          </cell>
          <cell r="BD709" t="str">
            <v>LIB</v>
          </cell>
          <cell r="BE709" t="str">
            <v>LIB</v>
          </cell>
          <cell r="BF709">
            <v>1</v>
          </cell>
          <cell r="BG709">
            <v>0</v>
          </cell>
          <cell r="BH709" t="str">
            <v/>
          </cell>
          <cell r="BI709" t="str">
            <v/>
          </cell>
          <cell r="BJ709" t="str">
            <v/>
          </cell>
          <cell r="BK709" t="str">
            <v/>
          </cell>
          <cell r="BL709">
            <v>140</v>
          </cell>
          <cell r="BM709">
            <v>511</v>
          </cell>
          <cell r="BN709">
            <v>190</v>
          </cell>
          <cell r="BO709">
            <v>1978</v>
          </cell>
          <cell r="BP709">
            <v>0</v>
          </cell>
          <cell r="BQ709">
            <v>2819</v>
          </cell>
        </row>
        <row r="710">
          <cell r="A710" t="str">
            <v>299000010118</v>
          </cell>
          <cell r="B710" t="str">
            <v/>
          </cell>
          <cell r="C710" t="str">
            <v/>
          </cell>
          <cell r="D710" t="str">
            <v>Pasta Bast Mozzarella #3</v>
          </cell>
          <cell r="E710" t="str">
            <v/>
          </cell>
          <cell r="F710" t="str">
            <v>SC</v>
          </cell>
          <cell r="G710" t="str">
            <v>KGS</v>
          </cell>
          <cell r="H710" t="str">
            <v>019</v>
          </cell>
          <cell r="I710" t="b">
            <v>1</v>
          </cell>
          <cell r="J710" t="b">
            <v>1</v>
          </cell>
          <cell r="K710" t="b">
            <v>0</v>
          </cell>
          <cell r="L710" t="str">
            <v>CompraVenta</v>
          </cell>
          <cell r="M710" t="str">
            <v>N</v>
          </cell>
          <cell r="N710" t="b">
            <v>1</v>
          </cell>
          <cell r="O710">
            <v>0.01</v>
          </cell>
          <cell r="P710" t="b">
            <v>0</v>
          </cell>
          <cell r="Q710" t="str">
            <v>INTERNO</v>
          </cell>
          <cell r="R710">
            <v>0</v>
          </cell>
          <cell r="S710" t="str">
            <v/>
          </cell>
          <cell r="T710">
            <v>0</v>
          </cell>
          <cell r="U710" t="str">
            <v/>
          </cell>
          <cell r="V710">
            <v>0</v>
          </cell>
          <cell r="W710" t="str">
            <v/>
          </cell>
          <cell r="X710">
            <v>0</v>
          </cell>
          <cell r="Y710" t="str">
            <v/>
          </cell>
          <cell r="Z710" t="str">
            <v/>
          </cell>
          <cell r="AA710" t="str">
            <v>Semiel</v>
          </cell>
          <cell r="AB710">
            <v>0</v>
          </cell>
          <cell r="AC710" t="str">
            <v/>
          </cell>
          <cell r="AD710" t="str">
            <v/>
          </cell>
          <cell r="AE710" t="str">
            <v/>
          </cell>
          <cell r="AF710" t="str">
            <v/>
          </cell>
          <cell r="AG710">
            <v>0</v>
          </cell>
          <cell r="AH710" t="str">
            <v>N-EST</v>
          </cell>
          <cell r="AI710">
            <v>0</v>
          </cell>
          <cell r="AJ710" t="str">
            <v/>
          </cell>
          <cell r="AK710" t="str">
            <v/>
          </cell>
          <cell r="AM710">
            <v>0</v>
          </cell>
          <cell r="AN710" t="str">
            <v>KGS</v>
          </cell>
          <cell r="AO710" t="str">
            <v>***</v>
          </cell>
          <cell r="AP710" t="str">
            <v>zzzzzz</v>
          </cell>
          <cell r="AQ710" t="b">
            <v>0</v>
          </cell>
          <cell r="AR710" t="b">
            <v>1</v>
          </cell>
          <cell r="AS710">
            <v>0</v>
          </cell>
          <cell r="AT710">
            <v>0</v>
          </cell>
          <cell r="AU710">
            <v>1</v>
          </cell>
          <cell r="AV710">
            <v>0.01</v>
          </cell>
          <cell r="AW710" t="b">
            <v>0</v>
          </cell>
          <cell r="AX710" t="str">
            <v/>
          </cell>
          <cell r="AY710" t="b">
            <v>0</v>
          </cell>
          <cell r="AZ710" t="b">
            <v>0</v>
          </cell>
          <cell r="BA710">
            <v>0</v>
          </cell>
          <cell r="BB710">
            <v>60</v>
          </cell>
          <cell r="BC710">
            <v>10</v>
          </cell>
          <cell r="BD710" t="str">
            <v>LIB</v>
          </cell>
          <cell r="BE710" t="str">
            <v>LIB</v>
          </cell>
          <cell r="BF710">
            <v>1</v>
          </cell>
          <cell r="BG710">
            <v>0</v>
          </cell>
          <cell r="BH710" t="str">
            <v/>
          </cell>
          <cell r="BI710" t="str">
            <v/>
          </cell>
          <cell r="BJ710" t="str">
            <v/>
          </cell>
          <cell r="BK710" t="str">
            <v/>
          </cell>
          <cell r="BL710">
            <v>140</v>
          </cell>
          <cell r="BM710">
            <v>511</v>
          </cell>
          <cell r="BN710">
            <v>190</v>
          </cell>
          <cell r="BO710">
            <v>1978</v>
          </cell>
          <cell r="BP710">
            <v>0</v>
          </cell>
          <cell r="BQ710">
            <v>2819</v>
          </cell>
        </row>
        <row r="711">
          <cell r="A711" t="str">
            <v>299000010201</v>
          </cell>
          <cell r="B711" t="str">
            <v/>
          </cell>
          <cell r="C711" t="str">
            <v/>
          </cell>
          <cell r="D711" t="str">
            <v>Amasijo Milanesa de Soja #3</v>
          </cell>
          <cell r="E711" t="str">
            <v/>
          </cell>
          <cell r="F711" t="str">
            <v>SC</v>
          </cell>
          <cell r="G711" t="str">
            <v>KGS</v>
          </cell>
          <cell r="H711" t="str">
            <v>01</v>
          </cell>
          <cell r="I711" t="b">
            <v>1</v>
          </cell>
          <cell r="J711" t="b">
            <v>1</v>
          </cell>
          <cell r="K711" t="b">
            <v>0</v>
          </cell>
          <cell r="L711" t="str">
            <v>CompraVenta</v>
          </cell>
          <cell r="M711" t="str">
            <v>N</v>
          </cell>
          <cell r="N711" t="b">
            <v>1</v>
          </cell>
          <cell r="O711">
            <v>0.01</v>
          </cell>
          <cell r="P711" t="b">
            <v>0</v>
          </cell>
          <cell r="Q711" t="str">
            <v>INTERNO</v>
          </cell>
          <cell r="R711">
            <v>0</v>
          </cell>
          <cell r="S711" t="str">
            <v/>
          </cell>
          <cell r="T711">
            <v>0</v>
          </cell>
          <cell r="U711" t="str">
            <v/>
          </cell>
          <cell r="V711">
            <v>0</v>
          </cell>
          <cell r="W711" t="str">
            <v/>
          </cell>
          <cell r="X711">
            <v>0</v>
          </cell>
          <cell r="Y711" t="str">
            <v/>
          </cell>
          <cell r="Z711" t="str">
            <v>380,4</v>
          </cell>
          <cell r="AA711" t="str">
            <v>AmaSoj</v>
          </cell>
          <cell r="AB711">
            <v>0</v>
          </cell>
          <cell r="AC711" t="str">
            <v/>
          </cell>
          <cell r="AD711" t="str">
            <v/>
          </cell>
          <cell r="AE711" t="str">
            <v/>
          </cell>
          <cell r="AF711" t="str">
            <v/>
          </cell>
          <cell r="AG711">
            <v>0</v>
          </cell>
          <cell r="AH711" t="str">
            <v>N-EST</v>
          </cell>
          <cell r="AI711">
            <v>0</v>
          </cell>
          <cell r="AJ711" t="str">
            <v/>
          </cell>
          <cell r="AK711" t="str">
            <v/>
          </cell>
          <cell r="AM711">
            <v>0</v>
          </cell>
          <cell r="AN711" t="str">
            <v>KGS</v>
          </cell>
          <cell r="AO711" t="str">
            <v>***</v>
          </cell>
          <cell r="AP711" t="str">
            <v>zzzzzz</v>
          </cell>
          <cell r="AQ711" t="b">
            <v>0</v>
          </cell>
          <cell r="AR711" t="b">
            <v>1</v>
          </cell>
          <cell r="AS711">
            <v>1</v>
          </cell>
          <cell r="AT711">
            <v>0</v>
          </cell>
          <cell r="AU711">
            <v>1</v>
          </cell>
          <cell r="AV711">
            <v>0</v>
          </cell>
          <cell r="AW711" t="b">
            <v>0</v>
          </cell>
          <cell r="AX711" t="str">
            <v/>
          </cell>
          <cell r="AY711" t="b">
            <v>0</v>
          </cell>
          <cell r="AZ711" t="b">
            <v>0</v>
          </cell>
          <cell r="BA711">
            <v>0</v>
          </cell>
          <cell r="BB711">
            <v>120</v>
          </cell>
          <cell r="BC711">
            <v>90</v>
          </cell>
          <cell r="BD711" t="str">
            <v>LIB</v>
          </cell>
          <cell r="BE711" t="str">
            <v>LIB</v>
          </cell>
          <cell r="BF711">
            <v>1</v>
          </cell>
          <cell r="BG711">
            <v>0</v>
          </cell>
          <cell r="BH711" t="str">
            <v/>
          </cell>
          <cell r="BI711" t="str">
            <v/>
          </cell>
          <cell r="BJ711" t="str">
            <v/>
          </cell>
          <cell r="BK711" t="str">
            <v/>
          </cell>
          <cell r="BL711">
            <v>140</v>
          </cell>
          <cell r="BM711">
            <v>511</v>
          </cell>
          <cell r="BN711">
            <v>190</v>
          </cell>
          <cell r="BO711">
            <v>1978</v>
          </cell>
          <cell r="BP711">
            <v>0</v>
          </cell>
          <cell r="BQ711">
            <v>2819</v>
          </cell>
        </row>
        <row r="712">
          <cell r="A712" t="str">
            <v>299000010202</v>
          </cell>
          <cell r="B712" t="str">
            <v/>
          </cell>
          <cell r="C712" t="str">
            <v/>
          </cell>
          <cell r="D712" t="str">
            <v>Amasijo Milanesa de Soja #4</v>
          </cell>
          <cell r="E712" t="str">
            <v/>
          </cell>
          <cell r="F712" t="str">
            <v>SC</v>
          </cell>
          <cell r="G712" t="str">
            <v>KGS</v>
          </cell>
          <cell r="H712" t="str">
            <v>UC</v>
          </cell>
          <cell r="I712" t="b">
            <v>1</v>
          </cell>
          <cell r="J712" t="b">
            <v>1</v>
          </cell>
          <cell r="K712" t="b">
            <v>0</v>
          </cell>
          <cell r="L712" t="str">
            <v>Venta</v>
          </cell>
          <cell r="M712" t="str">
            <v>N</v>
          </cell>
          <cell r="N712" t="b">
            <v>1</v>
          </cell>
          <cell r="O712">
            <v>0.01</v>
          </cell>
          <cell r="P712" t="b">
            <v>0</v>
          </cell>
          <cell r="Q712" t="str">
            <v>INTERNO</v>
          </cell>
          <cell r="R712">
            <v>0</v>
          </cell>
          <cell r="S712" t="str">
            <v/>
          </cell>
          <cell r="T712">
            <v>0</v>
          </cell>
          <cell r="U712" t="str">
            <v/>
          </cell>
          <cell r="V712">
            <v>0</v>
          </cell>
          <cell r="W712" t="str">
            <v/>
          </cell>
          <cell r="X712">
            <v>0</v>
          </cell>
          <cell r="Y712" t="str">
            <v/>
          </cell>
          <cell r="Z712" t="str">
            <v>379,75</v>
          </cell>
          <cell r="AA712" t="str">
            <v>AmaSoj</v>
          </cell>
          <cell r="AB712">
            <v>0</v>
          </cell>
          <cell r="AC712" t="str">
            <v/>
          </cell>
          <cell r="AD712" t="str">
            <v/>
          </cell>
          <cell r="AE712" t="str">
            <v/>
          </cell>
          <cell r="AF712" t="str">
            <v/>
          </cell>
          <cell r="AG712">
            <v>0</v>
          </cell>
          <cell r="AH712" t="str">
            <v>N-EST</v>
          </cell>
          <cell r="AI712">
            <v>0</v>
          </cell>
          <cell r="AJ712" t="str">
            <v/>
          </cell>
          <cell r="AK712" t="str">
            <v/>
          </cell>
          <cell r="AM712">
            <v>0</v>
          </cell>
          <cell r="AN712" t="str">
            <v>KGS</v>
          </cell>
          <cell r="AO712" t="str">
            <v>***</v>
          </cell>
          <cell r="AP712" t="str">
            <v>zzzzzz</v>
          </cell>
          <cell r="AQ712" t="b">
            <v>0</v>
          </cell>
          <cell r="AR712" t="b">
            <v>1</v>
          </cell>
          <cell r="AS712">
            <v>1</v>
          </cell>
          <cell r="AT712">
            <v>0</v>
          </cell>
          <cell r="AU712">
            <v>1</v>
          </cell>
          <cell r="AV712">
            <v>0</v>
          </cell>
          <cell r="AW712" t="b">
            <v>0</v>
          </cell>
          <cell r="AX712" t="str">
            <v/>
          </cell>
          <cell r="AY712" t="b">
            <v>0</v>
          </cell>
          <cell r="AZ712" t="b">
            <v>0</v>
          </cell>
          <cell r="BA712">
            <v>0</v>
          </cell>
          <cell r="BB712">
            <v>120</v>
          </cell>
          <cell r="BC712">
            <v>90</v>
          </cell>
          <cell r="BD712" t="str">
            <v>LIB</v>
          </cell>
          <cell r="BE712" t="str">
            <v>LIB</v>
          </cell>
          <cell r="BF712">
            <v>1</v>
          </cell>
          <cell r="BG712">
            <v>0</v>
          </cell>
          <cell r="BH712" t="str">
            <v/>
          </cell>
          <cell r="BI712" t="str">
            <v/>
          </cell>
          <cell r="BJ712" t="str">
            <v/>
          </cell>
          <cell r="BK712" t="str">
            <v/>
          </cell>
          <cell r="BL712">
            <v>140</v>
          </cell>
          <cell r="BM712">
            <v>511</v>
          </cell>
          <cell r="BN712">
            <v>190</v>
          </cell>
          <cell r="BO712">
            <v>1978</v>
          </cell>
          <cell r="BP712">
            <v>0</v>
          </cell>
          <cell r="BQ712">
            <v>2819</v>
          </cell>
        </row>
        <row r="713">
          <cell r="A713" t="str">
            <v>299000010401</v>
          </cell>
          <cell r="B713" t="str">
            <v/>
          </cell>
          <cell r="C713" t="str">
            <v/>
          </cell>
          <cell r="D713" t="str">
            <v>Amasijo Milanesa de Soja #6</v>
          </cell>
          <cell r="E713" t="str">
            <v/>
          </cell>
          <cell r="F713" t="str">
            <v>SC</v>
          </cell>
          <cell r="G713" t="str">
            <v>KGS</v>
          </cell>
          <cell r="H713" t="str">
            <v>UC</v>
          </cell>
          <cell r="I713" t="b">
            <v>1</v>
          </cell>
          <cell r="J713" t="b">
            <v>1</v>
          </cell>
          <cell r="K713" t="b">
            <v>0</v>
          </cell>
          <cell r="L713" t="str">
            <v>Venta</v>
          </cell>
          <cell r="M713" t="str">
            <v>N</v>
          </cell>
          <cell r="N713" t="b">
            <v>1</v>
          </cell>
          <cell r="O713">
            <v>0.01</v>
          </cell>
          <cell r="P713" t="b">
            <v>0</v>
          </cell>
          <cell r="Q713" t="str">
            <v>INTERNO</v>
          </cell>
          <cell r="R713">
            <v>0</v>
          </cell>
          <cell r="S713" t="str">
            <v/>
          </cell>
          <cell r="T713">
            <v>0</v>
          </cell>
          <cell r="U713" t="str">
            <v/>
          </cell>
          <cell r="V713">
            <v>0</v>
          </cell>
          <cell r="W713" t="str">
            <v/>
          </cell>
          <cell r="X713">
            <v>0</v>
          </cell>
          <cell r="Y713" t="str">
            <v/>
          </cell>
          <cell r="Z713" t="str">
            <v/>
          </cell>
          <cell r="AA713" t="str">
            <v>AmaSoj</v>
          </cell>
          <cell r="AB713">
            <v>0</v>
          </cell>
          <cell r="AC713" t="str">
            <v/>
          </cell>
          <cell r="AD713" t="str">
            <v/>
          </cell>
          <cell r="AE713" t="str">
            <v/>
          </cell>
          <cell r="AF713" t="str">
            <v/>
          </cell>
          <cell r="AG713">
            <v>0</v>
          </cell>
          <cell r="AH713" t="str">
            <v>N-EST</v>
          </cell>
          <cell r="AI713">
            <v>0</v>
          </cell>
          <cell r="AJ713" t="str">
            <v/>
          </cell>
          <cell r="AK713" t="str">
            <v/>
          </cell>
          <cell r="AM713">
            <v>0</v>
          </cell>
          <cell r="AN713" t="str">
            <v>KGS</v>
          </cell>
          <cell r="AO713" t="str">
            <v>***</v>
          </cell>
          <cell r="AP713" t="str">
            <v>zzzzzz</v>
          </cell>
          <cell r="AQ713" t="b">
            <v>0</v>
          </cell>
          <cell r="AR713" t="b">
            <v>1</v>
          </cell>
          <cell r="AS713">
            <v>1</v>
          </cell>
          <cell r="AT713">
            <v>0</v>
          </cell>
          <cell r="AU713">
            <v>1</v>
          </cell>
          <cell r="AV713">
            <v>0</v>
          </cell>
          <cell r="AW713" t="b">
            <v>0</v>
          </cell>
          <cell r="AX713" t="str">
            <v/>
          </cell>
          <cell r="AY713" t="b">
            <v>0</v>
          </cell>
          <cell r="AZ713" t="b">
            <v>0</v>
          </cell>
          <cell r="BA713">
            <v>0</v>
          </cell>
          <cell r="BB713">
            <v>120</v>
          </cell>
          <cell r="BC713">
            <v>90</v>
          </cell>
          <cell r="BD713" t="str">
            <v>LIB</v>
          </cell>
          <cell r="BE713" t="str">
            <v>LIB</v>
          </cell>
          <cell r="BF713">
            <v>1</v>
          </cell>
          <cell r="BG713">
            <v>0</v>
          </cell>
          <cell r="BH713" t="str">
            <v/>
          </cell>
          <cell r="BI713" t="str">
            <v/>
          </cell>
          <cell r="BJ713" t="str">
            <v/>
          </cell>
          <cell r="BK713" t="str">
            <v/>
          </cell>
          <cell r="BL713">
            <v>140</v>
          </cell>
          <cell r="BM713">
            <v>511</v>
          </cell>
          <cell r="BN713">
            <v>190</v>
          </cell>
          <cell r="BO713">
            <v>1978</v>
          </cell>
          <cell r="BP713">
            <v>0</v>
          </cell>
          <cell r="BQ713">
            <v>2819</v>
          </cell>
        </row>
        <row r="714">
          <cell r="A714" t="str">
            <v>299000010501</v>
          </cell>
          <cell r="B714" t="str">
            <v/>
          </cell>
          <cell r="C714" t="str">
            <v/>
          </cell>
          <cell r="D714" t="str">
            <v>Amasijo Milanesa de Soja #5</v>
          </cell>
          <cell r="E714" t="str">
            <v/>
          </cell>
          <cell r="F714" t="str">
            <v>SC</v>
          </cell>
          <cell r="G714" t="str">
            <v>KGS</v>
          </cell>
          <cell r="H714" t="str">
            <v>UC</v>
          </cell>
          <cell r="I714" t="b">
            <v>1</v>
          </cell>
          <cell r="J714" t="b">
            <v>1</v>
          </cell>
          <cell r="K714" t="b">
            <v>0</v>
          </cell>
          <cell r="L714" t="str">
            <v>Venta</v>
          </cell>
          <cell r="M714" t="str">
            <v>N</v>
          </cell>
          <cell r="N714" t="b">
            <v>1</v>
          </cell>
          <cell r="O714">
            <v>0.01</v>
          </cell>
          <cell r="P714" t="b">
            <v>0</v>
          </cell>
          <cell r="Q714" t="str">
            <v>INTERNO</v>
          </cell>
          <cell r="R714">
            <v>0</v>
          </cell>
          <cell r="S714" t="str">
            <v/>
          </cell>
          <cell r="T714">
            <v>0</v>
          </cell>
          <cell r="U714" t="str">
            <v/>
          </cell>
          <cell r="V714">
            <v>0</v>
          </cell>
          <cell r="W714" t="str">
            <v/>
          </cell>
          <cell r="X714">
            <v>0</v>
          </cell>
          <cell r="Y714" t="str">
            <v/>
          </cell>
          <cell r="Z714" t="str">
            <v/>
          </cell>
          <cell r="AA714" t="str">
            <v>AmaSoj</v>
          </cell>
          <cell r="AB714">
            <v>0</v>
          </cell>
          <cell r="AC714" t="str">
            <v/>
          </cell>
          <cell r="AD714" t="str">
            <v/>
          </cell>
          <cell r="AE714" t="str">
            <v/>
          </cell>
          <cell r="AF714" t="str">
            <v/>
          </cell>
          <cell r="AG714">
            <v>0</v>
          </cell>
          <cell r="AH714" t="str">
            <v>N-EST</v>
          </cell>
          <cell r="AI714">
            <v>0</v>
          </cell>
          <cell r="AJ714" t="str">
            <v/>
          </cell>
          <cell r="AK714" t="str">
            <v/>
          </cell>
          <cell r="AM714">
            <v>0</v>
          </cell>
          <cell r="AN714" t="str">
            <v>KGS</v>
          </cell>
          <cell r="AO714" t="str">
            <v>***</v>
          </cell>
          <cell r="AP714" t="str">
            <v>zzzzzz</v>
          </cell>
          <cell r="AQ714" t="b">
            <v>0</v>
          </cell>
          <cell r="AR714" t="b">
            <v>1</v>
          </cell>
          <cell r="AS714">
            <v>1</v>
          </cell>
          <cell r="AT714">
            <v>0</v>
          </cell>
          <cell r="AU714">
            <v>1</v>
          </cell>
          <cell r="AV714">
            <v>0</v>
          </cell>
          <cell r="AW714" t="b">
            <v>0</v>
          </cell>
          <cell r="AX714" t="str">
            <v/>
          </cell>
          <cell r="AY714" t="b">
            <v>0</v>
          </cell>
          <cell r="AZ714" t="b">
            <v>0</v>
          </cell>
          <cell r="BA714">
            <v>0</v>
          </cell>
          <cell r="BB714">
            <v>120</v>
          </cell>
          <cell r="BC714">
            <v>90</v>
          </cell>
          <cell r="BD714" t="str">
            <v>LIB</v>
          </cell>
          <cell r="BE714" t="str">
            <v>LIB</v>
          </cell>
          <cell r="BF714">
            <v>1</v>
          </cell>
          <cell r="BG714">
            <v>0</v>
          </cell>
          <cell r="BH714" t="str">
            <v/>
          </cell>
          <cell r="BI714" t="str">
            <v/>
          </cell>
          <cell r="BJ714" t="str">
            <v/>
          </cell>
          <cell r="BK714" t="str">
            <v/>
          </cell>
          <cell r="BL714">
            <v>140</v>
          </cell>
          <cell r="BM714">
            <v>511</v>
          </cell>
          <cell r="BN714">
            <v>190</v>
          </cell>
          <cell r="BO714">
            <v>1978</v>
          </cell>
          <cell r="BP714">
            <v>0</v>
          </cell>
          <cell r="BQ714">
            <v>2819</v>
          </cell>
        </row>
        <row r="715">
          <cell r="A715" t="str">
            <v>299000010502</v>
          </cell>
          <cell r="B715" t="str">
            <v/>
          </cell>
          <cell r="C715" t="str">
            <v/>
          </cell>
          <cell r="D715" t="str">
            <v>Amasijo Milanesa de Soja #13</v>
          </cell>
          <cell r="E715" t="str">
            <v/>
          </cell>
          <cell r="F715" t="str">
            <v>SC</v>
          </cell>
          <cell r="G715" t="str">
            <v>KGS</v>
          </cell>
          <cell r="H715" t="str">
            <v>UC</v>
          </cell>
          <cell r="I715" t="b">
            <v>1</v>
          </cell>
          <cell r="J715" t="b">
            <v>1</v>
          </cell>
          <cell r="K715" t="b">
            <v>0</v>
          </cell>
          <cell r="L715" t="str">
            <v>CompraVenta</v>
          </cell>
          <cell r="M715" t="str">
            <v>N</v>
          </cell>
          <cell r="N715" t="b">
            <v>1</v>
          </cell>
          <cell r="O715">
            <v>0.01</v>
          </cell>
          <cell r="P715" t="b">
            <v>0</v>
          </cell>
          <cell r="Q715" t="str">
            <v>INTERNO</v>
          </cell>
          <cell r="R715">
            <v>0</v>
          </cell>
          <cell r="S715" t="str">
            <v/>
          </cell>
          <cell r="T715">
            <v>0</v>
          </cell>
          <cell r="U715" t="str">
            <v/>
          </cell>
          <cell r="V715">
            <v>0</v>
          </cell>
          <cell r="W715" t="str">
            <v/>
          </cell>
          <cell r="X715">
            <v>0</v>
          </cell>
          <cell r="Y715" t="str">
            <v/>
          </cell>
          <cell r="Z715" t="str">
            <v/>
          </cell>
          <cell r="AA715" t="str">
            <v>Semiel</v>
          </cell>
          <cell r="AB715">
            <v>0</v>
          </cell>
          <cell r="AC715" t="str">
            <v/>
          </cell>
          <cell r="AD715" t="str">
            <v/>
          </cell>
          <cell r="AE715" t="str">
            <v/>
          </cell>
          <cell r="AF715" t="str">
            <v/>
          </cell>
          <cell r="AG715">
            <v>0</v>
          </cell>
          <cell r="AH715" t="str">
            <v>N-EST</v>
          </cell>
          <cell r="AI715">
            <v>0</v>
          </cell>
          <cell r="AJ715" t="str">
            <v/>
          </cell>
          <cell r="AK715" t="str">
            <v/>
          </cell>
          <cell r="AM715">
            <v>0</v>
          </cell>
          <cell r="AN715" t="str">
            <v>KGS</v>
          </cell>
          <cell r="AO715" t="str">
            <v>***</v>
          </cell>
          <cell r="AP715" t="str">
            <v>zzzzzz</v>
          </cell>
          <cell r="AQ715" t="b">
            <v>0</v>
          </cell>
          <cell r="AR715" t="b">
            <v>1</v>
          </cell>
          <cell r="AS715">
            <v>0</v>
          </cell>
          <cell r="AT715">
            <v>0</v>
          </cell>
          <cell r="AU715">
            <v>1</v>
          </cell>
          <cell r="AV715">
            <v>0.01</v>
          </cell>
          <cell r="AW715" t="b">
            <v>0</v>
          </cell>
          <cell r="AX715" t="str">
            <v/>
          </cell>
          <cell r="AY715" t="b">
            <v>0</v>
          </cell>
          <cell r="AZ715" t="b">
            <v>0</v>
          </cell>
          <cell r="BA715">
            <v>0</v>
          </cell>
          <cell r="BB715">
            <v>90</v>
          </cell>
          <cell r="BC715">
            <v>0</v>
          </cell>
          <cell r="BD715" t="str">
            <v>LIB</v>
          </cell>
          <cell r="BE715" t="str">
            <v>LIB</v>
          </cell>
          <cell r="BF715">
            <v>1</v>
          </cell>
          <cell r="BG715">
            <v>0</v>
          </cell>
          <cell r="BH715" t="str">
            <v/>
          </cell>
          <cell r="BI715" t="str">
            <v/>
          </cell>
          <cell r="BJ715" t="str">
            <v/>
          </cell>
          <cell r="BK715" t="str">
            <v/>
          </cell>
          <cell r="BL715">
            <v>140</v>
          </cell>
          <cell r="BM715">
            <v>511</v>
          </cell>
          <cell r="BN715">
            <v>190</v>
          </cell>
          <cell r="BO715">
            <v>1978</v>
          </cell>
          <cell r="BP715">
            <v>0</v>
          </cell>
          <cell r="BQ715">
            <v>2819</v>
          </cell>
        </row>
        <row r="716">
          <cell r="A716" t="str">
            <v>299000010601</v>
          </cell>
          <cell r="B716" t="str">
            <v/>
          </cell>
          <cell r="C716" t="str">
            <v/>
          </cell>
          <cell r="D716" t="str">
            <v>Pasta Tortilla de Papa</v>
          </cell>
          <cell r="E716" t="str">
            <v/>
          </cell>
          <cell r="F716" t="str">
            <v>SC</v>
          </cell>
          <cell r="G716" t="str">
            <v>KGS</v>
          </cell>
          <cell r="H716" t="str">
            <v>019</v>
          </cell>
          <cell r="I716" t="b">
            <v>1</v>
          </cell>
          <cell r="J716" t="b">
            <v>1</v>
          </cell>
          <cell r="K716" t="b">
            <v>0</v>
          </cell>
          <cell r="L716" t="str">
            <v>Compra</v>
          </cell>
          <cell r="M716" t="str">
            <v>N</v>
          </cell>
          <cell r="N716" t="b">
            <v>1</v>
          </cell>
          <cell r="O716">
            <v>0.01</v>
          </cell>
          <cell r="P716" t="b">
            <v>0</v>
          </cell>
          <cell r="Q716" t="str">
            <v>INTERNO</v>
          </cell>
          <cell r="R716">
            <v>0</v>
          </cell>
          <cell r="S716" t="str">
            <v/>
          </cell>
          <cell r="T716">
            <v>0</v>
          </cell>
          <cell r="U716" t="str">
            <v/>
          </cell>
          <cell r="V716">
            <v>0</v>
          </cell>
          <cell r="W716" t="str">
            <v/>
          </cell>
          <cell r="X716">
            <v>0</v>
          </cell>
          <cell r="Y716" t="str">
            <v/>
          </cell>
          <cell r="Z716" t="str">
            <v>346,95</v>
          </cell>
          <cell r="AA716" t="str">
            <v>PasTor</v>
          </cell>
          <cell r="AB716">
            <v>0</v>
          </cell>
          <cell r="AC716" t="str">
            <v/>
          </cell>
          <cell r="AD716" t="str">
            <v/>
          </cell>
          <cell r="AE716" t="str">
            <v/>
          </cell>
          <cell r="AF716" t="str">
            <v/>
          </cell>
          <cell r="AG716">
            <v>0</v>
          </cell>
          <cell r="AH716" t="str">
            <v>N-EST</v>
          </cell>
          <cell r="AI716">
            <v>0</v>
          </cell>
          <cell r="AJ716" t="str">
            <v/>
          </cell>
          <cell r="AK716" t="str">
            <v/>
          </cell>
          <cell r="AM716">
            <v>0</v>
          </cell>
          <cell r="AN716" t="str">
            <v>KGS</v>
          </cell>
          <cell r="AO716" t="str">
            <v>***</v>
          </cell>
          <cell r="AP716" t="str">
            <v>zzzzzz</v>
          </cell>
          <cell r="AQ716" t="b">
            <v>0</v>
          </cell>
          <cell r="AR716" t="b">
            <v>1</v>
          </cell>
          <cell r="AS716">
            <v>1</v>
          </cell>
          <cell r="AT716">
            <v>0</v>
          </cell>
          <cell r="AU716">
            <v>1</v>
          </cell>
          <cell r="AV716">
            <v>0</v>
          </cell>
          <cell r="AW716" t="b">
            <v>0</v>
          </cell>
          <cell r="AX716" t="str">
            <v/>
          </cell>
          <cell r="AY716" t="b">
            <v>0</v>
          </cell>
          <cell r="AZ716" t="b">
            <v>0</v>
          </cell>
          <cell r="BA716">
            <v>0</v>
          </cell>
          <cell r="BB716">
            <v>120</v>
          </cell>
          <cell r="BC716">
            <v>90</v>
          </cell>
          <cell r="BD716" t="str">
            <v>LIB</v>
          </cell>
          <cell r="BE716" t="str">
            <v>LIB</v>
          </cell>
          <cell r="BF716">
            <v>1</v>
          </cell>
          <cell r="BG716">
            <v>0</v>
          </cell>
          <cell r="BH716" t="str">
            <v/>
          </cell>
          <cell r="BI716" t="str">
            <v/>
          </cell>
          <cell r="BJ716" t="str">
            <v/>
          </cell>
          <cell r="BK716" t="str">
            <v/>
          </cell>
          <cell r="BL716">
            <v>140</v>
          </cell>
          <cell r="BM716">
            <v>511</v>
          </cell>
          <cell r="BN716">
            <v>190</v>
          </cell>
          <cell r="BO716">
            <v>1978</v>
          </cell>
          <cell r="BP716">
            <v>0</v>
          </cell>
          <cell r="BQ716">
            <v>2819</v>
          </cell>
        </row>
        <row r="717">
          <cell r="A717" t="str">
            <v>299000010701</v>
          </cell>
          <cell r="B717" t="str">
            <v/>
          </cell>
          <cell r="C717" t="str">
            <v/>
          </cell>
          <cell r="D717" t="str">
            <v>Pasta Tortilla de Espinaca</v>
          </cell>
          <cell r="E717" t="str">
            <v/>
          </cell>
          <cell r="F717" t="str">
            <v>SC</v>
          </cell>
          <cell r="G717" t="str">
            <v>KGS</v>
          </cell>
          <cell r="H717" t="str">
            <v>019</v>
          </cell>
          <cell r="I717" t="b">
            <v>1</v>
          </cell>
          <cell r="J717" t="b">
            <v>1</v>
          </cell>
          <cell r="K717" t="b">
            <v>0</v>
          </cell>
          <cell r="L717" t="str">
            <v>Compra</v>
          </cell>
          <cell r="M717" t="str">
            <v>N</v>
          </cell>
          <cell r="N717" t="b">
            <v>1</v>
          </cell>
          <cell r="O717">
            <v>0.01</v>
          </cell>
          <cell r="P717" t="b">
            <v>0</v>
          </cell>
          <cell r="Q717" t="str">
            <v>INTERNO</v>
          </cell>
          <cell r="R717">
            <v>0</v>
          </cell>
          <cell r="S717" t="str">
            <v/>
          </cell>
          <cell r="T717">
            <v>0</v>
          </cell>
          <cell r="U717" t="str">
            <v/>
          </cell>
          <cell r="V717">
            <v>0</v>
          </cell>
          <cell r="W717" t="str">
            <v/>
          </cell>
          <cell r="X717">
            <v>0</v>
          </cell>
          <cell r="Y717" t="str">
            <v/>
          </cell>
          <cell r="Z717" t="str">
            <v>345,21</v>
          </cell>
          <cell r="AA717" t="str">
            <v>PasTor</v>
          </cell>
          <cell r="AB717">
            <v>0</v>
          </cell>
          <cell r="AC717" t="str">
            <v/>
          </cell>
          <cell r="AD717" t="str">
            <v/>
          </cell>
          <cell r="AE717" t="str">
            <v/>
          </cell>
          <cell r="AF717" t="str">
            <v/>
          </cell>
          <cell r="AG717">
            <v>0</v>
          </cell>
          <cell r="AH717" t="str">
            <v>N-EST</v>
          </cell>
          <cell r="AI717">
            <v>0</v>
          </cell>
          <cell r="AJ717" t="str">
            <v/>
          </cell>
          <cell r="AK717" t="str">
            <v/>
          </cell>
          <cell r="AM717">
            <v>0</v>
          </cell>
          <cell r="AN717" t="str">
            <v>KGS</v>
          </cell>
          <cell r="AO717" t="str">
            <v>***</v>
          </cell>
          <cell r="AP717" t="str">
            <v>zzzzzz</v>
          </cell>
          <cell r="AQ717" t="b">
            <v>0</v>
          </cell>
          <cell r="AR717" t="b">
            <v>1</v>
          </cell>
          <cell r="AS717">
            <v>1</v>
          </cell>
          <cell r="AT717">
            <v>0</v>
          </cell>
          <cell r="AU717">
            <v>1</v>
          </cell>
          <cell r="AV717">
            <v>0</v>
          </cell>
          <cell r="AW717" t="b">
            <v>0</v>
          </cell>
          <cell r="AX717" t="str">
            <v/>
          </cell>
          <cell r="AY717" t="b">
            <v>0</v>
          </cell>
          <cell r="AZ717" t="b">
            <v>0</v>
          </cell>
          <cell r="BA717">
            <v>0</v>
          </cell>
          <cell r="BB717">
            <v>120</v>
          </cell>
          <cell r="BC717">
            <v>90</v>
          </cell>
          <cell r="BD717" t="str">
            <v>LIB</v>
          </cell>
          <cell r="BE717" t="str">
            <v>LIB</v>
          </cell>
          <cell r="BF717">
            <v>1</v>
          </cell>
          <cell r="BG717">
            <v>0</v>
          </cell>
          <cell r="BH717" t="str">
            <v/>
          </cell>
          <cell r="BI717" t="str">
            <v/>
          </cell>
          <cell r="BJ717" t="str">
            <v/>
          </cell>
          <cell r="BK717" t="str">
            <v/>
          </cell>
          <cell r="BL717">
            <v>140</v>
          </cell>
          <cell r="BM717">
            <v>511</v>
          </cell>
          <cell r="BN717">
            <v>190</v>
          </cell>
          <cell r="BO717">
            <v>1978</v>
          </cell>
          <cell r="BP717">
            <v>0</v>
          </cell>
          <cell r="BQ717">
            <v>2819</v>
          </cell>
        </row>
        <row r="718">
          <cell r="A718" t="str">
            <v>299000010702</v>
          </cell>
          <cell r="B718" t="str">
            <v/>
          </cell>
          <cell r="C718" t="str">
            <v/>
          </cell>
          <cell r="D718" t="str">
            <v>Amasijo Soja y Espinaca #1</v>
          </cell>
          <cell r="E718" t="str">
            <v/>
          </cell>
          <cell r="F718" t="str">
            <v>SC</v>
          </cell>
          <cell r="G718" t="str">
            <v>KGS</v>
          </cell>
          <cell r="H718" t="str">
            <v>019</v>
          </cell>
          <cell r="I718" t="b">
            <v>1</v>
          </cell>
          <cell r="J718" t="b">
            <v>1</v>
          </cell>
          <cell r="K718" t="b">
            <v>0</v>
          </cell>
          <cell r="L718" t="str">
            <v>CompraVenta</v>
          </cell>
          <cell r="M718" t="str">
            <v>N</v>
          </cell>
          <cell r="N718" t="b">
            <v>1</v>
          </cell>
          <cell r="O718">
            <v>0.01</v>
          </cell>
          <cell r="P718" t="b">
            <v>0</v>
          </cell>
          <cell r="Q718" t="str">
            <v>INTERNO</v>
          </cell>
          <cell r="R718">
            <v>0</v>
          </cell>
          <cell r="S718" t="str">
            <v/>
          </cell>
          <cell r="T718">
            <v>0</v>
          </cell>
          <cell r="U718" t="str">
            <v/>
          </cell>
          <cell r="V718">
            <v>0</v>
          </cell>
          <cell r="W718" t="str">
            <v/>
          </cell>
          <cell r="X718">
            <v>0</v>
          </cell>
          <cell r="Y718" t="str">
            <v/>
          </cell>
          <cell r="Z718" t="str">
            <v/>
          </cell>
          <cell r="AA718" t="str">
            <v>Fracci</v>
          </cell>
          <cell r="AB718">
            <v>0</v>
          </cell>
          <cell r="AC718" t="str">
            <v/>
          </cell>
          <cell r="AD718" t="str">
            <v/>
          </cell>
          <cell r="AE718" t="str">
            <v/>
          </cell>
          <cell r="AF718" t="str">
            <v/>
          </cell>
          <cell r="AG718">
            <v>0</v>
          </cell>
          <cell r="AH718" t="str">
            <v>N-EST</v>
          </cell>
          <cell r="AI718">
            <v>0</v>
          </cell>
          <cell r="AJ718" t="str">
            <v/>
          </cell>
          <cell r="AK718" t="str">
            <v/>
          </cell>
          <cell r="AM718">
            <v>0</v>
          </cell>
          <cell r="AN718" t="str">
            <v>KGS</v>
          </cell>
          <cell r="AO718" t="str">
            <v>***</v>
          </cell>
          <cell r="AP718" t="str">
            <v>zzzzzz</v>
          </cell>
          <cell r="AQ718" t="b">
            <v>0</v>
          </cell>
          <cell r="AR718" t="b">
            <v>1</v>
          </cell>
          <cell r="AS718">
            <v>0</v>
          </cell>
          <cell r="AT718">
            <v>0</v>
          </cell>
          <cell r="AU718">
            <v>1</v>
          </cell>
          <cell r="AV718">
            <v>0.01</v>
          </cell>
          <cell r="AW718" t="b">
            <v>0</v>
          </cell>
          <cell r="AX718" t="str">
            <v/>
          </cell>
          <cell r="AY718" t="b">
            <v>0</v>
          </cell>
          <cell r="AZ718" t="b">
            <v>0</v>
          </cell>
          <cell r="BA718">
            <v>0</v>
          </cell>
          <cell r="BB718">
            <v>0</v>
          </cell>
          <cell r="BC718">
            <v>0</v>
          </cell>
          <cell r="BD718" t="str">
            <v>LIB</v>
          </cell>
          <cell r="BE718" t="str">
            <v>LIB</v>
          </cell>
          <cell r="BF718">
            <v>1</v>
          </cell>
          <cell r="BG718">
            <v>0</v>
          </cell>
          <cell r="BH718" t="str">
            <v/>
          </cell>
          <cell r="BI718" t="str">
            <v/>
          </cell>
          <cell r="BJ718" t="str">
            <v/>
          </cell>
          <cell r="BK718" t="str">
            <v/>
          </cell>
          <cell r="BL718">
            <v>140</v>
          </cell>
          <cell r="BM718">
            <v>511</v>
          </cell>
          <cell r="BN718">
            <v>190</v>
          </cell>
          <cell r="BO718">
            <v>1978</v>
          </cell>
          <cell r="BP718">
            <v>0</v>
          </cell>
          <cell r="BQ718">
            <v>2819</v>
          </cell>
        </row>
        <row r="719">
          <cell r="A719" t="str">
            <v>299000010703</v>
          </cell>
          <cell r="B719" t="str">
            <v/>
          </cell>
          <cell r="C719" t="str">
            <v/>
          </cell>
          <cell r="D719" t="str">
            <v>Pasta Milanesa Espinaca</v>
          </cell>
          <cell r="E719" t="str">
            <v/>
          </cell>
          <cell r="F719" t="str">
            <v>SC</v>
          </cell>
          <cell r="G719" t="str">
            <v>KGS</v>
          </cell>
          <cell r="H719" t="str">
            <v>019</v>
          </cell>
          <cell r="I719" t="b">
            <v>1</v>
          </cell>
          <cell r="J719" t="b">
            <v>1</v>
          </cell>
          <cell r="K719" t="b">
            <v>0</v>
          </cell>
          <cell r="L719" t="str">
            <v>CompraVenta</v>
          </cell>
          <cell r="M719" t="str">
            <v>N</v>
          </cell>
          <cell r="N719" t="b">
            <v>1</v>
          </cell>
          <cell r="O719">
            <v>2.04</v>
          </cell>
          <cell r="P719" t="b">
            <v>0</v>
          </cell>
          <cell r="Q719" t="str">
            <v>INTERNO</v>
          </cell>
          <cell r="R719">
            <v>0</v>
          </cell>
          <cell r="S719" t="str">
            <v/>
          </cell>
          <cell r="T719">
            <v>0</v>
          </cell>
          <cell r="U719" t="str">
            <v/>
          </cell>
          <cell r="V719">
            <v>0</v>
          </cell>
          <cell r="W719" t="str">
            <v/>
          </cell>
          <cell r="X719">
            <v>0</v>
          </cell>
          <cell r="Y719" t="str">
            <v/>
          </cell>
          <cell r="Z719" t="str">
            <v/>
          </cell>
          <cell r="AA719" t="str">
            <v>PasMil</v>
          </cell>
          <cell r="AB719">
            <v>0</v>
          </cell>
          <cell r="AC719" t="str">
            <v/>
          </cell>
          <cell r="AD719" t="str">
            <v/>
          </cell>
          <cell r="AE719" t="str">
            <v/>
          </cell>
          <cell r="AF719" t="str">
            <v/>
          </cell>
          <cell r="AG719">
            <v>0</v>
          </cell>
          <cell r="AH719" t="str">
            <v>N-EST</v>
          </cell>
          <cell r="AI719">
            <v>0</v>
          </cell>
          <cell r="AJ719" t="str">
            <v/>
          </cell>
          <cell r="AK719" t="str">
            <v/>
          </cell>
          <cell r="AM719">
            <v>0</v>
          </cell>
          <cell r="AN719" t="str">
            <v>KGS</v>
          </cell>
          <cell r="AO719" t="str">
            <v>***</v>
          </cell>
          <cell r="AP719" t="str">
            <v>zzzzzz</v>
          </cell>
          <cell r="AQ719" t="b">
            <v>0</v>
          </cell>
          <cell r="AR719" t="b">
            <v>1</v>
          </cell>
          <cell r="AS719">
            <v>1</v>
          </cell>
          <cell r="AT719">
            <v>0</v>
          </cell>
          <cell r="AU719">
            <v>1</v>
          </cell>
          <cell r="AV719">
            <v>0.01</v>
          </cell>
          <cell r="AW719" t="b">
            <v>0</v>
          </cell>
          <cell r="AX719" t="str">
            <v/>
          </cell>
          <cell r="AY719" t="b">
            <v>0</v>
          </cell>
          <cell r="AZ719" t="b">
            <v>0</v>
          </cell>
          <cell r="BA719">
            <v>0</v>
          </cell>
          <cell r="BB719">
            <v>120</v>
          </cell>
          <cell r="BC719">
            <v>90</v>
          </cell>
          <cell r="BD719" t="str">
            <v>LIB</v>
          </cell>
          <cell r="BE719" t="str">
            <v>LIB</v>
          </cell>
          <cell r="BF719">
            <v>1</v>
          </cell>
          <cell r="BG719">
            <v>0</v>
          </cell>
          <cell r="BH719" t="str">
            <v/>
          </cell>
          <cell r="BI719" t="str">
            <v/>
          </cell>
          <cell r="BJ719" t="str">
            <v/>
          </cell>
          <cell r="BK719" t="str">
            <v/>
          </cell>
          <cell r="BL719">
            <v>140</v>
          </cell>
          <cell r="BM719">
            <v>511</v>
          </cell>
          <cell r="BN719">
            <v>190</v>
          </cell>
          <cell r="BO719">
            <v>1978</v>
          </cell>
          <cell r="BP719">
            <v>0</v>
          </cell>
          <cell r="BQ719">
            <v>2819</v>
          </cell>
        </row>
        <row r="720">
          <cell r="A720" t="str">
            <v>299000010801</v>
          </cell>
          <cell r="B720" t="str">
            <v/>
          </cell>
          <cell r="C720" t="str">
            <v/>
          </cell>
          <cell r="D720" t="str">
            <v>Amasijo Milanesa de Soja #12</v>
          </cell>
          <cell r="E720" t="str">
            <v/>
          </cell>
          <cell r="F720" t="str">
            <v>SC</v>
          </cell>
          <cell r="G720" t="str">
            <v>KGS</v>
          </cell>
          <cell r="H720" t="str">
            <v>UC</v>
          </cell>
          <cell r="I720" t="b">
            <v>1</v>
          </cell>
          <cell r="J720" t="b">
            <v>1</v>
          </cell>
          <cell r="K720" t="b">
            <v>0</v>
          </cell>
          <cell r="L720" t="str">
            <v>CompraVenta</v>
          </cell>
          <cell r="M720" t="str">
            <v>N</v>
          </cell>
          <cell r="N720" t="b">
            <v>1</v>
          </cell>
          <cell r="O720">
            <v>0.01</v>
          </cell>
          <cell r="P720" t="b">
            <v>0</v>
          </cell>
          <cell r="Q720" t="str">
            <v>INTERNO</v>
          </cell>
          <cell r="R720">
            <v>0</v>
          </cell>
          <cell r="S720" t="str">
            <v/>
          </cell>
          <cell r="T720">
            <v>0</v>
          </cell>
          <cell r="U720" t="str">
            <v/>
          </cell>
          <cell r="V720">
            <v>0</v>
          </cell>
          <cell r="W720" t="str">
            <v/>
          </cell>
          <cell r="X720">
            <v>0</v>
          </cell>
          <cell r="Y720" t="str">
            <v/>
          </cell>
          <cell r="Z720" t="str">
            <v/>
          </cell>
          <cell r="AA720" t="str">
            <v>Semiel</v>
          </cell>
          <cell r="AB720">
            <v>0</v>
          </cell>
          <cell r="AC720" t="str">
            <v/>
          </cell>
          <cell r="AD720" t="str">
            <v/>
          </cell>
          <cell r="AE720" t="str">
            <v/>
          </cell>
          <cell r="AF720" t="str">
            <v/>
          </cell>
          <cell r="AG720">
            <v>0</v>
          </cell>
          <cell r="AH720" t="str">
            <v>N-EST</v>
          </cell>
          <cell r="AI720">
            <v>0</v>
          </cell>
          <cell r="AJ720" t="str">
            <v/>
          </cell>
          <cell r="AK720" t="str">
            <v/>
          </cell>
          <cell r="AM720">
            <v>0</v>
          </cell>
          <cell r="AN720" t="str">
            <v>KGS</v>
          </cell>
          <cell r="AO720" t="str">
            <v>***</v>
          </cell>
          <cell r="AP720" t="str">
            <v>zzzzzz</v>
          </cell>
          <cell r="AQ720" t="b">
            <v>0</v>
          </cell>
          <cell r="AR720" t="b">
            <v>1</v>
          </cell>
          <cell r="AS720">
            <v>0</v>
          </cell>
          <cell r="AT720">
            <v>0</v>
          </cell>
          <cell r="AU720">
            <v>1</v>
          </cell>
          <cell r="AV720">
            <v>0.01</v>
          </cell>
          <cell r="AW720" t="b">
            <v>0</v>
          </cell>
          <cell r="AX720" t="str">
            <v/>
          </cell>
          <cell r="AY720" t="b">
            <v>0</v>
          </cell>
          <cell r="AZ720" t="b">
            <v>0</v>
          </cell>
          <cell r="BA720">
            <v>0</v>
          </cell>
          <cell r="BB720">
            <v>90</v>
          </cell>
          <cell r="BC720">
            <v>0</v>
          </cell>
          <cell r="BD720" t="str">
            <v>LIB</v>
          </cell>
          <cell r="BE720" t="str">
            <v>LIB</v>
          </cell>
          <cell r="BF720">
            <v>1</v>
          </cell>
          <cell r="BG720">
            <v>0</v>
          </cell>
          <cell r="BH720" t="str">
            <v/>
          </cell>
          <cell r="BI720" t="str">
            <v/>
          </cell>
          <cell r="BJ720" t="str">
            <v/>
          </cell>
          <cell r="BK720" t="str">
            <v/>
          </cell>
          <cell r="BL720">
            <v>140</v>
          </cell>
          <cell r="BM720">
            <v>511</v>
          </cell>
          <cell r="BN720">
            <v>190</v>
          </cell>
          <cell r="BO720">
            <v>1978</v>
          </cell>
          <cell r="BP720">
            <v>0</v>
          </cell>
          <cell r="BQ720">
            <v>2819</v>
          </cell>
        </row>
        <row r="721">
          <cell r="A721" t="str">
            <v>299000011200</v>
          </cell>
          <cell r="B721" t="str">
            <v/>
          </cell>
          <cell r="C721" t="str">
            <v/>
          </cell>
          <cell r="D721" t="str">
            <v>Pasta Pollo #5</v>
          </cell>
          <cell r="E721" t="str">
            <v/>
          </cell>
          <cell r="F721" t="str">
            <v>SC</v>
          </cell>
          <cell r="G721" t="str">
            <v>KGS</v>
          </cell>
          <cell r="H721" t="str">
            <v>019</v>
          </cell>
          <cell r="I721" t="b">
            <v>1</v>
          </cell>
          <cell r="J721" t="b">
            <v>1</v>
          </cell>
          <cell r="K721" t="b">
            <v>0</v>
          </cell>
          <cell r="L721" t="str">
            <v>CompraVenta</v>
          </cell>
          <cell r="M721" t="str">
            <v>N</v>
          </cell>
          <cell r="N721" t="b">
            <v>1</v>
          </cell>
          <cell r="O721">
            <v>0.01</v>
          </cell>
          <cell r="P721" t="b">
            <v>0</v>
          </cell>
          <cell r="Q721" t="str">
            <v>INTERNO</v>
          </cell>
          <cell r="R721">
            <v>0</v>
          </cell>
          <cell r="S721" t="str">
            <v/>
          </cell>
          <cell r="T721">
            <v>0</v>
          </cell>
          <cell r="U721" t="str">
            <v/>
          </cell>
          <cell r="V721">
            <v>0</v>
          </cell>
          <cell r="W721" t="str">
            <v/>
          </cell>
          <cell r="X721">
            <v>0</v>
          </cell>
          <cell r="Y721" t="str">
            <v/>
          </cell>
          <cell r="Z721" t="str">
            <v/>
          </cell>
          <cell r="AA721" t="str">
            <v>PasPol</v>
          </cell>
          <cell r="AB721">
            <v>0</v>
          </cell>
          <cell r="AC721" t="str">
            <v/>
          </cell>
          <cell r="AD721" t="str">
            <v/>
          </cell>
          <cell r="AE721" t="str">
            <v/>
          </cell>
          <cell r="AF721" t="str">
            <v/>
          </cell>
          <cell r="AG721">
            <v>0</v>
          </cell>
          <cell r="AH721" t="str">
            <v>N-EST</v>
          </cell>
          <cell r="AI721">
            <v>0</v>
          </cell>
          <cell r="AJ721" t="str">
            <v/>
          </cell>
          <cell r="AK721" t="str">
            <v/>
          </cell>
          <cell r="AM721">
            <v>0</v>
          </cell>
          <cell r="AN721" t="str">
            <v>KG</v>
          </cell>
          <cell r="AO721" t="str">
            <v>***</v>
          </cell>
          <cell r="AP721" t="str">
            <v>zzzzzz</v>
          </cell>
          <cell r="AQ721" t="b">
            <v>0</v>
          </cell>
          <cell r="AR721" t="b">
            <v>1</v>
          </cell>
          <cell r="AS721">
            <v>1</v>
          </cell>
          <cell r="AT721">
            <v>0</v>
          </cell>
          <cell r="AU721">
            <v>1</v>
          </cell>
          <cell r="AV721">
            <v>0</v>
          </cell>
          <cell r="AW721" t="b">
            <v>0</v>
          </cell>
          <cell r="AX721" t="str">
            <v/>
          </cell>
          <cell r="AY721" t="b">
            <v>0</v>
          </cell>
          <cell r="AZ721" t="b">
            <v>0</v>
          </cell>
          <cell r="BA721">
            <v>0</v>
          </cell>
          <cell r="BB721">
            <v>120</v>
          </cell>
          <cell r="BC721">
            <v>90</v>
          </cell>
          <cell r="BD721" t="str">
            <v>LIB</v>
          </cell>
          <cell r="BE721" t="str">
            <v>LIB</v>
          </cell>
          <cell r="BF721">
            <v>1</v>
          </cell>
          <cell r="BG721">
            <v>0</v>
          </cell>
          <cell r="BH721" t="str">
            <v/>
          </cell>
          <cell r="BI721" t="str">
            <v/>
          </cell>
          <cell r="BJ721" t="str">
            <v/>
          </cell>
          <cell r="BK721" t="str">
            <v/>
          </cell>
          <cell r="BL721">
            <v>140</v>
          </cell>
          <cell r="BM721">
            <v>511</v>
          </cell>
          <cell r="BN721">
            <v>190</v>
          </cell>
          <cell r="BO721">
            <v>1978</v>
          </cell>
          <cell r="BP721">
            <v>0</v>
          </cell>
          <cell r="BQ721">
            <v>2819</v>
          </cell>
        </row>
        <row r="722">
          <cell r="A722" t="str">
            <v>299000012001</v>
          </cell>
          <cell r="B722" t="str">
            <v/>
          </cell>
          <cell r="C722" t="str">
            <v/>
          </cell>
          <cell r="D722" t="str">
            <v>Pasta Milanesa Brocoli</v>
          </cell>
          <cell r="E722" t="str">
            <v/>
          </cell>
          <cell r="F722" t="str">
            <v>SC</v>
          </cell>
          <cell r="G722" t="str">
            <v>KGS</v>
          </cell>
          <cell r="H722" t="str">
            <v>019</v>
          </cell>
          <cell r="I722" t="b">
            <v>1</v>
          </cell>
          <cell r="J722" t="b">
            <v>1</v>
          </cell>
          <cell r="K722" t="b">
            <v>0</v>
          </cell>
          <cell r="L722" t="str">
            <v>CompraVenta</v>
          </cell>
          <cell r="M722" t="str">
            <v>N</v>
          </cell>
          <cell r="N722" t="b">
            <v>1</v>
          </cell>
          <cell r="O722">
            <v>2.04</v>
          </cell>
          <cell r="P722" t="b">
            <v>0</v>
          </cell>
          <cell r="Q722" t="str">
            <v>INTERNO</v>
          </cell>
          <cell r="R722">
            <v>0</v>
          </cell>
          <cell r="S722" t="str">
            <v/>
          </cell>
          <cell r="T722">
            <v>0</v>
          </cell>
          <cell r="U722" t="str">
            <v/>
          </cell>
          <cell r="V722">
            <v>0</v>
          </cell>
          <cell r="W722" t="str">
            <v/>
          </cell>
          <cell r="X722">
            <v>0</v>
          </cell>
          <cell r="Y722" t="str">
            <v/>
          </cell>
          <cell r="Z722" t="str">
            <v/>
          </cell>
          <cell r="AA722" t="str">
            <v>PasMil</v>
          </cell>
          <cell r="AB722">
            <v>0</v>
          </cell>
          <cell r="AC722" t="str">
            <v/>
          </cell>
          <cell r="AD722" t="str">
            <v/>
          </cell>
          <cell r="AE722" t="str">
            <v/>
          </cell>
          <cell r="AF722" t="str">
            <v/>
          </cell>
          <cell r="AG722">
            <v>0</v>
          </cell>
          <cell r="AH722" t="str">
            <v>N-EST</v>
          </cell>
          <cell r="AI722">
            <v>0</v>
          </cell>
          <cell r="AJ722" t="str">
            <v/>
          </cell>
          <cell r="AK722" t="str">
            <v/>
          </cell>
          <cell r="AM722">
            <v>0</v>
          </cell>
          <cell r="AN722" t="str">
            <v>KGS</v>
          </cell>
          <cell r="AO722" t="str">
            <v>***</v>
          </cell>
          <cell r="AP722" t="str">
            <v>zzzzzz</v>
          </cell>
          <cell r="AQ722" t="b">
            <v>0</v>
          </cell>
          <cell r="AR722" t="b">
            <v>1</v>
          </cell>
          <cell r="AS722">
            <v>1</v>
          </cell>
          <cell r="AT722">
            <v>0</v>
          </cell>
          <cell r="AU722">
            <v>1</v>
          </cell>
          <cell r="AV722">
            <v>0.01</v>
          </cell>
          <cell r="AW722" t="b">
            <v>0</v>
          </cell>
          <cell r="AX722" t="str">
            <v/>
          </cell>
          <cell r="AY722" t="b">
            <v>0</v>
          </cell>
          <cell r="AZ722" t="b">
            <v>0</v>
          </cell>
          <cell r="BA722">
            <v>0</v>
          </cell>
          <cell r="BB722">
            <v>120</v>
          </cell>
          <cell r="BC722">
            <v>90</v>
          </cell>
          <cell r="BD722" t="str">
            <v>LIB</v>
          </cell>
          <cell r="BE722" t="str">
            <v>LIB</v>
          </cell>
          <cell r="BF722">
            <v>1</v>
          </cell>
          <cell r="BG722">
            <v>0</v>
          </cell>
          <cell r="BH722" t="str">
            <v/>
          </cell>
          <cell r="BI722" t="str">
            <v/>
          </cell>
          <cell r="BJ722" t="str">
            <v/>
          </cell>
          <cell r="BK722" t="str">
            <v/>
          </cell>
          <cell r="BL722">
            <v>140</v>
          </cell>
          <cell r="BM722">
            <v>511</v>
          </cell>
          <cell r="BN722">
            <v>190</v>
          </cell>
          <cell r="BO722">
            <v>1978</v>
          </cell>
          <cell r="BP722">
            <v>0</v>
          </cell>
          <cell r="BQ722">
            <v>2819</v>
          </cell>
        </row>
        <row r="723">
          <cell r="A723" t="str">
            <v>299000012101</v>
          </cell>
          <cell r="B723" t="str">
            <v/>
          </cell>
          <cell r="C723" t="str">
            <v/>
          </cell>
          <cell r="D723" t="str">
            <v>Pasta Milanesa Mix Vegetales</v>
          </cell>
          <cell r="E723" t="str">
            <v/>
          </cell>
          <cell r="F723" t="str">
            <v>SC</v>
          </cell>
          <cell r="G723" t="str">
            <v>KGS</v>
          </cell>
          <cell r="H723" t="str">
            <v>019</v>
          </cell>
          <cell r="I723" t="b">
            <v>1</v>
          </cell>
          <cell r="J723" t="b">
            <v>1</v>
          </cell>
          <cell r="K723" t="b">
            <v>0</v>
          </cell>
          <cell r="L723" t="str">
            <v>CompraVenta</v>
          </cell>
          <cell r="M723" t="str">
            <v>N</v>
          </cell>
          <cell r="N723" t="b">
            <v>1</v>
          </cell>
          <cell r="O723">
            <v>2.04</v>
          </cell>
          <cell r="P723" t="b">
            <v>0</v>
          </cell>
          <cell r="Q723" t="str">
            <v>INTERNO</v>
          </cell>
          <cell r="R723">
            <v>0</v>
          </cell>
          <cell r="S723" t="str">
            <v/>
          </cell>
          <cell r="T723">
            <v>0</v>
          </cell>
          <cell r="U723" t="str">
            <v/>
          </cell>
          <cell r="V723">
            <v>0</v>
          </cell>
          <cell r="W723" t="str">
            <v/>
          </cell>
          <cell r="X723">
            <v>0</v>
          </cell>
          <cell r="Y723" t="str">
            <v/>
          </cell>
          <cell r="Z723" t="str">
            <v/>
          </cell>
          <cell r="AA723" t="str">
            <v>PasMil</v>
          </cell>
          <cell r="AB723">
            <v>0</v>
          </cell>
          <cell r="AC723" t="str">
            <v/>
          </cell>
          <cell r="AD723" t="str">
            <v/>
          </cell>
          <cell r="AE723" t="str">
            <v/>
          </cell>
          <cell r="AF723" t="str">
            <v/>
          </cell>
          <cell r="AG723">
            <v>0</v>
          </cell>
          <cell r="AH723" t="str">
            <v>N-EST</v>
          </cell>
          <cell r="AI723">
            <v>0</v>
          </cell>
          <cell r="AJ723" t="str">
            <v/>
          </cell>
          <cell r="AK723" t="str">
            <v/>
          </cell>
          <cell r="AM723">
            <v>0</v>
          </cell>
          <cell r="AN723" t="str">
            <v>KGS</v>
          </cell>
          <cell r="AO723" t="str">
            <v>***</v>
          </cell>
          <cell r="AP723" t="str">
            <v>zzzzzz</v>
          </cell>
          <cell r="AQ723" t="b">
            <v>0</v>
          </cell>
          <cell r="AR723" t="b">
            <v>1</v>
          </cell>
          <cell r="AS723">
            <v>1</v>
          </cell>
          <cell r="AT723">
            <v>0</v>
          </cell>
          <cell r="AU723">
            <v>1</v>
          </cell>
          <cell r="AV723">
            <v>0.01</v>
          </cell>
          <cell r="AW723" t="b">
            <v>0</v>
          </cell>
          <cell r="AX723" t="str">
            <v/>
          </cell>
          <cell r="AY723" t="b">
            <v>0</v>
          </cell>
          <cell r="AZ723" t="b">
            <v>0</v>
          </cell>
          <cell r="BA723">
            <v>0</v>
          </cell>
          <cell r="BB723">
            <v>120</v>
          </cell>
          <cell r="BC723">
            <v>90</v>
          </cell>
          <cell r="BD723" t="str">
            <v>LIB</v>
          </cell>
          <cell r="BE723" t="str">
            <v>LIB</v>
          </cell>
          <cell r="BF723">
            <v>1</v>
          </cell>
          <cell r="BG723">
            <v>0</v>
          </cell>
          <cell r="BH723" t="str">
            <v/>
          </cell>
          <cell r="BI723" t="str">
            <v/>
          </cell>
          <cell r="BJ723" t="str">
            <v/>
          </cell>
          <cell r="BK723" t="str">
            <v/>
          </cell>
          <cell r="BL723">
            <v>140</v>
          </cell>
          <cell r="BM723">
            <v>511</v>
          </cell>
          <cell r="BN723">
            <v>190</v>
          </cell>
          <cell r="BO723">
            <v>1978</v>
          </cell>
          <cell r="BP723">
            <v>0</v>
          </cell>
          <cell r="BQ723">
            <v>2819</v>
          </cell>
        </row>
        <row r="724">
          <cell r="A724" t="str">
            <v>299000020101</v>
          </cell>
          <cell r="B724" t="str">
            <v/>
          </cell>
          <cell r="C724" t="str">
            <v/>
          </cell>
          <cell r="D724" t="str">
            <v>Relleno Queso</v>
          </cell>
          <cell r="E724" t="str">
            <v/>
          </cell>
          <cell r="F724" t="str">
            <v>SC</v>
          </cell>
          <cell r="G724" t="str">
            <v>KGS</v>
          </cell>
          <cell r="H724" t="str">
            <v>019</v>
          </cell>
          <cell r="I724" t="b">
            <v>1</v>
          </cell>
          <cell r="J724" t="b">
            <v>1</v>
          </cell>
          <cell r="K724" t="b">
            <v>0</v>
          </cell>
          <cell r="L724" t="str">
            <v>Compra</v>
          </cell>
          <cell r="M724" t="str">
            <v>N</v>
          </cell>
          <cell r="N724" t="b">
            <v>1</v>
          </cell>
          <cell r="O724">
            <v>0.01</v>
          </cell>
          <cell r="P724" t="b">
            <v>0</v>
          </cell>
          <cell r="Q724" t="str">
            <v>INTERNO</v>
          </cell>
          <cell r="R724">
            <v>0</v>
          </cell>
          <cell r="S724" t="str">
            <v/>
          </cell>
          <cell r="T724">
            <v>0</v>
          </cell>
          <cell r="U724" t="str">
            <v/>
          </cell>
          <cell r="V724">
            <v>0</v>
          </cell>
          <cell r="W724" t="str">
            <v/>
          </cell>
          <cell r="X724">
            <v>0</v>
          </cell>
          <cell r="Y724" t="str">
            <v/>
          </cell>
          <cell r="Z724" t="str">
            <v>75,24</v>
          </cell>
          <cell r="AA724" t="str">
            <v>RellQ</v>
          </cell>
          <cell r="AB724">
            <v>0</v>
          </cell>
          <cell r="AC724" t="str">
            <v/>
          </cell>
          <cell r="AD724" t="str">
            <v/>
          </cell>
          <cell r="AE724" t="str">
            <v/>
          </cell>
          <cell r="AF724" t="str">
            <v/>
          </cell>
          <cell r="AG724">
            <v>0</v>
          </cell>
          <cell r="AH724" t="str">
            <v>N-EST</v>
          </cell>
          <cell r="AI724">
            <v>0</v>
          </cell>
          <cell r="AJ724" t="str">
            <v/>
          </cell>
          <cell r="AK724" t="str">
            <v/>
          </cell>
          <cell r="AM724">
            <v>0</v>
          </cell>
          <cell r="AN724" t="str">
            <v>KGS</v>
          </cell>
          <cell r="AO724" t="str">
            <v>***</v>
          </cell>
          <cell r="AP724" t="str">
            <v>zzzzzz</v>
          </cell>
          <cell r="AQ724" t="b">
            <v>0</v>
          </cell>
          <cell r="AR724" t="b">
            <v>1</v>
          </cell>
          <cell r="AS724">
            <v>1</v>
          </cell>
          <cell r="AT724">
            <v>0</v>
          </cell>
          <cell r="AU724">
            <v>1</v>
          </cell>
          <cell r="AV724">
            <v>0</v>
          </cell>
          <cell r="AW724" t="b">
            <v>0</v>
          </cell>
          <cell r="AX724" t="str">
            <v/>
          </cell>
          <cell r="AY724" t="b">
            <v>0</v>
          </cell>
          <cell r="AZ724" t="b">
            <v>0</v>
          </cell>
          <cell r="BA724">
            <v>0</v>
          </cell>
          <cell r="BB724">
            <v>120</v>
          </cell>
          <cell r="BC724">
            <v>90</v>
          </cell>
          <cell r="BD724" t="str">
            <v>LIB</v>
          </cell>
          <cell r="BE724" t="str">
            <v>LIB</v>
          </cell>
          <cell r="BF724">
            <v>1</v>
          </cell>
          <cell r="BG724">
            <v>0</v>
          </cell>
          <cell r="BH724" t="str">
            <v/>
          </cell>
          <cell r="BI724" t="str">
            <v/>
          </cell>
          <cell r="BJ724" t="str">
            <v/>
          </cell>
          <cell r="BK724" t="str">
            <v/>
          </cell>
          <cell r="BL724">
            <v>140</v>
          </cell>
          <cell r="BM724">
            <v>511</v>
          </cell>
          <cell r="BN724">
            <v>190</v>
          </cell>
          <cell r="BO724">
            <v>1978</v>
          </cell>
          <cell r="BP724">
            <v>0</v>
          </cell>
          <cell r="BQ724">
            <v>2819</v>
          </cell>
        </row>
        <row r="725">
          <cell r="A725" t="str">
            <v>299000020102</v>
          </cell>
          <cell r="B725" t="str">
            <v/>
          </cell>
          <cell r="C725" t="str">
            <v/>
          </cell>
          <cell r="D725" t="str">
            <v>Relleno Queso #2</v>
          </cell>
          <cell r="E725" t="str">
            <v/>
          </cell>
          <cell r="F725" t="str">
            <v>SC</v>
          </cell>
          <cell r="G725" t="str">
            <v>KGS</v>
          </cell>
          <cell r="H725" t="str">
            <v>019</v>
          </cell>
          <cell r="I725" t="b">
            <v>1</v>
          </cell>
          <cell r="J725" t="b">
            <v>1</v>
          </cell>
          <cell r="K725" t="b">
            <v>0</v>
          </cell>
          <cell r="L725" t="str">
            <v>CompraVenta</v>
          </cell>
          <cell r="M725" t="str">
            <v>N</v>
          </cell>
          <cell r="N725" t="b">
            <v>1</v>
          </cell>
          <cell r="O725">
            <v>0.01</v>
          </cell>
          <cell r="P725" t="b">
            <v>0</v>
          </cell>
          <cell r="Q725" t="str">
            <v>INTERNO</v>
          </cell>
          <cell r="R725">
            <v>0</v>
          </cell>
          <cell r="S725" t="str">
            <v/>
          </cell>
          <cell r="T725">
            <v>0</v>
          </cell>
          <cell r="U725" t="str">
            <v/>
          </cell>
          <cell r="V725">
            <v>0</v>
          </cell>
          <cell r="W725" t="str">
            <v/>
          </cell>
          <cell r="X725">
            <v>0</v>
          </cell>
          <cell r="Y725" t="str">
            <v/>
          </cell>
          <cell r="Z725" t="str">
            <v/>
          </cell>
          <cell r="AA725" t="str">
            <v>Semiel</v>
          </cell>
          <cell r="AB725">
            <v>0</v>
          </cell>
          <cell r="AC725" t="str">
            <v/>
          </cell>
          <cell r="AD725" t="str">
            <v/>
          </cell>
          <cell r="AE725" t="str">
            <v/>
          </cell>
          <cell r="AF725" t="str">
            <v/>
          </cell>
          <cell r="AG725">
            <v>0</v>
          </cell>
          <cell r="AH725" t="str">
            <v>N-EST</v>
          </cell>
          <cell r="AI725">
            <v>0</v>
          </cell>
          <cell r="AJ725" t="str">
            <v/>
          </cell>
          <cell r="AK725" t="str">
            <v/>
          </cell>
          <cell r="AM725">
            <v>0</v>
          </cell>
          <cell r="AN725" t="str">
            <v>KGS</v>
          </cell>
          <cell r="AO725" t="str">
            <v>***</v>
          </cell>
          <cell r="AP725" t="str">
            <v>zzzzzz</v>
          </cell>
          <cell r="AQ725" t="b">
            <v>0</v>
          </cell>
          <cell r="AR725" t="b">
            <v>1</v>
          </cell>
          <cell r="AS725">
            <v>0</v>
          </cell>
          <cell r="AT725">
            <v>0</v>
          </cell>
          <cell r="AU725">
            <v>1</v>
          </cell>
          <cell r="AV725">
            <v>0.01</v>
          </cell>
          <cell r="AW725" t="b">
            <v>0</v>
          </cell>
          <cell r="AX725" t="str">
            <v/>
          </cell>
          <cell r="AY725" t="b">
            <v>0</v>
          </cell>
          <cell r="AZ725" t="b">
            <v>0</v>
          </cell>
          <cell r="BA725">
            <v>0</v>
          </cell>
          <cell r="BB725">
            <v>90</v>
          </cell>
          <cell r="BC725">
            <v>0</v>
          </cell>
          <cell r="BD725" t="str">
            <v>LIB</v>
          </cell>
          <cell r="BE725" t="str">
            <v>LIB</v>
          </cell>
          <cell r="BF725">
            <v>1</v>
          </cell>
          <cell r="BG725">
            <v>0</v>
          </cell>
          <cell r="BH725" t="str">
            <v/>
          </cell>
          <cell r="BI725" t="str">
            <v/>
          </cell>
          <cell r="BJ725" t="str">
            <v/>
          </cell>
          <cell r="BK725" t="str">
            <v/>
          </cell>
          <cell r="BL725">
            <v>140</v>
          </cell>
          <cell r="BM725">
            <v>511</v>
          </cell>
          <cell r="BN725">
            <v>190</v>
          </cell>
          <cell r="BO725">
            <v>1978</v>
          </cell>
          <cell r="BP725">
            <v>0</v>
          </cell>
          <cell r="BQ725">
            <v>2819</v>
          </cell>
        </row>
        <row r="726">
          <cell r="A726" t="str">
            <v>299000020201</v>
          </cell>
          <cell r="B726" t="str">
            <v/>
          </cell>
          <cell r="C726" t="str">
            <v/>
          </cell>
          <cell r="D726" t="str">
            <v>Relleno Espinaca y Queso</v>
          </cell>
          <cell r="E726" t="str">
            <v/>
          </cell>
          <cell r="F726" t="str">
            <v>SC</v>
          </cell>
          <cell r="G726" t="str">
            <v>KGS</v>
          </cell>
          <cell r="H726" t="str">
            <v>019</v>
          </cell>
          <cell r="I726" t="b">
            <v>1</v>
          </cell>
          <cell r="J726" t="b">
            <v>1</v>
          </cell>
          <cell r="K726" t="b">
            <v>0</v>
          </cell>
          <cell r="L726" t="str">
            <v>Compra</v>
          </cell>
          <cell r="M726" t="str">
            <v>N</v>
          </cell>
          <cell r="N726" t="b">
            <v>1</v>
          </cell>
          <cell r="O726">
            <v>0.01</v>
          </cell>
          <cell r="P726" t="b">
            <v>0</v>
          </cell>
          <cell r="Q726" t="str">
            <v>INTERNO</v>
          </cell>
          <cell r="R726">
            <v>0</v>
          </cell>
          <cell r="S726" t="str">
            <v/>
          </cell>
          <cell r="T726">
            <v>0</v>
          </cell>
          <cell r="U726" t="str">
            <v/>
          </cell>
          <cell r="V726">
            <v>0</v>
          </cell>
          <cell r="W726" t="str">
            <v/>
          </cell>
          <cell r="X726">
            <v>0</v>
          </cell>
          <cell r="Y726" t="str">
            <v/>
          </cell>
          <cell r="Z726" t="str">
            <v>125,18</v>
          </cell>
          <cell r="AA726" t="str">
            <v>RellEQ</v>
          </cell>
          <cell r="AB726">
            <v>0</v>
          </cell>
          <cell r="AC726" t="str">
            <v/>
          </cell>
          <cell r="AD726" t="str">
            <v/>
          </cell>
          <cell r="AE726" t="str">
            <v/>
          </cell>
          <cell r="AF726" t="str">
            <v/>
          </cell>
          <cell r="AG726">
            <v>0</v>
          </cell>
          <cell r="AH726" t="str">
            <v>N-EST</v>
          </cell>
          <cell r="AI726">
            <v>0</v>
          </cell>
          <cell r="AJ726" t="str">
            <v/>
          </cell>
          <cell r="AK726" t="str">
            <v/>
          </cell>
          <cell r="AM726">
            <v>0</v>
          </cell>
          <cell r="AN726" t="str">
            <v>KGS</v>
          </cell>
          <cell r="AO726" t="str">
            <v>***</v>
          </cell>
          <cell r="AP726" t="str">
            <v>zzzzzz</v>
          </cell>
          <cell r="AQ726" t="b">
            <v>0</v>
          </cell>
          <cell r="AR726" t="b">
            <v>1</v>
          </cell>
          <cell r="AS726">
            <v>1</v>
          </cell>
          <cell r="AT726">
            <v>0</v>
          </cell>
          <cell r="AU726">
            <v>1</v>
          </cell>
          <cell r="AV726">
            <v>0</v>
          </cell>
          <cell r="AW726" t="b">
            <v>0</v>
          </cell>
          <cell r="AX726" t="str">
            <v/>
          </cell>
          <cell r="AY726" t="b">
            <v>0</v>
          </cell>
          <cell r="AZ726" t="b">
            <v>0</v>
          </cell>
          <cell r="BA726">
            <v>0</v>
          </cell>
          <cell r="BB726">
            <v>120</v>
          </cell>
          <cell r="BC726">
            <v>90</v>
          </cell>
          <cell r="BD726" t="str">
            <v>LIB</v>
          </cell>
          <cell r="BE726" t="str">
            <v>LIB</v>
          </cell>
          <cell r="BF726">
            <v>1</v>
          </cell>
          <cell r="BG726">
            <v>0</v>
          </cell>
          <cell r="BH726" t="str">
            <v/>
          </cell>
          <cell r="BI726" t="str">
            <v/>
          </cell>
          <cell r="BJ726" t="str">
            <v/>
          </cell>
          <cell r="BK726" t="str">
            <v/>
          </cell>
          <cell r="BL726">
            <v>140</v>
          </cell>
          <cell r="BM726">
            <v>511</v>
          </cell>
          <cell r="BN726">
            <v>190</v>
          </cell>
          <cell r="BO726">
            <v>1978</v>
          </cell>
          <cell r="BP726">
            <v>0</v>
          </cell>
          <cell r="BQ726">
            <v>2819</v>
          </cell>
        </row>
        <row r="727">
          <cell r="A727" t="str">
            <v>299000020202</v>
          </cell>
          <cell r="B727" t="str">
            <v/>
          </cell>
          <cell r="C727" t="str">
            <v/>
          </cell>
          <cell r="D727" t="str">
            <v>Relleno Espinaca y Queso #1</v>
          </cell>
          <cell r="E727" t="str">
            <v/>
          </cell>
          <cell r="F727" t="str">
            <v>SC</v>
          </cell>
          <cell r="G727" t="str">
            <v>KGS</v>
          </cell>
          <cell r="H727" t="str">
            <v>019</v>
          </cell>
          <cell r="I727" t="b">
            <v>1</v>
          </cell>
          <cell r="J727" t="b">
            <v>1</v>
          </cell>
          <cell r="K727" t="b">
            <v>0</v>
          </cell>
          <cell r="L727" t="str">
            <v>Compra</v>
          </cell>
          <cell r="M727" t="str">
            <v>N</v>
          </cell>
          <cell r="N727" t="b">
            <v>1</v>
          </cell>
          <cell r="O727">
            <v>0.01</v>
          </cell>
          <cell r="P727" t="b">
            <v>0</v>
          </cell>
          <cell r="Q727" t="str">
            <v>INTERNO</v>
          </cell>
          <cell r="R727">
            <v>0</v>
          </cell>
          <cell r="S727" t="str">
            <v/>
          </cell>
          <cell r="T727">
            <v>0</v>
          </cell>
          <cell r="U727" t="str">
            <v/>
          </cell>
          <cell r="V727">
            <v>0</v>
          </cell>
          <cell r="W727" t="str">
            <v/>
          </cell>
          <cell r="X727">
            <v>0</v>
          </cell>
          <cell r="Y727" t="str">
            <v/>
          </cell>
          <cell r="Z727" t="str">
            <v>121</v>
          </cell>
          <cell r="AA727" t="str">
            <v>RellEQ</v>
          </cell>
          <cell r="AB727">
            <v>0</v>
          </cell>
          <cell r="AC727" t="str">
            <v/>
          </cell>
          <cell r="AD727" t="str">
            <v/>
          </cell>
          <cell r="AE727" t="str">
            <v/>
          </cell>
          <cell r="AF727" t="str">
            <v/>
          </cell>
          <cell r="AG727">
            <v>0</v>
          </cell>
          <cell r="AH727" t="str">
            <v>N-EST</v>
          </cell>
          <cell r="AI727">
            <v>0</v>
          </cell>
          <cell r="AJ727" t="str">
            <v/>
          </cell>
          <cell r="AK727" t="str">
            <v/>
          </cell>
          <cell r="AM727">
            <v>0</v>
          </cell>
          <cell r="AN727" t="str">
            <v>KGS</v>
          </cell>
          <cell r="AO727" t="str">
            <v>***</v>
          </cell>
          <cell r="AP727" t="str">
            <v>zzzzzz</v>
          </cell>
          <cell r="AQ727" t="b">
            <v>0</v>
          </cell>
          <cell r="AR727" t="b">
            <v>1</v>
          </cell>
          <cell r="AS727">
            <v>1</v>
          </cell>
          <cell r="AT727">
            <v>0</v>
          </cell>
          <cell r="AU727">
            <v>1</v>
          </cell>
          <cell r="AV727">
            <v>0</v>
          </cell>
          <cell r="AW727" t="b">
            <v>0</v>
          </cell>
          <cell r="AX727" t="str">
            <v/>
          </cell>
          <cell r="AY727" t="b">
            <v>0</v>
          </cell>
          <cell r="AZ727" t="b">
            <v>0</v>
          </cell>
          <cell r="BA727">
            <v>0</v>
          </cell>
          <cell r="BB727">
            <v>120</v>
          </cell>
          <cell r="BC727">
            <v>90</v>
          </cell>
          <cell r="BD727" t="str">
            <v>LIB</v>
          </cell>
          <cell r="BE727" t="str">
            <v>LIB</v>
          </cell>
          <cell r="BF727">
            <v>1</v>
          </cell>
          <cell r="BG727">
            <v>0</v>
          </cell>
          <cell r="BH727" t="str">
            <v/>
          </cell>
          <cell r="BI727" t="str">
            <v/>
          </cell>
          <cell r="BJ727" t="str">
            <v/>
          </cell>
          <cell r="BK727" t="str">
            <v/>
          </cell>
          <cell r="BL727">
            <v>140</v>
          </cell>
          <cell r="BM727">
            <v>511</v>
          </cell>
          <cell r="BN727">
            <v>190</v>
          </cell>
          <cell r="BO727">
            <v>1978</v>
          </cell>
          <cell r="BP727">
            <v>0</v>
          </cell>
          <cell r="BQ727">
            <v>2819</v>
          </cell>
        </row>
        <row r="728">
          <cell r="A728" t="str">
            <v>299000020203</v>
          </cell>
          <cell r="B728" t="str">
            <v/>
          </cell>
          <cell r="C728" t="str">
            <v/>
          </cell>
          <cell r="D728" t="str">
            <v>Relleno Espinaca y Queso #2</v>
          </cell>
          <cell r="E728" t="str">
            <v/>
          </cell>
          <cell r="F728" t="str">
            <v>SC</v>
          </cell>
          <cell r="G728" t="str">
            <v>KGS</v>
          </cell>
          <cell r="H728" t="str">
            <v>019</v>
          </cell>
          <cell r="I728" t="b">
            <v>1</v>
          </cell>
          <cell r="J728" t="b">
            <v>1</v>
          </cell>
          <cell r="K728" t="b">
            <v>0</v>
          </cell>
          <cell r="L728" t="str">
            <v>Compra</v>
          </cell>
          <cell r="M728" t="str">
            <v>N</v>
          </cell>
          <cell r="N728" t="b">
            <v>1</v>
          </cell>
          <cell r="O728">
            <v>0.01</v>
          </cell>
          <cell r="P728" t="b">
            <v>0</v>
          </cell>
          <cell r="Q728" t="str">
            <v>INTERNO</v>
          </cell>
          <cell r="R728">
            <v>0</v>
          </cell>
          <cell r="S728" t="str">
            <v/>
          </cell>
          <cell r="T728">
            <v>0</v>
          </cell>
          <cell r="U728" t="str">
            <v/>
          </cell>
          <cell r="V728">
            <v>0</v>
          </cell>
          <cell r="W728" t="str">
            <v/>
          </cell>
          <cell r="X728">
            <v>0</v>
          </cell>
          <cell r="Y728" t="str">
            <v/>
          </cell>
          <cell r="Z728" t="str">
            <v/>
          </cell>
          <cell r="AA728" t="str">
            <v>RellEQ</v>
          </cell>
          <cell r="AB728">
            <v>0</v>
          </cell>
          <cell r="AC728" t="str">
            <v/>
          </cell>
          <cell r="AD728" t="str">
            <v/>
          </cell>
          <cell r="AE728" t="str">
            <v/>
          </cell>
          <cell r="AF728" t="str">
            <v/>
          </cell>
          <cell r="AG728">
            <v>0</v>
          </cell>
          <cell r="AH728" t="str">
            <v>N-EST</v>
          </cell>
          <cell r="AI728">
            <v>0</v>
          </cell>
          <cell r="AJ728" t="str">
            <v/>
          </cell>
          <cell r="AK728" t="str">
            <v/>
          </cell>
          <cell r="AM728">
            <v>0</v>
          </cell>
          <cell r="AN728" t="str">
            <v>KGS</v>
          </cell>
          <cell r="AO728" t="str">
            <v>***</v>
          </cell>
          <cell r="AP728" t="str">
            <v>zzzzzz</v>
          </cell>
          <cell r="AQ728" t="b">
            <v>0</v>
          </cell>
          <cell r="AR728" t="b">
            <v>1</v>
          </cell>
          <cell r="AS728">
            <v>1</v>
          </cell>
          <cell r="AT728">
            <v>0</v>
          </cell>
          <cell r="AU728">
            <v>1</v>
          </cell>
          <cell r="AV728">
            <v>0</v>
          </cell>
          <cell r="AW728" t="b">
            <v>0</v>
          </cell>
          <cell r="AX728" t="str">
            <v/>
          </cell>
          <cell r="AY728" t="b">
            <v>0</v>
          </cell>
          <cell r="AZ728" t="b">
            <v>0</v>
          </cell>
          <cell r="BA728">
            <v>0</v>
          </cell>
          <cell r="BB728">
            <v>120</v>
          </cell>
          <cell r="BC728">
            <v>90</v>
          </cell>
          <cell r="BD728" t="str">
            <v>LIB</v>
          </cell>
          <cell r="BE728" t="str">
            <v>LIB</v>
          </cell>
          <cell r="BF728">
            <v>1</v>
          </cell>
          <cell r="BG728">
            <v>0</v>
          </cell>
          <cell r="BH728" t="str">
            <v/>
          </cell>
          <cell r="BI728" t="str">
            <v/>
          </cell>
          <cell r="BJ728" t="str">
            <v/>
          </cell>
          <cell r="BK728" t="str">
            <v/>
          </cell>
          <cell r="BL728">
            <v>140</v>
          </cell>
          <cell r="BM728">
            <v>511</v>
          </cell>
          <cell r="BN728">
            <v>190</v>
          </cell>
          <cell r="BO728">
            <v>1978</v>
          </cell>
          <cell r="BP728">
            <v>0</v>
          </cell>
          <cell r="BQ728">
            <v>2819</v>
          </cell>
        </row>
        <row r="729">
          <cell r="A729" t="str">
            <v>299000020204</v>
          </cell>
          <cell r="B729" t="str">
            <v/>
          </cell>
          <cell r="C729" t="str">
            <v/>
          </cell>
          <cell r="D729" t="str">
            <v>Relleno Espinaca y Queso Gen.</v>
          </cell>
          <cell r="E729" t="str">
            <v/>
          </cell>
          <cell r="F729" t="str">
            <v>SC</v>
          </cell>
          <cell r="G729" t="str">
            <v>KGS</v>
          </cell>
          <cell r="H729" t="str">
            <v>019</v>
          </cell>
          <cell r="I729" t="b">
            <v>1</v>
          </cell>
          <cell r="J729" t="b">
            <v>1</v>
          </cell>
          <cell r="K729" t="b">
            <v>0</v>
          </cell>
          <cell r="L729" t="str">
            <v>Compra</v>
          </cell>
          <cell r="M729" t="str">
            <v>N</v>
          </cell>
          <cell r="N729" t="b">
            <v>1</v>
          </cell>
          <cell r="O729">
            <v>0.01</v>
          </cell>
          <cell r="P729" t="b">
            <v>0</v>
          </cell>
          <cell r="Q729" t="str">
            <v>INTERNO</v>
          </cell>
          <cell r="R729">
            <v>0</v>
          </cell>
          <cell r="S729" t="str">
            <v/>
          </cell>
          <cell r="T729">
            <v>0</v>
          </cell>
          <cell r="U729" t="str">
            <v/>
          </cell>
          <cell r="V729">
            <v>0</v>
          </cell>
          <cell r="W729" t="str">
            <v/>
          </cell>
          <cell r="X729">
            <v>0</v>
          </cell>
          <cell r="Y729" t="str">
            <v/>
          </cell>
          <cell r="Z729" t="str">
            <v>125,18</v>
          </cell>
          <cell r="AA729" t="str">
            <v>RellEQ</v>
          </cell>
          <cell r="AB729">
            <v>0</v>
          </cell>
          <cell r="AC729" t="str">
            <v/>
          </cell>
          <cell r="AD729" t="str">
            <v/>
          </cell>
          <cell r="AE729" t="str">
            <v/>
          </cell>
          <cell r="AF729" t="str">
            <v/>
          </cell>
          <cell r="AG729">
            <v>0</v>
          </cell>
          <cell r="AH729" t="str">
            <v>N-EST</v>
          </cell>
          <cell r="AI729">
            <v>0</v>
          </cell>
          <cell r="AJ729" t="str">
            <v/>
          </cell>
          <cell r="AK729" t="str">
            <v/>
          </cell>
          <cell r="AM729">
            <v>0</v>
          </cell>
          <cell r="AN729" t="str">
            <v>KGS</v>
          </cell>
          <cell r="AO729" t="str">
            <v>***</v>
          </cell>
          <cell r="AP729" t="str">
            <v>zzzzzz</v>
          </cell>
          <cell r="AQ729" t="b">
            <v>0</v>
          </cell>
          <cell r="AR729" t="b">
            <v>1</v>
          </cell>
          <cell r="AS729">
            <v>1</v>
          </cell>
          <cell r="AT729">
            <v>0</v>
          </cell>
          <cell r="AU729">
            <v>1</v>
          </cell>
          <cell r="AV729">
            <v>0</v>
          </cell>
          <cell r="AW729" t="b">
            <v>0</v>
          </cell>
          <cell r="AX729" t="str">
            <v/>
          </cell>
          <cell r="AY729" t="b">
            <v>0</v>
          </cell>
          <cell r="AZ729" t="b">
            <v>0</v>
          </cell>
          <cell r="BA729">
            <v>0</v>
          </cell>
          <cell r="BB729">
            <v>120</v>
          </cell>
          <cell r="BC729">
            <v>90</v>
          </cell>
          <cell r="BD729" t="str">
            <v>LIB</v>
          </cell>
          <cell r="BE729" t="str">
            <v>LIB</v>
          </cell>
          <cell r="BF729">
            <v>1</v>
          </cell>
          <cell r="BG729">
            <v>0</v>
          </cell>
          <cell r="BH729" t="str">
            <v/>
          </cell>
          <cell r="BI729" t="str">
            <v/>
          </cell>
          <cell r="BJ729" t="str">
            <v/>
          </cell>
          <cell r="BK729" t="str">
            <v/>
          </cell>
          <cell r="BL729">
            <v>140</v>
          </cell>
          <cell r="BM729">
            <v>511</v>
          </cell>
          <cell r="BN729">
            <v>190</v>
          </cell>
          <cell r="BO729">
            <v>1978</v>
          </cell>
          <cell r="BP729">
            <v>0</v>
          </cell>
          <cell r="BQ729">
            <v>2819</v>
          </cell>
        </row>
        <row r="730">
          <cell r="A730" t="str">
            <v>299000020205</v>
          </cell>
          <cell r="B730" t="str">
            <v/>
          </cell>
          <cell r="C730" t="str">
            <v/>
          </cell>
          <cell r="D730" t="str">
            <v>Relleno Espinaca y Queso #3</v>
          </cell>
          <cell r="E730" t="str">
            <v/>
          </cell>
          <cell r="F730" t="str">
            <v>SC</v>
          </cell>
          <cell r="G730" t="str">
            <v>KGS</v>
          </cell>
          <cell r="H730" t="str">
            <v>019</v>
          </cell>
          <cell r="I730" t="b">
            <v>1</v>
          </cell>
          <cell r="J730" t="b">
            <v>1</v>
          </cell>
          <cell r="K730" t="b">
            <v>0</v>
          </cell>
          <cell r="L730" t="str">
            <v>CompraVenta</v>
          </cell>
          <cell r="M730" t="str">
            <v>N</v>
          </cell>
          <cell r="N730" t="b">
            <v>1</v>
          </cell>
          <cell r="O730">
            <v>0.01</v>
          </cell>
          <cell r="P730" t="b">
            <v>0</v>
          </cell>
          <cell r="Q730" t="str">
            <v>INTERNO</v>
          </cell>
          <cell r="R730">
            <v>0</v>
          </cell>
          <cell r="S730" t="str">
            <v/>
          </cell>
          <cell r="T730">
            <v>0</v>
          </cell>
          <cell r="U730" t="str">
            <v/>
          </cell>
          <cell r="V730">
            <v>0</v>
          </cell>
          <cell r="W730" t="str">
            <v/>
          </cell>
          <cell r="X730">
            <v>0</v>
          </cell>
          <cell r="Y730" t="str">
            <v/>
          </cell>
          <cell r="Z730" t="str">
            <v>110</v>
          </cell>
          <cell r="AA730" t="str">
            <v>RellEQ</v>
          </cell>
          <cell r="AB730">
            <v>0</v>
          </cell>
          <cell r="AC730" t="str">
            <v/>
          </cell>
          <cell r="AD730" t="str">
            <v/>
          </cell>
          <cell r="AE730" t="str">
            <v/>
          </cell>
          <cell r="AF730" t="str">
            <v/>
          </cell>
          <cell r="AG730">
            <v>0</v>
          </cell>
          <cell r="AH730" t="str">
            <v>N-EST</v>
          </cell>
          <cell r="AI730">
            <v>0</v>
          </cell>
          <cell r="AJ730" t="str">
            <v/>
          </cell>
          <cell r="AK730" t="str">
            <v/>
          </cell>
          <cell r="AM730">
            <v>0</v>
          </cell>
          <cell r="AN730" t="str">
            <v>KGS</v>
          </cell>
          <cell r="AO730" t="str">
            <v>***</v>
          </cell>
          <cell r="AP730" t="str">
            <v>zzzzzz</v>
          </cell>
          <cell r="AQ730" t="b">
            <v>0</v>
          </cell>
          <cell r="AR730" t="b">
            <v>1</v>
          </cell>
          <cell r="AS730">
            <v>1</v>
          </cell>
          <cell r="AT730">
            <v>0</v>
          </cell>
          <cell r="AU730">
            <v>1</v>
          </cell>
          <cell r="AV730">
            <v>0</v>
          </cell>
          <cell r="AW730" t="b">
            <v>0</v>
          </cell>
          <cell r="AX730" t="str">
            <v/>
          </cell>
          <cell r="AY730" t="b">
            <v>0</v>
          </cell>
          <cell r="AZ730" t="b">
            <v>0</v>
          </cell>
          <cell r="BA730">
            <v>0</v>
          </cell>
          <cell r="BB730">
            <v>120</v>
          </cell>
          <cell r="BC730">
            <v>90</v>
          </cell>
          <cell r="BD730" t="str">
            <v>LIB</v>
          </cell>
          <cell r="BE730" t="str">
            <v>LIB</v>
          </cell>
          <cell r="BF730">
            <v>1</v>
          </cell>
          <cell r="BG730">
            <v>0</v>
          </cell>
          <cell r="BH730" t="str">
            <v/>
          </cell>
          <cell r="BI730" t="str">
            <v/>
          </cell>
          <cell r="BJ730" t="str">
            <v/>
          </cell>
          <cell r="BK730" t="str">
            <v/>
          </cell>
          <cell r="BL730">
            <v>140</v>
          </cell>
          <cell r="BM730">
            <v>511</v>
          </cell>
          <cell r="BN730">
            <v>190</v>
          </cell>
          <cell r="BO730">
            <v>1978</v>
          </cell>
          <cell r="BP730">
            <v>0</v>
          </cell>
          <cell r="BQ730">
            <v>2819</v>
          </cell>
        </row>
        <row r="731">
          <cell r="A731" t="str">
            <v>299000020206</v>
          </cell>
          <cell r="B731" t="str">
            <v/>
          </cell>
          <cell r="C731" t="str">
            <v/>
          </cell>
          <cell r="D731" t="str">
            <v>Relleno Espinaca y Queso #4</v>
          </cell>
          <cell r="E731" t="str">
            <v/>
          </cell>
          <cell r="F731" t="str">
            <v>SC</v>
          </cell>
          <cell r="G731" t="str">
            <v>KGS</v>
          </cell>
          <cell r="H731" t="str">
            <v>019</v>
          </cell>
          <cell r="I731" t="b">
            <v>1</v>
          </cell>
          <cell r="J731" t="b">
            <v>1</v>
          </cell>
          <cell r="K731" t="b">
            <v>0</v>
          </cell>
          <cell r="L731" t="str">
            <v>CompraVenta</v>
          </cell>
          <cell r="M731" t="str">
            <v>N</v>
          </cell>
          <cell r="N731" t="b">
            <v>1</v>
          </cell>
          <cell r="O731">
            <v>0.01</v>
          </cell>
          <cell r="P731" t="b">
            <v>0</v>
          </cell>
          <cell r="Q731" t="str">
            <v>INTERNO</v>
          </cell>
          <cell r="R731">
            <v>0</v>
          </cell>
          <cell r="S731" t="str">
            <v/>
          </cell>
          <cell r="T731">
            <v>0</v>
          </cell>
          <cell r="U731" t="str">
            <v/>
          </cell>
          <cell r="V731">
            <v>0</v>
          </cell>
          <cell r="W731" t="str">
            <v/>
          </cell>
          <cell r="X731">
            <v>0</v>
          </cell>
          <cell r="Y731" t="str">
            <v/>
          </cell>
          <cell r="Z731" t="str">
            <v/>
          </cell>
          <cell r="AA731" t="str">
            <v>Semiel</v>
          </cell>
          <cell r="AB731">
            <v>0</v>
          </cell>
          <cell r="AC731" t="str">
            <v/>
          </cell>
          <cell r="AD731" t="str">
            <v/>
          </cell>
          <cell r="AE731" t="str">
            <v/>
          </cell>
          <cell r="AF731" t="str">
            <v/>
          </cell>
          <cell r="AG731">
            <v>0</v>
          </cell>
          <cell r="AH731" t="str">
            <v>N-EST</v>
          </cell>
          <cell r="AI731">
            <v>0</v>
          </cell>
          <cell r="AJ731" t="str">
            <v/>
          </cell>
          <cell r="AK731" t="str">
            <v/>
          </cell>
          <cell r="AM731">
            <v>0</v>
          </cell>
          <cell r="AN731" t="str">
            <v>KGS</v>
          </cell>
          <cell r="AO731" t="str">
            <v>***</v>
          </cell>
          <cell r="AP731" t="str">
            <v>zzzzzz</v>
          </cell>
          <cell r="AQ731" t="b">
            <v>0</v>
          </cell>
          <cell r="AR731" t="b">
            <v>1</v>
          </cell>
          <cell r="AS731">
            <v>0</v>
          </cell>
          <cell r="AT731">
            <v>0</v>
          </cell>
          <cell r="AU731">
            <v>1</v>
          </cell>
          <cell r="AV731">
            <v>0.01</v>
          </cell>
          <cell r="AW731" t="b">
            <v>0</v>
          </cell>
          <cell r="AX731" t="str">
            <v/>
          </cell>
          <cell r="AY731" t="b">
            <v>0</v>
          </cell>
          <cell r="AZ731" t="b">
            <v>0</v>
          </cell>
          <cell r="BA731">
            <v>0</v>
          </cell>
          <cell r="BB731">
            <v>0</v>
          </cell>
          <cell r="BC731">
            <v>0</v>
          </cell>
          <cell r="BD731" t="str">
            <v>LIB</v>
          </cell>
          <cell r="BE731" t="str">
            <v>LIB</v>
          </cell>
          <cell r="BF731">
            <v>1</v>
          </cell>
          <cell r="BG731">
            <v>0</v>
          </cell>
          <cell r="BH731" t="str">
            <v/>
          </cell>
          <cell r="BI731" t="str">
            <v/>
          </cell>
          <cell r="BJ731" t="str">
            <v/>
          </cell>
          <cell r="BK731" t="str">
            <v/>
          </cell>
          <cell r="BL731">
            <v>140</v>
          </cell>
          <cell r="BM731">
            <v>511</v>
          </cell>
          <cell r="BN731">
            <v>190</v>
          </cell>
          <cell r="BO731">
            <v>1978</v>
          </cell>
          <cell r="BP731">
            <v>0</v>
          </cell>
          <cell r="BQ731">
            <v>2819</v>
          </cell>
        </row>
        <row r="732">
          <cell r="A732" t="str">
            <v>299000020301</v>
          </cell>
          <cell r="B732" t="str">
            <v/>
          </cell>
          <cell r="C732" t="str">
            <v/>
          </cell>
          <cell r="D732" t="str">
            <v>Relleno Jamon y Queso</v>
          </cell>
          <cell r="E732" t="str">
            <v/>
          </cell>
          <cell r="F732" t="str">
            <v>SC</v>
          </cell>
          <cell r="G732" t="str">
            <v>KGS</v>
          </cell>
          <cell r="H732" t="str">
            <v>019</v>
          </cell>
          <cell r="I732" t="b">
            <v>1</v>
          </cell>
          <cell r="J732" t="b">
            <v>1</v>
          </cell>
          <cell r="K732" t="b">
            <v>0</v>
          </cell>
          <cell r="L732" t="str">
            <v>Compra</v>
          </cell>
          <cell r="M732" t="str">
            <v>N</v>
          </cell>
          <cell r="N732" t="b">
            <v>1</v>
          </cell>
          <cell r="O732">
            <v>0.01</v>
          </cell>
          <cell r="P732" t="b">
            <v>0</v>
          </cell>
          <cell r="Q732" t="str">
            <v>INTERNO</v>
          </cell>
          <cell r="R732">
            <v>0</v>
          </cell>
          <cell r="S732" t="str">
            <v/>
          </cell>
          <cell r="T732">
            <v>0</v>
          </cell>
          <cell r="U732" t="str">
            <v/>
          </cell>
          <cell r="V732">
            <v>0</v>
          </cell>
          <cell r="W732" t="str">
            <v/>
          </cell>
          <cell r="X732">
            <v>0</v>
          </cell>
          <cell r="Y732" t="str">
            <v/>
          </cell>
          <cell r="Z732" t="str">
            <v>100</v>
          </cell>
          <cell r="AA732" t="str">
            <v>RellJQ</v>
          </cell>
          <cell r="AB732">
            <v>0</v>
          </cell>
          <cell r="AC732" t="str">
            <v/>
          </cell>
          <cell r="AD732" t="str">
            <v/>
          </cell>
          <cell r="AE732" t="str">
            <v/>
          </cell>
          <cell r="AF732" t="str">
            <v/>
          </cell>
          <cell r="AG732">
            <v>0</v>
          </cell>
          <cell r="AH732" t="str">
            <v>N-EST</v>
          </cell>
          <cell r="AI732">
            <v>0</v>
          </cell>
          <cell r="AJ732" t="str">
            <v/>
          </cell>
          <cell r="AK732" t="str">
            <v/>
          </cell>
          <cell r="AM732">
            <v>0</v>
          </cell>
          <cell r="AN732" t="str">
            <v>KGS</v>
          </cell>
          <cell r="AO732" t="str">
            <v>***</v>
          </cell>
          <cell r="AP732" t="str">
            <v>zzzzzz</v>
          </cell>
          <cell r="AQ732" t="b">
            <v>0</v>
          </cell>
          <cell r="AR732" t="b">
            <v>1</v>
          </cell>
          <cell r="AS732">
            <v>1</v>
          </cell>
          <cell r="AT732">
            <v>0</v>
          </cell>
          <cell r="AU732">
            <v>1</v>
          </cell>
          <cell r="AV732">
            <v>0</v>
          </cell>
          <cell r="AW732" t="b">
            <v>0</v>
          </cell>
          <cell r="AX732" t="str">
            <v/>
          </cell>
          <cell r="AY732" t="b">
            <v>0</v>
          </cell>
          <cell r="AZ732" t="b">
            <v>0</v>
          </cell>
          <cell r="BA732">
            <v>0</v>
          </cell>
          <cell r="BB732">
            <v>120</v>
          </cell>
          <cell r="BC732">
            <v>90</v>
          </cell>
          <cell r="BD732" t="str">
            <v>LIB</v>
          </cell>
          <cell r="BE732" t="str">
            <v>LIB</v>
          </cell>
          <cell r="BF732">
            <v>1</v>
          </cell>
          <cell r="BG732">
            <v>0</v>
          </cell>
          <cell r="BH732" t="str">
            <v/>
          </cell>
          <cell r="BI732" t="str">
            <v/>
          </cell>
          <cell r="BJ732" t="str">
            <v/>
          </cell>
          <cell r="BK732" t="str">
            <v/>
          </cell>
          <cell r="BL732">
            <v>140</v>
          </cell>
          <cell r="BM732">
            <v>511</v>
          </cell>
          <cell r="BN732">
            <v>190</v>
          </cell>
          <cell r="BO732">
            <v>1978</v>
          </cell>
          <cell r="BP732">
            <v>0</v>
          </cell>
          <cell r="BQ732">
            <v>2819</v>
          </cell>
        </row>
        <row r="733">
          <cell r="A733" t="str">
            <v>299000020302</v>
          </cell>
          <cell r="B733" t="str">
            <v/>
          </cell>
          <cell r="C733" t="str">
            <v/>
          </cell>
          <cell r="D733" t="str">
            <v>Relleno Jamon y Queso #2</v>
          </cell>
          <cell r="E733" t="str">
            <v/>
          </cell>
          <cell r="F733" t="str">
            <v>SC</v>
          </cell>
          <cell r="G733" t="str">
            <v>KGS</v>
          </cell>
          <cell r="H733" t="str">
            <v>019</v>
          </cell>
          <cell r="I733" t="b">
            <v>1</v>
          </cell>
          <cell r="J733" t="b">
            <v>1</v>
          </cell>
          <cell r="K733" t="b">
            <v>0</v>
          </cell>
          <cell r="L733" t="str">
            <v>Compra</v>
          </cell>
          <cell r="M733" t="str">
            <v>N</v>
          </cell>
          <cell r="N733" t="b">
            <v>1</v>
          </cell>
          <cell r="O733">
            <v>0.01</v>
          </cell>
          <cell r="P733" t="b">
            <v>0</v>
          </cell>
          <cell r="Q733" t="str">
            <v>INTERNO</v>
          </cell>
          <cell r="R733">
            <v>0</v>
          </cell>
          <cell r="S733" t="str">
            <v/>
          </cell>
          <cell r="T733">
            <v>0</v>
          </cell>
          <cell r="U733" t="str">
            <v/>
          </cell>
          <cell r="V733">
            <v>0</v>
          </cell>
          <cell r="W733" t="str">
            <v/>
          </cell>
          <cell r="X733">
            <v>0</v>
          </cell>
          <cell r="Y733" t="str">
            <v/>
          </cell>
          <cell r="Z733" t="str">
            <v>100</v>
          </cell>
          <cell r="AA733" t="str">
            <v>RellJQ</v>
          </cell>
          <cell r="AB733">
            <v>0</v>
          </cell>
          <cell r="AC733" t="str">
            <v/>
          </cell>
          <cell r="AD733" t="str">
            <v/>
          </cell>
          <cell r="AE733" t="str">
            <v/>
          </cell>
          <cell r="AF733" t="str">
            <v/>
          </cell>
          <cell r="AG733">
            <v>0</v>
          </cell>
          <cell r="AH733" t="str">
            <v>N-EST</v>
          </cell>
          <cell r="AI733">
            <v>0</v>
          </cell>
          <cell r="AJ733" t="str">
            <v/>
          </cell>
          <cell r="AK733" t="str">
            <v/>
          </cell>
          <cell r="AM733">
            <v>0</v>
          </cell>
          <cell r="AN733" t="str">
            <v>KGS</v>
          </cell>
          <cell r="AO733" t="str">
            <v>***</v>
          </cell>
          <cell r="AP733" t="str">
            <v>zzzzzz</v>
          </cell>
          <cell r="AQ733" t="b">
            <v>0</v>
          </cell>
          <cell r="AR733" t="b">
            <v>1</v>
          </cell>
          <cell r="AS733">
            <v>1</v>
          </cell>
          <cell r="AT733">
            <v>0</v>
          </cell>
          <cell r="AU733">
            <v>1</v>
          </cell>
          <cell r="AV733">
            <v>0</v>
          </cell>
          <cell r="AW733" t="b">
            <v>0</v>
          </cell>
          <cell r="AX733" t="str">
            <v/>
          </cell>
          <cell r="AY733" t="b">
            <v>0</v>
          </cell>
          <cell r="AZ733" t="b">
            <v>0</v>
          </cell>
          <cell r="BA733">
            <v>0</v>
          </cell>
          <cell r="BB733">
            <v>120</v>
          </cell>
          <cell r="BC733">
            <v>90</v>
          </cell>
          <cell r="BD733" t="str">
            <v>LIB</v>
          </cell>
          <cell r="BE733" t="str">
            <v>LIB</v>
          </cell>
          <cell r="BF733">
            <v>1</v>
          </cell>
          <cell r="BG733">
            <v>0</v>
          </cell>
          <cell r="BH733" t="str">
            <v/>
          </cell>
          <cell r="BI733" t="str">
            <v/>
          </cell>
          <cell r="BJ733" t="str">
            <v/>
          </cell>
          <cell r="BK733" t="str">
            <v/>
          </cell>
          <cell r="BL733">
            <v>140</v>
          </cell>
          <cell r="BM733">
            <v>511</v>
          </cell>
          <cell r="BN733">
            <v>190</v>
          </cell>
          <cell r="BO733">
            <v>1978</v>
          </cell>
          <cell r="BP733">
            <v>0</v>
          </cell>
          <cell r="BQ733">
            <v>2819</v>
          </cell>
        </row>
        <row r="734">
          <cell r="A734" t="str">
            <v>299000020303</v>
          </cell>
          <cell r="B734" t="str">
            <v/>
          </cell>
          <cell r="C734" t="str">
            <v/>
          </cell>
          <cell r="D734" t="str">
            <v>Relleno Jamon y Queso #3</v>
          </cell>
          <cell r="E734" t="str">
            <v/>
          </cell>
          <cell r="F734" t="str">
            <v>SC</v>
          </cell>
          <cell r="G734" t="str">
            <v>KGS</v>
          </cell>
          <cell r="H734" t="str">
            <v>019</v>
          </cell>
          <cell r="I734" t="b">
            <v>1</v>
          </cell>
          <cell r="J734" t="b">
            <v>1</v>
          </cell>
          <cell r="K734" t="b">
            <v>0</v>
          </cell>
          <cell r="L734" t="str">
            <v>CompraVenta</v>
          </cell>
          <cell r="M734" t="str">
            <v>N</v>
          </cell>
          <cell r="N734" t="b">
            <v>1</v>
          </cell>
          <cell r="O734">
            <v>0.01</v>
          </cell>
          <cell r="P734" t="b">
            <v>0</v>
          </cell>
          <cell r="Q734" t="str">
            <v>INTERNO</v>
          </cell>
          <cell r="R734">
            <v>0</v>
          </cell>
          <cell r="S734" t="str">
            <v/>
          </cell>
          <cell r="T734">
            <v>0</v>
          </cell>
          <cell r="U734" t="str">
            <v/>
          </cell>
          <cell r="V734">
            <v>0</v>
          </cell>
          <cell r="W734" t="str">
            <v/>
          </cell>
          <cell r="X734">
            <v>0</v>
          </cell>
          <cell r="Y734" t="str">
            <v/>
          </cell>
          <cell r="Z734" t="str">
            <v>110,14</v>
          </cell>
          <cell r="AA734" t="str">
            <v>RellJQ</v>
          </cell>
          <cell r="AB734">
            <v>0</v>
          </cell>
          <cell r="AC734" t="str">
            <v/>
          </cell>
          <cell r="AD734" t="str">
            <v/>
          </cell>
          <cell r="AE734" t="str">
            <v/>
          </cell>
          <cell r="AF734" t="str">
            <v/>
          </cell>
          <cell r="AG734">
            <v>0</v>
          </cell>
          <cell r="AH734" t="str">
            <v>N-EST</v>
          </cell>
          <cell r="AI734">
            <v>0</v>
          </cell>
          <cell r="AJ734" t="str">
            <v/>
          </cell>
          <cell r="AK734" t="str">
            <v/>
          </cell>
          <cell r="AM734">
            <v>0</v>
          </cell>
          <cell r="AN734" t="str">
            <v>KGS</v>
          </cell>
          <cell r="AO734" t="str">
            <v>***</v>
          </cell>
          <cell r="AP734" t="str">
            <v>zzzzzz</v>
          </cell>
          <cell r="AQ734" t="b">
            <v>0</v>
          </cell>
          <cell r="AR734" t="b">
            <v>1</v>
          </cell>
          <cell r="AS734">
            <v>1</v>
          </cell>
          <cell r="AT734">
            <v>0</v>
          </cell>
          <cell r="AU734">
            <v>1</v>
          </cell>
          <cell r="AV734">
            <v>0</v>
          </cell>
          <cell r="AW734" t="b">
            <v>0</v>
          </cell>
          <cell r="AX734" t="str">
            <v/>
          </cell>
          <cell r="AY734" t="b">
            <v>0</v>
          </cell>
          <cell r="AZ734" t="b">
            <v>0</v>
          </cell>
          <cell r="BA734">
            <v>0</v>
          </cell>
          <cell r="BB734">
            <v>120</v>
          </cell>
          <cell r="BC734">
            <v>90</v>
          </cell>
          <cell r="BD734" t="str">
            <v>LIB</v>
          </cell>
          <cell r="BE734" t="str">
            <v>LIB</v>
          </cell>
          <cell r="BF734">
            <v>1</v>
          </cell>
          <cell r="BG734">
            <v>0</v>
          </cell>
          <cell r="BH734" t="str">
            <v/>
          </cell>
          <cell r="BI734" t="str">
            <v/>
          </cell>
          <cell r="BJ734" t="str">
            <v/>
          </cell>
          <cell r="BK734" t="str">
            <v/>
          </cell>
          <cell r="BL734">
            <v>140</v>
          </cell>
          <cell r="BM734">
            <v>511</v>
          </cell>
          <cell r="BN734">
            <v>190</v>
          </cell>
          <cell r="BO734">
            <v>1978</v>
          </cell>
          <cell r="BP734">
            <v>0</v>
          </cell>
          <cell r="BQ734">
            <v>2819</v>
          </cell>
        </row>
        <row r="735">
          <cell r="A735" t="str">
            <v>299000020304</v>
          </cell>
          <cell r="B735" t="str">
            <v/>
          </cell>
          <cell r="C735" t="str">
            <v/>
          </cell>
          <cell r="D735" t="str">
            <v>Relleno Jamon y Queso #4</v>
          </cell>
          <cell r="E735" t="str">
            <v/>
          </cell>
          <cell r="F735" t="str">
            <v>SC</v>
          </cell>
          <cell r="G735" t="str">
            <v>KGS</v>
          </cell>
          <cell r="H735" t="str">
            <v>019</v>
          </cell>
          <cell r="I735" t="b">
            <v>1</v>
          </cell>
          <cell r="J735" t="b">
            <v>1</v>
          </cell>
          <cell r="K735" t="b">
            <v>0</v>
          </cell>
          <cell r="L735" t="str">
            <v>CompraVenta</v>
          </cell>
          <cell r="M735" t="str">
            <v>N</v>
          </cell>
          <cell r="N735" t="b">
            <v>1</v>
          </cell>
          <cell r="O735">
            <v>0.01</v>
          </cell>
          <cell r="P735" t="b">
            <v>0</v>
          </cell>
          <cell r="Q735" t="str">
            <v>INTERNO</v>
          </cell>
          <cell r="R735">
            <v>0</v>
          </cell>
          <cell r="S735" t="str">
            <v/>
          </cell>
          <cell r="T735">
            <v>0</v>
          </cell>
          <cell r="U735" t="str">
            <v/>
          </cell>
          <cell r="V735">
            <v>0</v>
          </cell>
          <cell r="W735" t="str">
            <v/>
          </cell>
          <cell r="X735">
            <v>0</v>
          </cell>
          <cell r="Y735" t="str">
            <v/>
          </cell>
          <cell r="Z735" t="str">
            <v/>
          </cell>
          <cell r="AA735" t="str">
            <v>RellJQ</v>
          </cell>
          <cell r="AB735">
            <v>0</v>
          </cell>
          <cell r="AC735" t="str">
            <v/>
          </cell>
          <cell r="AD735" t="str">
            <v/>
          </cell>
          <cell r="AE735" t="str">
            <v/>
          </cell>
          <cell r="AF735" t="str">
            <v/>
          </cell>
          <cell r="AG735">
            <v>0</v>
          </cell>
          <cell r="AH735" t="str">
            <v>N-EST</v>
          </cell>
          <cell r="AI735">
            <v>0</v>
          </cell>
          <cell r="AJ735" t="str">
            <v/>
          </cell>
          <cell r="AK735" t="str">
            <v/>
          </cell>
          <cell r="AM735">
            <v>0</v>
          </cell>
          <cell r="AN735" t="str">
            <v>KGS</v>
          </cell>
          <cell r="AO735" t="str">
            <v>***</v>
          </cell>
          <cell r="AP735" t="str">
            <v>zzzzzz</v>
          </cell>
          <cell r="AQ735" t="b">
            <v>0</v>
          </cell>
          <cell r="AR735" t="b">
            <v>1</v>
          </cell>
          <cell r="AS735">
            <v>1</v>
          </cell>
          <cell r="AT735">
            <v>0</v>
          </cell>
          <cell r="AU735">
            <v>1</v>
          </cell>
          <cell r="AV735">
            <v>0.01</v>
          </cell>
          <cell r="AW735" t="b">
            <v>0</v>
          </cell>
          <cell r="AX735" t="str">
            <v/>
          </cell>
          <cell r="AY735" t="b">
            <v>0</v>
          </cell>
          <cell r="AZ735" t="b">
            <v>0</v>
          </cell>
          <cell r="BA735">
            <v>0</v>
          </cell>
          <cell r="BB735">
            <v>120</v>
          </cell>
          <cell r="BC735">
            <v>90</v>
          </cell>
          <cell r="BD735" t="str">
            <v>LIB</v>
          </cell>
          <cell r="BE735" t="str">
            <v>LIB</v>
          </cell>
          <cell r="BF735">
            <v>1</v>
          </cell>
          <cell r="BG735">
            <v>0</v>
          </cell>
          <cell r="BH735" t="str">
            <v/>
          </cell>
          <cell r="BI735" t="str">
            <v/>
          </cell>
          <cell r="BJ735" t="str">
            <v/>
          </cell>
          <cell r="BK735" t="str">
            <v/>
          </cell>
          <cell r="BL735">
            <v>140</v>
          </cell>
          <cell r="BM735">
            <v>511</v>
          </cell>
          <cell r="BN735">
            <v>190</v>
          </cell>
          <cell r="BO735">
            <v>1978</v>
          </cell>
          <cell r="BP735">
            <v>0</v>
          </cell>
          <cell r="BQ735">
            <v>2819</v>
          </cell>
        </row>
        <row r="736">
          <cell r="A736" t="str">
            <v>299000020401</v>
          </cell>
          <cell r="B736" t="str">
            <v/>
          </cell>
          <cell r="C736" t="str">
            <v/>
          </cell>
          <cell r="D736" t="str">
            <v>Relleno Tomate y Queso</v>
          </cell>
          <cell r="E736" t="str">
            <v/>
          </cell>
          <cell r="F736" t="str">
            <v>SC</v>
          </cell>
          <cell r="G736" t="str">
            <v>KGS</v>
          </cell>
          <cell r="H736" t="str">
            <v>019</v>
          </cell>
          <cell r="I736" t="b">
            <v>1</v>
          </cell>
          <cell r="J736" t="b">
            <v>1</v>
          </cell>
          <cell r="K736" t="b">
            <v>0</v>
          </cell>
          <cell r="L736" t="str">
            <v>Compra</v>
          </cell>
          <cell r="M736" t="str">
            <v>N</v>
          </cell>
          <cell r="N736" t="b">
            <v>1</v>
          </cell>
          <cell r="O736">
            <v>0.01</v>
          </cell>
          <cell r="P736" t="b">
            <v>0</v>
          </cell>
          <cell r="Q736" t="str">
            <v>INTERNO</v>
          </cell>
          <cell r="R736">
            <v>0</v>
          </cell>
          <cell r="S736" t="str">
            <v/>
          </cell>
          <cell r="T736">
            <v>0</v>
          </cell>
          <cell r="U736" t="str">
            <v/>
          </cell>
          <cell r="V736">
            <v>0</v>
          </cell>
          <cell r="W736" t="str">
            <v/>
          </cell>
          <cell r="X736">
            <v>0</v>
          </cell>
          <cell r="Y736" t="str">
            <v/>
          </cell>
          <cell r="Z736" t="str">
            <v/>
          </cell>
          <cell r="AA736" t="str">
            <v>RellTQ</v>
          </cell>
          <cell r="AB736">
            <v>0</v>
          </cell>
          <cell r="AC736" t="str">
            <v/>
          </cell>
          <cell r="AD736" t="str">
            <v/>
          </cell>
          <cell r="AE736" t="str">
            <v/>
          </cell>
          <cell r="AF736" t="str">
            <v/>
          </cell>
          <cell r="AG736">
            <v>0</v>
          </cell>
          <cell r="AH736" t="str">
            <v>N-EST</v>
          </cell>
          <cell r="AI736">
            <v>0</v>
          </cell>
          <cell r="AJ736" t="str">
            <v/>
          </cell>
          <cell r="AK736" t="str">
            <v/>
          </cell>
          <cell r="AM736">
            <v>0</v>
          </cell>
          <cell r="AN736" t="str">
            <v>KGS</v>
          </cell>
          <cell r="AO736" t="str">
            <v>***</v>
          </cell>
          <cell r="AP736" t="str">
            <v>zzzzzz</v>
          </cell>
          <cell r="AQ736" t="b">
            <v>0</v>
          </cell>
          <cell r="AR736" t="b">
            <v>1</v>
          </cell>
          <cell r="AS736">
            <v>1</v>
          </cell>
          <cell r="AT736">
            <v>0</v>
          </cell>
          <cell r="AU736">
            <v>1</v>
          </cell>
          <cell r="AV736">
            <v>0</v>
          </cell>
          <cell r="AW736" t="b">
            <v>0</v>
          </cell>
          <cell r="AX736" t="str">
            <v/>
          </cell>
          <cell r="AY736" t="b">
            <v>0</v>
          </cell>
          <cell r="AZ736" t="b">
            <v>0</v>
          </cell>
          <cell r="BA736">
            <v>0</v>
          </cell>
          <cell r="BB736">
            <v>120</v>
          </cell>
          <cell r="BC736">
            <v>90</v>
          </cell>
          <cell r="BD736" t="str">
            <v>LIB</v>
          </cell>
          <cell r="BE736" t="str">
            <v>LIB</v>
          </cell>
          <cell r="BF736">
            <v>1</v>
          </cell>
          <cell r="BG736">
            <v>0</v>
          </cell>
          <cell r="BH736" t="str">
            <v/>
          </cell>
          <cell r="BI736" t="str">
            <v/>
          </cell>
          <cell r="BJ736" t="str">
            <v/>
          </cell>
          <cell r="BK736" t="str">
            <v/>
          </cell>
          <cell r="BL736">
            <v>140</v>
          </cell>
          <cell r="BM736">
            <v>511</v>
          </cell>
          <cell r="BN736">
            <v>190</v>
          </cell>
          <cell r="BO736">
            <v>1978</v>
          </cell>
          <cell r="BP736">
            <v>0</v>
          </cell>
          <cell r="BQ736">
            <v>2819</v>
          </cell>
        </row>
        <row r="737">
          <cell r="A737" t="str">
            <v>299000020501</v>
          </cell>
          <cell r="B737" t="str">
            <v/>
          </cell>
          <cell r="C737" t="str">
            <v/>
          </cell>
          <cell r="D737" t="str">
            <v>Relleno Cebolla y Queso</v>
          </cell>
          <cell r="E737" t="str">
            <v/>
          </cell>
          <cell r="F737" t="str">
            <v>SC</v>
          </cell>
          <cell r="G737" t="str">
            <v>KGS</v>
          </cell>
          <cell r="H737" t="str">
            <v>019</v>
          </cell>
          <cell r="I737" t="b">
            <v>1</v>
          </cell>
          <cell r="J737" t="b">
            <v>1</v>
          </cell>
          <cell r="K737" t="b">
            <v>0</v>
          </cell>
          <cell r="L737" t="str">
            <v>Compra</v>
          </cell>
          <cell r="M737" t="str">
            <v>N</v>
          </cell>
          <cell r="N737" t="b">
            <v>1</v>
          </cell>
          <cell r="O737">
            <v>0.01</v>
          </cell>
          <cell r="P737" t="b">
            <v>0</v>
          </cell>
          <cell r="Q737" t="str">
            <v>INTERNO</v>
          </cell>
          <cell r="R737">
            <v>0</v>
          </cell>
          <cell r="S737" t="str">
            <v/>
          </cell>
          <cell r="T737">
            <v>0</v>
          </cell>
          <cell r="U737" t="str">
            <v/>
          </cell>
          <cell r="V737">
            <v>0</v>
          </cell>
          <cell r="W737" t="str">
            <v/>
          </cell>
          <cell r="X737">
            <v>0</v>
          </cell>
          <cell r="Y737" t="str">
            <v/>
          </cell>
          <cell r="Z737" t="str">
            <v/>
          </cell>
          <cell r="AA737" t="str">
            <v>RellCQ</v>
          </cell>
          <cell r="AB737">
            <v>0</v>
          </cell>
          <cell r="AC737" t="str">
            <v/>
          </cell>
          <cell r="AD737" t="str">
            <v/>
          </cell>
          <cell r="AE737" t="str">
            <v/>
          </cell>
          <cell r="AF737" t="str">
            <v/>
          </cell>
          <cell r="AG737">
            <v>0</v>
          </cell>
          <cell r="AH737" t="str">
            <v>N-EST</v>
          </cell>
          <cell r="AI737">
            <v>0</v>
          </cell>
          <cell r="AJ737" t="str">
            <v/>
          </cell>
          <cell r="AK737" t="str">
            <v/>
          </cell>
          <cell r="AM737">
            <v>0</v>
          </cell>
          <cell r="AN737" t="str">
            <v>KGS</v>
          </cell>
          <cell r="AO737" t="str">
            <v>***</v>
          </cell>
          <cell r="AP737" t="str">
            <v>zzzzzz</v>
          </cell>
          <cell r="AQ737" t="b">
            <v>0</v>
          </cell>
          <cell r="AR737" t="b">
            <v>1</v>
          </cell>
          <cell r="AS737">
            <v>1</v>
          </cell>
          <cell r="AT737">
            <v>0</v>
          </cell>
          <cell r="AU737">
            <v>1</v>
          </cell>
          <cell r="AV737">
            <v>0</v>
          </cell>
          <cell r="AW737" t="b">
            <v>0</v>
          </cell>
          <cell r="AX737" t="str">
            <v/>
          </cell>
          <cell r="AY737" t="b">
            <v>0</v>
          </cell>
          <cell r="AZ737" t="b">
            <v>0</v>
          </cell>
          <cell r="BA737">
            <v>0</v>
          </cell>
          <cell r="BB737">
            <v>120</v>
          </cell>
          <cell r="BC737">
            <v>90</v>
          </cell>
          <cell r="BD737" t="str">
            <v>LIB</v>
          </cell>
          <cell r="BE737" t="str">
            <v>LIB</v>
          </cell>
          <cell r="BF737">
            <v>1</v>
          </cell>
          <cell r="BG737">
            <v>0</v>
          </cell>
          <cell r="BH737" t="str">
            <v/>
          </cell>
          <cell r="BI737" t="str">
            <v/>
          </cell>
          <cell r="BJ737" t="str">
            <v/>
          </cell>
          <cell r="BK737" t="str">
            <v/>
          </cell>
          <cell r="BL737">
            <v>140</v>
          </cell>
          <cell r="BM737">
            <v>511</v>
          </cell>
          <cell r="BN737">
            <v>190</v>
          </cell>
          <cell r="BO737">
            <v>1978</v>
          </cell>
          <cell r="BP737">
            <v>0</v>
          </cell>
          <cell r="BQ737">
            <v>2819</v>
          </cell>
        </row>
        <row r="738">
          <cell r="A738" t="str">
            <v>299000020502</v>
          </cell>
          <cell r="B738" t="str">
            <v/>
          </cell>
          <cell r="C738" t="str">
            <v/>
          </cell>
          <cell r="D738" t="str">
            <v>Relleno Cebolla y Queso #2</v>
          </cell>
          <cell r="E738" t="str">
            <v/>
          </cell>
          <cell r="F738" t="str">
            <v>SC</v>
          </cell>
          <cell r="G738" t="str">
            <v>KGS</v>
          </cell>
          <cell r="H738" t="str">
            <v>019</v>
          </cell>
          <cell r="I738" t="b">
            <v>1</v>
          </cell>
          <cell r="J738" t="b">
            <v>1</v>
          </cell>
          <cell r="K738" t="b">
            <v>0</v>
          </cell>
          <cell r="L738" t="str">
            <v>CompraVenta</v>
          </cell>
          <cell r="M738" t="str">
            <v>N</v>
          </cell>
          <cell r="N738" t="b">
            <v>1</v>
          </cell>
          <cell r="O738">
            <v>0.01</v>
          </cell>
          <cell r="P738" t="b">
            <v>0</v>
          </cell>
          <cell r="Q738" t="str">
            <v>INTERNO</v>
          </cell>
          <cell r="R738">
            <v>0</v>
          </cell>
          <cell r="S738" t="str">
            <v/>
          </cell>
          <cell r="T738">
            <v>0</v>
          </cell>
          <cell r="U738" t="str">
            <v/>
          </cell>
          <cell r="V738">
            <v>0</v>
          </cell>
          <cell r="W738" t="str">
            <v/>
          </cell>
          <cell r="X738">
            <v>0</v>
          </cell>
          <cell r="Y738" t="str">
            <v/>
          </cell>
          <cell r="Z738" t="str">
            <v/>
          </cell>
          <cell r="AA738" t="str">
            <v>RellCQ</v>
          </cell>
          <cell r="AB738">
            <v>0</v>
          </cell>
          <cell r="AC738" t="str">
            <v/>
          </cell>
          <cell r="AD738" t="str">
            <v/>
          </cell>
          <cell r="AE738" t="str">
            <v/>
          </cell>
          <cell r="AF738" t="str">
            <v/>
          </cell>
          <cell r="AG738">
            <v>0</v>
          </cell>
          <cell r="AH738" t="str">
            <v>N-EST</v>
          </cell>
          <cell r="AI738">
            <v>0</v>
          </cell>
          <cell r="AJ738" t="str">
            <v/>
          </cell>
          <cell r="AK738" t="str">
            <v/>
          </cell>
          <cell r="AM738">
            <v>0</v>
          </cell>
          <cell r="AN738" t="str">
            <v>KGS</v>
          </cell>
          <cell r="AO738" t="str">
            <v>***</v>
          </cell>
          <cell r="AP738" t="str">
            <v>zzzzzz</v>
          </cell>
          <cell r="AQ738" t="b">
            <v>0</v>
          </cell>
          <cell r="AR738" t="b">
            <v>1</v>
          </cell>
          <cell r="AS738">
            <v>1</v>
          </cell>
          <cell r="AT738">
            <v>0</v>
          </cell>
          <cell r="AU738">
            <v>1</v>
          </cell>
          <cell r="AV738">
            <v>0.01</v>
          </cell>
          <cell r="AW738" t="b">
            <v>0</v>
          </cell>
          <cell r="AX738" t="str">
            <v/>
          </cell>
          <cell r="AY738" t="b">
            <v>0</v>
          </cell>
          <cell r="AZ738" t="b">
            <v>0</v>
          </cell>
          <cell r="BA738">
            <v>0</v>
          </cell>
          <cell r="BB738">
            <v>120</v>
          </cell>
          <cell r="BC738">
            <v>90</v>
          </cell>
          <cell r="BD738" t="str">
            <v>LIB</v>
          </cell>
          <cell r="BE738" t="str">
            <v>LIB</v>
          </cell>
          <cell r="BF738">
            <v>1</v>
          </cell>
          <cell r="BG738">
            <v>0</v>
          </cell>
          <cell r="BH738" t="str">
            <v/>
          </cell>
          <cell r="BI738" t="str">
            <v/>
          </cell>
          <cell r="BJ738" t="str">
            <v/>
          </cell>
          <cell r="BK738" t="str">
            <v/>
          </cell>
          <cell r="BL738">
            <v>140</v>
          </cell>
          <cell r="BM738">
            <v>511</v>
          </cell>
          <cell r="BN738">
            <v>190</v>
          </cell>
          <cell r="BO738">
            <v>1978</v>
          </cell>
          <cell r="BP738">
            <v>0</v>
          </cell>
          <cell r="BQ738">
            <v>2819</v>
          </cell>
        </row>
        <row r="739">
          <cell r="A739" t="str">
            <v>299000020601</v>
          </cell>
          <cell r="B739" t="str">
            <v/>
          </cell>
          <cell r="C739" t="str">
            <v/>
          </cell>
          <cell r="D739" t="str">
            <v>Relleno Choclo y Queso</v>
          </cell>
          <cell r="E739" t="str">
            <v/>
          </cell>
          <cell r="F739" t="str">
            <v>SC</v>
          </cell>
          <cell r="G739" t="str">
            <v>KGS</v>
          </cell>
          <cell r="H739" t="str">
            <v>019</v>
          </cell>
          <cell r="I739" t="b">
            <v>1</v>
          </cell>
          <cell r="J739" t="b">
            <v>1</v>
          </cell>
          <cell r="K739" t="b">
            <v>0</v>
          </cell>
          <cell r="L739" t="str">
            <v>CompraVenta</v>
          </cell>
          <cell r="M739" t="str">
            <v>N</v>
          </cell>
          <cell r="N739" t="b">
            <v>1</v>
          </cell>
          <cell r="O739">
            <v>0.01</v>
          </cell>
          <cell r="P739" t="b">
            <v>0</v>
          </cell>
          <cell r="Q739" t="str">
            <v>INTERNO</v>
          </cell>
          <cell r="R739">
            <v>0</v>
          </cell>
          <cell r="S739" t="str">
            <v/>
          </cell>
          <cell r="T739">
            <v>0</v>
          </cell>
          <cell r="U739" t="str">
            <v/>
          </cell>
          <cell r="V739">
            <v>0</v>
          </cell>
          <cell r="W739" t="str">
            <v/>
          </cell>
          <cell r="X739">
            <v>0</v>
          </cell>
          <cell r="Y739" t="str">
            <v/>
          </cell>
          <cell r="Z739" t="str">
            <v/>
          </cell>
          <cell r="AA739" t="str">
            <v>RellCh</v>
          </cell>
          <cell r="AB739">
            <v>0</v>
          </cell>
          <cell r="AC739" t="str">
            <v/>
          </cell>
          <cell r="AD739" t="str">
            <v/>
          </cell>
          <cell r="AE739" t="str">
            <v/>
          </cell>
          <cell r="AF739" t="str">
            <v/>
          </cell>
          <cell r="AG739">
            <v>0</v>
          </cell>
          <cell r="AH739" t="str">
            <v>N-EST</v>
          </cell>
          <cell r="AI739">
            <v>0</v>
          </cell>
          <cell r="AJ739" t="str">
            <v/>
          </cell>
          <cell r="AK739" t="str">
            <v/>
          </cell>
          <cell r="AM739">
            <v>0</v>
          </cell>
          <cell r="AN739" t="str">
            <v>KGS</v>
          </cell>
          <cell r="AO739" t="str">
            <v>***</v>
          </cell>
          <cell r="AP739" t="str">
            <v>zzzzzz</v>
          </cell>
          <cell r="AQ739" t="b">
            <v>0</v>
          </cell>
          <cell r="AR739" t="b">
            <v>1</v>
          </cell>
          <cell r="AS739">
            <v>1</v>
          </cell>
          <cell r="AT739">
            <v>0</v>
          </cell>
          <cell r="AU739">
            <v>1</v>
          </cell>
          <cell r="AV739">
            <v>0</v>
          </cell>
          <cell r="AW739" t="b">
            <v>0</v>
          </cell>
          <cell r="AX739" t="str">
            <v/>
          </cell>
          <cell r="AY739" t="b">
            <v>0</v>
          </cell>
          <cell r="AZ739" t="b">
            <v>0</v>
          </cell>
          <cell r="BA739">
            <v>0</v>
          </cell>
          <cell r="BB739">
            <v>120</v>
          </cell>
          <cell r="BC739">
            <v>90</v>
          </cell>
          <cell r="BD739" t="str">
            <v>LIB</v>
          </cell>
          <cell r="BE739" t="str">
            <v>LIB</v>
          </cell>
          <cell r="BF739">
            <v>1</v>
          </cell>
          <cell r="BG739">
            <v>0</v>
          </cell>
          <cell r="BH739" t="str">
            <v/>
          </cell>
          <cell r="BI739" t="str">
            <v/>
          </cell>
          <cell r="BJ739" t="str">
            <v/>
          </cell>
          <cell r="BK739" t="str">
            <v/>
          </cell>
          <cell r="BL739">
            <v>140</v>
          </cell>
          <cell r="BM739">
            <v>511</v>
          </cell>
          <cell r="BN739">
            <v>190</v>
          </cell>
          <cell r="BO739">
            <v>1978</v>
          </cell>
          <cell r="BP739">
            <v>0</v>
          </cell>
          <cell r="BQ739">
            <v>2819</v>
          </cell>
        </row>
        <row r="740">
          <cell r="A740" t="str">
            <v>299000020701</v>
          </cell>
          <cell r="B740" t="str">
            <v/>
          </cell>
          <cell r="C740" t="str">
            <v/>
          </cell>
          <cell r="D740" t="str">
            <v>Relleno Verdura</v>
          </cell>
          <cell r="E740" t="str">
            <v/>
          </cell>
          <cell r="F740" t="str">
            <v>SC</v>
          </cell>
          <cell r="G740" t="str">
            <v>KGS</v>
          </cell>
          <cell r="H740" t="str">
            <v>019</v>
          </cell>
          <cell r="I740" t="b">
            <v>1</v>
          </cell>
          <cell r="J740" t="b">
            <v>1</v>
          </cell>
          <cell r="K740" t="b">
            <v>0</v>
          </cell>
          <cell r="L740" t="str">
            <v>CompraVenta</v>
          </cell>
          <cell r="M740" t="str">
            <v>N</v>
          </cell>
          <cell r="N740" t="b">
            <v>1</v>
          </cell>
          <cell r="O740">
            <v>0.01</v>
          </cell>
          <cell r="P740" t="b">
            <v>0</v>
          </cell>
          <cell r="Q740" t="str">
            <v>INTERNO</v>
          </cell>
          <cell r="R740">
            <v>0</v>
          </cell>
          <cell r="S740" t="str">
            <v/>
          </cell>
          <cell r="T740">
            <v>0</v>
          </cell>
          <cell r="U740" t="str">
            <v/>
          </cell>
          <cell r="V740">
            <v>0</v>
          </cell>
          <cell r="W740" t="str">
            <v/>
          </cell>
          <cell r="X740">
            <v>0</v>
          </cell>
          <cell r="Y740" t="str">
            <v/>
          </cell>
          <cell r="Z740" t="str">
            <v/>
          </cell>
          <cell r="AA740" t="str">
            <v>RellVe</v>
          </cell>
          <cell r="AB740">
            <v>0</v>
          </cell>
          <cell r="AC740" t="str">
            <v/>
          </cell>
          <cell r="AD740" t="str">
            <v/>
          </cell>
          <cell r="AE740" t="str">
            <v/>
          </cell>
          <cell r="AF740" t="str">
            <v/>
          </cell>
          <cell r="AG740">
            <v>0</v>
          </cell>
          <cell r="AH740" t="str">
            <v>N-EST</v>
          </cell>
          <cell r="AI740">
            <v>0</v>
          </cell>
          <cell r="AJ740" t="str">
            <v/>
          </cell>
          <cell r="AK740" t="str">
            <v/>
          </cell>
          <cell r="AM740">
            <v>0</v>
          </cell>
          <cell r="AN740" t="str">
            <v>KGS</v>
          </cell>
          <cell r="AO740" t="str">
            <v>***</v>
          </cell>
          <cell r="AP740" t="str">
            <v>zzzzzz</v>
          </cell>
          <cell r="AQ740" t="b">
            <v>0</v>
          </cell>
          <cell r="AR740" t="b">
            <v>1</v>
          </cell>
          <cell r="AS740">
            <v>1</v>
          </cell>
          <cell r="AT740">
            <v>0</v>
          </cell>
          <cell r="AU740">
            <v>1</v>
          </cell>
          <cell r="AV740">
            <v>0.01</v>
          </cell>
          <cell r="AW740" t="b">
            <v>0</v>
          </cell>
          <cell r="AX740" t="str">
            <v/>
          </cell>
          <cell r="AY740" t="b">
            <v>0</v>
          </cell>
          <cell r="AZ740" t="b">
            <v>0</v>
          </cell>
          <cell r="BA740">
            <v>0</v>
          </cell>
          <cell r="BB740">
            <v>120</v>
          </cell>
          <cell r="BC740">
            <v>90</v>
          </cell>
          <cell r="BD740" t="str">
            <v>LIB</v>
          </cell>
          <cell r="BE740" t="str">
            <v>LIB</v>
          </cell>
          <cell r="BF740">
            <v>1</v>
          </cell>
          <cell r="BG740">
            <v>0</v>
          </cell>
          <cell r="BH740" t="str">
            <v/>
          </cell>
          <cell r="BI740" t="str">
            <v/>
          </cell>
          <cell r="BJ740" t="str">
            <v/>
          </cell>
          <cell r="BK740" t="str">
            <v/>
          </cell>
          <cell r="BL740">
            <v>140</v>
          </cell>
          <cell r="BM740">
            <v>511</v>
          </cell>
          <cell r="BN740">
            <v>190</v>
          </cell>
          <cell r="BO740">
            <v>1978</v>
          </cell>
          <cell r="BP740">
            <v>0</v>
          </cell>
          <cell r="BQ740">
            <v>2819</v>
          </cell>
        </row>
        <row r="741">
          <cell r="A741" t="str">
            <v>299000020801</v>
          </cell>
          <cell r="B741" t="str">
            <v/>
          </cell>
          <cell r="C741" t="str">
            <v/>
          </cell>
          <cell r="D741" t="str">
            <v>Relleno Humita</v>
          </cell>
          <cell r="E741" t="str">
            <v/>
          </cell>
          <cell r="F741" t="str">
            <v>SC</v>
          </cell>
          <cell r="G741" t="str">
            <v>KGS</v>
          </cell>
          <cell r="H741" t="str">
            <v>019</v>
          </cell>
          <cell r="I741" t="b">
            <v>1</v>
          </cell>
          <cell r="J741" t="b">
            <v>1</v>
          </cell>
          <cell r="K741" t="b">
            <v>0</v>
          </cell>
          <cell r="L741" t="str">
            <v>CompraVenta</v>
          </cell>
          <cell r="M741" t="str">
            <v>N</v>
          </cell>
          <cell r="N741" t="b">
            <v>1</v>
          </cell>
          <cell r="O741">
            <v>0.01</v>
          </cell>
          <cell r="P741" t="b">
            <v>0</v>
          </cell>
          <cell r="Q741" t="str">
            <v>INTERNO</v>
          </cell>
          <cell r="R741">
            <v>0</v>
          </cell>
          <cell r="S741" t="str">
            <v/>
          </cell>
          <cell r="T741">
            <v>0</v>
          </cell>
          <cell r="U741" t="str">
            <v/>
          </cell>
          <cell r="V741">
            <v>0</v>
          </cell>
          <cell r="W741" t="str">
            <v/>
          </cell>
          <cell r="X741">
            <v>0</v>
          </cell>
          <cell r="Y741" t="str">
            <v/>
          </cell>
          <cell r="Z741" t="str">
            <v/>
          </cell>
          <cell r="AA741" t="str">
            <v>RellHu</v>
          </cell>
          <cell r="AB741">
            <v>0</v>
          </cell>
          <cell r="AC741" t="str">
            <v/>
          </cell>
          <cell r="AD741" t="str">
            <v/>
          </cell>
          <cell r="AE741" t="str">
            <v/>
          </cell>
          <cell r="AF741" t="str">
            <v/>
          </cell>
          <cell r="AG741">
            <v>0</v>
          </cell>
          <cell r="AH741" t="str">
            <v>N-EST</v>
          </cell>
          <cell r="AI741">
            <v>0</v>
          </cell>
          <cell r="AJ741" t="str">
            <v/>
          </cell>
          <cell r="AK741" t="str">
            <v/>
          </cell>
          <cell r="AM741">
            <v>0</v>
          </cell>
          <cell r="AN741" t="str">
            <v>KGS</v>
          </cell>
          <cell r="AO741" t="str">
            <v>***</v>
          </cell>
          <cell r="AP741" t="str">
            <v>zzzzzz</v>
          </cell>
          <cell r="AQ741" t="b">
            <v>0</v>
          </cell>
          <cell r="AR741" t="b">
            <v>1</v>
          </cell>
          <cell r="AS741">
            <v>1</v>
          </cell>
          <cell r="AT741">
            <v>0</v>
          </cell>
          <cell r="AU741">
            <v>1</v>
          </cell>
          <cell r="AV741">
            <v>0.01</v>
          </cell>
          <cell r="AW741" t="b">
            <v>0</v>
          </cell>
          <cell r="AX741" t="str">
            <v/>
          </cell>
          <cell r="AY741" t="b">
            <v>0</v>
          </cell>
          <cell r="AZ741" t="b">
            <v>0</v>
          </cell>
          <cell r="BA741">
            <v>0</v>
          </cell>
          <cell r="BB741">
            <v>120</v>
          </cell>
          <cell r="BC741">
            <v>90</v>
          </cell>
          <cell r="BD741" t="str">
            <v>LIB</v>
          </cell>
          <cell r="BE741" t="str">
            <v>LIB</v>
          </cell>
          <cell r="BF741">
            <v>1</v>
          </cell>
          <cell r="BG741">
            <v>0</v>
          </cell>
          <cell r="BH741" t="str">
            <v/>
          </cell>
          <cell r="BI741" t="str">
            <v/>
          </cell>
          <cell r="BJ741" t="str">
            <v/>
          </cell>
          <cell r="BK741" t="str">
            <v/>
          </cell>
          <cell r="BL741">
            <v>140</v>
          </cell>
          <cell r="BM741">
            <v>511</v>
          </cell>
          <cell r="BN741">
            <v>190</v>
          </cell>
          <cell r="BO741">
            <v>1978</v>
          </cell>
          <cell r="BP741">
            <v>0</v>
          </cell>
          <cell r="BQ741">
            <v>2819</v>
          </cell>
        </row>
        <row r="742">
          <cell r="A742" t="str">
            <v>299000020901</v>
          </cell>
          <cell r="B742" t="str">
            <v/>
          </cell>
          <cell r="C742" t="str">
            <v/>
          </cell>
          <cell r="D742" t="str">
            <v>Relleno Pollo</v>
          </cell>
          <cell r="E742" t="str">
            <v/>
          </cell>
          <cell r="F742" t="str">
            <v>SC</v>
          </cell>
          <cell r="G742" t="str">
            <v>KGS</v>
          </cell>
          <cell r="H742" t="str">
            <v>019</v>
          </cell>
          <cell r="I742" t="b">
            <v>1</v>
          </cell>
          <cell r="J742" t="b">
            <v>1</v>
          </cell>
          <cell r="K742" t="b">
            <v>0</v>
          </cell>
          <cell r="L742" t="str">
            <v>CompraVenta</v>
          </cell>
          <cell r="M742" t="str">
            <v>N</v>
          </cell>
          <cell r="N742" t="b">
            <v>1</v>
          </cell>
          <cell r="O742">
            <v>0.01</v>
          </cell>
          <cell r="P742" t="b">
            <v>0</v>
          </cell>
          <cell r="Q742" t="str">
            <v>INTERNO</v>
          </cell>
          <cell r="R742">
            <v>0</v>
          </cell>
          <cell r="S742" t="str">
            <v/>
          </cell>
          <cell r="T742">
            <v>0</v>
          </cell>
          <cell r="U742" t="str">
            <v/>
          </cell>
          <cell r="V742">
            <v>0</v>
          </cell>
          <cell r="W742" t="str">
            <v/>
          </cell>
          <cell r="X742">
            <v>0</v>
          </cell>
          <cell r="Y742" t="str">
            <v/>
          </cell>
          <cell r="Z742" t="str">
            <v/>
          </cell>
          <cell r="AA742" t="str">
            <v>RellPo</v>
          </cell>
          <cell r="AB742">
            <v>0</v>
          </cell>
          <cell r="AC742" t="str">
            <v/>
          </cell>
          <cell r="AD742" t="str">
            <v/>
          </cell>
          <cell r="AE742" t="str">
            <v/>
          </cell>
          <cell r="AF742" t="str">
            <v/>
          </cell>
          <cell r="AG742">
            <v>0</v>
          </cell>
          <cell r="AH742" t="str">
            <v>N-EST</v>
          </cell>
          <cell r="AI742">
            <v>0</v>
          </cell>
          <cell r="AJ742" t="str">
            <v/>
          </cell>
          <cell r="AK742" t="str">
            <v/>
          </cell>
          <cell r="AM742">
            <v>0</v>
          </cell>
          <cell r="AN742" t="str">
            <v>KGS</v>
          </cell>
          <cell r="AO742" t="str">
            <v>***</v>
          </cell>
          <cell r="AP742" t="str">
            <v>zzzzzz</v>
          </cell>
          <cell r="AQ742" t="b">
            <v>0</v>
          </cell>
          <cell r="AR742" t="b">
            <v>1</v>
          </cell>
          <cell r="AS742">
            <v>1</v>
          </cell>
          <cell r="AT742">
            <v>0</v>
          </cell>
          <cell r="AU742">
            <v>1</v>
          </cell>
          <cell r="AV742">
            <v>0.01</v>
          </cell>
          <cell r="AW742" t="b">
            <v>0</v>
          </cell>
          <cell r="AX742" t="str">
            <v/>
          </cell>
          <cell r="AY742" t="b">
            <v>0</v>
          </cell>
          <cell r="AZ742" t="b">
            <v>0</v>
          </cell>
          <cell r="BA742">
            <v>0</v>
          </cell>
          <cell r="BB742">
            <v>120</v>
          </cell>
          <cell r="BC742">
            <v>90</v>
          </cell>
          <cell r="BD742" t="str">
            <v>LIB</v>
          </cell>
          <cell r="BE742" t="str">
            <v>LIB</v>
          </cell>
          <cell r="BF742">
            <v>1</v>
          </cell>
          <cell r="BG742">
            <v>0</v>
          </cell>
          <cell r="BH742" t="str">
            <v/>
          </cell>
          <cell r="BI742" t="str">
            <v/>
          </cell>
          <cell r="BJ742" t="str">
            <v/>
          </cell>
          <cell r="BK742" t="str">
            <v/>
          </cell>
          <cell r="BL742">
            <v>140</v>
          </cell>
          <cell r="BM742">
            <v>511</v>
          </cell>
          <cell r="BN742">
            <v>190</v>
          </cell>
          <cell r="BO742">
            <v>1978</v>
          </cell>
          <cell r="BP742">
            <v>0</v>
          </cell>
          <cell r="BQ742">
            <v>2819</v>
          </cell>
        </row>
        <row r="743">
          <cell r="A743" t="str">
            <v>299000021001</v>
          </cell>
          <cell r="B743" t="str">
            <v/>
          </cell>
          <cell r="C743" t="str">
            <v/>
          </cell>
          <cell r="D743" t="str">
            <v>Relleno Carne Suave</v>
          </cell>
          <cell r="E743" t="str">
            <v/>
          </cell>
          <cell r="F743" t="str">
            <v>SC</v>
          </cell>
          <cell r="G743" t="str">
            <v>KGS</v>
          </cell>
          <cell r="H743" t="str">
            <v>019</v>
          </cell>
          <cell r="I743" t="b">
            <v>1</v>
          </cell>
          <cell r="J743" t="b">
            <v>1</v>
          </cell>
          <cell r="K743" t="b">
            <v>0</v>
          </cell>
          <cell r="L743" t="str">
            <v>CompraVenta</v>
          </cell>
          <cell r="M743" t="str">
            <v>N</v>
          </cell>
          <cell r="N743" t="b">
            <v>1</v>
          </cell>
          <cell r="O743">
            <v>0.01</v>
          </cell>
          <cell r="P743" t="b">
            <v>0</v>
          </cell>
          <cell r="Q743" t="str">
            <v>INTERNO</v>
          </cell>
          <cell r="R743">
            <v>0</v>
          </cell>
          <cell r="S743" t="str">
            <v/>
          </cell>
          <cell r="T743">
            <v>0</v>
          </cell>
          <cell r="U743" t="str">
            <v/>
          </cell>
          <cell r="V743">
            <v>0</v>
          </cell>
          <cell r="W743" t="str">
            <v/>
          </cell>
          <cell r="X743">
            <v>0</v>
          </cell>
          <cell r="Y743" t="str">
            <v/>
          </cell>
          <cell r="Z743" t="str">
            <v/>
          </cell>
          <cell r="AA743" t="str">
            <v>RellCS</v>
          </cell>
          <cell r="AB743">
            <v>0</v>
          </cell>
          <cell r="AC743" t="str">
            <v/>
          </cell>
          <cell r="AD743" t="str">
            <v/>
          </cell>
          <cell r="AE743" t="str">
            <v/>
          </cell>
          <cell r="AF743" t="str">
            <v/>
          </cell>
          <cell r="AG743">
            <v>0</v>
          </cell>
          <cell r="AH743" t="str">
            <v>N-EST</v>
          </cell>
          <cell r="AI743">
            <v>0</v>
          </cell>
          <cell r="AJ743" t="str">
            <v/>
          </cell>
          <cell r="AK743" t="str">
            <v/>
          </cell>
          <cell r="AM743">
            <v>0</v>
          </cell>
          <cell r="AN743" t="str">
            <v>KGS</v>
          </cell>
          <cell r="AO743" t="str">
            <v>***</v>
          </cell>
          <cell r="AP743" t="str">
            <v>zzzzzz</v>
          </cell>
          <cell r="AQ743" t="b">
            <v>0</v>
          </cell>
          <cell r="AR743" t="b">
            <v>1</v>
          </cell>
          <cell r="AS743">
            <v>1</v>
          </cell>
          <cell r="AT743">
            <v>0</v>
          </cell>
          <cell r="AU743">
            <v>1</v>
          </cell>
          <cell r="AV743">
            <v>0.01</v>
          </cell>
          <cell r="AW743" t="b">
            <v>0</v>
          </cell>
          <cell r="AX743" t="str">
            <v/>
          </cell>
          <cell r="AY743" t="b">
            <v>0</v>
          </cell>
          <cell r="AZ743" t="b">
            <v>0</v>
          </cell>
          <cell r="BA743">
            <v>0</v>
          </cell>
          <cell r="BB743">
            <v>120</v>
          </cell>
          <cell r="BC743">
            <v>90</v>
          </cell>
          <cell r="BD743" t="str">
            <v>LIB</v>
          </cell>
          <cell r="BE743" t="str">
            <v>LIB</v>
          </cell>
          <cell r="BF743">
            <v>1</v>
          </cell>
          <cell r="BG743">
            <v>0</v>
          </cell>
          <cell r="BH743" t="str">
            <v/>
          </cell>
          <cell r="BI743" t="str">
            <v/>
          </cell>
          <cell r="BJ743" t="str">
            <v/>
          </cell>
          <cell r="BK743" t="str">
            <v/>
          </cell>
          <cell r="BL743">
            <v>140</v>
          </cell>
          <cell r="BM743">
            <v>511</v>
          </cell>
          <cell r="BN743">
            <v>190</v>
          </cell>
          <cell r="BO743">
            <v>1978</v>
          </cell>
          <cell r="BP743">
            <v>0</v>
          </cell>
          <cell r="BQ743">
            <v>2819</v>
          </cell>
        </row>
        <row r="744">
          <cell r="A744" t="str">
            <v>303010000001</v>
          </cell>
          <cell r="B744" t="str">
            <v/>
          </cell>
          <cell r="C744" t="str">
            <v/>
          </cell>
          <cell r="D744" t="str">
            <v>CARNE VACUNA PICADA</v>
          </cell>
          <cell r="E744" t="str">
            <v>KILO</v>
          </cell>
          <cell r="F744" t="str">
            <v>IN</v>
          </cell>
          <cell r="G744" t="str">
            <v>KIL</v>
          </cell>
          <cell r="H744" t="str">
            <v>O1</v>
          </cell>
          <cell r="I744" t="b">
            <v>1</v>
          </cell>
          <cell r="J744" t="b">
            <v>1</v>
          </cell>
          <cell r="K744" t="b">
            <v>0</v>
          </cell>
          <cell r="L744" t="str">
            <v>CompraVenta</v>
          </cell>
          <cell r="M744" t="str">
            <v>N</v>
          </cell>
          <cell r="N744" t="b">
            <v>1</v>
          </cell>
          <cell r="O744">
            <v>0.01</v>
          </cell>
          <cell r="P744" t="b">
            <v>0</v>
          </cell>
          <cell r="Q744" t="str">
            <v>INTERNO</v>
          </cell>
          <cell r="R744">
            <v>0</v>
          </cell>
          <cell r="S744" t="str">
            <v/>
          </cell>
          <cell r="T744">
            <v>0</v>
          </cell>
          <cell r="U744" t="str">
            <v/>
          </cell>
          <cell r="V744">
            <v>0</v>
          </cell>
          <cell r="W744" t="str">
            <v/>
          </cell>
          <cell r="X744">
            <v>0</v>
          </cell>
          <cell r="Y744" t="str">
            <v/>
          </cell>
          <cell r="Z744" t="str">
            <v/>
          </cell>
          <cell r="AA744" t="str">
            <v>CarneV</v>
          </cell>
          <cell r="AB744">
            <v>0</v>
          </cell>
          <cell r="AC744" t="str">
            <v/>
          </cell>
          <cell r="AD744" t="str">
            <v/>
          </cell>
          <cell r="AE744" t="str">
            <v/>
          </cell>
          <cell r="AF744" t="str">
            <v/>
          </cell>
          <cell r="AG744">
            <v>0</v>
          </cell>
          <cell r="AH744" t="str">
            <v>EST</v>
          </cell>
          <cell r="AI744">
            <v>0</v>
          </cell>
          <cell r="AJ744" t="str">
            <v/>
          </cell>
          <cell r="AK744" t="str">
            <v/>
          </cell>
          <cell r="AM744">
            <v>0</v>
          </cell>
          <cell r="AN744" t="str">
            <v>KIL</v>
          </cell>
          <cell r="AO744" t="str">
            <v>***</v>
          </cell>
          <cell r="AP744" t="str">
            <v>zzzzzz</v>
          </cell>
          <cell r="AQ744" t="b">
            <v>0</v>
          </cell>
          <cell r="AR744" t="b">
            <v>1</v>
          </cell>
          <cell r="AS744">
            <v>0</v>
          </cell>
          <cell r="AT744">
            <v>0</v>
          </cell>
          <cell r="AU744">
            <v>1</v>
          </cell>
          <cell r="AV744">
            <v>0.01</v>
          </cell>
          <cell r="AW744" t="b">
            <v>0</v>
          </cell>
          <cell r="AX744" t="str">
            <v/>
          </cell>
          <cell r="AY744" t="b">
            <v>0</v>
          </cell>
          <cell r="AZ744" t="b">
            <v>0</v>
          </cell>
          <cell r="BA744">
            <v>0</v>
          </cell>
          <cell r="BB744">
            <v>0</v>
          </cell>
          <cell r="BC744">
            <v>0</v>
          </cell>
          <cell r="BD744" t="str">
            <v>LIB</v>
          </cell>
          <cell r="BE744" t="str">
            <v>LIB</v>
          </cell>
          <cell r="BF744">
            <v>1</v>
          </cell>
          <cell r="BG744">
            <v>0</v>
          </cell>
          <cell r="BH744" t="str">
            <v/>
          </cell>
          <cell r="BI744" t="str">
            <v/>
          </cell>
          <cell r="BJ744" t="str">
            <v/>
          </cell>
          <cell r="BK744" t="str">
            <v/>
          </cell>
          <cell r="BL744">
            <v>140</v>
          </cell>
          <cell r="BM744">
            <v>511</v>
          </cell>
          <cell r="BN744">
            <v>190</v>
          </cell>
          <cell r="BO744">
            <v>1978</v>
          </cell>
          <cell r="BP744">
            <v>0</v>
          </cell>
          <cell r="BQ744">
            <v>2819</v>
          </cell>
        </row>
        <row r="745">
          <cell r="A745" t="str">
            <v>308010000001</v>
          </cell>
          <cell r="B745" t="str">
            <v/>
          </cell>
          <cell r="C745" t="str">
            <v/>
          </cell>
          <cell r="D745" t="str">
            <v>TAPAS DE EMPANADAS</v>
          </cell>
          <cell r="E745" t="str">
            <v/>
          </cell>
          <cell r="F745" t="str">
            <v>AR</v>
          </cell>
          <cell r="G745" t="str">
            <v>KGS</v>
          </cell>
          <cell r="H745" t="str">
            <v>UC4</v>
          </cell>
          <cell r="I745" t="b">
            <v>1</v>
          </cell>
          <cell r="J745" t="b">
            <v>1</v>
          </cell>
          <cell r="K745" t="b">
            <v>0</v>
          </cell>
          <cell r="L745" t="str">
            <v>CompraVenta</v>
          </cell>
          <cell r="M745" t="str">
            <v>N</v>
          </cell>
          <cell r="N745" t="b">
            <v>1</v>
          </cell>
          <cell r="O745">
            <v>0.01</v>
          </cell>
          <cell r="P745" t="b">
            <v>0</v>
          </cell>
          <cell r="Q745" t="str">
            <v>INTERNO</v>
          </cell>
          <cell r="R745">
            <v>0</v>
          </cell>
          <cell r="S745" t="str">
            <v/>
          </cell>
          <cell r="T745">
            <v>0</v>
          </cell>
          <cell r="U745" t="str">
            <v/>
          </cell>
          <cell r="V745">
            <v>0</v>
          </cell>
          <cell r="W745" t="str">
            <v/>
          </cell>
          <cell r="X745">
            <v>0</v>
          </cell>
          <cell r="Y745" t="str">
            <v/>
          </cell>
          <cell r="Z745" t="str">
            <v/>
          </cell>
          <cell r="AA745" t="str">
            <v/>
          </cell>
          <cell r="AB745">
            <v>0</v>
          </cell>
          <cell r="AC745" t="str">
            <v/>
          </cell>
          <cell r="AD745" t="str">
            <v/>
          </cell>
          <cell r="AE745" t="str">
            <v/>
          </cell>
          <cell r="AF745" t="str">
            <v/>
          </cell>
          <cell r="AG745">
            <v>0</v>
          </cell>
          <cell r="AH745" t="str">
            <v>EST</v>
          </cell>
          <cell r="AI745">
            <v>0</v>
          </cell>
          <cell r="AJ745" t="str">
            <v/>
          </cell>
          <cell r="AK745" t="str">
            <v/>
          </cell>
          <cell r="AM745">
            <v>0</v>
          </cell>
          <cell r="AN745" t="str">
            <v>KGS</v>
          </cell>
          <cell r="AO745" t="str">
            <v>***</v>
          </cell>
          <cell r="AP745" t="str">
            <v>zzzzzz</v>
          </cell>
          <cell r="AQ745" t="b">
            <v>0</v>
          </cell>
          <cell r="AR745" t="b">
            <v>1</v>
          </cell>
          <cell r="AS745">
            <v>0</v>
          </cell>
          <cell r="AT745">
            <v>0</v>
          </cell>
          <cell r="AU745">
            <v>1</v>
          </cell>
          <cell r="AV745">
            <v>0.01</v>
          </cell>
          <cell r="AW745" t="b">
            <v>0</v>
          </cell>
          <cell r="AX745" t="str">
            <v/>
          </cell>
          <cell r="AY745" t="b">
            <v>0</v>
          </cell>
          <cell r="AZ745" t="b">
            <v>0</v>
          </cell>
          <cell r="BA745">
            <v>0</v>
          </cell>
          <cell r="BB745">
            <v>0</v>
          </cell>
          <cell r="BC745">
            <v>0</v>
          </cell>
          <cell r="BD745" t="str">
            <v>LIB</v>
          </cell>
          <cell r="BE745" t="str">
            <v>LIB</v>
          </cell>
          <cell r="BF745">
            <v>1</v>
          </cell>
          <cell r="BG745">
            <v>0</v>
          </cell>
          <cell r="BH745" t="str">
            <v/>
          </cell>
          <cell r="BI745" t="str">
            <v/>
          </cell>
          <cell r="BJ745" t="str">
            <v/>
          </cell>
          <cell r="BK745" t="str">
            <v/>
          </cell>
          <cell r="BL745">
            <v>140</v>
          </cell>
          <cell r="BM745">
            <v>511</v>
          </cell>
          <cell r="BN745">
            <v>190</v>
          </cell>
          <cell r="BO745">
            <v>1978</v>
          </cell>
          <cell r="BP745">
            <v>0</v>
          </cell>
          <cell r="BQ745">
            <v>2819</v>
          </cell>
        </row>
        <row r="746">
          <cell r="A746" t="str">
            <v>310000000001</v>
          </cell>
          <cell r="B746" t="str">
            <v/>
          </cell>
          <cell r="C746" t="str">
            <v/>
          </cell>
          <cell r="D746" t="str">
            <v>Agua</v>
          </cell>
          <cell r="E746" t="str">
            <v/>
          </cell>
          <cell r="F746" t="str">
            <v>IN</v>
          </cell>
          <cell r="G746" t="str">
            <v>KGS</v>
          </cell>
          <cell r="H746" t="str">
            <v>019</v>
          </cell>
          <cell r="I746" t="b">
            <v>1</v>
          </cell>
          <cell r="J746" t="b">
            <v>1</v>
          </cell>
          <cell r="K746" t="b">
            <v>0</v>
          </cell>
          <cell r="L746" t="str">
            <v>CompraVenta</v>
          </cell>
          <cell r="M746" t="str">
            <v>N</v>
          </cell>
          <cell r="N746" t="b">
            <v>0</v>
          </cell>
          <cell r="O746">
            <v>0</v>
          </cell>
          <cell r="P746" t="b">
            <v>0</v>
          </cell>
          <cell r="Q746" t="str">
            <v>INTERNO</v>
          </cell>
          <cell r="R746">
            <v>0</v>
          </cell>
          <cell r="S746" t="str">
            <v/>
          </cell>
          <cell r="T746">
            <v>0</v>
          </cell>
          <cell r="U746" t="str">
            <v/>
          </cell>
          <cell r="V746">
            <v>0</v>
          </cell>
          <cell r="W746" t="str">
            <v/>
          </cell>
          <cell r="X746">
            <v>0</v>
          </cell>
          <cell r="Y746" t="str">
            <v/>
          </cell>
          <cell r="Z746" t="str">
            <v/>
          </cell>
          <cell r="AA746" t="str">
            <v>Agua</v>
          </cell>
          <cell r="AB746">
            <v>0</v>
          </cell>
          <cell r="AC746" t="str">
            <v/>
          </cell>
          <cell r="AD746" t="str">
            <v/>
          </cell>
          <cell r="AE746" t="str">
            <v/>
          </cell>
          <cell r="AF746" t="str">
            <v/>
          </cell>
          <cell r="AG746">
            <v>0</v>
          </cell>
          <cell r="AH746" t="str">
            <v>N-EST</v>
          </cell>
          <cell r="AI746">
            <v>0</v>
          </cell>
          <cell r="AJ746" t="str">
            <v/>
          </cell>
          <cell r="AK746" t="str">
            <v/>
          </cell>
          <cell r="AM746">
            <v>0</v>
          </cell>
          <cell r="AN746" t="str">
            <v>KGS</v>
          </cell>
          <cell r="AO746" t="str">
            <v>***</v>
          </cell>
          <cell r="AP746" t="str">
            <v>zzzzzz</v>
          </cell>
          <cell r="AQ746" t="b">
            <v>0</v>
          </cell>
          <cell r="AR746" t="b">
            <v>1</v>
          </cell>
          <cell r="AS746">
            <v>1</v>
          </cell>
          <cell r="AT746">
            <v>1</v>
          </cell>
          <cell r="AU746">
            <v>1</v>
          </cell>
          <cell r="AV746">
            <v>0</v>
          </cell>
          <cell r="AW746" t="b">
            <v>0</v>
          </cell>
          <cell r="AX746" t="str">
            <v/>
          </cell>
          <cell r="AY746" t="b">
            <v>0</v>
          </cell>
          <cell r="AZ746" t="b">
            <v>0</v>
          </cell>
          <cell r="BA746">
            <v>0</v>
          </cell>
          <cell r="BB746">
            <v>0</v>
          </cell>
          <cell r="BC746">
            <v>45</v>
          </cell>
          <cell r="BD746" t="str">
            <v>LIB</v>
          </cell>
          <cell r="BE746" t="str">
            <v>LIB</v>
          </cell>
          <cell r="BF746">
            <v>1</v>
          </cell>
          <cell r="BG746">
            <v>0</v>
          </cell>
          <cell r="BH746" t="str">
            <v/>
          </cell>
          <cell r="BI746" t="str">
            <v/>
          </cell>
          <cell r="BJ746" t="str">
            <v/>
          </cell>
          <cell r="BK746" t="str">
            <v/>
          </cell>
          <cell r="BL746">
            <v>140</v>
          </cell>
          <cell r="BM746">
            <v>511</v>
          </cell>
          <cell r="BN746">
            <v>190</v>
          </cell>
          <cell r="BO746">
            <v>1978</v>
          </cell>
          <cell r="BP746">
            <v>0</v>
          </cell>
          <cell r="BQ746">
            <v>2819</v>
          </cell>
        </row>
        <row r="747">
          <cell r="A747" t="str">
            <v>313000000001</v>
          </cell>
          <cell r="B747" t="str">
            <v/>
          </cell>
          <cell r="C747" t="str">
            <v/>
          </cell>
          <cell r="D747" t="str">
            <v>....................</v>
          </cell>
          <cell r="E747" t="str">
            <v/>
          </cell>
          <cell r="F747" t="str">
            <v>AR</v>
          </cell>
          <cell r="G747" t="str">
            <v>UNI</v>
          </cell>
          <cell r="H747" t="str">
            <v>019</v>
          </cell>
          <cell r="I747" t="b">
            <v>1</v>
          </cell>
          <cell r="J747" t="b">
            <v>1</v>
          </cell>
          <cell r="K747" t="b">
            <v>0</v>
          </cell>
          <cell r="L747" t="str">
            <v>CompraVenta</v>
          </cell>
          <cell r="M747" t="str">
            <v>N</v>
          </cell>
          <cell r="N747" t="b">
            <v>1</v>
          </cell>
          <cell r="O747">
            <v>0.01</v>
          </cell>
          <cell r="P747" t="b">
            <v>0</v>
          </cell>
          <cell r="Q747" t="str">
            <v>INTERNO</v>
          </cell>
          <cell r="R747">
            <v>0</v>
          </cell>
          <cell r="S747" t="str">
            <v/>
          </cell>
          <cell r="T747">
            <v>0</v>
          </cell>
          <cell r="U747" t="str">
            <v/>
          </cell>
          <cell r="V747">
            <v>0</v>
          </cell>
          <cell r="W747" t="str">
            <v/>
          </cell>
          <cell r="X747">
            <v>0</v>
          </cell>
          <cell r="Y747" t="str">
            <v/>
          </cell>
          <cell r="Z747" t="str">
            <v/>
          </cell>
          <cell r="AA747" t="str">
            <v>Fracci</v>
          </cell>
          <cell r="AB747">
            <v>0</v>
          </cell>
          <cell r="AC747" t="str">
            <v/>
          </cell>
          <cell r="AD747" t="str">
            <v/>
          </cell>
          <cell r="AE747" t="str">
            <v/>
          </cell>
          <cell r="AF747" t="str">
            <v/>
          </cell>
          <cell r="AG747">
            <v>0</v>
          </cell>
          <cell r="AH747" t="str">
            <v>N-EST</v>
          </cell>
          <cell r="AI747">
            <v>0</v>
          </cell>
          <cell r="AJ747" t="str">
            <v/>
          </cell>
          <cell r="AK747" t="str">
            <v/>
          </cell>
          <cell r="AM747">
            <v>0</v>
          </cell>
          <cell r="AN747" t="str">
            <v>UNI</v>
          </cell>
          <cell r="AO747" t="str">
            <v>***</v>
          </cell>
          <cell r="AP747" t="str">
            <v>zzzzzz</v>
          </cell>
          <cell r="AQ747" t="b">
            <v>0</v>
          </cell>
          <cell r="AR747" t="b">
            <v>1</v>
          </cell>
          <cell r="AS747">
            <v>1</v>
          </cell>
          <cell r="AT747">
            <v>0</v>
          </cell>
          <cell r="AU747">
            <v>1</v>
          </cell>
          <cell r="AV747">
            <v>0.01</v>
          </cell>
          <cell r="AW747" t="b">
            <v>0</v>
          </cell>
          <cell r="AX747" t="str">
            <v/>
          </cell>
          <cell r="AY747" t="b">
            <v>0</v>
          </cell>
          <cell r="AZ747" t="b">
            <v>0</v>
          </cell>
          <cell r="BA747">
            <v>0</v>
          </cell>
          <cell r="BB747">
            <v>0</v>
          </cell>
          <cell r="BC747">
            <v>0</v>
          </cell>
          <cell r="BD747" t="str">
            <v>LIB</v>
          </cell>
          <cell r="BE747" t="str">
            <v>LIB</v>
          </cell>
          <cell r="BF747">
            <v>1</v>
          </cell>
          <cell r="BG747">
            <v>0</v>
          </cell>
          <cell r="BH747" t="str">
            <v/>
          </cell>
          <cell r="BI747" t="str">
            <v/>
          </cell>
          <cell r="BJ747" t="str">
            <v/>
          </cell>
          <cell r="BK747" t="str">
            <v/>
          </cell>
          <cell r="BL747">
            <v>140</v>
          </cell>
          <cell r="BM747">
            <v>511</v>
          </cell>
          <cell r="BN747">
            <v>190</v>
          </cell>
          <cell r="BO747">
            <v>1978</v>
          </cell>
          <cell r="BP747">
            <v>0</v>
          </cell>
          <cell r="BQ747">
            <v>2819</v>
          </cell>
        </row>
        <row r="748">
          <cell r="A748" t="str">
            <v>313000000002</v>
          </cell>
          <cell r="B748" t="str">
            <v/>
          </cell>
          <cell r="C748" t="str">
            <v/>
          </cell>
          <cell r="D748" t="str">
            <v>BORRAR</v>
          </cell>
          <cell r="E748" t="str">
            <v/>
          </cell>
          <cell r="F748" t="str">
            <v>PT</v>
          </cell>
          <cell r="G748" t="str">
            <v>UNI</v>
          </cell>
          <cell r="H748" t="str">
            <v>019</v>
          </cell>
          <cell r="I748" t="b">
            <v>1</v>
          </cell>
          <cell r="J748" t="b">
            <v>0</v>
          </cell>
          <cell r="K748" t="b">
            <v>0</v>
          </cell>
          <cell r="L748" t="str">
            <v>CompraVenta</v>
          </cell>
          <cell r="M748" t="str">
            <v>N</v>
          </cell>
          <cell r="N748" t="b">
            <v>0</v>
          </cell>
          <cell r="O748">
            <v>0</v>
          </cell>
          <cell r="P748" t="b">
            <v>0</v>
          </cell>
          <cell r="Q748" t="str">
            <v>INTERNO</v>
          </cell>
          <cell r="R748">
            <v>0</v>
          </cell>
          <cell r="S748" t="str">
            <v/>
          </cell>
          <cell r="T748">
            <v>0</v>
          </cell>
          <cell r="U748" t="str">
            <v/>
          </cell>
          <cell r="V748">
            <v>0</v>
          </cell>
          <cell r="W748" t="str">
            <v/>
          </cell>
          <cell r="X748">
            <v>0</v>
          </cell>
          <cell r="Y748" t="str">
            <v/>
          </cell>
          <cell r="Z748" t="str">
            <v/>
          </cell>
          <cell r="AA748" t="str">
            <v>Fracci</v>
          </cell>
          <cell r="AB748">
            <v>0</v>
          </cell>
          <cell r="AC748" t="str">
            <v/>
          </cell>
          <cell r="AD748" t="str">
            <v/>
          </cell>
          <cell r="AE748" t="str">
            <v/>
          </cell>
          <cell r="AF748" t="str">
            <v/>
          </cell>
          <cell r="AG748">
            <v>0</v>
          </cell>
          <cell r="AH748" t="str">
            <v>N-EST</v>
          </cell>
          <cell r="AI748">
            <v>0</v>
          </cell>
          <cell r="AJ748" t="str">
            <v/>
          </cell>
          <cell r="AK748" t="str">
            <v/>
          </cell>
          <cell r="AM748">
            <v>0</v>
          </cell>
          <cell r="AN748" t="str">
            <v>UNI</v>
          </cell>
          <cell r="AO748" t="str">
            <v>***</v>
          </cell>
          <cell r="AP748" t="str">
            <v>zzzzzz</v>
          </cell>
          <cell r="AQ748" t="b">
            <v>0</v>
          </cell>
          <cell r="AR748" t="b">
            <v>1</v>
          </cell>
          <cell r="AS748">
            <v>1</v>
          </cell>
          <cell r="AT748">
            <v>0</v>
          </cell>
          <cell r="AU748">
            <v>1</v>
          </cell>
          <cell r="AV748">
            <v>0.01</v>
          </cell>
          <cell r="AW748" t="b">
            <v>0</v>
          </cell>
          <cell r="AX748" t="str">
            <v/>
          </cell>
          <cell r="AY748" t="b">
            <v>0</v>
          </cell>
          <cell r="AZ748" t="b">
            <v>0</v>
          </cell>
          <cell r="BA748">
            <v>0</v>
          </cell>
          <cell r="BB748">
            <v>0</v>
          </cell>
          <cell r="BC748">
            <v>0</v>
          </cell>
          <cell r="BD748" t="str">
            <v>LIB</v>
          </cell>
          <cell r="BE748" t="str">
            <v>LIB</v>
          </cell>
          <cell r="BF748">
            <v>1</v>
          </cell>
          <cell r="BG748">
            <v>0</v>
          </cell>
          <cell r="BH748" t="str">
            <v/>
          </cell>
          <cell r="BI748" t="str">
            <v/>
          </cell>
          <cell r="BJ748" t="str">
            <v/>
          </cell>
          <cell r="BK748" t="str">
            <v/>
          </cell>
          <cell r="BL748">
            <v>140</v>
          </cell>
          <cell r="BM748">
            <v>511</v>
          </cell>
          <cell r="BN748">
            <v>190</v>
          </cell>
          <cell r="BO748">
            <v>1978</v>
          </cell>
          <cell r="BP748">
            <v>0</v>
          </cell>
          <cell r="BQ748">
            <v>2819</v>
          </cell>
        </row>
        <row r="749">
          <cell r="A749" t="str">
            <v>313000000003</v>
          </cell>
          <cell r="B749" t="str">
            <v/>
          </cell>
          <cell r="C749" t="str">
            <v/>
          </cell>
          <cell r="D749" t="str">
            <v>BORRAR</v>
          </cell>
          <cell r="E749" t="str">
            <v/>
          </cell>
          <cell r="F749" t="str">
            <v>PT</v>
          </cell>
          <cell r="G749" t="str">
            <v>UNI</v>
          </cell>
          <cell r="H749" t="str">
            <v>019</v>
          </cell>
          <cell r="I749" t="b">
            <v>1</v>
          </cell>
          <cell r="J749" t="b">
            <v>0</v>
          </cell>
          <cell r="K749" t="b">
            <v>0</v>
          </cell>
          <cell r="L749" t="str">
            <v>CompraVenta</v>
          </cell>
          <cell r="M749" t="str">
            <v>N</v>
          </cell>
          <cell r="N749" t="b">
            <v>0</v>
          </cell>
          <cell r="O749">
            <v>0</v>
          </cell>
          <cell r="P749" t="b">
            <v>0</v>
          </cell>
          <cell r="Q749" t="str">
            <v>INTERNO</v>
          </cell>
          <cell r="R749">
            <v>0</v>
          </cell>
          <cell r="S749" t="str">
            <v/>
          </cell>
          <cell r="T749">
            <v>0</v>
          </cell>
          <cell r="U749" t="str">
            <v/>
          </cell>
          <cell r="V749">
            <v>0</v>
          </cell>
          <cell r="W749" t="str">
            <v/>
          </cell>
          <cell r="X749">
            <v>0</v>
          </cell>
          <cell r="Y749" t="str">
            <v/>
          </cell>
          <cell r="Z749" t="str">
            <v/>
          </cell>
          <cell r="AA749" t="str">
            <v>Fracci</v>
          </cell>
          <cell r="AB749">
            <v>0</v>
          </cell>
          <cell r="AC749" t="str">
            <v/>
          </cell>
          <cell r="AD749" t="str">
            <v/>
          </cell>
          <cell r="AE749" t="str">
            <v/>
          </cell>
          <cell r="AF749" t="str">
            <v/>
          </cell>
          <cell r="AG749">
            <v>0</v>
          </cell>
          <cell r="AH749" t="str">
            <v>N-EST</v>
          </cell>
          <cell r="AI749">
            <v>0</v>
          </cell>
          <cell r="AJ749" t="str">
            <v/>
          </cell>
          <cell r="AK749" t="str">
            <v/>
          </cell>
          <cell r="AM749">
            <v>0</v>
          </cell>
          <cell r="AN749" t="str">
            <v>UNI</v>
          </cell>
          <cell r="AO749" t="str">
            <v>***</v>
          </cell>
          <cell r="AP749" t="str">
            <v>zzzzzz</v>
          </cell>
          <cell r="AQ749" t="b">
            <v>0</v>
          </cell>
          <cell r="AR749" t="b">
            <v>1</v>
          </cell>
          <cell r="AS749">
            <v>1</v>
          </cell>
          <cell r="AT749">
            <v>0</v>
          </cell>
          <cell r="AU749">
            <v>1</v>
          </cell>
          <cell r="AV749">
            <v>0.01</v>
          </cell>
          <cell r="AW749" t="b">
            <v>0</v>
          </cell>
          <cell r="AX749" t="str">
            <v/>
          </cell>
          <cell r="AY749" t="b">
            <v>0</v>
          </cell>
          <cell r="AZ749" t="b">
            <v>0</v>
          </cell>
          <cell r="BA749">
            <v>0</v>
          </cell>
          <cell r="BB749">
            <v>0</v>
          </cell>
          <cell r="BC749">
            <v>0</v>
          </cell>
          <cell r="BD749" t="str">
            <v>LIB</v>
          </cell>
          <cell r="BE749" t="str">
            <v>LIB</v>
          </cell>
          <cell r="BF749">
            <v>1</v>
          </cell>
          <cell r="BG749">
            <v>0</v>
          </cell>
          <cell r="BH749" t="str">
            <v/>
          </cell>
          <cell r="BI749" t="str">
            <v/>
          </cell>
          <cell r="BJ749" t="str">
            <v/>
          </cell>
          <cell r="BK749" t="str">
            <v/>
          </cell>
          <cell r="BL749">
            <v>140</v>
          </cell>
          <cell r="BM749">
            <v>511</v>
          </cell>
          <cell r="BN749">
            <v>190</v>
          </cell>
          <cell r="BO749">
            <v>1978</v>
          </cell>
          <cell r="BP749">
            <v>0</v>
          </cell>
          <cell r="BQ749">
            <v>2819</v>
          </cell>
        </row>
        <row r="750">
          <cell r="A750" t="str">
            <v>313000000004</v>
          </cell>
          <cell r="B750" t="str">
            <v>F2-MO</v>
          </cell>
          <cell r="C750" t="str">
            <v/>
          </cell>
          <cell r="D750" t="str">
            <v>BORRAR</v>
          </cell>
          <cell r="E750" t="str">
            <v/>
          </cell>
          <cell r="F750" t="str">
            <v>PT</v>
          </cell>
          <cell r="G750" t="str">
            <v>UNI</v>
          </cell>
          <cell r="H750" t="str">
            <v>019</v>
          </cell>
          <cell r="I750" t="b">
            <v>1</v>
          </cell>
          <cell r="J750" t="b">
            <v>0</v>
          </cell>
          <cell r="K750" t="b">
            <v>0</v>
          </cell>
          <cell r="L750" t="str">
            <v>CompraVenta</v>
          </cell>
          <cell r="M750" t="str">
            <v>N</v>
          </cell>
          <cell r="N750" t="b">
            <v>0</v>
          </cell>
          <cell r="O750">
            <v>0</v>
          </cell>
          <cell r="P750" t="b">
            <v>0</v>
          </cell>
          <cell r="Q750" t="str">
            <v>INTERNO</v>
          </cell>
          <cell r="R750">
            <v>0</v>
          </cell>
          <cell r="S750" t="str">
            <v/>
          </cell>
          <cell r="T750">
            <v>0</v>
          </cell>
          <cell r="U750" t="str">
            <v/>
          </cell>
          <cell r="V750">
            <v>0</v>
          </cell>
          <cell r="W750" t="str">
            <v/>
          </cell>
          <cell r="X750">
            <v>0</v>
          </cell>
          <cell r="Y750" t="str">
            <v/>
          </cell>
          <cell r="Z750" t="str">
            <v/>
          </cell>
          <cell r="AA750" t="str">
            <v>Fracci</v>
          </cell>
          <cell r="AB750">
            <v>0</v>
          </cell>
          <cell r="AC750" t="str">
            <v/>
          </cell>
          <cell r="AD750" t="str">
            <v/>
          </cell>
          <cell r="AE750" t="str">
            <v/>
          </cell>
          <cell r="AF750" t="str">
            <v/>
          </cell>
          <cell r="AG750">
            <v>0</v>
          </cell>
          <cell r="AH750" t="str">
            <v>N-EST</v>
          </cell>
          <cell r="AI750">
            <v>0</v>
          </cell>
          <cell r="AJ750" t="str">
            <v/>
          </cell>
          <cell r="AK750" t="str">
            <v/>
          </cell>
          <cell r="AM750">
            <v>0</v>
          </cell>
          <cell r="AN750" t="str">
            <v>UNI</v>
          </cell>
          <cell r="AO750" t="str">
            <v>***</v>
          </cell>
          <cell r="AP750" t="str">
            <v>zzzzzz</v>
          </cell>
          <cell r="AQ750" t="b">
            <v>0</v>
          </cell>
          <cell r="AR750" t="b">
            <v>1</v>
          </cell>
          <cell r="AS750">
            <v>1</v>
          </cell>
          <cell r="AT750">
            <v>0</v>
          </cell>
          <cell r="AU750">
            <v>1</v>
          </cell>
          <cell r="AV750">
            <v>0.01</v>
          </cell>
          <cell r="AW750" t="b">
            <v>0</v>
          </cell>
          <cell r="AX750" t="str">
            <v/>
          </cell>
          <cell r="AY750" t="b">
            <v>0</v>
          </cell>
          <cell r="AZ750" t="b">
            <v>0</v>
          </cell>
          <cell r="BA750">
            <v>0</v>
          </cell>
          <cell r="BB750">
            <v>0</v>
          </cell>
          <cell r="BC750">
            <v>0</v>
          </cell>
          <cell r="BD750" t="str">
            <v>LIB</v>
          </cell>
          <cell r="BE750" t="str">
            <v>LIB</v>
          </cell>
          <cell r="BF750">
            <v>1</v>
          </cell>
          <cell r="BG750">
            <v>0</v>
          </cell>
          <cell r="BH750" t="str">
            <v/>
          </cell>
          <cell r="BI750" t="str">
            <v/>
          </cell>
          <cell r="BJ750" t="str">
            <v/>
          </cell>
          <cell r="BK750" t="str">
            <v/>
          </cell>
          <cell r="BL750">
            <v>140</v>
          </cell>
          <cell r="BM750">
            <v>511</v>
          </cell>
          <cell r="BN750">
            <v>190</v>
          </cell>
          <cell r="BO750">
            <v>1978</v>
          </cell>
          <cell r="BP750">
            <v>0</v>
          </cell>
          <cell r="BQ750">
            <v>2819</v>
          </cell>
        </row>
        <row r="751">
          <cell r="A751" t="str">
            <v>313000000005</v>
          </cell>
          <cell r="B751" t="str">
            <v>F3-MO</v>
          </cell>
          <cell r="C751" t="str">
            <v/>
          </cell>
          <cell r="D751" t="str">
            <v>BORRAR</v>
          </cell>
          <cell r="E751" t="str">
            <v/>
          </cell>
          <cell r="F751" t="str">
            <v>PT</v>
          </cell>
          <cell r="G751" t="str">
            <v>UNI</v>
          </cell>
          <cell r="H751" t="str">
            <v>019</v>
          </cell>
          <cell r="I751" t="b">
            <v>1</v>
          </cell>
          <cell r="J751" t="b">
            <v>0</v>
          </cell>
          <cell r="K751" t="b">
            <v>0</v>
          </cell>
          <cell r="L751" t="str">
            <v>CompraVenta</v>
          </cell>
          <cell r="M751" t="str">
            <v>N</v>
          </cell>
          <cell r="N751" t="b">
            <v>0</v>
          </cell>
          <cell r="O751">
            <v>0</v>
          </cell>
          <cell r="P751" t="b">
            <v>0</v>
          </cell>
          <cell r="Q751" t="str">
            <v>INTERNO</v>
          </cell>
          <cell r="R751">
            <v>0</v>
          </cell>
          <cell r="S751" t="str">
            <v/>
          </cell>
          <cell r="T751">
            <v>0</v>
          </cell>
          <cell r="U751" t="str">
            <v/>
          </cell>
          <cell r="V751">
            <v>0</v>
          </cell>
          <cell r="W751" t="str">
            <v/>
          </cell>
          <cell r="X751">
            <v>0</v>
          </cell>
          <cell r="Y751" t="str">
            <v/>
          </cell>
          <cell r="Z751" t="str">
            <v/>
          </cell>
          <cell r="AA751" t="str">
            <v>Fracci</v>
          </cell>
          <cell r="AB751">
            <v>0</v>
          </cell>
          <cell r="AC751" t="str">
            <v/>
          </cell>
          <cell r="AD751" t="str">
            <v/>
          </cell>
          <cell r="AE751" t="str">
            <v/>
          </cell>
          <cell r="AF751" t="str">
            <v/>
          </cell>
          <cell r="AG751">
            <v>0</v>
          </cell>
          <cell r="AH751" t="str">
            <v>N-EST</v>
          </cell>
          <cell r="AI751">
            <v>0</v>
          </cell>
          <cell r="AJ751" t="str">
            <v/>
          </cell>
          <cell r="AK751" t="str">
            <v/>
          </cell>
          <cell r="AM751">
            <v>0</v>
          </cell>
          <cell r="AN751" t="str">
            <v>UNI</v>
          </cell>
          <cell r="AO751" t="str">
            <v>***</v>
          </cell>
          <cell r="AP751" t="str">
            <v>zzzzzz</v>
          </cell>
          <cell r="AQ751" t="b">
            <v>0</v>
          </cell>
          <cell r="AR751" t="b">
            <v>1</v>
          </cell>
          <cell r="AS751">
            <v>1</v>
          </cell>
          <cell r="AT751">
            <v>0</v>
          </cell>
          <cell r="AU751">
            <v>1</v>
          </cell>
          <cell r="AV751">
            <v>0.01</v>
          </cell>
          <cell r="AW751" t="b">
            <v>0</v>
          </cell>
          <cell r="AX751" t="str">
            <v/>
          </cell>
          <cell r="AY751" t="b">
            <v>0</v>
          </cell>
          <cell r="AZ751" t="b">
            <v>0</v>
          </cell>
          <cell r="BA751">
            <v>0</v>
          </cell>
          <cell r="BB751">
            <v>0</v>
          </cell>
          <cell r="BC751">
            <v>0</v>
          </cell>
          <cell r="BD751" t="str">
            <v>LIB</v>
          </cell>
          <cell r="BE751" t="str">
            <v>LIB</v>
          </cell>
          <cell r="BF751">
            <v>1</v>
          </cell>
          <cell r="BG751">
            <v>0</v>
          </cell>
          <cell r="BH751" t="str">
            <v/>
          </cell>
          <cell r="BI751" t="str">
            <v/>
          </cell>
          <cell r="BJ751" t="str">
            <v/>
          </cell>
          <cell r="BK751" t="str">
            <v/>
          </cell>
          <cell r="BL751">
            <v>140</v>
          </cell>
          <cell r="BM751">
            <v>511</v>
          </cell>
          <cell r="BN751">
            <v>190</v>
          </cell>
          <cell r="BO751">
            <v>1978</v>
          </cell>
          <cell r="BP751">
            <v>0</v>
          </cell>
          <cell r="BQ751">
            <v>2819</v>
          </cell>
        </row>
        <row r="752">
          <cell r="A752" t="str">
            <v>313000000006</v>
          </cell>
          <cell r="B752" t="str">
            <v/>
          </cell>
          <cell r="C752" t="str">
            <v/>
          </cell>
          <cell r="D752" t="str">
            <v>BORRAR</v>
          </cell>
          <cell r="E752" t="str">
            <v/>
          </cell>
          <cell r="F752" t="str">
            <v>PT</v>
          </cell>
          <cell r="G752" t="str">
            <v>UNI</v>
          </cell>
          <cell r="H752" t="str">
            <v>019</v>
          </cell>
          <cell r="I752" t="b">
            <v>1</v>
          </cell>
          <cell r="J752" t="b">
            <v>0</v>
          </cell>
          <cell r="K752" t="b">
            <v>0</v>
          </cell>
          <cell r="L752" t="str">
            <v>CompraVenta</v>
          </cell>
          <cell r="M752" t="str">
            <v>N</v>
          </cell>
          <cell r="N752" t="b">
            <v>0</v>
          </cell>
          <cell r="O752">
            <v>0</v>
          </cell>
          <cell r="P752" t="b">
            <v>0</v>
          </cell>
          <cell r="Q752" t="str">
            <v>INTERNO</v>
          </cell>
          <cell r="R752">
            <v>0</v>
          </cell>
          <cell r="S752" t="str">
            <v/>
          </cell>
          <cell r="T752">
            <v>0</v>
          </cell>
          <cell r="U752" t="str">
            <v/>
          </cell>
          <cell r="V752">
            <v>0</v>
          </cell>
          <cell r="W752" t="str">
            <v/>
          </cell>
          <cell r="X752">
            <v>0</v>
          </cell>
          <cell r="Y752" t="str">
            <v/>
          </cell>
          <cell r="Z752" t="str">
            <v/>
          </cell>
          <cell r="AA752" t="str">
            <v>Fracci</v>
          </cell>
          <cell r="AB752">
            <v>0</v>
          </cell>
          <cell r="AC752" t="str">
            <v/>
          </cell>
          <cell r="AD752" t="str">
            <v/>
          </cell>
          <cell r="AE752" t="str">
            <v/>
          </cell>
          <cell r="AF752" t="str">
            <v/>
          </cell>
          <cell r="AG752">
            <v>0</v>
          </cell>
          <cell r="AH752" t="str">
            <v>N-EST</v>
          </cell>
          <cell r="AI752">
            <v>0</v>
          </cell>
          <cell r="AJ752" t="str">
            <v/>
          </cell>
          <cell r="AK752" t="str">
            <v/>
          </cell>
          <cell r="AM752">
            <v>0</v>
          </cell>
          <cell r="AN752" t="str">
            <v>UNI</v>
          </cell>
          <cell r="AO752" t="str">
            <v>***</v>
          </cell>
          <cell r="AP752" t="str">
            <v>zzzzzz</v>
          </cell>
          <cell r="AQ752" t="b">
            <v>0</v>
          </cell>
          <cell r="AR752" t="b">
            <v>1</v>
          </cell>
          <cell r="AS752">
            <v>1</v>
          </cell>
          <cell r="AT752">
            <v>0</v>
          </cell>
          <cell r="AU752">
            <v>1</v>
          </cell>
          <cell r="AV752">
            <v>0.01</v>
          </cell>
          <cell r="AW752" t="b">
            <v>0</v>
          </cell>
          <cell r="AX752" t="str">
            <v/>
          </cell>
          <cell r="AY752" t="b">
            <v>0</v>
          </cell>
          <cell r="AZ752" t="b">
            <v>0</v>
          </cell>
          <cell r="BA752">
            <v>0</v>
          </cell>
          <cell r="BB752">
            <v>0</v>
          </cell>
          <cell r="BC752">
            <v>0</v>
          </cell>
          <cell r="BD752" t="str">
            <v>LIB</v>
          </cell>
          <cell r="BE752" t="str">
            <v>LIB</v>
          </cell>
          <cell r="BF752">
            <v>1</v>
          </cell>
          <cell r="BG752">
            <v>0</v>
          </cell>
          <cell r="BH752" t="str">
            <v/>
          </cell>
          <cell r="BI752" t="str">
            <v/>
          </cell>
          <cell r="BJ752" t="str">
            <v/>
          </cell>
          <cell r="BK752" t="str">
            <v/>
          </cell>
          <cell r="BL752">
            <v>140</v>
          </cell>
          <cell r="BM752">
            <v>511</v>
          </cell>
          <cell r="BN752">
            <v>190</v>
          </cell>
          <cell r="BO752">
            <v>1978</v>
          </cell>
          <cell r="BP752">
            <v>0</v>
          </cell>
          <cell r="BQ752">
            <v>2819</v>
          </cell>
        </row>
        <row r="753">
          <cell r="A753" t="str">
            <v>400020000001</v>
          </cell>
          <cell r="B753" t="str">
            <v>BOLSA EMPANADAS</v>
          </cell>
          <cell r="C753" t="str">
            <v/>
          </cell>
          <cell r="D753" t="str">
            <v>BOLSA PROD.GRANEL Nº01</v>
          </cell>
          <cell r="E753" t="str">
            <v>60 X 40 X 26 CM</v>
          </cell>
          <cell r="F753" t="str">
            <v>IN</v>
          </cell>
          <cell r="G753" t="str">
            <v>UNI</v>
          </cell>
          <cell r="H753" t="str">
            <v>04</v>
          </cell>
          <cell r="I753" t="b">
            <v>1</v>
          </cell>
          <cell r="J753" t="b">
            <v>1</v>
          </cell>
          <cell r="K753" t="b">
            <v>0</v>
          </cell>
          <cell r="L753" t="str">
            <v>CompraVenta</v>
          </cell>
          <cell r="M753" t="str">
            <v>N</v>
          </cell>
          <cell r="N753" t="b">
            <v>1</v>
          </cell>
          <cell r="O753">
            <v>0.01</v>
          </cell>
          <cell r="P753" t="b">
            <v>0</v>
          </cell>
          <cell r="Q753" t="str">
            <v>INTERNO</v>
          </cell>
          <cell r="R753">
            <v>0</v>
          </cell>
          <cell r="S753" t="str">
            <v/>
          </cell>
          <cell r="T753">
            <v>0</v>
          </cell>
          <cell r="U753" t="str">
            <v/>
          </cell>
          <cell r="V753">
            <v>0</v>
          </cell>
          <cell r="W753" t="str">
            <v/>
          </cell>
          <cell r="X753">
            <v>0</v>
          </cell>
          <cell r="Y753" t="str">
            <v/>
          </cell>
          <cell r="Z753" t="str">
            <v/>
          </cell>
          <cell r="AA753" t="str">
            <v>Bolsa</v>
          </cell>
          <cell r="AB753">
            <v>0</v>
          </cell>
          <cell r="AC753" t="str">
            <v/>
          </cell>
          <cell r="AD753" t="str">
            <v/>
          </cell>
          <cell r="AE753" t="str">
            <v/>
          </cell>
          <cell r="AF753" t="str">
            <v/>
          </cell>
          <cell r="AG753">
            <v>0</v>
          </cell>
          <cell r="AH753" t="str">
            <v>EST</v>
          </cell>
          <cell r="AI753">
            <v>0</v>
          </cell>
          <cell r="AJ753" t="str">
            <v/>
          </cell>
          <cell r="AK753" t="str">
            <v/>
          </cell>
          <cell r="AM753">
            <v>0</v>
          </cell>
          <cell r="AN753" t="str">
            <v>UNI</v>
          </cell>
          <cell r="AO753" t="str">
            <v>***</v>
          </cell>
          <cell r="AP753" t="str">
            <v>zzzzzz</v>
          </cell>
          <cell r="AQ753" t="b">
            <v>0</v>
          </cell>
          <cell r="AR753" t="b">
            <v>1</v>
          </cell>
          <cell r="AS753">
            <v>0</v>
          </cell>
          <cell r="AT753">
            <v>0</v>
          </cell>
          <cell r="AU753">
            <v>1</v>
          </cell>
          <cell r="AV753">
            <v>0.01</v>
          </cell>
          <cell r="AW753" t="b">
            <v>0</v>
          </cell>
          <cell r="AX753" t="str">
            <v/>
          </cell>
          <cell r="AY753" t="b">
            <v>0</v>
          </cell>
          <cell r="AZ753" t="b">
            <v>0</v>
          </cell>
          <cell r="BA753">
            <v>0</v>
          </cell>
          <cell r="BB753">
            <v>0</v>
          </cell>
          <cell r="BC753">
            <v>0</v>
          </cell>
          <cell r="BD753" t="str">
            <v>LIB</v>
          </cell>
          <cell r="BE753" t="str">
            <v>LIB</v>
          </cell>
          <cell r="BF753">
            <v>1</v>
          </cell>
          <cell r="BG753">
            <v>0</v>
          </cell>
          <cell r="BH753" t="str">
            <v/>
          </cell>
          <cell r="BI753" t="str">
            <v/>
          </cell>
          <cell r="BJ753" t="str">
            <v/>
          </cell>
          <cell r="BK753" t="str">
            <v/>
          </cell>
          <cell r="BL753">
            <v>140</v>
          </cell>
          <cell r="BM753">
            <v>511</v>
          </cell>
          <cell r="BN753">
            <v>190</v>
          </cell>
          <cell r="BO753">
            <v>1978</v>
          </cell>
          <cell r="BP753">
            <v>0</v>
          </cell>
          <cell r="BQ753">
            <v>2819</v>
          </cell>
        </row>
        <row r="754">
          <cell r="A754" t="str">
            <v>801060002201</v>
          </cell>
          <cell r="B754" t="str">
            <v/>
          </cell>
          <cell r="C754" t="str">
            <v/>
          </cell>
          <cell r="D754" t="str">
            <v>GAS FREON R-22</v>
          </cell>
          <cell r="E754" t="str">
            <v>GARRAFA 13.6 KG</v>
          </cell>
          <cell r="F754" t="str">
            <v>AR</v>
          </cell>
          <cell r="G754" t="str">
            <v>UNI</v>
          </cell>
          <cell r="H754" t="str">
            <v>04</v>
          </cell>
          <cell r="I754" t="b">
            <v>1</v>
          </cell>
          <cell r="J754" t="b">
            <v>0</v>
          </cell>
          <cell r="K754" t="b">
            <v>0</v>
          </cell>
          <cell r="L754" t="str">
            <v>CompraVenta</v>
          </cell>
          <cell r="M754" t="str">
            <v>N</v>
          </cell>
          <cell r="N754" t="b">
            <v>0</v>
          </cell>
          <cell r="O754">
            <v>0</v>
          </cell>
          <cell r="P754" t="b">
            <v>0</v>
          </cell>
          <cell r="Q754" t="str">
            <v>INTERNO</v>
          </cell>
          <cell r="R754">
            <v>0</v>
          </cell>
          <cell r="S754" t="str">
            <v/>
          </cell>
          <cell r="T754">
            <v>0</v>
          </cell>
          <cell r="U754" t="str">
            <v/>
          </cell>
          <cell r="V754">
            <v>0</v>
          </cell>
          <cell r="W754" t="str">
            <v/>
          </cell>
          <cell r="X754">
            <v>0</v>
          </cell>
          <cell r="Y754" t="str">
            <v/>
          </cell>
          <cell r="Z754" t="str">
            <v/>
          </cell>
          <cell r="AA754" t="str">
            <v/>
          </cell>
          <cell r="AB754">
            <v>0</v>
          </cell>
          <cell r="AC754" t="str">
            <v/>
          </cell>
          <cell r="AD754" t="str">
            <v/>
          </cell>
          <cell r="AE754" t="str">
            <v/>
          </cell>
          <cell r="AF754" t="str">
            <v/>
          </cell>
          <cell r="AG754">
            <v>0</v>
          </cell>
          <cell r="AH754" t="str">
            <v>N-EST</v>
          </cell>
          <cell r="AI754">
            <v>0</v>
          </cell>
          <cell r="AJ754" t="str">
            <v/>
          </cell>
          <cell r="AK754" t="str">
            <v/>
          </cell>
          <cell r="AM754">
            <v>0</v>
          </cell>
          <cell r="AN754" t="str">
            <v>UNI</v>
          </cell>
          <cell r="AO754" t="str">
            <v>***</v>
          </cell>
          <cell r="AP754" t="str">
            <v>zzzzzz</v>
          </cell>
          <cell r="AQ754" t="b">
            <v>0</v>
          </cell>
          <cell r="AR754" t="b">
            <v>1</v>
          </cell>
          <cell r="AS754">
            <v>0</v>
          </cell>
          <cell r="AT754">
            <v>0</v>
          </cell>
          <cell r="AU754">
            <v>1</v>
          </cell>
          <cell r="AV754">
            <v>0.01</v>
          </cell>
          <cell r="AW754" t="b">
            <v>0</v>
          </cell>
          <cell r="AX754" t="str">
            <v/>
          </cell>
          <cell r="AY754" t="b">
            <v>0</v>
          </cell>
          <cell r="AZ754" t="b">
            <v>0</v>
          </cell>
          <cell r="BA754">
            <v>0</v>
          </cell>
          <cell r="BB754">
            <v>0</v>
          </cell>
          <cell r="BC754">
            <v>0</v>
          </cell>
          <cell r="BD754" t="str">
            <v>LIB</v>
          </cell>
          <cell r="BE754" t="str">
            <v>LIB</v>
          </cell>
          <cell r="BF754">
            <v>1</v>
          </cell>
          <cell r="BG754">
            <v>0</v>
          </cell>
          <cell r="BH754" t="str">
            <v/>
          </cell>
          <cell r="BI754" t="str">
            <v/>
          </cell>
          <cell r="BJ754" t="str">
            <v/>
          </cell>
          <cell r="BK754" t="str">
            <v/>
          </cell>
          <cell r="BL754">
            <v>140</v>
          </cell>
          <cell r="BM754">
            <v>511</v>
          </cell>
          <cell r="BN754">
            <v>190</v>
          </cell>
          <cell r="BO754">
            <v>1978</v>
          </cell>
          <cell r="BP754">
            <v>0</v>
          </cell>
          <cell r="BQ754">
            <v>2819</v>
          </cell>
        </row>
        <row r="755">
          <cell r="A755" t="str">
            <v>801060002202</v>
          </cell>
          <cell r="B755" t="str">
            <v/>
          </cell>
          <cell r="C755" t="str">
            <v/>
          </cell>
          <cell r="D755" t="str">
            <v>GAS FREON R-404</v>
          </cell>
          <cell r="E755" t="str">
            <v/>
          </cell>
          <cell r="F755" t="str">
            <v>AR</v>
          </cell>
          <cell r="G755" t="str">
            <v>UNI</v>
          </cell>
          <cell r="H755" t="str">
            <v>04</v>
          </cell>
          <cell r="I755" t="b">
            <v>1</v>
          </cell>
          <cell r="J755" t="b">
            <v>0</v>
          </cell>
          <cell r="K755" t="b">
            <v>0</v>
          </cell>
          <cell r="L755" t="str">
            <v>CompraVenta</v>
          </cell>
          <cell r="M755" t="str">
            <v>N</v>
          </cell>
          <cell r="N755" t="b">
            <v>0</v>
          </cell>
          <cell r="O755">
            <v>0</v>
          </cell>
          <cell r="P755" t="b">
            <v>0</v>
          </cell>
          <cell r="Q755" t="str">
            <v>INTERNO</v>
          </cell>
          <cell r="R755">
            <v>0</v>
          </cell>
          <cell r="S755" t="str">
            <v/>
          </cell>
          <cell r="T755">
            <v>0</v>
          </cell>
          <cell r="U755" t="str">
            <v/>
          </cell>
          <cell r="V755">
            <v>0</v>
          </cell>
          <cell r="W755" t="str">
            <v/>
          </cell>
          <cell r="X755">
            <v>0</v>
          </cell>
          <cell r="Y755" t="str">
            <v/>
          </cell>
          <cell r="Z755" t="str">
            <v/>
          </cell>
          <cell r="AA755" t="str">
            <v/>
          </cell>
          <cell r="AB755">
            <v>0</v>
          </cell>
          <cell r="AC755" t="str">
            <v/>
          </cell>
          <cell r="AD755" t="str">
            <v/>
          </cell>
          <cell r="AE755" t="str">
            <v/>
          </cell>
          <cell r="AF755" t="str">
            <v/>
          </cell>
          <cell r="AG755">
            <v>0</v>
          </cell>
          <cell r="AH755" t="str">
            <v>N-EST</v>
          </cell>
          <cell r="AI755">
            <v>0</v>
          </cell>
          <cell r="AJ755" t="str">
            <v/>
          </cell>
          <cell r="AK755" t="str">
            <v/>
          </cell>
          <cell r="AM755">
            <v>0</v>
          </cell>
          <cell r="AN755" t="str">
            <v>UNI</v>
          </cell>
          <cell r="AO755" t="str">
            <v>***</v>
          </cell>
          <cell r="AP755" t="str">
            <v>zzzzzz</v>
          </cell>
          <cell r="AQ755" t="b">
            <v>0</v>
          </cell>
          <cell r="AR755" t="b">
            <v>1</v>
          </cell>
          <cell r="AS755">
            <v>0</v>
          </cell>
          <cell r="AT755">
            <v>0</v>
          </cell>
          <cell r="AU755">
            <v>1</v>
          </cell>
          <cell r="AV755">
            <v>0.01</v>
          </cell>
          <cell r="AW755" t="b">
            <v>0</v>
          </cell>
          <cell r="AX755" t="str">
            <v/>
          </cell>
          <cell r="AY755" t="b">
            <v>0</v>
          </cell>
          <cell r="AZ755" t="b">
            <v>0</v>
          </cell>
          <cell r="BA755">
            <v>0</v>
          </cell>
          <cell r="BB755">
            <v>0</v>
          </cell>
          <cell r="BC755">
            <v>0</v>
          </cell>
          <cell r="BD755" t="str">
            <v>LIB</v>
          </cell>
          <cell r="BE755" t="str">
            <v>LIB</v>
          </cell>
          <cell r="BF755">
            <v>1</v>
          </cell>
          <cell r="BG755">
            <v>0</v>
          </cell>
          <cell r="BH755" t="str">
            <v/>
          </cell>
          <cell r="BI755" t="str">
            <v/>
          </cell>
          <cell r="BJ755" t="str">
            <v/>
          </cell>
          <cell r="BK755" t="str">
            <v/>
          </cell>
          <cell r="BL755">
            <v>140</v>
          </cell>
          <cell r="BM755">
            <v>511</v>
          </cell>
          <cell r="BN755">
            <v>190</v>
          </cell>
          <cell r="BO755">
            <v>1978</v>
          </cell>
          <cell r="BP755">
            <v>0</v>
          </cell>
          <cell r="BQ755">
            <v>2819</v>
          </cell>
        </row>
        <row r="756">
          <cell r="A756" t="str">
            <v>801060002203</v>
          </cell>
          <cell r="B756" t="str">
            <v/>
          </cell>
          <cell r="C756" t="str">
            <v/>
          </cell>
          <cell r="D756" t="str">
            <v>GAS FREON R141B</v>
          </cell>
          <cell r="E756" t="str">
            <v/>
          </cell>
          <cell r="F756" t="str">
            <v>AR</v>
          </cell>
          <cell r="G756" t="str">
            <v>UNI</v>
          </cell>
          <cell r="H756" t="str">
            <v>04</v>
          </cell>
          <cell r="I756" t="b">
            <v>1</v>
          </cell>
          <cell r="J756" t="b">
            <v>0</v>
          </cell>
          <cell r="K756" t="b">
            <v>0</v>
          </cell>
          <cell r="L756" t="str">
            <v>CompraVenta</v>
          </cell>
          <cell r="M756" t="str">
            <v>N</v>
          </cell>
          <cell r="N756" t="b">
            <v>0</v>
          </cell>
          <cell r="O756">
            <v>0</v>
          </cell>
          <cell r="P756" t="b">
            <v>0</v>
          </cell>
          <cell r="Q756" t="str">
            <v>INTERNO</v>
          </cell>
          <cell r="R756">
            <v>0</v>
          </cell>
          <cell r="S756" t="str">
            <v/>
          </cell>
          <cell r="T756">
            <v>0</v>
          </cell>
          <cell r="U756" t="str">
            <v/>
          </cell>
          <cell r="V756">
            <v>0</v>
          </cell>
          <cell r="W756" t="str">
            <v/>
          </cell>
          <cell r="X756">
            <v>0</v>
          </cell>
          <cell r="Y756" t="str">
            <v/>
          </cell>
          <cell r="Z756" t="str">
            <v/>
          </cell>
          <cell r="AA756" t="str">
            <v/>
          </cell>
          <cell r="AB756">
            <v>0</v>
          </cell>
          <cell r="AC756" t="str">
            <v/>
          </cell>
          <cell r="AD756" t="str">
            <v/>
          </cell>
          <cell r="AE756" t="str">
            <v/>
          </cell>
          <cell r="AF756" t="str">
            <v/>
          </cell>
          <cell r="AG756">
            <v>0</v>
          </cell>
          <cell r="AH756" t="str">
            <v>N-EST</v>
          </cell>
          <cell r="AI756">
            <v>0</v>
          </cell>
          <cell r="AJ756" t="str">
            <v/>
          </cell>
          <cell r="AK756" t="str">
            <v/>
          </cell>
          <cell r="AM756">
            <v>0</v>
          </cell>
          <cell r="AN756" t="str">
            <v>UNI</v>
          </cell>
          <cell r="AO756" t="str">
            <v>***</v>
          </cell>
          <cell r="AP756" t="str">
            <v>zzzzzz</v>
          </cell>
          <cell r="AQ756" t="b">
            <v>0</v>
          </cell>
          <cell r="AR756" t="b">
            <v>1</v>
          </cell>
          <cell r="AS756">
            <v>0</v>
          </cell>
          <cell r="AT756">
            <v>0</v>
          </cell>
          <cell r="AU756">
            <v>1</v>
          </cell>
          <cell r="AV756">
            <v>0.01</v>
          </cell>
          <cell r="AW756" t="b">
            <v>0</v>
          </cell>
          <cell r="AX756" t="str">
            <v/>
          </cell>
          <cell r="AY756" t="b">
            <v>0</v>
          </cell>
          <cell r="AZ756" t="b">
            <v>0</v>
          </cell>
          <cell r="BA756">
            <v>0</v>
          </cell>
          <cell r="BB756">
            <v>0</v>
          </cell>
          <cell r="BC756">
            <v>0</v>
          </cell>
          <cell r="BD756" t="str">
            <v>LIB</v>
          </cell>
          <cell r="BE756" t="str">
            <v>LIB</v>
          </cell>
          <cell r="BF756">
            <v>1</v>
          </cell>
          <cell r="BG756">
            <v>0</v>
          </cell>
          <cell r="BH756" t="str">
            <v/>
          </cell>
          <cell r="BI756" t="str">
            <v/>
          </cell>
          <cell r="BJ756" t="str">
            <v/>
          </cell>
          <cell r="BK756" t="str">
            <v/>
          </cell>
          <cell r="BL756">
            <v>140</v>
          </cell>
          <cell r="BM756">
            <v>511</v>
          </cell>
          <cell r="BN756">
            <v>190</v>
          </cell>
          <cell r="BO756">
            <v>1978</v>
          </cell>
          <cell r="BP756">
            <v>0</v>
          </cell>
          <cell r="BQ756">
            <v>2819</v>
          </cell>
        </row>
        <row r="757">
          <cell r="A757" t="str">
            <v>9999999</v>
          </cell>
          <cell r="B757" t="str">
            <v/>
          </cell>
          <cell r="C757" t="str">
            <v/>
          </cell>
          <cell r="D757" t="str">
            <v>BONIFICACION</v>
          </cell>
          <cell r="E757" t="str">
            <v/>
          </cell>
          <cell r="F757" t="str">
            <v>AR</v>
          </cell>
          <cell r="G757" t="str">
            <v>UNI</v>
          </cell>
          <cell r="H757" t="str">
            <v>UC9</v>
          </cell>
          <cell r="I757" t="b">
            <v>0</v>
          </cell>
          <cell r="J757" t="b">
            <v>0</v>
          </cell>
          <cell r="K757" t="b">
            <v>0</v>
          </cell>
          <cell r="L757" t="str">
            <v>CompraVenta</v>
          </cell>
          <cell r="M757" t="str">
            <v>N</v>
          </cell>
          <cell r="N757" t="b">
            <v>0</v>
          </cell>
          <cell r="O757">
            <v>0</v>
          </cell>
          <cell r="P757" t="b">
            <v>0</v>
          </cell>
          <cell r="Q757" t="str">
            <v>INTERNO</v>
          </cell>
          <cell r="R757">
            <v>0</v>
          </cell>
          <cell r="S757" t="str">
            <v/>
          </cell>
          <cell r="T757">
            <v>0</v>
          </cell>
          <cell r="U757" t="str">
            <v/>
          </cell>
          <cell r="V757">
            <v>0</v>
          </cell>
          <cell r="W757" t="str">
            <v/>
          </cell>
          <cell r="X757">
            <v>0</v>
          </cell>
          <cell r="Y757" t="str">
            <v/>
          </cell>
          <cell r="Z757" t="str">
            <v/>
          </cell>
          <cell r="AA757" t="str">
            <v/>
          </cell>
          <cell r="AB757">
            <v>0</v>
          </cell>
          <cell r="AC757" t="str">
            <v/>
          </cell>
          <cell r="AD757" t="str">
            <v/>
          </cell>
          <cell r="AE757" t="str">
            <v/>
          </cell>
          <cell r="AF757" t="str">
            <v/>
          </cell>
          <cell r="AG757">
            <v>0</v>
          </cell>
          <cell r="AH757" t="str">
            <v>N-EST</v>
          </cell>
          <cell r="AI757">
            <v>0</v>
          </cell>
          <cell r="AJ757" t="str">
            <v/>
          </cell>
          <cell r="AK757" t="str">
            <v/>
          </cell>
          <cell r="AM757">
            <v>0</v>
          </cell>
          <cell r="AN757" t="str">
            <v>UNI</v>
          </cell>
          <cell r="AO757" t="str">
            <v>***</v>
          </cell>
          <cell r="AP757" t="str">
            <v>zzzzzz</v>
          </cell>
          <cell r="AQ757" t="b">
            <v>0</v>
          </cell>
          <cell r="AR757" t="b">
            <v>1</v>
          </cell>
          <cell r="AS757">
            <v>0</v>
          </cell>
          <cell r="AT757">
            <v>0</v>
          </cell>
          <cell r="AU757">
            <v>1</v>
          </cell>
          <cell r="AV757">
            <v>0.01</v>
          </cell>
          <cell r="AW757" t="b">
            <v>0</v>
          </cell>
          <cell r="AX757" t="str">
            <v/>
          </cell>
          <cell r="AY757" t="b">
            <v>0</v>
          </cell>
          <cell r="AZ757" t="b">
            <v>0</v>
          </cell>
          <cell r="BA757">
            <v>0</v>
          </cell>
          <cell r="BB757">
            <v>0</v>
          </cell>
          <cell r="BC757">
            <v>0</v>
          </cell>
          <cell r="BD757" t="str">
            <v>LIB</v>
          </cell>
          <cell r="BE757" t="str">
            <v>LIB</v>
          </cell>
          <cell r="BF757">
            <v>1</v>
          </cell>
          <cell r="BG757">
            <v>0</v>
          </cell>
          <cell r="BH757" t="str">
            <v/>
          </cell>
          <cell r="BI757" t="str">
            <v/>
          </cell>
          <cell r="BJ757" t="str">
            <v/>
          </cell>
          <cell r="BK757" t="str">
            <v/>
          </cell>
          <cell r="BL757">
            <v>140</v>
          </cell>
          <cell r="BM757">
            <v>511</v>
          </cell>
          <cell r="BN757">
            <v>190</v>
          </cell>
          <cell r="BO757">
            <v>1978</v>
          </cell>
          <cell r="BP757">
            <v>0</v>
          </cell>
          <cell r="BQ757">
            <v>2819</v>
          </cell>
        </row>
        <row r="758">
          <cell r="A758" t="str">
            <v>999999999999</v>
          </cell>
          <cell r="B758" t="str">
            <v/>
          </cell>
          <cell r="C758" t="str">
            <v/>
          </cell>
          <cell r="D758" t="str">
            <v>Articulo sobre consumos semana</v>
          </cell>
          <cell r="E758" t="str">
            <v>NO USAR</v>
          </cell>
          <cell r="F758" t="str">
            <v>AR</v>
          </cell>
          <cell r="G758" t="str">
            <v>KGS</v>
          </cell>
          <cell r="H758" t="str">
            <v>019</v>
          </cell>
          <cell r="I758" t="b">
            <v>1</v>
          </cell>
          <cell r="J758" t="b">
            <v>1</v>
          </cell>
          <cell r="K758" t="b">
            <v>0</v>
          </cell>
          <cell r="L758" t="str">
            <v>CompraVenta</v>
          </cell>
          <cell r="M758" t="str">
            <v>N</v>
          </cell>
          <cell r="N758" t="b">
            <v>1</v>
          </cell>
          <cell r="O758">
            <v>0.01</v>
          </cell>
          <cell r="P758" t="b">
            <v>0</v>
          </cell>
          <cell r="Q758" t="str">
            <v>INTERNO</v>
          </cell>
          <cell r="R758">
            <v>0</v>
          </cell>
          <cell r="S758" t="str">
            <v/>
          </cell>
          <cell r="T758">
            <v>0</v>
          </cell>
          <cell r="U758" t="str">
            <v/>
          </cell>
          <cell r="V758">
            <v>0</v>
          </cell>
          <cell r="W758" t="str">
            <v/>
          </cell>
          <cell r="X758">
            <v>0</v>
          </cell>
          <cell r="Y758" t="str">
            <v/>
          </cell>
          <cell r="Z758" t="str">
            <v/>
          </cell>
          <cell r="AA758" t="str">
            <v/>
          </cell>
          <cell r="AB758">
            <v>0</v>
          </cell>
          <cell r="AC758" t="str">
            <v/>
          </cell>
          <cell r="AD758" t="str">
            <v/>
          </cell>
          <cell r="AE758" t="str">
            <v/>
          </cell>
          <cell r="AF758" t="str">
            <v/>
          </cell>
          <cell r="AG758">
            <v>0</v>
          </cell>
          <cell r="AH758" t="str">
            <v>N-EST</v>
          </cell>
          <cell r="AI758">
            <v>0</v>
          </cell>
          <cell r="AJ758" t="str">
            <v/>
          </cell>
          <cell r="AK758" t="str">
            <v/>
          </cell>
          <cell r="AM758">
            <v>0</v>
          </cell>
          <cell r="AN758" t="str">
            <v>KGS</v>
          </cell>
          <cell r="AO758" t="str">
            <v>***</v>
          </cell>
          <cell r="AP758" t="str">
            <v>zzzzzz</v>
          </cell>
          <cell r="AQ758" t="b">
            <v>0</v>
          </cell>
          <cell r="AR758" t="b">
            <v>1</v>
          </cell>
          <cell r="AS758">
            <v>0</v>
          </cell>
          <cell r="AT758">
            <v>0</v>
          </cell>
          <cell r="AU758">
            <v>1</v>
          </cell>
          <cell r="AV758">
            <v>0.01</v>
          </cell>
          <cell r="AW758" t="b">
            <v>0</v>
          </cell>
          <cell r="AX758" t="str">
            <v/>
          </cell>
          <cell r="AY758" t="b">
            <v>0</v>
          </cell>
          <cell r="AZ758" t="b">
            <v>0</v>
          </cell>
          <cell r="BA758">
            <v>0</v>
          </cell>
          <cell r="BB758">
            <v>0</v>
          </cell>
          <cell r="BC758">
            <v>0</v>
          </cell>
          <cell r="BD758" t="str">
            <v>LIB</v>
          </cell>
          <cell r="BE758" t="str">
            <v>LIB</v>
          </cell>
          <cell r="BF758">
            <v>1</v>
          </cell>
          <cell r="BG758">
            <v>0</v>
          </cell>
          <cell r="BH758" t="str">
            <v/>
          </cell>
          <cell r="BI758" t="str">
            <v/>
          </cell>
          <cell r="BJ758" t="str">
            <v/>
          </cell>
          <cell r="BK758" t="str">
            <v/>
          </cell>
          <cell r="BL758">
            <v>140</v>
          </cell>
          <cell r="BM758">
            <v>511</v>
          </cell>
          <cell r="BN758">
            <v>190</v>
          </cell>
          <cell r="BO758">
            <v>1978</v>
          </cell>
          <cell r="BP758">
            <v>0</v>
          </cell>
          <cell r="BQ758">
            <v>2819</v>
          </cell>
        </row>
        <row r="759">
          <cell r="A759" t="str">
            <v>AF0001</v>
          </cell>
          <cell r="B759" t="str">
            <v/>
          </cell>
          <cell r="C759" t="str">
            <v/>
          </cell>
          <cell r="D759" t="str">
            <v>REPARACION MOTOCOMPRESSOR</v>
          </cell>
          <cell r="E759" t="str">
            <v/>
          </cell>
          <cell r="F759" t="str">
            <v>AR</v>
          </cell>
          <cell r="G759" t="str">
            <v>UNI</v>
          </cell>
          <cell r="H759" t="str">
            <v>04</v>
          </cell>
          <cell r="I759" t="b">
            <v>0</v>
          </cell>
          <cell r="J759" t="b">
            <v>0</v>
          </cell>
          <cell r="K759" t="b">
            <v>0</v>
          </cell>
          <cell r="L759" t="str">
            <v>CompraVenta</v>
          </cell>
          <cell r="M759" t="str">
            <v>N</v>
          </cell>
          <cell r="N759" t="b">
            <v>0</v>
          </cell>
          <cell r="O759">
            <v>0</v>
          </cell>
          <cell r="P759" t="b">
            <v>0</v>
          </cell>
          <cell r="Q759" t="str">
            <v>INTERNO</v>
          </cell>
          <cell r="R759">
            <v>0</v>
          </cell>
          <cell r="S759" t="str">
            <v/>
          </cell>
          <cell r="T759">
            <v>0</v>
          </cell>
          <cell r="U759" t="str">
            <v/>
          </cell>
          <cell r="V759">
            <v>0</v>
          </cell>
          <cell r="W759" t="str">
            <v/>
          </cell>
          <cell r="X759">
            <v>0</v>
          </cell>
          <cell r="Y759" t="str">
            <v/>
          </cell>
          <cell r="Z759" t="str">
            <v/>
          </cell>
          <cell r="AA759" t="str">
            <v/>
          </cell>
          <cell r="AB759">
            <v>0</v>
          </cell>
          <cell r="AC759" t="str">
            <v/>
          </cell>
          <cell r="AD759" t="str">
            <v/>
          </cell>
          <cell r="AE759" t="str">
            <v/>
          </cell>
          <cell r="AF759" t="str">
            <v/>
          </cell>
          <cell r="AG759">
            <v>0</v>
          </cell>
          <cell r="AH759" t="str">
            <v>N-EST</v>
          </cell>
          <cell r="AI759">
            <v>0</v>
          </cell>
          <cell r="AJ759" t="str">
            <v/>
          </cell>
          <cell r="AK759" t="str">
            <v/>
          </cell>
          <cell r="AM759">
            <v>0</v>
          </cell>
          <cell r="AN759" t="str">
            <v>UNI</v>
          </cell>
          <cell r="AO759" t="str">
            <v>***</v>
          </cell>
          <cell r="AP759" t="str">
            <v>zzzzzz</v>
          </cell>
          <cell r="AQ759" t="b">
            <v>0</v>
          </cell>
          <cell r="AR759" t="b">
            <v>1</v>
          </cell>
          <cell r="AS759">
            <v>0</v>
          </cell>
          <cell r="AT759">
            <v>0</v>
          </cell>
          <cell r="AU759">
            <v>1</v>
          </cell>
          <cell r="AV759">
            <v>0.01</v>
          </cell>
          <cell r="AW759" t="b">
            <v>0</v>
          </cell>
          <cell r="AX759" t="str">
            <v/>
          </cell>
          <cell r="AY759" t="b">
            <v>0</v>
          </cell>
          <cell r="AZ759" t="b">
            <v>0</v>
          </cell>
          <cell r="BA759">
            <v>0</v>
          </cell>
          <cell r="BB759">
            <v>0</v>
          </cell>
          <cell r="BC759">
            <v>0</v>
          </cell>
          <cell r="BD759" t="str">
            <v>LIB</v>
          </cell>
          <cell r="BE759" t="str">
            <v>LIB</v>
          </cell>
          <cell r="BF759">
            <v>1</v>
          </cell>
          <cell r="BG759">
            <v>0</v>
          </cell>
          <cell r="BH759" t="str">
            <v/>
          </cell>
          <cell r="BI759" t="str">
            <v/>
          </cell>
          <cell r="BJ759" t="str">
            <v/>
          </cell>
          <cell r="BK759" t="str">
            <v/>
          </cell>
          <cell r="BL759">
            <v>140</v>
          </cell>
          <cell r="BM759">
            <v>511</v>
          </cell>
          <cell r="BN759">
            <v>190</v>
          </cell>
          <cell r="BO759">
            <v>1978</v>
          </cell>
          <cell r="BP759">
            <v>0</v>
          </cell>
          <cell r="BQ759">
            <v>2819</v>
          </cell>
        </row>
        <row r="760">
          <cell r="A760" t="str">
            <v>AF0002</v>
          </cell>
          <cell r="B760" t="str">
            <v/>
          </cell>
          <cell r="C760" t="str">
            <v/>
          </cell>
          <cell r="D760" t="str">
            <v>UPGRADE TANGO GOLD</v>
          </cell>
          <cell r="E760" t="str">
            <v>GRADO 1</v>
          </cell>
          <cell r="F760" t="str">
            <v>AR</v>
          </cell>
          <cell r="G760" t="str">
            <v>UNI</v>
          </cell>
          <cell r="H760" t="str">
            <v>04</v>
          </cell>
          <cell r="I760" t="b">
            <v>0</v>
          </cell>
          <cell r="J760" t="b">
            <v>0</v>
          </cell>
          <cell r="K760" t="b">
            <v>0</v>
          </cell>
          <cell r="L760" t="str">
            <v>CompraVenta</v>
          </cell>
          <cell r="M760" t="str">
            <v>N</v>
          </cell>
          <cell r="N760" t="b">
            <v>0</v>
          </cell>
          <cell r="O760">
            <v>0</v>
          </cell>
          <cell r="P760" t="b">
            <v>0</v>
          </cell>
          <cell r="Q760" t="str">
            <v>INTERNO</v>
          </cell>
          <cell r="R760">
            <v>0</v>
          </cell>
          <cell r="S760" t="str">
            <v/>
          </cell>
          <cell r="T760">
            <v>0</v>
          </cell>
          <cell r="U760" t="str">
            <v/>
          </cell>
          <cell r="V760">
            <v>0</v>
          </cell>
          <cell r="W760" t="str">
            <v/>
          </cell>
          <cell r="X760">
            <v>0</v>
          </cell>
          <cell r="Y760" t="str">
            <v/>
          </cell>
          <cell r="Z760" t="str">
            <v/>
          </cell>
          <cell r="AA760" t="str">
            <v/>
          </cell>
          <cell r="AB760">
            <v>0</v>
          </cell>
          <cell r="AC760" t="str">
            <v/>
          </cell>
          <cell r="AD760" t="str">
            <v/>
          </cell>
          <cell r="AE760" t="str">
            <v/>
          </cell>
          <cell r="AF760" t="str">
            <v/>
          </cell>
          <cell r="AG760">
            <v>0</v>
          </cell>
          <cell r="AH760" t="str">
            <v>N-EST</v>
          </cell>
          <cell r="AI760">
            <v>0</v>
          </cell>
          <cell r="AJ760" t="str">
            <v/>
          </cell>
          <cell r="AK760" t="str">
            <v/>
          </cell>
          <cell r="AM760">
            <v>0</v>
          </cell>
          <cell r="AN760" t="str">
            <v>UNI</v>
          </cell>
          <cell r="AO760" t="str">
            <v>***</v>
          </cell>
          <cell r="AP760" t="str">
            <v>zzzzzz</v>
          </cell>
          <cell r="AQ760" t="b">
            <v>0</v>
          </cell>
          <cell r="AR760" t="b">
            <v>1</v>
          </cell>
          <cell r="AS760">
            <v>0</v>
          </cell>
          <cell r="AT760">
            <v>0</v>
          </cell>
          <cell r="AU760">
            <v>1</v>
          </cell>
          <cell r="AV760">
            <v>0.01</v>
          </cell>
          <cell r="AW760" t="b">
            <v>0</v>
          </cell>
          <cell r="AX760" t="str">
            <v/>
          </cell>
          <cell r="AY760" t="b">
            <v>0</v>
          </cell>
          <cell r="AZ760" t="b">
            <v>0</v>
          </cell>
          <cell r="BA760">
            <v>0</v>
          </cell>
          <cell r="BB760">
            <v>0</v>
          </cell>
          <cell r="BC760">
            <v>0</v>
          </cell>
          <cell r="BD760" t="str">
            <v>LIB</v>
          </cell>
          <cell r="BE760" t="str">
            <v>LIB</v>
          </cell>
          <cell r="BF760">
            <v>1</v>
          </cell>
          <cell r="BG760">
            <v>0</v>
          </cell>
          <cell r="BH760" t="str">
            <v/>
          </cell>
          <cell r="BI760" t="str">
            <v/>
          </cell>
          <cell r="BJ760" t="str">
            <v/>
          </cell>
          <cell r="BK760" t="str">
            <v/>
          </cell>
          <cell r="BL760">
            <v>140</v>
          </cell>
          <cell r="BM760">
            <v>511</v>
          </cell>
          <cell r="BN760">
            <v>190</v>
          </cell>
          <cell r="BO760">
            <v>1978</v>
          </cell>
          <cell r="BP760">
            <v>0</v>
          </cell>
          <cell r="BQ760">
            <v>2819</v>
          </cell>
        </row>
        <row r="761">
          <cell r="A761" t="str">
            <v>AJ 001</v>
          </cell>
          <cell r="B761" t="str">
            <v/>
          </cell>
          <cell r="C761" t="str">
            <v/>
          </cell>
          <cell r="D761" t="str">
            <v>AJUSTE DE CTA CTE</v>
          </cell>
          <cell r="E761" t="str">
            <v/>
          </cell>
          <cell r="F761" t="str">
            <v>AR</v>
          </cell>
          <cell r="G761" t="str">
            <v>UNI</v>
          </cell>
          <cell r="H761" t="str">
            <v>UC9</v>
          </cell>
          <cell r="I761" t="b">
            <v>0</v>
          </cell>
          <cell r="J761" t="b">
            <v>0</v>
          </cell>
          <cell r="K761" t="b">
            <v>0</v>
          </cell>
          <cell r="L761" t="str">
            <v>CompraVenta</v>
          </cell>
          <cell r="M761" t="str">
            <v>N</v>
          </cell>
          <cell r="N761" t="b">
            <v>0</v>
          </cell>
          <cell r="O761">
            <v>0</v>
          </cell>
          <cell r="P761" t="b">
            <v>0</v>
          </cell>
          <cell r="Q761" t="str">
            <v>INTERNO</v>
          </cell>
          <cell r="R761">
            <v>0</v>
          </cell>
          <cell r="S761" t="str">
            <v/>
          </cell>
          <cell r="T761">
            <v>0</v>
          </cell>
          <cell r="U761" t="str">
            <v/>
          </cell>
          <cell r="V761">
            <v>0</v>
          </cell>
          <cell r="W761" t="str">
            <v/>
          </cell>
          <cell r="X761">
            <v>0</v>
          </cell>
          <cell r="Y761" t="str">
            <v/>
          </cell>
          <cell r="Z761" t="str">
            <v/>
          </cell>
          <cell r="AA761" t="str">
            <v/>
          </cell>
          <cell r="AB761">
            <v>0</v>
          </cell>
          <cell r="AC761" t="str">
            <v/>
          </cell>
          <cell r="AD761" t="str">
            <v/>
          </cell>
          <cell r="AE761" t="str">
            <v/>
          </cell>
          <cell r="AF761" t="str">
            <v/>
          </cell>
          <cell r="AG761">
            <v>0</v>
          </cell>
          <cell r="AH761" t="str">
            <v>N-EST</v>
          </cell>
          <cell r="AI761">
            <v>0</v>
          </cell>
          <cell r="AJ761" t="str">
            <v/>
          </cell>
          <cell r="AK761" t="str">
            <v/>
          </cell>
          <cell r="AM761">
            <v>0</v>
          </cell>
          <cell r="AN761" t="str">
            <v>UNI</v>
          </cell>
          <cell r="AO761" t="str">
            <v>***</v>
          </cell>
          <cell r="AP761" t="str">
            <v>zzzzzz</v>
          </cell>
          <cell r="AQ761" t="b">
            <v>0</v>
          </cell>
          <cell r="AR761" t="b">
            <v>1</v>
          </cell>
          <cell r="AS761">
            <v>0</v>
          </cell>
          <cell r="AT761">
            <v>0</v>
          </cell>
          <cell r="AU761">
            <v>1</v>
          </cell>
          <cell r="AV761">
            <v>0.01</v>
          </cell>
          <cell r="AW761" t="b">
            <v>0</v>
          </cell>
          <cell r="AX761" t="str">
            <v/>
          </cell>
          <cell r="AY761" t="b">
            <v>0</v>
          </cell>
          <cell r="AZ761" t="b">
            <v>0</v>
          </cell>
          <cell r="BA761">
            <v>0</v>
          </cell>
          <cell r="BB761">
            <v>0</v>
          </cell>
          <cell r="BC761">
            <v>0</v>
          </cell>
          <cell r="BD761" t="str">
            <v>LIB</v>
          </cell>
          <cell r="BE761" t="str">
            <v>LIB</v>
          </cell>
          <cell r="BF761">
            <v>1</v>
          </cell>
          <cell r="BG761">
            <v>0</v>
          </cell>
          <cell r="BH761" t="str">
            <v/>
          </cell>
          <cell r="BI761" t="str">
            <v/>
          </cell>
          <cell r="BJ761" t="str">
            <v/>
          </cell>
          <cell r="BK761" t="str">
            <v/>
          </cell>
          <cell r="BL761">
            <v>140</v>
          </cell>
          <cell r="BM761">
            <v>511</v>
          </cell>
          <cell r="BN761">
            <v>190</v>
          </cell>
          <cell r="BO761">
            <v>1978</v>
          </cell>
          <cell r="BP761">
            <v>0</v>
          </cell>
          <cell r="BQ761">
            <v>2819</v>
          </cell>
        </row>
        <row r="762">
          <cell r="A762" t="str">
            <v>ALM</v>
          </cell>
          <cell r="B762" t="str">
            <v/>
          </cell>
          <cell r="C762" t="str">
            <v/>
          </cell>
          <cell r="D762" t="str">
            <v>POSICION POR PALLET CON FRIO</v>
          </cell>
          <cell r="E762" t="str">
            <v>ALMACENAMIENTO</v>
          </cell>
          <cell r="F762" t="str">
            <v>AR</v>
          </cell>
          <cell r="G762" t="str">
            <v>UNI</v>
          </cell>
          <cell r="H762" t="str">
            <v>UC9</v>
          </cell>
          <cell r="I762" t="b">
            <v>0</v>
          </cell>
          <cell r="J762" t="b">
            <v>0</v>
          </cell>
          <cell r="K762" t="b">
            <v>0</v>
          </cell>
          <cell r="L762" t="str">
            <v>CompraVenta</v>
          </cell>
          <cell r="M762" t="str">
            <v>N</v>
          </cell>
          <cell r="N762" t="b">
            <v>0</v>
          </cell>
          <cell r="O762">
            <v>0</v>
          </cell>
          <cell r="P762" t="b">
            <v>0</v>
          </cell>
          <cell r="Q762" t="str">
            <v>INTERNO</v>
          </cell>
          <cell r="R762">
            <v>0</v>
          </cell>
          <cell r="S762" t="str">
            <v/>
          </cell>
          <cell r="T762">
            <v>0</v>
          </cell>
          <cell r="U762" t="str">
            <v/>
          </cell>
          <cell r="V762">
            <v>0</v>
          </cell>
          <cell r="W762" t="str">
            <v/>
          </cell>
          <cell r="X762">
            <v>0</v>
          </cell>
          <cell r="Y762" t="str">
            <v/>
          </cell>
          <cell r="Z762" t="str">
            <v/>
          </cell>
          <cell r="AA762" t="str">
            <v/>
          </cell>
          <cell r="AB762">
            <v>0</v>
          </cell>
          <cell r="AC762" t="str">
            <v/>
          </cell>
          <cell r="AD762" t="str">
            <v/>
          </cell>
          <cell r="AE762" t="str">
            <v/>
          </cell>
          <cell r="AF762" t="str">
            <v/>
          </cell>
          <cell r="AG762">
            <v>0</v>
          </cell>
          <cell r="AH762" t="str">
            <v>N-EST</v>
          </cell>
          <cell r="AI762">
            <v>0</v>
          </cell>
          <cell r="AJ762" t="str">
            <v/>
          </cell>
          <cell r="AK762" t="str">
            <v/>
          </cell>
          <cell r="AM762">
            <v>0</v>
          </cell>
          <cell r="AN762" t="str">
            <v>UNI</v>
          </cell>
          <cell r="AO762" t="str">
            <v>***</v>
          </cell>
          <cell r="AP762" t="str">
            <v>zzzzzz</v>
          </cell>
          <cell r="AQ762" t="b">
            <v>0</v>
          </cell>
          <cell r="AR762" t="b">
            <v>1</v>
          </cell>
          <cell r="AS762">
            <v>0</v>
          </cell>
          <cell r="AT762">
            <v>0</v>
          </cell>
          <cell r="AU762">
            <v>1</v>
          </cell>
          <cell r="AV762">
            <v>0.01</v>
          </cell>
          <cell r="AW762" t="b">
            <v>0</v>
          </cell>
          <cell r="AX762" t="str">
            <v/>
          </cell>
          <cell r="AY762" t="b">
            <v>0</v>
          </cell>
          <cell r="AZ762" t="b">
            <v>0</v>
          </cell>
          <cell r="BA762">
            <v>0</v>
          </cell>
          <cell r="BB762">
            <v>0</v>
          </cell>
          <cell r="BC762">
            <v>0</v>
          </cell>
          <cell r="BD762" t="str">
            <v>LIB</v>
          </cell>
          <cell r="BE762" t="str">
            <v>LIB</v>
          </cell>
          <cell r="BF762">
            <v>1</v>
          </cell>
          <cell r="BG762">
            <v>0</v>
          </cell>
          <cell r="BH762" t="str">
            <v/>
          </cell>
          <cell r="BI762" t="str">
            <v/>
          </cell>
          <cell r="BJ762" t="str">
            <v/>
          </cell>
          <cell r="BK762" t="str">
            <v/>
          </cell>
          <cell r="BL762">
            <v>140</v>
          </cell>
          <cell r="BM762">
            <v>511</v>
          </cell>
          <cell r="BN762">
            <v>190</v>
          </cell>
          <cell r="BO762">
            <v>1978</v>
          </cell>
          <cell r="BP762">
            <v>0</v>
          </cell>
          <cell r="BQ762">
            <v>2819</v>
          </cell>
        </row>
        <row r="763">
          <cell r="A763" t="str">
            <v>AVFP31</v>
          </cell>
          <cell r="B763" t="str">
            <v/>
          </cell>
          <cell r="C763" t="str">
            <v/>
          </cell>
          <cell r="D763" t="str">
            <v>NUGGETS POLLO AVEGUAY X 500 G</v>
          </cell>
          <cell r="E763" t="str">
            <v/>
          </cell>
          <cell r="F763" t="str">
            <v>PT</v>
          </cell>
          <cell r="G763" t="str">
            <v>UNI</v>
          </cell>
          <cell r="H763" t="str">
            <v>UC9</v>
          </cell>
          <cell r="I763" t="b">
            <v>1</v>
          </cell>
          <cell r="J763" t="b">
            <v>1</v>
          </cell>
          <cell r="K763" t="b">
            <v>0</v>
          </cell>
          <cell r="L763" t="str">
            <v>CompraVenta</v>
          </cell>
          <cell r="M763" t="str">
            <v>N</v>
          </cell>
          <cell r="N763" t="b">
            <v>0</v>
          </cell>
          <cell r="O763">
            <v>0</v>
          </cell>
          <cell r="P763" t="b">
            <v>0</v>
          </cell>
          <cell r="Q763" t="str">
            <v>INTERNO</v>
          </cell>
          <cell r="R763">
            <v>0</v>
          </cell>
          <cell r="S763" t="str">
            <v/>
          </cell>
          <cell r="T763">
            <v>0</v>
          </cell>
          <cell r="U763" t="str">
            <v/>
          </cell>
          <cell r="V763">
            <v>0</v>
          </cell>
          <cell r="W763" t="str">
            <v/>
          </cell>
          <cell r="X763">
            <v>0</v>
          </cell>
          <cell r="Y763" t="str">
            <v/>
          </cell>
          <cell r="Z763" t="str">
            <v/>
          </cell>
          <cell r="AA763" t="str">
            <v>Termin</v>
          </cell>
          <cell r="AB763">
            <v>0</v>
          </cell>
          <cell r="AC763" t="str">
            <v/>
          </cell>
          <cell r="AD763" t="str">
            <v/>
          </cell>
          <cell r="AE763" t="str">
            <v/>
          </cell>
          <cell r="AF763" t="str">
            <v/>
          </cell>
          <cell r="AG763">
            <v>0</v>
          </cell>
          <cell r="AH763" t="str">
            <v>N-EST</v>
          </cell>
          <cell r="AI763">
            <v>0</v>
          </cell>
          <cell r="AJ763" t="str">
            <v/>
          </cell>
          <cell r="AK763" t="str">
            <v/>
          </cell>
          <cell r="AM763">
            <v>110</v>
          </cell>
          <cell r="AN763" t="str">
            <v>UNI</v>
          </cell>
          <cell r="AO763" t="str">
            <v>***</v>
          </cell>
          <cell r="AP763" t="str">
            <v>zzzzzz</v>
          </cell>
          <cell r="AQ763" t="b">
            <v>0</v>
          </cell>
          <cell r="AR763" t="b">
            <v>1</v>
          </cell>
          <cell r="AS763">
            <v>1</v>
          </cell>
          <cell r="AT763">
            <v>0</v>
          </cell>
          <cell r="AU763">
            <v>1</v>
          </cell>
          <cell r="AV763">
            <v>0.01</v>
          </cell>
          <cell r="AW763" t="b">
            <v>0</v>
          </cell>
          <cell r="AX763" t="str">
            <v/>
          </cell>
          <cell r="AY763" t="b">
            <v>0</v>
          </cell>
          <cell r="AZ763" t="b">
            <v>0</v>
          </cell>
          <cell r="BA763">
            <v>0</v>
          </cell>
          <cell r="BB763">
            <v>365</v>
          </cell>
          <cell r="BC763">
            <v>210</v>
          </cell>
          <cell r="BD763" t="str">
            <v>LIB</v>
          </cell>
          <cell r="BE763" t="str">
            <v>LIB</v>
          </cell>
          <cell r="BF763">
            <v>1</v>
          </cell>
          <cell r="BG763">
            <v>0</v>
          </cell>
          <cell r="BH763" t="str">
            <v/>
          </cell>
          <cell r="BI763" t="str">
            <v/>
          </cell>
          <cell r="BJ763" t="str">
            <v/>
          </cell>
          <cell r="BK763" t="str">
            <v/>
          </cell>
          <cell r="BL763">
            <v>140</v>
          </cell>
          <cell r="BM763">
            <v>511</v>
          </cell>
          <cell r="BN763">
            <v>190</v>
          </cell>
          <cell r="BO763">
            <v>1978</v>
          </cell>
          <cell r="BP763">
            <v>0</v>
          </cell>
          <cell r="BQ763">
            <v>2819</v>
          </cell>
        </row>
        <row r="764">
          <cell r="A764" t="str">
            <v>AVMP30</v>
          </cell>
          <cell r="B764" t="str">
            <v>AVMP30</v>
          </cell>
          <cell r="C764" t="str">
            <v/>
          </cell>
          <cell r="D764" t="str">
            <v>MED.POLLO AVEGUAY 16X0.32</v>
          </cell>
          <cell r="E764" t="str">
            <v/>
          </cell>
          <cell r="F764" t="str">
            <v>PT</v>
          </cell>
          <cell r="G764" t="str">
            <v>UNI</v>
          </cell>
          <cell r="H764" t="str">
            <v>UC9</v>
          </cell>
          <cell r="I764" t="b">
            <v>1</v>
          </cell>
          <cell r="J764" t="b">
            <v>1</v>
          </cell>
          <cell r="K764" t="b">
            <v>0</v>
          </cell>
          <cell r="L764" t="str">
            <v>CompraVenta</v>
          </cell>
          <cell r="M764" t="str">
            <v>N</v>
          </cell>
          <cell r="N764" t="b">
            <v>0</v>
          </cell>
          <cell r="O764">
            <v>0</v>
          </cell>
          <cell r="P764" t="b">
            <v>0</v>
          </cell>
          <cell r="Q764" t="str">
            <v>INTERNO</v>
          </cell>
          <cell r="R764">
            <v>0</v>
          </cell>
          <cell r="S764" t="str">
            <v/>
          </cell>
          <cell r="T764">
            <v>0</v>
          </cell>
          <cell r="U764" t="str">
            <v/>
          </cell>
          <cell r="V764">
            <v>0</v>
          </cell>
          <cell r="W764" t="str">
            <v/>
          </cell>
          <cell r="X764">
            <v>0</v>
          </cell>
          <cell r="Y764" t="str">
            <v/>
          </cell>
          <cell r="Z764" t="str">
            <v/>
          </cell>
          <cell r="AA764" t="str">
            <v>Termin</v>
          </cell>
          <cell r="AB764">
            <v>0</v>
          </cell>
          <cell r="AC764" t="str">
            <v/>
          </cell>
          <cell r="AD764" t="str">
            <v/>
          </cell>
          <cell r="AE764" t="str">
            <v/>
          </cell>
          <cell r="AF764" t="str">
            <v/>
          </cell>
          <cell r="AG764">
            <v>0</v>
          </cell>
          <cell r="AH764" t="str">
            <v>N-EST</v>
          </cell>
          <cell r="AI764">
            <v>0</v>
          </cell>
          <cell r="AJ764" t="str">
            <v/>
          </cell>
          <cell r="AK764" t="str">
            <v/>
          </cell>
          <cell r="AM764">
            <v>110</v>
          </cell>
          <cell r="AN764" t="str">
            <v>UNI</v>
          </cell>
          <cell r="AO764" t="str">
            <v>***</v>
          </cell>
          <cell r="AP764" t="str">
            <v>zzzzzz</v>
          </cell>
          <cell r="AQ764" t="b">
            <v>0</v>
          </cell>
          <cell r="AR764" t="b">
            <v>1</v>
          </cell>
          <cell r="AS764">
            <v>1</v>
          </cell>
          <cell r="AT764">
            <v>0</v>
          </cell>
          <cell r="AU764">
            <v>1</v>
          </cell>
          <cell r="AV764">
            <v>0.01</v>
          </cell>
          <cell r="AW764" t="b">
            <v>0</v>
          </cell>
          <cell r="AX764" t="str">
            <v/>
          </cell>
          <cell r="AY764" t="b">
            <v>0</v>
          </cell>
          <cell r="AZ764" t="b">
            <v>0</v>
          </cell>
          <cell r="BA764">
            <v>0</v>
          </cell>
          <cell r="BB764">
            <v>365</v>
          </cell>
          <cell r="BC764">
            <v>210</v>
          </cell>
          <cell r="BD764" t="str">
            <v>LIB</v>
          </cell>
          <cell r="BE764" t="str">
            <v>LIB</v>
          </cell>
          <cell r="BF764">
            <v>1</v>
          </cell>
          <cell r="BG764">
            <v>0</v>
          </cell>
          <cell r="BH764" t="str">
            <v/>
          </cell>
          <cell r="BI764" t="str">
            <v/>
          </cell>
          <cell r="BJ764" t="str">
            <v/>
          </cell>
          <cell r="BK764" t="str">
            <v/>
          </cell>
          <cell r="BL764">
            <v>140</v>
          </cell>
          <cell r="BM764">
            <v>511</v>
          </cell>
          <cell r="BN764">
            <v>190</v>
          </cell>
          <cell r="BO764">
            <v>1978</v>
          </cell>
          <cell r="BP764">
            <v>0</v>
          </cell>
          <cell r="BQ764">
            <v>2819</v>
          </cell>
        </row>
        <row r="765">
          <cell r="A765" t="str">
            <v>AVMP33</v>
          </cell>
          <cell r="B765" t="str">
            <v>AVMP33</v>
          </cell>
          <cell r="C765" t="str">
            <v/>
          </cell>
          <cell r="D765" t="str">
            <v>MED.POLLO.J&amp;Q AVEGUAY 16X0.38</v>
          </cell>
          <cell r="E765" t="str">
            <v/>
          </cell>
          <cell r="F765" t="str">
            <v>PT</v>
          </cell>
          <cell r="G765" t="str">
            <v>UNI</v>
          </cell>
          <cell r="H765" t="str">
            <v>UC9</v>
          </cell>
          <cell r="I765" t="b">
            <v>1</v>
          </cell>
          <cell r="J765" t="b">
            <v>1</v>
          </cell>
          <cell r="K765" t="b">
            <v>0</v>
          </cell>
          <cell r="L765" t="str">
            <v>CompraVenta</v>
          </cell>
          <cell r="M765" t="str">
            <v>N</v>
          </cell>
          <cell r="N765" t="b">
            <v>0</v>
          </cell>
          <cell r="O765">
            <v>0</v>
          </cell>
          <cell r="P765" t="b">
            <v>0</v>
          </cell>
          <cell r="Q765" t="str">
            <v>INTERNO</v>
          </cell>
          <cell r="R765">
            <v>0</v>
          </cell>
          <cell r="S765" t="str">
            <v/>
          </cell>
          <cell r="T765">
            <v>0</v>
          </cell>
          <cell r="U765" t="str">
            <v/>
          </cell>
          <cell r="V765">
            <v>0</v>
          </cell>
          <cell r="W765" t="str">
            <v/>
          </cell>
          <cell r="X765">
            <v>0</v>
          </cell>
          <cell r="Y765" t="str">
            <v/>
          </cell>
          <cell r="Z765" t="str">
            <v/>
          </cell>
          <cell r="AA765" t="str">
            <v>Termin</v>
          </cell>
          <cell r="AB765">
            <v>0</v>
          </cell>
          <cell r="AC765" t="str">
            <v/>
          </cell>
          <cell r="AD765" t="str">
            <v/>
          </cell>
          <cell r="AE765" t="str">
            <v/>
          </cell>
          <cell r="AF765" t="str">
            <v/>
          </cell>
          <cell r="AG765">
            <v>0</v>
          </cell>
          <cell r="AH765" t="str">
            <v>N-EST</v>
          </cell>
          <cell r="AI765">
            <v>0</v>
          </cell>
          <cell r="AJ765" t="str">
            <v/>
          </cell>
          <cell r="AK765" t="str">
            <v/>
          </cell>
          <cell r="AM765">
            <v>110</v>
          </cell>
          <cell r="AN765" t="str">
            <v>UNI</v>
          </cell>
          <cell r="AO765" t="str">
            <v>***</v>
          </cell>
          <cell r="AP765" t="str">
            <v>zzzzzz</v>
          </cell>
          <cell r="AQ765" t="b">
            <v>0</v>
          </cell>
          <cell r="AR765" t="b">
            <v>1</v>
          </cell>
          <cell r="AS765">
            <v>1</v>
          </cell>
          <cell r="AT765">
            <v>0</v>
          </cell>
          <cell r="AU765">
            <v>1</v>
          </cell>
          <cell r="AV765">
            <v>0.01</v>
          </cell>
          <cell r="AW765" t="b">
            <v>0</v>
          </cell>
          <cell r="AX765" t="str">
            <v/>
          </cell>
          <cell r="AY765" t="b">
            <v>0</v>
          </cell>
          <cell r="AZ765" t="b">
            <v>0</v>
          </cell>
          <cell r="BA765">
            <v>0</v>
          </cell>
          <cell r="BB765">
            <v>365</v>
          </cell>
          <cell r="BC765">
            <v>210</v>
          </cell>
          <cell r="BD765" t="str">
            <v>LIB</v>
          </cell>
          <cell r="BE765" t="str">
            <v>LIB</v>
          </cell>
          <cell r="BF765">
            <v>1</v>
          </cell>
          <cell r="BG765">
            <v>0</v>
          </cell>
          <cell r="BH765" t="str">
            <v/>
          </cell>
          <cell r="BI765" t="str">
            <v/>
          </cell>
          <cell r="BJ765" t="str">
            <v/>
          </cell>
          <cell r="BK765" t="str">
            <v/>
          </cell>
          <cell r="BL765">
            <v>140</v>
          </cell>
          <cell r="BM765">
            <v>511</v>
          </cell>
          <cell r="BN765">
            <v>190</v>
          </cell>
          <cell r="BO765">
            <v>1978</v>
          </cell>
          <cell r="BP765">
            <v>0</v>
          </cell>
          <cell r="BQ765">
            <v>2819</v>
          </cell>
        </row>
        <row r="766">
          <cell r="A766" t="str">
            <v>C00000</v>
          </cell>
          <cell r="B766" t="str">
            <v/>
          </cell>
          <cell r="C766" t="str">
            <v/>
          </cell>
          <cell r="D766" t="str">
            <v>COMISION LIQUIDO PRODUCTO</v>
          </cell>
          <cell r="E766" t="str">
            <v/>
          </cell>
          <cell r="F766" t="str">
            <v>AR</v>
          </cell>
          <cell r="G766" t="str">
            <v>UNI</v>
          </cell>
          <cell r="H766" t="str">
            <v>UC9</v>
          </cell>
          <cell r="I766" t="b">
            <v>0</v>
          </cell>
          <cell r="J766" t="b">
            <v>0</v>
          </cell>
          <cell r="K766" t="b">
            <v>0</v>
          </cell>
          <cell r="L766" t="str">
            <v>CompraVenta</v>
          </cell>
          <cell r="M766" t="str">
            <v>N</v>
          </cell>
          <cell r="N766" t="b">
            <v>0</v>
          </cell>
          <cell r="O766">
            <v>0</v>
          </cell>
          <cell r="P766" t="b">
            <v>0</v>
          </cell>
          <cell r="Q766" t="str">
            <v>INTERNO</v>
          </cell>
          <cell r="R766">
            <v>0</v>
          </cell>
          <cell r="S766" t="str">
            <v/>
          </cell>
          <cell r="T766">
            <v>0</v>
          </cell>
          <cell r="U766" t="str">
            <v/>
          </cell>
          <cell r="V766">
            <v>0</v>
          </cell>
          <cell r="W766" t="str">
            <v/>
          </cell>
          <cell r="X766">
            <v>0</v>
          </cell>
          <cell r="Y766" t="str">
            <v/>
          </cell>
          <cell r="Z766" t="str">
            <v/>
          </cell>
          <cell r="AA766" t="str">
            <v/>
          </cell>
          <cell r="AB766">
            <v>0</v>
          </cell>
          <cell r="AC766" t="str">
            <v/>
          </cell>
          <cell r="AD766" t="str">
            <v/>
          </cell>
          <cell r="AE766" t="str">
            <v/>
          </cell>
          <cell r="AF766" t="str">
            <v/>
          </cell>
          <cell r="AG766">
            <v>0</v>
          </cell>
          <cell r="AH766" t="str">
            <v>N-EST</v>
          </cell>
          <cell r="AI766">
            <v>0</v>
          </cell>
          <cell r="AJ766" t="str">
            <v/>
          </cell>
          <cell r="AK766" t="str">
            <v/>
          </cell>
          <cell r="AM766">
            <v>0</v>
          </cell>
          <cell r="AN766" t="str">
            <v>UNI</v>
          </cell>
          <cell r="AO766" t="str">
            <v>***</v>
          </cell>
          <cell r="AP766" t="str">
            <v>zzzzzz</v>
          </cell>
          <cell r="AQ766" t="b">
            <v>0</v>
          </cell>
          <cell r="AR766" t="b">
            <v>1</v>
          </cell>
          <cell r="AS766">
            <v>0</v>
          </cell>
          <cell r="AT766">
            <v>0</v>
          </cell>
          <cell r="AU766">
            <v>1</v>
          </cell>
          <cell r="AV766">
            <v>0.01</v>
          </cell>
          <cell r="AW766" t="b">
            <v>0</v>
          </cell>
          <cell r="AX766" t="str">
            <v/>
          </cell>
          <cell r="AY766" t="b">
            <v>0</v>
          </cell>
          <cell r="AZ766" t="b">
            <v>0</v>
          </cell>
          <cell r="BA766">
            <v>0</v>
          </cell>
          <cell r="BB766">
            <v>0</v>
          </cell>
          <cell r="BC766">
            <v>0</v>
          </cell>
          <cell r="BD766" t="str">
            <v>LIB</v>
          </cell>
          <cell r="BE766" t="str">
            <v>LIB</v>
          </cell>
          <cell r="BF766">
            <v>1</v>
          </cell>
          <cell r="BG766">
            <v>0</v>
          </cell>
          <cell r="BH766" t="str">
            <v/>
          </cell>
          <cell r="BI766" t="str">
            <v/>
          </cell>
          <cell r="BJ766" t="str">
            <v/>
          </cell>
          <cell r="BK766" t="str">
            <v/>
          </cell>
          <cell r="BL766">
            <v>140</v>
          </cell>
          <cell r="BM766">
            <v>511</v>
          </cell>
          <cell r="BN766">
            <v>190</v>
          </cell>
          <cell r="BO766">
            <v>1978</v>
          </cell>
          <cell r="BP766">
            <v>0</v>
          </cell>
          <cell r="BQ766">
            <v>2819</v>
          </cell>
        </row>
        <row r="767">
          <cell r="A767" t="str">
            <v>CH RECHAZADOS</v>
          </cell>
          <cell r="B767" t="str">
            <v/>
          </cell>
          <cell r="C767" t="str">
            <v/>
          </cell>
          <cell r="D767" t="str">
            <v>GTOS CHEQUES RECHAZADOS</v>
          </cell>
          <cell r="E767" t="str">
            <v/>
          </cell>
          <cell r="F767" t="str">
            <v>AR</v>
          </cell>
          <cell r="G767" t="str">
            <v>UNI</v>
          </cell>
          <cell r="H767" t="str">
            <v>UC9</v>
          </cell>
          <cell r="I767" t="b">
            <v>0</v>
          </cell>
          <cell r="J767" t="b">
            <v>0</v>
          </cell>
          <cell r="K767" t="b">
            <v>0</v>
          </cell>
          <cell r="L767" t="str">
            <v>CompraVenta</v>
          </cell>
          <cell r="M767" t="str">
            <v>N</v>
          </cell>
          <cell r="N767" t="b">
            <v>0</v>
          </cell>
          <cell r="O767">
            <v>0</v>
          </cell>
          <cell r="P767" t="b">
            <v>0</v>
          </cell>
          <cell r="Q767" t="str">
            <v>INTERNO</v>
          </cell>
          <cell r="R767">
            <v>0</v>
          </cell>
          <cell r="S767" t="str">
            <v/>
          </cell>
          <cell r="T767">
            <v>0</v>
          </cell>
          <cell r="U767" t="str">
            <v/>
          </cell>
          <cell r="V767">
            <v>0</v>
          </cell>
          <cell r="W767" t="str">
            <v/>
          </cell>
          <cell r="X767">
            <v>0</v>
          </cell>
          <cell r="Y767" t="str">
            <v/>
          </cell>
          <cell r="Z767" t="str">
            <v/>
          </cell>
          <cell r="AA767" t="str">
            <v/>
          </cell>
          <cell r="AB767">
            <v>0</v>
          </cell>
          <cell r="AC767" t="str">
            <v/>
          </cell>
          <cell r="AD767" t="str">
            <v/>
          </cell>
          <cell r="AE767" t="str">
            <v/>
          </cell>
          <cell r="AF767" t="str">
            <v/>
          </cell>
          <cell r="AG767">
            <v>0</v>
          </cell>
          <cell r="AH767" t="str">
            <v>N-EST</v>
          </cell>
          <cell r="AI767">
            <v>0</v>
          </cell>
          <cell r="AJ767" t="str">
            <v/>
          </cell>
          <cell r="AK767" t="str">
            <v/>
          </cell>
          <cell r="AM767">
            <v>0</v>
          </cell>
          <cell r="AN767" t="str">
            <v>UNI</v>
          </cell>
          <cell r="AO767" t="str">
            <v>***</v>
          </cell>
          <cell r="AP767" t="str">
            <v>zzzzzz</v>
          </cell>
          <cell r="AQ767" t="b">
            <v>0</v>
          </cell>
          <cell r="AR767" t="b">
            <v>1</v>
          </cell>
          <cell r="AS767">
            <v>0</v>
          </cell>
          <cell r="AT767">
            <v>0</v>
          </cell>
          <cell r="AU767">
            <v>1</v>
          </cell>
          <cell r="AV767">
            <v>0.01</v>
          </cell>
          <cell r="AW767" t="b">
            <v>0</v>
          </cell>
          <cell r="AX767" t="str">
            <v/>
          </cell>
          <cell r="AY767" t="b">
            <v>0</v>
          </cell>
          <cell r="AZ767" t="b">
            <v>0</v>
          </cell>
          <cell r="BA767">
            <v>0</v>
          </cell>
          <cell r="BB767">
            <v>0</v>
          </cell>
          <cell r="BC767">
            <v>0</v>
          </cell>
          <cell r="BD767" t="str">
            <v>LIB</v>
          </cell>
          <cell r="BE767" t="str">
            <v>LIB</v>
          </cell>
          <cell r="BF767">
            <v>1</v>
          </cell>
          <cell r="BG767">
            <v>0</v>
          </cell>
          <cell r="BH767" t="str">
            <v/>
          </cell>
          <cell r="BI767" t="str">
            <v/>
          </cell>
          <cell r="BJ767" t="str">
            <v/>
          </cell>
          <cell r="BK767" t="str">
            <v/>
          </cell>
          <cell r="BL767">
            <v>140</v>
          </cell>
          <cell r="BM767">
            <v>511</v>
          </cell>
          <cell r="BN767">
            <v>190</v>
          </cell>
          <cell r="BO767">
            <v>1978</v>
          </cell>
          <cell r="BP767">
            <v>0</v>
          </cell>
          <cell r="BQ767">
            <v>2819</v>
          </cell>
        </row>
        <row r="768">
          <cell r="A768" t="str">
            <v>CH.RECHAZADOS</v>
          </cell>
          <cell r="B768" t="str">
            <v/>
          </cell>
          <cell r="C768" t="str">
            <v/>
          </cell>
          <cell r="D768" t="str">
            <v>CHEQUES RECHAZADOS</v>
          </cell>
          <cell r="E768" t="str">
            <v/>
          </cell>
          <cell r="F768" t="str">
            <v>AR</v>
          </cell>
          <cell r="G768" t="str">
            <v>***</v>
          </cell>
          <cell r="H768" t="str">
            <v>UC2</v>
          </cell>
          <cell r="I768" t="b">
            <v>0</v>
          </cell>
          <cell r="J768" t="b">
            <v>0</v>
          </cell>
          <cell r="K768" t="b">
            <v>0</v>
          </cell>
          <cell r="L768" t="str">
            <v>CompraVenta</v>
          </cell>
          <cell r="M768" t="str">
            <v>N</v>
          </cell>
          <cell r="N768" t="b">
            <v>0</v>
          </cell>
          <cell r="O768">
            <v>0</v>
          </cell>
          <cell r="P768" t="b">
            <v>0</v>
          </cell>
          <cell r="Q768" t="str">
            <v>INTERNO</v>
          </cell>
          <cell r="R768">
            <v>0</v>
          </cell>
          <cell r="S768" t="str">
            <v/>
          </cell>
          <cell r="T768">
            <v>0</v>
          </cell>
          <cell r="U768" t="str">
            <v/>
          </cell>
          <cell r="V768">
            <v>0</v>
          </cell>
          <cell r="W768" t="str">
            <v/>
          </cell>
          <cell r="X768">
            <v>0</v>
          </cell>
          <cell r="Y768" t="str">
            <v/>
          </cell>
          <cell r="Z768" t="str">
            <v/>
          </cell>
          <cell r="AA768" t="str">
            <v/>
          </cell>
          <cell r="AB768">
            <v>0</v>
          </cell>
          <cell r="AC768" t="str">
            <v/>
          </cell>
          <cell r="AD768" t="str">
            <v/>
          </cell>
          <cell r="AE768" t="str">
            <v/>
          </cell>
          <cell r="AF768" t="str">
            <v/>
          </cell>
          <cell r="AG768">
            <v>0</v>
          </cell>
          <cell r="AH768" t="str">
            <v>N-EST</v>
          </cell>
          <cell r="AI768">
            <v>0</v>
          </cell>
          <cell r="AJ768" t="str">
            <v/>
          </cell>
          <cell r="AK768" t="str">
            <v/>
          </cell>
          <cell r="AM768">
            <v>0</v>
          </cell>
          <cell r="AN768" t="str">
            <v/>
          </cell>
          <cell r="AO768" t="str">
            <v>***</v>
          </cell>
          <cell r="AP768" t="str">
            <v>zzzzzz</v>
          </cell>
          <cell r="AQ768" t="b">
            <v>0</v>
          </cell>
          <cell r="AR768" t="b">
            <v>1</v>
          </cell>
          <cell r="AS768">
            <v>0</v>
          </cell>
          <cell r="AT768">
            <v>0</v>
          </cell>
          <cell r="AU768">
            <v>1</v>
          </cell>
          <cell r="AV768">
            <v>0.01</v>
          </cell>
          <cell r="AW768" t="b">
            <v>0</v>
          </cell>
          <cell r="AX768" t="str">
            <v/>
          </cell>
          <cell r="AY768" t="b">
            <v>0</v>
          </cell>
          <cell r="AZ768" t="b">
            <v>0</v>
          </cell>
          <cell r="BA768">
            <v>0</v>
          </cell>
          <cell r="BB768">
            <v>0</v>
          </cell>
          <cell r="BC768">
            <v>0</v>
          </cell>
          <cell r="BD768" t="str">
            <v>LIB</v>
          </cell>
          <cell r="BE768" t="str">
            <v>LIB</v>
          </cell>
          <cell r="BF768">
            <v>1</v>
          </cell>
          <cell r="BG768">
            <v>0</v>
          </cell>
          <cell r="BH768" t="str">
            <v/>
          </cell>
          <cell r="BI768" t="str">
            <v/>
          </cell>
          <cell r="BJ768" t="str">
            <v/>
          </cell>
          <cell r="BK768" t="str">
            <v/>
          </cell>
          <cell r="BL768">
            <v>140</v>
          </cell>
          <cell r="BM768">
            <v>511</v>
          </cell>
          <cell r="BN768">
            <v>190</v>
          </cell>
          <cell r="BO768">
            <v>1978</v>
          </cell>
          <cell r="BP768">
            <v>0</v>
          </cell>
          <cell r="BQ768">
            <v>2819</v>
          </cell>
        </row>
        <row r="769">
          <cell r="A769" t="str">
            <v>DE 01</v>
          </cell>
          <cell r="B769" t="str">
            <v/>
          </cell>
          <cell r="C769" t="str">
            <v/>
          </cell>
          <cell r="D769" t="str">
            <v>DESCUENTO PRONTO PAGO (21%)</v>
          </cell>
          <cell r="E769" t="str">
            <v/>
          </cell>
          <cell r="F769" t="str">
            <v>AR</v>
          </cell>
          <cell r="G769" t="str">
            <v>UNI</v>
          </cell>
          <cell r="H769" t="str">
            <v>UC9</v>
          </cell>
          <cell r="I769" t="b">
            <v>0</v>
          </cell>
          <cell r="J769" t="b">
            <v>0</v>
          </cell>
          <cell r="K769" t="b">
            <v>0</v>
          </cell>
          <cell r="L769" t="str">
            <v>CompraVenta</v>
          </cell>
          <cell r="M769" t="str">
            <v>N</v>
          </cell>
          <cell r="N769" t="b">
            <v>0</v>
          </cell>
          <cell r="O769">
            <v>0</v>
          </cell>
          <cell r="P769" t="b">
            <v>0</v>
          </cell>
          <cell r="Q769" t="str">
            <v>INTERNO</v>
          </cell>
          <cell r="R769">
            <v>0</v>
          </cell>
          <cell r="S769" t="str">
            <v/>
          </cell>
          <cell r="T769">
            <v>0</v>
          </cell>
          <cell r="U769" t="str">
            <v/>
          </cell>
          <cell r="V769">
            <v>0</v>
          </cell>
          <cell r="W769" t="str">
            <v/>
          </cell>
          <cell r="X769">
            <v>0</v>
          </cell>
          <cell r="Y769" t="str">
            <v/>
          </cell>
          <cell r="Z769" t="str">
            <v/>
          </cell>
          <cell r="AA769" t="str">
            <v/>
          </cell>
          <cell r="AB769">
            <v>0</v>
          </cell>
          <cell r="AC769" t="str">
            <v/>
          </cell>
          <cell r="AD769" t="str">
            <v/>
          </cell>
          <cell r="AE769" t="str">
            <v/>
          </cell>
          <cell r="AF769" t="str">
            <v/>
          </cell>
          <cell r="AG769">
            <v>0</v>
          </cell>
          <cell r="AH769" t="str">
            <v>N-EST</v>
          </cell>
          <cell r="AI769">
            <v>0</v>
          </cell>
          <cell r="AJ769" t="str">
            <v/>
          </cell>
          <cell r="AK769" t="str">
            <v/>
          </cell>
          <cell r="AM769">
            <v>0</v>
          </cell>
          <cell r="AN769" t="str">
            <v>UNI</v>
          </cell>
          <cell r="AO769" t="str">
            <v>***</v>
          </cell>
          <cell r="AP769" t="str">
            <v>zzzzzz</v>
          </cell>
          <cell r="AQ769" t="b">
            <v>0</v>
          </cell>
          <cell r="AR769" t="b">
            <v>1</v>
          </cell>
          <cell r="AS769">
            <v>0</v>
          </cell>
          <cell r="AT769">
            <v>0</v>
          </cell>
          <cell r="AU769">
            <v>1</v>
          </cell>
          <cell r="AV769">
            <v>0.01</v>
          </cell>
          <cell r="AW769" t="b">
            <v>0</v>
          </cell>
          <cell r="AX769" t="str">
            <v/>
          </cell>
          <cell r="AY769" t="b">
            <v>0</v>
          </cell>
          <cell r="AZ769" t="b">
            <v>0</v>
          </cell>
          <cell r="BA769">
            <v>0</v>
          </cell>
          <cell r="BB769">
            <v>0</v>
          </cell>
          <cell r="BC769">
            <v>0</v>
          </cell>
          <cell r="BD769" t="str">
            <v>LIB</v>
          </cell>
          <cell r="BE769" t="str">
            <v>LIB</v>
          </cell>
          <cell r="BF769">
            <v>1</v>
          </cell>
          <cell r="BG769">
            <v>0</v>
          </cell>
          <cell r="BH769" t="str">
            <v/>
          </cell>
          <cell r="BI769" t="str">
            <v/>
          </cell>
          <cell r="BJ769" t="str">
            <v/>
          </cell>
          <cell r="BK769" t="str">
            <v/>
          </cell>
          <cell r="BL769">
            <v>140</v>
          </cell>
          <cell r="BM769">
            <v>511</v>
          </cell>
          <cell r="BN769">
            <v>190</v>
          </cell>
          <cell r="BO769">
            <v>1978</v>
          </cell>
          <cell r="BP769">
            <v>0</v>
          </cell>
          <cell r="BQ769">
            <v>2819</v>
          </cell>
        </row>
        <row r="770">
          <cell r="A770" t="str">
            <v>DE 02</v>
          </cell>
          <cell r="B770" t="str">
            <v/>
          </cell>
          <cell r="C770" t="str">
            <v/>
          </cell>
          <cell r="D770" t="str">
            <v>DESC. POR ACUERDOS COMERCIALES</v>
          </cell>
          <cell r="E770" t="str">
            <v/>
          </cell>
          <cell r="F770" t="str">
            <v>AR</v>
          </cell>
          <cell r="G770" t="str">
            <v>UNI</v>
          </cell>
          <cell r="H770" t="str">
            <v>UC9</v>
          </cell>
          <cell r="I770" t="b">
            <v>0</v>
          </cell>
          <cell r="J770" t="b">
            <v>0</v>
          </cell>
          <cell r="K770" t="b">
            <v>0</v>
          </cell>
          <cell r="L770" t="str">
            <v>CompraVenta</v>
          </cell>
          <cell r="M770" t="str">
            <v>N</v>
          </cell>
          <cell r="N770" t="b">
            <v>0</v>
          </cell>
          <cell r="O770">
            <v>0</v>
          </cell>
          <cell r="P770" t="b">
            <v>0</v>
          </cell>
          <cell r="Q770" t="str">
            <v>INTERNO</v>
          </cell>
          <cell r="R770">
            <v>0</v>
          </cell>
          <cell r="S770" t="str">
            <v/>
          </cell>
          <cell r="T770">
            <v>0</v>
          </cell>
          <cell r="U770" t="str">
            <v/>
          </cell>
          <cell r="V770">
            <v>0</v>
          </cell>
          <cell r="W770" t="str">
            <v/>
          </cell>
          <cell r="X770">
            <v>0</v>
          </cell>
          <cell r="Y770" t="str">
            <v/>
          </cell>
          <cell r="Z770" t="str">
            <v/>
          </cell>
          <cell r="AA770" t="str">
            <v/>
          </cell>
          <cell r="AB770">
            <v>0</v>
          </cell>
          <cell r="AC770" t="str">
            <v/>
          </cell>
          <cell r="AD770" t="str">
            <v/>
          </cell>
          <cell r="AE770" t="str">
            <v/>
          </cell>
          <cell r="AF770" t="str">
            <v/>
          </cell>
          <cell r="AG770">
            <v>0</v>
          </cell>
          <cell r="AH770" t="str">
            <v>N-EST</v>
          </cell>
          <cell r="AI770">
            <v>0</v>
          </cell>
          <cell r="AJ770" t="str">
            <v/>
          </cell>
          <cell r="AK770" t="str">
            <v/>
          </cell>
          <cell r="AM770">
            <v>0</v>
          </cell>
          <cell r="AN770" t="str">
            <v>UNI</v>
          </cell>
          <cell r="AO770" t="str">
            <v>***</v>
          </cell>
          <cell r="AP770" t="str">
            <v>zzzzzz</v>
          </cell>
          <cell r="AQ770" t="b">
            <v>0</v>
          </cell>
          <cell r="AR770" t="b">
            <v>1</v>
          </cell>
          <cell r="AS770">
            <v>0</v>
          </cell>
          <cell r="AT770">
            <v>0</v>
          </cell>
          <cell r="AU770">
            <v>1</v>
          </cell>
          <cell r="AV770">
            <v>0.01</v>
          </cell>
          <cell r="AW770" t="b">
            <v>0</v>
          </cell>
          <cell r="AX770" t="str">
            <v/>
          </cell>
          <cell r="AY770" t="b">
            <v>0</v>
          </cell>
          <cell r="AZ770" t="b">
            <v>0</v>
          </cell>
          <cell r="BA770">
            <v>0</v>
          </cell>
          <cell r="BB770">
            <v>0</v>
          </cell>
          <cell r="BC770">
            <v>0</v>
          </cell>
          <cell r="BD770" t="str">
            <v>LIB</v>
          </cell>
          <cell r="BE770" t="str">
            <v>LIB</v>
          </cell>
          <cell r="BF770">
            <v>1</v>
          </cell>
          <cell r="BG770">
            <v>0</v>
          </cell>
          <cell r="BH770" t="str">
            <v/>
          </cell>
          <cell r="BI770" t="str">
            <v/>
          </cell>
          <cell r="BJ770" t="str">
            <v/>
          </cell>
          <cell r="BK770" t="str">
            <v/>
          </cell>
          <cell r="BL770">
            <v>140</v>
          </cell>
          <cell r="BM770">
            <v>511</v>
          </cell>
          <cell r="BN770">
            <v>190</v>
          </cell>
          <cell r="BO770">
            <v>1978</v>
          </cell>
          <cell r="BP770">
            <v>0</v>
          </cell>
          <cell r="BQ770">
            <v>2819</v>
          </cell>
        </row>
        <row r="771">
          <cell r="A771" t="str">
            <v>DE 03</v>
          </cell>
          <cell r="B771" t="str">
            <v/>
          </cell>
          <cell r="C771" t="str">
            <v/>
          </cell>
          <cell r="D771" t="str">
            <v>DESCUENTO PRONTO PAGO (10.5 %)</v>
          </cell>
          <cell r="E771" t="str">
            <v/>
          </cell>
          <cell r="F771" t="str">
            <v>AR</v>
          </cell>
          <cell r="G771" t="str">
            <v>UNI</v>
          </cell>
          <cell r="H771" t="str">
            <v>UC9</v>
          </cell>
          <cell r="I771" t="b">
            <v>0</v>
          </cell>
          <cell r="J771" t="b">
            <v>0</v>
          </cell>
          <cell r="K771" t="b">
            <v>0</v>
          </cell>
          <cell r="L771" t="str">
            <v>CompraVenta</v>
          </cell>
          <cell r="M771" t="str">
            <v>N</v>
          </cell>
          <cell r="N771" t="b">
            <v>0</v>
          </cell>
          <cell r="O771">
            <v>0</v>
          </cell>
          <cell r="P771" t="b">
            <v>0</v>
          </cell>
          <cell r="Q771" t="str">
            <v>INTERNO</v>
          </cell>
          <cell r="R771">
            <v>0</v>
          </cell>
          <cell r="S771" t="str">
            <v/>
          </cell>
          <cell r="T771">
            <v>0</v>
          </cell>
          <cell r="U771" t="str">
            <v/>
          </cell>
          <cell r="V771">
            <v>0</v>
          </cell>
          <cell r="W771" t="str">
            <v/>
          </cell>
          <cell r="X771">
            <v>0</v>
          </cell>
          <cell r="Y771" t="str">
            <v/>
          </cell>
          <cell r="Z771" t="str">
            <v/>
          </cell>
          <cell r="AA771" t="str">
            <v/>
          </cell>
          <cell r="AB771">
            <v>0</v>
          </cell>
          <cell r="AC771" t="str">
            <v/>
          </cell>
          <cell r="AD771" t="str">
            <v/>
          </cell>
          <cell r="AE771" t="str">
            <v/>
          </cell>
          <cell r="AF771" t="str">
            <v/>
          </cell>
          <cell r="AG771">
            <v>0</v>
          </cell>
          <cell r="AH771" t="str">
            <v>N-EST</v>
          </cell>
          <cell r="AI771">
            <v>0</v>
          </cell>
          <cell r="AJ771" t="str">
            <v/>
          </cell>
          <cell r="AK771" t="str">
            <v/>
          </cell>
          <cell r="AM771">
            <v>0</v>
          </cell>
          <cell r="AN771" t="str">
            <v>UNI</v>
          </cell>
          <cell r="AO771" t="str">
            <v>***</v>
          </cell>
          <cell r="AP771" t="str">
            <v>zzzzzz</v>
          </cell>
          <cell r="AQ771" t="b">
            <v>0</v>
          </cell>
          <cell r="AR771" t="b">
            <v>1</v>
          </cell>
          <cell r="AS771">
            <v>0</v>
          </cell>
          <cell r="AT771">
            <v>0</v>
          </cell>
          <cell r="AU771">
            <v>1</v>
          </cell>
          <cell r="AV771">
            <v>0.01</v>
          </cell>
          <cell r="AW771" t="b">
            <v>0</v>
          </cell>
          <cell r="AX771" t="str">
            <v/>
          </cell>
          <cell r="AY771" t="b">
            <v>0</v>
          </cell>
          <cell r="AZ771" t="b">
            <v>0</v>
          </cell>
          <cell r="BA771">
            <v>0</v>
          </cell>
          <cell r="BB771">
            <v>0</v>
          </cell>
          <cell r="BC771">
            <v>0</v>
          </cell>
          <cell r="BD771" t="str">
            <v>LIB</v>
          </cell>
          <cell r="BE771" t="str">
            <v>LIB</v>
          </cell>
          <cell r="BF771">
            <v>1</v>
          </cell>
          <cell r="BG771">
            <v>0</v>
          </cell>
          <cell r="BH771" t="str">
            <v/>
          </cell>
          <cell r="BI771" t="str">
            <v/>
          </cell>
          <cell r="BJ771" t="str">
            <v/>
          </cell>
          <cell r="BK771" t="str">
            <v/>
          </cell>
          <cell r="BL771">
            <v>140</v>
          </cell>
          <cell r="BM771">
            <v>511</v>
          </cell>
          <cell r="BN771">
            <v>190</v>
          </cell>
          <cell r="BO771">
            <v>1978</v>
          </cell>
          <cell r="BP771">
            <v>0</v>
          </cell>
          <cell r="BQ771">
            <v>2819</v>
          </cell>
        </row>
        <row r="772">
          <cell r="A772" t="str">
            <v>DE 04</v>
          </cell>
          <cell r="B772" t="str">
            <v/>
          </cell>
          <cell r="C772" t="str">
            <v/>
          </cell>
          <cell r="D772" t="str">
            <v>DESCUENTO PRONTO PAGO (EXENTO)</v>
          </cell>
          <cell r="E772" t="str">
            <v/>
          </cell>
          <cell r="F772" t="str">
            <v>AR</v>
          </cell>
          <cell r="G772" t="str">
            <v>UNI</v>
          </cell>
          <cell r="H772" t="str">
            <v>UC9</v>
          </cell>
          <cell r="I772" t="b">
            <v>0</v>
          </cell>
          <cell r="J772" t="b">
            <v>0</v>
          </cell>
          <cell r="K772" t="b">
            <v>0</v>
          </cell>
          <cell r="L772" t="str">
            <v>CompraVenta</v>
          </cell>
          <cell r="M772" t="str">
            <v>N</v>
          </cell>
          <cell r="N772" t="b">
            <v>0</v>
          </cell>
          <cell r="O772">
            <v>0</v>
          </cell>
          <cell r="P772" t="b">
            <v>0</v>
          </cell>
          <cell r="Q772" t="str">
            <v>INTERNO</v>
          </cell>
          <cell r="R772">
            <v>0</v>
          </cell>
          <cell r="S772" t="str">
            <v/>
          </cell>
          <cell r="T772">
            <v>0</v>
          </cell>
          <cell r="U772" t="str">
            <v/>
          </cell>
          <cell r="V772">
            <v>0</v>
          </cell>
          <cell r="W772" t="str">
            <v/>
          </cell>
          <cell r="X772">
            <v>0</v>
          </cell>
          <cell r="Y772" t="str">
            <v/>
          </cell>
          <cell r="Z772" t="str">
            <v/>
          </cell>
          <cell r="AA772" t="str">
            <v/>
          </cell>
          <cell r="AB772">
            <v>0</v>
          </cell>
          <cell r="AC772" t="str">
            <v/>
          </cell>
          <cell r="AD772" t="str">
            <v/>
          </cell>
          <cell r="AE772" t="str">
            <v/>
          </cell>
          <cell r="AF772" t="str">
            <v/>
          </cell>
          <cell r="AG772">
            <v>0</v>
          </cell>
          <cell r="AH772" t="str">
            <v>N-EST</v>
          </cell>
          <cell r="AI772">
            <v>0</v>
          </cell>
          <cell r="AJ772" t="str">
            <v/>
          </cell>
          <cell r="AK772" t="str">
            <v/>
          </cell>
          <cell r="AM772">
            <v>0</v>
          </cell>
          <cell r="AN772" t="str">
            <v>UNI</v>
          </cell>
          <cell r="AO772" t="str">
            <v>***</v>
          </cell>
          <cell r="AP772" t="str">
            <v>zzzzzz</v>
          </cell>
          <cell r="AQ772" t="b">
            <v>0</v>
          </cell>
          <cell r="AR772" t="b">
            <v>1</v>
          </cell>
          <cell r="AS772">
            <v>0</v>
          </cell>
          <cell r="AT772">
            <v>0</v>
          </cell>
          <cell r="AU772">
            <v>1</v>
          </cell>
          <cell r="AV772">
            <v>0.01</v>
          </cell>
          <cell r="AW772" t="b">
            <v>0</v>
          </cell>
          <cell r="AX772" t="str">
            <v/>
          </cell>
          <cell r="AY772" t="b">
            <v>0</v>
          </cell>
          <cell r="AZ772" t="b">
            <v>0</v>
          </cell>
          <cell r="BA772">
            <v>0</v>
          </cell>
          <cell r="BB772">
            <v>0</v>
          </cell>
          <cell r="BC772">
            <v>0</v>
          </cell>
          <cell r="BD772" t="str">
            <v>LIB</v>
          </cell>
          <cell r="BE772" t="str">
            <v>LIB</v>
          </cell>
          <cell r="BF772">
            <v>1</v>
          </cell>
          <cell r="BG772">
            <v>0</v>
          </cell>
          <cell r="BH772" t="str">
            <v/>
          </cell>
          <cell r="BI772" t="str">
            <v/>
          </cell>
          <cell r="BJ772" t="str">
            <v/>
          </cell>
          <cell r="BK772" t="str">
            <v/>
          </cell>
          <cell r="BL772">
            <v>140</v>
          </cell>
          <cell r="BM772">
            <v>511</v>
          </cell>
          <cell r="BN772">
            <v>190</v>
          </cell>
          <cell r="BO772">
            <v>1978</v>
          </cell>
          <cell r="BP772">
            <v>0</v>
          </cell>
          <cell r="BQ772">
            <v>2819</v>
          </cell>
        </row>
        <row r="773">
          <cell r="A773" t="str">
            <v>DE 05</v>
          </cell>
          <cell r="B773" t="str">
            <v/>
          </cell>
          <cell r="C773" t="str">
            <v/>
          </cell>
          <cell r="D773" t="str">
            <v>DESCUENTO POR AC. LOGISTICOS</v>
          </cell>
          <cell r="E773" t="str">
            <v/>
          </cell>
          <cell r="F773" t="str">
            <v>AR</v>
          </cell>
          <cell r="G773" t="str">
            <v>UNI</v>
          </cell>
          <cell r="H773" t="str">
            <v>UC9</v>
          </cell>
          <cell r="I773" t="b">
            <v>0</v>
          </cell>
          <cell r="J773" t="b">
            <v>0</v>
          </cell>
          <cell r="K773" t="b">
            <v>0</v>
          </cell>
          <cell r="L773" t="str">
            <v>CompraVenta</v>
          </cell>
          <cell r="M773" t="str">
            <v>N</v>
          </cell>
          <cell r="N773" t="b">
            <v>0</v>
          </cell>
          <cell r="O773">
            <v>0</v>
          </cell>
          <cell r="P773" t="b">
            <v>0</v>
          </cell>
          <cell r="Q773" t="str">
            <v>INTERNO</v>
          </cell>
          <cell r="R773">
            <v>0</v>
          </cell>
          <cell r="S773" t="str">
            <v/>
          </cell>
          <cell r="T773">
            <v>0</v>
          </cell>
          <cell r="U773" t="str">
            <v/>
          </cell>
          <cell r="V773">
            <v>0</v>
          </cell>
          <cell r="W773" t="str">
            <v/>
          </cell>
          <cell r="X773">
            <v>0</v>
          </cell>
          <cell r="Y773" t="str">
            <v/>
          </cell>
          <cell r="Z773" t="str">
            <v/>
          </cell>
          <cell r="AA773" t="str">
            <v/>
          </cell>
          <cell r="AB773">
            <v>0</v>
          </cell>
          <cell r="AC773" t="str">
            <v/>
          </cell>
          <cell r="AD773" t="str">
            <v/>
          </cell>
          <cell r="AE773" t="str">
            <v/>
          </cell>
          <cell r="AF773" t="str">
            <v/>
          </cell>
          <cell r="AG773">
            <v>0</v>
          </cell>
          <cell r="AH773" t="str">
            <v>N-EST</v>
          </cell>
          <cell r="AI773">
            <v>0</v>
          </cell>
          <cell r="AJ773" t="str">
            <v/>
          </cell>
          <cell r="AK773" t="str">
            <v/>
          </cell>
          <cell r="AM773">
            <v>0</v>
          </cell>
          <cell r="AN773" t="str">
            <v>UNI</v>
          </cell>
          <cell r="AO773" t="str">
            <v>***</v>
          </cell>
          <cell r="AP773" t="str">
            <v>zzzzzz</v>
          </cell>
          <cell r="AQ773" t="b">
            <v>0</v>
          </cell>
          <cell r="AR773" t="b">
            <v>1</v>
          </cell>
          <cell r="AS773">
            <v>0</v>
          </cell>
          <cell r="AT773">
            <v>0</v>
          </cell>
          <cell r="AU773">
            <v>1</v>
          </cell>
          <cell r="AV773">
            <v>0.01</v>
          </cell>
          <cell r="AW773" t="b">
            <v>0</v>
          </cell>
          <cell r="AX773" t="str">
            <v/>
          </cell>
          <cell r="AY773" t="b">
            <v>0</v>
          </cell>
          <cell r="AZ773" t="b">
            <v>0</v>
          </cell>
          <cell r="BA773">
            <v>0</v>
          </cell>
          <cell r="BB773">
            <v>0</v>
          </cell>
          <cell r="BC773">
            <v>0</v>
          </cell>
          <cell r="BD773" t="str">
            <v>LIB</v>
          </cell>
          <cell r="BE773" t="str">
            <v>LIB</v>
          </cell>
          <cell r="BF773">
            <v>1</v>
          </cell>
          <cell r="BG773">
            <v>0</v>
          </cell>
          <cell r="BH773" t="str">
            <v/>
          </cell>
          <cell r="BI773" t="str">
            <v/>
          </cell>
          <cell r="BJ773" t="str">
            <v/>
          </cell>
          <cell r="BK773" t="str">
            <v/>
          </cell>
          <cell r="BL773">
            <v>140</v>
          </cell>
          <cell r="BM773">
            <v>511</v>
          </cell>
          <cell r="BN773">
            <v>190</v>
          </cell>
          <cell r="BO773">
            <v>1978</v>
          </cell>
          <cell r="BP773">
            <v>0</v>
          </cell>
          <cell r="BQ773">
            <v>2819</v>
          </cell>
        </row>
        <row r="774">
          <cell r="A774" t="str">
            <v>DIF. PRECIO</v>
          </cell>
          <cell r="B774" t="str">
            <v/>
          </cell>
          <cell r="C774" t="str">
            <v/>
          </cell>
          <cell r="D774" t="str">
            <v>DIFERENCIA DE PRECIO</v>
          </cell>
          <cell r="E774" t="str">
            <v/>
          </cell>
          <cell r="F774" t="str">
            <v>AR</v>
          </cell>
          <cell r="G774" t="str">
            <v>UNI</v>
          </cell>
          <cell r="H774" t="str">
            <v>UC9</v>
          </cell>
          <cell r="I774" t="b">
            <v>0</v>
          </cell>
          <cell r="J774" t="b">
            <v>0</v>
          </cell>
          <cell r="K774" t="b">
            <v>0</v>
          </cell>
          <cell r="L774" t="str">
            <v>CompraVenta</v>
          </cell>
          <cell r="M774" t="str">
            <v>N</v>
          </cell>
          <cell r="N774" t="b">
            <v>0</v>
          </cell>
          <cell r="O774">
            <v>0</v>
          </cell>
          <cell r="P774" t="b">
            <v>0</v>
          </cell>
          <cell r="Q774" t="str">
            <v>INTERNO</v>
          </cell>
          <cell r="R774">
            <v>0</v>
          </cell>
          <cell r="S774" t="str">
            <v/>
          </cell>
          <cell r="T774">
            <v>0</v>
          </cell>
          <cell r="U774" t="str">
            <v/>
          </cell>
          <cell r="V774">
            <v>0</v>
          </cell>
          <cell r="W774" t="str">
            <v/>
          </cell>
          <cell r="X774">
            <v>0</v>
          </cell>
          <cell r="Y774" t="str">
            <v/>
          </cell>
          <cell r="Z774" t="str">
            <v/>
          </cell>
          <cell r="AA774" t="str">
            <v/>
          </cell>
          <cell r="AB774">
            <v>0</v>
          </cell>
          <cell r="AC774" t="str">
            <v/>
          </cell>
          <cell r="AD774" t="str">
            <v/>
          </cell>
          <cell r="AE774" t="str">
            <v/>
          </cell>
          <cell r="AF774" t="str">
            <v/>
          </cell>
          <cell r="AG774">
            <v>0</v>
          </cell>
          <cell r="AH774" t="str">
            <v>N-EST</v>
          </cell>
          <cell r="AI774">
            <v>0</v>
          </cell>
          <cell r="AJ774" t="str">
            <v/>
          </cell>
          <cell r="AK774" t="str">
            <v/>
          </cell>
          <cell r="AM774">
            <v>0</v>
          </cell>
          <cell r="AN774" t="str">
            <v>UNI</v>
          </cell>
          <cell r="AO774" t="str">
            <v>***</v>
          </cell>
          <cell r="AP774" t="str">
            <v>zzzzzz</v>
          </cell>
          <cell r="AQ774" t="b">
            <v>0</v>
          </cell>
          <cell r="AR774" t="b">
            <v>1</v>
          </cell>
          <cell r="AS774">
            <v>0</v>
          </cell>
          <cell r="AT774">
            <v>0</v>
          </cell>
          <cell r="AU774">
            <v>1</v>
          </cell>
          <cell r="AV774">
            <v>0.01</v>
          </cell>
          <cell r="AW774" t="b">
            <v>0</v>
          </cell>
          <cell r="AX774" t="str">
            <v/>
          </cell>
          <cell r="AY774" t="b">
            <v>0</v>
          </cell>
          <cell r="AZ774" t="b">
            <v>0</v>
          </cell>
          <cell r="BA774">
            <v>0</v>
          </cell>
          <cell r="BB774">
            <v>0</v>
          </cell>
          <cell r="BC774">
            <v>0</v>
          </cell>
          <cell r="BD774" t="str">
            <v>LIB</v>
          </cell>
          <cell r="BE774" t="str">
            <v>LIB</v>
          </cell>
          <cell r="BF774">
            <v>1</v>
          </cell>
          <cell r="BG774">
            <v>0</v>
          </cell>
          <cell r="BH774" t="str">
            <v/>
          </cell>
          <cell r="BI774" t="str">
            <v/>
          </cell>
          <cell r="BJ774" t="str">
            <v/>
          </cell>
          <cell r="BK774" t="str">
            <v/>
          </cell>
          <cell r="BL774">
            <v>140</v>
          </cell>
          <cell r="BM774">
            <v>511</v>
          </cell>
          <cell r="BN774">
            <v>190</v>
          </cell>
          <cell r="BO774">
            <v>1978</v>
          </cell>
          <cell r="BP774">
            <v>0</v>
          </cell>
          <cell r="BQ774">
            <v>2819</v>
          </cell>
        </row>
        <row r="775">
          <cell r="A775" t="str">
            <v>DIMS61</v>
          </cell>
          <cell r="B775" t="str">
            <v/>
          </cell>
          <cell r="C775" t="str">
            <v>8480017190864</v>
          </cell>
          <cell r="D775" t="str">
            <v>MSOJA DIA Tipo Casera 24x330GR</v>
          </cell>
          <cell r="E775" t="str">
            <v>COD DIA% 234171</v>
          </cell>
          <cell r="F775" t="str">
            <v>PT</v>
          </cell>
          <cell r="G775" t="str">
            <v>UNI</v>
          </cell>
          <cell r="H775" t="str">
            <v>UC9</v>
          </cell>
          <cell r="I775" t="b">
            <v>1</v>
          </cell>
          <cell r="J775" t="b">
            <v>1</v>
          </cell>
          <cell r="K775" t="b">
            <v>0</v>
          </cell>
          <cell r="L775" t="str">
            <v>CompraVenta</v>
          </cell>
          <cell r="M775" t="str">
            <v>N</v>
          </cell>
          <cell r="N775" t="b">
            <v>0</v>
          </cell>
          <cell r="O775">
            <v>0</v>
          </cell>
          <cell r="P775" t="b">
            <v>0</v>
          </cell>
          <cell r="Q775" t="str">
            <v>INTERNO</v>
          </cell>
          <cell r="R775">
            <v>0</v>
          </cell>
          <cell r="S775" t="str">
            <v/>
          </cell>
          <cell r="T775">
            <v>0</v>
          </cell>
          <cell r="U775" t="str">
            <v/>
          </cell>
          <cell r="V775">
            <v>0</v>
          </cell>
          <cell r="W775" t="str">
            <v/>
          </cell>
          <cell r="X775">
            <v>0</v>
          </cell>
          <cell r="Y775" t="str">
            <v/>
          </cell>
          <cell r="Z775" t="str">
            <v/>
          </cell>
          <cell r="AA775" t="str">
            <v>Termin</v>
          </cell>
          <cell r="AB775">
            <v>0</v>
          </cell>
          <cell r="AC775" t="str">
            <v/>
          </cell>
          <cell r="AD775" t="str">
            <v/>
          </cell>
          <cell r="AE775" t="str">
            <v/>
          </cell>
          <cell r="AF775" t="str">
            <v/>
          </cell>
          <cell r="AG775">
            <v>0</v>
          </cell>
          <cell r="AH775" t="str">
            <v>N-EST</v>
          </cell>
          <cell r="AI775">
            <v>0</v>
          </cell>
          <cell r="AJ775" t="str">
            <v/>
          </cell>
          <cell r="AK775" t="str">
            <v/>
          </cell>
          <cell r="AM775">
            <v>100</v>
          </cell>
          <cell r="AN775" t="str">
            <v>UNI</v>
          </cell>
          <cell r="AO775" t="str">
            <v>***</v>
          </cell>
          <cell r="AP775" t="str">
            <v>zzzzzz</v>
          </cell>
          <cell r="AQ775" t="b">
            <v>0</v>
          </cell>
          <cell r="AR775" t="b">
            <v>1</v>
          </cell>
          <cell r="AS775">
            <v>1</v>
          </cell>
          <cell r="AT775">
            <v>0</v>
          </cell>
          <cell r="AU775">
            <v>1</v>
          </cell>
          <cell r="AV775">
            <v>0.01</v>
          </cell>
          <cell r="AW775" t="b">
            <v>0</v>
          </cell>
          <cell r="AX775" t="str">
            <v/>
          </cell>
          <cell r="AY775" t="b">
            <v>0</v>
          </cell>
          <cell r="AZ775" t="b">
            <v>0</v>
          </cell>
          <cell r="BA775">
            <v>0</v>
          </cell>
          <cell r="BB775">
            <v>365</v>
          </cell>
          <cell r="BC775">
            <v>210</v>
          </cell>
          <cell r="BD775" t="str">
            <v>LIB</v>
          </cell>
          <cell r="BE775" t="str">
            <v>LIB</v>
          </cell>
          <cell r="BF775">
            <v>1</v>
          </cell>
          <cell r="BG775">
            <v>0</v>
          </cell>
          <cell r="BH775" t="str">
            <v/>
          </cell>
          <cell r="BI775" t="str">
            <v/>
          </cell>
          <cell r="BJ775" t="str">
            <v/>
          </cell>
          <cell r="BK775" t="str">
            <v/>
          </cell>
          <cell r="BL775">
            <v>140</v>
          </cell>
          <cell r="BM775">
            <v>511</v>
          </cell>
          <cell r="BN775">
            <v>190</v>
          </cell>
          <cell r="BO775">
            <v>1978</v>
          </cell>
          <cell r="BP775">
            <v>0</v>
          </cell>
          <cell r="BQ775">
            <v>2819</v>
          </cell>
        </row>
        <row r="776">
          <cell r="A776" t="str">
            <v>DIMS62</v>
          </cell>
          <cell r="B776" t="str">
            <v/>
          </cell>
          <cell r="C776" t="str">
            <v>8480017190871</v>
          </cell>
          <cell r="D776" t="str">
            <v>MSOJA C/ ESP TCasera 24 x 330G</v>
          </cell>
          <cell r="E776" t="str">
            <v>COD DIA% 234172</v>
          </cell>
          <cell r="F776" t="str">
            <v>PT</v>
          </cell>
          <cell r="G776" t="str">
            <v>UNI</v>
          </cell>
          <cell r="H776" t="str">
            <v>UC9</v>
          </cell>
          <cell r="I776" t="b">
            <v>1</v>
          </cell>
          <cell r="J776" t="b">
            <v>1</v>
          </cell>
          <cell r="K776" t="b">
            <v>0</v>
          </cell>
          <cell r="L776" t="str">
            <v>CompraVenta</v>
          </cell>
          <cell r="M776" t="str">
            <v>N</v>
          </cell>
          <cell r="N776" t="b">
            <v>0</v>
          </cell>
          <cell r="O776">
            <v>0</v>
          </cell>
          <cell r="P776" t="b">
            <v>0</v>
          </cell>
          <cell r="Q776" t="str">
            <v>INTERNO</v>
          </cell>
          <cell r="R776">
            <v>0</v>
          </cell>
          <cell r="S776" t="str">
            <v/>
          </cell>
          <cell r="T776">
            <v>0</v>
          </cell>
          <cell r="U776" t="str">
            <v/>
          </cell>
          <cell r="V776">
            <v>0</v>
          </cell>
          <cell r="W776" t="str">
            <v/>
          </cell>
          <cell r="X776">
            <v>0</v>
          </cell>
          <cell r="Y776" t="str">
            <v/>
          </cell>
          <cell r="Z776" t="str">
            <v/>
          </cell>
          <cell r="AA776" t="str">
            <v>Termin</v>
          </cell>
          <cell r="AB776">
            <v>0</v>
          </cell>
          <cell r="AC776" t="str">
            <v/>
          </cell>
          <cell r="AD776" t="str">
            <v/>
          </cell>
          <cell r="AE776" t="str">
            <v/>
          </cell>
          <cell r="AF776" t="str">
            <v/>
          </cell>
          <cell r="AG776">
            <v>0</v>
          </cell>
          <cell r="AH776" t="str">
            <v>N-EST</v>
          </cell>
          <cell r="AI776">
            <v>0</v>
          </cell>
          <cell r="AJ776" t="str">
            <v/>
          </cell>
          <cell r="AK776" t="str">
            <v/>
          </cell>
          <cell r="AM776">
            <v>100</v>
          </cell>
          <cell r="AN776" t="str">
            <v>UNI</v>
          </cell>
          <cell r="AO776" t="str">
            <v>***</v>
          </cell>
          <cell r="AP776" t="str">
            <v>zzzzzz</v>
          </cell>
          <cell r="AQ776" t="b">
            <v>0</v>
          </cell>
          <cell r="AR776" t="b">
            <v>1</v>
          </cell>
          <cell r="AS776">
            <v>1</v>
          </cell>
          <cell r="AT776">
            <v>0</v>
          </cell>
          <cell r="AU776">
            <v>1</v>
          </cell>
          <cell r="AV776">
            <v>0.01</v>
          </cell>
          <cell r="AW776" t="b">
            <v>0</v>
          </cell>
          <cell r="AX776" t="str">
            <v/>
          </cell>
          <cell r="AY776" t="b">
            <v>0</v>
          </cell>
          <cell r="AZ776" t="b">
            <v>0</v>
          </cell>
          <cell r="BA776">
            <v>0</v>
          </cell>
          <cell r="BB776">
            <v>365</v>
          </cell>
          <cell r="BC776">
            <v>210</v>
          </cell>
          <cell r="BD776" t="str">
            <v>LIB</v>
          </cell>
          <cell r="BE776" t="str">
            <v>LIB</v>
          </cell>
          <cell r="BF776">
            <v>1</v>
          </cell>
          <cell r="BG776">
            <v>0</v>
          </cell>
          <cell r="BH776" t="str">
            <v/>
          </cell>
          <cell r="BI776" t="str">
            <v/>
          </cell>
          <cell r="BJ776" t="str">
            <v/>
          </cell>
          <cell r="BK776" t="str">
            <v/>
          </cell>
          <cell r="BL776">
            <v>140</v>
          </cell>
          <cell r="BM776">
            <v>511</v>
          </cell>
          <cell r="BN776">
            <v>190</v>
          </cell>
          <cell r="BO776">
            <v>1978</v>
          </cell>
          <cell r="BP776">
            <v>0</v>
          </cell>
          <cell r="BQ776">
            <v>2819</v>
          </cell>
        </row>
        <row r="777">
          <cell r="A777" t="str">
            <v>DISP62</v>
          </cell>
          <cell r="B777" t="str">
            <v>DISP62</v>
          </cell>
          <cell r="C777" t="str">
            <v>8480017094575</v>
          </cell>
          <cell r="D777" t="str">
            <v>DIA MED POLLO ESP &amp; Qx400Gx28</v>
          </cell>
          <cell r="E777" t="str">
            <v>cod Dia% 142651</v>
          </cell>
          <cell r="F777" t="str">
            <v>PT</v>
          </cell>
          <cell r="G777" t="str">
            <v>UNI</v>
          </cell>
          <cell r="H777" t="str">
            <v>UC9</v>
          </cell>
          <cell r="I777" t="b">
            <v>1</v>
          </cell>
          <cell r="J777" t="b">
            <v>1</v>
          </cell>
          <cell r="K777" t="b">
            <v>0</v>
          </cell>
          <cell r="L777" t="str">
            <v>Venta</v>
          </cell>
          <cell r="M777" t="str">
            <v>N</v>
          </cell>
          <cell r="N777" t="b">
            <v>0</v>
          </cell>
          <cell r="O777">
            <v>0</v>
          </cell>
          <cell r="P777" t="b">
            <v>0</v>
          </cell>
          <cell r="Q777" t="str">
            <v>INTERNO</v>
          </cell>
          <cell r="R777">
            <v>0</v>
          </cell>
          <cell r="S777" t="str">
            <v/>
          </cell>
          <cell r="T777">
            <v>0</v>
          </cell>
          <cell r="U777" t="str">
            <v/>
          </cell>
          <cell r="V777">
            <v>0</v>
          </cell>
          <cell r="W777" t="str">
            <v/>
          </cell>
          <cell r="X777">
            <v>0</v>
          </cell>
          <cell r="Y777" t="str">
            <v/>
          </cell>
          <cell r="Z777" t="str">
            <v/>
          </cell>
          <cell r="AA777" t="str">
            <v>Termin</v>
          </cell>
          <cell r="AB777">
            <v>0</v>
          </cell>
          <cell r="AC777" t="str">
            <v/>
          </cell>
          <cell r="AD777" t="str">
            <v/>
          </cell>
          <cell r="AE777" t="str">
            <v/>
          </cell>
          <cell r="AF777" t="str">
            <v/>
          </cell>
          <cell r="AG777">
            <v>0</v>
          </cell>
          <cell r="AH777" t="str">
            <v>N-EST</v>
          </cell>
          <cell r="AI777">
            <v>0</v>
          </cell>
          <cell r="AJ777" t="str">
            <v/>
          </cell>
          <cell r="AK777" t="str">
            <v/>
          </cell>
          <cell r="AM777">
            <v>60</v>
          </cell>
          <cell r="AN777" t="str">
            <v>UNI</v>
          </cell>
          <cell r="AO777" t="str">
            <v>***</v>
          </cell>
          <cell r="AP777" t="str">
            <v>zzzzzz</v>
          </cell>
          <cell r="AQ777" t="b">
            <v>0</v>
          </cell>
          <cell r="AR777" t="b">
            <v>1</v>
          </cell>
          <cell r="AS777">
            <v>1</v>
          </cell>
          <cell r="AT777">
            <v>0</v>
          </cell>
          <cell r="AU777">
            <v>1</v>
          </cell>
          <cell r="AV777">
            <v>0</v>
          </cell>
          <cell r="AW777" t="b">
            <v>0</v>
          </cell>
          <cell r="AX777" t="str">
            <v/>
          </cell>
          <cell r="AY777" t="b">
            <v>0</v>
          </cell>
          <cell r="AZ777" t="b">
            <v>0</v>
          </cell>
          <cell r="BA777">
            <v>0</v>
          </cell>
          <cell r="BB777">
            <v>365</v>
          </cell>
          <cell r="BC777">
            <v>210</v>
          </cell>
          <cell r="BD777" t="str">
            <v>LIB</v>
          </cell>
          <cell r="BE777" t="str">
            <v>LIB</v>
          </cell>
          <cell r="BF777">
            <v>1</v>
          </cell>
          <cell r="BG777">
            <v>0</v>
          </cell>
          <cell r="BH777" t="str">
            <v/>
          </cell>
          <cell r="BI777" t="str">
            <v/>
          </cell>
          <cell r="BJ777" t="str">
            <v/>
          </cell>
          <cell r="BK777" t="str">
            <v/>
          </cell>
          <cell r="BL777">
            <v>140</v>
          </cell>
          <cell r="BM777">
            <v>511</v>
          </cell>
          <cell r="BN777">
            <v>190</v>
          </cell>
          <cell r="BO777">
            <v>1978</v>
          </cell>
          <cell r="BP777">
            <v>0</v>
          </cell>
          <cell r="BQ777">
            <v>2819</v>
          </cell>
        </row>
        <row r="778">
          <cell r="A778" t="str">
            <v>DISP63</v>
          </cell>
          <cell r="B778" t="str">
            <v>DISP63</v>
          </cell>
          <cell r="C778" t="str">
            <v>8480017094568</v>
          </cell>
          <cell r="D778" t="str">
            <v>DIA MED POLLO J&amp;Q x400Gx 28 u</v>
          </cell>
          <cell r="E778" t="str">
            <v xml:space="preserve">cod. Dia% 142650_x000D_
</v>
          </cell>
          <cell r="F778" t="str">
            <v>PT</v>
          </cell>
          <cell r="G778" t="str">
            <v>UNI</v>
          </cell>
          <cell r="H778" t="str">
            <v>UC9</v>
          </cell>
          <cell r="I778" t="b">
            <v>1</v>
          </cell>
          <cell r="J778" t="b">
            <v>1</v>
          </cell>
          <cell r="K778" t="b">
            <v>0</v>
          </cell>
          <cell r="L778" t="str">
            <v>Venta</v>
          </cell>
          <cell r="M778" t="str">
            <v>N</v>
          </cell>
          <cell r="N778" t="b">
            <v>0</v>
          </cell>
          <cell r="O778">
            <v>0</v>
          </cell>
          <cell r="P778" t="b">
            <v>0</v>
          </cell>
          <cell r="Q778" t="str">
            <v>INTERNO</v>
          </cell>
          <cell r="R778">
            <v>0</v>
          </cell>
          <cell r="S778" t="str">
            <v/>
          </cell>
          <cell r="T778">
            <v>0</v>
          </cell>
          <cell r="U778" t="str">
            <v/>
          </cell>
          <cell r="V778">
            <v>0</v>
          </cell>
          <cell r="W778" t="str">
            <v/>
          </cell>
          <cell r="X778">
            <v>0</v>
          </cell>
          <cell r="Y778" t="str">
            <v/>
          </cell>
          <cell r="Z778" t="str">
            <v/>
          </cell>
          <cell r="AA778" t="str">
            <v>Termin</v>
          </cell>
          <cell r="AB778">
            <v>0</v>
          </cell>
          <cell r="AC778" t="str">
            <v/>
          </cell>
          <cell r="AD778" t="str">
            <v/>
          </cell>
          <cell r="AE778" t="str">
            <v/>
          </cell>
          <cell r="AF778" t="str">
            <v/>
          </cell>
          <cell r="AG778">
            <v>0</v>
          </cell>
          <cell r="AH778" t="str">
            <v>N-EST</v>
          </cell>
          <cell r="AI778">
            <v>0</v>
          </cell>
          <cell r="AJ778" t="str">
            <v/>
          </cell>
          <cell r="AK778" t="str">
            <v/>
          </cell>
          <cell r="AM778">
            <v>60</v>
          </cell>
          <cell r="AN778" t="str">
            <v>UNI</v>
          </cell>
          <cell r="AO778" t="str">
            <v>***</v>
          </cell>
          <cell r="AP778" t="str">
            <v>zzzzzz</v>
          </cell>
          <cell r="AQ778" t="b">
            <v>0</v>
          </cell>
          <cell r="AR778" t="b">
            <v>1</v>
          </cell>
          <cell r="AS778">
            <v>1</v>
          </cell>
          <cell r="AT778">
            <v>0</v>
          </cell>
          <cell r="AU778">
            <v>1</v>
          </cell>
          <cell r="AV778">
            <v>0</v>
          </cell>
          <cell r="AW778" t="b">
            <v>0</v>
          </cell>
          <cell r="AX778" t="str">
            <v/>
          </cell>
          <cell r="AY778" t="b">
            <v>0</v>
          </cell>
          <cell r="AZ778" t="b">
            <v>0</v>
          </cell>
          <cell r="BA778">
            <v>0</v>
          </cell>
          <cell r="BB778">
            <v>365</v>
          </cell>
          <cell r="BC778">
            <v>210</v>
          </cell>
          <cell r="BD778" t="str">
            <v>LIB</v>
          </cell>
          <cell r="BE778" t="str">
            <v>LIB</v>
          </cell>
          <cell r="BF778">
            <v>1</v>
          </cell>
          <cell r="BG778">
            <v>0</v>
          </cell>
          <cell r="BH778" t="str">
            <v/>
          </cell>
          <cell r="BI778" t="str">
            <v/>
          </cell>
          <cell r="BJ778" t="str">
            <v/>
          </cell>
          <cell r="BK778" t="str">
            <v/>
          </cell>
          <cell r="BL778">
            <v>140</v>
          </cell>
          <cell r="BM778">
            <v>511</v>
          </cell>
          <cell r="BN778">
            <v>190</v>
          </cell>
          <cell r="BO778">
            <v>1978</v>
          </cell>
          <cell r="BP778">
            <v>0</v>
          </cell>
          <cell r="BQ778">
            <v>2819</v>
          </cell>
        </row>
        <row r="779">
          <cell r="A779" t="str">
            <v>DITO61</v>
          </cell>
          <cell r="B779" t="str">
            <v/>
          </cell>
          <cell r="C779" t="str">
            <v>8480017195296</v>
          </cell>
          <cell r="D779" t="str">
            <v>HAMBUR ESPINACA DIA 21x300G</v>
          </cell>
          <cell r="E779" t="str">
            <v>COD DIA%  238395</v>
          </cell>
          <cell r="F779" t="str">
            <v>PT</v>
          </cell>
          <cell r="G779" t="str">
            <v>UNI</v>
          </cell>
          <cell r="H779" t="str">
            <v>UC9</v>
          </cell>
          <cell r="I779" t="b">
            <v>1</v>
          </cell>
          <cell r="J779" t="b">
            <v>1</v>
          </cell>
          <cell r="K779" t="b">
            <v>0</v>
          </cell>
          <cell r="L779" t="str">
            <v>CompraVenta</v>
          </cell>
          <cell r="M779" t="str">
            <v>N</v>
          </cell>
          <cell r="N779" t="b">
            <v>0</v>
          </cell>
          <cell r="O779">
            <v>0</v>
          </cell>
          <cell r="P779" t="b">
            <v>0</v>
          </cell>
          <cell r="Q779" t="str">
            <v>INTERNO</v>
          </cell>
          <cell r="R779">
            <v>0</v>
          </cell>
          <cell r="S779" t="str">
            <v/>
          </cell>
          <cell r="T779">
            <v>0</v>
          </cell>
          <cell r="U779" t="str">
            <v/>
          </cell>
          <cell r="V779">
            <v>0</v>
          </cell>
          <cell r="W779" t="str">
            <v/>
          </cell>
          <cell r="X779">
            <v>0</v>
          </cell>
          <cell r="Y779" t="str">
            <v/>
          </cell>
          <cell r="Z779" t="str">
            <v/>
          </cell>
          <cell r="AA779" t="str">
            <v>Termin</v>
          </cell>
          <cell r="AB779">
            <v>0</v>
          </cell>
          <cell r="AC779" t="str">
            <v/>
          </cell>
          <cell r="AD779" t="str">
            <v/>
          </cell>
          <cell r="AE779" t="str">
            <v/>
          </cell>
          <cell r="AF779" t="str">
            <v/>
          </cell>
          <cell r="AG779">
            <v>0</v>
          </cell>
          <cell r="AH779" t="str">
            <v>N-EST</v>
          </cell>
          <cell r="AI779">
            <v>0</v>
          </cell>
          <cell r="AJ779" t="str">
            <v/>
          </cell>
          <cell r="AK779" t="str">
            <v/>
          </cell>
          <cell r="AM779">
            <v>0</v>
          </cell>
          <cell r="AN779" t="str">
            <v>UNI</v>
          </cell>
          <cell r="AO779" t="str">
            <v>***</v>
          </cell>
          <cell r="AP779" t="str">
            <v>zzzzzz</v>
          </cell>
          <cell r="AQ779" t="b">
            <v>0</v>
          </cell>
          <cell r="AR779" t="b">
            <v>1</v>
          </cell>
          <cell r="AS779">
            <v>1</v>
          </cell>
          <cell r="AT779">
            <v>0</v>
          </cell>
          <cell r="AU779">
            <v>1</v>
          </cell>
          <cell r="AV779">
            <v>0.01</v>
          </cell>
          <cell r="AW779" t="b">
            <v>0</v>
          </cell>
          <cell r="AX779" t="str">
            <v/>
          </cell>
          <cell r="AY779" t="b">
            <v>0</v>
          </cell>
          <cell r="AZ779" t="b">
            <v>0</v>
          </cell>
          <cell r="BA779">
            <v>0</v>
          </cell>
          <cell r="BB779">
            <v>365</v>
          </cell>
          <cell r="BC779">
            <v>210</v>
          </cell>
          <cell r="BD779" t="str">
            <v>LIB</v>
          </cell>
          <cell r="BE779" t="str">
            <v>LIB</v>
          </cell>
          <cell r="BF779">
            <v>1</v>
          </cell>
          <cell r="BG779">
            <v>0</v>
          </cell>
          <cell r="BH779" t="str">
            <v/>
          </cell>
          <cell r="BI779" t="str">
            <v/>
          </cell>
          <cell r="BJ779" t="str">
            <v/>
          </cell>
          <cell r="BK779" t="str">
            <v/>
          </cell>
          <cell r="BL779">
            <v>140</v>
          </cell>
          <cell r="BM779">
            <v>511</v>
          </cell>
          <cell r="BN779">
            <v>190</v>
          </cell>
          <cell r="BO779">
            <v>1978</v>
          </cell>
          <cell r="BP779">
            <v>0</v>
          </cell>
          <cell r="BQ779">
            <v>2819</v>
          </cell>
        </row>
        <row r="780">
          <cell r="A780" t="str">
            <v>DP 61</v>
          </cell>
          <cell r="B780" t="str">
            <v/>
          </cell>
          <cell r="C780" t="str">
            <v>8480017300966</v>
          </cell>
          <cell r="D780" t="str">
            <v>PZ MOZZA CONG DIA% X 10u</v>
          </cell>
          <cell r="E780" t="str">
            <v>COD DIA% 30096</v>
          </cell>
          <cell r="F780" t="str">
            <v>AR</v>
          </cell>
          <cell r="G780" t="str">
            <v>UNI</v>
          </cell>
          <cell r="H780" t="str">
            <v>UC9</v>
          </cell>
          <cell r="I780" t="b">
            <v>1</v>
          </cell>
          <cell r="J780" t="b">
            <v>0</v>
          </cell>
          <cell r="K780" t="b">
            <v>0</v>
          </cell>
          <cell r="L780" t="str">
            <v>CompraVenta</v>
          </cell>
          <cell r="M780" t="str">
            <v>N</v>
          </cell>
          <cell r="N780" t="b">
            <v>0</v>
          </cell>
          <cell r="O780">
            <v>0</v>
          </cell>
          <cell r="P780" t="b">
            <v>0</v>
          </cell>
          <cell r="Q780" t="str">
            <v>INTERNO</v>
          </cell>
          <cell r="R780">
            <v>0</v>
          </cell>
          <cell r="S780" t="str">
            <v/>
          </cell>
          <cell r="T780">
            <v>0</v>
          </cell>
          <cell r="U780" t="str">
            <v/>
          </cell>
          <cell r="V780">
            <v>0</v>
          </cell>
          <cell r="W780" t="str">
            <v/>
          </cell>
          <cell r="X780">
            <v>0</v>
          </cell>
          <cell r="Y780" t="str">
            <v/>
          </cell>
          <cell r="Z780" t="str">
            <v/>
          </cell>
          <cell r="AA780" t="str">
            <v/>
          </cell>
          <cell r="AB780">
            <v>0</v>
          </cell>
          <cell r="AC780" t="str">
            <v/>
          </cell>
          <cell r="AD780" t="str">
            <v/>
          </cell>
          <cell r="AE780" t="str">
            <v/>
          </cell>
          <cell r="AF780" t="str">
            <v/>
          </cell>
          <cell r="AG780">
            <v>0</v>
          </cell>
          <cell r="AH780" t="str">
            <v>N-EST</v>
          </cell>
          <cell r="AI780">
            <v>0</v>
          </cell>
          <cell r="AJ780" t="str">
            <v/>
          </cell>
          <cell r="AK780" t="str">
            <v/>
          </cell>
          <cell r="AM780">
            <v>0</v>
          </cell>
          <cell r="AN780" t="str">
            <v>UNI</v>
          </cell>
          <cell r="AO780" t="str">
            <v>***</v>
          </cell>
          <cell r="AP780" t="str">
            <v>zzzzzz</v>
          </cell>
          <cell r="AQ780" t="b">
            <v>0</v>
          </cell>
          <cell r="AR780" t="b">
            <v>1</v>
          </cell>
          <cell r="AS780">
            <v>0</v>
          </cell>
          <cell r="AT780">
            <v>0</v>
          </cell>
          <cell r="AU780">
            <v>1</v>
          </cell>
          <cell r="AV780">
            <v>0.01</v>
          </cell>
          <cell r="AW780" t="b">
            <v>0</v>
          </cell>
          <cell r="AX780" t="str">
            <v/>
          </cell>
          <cell r="AY780" t="b">
            <v>0</v>
          </cell>
          <cell r="AZ780" t="b">
            <v>0</v>
          </cell>
          <cell r="BA780">
            <v>0</v>
          </cell>
          <cell r="BB780">
            <v>0</v>
          </cell>
          <cell r="BC780">
            <v>0</v>
          </cell>
          <cell r="BD780" t="str">
            <v>LIB</v>
          </cell>
          <cell r="BE780" t="str">
            <v>LIB</v>
          </cell>
          <cell r="BF780">
            <v>1</v>
          </cell>
          <cell r="BG780">
            <v>0</v>
          </cell>
          <cell r="BH780" t="str">
            <v/>
          </cell>
          <cell r="BI780" t="str">
            <v/>
          </cell>
          <cell r="BJ780" t="str">
            <v/>
          </cell>
          <cell r="BK780" t="str">
            <v/>
          </cell>
          <cell r="BL780">
            <v>140</v>
          </cell>
          <cell r="BM780">
            <v>511</v>
          </cell>
          <cell r="BN780">
            <v>190</v>
          </cell>
          <cell r="BO780">
            <v>1978</v>
          </cell>
          <cell r="BP780">
            <v>0</v>
          </cell>
          <cell r="BQ780">
            <v>2819</v>
          </cell>
        </row>
        <row r="781">
          <cell r="A781" t="str">
            <v>DP 81</v>
          </cell>
          <cell r="B781" t="str">
            <v/>
          </cell>
          <cell r="C781" t="str">
            <v>8480017085030</v>
          </cell>
          <cell r="D781" t="str">
            <v>PZ MOZZA TRIPLE CONG DIA% X 4u</v>
          </cell>
          <cell r="E781" t="str">
            <v>cod. Día% 133966</v>
          </cell>
          <cell r="F781" t="str">
            <v>AR</v>
          </cell>
          <cell r="G781" t="str">
            <v>UNI</v>
          </cell>
          <cell r="H781" t="str">
            <v>UC9</v>
          </cell>
          <cell r="I781" t="b">
            <v>1</v>
          </cell>
          <cell r="J781" t="b">
            <v>0</v>
          </cell>
          <cell r="K781" t="b">
            <v>0</v>
          </cell>
          <cell r="L781" t="str">
            <v>CompraVenta</v>
          </cell>
          <cell r="M781" t="str">
            <v>N</v>
          </cell>
          <cell r="N781" t="b">
            <v>0</v>
          </cell>
          <cell r="O781">
            <v>0</v>
          </cell>
          <cell r="P781" t="b">
            <v>0</v>
          </cell>
          <cell r="Q781" t="str">
            <v>INTERNO</v>
          </cell>
          <cell r="R781">
            <v>0</v>
          </cell>
          <cell r="S781" t="str">
            <v/>
          </cell>
          <cell r="T781">
            <v>0</v>
          </cell>
          <cell r="U781" t="str">
            <v/>
          </cell>
          <cell r="V781">
            <v>0</v>
          </cell>
          <cell r="W781" t="str">
            <v/>
          </cell>
          <cell r="X781">
            <v>0</v>
          </cell>
          <cell r="Y781" t="str">
            <v/>
          </cell>
          <cell r="Z781" t="str">
            <v/>
          </cell>
          <cell r="AA781" t="str">
            <v/>
          </cell>
          <cell r="AB781">
            <v>0</v>
          </cell>
          <cell r="AC781" t="str">
            <v/>
          </cell>
          <cell r="AD781" t="str">
            <v/>
          </cell>
          <cell r="AE781" t="str">
            <v/>
          </cell>
          <cell r="AF781" t="str">
            <v/>
          </cell>
          <cell r="AG781">
            <v>0</v>
          </cell>
          <cell r="AH781" t="str">
            <v>N-EST</v>
          </cell>
          <cell r="AI781">
            <v>0</v>
          </cell>
          <cell r="AJ781" t="str">
            <v/>
          </cell>
          <cell r="AK781" t="str">
            <v/>
          </cell>
          <cell r="AM781">
            <v>0</v>
          </cell>
          <cell r="AN781" t="str">
            <v>UNI</v>
          </cell>
          <cell r="AO781" t="str">
            <v>***</v>
          </cell>
          <cell r="AP781" t="str">
            <v>zzzzzz</v>
          </cell>
          <cell r="AQ781" t="b">
            <v>0</v>
          </cell>
          <cell r="AR781" t="b">
            <v>1</v>
          </cell>
          <cell r="AS781">
            <v>0</v>
          </cell>
          <cell r="AT781">
            <v>0</v>
          </cell>
          <cell r="AU781">
            <v>1</v>
          </cell>
          <cell r="AV781">
            <v>0.01</v>
          </cell>
          <cell r="AW781" t="b">
            <v>0</v>
          </cell>
          <cell r="AX781" t="str">
            <v/>
          </cell>
          <cell r="AY781" t="b">
            <v>0</v>
          </cell>
          <cell r="AZ781" t="b">
            <v>0</v>
          </cell>
          <cell r="BA781">
            <v>0</v>
          </cell>
          <cell r="BB781">
            <v>0</v>
          </cell>
          <cell r="BC781">
            <v>0</v>
          </cell>
          <cell r="BD781" t="str">
            <v>LIB</v>
          </cell>
          <cell r="BE781" t="str">
            <v>LIB</v>
          </cell>
          <cell r="BF781">
            <v>1</v>
          </cell>
          <cell r="BG781">
            <v>0</v>
          </cell>
          <cell r="BH781" t="str">
            <v/>
          </cell>
          <cell r="BI781" t="str">
            <v/>
          </cell>
          <cell r="BJ781" t="str">
            <v/>
          </cell>
          <cell r="BK781" t="str">
            <v/>
          </cell>
          <cell r="BL781">
            <v>140</v>
          </cell>
          <cell r="BM781">
            <v>511</v>
          </cell>
          <cell r="BN781">
            <v>190</v>
          </cell>
          <cell r="BO781">
            <v>1978</v>
          </cell>
          <cell r="BP781">
            <v>0</v>
          </cell>
          <cell r="BQ781">
            <v>2819</v>
          </cell>
        </row>
        <row r="782">
          <cell r="A782" t="str">
            <v>DP62</v>
          </cell>
          <cell r="B782" t="str">
            <v/>
          </cell>
          <cell r="C782" t="str">
            <v/>
          </cell>
          <cell r="D782" t="str">
            <v>PZ MOZZA CONG DIA% X 12unid</v>
          </cell>
          <cell r="E782" t="str">
            <v>COD DIA% 30096</v>
          </cell>
          <cell r="F782" t="str">
            <v>PT</v>
          </cell>
          <cell r="G782" t="str">
            <v>UNI</v>
          </cell>
          <cell r="H782" t="str">
            <v>UC9</v>
          </cell>
          <cell r="I782" t="b">
            <v>1</v>
          </cell>
          <cell r="J782" t="b">
            <v>1</v>
          </cell>
          <cell r="K782" t="b">
            <v>0</v>
          </cell>
          <cell r="L782" t="str">
            <v>Venta</v>
          </cell>
          <cell r="M782" t="str">
            <v>N</v>
          </cell>
          <cell r="N782" t="b">
            <v>0</v>
          </cell>
          <cell r="O782">
            <v>0</v>
          </cell>
          <cell r="P782" t="b">
            <v>0</v>
          </cell>
          <cell r="Q782" t="str">
            <v>INTERNO</v>
          </cell>
          <cell r="R782">
            <v>0</v>
          </cell>
          <cell r="S782" t="str">
            <v/>
          </cell>
          <cell r="T782">
            <v>0</v>
          </cell>
          <cell r="U782" t="str">
            <v/>
          </cell>
          <cell r="V782">
            <v>0</v>
          </cell>
          <cell r="W782" t="str">
            <v/>
          </cell>
          <cell r="X782">
            <v>0</v>
          </cell>
          <cell r="Y782" t="str">
            <v/>
          </cell>
          <cell r="Z782" t="str">
            <v/>
          </cell>
          <cell r="AA782" t="str">
            <v>Termin</v>
          </cell>
          <cell r="AB782">
            <v>0</v>
          </cell>
          <cell r="AC782" t="str">
            <v/>
          </cell>
          <cell r="AD782" t="str">
            <v/>
          </cell>
          <cell r="AE782" t="str">
            <v/>
          </cell>
          <cell r="AF782" t="str">
            <v/>
          </cell>
          <cell r="AG782">
            <v>0</v>
          </cell>
          <cell r="AH782" t="str">
            <v>N-EST</v>
          </cell>
          <cell r="AI782">
            <v>0</v>
          </cell>
          <cell r="AJ782" t="str">
            <v/>
          </cell>
          <cell r="AK782" t="str">
            <v/>
          </cell>
          <cell r="AM782">
            <v>60</v>
          </cell>
          <cell r="AN782" t="str">
            <v>UNI</v>
          </cell>
          <cell r="AO782" t="str">
            <v>***</v>
          </cell>
          <cell r="AP782" t="str">
            <v>zzzzzz</v>
          </cell>
          <cell r="AQ782" t="b">
            <v>0</v>
          </cell>
          <cell r="AR782" t="b">
            <v>1</v>
          </cell>
          <cell r="AS782">
            <v>1</v>
          </cell>
          <cell r="AT782">
            <v>0</v>
          </cell>
          <cell r="AU782">
            <v>1</v>
          </cell>
          <cell r="AV782">
            <v>0</v>
          </cell>
          <cell r="AW782" t="b">
            <v>0</v>
          </cell>
          <cell r="AX782" t="str">
            <v/>
          </cell>
          <cell r="AY782" t="b">
            <v>0</v>
          </cell>
          <cell r="AZ782" t="b">
            <v>0</v>
          </cell>
          <cell r="BA782">
            <v>0</v>
          </cell>
          <cell r="BB782">
            <v>540</v>
          </cell>
          <cell r="BC782">
            <v>365</v>
          </cell>
          <cell r="BD782" t="str">
            <v>LIB</v>
          </cell>
          <cell r="BE782" t="str">
            <v>LIB</v>
          </cell>
          <cell r="BF782">
            <v>1</v>
          </cell>
          <cell r="BG782">
            <v>0</v>
          </cell>
          <cell r="BH782" t="str">
            <v/>
          </cell>
          <cell r="BI782" t="str">
            <v/>
          </cell>
          <cell r="BJ782" t="str">
            <v/>
          </cell>
          <cell r="BK782" t="str">
            <v/>
          </cell>
          <cell r="BL782">
            <v>140</v>
          </cell>
          <cell r="BM782">
            <v>511</v>
          </cell>
          <cell r="BN782">
            <v>190</v>
          </cell>
          <cell r="BO782">
            <v>1978</v>
          </cell>
          <cell r="BP782">
            <v>0</v>
          </cell>
          <cell r="BQ782">
            <v>2819</v>
          </cell>
        </row>
        <row r="783">
          <cell r="A783" t="str">
            <v>DS 51</v>
          </cell>
          <cell r="B783" t="str">
            <v>DS 51</v>
          </cell>
          <cell r="C783" t="str">
            <v>8480017084835</v>
          </cell>
          <cell r="D783" t="str">
            <v>MSOJA CLASICAS - DIA X  600GRS</v>
          </cell>
          <cell r="E783" t="str">
            <v>cod. Día% 133919</v>
          </cell>
          <cell r="F783" t="str">
            <v>AR</v>
          </cell>
          <cell r="G783" t="str">
            <v>UNI</v>
          </cell>
          <cell r="H783" t="str">
            <v>UC9</v>
          </cell>
          <cell r="I783" t="b">
            <v>1</v>
          </cell>
          <cell r="J783" t="b">
            <v>0</v>
          </cell>
          <cell r="K783" t="b">
            <v>0</v>
          </cell>
          <cell r="L783" t="str">
            <v>CompraVenta</v>
          </cell>
          <cell r="M783" t="str">
            <v>N</v>
          </cell>
          <cell r="N783" t="b">
            <v>0</v>
          </cell>
          <cell r="O783">
            <v>0</v>
          </cell>
          <cell r="P783" t="b">
            <v>0</v>
          </cell>
          <cell r="Q783" t="str">
            <v>INTERNO</v>
          </cell>
          <cell r="R783">
            <v>0</v>
          </cell>
          <cell r="S783" t="str">
            <v/>
          </cell>
          <cell r="T783">
            <v>0</v>
          </cell>
          <cell r="U783" t="str">
            <v/>
          </cell>
          <cell r="V783">
            <v>0</v>
          </cell>
          <cell r="W783" t="str">
            <v/>
          </cell>
          <cell r="X783">
            <v>0</v>
          </cell>
          <cell r="Y783" t="str">
            <v/>
          </cell>
          <cell r="Z783" t="str">
            <v/>
          </cell>
          <cell r="AA783" t="str">
            <v/>
          </cell>
          <cell r="AB783">
            <v>0</v>
          </cell>
          <cell r="AC783" t="str">
            <v/>
          </cell>
          <cell r="AD783" t="str">
            <v/>
          </cell>
          <cell r="AE783" t="str">
            <v/>
          </cell>
          <cell r="AF783" t="str">
            <v/>
          </cell>
          <cell r="AG783">
            <v>0</v>
          </cell>
          <cell r="AH783" t="str">
            <v>N-EST</v>
          </cell>
          <cell r="AI783">
            <v>0</v>
          </cell>
          <cell r="AJ783" t="str">
            <v/>
          </cell>
          <cell r="AK783" t="str">
            <v/>
          </cell>
          <cell r="AM783">
            <v>0</v>
          </cell>
          <cell r="AN783" t="str">
            <v>UNI</v>
          </cell>
          <cell r="AO783" t="str">
            <v>***</v>
          </cell>
          <cell r="AP783" t="str">
            <v>zzzzzz</v>
          </cell>
          <cell r="AQ783" t="b">
            <v>0</v>
          </cell>
          <cell r="AR783" t="b">
            <v>1</v>
          </cell>
          <cell r="AS783">
            <v>0</v>
          </cell>
          <cell r="AT783">
            <v>0</v>
          </cell>
          <cell r="AU783">
            <v>1</v>
          </cell>
          <cell r="AV783">
            <v>0.01</v>
          </cell>
          <cell r="AW783" t="b">
            <v>0</v>
          </cell>
          <cell r="AX783" t="str">
            <v/>
          </cell>
          <cell r="AY783" t="b">
            <v>0</v>
          </cell>
          <cell r="AZ783" t="b">
            <v>0</v>
          </cell>
          <cell r="BA783">
            <v>0</v>
          </cell>
          <cell r="BB783">
            <v>0</v>
          </cell>
          <cell r="BC783">
            <v>0</v>
          </cell>
          <cell r="BD783" t="str">
            <v>LIB</v>
          </cell>
          <cell r="BE783" t="str">
            <v>LIB</v>
          </cell>
          <cell r="BF783">
            <v>1</v>
          </cell>
          <cell r="BG783">
            <v>0</v>
          </cell>
          <cell r="BH783" t="str">
            <v/>
          </cell>
          <cell r="BI783" t="str">
            <v/>
          </cell>
          <cell r="BJ783" t="str">
            <v/>
          </cell>
          <cell r="BK783" t="str">
            <v/>
          </cell>
          <cell r="BL783">
            <v>140</v>
          </cell>
          <cell r="BM783">
            <v>511</v>
          </cell>
          <cell r="BN783">
            <v>190</v>
          </cell>
          <cell r="BO783">
            <v>1978</v>
          </cell>
          <cell r="BP783">
            <v>0</v>
          </cell>
          <cell r="BQ783">
            <v>2819</v>
          </cell>
        </row>
        <row r="784">
          <cell r="A784" t="str">
            <v>DS 61</v>
          </cell>
          <cell r="B784" t="str">
            <v/>
          </cell>
          <cell r="C784" t="str">
            <v>8480017300959</v>
          </cell>
          <cell r="D784" t="str">
            <v>MSOJA CLASICAS - DIA X 24</v>
          </cell>
          <cell r="E784" t="str">
            <v>cod. Día% 030095</v>
          </cell>
          <cell r="F784" t="str">
            <v>PT</v>
          </cell>
          <cell r="G784" t="str">
            <v>UNI</v>
          </cell>
          <cell r="H784" t="str">
            <v>UC9</v>
          </cell>
          <cell r="I784" t="b">
            <v>1</v>
          </cell>
          <cell r="J784" t="b">
            <v>1</v>
          </cell>
          <cell r="K784" t="b">
            <v>0</v>
          </cell>
          <cell r="L784" t="str">
            <v>Venta</v>
          </cell>
          <cell r="M784" t="str">
            <v>N</v>
          </cell>
          <cell r="N784" t="b">
            <v>0</v>
          </cell>
          <cell r="O784">
            <v>0</v>
          </cell>
          <cell r="P784" t="b">
            <v>0</v>
          </cell>
          <cell r="Q784" t="str">
            <v>INTERNO</v>
          </cell>
          <cell r="R784">
            <v>0</v>
          </cell>
          <cell r="S784" t="str">
            <v/>
          </cell>
          <cell r="T784">
            <v>0</v>
          </cell>
          <cell r="U784" t="str">
            <v/>
          </cell>
          <cell r="V784">
            <v>0</v>
          </cell>
          <cell r="W784" t="str">
            <v/>
          </cell>
          <cell r="X784">
            <v>0</v>
          </cell>
          <cell r="Y784" t="str">
            <v/>
          </cell>
          <cell r="Z784" t="str">
            <v/>
          </cell>
          <cell r="AA784" t="str">
            <v>Termin</v>
          </cell>
          <cell r="AB784">
            <v>0</v>
          </cell>
          <cell r="AC784" t="str">
            <v/>
          </cell>
          <cell r="AD784" t="str">
            <v/>
          </cell>
          <cell r="AE784" t="str">
            <v/>
          </cell>
          <cell r="AF784" t="str">
            <v/>
          </cell>
          <cell r="AG784">
            <v>0</v>
          </cell>
          <cell r="AH784" t="str">
            <v>N-EST</v>
          </cell>
          <cell r="AI784">
            <v>0</v>
          </cell>
          <cell r="AJ784" t="str">
            <v/>
          </cell>
          <cell r="AK784" t="str">
            <v/>
          </cell>
          <cell r="AM784">
            <v>100</v>
          </cell>
          <cell r="AN784" t="str">
            <v>UNI</v>
          </cell>
          <cell r="AO784" t="str">
            <v>***</v>
          </cell>
          <cell r="AP784" t="str">
            <v>zzzzzz</v>
          </cell>
          <cell r="AQ784" t="b">
            <v>0</v>
          </cell>
          <cell r="AR784" t="b">
            <v>1</v>
          </cell>
          <cell r="AS784">
            <v>1</v>
          </cell>
          <cell r="AT784">
            <v>0</v>
          </cell>
          <cell r="AU784">
            <v>1</v>
          </cell>
          <cell r="AV784">
            <v>0</v>
          </cell>
          <cell r="AW784" t="b">
            <v>0</v>
          </cell>
          <cell r="AX784" t="str">
            <v/>
          </cell>
          <cell r="AY784" t="b">
            <v>0</v>
          </cell>
          <cell r="AZ784" t="b">
            <v>0</v>
          </cell>
          <cell r="BA784">
            <v>0</v>
          </cell>
          <cell r="BB784">
            <v>540</v>
          </cell>
          <cell r="BC784">
            <v>365</v>
          </cell>
          <cell r="BD784" t="str">
            <v>LIB</v>
          </cell>
          <cell r="BE784" t="str">
            <v>LIB</v>
          </cell>
          <cell r="BF784">
            <v>1</v>
          </cell>
          <cell r="BG784">
            <v>0</v>
          </cell>
          <cell r="BH784" t="str">
            <v/>
          </cell>
          <cell r="BI784" t="str">
            <v/>
          </cell>
          <cell r="BJ784" t="str">
            <v/>
          </cell>
          <cell r="BK784" t="str">
            <v/>
          </cell>
          <cell r="BL784">
            <v>140</v>
          </cell>
          <cell r="BM784">
            <v>511</v>
          </cell>
          <cell r="BN784">
            <v>190</v>
          </cell>
          <cell r="BO784">
            <v>1978</v>
          </cell>
          <cell r="BP784">
            <v>0</v>
          </cell>
          <cell r="BQ784">
            <v>2819</v>
          </cell>
        </row>
        <row r="785">
          <cell r="A785" t="str">
            <v>DS 62</v>
          </cell>
          <cell r="B785" t="str">
            <v/>
          </cell>
          <cell r="C785" t="str">
            <v>8480017561695</v>
          </cell>
          <cell r="D785" t="str">
            <v>MSOJA S. OREGANO - DIA X 24</v>
          </cell>
          <cell r="E785" t="str">
            <v>cod. Día% 056169</v>
          </cell>
          <cell r="F785" t="str">
            <v>AR</v>
          </cell>
          <cell r="G785" t="str">
            <v>UNI</v>
          </cell>
          <cell r="H785" t="str">
            <v>UC9</v>
          </cell>
          <cell r="I785" t="b">
            <v>1</v>
          </cell>
          <cell r="J785" t="b">
            <v>0</v>
          </cell>
          <cell r="K785" t="b">
            <v>0</v>
          </cell>
          <cell r="L785" t="str">
            <v>CompraVenta</v>
          </cell>
          <cell r="M785" t="str">
            <v>N</v>
          </cell>
          <cell r="N785" t="b">
            <v>0</v>
          </cell>
          <cell r="O785">
            <v>0</v>
          </cell>
          <cell r="P785" t="b">
            <v>0</v>
          </cell>
          <cell r="Q785" t="str">
            <v>INTERNO</v>
          </cell>
          <cell r="R785">
            <v>0</v>
          </cell>
          <cell r="S785" t="str">
            <v/>
          </cell>
          <cell r="T785">
            <v>0</v>
          </cell>
          <cell r="U785" t="str">
            <v/>
          </cell>
          <cell r="V785">
            <v>0</v>
          </cell>
          <cell r="W785" t="str">
            <v/>
          </cell>
          <cell r="X785">
            <v>0</v>
          </cell>
          <cell r="Y785" t="str">
            <v/>
          </cell>
          <cell r="Z785" t="str">
            <v/>
          </cell>
          <cell r="AA785" t="str">
            <v/>
          </cell>
          <cell r="AB785">
            <v>0</v>
          </cell>
          <cell r="AC785" t="str">
            <v/>
          </cell>
          <cell r="AD785" t="str">
            <v/>
          </cell>
          <cell r="AE785" t="str">
            <v/>
          </cell>
          <cell r="AF785" t="str">
            <v/>
          </cell>
          <cell r="AG785">
            <v>0</v>
          </cell>
          <cell r="AH785" t="str">
            <v>N-EST</v>
          </cell>
          <cell r="AI785">
            <v>0</v>
          </cell>
          <cell r="AJ785" t="str">
            <v/>
          </cell>
          <cell r="AK785" t="str">
            <v/>
          </cell>
          <cell r="AM785">
            <v>0</v>
          </cell>
          <cell r="AN785" t="str">
            <v>UNI</v>
          </cell>
          <cell r="AO785" t="str">
            <v>***</v>
          </cell>
          <cell r="AP785" t="str">
            <v>zzzzzz</v>
          </cell>
          <cell r="AQ785" t="b">
            <v>0</v>
          </cell>
          <cell r="AR785" t="b">
            <v>1</v>
          </cell>
          <cell r="AS785">
            <v>0</v>
          </cell>
          <cell r="AT785">
            <v>0</v>
          </cell>
          <cell r="AU785">
            <v>1</v>
          </cell>
          <cell r="AV785">
            <v>0.01</v>
          </cell>
          <cell r="AW785" t="b">
            <v>0</v>
          </cell>
          <cell r="AX785" t="str">
            <v/>
          </cell>
          <cell r="AY785" t="b">
            <v>0</v>
          </cell>
          <cell r="AZ785" t="b">
            <v>0</v>
          </cell>
          <cell r="BA785">
            <v>0</v>
          </cell>
          <cell r="BB785">
            <v>0</v>
          </cell>
          <cell r="BC785">
            <v>0</v>
          </cell>
          <cell r="BD785" t="str">
            <v>LIB</v>
          </cell>
          <cell r="BE785" t="str">
            <v>LIB</v>
          </cell>
          <cell r="BF785">
            <v>1</v>
          </cell>
          <cell r="BG785">
            <v>0</v>
          </cell>
          <cell r="BH785" t="str">
            <v/>
          </cell>
          <cell r="BI785" t="str">
            <v/>
          </cell>
          <cell r="BJ785" t="str">
            <v/>
          </cell>
          <cell r="BK785" t="str">
            <v/>
          </cell>
          <cell r="BL785">
            <v>140</v>
          </cell>
          <cell r="BM785">
            <v>511</v>
          </cell>
          <cell r="BN785">
            <v>190</v>
          </cell>
          <cell r="BO785">
            <v>1978</v>
          </cell>
          <cell r="BP785">
            <v>0</v>
          </cell>
          <cell r="BQ785">
            <v>2819</v>
          </cell>
        </row>
        <row r="786">
          <cell r="A786" t="str">
            <v>DS 63</v>
          </cell>
          <cell r="B786" t="str">
            <v/>
          </cell>
          <cell r="C786" t="str">
            <v>8480017422040</v>
          </cell>
          <cell r="D786" t="str">
            <v>MSOJA S. QUESO - DIA X 24</v>
          </cell>
          <cell r="E786" t="str">
            <v>cod. Día% 042204</v>
          </cell>
          <cell r="F786" t="str">
            <v>PT</v>
          </cell>
          <cell r="G786" t="str">
            <v>UNI</v>
          </cell>
          <cell r="H786" t="str">
            <v>UC9</v>
          </cell>
          <cell r="I786" t="b">
            <v>1</v>
          </cell>
          <cell r="J786" t="b">
            <v>1</v>
          </cell>
          <cell r="K786" t="b">
            <v>0</v>
          </cell>
          <cell r="L786" t="str">
            <v>Venta</v>
          </cell>
          <cell r="M786" t="str">
            <v>N</v>
          </cell>
          <cell r="N786" t="b">
            <v>0</v>
          </cell>
          <cell r="O786">
            <v>0</v>
          </cell>
          <cell r="P786" t="b">
            <v>0</v>
          </cell>
          <cell r="Q786" t="str">
            <v>INTERNO</v>
          </cell>
          <cell r="R786">
            <v>0</v>
          </cell>
          <cell r="S786" t="str">
            <v/>
          </cell>
          <cell r="T786">
            <v>0</v>
          </cell>
          <cell r="U786" t="str">
            <v/>
          </cell>
          <cell r="V786">
            <v>0</v>
          </cell>
          <cell r="W786" t="str">
            <v/>
          </cell>
          <cell r="X786">
            <v>0</v>
          </cell>
          <cell r="Y786" t="str">
            <v/>
          </cell>
          <cell r="Z786" t="str">
            <v/>
          </cell>
          <cell r="AA786" t="str">
            <v>Termin</v>
          </cell>
          <cell r="AB786">
            <v>0</v>
          </cell>
          <cell r="AC786" t="str">
            <v/>
          </cell>
          <cell r="AD786" t="str">
            <v/>
          </cell>
          <cell r="AE786" t="str">
            <v/>
          </cell>
          <cell r="AF786" t="str">
            <v/>
          </cell>
          <cell r="AG786">
            <v>0</v>
          </cell>
          <cell r="AH786" t="str">
            <v>N-EST</v>
          </cell>
          <cell r="AI786">
            <v>0</v>
          </cell>
          <cell r="AJ786" t="str">
            <v/>
          </cell>
          <cell r="AK786" t="str">
            <v/>
          </cell>
          <cell r="AM786">
            <v>100</v>
          </cell>
          <cell r="AN786" t="str">
            <v>UNI</v>
          </cell>
          <cell r="AO786" t="str">
            <v>***</v>
          </cell>
          <cell r="AP786" t="str">
            <v>zzzzzz</v>
          </cell>
          <cell r="AQ786" t="b">
            <v>0</v>
          </cell>
          <cell r="AR786" t="b">
            <v>1</v>
          </cell>
          <cell r="AS786">
            <v>1</v>
          </cell>
          <cell r="AT786">
            <v>0</v>
          </cell>
          <cell r="AU786">
            <v>1</v>
          </cell>
          <cell r="AV786">
            <v>0</v>
          </cell>
          <cell r="AW786" t="b">
            <v>0</v>
          </cell>
          <cell r="AX786" t="str">
            <v/>
          </cell>
          <cell r="AY786" t="b">
            <v>0</v>
          </cell>
          <cell r="AZ786" t="b">
            <v>0</v>
          </cell>
          <cell r="BA786">
            <v>0</v>
          </cell>
          <cell r="BB786">
            <v>540</v>
          </cell>
          <cell r="BC786">
            <v>365</v>
          </cell>
          <cell r="BD786" t="str">
            <v>LIB</v>
          </cell>
          <cell r="BE786" t="str">
            <v>LIB</v>
          </cell>
          <cell r="BF786">
            <v>1</v>
          </cell>
          <cell r="BG786">
            <v>0</v>
          </cell>
          <cell r="BH786" t="str">
            <v/>
          </cell>
          <cell r="BI786" t="str">
            <v/>
          </cell>
          <cell r="BJ786" t="str">
            <v/>
          </cell>
          <cell r="BK786" t="str">
            <v/>
          </cell>
          <cell r="BL786">
            <v>140</v>
          </cell>
          <cell r="BM786">
            <v>511</v>
          </cell>
          <cell r="BN786">
            <v>190</v>
          </cell>
          <cell r="BO786">
            <v>1978</v>
          </cell>
          <cell r="BP786">
            <v>0</v>
          </cell>
          <cell r="BQ786">
            <v>2819</v>
          </cell>
        </row>
        <row r="787">
          <cell r="A787" t="str">
            <v>DS 64</v>
          </cell>
          <cell r="B787" t="str">
            <v/>
          </cell>
          <cell r="C787" t="str">
            <v>8480017561688</v>
          </cell>
          <cell r="D787" t="str">
            <v>MSOJA S. JAMON - DIA X 24</v>
          </cell>
          <cell r="E787" t="str">
            <v>cod. Día% 056168</v>
          </cell>
          <cell r="F787" t="str">
            <v>PT</v>
          </cell>
          <cell r="G787" t="str">
            <v>UNI</v>
          </cell>
          <cell r="H787" t="str">
            <v>UC9</v>
          </cell>
          <cell r="I787" t="b">
            <v>1</v>
          </cell>
          <cell r="J787" t="b">
            <v>1</v>
          </cell>
          <cell r="K787" t="b">
            <v>0</v>
          </cell>
          <cell r="L787" t="str">
            <v>Venta</v>
          </cell>
          <cell r="M787" t="str">
            <v>N</v>
          </cell>
          <cell r="N787" t="b">
            <v>0</v>
          </cell>
          <cell r="O787">
            <v>0</v>
          </cell>
          <cell r="P787" t="b">
            <v>0</v>
          </cell>
          <cell r="Q787" t="str">
            <v>INTERNO</v>
          </cell>
          <cell r="R787">
            <v>0</v>
          </cell>
          <cell r="S787" t="str">
            <v/>
          </cell>
          <cell r="T787">
            <v>0</v>
          </cell>
          <cell r="U787" t="str">
            <v/>
          </cell>
          <cell r="V787">
            <v>0</v>
          </cell>
          <cell r="W787" t="str">
            <v/>
          </cell>
          <cell r="X787">
            <v>0</v>
          </cell>
          <cell r="Y787" t="str">
            <v/>
          </cell>
          <cell r="Z787" t="str">
            <v/>
          </cell>
          <cell r="AA787" t="str">
            <v>Termin</v>
          </cell>
          <cell r="AB787">
            <v>0</v>
          </cell>
          <cell r="AC787" t="str">
            <v/>
          </cell>
          <cell r="AD787" t="str">
            <v/>
          </cell>
          <cell r="AE787" t="str">
            <v/>
          </cell>
          <cell r="AF787" t="str">
            <v/>
          </cell>
          <cell r="AG787">
            <v>0</v>
          </cell>
          <cell r="AH787" t="str">
            <v>N-EST</v>
          </cell>
          <cell r="AI787">
            <v>0</v>
          </cell>
          <cell r="AJ787" t="str">
            <v/>
          </cell>
          <cell r="AK787" t="str">
            <v/>
          </cell>
          <cell r="AM787">
            <v>0</v>
          </cell>
          <cell r="AN787" t="str">
            <v>UNI</v>
          </cell>
          <cell r="AO787" t="str">
            <v>***</v>
          </cell>
          <cell r="AP787" t="str">
            <v>zzzzzz</v>
          </cell>
          <cell r="AQ787" t="b">
            <v>0</v>
          </cell>
          <cell r="AR787" t="b">
            <v>1</v>
          </cell>
          <cell r="AS787">
            <v>1</v>
          </cell>
          <cell r="AT787">
            <v>0</v>
          </cell>
          <cell r="AU787">
            <v>1</v>
          </cell>
          <cell r="AV787">
            <v>0</v>
          </cell>
          <cell r="AW787" t="b">
            <v>0</v>
          </cell>
          <cell r="AX787" t="str">
            <v/>
          </cell>
          <cell r="AY787" t="b">
            <v>0</v>
          </cell>
          <cell r="AZ787" t="b">
            <v>0</v>
          </cell>
          <cell r="BA787">
            <v>0</v>
          </cell>
          <cell r="BB787">
            <v>540</v>
          </cell>
          <cell r="BC787">
            <v>365</v>
          </cell>
          <cell r="BD787" t="str">
            <v>LIB</v>
          </cell>
          <cell r="BE787" t="str">
            <v>LIB</v>
          </cell>
          <cell r="BF787">
            <v>1</v>
          </cell>
          <cell r="BG787">
            <v>0</v>
          </cell>
          <cell r="BH787" t="str">
            <v/>
          </cell>
          <cell r="BI787" t="str">
            <v/>
          </cell>
          <cell r="BJ787" t="str">
            <v/>
          </cell>
          <cell r="BK787" t="str">
            <v/>
          </cell>
          <cell r="BL787">
            <v>140</v>
          </cell>
          <cell r="BM787">
            <v>511</v>
          </cell>
          <cell r="BN787">
            <v>190</v>
          </cell>
          <cell r="BO787">
            <v>1978</v>
          </cell>
          <cell r="BP787">
            <v>0</v>
          </cell>
          <cell r="BQ787">
            <v>2819</v>
          </cell>
        </row>
        <row r="788">
          <cell r="A788" t="str">
            <v>DS 71</v>
          </cell>
          <cell r="B788" t="str">
            <v/>
          </cell>
          <cell r="C788" t="str">
            <v>8480017620392</v>
          </cell>
          <cell r="D788" t="str">
            <v>MSOJA R TOM &amp; QUESO - DIA X 27</v>
          </cell>
          <cell r="E788" t="str">
            <v>cod. Día% 062039</v>
          </cell>
          <cell r="F788" t="str">
            <v>PT</v>
          </cell>
          <cell r="G788" t="str">
            <v>UNI</v>
          </cell>
          <cell r="H788" t="str">
            <v>UC9</v>
          </cell>
          <cell r="I788" t="b">
            <v>1</v>
          </cell>
          <cell r="J788" t="b">
            <v>1</v>
          </cell>
          <cell r="K788" t="b">
            <v>0</v>
          </cell>
          <cell r="L788" t="str">
            <v>CompraVenta</v>
          </cell>
          <cell r="M788" t="str">
            <v>N</v>
          </cell>
          <cell r="N788" t="b">
            <v>0</v>
          </cell>
          <cell r="O788">
            <v>0</v>
          </cell>
          <cell r="P788" t="b">
            <v>0</v>
          </cell>
          <cell r="Q788" t="str">
            <v>INTERNO</v>
          </cell>
          <cell r="R788">
            <v>0</v>
          </cell>
          <cell r="S788" t="str">
            <v/>
          </cell>
          <cell r="T788">
            <v>0</v>
          </cell>
          <cell r="U788" t="str">
            <v/>
          </cell>
          <cell r="V788">
            <v>0</v>
          </cell>
          <cell r="W788" t="str">
            <v/>
          </cell>
          <cell r="X788">
            <v>0</v>
          </cell>
          <cell r="Y788" t="str">
            <v/>
          </cell>
          <cell r="Z788" t="str">
            <v/>
          </cell>
          <cell r="AA788" t="str">
            <v>Termin</v>
          </cell>
          <cell r="AB788">
            <v>0</v>
          </cell>
          <cell r="AC788" t="str">
            <v/>
          </cell>
          <cell r="AD788" t="str">
            <v/>
          </cell>
          <cell r="AE788" t="str">
            <v/>
          </cell>
          <cell r="AF788" t="str">
            <v/>
          </cell>
          <cell r="AG788">
            <v>0</v>
          </cell>
          <cell r="AH788" t="str">
            <v>N-EST</v>
          </cell>
          <cell r="AI788">
            <v>0</v>
          </cell>
          <cell r="AJ788" t="str">
            <v/>
          </cell>
          <cell r="AK788" t="str">
            <v/>
          </cell>
          <cell r="AM788">
            <v>60</v>
          </cell>
          <cell r="AN788" t="str">
            <v>UNI</v>
          </cell>
          <cell r="AO788" t="str">
            <v>***</v>
          </cell>
          <cell r="AP788" t="str">
            <v>zzzzzz</v>
          </cell>
          <cell r="AQ788" t="b">
            <v>0</v>
          </cell>
          <cell r="AR788" t="b">
            <v>1</v>
          </cell>
          <cell r="AS788">
            <v>1</v>
          </cell>
          <cell r="AT788">
            <v>0</v>
          </cell>
          <cell r="AU788">
            <v>1</v>
          </cell>
          <cell r="AV788">
            <v>0</v>
          </cell>
          <cell r="AW788" t="b">
            <v>0</v>
          </cell>
          <cell r="AX788" t="str">
            <v/>
          </cell>
          <cell r="AY788" t="b">
            <v>0</v>
          </cell>
          <cell r="AZ788" t="b">
            <v>0</v>
          </cell>
          <cell r="BA788">
            <v>0</v>
          </cell>
          <cell r="BB788">
            <v>540</v>
          </cell>
          <cell r="BC788">
            <v>365</v>
          </cell>
          <cell r="BD788" t="str">
            <v>LIB</v>
          </cell>
          <cell r="BE788" t="str">
            <v>LIB</v>
          </cell>
          <cell r="BF788">
            <v>1</v>
          </cell>
          <cell r="BG788">
            <v>0</v>
          </cell>
          <cell r="BH788" t="str">
            <v/>
          </cell>
          <cell r="BI788" t="str">
            <v/>
          </cell>
          <cell r="BJ788" t="str">
            <v/>
          </cell>
          <cell r="BK788" t="str">
            <v/>
          </cell>
          <cell r="BL788">
            <v>140</v>
          </cell>
          <cell r="BM788">
            <v>511</v>
          </cell>
          <cell r="BN788">
            <v>190</v>
          </cell>
          <cell r="BO788">
            <v>1978</v>
          </cell>
          <cell r="BP788">
            <v>0</v>
          </cell>
          <cell r="BQ788">
            <v>2819</v>
          </cell>
        </row>
        <row r="789">
          <cell r="A789" t="str">
            <v>DS 72</v>
          </cell>
          <cell r="B789" t="str">
            <v/>
          </cell>
          <cell r="C789" t="str">
            <v>8480017620408</v>
          </cell>
          <cell r="D789" t="str">
            <v>MIL.RELL.MUZZA/ESP - DIA X 27</v>
          </cell>
          <cell r="E789" t="str">
            <v>cod. Día% 062040</v>
          </cell>
          <cell r="F789" t="str">
            <v>PT</v>
          </cell>
          <cell r="G789" t="str">
            <v>UNI</v>
          </cell>
          <cell r="H789" t="str">
            <v>UC9</v>
          </cell>
          <cell r="I789" t="b">
            <v>1</v>
          </cell>
          <cell r="J789" t="b">
            <v>1</v>
          </cell>
          <cell r="K789" t="b">
            <v>0</v>
          </cell>
          <cell r="L789" t="str">
            <v>CompraVenta</v>
          </cell>
          <cell r="M789" t="str">
            <v>N</v>
          </cell>
          <cell r="N789" t="b">
            <v>0</v>
          </cell>
          <cell r="O789">
            <v>0</v>
          </cell>
          <cell r="P789" t="b">
            <v>0</v>
          </cell>
          <cell r="Q789" t="str">
            <v>INTERNO</v>
          </cell>
          <cell r="R789">
            <v>0</v>
          </cell>
          <cell r="S789" t="str">
            <v/>
          </cell>
          <cell r="T789">
            <v>0</v>
          </cell>
          <cell r="U789" t="str">
            <v/>
          </cell>
          <cell r="V789">
            <v>0</v>
          </cell>
          <cell r="W789" t="str">
            <v/>
          </cell>
          <cell r="X789">
            <v>0</v>
          </cell>
          <cell r="Y789" t="str">
            <v/>
          </cell>
          <cell r="Z789" t="str">
            <v/>
          </cell>
          <cell r="AA789" t="str">
            <v>Termin</v>
          </cell>
          <cell r="AB789">
            <v>0</v>
          </cell>
          <cell r="AC789" t="str">
            <v/>
          </cell>
          <cell r="AD789" t="str">
            <v/>
          </cell>
          <cell r="AE789" t="str">
            <v/>
          </cell>
          <cell r="AF789" t="str">
            <v/>
          </cell>
          <cell r="AG789">
            <v>0</v>
          </cell>
          <cell r="AH789" t="str">
            <v>N-EST</v>
          </cell>
          <cell r="AI789">
            <v>0</v>
          </cell>
          <cell r="AJ789" t="str">
            <v/>
          </cell>
          <cell r="AK789" t="str">
            <v/>
          </cell>
          <cell r="AM789">
            <v>60</v>
          </cell>
          <cell r="AN789" t="str">
            <v>UNI</v>
          </cell>
          <cell r="AO789" t="str">
            <v>***</v>
          </cell>
          <cell r="AP789" t="str">
            <v>zzzzzz</v>
          </cell>
          <cell r="AQ789" t="b">
            <v>0</v>
          </cell>
          <cell r="AR789" t="b">
            <v>1</v>
          </cell>
          <cell r="AS789">
            <v>1</v>
          </cell>
          <cell r="AT789">
            <v>0</v>
          </cell>
          <cell r="AU789">
            <v>1</v>
          </cell>
          <cell r="AV789">
            <v>0</v>
          </cell>
          <cell r="AW789" t="b">
            <v>0</v>
          </cell>
          <cell r="AX789" t="str">
            <v/>
          </cell>
          <cell r="AY789" t="b">
            <v>0</v>
          </cell>
          <cell r="AZ789" t="b">
            <v>0</v>
          </cell>
          <cell r="BA789">
            <v>0</v>
          </cell>
          <cell r="BB789">
            <v>540</v>
          </cell>
          <cell r="BC789">
            <v>365</v>
          </cell>
          <cell r="BD789" t="str">
            <v>LIB</v>
          </cell>
          <cell r="BE789" t="str">
            <v>LIB</v>
          </cell>
          <cell r="BF789">
            <v>1</v>
          </cell>
          <cell r="BG789">
            <v>0</v>
          </cell>
          <cell r="BH789" t="str">
            <v/>
          </cell>
          <cell r="BI789" t="str">
            <v/>
          </cell>
          <cell r="BJ789" t="str">
            <v/>
          </cell>
          <cell r="BK789" t="str">
            <v/>
          </cell>
          <cell r="BL789">
            <v>140</v>
          </cell>
          <cell r="BM789">
            <v>511</v>
          </cell>
          <cell r="BN789">
            <v>190</v>
          </cell>
          <cell r="BO789">
            <v>1978</v>
          </cell>
          <cell r="BP789">
            <v>0</v>
          </cell>
          <cell r="BQ789">
            <v>2819</v>
          </cell>
        </row>
        <row r="790">
          <cell r="A790" t="str">
            <v>DS 73</v>
          </cell>
          <cell r="B790" t="str">
            <v>DS 73</v>
          </cell>
          <cell r="C790" t="str">
            <v>8480017130303</v>
          </cell>
          <cell r="D790" t="str">
            <v>MSOJA RELL  J &amp; Q  DIA X 27</v>
          </cell>
          <cell r="E790" t="str">
            <v>Cód Dia% 177650</v>
          </cell>
          <cell r="F790" t="str">
            <v>PT</v>
          </cell>
          <cell r="G790" t="str">
            <v>UNI</v>
          </cell>
          <cell r="H790" t="str">
            <v>UC9</v>
          </cell>
          <cell r="I790" t="b">
            <v>1</v>
          </cell>
          <cell r="J790" t="b">
            <v>1</v>
          </cell>
          <cell r="K790" t="b">
            <v>0</v>
          </cell>
          <cell r="L790" t="str">
            <v>CompraVenta</v>
          </cell>
          <cell r="M790" t="str">
            <v>N</v>
          </cell>
          <cell r="N790" t="b">
            <v>0</v>
          </cell>
          <cell r="O790">
            <v>0</v>
          </cell>
          <cell r="P790" t="b">
            <v>0</v>
          </cell>
          <cell r="Q790" t="str">
            <v>INTERNO</v>
          </cell>
          <cell r="R790">
            <v>0</v>
          </cell>
          <cell r="S790" t="str">
            <v/>
          </cell>
          <cell r="T790">
            <v>0</v>
          </cell>
          <cell r="U790" t="str">
            <v/>
          </cell>
          <cell r="V790">
            <v>0</v>
          </cell>
          <cell r="W790" t="str">
            <v/>
          </cell>
          <cell r="X790">
            <v>0</v>
          </cell>
          <cell r="Y790" t="str">
            <v/>
          </cell>
          <cell r="Z790" t="str">
            <v/>
          </cell>
          <cell r="AA790" t="str">
            <v>Termin</v>
          </cell>
          <cell r="AB790">
            <v>0</v>
          </cell>
          <cell r="AC790" t="str">
            <v/>
          </cell>
          <cell r="AD790" t="str">
            <v/>
          </cell>
          <cell r="AE790" t="str">
            <v/>
          </cell>
          <cell r="AF790" t="str">
            <v/>
          </cell>
          <cell r="AG790">
            <v>0</v>
          </cell>
          <cell r="AH790" t="str">
            <v>N-EST</v>
          </cell>
          <cell r="AI790">
            <v>0</v>
          </cell>
          <cell r="AJ790" t="str">
            <v/>
          </cell>
          <cell r="AK790" t="str">
            <v/>
          </cell>
          <cell r="AM790">
            <v>60</v>
          </cell>
          <cell r="AN790" t="str">
            <v>UNI</v>
          </cell>
          <cell r="AO790" t="str">
            <v>***</v>
          </cell>
          <cell r="AP790" t="str">
            <v>zzzzzz</v>
          </cell>
          <cell r="AQ790" t="b">
            <v>0</v>
          </cell>
          <cell r="AR790" t="b">
            <v>1</v>
          </cell>
          <cell r="AS790">
            <v>1</v>
          </cell>
          <cell r="AT790">
            <v>0</v>
          </cell>
          <cell r="AU790">
            <v>1</v>
          </cell>
          <cell r="AV790">
            <v>0</v>
          </cell>
          <cell r="AW790" t="b">
            <v>0</v>
          </cell>
          <cell r="AX790" t="str">
            <v/>
          </cell>
          <cell r="AY790" t="b">
            <v>0</v>
          </cell>
          <cell r="AZ790" t="b">
            <v>0</v>
          </cell>
          <cell r="BA790">
            <v>0</v>
          </cell>
          <cell r="BB790">
            <v>540</v>
          </cell>
          <cell r="BC790">
            <v>365</v>
          </cell>
          <cell r="BD790" t="str">
            <v>LIB</v>
          </cell>
          <cell r="BE790" t="str">
            <v>LIB</v>
          </cell>
          <cell r="BF790">
            <v>1</v>
          </cell>
          <cell r="BG790">
            <v>0</v>
          </cell>
          <cell r="BH790" t="str">
            <v/>
          </cell>
          <cell r="BI790" t="str">
            <v/>
          </cell>
          <cell r="BJ790" t="str">
            <v/>
          </cell>
          <cell r="BK790" t="str">
            <v/>
          </cell>
          <cell r="BL790">
            <v>140</v>
          </cell>
          <cell r="BM790">
            <v>511</v>
          </cell>
          <cell r="BN790">
            <v>190</v>
          </cell>
          <cell r="BO790">
            <v>1978</v>
          </cell>
          <cell r="BP790">
            <v>0</v>
          </cell>
          <cell r="BQ790">
            <v>2819</v>
          </cell>
        </row>
        <row r="791">
          <cell r="A791" t="str">
            <v>DS 74</v>
          </cell>
          <cell r="B791" t="str">
            <v>DS 74</v>
          </cell>
          <cell r="C791" t="str">
            <v>8480017084842</v>
          </cell>
          <cell r="D791" t="str">
            <v>MSOJA R CEB &amp; QUESO - DIA X 27</v>
          </cell>
          <cell r="E791" t="str">
            <v>cod. Día% 133920</v>
          </cell>
          <cell r="F791" t="str">
            <v>PT</v>
          </cell>
          <cell r="G791" t="str">
            <v>UNI</v>
          </cell>
          <cell r="H791" t="str">
            <v>UC9</v>
          </cell>
          <cell r="I791" t="b">
            <v>1</v>
          </cell>
          <cell r="J791" t="b">
            <v>1</v>
          </cell>
          <cell r="K791" t="b">
            <v>0</v>
          </cell>
          <cell r="L791" t="str">
            <v>Venta</v>
          </cell>
          <cell r="M791" t="str">
            <v>N</v>
          </cell>
          <cell r="N791" t="b">
            <v>0</v>
          </cell>
          <cell r="O791">
            <v>0</v>
          </cell>
          <cell r="P791" t="b">
            <v>0</v>
          </cell>
          <cell r="Q791" t="str">
            <v>INTERNO</v>
          </cell>
          <cell r="R791">
            <v>0</v>
          </cell>
          <cell r="S791" t="str">
            <v/>
          </cell>
          <cell r="T791">
            <v>0</v>
          </cell>
          <cell r="U791" t="str">
            <v/>
          </cell>
          <cell r="V791">
            <v>0</v>
          </cell>
          <cell r="W791" t="str">
            <v/>
          </cell>
          <cell r="X791">
            <v>0</v>
          </cell>
          <cell r="Y791" t="str">
            <v/>
          </cell>
          <cell r="Z791" t="str">
            <v/>
          </cell>
          <cell r="AA791" t="str">
            <v>Termin</v>
          </cell>
          <cell r="AB791">
            <v>0</v>
          </cell>
          <cell r="AC791" t="str">
            <v/>
          </cell>
          <cell r="AD791" t="str">
            <v/>
          </cell>
          <cell r="AE791" t="str">
            <v/>
          </cell>
          <cell r="AF791" t="str">
            <v/>
          </cell>
          <cell r="AG791">
            <v>0</v>
          </cell>
          <cell r="AH791" t="str">
            <v>N-EST</v>
          </cell>
          <cell r="AI791">
            <v>0</v>
          </cell>
          <cell r="AJ791" t="str">
            <v/>
          </cell>
          <cell r="AK791" t="str">
            <v/>
          </cell>
          <cell r="AM791">
            <v>60</v>
          </cell>
          <cell r="AN791" t="str">
            <v>UNI</v>
          </cell>
          <cell r="AO791" t="str">
            <v>***</v>
          </cell>
          <cell r="AP791" t="str">
            <v>zzzzzz</v>
          </cell>
          <cell r="AQ791" t="b">
            <v>0</v>
          </cell>
          <cell r="AR791" t="b">
            <v>1</v>
          </cell>
          <cell r="AS791">
            <v>1</v>
          </cell>
          <cell r="AT791">
            <v>0</v>
          </cell>
          <cell r="AU791">
            <v>1</v>
          </cell>
          <cell r="AV791">
            <v>0</v>
          </cell>
          <cell r="AW791" t="b">
            <v>0</v>
          </cell>
          <cell r="AX791" t="str">
            <v/>
          </cell>
          <cell r="AY791" t="b">
            <v>0</v>
          </cell>
          <cell r="AZ791" t="b">
            <v>0</v>
          </cell>
          <cell r="BA791">
            <v>0</v>
          </cell>
          <cell r="BB791">
            <v>540</v>
          </cell>
          <cell r="BC791">
            <v>365</v>
          </cell>
          <cell r="BD791" t="str">
            <v>LIB</v>
          </cell>
          <cell r="BE791" t="str">
            <v>LIB</v>
          </cell>
          <cell r="BF791">
            <v>1</v>
          </cell>
          <cell r="BG791">
            <v>0</v>
          </cell>
          <cell r="BH791" t="str">
            <v/>
          </cell>
          <cell r="BI791" t="str">
            <v/>
          </cell>
          <cell r="BJ791" t="str">
            <v/>
          </cell>
          <cell r="BK791" t="str">
            <v/>
          </cell>
          <cell r="BL791">
            <v>140</v>
          </cell>
          <cell r="BM791">
            <v>511</v>
          </cell>
          <cell r="BN791">
            <v>190</v>
          </cell>
          <cell r="BO791">
            <v>1978</v>
          </cell>
          <cell r="BP791">
            <v>0</v>
          </cell>
          <cell r="BQ791">
            <v>2819</v>
          </cell>
        </row>
        <row r="792">
          <cell r="A792" t="str">
            <v>DS 76</v>
          </cell>
          <cell r="B792" t="str">
            <v>DS 76</v>
          </cell>
          <cell r="C792" t="str">
            <v>8480017094582</v>
          </cell>
          <cell r="D792" t="str">
            <v>MSOJA R CON CALABAZA- DIA X 27</v>
          </cell>
          <cell r="E792" t="str">
            <v>Cód Dia% 142652</v>
          </cell>
          <cell r="F792" t="str">
            <v>AR</v>
          </cell>
          <cell r="G792" t="str">
            <v>UNI</v>
          </cell>
          <cell r="H792" t="str">
            <v>UC9</v>
          </cell>
          <cell r="I792" t="b">
            <v>1</v>
          </cell>
          <cell r="J792" t="b">
            <v>0</v>
          </cell>
          <cell r="K792" t="b">
            <v>0</v>
          </cell>
          <cell r="L792" t="str">
            <v>CompraVenta</v>
          </cell>
          <cell r="M792" t="str">
            <v>N</v>
          </cell>
          <cell r="N792" t="b">
            <v>0</v>
          </cell>
          <cell r="O792">
            <v>0</v>
          </cell>
          <cell r="P792" t="b">
            <v>0</v>
          </cell>
          <cell r="Q792" t="str">
            <v>INTERNO</v>
          </cell>
          <cell r="R792">
            <v>0</v>
          </cell>
          <cell r="S792" t="str">
            <v/>
          </cell>
          <cell r="T792">
            <v>0</v>
          </cell>
          <cell r="U792" t="str">
            <v/>
          </cell>
          <cell r="V792">
            <v>0</v>
          </cell>
          <cell r="W792" t="str">
            <v/>
          </cell>
          <cell r="X792">
            <v>0</v>
          </cell>
          <cell r="Y792" t="str">
            <v/>
          </cell>
          <cell r="Z792" t="str">
            <v/>
          </cell>
          <cell r="AA792" t="str">
            <v/>
          </cell>
          <cell r="AB792">
            <v>0</v>
          </cell>
          <cell r="AC792" t="str">
            <v/>
          </cell>
          <cell r="AD792" t="str">
            <v/>
          </cell>
          <cell r="AE792" t="str">
            <v/>
          </cell>
          <cell r="AF792" t="str">
            <v/>
          </cell>
          <cell r="AG792">
            <v>0</v>
          </cell>
          <cell r="AH792" t="str">
            <v>N-EST</v>
          </cell>
          <cell r="AI792">
            <v>0</v>
          </cell>
          <cell r="AJ792" t="str">
            <v/>
          </cell>
          <cell r="AK792" t="str">
            <v/>
          </cell>
          <cell r="AM792">
            <v>0</v>
          </cell>
          <cell r="AN792" t="str">
            <v>UNI</v>
          </cell>
          <cell r="AO792" t="str">
            <v>***</v>
          </cell>
          <cell r="AP792" t="str">
            <v>zzzzzz</v>
          </cell>
          <cell r="AQ792" t="b">
            <v>0</v>
          </cell>
          <cell r="AR792" t="b">
            <v>1</v>
          </cell>
          <cell r="AS792">
            <v>0</v>
          </cell>
          <cell r="AT792">
            <v>0</v>
          </cell>
          <cell r="AU792">
            <v>1</v>
          </cell>
          <cell r="AV792">
            <v>0.01</v>
          </cell>
          <cell r="AW792" t="b">
            <v>0</v>
          </cell>
          <cell r="AX792" t="str">
            <v/>
          </cell>
          <cell r="AY792" t="b">
            <v>0</v>
          </cell>
          <cell r="AZ792" t="b">
            <v>0</v>
          </cell>
          <cell r="BA792">
            <v>0</v>
          </cell>
          <cell r="BB792">
            <v>0</v>
          </cell>
          <cell r="BC792">
            <v>0</v>
          </cell>
          <cell r="BD792" t="str">
            <v>LIB</v>
          </cell>
          <cell r="BE792" t="str">
            <v>LIB</v>
          </cell>
          <cell r="BF792">
            <v>1</v>
          </cell>
          <cell r="BG792">
            <v>0</v>
          </cell>
          <cell r="BH792" t="str">
            <v/>
          </cell>
          <cell r="BI792" t="str">
            <v/>
          </cell>
          <cell r="BJ792" t="str">
            <v/>
          </cell>
          <cell r="BK792" t="str">
            <v/>
          </cell>
          <cell r="BL792">
            <v>140</v>
          </cell>
          <cell r="BM792">
            <v>511</v>
          </cell>
          <cell r="BN792">
            <v>190</v>
          </cell>
          <cell r="BO792">
            <v>1978</v>
          </cell>
          <cell r="BP792">
            <v>0</v>
          </cell>
          <cell r="BQ792">
            <v>2819</v>
          </cell>
        </row>
        <row r="793">
          <cell r="A793" t="str">
            <v>F00001</v>
          </cell>
          <cell r="B793" t="str">
            <v>ENCINTADORA</v>
          </cell>
          <cell r="C793" t="str">
            <v/>
          </cell>
          <cell r="D793" t="str">
            <v>EMPAQUETADORA MANUAL</v>
          </cell>
          <cell r="E793" t="str">
            <v>ENCINTADORA</v>
          </cell>
          <cell r="F793" t="str">
            <v>AR</v>
          </cell>
          <cell r="G793" t="str">
            <v>UN</v>
          </cell>
          <cell r="H793" t="str">
            <v>023</v>
          </cell>
          <cell r="I793" t="b">
            <v>1</v>
          </cell>
          <cell r="J793" t="b">
            <v>0</v>
          </cell>
          <cell r="K793" t="b">
            <v>0</v>
          </cell>
          <cell r="L793" t="str">
            <v>CompraVenta</v>
          </cell>
          <cell r="M793" t="str">
            <v>N</v>
          </cell>
          <cell r="N793" t="b">
            <v>0</v>
          </cell>
          <cell r="O793">
            <v>0</v>
          </cell>
          <cell r="P793" t="b">
            <v>0</v>
          </cell>
          <cell r="Q793" t="str">
            <v>INTERNO</v>
          </cell>
          <cell r="R793">
            <v>0</v>
          </cell>
          <cell r="S793" t="str">
            <v/>
          </cell>
          <cell r="T793">
            <v>0</v>
          </cell>
          <cell r="U793" t="str">
            <v/>
          </cell>
          <cell r="V793">
            <v>0</v>
          </cell>
          <cell r="W793" t="str">
            <v/>
          </cell>
          <cell r="X793">
            <v>0</v>
          </cell>
          <cell r="Y793" t="str">
            <v/>
          </cell>
          <cell r="Z793" t="str">
            <v/>
          </cell>
          <cell r="AA793" t="str">
            <v/>
          </cell>
          <cell r="AB793">
            <v>0</v>
          </cell>
          <cell r="AC793" t="str">
            <v/>
          </cell>
          <cell r="AD793" t="str">
            <v/>
          </cell>
          <cell r="AE793" t="str">
            <v/>
          </cell>
          <cell r="AF793" t="str">
            <v/>
          </cell>
          <cell r="AG793">
            <v>0</v>
          </cell>
          <cell r="AH793" t="str">
            <v>N-EST</v>
          </cell>
          <cell r="AI793">
            <v>0</v>
          </cell>
          <cell r="AJ793" t="str">
            <v/>
          </cell>
          <cell r="AK793" t="str">
            <v/>
          </cell>
          <cell r="AM793">
            <v>0</v>
          </cell>
          <cell r="AN793" t="str">
            <v>UN</v>
          </cell>
          <cell r="AO793" t="str">
            <v>***</v>
          </cell>
          <cell r="AP793" t="str">
            <v>zzzzzz</v>
          </cell>
          <cell r="AQ793" t="b">
            <v>0</v>
          </cell>
          <cell r="AR793" t="b">
            <v>1</v>
          </cell>
          <cell r="AS793">
            <v>0</v>
          </cell>
          <cell r="AT793">
            <v>0</v>
          </cell>
          <cell r="AU793">
            <v>1</v>
          </cell>
          <cell r="AV793">
            <v>0.01</v>
          </cell>
          <cell r="AW793" t="b">
            <v>0</v>
          </cell>
          <cell r="AX793" t="str">
            <v/>
          </cell>
          <cell r="AY793" t="b">
            <v>0</v>
          </cell>
          <cell r="AZ793" t="b">
            <v>0</v>
          </cell>
          <cell r="BA793">
            <v>0</v>
          </cell>
          <cell r="BB793">
            <v>0</v>
          </cell>
          <cell r="BC793">
            <v>0</v>
          </cell>
          <cell r="BD793" t="str">
            <v>LIB</v>
          </cell>
          <cell r="BE793" t="str">
            <v>LIB</v>
          </cell>
          <cell r="BF793">
            <v>1</v>
          </cell>
          <cell r="BG793">
            <v>0</v>
          </cell>
          <cell r="BH793" t="str">
            <v>EMPACADORA MANUAL PARA CINTA 48X100</v>
          </cell>
          <cell r="BI793" t="str">
            <v/>
          </cell>
          <cell r="BJ793" t="str">
            <v/>
          </cell>
          <cell r="BK793" t="str">
            <v/>
          </cell>
          <cell r="BL793">
            <v>140</v>
          </cell>
          <cell r="BM793">
            <v>511</v>
          </cell>
          <cell r="BN793">
            <v>190</v>
          </cell>
          <cell r="BO793">
            <v>1978</v>
          </cell>
          <cell r="BP793">
            <v>0</v>
          </cell>
          <cell r="BQ793">
            <v>2819</v>
          </cell>
        </row>
        <row r="794">
          <cell r="A794" t="str">
            <v>F000017</v>
          </cell>
          <cell r="B794" t="str">
            <v/>
          </cell>
          <cell r="C794" t="str">
            <v/>
          </cell>
          <cell r="D794" t="str">
            <v>CHEMOFOGG X 440CC</v>
          </cell>
          <cell r="E794" t="str">
            <v>AEROSOL FUMIGACION</v>
          </cell>
          <cell r="F794" t="str">
            <v>AR</v>
          </cell>
          <cell r="G794" t="str">
            <v>UNI</v>
          </cell>
          <cell r="H794" t="str">
            <v>019</v>
          </cell>
          <cell r="I794" t="b">
            <v>0</v>
          </cell>
          <cell r="J794" t="b">
            <v>0</v>
          </cell>
          <cell r="K794" t="b">
            <v>0</v>
          </cell>
          <cell r="L794" t="str">
            <v>CompraVenta</v>
          </cell>
          <cell r="M794" t="str">
            <v>N</v>
          </cell>
          <cell r="N794" t="b">
            <v>0</v>
          </cell>
          <cell r="O794">
            <v>0</v>
          </cell>
          <cell r="P794" t="b">
            <v>0</v>
          </cell>
          <cell r="Q794" t="str">
            <v>INTERNO</v>
          </cell>
          <cell r="R794">
            <v>0</v>
          </cell>
          <cell r="S794" t="str">
            <v/>
          </cell>
          <cell r="T794">
            <v>0</v>
          </cell>
          <cell r="U794" t="str">
            <v/>
          </cell>
          <cell r="V794">
            <v>0</v>
          </cell>
          <cell r="W794" t="str">
            <v/>
          </cell>
          <cell r="X794">
            <v>0</v>
          </cell>
          <cell r="Y794" t="str">
            <v/>
          </cell>
          <cell r="Z794" t="str">
            <v/>
          </cell>
          <cell r="AA794" t="str">
            <v/>
          </cell>
          <cell r="AB794">
            <v>0</v>
          </cell>
          <cell r="AC794" t="str">
            <v/>
          </cell>
          <cell r="AD794" t="str">
            <v/>
          </cell>
          <cell r="AE794" t="str">
            <v/>
          </cell>
          <cell r="AF794" t="str">
            <v/>
          </cell>
          <cell r="AG794">
            <v>0</v>
          </cell>
          <cell r="AH794" t="str">
            <v>N-EST</v>
          </cell>
          <cell r="AI794">
            <v>0</v>
          </cell>
          <cell r="AJ794" t="str">
            <v/>
          </cell>
          <cell r="AK794" t="str">
            <v/>
          </cell>
          <cell r="AM794">
            <v>0</v>
          </cell>
          <cell r="AN794" t="str">
            <v>UNI</v>
          </cell>
          <cell r="AO794" t="str">
            <v>***</v>
          </cell>
          <cell r="AP794" t="str">
            <v>zzzzzz</v>
          </cell>
          <cell r="AQ794" t="b">
            <v>0</v>
          </cell>
          <cell r="AR794" t="b">
            <v>1</v>
          </cell>
          <cell r="AS794">
            <v>0</v>
          </cell>
          <cell r="AT794">
            <v>0</v>
          </cell>
          <cell r="AU794">
            <v>1</v>
          </cell>
          <cell r="AV794">
            <v>0.01</v>
          </cell>
          <cell r="AW794" t="b">
            <v>0</v>
          </cell>
          <cell r="AX794" t="str">
            <v/>
          </cell>
          <cell r="AY794" t="b">
            <v>0</v>
          </cell>
          <cell r="AZ794" t="b">
            <v>0</v>
          </cell>
          <cell r="BA794">
            <v>0</v>
          </cell>
          <cell r="BB794">
            <v>0</v>
          </cell>
          <cell r="BC794">
            <v>0</v>
          </cell>
          <cell r="BD794" t="str">
            <v>LIB</v>
          </cell>
          <cell r="BE794" t="str">
            <v>LIB</v>
          </cell>
          <cell r="BF794">
            <v>1</v>
          </cell>
          <cell r="BG794">
            <v>0</v>
          </cell>
          <cell r="BH794" t="str">
            <v/>
          </cell>
          <cell r="BI794" t="str">
            <v/>
          </cell>
          <cell r="BJ794" t="str">
            <v/>
          </cell>
          <cell r="BK794" t="str">
            <v/>
          </cell>
          <cell r="BL794">
            <v>140</v>
          </cell>
          <cell r="BM794">
            <v>511</v>
          </cell>
          <cell r="BN794">
            <v>190</v>
          </cell>
          <cell r="BO794">
            <v>1978</v>
          </cell>
          <cell r="BP794">
            <v>0</v>
          </cell>
          <cell r="BQ794">
            <v>2819</v>
          </cell>
        </row>
        <row r="795">
          <cell r="A795" t="str">
            <v>F000018</v>
          </cell>
          <cell r="B795" t="str">
            <v/>
          </cell>
          <cell r="C795" t="str">
            <v/>
          </cell>
          <cell r="D795" t="str">
            <v>TUBO PEST WEST QUANTUM BL15W</v>
          </cell>
          <cell r="E795" t="str">
            <v>TUBOS</v>
          </cell>
          <cell r="F795" t="str">
            <v>AR</v>
          </cell>
          <cell r="G795" t="str">
            <v>UNI</v>
          </cell>
          <cell r="H795" t="str">
            <v>019</v>
          </cell>
          <cell r="I795" t="b">
            <v>0</v>
          </cell>
          <cell r="J795" t="b">
            <v>0</v>
          </cell>
          <cell r="K795" t="b">
            <v>0</v>
          </cell>
          <cell r="L795" t="str">
            <v>CompraVenta</v>
          </cell>
          <cell r="M795" t="str">
            <v>N</v>
          </cell>
          <cell r="N795" t="b">
            <v>0</v>
          </cell>
          <cell r="O795">
            <v>0</v>
          </cell>
          <cell r="P795" t="b">
            <v>0</v>
          </cell>
          <cell r="Q795" t="str">
            <v>INTERNO</v>
          </cell>
          <cell r="R795">
            <v>0</v>
          </cell>
          <cell r="S795" t="str">
            <v/>
          </cell>
          <cell r="T795">
            <v>0</v>
          </cell>
          <cell r="U795" t="str">
            <v/>
          </cell>
          <cell r="V795">
            <v>0</v>
          </cell>
          <cell r="W795" t="str">
            <v/>
          </cell>
          <cell r="X795">
            <v>0</v>
          </cell>
          <cell r="Y795" t="str">
            <v/>
          </cell>
          <cell r="Z795" t="str">
            <v/>
          </cell>
          <cell r="AA795" t="str">
            <v/>
          </cell>
          <cell r="AB795">
            <v>0</v>
          </cell>
          <cell r="AC795" t="str">
            <v/>
          </cell>
          <cell r="AD795" t="str">
            <v/>
          </cell>
          <cell r="AE795" t="str">
            <v/>
          </cell>
          <cell r="AF795" t="str">
            <v/>
          </cell>
          <cell r="AG795">
            <v>0</v>
          </cell>
          <cell r="AH795" t="str">
            <v>N-EST</v>
          </cell>
          <cell r="AI795">
            <v>0</v>
          </cell>
          <cell r="AJ795" t="str">
            <v/>
          </cell>
          <cell r="AK795" t="str">
            <v/>
          </cell>
          <cell r="AM795">
            <v>0</v>
          </cell>
          <cell r="AN795" t="str">
            <v>UNI</v>
          </cell>
          <cell r="AO795" t="str">
            <v>***</v>
          </cell>
          <cell r="AP795" t="str">
            <v>zzzzzz</v>
          </cell>
          <cell r="AQ795" t="b">
            <v>0</v>
          </cell>
          <cell r="AR795" t="b">
            <v>1</v>
          </cell>
          <cell r="AS795">
            <v>0</v>
          </cell>
          <cell r="AT795">
            <v>0</v>
          </cell>
          <cell r="AU795">
            <v>1</v>
          </cell>
          <cell r="AV795">
            <v>0.01</v>
          </cell>
          <cell r="AW795" t="b">
            <v>0</v>
          </cell>
          <cell r="AX795" t="str">
            <v/>
          </cell>
          <cell r="AY795" t="b">
            <v>0</v>
          </cell>
          <cell r="AZ795" t="b">
            <v>0</v>
          </cell>
          <cell r="BA795">
            <v>0</v>
          </cell>
          <cell r="BB795">
            <v>0</v>
          </cell>
          <cell r="BC795">
            <v>0</v>
          </cell>
          <cell r="BD795" t="str">
            <v>LIB</v>
          </cell>
          <cell r="BE795" t="str">
            <v>LIB</v>
          </cell>
          <cell r="BF795">
            <v>1</v>
          </cell>
          <cell r="BG795">
            <v>0</v>
          </cell>
          <cell r="BH795" t="str">
            <v/>
          </cell>
          <cell r="BI795" t="str">
            <v/>
          </cell>
          <cell r="BJ795" t="str">
            <v/>
          </cell>
          <cell r="BK795" t="str">
            <v/>
          </cell>
          <cell r="BL795">
            <v>140</v>
          </cell>
          <cell r="BM795">
            <v>511</v>
          </cell>
          <cell r="BN795">
            <v>190</v>
          </cell>
          <cell r="BO795">
            <v>1978</v>
          </cell>
          <cell r="BP795">
            <v>0</v>
          </cell>
          <cell r="BQ795">
            <v>2819</v>
          </cell>
        </row>
        <row r="796">
          <cell r="A796" t="str">
            <v>F00002</v>
          </cell>
          <cell r="B796" t="str">
            <v/>
          </cell>
          <cell r="C796" t="str">
            <v/>
          </cell>
          <cell r="D796" t="str">
            <v>PINTURA ASFALTICA</v>
          </cell>
          <cell r="E796" t="str">
            <v>PINTURA VIAL</v>
          </cell>
          <cell r="F796" t="str">
            <v>AR</v>
          </cell>
          <cell r="G796" t="str">
            <v>UN</v>
          </cell>
          <cell r="H796" t="str">
            <v>023</v>
          </cell>
          <cell r="I796" t="b">
            <v>1</v>
          </cell>
          <cell r="J796" t="b">
            <v>0</v>
          </cell>
          <cell r="K796" t="b">
            <v>0</v>
          </cell>
          <cell r="L796" t="str">
            <v>CompraVenta</v>
          </cell>
          <cell r="M796" t="str">
            <v>N</v>
          </cell>
          <cell r="N796" t="b">
            <v>0</v>
          </cell>
          <cell r="O796">
            <v>0</v>
          </cell>
          <cell r="P796" t="b">
            <v>0</v>
          </cell>
          <cell r="Q796" t="str">
            <v>INTERNO</v>
          </cell>
          <cell r="R796">
            <v>0</v>
          </cell>
          <cell r="S796" t="str">
            <v/>
          </cell>
          <cell r="T796">
            <v>0</v>
          </cell>
          <cell r="U796" t="str">
            <v/>
          </cell>
          <cell r="V796">
            <v>0</v>
          </cell>
          <cell r="W796" t="str">
            <v/>
          </cell>
          <cell r="X796">
            <v>0</v>
          </cell>
          <cell r="Y796" t="str">
            <v/>
          </cell>
          <cell r="Z796" t="str">
            <v/>
          </cell>
          <cell r="AA796" t="str">
            <v/>
          </cell>
          <cell r="AB796">
            <v>0</v>
          </cell>
          <cell r="AC796" t="str">
            <v/>
          </cell>
          <cell r="AD796" t="str">
            <v/>
          </cell>
          <cell r="AE796" t="str">
            <v/>
          </cell>
          <cell r="AF796" t="str">
            <v/>
          </cell>
          <cell r="AG796">
            <v>0</v>
          </cell>
          <cell r="AH796" t="str">
            <v>N-EST</v>
          </cell>
          <cell r="AI796">
            <v>0</v>
          </cell>
          <cell r="AJ796" t="str">
            <v/>
          </cell>
          <cell r="AK796" t="str">
            <v/>
          </cell>
          <cell r="AM796">
            <v>0</v>
          </cell>
          <cell r="AN796" t="str">
            <v>UN</v>
          </cell>
          <cell r="AO796" t="str">
            <v>***</v>
          </cell>
          <cell r="AP796" t="str">
            <v>zzzzzz</v>
          </cell>
          <cell r="AQ796" t="b">
            <v>0</v>
          </cell>
          <cell r="AR796" t="b">
            <v>1</v>
          </cell>
          <cell r="AS796">
            <v>0</v>
          </cell>
          <cell r="AT796">
            <v>0</v>
          </cell>
          <cell r="AU796">
            <v>1</v>
          </cell>
          <cell r="AV796">
            <v>0.01</v>
          </cell>
          <cell r="AW796" t="b">
            <v>0</v>
          </cell>
          <cell r="AX796" t="str">
            <v/>
          </cell>
          <cell r="AY796" t="b">
            <v>0</v>
          </cell>
          <cell r="AZ796" t="b">
            <v>0</v>
          </cell>
          <cell r="BA796">
            <v>0</v>
          </cell>
          <cell r="BB796">
            <v>0</v>
          </cell>
          <cell r="BC796">
            <v>0</v>
          </cell>
          <cell r="BD796" t="str">
            <v>LIB</v>
          </cell>
          <cell r="BE796" t="str">
            <v>LIB</v>
          </cell>
          <cell r="BF796">
            <v>1</v>
          </cell>
          <cell r="BG796">
            <v>0</v>
          </cell>
          <cell r="BH796" t="str">
            <v>PINTURA ASFALTICA VIAL AMARILLA PARA PINTAR SENDAS PEATONALES EN PLANTA.</v>
          </cell>
          <cell r="BI796" t="str">
            <v/>
          </cell>
          <cell r="BJ796" t="str">
            <v/>
          </cell>
          <cell r="BK796" t="str">
            <v/>
          </cell>
          <cell r="BL796">
            <v>140</v>
          </cell>
          <cell r="BM796">
            <v>511</v>
          </cell>
          <cell r="BN796">
            <v>190</v>
          </cell>
          <cell r="BO796">
            <v>1978</v>
          </cell>
          <cell r="BP796">
            <v>0</v>
          </cell>
          <cell r="BQ796">
            <v>2819</v>
          </cell>
        </row>
        <row r="797">
          <cell r="A797" t="str">
            <v>F00003</v>
          </cell>
          <cell r="B797" t="str">
            <v/>
          </cell>
          <cell r="C797" t="str">
            <v/>
          </cell>
          <cell r="D797" t="str">
            <v>CANASTOS EMPANADAS</v>
          </cell>
          <cell r="E797" t="str">
            <v>DELITAP</v>
          </cell>
          <cell r="F797" t="str">
            <v>AR</v>
          </cell>
          <cell r="G797" t="str">
            <v>UN</v>
          </cell>
          <cell r="H797" t="str">
            <v>0125</v>
          </cell>
          <cell r="I797" t="b">
            <v>1</v>
          </cell>
          <cell r="J797" t="b">
            <v>0</v>
          </cell>
          <cell r="K797" t="b">
            <v>0</v>
          </cell>
          <cell r="L797" t="str">
            <v>CompraVenta</v>
          </cell>
          <cell r="M797" t="str">
            <v>N</v>
          </cell>
          <cell r="N797" t="b">
            <v>0</v>
          </cell>
          <cell r="O797">
            <v>0</v>
          </cell>
          <cell r="P797" t="b">
            <v>0</v>
          </cell>
          <cell r="Q797" t="str">
            <v>INTERNO</v>
          </cell>
          <cell r="R797">
            <v>0</v>
          </cell>
          <cell r="S797" t="str">
            <v/>
          </cell>
          <cell r="T797">
            <v>0</v>
          </cell>
          <cell r="U797" t="str">
            <v/>
          </cell>
          <cell r="V797">
            <v>0</v>
          </cell>
          <cell r="W797" t="str">
            <v/>
          </cell>
          <cell r="X797">
            <v>0</v>
          </cell>
          <cell r="Y797" t="str">
            <v/>
          </cell>
          <cell r="Z797" t="str">
            <v/>
          </cell>
          <cell r="AA797" t="str">
            <v/>
          </cell>
          <cell r="AB797">
            <v>0</v>
          </cell>
          <cell r="AC797" t="str">
            <v/>
          </cell>
          <cell r="AD797" t="str">
            <v/>
          </cell>
          <cell r="AE797" t="str">
            <v/>
          </cell>
          <cell r="AF797" t="str">
            <v/>
          </cell>
          <cell r="AG797">
            <v>0</v>
          </cell>
          <cell r="AH797" t="str">
            <v>N-EST</v>
          </cell>
          <cell r="AI797">
            <v>0</v>
          </cell>
          <cell r="AJ797" t="str">
            <v/>
          </cell>
          <cell r="AK797" t="str">
            <v/>
          </cell>
          <cell r="AM797">
            <v>0</v>
          </cell>
          <cell r="AN797" t="str">
            <v>UN</v>
          </cell>
          <cell r="AO797" t="str">
            <v>***</v>
          </cell>
          <cell r="AP797" t="str">
            <v>zzzzzz</v>
          </cell>
          <cell r="AQ797" t="b">
            <v>0</v>
          </cell>
          <cell r="AR797" t="b">
            <v>1</v>
          </cell>
          <cell r="AS797">
            <v>0</v>
          </cell>
          <cell r="AT797">
            <v>0</v>
          </cell>
          <cell r="AU797">
            <v>1</v>
          </cell>
          <cell r="AV797">
            <v>0.01</v>
          </cell>
          <cell r="AW797" t="b">
            <v>0</v>
          </cell>
          <cell r="AX797" t="str">
            <v/>
          </cell>
          <cell r="AY797" t="b">
            <v>0</v>
          </cell>
          <cell r="AZ797" t="b">
            <v>0</v>
          </cell>
          <cell r="BA797">
            <v>0</v>
          </cell>
          <cell r="BB797">
            <v>0</v>
          </cell>
          <cell r="BC797">
            <v>0</v>
          </cell>
          <cell r="BD797" t="str">
            <v>LIB</v>
          </cell>
          <cell r="BE797" t="str">
            <v>LIB</v>
          </cell>
          <cell r="BF797">
            <v>1</v>
          </cell>
          <cell r="BG797">
            <v>0</v>
          </cell>
          <cell r="BH797" t="str">
            <v>BIN 1200X1000X760-PROVEEDOR "PLASTICOS ROCA" ($891)</v>
          </cell>
          <cell r="BI797" t="str">
            <v/>
          </cell>
          <cell r="BJ797" t="str">
            <v/>
          </cell>
          <cell r="BK797" t="str">
            <v/>
          </cell>
          <cell r="BL797">
            <v>140</v>
          </cell>
          <cell r="BM797">
            <v>511</v>
          </cell>
          <cell r="BN797">
            <v>190</v>
          </cell>
          <cell r="BO797">
            <v>1978</v>
          </cell>
          <cell r="BP797">
            <v>0</v>
          </cell>
          <cell r="BQ797">
            <v>2819</v>
          </cell>
        </row>
        <row r="798">
          <cell r="A798" t="str">
            <v>F00005</v>
          </cell>
          <cell r="B798" t="str">
            <v/>
          </cell>
          <cell r="C798" t="str">
            <v/>
          </cell>
          <cell r="D798" t="str">
            <v>CAJON PLASTICO</v>
          </cell>
          <cell r="E798" t="str">
            <v>CANASTO</v>
          </cell>
          <cell r="F798" t="str">
            <v>AR</v>
          </cell>
          <cell r="G798" t="str">
            <v>UN</v>
          </cell>
          <cell r="H798" t="str">
            <v>0125</v>
          </cell>
          <cell r="I798" t="b">
            <v>0</v>
          </cell>
          <cell r="J798" t="b">
            <v>0</v>
          </cell>
          <cell r="K798" t="b">
            <v>0</v>
          </cell>
          <cell r="L798" t="str">
            <v>CompraVenta</v>
          </cell>
          <cell r="M798" t="str">
            <v>N</v>
          </cell>
          <cell r="N798" t="b">
            <v>0</v>
          </cell>
          <cell r="O798">
            <v>0</v>
          </cell>
          <cell r="P798" t="b">
            <v>0</v>
          </cell>
          <cell r="Q798" t="str">
            <v>INTERNO</v>
          </cell>
          <cell r="R798">
            <v>0</v>
          </cell>
          <cell r="S798" t="str">
            <v/>
          </cell>
          <cell r="T798">
            <v>0</v>
          </cell>
          <cell r="U798" t="str">
            <v/>
          </cell>
          <cell r="V798">
            <v>0</v>
          </cell>
          <cell r="W798" t="str">
            <v/>
          </cell>
          <cell r="X798">
            <v>0</v>
          </cell>
          <cell r="Y798" t="str">
            <v/>
          </cell>
          <cell r="Z798" t="str">
            <v/>
          </cell>
          <cell r="AA798" t="str">
            <v/>
          </cell>
          <cell r="AB798">
            <v>0</v>
          </cell>
          <cell r="AC798" t="str">
            <v/>
          </cell>
          <cell r="AD798" t="str">
            <v/>
          </cell>
          <cell r="AE798" t="str">
            <v/>
          </cell>
          <cell r="AF798" t="str">
            <v/>
          </cell>
          <cell r="AG798">
            <v>0</v>
          </cell>
          <cell r="AH798" t="str">
            <v>N-EST</v>
          </cell>
          <cell r="AI798">
            <v>0</v>
          </cell>
          <cell r="AJ798" t="str">
            <v/>
          </cell>
          <cell r="AK798" t="str">
            <v/>
          </cell>
          <cell r="AM798">
            <v>0</v>
          </cell>
          <cell r="AN798" t="str">
            <v>UN</v>
          </cell>
          <cell r="AO798" t="str">
            <v>***</v>
          </cell>
          <cell r="AP798" t="str">
            <v>zzzzzz</v>
          </cell>
          <cell r="AQ798" t="b">
            <v>0</v>
          </cell>
          <cell r="AR798" t="b">
            <v>1</v>
          </cell>
          <cell r="AS798">
            <v>0</v>
          </cell>
          <cell r="AT798">
            <v>0</v>
          </cell>
          <cell r="AU798">
            <v>1</v>
          </cell>
          <cell r="AV798">
            <v>0.01</v>
          </cell>
          <cell r="AW798" t="b">
            <v>0</v>
          </cell>
          <cell r="AX798" t="str">
            <v/>
          </cell>
          <cell r="AY798" t="b">
            <v>0</v>
          </cell>
          <cell r="AZ798" t="b">
            <v>0</v>
          </cell>
          <cell r="BA798">
            <v>0</v>
          </cell>
          <cell r="BB798">
            <v>0</v>
          </cell>
          <cell r="BC798">
            <v>0</v>
          </cell>
          <cell r="BD798" t="str">
            <v>LIB</v>
          </cell>
          <cell r="BE798" t="str">
            <v>LIB</v>
          </cell>
          <cell r="BF798">
            <v>1</v>
          </cell>
          <cell r="BG798">
            <v>0</v>
          </cell>
          <cell r="BH798" t="str">
            <v>CANASTO 520x390x0230. PROVEEDOR "PLASTICOS ROCA" ($39)</v>
          </cell>
          <cell r="BI798" t="str">
            <v/>
          </cell>
          <cell r="BJ798" t="str">
            <v/>
          </cell>
          <cell r="BK798" t="str">
            <v/>
          </cell>
          <cell r="BL798">
            <v>140</v>
          </cell>
          <cell r="BM798">
            <v>511</v>
          </cell>
          <cell r="BN798">
            <v>190</v>
          </cell>
          <cell r="BO798">
            <v>1978</v>
          </cell>
          <cell r="BP798">
            <v>0</v>
          </cell>
          <cell r="BQ798">
            <v>2819</v>
          </cell>
        </row>
        <row r="799">
          <cell r="A799" t="str">
            <v>F00006</v>
          </cell>
          <cell r="B799" t="str">
            <v/>
          </cell>
          <cell r="C799" t="str">
            <v/>
          </cell>
          <cell r="D799" t="str">
            <v>PALLET PLASTICO</v>
          </cell>
          <cell r="E799" t="str">
            <v>PALLET</v>
          </cell>
          <cell r="F799" t="str">
            <v>AR</v>
          </cell>
          <cell r="G799" t="str">
            <v>UN</v>
          </cell>
          <cell r="H799" t="str">
            <v>0125</v>
          </cell>
          <cell r="I799" t="b">
            <v>0</v>
          </cell>
          <cell r="J799" t="b">
            <v>0</v>
          </cell>
          <cell r="K799" t="b">
            <v>0</v>
          </cell>
          <cell r="L799" t="str">
            <v>CompraVenta</v>
          </cell>
          <cell r="M799" t="str">
            <v>N</v>
          </cell>
          <cell r="N799" t="b">
            <v>0</v>
          </cell>
          <cell r="O799">
            <v>0</v>
          </cell>
          <cell r="P799" t="b">
            <v>0</v>
          </cell>
          <cell r="Q799" t="str">
            <v>INTERNO</v>
          </cell>
          <cell r="R799">
            <v>0</v>
          </cell>
          <cell r="S799" t="str">
            <v/>
          </cell>
          <cell r="T799">
            <v>0</v>
          </cell>
          <cell r="U799" t="str">
            <v/>
          </cell>
          <cell r="V799">
            <v>0</v>
          </cell>
          <cell r="W799" t="str">
            <v/>
          </cell>
          <cell r="X799">
            <v>0</v>
          </cell>
          <cell r="Y799" t="str">
            <v/>
          </cell>
          <cell r="Z799" t="str">
            <v/>
          </cell>
          <cell r="AA799" t="str">
            <v/>
          </cell>
          <cell r="AB799">
            <v>0</v>
          </cell>
          <cell r="AC799" t="str">
            <v/>
          </cell>
          <cell r="AD799" t="str">
            <v/>
          </cell>
          <cell r="AE799" t="str">
            <v/>
          </cell>
          <cell r="AF799" t="str">
            <v/>
          </cell>
          <cell r="AG799">
            <v>0</v>
          </cell>
          <cell r="AH799" t="str">
            <v>N-EST</v>
          </cell>
          <cell r="AI799">
            <v>0</v>
          </cell>
          <cell r="AJ799" t="str">
            <v/>
          </cell>
          <cell r="AK799" t="str">
            <v/>
          </cell>
          <cell r="AM799">
            <v>0</v>
          </cell>
          <cell r="AN799" t="str">
            <v>UN</v>
          </cell>
          <cell r="AO799" t="str">
            <v>***</v>
          </cell>
          <cell r="AP799" t="str">
            <v>zzzzzz</v>
          </cell>
          <cell r="AQ799" t="b">
            <v>0</v>
          </cell>
          <cell r="AR799" t="b">
            <v>1</v>
          </cell>
          <cell r="AS799">
            <v>0</v>
          </cell>
          <cell r="AT799">
            <v>0</v>
          </cell>
          <cell r="AU799">
            <v>1</v>
          </cell>
          <cell r="AV799">
            <v>0.01</v>
          </cell>
          <cell r="AW799" t="b">
            <v>0</v>
          </cell>
          <cell r="AX799" t="str">
            <v/>
          </cell>
          <cell r="AY799" t="b">
            <v>0</v>
          </cell>
          <cell r="AZ799" t="b">
            <v>0</v>
          </cell>
          <cell r="BA799">
            <v>0</v>
          </cell>
          <cell r="BB799">
            <v>0</v>
          </cell>
          <cell r="BC799">
            <v>0</v>
          </cell>
          <cell r="BD799" t="str">
            <v>LIB</v>
          </cell>
          <cell r="BE799" t="str">
            <v>LIB</v>
          </cell>
          <cell r="BF799">
            <v>1</v>
          </cell>
          <cell r="BG799">
            <v>0</v>
          </cell>
          <cell r="BH799" t="str">
            <v>PALLET PLASTICO 1000x1200x150. PROVEEDOR . "PLASTICOS ROCA" ($583)</v>
          </cell>
          <cell r="BI799" t="str">
            <v/>
          </cell>
          <cell r="BJ799" t="str">
            <v/>
          </cell>
          <cell r="BK799" t="str">
            <v/>
          </cell>
          <cell r="BL799">
            <v>140</v>
          </cell>
          <cell r="BM799">
            <v>511</v>
          </cell>
          <cell r="BN799">
            <v>190</v>
          </cell>
          <cell r="BO799">
            <v>1978</v>
          </cell>
          <cell r="BP799">
            <v>0</v>
          </cell>
          <cell r="BQ799">
            <v>2819</v>
          </cell>
        </row>
        <row r="800">
          <cell r="A800" t="str">
            <v>F00007</v>
          </cell>
          <cell r="B800" t="str">
            <v/>
          </cell>
          <cell r="C800" t="str">
            <v/>
          </cell>
          <cell r="D800" t="str">
            <v>PLACAS ACUSTICAS</v>
          </cell>
          <cell r="E800" t="str">
            <v/>
          </cell>
          <cell r="F800" t="str">
            <v>AR</v>
          </cell>
          <cell r="G800" t="str">
            <v>UNI</v>
          </cell>
          <cell r="H800" t="str">
            <v>019</v>
          </cell>
          <cell r="I800" t="b">
            <v>0</v>
          </cell>
          <cell r="J800" t="b">
            <v>0</v>
          </cell>
          <cell r="K800" t="b">
            <v>0</v>
          </cell>
          <cell r="L800" t="str">
            <v>CompraVenta</v>
          </cell>
          <cell r="M800" t="str">
            <v>N</v>
          </cell>
          <cell r="N800" t="b">
            <v>0</v>
          </cell>
          <cell r="O800">
            <v>0</v>
          </cell>
          <cell r="P800" t="b">
            <v>0</v>
          </cell>
          <cell r="Q800" t="str">
            <v>INTERNO</v>
          </cell>
          <cell r="R800">
            <v>0</v>
          </cell>
          <cell r="S800" t="str">
            <v/>
          </cell>
          <cell r="T800">
            <v>0</v>
          </cell>
          <cell r="U800" t="str">
            <v/>
          </cell>
          <cell r="V800">
            <v>0</v>
          </cell>
          <cell r="W800" t="str">
            <v/>
          </cell>
          <cell r="X800">
            <v>0</v>
          </cell>
          <cell r="Y800" t="str">
            <v/>
          </cell>
          <cell r="Z800" t="str">
            <v/>
          </cell>
          <cell r="AA800" t="str">
            <v/>
          </cell>
          <cell r="AB800">
            <v>0</v>
          </cell>
          <cell r="AC800" t="str">
            <v/>
          </cell>
          <cell r="AD800" t="str">
            <v/>
          </cell>
          <cell r="AE800" t="str">
            <v/>
          </cell>
          <cell r="AF800" t="str">
            <v/>
          </cell>
          <cell r="AG800">
            <v>0</v>
          </cell>
          <cell r="AH800" t="str">
            <v>N-EST</v>
          </cell>
          <cell r="AI800">
            <v>0</v>
          </cell>
          <cell r="AJ800" t="str">
            <v/>
          </cell>
          <cell r="AK800" t="str">
            <v/>
          </cell>
          <cell r="AM800">
            <v>0</v>
          </cell>
          <cell r="AN800" t="str">
            <v>UNI</v>
          </cell>
          <cell r="AO800" t="str">
            <v>***</v>
          </cell>
          <cell r="AP800" t="str">
            <v>zzzzzz</v>
          </cell>
          <cell r="AQ800" t="b">
            <v>0</v>
          </cell>
          <cell r="AR800" t="b">
            <v>1</v>
          </cell>
          <cell r="AS800">
            <v>0</v>
          </cell>
          <cell r="AT800">
            <v>0</v>
          </cell>
          <cell r="AU800">
            <v>1</v>
          </cell>
          <cell r="AV800">
            <v>0.01</v>
          </cell>
          <cell r="AW800" t="b">
            <v>0</v>
          </cell>
          <cell r="AX800" t="str">
            <v/>
          </cell>
          <cell r="AY800" t="b">
            <v>0</v>
          </cell>
          <cell r="AZ800" t="b">
            <v>0</v>
          </cell>
          <cell r="BA800">
            <v>0</v>
          </cell>
          <cell r="BB800">
            <v>0</v>
          </cell>
          <cell r="BC800">
            <v>0</v>
          </cell>
          <cell r="BD800" t="str">
            <v>LIB</v>
          </cell>
          <cell r="BE800" t="str">
            <v>LIB</v>
          </cell>
          <cell r="BF800">
            <v>1</v>
          </cell>
          <cell r="BG800">
            <v>0</v>
          </cell>
          <cell r="BH800" t="str">
            <v/>
          </cell>
          <cell r="BI800" t="str">
            <v/>
          </cell>
          <cell r="BJ800" t="str">
            <v/>
          </cell>
          <cell r="BK800" t="str">
            <v/>
          </cell>
          <cell r="BL800">
            <v>140</v>
          </cell>
          <cell r="BM800">
            <v>511</v>
          </cell>
          <cell r="BN800">
            <v>190</v>
          </cell>
          <cell r="BO800">
            <v>1978</v>
          </cell>
          <cell r="BP800">
            <v>0</v>
          </cell>
          <cell r="BQ800">
            <v>2819</v>
          </cell>
        </row>
        <row r="801">
          <cell r="A801" t="str">
            <v>F00008</v>
          </cell>
          <cell r="B801" t="str">
            <v/>
          </cell>
          <cell r="C801" t="str">
            <v/>
          </cell>
          <cell r="D801" t="str">
            <v>PEGAMENTO</v>
          </cell>
          <cell r="E801" t="str">
            <v/>
          </cell>
          <cell r="F801" t="str">
            <v>AR</v>
          </cell>
          <cell r="G801" t="str">
            <v>UNI</v>
          </cell>
          <cell r="H801" t="str">
            <v>019</v>
          </cell>
          <cell r="I801" t="b">
            <v>0</v>
          </cell>
          <cell r="J801" t="b">
            <v>0</v>
          </cell>
          <cell r="K801" t="b">
            <v>0</v>
          </cell>
          <cell r="L801" t="str">
            <v>CompraVenta</v>
          </cell>
          <cell r="M801" t="str">
            <v>N</v>
          </cell>
          <cell r="N801" t="b">
            <v>0</v>
          </cell>
          <cell r="O801">
            <v>0</v>
          </cell>
          <cell r="P801" t="b">
            <v>0</v>
          </cell>
          <cell r="Q801" t="str">
            <v>INTERNO</v>
          </cell>
          <cell r="R801">
            <v>0</v>
          </cell>
          <cell r="S801" t="str">
            <v/>
          </cell>
          <cell r="T801">
            <v>0</v>
          </cell>
          <cell r="U801" t="str">
            <v/>
          </cell>
          <cell r="V801">
            <v>0</v>
          </cell>
          <cell r="W801" t="str">
            <v/>
          </cell>
          <cell r="X801">
            <v>0</v>
          </cell>
          <cell r="Y801" t="str">
            <v/>
          </cell>
          <cell r="Z801" t="str">
            <v/>
          </cell>
          <cell r="AA801" t="str">
            <v/>
          </cell>
          <cell r="AB801">
            <v>0</v>
          </cell>
          <cell r="AC801" t="str">
            <v/>
          </cell>
          <cell r="AD801" t="str">
            <v/>
          </cell>
          <cell r="AE801" t="str">
            <v/>
          </cell>
          <cell r="AF801" t="str">
            <v/>
          </cell>
          <cell r="AG801">
            <v>0</v>
          </cell>
          <cell r="AH801" t="str">
            <v>N-EST</v>
          </cell>
          <cell r="AI801">
            <v>0</v>
          </cell>
          <cell r="AJ801" t="str">
            <v/>
          </cell>
          <cell r="AK801" t="str">
            <v/>
          </cell>
          <cell r="AM801">
            <v>0</v>
          </cell>
          <cell r="AN801" t="str">
            <v>UNI</v>
          </cell>
          <cell r="AO801" t="str">
            <v>***</v>
          </cell>
          <cell r="AP801" t="str">
            <v>zzzzzz</v>
          </cell>
          <cell r="AQ801" t="b">
            <v>0</v>
          </cell>
          <cell r="AR801" t="b">
            <v>1</v>
          </cell>
          <cell r="AS801">
            <v>0</v>
          </cell>
          <cell r="AT801">
            <v>0</v>
          </cell>
          <cell r="AU801">
            <v>1</v>
          </cell>
          <cell r="AV801">
            <v>0.01</v>
          </cell>
          <cell r="AW801" t="b">
            <v>0</v>
          </cell>
          <cell r="AX801" t="str">
            <v/>
          </cell>
          <cell r="AY801" t="b">
            <v>0</v>
          </cell>
          <cell r="AZ801" t="b">
            <v>0</v>
          </cell>
          <cell r="BA801">
            <v>0</v>
          </cell>
          <cell r="BB801">
            <v>0</v>
          </cell>
          <cell r="BC801">
            <v>0</v>
          </cell>
          <cell r="BD801" t="str">
            <v>LIB</v>
          </cell>
          <cell r="BE801" t="str">
            <v>LIB</v>
          </cell>
          <cell r="BF801">
            <v>1</v>
          </cell>
          <cell r="BG801">
            <v>0</v>
          </cell>
          <cell r="BH801" t="str">
            <v/>
          </cell>
          <cell r="BI801" t="str">
            <v/>
          </cell>
          <cell r="BJ801" t="str">
            <v/>
          </cell>
          <cell r="BK801" t="str">
            <v/>
          </cell>
          <cell r="BL801">
            <v>140</v>
          </cell>
          <cell r="BM801">
            <v>511</v>
          </cell>
          <cell r="BN801">
            <v>190</v>
          </cell>
          <cell r="BO801">
            <v>1978</v>
          </cell>
          <cell r="BP801">
            <v>0</v>
          </cell>
          <cell r="BQ801">
            <v>2819</v>
          </cell>
        </row>
        <row r="802">
          <cell r="A802" t="str">
            <v>F00009</v>
          </cell>
          <cell r="B802" t="str">
            <v/>
          </cell>
          <cell r="C802" t="str">
            <v/>
          </cell>
          <cell r="D802" t="str">
            <v>CHAPA GALVANIZADA</v>
          </cell>
          <cell r="E802" t="str">
            <v>CHAPA ACANALADA 9M</v>
          </cell>
          <cell r="F802" t="str">
            <v>AR</v>
          </cell>
          <cell r="G802" t="str">
            <v>UNI</v>
          </cell>
          <cell r="H802" t="str">
            <v>019</v>
          </cell>
          <cell r="I802" t="b">
            <v>0</v>
          </cell>
          <cell r="J802" t="b">
            <v>0</v>
          </cell>
          <cell r="K802" t="b">
            <v>0</v>
          </cell>
          <cell r="L802" t="str">
            <v>CompraVenta</v>
          </cell>
          <cell r="M802" t="str">
            <v>N</v>
          </cell>
          <cell r="N802" t="b">
            <v>0</v>
          </cell>
          <cell r="O802">
            <v>0</v>
          </cell>
          <cell r="P802" t="b">
            <v>0</v>
          </cell>
          <cell r="Q802" t="str">
            <v>INTERNO</v>
          </cell>
          <cell r="R802">
            <v>0</v>
          </cell>
          <cell r="S802" t="str">
            <v/>
          </cell>
          <cell r="T802">
            <v>0</v>
          </cell>
          <cell r="U802" t="str">
            <v/>
          </cell>
          <cell r="V802">
            <v>0</v>
          </cell>
          <cell r="W802" t="str">
            <v/>
          </cell>
          <cell r="X802">
            <v>0</v>
          </cell>
          <cell r="Y802" t="str">
            <v/>
          </cell>
          <cell r="Z802" t="str">
            <v/>
          </cell>
          <cell r="AA802" t="str">
            <v/>
          </cell>
          <cell r="AB802">
            <v>0</v>
          </cell>
          <cell r="AC802" t="str">
            <v/>
          </cell>
          <cell r="AD802" t="str">
            <v/>
          </cell>
          <cell r="AE802" t="str">
            <v/>
          </cell>
          <cell r="AF802" t="str">
            <v/>
          </cell>
          <cell r="AG802">
            <v>0</v>
          </cell>
          <cell r="AH802" t="str">
            <v>N-EST</v>
          </cell>
          <cell r="AI802">
            <v>0</v>
          </cell>
          <cell r="AJ802" t="str">
            <v/>
          </cell>
          <cell r="AK802" t="str">
            <v/>
          </cell>
          <cell r="AM802">
            <v>0</v>
          </cell>
          <cell r="AN802" t="str">
            <v>UNI</v>
          </cell>
          <cell r="AO802" t="str">
            <v>***</v>
          </cell>
          <cell r="AP802" t="str">
            <v>zzzzzz</v>
          </cell>
          <cell r="AQ802" t="b">
            <v>0</v>
          </cell>
          <cell r="AR802" t="b">
            <v>1</v>
          </cell>
          <cell r="AS802">
            <v>0</v>
          </cell>
          <cell r="AT802">
            <v>0</v>
          </cell>
          <cell r="AU802">
            <v>1</v>
          </cell>
          <cell r="AV802">
            <v>0.01</v>
          </cell>
          <cell r="AW802" t="b">
            <v>0</v>
          </cell>
          <cell r="AX802" t="str">
            <v/>
          </cell>
          <cell r="AY802" t="b">
            <v>0</v>
          </cell>
          <cell r="AZ802" t="b">
            <v>0</v>
          </cell>
          <cell r="BA802">
            <v>0</v>
          </cell>
          <cell r="BB802">
            <v>0</v>
          </cell>
          <cell r="BC802">
            <v>0</v>
          </cell>
          <cell r="BD802" t="str">
            <v>LIB</v>
          </cell>
          <cell r="BE802" t="str">
            <v>LIB</v>
          </cell>
          <cell r="BF802">
            <v>1</v>
          </cell>
          <cell r="BG802">
            <v>0</v>
          </cell>
          <cell r="BH802" t="str">
            <v/>
          </cell>
          <cell r="BI802" t="str">
            <v/>
          </cell>
          <cell r="BJ802" t="str">
            <v/>
          </cell>
          <cell r="BK802" t="str">
            <v/>
          </cell>
          <cell r="BL802">
            <v>140</v>
          </cell>
          <cell r="BM802">
            <v>511</v>
          </cell>
          <cell r="BN802">
            <v>190</v>
          </cell>
          <cell r="BO802">
            <v>1978</v>
          </cell>
          <cell r="BP802">
            <v>0</v>
          </cell>
          <cell r="BQ802">
            <v>2819</v>
          </cell>
        </row>
        <row r="803">
          <cell r="A803" t="str">
            <v>F00010</v>
          </cell>
          <cell r="B803" t="str">
            <v/>
          </cell>
          <cell r="C803" t="str">
            <v/>
          </cell>
          <cell r="D803" t="str">
            <v>ABRELATAS</v>
          </cell>
          <cell r="E803" t="str">
            <v>ABRELATAS MANIJA</v>
          </cell>
          <cell r="F803" t="str">
            <v>AR</v>
          </cell>
          <cell r="G803" t="str">
            <v>UNI</v>
          </cell>
          <cell r="H803" t="str">
            <v>019</v>
          </cell>
          <cell r="I803" t="b">
            <v>0</v>
          </cell>
          <cell r="J803" t="b">
            <v>0</v>
          </cell>
          <cell r="K803" t="b">
            <v>0</v>
          </cell>
          <cell r="L803" t="str">
            <v>CompraVenta</v>
          </cell>
          <cell r="M803" t="str">
            <v>N</v>
          </cell>
          <cell r="N803" t="b">
            <v>0</v>
          </cell>
          <cell r="O803">
            <v>0</v>
          </cell>
          <cell r="P803" t="b">
            <v>0</v>
          </cell>
          <cell r="Q803" t="str">
            <v>INTERNO</v>
          </cell>
          <cell r="R803">
            <v>0</v>
          </cell>
          <cell r="S803" t="str">
            <v/>
          </cell>
          <cell r="T803">
            <v>0</v>
          </cell>
          <cell r="U803" t="str">
            <v/>
          </cell>
          <cell r="V803">
            <v>0</v>
          </cell>
          <cell r="W803" t="str">
            <v/>
          </cell>
          <cell r="X803">
            <v>0</v>
          </cell>
          <cell r="Y803" t="str">
            <v/>
          </cell>
          <cell r="Z803" t="str">
            <v/>
          </cell>
          <cell r="AA803" t="str">
            <v/>
          </cell>
          <cell r="AB803">
            <v>0</v>
          </cell>
          <cell r="AC803" t="str">
            <v/>
          </cell>
          <cell r="AD803" t="str">
            <v/>
          </cell>
          <cell r="AE803" t="str">
            <v/>
          </cell>
          <cell r="AF803" t="str">
            <v/>
          </cell>
          <cell r="AG803">
            <v>0</v>
          </cell>
          <cell r="AH803" t="str">
            <v>N-EST</v>
          </cell>
          <cell r="AI803">
            <v>0</v>
          </cell>
          <cell r="AJ803" t="str">
            <v/>
          </cell>
          <cell r="AK803" t="str">
            <v/>
          </cell>
          <cell r="AM803">
            <v>0</v>
          </cell>
          <cell r="AN803" t="str">
            <v>UNI</v>
          </cell>
          <cell r="AO803" t="str">
            <v>***</v>
          </cell>
          <cell r="AP803" t="str">
            <v>zzzzzz</v>
          </cell>
          <cell r="AQ803" t="b">
            <v>0</v>
          </cell>
          <cell r="AR803" t="b">
            <v>1</v>
          </cell>
          <cell r="AS803">
            <v>0</v>
          </cell>
          <cell r="AT803">
            <v>0</v>
          </cell>
          <cell r="AU803">
            <v>1</v>
          </cell>
          <cell r="AV803">
            <v>0.01</v>
          </cell>
          <cell r="AW803" t="b">
            <v>0</v>
          </cell>
          <cell r="AX803" t="str">
            <v/>
          </cell>
          <cell r="AY803" t="b">
            <v>0</v>
          </cell>
          <cell r="AZ803" t="b">
            <v>0</v>
          </cell>
          <cell r="BA803">
            <v>0</v>
          </cell>
          <cell r="BB803">
            <v>0</v>
          </cell>
          <cell r="BC803">
            <v>0</v>
          </cell>
          <cell r="BD803" t="str">
            <v>LIB</v>
          </cell>
          <cell r="BE803" t="str">
            <v>LIB</v>
          </cell>
          <cell r="BF803">
            <v>1</v>
          </cell>
          <cell r="BG803">
            <v>0</v>
          </cell>
          <cell r="BH803" t="str">
            <v/>
          </cell>
          <cell r="BI803" t="str">
            <v/>
          </cell>
          <cell r="BJ803" t="str">
            <v/>
          </cell>
          <cell r="BK803" t="str">
            <v/>
          </cell>
          <cell r="BL803">
            <v>140</v>
          </cell>
          <cell r="BM803">
            <v>511</v>
          </cell>
          <cell r="BN803">
            <v>190</v>
          </cell>
          <cell r="BO803">
            <v>1978</v>
          </cell>
          <cell r="BP803">
            <v>0</v>
          </cell>
          <cell r="BQ803">
            <v>2819</v>
          </cell>
        </row>
        <row r="804">
          <cell r="A804" t="str">
            <v>F00011</v>
          </cell>
          <cell r="B804" t="str">
            <v/>
          </cell>
          <cell r="C804" t="str">
            <v/>
          </cell>
          <cell r="D804" t="str">
            <v>CUCHILLO</v>
          </cell>
          <cell r="E804" t="str">
            <v>Pela Vegetales 4"</v>
          </cell>
          <cell r="F804" t="str">
            <v>AR</v>
          </cell>
          <cell r="G804" t="str">
            <v>UNI</v>
          </cell>
          <cell r="H804" t="str">
            <v>019</v>
          </cell>
          <cell r="I804" t="b">
            <v>0</v>
          </cell>
          <cell r="J804" t="b">
            <v>0</v>
          </cell>
          <cell r="K804" t="b">
            <v>0</v>
          </cell>
          <cell r="L804" t="str">
            <v>CompraVenta</v>
          </cell>
          <cell r="M804" t="str">
            <v>N</v>
          </cell>
          <cell r="N804" t="b">
            <v>0</v>
          </cell>
          <cell r="O804">
            <v>0</v>
          </cell>
          <cell r="P804" t="b">
            <v>0</v>
          </cell>
          <cell r="Q804" t="str">
            <v>INTERNO</v>
          </cell>
          <cell r="R804">
            <v>0</v>
          </cell>
          <cell r="S804" t="str">
            <v/>
          </cell>
          <cell r="T804">
            <v>0</v>
          </cell>
          <cell r="U804" t="str">
            <v/>
          </cell>
          <cell r="V804">
            <v>0</v>
          </cell>
          <cell r="W804" t="str">
            <v/>
          </cell>
          <cell r="X804">
            <v>0</v>
          </cell>
          <cell r="Y804" t="str">
            <v/>
          </cell>
          <cell r="Z804" t="str">
            <v/>
          </cell>
          <cell r="AA804" t="str">
            <v/>
          </cell>
          <cell r="AB804">
            <v>0</v>
          </cell>
          <cell r="AC804" t="str">
            <v/>
          </cell>
          <cell r="AD804" t="str">
            <v/>
          </cell>
          <cell r="AE804" t="str">
            <v/>
          </cell>
          <cell r="AF804" t="str">
            <v/>
          </cell>
          <cell r="AG804">
            <v>0</v>
          </cell>
          <cell r="AH804" t="str">
            <v>N-EST</v>
          </cell>
          <cell r="AI804">
            <v>0</v>
          </cell>
          <cell r="AJ804" t="str">
            <v/>
          </cell>
          <cell r="AK804" t="str">
            <v/>
          </cell>
          <cell r="AM804">
            <v>0</v>
          </cell>
          <cell r="AN804" t="str">
            <v>UNI</v>
          </cell>
          <cell r="AO804" t="str">
            <v>***</v>
          </cell>
          <cell r="AP804" t="str">
            <v>zzzzzz</v>
          </cell>
          <cell r="AQ804" t="b">
            <v>0</v>
          </cell>
          <cell r="AR804" t="b">
            <v>1</v>
          </cell>
          <cell r="AS804">
            <v>0</v>
          </cell>
          <cell r="AT804">
            <v>0</v>
          </cell>
          <cell r="AU804">
            <v>1</v>
          </cell>
          <cell r="AV804">
            <v>0.01</v>
          </cell>
          <cell r="AW804" t="b">
            <v>0</v>
          </cell>
          <cell r="AX804" t="str">
            <v/>
          </cell>
          <cell r="AY804" t="b">
            <v>0</v>
          </cell>
          <cell r="AZ804" t="b">
            <v>0</v>
          </cell>
          <cell r="BA804">
            <v>0</v>
          </cell>
          <cell r="BB804">
            <v>0</v>
          </cell>
          <cell r="BC804">
            <v>0</v>
          </cell>
          <cell r="BD804" t="str">
            <v>LIB</v>
          </cell>
          <cell r="BE804" t="str">
            <v>LIB</v>
          </cell>
          <cell r="BF804">
            <v>1</v>
          </cell>
          <cell r="BG804">
            <v>0</v>
          </cell>
          <cell r="BH804" t="str">
            <v/>
          </cell>
          <cell r="BI804" t="str">
            <v/>
          </cell>
          <cell r="BJ804" t="str">
            <v/>
          </cell>
          <cell r="BK804" t="str">
            <v/>
          </cell>
          <cell r="BL804">
            <v>140</v>
          </cell>
          <cell r="BM804">
            <v>511</v>
          </cell>
          <cell r="BN804">
            <v>190</v>
          </cell>
          <cell r="BO804">
            <v>1978</v>
          </cell>
          <cell r="BP804">
            <v>0</v>
          </cell>
          <cell r="BQ804">
            <v>2819</v>
          </cell>
        </row>
        <row r="805">
          <cell r="A805" t="str">
            <v>F00012</v>
          </cell>
          <cell r="B805" t="str">
            <v/>
          </cell>
          <cell r="C805" t="str">
            <v/>
          </cell>
          <cell r="D805" t="str">
            <v>AMORTIGUADOR ANTIVIBRATORIO</v>
          </cell>
          <cell r="E805" t="str">
            <v/>
          </cell>
          <cell r="F805" t="str">
            <v>AR</v>
          </cell>
          <cell r="G805" t="str">
            <v>UNI</v>
          </cell>
          <cell r="H805" t="str">
            <v>019</v>
          </cell>
          <cell r="I805" t="b">
            <v>0</v>
          </cell>
          <cell r="J805" t="b">
            <v>0</v>
          </cell>
          <cell r="K805" t="b">
            <v>0</v>
          </cell>
          <cell r="L805" t="str">
            <v>CompraVenta</v>
          </cell>
          <cell r="M805" t="str">
            <v>N</v>
          </cell>
          <cell r="N805" t="b">
            <v>0</v>
          </cell>
          <cell r="O805">
            <v>0</v>
          </cell>
          <cell r="P805" t="b">
            <v>0</v>
          </cell>
          <cell r="Q805" t="str">
            <v>INTERNO</v>
          </cell>
          <cell r="R805">
            <v>0</v>
          </cell>
          <cell r="S805" t="str">
            <v/>
          </cell>
          <cell r="T805">
            <v>0</v>
          </cell>
          <cell r="U805" t="str">
            <v/>
          </cell>
          <cell r="V805">
            <v>0</v>
          </cell>
          <cell r="W805" t="str">
            <v/>
          </cell>
          <cell r="X805">
            <v>0</v>
          </cell>
          <cell r="Y805" t="str">
            <v/>
          </cell>
          <cell r="Z805" t="str">
            <v/>
          </cell>
          <cell r="AA805" t="str">
            <v/>
          </cell>
          <cell r="AB805">
            <v>0</v>
          </cell>
          <cell r="AC805" t="str">
            <v/>
          </cell>
          <cell r="AD805" t="str">
            <v/>
          </cell>
          <cell r="AE805" t="str">
            <v/>
          </cell>
          <cell r="AF805" t="str">
            <v/>
          </cell>
          <cell r="AG805">
            <v>0</v>
          </cell>
          <cell r="AH805" t="str">
            <v>N-EST</v>
          </cell>
          <cell r="AI805">
            <v>0</v>
          </cell>
          <cell r="AJ805" t="str">
            <v/>
          </cell>
          <cell r="AK805" t="str">
            <v/>
          </cell>
          <cell r="AM805">
            <v>0</v>
          </cell>
          <cell r="AN805" t="str">
            <v>UNI</v>
          </cell>
          <cell r="AO805" t="str">
            <v>***</v>
          </cell>
          <cell r="AP805" t="str">
            <v>zzzzzz</v>
          </cell>
          <cell r="AQ805" t="b">
            <v>0</v>
          </cell>
          <cell r="AR805" t="b">
            <v>1</v>
          </cell>
          <cell r="AS805">
            <v>0</v>
          </cell>
          <cell r="AT805">
            <v>0</v>
          </cell>
          <cell r="AU805">
            <v>1</v>
          </cell>
          <cell r="AV805">
            <v>0.01</v>
          </cell>
          <cell r="AW805" t="b">
            <v>0</v>
          </cell>
          <cell r="AX805" t="str">
            <v/>
          </cell>
          <cell r="AY805" t="b">
            <v>0</v>
          </cell>
          <cell r="AZ805" t="b">
            <v>0</v>
          </cell>
          <cell r="BA805">
            <v>0</v>
          </cell>
          <cell r="BB805">
            <v>0</v>
          </cell>
          <cell r="BC805">
            <v>0</v>
          </cell>
          <cell r="BD805" t="str">
            <v>LIB</v>
          </cell>
          <cell r="BE805" t="str">
            <v>LIB</v>
          </cell>
          <cell r="BF805">
            <v>1</v>
          </cell>
          <cell r="BG805">
            <v>0</v>
          </cell>
          <cell r="BH805" t="str">
            <v/>
          </cell>
          <cell r="BI805" t="str">
            <v/>
          </cell>
          <cell r="BJ805" t="str">
            <v/>
          </cell>
          <cell r="BK805" t="str">
            <v/>
          </cell>
          <cell r="BL805">
            <v>140</v>
          </cell>
          <cell r="BM805">
            <v>511</v>
          </cell>
          <cell r="BN805">
            <v>190</v>
          </cell>
          <cell r="BO805">
            <v>1978</v>
          </cell>
          <cell r="BP805">
            <v>0</v>
          </cell>
          <cell r="BQ805">
            <v>2819</v>
          </cell>
        </row>
        <row r="806">
          <cell r="A806" t="str">
            <v>F00013</v>
          </cell>
          <cell r="B806" t="str">
            <v/>
          </cell>
          <cell r="C806" t="str">
            <v/>
          </cell>
          <cell r="D806" t="str">
            <v>COMPRESOR</v>
          </cell>
          <cell r="E806" t="str">
            <v/>
          </cell>
          <cell r="F806" t="str">
            <v>AR</v>
          </cell>
          <cell r="G806" t="str">
            <v>UNI</v>
          </cell>
          <cell r="H806" t="str">
            <v>019</v>
          </cell>
          <cell r="I806" t="b">
            <v>0</v>
          </cell>
          <cell r="J806" t="b">
            <v>0</v>
          </cell>
          <cell r="K806" t="b">
            <v>0</v>
          </cell>
          <cell r="L806" t="str">
            <v>CompraVenta</v>
          </cell>
          <cell r="M806" t="str">
            <v>N</v>
          </cell>
          <cell r="N806" t="b">
            <v>0</v>
          </cell>
          <cell r="O806">
            <v>0</v>
          </cell>
          <cell r="P806" t="b">
            <v>0</v>
          </cell>
          <cell r="Q806" t="str">
            <v>INTERNO</v>
          </cell>
          <cell r="R806">
            <v>0</v>
          </cell>
          <cell r="S806" t="str">
            <v/>
          </cell>
          <cell r="T806">
            <v>0</v>
          </cell>
          <cell r="U806" t="str">
            <v/>
          </cell>
          <cell r="V806">
            <v>0</v>
          </cell>
          <cell r="W806" t="str">
            <v/>
          </cell>
          <cell r="X806">
            <v>0</v>
          </cell>
          <cell r="Y806" t="str">
            <v/>
          </cell>
          <cell r="Z806" t="str">
            <v/>
          </cell>
          <cell r="AA806" t="str">
            <v/>
          </cell>
          <cell r="AB806">
            <v>0</v>
          </cell>
          <cell r="AC806" t="str">
            <v/>
          </cell>
          <cell r="AD806" t="str">
            <v/>
          </cell>
          <cell r="AE806" t="str">
            <v/>
          </cell>
          <cell r="AF806" t="str">
            <v/>
          </cell>
          <cell r="AG806">
            <v>0</v>
          </cell>
          <cell r="AH806" t="str">
            <v>N-EST</v>
          </cell>
          <cell r="AI806">
            <v>0</v>
          </cell>
          <cell r="AJ806" t="str">
            <v/>
          </cell>
          <cell r="AK806" t="str">
            <v/>
          </cell>
          <cell r="AM806">
            <v>0</v>
          </cell>
          <cell r="AN806" t="str">
            <v>UNI</v>
          </cell>
          <cell r="AO806" t="str">
            <v>***</v>
          </cell>
          <cell r="AP806" t="str">
            <v>zzzzzz</v>
          </cell>
          <cell r="AQ806" t="b">
            <v>0</v>
          </cell>
          <cell r="AR806" t="b">
            <v>1</v>
          </cell>
          <cell r="AS806">
            <v>0</v>
          </cell>
          <cell r="AT806">
            <v>0</v>
          </cell>
          <cell r="AU806">
            <v>1</v>
          </cell>
          <cell r="AV806">
            <v>0.01</v>
          </cell>
          <cell r="AW806" t="b">
            <v>0</v>
          </cell>
          <cell r="AX806" t="str">
            <v/>
          </cell>
          <cell r="AY806" t="b">
            <v>0</v>
          </cell>
          <cell r="AZ806" t="b">
            <v>0</v>
          </cell>
          <cell r="BA806">
            <v>0</v>
          </cell>
          <cell r="BB806">
            <v>0</v>
          </cell>
          <cell r="BC806">
            <v>0</v>
          </cell>
          <cell r="BD806" t="str">
            <v>LIB</v>
          </cell>
          <cell r="BE806" t="str">
            <v>LIB</v>
          </cell>
          <cell r="BF806">
            <v>1</v>
          </cell>
          <cell r="BG806">
            <v>0</v>
          </cell>
          <cell r="BH806" t="str">
            <v/>
          </cell>
          <cell r="BI806" t="str">
            <v/>
          </cell>
          <cell r="BJ806" t="str">
            <v/>
          </cell>
          <cell r="BK806" t="str">
            <v/>
          </cell>
          <cell r="BL806">
            <v>140</v>
          </cell>
          <cell r="BM806">
            <v>511</v>
          </cell>
          <cell r="BN806">
            <v>190</v>
          </cell>
          <cell r="BO806">
            <v>1978</v>
          </cell>
          <cell r="BP806">
            <v>0</v>
          </cell>
          <cell r="BQ806">
            <v>2819</v>
          </cell>
        </row>
        <row r="807">
          <cell r="A807" t="str">
            <v>F00014</v>
          </cell>
          <cell r="B807" t="str">
            <v/>
          </cell>
          <cell r="C807" t="str">
            <v/>
          </cell>
          <cell r="D807" t="str">
            <v>SIST. DE INYECCION DE LIQUIDOS</v>
          </cell>
          <cell r="E807" t="str">
            <v>CIC</v>
          </cell>
          <cell r="F807" t="str">
            <v>AR</v>
          </cell>
          <cell r="G807" t="str">
            <v>UNI</v>
          </cell>
          <cell r="H807" t="str">
            <v>019</v>
          </cell>
          <cell r="I807" t="b">
            <v>0</v>
          </cell>
          <cell r="J807" t="b">
            <v>0</v>
          </cell>
          <cell r="K807" t="b">
            <v>0</v>
          </cell>
          <cell r="L807" t="str">
            <v>CompraVenta</v>
          </cell>
          <cell r="M807" t="str">
            <v>N</v>
          </cell>
          <cell r="N807" t="b">
            <v>0</v>
          </cell>
          <cell r="O807">
            <v>0</v>
          </cell>
          <cell r="P807" t="b">
            <v>0</v>
          </cell>
          <cell r="Q807" t="str">
            <v>INTERNO</v>
          </cell>
          <cell r="R807">
            <v>0</v>
          </cell>
          <cell r="S807" t="str">
            <v/>
          </cell>
          <cell r="T807">
            <v>0</v>
          </cell>
          <cell r="U807" t="str">
            <v/>
          </cell>
          <cell r="V807">
            <v>0</v>
          </cell>
          <cell r="W807" t="str">
            <v/>
          </cell>
          <cell r="X807">
            <v>0</v>
          </cell>
          <cell r="Y807" t="str">
            <v/>
          </cell>
          <cell r="Z807" t="str">
            <v/>
          </cell>
          <cell r="AA807" t="str">
            <v/>
          </cell>
          <cell r="AB807">
            <v>0</v>
          </cell>
          <cell r="AC807" t="str">
            <v/>
          </cell>
          <cell r="AD807" t="str">
            <v/>
          </cell>
          <cell r="AE807" t="str">
            <v/>
          </cell>
          <cell r="AF807" t="str">
            <v/>
          </cell>
          <cell r="AG807">
            <v>0</v>
          </cell>
          <cell r="AH807" t="str">
            <v>N-EST</v>
          </cell>
          <cell r="AI807">
            <v>0</v>
          </cell>
          <cell r="AJ807" t="str">
            <v/>
          </cell>
          <cell r="AK807" t="str">
            <v/>
          </cell>
          <cell r="AM807">
            <v>0</v>
          </cell>
          <cell r="AN807" t="str">
            <v>UNI</v>
          </cell>
          <cell r="AO807" t="str">
            <v>***</v>
          </cell>
          <cell r="AP807" t="str">
            <v>zzzzzz</v>
          </cell>
          <cell r="AQ807" t="b">
            <v>0</v>
          </cell>
          <cell r="AR807" t="b">
            <v>1</v>
          </cell>
          <cell r="AS807">
            <v>0</v>
          </cell>
          <cell r="AT807">
            <v>0</v>
          </cell>
          <cell r="AU807">
            <v>1</v>
          </cell>
          <cell r="AV807">
            <v>0.01</v>
          </cell>
          <cell r="AW807" t="b">
            <v>0</v>
          </cell>
          <cell r="AX807" t="str">
            <v/>
          </cell>
          <cell r="AY807" t="b">
            <v>0</v>
          </cell>
          <cell r="AZ807" t="b">
            <v>0</v>
          </cell>
          <cell r="BA807">
            <v>0</v>
          </cell>
          <cell r="BB807">
            <v>0</v>
          </cell>
          <cell r="BC807">
            <v>0</v>
          </cell>
          <cell r="BD807" t="str">
            <v>LIB</v>
          </cell>
          <cell r="BE807" t="str">
            <v>LIB</v>
          </cell>
          <cell r="BF807">
            <v>1</v>
          </cell>
          <cell r="BG807">
            <v>0</v>
          </cell>
          <cell r="BH807" t="str">
            <v/>
          </cell>
          <cell r="BI807" t="str">
            <v/>
          </cell>
          <cell r="BJ807" t="str">
            <v/>
          </cell>
          <cell r="BK807" t="str">
            <v/>
          </cell>
          <cell r="BL807">
            <v>140</v>
          </cell>
          <cell r="BM807">
            <v>511</v>
          </cell>
          <cell r="BN807">
            <v>190</v>
          </cell>
          <cell r="BO807">
            <v>1978</v>
          </cell>
          <cell r="BP807">
            <v>0</v>
          </cell>
          <cell r="BQ807">
            <v>2819</v>
          </cell>
        </row>
        <row r="808">
          <cell r="A808" t="str">
            <v>F00015</v>
          </cell>
          <cell r="B808" t="str">
            <v/>
          </cell>
          <cell r="C808" t="str">
            <v/>
          </cell>
          <cell r="D808" t="str">
            <v>VASO TERMICO</v>
          </cell>
          <cell r="E808" t="str">
            <v>120cc</v>
          </cell>
          <cell r="F808" t="str">
            <v>AR</v>
          </cell>
          <cell r="G808" t="str">
            <v>UNI</v>
          </cell>
          <cell r="H808" t="str">
            <v>019</v>
          </cell>
          <cell r="I808" t="b">
            <v>0</v>
          </cell>
          <cell r="J808" t="b">
            <v>0</v>
          </cell>
          <cell r="K808" t="b">
            <v>0</v>
          </cell>
          <cell r="L808" t="str">
            <v>CompraVenta</v>
          </cell>
          <cell r="M808" t="str">
            <v>N</v>
          </cell>
          <cell r="N808" t="b">
            <v>0</v>
          </cell>
          <cell r="O808">
            <v>0</v>
          </cell>
          <cell r="P808" t="b">
            <v>0</v>
          </cell>
          <cell r="Q808" t="str">
            <v>INTERNO</v>
          </cell>
          <cell r="R808">
            <v>0</v>
          </cell>
          <cell r="S808" t="str">
            <v/>
          </cell>
          <cell r="T808">
            <v>0</v>
          </cell>
          <cell r="U808" t="str">
            <v/>
          </cell>
          <cell r="V808">
            <v>0</v>
          </cell>
          <cell r="W808" t="str">
            <v/>
          </cell>
          <cell r="X808">
            <v>0</v>
          </cell>
          <cell r="Y808" t="str">
            <v/>
          </cell>
          <cell r="Z808" t="str">
            <v/>
          </cell>
          <cell r="AA808" t="str">
            <v/>
          </cell>
          <cell r="AB808">
            <v>0</v>
          </cell>
          <cell r="AC808" t="str">
            <v/>
          </cell>
          <cell r="AD808" t="str">
            <v/>
          </cell>
          <cell r="AE808" t="str">
            <v/>
          </cell>
          <cell r="AF808" t="str">
            <v/>
          </cell>
          <cell r="AG808">
            <v>0</v>
          </cell>
          <cell r="AH808" t="str">
            <v>N-EST</v>
          </cell>
          <cell r="AI808">
            <v>0</v>
          </cell>
          <cell r="AJ808" t="str">
            <v/>
          </cell>
          <cell r="AK808" t="str">
            <v/>
          </cell>
          <cell r="AM808">
            <v>0</v>
          </cell>
          <cell r="AN808" t="str">
            <v>UNI</v>
          </cell>
          <cell r="AO808" t="str">
            <v>***</v>
          </cell>
          <cell r="AP808" t="str">
            <v>zzzzzz</v>
          </cell>
          <cell r="AQ808" t="b">
            <v>0</v>
          </cell>
          <cell r="AR808" t="b">
            <v>1</v>
          </cell>
          <cell r="AS808">
            <v>0</v>
          </cell>
          <cell r="AT808">
            <v>0</v>
          </cell>
          <cell r="AU808">
            <v>1</v>
          </cell>
          <cell r="AV808">
            <v>0.01</v>
          </cell>
          <cell r="AW808" t="b">
            <v>0</v>
          </cell>
          <cell r="AX808" t="str">
            <v/>
          </cell>
          <cell r="AY808" t="b">
            <v>0</v>
          </cell>
          <cell r="AZ808" t="b">
            <v>0</v>
          </cell>
          <cell r="BA808">
            <v>0</v>
          </cell>
          <cell r="BB808">
            <v>0</v>
          </cell>
          <cell r="BC808">
            <v>0</v>
          </cell>
          <cell r="BD808" t="str">
            <v>LIB</v>
          </cell>
          <cell r="BE808" t="str">
            <v>LIB</v>
          </cell>
          <cell r="BF808">
            <v>1</v>
          </cell>
          <cell r="BG808">
            <v>0</v>
          </cell>
          <cell r="BH808" t="str">
            <v/>
          </cell>
          <cell r="BI808" t="str">
            <v/>
          </cell>
          <cell r="BJ808" t="str">
            <v/>
          </cell>
          <cell r="BK808" t="str">
            <v/>
          </cell>
          <cell r="BL808">
            <v>140</v>
          </cell>
          <cell r="BM808">
            <v>511</v>
          </cell>
          <cell r="BN808">
            <v>190</v>
          </cell>
          <cell r="BO808">
            <v>1978</v>
          </cell>
          <cell r="BP808">
            <v>0</v>
          </cell>
          <cell r="BQ808">
            <v>2819</v>
          </cell>
        </row>
        <row r="809">
          <cell r="A809" t="str">
            <v>F00017</v>
          </cell>
          <cell r="B809" t="str">
            <v/>
          </cell>
          <cell r="C809" t="str">
            <v/>
          </cell>
          <cell r="D809" t="str">
            <v>TUPPER</v>
          </cell>
          <cell r="E809" t="str">
            <v/>
          </cell>
          <cell r="F809" t="str">
            <v>AR</v>
          </cell>
          <cell r="G809" t="str">
            <v>UNI</v>
          </cell>
          <cell r="H809" t="str">
            <v>019</v>
          </cell>
          <cell r="I809" t="b">
            <v>0</v>
          </cell>
          <cell r="J809" t="b">
            <v>0</v>
          </cell>
          <cell r="K809" t="b">
            <v>0</v>
          </cell>
          <cell r="L809" t="str">
            <v>CompraVenta</v>
          </cell>
          <cell r="M809" t="str">
            <v>N</v>
          </cell>
          <cell r="N809" t="b">
            <v>0</v>
          </cell>
          <cell r="O809">
            <v>0</v>
          </cell>
          <cell r="P809" t="b">
            <v>0</v>
          </cell>
          <cell r="Q809" t="str">
            <v>INTERNO</v>
          </cell>
          <cell r="R809">
            <v>0</v>
          </cell>
          <cell r="S809" t="str">
            <v/>
          </cell>
          <cell r="T809">
            <v>0</v>
          </cell>
          <cell r="U809" t="str">
            <v/>
          </cell>
          <cell r="V809">
            <v>0</v>
          </cell>
          <cell r="W809" t="str">
            <v/>
          </cell>
          <cell r="X809">
            <v>0</v>
          </cell>
          <cell r="Y809" t="str">
            <v/>
          </cell>
          <cell r="Z809" t="str">
            <v/>
          </cell>
          <cell r="AA809" t="str">
            <v/>
          </cell>
          <cell r="AB809">
            <v>0</v>
          </cell>
          <cell r="AC809" t="str">
            <v/>
          </cell>
          <cell r="AD809" t="str">
            <v/>
          </cell>
          <cell r="AE809" t="str">
            <v/>
          </cell>
          <cell r="AF809" t="str">
            <v/>
          </cell>
          <cell r="AG809">
            <v>0</v>
          </cell>
          <cell r="AH809" t="str">
            <v>N-EST</v>
          </cell>
          <cell r="AI809">
            <v>0</v>
          </cell>
          <cell r="AJ809" t="str">
            <v/>
          </cell>
          <cell r="AK809" t="str">
            <v/>
          </cell>
          <cell r="AM809">
            <v>0</v>
          </cell>
          <cell r="AN809" t="str">
            <v>UNI</v>
          </cell>
          <cell r="AO809" t="str">
            <v>***</v>
          </cell>
          <cell r="AP809" t="str">
            <v>zzzzzz</v>
          </cell>
          <cell r="AQ809" t="b">
            <v>0</v>
          </cell>
          <cell r="AR809" t="b">
            <v>1</v>
          </cell>
          <cell r="AS809">
            <v>0</v>
          </cell>
          <cell r="AT809">
            <v>0</v>
          </cell>
          <cell r="AU809">
            <v>1</v>
          </cell>
          <cell r="AV809">
            <v>0.01</v>
          </cell>
          <cell r="AW809" t="b">
            <v>0</v>
          </cell>
          <cell r="AX809" t="str">
            <v/>
          </cell>
          <cell r="AY809" t="b">
            <v>0</v>
          </cell>
          <cell r="AZ809" t="b">
            <v>0</v>
          </cell>
          <cell r="BA809">
            <v>0</v>
          </cell>
          <cell r="BB809">
            <v>0</v>
          </cell>
          <cell r="BC809">
            <v>0</v>
          </cell>
          <cell r="BD809" t="str">
            <v>LIB</v>
          </cell>
          <cell r="BE809" t="str">
            <v>LIB</v>
          </cell>
          <cell r="BF809">
            <v>1</v>
          </cell>
          <cell r="BG809">
            <v>0</v>
          </cell>
          <cell r="BH809" t="str">
            <v/>
          </cell>
          <cell r="BI809" t="str">
            <v/>
          </cell>
          <cell r="BJ809" t="str">
            <v/>
          </cell>
          <cell r="BK809" t="str">
            <v/>
          </cell>
          <cell r="BL809">
            <v>140</v>
          </cell>
          <cell r="BM809">
            <v>511</v>
          </cell>
          <cell r="BN809">
            <v>190</v>
          </cell>
          <cell r="BO809">
            <v>1978</v>
          </cell>
          <cell r="BP809">
            <v>0</v>
          </cell>
          <cell r="BQ809">
            <v>2819</v>
          </cell>
        </row>
        <row r="810">
          <cell r="A810" t="str">
            <v>F00018</v>
          </cell>
          <cell r="B810" t="str">
            <v/>
          </cell>
          <cell r="C810" t="str">
            <v/>
          </cell>
          <cell r="D810" t="str">
            <v>LADRILLO</v>
          </cell>
          <cell r="E810" t="str">
            <v/>
          </cell>
          <cell r="F810" t="str">
            <v>AR</v>
          </cell>
          <cell r="G810" t="str">
            <v>UNI</v>
          </cell>
          <cell r="H810" t="str">
            <v>019</v>
          </cell>
          <cell r="I810" t="b">
            <v>0</v>
          </cell>
          <cell r="J810" t="b">
            <v>0</v>
          </cell>
          <cell r="K810" t="b">
            <v>0</v>
          </cell>
          <cell r="L810" t="str">
            <v>CompraVenta</v>
          </cell>
          <cell r="M810" t="str">
            <v>N</v>
          </cell>
          <cell r="N810" t="b">
            <v>0</v>
          </cell>
          <cell r="O810">
            <v>0</v>
          </cell>
          <cell r="P810" t="b">
            <v>0</v>
          </cell>
          <cell r="Q810" t="str">
            <v>INTERNO</v>
          </cell>
          <cell r="R810">
            <v>0</v>
          </cell>
          <cell r="S810" t="str">
            <v/>
          </cell>
          <cell r="T810">
            <v>0</v>
          </cell>
          <cell r="U810" t="str">
            <v/>
          </cell>
          <cell r="V810">
            <v>0</v>
          </cell>
          <cell r="W810" t="str">
            <v/>
          </cell>
          <cell r="X810">
            <v>0</v>
          </cell>
          <cell r="Y810" t="str">
            <v/>
          </cell>
          <cell r="Z810" t="str">
            <v/>
          </cell>
          <cell r="AA810" t="str">
            <v/>
          </cell>
          <cell r="AB810">
            <v>0</v>
          </cell>
          <cell r="AC810" t="str">
            <v/>
          </cell>
          <cell r="AD810" t="str">
            <v/>
          </cell>
          <cell r="AE810" t="str">
            <v/>
          </cell>
          <cell r="AF810" t="str">
            <v/>
          </cell>
          <cell r="AG810">
            <v>0</v>
          </cell>
          <cell r="AH810" t="str">
            <v>N-EST</v>
          </cell>
          <cell r="AI810">
            <v>0</v>
          </cell>
          <cell r="AJ810" t="str">
            <v/>
          </cell>
          <cell r="AK810" t="str">
            <v/>
          </cell>
          <cell r="AM810">
            <v>0</v>
          </cell>
          <cell r="AN810" t="str">
            <v>UNI</v>
          </cell>
          <cell r="AO810" t="str">
            <v>***</v>
          </cell>
          <cell r="AP810" t="str">
            <v>zzzzzz</v>
          </cell>
          <cell r="AQ810" t="b">
            <v>0</v>
          </cell>
          <cell r="AR810" t="b">
            <v>1</v>
          </cell>
          <cell r="AS810">
            <v>0</v>
          </cell>
          <cell r="AT810">
            <v>0</v>
          </cell>
          <cell r="AU810">
            <v>1</v>
          </cell>
          <cell r="AV810">
            <v>0.01</v>
          </cell>
          <cell r="AW810" t="b">
            <v>0</v>
          </cell>
          <cell r="AX810" t="str">
            <v/>
          </cell>
          <cell r="AY810" t="b">
            <v>0</v>
          </cell>
          <cell r="AZ810" t="b">
            <v>0</v>
          </cell>
          <cell r="BA810">
            <v>0</v>
          </cell>
          <cell r="BB810">
            <v>0</v>
          </cell>
          <cell r="BC810">
            <v>0</v>
          </cell>
          <cell r="BD810" t="str">
            <v>LIB</v>
          </cell>
          <cell r="BE810" t="str">
            <v>LIB</v>
          </cell>
          <cell r="BF810">
            <v>1</v>
          </cell>
          <cell r="BG810">
            <v>0</v>
          </cell>
          <cell r="BH810" t="str">
            <v/>
          </cell>
          <cell r="BI810" t="str">
            <v/>
          </cell>
          <cell r="BJ810" t="str">
            <v/>
          </cell>
          <cell r="BK810" t="str">
            <v/>
          </cell>
          <cell r="BL810">
            <v>140</v>
          </cell>
          <cell r="BM810">
            <v>511</v>
          </cell>
          <cell r="BN810">
            <v>190</v>
          </cell>
          <cell r="BO810">
            <v>1978</v>
          </cell>
          <cell r="BP810">
            <v>0</v>
          </cell>
          <cell r="BQ810">
            <v>2819</v>
          </cell>
        </row>
        <row r="811">
          <cell r="A811" t="str">
            <v>F0004</v>
          </cell>
          <cell r="B811" t="str">
            <v>PALO</v>
          </cell>
          <cell r="C811" t="str">
            <v/>
          </cell>
          <cell r="D811" t="str">
            <v>ASTA</v>
          </cell>
          <cell r="E811" t="str">
            <v>MADER/ALUMINIO</v>
          </cell>
          <cell r="F811" t="str">
            <v>AR</v>
          </cell>
          <cell r="G811" t="str">
            <v>UN</v>
          </cell>
          <cell r="H811" t="str">
            <v>0125</v>
          </cell>
          <cell r="I811" t="b">
            <v>0</v>
          </cell>
          <cell r="J811" t="b">
            <v>0</v>
          </cell>
          <cell r="K811" t="b">
            <v>0</v>
          </cell>
          <cell r="L811" t="str">
            <v>CompraVenta</v>
          </cell>
          <cell r="M811" t="str">
            <v>N</v>
          </cell>
          <cell r="N811" t="b">
            <v>0</v>
          </cell>
          <cell r="O811">
            <v>0</v>
          </cell>
          <cell r="P811" t="b">
            <v>0</v>
          </cell>
          <cell r="Q811" t="str">
            <v>INTERNO</v>
          </cell>
          <cell r="R811">
            <v>0</v>
          </cell>
          <cell r="S811" t="str">
            <v/>
          </cell>
          <cell r="T811">
            <v>0</v>
          </cell>
          <cell r="U811" t="str">
            <v/>
          </cell>
          <cell r="V811">
            <v>0</v>
          </cell>
          <cell r="W811" t="str">
            <v/>
          </cell>
          <cell r="X811">
            <v>0</v>
          </cell>
          <cell r="Y811" t="str">
            <v/>
          </cell>
          <cell r="Z811" t="str">
            <v/>
          </cell>
          <cell r="AA811" t="str">
            <v/>
          </cell>
          <cell r="AB811">
            <v>0</v>
          </cell>
          <cell r="AC811" t="str">
            <v/>
          </cell>
          <cell r="AD811" t="str">
            <v/>
          </cell>
          <cell r="AE811" t="str">
            <v/>
          </cell>
          <cell r="AF811" t="str">
            <v/>
          </cell>
          <cell r="AG811">
            <v>0</v>
          </cell>
          <cell r="AH811" t="str">
            <v>N-EST</v>
          </cell>
          <cell r="AI811">
            <v>0</v>
          </cell>
          <cell r="AJ811" t="str">
            <v/>
          </cell>
          <cell r="AK811" t="str">
            <v/>
          </cell>
          <cell r="AM811">
            <v>0</v>
          </cell>
          <cell r="AN811" t="str">
            <v>UN</v>
          </cell>
          <cell r="AO811" t="str">
            <v>***</v>
          </cell>
          <cell r="AP811" t="str">
            <v>zzzzzz</v>
          </cell>
          <cell r="AQ811" t="b">
            <v>0</v>
          </cell>
          <cell r="AR811" t="b">
            <v>1</v>
          </cell>
          <cell r="AS811">
            <v>0</v>
          </cell>
          <cell r="AT811">
            <v>0</v>
          </cell>
          <cell r="AU811">
            <v>1</v>
          </cell>
          <cell r="AV811">
            <v>0.01</v>
          </cell>
          <cell r="AW811" t="b">
            <v>0</v>
          </cell>
          <cell r="AX811" t="str">
            <v/>
          </cell>
          <cell r="AY811" t="b">
            <v>0</v>
          </cell>
          <cell r="AZ811" t="b">
            <v>0</v>
          </cell>
          <cell r="BA811">
            <v>0</v>
          </cell>
          <cell r="BB811">
            <v>0</v>
          </cell>
          <cell r="BC811">
            <v>0</v>
          </cell>
          <cell r="BD811" t="str">
            <v>LIB</v>
          </cell>
          <cell r="BE811" t="str">
            <v>LIB</v>
          </cell>
          <cell r="BF811">
            <v>1</v>
          </cell>
          <cell r="BG811">
            <v>0</v>
          </cell>
          <cell r="BH811" t="str">
            <v>PALO PARA ESCOBILLONES/PLUMEROS. PROVEEDOR DUMAR. TRAMOS DE 3metros.</v>
          </cell>
          <cell r="BI811" t="str">
            <v/>
          </cell>
          <cell r="BJ811" t="str">
            <v/>
          </cell>
          <cell r="BK811" t="str">
            <v/>
          </cell>
          <cell r="BL811">
            <v>140</v>
          </cell>
          <cell r="BM811">
            <v>511</v>
          </cell>
          <cell r="BN811">
            <v>190</v>
          </cell>
          <cell r="BO811">
            <v>1978</v>
          </cell>
          <cell r="BP811">
            <v>0</v>
          </cell>
          <cell r="BQ811">
            <v>2819</v>
          </cell>
        </row>
        <row r="812">
          <cell r="A812" t="str">
            <v>FLETE EX</v>
          </cell>
          <cell r="B812" t="str">
            <v>FLETE</v>
          </cell>
          <cell r="C812" t="str">
            <v/>
          </cell>
          <cell r="D812" t="str">
            <v>FLETE EX FRIZZIO</v>
          </cell>
          <cell r="E812" t="str">
            <v/>
          </cell>
          <cell r="F812" t="str">
            <v>AR</v>
          </cell>
          <cell r="G812" t="str">
            <v>UNI</v>
          </cell>
          <cell r="H812" t="str">
            <v>UC9</v>
          </cell>
          <cell r="I812" t="b">
            <v>1</v>
          </cell>
          <cell r="J812" t="b">
            <v>0</v>
          </cell>
          <cell r="K812" t="b">
            <v>1</v>
          </cell>
          <cell r="L812" t="str">
            <v>CompraVenta</v>
          </cell>
          <cell r="M812" t="str">
            <v>N</v>
          </cell>
          <cell r="N812" t="b">
            <v>0</v>
          </cell>
          <cell r="O812">
            <v>0</v>
          </cell>
          <cell r="P812" t="b">
            <v>0</v>
          </cell>
          <cell r="Q812" t="str">
            <v>INTERNO</v>
          </cell>
          <cell r="R812">
            <v>0</v>
          </cell>
          <cell r="S812" t="str">
            <v/>
          </cell>
          <cell r="T812">
            <v>0</v>
          </cell>
          <cell r="U812" t="str">
            <v/>
          </cell>
          <cell r="V812">
            <v>0</v>
          </cell>
          <cell r="W812" t="str">
            <v/>
          </cell>
          <cell r="X812">
            <v>0</v>
          </cell>
          <cell r="Y812" t="str">
            <v/>
          </cell>
          <cell r="Z812" t="str">
            <v/>
          </cell>
          <cell r="AA812" t="str">
            <v/>
          </cell>
          <cell r="AB812">
            <v>0</v>
          </cell>
          <cell r="AC812" t="str">
            <v/>
          </cell>
          <cell r="AD812" t="str">
            <v/>
          </cell>
          <cell r="AE812" t="str">
            <v/>
          </cell>
          <cell r="AF812" t="str">
            <v/>
          </cell>
          <cell r="AG812">
            <v>0</v>
          </cell>
          <cell r="AH812" t="str">
            <v>N-EST</v>
          </cell>
          <cell r="AI812">
            <v>0</v>
          </cell>
          <cell r="AJ812" t="str">
            <v/>
          </cell>
          <cell r="AK812" t="str">
            <v/>
          </cell>
          <cell r="AM812">
            <v>0</v>
          </cell>
          <cell r="AN812" t="str">
            <v>UNI</v>
          </cell>
          <cell r="AO812" t="str">
            <v>***</v>
          </cell>
          <cell r="AP812" t="str">
            <v>zzzzzz</v>
          </cell>
          <cell r="AQ812" t="b">
            <v>0</v>
          </cell>
          <cell r="AR812" t="b">
            <v>1</v>
          </cell>
          <cell r="AS812">
            <v>0</v>
          </cell>
          <cell r="AT812">
            <v>0</v>
          </cell>
          <cell r="AU812">
            <v>1</v>
          </cell>
          <cell r="AV812">
            <v>0.01</v>
          </cell>
          <cell r="AW812" t="b">
            <v>0</v>
          </cell>
          <cell r="AX812" t="str">
            <v/>
          </cell>
          <cell r="AY812" t="b">
            <v>0</v>
          </cell>
          <cell r="AZ812" t="b">
            <v>0</v>
          </cell>
          <cell r="BA812">
            <v>0</v>
          </cell>
          <cell r="BB812">
            <v>0</v>
          </cell>
          <cell r="BC812">
            <v>0</v>
          </cell>
          <cell r="BD812" t="str">
            <v>LIB</v>
          </cell>
          <cell r="BE812" t="str">
            <v>LIB</v>
          </cell>
          <cell r="BF812">
            <v>1</v>
          </cell>
          <cell r="BG812">
            <v>0</v>
          </cell>
          <cell r="BH812" t="str">
            <v/>
          </cell>
          <cell r="BI812" t="str">
            <v/>
          </cell>
          <cell r="BJ812" t="str">
            <v/>
          </cell>
          <cell r="BK812" t="str">
            <v/>
          </cell>
          <cell r="BL812">
            <v>140</v>
          </cell>
          <cell r="BM812">
            <v>511</v>
          </cell>
          <cell r="BN812">
            <v>190</v>
          </cell>
          <cell r="BO812">
            <v>1978</v>
          </cell>
          <cell r="BP812">
            <v>0</v>
          </cell>
          <cell r="BQ812">
            <v>2819</v>
          </cell>
        </row>
        <row r="813">
          <cell r="A813" t="str">
            <v>FOLEXKG</v>
          </cell>
          <cell r="B813" t="str">
            <v/>
          </cell>
          <cell r="C813" t="str">
            <v/>
          </cell>
          <cell r="D813" t="str">
            <v>FOLEX X KILO</v>
          </cell>
          <cell r="E813" t="str">
            <v>PROD. X KG</v>
          </cell>
          <cell r="F813" t="str">
            <v>AR</v>
          </cell>
          <cell r="G813" t="str">
            <v>***</v>
          </cell>
          <cell r="H813" t="str">
            <v>UC</v>
          </cell>
          <cell r="I813" t="b">
            <v>1</v>
          </cell>
          <cell r="J813" t="b">
            <v>0</v>
          </cell>
          <cell r="K813" t="b">
            <v>0</v>
          </cell>
          <cell r="L813" t="str">
            <v>CompraVenta</v>
          </cell>
          <cell r="M813" t="str">
            <v>N</v>
          </cell>
          <cell r="N813" t="b">
            <v>0</v>
          </cell>
          <cell r="O813">
            <v>0</v>
          </cell>
          <cell r="P813" t="b">
            <v>0</v>
          </cell>
          <cell r="Q813" t="str">
            <v>INTERNO</v>
          </cell>
          <cell r="R813">
            <v>0</v>
          </cell>
          <cell r="S813" t="str">
            <v/>
          </cell>
          <cell r="T813">
            <v>0</v>
          </cell>
          <cell r="U813" t="str">
            <v/>
          </cell>
          <cell r="V813">
            <v>0</v>
          </cell>
          <cell r="W813" t="str">
            <v/>
          </cell>
          <cell r="X813">
            <v>0</v>
          </cell>
          <cell r="Y813" t="str">
            <v/>
          </cell>
          <cell r="Z813" t="str">
            <v/>
          </cell>
          <cell r="AA813" t="str">
            <v/>
          </cell>
          <cell r="AB813">
            <v>0</v>
          </cell>
          <cell r="AC813" t="str">
            <v/>
          </cell>
          <cell r="AD813" t="str">
            <v/>
          </cell>
          <cell r="AE813" t="str">
            <v/>
          </cell>
          <cell r="AF813" t="str">
            <v/>
          </cell>
          <cell r="AG813">
            <v>0</v>
          </cell>
          <cell r="AH813" t="str">
            <v>N-EST</v>
          </cell>
          <cell r="AI813">
            <v>0</v>
          </cell>
          <cell r="AJ813" t="str">
            <v/>
          </cell>
          <cell r="AK813" t="str">
            <v/>
          </cell>
          <cell r="AM813">
            <v>0</v>
          </cell>
          <cell r="AN813" t="str">
            <v/>
          </cell>
          <cell r="AO813" t="str">
            <v>***</v>
          </cell>
          <cell r="AP813" t="str">
            <v>zzzzzz</v>
          </cell>
          <cell r="AQ813" t="b">
            <v>0</v>
          </cell>
          <cell r="AR813" t="b">
            <v>1</v>
          </cell>
          <cell r="AS813">
            <v>0</v>
          </cell>
          <cell r="AT813">
            <v>0</v>
          </cell>
          <cell r="AU813">
            <v>1</v>
          </cell>
          <cell r="AV813">
            <v>0.01</v>
          </cell>
          <cell r="AW813" t="b">
            <v>0</v>
          </cell>
          <cell r="AX813" t="str">
            <v/>
          </cell>
          <cell r="AY813" t="b">
            <v>0</v>
          </cell>
          <cell r="AZ813" t="b">
            <v>0</v>
          </cell>
          <cell r="BA813">
            <v>0</v>
          </cell>
          <cell r="BB813">
            <v>0</v>
          </cell>
          <cell r="BC813">
            <v>0</v>
          </cell>
          <cell r="BD813" t="str">
            <v>LIB</v>
          </cell>
          <cell r="BE813" t="str">
            <v>LIB</v>
          </cell>
          <cell r="BF813">
            <v>1</v>
          </cell>
          <cell r="BG813">
            <v>0</v>
          </cell>
          <cell r="BH813" t="str">
            <v/>
          </cell>
          <cell r="BI813" t="str">
            <v/>
          </cell>
          <cell r="BJ813" t="str">
            <v/>
          </cell>
          <cell r="BK813" t="str">
            <v/>
          </cell>
          <cell r="BL813">
            <v>140</v>
          </cell>
          <cell r="BM813">
            <v>511</v>
          </cell>
          <cell r="BN813">
            <v>190</v>
          </cell>
          <cell r="BO813">
            <v>1978</v>
          </cell>
          <cell r="BP813">
            <v>0</v>
          </cell>
          <cell r="BQ813">
            <v>2819</v>
          </cell>
        </row>
        <row r="814">
          <cell r="A814" t="str">
            <v>FR 01</v>
          </cell>
          <cell r="B814" t="str">
            <v/>
          </cell>
          <cell r="C814" t="str">
            <v/>
          </cell>
          <cell r="D814" t="str">
            <v>FREEZER</v>
          </cell>
          <cell r="E814" t="str">
            <v>FREEZER ROTULADO</v>
          </cell>
          <cell r="F814" t="str">
            <v>AR</v>
          </cell>
          <cell r="G814" t="str">
            <v>UN</v>
          </cell>
          <cell r="H814" t="str">
            <v>UC</v>
          </cell>
          <cell r="I814" t="b">
            <v>0</v>
          </cell>
          <cell r="J814" t="b">
            <v>0</v>
          </cell>
          <cell r="K814" t="b">
            <v>0</v>
          </cell>
          <cell r="L814" t="str">
            <v>CompraVenta</v>
          </cell>
          <cell r="M814" t="str">
            <v>N</v>
          </cell>
          <cell r="N814" t="b">
            <v>0</v>
          </cell>
          <cell r="O814">
            <v>0</v>
          </cell>
          <cell r="P814" t="b">
            <v>0</v>
          </cell>
          <cell r="Q814" t="str">
            <v>INTERNO</v>
          </cell>
          <cell r="R814">
            <v>0</v>
          </cell>
          <cell r="S814" t="str">
            <v/>
          </cell>
          <cell r="T814">
            <v>0</v>
          </cell>
          <cell r="U814" t="str">
            <v/>
          </cell>
          <cell r="V814">
            <v>0</v>
          </cell>
          <cell r="W814" t="str">
            <v/>
          </cell>
          <cell r="X814">
            <v>0</v>
          </cell>
          <cell r="Y814" t="str">
            <v/>
          </cell>
          <cell r="Z814" t="str">
            <v/>
          </cell>
          <cell r="AA814" t="str">
            <v/>
          </cell>
          <cell r="AB814">
            <v>0</v>
          </cell>
          <cell r="AC814" t="str">
            <v/>
          </cell>
          <cell r="AD814" t="str">
            <v/>
          </cell>
          <cell r="AE814" t="str">
            <v/>
          </cell>
          <cell r="AF814" t="str">
            <v/>
          </cell>
          <cell r="AG814">
            <v>0</v>
          </cell>
          <cell r="AH814" t="str">
            <v>N-EST</v>
          </cell>
          <cell r="AI814">
            <v>0</v>
          </cell>
          <cell r="AJ814" t="str">
            <v/>
          </cell>
          <cell r="AK814" t="str">
            <v/>
          </cell>
          <cell r="AM814">
            <v>0</v>
          </cell>
          <cell r="AN814" t="str">
            <v>UN</v>
          </cell>
          <cell r="AO814" t="str">
            <v>***</v>
          </cell>
          <cell r="AP814" t="str">
            <v>zzzzzz</v>
          </cell>
          <cell r="AQ814" t="b">
            <v>0</v>
          </cell>
          <cell r="AR814" t="b">
            <v>1</v>
          </cell>
          <cell r="AS814">
            <v>0</v>
          </cell>
          <cell r="AT814">
            <v>0</v>
          </cell>
          <cell r="AU814">
            <v>1</v>
          </cell>
          <cell r="AV814">
            <v>0.01</v>
          </cell>
          <cell r="AW814" t="b">
            <v>0</v>
          </cell>
          <cell r="AX814" t="str">
            <v/>
          </cell>
          <cell r="AY814" t="b">
            <v>0</v>
          </cell>
          <cell r="AZ814" t="b">
            <v>0</v>
          </cell>
          <cell r="BA814">
            <v>0</v>
          </cell>
          <cell r="BB814">
            <v>0</v>
          </cell>
          <cell r="BC814">
            <v>0</v>
          </cell>
          <cell r="BD814" t="str">
            <v>LIB</v>
          </cell>
          <cell r="BE814" t="str">
            <v>LIB</v>
          </cell>
          <cell r="BF814">
            <v>1</v>
          </cell>
          <cell r="BG814">
            <v>0</v>
          </cell>
          <cell r="BH814" t="str">
            <v/>
          </cell>
          <cell r="BI814" t="str">
            <v/>
          </cell>
          <cell r="BJ814" t="str">
            <v/>
          </cell>
          <cell r="BK814" t="str">
            <v/>
          </cell>
          <cell r="BL814">
            <v>140</v>
          </cell>
          <cell r="BM814">
            <v>511</v>
          </cell>
          <cell r="BN814">
            <v>190</v>
          </cell>
          <cell r="BO814">
            <v>1978</v>
          </cell>
          <cell r="BP814">
            <v>0</v>
          </cell>
          <cell r="BQ814">
            <v>2819</v>
          </cell>
        </row>
        <row r="815">
          <cell r="A815" t="str">
            <v>FREIGHT</v>
          </cell>
          <cell r="B815" t="str">
            <v/>
          </cell>
          <cell r="C815" t="str">
            <v/>
          </cell>
          <cell r="D815" t="str">
            <v/>
          </cell>
          <cell r="E815" t="str">
            <v/>
          </cell>
          <cell r="F815" t="str">
            <v>AR</v>
          </cell>
          <cell r="G815" t="str">
            <v>UNI</v>
          </cell>
          <cell r="H815" t="str">
            <v>UC9</v>
          </cell>
          <cell r="I815" t="b">
            <v>0</v>
          </cell>
          <cell r="J815" t="b">
            <v>0</v>
          </cell>
          <cell r="K815" t="b">
            <v>0</v>
          </cell>
          <cell r="L815" t="str">
            <v>CompraVenta</v>
          </cell>
          <cell r="M815" t="str">
            <v>N</v>
          </cell>
          <cell r="N815" t="b">
            <v>0</v>
          </cell>
          <cell r="O815">
            <v>0</v>
          </cell>
          <cell r="P815" t="b">
            <v>0</v>
          </cell>
          <cell r="Q815" t="str">
            <v>INTERNO</v>
          </cell>
          <cell r="R815">
            <v>0</v>
          </cell>
          <cell r="S815" t="str">
            <v/>
          </cell>
          <cell r="T815">
            <v>0</v>
          </cell>
          <cell r="U815" t="str">
            <v/>
          </cell>
          <cell r="V815">
            <v>0</v>
          </cell>
          <cell r="W815" t="str">
            <v/>
          </cell>
          <cell r="X815">
            <v>0</v>
          </cell>
          <cell r="Y815" t="str">
            <v/>
          </cell>
          <cell r="Z815" t="str">
            <v/>
          </cell>
          <cell r="AA815" t="str">
            <v/>
          </cell>
          <cell r="AB815">
            <v>0</v>
          </cell>
          <cell r="AC815" t="str">
            <v/>
          </cell>
          <cell r="AD815" t="str">
            <v/>
          </cell>
          <cell r="AE815" t="str">
            <v/>
          </cell>
          <cell r="AF815" t="str">
            <v/>
          </cell>
          <cell r="AG815">
            <v>0</v>
          </cell>
          <cell r="AH815" t="str">
            <v>N-EST</v>
          </cell>
          <cell r="AI815">
            <v>0</v>
          </cell>
          <cell r="AJ815" t="str">
            <v/>
          </cell>
          <cell r="AK815" t="str">
            <v/>
          </cell>
          <cell r="AM815">
            <v>0</v>
          </cell>
          <cell r="AN815" t="str">
            <v>UNI</v>
          </cell>
          <cell r="AO815" t="str">
            <v>***</v>
          </cell>
          <cell r="AP815" t="str">
            <v>zzzzzz</v>
          </cell>
          <cell r="AQ815" t="b">
            <v>0</v>
          </cell>
          <cell r="AR815" t="b">
            <v>1</v>
          </cell>
          <cell r="AS815">
            <v>0</v>
          </cell>
          <cell r="AT815">
            <v>0</v>
          </cell>
          <cell r="AU815">
            <v>1</v>
          </cell>
          <cell r="AV815">
            <v>0.01</v>
          </cell>
          <cell r="AW815" t="b">
            <v>0</v>
          </cell>
          <cell r="AX815" t="str">
            <v/>
          </cell>
          <cell r="AY815" t="b">
            <v>0</v>
          </cell>
          <cell r="AZ815" t="b">
            <v>0</v>
          </cell>
          <cell r="BA815">
            <v>0</v>
          </cell>
          <cell r="BB815">
            <v>0</v>
          </cell>
          <cell r="BC815">
            <v>0</v>
          </cell>
          <cell r="BD815" t="str">
            <v>LIB</v>
          </cell>
          <cell r="BE815" t="str">
            <v>LIB</v>
          </cell>
          <cell r="BF815">
            <v>1</v>
          </cell>
          <cell r="BG815">
            <v>0</v>
          </cell>
          <cell r="BH815" t="str">
            <v/>
          </cell>
          <cell r="BI815" t="str">
            <v/>
          </cell>
          <cell r="BJ815" t="str">
            <v/>
          </cell>
          <cell r="BK815" t="str">
            <v/>
          </cell>
          <cell r="BL815">
            <v>140</v>
          </cell>
          <cell r="BM815">
            <v>511</v>
          </cell>
          <cell r="BN815">
            <v>190</v>
          </cell>
          <cell r="BO815">
            <v>1978</v>
          </cell>
          <cell r="BP815">
            <v>0</v>
          </cell>
          <cell r="BQ815">
            <v>2819</v>
          </cell>
        </row>
        <row r="816">
          <cell r="A816" t="str">
            <v>FZFP61</v>
          </cell>
          <cell r="B816" t="str">
            <v>FZFP61</v>
          </cell>
          <cell r="C816" t="str">
            <v>7798183770928</v>
          </cell>
          <cell r="D816" t="str">
            <v>PECHUGUITAS DE POLLO FRIZZIO</v>
          </cell>
          <cell r="E816" t="str">
            <v>16 UNID  X 380 GRS</v>
          </cell>
          <cell r="F816" t="str">
            <v>PT</v>
          </cell>
          <cell r="G816" t="str">
            <v>UNI</v>
          </cell>
          <cell r="H816" t="str">
            <v>UC9</v>
          </cell>
          <cell r="I816" t="b">
            <v>1</v>
          </cell>
          <cell r="J816" t="b">
            <v>1</v>
          </cell>
          <cell r="K816" t="b">
            <v>0</v>
          </cell>
          <cell r="L816" t="str">
            <v>Venta</v>
          </cell>
          <cell r="M816" t="str">
            <v>N</v>
          </cell>
          <cell r="N816" t="b">
            <v>0</v>
          </cell>
          <cell r="O816">
            <v>0</v>
          </cell>
          <cell r="P816" t="b">
            <v>0</v>
          </cell>
          <cell r="Q816" t="str">
            <v>INTERNO</v>
          </cell>
          <cell r="R816">
            <v>0</v>
          </cell>
          <cell r="S816" t="str">
            <v/>
          </cell>
          <cell r="T816">
            <v>0</v>
          </cell>
          <cell r="U816" t="str">
            <v/>
          </cell>
          <cell r="V816">
            <v>0</v>
          </cell>
          <cell r="W816" t="str">
            <v/>
          </cell>
          <cell r="X816">
            <v>0</v>
          </cell>
          <cell r="Y816" t="str">
            <v/>
          </cell>
          <cell r="Z816" t="str">
            <v/>
          </cell>
          <cell r="AA816" t="str">
            <v>Termin</v>
          </cell>
          <cell r="AB816">
            <v>0</v>
          </cell>
          <cell r="AC816" t="str">
            <v/>
          </cell>
          <cell r="AD816" t="str">
            <v/>
          </cell>
          <cell r="AE816" t="str">
            <v/>
          </cell>
          <cell r="AF816" t="str">
            <v/>
          </cell>
          <cell r="AG816">
            <v>0</v>
          </cell>
          <cell r="AH816" t="str">
            <v>N-EST</v>
          </cell>
          <cell r="AI816">
            <v>0</v>
          </cell>
          <cell r="AJ816" t="str">
            <v/>
          </cell>
          <cell r="AK816" t="str">
            <v/>
          </cell>
          <cell r="AM816">
            <v>96</v>
          </cell>
          <cell r="AN816" t="str">
            <v>UNI</v>
          </cell>
          <cell r="AO816" t="str">
            <v>***</v>
          </cell>
          <cell r="AP816" t="str">
            <v>zzzzzz</v>
          </cell>
          <cell r="AQ816" t="b">
            <v>0</v>
          </cell>
          <cell r="AR816" t="b">
            <v>1</v>
          </cell>
          <cell r="AS816">
            <v>1</v>
          </cell>
          <cell r="AT816">
            <v>0</v>
          </cell>
          <cell r="AU816">
            <v>1</v>
          </cell>
          <cell r="AV816">
            <v>0</v>
          </cell>
          <cell r="AW816" t="b">
            <v>0</v>
          </cell>
          <cell r="AX816" t="str">
            <v/>
          </cell>
          <cell r="AY816" t="b">
            <v>0</v>
          </cell>
          <cell r="AZ816" t="b">
            <v>0</v>
          </cell>
          <cell r="BA816">
            <v>0</v>
          </cell>
          <cell r="BB816">
            <v>365</v>
          </cell>
          <cell r="BC816">
            <v>210</v>
          </cell>
          <cell r="BD816" t="str">
            <v>LIB</v>
          </cell>
          <cell r="BE816" t="str">
            <v>LIB</v>
          </cell>
          <cell r="BF816">
            <v>1</v>
          </cell>
          <cell r="BG816">
            <v>0</v>
          </cell>
          <cell r="BH816" t="str">
            <v/>
          </cell>
          <cell r="BI816" t="str">
            <v/>
          </cell>
          <cell r="BJ816" t="str">
            <v/>
          </cell>
          <cell r="BK816" t="str">
            <v/>
          </cell>
          <cell r="BL816">
            <v>140</v>
          </cell>
          <cell r="BM816">
            <v>511</v>
          </cell>
          <cell r="BN816">
            <v>190</v>
          </cell>
          <cell r="BO816">
            <v>1978</v>
          </cell>
          <cell r="BP816">
            <v>0</v>
          </cell>
          <cell r="BQ816">
            <v>2819</v>
          </cell>
        </row>
        <row r="817">
          <cell r="A817" t="str">
            <v>FZMO61</v>
          </cell>
          <cell r="B817" t="str">
            <v>FZMO61</v>
          </cell>
          <cell r="C817" t="str">
            <v>7798183770898</v>
          </cell>
          <cell r="D817" t="str">
            <v>BASTONCITOS MOZZARELLA FRIZZIO</v>
          </cell>
          <cell r="E817" t="str">
            <v>16 UNID X 380 GRS</v>
          </cell>
          <cell r="F817" t="str">
            <v>PT</v>
          </cell>
          <cell r="G817" t="str">
            <v>UNI</v>
          </cell>
          <cell r="H817" t="str">
            <v>UC9</v>
          </cell>
          <cell r="I817" t="b">
            <v>1</v>
          </cell>
          <cell r="J817" t="b">
            <v>1</v>
          </cell>
          <cell r="K817" t="b">
            <v>0</v>
          </cell>
          <cell r="L817" t="str">
            <v>Venta</v>
          </cell>
          <cell r="M817" t="str">
            <v>N</v>
          </cell>
          <cell r="N817" t="b">
            <v>0</v>
          </cell>
          <cell r="O817">
            <v>0</v>
          </cell>
          <cell r="P817" t="b">
            <v>0</v>
          </cell>
          <cell r="Q817" t="str">
            <v>INTERNO</v>
          </cell>
          <cell r="R817">
            <v>0</v>
          </cell>
          <cell r="S817" t="str">
            <v/>
          </cell>
          <cell r="T817">
            <v>0</v>
          </cell>
          <cell r="U817" t="str">
            <v/>
          </cell>
          <cell r="V817">
            <v>0</v>
          </cell>
          <cell r="W817" t="str">
            <v/>
          </cell>
          <cell r="X817">
            <v>0</v>
          </cell>
          <cell r="Y817" t="str">
            <v/>
          </cell>
          <cell r="Z817" t="str">
            <v/>
          </cell>
          <cell r="AA817" t="str">
            <v>Termin</v>
          </cell>
          <cell r="AB817">
            <v>0</v>
          </cell>
          <cell r="AC817" t="str">
            <v/>
          </cell>
          <cell r="AD817" t="str">
            <v/>
          </cell>
          <cell r="AE817" t="str">
            <v/>
          </cell>
          <cell r="AF817" t="str">
            <v/>
          </cell>
          <cell r="AG817">
            <v>0</v>
          </cell>
          <cell r="AH817" t="str">
            <v>N-EST</v>
          </cell>
          <cell r="AI817">
            <v>0</v>
          </cell>
          <cell r="AJ817" t="str">
            <v/>
          </cell>
          <cell r="AK817" t="str">
            <v/>
          </cell>
          <cell r="AM817">
            <v>96</v>
          </cell>
          <cell r="AN817" t="str">
            <v>UNI</v>
          </cell>
          <cell r="AO817" t="str">
            <v>***</v>
          </cell>
          <cell r="AP817" t="str">
            <v>zzzzzz</v>
          </cell>
          <cell r="AQ817" t="b">
            <v>0</v>
          </cell>
          <cell r="AR817" t="b">
            <v>1</v>
          </cell>
          <cell r="AS817">
            <v>1</v>
          </cell>
          <cell r="AT817">
            <v>0</v>
          </cell>
          <cell r="AU817">
            <v>1</v>
          </cell>
          <cell r="AV817">
            <v>0</v>
          </cell>
          <cell r="AW817" t="b">
            <v>0</v>
          </cell>
          <cell r="AX817" t="str">
            <v/>
          </cell>
          <cell r="AY817" t="b">
            <v>0</v>
          </cell>
          <cell r="AZ817" t="b">
            <v>0</v>
          </cell>
          <cell r="BA817">
            <v>0</v>
          </cell>
          <cell r="BB817">
            <v>540</v>
          </cell>
          <cell r="BC817">
            <v>365</v>
          </cell>
          <cell r="BD817" t="str">
            <v>LIB</v>
          </cell>
          <cell r="BE817" t="str">
            <v>LIB</v>
          </cell>
          <cell r="BF817">
            <v>1</v>
          </cell>
          <cell r="BG817">
            <v>0</v>
          </cell>
          <cell r="BH817" t="str">
            <v/>
          </cell>
          <cell r="BI817" t="str">
            <v/>
          </cell>
          <cell r="BJ817" t="str">
            <v/>
          </cell>
          <cell r="BK817" t="str">
            <v/>
          </cell>
          <cell r="BL817">
            <v>140</v>
          </cell>
          <cell r="BM817">
            <v>511</v>
          </cell>
          <cell r="BN817">
            <v>190</v>
          </cell>
          <cell r="BO817">
            <v>1978</v>
          </cell>
          <cell r="BP817">
            <v>0</v>
          </cell>
          <cell r="BQ817">
            <v>2819</v>
          </cell>
        </row>
        <row r="818">
          <cell r="A818" t="str">
            <v>FZMO61EX</v>
          </cell>
          <cell r="B818" t="str">
            <v/>
          </cell>
          <cell r="C818" t="str">
            <v/>
          </cell>
          <cell r="D818" t="str">
            <v>BASTONCITOS MOZZARELLA FRIZZIO</v>
          </cell>
          <cell r="E818" t="str">
            <v>16 UNID X 380 GRS</v>
          </cell>
          <cell r="F818" t="str">
            <v>PT</v>
          </cell>
          <cell r="G818" t="str">
            <v>UNI</v>
          </cell>
          <cell r="H818" t="str">
            <v>UC9</v>
          </cell>
          <cell r="I818" t="b">
            <v>1</v>
          </cell>
          <cell r="J818" t="b">
            <v>1</v>
          </cell>
          <cell r="K818" t="b">
            <v>0</v>
          </cell>
          <cell r="L818" t="str">
            <v>CompraVenta</v>
          </cell>
          <cell r="M818" t="str">
            <v>N</v>
          </cell>
          <cell r="N818" t="b">
            <v>0</v>
          </cell>
          <cell r="O818">
            <v>0</v>
          </cell>
          <cell r="P818" t="b">
            <v>0</v>
          </cell>
          <cell r="Q818" t="str">
            <v>INTERNO</v>
          </cell>
          <cell r="R818">
            <v>0</v>
          </cell>
          <cell r="S818" t="str">
            <v/>
          </cell>
          <cell r="T818">
            <v>0</v>
          </cell>
          <cell r="U818" t="str">
            <v/>
          </cell>
          <cell r="V818">
            <v>0</v>
          </cell>
          <cell r="W818" t="str">
            <v/>
          </cell>
          <cell r="X818">
            <v>0</v>
          </cell>
          <cell r="Y818" t="str">
            <v/>
          </cell>
          <cell r="Z818" t="str">
            <v/>
          </cell>
          <cell r="AA818" t="str">
            <v>Termin</v>
          </cell>
          <cell r="AB818">
            <v>0</v>
          </cell>
          <cell r="AC818" t="str">
            <v/>
          </cell>
          <cell r="AD818" t="str">
            <v/>
          </cell>
          <cell r="AE818" t="str">
            <v/>
          </cell>
          <cell r="AF818" t="str">
            <v/>
          </cell>
          <cell r="AG818">
            <v>0</v>
          </cell>
          <cell r="AH818" t="str">
            <v>N-EST</v>
          </cell>
          <cell r="AI818">
            <v>0</v>
          </cell>
          <cell r="AJ818" t="str">
            <v/>
          </cell>
          <cell r="AK818" t="str">
            <v/>
          </cell>
          <cell r="AM818">
            <v>108</v>
          </cell>
          <cell r="AN818" t="str">
            <v>UNI</v>
          </cell>
          <cell r="AO818" t="str">
            <v>***</v>
          </cell>
          <cell r="AP818" t="str">
            <v>zzzzzz</v>
          </cell>
          <cell r="AQ818" t="b">
            <v>0</v>
          </cell>
          <cell r="AR818" t="b">
            <v>1</v>
          </cell>
          <cell r="AS818">
            <v>1</v>
          </cell>
          <cell r="AT818">
            <v>0</v>
          </cell>
          <cell r="AU818">
            <v>1</v>
          </cell>
          <cell r="AV818">
            <v>0.01</v>
          </cell>
          <cell r="AW818" t="b">
            <v>0</v>
          </cell>
          <cell r="AX818" t="str">
            <v/>
          </cell>
          <cell r="AY818" t="b">
            <v>0</v>
          </cell>
          <cell r="AZ818" t="b">
            <v>0</v>
          </cell>
          <cell r="BA818">
            <v>0</v>
          </cell>
          <cell r="BB818">
            <v>540</v>
          </cell>
          <cell r="BC818">
            <v>365</v>
          </cell>
          <cell r="BD818" t="str">
            <v>LIB</v>
          </cell>
          <cell r="BE818" t="str">
            <v>LIB</v>
          </cell>
          <cell r="BF818">
            <v>1</v>
          </cell>
          <cell r="BG818">
            <v>0</v>
          </cell>
          <cell r="BH818" t="str">
            <v/>
          </cell>
          <cell r="BI818" t="str">
            <v/>
          </cell>
          <cell r="BJ818" t="str">
            <v/>
          </cell>
          <cell r="BK818" t="str">
            <v/>
          </cell>
          <cell r="BL818">
            <v>140</v>
          </cell>
          <cell r="BM818">
            <v>511</v>
          </cell>
          <cell r="BN818">
            <v>190</v>
          </cell>
          <cell r="BO818">
            <v>1978</v>
          </cell>
          <cell r="BP818">
            <v>0</v>
          </cell>
          <cell r="BQ818">
            <v>2819</v>
          </cell>
        </row>
        <row r="819">
          <cell r="A819" t="str">
            <v>FZPZ 62</v>
          </cell>
          <cell r="B819" t="str">
            <v>FZPZ 62</v>
          </cell>
          <cell r="C819" t="str">
            <v/>
          </cell>
          <cell r="D819" t="str">
            <v>PIZZA MOZZARELLA Y PROVOLOLE</v>
          </cell>
          <cell r="E819" t="str">
            <v>10 UNID X 610 GRS</v>
          </cell>
          <cell r="F819" t="str">
            <v>AR</v>
          </cell>
          <cell r="G819" t="str">
            <v>UNI</v>
          </cell>
          <cell r="H819" t="str">
            <v>UC9</v>
          </cell>
          <cell r="I819" t="b">
            <v>1</v>
          </cell>
          <cell r="J819" t="b">
            <v>0</v>
          </cell>
          <cell r="K819" t="b">
            <v>0</v>
          </cell>
          <cell r="L819" t="str">
            <v>CompraVenta</v>
          </cell>
          <cell r="M819" t="str">
            <v>N</v>
          </cell>
          <cell r="N819" t="b">
            <v>0</v>
          </cell>
          <cell r="O819">
            <v>0</v>
          </cell>
          <cell r="P819" t="b">
            <v>0</v>
          </cell>
          <cell r="Q819" t="str">
            <v>INTERNO</v>
          </cell>
          <cell r="R819">
            <v>0</v>
          </cell>
          <cell r="S819" t="str">
            <v/>
          </cell>
          <cell r="T819">
            <v>0</v>
          </cell>
          <cell r="U819" t="str">
            <v/>
          </cell>
          <cell r="V819">
            <v>0</v>
          </cell>
          <cell r="W819" t="str">
            <v/>
          </cell>
          <cell r="X819">
            <v>0</v>
          </cell>
          <cell r="Y819" t="str">
            <v/>
          </cell>
          <cell r="Z819" t="str">
            <v/>
          </cell>
          <cell r="AA819" t="str">
            <v/>
          </cell>
          <cell r="AB819">
            <v>0</v>
          </cell>
          <cell r="AC819" t="str">
            <v/>
          </cell>
          <cell r="AD819" t="str">
            <v/>
          </cell>
          <cell r="AE819" t="str">
            <v/>
          </cell>
          <cell r="AF819" t="str">
            <v/>
          </cell>
          <cell r="AG819">
            <v>0</v>
          </cell>
          <cell r="AH819" t="str">
            <v>N-EST</v>
          </cell>
          <cell r="AI819">
            <v>0</v>
          </cell>
          <cell r="AJ819" t="str">
            <v/>
          </cell>
          <cell r="AK819" t="str">
            <v/>
          </cell>
          <cell r="AM819">
            <v>0</v>
          </cell>
          <cell r="AN819" t="str">
            <v>UNI</v>
          </cell>
          <cell r="AO819" t="str">
            <v>***</v>
          </cell>
          <cell r="AP819" t="str">
            <v>zzzzzz</v>
          </cell>
          <cell r="AQ819" t="b">
            <v>0</v>
          </cell>
          <cell r="AR819" t="b">
            <v>1</v>
          </cell>
          <cell r="AS819">
            <v>0</v>
          </cell>
          <cell r="AT819">
            <v>0</v>
          </cell>
          <cell r="AU819">
            <v>1</v>
          </cell>
          <cell r="AV819">
            <v>0.01</v>
          </cell>
          <cell r="AW819" t="b">
            <v>0</v>
          </cell>
          <cell r="AX819" t="str">
            <v/>
          </cell>
          <cell r="AY819" t="b">
            <v>0</v>
          </cell>
          <cell r="AZ819" t="b">
            <v>0</v>
          </cell>
          <cell r="BA819">
            <v>0</v>
          </cell>
          <cell r="BB819">
            <v>0</v>
          </cell>
          <cell r="BC819">
            <v>0</v>
          </cell>
          <cell r="BD819" t="str">
            <v>LIB</v>
          </cell>
          <cell r="BE819" t="str">
            <v>LIB</v>
          </cell>
          <cell r="BF819">
            <v>1</v>
          </cell>
          <cell r="BG819">
            <v>0</v>
          </cell>
          <cell r="BH819" t="str">
            <v/>
          </cell>
          <cell r="BI819" t="str">
            <v/>
          </cell>
          <cell r="BJ819" t="str">
            <v/>
          </cell>
          <cell r="BK819" t="str">
            <v/>
          </cell>
          <cell r="BL819">
            <v>140</v>
          </cell>
          <cell r="BM819">
            <v>511</v>
          </cell>
          <cell r="BN819">
            <v>190</v>
          </cell>
          <cell r="BO819">
            <v>1978</v>
          </cell>
          <cell r="BP819">
            <v>0</v>
          </cell>
          <cell r="BQ819">
            <v>2819</v>
          </cell>
        </row>
        <row r="820">
          <cell r="A820" t="str">
            <v>FZPZ 63</v>
          </cell>
          <cell r="B820" t="str">
            <v>FZPZ 63</v>
          </cell>
          <cell r="C820" t="str">
            <v/>
          </cell>
          <cell r="D820" t="str">
            <v>PIZZA MOZZARELLA FRIZZIO</v>
          </cell>
          <cell r="E820" t="str">
            <v>12 UNID X 610 GRS</v>
          </cell>
          <cell r="F820" t="str">
            <v>AR</v>
          </cell>
          <cell r="G820" t="str">
            <v>UNI</v>
          </cell>
          <cell r="H820" t="str">
            <v>UC9</v>
          </cell>
          <cell r="I820" t="b">
            <v>1</v>
          </cell>
          <cell r="J820" t="b">
            <v>0</v>
          </cell>
          <cell r="K820" t="b">
            <v>0</v>
          </cell>
          <cell r="L820" t="str">
            <v>CompraVenta</v>
          </cell>
          <cell r="M820" t="str">
            <v>N</v>
          </cell>
          <cell r="N820" t="b">
            <v>0</v>
          </cell>
          <cell r="O820">
            <v>0</v>
          </cell>
          <cell r="P820" t="b">
            <v>0</v>
          </cell>
          <cell r="Q820" t="str">
            <v>INTERNO</v>
          </cell>
          <cell r="R820">
            <v>0</v>
          </cell>
          <cell r="S820" t="str">
            <v/>
          </cell>
          <cell r="T820">
            <v>0</v>
          </cell>
          <cell r="U820" t="str">
            <v/>
          </cell>
          <cell r="V820">
            <v>0</v>
          </cell>
          <cell r="W820" t="str">
            <v/>
          </cell>
          <cell r="X820">
            <v>0</v>
          </cell>
          <cell r="Y820" t="str">
            <v/>
          </cell>
          <cell r="Z820" t="str">
            <v/>
          </cell>
          <cell r="AA820" t="str">
            <v/>
          </cell>
          <cell r="AB820">
            <v>0</v>
          </cell>
          <cell r="AC820" t="str">
            <v/>
          </cell>
          <cell r="AD820" t="str">
            <v/>
          </cell>
          <cell r="AE820" t="str">
            <v/>
          </cell>
          <cell r="AF820" t="str">
            <v/>
          </cell>
          <cell r="AG820">
            <v>0</v>
          </cell>
          <cell r="AH820" t="str">
            <v>N-EST</v>
          </cell>
          <cell r="AI820">
            <v>0</v>
          </cell>
          <cell r="AJ820" t="str">
            <v/>
          </cell>
          <cell r="AK820" t="str">
            <v/>
          </cell>
          <cell r="AM820">
            <v>0</v>
          </cell>
          <cell r="AN820" t="str">
            <v>UNI</v>
          </cell>
          <cell r="AO820" t="str">
            <v>***</v>
          </cell>
          <cell r="AP820" t="str">
            <v>zzzzzz</v>
          </cell>
          <cell r="AQ820" t="b">
            <v>0</v>
          </cell>
          <cell r="AR820" t="b">
            <v>1</v>
          </cell>
          <cell r="AS820">
            <v>0</v>
          </cell>
          <cell r="AT820">
            <v>0</v>
          </cell>
          <cell r="AU820">
            <v>1</v>
          </cell>
          <cell r="AV820">
            <v>0.01</v>
          </cell>
          <cell r="AW820" t="b">
            <v>0</v>
          </cell>
          <cell r="AX820" t="str">
            <v/>
          </cell>
          <cell r="AY820" t="b">
            <v>0</v>
          </cell>
          <cell r="AZ820" t="b">
            <v>0</v>
          </cell>
          <cell r="BA820">
            <v>0</v>
          </cell>
          <cell r="BB820">
            <v>0</v>
          </cell>
          <cell r="BC820">
            <v>0</v>
          </cell>
          <cell r="BD820" t="str">
            <v>LIB</v>
          </cell>
          <cell r="BE820" t="str">
            <v>LIB</v>
          </cell>
          <cell r="BF820">
            <v>1</v>
          </cell>
          <cell r="BG820">
            <v>0</v>
          </cell>
          <cell r="BH820" t="str">
            <v/>
          </cell>
          <cell r="BI820" t="str">
            <v/>
          </cell>
          <cell r="BJ820" t="str">
            <v/>
          </cell>
          <cell r="BK820" t="str">
            <v/>
          </cell>
          <cell r="BL820">
            <v>140</v>
          </cell>
          <cell r="BM820">
            <v>511</v>
          </cell>
          <cell r="BN820">
            <v>190</v>
          </cell>
          <cell r="BO820">
            <v>1978</v>
          </cell>
          <cell r="BP820">
            <v>0</v>
          </cell>
          <cell r="BQ820">
            <v>2819</v>
          </cell>
        </row>
        <row r="821">
          <cell r="A821" t="str">
            <v>FZPZ64</v>
          </cell>
          <cell r="B821" t="str">
            <v>FZPZ64</v>
          </cell>
          <cell r="C821" t="str">
            <v/>
          </cell>
          <cell r="D821" t="str">
            <v>PIZZA MOZZARELLA FRIZZIO CONG</v>
          </cell>
          <cell r="E821" t="str">
            <v>12 UNID X 625 GRS</v>
          </cell>
          <cell r="F821" t="str">
            <v>PT</v>
          </cell>
          <cell r="G821" t="str">
            <v>UNI</v>
          </cell>
          <cell r="H821" t="str">
            <v>UC9</v>
          </cell>
          <cell r="I821" t="b">
            <v>1</v>
          </cell>
          <cell r="J821" t="b">
            <v>1</v>
          </cell>
          <cell r="K821" t="b">
            <v>0</v>
          </cell>
          <cell r="L821" t="str">
            <v>CompraVenta</v>
          </cell>
          <cell r="M821" t="str">
            <v>N</v>
          </cell>
          <cell r="N821" t="b">
            <v>0</v>
          </cell>
          <cell r="O821">
            <v>0</v>
          </cell>
          <cell r="P821" t="b">
            <v>0</v>
          </cell>
          <cell r="Q821" t="str">
            <v>INTERNO</v>
          </cell>
          <cell r="R821">
            <v>0</v>
          </cell>
          <cell r="S821" t="str">
            <v/>
          </cell>
          <cell r="T821">
            <v>0</v>
          </cell>
          <cell r="U821" t="str">
            <v/>
          </cell>
          <cell r="V821">
            <v>0</v>
          </cell>
          <cell r="W821" t="str">
            <v/>
          </cell>
          <cell r="X821">
            <v>0</v>
          </cell>
          <cell r="Y821" t="str">
            <v/>
          </cell>
          <cell r="Z821" t="str">
            <v/>
          </cell>
          <cell r="AA821" t="str">
            <v>Termin</v>
          </cell>
          <cell r="AB821">
            <v>0</v>
          </cell>
          <cell r="AC821" t="str">
            <v/>
          </cell>
          <cell r="AD821" t="str">
            <v/>
          </cell>
          <cell r="AE821" t="str">
            <v/>
          </cell>
          <cell r="AF821" t="str">
            <v/>
          </cell>
          <cell r="AG821">
            <v>0</v>
          </cell>
          <cell r="AH821" t="str">
            <v>N-EST</v>
          </cell>
          <cell r="AI821">
            <v>0</v>
          </cell>
          <cell r="AJ821" t="str">
            <v/>
          </cell>
          <cell r="AK821" t="str">
            <v/>
          </cell>
          <cell r="AM821">
            <v>72</v>
          </cell>
          <cell r="AN821" t="str">
            <v>UNI</v>
          </cell>
          <cell r="AO821" t="str">
            <v>***</v>
          </cell>
          <cell r="AP821" t="str">
            <v>zzzzzz</v>
          </cell>
          <cell r="AQ821" t="b">
            <v>0</v>
          </cell>
          <cell r="AR821" t="b">
            <v>1</v>
          </cell>
          <cell r="AS821">
            <v>1</v>
          </cell>
          <cell r="AT821">
            <v>0</v>
          </cell>
          <cell r="AU821">
            <v>1</v>
          </cell>
          <cell r="AV821">
            <v>0</v>
          </cell>
          <cell r="AW821" t="b">
            <v>0</v>
          </cell>
          <cell r="AX821" t="str">
            <v/>
          </cell>
          <cell r="AY821" t="b">
            <v>0</v>
          </cell>
          <cell r="AZ821" t="b">
            <v>0</v>
          </cell>
          <cell r="BA821">
            <v>0</v>
          </cell>
          <cell r="BB821">
            <v>540</v>
          </cell>
          <cell r="BC821">
            <v>365</v>
          </cell>
          <cell r="BD821" t="str">
            <v>LIB</v>
          </cell>
          <cell r="BE821" t="str">
            <v>LIB</v>
          </cell>
          <cell r="BF821">
            <v>1</v>
          </cell>
          <cell r="BG821">
            <v>0</v>
          </cell>
          <cell r="BH821" t="str">
            <v/>
          </cell>
          <cell r="BI821" t="str">
            <v/>
          </cell>
          <cell r="BJ821" t="str">
            <v/>
          </cell>
          <cell r="BK821" t="str">
            <v/>
          </cell>
          <cell r="BL821">
            <v>140</v>
          </cell>
          <cell r="BM821">
            <v>511</v>
          </cell>
          <cell r="BN821">
            <v>190</v>
          </cell>
          <cell r="BO821">
            <v>1978</v>
          </cell>
          <cell r="BP821">
            <v>0</v>
          </cell>
          <cell r="BQ821">
            <v>2819</v>
          </cell>
        </row>
        <row r="822">
          <cell r="A822" t="str">
            <v>FZPZ64EX</v>
          </cell>
          <cell r="B822" t="str">
            <v>FZPZ64EX</v>
          </cell>
          <cell r="C822" t="str">
            <v/>
          </cell>
          <cell r="D822" t="str">
            <v>PIZZA MOZZARELLA SUPERCONGELAD</v>
          </cell>
          <cell r="E822" t="str">
            <v>12 UNID X 625 GRS</v>
          </cell>
          <cell r="F822" t="str">
            <v>PT</v>
          </cell>
          <cell r="G822" t="str">
            <v>UNI</v>
          </cell>
          <cell r="H822" t="str">
            <v>UC9</v>
          </cell>
          <cell r="I822" t="b">
            <v>1</v>
          </cell>
          <cell r="J822" t="b">
            <v>1</v>
          </cell>
          <cell r="K822" t="b">
            <v>0</v>
          </cell>
          <cell r="L822" t="str">
            <v>CompraVenta</v>
          </cell>
          <cell r="M822" t="str">
            <v>N</v>
          </cell>
          <cell r="N822" t="b">
            <v>0</v>
          </cell>
          <cell r="O822">
            <v>0</v>
          </cell>
          <cell r="P822" t="b">
            <v>0</v>
          </cell>
          <cell r="Q822" t="str">
            <v>INTERNO</v>
          </cell>
          <cell r="R822">
            <v>7.5</v>
          </cell>
          <cell r="S822" t="str">
            <v>KG</v>
          </cell>
          <cell r="T822">
            <v>0</v>
          </cell>
          <cell r="U822" t="str">
            <v/>
          </cell>
          <cell r="V822">
            <v>0</v>
          </cell>
          <cell r="W822" t="str">
            <v/>
          </cell>
          <cell r="X822">
            <v>0</v>
          </cell>
          <cell r="Y822" t="str">
            <v/>
          </cell>
          <cell r="Z822" t="str">
            <v/>
          </cell>
          <cell r="AA822" t="str">
            <v>Termin</v>
          </cell>
          <cell r="AB822">
            <v>0</v>
          </cell>
          <cell r="AC822" t="str">
            <v/>
          </cell>
          <cell r="AD822" t="str">
            <v/>
          </cell>
          <cell r="AE822" t="str">
            <v/>
          </cell>
          <cell r="AF822" t="str">
            <v/>
          </cell>
          <cell r="AG822">
            <v>0</v>
          </cell>
          <cell r="AH822" t="str">
            <v>N-EST</v>
          </cell>
          <cell r="AI822">
            <v>0</v>
          </cell>
          <cell r="AJ822" t="str">
            <v/>
          </cell>
          <cell r="AK822" t="str">
            <v/>
          </cell>
          <cell r="AM822">
            <v>72</v>
          </cell>
          <cell r="AN822" t="str">
            <v>UNI</v>
          </cell>
          <cell r="AO822" t="str">
            <v>***</v>
          </cell>
          <cell r="AP822" t="str">
            <v>zzzzzz</v>
          </cell>
          <cell r="AQ822" t="b">
            <v>0</v>
          </cell>
          <cell r="AR822" t="b">
            <v>1</v>
          </cell>
          <cell r="AS822">
            <v>1</v>
          </cell>
          <cell r="AT822">
            <v>0</v>
          </cell>
          <cell r="AU822">
            <v>1</v>
          </cell>
          <cell r="AV822">
            <v>0</v>
          </cell>
          <cell r="AW822" t="b">
            <v>0</v>
          </cell>
          <cell r="AX822" t="str">
            <v/>
          </cell>
          <cell r="AY822" t="b">
            <v>0</v>
          </cell>
          <cell r="AZ822" t="b">
            <v>0</v>
          </cell>
          <cell r="BA822">
            <v>0</v>
          </cell>
          <cell r="BB822">
            <v>540</v>
          </cell>
          <cell r="BC822">
            <v>365</v>
          </cell>
          <cell r="BD822" t="str">
            <v>LIB</v>
          </cell>
          <cell r="BE822" t="str">
            <v>LIB</v>
          </cell>
          <cell r="BF822">
            <v>1</v>
          </cell>
          <cell r="BG822">
            <v>0</v>
          </cell>
          <cell r="BH822" t="str">
            <v/>
          </cell>
          <cell r="BI822" t="str">
            <v/>
          </cell>
          <cell r="BJ822" t="str">
            <v/>
          </cell>
          <cell r="BK822" t="str">
            <v/>
          </cell>
          <cell r="BL822">
            <v>140</v>
          </cell>
          <cell r="BM822">
            <v>511</v>
          </cell>
          <cell r="BN822">
            <v>190</v>
          </cell>
          <cell r="BO822">
            <v>1978</v>
          </cell>
          <cell r="BP822">
            <v>0</v>
          </cell>
          <cell r="BQ822">
            <v>2819</v>
          </cell>
        </row>
        <row r="823">
          <cell r="A823" t="str">
            <v>FZPZ64EXMI</v>
          </cell>
          <cell r="B823" t="str">
            <v>FZPZ64EXMI</v>
          </cell>
          <cell r="C823" t="str">
            <v/>
          </cell>
          <cell r="D823" t="str">
            <v>PIZZA MOZZARELLA SUPERCONGELAD</v>
          </cell>
          <cell r="E823" t="str">
            <v>12 UNID X 625 GRS</v>
          </cell>
          <cell r="F823" t="str">
            <v>AR</v>
          </cell>
          <cell r="G823" t="str">
            <v>UNI</v>
          </cell>
          <cell r="H823" t="str">
            <v>UC9</v>
          </cell>
          <cell r="I823" t="b">
            <v>1</v>
          </cell>
          <cell r="J823" t="b">
            <v>1</v>
          </cell>
          <cell r="K823" t="b">
            <v>0</v>
          </cell>
          <cell r="L823" t="str">
            <v>CompraVenta</v>
          </cell>
          <cell r="M823" t="str">
            <v>N</v>
          </cell>
          <cell r="N823" t="b">
            <v>0</v>
          </cell>
          <cell r="O823">
            <v>0</v>
          </cell>
          <cell r="P823" t="b">
            <v>0</v>
          </cell>
          <cell r="Q823" t="str">
            <v>INTERNO</v>
          </cell>
          <cell r="R823">
            <v>0</v>
          </cell>
          <cell r="S823" t="str">
            <v/>
          </cell>
          <cell r="T823">
            <v>0</v>
          </cell>
          <cell r="U823" t="str">
            <v/>
          </cell>
          <cell r="V823">
            <v>0</v>
          </cell>
          <cell r="W823" t="str">
            <v/>
          </cell>
          <cell r="X823">
            <v>0</v>
          </cell>
          <cell r="Y823" t="str">
            <v/>
          </cell>
          <cell r="Z823" t="str">
            <v/>
          </cell>
          <cell r="AA823" t="str">
            <v/>
          </cell>
          <cell r="AB823">
            <v>0</v>
          </cell>
          <cell r="AC823" t="str">
            <v/>
          </cell>
          <cell r="AD823" t="str">
            <v/>
          </cell>
          <cell r="AE823" t="str">
            <v/>
          </cell>
          <cell r="AF823" t="str">
            <v/>
          </cell>
          <cell r="AG823">
            <v>0</v>
          </cell>
          <cell r="AH823" t="str">
            <v>N-EST</v>
          </cell>
          <cell r="AI823">
            <v>0</v>
          </cell>
          <cell r="AJ823" t="str">
            <v/>
          </cell>
          <cell r="AK823" t="str">
            <v/>
          </cell>
          <cell r="AM823">
            <v>0</v>
          </cell>
          <cell r="AN823" t="str">
            <v>UNI</v>
          </cell>
          <cell r="AO823" t="str">
            <v>***</v>
          </cell>
          <cell r="AP823" t="str">
            <v>zzzzzz</v>
          </cell>
          <cell r="AQ823" t="b">
            <v>0</v>
          </cell>
          <cell r="AR823" t="b">
            <v>0</v>
          </cell>
          <cell r="AS823">
            <v>0</v>
          </cell>
          <cell r="AT823">
            <v>0</v>
          </cell>
          <cell r="AU823">
            <v>1</v>
          </cell>
          <cell r="AV823">
            <v>0.01</v>
          </cell>
          <cell r="AW823" t="b">
            <v>0</v>
          </cell>
          <cell r="AX823" t="str">
            <v/>
          </cell>
          <cell r="AY823" t="b">
            <v>0</v>
          </cell>
          <cell r="AZ823" t="b">
            <v>0</v>
          </cell>
          <cell r="BA823">
            <v>0</v>
          </cell>
          <cell r="BB823">
            <v>0</v>
          </cell>
          <cell r="BC823">
            <v>0</v>
          </cell>
          <cell r="BD823" t="str">
            <v>LIB</v>
          </cell>
          <cell r="BE823" t="str">
            <v>LIB</v>
          </cell>
          <cell r="BF823">
            <v>1</v>
          </cell>
          <cell r="BG823">
            <v>0</v>
          </cell>
          <cell r="BH823" t="str">
            <v/>
          </cell>
          <cell r="BI823" t="str">
            <v/>
          </cell>
          <cell r="BJ823" t="str">
            <v/>
          </cell>
          <cell r="BK823" t="str">
            <v/>
          </cell>
          <cell r="BL823">
            <v>140</v>
          </cell>
          <cell r="BM823">
            <v>511</v>
          </cell>
          <cell r="BN823">
            <v>190</v>
          </cell>
          <cell r="BO823">
            <v>1978</v>
          </cell>
          <cell r="BP823">
            <v>0</v>
          </cell>
          <cell r="BQ823">
            <v>2819</v>
          </cell>
        </row>
        <row r="824">
          <cell r="A824" t="str">
            <v>FZPZ65</v>
          </cell>
          <cell r="B824" t="str">
            <v>FZPZ65</v>
          </cell>
          <cell r="C824" t="str">
            <v/>
          </cell>
          <cell r="D824" t="str">
            <v>PIZZA MOZZA FRIZZIO CONG 510</v>
          </cell>
          <cell r="E824" t="str">
            <v>12 UNID X 510 GRS</v>
          </cell>
          <cell r="F824" t="str">
            <v>PT</v>
          </cell>
          <cell r="G824" t="str">
            <v>UNI</v>
          </cell>
          <cell r="H824" t="str">
            <v>UC9</v>
          </cell>
          <cell r="I824" t="b">
            <v>1</v>
          </cell>
          <cell r="J824" t="b">
            <v>1</v>
          </cell>
          <cell r="K824" t="b">
            <v>0</v>
          </cell>
          <cell r="L824" t="str">
            <v>CompraVenta</v>
          </cell>
          <cell r="M824" t="str">
            <v>N</v>
          </cell>
          <cell r="N824" t="b">
            <v>0</v>
          </cell>
          <cell r="O824">
            <v>0</v>
          </cell>
          <cell r="P824" t="b">
            <v>0</v>
          </cell>
          <cell r="Q824" t="str">
            <v>INTERNO</v>
          </cell>
          <cell r="R824">
            <v>0</v>
          </cell>
          <cell r="S824" t="str">
            <v/>
          </cell>
          <cell r="T824">
            <v>0</v>
          </cell>
          <cell r="U824" t="str">
            <v/>
          </cell>
          <cell r="V824">
            <v>0</v>
          </cell>
          <cell r="W824" t="str">
            <v/>
          </cell>
          <cell r="X824">
            <v>0</v>
          </cell>
          <cell r="Y824" t="str">
            <v/>
          </cell>
          <cell r="Z824" t="str">
            <v/>
          </cell>
          <cell r="AA824" t="str">
            <v>Termin</v>
          </cell>
          <cell r="AB824">
            <v>0</v>
          </cell>
          <cell r="AC824" t="str">
            <v/>
          </cell>
          <cell r="AD824" t="str">
            <v/>
          </cell>
          <cell r="AE824" t="str">
            <v/>
          </cell>
          <cell r="AF824" t="str">
            <v/>
          </cell>
          <cell r="AG824">
            <v>0</v>
          </cell>
          <cell r="AH824" t="str">
            <v>N-EST</v>
          </cell>
          <cell r="AI824">
            <v>0</v>
          </cell>
          <cell r="AJ824" t="str">
            <v/>
          </cell>
          <cell r="AK824" t="str">
            <v/>
          </cell>
          <cell r="AM824">
            <v>84</v>
          </cell>
          <cell r="AN824" t="str">
            <v>UNI</v>
          </cell>
          <cell r="AO824" t="str">
            <v>***</v>
          </cell>
          <cell r="AP824" t="str">
            <v>zzzzzz</v>
          </cell>
          <cell r="AQ824" t="b">
            <v>0</v>
          </cell>
          <cell r="AR824" t="b">
            <v>1</v>
          </cell>
          <cell r="AS824">
            <v>1</v>
          </cell>
          <cell r="AT824">
            <v>0</v>
          </cell>
          <cell r="AU824">
            <v>1</v>
          </cell>
          <cell r="AV824">
            <v>0</v>
          </cell>
          <cell r="AW824" t="b">
            <v>0</v>
          </cell>
          <cell r="AX824" t="str">
            <v/>
          </cell>
          <cell r="AY824" t="b">
            <v>0</v>
          </cell>
          <cell r="AZ824" t="b">
            <v>0</v>
          </cell>
          <cell r="BA824">
            <v>0</v>
          </cell>
          <cell r="BB824">
            <v>540</v>
          </cell>
          <cell r="BC824">
            <v>365</v>
          </cell>
          <cell r="BD824" t="str">
            <v>LIB</v>
          </cell>
          <cell r="BE824" t="str">
            <v>LIB</v>
          </cell>
          <cell r="BF824">
            <v>1</v>
          </cell>
          <cell r="BG824">
            <v>0</v>
          </cell>
          <cell r="BH824" t="str">
            <v/>
          </cell>
          <cell r="BI824" t="str">
            <v/>
          </cell>
          <cell r="BJ824" t="str">
            <v/>
          </cell>
          <cell r="BK824" t="str">
            <v/>
          </cell>
          <cell r="BL824">
            <v>140</v>
          </cell>
          <cell r="BM824">
            <v>511</v>
          </cell>
          <cell r="BN824">
            <v>190</v>
          </cell>
          <cell r="BO824">
            <v>1978</v>
          </cell>
          <cell r="BP824">
            <v>0</v>
          </cell>
          <cell r="BQ824">
            <v>2819</v>
          </cell>
        </row>
        <row r="825">
          <cell r="A825" t="str">
            <v>FZPZ65EX</v>
          </cell>
          <cell r="B825" t="str">
            <v/>
          </cell>
          <cell r="C825" t="str">
            <v/>
          </cell>
          <cell r="D825" t="str">
            <v>PIZZA MOZZA FRIZZIO CONG 510</v>
          </cell>
          <cell r="E825" t="str">
            <v>12 UNID X 510 GRS</v>
          </cell>
          <cell r="F825" t="str">
            <v>PT</v>
          </cell>
          <cell r="G825" t="str">
            <v>UNI</v>
          </cell>
          <cell r="H825" t="str">
            <v>UC9</v>
          </cell>
          <cell r="I825" t="b">
            <v>1</v>
          </cell>
          <cell r="J825" t="b">
            <v>1</v>
          </cell>
          <cell r="K825" t="b">
            <v>0</v>
          </cell>
          <cell r="L825" t="str">
            <v>CompraVenta</v>
          </cell>
          <cell r="M825" t="str">
            <v>N</v>
          </cell>
          <cell r="N825" t="b">
            <v>0</v>
          </cell>
          <cell r="O825">
            <v>0</v>
          </cell>
          <cell r="P825" t="b">
            <v>0</v>
          </cell>
          <cell r="Q825" t="str">
            <v>INTERNO</v>
          </cell>
          <cell r="R825">
            <v>0</v>
          </cell>
          <cell r="S825" t="str">
            <v/>
          </cell>
          <cell r="T825">
            <v>0</v>
          </cell>
          <cell r="U825" t="str">
            <v/>
          </cell>
          <cell r="V825">
            <v>0</v>
          </cell>
          <cell r="W825" t="str">
            <v/>
          </cell>
          <cell r="X825">
            <v>0</v>
          </cell>
          <cell r="Y825" t="str">
            <v/>
          </cell>
          <cell r="Z825" t="str">
            <v/>
          </cell>
          <cell r="AA825" t="str">
            <v>Termin</v>
          </cell>
          <cell r="AB825">
            <v>0</v>
          </cell>
          <cell r="AC825" t="str">
            <v/>
          </cell>
          <cell r="AD825" t="str">
            <v/>
          </cell>
          <cell r="AE825" t="str">
            <v/>
          </cell>
          <cell r="AF825" t="str">
            <v/>
          </cell>
          <cell r="AG825">
            <v>0</v>
          </cell>
          <cell r="AH825" t="str">
            <v>N-EST</v>
          </cell>
          <cell r="AI825">
            <v>0</v>
          </cell>
          <cell r="AJ825" t="str">
            <v/>
          </cell>
          <cell r="AK825" t="str">
            <v/>
          </cell>
          <cell r="AM825">
            <v>0</v>
          </cell>
          <cell r="AN825" t="str">
            <v>UNI</v>
          </cell>
          <cell r="AO825" t="str">
            <v>***</v>
          </cell>
          <cell r="AP825" t="str">
            <v>zzzzzz</v>
          </cell>
          <cell r="AQ825" t="b">
            <v>0</v>
          </cell>
          <cell r="AR825" t="b">
            <v>1</v>
          </cell>
          <cell r="AS825">
            <v>0</v>
          </cell>
          <cell r="AT825">
            <v>0</v>
          </cell>
          <cell r="AU825">
            <v>1</v>
          </cell>
          <cell r="AV825">
            <v>0.01</v>
          </cell>
          <cell r="AW825" t="b">
            <v>0</v>
          </cell>
          <cell r="AX825" t="str">
            <v/>
          </cell>
          <cell r="AY825" t="b">
            <v>0</v>
          </cell>
          <cell r="AZ825" t="b">
            <v>0</v>
          </cell>
          <cell r="BA825">
            <v>0</v>
          </cell>
          <cell r="BB825">
            <v>540</v>
          </cell>
          <cell r="BC825">
            <v>0</v>
          </cell>
          <cell r="BD825" t="str">
            <v>LIB</v>
          </cell>
          <cell r="BE825" t="str">
            <v>LIB</v>
          </cell>
          <cell r="BF825">
            <v>1</v>
          </cell>
          <cell r="BG825">
            <v>0</v>
          </cell>
          <cell r="BH825" t="str">
            <v/>
          </cell>
          <cell r="BI825" t="str">
            <v/>
          </cell>
          <cell r="BJ825" t="str">
            <v/>
          </cell>
          <cell r="BK825" t="str">
            <v/>
          </cell>
          <cell r="BL825">
            <v>140</v>
          </cell>
          <cell r="BM825">
            <v>511</v>
          </cell>
          <cell r="BN825">
            <v>190</v>
          </cell>
          <cell r="BO825">
            <v>1978</v>
          </cell>
          <cell r="BP825">
            <v>0</v>
          </cell>
          <cell r="BQ825">
            <v>2819</v>
          </cell>
        </row>
        <row r="826">
          <cell r="A826" t="str">
            <v>FZPZ71</v>
          </cell>
          <cell r="B826" t="str">
            <v>FZPZ71</v>
          </cell>
          <cell r="C826" t="str">
            <v/>
          </cell>
          <cell r="D826" t="str">
            <v>PIZZETA MOZZARELLA FRIZZIO</v>
          </cell>
          <cell r="E826" t="str">
            <v>20 UNID X 200 GRS</v>
          </cell>
          <cell r="F826" t="str">
            <v>PT</v>
          </cell>
          <cell r="G826" t="str">
            <v>UNI</v>
          </cell>
          <cell r="H826" t="str">
            <v>UC9</v>
          </cell>
          <cell r="I826" t="b">
            <v>1</v>
          </cell>
          <cell r="J826" t="b">
            <v>1</v>
          </cell>
          <cell r="K826" t="b">
            <v>0</v>
          </cell>
          <cell r="L826" t="str">
            <v>Venta</v>
          </cell>
          <cell r="M826" t="str">
            <v>N</v>
          </cell>
          <cell r="N826" t="b">
            <v>0</v>
          </cell>
          <cell r="O826">
            <v>0</v>
          </cell>
          <cell r="P826" t="b">
            <v>0</v>
          </cell>
          <cell r="Q826" t="str">
            <v>INTERNO</v>
          </cell>
          <cell r="R826">
            <v>0</v>
          </cell>
          <cell r="S826" t="str">
            <v/>
          </cell>
          <cell r="T826">
            <v>0</v>
          </cell>
          <cell r="U826" t="str">
            <v/>
          </cell>
          <cell r="V826">
            <v>0</v>
          </cell>
          <cell r="W826" t="str">
            <v/>
          </cell>
          <cell r="X826">
            <v>0</v>
          </cell>
          <cell r="Y826" t="str">
            <v/>
          </cell>
          <cell r="Z826" t="str">
            <v/>
          </cell>
          <cell r="AA826" t="str">
            <v>Termin</v>
          </cell>
          <cell r="AB826">
            <v>0</v>
          </cell>
          <cell r="AC826" t="str">
            <v/>
          </cell>
          <cell r="AD826" t="str">
            <v/>
          </cell>
          <cell r="AE826" t="str">
            <v/>
          </cell>
          <cell r="AF826" t="str">
            <v/>
          </cell>
          <cell r="AG826">
            <v>0</v>
          </cell>
          <cell r="AH826" t="str">
            <v>N-EST</v>
          </cell>
          <cell r="AI826">
            <v>0</v>
          </cell>
          <cell r="AJ826" t="str">
            <v/>
          </cell>
          <cell r="AK826" t="str">
            <v/>
          </cell>
          <cell r="AM826">
            <v>96</v>
          </cell>
          <cell r="AN826" t="str">
            <v>UNI</v>
          </cell>
          <cell r="AO826" t="str">
            <v>***</v>
          </cell>
          <cell r="AP826" t="str">
            <v>zzzzzz</v>
          </cell>
          <cell r="AQ826" t="b">
            <v>0</v>
          </cell>
          <cell r="AR826" t="b">
            <v>1</v>
          </cell>
          <cell r="AS826">
            <v>1</v>
          </cell>
          <cell r="AT826">
            <v>0</v>
          </cell>
          <cell r="AU826">
            <v>1</v>
          </cell>
          <cell r="AV826">
            <v>0</v>
          </cell>
          <cell r="AW826" t="b">
            <v>0</v>
          </cell>
          <cell r="AX826" t="str">
            <v/>
          </cell>
          <cell r="AY826" t="b">
            <v>0</v>
          </cell>
          <cell r="AZ826" t="b">
            <v>0</v>
          </cell>
          <cell r="BA826">
            <v>0</v>
          </cell>
          <cell r="BB826">
            <v>540</v>
          </cell>
          <cell r="BC826">
            <v>365</v>
          </cell>
          <cell r="BD826" t="str">
            <v>LIB</v>
          </cell>
          <cell r="BE826" t="str">
            <v>LIB</v>
          </cell>
          <cell r="BF826">
            <v>1</v>
          </cell>
          <cell r="BG826">
            <v>0</v>
          </cell>
          <cell r="BH826" t="str">
            <v/>
          </cell>
          <cell r="BI826" t="str">
            <v/>
          </cell>
          <cell r="BJ826" t="str">
            <v/>
          </cell>
          <cell r="BK826" t="str">
            <v/>
          </cell>
          <cell r="BL826">
            <v>140</v>
          </cell>
          <cell r="BM826">
            <v>511</v>
          </cell>
          <cell r="BN826">
            <v>190</v>
          </cell>
          <cell r="BO826">
            <v>1978</v>
          </cell>
          <cell r="BP826">
            <v>0</v>
          </cell>
          <cell r="BQ826">
            <v>2819</v>
          </cell>
        </row>
        <row r="827">
          <cell r="A827" t="str">
            <v>FZPZ71EX</v>
          </cell>
          <cell r="B827" t="str">
            <v>FZPZ71EX</v>
          </cell>
          <cell r="C827" t="str">
            <v/>
          </cell>
          <cell r="D827" t="str">
            <v>PIZZETA MOZZARELLA FRIZZIO EX</v>
          </cell>
          <cell r="E827" t="str">
            <v>20 UNID X 200 GRS</v>
          </cell>
          <cell r="F827" t="str">
            <v>PT</v>
          </cell>
          <cell r="G827" t="str">
            <v>UNI</v>
          </cell>
          <cell r="H827" t="str">
            <v>UC9</v>
          </cell>
          <cell r="I827" t="b">
            <v>1</v>
          </cell>
          <cell r="J827" t="b">
            <v>0</v>
          </cell>
          <cell r="K827" t="b">
            <v>0</v>
          </cell>
          <cell r="L827" t="str">
            <v>CompraVenta</v>
          </cell>
          <cell r="M827" t="str">
            <v>N</v>
          </cell>
          <cell r="N827" t="b">
            <v>0</v>
          </cell>
          <cell r="O827">
            <v>0</v>
          </cell>
          <cell r="P827" t="b">
            <v>0</v>
          </cell>
          <cell r="Q827" t="str">
            <v>INTERNO</v>
          </cell>
          <cell r="R827">
            <v>0</v>
          </cell>
          <cell r="S827" t="str">
            <v/>
          </cell>
          <cell r="T827">
            <v>0</v>
          </cell>
          <cell r="U827" t="str">
            <v/>
          </cell>
          <cell r="V827">
            <v>0</v>
          </cell>
          <cell r="W827" t="str">
            <v/>
          </cell>
          <cell r="X827">
            <v>0</v>
          </cell>
          <cell r="Y827" t="str">
            <v/>
          </cell>
          <cell r="Z827" t="str">
            <v/>
          </cell>
          <cell r="AA827" t="str">
            <v>Termin</v>
          </cell>
          <cell r="AB827">
            <v>0</v>
          </cell>
          <cell r="AC827" t="str">
            <v/>
          </cell>
          <cell r="AD827" t="str">
            <v/>
          </cell>
          <cell r="AE827" t="str">
            <v/>
          </cell>
          <cell r="AF827" t="str">
            <v/>
          </cell>
          <cell r="AG827">
            <v>0</v>
          </cell>
          <cell r="AH827" t="str">
            <v>N-EST</v>
          </cell>
          <cell r="AI827">
            <v>0</v>
          </cell>
          <cell r="AJ827" t="str">
            <v/>
          </cell>
          <cell r="AK827" t="str">
            <v/>
          </cell>
          <cell r="AM827">
            <v>96</v>
          </cell>
          <cell r="AN827" t="str">
            <v>UNI</v>
          </cell>
          <cell r="AO827" t="str">
            <v>***</v>
          </cell>
          <cell r="AP827" t="str">
            <v>zzzzzz</v>
          </cell>
          <cell r="AQ827" t="b">
            <v>0</v>
          </cell>
          <cell r="AR827" t="b">
            <v>1</v>
          </cell>
          <cell r="AS827">
            <v>1</v>
          </cell>
          <cell r="AT827">
            <v>0</v>
          </cell>
          <cell r="AU827">
            <v>1</v>
          </cell>
          <cell r="AV827">
            <v>0.01</v>
          </cell>
          <cell r="AW827" t="b">
            <v>0</v>
          </cell>
          <cell r="AX827" t="str">
            <v/>
          </cell>
          <cell r="AY827" t="b">
            <v>0</v>
          </cell>
          <cell r="AZ827" t="b">
            <v>0</v>
          </cell>
          <cell r="BA827">
            <v>0</v>
          </cell>
          <cell r="BB827">
            <v>540</v>
          </cell>
          <cell r="BC827">
            <v>365</v>
          </cell>
          <cell r="BD827" t="str">
            <v>LIB</v>
          </cell>
          <cell r="BE827" t="str">
            <v>LIB</v>
          </cell>
          <cell r="BF827">
            <v>1</v>
          </cell>
          <cell r="BG827">
            <v>0</v>
          </cell>
          <cell r="BH827" t="str">
            <v/>
          </cell>
          <cell r="BI827" t="str">
            <v/>
          </cell>
          <cell r="BJ827" t="str">
            <v/>
          </cell>
          <cell r="BK827" t="str">
            <v/>
          </cell>
          <cell r="BL827">
            <v>140</v>
          </cell>
          <cell r="BM827">
            <v>511</v>
          </cell>
          <cell r="BN827">
            <v>190</v>
          </cell>
          <cell r="BO827">
            <v>1978</v>
          </cell>
          <cell r="BP827">
            <v>0</v>
          </cell>
          <cell r="BQ827">
            <v>2819</v>
          </cell>
        </row>
        <row r="828">
          <cell r="A828" t="str">
            <v>FZPZ71EXMI</v>
          </cell>
          <cell r="B828" t="str">
            <v>FZPZ71EXMI</v>
          </cell>
          <cell r="C828" t="str">
            <v/>
          </cell>
          <cell r="D828" t="str">
            <v>PIZZETA MOZZARELLA FRIZZIO EX</v>
          </cell>
          <cell r="E828" t="str">
            <v>20 UNID X 200 GRS</v>
          </cell>
          <cell r="F828" t="str">
            <v>AR</v>
          </cell>
          <cell r="G828" t="str">
            <v>UNI</v>
          </cell>
          <cell r="H828" t="str">
            <v>UC9</v>
          </cell>
          <cell r="I828" t="b">
            <v>1</v>
          </cell>
          <cell r="J828" t="b">
            <v>0</v>
          </cell>
          <cell r="K828" t="b">
            <v>0</v>
          </cell>
          <cell r="L828" t="str">
            <v>CompraVenta</v>
          </cell>
          <cell r="M828" t="str">
            <v>N</v>
          </cell>
          <cell r="N828" t="b">
            <v>0</v>
          </cell>
          <cell r="O828">
            <v>0</v>
          </cell>
          <cell r="P828" t="b">
            <v>0</v>
          </cell>
          <cell r="Q828" t="str">
            <v>INTERNO</v>
          </cell>
          <cell r="R828">
            <v>0</v>
          </cell>
          <cell r="S828" t="str">
            <v/>
          </cell>
          <cell r="T828">
            <v>0</v>
          </cell>
          <cell r="U828" t="str">
            <v/>
          </cell>
          <cell r="V828">
            <v>0</v>
          </cell>
          <cell r="W828" t="str">
            <v/>
          </cell>
          <cell r="X828">
            <v>0</v>
          </cell>
          <cell r="Y828" t="str">
            <v/>
          </cell>
          <cell r="Z828" t="str">
            <v/>
          </cell>
          <cell r="AA828" t="str">
            <v/>
          </cell>
          <cell r="AB828">
            <v>0</v>
          </cell>
          <cell r="AC828" t="str">
            <v/>
          </cell>
          <cell r="AD828" t="str">
            <v/>
          </cell>
          <cell r="AE828" t="str">
            <v/>
          </cell>
          <cell r="AF828" t="str">
            <v/>
          </cell>
          <cell r="AG828">
            <v>0</v>
          </cell>
          <cell r="AH828" t="str">
            <v>N-EST</v>
          </cell>
          <cell r="AI828">
            <v>0</v>
          </cell>
          <cell r="AJ828" t="str">
            <v/>
          </cell>
          <cell r="AK828" t="str">
            <v/>
          </cell>
          <cell r="AM828">
            <v>0</v>
          </cell>
          <cell r="AN828" t="str">
            <v>UNI</v>
          </cell>
          <cell r="AO828" t="str">
            <v>***</v>
          </cell>
          <cell r="AP828" t="str">
            <v>zzzzzz</v>
          </cell>
          <cell r="AQ828" t="b">
            <v>0</v>
          </cell>
          <cell r="AR828" t="b">
            <v>0</v>
          </cell>
          <cell r="AS828">
            <v>0</v>
          </cell>
          <cell r="AT828">
            <v>0</v>
          </cell>
          <cell r="AU828">
            <v>1</v>
          </cell>
          <cell r="AV828">
            <v>0.01</v>
          </cell>
          <cell r="AW828" t="b">
            <v>0</v>
          </cell>
          <cell r="AX828" t="str">
            <v/>
          </cell>
          <cell r="AY828" t="b">
            <v>0</v>
          </cell>
          <cell r="AZ828" t="b">
            <v>0</v>
          </cell>
          <cell r="BA828">
            <v>0</v>
          </cell>
          <cell r="BB828">
            <v>0</v>
          </cell>
          <cell r="BC828">
            <v>0</v>
          </cell>
          <cell r="BD828" t="str">
            <v>LIB</v>
          </cell>
          <cell r="BE828" t="str">
            <v>LIB</v>
          </cell>
          <cell r="BF828">
            <v>1</v>
          </cell>
          <cell r="BG828">
            <v>0</v>
          </cell>
          <cell r="BH828" t="str">
            <v/>
          </cell>
          <cell r="BI828" t="str">
            <v/>
          </cell>
          <cell r="BJ828" t="str">
            <v/>
          </cell>
          <cell r="BK828" t="str">
            <v/>
          </cell>
          <cell r="BL828">
            <v>140</v>
          </cell>
          <cell r="BM828">
            <v>511</v>
          </cell>
          <cell r="BN828">
            <v>190</v>
          </cell>
          <cell r="BO828">
            <v>1978</v>
          </cell>
          <cell r="BP828">
            <v>0</v>
          </cell>
          <cell r="BQ828">
            <v>2819</v>
          </cell>
        </row>
        <row r="829">
          <cell r="A829" t="str">
            <v>FZPZ72</v>
          </cell>
          <cell r="B829" t="str">
            <v>FZPZ72</v>
          </cell>
          <cell r="C829" t="str">
            <v/>
          </cell>
          <cell r="D829" t="str">
            <v>PIZZETA MOZZARELLA FRIZZIO</v>
          </cell>
          <cell r="E829" t="str">
            <v>20 UNID X 180 GRS</v>
          </cell>
          <cell r="F829" t="str">
            <v>PT</v>
          </cell>
          <cell r="G829" t="str">
            <v>UNI</v>
          </cell>
          <cell r="H829" t="str">
            <v>UC9</v>
          </cell>
          <cell r="I829" t="b">
            <v>1</v>
          </cell>
          <cell r="J829" t="b">
            <v>1</v>
          </cell>
          <cell r="K829" t="b">
            <v>0</v>
          </cell>
          <cell r="L829" t="str">
            <v>CompraVenta</v>
          </cell>
          <cell r="M829" t="str">
            <v>N</v>
          </cell>
          <cell r="N829" t="b">
            <v>0</v>
          </cell>
          <cell r="O829">
            <v>0</v>
          </cell>
          <cell r="P829" t="b">
            <v>0</v>
          </cell>
          <cell r="Q829" t="str">
            <v>INTERNO</v>
          </cell>
          <cell r="R829">
            <v>0</v>
          </cell>
          <cell r="S829" t="str">
            <v/>
          </cell>
          <cell r="T829">
            <v>0</v>
          </cell>
          <cell r="U829" t="str">
            <v/>
          </cell>
          <cell r="V829">
            <v>0</v>
          </cell>
          <cell r="W829" t="str">
            <v/>
          </cell>
          <cell r="X829">
            <v>0</v>
          </cell>
          <cell r="Y829" t="str">
            <v/>
          </cell>
          <cell r="Z829" t="str">
            <v/>
          </cell>
          <cell r="AA829" t="str">
            <v>Termin</v>
          </cell>
          <cell r="AB829">
            <v>0</v>
          </cell>
          <cell r="AC829" t="str">
            <v/>
          </cell>
          <cell r="AD829" t="str">
            <v/>
          </cell>
          <cell r="AE829" t="str">
            <v/>
          </cell>
          <cell r="AF829" t="str">
            <v/>
          </cell>
          <cell r="AG829">
            <v>0</v>
          </cell>
          <cell r="AH829" t="str">
            <v>N-EST</v>
          </cell>
          <cell r="AI829">
            <v>0</v>
          </cell>
          <cell r="AJ829" t="str">
            <v/>
          </cell>
          <cell r="AK829" t="str">
            <v/>
          </cell>
          <cell r="AM829">
            <v>96</v>
          </cell>
          <cell r="AN829" t="str">
            <v>UNI</v>
          </cell>
          <cell r="AO829" t="str">
            <v>***</v>
          </cell>
          <cell r="AP829" t="str">
            <v>zzzzzz</v>
          </cell>
          <cell r="AQ829" t="b">
            <v>0</v>
          </cell>
          <cell r="AR829" t="b">
            <v>1</v>
          </cell>
          <cell r="AS829">
            <v>1</v>
          </cell>
          <cell r="AT829">
            <v>0</v>
          </cell>
          <cell r="AU829">
            <v>1</v>
          </cell>
          <cell r="AV829">
            <v>0.01</v>
          </cell>
          <cell r="AW829" t="b">
            <v>0</v>
          </cell>
          <cell r="AX829" t="str">
            <v/>
          </cell>
          <cell r="AY829" t="b">
            <v>0</v>
          </cell>
          <cell r="AZ829" t="b">
            <v>0</v>
          </cell>
          <cell r="BA829">
            <v>0</v>
          </cell>
          <cell r="BB829">
            <v>540</v>
          </cell>
          <cell r="BC829">
            <v>365</v>
          </cell>
          <cell r="BD829" t="str">
            <v>LIB</v>
          </cell>
          <cell r="BE829" t="str">
            <v>LIB</v>
          </cell>
          <cell r="BF829">
            <v>1</v>
          </cell>
          <cell r="BG829">
            <v>0</v>
          </cell>
          <cell r="BH829" t="str">
            <v/>
          </cell>
          <cell r="BI829" t="str">
            <v/>
          </cell>
          <cell r="BJ829" t="str">
            <v/>
          </cell>
          <cell r="BK829" t="str">
            <v/>
          </cell>
          <cell r="BL829">
            <v>140</v>
          </cell>
          <cell r="BM829">
            <v>511</v>
          </cell>
          <cell r="BN829">
            <v>190</v>
          </cell>
          <cell r="BO829">
            <v>1978</v>
          </cell>
          <cell r="BP829">
            <v>0</v>
          </cell>
          <cell r="BQ829">
            <v>2819</v>
          </cell>
        </row>
        <row r="830">
          <cell r="A830" t="str">
            <v>FZPZ72EX</v>
          </cell>
          <cell r="B830" t="str">
            <v/>
          </cell>
          <cell r="C830" t="str">
            <v/>
          </cell>
          <cell r="D830" t="str">
            <v>PIZZETA MOZZARELLA FRIZZIO</v>
          </cell>
          <cell r="E830" t="str">
            <v>20 UNID X 180 GRS</v>
          </cell>
          <cell r="F830" t="str">
            <v>PT</v>
          </cell>
          <cell r="G830" t="str">
            <v>UNI</v>
          </cell>
          <cell r="H830" t="str">
            <v>UC9</v>
          </cell>
          <cell r="I830" t="b">
            <v>1</v>
          </cell>
          <cell r="J830" t="b">
            <v>1</v>
          </cell>
          <cell r="K830" t="b">
            <v>0</v>
          </cell>
          <cell r="L830" t="str">
            <v>CompraVenta</v>
          </cell>
          <cell r="M830" t="str">
            <v>N</v>
          </cell>
          <cell r="N830" t="b">
            <v>0</v>
          </cell>
          <cell r="O830">
            <v>0</v>
          </cell>
          <cell r="P830" t="b">
            <v>0</v>
          </cell>
          <cell r="Q830" t="str">
            <v>INTERNO</v>
          </cell>
          <cell r="R830">
            <v>0</v>
          </cell>
          <cell r="S830" t="str">
            <v/>
          </cell>
          <cell r="T830">
            <v>0</v>
          </cell>
          <cell r="U830" t="str">
            <v/>
          </cell>
          <cell r="V830">
            <v>0</v>
          </cell>
          <cell r="W830" t="str">
            <v/>
          </cell>
          <cell r="X830">
            <v>0</v>
          </cell>
          <cell r="Y830" t="str">
            <v/>
          </cell>
          <cell r="Z830" t="str">
            <v/>
          </cell>
          <cell r="AA830" t="str">
            <v>Termin</v>
          </cell>
          <cell r="AB830">
            <v>0</v>
          </cell>
          <cell r="AC830" t="str">
            <v/>
          </cell>
          <cell r="AD830" t="str">
            <v/>
          </cell>
          <cell r="AE830" t="str">
            <v/>
          </cell>
          <cell r="AF830" t="str">
            <v/>
          </cell>
          <cell r="AG830">
            <v>0</v>
          </cell>
          <cell r="AH830" t="str">
            <v>N-EST</v>
          </cell>
          <cell r="AI830">
            <v>0</v>
          </cell>
          <cell r="AJ830" t="str">
            <v/>
          </cell>
          <cell r="AK830" t="str">
            <v/>
          </cell>
          <cell r="AM830">
            <v>96</v>
          </cell>
          <cell r="AN830" t="str">
            <v>UNI</v>
          </cell>
          <cell r="AO830" t="str">
            <v>***</v>
          </cell>
          <cell r="AP830" t="str">
            <v>zzzzzz</v>
          </cell>
          <cell r="AQ830" t="b">
            <v>0</v>
          </cell>
          <cell r="AR830" t="b">
            <v>1</v>
          </cell>
          <cell r="AS830">
            <v>1</v>
          </cell>
          <cell r="AT830">
            <v>0</v>
          </cell>
          <cell r="AU830">
            <v>1</v>
          </cell>
          <cell r="AV830">
            <v>0.01</v>
          </cell>
          <cell r="AW830" t="b">
            <v>0</v>
          </cell>
          <cell r="AX830" t="str">
            <v/>
          </cell>
          <cell r="AY830" t="b">
            <v>0</v>
          </cell>
          <cell r="AZ830" t="b">
            <v>0</v>
          </cell>
          <cell r="BA830">
            <v>0</v>
          </cell>
          <cell r="BB830">
            <v>540</v>
          </cell>
          <cell r="BC830">
            <v>365</v>
          </cell>
          <cell r="BD830" t="str">
            <v>LIB</v>
          </cell>
          <cell r="BE830" t="str">
            <v>LIB</v>
          </cell>
          <cell r="BF830">
            <v>1</v>
          </cell>
          <cell r="BG830">
            <v>0</v>
          </cell>
          <cell r="BH830" t="str">
            <v/>
          </cell>
          <cell r="BI830" t="str">
            <v/>
          </cell>
          <cell r="BJ830" t="str">
            <v/>
          </cell>
          <cell r="BK830" t="str">
            <v/>
          </cell>
          <cell r="BL830">
            <v>140</v>
          </cell>
          <cell r="BM830">
            <v>511</v>
          </cell>
          <cell r="BN830">
            <v>190</v>
          </cell>
          <cell r="BO830">
            <v>1978</v>
          </cell>
          <cell r="BP830">
            <v>0</v>
          </cell>
          <cell r="BQ830">
            <v>2819</v>
          </cell>
        </row>
        <row r="831">
          <cell r="A831" t="str">
            <v>FZPZ91</v>
          </cell>
          <cell r="B831" t="str">
            <v>FZPZ91</v>
          </cell>
          <cell r="C831" t="str">
            <v/>
          </cell>
          <cell r="D831" t="str">
            <v>PIZZA MOZZA FRIZZIO INTEG 530</v>
          </cell>
          <cell r="E831" t="str">
            <v>12 UNID X 530 GRS</v>
          </cell>
          <cell r="F831" t="str">
            <v>PT</v>
          </cell>
          <cell r="G831" t="str">
            <v>UNI</v>
          </cell>
          <cell r="H831" t="str">
            <v>UC9</v>
          </cell>
          <cell r="I831" t="b">
            <v>1</v>
          </cell>
          <cell r="J831" t="b">
            <v>1</v>
          </cell>
          <cell r="K831" t="b">
            <v>0</v>
          </cell>
          <cell r="L831" t="str">
            <v>CompraVenta</v>
          </cell>
          <cell r="M831" t="str">
            <v>N</v>
          </cell>
          <cell r="N831" t="b">
            <v>0</v>
          </cell>
          <cell r="O831">
            <v>0</v>
          </cell>
          <cell r="P831" t="b">
            <v>0</v>
          </cell>
          <cell r="Q831" t="str">
            <v>INTERNO</v>
          </cell>
          <cell r="R831">
            <v>0</v>
          </cell>
          <cell r="S831" t="str">
            <v/>
          </cell>
          <cell r="T831">
            <v>0</v>
          </cell>
          <cell r="U831" t="str">
            <v/>
          </cell>
          <cell r="V831">
            <v>0</v>
          </cell>
          <cell r="W831" t="str">
            <v/>
          </cell>
          <cell r="X831">
            <v>0</v>
          </cell>
          <cell r="Y831" t="str">
            <v/>
          </cell>
          <cell r="Z831" t="str">
            <v/>
          </cell>
          <cell r="AA831" t="str">
            <v>Termin</v>
          </cell>
          <cell r="AB831">
            <v>0</v>
          </cell>
          <cell r="AC831" t="str">
            <v/>
          </cell>
          <cell r="AD831" t="str">
            <v/>
          </cell>
          <cell r="AE831" t="str">
            <v/>
          </cell>
          <cell r="AF831" t="str">
            <v/>
          </cell>
          <cell r="AG831">
            <v>0</v>
          </cell>
          <cell r="AH831" t="str">
            <v>N-EST</v>
          </cell>
          <cell r="AI831">
            <v>0</v>
          </cell>
          <cell r="AJ831" t="str">
            <v/>
          </cell>
          <cell r="AK831" t="str">
            <v/>
          </cell>
          <cell r="AM831">
            <v>0</v>
          </cell>
          <cell r="AN831" t="str">
            <v>UNI</v>
          </cell>
          <cell r="AO831" t="str">
            <v>***</v>
          </cell>
          <cell r="AP831" t="str">
            <v>zzzzzz</v>
          </cell>
          <cell r="AQ831" t="b">
            <v>0</v>
          </cell>
          <cell r="AR831" t="b">
            <v>1</v>
          </cell>
          <cell r="AS831">
            <v>1</v>
          </cell>
          <cell r="AT831">
            <v>0</v>
          </cell>
          <cell r="AU831">
            <v>1</v>
          </cell>
          <cell r="AV831">
            <v>0.01</v>
          </cell>
          <cell r="AW831" t="b">
            <v>0</v>
          </cell>
          <cell r="AX831" t="str">
            <v/>
          </cell>
          <cell r="AY831" t="b">
            <v>0</v>
          </cell>
          <cell r="AZ831" t="b">
            <v>0</v>
          </cell>
          <cell r="BA831">
            <v>0</v>
          </cell>
          <cell r="BB831">
            <v>540</v>
          </cell>
          <cell r="BC831">
            <v>365</v>
          </cell>
          <cell r="BD831" t="str">
            <v>LIB</v>
          </cell>
          <cell r="BE831" t="str">
            <v>LIB</v>
          </cell>
          <cell r="BF831">
            <v>1</v>
          </cell>
          <cell r="BG831">
            <v>0</v>
          </cell>
          <cell r="BH831" t="str">
            <v/>
          </cell>
          <cell r="BI831" t="str">
            <v/>
          </cell>
          <cell r="BJ831" t="str">
            <v/>
          </cell>
          <cell r="BK831" t="str">
            <v/>
          </cell>
          <cell r="BL831">
            <v>140</v>
          </cell>
          <cell r="BM831">
            <v>511</v>
          </cell>
          <cell r="BN831">
            <v>190</v>
          </cell>
          <cell r="BO831">
            <v>1978</v>
          </cell>
          <cell r="BP831">
            <v>0</v>
          </cell>
          <cell r="BQ831">
            <v>2819</v>
          </cell>
        </row>
        <row r="832">
          <cell r="A832" t="str">
            <v>GASTOS CH</v>
          </cell>
          <cell r="B832" t="str">
            <v/>
          </cell>
          <cell r="C832" t="str">
            <v/>
          </cell>
          <cell r="D832" t="str">
            <v>GASTOS CHEQUES RECHAZADOS</v>
          </cell>
          <cell r="E832" t="str">
            <v/>
          </cell>
          <cell r="F832" t="str">
            <v>AR</v>
          </cell>
          <cell r="G832" t="str">
            <v>***</v>
          </cell>
          <cell r="H832" t="str">
            <v>UC2</v>
          </cell>
          <cell r="I832" t="b">
            <v>0</v>
          </cell>
          <cell r="J832" t="b">
            <v>0</v>
          </cell>
          <cell r="K832" t="b">
            <v>0</v>
          </cell>
          <cell r="L832" t="str">
            <v>CompraVenta</v>
          </cell>
          <cell r="M832" t="str">
            <v>N</v>
          </cell>
          <cell r="N832" t="b">
            <v>0</v>
          </cell>
          <cell r="O832">
            <v>0</v>
          </cell>
          <cell r="P832" t="b">
            <v>0</v>
          </cell>
          <cell r="Q832" t="str">
            <v>INTERNO</v>
          </cell>
          <cell r="R832">
            <v>0</v>
          </cell>
          <cell r="S832" t="str">
            <v/>
          </cell>
          <cell r="T832">
            <v>0</v>
          </cell>
          <cell r="U832" t="str">
            <v/>
          </cell>
          <cell r="V832">
            <v>0</v>
          </cell>
          <cell r="W832" t="str">
            <v/>
          </cell>
          <cell r="X832">
            <v>0</v>
          </cell>
          <cell r="Y832" t="str">
            <v/>
          </cell>
          <cell r="Z832" t="str">
            <v/>
          </cell>
          <cell r="AA832" t="str">
            <v/>
          </cell>
          <cell r="AB832">
            <v>0</v>
          </cell>
          <cell r="AC832" t="str">
            <v/>
          </cell>
          <cell r="AD832" t="str">
            <v/>
          </cell>
          <cell r="AE832" t="str">
            <v/>
          </cell>
          <cell r="AF832" t="str">
            <v/>
          </cell>
          <cell r="AG832">
            <v>0</v>
          </cell>
          <cell r="AH832" t="str">
            <v>N-EST</v>
          </cell>
          <cell r="AI832">
            <v>0</v>
          </cell>
          <cell r="AJ832" t="str">
            <v/>
          </cell>
          <cell r="AK832" t="str">
            <v/>
          </cell>
          <cell r="AM832">
            <v>0</v>
          </cell>
          <cell r="AN832" t="str">
            <v/>
          </cell>
          <cell r="AO832" t="str">
            <v>***</v>
          </cell>
          <cell r="AP832" t="str">
            <v>zzzzzz</v>
          </cell>
          <cell r="AQ832" t="b">
            <v>0</v>
          </cell>
          <cell r="AR832" t="b">
            <v>1</v>
          </cell>
          <cell r="AS832">
            <v>0</v>
          </cell>
          <cell r="AT832">
            <v>0</v>
          </cell>
          <cell r="AU832">
            <v>1</v>
          </cell>
          <cell r="AV832">
            <v>0.01</v>
          </cell>
          <cell r="AW832" t="b">
            <v>0</v>
          </cell>
          <cell r="AX832" t="str">
            <v/>
          </cell>
          <cell r="AY832" t="b">
            <v>0</v>
          </cell>
          <cell r="AZ832" t="b">
            <v>0</v>
          </cell>
          <cell r="BA832">
            <v>0</v>
          </cell>
          <cell r="BB832">
            <v>0</v>
          </cell>
          <cell r="BC832">
            <v>0</v>
          </cell>
          <cell r="BD832" t="str">
            <v>LIB</v>
          </cell>
          <cell r="BE832" t="str">
            <v>LIB</v>
          </cell>
          <cell r="BF832">
            <v>1</v>
          </cell>
          <cell r="BG832">
            <v>0</v>
          </cell>
          <cell r="BH832" t="str">
            <v/>
          </cell>
          <cell r="BI832" t="str">
            <v/>
          </cell>
          <cell r="BJ832" t="str">
            <v/>
          </cell>
          <cell r="BK832" t="str">
            <v/>
          </cell>
          <cell r="BL832">
            <v>140</v>
          </cell>
          <cell r="BM832">
            <v>511</v>
          </cell>
          <cell r="BN832">
            <v>190</v>
          </cell>
          <cell r="BO832">
            <v>1978</v>
          </cell>
          <cell r="BP832">
            <v>0</v>
          </cell>
          <cell r="BQ832">
            <v>2819</v>
          </cell>
        </row>
        <row r="833">
          <cell r="A833" t="str">
            <v>GASTOS CONS</v>
          </cell>
          <cell r="B833" t="str">
            <v>GASTOS CONS</v>
          </cell>
          <cell r="C833" t="str">
            <v/>
          </cell>
          <cell r="D833" t="str">
            <v>GASTOS CONSOLIDACION D FISCAL</v>
          </cell>
          <cell r="E833" t="str">
            <v/>
          </cell>
          <cell r="F833" t="str">
            <v>AR</v>
          </cell>
          <cell r="G833" t="str">
            <v>UNI</v>
          </cell>
          <cell r="H833" t="str">
            <v>UC9</v>
          </cell>
          <cell r="I833" t="b">
            <v>1</v>
          </cell>
          <cell r="J833" t="b">
            <v>0</v>
          </cell>
          <cell r="K833" t="b">
            <v>1</v>
          </cell>
          <cell r="L833" t="str">
            <v>CompraVenta</v>
          </cell>
          <cell r="M833" t="str">
            <v>N</v>
          </cell>
          <cell r="N833" t="b">
            <v>0</v>
          </cell>
          <cell r="O833">
            <v>0</v>
          </cell>
          <cell r="P833" t="b">
            <v>0</v>
          </cell>
          <cell r="Q833" t="str">
            <v>INTERNO</v>
          </cell>
          <cell r="R833">
            <v>0</v>
          </cell>
          <cell r="S833" t="str">
            <v/>
          </cell>
          <cell r="T833">
            <v>0</v>
          </cell>
          <cell r="U833" t="str">
            <v/>
          </cell>
          <cell r="V833">
            <v>0</v>
          </cell>
          <cell r="W833" t="str">
            <v/>
          </cell>
          <cell r="X833">
            <v>0</v>
          </cell>
          <cell r="Y833" t="str">
            <v/>
          </cell>
          <cell r="Z833" t="str">
            <v/>
          </cell>
          <cell r="AA833" t="str">
            <v/>
          </cell>
          <cell r="AB833">
            <v>0</v>
          </cell>
          <cell r="AC833" t="str">
            <v/>
          </cell>
          <cell r="AD833" t="str">
            <v/>
          </cell>
          <cell r="AE833" t="str">
            <v/>
          </cell>
          <cell r="AF833" t="str">
            <v/>
          </cell>
          <cell r="AG833">
            <v>0</v>
          </cell>
          <cell r="AH833" t="str">
            <v>N-EST</v>
          </cell>
          <cell r="AI833">
            <v>0</v>
          </cell>
          <cell r="AJ833" t="str">
            <v/>
          </cell>
          <cell r="AK833" t="str">
            <v/>
          </cell>
          <cell r="AM833">
            <v>0</v>
          </cell>
          <cell r="AN833" t="str">
            <v>UNI</v>
          </cell>
          <cell r="AO833" t="str">
            <v>***</v>
          </cell>
          <cell r="AP833" t="str">
            <v>zzzzzz</v>
          </cell>
          <cell r="AQ833" t="b">
            <v>0</v>
          </cell>
          <cell r="AR833" t="b">
            <v>1</v>
          </cell>
          <cell r="AS833">
            <v>0</v>
          </cell>
          <cell r="AT833">
            <v>0</v>
          </cell>
          <cell r="AU833">
            <v>1</v>
          </cell>
          <cell r="AV833">
            <v>0.01</v>
          </cell>
          <cell r="AW833" t="b">
            <v>0</v>
          </cell>
          <cell r="AX833" t="str">
            <v/>
          </cell>
          <cell r="AY833" t="b">
            <v>0</v>
          </cell>
          <cell r="AZ833" t="b">
            <v>0</v>
          </cell>
          <cell r="BA833">
            <v>0</v>
          </cell>
          <cell r="BB833">
            <v>0</v>
          </cell>
          <cell r="BC833">
            <v>0</v>
          </cell>
          <cell r="BD833" t="str">
            <v>LIB</v>
          </cell>
          <cell r="BE833" t="str">
            <v>LIB</v>
          </cell>
          <cell r="BF833">
            <v>1</v>
          </cell>
          <cell r="BG833">
            <v>0</v>
          </cell>
          <cell r="BH833" t="str">
            <v/>
          </cell>
          <cell r="BI833" t="str">
            <v/>
          </cell>
          <cell r="BJ833" t="str">
            <v/>
          </cell>
          <cell r="BK833" t="str">
            <v/>
          </cell>
          <cell r="BL833">
            <v>140</v>
          </cell>
          <cell r="BM833">
            <v>511</v>
          </cell>
          <cell r="BN833">
            <v>190</v>
          </cell>
          <cell r="BO833">
            <v>1978</v>
          </cell>
          <cell r="BP833">
            <v>0</v>
          </cell>
          <cell r="BQ833">
            <v>2819</v>
          </cell>
        </row>
        <row r="834">
          <cell r="A834" t="str">
            <v>GTO LIMP</v>
          </cell>
          <cell r="B834" t="str">
            <v/>
          </cell>
          <cell r="C834" t="str">
            <v/>
          </cell>
          <cell r="D834" t="str">
            <v>GASTOS DE LIMPIEZA</v>
          </cell>
          <cell r="E834" t="str">
            <v/>
          </cell>
          <cell r="F834" t="str">
            <v>AR</v>
          </cell>
          <cell r="G834" t="str">
            <v>UNI</v>
          </cell>
          <cell r="H834" t="str">
            <v>UC9</v>
          </cell>
          <cell r="I834" t="b">
            <v>0</v>
          </cell>
          <cell r="J834" t="b">
            <v>0</v>
          </cell>
          <cell r="K834" t="b">
            <v>0</v>
          </cell>
          <cell r="L834" t="str">
            <v>CompraVenta</v>
          </cell>
          <cell r="M834" t="str">
            <v>N</v>
          </cell>
          <cell r="N834" t="b">
            <v>0</v>
          </cell>
          <cell r="O834">
            <v>0</v>
          </cell>
          <cell r="P834" t="b">
            <v>0</v>
          </cell>
          <cell r="Q834" t="str">
            <v>INTERNO</v>
          </cell>
          <cell r="R834">
            <v>0</v>
          </cell>
          <cell r="S834" t="str">
            <v/>
          </cell>
          <cell r="T834">
            <v>0</v>
          </cell>
          <cell r="U834" t="str">
            <v/>
          </cell>
          <cell r="V834">
            <v>0</v>
          </cell>
          <cell r="W834" t="str">
            <v/>
          </cell>
          <cell r="X834">
            <v>0</v>
          </cell>
          <cell r="Y834" t="str">
            <v/>
          </cell>
          <cell r="Z834" t="str">
            <v/>
          </cell>
          <cell r="AA834" t="str">
            <v/>
          </cell>
          <cell r="AB834">
            <v>0</v>
          </cell>
          <cell r="AC834" t="str">
            <v/>
          </cell>
          <cell r="AD834" t="str">
            <v/>
          </cell>
          <cell r="AE834" t="str">
            <v/>
          </cell>
          <cell r="AF834" t="str">
            <v/>
          </cell>
          <cell r="AG834">
            <v>0</v>
          </cell>
          <cell r="AH834" t="str">
            <v>N-EST</v>
          </cell>
          <cell r="AI834">
            <v>0</v>
          </cell>
          <cell r="AJ834" t="str">
            <v/>
          </cell>
          <cell r="AK834" t="str">
            <v/>
          </cell>
          <cell r="AM834">
            <v>0</v>
          </cell>
          <cell r="AN834" t="str">
            <v>UNI</v>
          </cell>
          <cell r="AO834" t="str">
            <v>***</v>
          </cell>
          <cell r="AP834" t="str">
            <v>zzzzzz</v>
          </cell>
          <cell r="AQ834" t="b">
            <v>0</v>
          </cell>
          <cell r="AR834" t="b">
            <v>1</v>
          </cell>
          <cell r="AS834">
            <v>0</v>
          </cell>
          <cell r="AT834">
            <v>0</v>
          </cell>
          <cell r="AU834">
            <v>1</v>
          </cell>
          <cell r="AV834">
            <v>0.01</v>
          </cell>
          <cell r="AW834" t="b">
            <v>0</v>
          </cell>
          <cell r="AX834" t="str">
            <v/>
          </cell>
          <cell r="AY834" t="b">
            <v>0</v>
          </cell>
          <cell r="AZ834" t="b">
            <v>0</v>
          </cell>
          <cell r="BA834">
            <v>0</v>
          </cell>
          <cell r="BB834">
            <v>0</v>
          </cell>
          <cell r="BC834">
            <v>0</v>
          </cell>
          <cell r="BD834" t="str">
            <v>LIB</v>
          </cell>
          <cell r="BE834" t="str">
            <v>LIB</v>
          </cell>
          <cell r="BF834">
            <v>1</v>
          </cell>
          <cell r="BG834">
            <v>0</v>
          </cell>
          <cell r="BH834" t="str">
            <v/>
          </cell>
          <cell r="BI834" t="str">
            <v/>
          </cell>
          <cell r="BJ834" t="str">
            <v/>
          </cell>
          <cell r="BK834" t="str">
            <v/>
          </cell>
          <cell r="BL834">
            <v>140</v>
          </cell>
          <cell r="BM834">
            <v>511</v>
          </cell>
          <cell r="BN834">
            <v>190</v>
          </cell>
          <cell r="BO834">
            <v>1978</v>
          </cell>
          <cell r="BP834">
            <v>0</v>
          </cell>
          <cell r="BQ834">
            <v>2819</v>
          </cell>
        </row>
        <row r="835">
          <cell r="A835" t="str">
            <v>ID112E5</v>
          </cell>
          <cell r="B835" t="str">
            <v/>
          </cell>
          <cell r="C835" t="str">
            <v/>
          </cell>
          <cell r="D835" t="str">
            <v>EMP COPETIN J&amp;Q ENSAYO 5</v>
          </cell>
          <cell r="E835" t="str">
            <v>10 BOLSAS X 12 UNID</v>
          </cell>
          <cell r="F835" t="str">
            <v>AR</v>
          </cell>
          <cell r="G835" t="str">
            <v>UNI</v>
          </cell>
          <cell r="H835" t="str">
            <v>UNI</v>
          </cell>
          <cell r="I835" t="b">
            <v>1</v>
          </cell>
          <cell r="J835" t="b">
            <v>0</v>
          </cell>
          <cell r="K835" t="b">
            <v>0</v>
          </cell>
          <cell r="L835" t="str">
            <v>CompraVenta</v>
          </cell>
          <cell r="M835" t="str">
            <v>N</v>
          </cell>
          <cell r="N835" t="b">
            <v>0</v>
          </cell>
          <cell r="O835">
            <v>0</v>
          </cell>
          <cell r="P835" t="b">
            <v>0</v>
          </cell>
          <cell r="Q835" t="str">
            <v>INTERNO</v>
          </cell>
          <cell r="R835">
            <v>0</v>
          </cell>
          <cell r="S835" t="str">
            <v/>
          </cell>
          <cell r="T835">
            <v>0</v>
          </cell>
          <cell r="U835" t="str">
            <v/>
          </cell>
          <cell r="V835">
            <v>0</v>
          </cell>
          <cell r="W835" t="str">
            <v/>
          </cell>
          <cell r="X835">
            <v>0</v>
          </cell>
          <cell r="Y835" t="str">
            <v/>
          </cell>
          <cell r="Z835" t="str">
            <v/>
          </cell>
          <cell r="AA835" t="str">
            <v/>
          </cell>
          <cell r="AB835">
            <v>0</v>
          </cell>
          <cell r="AC835" t="str">
            <v/>
          </cell>
          <cell r="AD835" t="str">
            <v/>
          </cell>
          <cell r="AE835" t="str">
            <v/>
          </cell>
          <cell r="AF835" t="str">
            <v/>
          </cell>
          <cell r="AG835">
            <v>0</v>
          </cell>
          <cell r="AH835" t="str">
            <v>N-EST</v>
          </cell>
          <cell r="AI835">
            <v>0</v>
          </cell>
          <cell r="AJ835" t="str">
            <v/>
          </cell>
          <cell r="AK835" t="str">
            <v/>
          </cell>
          <cell r="AM835">
            <v>0</v>
          </cell>
          <cell r="AN835" t="str">
            <v>UNI</v>
          </cell>
          <cell r="AO835" t="str">
            <v>***</v>
          </cell>
          <cell r="AP835" t="str">
            <v>zzzzzz</v>
          </cell>
          <cell r="AQ835" t="b">
            <v>0</v>
          </cell>
          <cell r="AR835" t="b">
            <v>1</v>
          </cell>
          <cell r="AS835">
            <v>0</v>
          </cell>
          <cell r="AT835">
            <v>0</v>
          </cell>
          <cell r="AU835">
            <v>1</v>
          </cell>
          <cell r="AV835">
            <v>0.01</v>
          </cell>
          <cell r="AW835" t="b">
            <v>0</v>
          </cell>
          <cell r="AX835" t="str">
            <v/>
          </cell>
          <cell r="AY835" t="b">
            <v>0</v>
          </cell>
          <cell r="AZ835" t="b">
            <v>0</v>
          </cell>
          <cell r="BA835">
            <v>0</v>
          </cell>
          <cell r="BB835">
            <v>0</v>
          </cell>
          <cell r="BC835">
            <v>0</v>
          </cell>
          <cell r="BD835" t="str">
            <v>LIB</v>
          </cell>
          <cell r="BE835" t="str">
            <v>LIB</v>
          </cell>
          <cell r="BF835">
            <v>1</v>
          </cell>
          <cell r="BG835">
            <v>0</v>
          </cell>
          <cell r="BH835" t="str">
            <v/>
          </cell>
          <cell r="BI835" t="str">
            <v/>
          </cell>
          <cell r="BJ835" t="str">
            <v/>
          </cell>
          <cell r="BK835" t="str">
            <v/>
          </cell>
          <cell r="BL835">
            <v>140</v>
          </cell>
          <cell r="BM835">
            <v>511</v>
          </cell>
          <cell r="BN835">
            <v>190</v>
          </cell>
          <cell r="BO835">
            <v>1978</v>
          </cell>
          <cell r="BP835">
            <v>0</v>
          </cell>
          <cell r="BQ835">
            <v>2819</v>
          </cell>
        </row>
        <row r="836">
          <cell r="A836" t="str">
            <v>ID115E16</v>
          </cell>
          <cell r="B836" t="str">
            <v/>
          </cell>
          <cell r="C836" t="str">
            <v/>
          </cell>
          <cell r="D836" t="str">
            <v>NUGGETS SWIFT ENSAYO 16</v>
          </cell>
          <cell r="E836" t="str">
            <v/>
          </cell>
          <cell r="F836" t="str">
            <v>AR</v>
          </cell>
          <cell r="G836" t="str">
            <v>UNI</v>
          </cell>
          <cell r="H836" t="str">
            <v>UNI</v>
          </cell>
          <cell r="I836" t="b">
            <v>1</v>
          </cell>
          <cell r="J836" t="b">
            <v>0</v>
          </cell>
          <cell r="K836" t="b">
            <v>0</v>
          </cell>
          <cell r="L836" t="str">
            <v>CompraVenta</v>
          </cell>
          <cell r="M836" t="str">
            <v>N</v>
          </cell>
          <cell r="N836" t="b">
            <v>0</v>
          </cell>
          <cell r="O836">
            <v>0</v>
          </cell>
          <cell r="P836" t="b">
            <v>0</v>
          </cell>
          <cell r="Q836" t="str">
            <v>INTERNO</v>
          </cell>
          <cell r="R836">
            <v>0</v>
          </cell>
          <cell r="S836" t="str">
            <v/>
          </cell>
          <cell r="T836">
            <v>0</v>
          </cell>
          <cell r="U836" t="str">
            <v/>
          </cell>
          <cell r="V836">
            <v>0</v>
          </cell>
          <cell r="W836" t="str">
            <v/>
          </cell>
          <cell r="X836">
            <v>0</v>
          </cell>
          <cell r="Y836" t="str">
            <v/>
          </cell>
          <cell r="Z836" t="str">
            <v/>
          </cell>
          <cell r="AA836" t="str">
            <v/>
          </cell>
          <cell r="AB836">
            <v>0</v>
          </cell>
          <cell r="AC836" t="str">
            <v/>
          </cell>
          <cell r="AD836" t="str">
            <v/>
          </cell>
          <cell r="AE836" t="str">
            <v/>
          </cell>
          <cell r="AF836" t="str">
            <v/>
          </cell>
          <cell r="AG836">
            <v>0</v>
          </cell>
          <cell r="AH836" t="str">
            <v>N-EST</v>
          </cell>
          <cell r="AI836">
            <v>0</v>
          </cell>
          <cell r="AJ836" t="str">
            <v/>
          </cell>
          <cell r="AK836" t="str">
            <v/>
          </cell>
          <cell r="AM836">
            <v>0</v>
          </cell>
          <cell r="AN836" t="str">
            <v>UNI</v>
          </cell>
          <cell r="AO836" t="str">
            <v>***</v>
          </cell>
          <cell r="AP836" t="str">
            <v>zzzzzz</v>
          </cell>
          <cell r="AQ836" t="b">
            <v>0</v>
          </cell>
          <cell r="AR836" t="b">
            <v>1</v>
          </cell>
          <cell r="AS836">
            <v>0</v>
          </cell>
          <cell r="AT836">
            <v>0</v>
          </cell>
          <cell r="AU836">
            <v>1</v>
          </cell>
          <cell r="AV836">
            <v>0.01</v>
          </cell>
          <cell r="AW836" t="b">
            <v>0</v>
          </cell>
          <cell r="AX836" t="str">
            <v/>
          </cell>
          <cell r="AY836" t="b">
            <v>0</v>
          </cell>
          <cell r="AZ836" t="b">
            <v>0</v>
          </cell>
          <cell r="BA836">
            <v>0</v>
          </cell>
          <cell r="BB836">
            <v>0</v>
          </cell>
          <cell r="BC836">
            <v>0</v>
          </cell>
          <cell r="BD836" t="str">
            <v>LIB</v>
          </cell>
          <cell r="BE836" t="str">
            <v>LIB</v>
          </cell>
          <cell r="BF836">
            <v>1</v>
          </cell>
          <cell r="BG836">
            <v>0</v>
          </cell>
          <cell r="BH836" t="str">
            <v/>
          </cell>
          <cell r="BI836" t="str">
            <v/>
          </cell>
          <cell r="BJ836" t="str">
            <v/>
          </cell>
          <cell r="BK836" t="str">
            <v/>
          </cell>
          <cell r="BL836">
            <v>140</v>
          </cell>
          <cell r="BM836">
            <v>511</v>
          </cell>
          <cell r="BN836">
            <v>190</v>
          </cell>
          <cell r="BO836">
            <v>1978</v>
          </cell>
          <cell r="BP836">
            <v>0</v>
          </cell>
          <cell r="BQ836">
            <v>2819</v>
          </cell>
        </row>
        <row r="837">
          <cell r="A837" t="str">
            <v>ID1218</v>
          </cell>
          <cell r="B837" t="str">
            <v/>
          </cell>
          <cell r="C837" t="str">
            <v/>
          </cell>
          <cell r="D837" t="str">
            <v>MS RELLENA E/Q BRF</v>
          </cell>
          <cell r="E837" t="str">
            <v/>
          </cell>
          <cell r="F837" t="str">
            <v>AR</v>
          </cell>
          <cell r="G837" t="str">
            <v>UNI</v>
          </cell>
          <cell r="H837" t="str">
            <v>UC9</v>
          </cell>
          <cell r="I837" t="b">
            <v>1</v>
          </cell>
          <cell r="J837" t="b">
            <v>1</v>
          </cell>
          <cell r="K837" t="b">
            <v>0</v>
          </cell>
          <cell r="L837" t="str">
            <v>CompraVenta</v>
          </cell>
          <cell r="M837" t="str">
            <v>N</v>
          </cell>
          <cell r="N837" t="b">
            <v>0</v>
          </cell>
          <cell r="O837">
            <v>0</v>
          </cell>
          <cell r="P837" t="b">
            <v>0</v>
          </cell>
          <cell r="Q837" t="str">
            <v>INTERNO</v>
          </cell>
          <cell r="R837">
            <v>0</v>
          </cell>
          <cell r="S837" t="str">
            <v/>
          </cell>
          <cell r="T837">
            <v>0</v>
          </cell>
          <cell r="U837" t="str">
            <v/>
          </cell>
          <cell r="V837">
            <v>0</v>
          </cell>
          <cell r="W837" t="str">
            <v/>
          </cell>
          <cell r="X837">
            <v>0</v>
          </cell>
          <cell r="Y837" t="str">
            <v/>
          </cell>
          <cell r="Z837" t="str">
            <v/>
          </cell>
          <cell r="AA837" t="str">
            <v>Termin</v>
          </cell>
          <cell r="AB837">
            <v>0</v>
          </cell>
          <cell r="AC837" t="str">
            <v/>
          </cell>
          <cell r="AD837" t="str">
            <v/>
          </cell>
          <cell r="AE837" t="str">
            <v/>
          </cell>
          <cell r="AF837" t="str">
            <v/>
          </cell>
          <cell r="AG837">
            <v>0</v>
          </cell>
          <cell r="AH837" t="str">
            <v>N-EST</v>
          </cell>
          <cell r="AI837">
            <v>0</v>
          </cell>
          <cell r="AJ837" t="str">
            <v/>
          </cell>
          <cell r="AK837" t="str">
            <v/>
          </cell>
          <cell r="AM837">
            <v>0</v>
          </cell>
          <cell r="AN837" t="str">
            <v>UNI</v>
          </cell>
          <cell r="AO837" t="str">
            <v>***</v>
          </cell>
          <cell r="AP837" t="str">
            <v>zzzzzz</v>
          </cell>
          <cell r="AQ837" t="b">
            <v>0</v>
          </cell>
          <cell r="AR837" t="b">
            <v>1</v>
          </cell>
          <cell r="AS837">
            <v>0</v>
          </cell>
          <cell r="AT837">
            <v>0</v>
          </cell>
          <cell r="AU837">
            <v>1</v>
          </cell>
          <cell r="AV837">
            <v>0.01</v>
          </cell>
          <cell r="AW837" t="b">
            <v>0</v>
          </cell>
          <cell r="AX837" t="str">
            <v/>
          </cell>
          <cell r="AY837" t="b">
            <v>0</v>
          </cell>
          <cell r="AZ837" t="b">
            <v>0</v>
          </cell>
          <cell r="BA837">
            <v>0</v>
          </cell>
          <cell r="BB837">
            <v>0</v>
          </cell>
          <cell r="BC837">
            <v>0</v>
          </cell>
          <cell r="BD837" t="str">
            <v>LIB</v>
          </cell>
          <cell r="BE837" t="str">
            <v>LIB</v>
          </cell>
          <cell r="BF837">
            <v>1</v>
          </cell>
          <cell r="BG837">
            <v>0</v>
          </cell>
          <cell r="BH837" t="str">
            <v/>
          </cell>
          <cell r="BI837" t="str">
            <v/>
          </cell>
          <cell r="BJ837" t="str">
            <v/>
          </cell>
          <cell r="BK837" t="str">
            <v/>
          </cell>
          <cell r="BL837">
            <v>140</v>
          </cell>
          <cell r="BM837">
            <v>511</v>
          </cell>
          <cell r="BN837">
            <v>190</v>
          </cell>
          <cell r="BO837">
            <v>1978</v>
          </cell>
          <cell r="BP837">
            <v>0</v>
          </cell>
          <cell r="BQ837">
            <v>2819</v>
          </cell>
        </row>
        <row r="838">
          <cell r="A838" t="str">
            <v>ID12717</v>
          </cell>
          <cell r="B838" t="str">
            <v/>
          </cell>
          <cell r="C838" t="str">
            <v/>
          </cell>
          <cell r="D838" t="str">
            <v>MS CLASICA ESPECIADA BRF</v>
          </cell>
          <cell r="E838" t="str">
            <v/>
          </cell>
          <cell r="F838" t="str">
            <v>AR</v>
          </cell>
          <cell r="G838" t="str">
            <v>UNI</v>
          </cell>
          <cell r="H838" t="str">
            <v>UC9</v>
          </cell>
          <cell r="I838" t="b">
            <v>1</v>
          </cell>
          <cell r="J838" t="b">
            <v>1</v>
          </cell>
          <cell r="K838" t="b">
            <v>0</v>
          </cell>
          <cell r="L838" t="str">
            <v>CompraVenta</v>
          </cell>
          <cell r="M838" t="str">
            <v>N</v>
          </cell>
          <cell r="N838" t="b">
            <v>0</v>
          </cell>
          <cell r="O838">
            <v>0</v>
          </cell>
          <cell r="P838" t="b">
            <v>0</v>
          </cell>
          <cell r="Q838" t="str">
            <v>INTERNO</v>
          </cell>
          <cell r="R838">
            <v>0</v>
          </cell>
          <cell r="S838" t="str">
            <v/>
          </cell>
          <cell r="T838">
            <v>0</v>
          </cell>
          <cell r="U838" t="str">
            <v/>
          </cell>
          <cell r="V838">
            <v>0</v>
          </cell>
          <cell r="W838" t="str">
            <v/>
          </cell>
          <cell r="X838">
            <v>0</v>
          </cell>
          <cell r="Y838" t="str">
            <v/>
          </cell>
          <cell r="Z838" t="str">
            <v/>
          </cell>
          <cell r="AA838" t="str">
            <v>Termin</v>
          </cell>
          <cell r="AB838">
            <v>0</v>
          </cell>
          <cell r="AC838" t="str">
            <v/>
          </cell>
          <cell r="AD838" t="str">
            <v/>
          </cell>
          <cell r="AE838" t="str">
            <v/>
          </cell>
          <cell r="AF838" t="str">
            <v/>
          </cell>
          <cell r="AG838">
            <v>0</v>
          </cell>
          <cell r="AH838" t="str">
            <v>N-EST</v>
          </cell>
          <cell r="AI838">
            <v>0</v>
          </cell>
          <cell r="AJ838" t="str">
            <v/>
          </cell>
          <cell r="AK838" t="str">
            <v/>
          </cell>
          <cell r="AM838">
            <v>0</v>
          </cell>
          <cell r="AN838" t="str">
            <v>UNI</v>
          </cell>
          <cell r="AO838" t="str">
            <v>***</v>
          </cell>
          <cell r="AP838" t="str">
            <v>zzzzzz</v>
          </cell>
          <cell r="AQ838" t="b">
            <v>0</v>
          </cell>
          <cell r="AR838" t="b">
            <v>1</v>
          </cell>
          <cell r="AS838">
            <v>0</v>
          </cell>
          <cell r="AT838">
            <v>0</v>
          </cell>
          <cell r="AU838">
            <v>1</v>
          </cell>
          <cell r="AV838">
            <v>0.01</v>
          </cell>
          <cell r="AW838" t="b">
            <v>0</v>
          </cell>
          <cell r="AX838" t="str">
            <v/>
          </cell>
          <cell r="AY838" t="b">
            <v>0</v>
          </cell>
          <cell r="AZ838" t="b">
            <v>0</v>
          </cell>
          <cell r="BA838">
            <v>0</v>
          </cell>
          <cell r="BB838">
            <v>0</v>
          </cell>
          <cell r="BC838">
            <v>0</v>
          </cell>
          <cell r="BD838" t="str">
            <v>LIB</v>
          </cell>
          <cell r="BE838" t="str">
            <v>LIB</v>
          </cell>
          <cell r="BF838">
            <v>1</v>
          </cell>
          <cell r="BG838">
            <v>0</v>
          </cell>
          <cell r="BH838" t="str">
            <v/>
          </cell>
          <cell r="BI838" t="str">
            <v/>
          </cell>
          <cell r="BJ838" t="str">
            <v/>
          </cell>
          <cell r="BK838" t="str">
            <v/>
          </cell>
          <cell r="BL838">
            <v>140</v>
          </cell>
          <cell r="BM838">
            <v>511</v>
          </cell>
          <cell r="BN838">
            <v>190</v>
          </cell>
          <cell r="BO838">
            <v>1978</v>
          </cell>
          <cell r="BP838">
            <v>0</v>
          </cell>
          <cell r="BQ838">
            <v>2819</v>
          </cell>
        </row>
        <row r="839">
          <cell r="A839" t="str">
            <v>ID12817</v>
          </cell>
          <cell r="B839" t="str">
            <v/>
          </cell>
          <cell r="C839" t="str">
            <v/>
          </cell>
          <cell r="D839" t="str">
            <v>MS RELLENA QUESO BRF</v>
          </cell>
          <cell r="E839" t="str">
            <v/>
          </cell>
          <cell r="F839" t="str">
            <v>AR</v>
          </cell>
          <cell r="G839" t="str">
            <v>UNI</v>
          </cell>
          <cell r="H839" t="str">
            <v>UC9</v>
          </cell>
          <cell r="I839" t="b">
            <v>1</v>
          </cell>
          <cell r="J839" t="b">
            <v>1</v>
          </cell>
          <cell r="K839" t="b">
            <v>0</v>
          </cell>
          <cell r="L839" t="str">
            <v>CompraVenta</v>
          </cell>
          <cell r="M839" t="str">
            <v>N</v>
          </cell>
          <cell r="N839" t="b">
            <v>0</v>
          </cell>
          <cell r="O839">
            <v>0</v>
          </cell>
          <cell r="P839" t="b">
            <v>0</v>
          </cell>
          <cell r="Q839" t="str">
            <v>INTERNO</v>
          </cell>
          <cell r="R839">
            <v>0</v>
          </cell>
          <cell r="S839" t="str">
            <v/>
          </cell>
          <cell r="T839">
            <v>0</v>
          </cell>
          <cell r="U839" t="str">
            <v/>
          </cell>
          <cell r="V839">
            <v>0</v>
          </cell>
          <cell r="W839" t="str">
            <v/>
          </cell>
          <cell r="X839">
            <v>0</v>
          </cell>
          <cell r="Y839" t="str">
            <v/>
          </cell>
          <cell r="Z839" t="str">
            <v/>
          </cell>
          <cell r="AA839" t="str">
            <v>Termin</v>
          </cell>
          <cell r="AB839">
            <v>0</v>
          </cell>
          <cell r="AC839" t="str">
            <v/>
          </cell>
          <cell r="AD839" t="str">
            <v/>
          </cell>
          <cell r="AE839" t="str">
            <v/>
          </cell>
          <cell r="AF839" t="str">
            <v/>
          </cell>
          <cell r="AG839">
            <v>0</v>
          </cell>
          <cell r="AH839" t="str">
            <v>N-EST</v>
          </cell>
          <cell r="AI839">
            <v>0</v>
          </cell>
          <cell r="AJ839" t="str">
            <v/>
          </cell>
          <cell r="AK839" t="str">
            <v/>
          </cell>
          <cell r="AM839">
            <v>0</v>
          </cell>
          <cell r="AN839" t="str">
            <v>UNI</v>
          </cell>
          <cell r="AO839" t="str">
            <v>***</v>
          </cell>
          <cell r="AP839" t="str">
            <v>zzzzzz</v>
          </cell>
          <cell r="AQ839" t="b">
            <v>0</v>
          </cell>
          <cell r="AR839" t="b">
            <v>1</v>
          </cell>
          <cell r="AS839">
            <v>0</v>
          </cell>
          <cell r="AT839">
            <v>0</v>
          </cell>
          <cell r="AU839">
            <v>1</v>
          </cell>
          <cell r="AV839">
            <v>0.01</v>
          </cell>
          <cell r="AW839" t="b">
            <v>0</v>
          </cell>
          <cell r="AX839" t="str">
            <v/>
          </cell>
          <cell r="AY839" t="b">
            <v>0</v>
          </cell>
          <cell r="AZ839" t="b">
            <v>0</v>
          </cell>
          <cell r="BA839">
            <v>0</v>
          </cell>
          <cell r="BB839">
            <v>0</v>
          </cell>
          <cell r="BC839">
            <v>0</v>
          </cell>
          <cell r="BD839" t="str">
            <v>LIB</v>
          </cell>
          <cell r="BE839" t="str">
            <v>LIB</v>
          </cell>
          <cell r="BF839">
            <v>1</v>
          </cell>
          <cell r="BG839">
            <v>0</v>
          </cell>
          <cell r="BH839" t="str">
            <v/>
          </cell>
          <cell r="BI839" t="str">
            <v/>
          </cell>
          <cell r="BJ839" t="str">
            <v/>
          </cell>
          <cell r="BK839" t="str">
            <v/>
          </cell>
          <cell r="BL839">
            <v>140</v>
          </cell>
          <cell r="BM839">
            <v>511</v>
          </cell>
          <cell r="BN839">
            <v>190</v>
          </cell>
          <cell r="BO839">
            <v>1978</v>
          </cell>
          <cell r="BP839">
            <v>0</v>
          </cell>
          <cell r="BQ839">
            <v>2819</v>
          </cell>
        </row>
        <row r="840">
          <cell r="A840" t="str">
            <v>ID146E2</v>
          </cell>
          <cell r="B840" t="str">
            <v/>
          </cell>
          <cell r="C840" t="str">
            <v/>
          </cell>
          <cell r="D840" t="str">
            <v>NUGGETS CARNE SWIFT ENSAYO 2</v>
          </cell>
          <cell r="E840" t="str">
            <v/>
          </cell>
          <cell r="F840" t="str">
            <v>AR</v>
          </cell>
          <cell r="G840" t="str">
            <v>UNI</v>
          </cell>
          <cell r="H840" t="str">
            <v>UNI</v>
          </cell>
          <cell r="I840" t="b">
            <v>1</v>
          </cell>
          <cell r="J840" t="b">
            <v>0</v>
          </cell>
          <cell r="K840" t="b">
            <v>0</v>
          </cell>
          <cell r="L840" t="str">
            <v>CompraVenta</v>
          </cell>
          <cell r="M840" t="str">
            <v>N</v>
          </cell>
          <cell r="N840" t="b">
            <v>0</v>
          </cell>
          <cell r="O840">
            <v>0</v>
          </cell>
          <cell r="P840" t="b">
            <v>0</v>
          </cell>
          <cell r="Q840" t="str">
            <v>INTERNO</v>
          </cell>
          <cell r="R840">
            <v>0</v>
          </cell>
          <cell r="S840" t="str">
            <v/>
          </cell>
          <cell r="T840">
            <v>0</v>
          </cell>
          <cell r="U840" t="str">
            <v/>
          </cell>
          <cell r="V840">
            <v>0</v>
          </cell>
          <cell r="W840" t="str">
            <v/>
          </cell>
          <cell r="X840">
            <v>0</v>
          </cell>
          <cell r="Y840" t="str">
            <v/>
          </cell>
          <cell r="Z840" t="str">
            <v/>
          </cell>
          <cell r="AA840" t="str">
            <v/>
          </cell>
          <cell r="AB840">
            <v>0</v>
          </cell>
          <cell r="AC840" t="str">
            <v/>
          </cell>
          <cell r="AD840" t="str">
            <v/>
          </cell>
          <cell r="AE840" t="str">
            <v/>
          </cell>
          <cell r="AF840" t="str">
            <v/>
          </cell>
          <cell r="AG840">
            <v>0</v>
          </cell>
          <cell r="AH840" t="str">
            <v>N-EST</v>
          </cell>
          <cell r="AI840">
            <v>0</v>
          </cell>
          <cell r="AJ840" t="str">
            <v/>
          </cell>
          <cell r="AK840" t="str">
            <v/>
          </cell>
          <cell r="AM840">
            <v>0</v>
          </cell>
          <cell r="AN840" t="str">
            <v>UNI</v>
          </cell>
          <cell r="AO840" t="str">
            <v>***</v>
          </cell>
          <cell r="AP840" t="str">
            <v>zzzzzz</v>
          </cell>
          <cell r="AQ840" t="b">
            <v>0</v>
          </cell>
          <cell r="AR840" t="b">
            <v>1</v>
          </cell>
          <cell r="AS840">
            <v>0</v>
          </cell>
          <cell r="AT840">
            <v>0</v>
          </cell>
          <cell r="AU840">
            <v>1</v>
          </cell>
          <cell r="AV840">
            <v>0.01</v>
          </cell>
          <cell r="AW840" t="b">
            <v>0</v>
          </cell>
          <cell r="AX840" t="str">
            <v/>
          </cell>
          <cell r="AY840" t="b">
            <v>0</v>
          </cell>
          <cell r="AZ840" t="b">
            <v>0</v>
          </cell>
          <cell r="BA840">
            <v>0</v>
          </cell>
          <cell r="BB840">
            <v>0</v>
          </cell>
          <cell r="BC840">
            <v>0</v>
          </cell>
          <cell r="BD840" t="str">
            <v>LIB</v>
          </cell>
          <cell r="BE840" t="str">
            <v>LIB</v>
          </cell>
          <cell r="BF840">
            <v>1</v>
          </cell>
          <cell r="BG840">
            <v>0</v>
          </cell>
          <cell r="BH840" t="str">
            <v/>
          </cell>
          <cell r="BI840" t="str">
            <v/>
          </cell>
          <cell r="BJ840" t="str">
            <v/>
          </cell>
          <cell r="BK840" t="str">
            <v/>
          </cell>
          <cell r="BL840">
            <v>140</v>
          </cell>
          <cell r="BM840">
            <v>511</v>
          </cell>
          <cell r="BN840">
            <v>190</v>
          </cell>
          <cell r="BO840">
            <v>1978</v>
          </cell>
          <cell r="BP840">
            <v>0</v>
          </cell>
          <cell r="BQ840">
            <v>2819</v>
          </cell>
        </row>
        <row r="841">
          <cell r="A841" t="str">
            <v>ID146E3</v>
          </cell>
          <cell r="B841" t="str">
            <v/>
          </cell>
          <cell r="C841" t="str">
            <v/>
          </cell>
          <cell r="D841" t="str">
            <v>NUGGETS CARNE SWIFT ENSAYO 3</v>
          </cell>
          <cell r="E841" t="str">
            <v>CJS X 5 KGS</v>
          </cell>
          <cell r="F841" t="str">
            <v>AR</v>
          </cell>
          <cell r="G841" t="str">
            <v>UNI</v>
          </cell>
          <cell r="H841" t="str">
            <v>UNI</v>
          </cell>
          <cell r="I841" t="b">
            <v>1</v>
          </cell>
          <cell r="J841" t="b">
            <v>0</v>
          </cell>
          <cell r="K841" t="b">
            <v>0</v>
          </cell>
          <cell r="L841" t="str">
            <v>CompraVenta</v>
          </cell>
          <cell r="M841" t="str">
            <v>N</v>
          </cell>
          <cell r="N841" t="b">
            <v>0</v>
          </cell>
          <cell r="O841">
            <v>0</v>
          </cell>
          <cell r="P841" t="b">
            <v>0</v>
          </cell>
          <cell r="Q841" t="str">
            <v>INTERNO</v>
          </cell>
          <cell r="R841">
            <v>0</v>
          </cell>
          <cell r="S841" t="str">
            <v/>
          </cell>
          <cell r="T841">
            <v>0</v>
          </cell>
          <cell r="U841" t="str">
            <v/>
          </cell>
          <cell r="V841">
            <v>0</v>
          </cell>
          <cell r="W841" t="str">
            <v/>
          </cell>
          <cell r="X841">
            <v>0</v>
          </cell>
          <cell r="Y841" t="str">
            <v/>
          </cell>
          <cell r="Z841" t="str">
            <v/>
          </cell>
          <cell r="AA841" t="str">
            <v/>
          </cell>
          <cell r="AB841">
            <v>0</v>
          </cell>
          <cell r="AC841" t="str">
            <v/>
          </cell>
          <cell r="AD841" t="str">
            <v/>
          </cell>
          <cell r="AE841" t="str">
            <v/>
          </cell>
          <cell r="AF841" t="str">
            <v/>
          </cell>
          <cell r="AG841">
            <v>0</v>
          </cell>
          <cell r="AH841" t="str">
            <v>N-EST</v>
          </cell>
          <cell r="AI841">
            <v>0</v>
          </cell>
          <cell r="AJ841" t="str">
            <v/>
          </cell>
          <cell r="AK841" t="str">
            <v/>
          </cell>
          <cell r="AM841">
            <v>0</v>
          </cell>
          <cell r="AN841" t="str">
            <v>UNI</v>
          </cell>
          <cell r="AO841" t="str">
            <v>***</v>
          </cell>
          <cell r="AP841" t="str">
            <v>zzzzzz</v>
          </cell>
          <cell r="AQ841" t="b">
            <v>0</v>
          </cell>
          <cell r="AR841" t="b">
            <v>1</v>
          </cell>
          <cell r="AS841">
            <v>0</v>
          </cell>
          <cell r="AT841">
            <v>0</v>
          </cell>
          <cell r="AU841">
            <v>1</v>
          </cell>
          <cell r="AV841">
            <v>0.01</v>
          </cell>
          <cell r="AW841" t="b">
            <v>0</v>
          </cell>
          <cell r="AX841" t="str">
            <v/>
          </cell>
          <cell r="AY841" t="b">
            <v>0</v>
          </cell>
          <cell r="AZ841" t="b">
            <v>0</v>
          </cell>
          <cell r="BA841">
            <v>0</v>
          </cell>
          <cell r="BB841">
            <v>0</v>
          </cell>
          <cell r="BC841">
            <v>0</v>
          </cell>
          <cell r="BD841" t="str">
            <v>LIB</v>
          </cell>
          <cell r="BE841" t="str">
            <v>LIB</v>
          </cell>
          <cell r="BF841">
            <v>1</v>
          </cell>
          <cell r="BG841">
            <v>0</v>
          </cell>
          <cell r="BH841" t="str">
            <v/>
          </cell>
          <cell r="BI841" t="str">
            <v/>
          </cell>
          <cell r="BJ841" t="str">
            <v/>
          </cell>
          <cell r="BK841" t="str">
            <v/>
          </cell>
          <cell r="BL841">
            <v>140</v>
          </cell>
          <cell r="BM841">
            <v>511</v>
          </cell>
          <cell r="BN841">
            <v>190</v>
          </cell>
          <cell r="BO841">
            <v>1978</v>
          </cell>
          <cell r="BP841">
            <v>0</v>
          </cell>
          <cell r="BQ841">
            <v>2819</v>
          </cell>
        </row>
        <row r="842">
          <cell r="A842" t="str">
            <v>ID146E4</v>
          </cell>
          <cell r="B842" t="str">
            <v/>
          </cell>
          <cell r="C842" t="str">
            <v/>
          </cell>
          <cell r="D842" t="str">
            <v>NUGGETS CARNE SWIFT ENSAYO 4</v>
          </cell>
          <cell r="E842" t="str">
            <v>CJS X 5 KGS</v>
          </cell>
          <cell r="F842" t="str">
            <v>AR</v>
          </cell>
          <cell r="G842" t="str">
            <v>UNI</v>
          </cell>
          <cell r="H842" t="str">
            <v>UNI</v>
          </cell>
          <cell r="I842" t="b">
            <v>1</v>
          </cell>
          <cell r="J842" t="b">
            <v>0</v>
          </cell>
          <cell r="K842" t="b">
            <v>0</v>
          </cell>
          <cell r="L842" t="str">
            <v>CompraVenta</v>
          </cell>
          <cell r="M842" t="str">
            <v>N</v>
          </cell>
          <cell r="N842" t="b">
            <v>0</v>
          </cell>
          <cell r="O842">
            <v>0</v>
          </cell>
          <cell r="P842" t="b">
            <v>0</v>
          </cell>
          <cell r="Q842" t="str">
            <v>INTERNO</v>
          </cell>
          <cell r="R842">
            <v>0</v>
          </cell>
          <cell r="S842" t="str">
            <v/>
          </cell>
          <cell r="T842">
            <v>0</v>
          </cell>
          <cell r="U842" t="str">
            <v/>
          </cell>
          <cell r="V842">
            <v>0</v>
          </cell>
          <cell r="W842" t="str">
            <v/>
          </cell>
          <cell r="X842">
            <v>0</v>
          </cell>
          <cell r="Y842" t="str">
            <v/>
          </cell>
          <cell r="Z842" t="str">
            <v/>
          </cell>
          <cell r="AA842" t="str">
            <v/>
          </cell>
          <cell r="AB842">
            <v>0</v>
          </cell>
          <cell r="AC842" t="str">
            <v/>
          </cell>
          <cell r="AD842" t="str">
            <v/>
          </cell>
          <cell r="AE842" t="str">
            <v/>
          </cell>
          <cell r="AF842" t="str">
            <v/>
          </cell>
          <cell r="AG842">
            <v>0</v>
          </cell>
          <cell r="AH842" t="str">
            <v>N-EST</v>
          </cell>
          <cell r="AI842">
            <v>0</v>
          </cell>
          <cell r="AJ842" t="str">
            <v/>
          </cell>
          <cell r="AK842" t="str">
            <v/>
          </cell>
          <cell r="AM842">
            <v>0</v>
          </cell>
          <cell r="AN842" t="str">
            <v>UNI</v>
          </cell>
          <cell r="AO842" t="str">
            <v>***</v>
          </cell>
          <cell r="AP842" t="str">
            <v>zzzzzz</v>
          </cell>
          <cell r="AQ842" t="b">
            <v>0</v>
          </cell>
          <cell r="AR842" t="b">
            <v>1</v>
          </cell>
          <cell r="AS842">
            <v>0</v>
          </cell>
          <cell r="AT842">
            <v>0</v>
          </cell>
          <cell r="AU842">
            <v>1</v>
          </cell>
          <cell r="AV842">
            <v>0.01</v>
          </cell>
          <cell r="AW842" t="b">
            <v>0</v>
          </cell>
          <cell r="AX842" t="str">
            <v/>
          </cell>
          <cell r="AY842" t="b">
            <v>0</v>
          </cell>
          <cell r="AZ842" t="b">
            <v>0</v>
          </cell>
          <cell r="BA842">
            <v>0</v>
          </cell>
          <cell r="BB842">
            <v>0</v>
          </cell>
          <cell r="BC842">
            <v>0</v>
          </cell>
          <cell r="BD842" t="str">
            <v>LIB</v>
          </cell>
          <cell r="BE842" t="str">
            <v>LIB</v>
          </cell>
          <cell r="BF842">
            <v>1</v>
          </cell>
          <cell r="BG842">
            <v>0</v>
          </cell>
          <cell r="BH842" t="str">
            <v/>
          </cell>
          <cell r="BI842" t="str">
            <v/>
          </cell>
          <cell r="BJ842" t="str">
            <v/>
          </cell>
          <cell r="BK842" t="str">
            <v/>
          </cell>
          <cell r="BL842">
            <v>140</v>
          </cell>
          <cell r="BM842">
            <v>511</v>
          </cell>
          <cell r="BN842">
            <v>190</v>
          </cell>
          <cell r="BO842">
            <v>1978</v>
          </cell>
          <cell r="BP842">
            <v>0</v>
          </cell>
          <cell r="BQ842">
            <v>2819</v>
          </cell>
        </row>
        <row r="843">
          <cell r="A843" t="str">
            <v>ID146E5</v>
          </cell>
          <cell r="B843" t="str">
            <v/>
          </cell>
          <cell r="C843" t="str">
            <v/>
          </cell>
          <cell r="D843" t="str">
            <v>NUGGETS CARNE SWIFT ENSAYO 5</v>
          </cell>
          <cell r="E843" t="str">
            <v>CJS X 5 KGS</v>
          </cell>
          <cell r="F843" t="str">
            <v>AR</v>
          </cell>
          <cell r="G843" t="str">
            <v>UNI</v>
          </cell>
          <cell r="H843" t="str">
            <v>UNI</v>
          </cell>
          <cell r="I843" t="b">
            <v>1</v>
          </cell>
          <cell r="J843" t="b">
            <v>0</v>
          </cell>
          <cell r="K843" t="b">
            <v>0</v>
          </cell>
          <cell r="L843" t="str">
            <v>CompraVenta</v>
          </cell>
          <cell r="M843" t="str">
            <v>N</v>
          </cell>
          <cell r="N843" t="b">
            <v>0</v>
          </cell>
          <cell r="O843">
            <v>0</v>
          </cell>
          <cell r="P843" t="b">
            <v>0</v>
          </cell>
          <cell r="Q843" t="str">
            <v>INTERNO</v>
          </cell>
          <cell r="R843">
            <v>0</v>
          </cell>
          <cell r="S843" t="str">
            <v/>
          </cell>
          <cell r="T843">
            <v>0</v>
          </cell>
          <cell r="U843" t="str">
            <v/>
          </cell>
          <cell r="V843">
            <v>0</v>
          </cell>
          <cell r="W843" t="str">
            <v/>
          </cell>
          <cell r="X843">
            <v>0</v>
          </cell>
          <cell r="Y843" t="str">
            <v/>
          </cell>
          <cell r="Z843" t="str">
            <v/>
          </cell>
          <cell r="AA843" t="str">
            <v/>
          </cell>
          <cell r="AB843">
            <v>0</v>
          </cell>
          <cell r="AC843" t="str">
            <v/>
          </cell>
          <cell r="AD843" t="str">
            <v/>
          </cell>
          <cell r="AE843" t="str">
            <v/>
          </cell>
          <cell r="AF843" t="str">
            <v/>
          </cell>
          <cell r="AG843">
            <v>0</v>
          </cell>
          <cell r="AH843" t="str">
            <v>N-EST</v>
          </cell>
          <cell r="AI843">
            <v>0</v>
          </cell>
          <cell r="AJ843" t="str">
            <v/>
          </cell>
          <cell r="AK843" t="str">
            <v/>
          </cell>
          <cell r="AM843">
            <v>0</v>
          </cell>
          <cell r="AN843" t="str">
            <v>UNI</v>
          </cell>
          <cell r="AO843" t="str">
            <v>***</v>
          </cell>
          <cell r="AP843" t="str">
            <v>zzzzzz</v>
          </cell>
          <cell r="AQ843" t="b">
            <v>0</v>
          </cell>
          <cell r="AR843" t="b">
            <v>1</v>
          </cell>
          <cell r="AS843">
            <v>0</v>
          </cell>
          <cell r="AT843">
            <v>0</v>
          </cell>
          <cell r="AU843">
            <v>1</v>
          </cell>
          <cell r="AV843">
            <v>0.01</v>
          </cell>
          <cell r="AW843" t="b">
            <v>0</v>
          </cell>
          <cell r="AX843" t="str">
            <v/>
          </cell>
          <cell r="AY843" t="b">
            <v>0</v>
          </cell>
          <cell r="AZ843" t="b">
            <v>0</v>
          </cell>
          <cell r="BA843">
            <v>0</v>
          </cell>
          <cell r="BB843">
            <v>0</v>
          </cell>
          <cell r="BC843">
            <v>0</v>
          </cell>
          <cell r="BD843" t="str">
            <v>LIB</v>
          </cell>
          <cell r="BE843" t="str">
            <v>LIB</v>
          </cell>
          <cell r="BF843">
            <v>1</v>
          </cell>
          <cell r="BG843">
            <v>0</v>
          </cell>
          <cell r="BH843" t="str">
            <v/>
          </cell>
          <cell r="BI843" t="str">
            <v/>
          </cell>
          <cell r="BJ843" t="str">
            <v/>
          </cell>
          <cell r="BK843" t="str">
            <v/>
          </cell>
          <cell r="BL843">
            <v>140</v>
          </cell>
          <cell r="BM843">
            <v>511</v>
          </cell>
          <cell r="BN843">
            <v>190</v>
          </cell>
          <cell r="BO843">
            <v>1978</v>
          </cell>
          <cell r="BP843">
            <v>0</v>
          </cell>
          <cell r="BQ843">
            <v>2819</v>
          </cell>
        </row>
        <row r="844">
          <cell r="A844" t="str">
            <v>ID179E14</v>
          </cell>
          <cell r="B844" t="str">
            <v/>
          </cell>
          <cell r="C844" t="str">
            <v/>
          </cell>
          <cell r="D844" t="str">
            <v>Medallón de pollo Clásico PALA</v>
          </cell>
          <cell r="E844" t="str">
            <v/>
          </cell>
          <cell r="F844" t="str">
            <v>AR</v>
          </cell>
          <cell r="G844" t="str">
            <v>UNI</v>
          </cell>
          <cell r="H844" t="str">
            <v>UNI</v>
          </cell>
          <cell r="I844" t="b">
            <v>1</v>
          </cell>
          <cell r="J844" t="b">
            <v>0</v>
          </cell>
          <cell r="K844" t="b">
            <v>0</v>
          </cell>
          <cell r="L844" t="str">
            <v>CompraVenta</v>
          </cell>
          <cell r="M844" t="str">
            <v>N</v>
          </cell>
          <cell r="N844" t="b">
            <v>0</v>
          </cell>
          <cell r="O844">
            <v>0</v>
          </cell>
          <cell r="P844" t="b">
            <v>0</v>
          </cell>
          <cell r="Q844" t="str">
            <v>INTERNO</v>
          </cell>
          <cell r="R844">
            <v>0</v>
          </cell>
          <cell r="S844" t="str">
            <v/>
          </cell>
          <cell r="T844">
            <v>0</v>
          </cell>
          <cell r="U844" t="str">
            <v/>
          </cell>
          <cell r="V844">
            <v>0</v>
          </cell>
          <cell r="W844" t="str">
            <v/>
          </cell>
          <cell r="X844">
            <v>0</v>
          </cell>
          <cell r="Y844" t="str">
            <v/>
          </cell>
          <cell r="Z844" t="str">
            <v/>
          </cell>
          <cell r="AA844" t="str">
            <v/>
          </cell>
          <cell r="AB844">
            <v>0</v>
          </cell>
          <cell r="AC844" t="str">
            <v/>
          </cell>
          <cell r="AD844" t="str">
            <v/>
          </cell>
          <cell r="AE844" t="str">
            <v/>
          </cell>
          <cell r="AF844" t="str">
            <v/>
          </cell>
          <cell r="AG844">
            <v>0</v>
          </cell>
          <cell r="AH844" t="str">
            <v>N-EST</v>
          </cell>
          <cell r="AI844">
            <v>0</v>
          </cell>
          <cell r="AJ844" t="str">
            <v/>
          </cell>
          <cell r="AK844" t="str">
            <v/>
          </cell>
          <cell r="AM844">
            <v>0</v>
          </cell>
          <cell r="AN844" t="str">
            <v>UNI</v>
          </cell>
          <cell r="AO844" t="str">
            <v>***</v>
          </cell>
          <cell r="AP844" t="str">
            <v>zzzzzz</v>
          </cell>
          <cell r="AQ844" t="b">
            <v>0</v>
          </cell>
          <cell r="AR844" t="b">
            <v>1</v>
          </cell>
          <cell r="AS844">
            <v>0</v>
          </cell>
          <cell r="AT844">
            <v>0</v>
          </cell>
          <cell r="AU844">
            <v>1</v>
          </cell>
          <cell r="AV844">
            <v>0.01</v>
          </cell>
          <cell r="AW844" t="b">
            <v>0</v>
          </cell>
          <cell r="AX844" t="str">
            <v/>
          </cell>
          <cell r="AY844" t="b">
            <v>0</v>
          </cell>
          <cell r="AZ844" t="b">
            <v>0</v>
          </cell>
          <cell r="BA844">
            <v>0</v>
          </cell>
          <cell r="BB844">
            <v>0</v>
          </cell>
          <cell r="BC844">
            <v>0</v>
          </cell>
          <cell r="BD844" t="str">
            <v>LIB</v>
          </cell>
          <cell r="BE844" t="str">
            <v>LIB</v>
          </cell>
          <cell r="BF844">
            <v>1</v>
          </cell>
          <cell r="BG844">
            <v>0</v>
          </cell>
          <cell r="BH844" t="str">
            <v/>
          </cell>
          <cell r="BI844" t="str">
            <v/>
          </cell>
          <cell r="BJ844" t="str">
            <v/>
          </cell>
          <cell r="BK844" t="str">
            <v/>
          </cell>
          <cell r="BL844">
            <v>140</v>
          </cell>
          <cell r="BM844">
            <v>511</v>
          </cell>
          <cell r="BN844">
            <v>190</v>
          </cell>
          <cell r="BO844">
            <v>1978</v>
          </cell>
          <cell r="BP844">
            <v>0</v>
          </cell>
          <cell r="BQ844">
            <v>2819</v>
          </cell>
        </row>
        <row r="845">
          <cell r="A845" t="str">
            <v>ID180E5</v>
          </cell>
          <cell r="B845" t="str">
            <v/>
          </cell>
          <cell r="C845" t="str">
            <v/>
          </cell>
          <cell r="D845" t="str">
            <v>Medallón de pollo con J&amp;Q PALA</v>
          </cell>
          <cell r="E845" t="str">
            <v/>
          </cell>
          <cell r="F845" t="str">
            <v>AR</v>
          </cell>
          <cell r="G845" t="str">
            <v>UNI</v>
          </cell>
          <cell r="H845" t="str">
            <v>UNI</v>
          </cell>
          <cell r="I845" t="b">
            <v>1</v>
          </cell>
          <cell r="J845" t="b">
            <v>0</v>
          </cell>
          <cell r="K845" t="b">
            <v>0</v>
          </cell>
          <cell r="L845" t="str">
            <v>CompraVenta</v>
          </cell>
          <cell r="M845" t="str">
            <v>N</v>
          </cell>
          <cell r="N845" t="b">
            <v>0</v>
          </cell>
          <cell r="O845">
            <v>0</v>
          </cell>
          <cell r="P845" t="b">
            <v>0</v>
          </cell>
          <cell r="Q845" t="str">
            <v>INTERNO</v>
          </cell>
          <cell r="R845">
            <v>0</v>
          </cell>
          <cell r="S845" t="str">
            <v/>
          </cell>
          <cell r="T845">
            <v>0</v>
          </cell>
          <cell r="U845" t="str">
            <v/>
          </cell>
          <cell r="V845">
            <v>0</v>
          </cell>
          <cell r="W845" t="str">
            <v/>
          </cell>
          <cell r="X845">
            <v>0</v>
          </cell>
          <cell r="Y845" t="str">
            <v/>
          </cell>
          <cell r="Z845" t="str">
            <v/>
          </cell>
          <cell r="AA845" t="str">
            <v/>
          </cell>
          <cell r="AB845">
            <v>0</v>
          </cell>
          <cell r="AC845" t="str">
            <v/>
          </cell>
          <cell r="AD845" t="str">
            <v/>
          </cell>
          <cell r="AE845" t="str">
            <v/>
          </cell>
          <cell r="AF845" t="str">
            <v/>
          </cell>
          <cell r="AG845">
            <v>0</v>
          </cell>
          <cell r="AH845" t="str">
            <v>N-EST</v>
          </cell>
          <cell r="AI845">
            <v>0</v>
          </cell>
          <cell r="AJ845" t="str">
            <v/>
          </cell>
          <cell r="AK845" t="str">
            <v/>
          </cell>
          <cell r="AM845">
            <v>0</v>
          </cell>
          <cell r="AN845" t="str">
            <v>UNI</v>
          </cell>
          <cell r="AO845" t="str">
            <v>***</v>
          </cell>
          <cell r="AP845" t="str">
            <v>zzzzzz</v>
          </cell>
          <cell r="AQ845" t="b">
            <v>0</v>
          </cell>
          <cell r="AR845" t="b">
            <v>1</v>
          </cell>
          <cell r="AS845">
            <v>0</v>
          </cell>
          <cell r="AT845">
            <v>0</v>
          </cell>
          <cell r="AU845">
            <v>1</v>
          </cell>
          <cell r="AV845">
            <v>0.01</v>
          </cell>
          <cell r="AW845" t="b">
            <v>0</v>
          </cell>
          <cell r="AX845" t="str">
            <v/>
          </cell>
          <cell r="AY845" t="b">
            <v>0</v>
          </cell>
          <cell r="AZ845" t="b">
            <v>0</v>
          </cell>
          <cell r="BA845">
            <v>0</v>
          </cell>
          <cell r="BB845">
            <v>0</v>
          </cell>
          <cell r="BC845">
            <v>0</v>
          </cell>
          <cell r="BD845" t="str">
            <v>LIB</v>
          </cell>
          <cell r="BE845" t="str">
            <v>LIB</v>
          </cell>
          <cell r="BF845">
            <v>1</v>
          </cell>
          <cell r="BG845">
            <v>0</v>
          </cell>
          <cell r="BH845" t="str">
            <v/>
          </cell>
          <cell r="BI845" t="str">
            <v/>
          </cell>
          <cell r="BJ845" t="str">
            <v/>
          </cell>
          <cell r="BK845" t="str">
            <v/>
          </cell>
          <cell r="BL845">
            <v>140</v>
          </cell>
          <cell r="BM845">
            <v>511</v>
          </cell>
          <cell r="BN845">
            <v>190</v>
          </cell>
          <cell r="BO845">
            <v>1978</v>
          </cell>
          <cell r="BP845">
            <v>0</v>
          </cell>
          <cell r="BQ845">
            <v>2819</v>
          </cell>
        </row>
        <row r="846">
          <cell r="A846" t="str">
            <v>IDMP01</v>
          </cell>
          <cell r="B846" t="str">
            <v/>
          </cell>
          <cell r="C846" t="str">
            <v/>
          </cell>
          <cell r="D846" t="str">
            <v>ID Materia Prima 01</v>
          </cell>
          <cell r="E846" t="str">
            <v/>
          </cell>
          <cell r="F846" t="str">
            <v>AR</v>
          </cell>
          <cell r="G846" t="str">
            <v>UNI</v>
          </cell>
          <cell r="H846" t="str">
            <v>01</v>
          </cell>
          <cell r="I846" t="b">
            <v>1</v>
          </cell>
          <cell r="J846" t="b">
            <v>0</v>
          </cell>
          <cell r="K846" t="b">
            <v>0</v>
          </cell>
          <cell r="L846" t="str">
            <v>CompraVenta</v>
          </cell>
          <cell r="M846" t="str">
            <v>N</v>
          </cell>
          <cell r="N846" t="b">
            <v>0</v>
          </cell>
          <cell r="O846">
            <v>0</v>
          </cell>
          <cell r="P846" t="b">
            <v>0</v>
          </cell>
          <cell r="Q846" t="str">
            <v>INTERNO</v>
          </cell>
          <cell r="R846">
            <v>0</v>
          </cell>
          <cell r="S846" t="str">
            <v/>
          </cell>
          <cell r="T846">
            <v>0</v>
          </cell>
          <cell r="U846" t="str">
            <v/>
          </cell>
          <cell r="V846">
            <v>0</v>
          </cell>
          <cell r="W846" t="str">
            <v/>
          </cell>
          <cell r="X846">
            <v>0</v>
          </cell>
          <cell r="Y846" t="str">
            <v/>
          </cell>
          <cell r="Z846" t="str">
            <v/>
          </cell>
          <cell r="AA846" t="str">
            <v/>
          </cell>
          <cell r="AB846">
            <v>0</v>
          </cell>
          <cell r="AC846" t="str">
            <v/>
          </cell>
          <cell r="AD846" t="str">
            <v/>
          </cell>
          <cell r="AE846" t="str">
            <v/>
          </cell>
          <cell r="AF846" t="str">
            <v/>
          </cell>
          <cell r="AG846">
            <v>0</v>
          </cell>
          <cell r="AH846" t="str">
            <v>N-EST</v>
          </cell>
          <cell r="AI846">
            <v>0</v>
          </cell>
          <cell r="AJ846" t="str">
            <v/>
          </cell>
          <cell r="AK846" t="str">
            <v/>
          </cell>
          <cell r="AM846">
            <v>0</v>
          </cell>
          <cell r="AN846" t="str">
            <v>UNI</v>
          </cell>
          <cell r="AO846" t="str">
            <v>***</v>
          </cell>
          <cell r="AP846" t="str">
            <v>zzzzzz</v>
          </cell>
          <cell r="AQ846" t="b">
            <v>0</v>
          </cell>
          <cell r="AR846" t="b">
            <v>1</v>
          </cell>
          <cell r="AS846">
            <v>0</v>
          </cell>
          <cell r="AT846">
            <v>0</v>
          </cell>
          <cell r="AU846">
            <v>1</v>
          </cell>
          <cell r="AV846">
            <v>0.01</v>
          </cell>
          <cell r="AW846" t="b">
            <v>0</v>
          </cell>
          <cell r="AX846" t="str">
            <v/>
          </cell>
          <cell r="AY846" t="b">
            <v>0</v>
          </cell>
          <cell r="AZ846" t="b">
            <v>0</v>
          </cell>
          <cell r="BA846">
            <v>0</v>
          </cell>
          <cell r="BB846">
            <v>0</v>
          </cell>
          <cell r="BC846">
            <v>0</v>
          </cell>
          <cell r="BD846" t="str">
            <v>LIB</v>
          </cell>
          <cell r="BE846" t="str">
            <v>LIB</v>
          </cell>
          <cell r="BF846">
            <v>1</v>
          </cell>
          <cell r="BG846">
            <v>0</v>
          </cell>
          <cell r="BH846" t="str">
            <v/>
          </cell>
          <cell r="BI846" t="str">
            <v/>
          </cell>
          <cell r="BJ846" t="str">
            <v/>
          </cell>
          <cell r="BK846" t="str">
            <v/>
          </cell>
          <cell r="BL846">
            <v>140</v>
          </cell>
          <cell r="BM846">
            <v>511</v>
          </cell>
          <cell r="BN846">
            <v>190</v>
          </cell>
          <cell r="BO846">
            <v>1978</v>
          </cell>
          <cell r="BP846">
            <v>0</v>
          </cell>
          <cell r="BQ846">
            <v>2819</v>
          </cell>
        </row>
        <row r="847">
          <cell r="A847" t="str">
            <v>IDMP02</v>
          </cell>
          <cell r="B847" t="str">
            <v/>
          </cell>
          <cell r="C847" t="str">
            <v/>
          </cell>
          <cell r="D847" t="str">
            <v>ID Materia Prima 02</v>
          </cell>
          <cell r="E847" t="str">
            <v/>
          </cell>
          <cell r="F847" t="str">
            <v>AR</v>
          </cell>
          <cell r="G847" t="str">
            <v>UNI</v>
          </cell>
          <cell r="H847" t="str">
            <v>01</v>
          </cell>
          <cell r="I847" t="b">
            <v>1</v>
          </cell>
          <cell r="J847" t="b">
            <v>0</v>
          </cell>
          <cell r="K847" t="b">
            <v>0</v>
          </cell>
          <cell r="L847" t="str">
            <v>CompraVenta</v>
          </cell>
          <cell r="M847" t="str">
            <v>N</v>
          </cell>
          <cell r="N847" t="b">
            <v>0</v>
          </cell>
          <cell r="O847">
            <v>0</v>
          </cell>
          <cell r="P847" t="b">
            <v>0</v>
          </cell>
          <cell r="Q847" t="str">
            <v>INTERNO</v>
          </cell>
          <cell r="R847">
            <v>0</v>
          </cell>
          <cell r="S847" t="str">
            <v/>
          </cell>
          <cell r="T847">
            <v>0</v>
          </cell>
          <cell r="U847" t="str">
            <v/>
          </cell>
          <cell r="V847">
            <v>0</v>
          </cell>
          <cell r="W847" t="str">
            <v/>
          </cell>
          <cell r="X847">
            <v>0</v>
          </cell>
          <cell r="Y847" t="str">
            <v/>
          </cell>
          <cell r="Z847" t="str">
            <v/>
          </cell>
          <cell r="AA847" t="str">
            <v/>
          </cell>
          <cell r="AB847">
            <v>0</v>
          </cell>
          <cell r="AC847" t="str">
            <v/>
          </cell>
          <cell r="AD847" t="str">
            <v/>
          </cell>
          <cell r="AE847" t="str">
            <v/>
          </cell>
          <cell r="AF847" t="str">
            <v/>
          </cell>
          <cell r="AG847">
            <v>0</v>
          </cell>
          <cell r="AH847" t="str">
            <v>N-EST</v>
          </cell>
          <cell r="AI847">
            <v>0</v>
          </cell>
          <cell r="AJ847" t="str">
            <v/>
          </cell>
          <cell r="AK847" t="str">
            <v/>
          </cell>
          <cell r="AM847">
            <v>0</v>
          </cell>
          <cell r="AN847" t="str">
            <v>UNI</v>
          </cell>
          <cell r="AO847" t="str">
            <v>***</v>
          </cell>
          <cell r="AP847" t="str">
            <v>zzzzzz</v>
          </cell>
          <cell r="AQ847" t="b">
            <v>0</v>
          </cell>
          <cell r="AR847" t="b">
            <v>1</v>
          </cell>
          <cell r="AS847">
            <v>0</v>
          </cell>
          <cell r="AT847">
            <v>0</v>
          </cell>
          <cell r="AU847">
            <v>1</v>
          </cell>
          <cell r="AV847">
            <v>0.01</v>
          </cell>
          <cell r="AW847" t="b">
            <v>0</v>
          </cell>
          <cell r="AX847" t="str">
            <v/>
          </cell>
          <cell r="AY847" t="b">
            <v>0</v>
          </cell>
          <cell r="AZ847" t="b">
            <v>0</v>
          </cell>
          <cell r="BA847">
            <v>0</v>
          </cell>
          <cell r="BB847">
            <v>0</v>
          </cell>
          <cell r="BC847">
            <v>0</v>
          </cell>
          <cell r="BD847" t="str">
            <v>LIB</v>
          </cell>
          <cell r="BE847" t="str">
            <v>LIB</v>
          </cell>
          <cell r="BF847">
            <v>1</v>
          </cell>
          <cell r="BG847">
            <v>0</v>
          </cell>
          <cell r="BH847" t="str">
            <v/>
          </cell>
          <cell r="BI847" t="str">
            <v/>
          </cell>
          <cell r="BJ847" t="str">
            <v/>
          </cell>
          <cell r="BK847" t="str">
            <v/>
          </cell>
          <cell r="BL847">
            <v>140</v>
          </cell>
          <cell r="BM847">
            <v>511</v>
          </cell>
          <cell r="BN847">
            <v>190</v>
          </cell>
          <cell r="BO847">
            <v>1978</v>
          </cell>
          <cell r="BP847">
            <v>0</v>
          </cell>
          <cell r="BQ847">
            <v>2819</v>
          </cell>
        </row>
        <row r="848">
          <cell r="A848" t="str">
            <v>IDMP03</v>
          </cell>
          <cell r="B848" t="str">
            <v/>
          </cell>
          <cell r="C848" t="str">
            <v/>
          </cell>
          <cell r="D848" t="str">
            <v>ID Materia Prima 03</v>
          </cell>
          <cell r="E848" t="str">
            <v/>
          </cell>
          <cell r="F848" t="str">
            <v>AR</v>
          </cell>
          <cell r="G848" t="str">
            <v>UNI</v>
          </cell>
          <cell r="H848" t="str">
            <v>01</v>
          </cell>
          <cell r="I848" t="b">
            <v>1</v>
          </cell>
          <cell r="J848" t="b">
            <v>0</v>
          </cell>
          <cell r="K848" t="b">
            <v>0</v>
          </cell>
          <cell r="L848" t="str">
            <v>CompraVenta</v>
          </cell>
          <cell r="M848" t="str">
            <v>N</v>
          </cell>
          <cell r="N848" t="b">
            <v>0</v>
          </cell>
          <cell r="O848">
            <v>0</v>
          </cell>
          <cell r="P848" t="b">
            <v>0</v>
          </cell>
          <cell r="Q848" t="str">
            <v>INTERNO</v>
          </cell>
          <cell r="R848">
            <v>0</v>
          </cell>
          <cell r="S848" t="str">
            <v/>
          </cell>
          <cell r="T848">
            <v>0</v>
          </cell>
          <cell r="U848" t="str">
            <v/>
          </cell>
          <cell r="V848">
            <v>0</v>
          </cell>
          <cell r="W848" t="str">
            <v/>
          </cell>
          <cell r="X848">
            <v>0</v>
          </cell>
          <cell r="Y848" t="str">
            <v/>
          </cell>
          <cell r="Z848" t="str">
            <v/>
          </cell>
          <cell r="AA848" t="str">
            <v/>
          </cell>
          <cell r="AB848">
            <v>0</v>
          </cell>
          <cell r="AC848" t="str">
            <v/>
          </cell>
          <cell r="AD848" t="str">
            <v/>
          </cell>
          <cell r="AE848" t="str">
            <v/>
          </cell>
          <cell r="AF848" t="str">
            <v/>
          </cell>
          <cell r="AG848">
            <v>0</v>
          </cell>
          <cell r="AH848" t="str">
            <v>N-EST</v>
          </cell>
          <cell r="AI848">
            <v>0</v>
          </cell>
          <cell r="AJ848" t="str">
            <v/>
          </cell>
          <cell r="AK848" t="str">
            <v/>
          </cell>
          <cell r="AM848">
            <v>0</v>
          </cell>
          <cell r="AN848" t="str">
            <v>UNI</v>
          </cell>
          <cell r="AO848" t="str">
            <v>***</v>
          </cell>
          <cell r="AP848" t="str">
            <v>zzzzzz</v>
          </cell>
          <cell r="AQ848" t="b">
            <v>0</v>
          </cell>
          <cell r="AR848" t="b">
            <v>1</v>
          </cell>
          <cell r="AS848">
            <v>0</v>
          </cell>
          <cell r="AT848">
            <v>0</v>
          </cell>
          <cell r="AU848">
            <v>1</v>
          </cell>
          <cell r="AV848">
            <v>0.01</v>
          </cell>
          <cell r="AW848" t="b">
            <v>0</v>
          </cell>
          <cell r="AX848" t="str">
            <v/>
          </cell>
          <cell r="AY848" t="b">
            <v>0</v>
          </cell>
          <cell r="AZ848" t="b">
            <v>0</v>
          </cell>
          <cell r="BA848">
            <v>0</v>
          </cell>
          <cell r="BB848">
            <v>0</v>
          </cell>
          <cell r="BC848">
            <v>0</v>
          </cell>
          <cell r="BD848" t="str">
            <v>LIB</v>
          </cell>
          <cell r="BE848" t="str">
            <v>LIB</v>
          </cell>
          <cell r="BF848">
            <v>1</v>
          </cell>
          <cell r="BG848">
            <v>0</v>
          </cell>
          <cell r="BH848" t="str">
            <v/>
          </cell>
          <cell r="BI848" t="str">
            <v/>
          </cell>
          <cell r="BJ848" t="str">
            <v/>
          </cell>
          <cell r="BK848" t="str">
            <v/>
          </cell>
          <cell r="BL848">
            <v>140</v>
          </cell>
          <cell r="BM848">
            <v>511</v>
          </cell>
          <cell r="BN848">
            <v>190</v>
          </cell>
          <cell r="BO848">
            <v>1978</v>
          </cell>
          <cell r="BP848">
            <v>0</v>
          </cell>
          <cell r="BQ848">
            <v>2819</v>
          </cell>
        </row>
        <row r="849">
          <cell r="A849" t="str">
            <v>IDMP04</v>
          </cell>
          <cell r="B849" t="str">
            <v/>
          </cell>
          <cell r="C849" t="str">
            <v/>
          </cell>
          <cell r="D849" t="str">
            <v>ID Materia Prima 04</v>
          </cell>
          <cell r="E849" t="str">
            <v/>
          </cell>
          <cell r="F849" t="str">
            <v>AR</v>
          </cell>
          <cell r="G849" t="str">
            <v>UNI</v>
          </cell>
          <cell r="H849" t="str">
            <v>01</v>
          </cell>
          <cell r="I849" t="b">
            <v>1</v>
          </cell>
          <cell r="J849" t="b">
            <v>0</v>
          </cell>
          <cell r="K849" t="b">
            <v>0</v>
          </cell>
          <cell r="L849" t="str">
            <v>CompraVenta</v>
          </cell>
          <cell r="M849" t="str">
            <v>N</v>
          </cell>
          <cell r="N849" t="b">
            <v>0</v>
          </cell>
          <cell r="O849">
            <v>0</v>
          </cell>
          <cell r="P849" t="b">
            <v>0</v>
          </cell>
          <cell r="Q849" t="str">
            <v>INTERNO</v>
          </cell>
          <cell r="R849">
            <v>0</v>
          </cell>
          <cell r="S849" t="str">
            <v/>
          </cell>
          <cell r="T849">
            <v>0</v>
          </cell>
          <cell r="U849" t="str">
            <v/>
          </cell>
          <cell r="V849">
            <v>0</v>
          </cell>
          <cell r="W849" t="str">
            <v/>
          </cell>
          <cell r="X849">
            <v>0</v>
          </cell>
          <cell r="Y849" t="str">
            <v/>
          </cell>
          <cell r="Z849" t="str">
            <v/>
          </cell>
          <cell r="AA849" t="str">
            <v/>
          </cell>
          <cell r="AB849">
            <v>0</v>
          </cell>
          <cell r="AC849" t="str">
            <v/>
          </cell>
          <cell r="AD849" t="str">
            <v/>
          </cell>
          <cell r="AE849" t="str">
            <v/>
          </cell>
          <cell r="AF849" t="str">
            <v/>
          </cell>
          <cell r="AG849">
            <v>0</v>
          </cell>
          <cell r="AH849" t="str">
            <v>N-EST</v>
          </cell>
          <cell r="AI849">
            <v>0</v>
          </cell>
          <cell r="AJ849" t="str">
            <v/>
          </cell>
          <cell r="AK849" t="str">
            <v/>
          </cell>
          <cell r="AM849">
            <v>0</v>
          </cell>
          <cell r="AN849" t="str">
            <v>UNI</v>
          </cell>
          <cell r="AO849" t="str">
            <v>***</v>
          </cell>
          <cell r="AP849" t="str">
            <v>zzzzzz</v>
          </cell>
          <cell r="AQ849" t="b">
            <v>0</v>
          </cell>
          <cell r="AR849" t="b">
            <v>1</v>
          </cell>
          <cell r="AS849">
            <v>0</v>
          </cell>
          <cell r="AT849">
            <v>0</v>
          </cell>
          <cell r="AU849">
            <v>1</v>
          </cell>
          <cell r="AV849">
            <v>0.01</v>
          </cell>
          <cell r="AW849" t="b">
            <v>0</v>
          </cell>
          <cell r="AX849" t="str">
            <v/>
          </cell>
          <cell r="AY849" t="b">
            <v>0</v>
          </cell>
          <cell r="AZ849" t="b">
            <v>0</v>
          </cell>
          <cell r="BA849">
            <v>0</v>
          </cell>
          <cell r="BB849">
            <v>0</v>
          </cell>
          <cell r="BC849">
            <v>0</v>
          </cell>
          <cell r="BD849" t="str">
            <v>LIB</v>
          </cell>
          <cell r="BE849" t="str">
            <v>LIB</v>
          </cell>
          <cell r="BF849">
            <v>1</v>
          </cell>
          <cell r="BG849">
            <v>0</v>
          </cell>
          <cell r="BH849" t="str">
            <v/>
          </cell>
          <cell r="BI849" t="str">
            <v/>
          </cell>
          <cell r="BJ849" t="str">
            <v/>
          </cell>
          <cell r="BK849" t="str">
            <v/>
          </cell>
          <cell r="BL849">
            <v>140</v>
          </cell>
          <cell r="BM849">
            <v>511</v>
          </cell>
          <cell r="BN849">
            <v>190</v>
          </cell>
          <cell r="BO849">
            <v>1978</v>
          </cell>
          <cell r="BP849">
            <v>0</v>
          </cell>
          <cell r="BQ849">
            <v>2819</v>
          </cell>
        </row>
        <row r="850">
          <cell r="A850" t="str">
            <v>IDMP05</v>
          </cell>
          <cell r="B850" t="str">
            <v/>
          </cell>
          <cell r="C850" t="str">
            <v/>
          </cell>
          <cell r="D850" t="str">
            <v>ID Materia Prima 05</v>
          </cell>
          <cell r="E850" t="str">
            <v/>
          </cell>
          <cell r="F850" t="str">
            <v>AR</v>
          </cell>
          <cell r="G850" t="str">
            <v>UNI</v>
          </cell>
          <cell r="H850" t="str">
            <v>01</v>
          </cell>
          <cell r="I850" t="b">
            <v>1</v>
          </cell>
          <cell r="J850" t="b">
            <v>0</v>
          </cell>
          <cell r="K850" t="b">
            <v>0</v>
          </cell>
          <cell r="L850" t="str">
            <v>CompraVenta</v>
          </cell>
          <cell r="M850" t="str">
            <v>N</v>
          </cell>
          <cell r="N850" t="b">
            <v>0</v>
          </cell>
          <cell r="O850">
            <v>0</v>
          </cell>
          <cell r="P850" t="b">
            <v>0</v>
          </cell>
          <cell r="Q850" t="str">
            <v>INTERNO</v>
          </cell>
          <cell r="R850">
            <v>0</v>
          </cell>
          <cell r="S850" t="str">
            <v/>
          </cell>
          <cell r="T850">
            <v>0</v>
          </cell>
          <cell r="U850" t="str">
            <v/>
          </cell>
          <cell r="V850">
            <v>0</v>
          </cell>
          <cell r="W850" t="str">
            <v/>
          </cell>
          <cell r="X850">
            <v>0</v>
          </cell>
          <cell r="Y850" t="str">
            <v/>
          </cell>
          <cell r="Z850" t="str">
            <v/>
          </cell>
          <cell r="AA850" t="str">
            <v/>
          </cell>
          <cell r="AB850">
            <v>0</v>
          </cell>
          <cell r="AC850" t="str">
            <v/>
          </cell>
          <cell r="AD850" t="str">
            <v/>
          </cell>
          <cell r="AE850" t="str">
            <v/>
          </cell>
          <cell r="AF850" t="str">
            <v/>
          </cell>
          <cell r="AG850">
            <v>0</v>
          </cell>
          <cell r="AH850" t="str">
            <v>N-EST</v>
          </cell>
          <cell r="AI850">
            <v>0</v>
          </cell>
          <cell r="AJ850" t="str">
            <v/>
          </cell>
          <cell r="AK850" t="str">
            <v/>
          </cell>
          <cell r="AM850">
            <v>0</v>
          </cell>
          <cell r="AN850" t="str">
            <v>UNI</v>
          </cell>
          <cell r="AO850" t="str">
            <v>***</v>
          </cell>
          <cell r="AP850" t="str">
            <v>zzzzzz</v>
          </cell>
          <cell r="AQ850" t="b">
            <v>0</v>
          </cell>
          <cell r="AR850" t="b">
            <v>1</v>
          </cell>
          <cell r="AS850">
            <v>0</v>
          </cell>
          <cell r="AT850">
            <v>0</v>
          </cell>
          <cell r="AU850">
            <v>1</v>
          </cell>
          <cell r="AV850">
            <v>0.01</v>
          </cell>
          <cell r="AW850" t="b">
            <v>0</v>
          </cell>
          <cell r="AX850" t="str">
            <v/>
          </cell>
          <cell r="AY850" t="b">
            <v>0</v>
          </cell>
          <cell r="AZ850" t="b">
            <v>0</v>
          </cell>
          <cell r="BA850">
            <v>0</v>
          </cell>
          <cell r="BB850">
            <v>0</v>
          </cell>
          <cell r="BC850">
            <v>0</v>
          </cell>
          <cell r="BD850" t="str">
            <v>LIB</v>
          </cell>
          <cell r="BE850" t="str">
            <v>LIB</v>
          </cell>
          <cell r="BF850">
            <v>1</v>
          </cell>
          <cell r="BG850">
            <v>0</v>
          </cell>
          <cell r="BH850" t="str">
            <v/>
          </cell>
          <cell r="BI850" t="str">
            <v/>
          </cell>
          <cell r="BJ850" t="str">
            <v/>
          </cell>
          <cell r="BK850" t="str">
            <v/>
          </cell>
          <cell r="BL850">
            <v>140</v>
          </cell>
          <cell r="BM850">
            <v>511</v>
          </cell>
          <cell r="BN850">
            <v>190</v>
          </cell>
          <cell r="BO850">
            <v>1978</v>
          </cell>
          <cell r="BP850">
            <v>0</v>
          </cell>
          <cell r="BQ850">
            <v>2819</v>
          </cell>
        </row>
        <row r="851">
          <cell r="A851" t="str">
            <v>IDMP06</v>
          </cell>
          <cell r="B851" t="str">
            <v/>
          </cell>
          <cell r="C851" t="str">
            <v/>
          </cell>
          <cell r="D851" t="str">
            <v>ID Materia Prima 06</v>
          </cell>
          <cell r="E851" t="str">
            <v/>
          </cell>
          <cell r="F851" t="str">
            <v>AR</v>
          </cell>
          <cell r="G851" t="str">
            <v>UNI</v>
          </cell>
          <cell r="H851" t="str">
            <v>01</v>
          </cell>
          <cell r="I851" t="b">
            <v>1</v>
          </cell>
          <cell r="J851" t="b">
            <v>0</v>
          </cell>
          <cell r="K851" t="b">
            <v>0</v>
          </cell>
          <cell r="L851" t="str">
            <v>CompraVenta</v>
          </cell>
          <cell r="M851" t="str">
            <v>N</v>
          </cell>
          <cell r="N851" t="b">
            <v>0</v>
          </cell>
          <cell r="O851">
            <v>0</v>
          </cell>
          <cell r="P851" t="b">
            <v>0</v>
          </cell>
          <cell r="Q851" t="str">
            <v>INTERNO</v>
          </cell>
          <cell r="R851">
            <v>0</v>
          </cell>
          <cell r="S851" t="str">
            <v/>
          </cell>
          <cell r="T851">
            <v>0</v>
          </cell>
          <cell r="U851" t="str">
            <v/>
          </cell>
          <cell r="V851">
            <v>0</v>
          </cell>
          <cell r="W851" t="str">
            <v/>
          </cell>
          <cell r="X851">
            <v>0</v>
          </cell>
          <cell r="Y851" t="str">
            <v/>
          </cell>
          <cell r="Z851" t="str">
            <v/>
          </cell>
          <cell r="AA851" t="str">
            <v/>
          </cell>
          <cell r="AB851">
            <v>0</v>
          </cell>
          <cell r="AC851" t="str">
            <v/>
          </cell>
          <cell r="AD851" t="str">
            <v/>
          </cell>
          <cell r="AE851" t="str">
            <v/>
          </cell>
          <cell r="AF851" t="str">
            <v/>
          </cell>
          <cell r="AG851">
            <v>0</v>
          </cell>
          <cell r="AH851" t="str">
            <v>N-EST</v>
          </cell>
          <cell r="AI851">
            <v>0</v>
          </cell>
          <cell r="AJ851" t="str">
            <v/>
          </cell>
          <cell r="AK851" t="str">
            <v/>
          </cell>
          <cell r="AM851">
            <v>0</v>
          </cell>
          <cell r="AN851" t="str">
            <v>UNI</v>
          </cell>
          <cell r="AO851" t="str">
            <v>***</v>
          </cell>
          <cell r="AP851" t="str">
            <v>zzzzzz</v>
          </cell>
          <cell r="AQ851" t="b">
            <v>0</v>
          </cell>
          <cell r="AR851" t="b">
            <v>1</v>
          </cell>
          <cell r="AS851">
            <v>0</v>
          </cell>
          <cell r="AT851">
            <v>0</v>
          </cell>
          <cell r="AU851">
            <v>1</v>
          </cell>
          <cell r="AV851">
            <v>0.01</v>
          </cell>
          <cell r="AW851" t="b">
            <v>0</v>
          </cell>
          <cell r="AX851" t="str">
            <v/>
          </cell>
          <cell r="AY851" t="b">
            <v>0</v>
          </cell>
          <cell r="AZ851" t="b">
            <v>0</v>
          </cell>
          <cell r="BA851">
            <v>0</v>
          </cell>
          <cell r="BB851">
            <v>0</v>
          </cell>
          <cell r="BC851">
            <v>0</v>
          </cell>
          <cell r="BD851" t="str">
            <v>LIB</v>
          </cell>
          <cell r="BE851" t="str">
            <v>LIB</v>
          </cell>
          <cell r="BF851">
            <v>1</v>
          </cell>
          <cell r="BG851">
            <v>0</v>
          </cell>
          <cell r="BH851" t="str">
            <v/>
          </cell>
          <cell r="BI851" t="str">
            <v/>
          </cell>
          <cell r="BJ851" t="str">
            <v/>
          </cell>
          <cell r="BK851" t="str">
            <v/>
          </cell>
          <cell r="BL851">
            <v>140</v>
          </cell>
          <cell r="BM851">
            <v>511</v>
          </cell>
          <cell r="BN851">
            <v>190</v>
          </cell>
          <cell r="BO851">
            <v>1978</v>
          </cell>
          <cell r="BP851">
            <v>0</v>
          </cell>
          <cell r="BQ851">
            <v>2819</v>
          </cell>
        </row>
        <row r="852">
          <cell r="A852" t="str">
            <v>IDMP07</v>
          </cell>
          <cell r="B852" t="str">
            <v/>
          </cell>
          <cell r="C852" t="str">
            <v/>
          </cell>
          <cell r="D852" t="str">
            <v>ID Materia Prima 07</v>
          </cell>
          <cell r="E852" t="str">
            <v/>
          </cell>
          <cell r="F852" t="str">
            <v>AR</v>
          </cell>
          <cell r="G852" t="str">
            <v>UNI</v>
          </cell>
          <cell r="H852" t="str">
            <v>01</v>
          </cell>
          <cell r="I852" t="b">
            <v>1</v>
          </cell>
          <cell r="J852" t="b">
            <v>0</v>
          </cell>
          <cell r="K852" t="b">
            <v>0</v>
          </cell>
          <cell r="L852" t="str">
            <v>CompraVenta</v>
          </cell>
          <cell r="M852" t="str">
            <v>N</v>
          </cell>
          <cell r="N852" t="b">
            <v>0</v>
          </cell>
          <cell r="O852">
            <v>0</v>
          </cell>
          <cell r="P852" t="b">
            <v>0</v>
          </cell>
          <cell r="Q852" t="str">
            <v>INTERNO</v>
          </cell>
          <cell r="R852">
            <v>0</v>
          </cell>
          <cell r="S852" t="str">
            <v/>
          </cell>
          <cell r="T852">
            <v>0</v>
          </cell>
          <cell r="U852" t="str">
            <v/>
          </cell>
          <cell r="V852">
            <v>0</v>
          </cell>
          <cell r="W852" t="str">
            <v/>
          </cell>
          <cell r="X852">
            <v>0</v>
          </cell>
          <cell r="Y852" t="str">
            <v/>
          </cell>
          <cell r="Z852" t="str">
            <v/>
          </cell>
          <cell r="AA852" t="str">
            <v/>
          </cell>
          <cell r="AB852">
            <v>0</v>
          </cell>
          <cell r="AC852" t="str">
            <v/>
          </cell>
          <cell r="AD852" t="str">
            <v/>
          </cell>
          <cell r="AE852" t="str">
            <v/>
          </cell>
          <cell r="AF852" t="str">
            <v/>
          </cell>
          <cell r="AG852">
            <v>0</v>
          </cell>
          <cell r="AH852" t="str">
            <v>N-EST</v>
          </cell>
          <cell r="AI852">
            <v>0</v>
          </cell>
          <cell r="AJ852" t="str">
            <v/>
          </cell>
          <cell r="AK852" t="str">
            <v/>
          </cell>
          <cell r="AM852">
            <v>0</v>
          </cell>
          <cell r="AN852" t="str">
            <v>UNI</v>
          </cell>
          <cell r="AO852" t="str">
            <v>***</v>
          </cell>
          <cell r="AP852" t="str">
            <v>zzzzzz</v>
          </cell>
          <cell r="AQ852" t="b">
            <v>0</v>
          </cell>
          <cell r="AR852" t="b">
            <v>1</v>
          </cell>
          <cell r="AS852">
            <v>0</v>
          </cell>
          <cell r="AT852">
            <v>0</v>
          </cell>
          <cell r="AU852">
            <v>1</v>
          </cell>
          <cell r="AV852">
            <v>0.01</v>
          </cell>
          <cell r="AW852" t="b">
            <v>0</v>
          </cell>
          <cell r="AX852" t="str">
            <v/>
          </cell>
          <cell r="AY852" t="b">
            <v>0</v>
          </cell>
          <cell r="AZ852" t="b">
            <v>0</v>
          </cell>
          <cell r="BA852">
            <v>0</v>
          </cell>
          <cell r="BB852">
            <v>0</v>
          </cell>
          <cell r="BC852">
            <v>0</v>
          </cell>
          <cell r="BD852" t="str">
            <v>LIB</v>
          </cell>
          <cell r="BE852" t="str">
            <v>LIB</v>
          </cell>
          <cell r="BF852">
            <v>1</v>
          </cell>
          <cell r="BG852">
            <v>0</v>
          </cell>
          <cell r="BH852" t="str">
            <v/>
          </cell>
          <cell r="BI852" t="str">
            <v/>
          </cell>
          <cell r="BJ852" t="str">
            <v/>
          </cell>
          <cell r="BK852" t="str">
            <v/>
          </cell>
          <cell r="BL852">
            <v>140</v>
          </cell>
          <cell r="BM852">
            <v>511</v>
          </cell>
          <cell r="BN852">
            <v>190</v>
          </cell>
          <cell r="BO852">
            <v>1978</v>
          </cell>
          <cell r="BP852">
            <v>0</v>
          </cell>
          <cell r="BQ852">
            <v>2819</v>
          </cell>
        </row>
        <row r="853">
          <cell r="A853" t="str">
            <v>IDMP08</v>
          </cell>
          <cell r="B853" t="str">
            <v/>
          </cell>
          <cell r="C853" t="str">
            <v/>
          </cell>
          <cell r="D853" t="str">
            <v>ID Materia Prima 08</v>
          </cell>
          <cell r="E853" t="str">
            <v/>
          </cell>
          <cell r="F853" t="str">
            <v>AR</v>
          </cell>
          <cell r="G853" t="str">
            <v>UNI</v>
          </cell>
          <cell r="H853" t="str">
            <v>01</v>
          </cell>
          <cell r="I853" t="b">
            <v>1</v>
          </cell>
          <cell r="J853" t="b">
            <v>0</v>
          </cell>
          <cell r="K853" t="b">
            <v>0</v>
          </cell>
          <cell r="L853" t="str">
            <v>CompraVenta</v>
          </cell>
          <cell r="M853" t="str">
            <v>N</v>
          </cell>
          <cell r="N853" t="b">
            <v>0</v>
          </cell>
          <cell r="O853">
            <v>0</v>
          </cell>
          <cell r="P853" t="b">
            <v>0</v>
          </cell>
          <cell r="Q853" t="str">
            <v>INTERNO</v>
          </cell>
          <cell r="R853">
            <v>0</v>
          </cell>
          <cell r="S853" t="str">
            <v/>
          </cell>
          <cell r="T853">
            <v>0</v>
          </cell>
          <cell r="U853" t="str">
            <v/>
          </cell>
          <cell r="V853">
            <v>0</v>
          </cell>
          <cell r="W853" t="str">
            <v/>
          </cell>
          <cell r="X853">
            <v>0</v>
          </cell>
          <cell r="Y853" t="str">
            <v/>
          </cell>
          <cell r="Z853" t="str">
            <v/>
          </cell>
          <cell r="AA853" t="str">
            <v/>
          </cell>
          <cell r="AB853">
            <v>0</v>
          </cell>
          <cell r="AC853" t="str">
            <v/>
          </cell>
          <cell r="AD853" t="str">
            <v/>
          </cell>
          <cell r="AE853" t="str">
            <v/>
          </cell>
          <cell r="AF853" t="str">
            <v/>
          </cell>
          <cell r="AG853">
            <v>0</v>
          </cell>
          <cell r="AH853" t="str">
            <v>N-EST</v>
          </cell>
          <cell r="AI853">
            <v>0</v>
          </cell>
          <cell r="AJ853" t="str">
            <v/>
          </cell>
          <cell r="AK853" t="str">
            <v/>
          </cell>
          <cell r="AM853">
            <v>0</v>
          </cell>
          <cell r="AN853" t="str">
            <v>UNI</v>
          </cell>
          <cell r="AO853" t="str">
            <v>***</v>
          </cell>
          <cell r="AP853" t="str">
            <v>zzzzzz</v>
          </cell>
          <cell r="AQ853" t="b">
            <v>0</v>
          </cell>
          <cell r="AR853" t="b">
            <v>1</v>
          </cell>
          <cell r="AS853">
            <v>0</v>
          </cell>
          <cell r="AT853">
            <v>0</v>
          </cell>
          <cell r="AU853">
            <v>1</v>
          </cell>
          <cell r="AV853">
            <v>0.01</v>
          </cell>
          <cell r="AW853" t="b">
            <v>0</v>
          </cell>
          <cell r="AX853" t="str">
            <v/>
          </cell>
          <cell r="AY853" t="b">
            <v>0</v>
          </cell>
          <cell r="AZ853" t="b">
            <v>0</v>
          </cell>
          <cell r="BA853">
            <v>0</v>
          </cell>
          <cell r="BB853">
            <v>0</v>
          </cell>
          <cell r="BC853">
            <v>0</v>
          </cell>
          <cell r="BD853" t="str">
            <v>LIB</v>
          </cell>
          <cell r="BE853" t="str">
            <v>LIB</v>
          </cell>
          <cell r="BF853">
            <v>1</v>
          </cell>
          <cell r="BG853">
            <v>0</v>
          </cell>
          <cell r="BH853" t="str">
            <v/>
          </cell>
          <cell r="BI853" t="str">
            <v/>
          </cell>
          <cell r="BJ853" t="str">
            <v/>
          </cell>
          <cell r="BK853" t="str">
            <v/>
          </cell>
          <cell r="BL853">
            <v>140</v>
          </cell>
          <cell r="BM853">
            <v>511</v>
          </cell>
          <cell r="BN853">
            <v>190</v>
          </cell>
          <cell r="BO853">
            <v>1978</v>
          </cell>
          <cell r="BP853">
            <v>0</v>
          </cell>
          <cell r="BQ853">
            <v>2819</v>
          </cell>
        </row>
        <row r="854">
          <cell r="A854" t="str">
            <v>IDMP09</v>
          </cell>
          <cell r="B854" t="str">
            <v/>
          </cell>
          <cell r="C854" t="str">
            <v/>
          </cell>
          <cell r="D854" t="str">
            <v>ID Materia Prima 09</v>
          </cell>
          <cell r="E854" t="str">
            <v/>
          </cell>
          <cell r="F854" t="str">
            <v>AR</v>
          </cell>
          <cell r="G854" t="str">
            <v>UNI</v>
          </cell>
          <cell r="H854" t="str">
            <v>01</v>
          </cell>
          <cell r="I854" t="b">
            <v>1</v>
          </cell>
          <cell r="J854" t="b">
            <v>0</v>
          </cell>
          <cell r="K854" t="b">
            <v>0</v>
          </cell>
          <cell r="L854" t="str">
            <v>CompraVenta</v>
          </cell>
          <cell r="M854" t="str">
            <v>N</v>
          </cell>
          <cell r="N854" t="b">
            <v>0</v>
          </cell>
          <cell r="O854">
            <v>0</v>
          </cell>
          <cell r="P854" t="b">
            <v>0</v>
          </cell>
          <cell r="Q854" t="str">
            <v>INTERNO</v>
          </cell>
          <cell r="R854">
            <v>0</v>
          </cell>
          <cell r="S854" t="str">
            <v/>
          </cell>
          <cell r="T854">
            <v>0</v>
          </cell>
          <cell r="U854" t="str">
            <v/>
          </cell>
          <cell r="V854">
            <v>0</v>
          </cell>
          <cell r="W854" t="str">
            <v/>
          </cell>
          <cell r="X854">
            <v>0</v>
          </cell>
          <cell r="Y854" t="str">
            <v/>
          </cell>
          <cell r="Z854" t="str">
            <v/>
          </cell>
          <cell r="AA854" t="str">
            <v/>
          </cell>
          <cell r="AB854">
            <v>0</v>
          </cell>
          <cell r="AC854" t="str">
            <v/>
          </cell>
          <cell r="AD854" t="str">
            <v/>
          </cell>
          <cell r="AE854" t="str">
            <v/>
          </cell>
          <cell r="AF854" t="str">
            <v/>
          </cell>
          <cell r="AG854">
            <v>0</v>
          </cell>
          <cell r="AH854" t="str">
            <v>N-EST</v>
          </cell>
          <cell r="AI854">
            <v>0</v>
          </cell>
          <cell r="AJ854" t="str">
            <v/>
          </cell>
          <cell r="AK854" t="str">
            <v/>
          </cell>
          <cell r="AM854">
            <v>0</v>
          </cell>
          <cell r="AN854" t="str">
            <v>UNI</v>
          </cell>
          <cell r="AO854" t="str">
            <v>***</v>
          </cell>
          <cell r="AP854" t="str">
            <v>zzzzzz</v>
          </cell>
          <cell r="AQ854" t="b">
            <v>0</v>
          </cell>
          <cell r="AR854" t="b">
            <v>1</v>
          </cell>
          <cell r="AS854">
            <v>0</v>
          </cell>
          <cell r="AT854">
            <v>0</v>
          </cell>
          <cell r="AU854">
            <v>1</v>
          </cell>
          <cell r="AV854">
            <v>0.01</v>
          </cell>
          <cell r="AW854" t="b">
            <v>0</v>
          </cell>
          <cell r="AX854" t="str">
            <v/>
          </cell>
          <cell r="AY854" t="b">
            <v>0</v>
          </cell>
          <cell r="AZ854" t="b">
            <v>0</v>
          </cell>
          <cell r="BA854">
            <v>0</v>
          </cell>
          <cell r="BB854">
            <v>0</v>
          </cell>
          <cell r="BC854">
            <v>0</v>
          </cell>
          <cell r="BD854" t="str">
            <v>LIB</v>
          </cell>
          <cell r="BE854" t="str">
            <v>LIB</v>
          </cell>
          <cell r="BF854">
            <v>1</v>
          </cell>
          <cell r="BG854">
            <v>0</v>
          </cell>
          <cell r="BH854" t="str">
            <v/>
          </cell>
          <cell r="BI854" t="str">
            <v/>
          </cell>
          <cell r="BJ854" t="str">
            <v/>
          </cell>
          <cell r="BK854" t="str">
            <v/>
          </cell>
          <cell r="BL854">
            <v>140</v>
          </cell>
          <cell r="BM854">
            <v>511</v>
          </cell>
          <cell r="BN854">
            <v>190</v>
          </cell>
          <cell r="BO854">
            <v>1978</v>
          </cell>
          <cell r="BP854">
            <v>0</v>
          </cell>
          <cell r="BQ854">
            <v>2819</v>
          </cell>
        </row>
        <row r="855">
          <cell r="A855" t="str">
            <v>IDMP10</v>
          </cell>
          <cell r="B855" t="str">
            <v/>
          </cell>
          <cell r="C855" t="str">
            <v/>
          </cell>
          <cell r="D855" t="str">
            <v>ID Materia Prima 10</v>
          </cell>
          <cell r="E855" t="str">
            <v/>
          </cell>
          <cell r="F855" t="str">
            <v>AR</v>
          </cell>
          <cell r="G855" t="str">
            <v>UNI</v>
          </cell>
          <cell r="H855" t="str">
            <v>01</v>
          </cell>
          <cell r="I855" t="b">
            <v>1</v>
          </cell>
          <cell r="J855" t="b">
            <v>0</v>
          </cell>
          <cell r="K855" t="b">
            <v>0</v>
          </cell>
          <cell r="L855" t="str">
            <v>CompraVenta</v>
          </cell>
          <cell r="M855" t="str">
            <v>N</v>
          </cell>
          <cell r="N855" t="b">
            <v>0</v>
          </cell>
          <cell r="O855">
            <v>0</v>
          </cell>
          <cell r="P855" t="b">
            <v>0</v>
          </cell>
          <cell r="Q855" t="str">
            <v>INTERNO</v>
          </cell>
          <cell r="R855">
            <v>0</v>
          </cell>
          <cell r="S855" t="str">
            <v/>
          </cell>
          <cell r="T855">
            <v>0</v>
          </cell>
          <cell r="U855" t="str">
            <v/>
          </cell>
          <cell r="V855">
            <v>0</v>
          </cell>
          <cell r="W855" t="str">
            <v/>
          </cell>
          <cell r="X855">
            <v>0</v>
          </cell>
          <cell r="Y855" t="str">
            <v/>
          </cell>
          <cell r="Z855" t="str">
            <v/>
          </cell>
          <cell r="AA855" t="str">
            <v/>
          </cell>
          <cell r="AB855">
            <v>0</v>
          </cell>
          <cell r="AC855" t="str">
            <v/>
          </cell>
          <cell r="AD855" t="str">
            <v/>
          </cell>
          <cell r="AE855" t="str">
            <v/>
          </cell>
          <cell r="AF855" t="str">
            <v/>
          </cell>
          <cell r="AG855">
            <v>0</v>
          </cell>
          <cell r="AH855" t="str">
            <v>N-EST</v>
          </cell>
          <cell r="AI855">
            <v>0</v>
          </cell>
          <cell r="AJ855" t="str">
            <v/>
          </cell>
          <cell r="AK855" t="str">
            <v/>
          </cell>
          <cell r="AM855">
            <v>0</v>
          </cell>
          <cell r="AN855" t="str">
            <v>UNI</v>
          </cell>
          <cell r="AO855" t="str">
            <v>***</v>
          </cell>
          <cell r="AP855" t="str">
            <v>zzzzzz</v>
          </cell>
          <cell r="AQ855" t="b">
            <v>0</v>
          </cell>
          <cell r="AR855" t="b">
            <v>1</v>
          </cell>
          <cell r="AS855">
            <v>0</v>
          </cell>
          <cell r="AT855">
            <v>0</v>
          </cell>
          <cell r="AU855">
            <v>1</v>
          </cell>
          <cell r="AV855">
            <v>0.01</v>
          </cell>
          <cell r="AW855" t="b">
            <v>0</v>
          </cell>
          <cell r="AX855" t="str">
            <v/>
          </cell>
          <cell r="AY855" t="b">
            <v>0</v>
          </cell>
          <cell r="AZ855" t="b">
            <v>0</v>
          </cell>
          <cell r="BA855">
            <v>0</v>
          </cell>
          <cell r="BB855">
            <v>0</v>
          </cell>
          <cell r="BC855">
            <v>0</v>
          </cell>
          <cell r="BD855" t="str">
            <v>LIB</v>
          </cell>
          <cell r="BE855" t="str">
            <v>LIB</v>
          </cell>
          <cell r="BF855">
            <v>1</v>
          </cell>
          <cell r="BG855">
            <v>0</v>
          </cell>
          <cell r="BH855" t="str">
            <v/>
          </cell>
          <cell r="BI855" t="str">
            <v/>
          </cell>
          <cell r="BJ855" t="str">
            <v/>
          </cell>
          <cell r="BK855" t="str">
            <v/>
          </cell>
          <cell r="BL855">
            <v>140</v>
          </cell>
          <cell r="BM855">
            <v>511</v>
          </cell>
          <cell r="BN855">
            <v>190</v>
          </cell>
          <cell r="BO855">
            <v>1978</v>
          </cell>
          <cell r="BP855">
            <v>0</v>
          </cell>
          <cell r="BQ855">
            <v>2819</v>
          </cell>
        </row>
        <row r="856">
          <cell r="A856" t="str">
            <v>IDMP31</v>
          </cell>
          <cell r="B856" t="str">
            <v/>
          </cell>
          <cell r="C856" t="str">
            <v/>
          </cell>
          <cell r="D856" t="str">
            <v>ID Materia Prima 31</v>
          </cell>
          <cell r="E856" t="str">
            <v/>
          </cell>
          <cell r="F856" t="str">
            <v>AR</v>
          </cell>
          <cell r="G856" t="str">
            <v>UNI</v>
          </cell>
          <cell r="H856" t="str">
            <v>01</v>
          </cell>
          <cell r="I856" t="b">
            <v>1</v>
          </cell>
          <cell r="J856" t="b">
            <v>0</v>
          </cell>
          <cell r="K856" t="b">
            <v>0</v>
          </cell>
          <cell r="L856" t="str">
            <v>CompraVenta</v>
          </cell>
          <cell r="M856" t="str">
            <v>N</v>
          </cell>
          <cell r="N856" t="b">
            <v>0</v>
          </cell>
          <cell r="O856">
            <v>0</v>
          </cell>
          <cell r="P856" t="b">
            <v>0</v>
          </cell>
          <cell r="Q856" t="str">
            <v>INTERNO</v>
          </cell>
          <cell r="R856">
            <v>0</v>
          </cell>
          <cell r="S856" t="str">
            <v/>
          </cell>
          <cell r="T856">
            <v>0</v>
          </cell>
          <cell r="U856" t="str">
            <v/>
          </cell>
          <cell r="V856">
            <v>0</v>
          </cell>
          <cell r="W856" t="str">
            <v/>
          </cell>
          <cell r="X856">
            <v>0</v>
          </cell>
          <cell r="Y856" t="str">
            <v/>
          </cell>
          <cell r="Z856" t="str">
            <v/>
          </cell>
          <cell r="AA856" t="str">
            <v/>
          </cell>
          <cell r="AB856">
            <v>0</v>
          </cell>
          <cell r="AC856" t="str">
            <v/>
          </cell>
          <cell r="AD856" t="str">
            <v/>
          </cell>
          <cell r="AE856" t="str">
            <v/>
          </cell>
          <cell r="AF856" t="str">
            <v/>
          </cell>
          <cell r="AG856">
            <v>0</v>
          </cell>
          <cell r="AH856" t="str">
            <v>N-EST</v>
          </cell>
          <cell r="AI856">
            <v>0</v>
          </cell>
          <cell r="AJ856" t="str">
            <v/>
          </cell>
          <cell r="AK856" t="str">
            <v/>
          </cell>
          <cell r="AM856">
            <v>0</v>
          </cell>
          <cell r="AN856" t="str">
            <v>UNI</v>
          </cell>
          <cell r="AO856" t="str">
            <v>***</v>
          </cell>
          <cell r="AP856" t="str">
            <v>zzzzzz</v>
          </cell>
          <cell r="AQ856" t="b">
            <v>0</v>
          </cell>
          <cell r="AR856" t="b">
            <v>1</v>
          </cell>
          <cell r="AS856">
            <v>0</v>
          </cell>
          <cell r="AT856">
            <v>0</v>
          </cell>
          <cell r="AU856">
            <v>1</v>
          </cell>
          <cell r="AV856">
            <v>0.01</v>
          </cell>
          <cell r="AW856" t="b">
            <v>0</v>
          </cell>
          <cell r="AX856" t="str">
            <v/>
          </cell>
          <cell r="AY856" t="b">
            <v>0</v>
          </cell>
          <cell r="AZ856" t="b">
            <v>0</v>
          </cell>
          <cell r="BA856">
            <v>0</v>
          </cell>
          <cell r="BB856">
            <v>0</v>
          </cell>
          <cell r="BC856">
            <v>0</v>
          </cell>
          <cell r="BD856" t="str">
            <v>LIB</v>
          </cell>
          <cell r="BE856" t="str">
            <v>LIB</v>
          </cell>
          <cell r="BF856">
            <v>1</v>
          </cell>
          <cell r="BG856">
            <v>0</v>
          </cell>
          <cell r="BH856" t="str">
            <v/>
          </cell>
          <cell r="BI856" t="str">
            <v/>
          </cell>
          <cell r="BJ856" t="str">
            <v/>
          </cell>
          <cell r="BK856" t="str">
            <v/>
          </cell>
          <cell r="BL856">
            <v>140</v>
          </cell>
          <cell r="BM856">
            <v>511</v>
          </cell>
          <cell r="BN856">
            <v>190</v>
          </cell>
          <cell r="BO856">
            <v>1978</v>
          </cell>
          <cell r="BP856">
            <v>0</v>
          </cell>
          <cell r="BQ856">
            <v>2819</v>
          </cell>
        </row>
        <row r="857">
          <cell r="A857" t="str">
            <v>IDMP32</v>
          </cell>
          <cell r="B857" t="str">
            <v/>
          </cell>
          <cell r="C857" t="str">
            <v/>
          </cell>
          <cell r="D857" t="str">
            <v>ID Materia Prima 32</v>
          </cell>
          <cell r="E857" t="str">
            <v/>
          </cell>
          <cell r="F857" t="str">
            <v>AR</v>
          </cell>
          <cell r="G857" t="str">
            <v>UNI</v>
          </cell>
          <cell r="H857" t="str">
            <v>01</v>
          </cell>
          <cell r="I857" t="b">
            <v>1</v>
          </cell>
          <cell r="J857" t="b">
            <v>0</v>
          </cell>
          <cell r="K857" t="b">
            <v>0</v>
          </cell>
          <cell r="L857" t="str">
            <v>CompraVenta</v>
          </cell>
          <cell r="M857" t="str">
            <v>N</v>
          </cell>
          <cell r="N857" t="b">
            <v>0</v>
          </cell>
          <cell r="O857">
            <v>0</v>
          </cell>
          <cell r="P857" t="b">
            <v>0</v>
          </cell>
          <cell r="Q857" t="str">
            <v>INTERNO</v>
          </cell>
          <cell r="R857">
            <v>0</v>
          </cell>
          <cell r="S857" t="str">
            <v/>
          </cell>
          <cell r="T857">
            <v>0</v>
          </cell>
          <cell r="U857" t="str">
            <v/>
          </cell>
          <cell r="V857">
            <v>0</v>
          </cell>
          <cell r="W857" t="str">
            <v/>
          </cell>
          <cell r="X857">
            <v>0</v>
          </cell>
          <cell r="Y857" t="str">
            <v/>
          </cell>
          <cell r="Z857" t="str">
            <v/>
          </cell>
          <cell r="AA857" t="str">
            <v/>
          </cell>
          <cell r="AB857">
            <v>0</v>
          </cell>
          <cell r="AC857" t="str">
            <v/>
          </cell>
          <cell r="AD857" t="str">
            <v/>
          </cell>
          <cell r="AE857" t="str">
            <v/>
          </cell>
          <cell r="AF857" t="str">
            <v/>
          </cell>
          <cell r="AG857">
            <v>0</v>
          </cell>
          <cell r="AH857" t="str">
            <v>N-EST</v>
          </cell>
          <cell r="AI857">
            <v>0</v>
          </cell>
          <cell r="AJ857" t="str">
            <v/>
          </cell>
          <cell r="AK857" t="str">
            <v/>
          </cell>
          <cell r="AM857">
            <v>0</v>
          </cell>
          <cell r="AN857" t="str">
            <v>UNI</v>
          </cell>
          <cell r="AO857" t="str">
            <v>***</v>
          </cell>
          <cell r="AP857" t="str">
            <v>zzzzzz</v>
          </cell>
          <cell r="AQ857" t="b">
            <v>0</v>
          </cell>
          <cell r="AR857" t="b">
            <v>1</v>
          </cell>
          <cell r="AS857">
            <v>0</v>
          </cell>
          <cell r="AT857">
            <v>0</v>
          </cell>
          <cell r="AU857">
            <v>1</v>
          </cell>
          <cell r="AV857">
            <v>0.01</v>
          </cell>
          <cell r="AW857" t="b">
            <v>0</v>
          </cell>
          <cell r="AX857" t="str">
            <v/>
          </cell>
          <cell r="AY857" t="b">
            <v>0</v>
          </cell>
          <cell r="AZ857" t="b">
            <v>0</v>
          </cell>
          <cell r="BA857">
            <v>0</v>
          </cell>
          <cell r="BB857">
            <v>0</v>
          </cell>
          <cell r="BC857">
            <v>0</v>
          </cell>
          <cell r="BD857" t="str">
            <v>LIB</v>
          </cell>
          <cell r="BE857" t="str">
            <v>LIB</v>
          </cell>
          <cell r="BF857">
            <v>1</v>
          </cell>
          <cell r="BG857">
            <v>0</v>
          </cell>
          <cell r="BH857" t="str">
            <v/>
          </cell>
          <cell r="BI857" t="str">
            <v/>
          </cell>
          <cell r="BJ857" t="str">
            <v/>
          </cell>
          <cell r="BK857" t="str">
            <v/>
          </cell>
          <cell r="BL857">
            <v>140</v>
          </cell>
          <cell r="BM857">
            <v>511</v>
          </cell>
          <cell r="BN857">
            <v>190</v>
          </cell>
          <cell r="BO857">
            <v>1978</v>
          </cell>
          <cell r="BP857">
            <v>0</v>
          </cell>
          <cell r="BQ857">
            <v>2819</v>
          </cell>
        </row>
        <row r="858">
          <cell r="A858" t="str">
            <v>IDMP33</v>
          </cell>
          <cell r="B858" t="str">
            <v/>
          </cell>
          <cell r="C858" t="str">
            <v/>
          </cell>
          <cell r="D858" t="str">
            <v>ID Materia Prima 33</v>
          </cell>
          <cell r="E858" t="str">
            <v/>
          </cell>
          <cell r="F858" t="str">
            <v>AR</v>
          </cell>
          <cell r="G858" t="str">
            <v>UNI</v>
          </cell>
          <cell r="H858" t="str">
            <v>01</v>
          </cell>
          <cell r="I858" t="b">
            <v>1</v>
          </cell>
          <cell r="J858" t="b">
            <v>0</v>
          </cell>
          <cell r="K858" t="b">
            <v>0</v>
          </cell>
          <cell r="L858" t="str">
            <v>CompraVenta</v>
          </cell>
          <cell r="M858" t="str">
            <v>N</v>
          </cell>
          <cell r="N858" t="b">
            <v>0</v>
          </cell>
          <cell r="O858">
            <v>0</v>
          </cell>
          <cell r="P858" t="b">
            <v>0</v>
          </cell>
          <cell r="Q858" t="str">
            <v>INTERNO</v>
          </cell>
          <cell r="R858">
            <v>0</v>
          </cell>
          <cell r="S858" t="str">
            <v/>
          </cell>
          <cell r="T858">
            <v>0</v>
          </cell>
          <cell r="U858" t="str">
            <v/>
          </cell>
          <cell r="V858">
            <v>0</v>
          </cell>
          <cell r="W858" t="str">
            <v/>
          </cell>
          <cell r="X858">
            <v>0</v>
          </cell>
          <cell r="Y858" t="str">
            <v/>
          </cell>
          <cell r="Z858" t="str">
            <v/>
          </cell>
          <cell r="AA858" t="str">
            <v/>
          </cell>
          <cell r="AB858">
            <v>0</v>
          </cell>
          <cell r="AC858" t="str">
            <v/>
          </cell>
          <cell r="AD858" t="str">
            <v/>
          </cell>
          <cell r="AE858" t="str">
            <v/>
          </cell>
          <cell r="AF858" t="str">
            <v/>
          </cell>
          <cell r="AG858">
            <v>0</v>
          </cell>
          <cell r="AH858" t="str">
            <v>N-EST</v>
          </cell>
          <cell r="AI858">
            <v>0</v>
          </cell>
          <cell r="AJ858" t="str">
            <v/>
          </cell>
          <cell r="AK858" t="str">
            <v/>
          </cell>
          <cell r="AM858">
            <v>0</v>
          </cell>
          <cell r="AN858" t="str">
            <v>UNI</v>
          </cell>
          <cell r="AO858" t="str">
            <v>***</v>
          </cell>
          <cell r="AP858" t="str">
            <v>zzzzzz</v>
          </cell>
          <cell r="AQ858" t="b">
            <v>0</v>
          </cell>
          <cell r="AR858" t="b">
            <v>1</v>
          </cell>
          <cell r="AS858">
            <v>0</v>
          </cell>
          <cell r="AT858">
            <v>0</v>
          </cell>
          <cell r="AU858">
            <v>1</v>
          </cell>
          <cell r="AV858">
            <v>0.01</v>
          </cell>
          <cell r="AW858" t="b">
            <v>0</v>
          </cell>
          <cell r="AX858" t="str">
            <v/>
          </cell>
          <cell r="AY858" t="b">
            <v>0</v>
          </cell>
          <cell r="AZ858" t="b">
            <v>0</v>
          </cell>
          <cell r="BA858">
            <v>0</v>
          </cell>
          <cell r="BB858">
            <v>0</v>
          </cell>
          <cell r="BC858">
            <v>0</v>
          </cell>
          <cell r="BD858" t="str">
            <v>LIB</v>
          </cell>
          <cell r="BE858" t="str">
            <v>LIB</v>
          </cell>
          <cell r="BF858">
            <v>1</v>
          </cell>
          <cell r="BG858">
            <v>0</v>
          </cell>
          <cell r="BH858" t="str">
            <v/>
          </cell>
          <cell r="BI858" t="str">
            <v/>
          </cell>
          <cell r="BJ858" t="str">
            <v/>
          </cell>
          <cell r="BK858" t="str">
            <v/>
          </cell>
          <cell r="BL858">
            <v>140</v>
          </cell>
          <cell r="BM858">
            <v>511</v>
          </cell>
          <cell r="BN858">
            <v>190</v>
          </cell>
          <cell r="BO858">
            <v>1978</v>
          </cell>
          <cell r="BP858">
            <v>0</v>
          </cell>
          <cell r="BQ858">
            <v>2819</v>
          </cell>
        </row>
        <row r="859">
          <cell r="A859" t="str">
            <v>IDMP34</v>
          </cell>
          <cell r="B859" t="str">
            <v/>
          </cell>
          <cell r="C859" t="str">
            <v/>
          </cell>
          <cell r="D859" t="str">
            <v>ID Materia Prima 34</v>
          </cell>
          <cell r="E859" t="str">
            <v/>
          </cell>
          <cell r="F859" t="str">
            <v>AR</v>
          </cell>
          <cell r="G859" t="str">
            <v>UNI</v>
          </cell>
          <cell r="H859" t="str">
            <v>01</v>
          </cell>
          <cell r="I859" t="b">
            <v>1</v>
          </cell>
          <cell r="J859" t="b">
            <v>0</v>
          </cell>
          <cell r="K859" t="b">
            <v>0</v>
          </cell>
          <cell r="L859" t="str">
            <v>CompraVenta</v>
          </cell>
          <cell r="M859" t="str">
            <v>N</v>
          </cell>
          <cell r="N859" t="b">
            <v>0</v>
          </cell>
          <cell r="O859">
            <v>0</v>
          </cell>
          <cell r="P859" t="b">
            <v>0</v>
          </cell>
          <cell r="Q859" t="str">
            <v>INTERNO</v>
          </cell>
          <cell r="R859">
            <v>0</v>
          </cell>
          <cell r="S859" t="str">
            <v/>
          </cell>
          <cell r="T859">
            <v>0</v>
          </cell>
          <cell r="U859" t="str">
            <v/>
          </cell>
          <cell r="V859">
            <v>0</v>
          </cell>
          <cell r="W859" t="str">
            <v/>
          </cell>
          <cell r="X859">
            <v>0</v>
          </cell>
          <cell r="Y859" t="str">
            <v/>
          </cell>
          <cell r="Z859" t="str">
            <v/>
          </cell>
          <cell r="AA859" t="str">
            <v/>
          </cell>
          <cell r="AB859">
            <v>0</v>
          </cell>
          <cell r="AC859" t="str">
            <v/>
          </cell>
          <cell r="AD859" t="str">
            <v/>
          </cell>
          <cell r="AE859" t="str">
            <v/>
          </cell>
          <cell r="AF859" t="str">
            <v/>
          </cell>
          <cell r="AG859">
            <v>0</v>
          </cell>
          <cell r="AH859" t="str">
            <v>N-EST</v>
          </cell>
          <cell r="AI859">
            <v>0</v>
          </cell>
          <cell r="AJ859" t="str">
            <v/>
          </cell>
          <cell r="AK859" t="str">
            <v/>
          </cell>
          <cell r="AM859">
            <v>0</v>
          </cell>
          <cell r="AN859" t="str">
            <v>UNI</v>
          </cell>
          <cell r="AO859" t="str">
            <v>***</v>
          </cell>
          <cell r="AP859" t="str">
            <v>zzzzzz</v>
          </cell>
          <cell r="AQ859" t="b">
            <v>0</v>
          </cell>
          <cell r="AR859" t="b">
            <v>1</v>
          </cell>
          <cell r="AS859">
            <v>0</v>
          </cell>
          <cell r="AT859">
            <v>0</v>
          </cell>
          <cell r="AU859">
            <v>1</v>
          </cell>
          <cell r="AV859">
            <v>0.01</v>
          </cell>
          <cell r="AW859" t="b">
            <v>0</v>
          </cell>
          <cell r="AX859" t="str">
            <v/>
          </cell>
          <cell r="AY859" t="b">
            <v>0</v>
          </cell>
          <cell r="AZ859" t="b">
            <v>0</v>
          </cell>
          <cell r="BA859">
            <v>0</v>
          </cell>
          <cell r="BB859">
            <v>0</v>
          </cell>
          <cell r="BC859">
            <v>0</v>
          </cell>
          <cell r="BD859" t="str">
            <v>LIB</v>
          </cell>
          <cell r="BE859" t="str">
            <v>LIB</v>
          </cell>
          <cell r="BF859">
            <v>1</v>
          </cell>
          <cell r="BG859">
            <v>0</v>
          </cell>
          <cell r="BH859" t="str">
            <v/>
          </cell>
          <cell r="BI859" t="str">
            <v/>
          </cell>
          <cell r="BJ859" t="str">
            <v/>
          </cell>
          <cell r="BK859" t="str">
            <v/>
          </cell>
          <cell r="BL859">
            <v>140</v>
          </cell>
          <cell r="BM859">
            <v>511</v>
          </cell>
          <cell r="BN859">
            <v>190</v>
          </cell>
          <cell r="BO859">
            <v>1978</v>
          </cell>
          <cell r="BP859">
            <v>0</v>
          </cell>
          <cell r="BQ859">
            <v>2819</v>
          </cell>
        </row>
        <row r="860">
          <cell r="A860" t="str">
            <v>IDMP35</v>
          </cell>
          <cell r="B860" t="str">
            <v/>
          </cell>
          <cell r="C860" t="str">
            <v/>
          </cell>
          <cell r="D860" t="str">
            <v>ID Materia Prima 35</v>
          </cell>
          <cell r="E860" t="str">
            <v/>
          </cell>
          <cell r="F860" t="str">
            <v>AR</v>
          </cell>
          <cell r="G860" t="str">
            <v>UNI</v>
          </cell>
          <cell r="H860" t="str">
            <v>01</v>
          </cell>
          <cell r="I860" t="b">
            <v>1</v>
          </cell>
          <cell r="J860" t="b">
            <v>0</v>
          </cell>
          <cell r="K860" t="b">
            <v>0</v>
          </cell>
          <cell r="L860" t="str">
            <v>CompraVenta</v>
          </cell>
          <cell r="M860" t="str">
            <v>N</v>
          </cell>
          <cell r="N860" t="b">
            <v>0</v>
          </cell>
          <cell r="O860">
            <v>0</v>
          </cell>
          <cell r="P860" t="b">
            <v>0</v>
          </cell>
          <cell r="Q860" t="str">
            <v>INTERNO</v>
          </cell>
          <cell r="R860">
            <v>0</v>
          </cell>
          <cell r="S860" t="str">
            <v/>
          </cell>
          <cell r="T860">
            <v>0</v>
          </cell>
          <cell r="U860" t="str">
            <v/>
          </cell>
          <cell r="V860">
            <v>0</v>
          </cell>
          <cell r="W860" t="str">
            <v/>
          </cell>
          <cell r="X860">
            <v>0</v>
          </cell>
          <cell r="Y860" t="str">
            <v/>
          </cell>
          <cell r="Z860" t="str">
            <v/>
          </cell>
          <cell r="AA860" t="str">
            <v/>
          </cell>
          <cell r="AB860">
            <v>0</v>
          </cell>
          <cell r="AC860" t="str">
            <v/>
          </cell>
          <cell r="AD860" t="str">
            <v/>
          </cell>
          <cell r="AE860" t="str">
            <v/>
          </cell>
          <cell r="AF860" t="str">
            <v/>
          </cell>
          <cell r="AG860">
            <v>0</v>
          </cell>
          <cell r="AH860" t="str">
            <v>N-EST</v>
          </cell>
          <cell r="AI860">
            <v>0</v>
          </cell>
          <cell r="AJ860" t="str">
            <v/>
          </cell>
          <cell r="AK860" t="str">
            <v/>
          </cell>
          <cell r="AM860">
            <v>0</v>
          </cell>
          <cell r="AN860" t="str">
            <v>UNI</v>
          </cell>
          <cell r="AO860" t="str">
            <v>***</v>
          </cell>
          <cell r="AP860" t="str">
            <v>zzzzzz</v>
          </cell>
          <cell r="AQ860" t="b">
            <v>0</v>
          </cell>
          <cell r="AR860" t="b">
            <v>1</v>
          </cell>
          <cell r="AS860">
            <v>0</v>
          </cell>
          <cell r="AT860">
            <v>0</v>
          </cell>
          <cell r="AU860">
            <v>1</v>
          </cell>
          <cell r="AV860">
            <v>0.01</v>
          </cell>
          <cell r="AW860" t="b">
            <v>0</v>
          </cell>
          <cell r="AX860" t="str">
            <v/>
          </cell>
          <cell r="AY860" t="b">
            <v>0</v>
          </cell>
          <cell r="AZ860" t="b">
            <v>0</v>
          </cell>
          <cell r="BA860">
            <v>0</v>
          </cell>
          <cell r="BB860">
            <v>0</v>
          </cell>
          <cell r="BC860">
            <v>0</v>
          </cell>
          <cell r="BD860" t="str">
            <v>LIB</v>
          </cell>
          <cell r="BE860" t="str">
            <v>LIB</v>
          </cell>
          <cell r="BF860">
            <v>1</v>
          </cell>
          <cell r="BG860">
            <v>0</v>
          </cell>
          <cell r="BH860" t="str">
            <v/>
          </cell>
          <cell r="BI860" t="str">
            <v/>
          </cell>
          <cell r="BJ860" t="str">
            <v/>
          </cell>
          <cell r="BK860" t="str">
            <v/>
          </cell>
          <cell r="BL860">
            <v>140</v>
          </cell>
          <cell r="BM860">
            <v>511</v>
          </cell>
          <cell r="BN860">
            <v>190</v>
          </cell>
          <cell r="BO860">
            <v>1978</v>
          </cell>
          <cell r="BP860">
            <v>0</v>
          </cell>
          <cell r="BQ860">
            <v>2819</v>
          </cell>
        </row>
        <row r="861">
          <cell r="A861" t="str">
            <v>IDMP36</v>
          </cell>
          <cell r="B861" t="str">
            <v/>
          </cell>
          <cell r="C861" t="str">
            <v/>
          </cell>
          <cell r="D861" t="str">
            <v>ID Materia Prima 36</v>
          </cell>
          <cell r="E861" t="str">
            <v/>
          </cell>
          <cell r="F861" t="str">
            <v>AR</v>
          </cell>
          <cell r="G861" t="str">
            <v>UNI</v>
          </cell>
          <cell r="H861" t="str">
            <v>01</v>
          </cell>
          <cell r="I861" t="b">
            <v>1</v>
          </cell>
          <cell r="J861" t="b">
            <v>0</v>
          </cell>
          <cell r="K861" t="b">
            <v>0</v>
          </cell>
          <cell r="L861" t="str">
            <v>CompraVenta</v>
          </cell>
          <cell r="M861" t="str">
            <v>N</v>
          </cell>
          <cell r="N861" t="b">
            <v>0</v>
          </cell>
          <cell r="O861">
            <v>0</v>
          </cell>
          <cell r="P861" t="b">
            <v>0</v>
          </cell>
          <cell r="Q861" t="str">
            <v>INTERNO</v>
          </cell>
          <cell r="R861">
            <v>0</v>
          </cell>
          <cell r="S861" t="str">
            <v/>
          </cell>
          <cell r="T861">
            <v>0</v>
          </cell>
          <cell r="U861" t="str">
            <v/>
          </cell>
          <cell r="V861">
            <v>0</v>
          </cell>
          <cell r="W861" t="str">
            <v/>
          </cell>
          <cell r="X861">
            <v>0</v>
          </cell>
          <cell r="Y861" t="str">
            <v/>
          </cell>
          <cell r="Z861" t="str">
            <v/>
          </cell>
          <cell r="AA861" t="str">
            <v/>
          </cell>
          <cell r="AB861">
            <v>0</v>
          </cell>
          <cell r="AC861" t="str">
            <v/>
          </cell>
          <cell r="AD861" t="str">
            <v/>
          </cell>
          <cell r="AE861" t="str">
            <v/>
          </cell>
          <cell r="AF861" t="str">
            <v/>
          </cell>
          <cell r="AG861">
            <v>0</v>
          </cell>
          <cell r="AH861" t="str">
            <v>N-EST</v>
          </cell>
          <cell r="AI861">
            <v>0</v>
          </cell>
          <cell r="AJ861" t="str">
            <v/>
          </cell>
          <cell r="AK861" t="str">
            <v/>
          </cell>
          <cell r="AM861">
            <v>0</v>
          </cell>
          <cell r="AN861" t="str">
            <v>UNI</v>
          </cell>
          <cell r="AO861" t="str">
            <v>***</v>
          </cell>
          <cell r="AP861" t="str">
            <v>zzzzzz</v>
          </cell>
          <cell r="AQ861" t="b">
            <v>0</v>
          </cell>
          <cell r="AR861" t="b">
            <v>1</v>
          </cell>
          <cell r="AS861">
            <v>0</v>
          </cell>
          <cell r="AT861">
            <v>0</v>
          </cell>
          <cell r="AU861">
            <v>1</v>
          </cell>
          <cell r="AV861">
            <v>0.01</v>
          </cell>
          <cell r="AW861" t="b">
            <v>0</v>
          </cell>
          <cell r="AX861" t="str">
            <v/>
          </cell>
          <cell r="AY861" t="b">
            <v>0</v>
          </cell>
          <cell r="AZ861" t="b">
            <v>0</v>
          </cell>
          <cell r="BA861">
            <v>0</v>
          </cell>
          <cell r="BB861">
            <v>0</v>
          </cell>
          <cell r="BC861">
            <v>0</v>
          </cell>
          <cell r="BD861" t="str">
            <v>LIB</v>
          </cell>
          <cell r="BE861" t="str">
            <v>LIB</v>
          </cell>
          <cell r="BF861">
            <v>1</v>
          </cell>
          <cell r="BG861">
            <v>0</v>
          </cell>
          <cell r="BH861" t="str">
            <v/>
          </cell>
          <cell r="BI861" t="str">
            <v/>
          </cell>
          <cell r="BJ861" t="str">
            <v/>
          </cell>
          <cell r="BK861" t="str">
            <v/>
          </cell>
          <cell r="BL861">
            <v>140</v>
          </cell>
          <cell r="BM861">
            <v>511</v>
          </cell>
          <cell r="BN861">
            <v>190</v>
          </cell>
          <cell r="BO861">
            <v>1978</v>
          </cell>
          <cell r="BP861">
            <v>0</v>
          </cell>
          <cell r="BQ861">
            <v>2819</v>
          </cell>
        </row>
        <row r="862">
          <cell r="A862" t="str">
            <v>IDMP37</v>
          </cell>
          <cell r="B862" t="str">
            <v/>
          </cell>
          <cell r="C862" t="str">
            <v/>
          </cell>
          <cell r="D862" t="str">
            <v>ID Materia Prima 37</v>
          </cell>
          <cell r="E862" t="str">
            <v/>
          </cell>
          <cell r="F862" t="str">
            <v>AR</v>
          </cell>
          <cell r="G862" t="str">
            <v>UNI</v>
          </cell>
          <cell r="H862" t="str">
            <v>01</v>
          </cell>
          <cell r="I862" t="b">
            <v>1</v>
          </cell>
          <cell r="J862" t="b">
            <v>0</v>
          </cell>
          <cell r="K862" t="b">
            <v>0</v>
          </cell>
          <cell r="L862" t="str">
            <v>CompraVenta</v>
          </cell>
          <cell r="M862" t="str">
            <v>N</v>
          </cell>
          <cell r="N862" t="b">
            <v>0</v>
          </cell>
          <cell r="O862">
            <v>0</v>
          </cell>
          <cell r="P862" t="b">
            <v>0</v>
          </cell>
          <cell r="Q862" t="str">
            <v>INTERNO</v>
          </cell>
          <cell r="R862">
            <v>0</v>
          </cell>
          <cell r="S862" t="str">
            <v/>
          </cell>
          <cell r="T862">
            <v>0</v>
          </cell>
          <cell r="U862" t="str">
            <v/>
          </cell>
          <cell r="V862">
            <v>0</v>
          </cell>
          <cell r="W862" t="str">
            <v/>
          </cell>
          <cell r="X862">
            <v>0</v>
          </cell>
          <cell r="Y862" t="str">
            <v/>
          </cell>
          <cell r="Z862" t="str">
            <v/>
          </cell>
          <cell r="AA862" t="str">
            <v/>
          </cell>
          <cell r="AB862">
            <v>0</v>
          </cell>
          <cell r="AC862" t="str">
            <v/>
          </cell>
          <cell r="AD862" t="str">
            <v/>
          </cell>
          <cell r="AE862" t="str">
            <v/>
          </cell>
          <cell r="AF862" t="str">
            <v/>
          </cell>
          <cell r="AG862">
            <v>0</v>
          </cell>
          <cell r="AH862" t="str">
            <v>N-EST</v>
          </cell>
          <cell r="AI862">
            <v>0</v>
          </cell>
          <cell r="AJ862" t="str">
            <v/>
          </cell>
          <cell r="AK862" t="str">
            <v/>
          </cell>
          <cell r="AM862">
            <v>0</v>
          </cell>
          <cell r="AN862" t="str">
            <v>UNI</v>
          </cell>
          <cell r="AO862" t="str">
            <v>***</v>
          </cell>
          <cell r="AP862" t="str">
            <v>zzzzzz</v>
          </cell>
          <cell r="AQ862" t="b">
            <v>0</v>
          </cell>
          <cell r="AR862" t="b">
            <v>1</v>
          </cell>
          <cell r="AS862">
            <v>0</v>
          </cell>
          <cell r="AT862">
            <v>0</v>
          </cell>
          <cell r="AU862">
            <v>1</v>
          </cell>
          <cell r="AV862">
            <v>0.01</v>
          </cell>
          <cell r="AW862" t="b">
            <v>0</v>
          </cell>
          <cell r="AX862" t="str">
            <v/>
          </cell>
          <cell r="AY862" t="b">
            <v>0</v>
          </cell>
          <cell r="AZ862" t="b">
            <v>0</v>
          </cell>
          <cell r="BA862">
            <v>0</v>
          </cell>
          <cell r="BB862">
            <v>0</v>
          </cell>
          <cell r="BC862">
            <v>0</v>
          </cell>
          <cell r="BD862" t="str">
            <v>LIB</v>
          </cell>
          <cell r="BE862" t="str">
            <v>LIB</v>
          </cell>
          <cell r="BF862">
            <v>1</v>
          </cell>
          <cell r="BG862">
            <v>0</v>
          </cell>
          <cell r="BH862" t="str">
            <v/>
          </cell>
          <cell r="BI862" t="str">
            <v/>
          </cell>
          <cell r="BJ862" t="str">
            <v/>
          </cell>
          <cell r="BK862" t="str">
            <v/>
          </cell>
          <cell r="BL862">
            <v>140</v>
          </cell>
          <cell r="BM862">
            <v>511</v>
          </cell>
          <cell r="BN862">
            <v>190</v>
          </cell>
          <cell r="BO862">
            <v>1978</v>
          </cell>
          <cell r="BP862">
            <v>0</v>
          </cell>
          <cell r="BQ862">
            <v>2819</v>
          </cell>
        </row>
        <row r="863">
          <cell r="A863" t="str">
            <v>IDMP38</v>
          </cell>
          <cell r="B863" t="str">
            <v/>
          </cell>
          <cell r="C863" t="str">
            <v/>
          </cell>
          <cell r="D863" t="str">
            <v>ID Materia Prima 38</v>
          </cell>
          <cell r="E863" t="str">
            <v/>
          </cell>
          <cell r="F863" t="str">
            <v>AR</v>
          </cell>
          <cell r="G863" t="str">
            <v>UNI</v>
          </cell>
          <cell r="H863" t="str">
            <v>01</v>
          </cell>
          <cell r="I863" t="b">
            <v>1</v>
          </cell>
          <cell r="J863" t="b">
            <v>0</v>
          </cell>
          <cell r="K863" t="b">
            <v>0</v>
          </cell>
          <cell r="L863" t="str">
            <v>CompraVenta</v>
          </cell>
          <cell r="M863" t="str">
            <v>N</v>
          </cell>
          <cell r="N863" t="b">
            <v>0</v>
          </cell>
          <cell r="O863">
            <v>0</v>
          </cell>
          <cell r="P863" t="b">
            <v>0</v>
          </cell>
          <cell r="Q863" t="str">
            <v>INTERNO</v>
          </cell>
          <cell r="R863">
            <v>0</v>
          </cell>
          <cell r="S863" t="str">
            <v/>
          </cell>
          <cell r="T863">
            <v>0</v>
          </cell>
          <cell r="U863" t="str">
            <v/>
          </cell>
          <cell r="V863">
            <v>0</v>
          </cell>
          <cell r="W863" t="str">
            <v/>
          </cell>
          <cell r="X863">
            <v>0</v>
          </cell>
          <cell r="Y863" t="str">
            <v/>
          </cell>
          <cell r="Z863" t="str">
            <v/>
          </cell>
          <cell r="AA863" t="str">
            <v/>
          </cell>
          <cell r="AB863">
            <v>0</v>
          </cell>
          <cell r="AC863" t="str">
            <v/>
          </cell>
          <cell r="AD863" t="str">
            <v/>
          </cell>
          <cell r="AE863" t="str">
            <v/>
          </cell>
          <cell r="AF863" t="str">
            <v/>
          </cell>
          <cell r="AG863">
            <v>0</v>
          </cell>
          <cell r="AH863" t="str">
            <v>N-EST</v>
          </cell>
          <cell r="AI863">
            <v>0</v>
          </cell>
          <cell r="AJ863" t="str">
            <v/>
          </cell>
          <cell r="AK863" t="str">
            <v/>
          </cell>
          <cell r="AM863">
            <v>0</v>
          </cell>
          <cell r="AN863" t="str">
            <v>UNI</v>
          </cell>
          <cell r="AO863" t="str">
            <v>***</v>
          </cell>
          <cell r="AP863" t="str">
            <v>zzzzzz</v>
          </cell>
          <cell r="AQ863" t="b">
            <v>0</v>
          </cell>
          <cell r="AR863" t="b">
            <v>1</v>
          </cell>
          <cell r="AS863">
            <v>0</v>
          </cell>
          <cell r="AT863">
            <v>0</v>
          </cell>
          <cell r="AU863">
            <v>1</v>
          </cell>
          <cell r="AV863">
            <v>0.01</v>
          </cell>
          <cell r="AW863" t="b">
            <v>0</v>
          </cell>
          <cell r="AX863" t="str">
            <v/>
          </cell>
          <cell r="AY863" t="b">
            <v>0</v>
          </cell>
          <cell r="AZ863" t="b">
            <v>0</v>
          </cell>
          <cell r="BA863">
            <v>0</v>
          </cell>
          <cell r="BB863">
            <v>0</v>
          </cell>
          <cell r="BC863">
            <v>0</v>
          </cell>
          <cell r="BD863" t="str">
            <v>LIB</v>
          </cell>
          <cell r="BE863" t="str">
            <v>LIB</v>
          </cell>
          <cell r="BF863">
            <v>1</v>
          </cell>
          <cell r="BG863">
            <v>0</v>
          </cell>
          <cell r="BH863" t="str">
            <v/>
          </cell>
          <cell r="BI863" t="str">
            <v/>
          </cell>
          <cell r="BJ863" t="str">
            <v/>
          </cell>
          <cell r="BK863" t="str">
            <v/>
          </cell>
          <cell r="BL863">
            <v>140</v>
          </cell>
          <cell r="BM863">
            <v>511</v>
          </cell>
          <cell r="BN863">
            <v>190</v>
          </cell>
          <cell r="BO863">
            <v>1978</v>
          </cell>
          <cell r="BP863">
            <v>0</v>
          </cell>
          <cell r="BQ863">
            <v>2819</v>
          </cell>
        </row>
        <row r="864">
          <cell r="A864" t="str">
            <v>IDMP39</v>
          </cell>
          <cell r="B864" t="str">
            <v/>
          </cell>
          <cell r="C864" t="str">
            <v/>
          </cell>
          <cell r="D864" t="str">
            <v>ID Materia Prima 39</v>
          </cell>
          <cell r="E864" t="str">
            <v/>
          </cell>
          <cell r="F864" t="str">
            <v>AR</v>
          </cell>
          <cell r="G864" t="str">
            <v>UNI</v>
          </cell>
          <cell r="H864" t="str">
            <v>01</v>
          </cell>
          <cell r="I864" t="b">
            <v>1</v>
          </cell>
          <cell r="J864" t="b">
            <v>0</v>
          </cell>
          <cell r="K864" t="b">
            <v>0</v>
          </cell>
          <cell r="L864" t="str">
            <v>CompraVenta</v>
          </cell>
          <cell r="M864" t="str">
            <v>N</v>
          </cell>
          <cell r="N864" t="b">
            <v>0</v>
          </cell>
          <cell r="O864">
            <v>0</v>
          </cell>
          <cell r="P864" t="b">
            <v>0</v>
          </cell>
          <cell r="Q864" t="str">
            <v>INTERNO</v>
          </cell>
          <cell r="R864">
            <v>0</v>
          </cell>
          <cell r="S864" t="str">
            <v/>
          </cell>
          <cell r="T864">
            <v>0</v>
          </cell>
          <cell r="U864" t="str">
            <v/>
          </cell>
          <cell r="V864">
            <v>0</v>
          </cell>
          <cell r="W864" t="str">
            <v/>
          </cell>
          <cell r="X864">
            <v>0</v>
          </cell>
          <cell r="Y864" t="str">
            <v/>
          </cell>
          <cell r="Z864" t="str">
            <v/>
          </cell>
          <cell r="AA864" t="str">
            <v/>
          </cell>
          <cell r="AB864">
            <v>0</v>
          </cell>
          <cell r="AC864" t="str">
            <v/>
          </cell>
          <cell r="AD864" t="str">
            <v/>
          </cell>
          <cell r="AE864" t="str">
            <v/>
          </cell>
          <cell r="AF864" t="str">
            <v/>
          </cell>
          <cell r="AG864">
            <v>0</v>
          </cell>
          <cell r="AH864" t="str">
            <v>N-EST</v>
          </cell>
          <cell r="AI864">
            <v>0</v>
          </cell>
          <cell r="AJ864" t="str">
            <v/>
          </cell>
          <cell r="AK864" t="str">
            <v/>
          </cell>
          <cell r="AM864">
            <v>0</v>
          </cell>
          <cell r="AN864" t="str">
            <v>UNI</v>
          </cell>
          <cell r="AO864" t="str">
            <v>***</v>
          </cell>
          <cell r="AP864" t="str">
            <v>zzzzzz</v>
          </cell>
          <cell r="AQ864" t="b">
            <v>0</v>
          </cell>
          <cell r="AR864" t="b">
            <v>1</v>
          </cell>
          <cell r="AS864">
            <v>0</v>
          </cell>
          <cell r="AT864">
            <v>0</v>
          </cell>
          <cell r="AU864">
            <v>1</v>
          </cell>
          <cell r="AV864">
            <v>0.01</v>
          </cell>
          <cell r="AW864" t="b">
            <v>0</v>
          </cell>
          <cell r="AX864" t="str">
            <v/>
          </cell>
          <cell r="AY864" t="b">
            <v>0</v>
          </cell>
          <cell r="AZ864" t="b">
            <v>0</v>
          </cell>
          <cell r="BA864">
            <v>0</v>
          </cell>
          <cell r="BB864">
            <v>0</v>
          </cell>
          <cell r="BC864">
            <v>0</v>
          </cell>
          <cell r="BD864" t="str">
            <v>LIB</v>
          </cell>
          <cell r="BE864" t="str">
            <v>LIB</v>
          </cell>
          <cell r="BF864">
            <v>1</v>
          </cell>
          <cell r="BG864">
            <v>0</v>
          </cell>
          <cell r="BH864" t="str">
            <v/>
          </cell>
          <cell r="BI864" t="str">
            <v/>
          </cell>
          <cell r="BJ864" t="str">
            <v/>
          </cell>
          <cell r="BK864" t="str">
            <v/>
          </cell>
          <cell r="BL864">
            <v>140</v>
          </cell>
          <cell r="BM864">
            <v>511</v>
          </cell>
          <cell r="BN864">
            <v>190</v>
          </cell>
          <cell r="BO864">
            <v>1978</v>
          </cell>
          <cell r="BP864">
            <v>0</v>
          </cell>
          <cell r="BQ864">
            <v>2819</v>
          </cell>
        </row>
        <row r="865">
          <cell r="A865" t="str">
            <v>IDMP40</v>
          </cell>
          <cell r="B865" t="str">
            <v/>
          </cell>
          <cell r="C865" t="str">
            <v/>
          </cell>
          <cell r="D865" t="str">
            <v>ID Materia Prima 40</v>
          </cell>
          <cell r="E865" t="str">
            <v/>
          </cell>
          <cell r="F865" t="str">
            <v>AR</v>
          </cell>
          <cell r="G865" t="str">
            <v>UNI</v>
          </cell>
          <cell r="H865" t="str">
            <v>01</v>
          </cell>
          <cell r="I865" t="b">
            <v>1</v>
          </cell>
          <cell r="J865" t="b">
            <v>0</v>
          </cell>
          <cell r="K865" t="b">
            <v>0</v>
          </cell>
          <cell r="L865" t="str">
            <v>CompraVenta</v>
          </cell>
          <cell r="M865" t="str">
            <v>N</v>
          </cell>
          <cell r="N865" t="b">
            <v>0</v>
          </cell>
          <cell r="O865">
            <v>0</v>
          </cell>
          <cell r="P865" t="b">
            <v>0</v>
          </cell>
          <cell r="Q865" t="str">
            <v>INTERNO</v>
          </cell>
          <cell r="R865">
            <v>0</v>
          </cell>
          <cell r="S865" t="str">
            <v/>
          </cell>
          <cell r="T865">
            <v>0</v>
          </cell>
          <cell r="U865" t="str">
            <v/>
          </cell>
          <cell r="V865">
            <v>0</v>
          </cell>
          <cell r="W865" t="str">
            <v/>
          </cell>
          <cell r="X865">
            <v>0</v>
          </cell>
          <cell r="Y865" t="str">
            <v/>
          </cell>
          <cell r="Z865" t="str">
            <v/>
          </cell>
          <cell r="AA865" t="str">
            <v/>
          </cell>
          <cell r="AB865">
            <v>0</v>
          </cell>
          <cell r="AC865" t="str">
            <v/>
          </cell>
          <cell r="AD865" t="str">
            <v/>
          </cell>
          <cell r="AE865" t="str">
            <v/>
          </cell>
          <cell r="AF865" t="str">
            <v/>
          </cell>
          <cell r="AG865">
            <v>0</v>
          </cell>
          <cell r="AH865" t="str">
            <v>N-EST</v>
          </cell>
          <cell r="AI865">
            <v>0</v>
          </cell>
          <cell r="AJ865" t="str">
            <v/>
          </cell>
          <cell r="AK865" t="str">
            <v/>
          </cell>
          <cell r="AM865">
            <v>0</v>
          </cell>
          <cell r="AN865" t="str">
            <v>UNI</v>
          </cell>
          <cell r="AO865" t="str">
            <v>***</v>
          </cell>
          <cell r="AP865" t="str">
            <v>zzzzzz</v>
          </cell>
          <cell r="AQ865" t="b">
            <v>0</v>
          </cell>
          <cell r="AR865" t="b">
            <v>1</v>
          </cell>
          <cell r="AS865">
            <v>0</v>
          </cell>
          <cell r="AT865">
            <v>0</v>
          </cell>
          <cell r="AU865">
            <v>1</v>
          </cell>
          <cell r="AV865">
            <v>0.01</v>
          </cell>
          <cell r="AW865" t="b">
            <v>0</v>
          </cell>
          <cell r="AX865" t="str">
            <v/>
          </cell>
          <cell r="AY865" t="b">
            <v>0</v>
          </cell>
          <cell r="AZ865" t="b">
            <v>0</v>
          </cell>
          <cell r="BA865">
            <v>0</v>
          </cell>
          <cell r="BB865">
            <v>0</v>
          </cell>
          <cell r="BC865">
            <v>0</v>
          </cell>
          <cell r="BD865" t="str">
            <v>LIB</v>
          </cell>
          <cell r="BE865" t="str">
            <v>LIB</v>
          </cell>
          <cell r="BF865">
            <v>1</v>
          </cell>
          <cell r="BG865">
            <v>0</v>
          </cell>
          <cell r="BH865" t="str">
            <v/>
          </cell>
          <cell r="BI865" t="str">
            <v/>
          </cell>
          <cell r="BJ865" t="str">
            <v/>
          </cell>
          <cell r="BK865" t="str">
            <v/>
          </cell>
          <cell r="BL865">
            <v>140</v>
          </cell>
          <cell r="BM865">
            <v>511</v>
          </cell>
          <cell r="BN865">
            <v>190</v>
          </cell>
          <cell r="BO865">
            <v>1978</v>
          </cell>
          <cell r="BP865">
            <v>0</v>
          </cell>
          <cell r="BQ865">
            <v>2819</v>
          </cell>
        </row>
        <row r="866">
          <cell r="A866" t="str">
            <v>IDPT11</v>
          </cell>
          <cell r="B866" t="str">
            <v/>
          </cell>
          <cell r="C866" t="str">
            <v/>
          </cell>
          <cell r="D866" t="str">
            <v>ID Producto Terminado 11</v>
          </cell>
          <cell r="E866" t="str">
            <v/>
          </cell>
          <cell r="F866" t="str">
            <v>AR</v>
          </cell>
          <cell r="G866" t="str">
            <v>UNI</v>
          </cell>
          <cell r="H866" t="str">
            <v>01</v>
          </cell>
          <cell r="I866" t="b">
            <v>1</v>
          </cell>
          <cell r="J866" t="b">
            <v>0</v>
          </cell>
          <cell r="K866" t="b">
            <v>0</v>
          </cell>
          <cell r="L866" t="str">
            <v>CompraVenta</v>
          </cell>
          <cell r="M866" t="str">
            <v>N</v>
          </cell>
          <cell r="N866" t="b">
            <v>0</v>
          </cell>
          <cell r="O866">
            <v>0</v>
          </cell>
          <cell r="P866" t="b">
            <v>0</v>
          </cell>
          <cell r="Q866" t="str">
            <v>INTERNO</v>
          </cell>
          <cell r="R866">
            <v>0</v>
          </cell>
          <cell r="S866" t="str">
            <v/>
          </cell>
          <cell r="T866">
            <v>0</v>
          </cell>
          <cell r="U866" t="str">
            <v/>
          </cell>
          <cell r="V866">
            <v>0</v>
          </cell>
          <cell r="W866" t="str">
            <v/>
          </cell>
          <cell r="X866">
            <v>0</v>
          </cell>
          <cell r="Y866" t="str">
            <v/>
          </cell>
          <cell r="Z866" t="str">
            <v/>
          </cell>
          <cell r="AA866" t="str">
            <v/>
          </cell>
          <cell r="AB866">
            <v>0</v>
          </cell>
          <cell r="AC866" t="str">
            <v/>
          </cell>
          <cell r="AD866" t="str">
            <v/>
          </cell>
          <cell r="AE866" t="str">
            <v/>
          </cell>
          <cell r="AF866" t="str">
            <v/>
          </cell>
          <cell r="AG866">
            <v>0</v>
          </cell>
          <cell r="AH866" t="str">
            <v>N-EST</v>
          </cell>
          <cell r="AI866">
            <v>0</v>
          </cell>
          <cell r="AJ866" t="str">
            <v/>
          </cell>
          <cell r="AK866" t="str">
            <v/>
          </cell>
          <cell r="AM866">
            <v>0</v>
          </cell>
          <cell r="AN866" t="str">
            <v>UNI</v>
          </cell>
          <cell r="AO866" t="str">
            <v>***</v>
          </cell>
          <cell r="AP866" t="str">
            <v>zzzzzz</v>
          </cell>
          <cell r="AQ866" t="b">
            <v>0</v>
          </cell>
          <cell r="AR866" t="b">
            <v>1</v>
          </cell>
          <cell r="AS866">
            <v>0</v>
          </cell>
          <cell r="AT866">
            <v>0</v>
          </cell>
          <cell r="AU866">
            <v>1</v>
          </cell>
          <cell r="AV866">
            <v>0.01</v>
          </cell>
          <cell r="AW866" t="b">
            <v>0</v>
          </cell>
          <cell r="AX866" t="str">
            <v/>
          </cell>
          <cell r="AY866" t="b">
            <v>0</v>
          </cell>
          <cell r="AZ866" t="b">
            <v>0</v>
          </cell>
          <cell r="BA866">
            <v>0</v>
          </cell>
          <cell r="BB866">
            <v>0</v>
          </cell>
          <cell r="BC866">
            <v>0</v>
          </cell>
          <cell r="BD866" t="str">
            <v>LIB</v>
          </cell>
          <cell r="BE866" t="str">
            <v>LIB</v>
          </cell>
          <cell r="BF866">
            <v>1</v>
          </cell>
          <cell r="BG866">
            <v>0</v>
          </cell>
          <cell r="BH866" t="str">
            <v/>
          </cell>
          <cell r="BI866" t="str">
            <v/>
          </cell>
          <cell r="BJ866" t="str">
            <v/>
          </cell>
          <cell r="BK866" t="str">
            <v/>
          </cell>
          <cell r="BL866">
            <v>140</v>
          </cell>
          <cell r="BM866">
            <v>511</v>
          </cell>
          <cell r="BN866">
            <v>190</v>
          </cell>
          <cell r="BO866">
            <v>1978</v>
          </cell>
          <cell r="BP866">
            <v>0</v>
          </cell>
          <cell r="BQ866">
            <v>2819</v>
          </cell>
        </row>
        <row r="867">
          <cell r="A867" t="str">
            <v>IDPT12</v>
          </cell>
          <cell r="B867" t="str">
            <v/>
          </cell>
          <cell r="C867" t="str">
            <v/>
          </cell>
          <cell r="D867" t="str">
            <v>ID Producto Terminado 12</v>
          </cell>
          <cell r="E867" t="str">
            <v/>
          </cell>
          <cell r="F867" t="str">
            <v>AR</v>
          </cell>
          <cell r="G867" t="str">
            <v>UNI</v>
          </cell>
          <cell r="H867" t="str">
            <v>01</v>
          </cell>
          <cell r="I867" t="b">
            <v>1</v>
          </cell>
          <cell r="J867" t="b">
            <v>0</v>
          </cell>
          <cell r="K867" t="b">
            <v>0</v>
          </cell>
          <cell r="L867" t="str">
            <v>CompraVenta</v>
          </cell>
          <cell r="M867" t="str">
            <v>N</v>
          </cell>
          <cell r="N867" t="b">
            <v>0</v>
          </cell>
          <cell r="O867">
            <v>0</v>
          </cell>
          <cell r="P867" t="b">
            <v>0</v>
          </cell>
          <cell r="Q867" t="str">
            <v>INTERNO</v>
          </cell>
          <cell r="R867">
            <v>0</v>
          </cell>
          <cell r="S867" t="str">
            <v/>
          </cell>
          <cell r="T867">
            <v>0</v>
          </cell>
          <cell r="U867" t="str">
            <v/>
          </cell>
          <cell r="V867">
            <v>0</v>
          </cell>
          <cell r="W867" t="str">
            <v/>
          </cell>
          <cell r="X867">
            <v>0</v>
          </cell>
          <cell r="Y867" t="str">
            <v/>
          </cell>
          <cell r="Z867" t="str">
            <v/>
          </cell>
          <cell r="AA867" t="str">
            <v/>
          </cell>
          <cell r="AB867">
            <v>0</v>
          </cell>
          <cell r="AC867" t="str">
            <v/>
          </cell>
          <cell r="AD867" t="str">
            <v/>
          </cell>
          <cell r="AE867" t="str">
            <v/>
          </cell>
          <cell r="AF867" t="str">
            <v/>
          </cell>
          <cell r="AG867">
            <v>0</v>
          </cell>
          <cell r="AH867" t="str">
            <v>N-EST</v>
          </cell>
          <cell r="AI867">
            <v>0</v>
          </cell>
          <cell r="AJ867" t="str">
            <v/>
          </cell>
          <cell r="AK867" t="str">
            <v/>
          </cell>
          <cell r="AM867">
            <v>0</v>
          </cell>
          <cell r="AN867" t="str">
            <v>UNI</v>
          </cell>
          <cell r="AO867" t="str">
            <v>***</v>
          </cell>
          <cell r="AP867" t="str">
            <v>zzzzzz</v>
          </cell>
          <cell r="AQ867" t="b">
            <v>0</v>
          </cell>
          <cell r="AR867" t="b">
            <v>1</v>
          </cell>
          <cell r="AS867">
            <v>0</v>
          </cell>
          <cell r="AT867">
            <v>0</v>
          </cell>
          <cell r="AU867">
            <v>1</v>
          </cell>
          <cell r="AV867">
            <v>0.01</v>
          </cell>
          <cell r="AW867" t="b">
            <v>0</v>
          </cell>
          <cell r="AX867" t="str">
            <v/>
          </cell>
          <cell r="AY867" t="b">
            <v>0</v>
          </cell>
          <cell r="AZ867" t="b">
            <v>0</v>
          </cell>
          <cell r="BA867">
            <v>0</v>
          </cell>
          <cell r="BB867">
            <v>0</v>
          </cell>
          <cell r="BC867">
            <v>0</v>
          </cell>
          <cell r="BD867" t="str">
            <v>LIB</v>
          </cell>
          <cell r="BE867" t="str">
            <v>LIB</v>
          </cell>
          <cell r="BF867">
            <v>1</v>
          </cell>
          <cell r="BG867">
            <v>0</v>
          </cell>
          <cell r="BH867" t="str">
            <v/>
          </cell>
          <cell r="BI867" t="str">
            <v/>
          </cell>
          <cell r="BJ867" t="str">
            <v/>
          </cell>
          <cell r="BK867" t="str">
            <v/>
          </cell>
          <cell r="BL867">
            <v>140</v>
          </cell>
          <cell r="BM867">
            <v>511</v>
          </cell>
          <cell r="BN867">
            <v>190</v>
          </cell>
          <cell r="BO867">
            <v>1978</v>
          </cell>
          <cell r="BP867">
            <v>0</v>
          </cell>
          <cell r="BQ867">
            <v>2819</v>
          </cell>
        </row>
        <row r="868">
          <cell r="A868" t="str">
            <v>IDPT13</v>
          </cell>
          <cell r="B868" t="str">
            <v/>
          </cell>
          <cell r="C868" t="str">
            <v/>
          </cell>
          <cell r="D868" t="str">
            <v>ID Producto Terminado 13</v>
          </cell>
          <cell r="E868" t="str">
            <v/>
          </cell>
          <cell r="F868" t="str">
            <v>AR</v>
          </cell>
          <cell r="G868" t="str">
            <v>UNI</v>
          </cell>
          <cell r="H868" t="str">
            <v>01</v>
          </cell>
          <cell r="I868" t="b">
            <v>1</v>
          </cell>
          <cell r="J868" t="b">
            <v>0</v>
          </cell>
          <cell r="K868" t="b">
            <v>0</v>
          </cell>
          <cell r="L868" t="str">
            <v>CompraVenta</v>
          </cell>
          <cell r="M868" t="str">
            <v>N</v>
          </cell>
          <cell r="N868" t="b">
            <v>0</v>
          </cell>
          <cell r="O868">
            <v>0</v>
          </cell>
          <cell r="P868" t="b">
            <v>0</v>
          </cell>
          <cell r="Q868" t="str">
            <v>INTERNO</v>
          </cell>
          <cell r="R868">
            <v>0</v>
          </cell>
          <cell r="S868" t="str">
            <v/>
          </cell>
          <cell r="T868">
            <v>0</v>
          </cell>
          <cell r="U868" t="str">
            <v/>
          </cell>
          <cell r="V868">
            <v>0</v>
          </cell>
          <cell r="W868" t="str">
            <v/>
          </cell>
          <cell r="X868">
            <v>0</v>
          </cell>
          <cell r="Y868" t="str">
            <v/>
          </cell>
          <cell r="Z868" t="str">
            <v/>
          </cell>
          <cell r="AA868" t="str">
            <v/>
          </cell>
          <cell r="AB868">
            <v>0</v>
          </cell>
          <cell r="AC868" t="str">
            <v/>
          </cell>
          <cell r="AD868" t="str">
            <v/>
          </cell>
          <cell r="AE868" t="str">
            <v/>
          </cell>
          <cell r="AF868" t="str">
            <v/>
          </cell>
          <cell r="AG868">
            <v>0</v>
          </cell>
          <cell r="AH868" t="str">
            <v>N-EST</v>
          </cell>
          <cell r="AI868">
            <v>0</v>
          </cell>
          <cell r="AJ868" t="str">
            <v/>
          </cell>
          <cell r="AK868" t="str">
            <v/>
          </cell>
          <cell r="AM868">
            <v>0</v>
          </cell>
          <cell r="AN868" t="str">
            <v>UNI</v>
          </cell>
          <cell r="AO868" t="str">
            <v>***</v>
          </cell>
          <cell r="AP868" t="str">
            <v>zzzzzz</v>
          </cell>
          <cell r="AQ868" t="b">
            <v>0</v>
          </cell>
          <cell r="AR868" t="b">
            <v>1</v>
          </cell>
          <cell r="AS868">
            <v>0</v>
          </cell>
          <cell r="AT868">
            <v>0</v>
          </cell>
          <cell r="AU868">
            <v>1</v>
          </cell>
          <cell r="AV868">
            <v>0.01</v>
          </cell>
          <cell r="AW868" t="b">
            <v>0</v>
          </cell>
          <cell r="AX868" t="str">
            <v/>
          </cell>
          <cell r="AY868" t="b">
            <v>0</v>
          </cell>
          <cell r="AZ868" t="b">
            <v>0</v>
          </cell>
          <cell r="BA868">
            <v>0</v>
          </cell>
          <cell r="BB868">
            <v>0</v>
          </cell>
          <cell r="BC868">
            <v>0</v>
          </cell>
          <cell r="BD868" t="str">
            <v>LIB</v>
          </cell>
          <cell r="BE868" t="str">
            <v>LIB</v>
          </cell>
          <cell r="BF868">
            <v>1</v>
          </cell>
          <cell r="BG868">
            <v>0</v>
          </cell>
          <cell r="BH868" t="str">
            <v/>
          </cell>
          <cell r="BI868" t="str">
            <v/>
          </cell>
          <cell r="BJ868" t="str">
            <v/>
          </cell>
          <cell r="BK868" t="str">
            <v/>
          </cell>
          <cell r="BL868">
            <v>140</v>
          </cell>
          <cell r="BM868">
            <v>511</v>
          </cell>
          <cell r="BN868">
            <v>190</v>
          </cell>
          <cell r="BO868">
            <v>1978</v>
          </cell>
          <cell r="BP868">
            <v>0</v>
          </cell>
          <cell r="BQ868">
            <v>2819</v>
          </cell>
        </row>
        <row r="869">
          <cell r="A869" t="str">
            <v>IDPT14</v>
          </cell>
          <cell r="B869" t="str">
            <v/>
          </cell>
          <cell r="C869" t="str">
            <v/>
          </cell>
          <cell r="D869" t="str">
            <v>ID Producto Terminado 14</v>
          </cell>
          <cell r="E869" t="str">
            <v/>
          </cell>
          <cell r="F869" t="str">
            <v>AR</v>
          </cell>
          <cell r="G869" t="str">
            <v>UNI</v>
          </cell>
          <cell r="H869" t="str">
            <v>01</v>
          </cell>
          <cell r="I869" t="b">
            <v>1</v>
          </cell>
          <cell r="J869" t="b">
            <v>0</v>
          </cell>
          <cell r="K869" t="b">
            <v>0</v>
          </cell>
          <cell r="L869" t="str">
            <v>CompraVenta</v>
          </cell>
          <cell r="M869" t="str">
            <v>N</v>
          </cell>
          <cell r="N869" t="b">
            <v>0</v>
          </cell>
          <cell r="O869">
            <v>0</v>
          </cell>
          <cell r="P869" t="b">
            <v>0</v>
          </cell>
          <cell r="Q869" t="str">
            <v>INTERNO</v>
          </cell>
          <cell r="R869">
            <v>0</v>
          </cell>
          <cell r="S869" t="str">
            <v/>
          </cell>
          <cell r="T869">
            <v>0</v>
          </cell>
          <cell r="U869" t="str">
            <v/>
          </cell>
          <cell r="V869">
            <v>0</v>
          </cell>
          <cell r="W869" t="str">
            <v/>
          </cell>
          <cell r="X869">
            <v>0</v>
          </cell>
          <cell r="Y869" t="str">
            <v/>
          </cell>
          <cell r="Z869" t="str">
            <v/>
          </cell>
          <cell r="AA869" t="str">
            <v/>
          </cell>
          <cell r="AB869">
            <v>0</v>
          </cell>
          <cell r="AC869" t="str">
            <v/>
          </cell>
          <cell r="AD869" t="str">
            <v/>
          </cell>
          <cell r="AE869" t="str">
            <v/>
          </cell>
          <cell r="AF869" t="str">
            <v/>
          </cell>
          <cell r="AG869">
            <v>0</v>
          </cell>
          <cell r="AH869" t="str">
            <v>N-EST</v>
          </cell>
          <cell r="AI869">
            <v>0</v>
          </cell>
          <cell r="AJ869" t="str">
            <v/>
          </cell>
          <cell r="AK869" t="str">
            <v/>
          </cell>
          <cell r="AM869">
            <v>0</v>
          </cell>
          <cell r="AN869" t="str">
            <v>UNI</v>
          </cell>
          <cell r="AO869" t="str">
            <v>***</v>
          </cell>
          <cell r="AP869" t="str">
            <v>zzzzzz</v>
          </cell>
          <cell r="AQ869" t="b">
            <v>0</v>
          </cell>
          <cell r="AR869" t="b">
            <v>1</v>
          </cell>
          <cell r="AS869">
            <v>0</v>
          </cell>
          <cell r="AT869">
            <v>0</v>
          </cell>
          <cell r="AU869">
            <v>1</v>
          </cell>
          <cell r="AV869">
            <v>0.01</v>
          </cell>
          <cell r="AW869" t="b">
            <v>0</v>
          </cell>
          <cell r="AX869" t="str">
            <v/>
          </cell>
          <cell r="AY869" t="b">
            <v>0</v>
          </cell>
          <cell r="AZ869" t="b">
            <v>0</v>
          </cell>
          <cell r="BA869">
            <v>0</v>
          </cell>
          <cell r="BB869">
            <v>0</v>
          </cell>
          <cell r="BC869">
            <v>0</v>
          </cell>
          <cell r="BD869" t="str">
            <v>LIB</v>
          </cell>
          <cell r="BE869" t="str">
            <v>LIB</v>
          </cell>
          <cell r="BF869">
            <v>1</v>
          </cell>
          <cell r="BG869">
            <v>0</v>
          </cell>
          <cell r="BH869" t="str">
            <v/>
          </cell>
          <cell r="BI869" t="str">
            <v/>
          </cell>
          <cell r="BJ869" t="str">
            <v/>
          </cell>
          <cell r="BK869" t="str">
            <v/>
          </cell>
          <cell r="BL869">
            <v>140</v>
          </cell>
          <cell r="BM869">
            <v>511</v>
          </cell>
          <cell r="BN869">
            <v>190</v>
          </cell>
          <cell r="BO869">
            <v>1978</v>
          </cell>
          <cell r="BP869">
            <v>0</v>
          </cell>
          <cell r="BQ869">
            <v>2819</v>
          </cell>
        </row>
        <row r="870">
          <cell r="A870" t="str">
            <v>IDPT15</v>
          </cell>
          <cell r="B870" t="str">
            <v/>
          </cell>
          <cell r="C870" t="str">
            <v/>
          </cell>
          <cell r="D870" t="str">
            <v>ID Producto Terminado 15</v>
          </cell>
          <cell r="E870" t="str">
            <v/>
          </cell>
          <cell r="F870" t="str">
            <v>AR</v>
          </cell>
          <cell r="G870" t="str">
            <v>UNI</v>
          </cell>
          <cell r="H870" t="str">
            <v>01</v>
          </cell>
          <cell r="I870" t="b">
            <v>1</v>
          </cell>
          <cell r="J870" t="b">
            <v>0</v>
          </cell>
          <cell r="K870" t="b">
            <v>0</v>
          </cell>
          <cell r="L870" t="str">
            <v>CompraVenta</v>
          </cell>
          <cell r="M870" t="str">
            <v>N</v>
          </cell>
          <cell r="N870" t="b">
            <v>0</v>
          </cell>
          <cell r="O870">
            <v>0</v>
          </cell>
          <cell r="P870" t="b">
            <v>0</v>
          </cell>
          <cell r="Q870" t="str">
            <v>INTERNO</v>
          </cell>
          <cell r="R870">
            <v>0</v>
          </cell>
          <cell r="S870" t="str">
            <v/>
          </cell>
          <cell r="T870">
            <v>0</v>
          </cell>
          <cell r="U870" t="str">
            <v/>
          </cell>
          <cell r="V870">
            <v>0</v>
          </cell>
          <cell r="W870" t="str">
            <v/>
          </cell>
          <cell r="X870">
            <v>0</v>
          </cell>
          <cell r="Y870" t="str">
            <v/>
          </cell>
          <cell r="Z870" t="str">
            <v/>
          </cell>
          <cell r="AA870" t="str">
            <v/>
          </cell>
          <cell r="AB870">
            <v>0</v>
          </cell>
          <cell r="AC870" t="str">
            <v/>
          </cell>
          <cell r="AD870" t="str">
            <v/>
          </cell>
          <cell r="AE870" t="str">
            <v/>
          </cell>
          <cell r="AF870" t="str">
            <v/>
          </cell>
          <cell r="AG870">
            <v>0</v>
          </cell>
          <cell r="AH870" t="str">
            <v>N-EST</v>
          </cell>
          <cell r="AI870">
            <v>0</v>
          </cell>
          <cell r="AJ870" t="str">
            <v/>
          </cell>
          <cell r="AK870" t="str">
            <v/>
          </cell>
          <cell r="AM870">
            <v>0</v>
          </cell>
          <cell r="AN870" t="str">
            <v>UNI</v>
          </cell>
          <cell r="AO870" t="str">
            <v>***</v>
          </cell>
          <cell r="AP870" t="str">
            <v>zzzzzz</v>
          </cell>
          <cell r="AQ870" t="b">
            <v>0</v>
          </cell>
          <cell r="AR870" t="b">
            <v>1</v>
          </cell>
          <cell r="AS870">
            <v>0</v>
          </cell>
          <cell r="AT870">
            <v>0</v>
          </cell>
          <cell r="AU870">
            <v>1</v>
          </cell>
          <cell r="AV870">
            <v>0.01</v>
          </cell>
          <cell r="AW870" t="b">
            <v>0</v>
          </cell>
          <cell r="AX870" t="str">
            <v/>
          </cell>
          <cell r="AY870" t="b">
            <v>0</v>
          </cell>
          <cell r="AZ870" t="b">
            <v>0</v>
          </cell>
          <cell r="BA870">
            <v>0</v>
          </cell>
          <cell r="BB870">
            <v>0</v>
          </cell>
          <cell r="BC870">
            <v>0</v>
          </cell>
          <cell r="BD870" t="str">
            <v>LIB</v>
          </cell>
          <cell r="BE870" t="str">
            <v>LIB</v>
          </cell>
          <cell r="BF870">
            <v>1</v>
          </cell>
          <cell r="BG870">
            <v>0</v>
          </cell>
          <cell r="BH870" t="str">
            <v/>
          </cell>
          <cell r="BI870" t="str">
            <v/>
          </cell>
          <cell r="BJ870" t="str">
            <v/>
          </cell>
          <cell r="BK870" t="str">
            <v/>
          </cell>
          <cell r="BL870">
            <v>140</v>
          </cell>
          <cell r="BM870">
            <v>511</v>
          </cell>
          <cell r="BN870">
            <v>190</v>
          </cell>
          <cell r="BO870">
            <v>1978</v>
          </cell>
          <cell r="BP870">
            <v>0</v>
          </cell>
          <cell r="BQ870">
            <v>2819</v>
          </cell>
        </row>
        <row r="871">
          <cell r="A871" t="str">
            <v>IDPT16</v>
          </cell>
          <cell r="B871" t="str">
            <v/>
          </cell>
          <cell r="C871" t="str">
            <v/>
          </cell>
          <cell r="D871" t="str">
            <v>ID Producto Terminado 16</v>
          </cell>
          <cell r="E871" t="str">
            <v/>
          </cell>
          <cell r="F871" t="str">
            <v>AR</v>
          </cell>
          <cell r="G871" t="str">
            <v>UNI</v>
          </cell>
          <cell r="H871" t="str">
            <v>01</v>
          </cell>
          <cell r="I871" t="b">
            <v>1</v>
          </cell>
          <cell r="J871" t="b">
            <v>0</v>
          </cell>
          <cell r="K871" t="b">
            <v>0</v>
          </cell>
          <cell r="L871" t="str">
            <v>CompraVenta</v>
          </cell>
          <cell r="M871" t="str">
            <v>N</v>
          </cell>
          <cell r="N871" t="b">
            <v>0</v>
          </cell>
          <cell r="O871">
            <v>0</v>
          </cell>
          <cell r="P871" t="b">
            <v>0</v>
          </cell>
          <cell r="Q871" t="str">
            <v>INTERNO</v>
          </cell>
          <cell r="R871">
            <v>0</v>
          </cell>
          <cell r="S871" t="str">
            <v/>
          </cell>
          <cell r="T871">
            <v>0</v>
          </cell>
          <cell r="U871" t="str">
            <v/>
          </cell>
          <cell r="V871">
            <v>0</v>
          </cell>
          <cell r="W871" t="str">
            <v/>
          </cell>
          <cell r="X871">
            <v>0</v>
          </cell>
          <cell r="Y871" t="str">
            <v/>
          </cell>
          <cell r="Z871" t="str">
            <v/>
          </cell>
          <cell r="AA871" t="str">
            <v/>
          </cell>
          <cell r="AB871">
            <v>0</v>
          </cell>
          <cell r="AC871" t="str">
            <v/>
          </cell>
          <cell r="AD871" t="str">
            <v/>
          </cell>
          <cell r="AE871" t="str">
            <v/>
          </cell>
          <cell r="AF871" t="str">
            <v/>
          </cell>
          <cell r="AG871">
            <v>0</v>
          </cell>
          <cell r="AH871" t="str">
            <v>N-EST</v>
          </cell>
          <cell r="AI871">
            <v>0</v>
          </cell>
          <cell r="AJ871" t="str">
            <v/>
          </cell>
          <cell r="AK871" t="str">
            <v/>
          </cell>
          <cell r="AM871">
            <v>0</v>
          </cell>
          <cell r="AN871" t="str">
            <v>UNI</v>
          </cell>
          <cell r="AO871" t="str">
            <v>***</v>
          </cell>
          <cell r="AP871" t="str">
            <v>zzzzzz</v>
          </cell>
          <cell r="AQ871" t="b">
            <v>0</v>
          </cell>
          <cell r="AR871" t="b">
            <v>1</v>
          </cell>
          <cell r="AS871">
            <v>0</v>
          </cell>
          <cell r="AT871">
            <v>0</v>
          </cell>
          <cell r="AU871">
            <v>1</v>
          </cell>
          <cell r="AV871">
            <v>0.01</v>
          </cell>
          <cell r="AW871" t="b">
            <v>0</v>
          </cell>
          <cell r="AX871" t="str">
            <v/>
          </cell>
          <cell r="AY871" t="b">
            <v>0</v>
          </cell>
          <cell r="AZ871" t="b">
            <v>0</v>
          </cell>
          <cell r="BA871">
            <v>0</v>
          </cell>
          <cell r="BB871">
            <v>0</v>
          </cell>
          <cell r="BC871">
            <v>0</v>
          </cell>
          <cell r="BD871" t="str">
            <v>LIB</v>
          </cell>
          <cell r="BE871" t="str">
            <v>LIB</v>
          </cell>
          <cell r="BF871">
            <v>1</v>
          </cell>
          <cell r="BG871">
            <v>0</v>
          </cell>
          <cell r="BH871" t="str">
            <v/>
          </cell>
          <cell r="BI871" t="str">
            <v/>
          </cell>
          <cell r="BJ871" t="str">
            <v/>
          </cell>
          <cell r="BK871" t="str">
            <v/>
          </cell>
          <cell r="BL871">
            <v>140</v>
          </cell>
          <cell r="BM871">
            <v>511</v>
          </cell>
          <cell r="BN871">
            <v>190</v>
          </cell>
          <cell r="BO871">
            <v>1978</v>
          </cell>
          <cell r="BP871">
            <v>0</v>
          </cell>
          <cell r="BQ871">
            <v>2819</v>
          </cell>
        </row>
        <row r="872">
          <cell r="A872" t="str">
            <v>IDPT17</v>
          </cell>
          <cell r="B872" t="str">
            <v/>
          </cell>
          <cell r="C872" t="str">
            <v/>
          </cell>
          <cell r="D872" t="str">
            <v>ID Producto Terminado 17</v>
          </cell>
          <cell r="E872" t="str">
            <v/>
          </cell>
          <cell r="F872" t="str">
            <v>AR</v>
          </cell>
          <cell r="G872" t="str">
            <v>UNI</v>
          </cell>
          <cell r="H872" t="str">
            <v>01</v>
          </cell>
          <cell r="I872" t="b">
            <v>1</v>
          </cell>
          <cell r="J872" t="b">
            <v>0</v>
          </cell>
          <cell r="K872" t="b">
            <v>0</v>
          </cell>
          <cell r="L872" t="str">
            <v>CompraVenta</v>
          </cell>
          <cell r="M872" t="str">
            <v>N</v>
          </cell>
          <cell r="N872" t="b">
            <v>0</v>
          </cell>
          <cell r="O872">
            <v>0</v>
          </cell>
          <cell r="P872" t="b">
            <v>0</v>
          </cell>
          <cell r="Q872" t="str">
            <v>INTERNO</v>
          </cell>
          <cell r="R872">
            <v>0</v>
          </cell>
          <cell r="S872" t="str">
            <v/>
          </cell>
          <cell r="T872">
            <v>0</v>
          </cell>
          <cell r="U872" t="str">
            <v/>
          </cell>
          <cell r="V872">
            <v>0</v>
          </cell>
          <cell r="W872" t="str">
            <v/>
          </cell>
          <cell r="X872">
            <v>0</v>
          </cell>
          <cell r="Y872" t="str">
            <v/>
          </cell>
          <cell r="Z872" t="str">
            <v/>
          </cell>
          <cell r="AA872" t="str">
            <v/>
          </cell>
          <cell r="AB872">
            <v>0</v>
          </cell>
          <cell r="AC872" t="str">
            <v/>
          </cell>
          <cell r="AD872" t="str">
            <v/>
          </cell>
          <cell r="AE872" t="str">
            <v/>
          </cell>
          <cell r="AF872" t="str">
            <v/>
          </cell>
          <cell r="AG872">
            <v>0</v>
          </cell>
          <cell r="AH872" t="str">
            <v>N-EST</v>
          </cell>
          <cell r="AI872">
            <v>0</v>
          </cell>
          <cell r="AJ872" t="str">
            <v/>
          </cell>
          <cell r="AK872" t="str">
            <v/>
          </cell>
          <cell r="AM872">
            <v>0</v>
          </cell>
          <cell r="AN872" t="str">
            <v>UNI</v>
          </cell>
          <cell r="AO872" t="str">
            <v>***</v>
          </cell>
          <cell r="AP872" t="str">
            <v>zzzzzz</v>
          </cell>
          <cell r="AQ872" t="b">
            <v>0</v>
          </cell>
          <cell r="AR872" t="b">
            <v>1</v>
          </cell>
          <cell r="AS872">
            <v>0</v>
          </cell>
          <cell r="AT872">
            <v>0</v>
          </cell>
          <cell r="AU872">
            <v>1</v>
          </cell>
          <cell r="AV872">
            <v>0.01</v>
          </cell>
          <cell r="AW872" t="b">
            <v>0</v>
          </cell>
          <cell r="AX872" t="str">
            <v/>
          </cell>
          <cell r="AY872" t="b">
            <v>0</v>
          </cell>
          <cell r="AZ872" t="b">
            <v>0</v>
          </cell>
          <cell r="BA872">
            <v>0</v>
          </cell>
          <cell r="BB872">
            <v>0</v>
          </cell>
          <cell r="BC872">
            <v>0</v>
          </cell>
          <cell r="BD872" t="str">
            <v>LIB</v>
          </cell>
          <cell r="BE872" t="str">
            <v>LIB</v>
          </cell>
          <cell r="BF872">
            <v>1</v>
          </cell>
          <cell r="BG872">
            <v>0</v>
          </cell>
          <cell r="BH872" t="str">
            <v/>
          </cell>
          <cell r="BI872" t="str">
            <v/>
          </cell>
          <cell r="BJ872" t="str">
            <v/>
          </cell>
          <cell r="BK872" t="str">
            <v/>
          </cell>
          <cell r="BL872">
            <v>140</v>
          </cell>
          <cell r="BM872">
            <v>511</v>
          </cell>
          <cell r="BN872">
            <v>190</v>
          </cell>
          <cell r="BO872">
            <v>1978</v>
          </cell>
          <cell r="BP872">
            <v>0</v>
          </cell>
          <cell r="BQ872">
            <v>2819</v>
          </cell>
        </row>
        <row r="873">
          <cell r="A873" t="str">
            <v>IDPT18</v>
          </cell>
          <cell r="B873" t="str">
            <v/>
          </cell>
          <cell r="C873" t="str">
            <v/>
          </cell>
          <cell r="D873" t="str">
            <v>ID Producto Terminado 18</v>
          </cell>
          <cell r="E873" t="str">
            <v/>
          </cell>
          <cell r="F873" t="str">
            <v>AR</v>
          </cell>
          <cell r="G873" t="str">
            <v>UNI</v>
          </cell>
          <cell r="H873" t="str">
            <v>01</v>
          </cell>
          <cell r="I873" t="b">
            <v>1</v>
          </cell>
          <cell r="J873" t="b">
            <v>0</v>
          </cell>
          <cell r="K873" t="b">
            <v>0</v>
          </cell>
          <cell r="L873" t="str">
            <v>CompraVenta</v>
          </cell>
          <cell r="M873" t="str">
            <v>N</v>
          </cell>
          <cell r="N873" t="b">
            <v>0</v>
          </cell>
          <cell r="O873">
            <v>0</v>
          </cell>
          <cell r="P873" t="b">
            <v>0</v>
          </cell>
          <cell r="Q873" t="str">
            <v>INTERNO</v>
          </cell>
          <cell r="R873">
            <v>0</v>
          </cell>
          <cell r="S873" t="str">
            <v/>
          </cell>
          <cell r="T873">
            <v>0</v>
          </cell>
          <cell r="U873" t="str">
            <v/>
          </cell>
          <cell r="V873">
            <v>0</v>
          </cell>
          <cell r="W873" t="str">
            <v/>
          </cell>
          <cell r="X873">
            <v>0</v>
          </cell>
          <cell r="Y873" t="str">
            <v/>
          </cell>
          <cell r="Z873" t="str">
            <v/>
          </cell>
          <cell r="AA873" t="str">
            <v/>
          </cell>
          <cell r="AB873">
            <v>0</v>
          </cell>
          <cell r="AC873" t="str">
            <v/>
          </cell>
          <cell r="AD873" t="str">
            <v/>
          </cell>
          <cell r="AE873" t="str">
            <v/>
          </cell>
          <cell r="AF873" t="str">
            <v/>
          </cell>
          <cell r="AG873">
            <v>0</v>
          </cell>
          <cell r="AH873" t="str">
            <v>N-EST</v>
          </cell>
          <cell r="AI873">
            <v>0</v>
          </cell>
          <cell r="AJ873" t="str">
            <v/>
          </cell>
          <cell r="AK873" t="str">
            <v/>
          </cell>
          <cell r="AM873">
            <v>0</v>
          </cell>
          <cell r="AN873" t="str">
            <v>UNI</v>
          </cell>
          <cell r="AO873" t="str">
            <v>***</v>
          </cell>
          <cell r="AP873" t="str">
            <v>zzzzzz</v>
          </cell>
          <cell r="AQ873" t="b">
            <v>0</v>
          </cell>
          <cell r="AR873" t="b">
            <v>1</v>
          </cell>
          <cell r="AS873">
            <v>0</v>
          </cell>
          <cell r="AT873">
            <v>0</v>
          </cell>
          <cell r="AU873">
            <v>1</v>
          </cell>
          <cell r="AV873">
            <v>0.01</v>
          </cell>
          <cell r="AW873" t="b">
            <v>0</v>
          </cell>
          <cell r="AX873" t="str">
            <v/>
          </cell>
          <cell r="AY873" t="b">
            <v>0</v>
          </cell>
          <cell r="AZ873" t="b">
            <v>0</v>
          </cell>
          <cell r="BA873">
            <v>0</v>
          </cell>
          <cell r="BB873">
            <v>0</v>
          </cell>
          <cell r="BC873">
            <v>0</v>
          </cell>
          <cell r="BD873" t="str">
            <v>LIB</v>
          </cell>
          <cell r="BE873" t="str">
            <v>LIB</v>
          </cell>
          <cell r="BF873">
            <v>1</v>
          </cell>
          <cell r="BG873">
            <v>0</v>
          </cell>
          <cell r="BH873" t="str">
            <v/>
          </cell>
          <cell r="BI873" t="str">
            <v/>
          </cell>
          <cell r="BJ873" t="str">
            <v/>
          </cell>
          <cell r="BK873" t="str">
            <v/>
          </cell>
          <cell r="BL873">
            <v>140</v>
          </cell>
          <cell r="BM873">
            <v>511</v>
          </cell>
          <cell r="BN873">
            <v>190</v>
          </cell>
          <cell r="BO873">
            <v>1978</v>
          </cell>
          <cell r="BP873">
            <v>0</v>
          </cell>
          <cell r="BQ873">
            <v>2819</v>
          </cell>
        </row>
        <row r="874">
          <cell r="A874" t="str">
            <v>IDPT19</v>
          </cell>
          <cell r="B874" t="str">
            <v/>
          </cell>
          <cell r="C874" t="str">
            <v/>
          </cell>
          <cell r="D874" t="str">
            <v>ID Producto Terminado 19</v>
          </cell>
          <cell r="E874" t="str">
            <v/>
          </cell>
          <cell r="F874" t="str">
            <v>AR</v>
          </cell>
          <cell r="G874" t="str">
            <v>UNI</v>
          </cell>
          <cell r="H874" t="str">
            <v>01</v>
          </cell>
          <cell r="I874" t="b">
            <v>1</v>
          </cell>
          <cell r="J874" t="b">
            <v>0</v>
          </cell>
          <cell r="K874" t="b">
            <v>0</v>
          </cell>
          <cell r="L874" t="str">
            <v>CompraVenta</v>
          </cell>
          <cell r="M874" t="str">
            <v>N</v>
          </cell>
          <cell r="N874" t="b">
            <v>0</v>
          </cell>
          <cell r="O874">
            <v>0</v>
          </cell>
          <cell r="P874" t="b">
            <v>0</v>
          </cell>
          <cell r="Q874" t="str">
            <v>INTERNO</v>
          </cell>
          <cell r="R874">
            <v>0</v>
          </cell>
          <cell r="S874" t="str">
            <v/>
          </cell>
          <cell r="T874">
            <v>0</v>
          </cell>
          <cell r="U874" t="str">
            <v/>
          </cell>
          <cell r="V874">
            <v>0</v>
          </cell>
          <cell r="W874" t="str">
            <v/>
          </cell>
          <cell r="X874">
            <v>0</v>
          </cell>
          <cell r="Y874" t="str">
            <v/>
          </cell>
          <cell r="Z874" t="str">
            <v/>
          </cell>
          <cell r="AA874" t="str">
            <v/>
          </cell>
          <cell r="AB874">
            <v>0</v>
          </cell>
          <cell r="AC874" t="str">
            <v/>
          </cell>
          <cell r="AD874" t="str">
            <v/>
          </cell>
          <cell r="AE874" t="str">
            <v/>
          </cell>
          <cell r="AF874" t="str">
            <v/>
          </cell>
          <cell r="AG874">
            <v>0</v>
          </cell>
          <cell r="AH874" t="str">
            <v>N-EST</v>
          </cell>
          <cell r="AI874">
            <v>0</v>
          </cell>
          <cell r="AJ874" t="str">
            <v/>
          </cell>
          <cell r="AK874" t="str">
            <v/>
          </cell>
          <cell r="AM874">
            <v>0</v>
          </cell>
          <cell r="AN874" t="str">
            <v>UNI</v>
          </cell>
          <cell r="AO874" t="str">
            <v>***</v>
          </cell>
          <cell r="AP874" t="str">
            <v>zzzzzz</v>
          </cell>
          <cell r="AQ874" t="b">
            <v>0</v>
          </cell>
          <cell r="AR874" t="b">
            <v>1</v>
          </cell>
          <cell r="AS874">
            <v>0</v>
          </cell>
          <cell r="AT874">
            <v>0</v>
          </cell>
          <cell r="AU874">
            <v>1</v>
          </cell>
          <cell r="AV874">
            <v>0.01</v>
          </cell>
          <cell r="AW874" t="b">
            <v>0</v>
          </cell>
          <cell r="AX874" t="str">
            <v/>
          </cell>
          <cell r="AY874" t="b">
            <v>0</v>
          </cell>
          <cell r="AZ874" t="b">
            <v>0</v>
          </cell>
          <cell r="BA874">
            <v>0</v>
          </cell>
          <cell r="BB874">
            <v>0</v>
          </cell>
          <cell r="BC874">
            <v>0</v>
          </cell>
          <cell r="BD874" t="str">
            <v>LIB</v>
          </cell>
          <cell r="BE874" t="str">
            <v>LIB</v>
          </cell>
          <cell r="BF874">
            <v>1</v>
          </cell>
          <cell r="BG874">
            <v>0</v>
          </cell>
          <cell r="BH874" t="str">
            <v/>
          </cell>
          <cell r="BI874" t="str">
            <v/>
          </cell>
          <cell r="BJ874" t="str">
            <v/>
          </cell>
          <cell r="BK874" t="str">
            <v/>
          </cell>
          <cell r="BL874">
            <v>140</v>
          </cell>
          <cell r="BM874">
            <v>511</v>
          </cell>
          <cell r="BN874">
            <v>190</v>
          </cell>
          <cell r="BO874">
            <v>1978</v>
          </cell>
          <cell r="BP874">
            <v>0</v>
          </cell>
          <cell r="BQ874">
            <v>2819</v>
          </cell>
        </row>
        <row r="875">
          <cell r="A875" t="str">
            <v>IDPT20</v>
          </cell>
          <cell r="B875" t="str">
            <v/>
          </cell>
          <cell r="C875" t="str">
            <v/>
          </cell>
          <cell r="D875" t="str">
            <v>ID Producto Terminado 20</v>
          </cell>
          <cell r="E875" t="str">
            <v/>
          </cell>
          <cell r="F875" t="str">
            <v>AR</v>
          </cell>
          <cell r="G875" t="str">
            <v>UNI</v>
          </cell>
          <cell r="H875" t="str">
            <v>01</v>
          </cell>
          <cell r="I875" t="b">
            <v>1</v>
          </cell>
          <cell r="J875" t="b">
            <v>0</v>
          </cell>
          <cell r="K875" t="b">
            <v>0</v>
          </cell>
          <cell r="L875" t="str">
            <v>CompraVenta</v>
          </cell>
          <cell r="M875" t="str">
            <v>N</v>
          </cell>
          <cell r="N875" t="b">
            <v>0</v>
          </cell>
          <cell r="O875">
            <v>0</v>
          </cell>
          <cell r="P875" t="b">
            <v>0</v>
          </cell>
          <cell r="Q875" t="str">
            <v>INTERNO</v>
          </cell>
          <cell r="R875">
            <v>0</v>
          </cell>
          <cell r="S875" t="str">
            <v/>
          </cell>
          <cell r="T875">
            <v>0</v>
          </cell>
          <cell r="U875" t="str">
            <v/>
          </cell>
          <cell r="V875">
            <v>0</v>
          </cell>
          <cell r="W875" t="str">
            <v/>
          </cell>
          <cell r="X875">
            <v>0</v>
          </cell>
          <cell r="Y875" t="str">
            <v/>
          </cell>
          <cell r="Z875" t="str">
            <v/>
          </cell>
          <cell r="AA875" t="str">
            <v/>
          </cell>
          <cell r="AB875">
            <v>0</v>
          </cell>
          <cell r="AC875" t="str">
            <v/>
          </cell>
          <cell r="AD875" t="str">
            <v/>
          </cell>
          <cell r="AE875" t="str">
            <v/>
          </cell>
          <cell r="AF875" t="str">
            <v/>
          </cell>
          <cell r="AG875">
            <v>0</v>
          </cell>
          <cell r="AH875" t="str">
            <v>N-EST</v>
          </cell>
          <cell r="AI875">
            <v>0</v>
          </cell>
          <cell r="AJ875" t="str">
            <v/>
          </cell>
          <cell r="AK875" t="str">
            <v/>
          </cell>
          <cell r="AM875">
            <v>0</v>
          </cell>
          <cell r="AN875" t="str">
            <v>UNI</v>
          </cell>
          <cell r="AO875" t="str">
            <v>***</v>
          </cell>
          <cell r="AP875" t="str">
            <v>zzzzzz</v>
          </cell>
          <cell r="AQ875" t="b">
            <v>0</v>
          </cell>
          <cell r="AR875" t="b">
            <v>1</v>
          </cell>
          <cell r="AS875">
            <v>0</v>
          </cell>
          <cell r="AT875">
            <v>0</v>
          </cell>
          <cell r="AU875">
            <v>1</v>
          </cell>
          <cell r="AV875">
            <v>0.01</v>
          </cell>
          <cell r="AW875" t="b">
            <v>0</v>
          </cell>
          <cell r="AX875" t="str">
            <v/>
          </cell>
          <cell r="AY875" t="b">
            <v>0</v>
          </cell>
          <cell r="AZ875" t="b">
            <v>0</v>
          </cell>
          <cell r="BA875">
            <v>0</v>
          </cell>
          <cell r="BB875">
            <v>0</v>
          </cell>
          <cell r="BC875">
            <v>0</v>
          </cell>
          <cell r="BD875" t="str">
            <v>LIB</v>
          </cell>
          <cell r="BE875" t="str">
            <v>LIB</v>
          </cell>
          <cell r="BF875">
            <v>1</v>
          </cell>
          <cell r="BG875">
            <v>0</v>
          </cell>
          <cell r="BH875" t="str">
            <v/>
          </cell>
          <cell r="BI875" t="str">
            <v/>
          </cell>
          <cell r="BJ875" t="str">
            <v/>
          </cell>
          <cell r="BK875" t="str">
            <v/>
          </cell>
          <cell r="BL875">
            <v>140</v>
          </cell>
          <cell r="BM875">
            <v>511</v>
          </cell>
          <cell r="BN875">
            <v>190</v>
          </cell>
          <cell r="BO875">
            <v>1978</v>
          </cell>
          <cell r="BP875">
            <v>0</v>
          </cell>
          <cell r="BQ875">
            <v>2819</v>
          </cell>
        </row>
        <row r="876">
          <cell r="A876" t="str">
            <v>IDPT21</v>
          </cell>
          <cell r="B876" t="str">
            <v/>
          </cell>
          <cell r="C876" t="str">
            <v/>
          </cell>
          <cell r="D876" t="str">
            <v>ID Producto Terminado 21</v>
          </cell>
          <cell r="E876" t="str">
            <v/>
          </cell>
          <cell r="F876" t="str">
            <v>AR</v>
          </cell>
          <cell r="G876" t="str">
            <v>UNI</v>
          </cell>
          <cell r="H876" t="str">
            <v>01</v>
          </cell>
          <cell r="I876" t="b">
            <v>1</v>
          </cell>
          <cell r="J876" t="b">
            <v>0</v>
          </cell>
          <cell r="K876" t="b">
            <v>0</v>
          </cell>
          <cell r="L876" t="str">
            <v>CompraVenta</v>
          </cell>
          <cell r="M876" t="str">
            <v>N</v>
          </cell>
          <cell r="N876" t="b">
            <v>0</v>
          </cell>
          <cell r="O876">
            <v>0</v>
          </cell>
          <cell r="P876" t="b">
            <v>0</v>
          </cell>
          <cell r="Q876" t="str">
            <v>INTERNO</v>
          </cell>
          <cell r="R876">
            <v>0</v>
          </cell>
          <cell r="S876" t="str">
            <v/>
          </cell>
          <cell r="T876">
            <v>0</v>
          </cell>
          <cell r="U876" t="str">
            <v/>
          </cell>
          <cell r="V876">
            <v>0</v>
          </cell>
          <cell r="W876" t="str">
            <v/>
          </cell>
          <cell r="X876">
            <v>0</v>
          </cell>
          <cell r="Y876" t="str">
            <v/>
          </cell>
          <cell r="Z876" t="str">
            <v/>
          </cell>
          <cell r="AA876" t="str">
            <v/>
          </cell>
          <cell r="AB876">
            <v>0</v>
          </cell>
          <cell r="AC876" t="str">
            <v/>
          </cell>
          <cell r="AD876" t="str">
            <v/>
          </cell>
          <cell r="AE876" t="str">
            <v/>
          </cell>
          <cell r="AF876" t="str">
            <v/>
          </cell>
          <cell r="AG876">
            <v>0</v>
          </cell>
          <cell r="AH876" t="str">
            <v>N-EST</v>
          </cell>
          <cell r="AI876">
            <v>0</v>
          </cell>
          <cell r="AJ876" t="str">
            <v/>
          </cell>
          <cell r="AK876" t="str">
            <v/>
          </cell>
          <cell r="AM876">
            <v>0</v>
          </cell>
          <cell r="AN876" t="str">
            <v>UNI</v>
          </cell>
          <cell r="AO876" t="str">
            <v>***</v>
          </cell>
          <cell r="AP876" t="str">
            <v>zzzzzz</v>
          </cell>
          <cell r="AQ876" t="b">
            <v>0</v>
          </cell>
          <cell r="AR876" t="b">
            <v>1</v>
          </cell>
          <cell r="AS876">
            <v>0</v>
          </cell>
          <cell r="AT876">
            <v>0</v>
          </cell>
          <cell r="AU876">
            <v>1</v>
          </cell>
          <cell r="AV876">
            <v>0.01</v>
          </cell>
          <cell r="AW876" t="b">
            <v>0</v>
          </cell>
          <cell r="AX876" t="str">
            <v/>
          </cell>
          <cell r="AY876" t="b">
            <v>0</v>
          </cell>
          <cell r="AZ876" t="b">
            <v>0</v>
          </cell>
          <cell r="BA876">
            <v>0</v>
          </cell>
          <cell r="BB876">
            <v>0</v>
          </cell>
          <cell r="BC876">
            <v>0</v>
          </cell>
          <cell r="BD876" t="str">
            <v>LIB</v>
          </cell>
          <cell r="BE876" t="str">
            <v>LIB</v>
          </cell>
          <cell r="BF876">
            <v>1</v>
          </cell>
          <cell r="BG876">
            <v>0</v>
          </cell>
          <cell r="BH876" t="str">
            <v/>
          </cell>
          <cell r="BI876" t="str">
            <v/>
          </cell>
          <cell r="BJ876" t="str">
            <v/>
          </cell>
          <cell r="BK876" t="str">
            <v/>
          </cell>
          <cell r="BL876">
            <v>140</v>
          </cell>
          <cell r="BM876">
            <v>511</v>
          </cell>
          <cell r="BN876">
            <v>190</v>
          </cell>
          <cell r="BO876">
            <v>1978</v>
          </cell>
          <cell r="BP876">
            <v>0</v>
          </cell>
          <cell r="BQ876">
            <v>2819</v>
          </cell>
        </row>
        <row r="877">
          <cell r="A877" t="str">
            <v>IDPT22</v>
          </cell>
          <cell r="B877" t="str">
            <v/>
          </cell>
          <cell r="C877" t="str">
            <v/>
          </cell>
          <cell r="D877" t="str">
            <v>ID Producto Terminado 22</v>
          </cell>
          <cell r="E877" t="str">
            <v/>
          </cell>
          <cell r="F877" t="str">
            <v>AR</v>
          </cell>
          <cell r="G877" t="str">
            <v>UNI</v>
          </cell>
          <cell r="H877" t="str">
            <v>01</v>
          </cell>
          <cell r="I877" t="b">
            <v>1</v>
          </cell>
          <cell r="J877" t="b">
            <v>0</v>
          </cell>
          <cell r="K877" t="b">
            <v>0</v>
          </cell>
          <cell r="L877" t="str">
            <v>CompraVenta</v>
          </cell>
          <cell r="M877" t="str">
            <v>N</v>
          </cell>
          <cell r="N877" t="b">
            <v>0</v>
          </cell>
          <cell r="O877">
            <v>0</v>
          </cell>
          <cell r="P877" t="b">
            <v>0</v>
          </cell>
          <cell r="Q877" t="str">
            <v>INTERNO</v>
          </cell>
          <cell r="R877">
            <v>0</v>
          </cell>
          <cell r="S877" t="str">
            <v/>
          </cell>
          <cell r="T877">
            <v>0</v>
          </cell>
          <cell r="U877" t="str">
            <v/>
          </cell>
          <cell r="V877">
            <v>0</v>
          </cell>
          <cell r="W877" t="str">
            <v/>
          </cell>
          <cell r="X877">
            <v>0</v>
          </cell>
          <cell r="Y877" t="str">
            <v/>
          </cell>
          <cell r="Z877" t="str">
            <v/>
          </cell>
          <cell r="AA877" t="str">
            <v/>
          </cell>
          <cell r="AB877">
            <v>0</v>
          </cell>
          <cell r="AC877" t="str">
            <v/>
          </cell>
          <cell r="AD877" t="str">
            <v/>
          </cell>
          <cell r="AE877" t="str">
            <v/>
          </cell>
          <cell r="AF877" t="str">
            <v/>
          </cell>
          <cell r="AG877">
            <v>0</v>
          </cell>
          <cell r="AH877" t="str">
            <v>N-EST</v>
          </cell>
          <cell r="AI877">
            <v>0</v>
          </cell>
          <cell r="AJ877" t="str">
            <v/>
          </cell>
          <cell r="AK877" t="str">
            <v/>
          </cell>
          <cell r="AM877">
            <v>0</v>
          </cell>
          <cell r="AN877" t="str">
            <v>UNI</v>
          </cell>
          <cell r="AO877" t="str">
            <v>***</v>
          </cell>
          <cell r="AP877" t="str">
            <v>zzzzzz</v>
          </cell>
          <cell r="AQ877" t="b">
            <v>0</v>
          </cell>
          <cell r="AR877" t="b">
            <v>1</v>
          </cell>
          <cell r="AS877">
            <v>0</v>
          </cell>
          <cell r="AT877">
            <v>0</v>
          </cell>
          <cell r="AU877">
            <v>1</v>
          </cell>
          <cell r="AV877">
            <v>0.01</v>
          </cell>
          <cell r="AW877" t="b">
            <v>0</v>
          </cell>
          <cell r="AX877" t="str">
            <v/>
          </cell>
          <cell r="AY877" t="b">
            <v>0</v>
          </cell>
          <cell r="AZ877" t="b">
            <v>0</v>
          </cell>
          <cell r="BA877">
            <v>0</v>
          </cell>
          <cell r="BB877">
            <v>0</v>
          </cell>
          <cell r="BC877">
            <v>0</v>
          </cell>
          <cell r="BD877" t="str">
            <v>LIB</v>
          </cell>
          <cell r="BE877" t="str">
            <v>LIB</v>
          </cell>
          <cell r="BF877">
            <v>1</v>
          </cell>
          <cell r="BG877">
            <v>0</v>
          </cell>
          <cell r="BH877" t="str">
            <v/>
          </cell>
          <cell r="BI877" t="str">
            <v/>
          </cell>
          <cell r="BJ877" t="str">
            <v/>
          </cell>
          <cell r="BK877" t="str">
            <v/>
          </cell>
          <cell r="BL877">
            <v>140</v>
          </cell>
          <cell r="BM877">
            <v>511</v>
          </cell>
          <cell r="BN877">
            <v>190</v>
          </cell>
          <cell r="BO877">
            <v>1978</v>
          </cell>
          <cell r="BP877">
            <v>0</v>
          </cell>
          <cell r="BQ877">
            <v>2819</v>
          </cell>
        </row>
        <row r="878">
          <cell r="A878" t="str">
            <v>IDPT23</v>
          </cell>
          <cell r="B878" t="str">
            <v/>
          </cell>
          <cell r="C878" t="str">
            <v/>
          </cell>
          <cell r="D878" t="str">
            <v>ID Producto Terminado 23</v>
          </cell>
          <cell r="E878" t="str">
            <v/>
          </cell>
          <cell r="F878" t="str">
            <v>AR</v>
          </cell>
          <cell r="G878" t="str">
            <v>UNI</v>
          </cell>
          <cell r="H878" t="str">
            <v>01</v>
          </cell>
          <cell r="I878" t="b">
            <v>1</v>
          </cell>
          <cell r="J878" t="b">
            <v>0</v>
          </cell>
          <cell r="K878" t="b">
            <v>0</v>
          </cell>
          <cell r="L878" t="str">
            <v>CompraVenta</v>
          </cell>
          <cell r="M878" t="str">
            <v>N</v>
          </cell>
          <cell r="N878" t="b">
            <v>0</v>
          </cell>
          <cell r="O878">
            <v>0</v>
          </cell>
          <cell r="P878" t="b">
            <v>0</v>
          </cell>
          <cell r="Q878" t="str">
            <v>INTERNO</v>
          </cell>
          <cell r="R878">
            <v>0</v>
          </cell>
          <cell r="S878" t="str">
            <v/>
          </cell>
          <cell r="T878">
            <v>0</v>
          </cell>
          <cell r="U878" t="str">
            <v/>
          </cell>
          <cell r="V878">
            <v>0</v>
          </cell>
          <cell r="W878" t="str">
            <v/>
          </cell>
          <cell r="X878">
            <v>0</v>
          </cell>
          <cell r="Y878" t="str">
            <v/>
          </cell>
          <cell r="Z878" t="str">
            <v/>
          </cell>
          <cell r="AA878" t="str">
            <v/>
          </cell>
          <cell r="AB878">
            <v>0</v>
          </cell>
          <cell r="AC878" t="str">
            <v/>
          </cell>
          <cell r="AD878" t="str">
            <v/>
          </cell>
          <cell r="AE878" t="str">
            <v/>
          </cell>
          <cell r="AF878" t="str">
            <v/>
          </cell>
          <cell r="AG878">
            <v>0</v>
          </cell>
          <cell r="AH878" t="str">
            <v>N-EST</v>
          </cell>
          <cell r="AI878">
            <v>0</v>
          </cell>
          <cell r="AJ878" t="str">
            <v/>
          </cell>
          <cell r="AK878" t="str">
            <v/>
          </cell>
          <cell r="AM878">
            <v>0</v>
          </cell>
          <cell r="AN878" t="str">
            <v>UNI</v>
          </cell>
          <cell r="AO878" t="str">
            <v>***</v>
          </cell>
          <cell r="AP878" t="str">
            <v>zzzzzz</v>
          </cell>
          <cell r="AQ878" t="b">
            <v>0</v>
          </cell>
          <cell r="AR878" t="b">
            <v>1</v>
          </cell>
          <cell r="AS878">
            <v>0</v>
          </cell>
          <cell r="AT878">
            <v>0</v>
          </cell>
          <cell r="AU878">
            <v>1</v>
          </cell>
          <cell r="AV878">
            <v>0.01</v>
          </cell>
          <cell r="AW878" t="b">
            <v>0</v>
          </cell>
          <cell r="AX878" t="str">
            <v/>
          </cell>
          <cell r="AY878" t="b">
            <v>0</v>
          </cell>
          <cell r="AZ878" t="b">
            <v>0</v>
          </cell>
          <cell r="BA878">
            <v>0</v>
          </cell>
          <cell r="BB878">
            <v>0</v>
          </cell>
          <cell r="BC878">
            <v>0</v>
          </cell>
          <cell r="BD878" t="str">
            <v>LIB</v>
          </cell>
          <cell r="BE878" t="str">
            <v>LIB</v>
          </cell>
          <cell r="BF878">
            <v>1</v>
          </cell>
          <cell r="BG878">
            <v>0</v>
          </cell>
          <cell r="BH878" t="str">
            <v/>
          </cell>
          <cell r="BI878" t="str">
            <v/>
          </cell>
          <cell r="BJ878" t="str">
            <v/>
          </cell>
          <cell r="BK878" t="str">
            <v/>
          </cell>
          <cell r="BL878">
            <v>140</v>
          </cell>
          <cell r="BM878">
            <v>511</v>
          </cell>
          <cell r="BN878">
            <v>190</v>
          </cell>
          <cell r="BO878">
            <v>1978</v>
          </cell>
          <cell r="BP878">
            <v>0</v>
          </cell>
          <cell r="BQ878">
            <v>2819</v>
          </cell>
        </row>
        <row r="879">
          <cell r="A879" t="str">
            <v>IDPT24</v>
          </cell>
          <cell r="B879" t="str">
            <v/>
          </cell>
          <cell r="C879" t="str">
            <v/>
          </cell>
          <cell r="D879" t="str">
            <v>ID Producto Terminado 24</v>
          </cell>
          <cell r="E879" t="str">
            <v/>
          </cell>
          <cell r="F879" t="str">
            <v>AR</v>
          </cell>
          <cell r="G879" t="str">
            <v>UNI</v>
          </cell>
          <cell r="H879" t="str">
            <v>01</v>
          </cell>
          <cell r="I879" t="b">
            <v>1</v>
          </cell>
          <cell r="J879" t="b">
            <v>0</v>
          </cell>
          <cell r="K879" t="b">
            <v>0</v>
          </cell>
          <cell r="L879" t="str">
            <v>CompraVenta</v>
          </cell>
          <cell r="M879" t="str">
            <v>N</v>
          </cell>
          <cell r="N879" t="b">
            <v>0</v>
          </cell>
          <cell r="O879">
            <v>0</v>
          </cell>
          <cell r="P879" t="b">
            <v>0</v>
          </cell>
          <cell r="Q879" t="str">
            <v>INTERNO</v>
          </cell>
          <cell r="R879">
            <v>0</v>
          </cell>
          <cell r="S879" t="str">
            <v/>
          </cell>
          <cell r="T879">
            <v>0</v>
          </cell>
          <cell r="U879" t="str">
            <v/>
          </cell>
          <cell r="V879">
            <v>0</v>
          </cell>
          <cell r="W879" t="str">
            <v/>
          </cell>
          <cell r="X879">
            <v>0</v>
          </cell>
          <cell r="Y879" t="str">
            <v/>
          </cell>
          <cell r="Z879" t="str">
            <v/>
          </cell>
          <cell r="AA879" t="str">
            <v/>
          </cell>
          <cell r="AB879">
            <v>0</v>
          </cell>
          <cell r="AC879" t="str">
            <v/>
          </cell>
          <cell r="AD879" t="str">
            <v/>
          </cell>
          <cell r="AE879" t="str">
            <v/>
          </cell>
          <cell r="AF879" t="str">
            <v/>
          </cell>
          <cell r="AG879">
            <v>0</v>
          </cell>
          <cell r="AH879" t="str">
            <v>N-EST</v>
          </cell>
          <cell r="AI879">
            <v>0</v>
          </cell>
          <cell r="AJ879" t="str">
            <v/>
          </cell>
          <cell r="AK879" t="str">
            <v/>
          </cell>
          <cell r="AM879">
            <v>0</v>
          </cell>
          <cell r="AN879" t="str">
            <v>UNI</v>
          </cell>
          <cell r="AO879" t="str">
            <v>***</v>
          </cell>
          <cell r="AP879" t="str">
            <v>zzzzzz</v>
          </cell>
          <cell r="AQ879" t="b">
            <v>0</v>
          </cell>
          <cell r="AR879" t="b">
            <v>1</v>
          </cell>
          <cell r="AS879">
            <v>0</v>
          </cell>
          <cell r="AT879">
            <v>0</v>
          </cell>
          <cell r="AU879">
            <v>1</v>
          </cell>
          <cell r="AV879">
            <v>0.01</v>
          </cell>
          <cell r="AW879" t="b">
            <v>0</v>
          </cell>
          <cell r="AX879" t="str">
            <v/>
          </cell>
          <cell r="AY879" t="b">
            <v>0</v>
          </cell>
          <cell r="AZ879" t="b">
            <v>0</v>
          </cell>
          <cell r="BA879">
            <v>0</v>
          </cell>
          <cell r="BB879">
            <v>0</v>
          </cell>
          <cell r="BC879">
            <v>0</v>
          </cell>
          <cell r="BD879" t="str">
            <v>LIB</v>
          </cell>
          <cell r="BE879" t="str">
            <v>LIB</v>
          </cell>
          <cell r="BF879">
            <v>1</v>
          </cell>
          <cell r="BG879">
            <v>0</v>
          </cell>
          <cell r="BH879" t="str">
            <v/>
          </cell>
          <cell r="BI879" t="str">
            <v/>
          </cell>
          <cell r="BJ879" t="str">
            <v/>
          </cell>
          <cell r="BK879" t="str">
            <v/>
          </cell>
          <cell r="BL879">
            <v>140</v>
          </cell>
          <cell r="BM879">
            <v>511</v>
          </cell>
          <cell r="BN879">
            <v>190</v>
          </cell>
          <cell r="BO879">
            <v>1978</v>
          </cell>
          <cell r="BP879">
            <v>0</v>
          </cell>
          <cell r="BQ879">
            <v>2819</v>
          </cell>
        </row>
        <row r="880">
          <cell r="A880" t="str">
            <v>IDPT25</v>
          </cell>
          <cell r="B880" t="str">
            <v/>
          </cell>
          <cell r="C880" t="str">
            <v/>
          </cell>
          <cell r="D880" t="str">
            <v>ID Producto Terminado 25</v>
          </cell>
          <cell r="E880" t="str">
            <v/>
          </cell>
          <cell r="F880" t="str">
            <v>AR</v>
          </cell>
          <cell r="G880" t="str">
            <v>UNI</v>
          </cell>
          <cell r="H880" t="str">
            <v>01</v>
          </cell>
          <cell r="I880" t="b">
            <v>1</v>
          </cell>
          <cell r="J880" t="b">
            <v>0</v>
          </cell>
          <cell r="K880" t="b">
            <v>0</v>
          </cell>
          <cell r="L880" t="str">
            <v>CompraVenta</v>
          </cell>
          <cell r="M880" t="str">
            <v>N</v>
          </cell>
          <cell r="N880" t="b">
            <v>0</v>
          </cell>
          <cell r="O880">
            <v>0</v>
          </cell>
          <cell r="P880" t="b">
            <v>0</v>
          </cell>
          <cell r="Q880" t="str">
            <v>INTERNO</v>
          </cell>
          <cell r="R880">
            <v>0</v>
          </cell>
          <cell r="S880" t="str">
            <v/>
          </cell>
          <cell r="T880">
            <v>0</v>
          </cell>
          <cell r="U880" t="str">
            <v/>
          </cell>
          <cell r="V880">
            <v>0</v>
          </cell>
          <cell r="W880" t="str">
            <v/>
          </cell>
          <cell r="X880">
            <v>0</v>
          </cell>
          <cell r="Y880" t="str">
            <v/>
          </cell>
          <cell r="Z880" t="str">
            <v/>
          </cell>
          <cell r="AA880" t="str">
            <v/>
          </cell>
          <cell r="AB880">
            <v>0</v>
          </cell>
          <cell r="AC880" t="str">
            <v/>
          </cell>
          <cell r="AD880" t="str">
            <v/>
          </cell>
          <cell r="AE880" t="str">
            <v/>
          </cell>
          <cell r="AF880" t="str">
            <v/>
          </cell>
          <cell r="AG880">
            <v>0</v>
          </cell>
          <cell r="AH880" t="str">
            <v>N-EST</v>
          </cell>
          <cell r="AI880">
            <v>0</v>
          </cell>
          <cell r="AJ880" t="str">
            <v/>
          </cell>
          <cell r="AK880" t="str">
            <v/>
          </cell>
          <cell r="AM880">
            <v>0</v>
          </cell>
          <cell r="AN880" t="str">
            <v>UNI</v>
          </cell>
          <cell r="AO880" t="str">
            <v>***</v>
          </cell>
          <cell r="AP880" t="str">
            <v>zzzzzz</v>
          </cell>
          <cell r="AQ880" t="b">
            <v>0</v>
          </cell>
          <cell r="AR880" t="b">
            <v>1</v>
          </cell>
          <cell r="AS880">
            <v>0</v>
          </cell>
          <cell r="AT880">
            <v>0</v>
          </cell>
          <cell r="AU880">
            <v>1</v>
          </cell>
          <cell r="AV880">
            <v>0.01</v>
          </cell>
          <cell r="AW880" t="b">
            <v>0</v>
          </cell>
          <cell r="AX880" t="str">
            <v/>
          </cell>
          <cell r="AY880" t="b">
            <v>0</v>
          </cell>
          <cell r="AZ880" t="b">
            <v>0</v>
          </cell>
          <cell r="BA880">
            <v>0</v>
          </cell>
          <cell r="BB880">
            <v>0</v>
          </cell>
          <cell r="BC880">
            <v>0</v>
          </cell>
          <cell r="BD880" t="str">
            <v>LIB</v>
          </cell>
          <cell r="BE880" t="str">
            <v>LIB</v>
          </cell>
          <cell r="BF880">
            <v>1</v>
          </cell>
          <cell r="BG880">
            <v>0</v>
          </cell>
          <cell r="BH880" t="str">
            <v/>
          </cell>
          <cell r="BI880" t="str">
            <v/>
          </cell>
          <cell r="BJ880" t="str">
            <v/>
          </cell>
          <cell r="BK880" t="str">
            <v/>
          </cell>
          <cell r="BL880">
            <v>140</v>
          </cell>
          <cell r="BM880">
            <v>511</v>
          </cell>
          <cell r="BN880">
            <v>190</v>
          </cell>
          <cell r="BO880">
            <v>1978</v>
          </cell>
          <cell r="BP880">
            <v>0</v>
          </cell>
          <cell r="BQ880">
            <v>2819</v>
          </cell>
        </row>
        <row r="881">
          <cell r="A881" t="str">
            <v>IDPT26</v>
          </cell>
          <cell r="B881" t="str">
            <v/>
          </cell>
          <cell r="C881" t="str">
            <v/>
          </cell>
          <cell r="D881" t="str">
            <v>ID Producto Terminado 26</v>
          </cell>
          <cell r="E881" t="str">
            <v/>
          </cell>
          <cell r="F881" t="str">
            <v>AR</v>
          </cell>
          <cell r="G881" t="str">
            <v>UNI</v>
          </cell>
          <cell r="H881" t="str">
            <v>01</v>
          </cell>
          <cell r="I881" t="b">
            <v>1</v>
          </cell>
          <cell r="J881" t="b">
            <v>0</v>
          </cell>
          <cell r="K881" t="b">
            <v>0</v>
          </cell>
          <cell r="L881" t="str">
            <v>CompraVenta</v>
          </cell>
          <cell r="M881" t="str">
            <v>N</v>
          </cell>
          <cell r="N881" t="b">
            <v>0</v>
          </cell>
          <cell r="O881">
            <v>0</v>
          </cell>
          <cell r="P881" t="b">
            <v>0</v>
          </cell>
          <cell r="Q881" t="str">
            <v>INTERNO</v>
          </cell>
          <cell r="R881">
            <v>0</v>
          </cell>
          <cell r="S881" t="str">
            <v/>
          </cell>
          <cell r="T881">
            <v>0</v>
          </cell>
          <cell r="U881" t="str">
            <v/>
          </cell>
          <cell r="V881">
            <v>0</v>
          </cell>
          <cell r="W881" t="str">
            <v/>
          </cell>
          <cell r="X881">
            <v>0</v>
          </cell>
          <cell r="Y881" t="str">
            <v/>
          </cell>
          <cell r="Z881" t="str">
            <v/>
          </cell>
          <cell r="AA881" t="str">
            <v/>
          </cell>
          <cell r="AB881">
            <v>0</v>
          </cell>
          <cell r="AC881" t="str">
            <v/>
          </cell>
          <cell r="AD881" t="str">
            <v/>
          </cell>
          <cell r="AE881" t="str">
            <v/>
          </cell>
          <cell r="AF881" t="str">
            <v/>
          </cell>
          <cell r="AG881">
            <v>0</v>
          </cell>
          <cell r="AH881" t="str">
            <v>N-EST</v>
          </cell>
          <cell r="AI881">
            <v>0</v>
          </cell>
          <cell r="AJ881" t="str">
            <v/>
          </cell>
          <cell r="AK881" t="str">
            <v/>
          </cell>
          <cell r="AM881">
            <v>0</v>
          </cell>
          <cell r="AN881" t="str">
            <v>UNI</v>
          </cell>
          <cell r="AO881" t="str">
            <v>***</v>
          </cell>
          <cell r="AP881" t="str">
            <v>zzzzzz</v>
          </cell>
          <cell r="AQ881" t="b">
            <v>0</v>
          </cell>
          <cell r="AR881" t="b">
            <v>1</v>
          </cell>
          <cell r="AS881">
            <v>0</v>
          </cell>
          <cell r="AT881">
            <v>0</v>
          </cell>
          <cell r="AU881">
            <v>1</v>
          </cell>
          <cell r="AV881">
            <v>0.01</v>
          </cell>
          <cell r="AW881" t="b">
            <v>0</v>
          </cell>
          <cell r="AX881" t="str">
            <v/>
          </cell>
          <cell r="AY881" t="b">
            <v>0</v>
          </cell>
          <cell r="AZ881" t="b">
            <v>0</v>
          </cell>
          <cell r="BA881">
            <v>0</v>
          </cell>
          <cell r="BB881">
            <v>0</v>
          </cell>
          <cell r="BC881">
            <v>0</v>
          </cell>
          <cell r="BD881" t="str">
            <v>LIB</v>
          </cell>
          <cell r="BE881" t="str">
            <v>LIB</v>
          </cell>
          <cell r="BF881">
            <v>1</v>
          </cell>
          <cell r="BG881">
            <v>0</v>
          </cell>
          <cell r="BH881" t="str">
            <v/>
          </cell>
          <cell r="BI881" t="str">
            <v/>
          </cell>
          <cell r="BJ881" t="str">
            <v/>
          </cell>
          <cell r="BK881" t="str">
            <v/>
          </cell>
          <cell r="BL881">
            <v>140</v>
          </cell>
          <cell r="BM881">
            <v>511</v>
          </cell>
          <cell r="BN881">
            <v>190</v>
          </cell>
          <cell r="BO881">
            <v>1978</v>
          </cell>
          <cell r="BP881">
            <v>0</v>
          </cell>
          <cell r="BQ881">
            <v>2819</v>
          </cell>
        </row>
        <row r="882">
          <cell r="A882" t="str">
            <v>IDPT27</v>
          </cell>
          <cell r="B882" t="str">
            <v/>
          </cell>
          <cell r="C882" t="str">
            <v/>
          </cell>
          <cell r="D882" t="str">
            <v>ID Producto Terminado 27</v>
          </cell>
          <cell r="E882" t="str">
            <v/>
          </cell>
          <cell r="F882" t="str">
            <v>AR</v>
          </cell>
          <cell r="G882" t="str">
            <v>UNI</v>
          </cell>
          <cell r="H882" t="str">
            <v>01</v>
          </cell>
          <cell r="I882" t="b">
            <v>1</v>
          </cell>
          <cell r="J882" t="b">
            <v>0</v>
          </cell>
          <cell r="K882" t="b">
            <v>0</v>
          </cell>
          <cell r="L882" t="str">
            <v>CompraVenta</v>
          </cell>
          <cell r="M882" t="str">
            <v>N</v>
          </cell>
          <cell r="N882" t="b">
            <v>0</v>
          </cell>
          <cell r="O882">
            <v>0</v>
          </cell>
          <cell r="P882" t="b">
            <v>0</v>
          </cell>
          <cell r="Q882" t="str">
            <v>INTERNO</v>
          </cell>
          <cell r="R882">
            <v>0</v>
          </cell>
          <cell r="S882" t="str">
            <v/>
          </cell>
          <cell r="T882">
            <v>0</v>
          </cell>
          <cell r="U882" t="str">
            <v/>
          </cell>
          <cell r="V882">
            <v>0</v>
          </cell>
          <cell r="W882" t="str">
            <v/>
          </cell>
          <cell r="X882">
            <v>0</v>
          </cell>
          <cell r="Y882" t="str">
            <v/>
          </cell>
          <cell r="Z882" t="str">
            <v/>
          </cell>
          <cell r="AA882" t="str">
            <v/>
          </cell>
          <cell r="AB882">
            <v>0</v>
          </cell>
          <cell r="AC882" t="str">
            <v/>
          </cell>
          <cell r="AD882" t="str">
            <v/>
          </cell>
          <cell r="AE882" t="str">
            <v/>
          </cell>
          <cell r="AF882" t="str">
            <v/>
          </cell>
          <cell r="AG882">
            <v>0</v>
          </cell>
          <cell r="AH882" t="str">
            <v>N-EST</v>
          </cell>
          <cell r="AI882">
            <v>0</v>
          </cell>
          <cell r="AJ882" t="str">
            <v/>
          </cell>
          <cell r="AK882" t="str">
            <v/>
          </cell>
          <cell r="AM882">
            <v>0</v>
          </cell>
          <cell r="AN882" t="str">
            <v>UNI</v>
          </cell>
          <cell r="AO882" t="str">
            <v>***</v>
          </cell>
          <cell r="AP882" t="str">
            <v>zzzzzz</v>
          </cell>
          <cell r="AQ882" t="b">
            <v>0</v>
          </cell>
          <cell r="AR882" t="b">
            <v>1</v>
          </cell>
          <cell r="AS882">
            <v>0</v>
          </cell>
          <cell r="AT882">
            <v>0</v>
          </cell>
          <cell r="AU882">
            <v>1</v>
          </cell>
          <cell r="AV882">
            <v>0.01</v>
          </cell>
          <cell r="AW882" t="b">
            <v>0</v>
          </cell>
          <cell r="AX882" t="str">
            <v/>
          </cell>
          <cell r="AY882" t="b">
            <v>0</v>
          </cell>
          <cell r="AZ882" t="b">
            <v>0</v>
          </cell>
          <cell r="BA882">
            <v>0</v>
          </cell>
          <cell r="BB882">
            <v>0</v>
          </cell>
          <cell r="BC882">
            <v>0</v>
          </cell>
          <cell r="BD882" t="str">
            <v>LIB</v>
          </cell>
          <cell r="BE882" t="str">
            <v>LIB</v>
          </cell>
          <cell r="BF882">
            <v>1</v>
          </cell>
          <cell r="BG882">
            <v>0</v>
          </cell>
          <cell r="BH882" t="str">
            <v/>
          </cell>
          <cell r="BI882" t="str">
            <v/>
          </cell>
          <cell r="BJ882" t="str">
            <v/>
          </cell>
          <cell r="BK882" t="str">
            <v/>
          </cell>
          <cell r="BL882">
            <v>140</v>
          </cell>
          <cell r="BM882">
            <v>511</v>
          </cell>
          <cell r="BN882">
            <v>190</v>
          </cell>
          <cell r="BO882">
            <v>1978</v>
          </cell>
          <cell r="BP882">
            <v>0</v>
          </cell>
          <cell r="BQ882">
            <v>2819</v>
          </cell>
        </row>
        <row r="883">
          <cell r="A883" t="str">
            <v>IDPT28</v>
          </cell>
          <cell r="B883" t="str">
            <v/>
          </cell>
          <cell r="C883" t="str">
            <v/>
          </cell>
          <cell r="D883" t="str">
            <v>ID Producto Terminado 28</v>
          </cell>
          <cell r="E883" t="str">
            <v/>
          </cell>
          <cell r="F883" t="str">
            <v>AR</v>
          </cell>
          <cell r="G883" t="str">
            <v>UNI</v>
          </cell>
          <cell r="H883" t="str">
            <v>01</v>
          </cell>
          <cell r="I883" t="b">
            <v>1</v>
          </cell>
          <cell r="J883" t="b">
            <v>0</v>
          </cell>
          <cell r="K883" t="b">
            <v>0</v>
          </cell>
          <cell r="L883" t="str">
            <v>CompraVenta</v>
          </cell>
          <cell r="M883" t="str">
            <v>N</v>
          </cell>
          <cell r="N883" t="b">
            <v>0</v>
          </cell>
          <cell r="O883">
            <v>0</v>
          </cell>
          <cell r="P883" t="b">
            <v>0</v>
          </cell>
          <cell r="Q883" t="str">
            <v>INTERNO</v>
          </cell>
          <cell r="R883">
            <v>0</v>
          </cell>
          <cell r="S883" t="str">
            <v/>
          </cell>
          <cell r="T883">
            <v>0</v>
          </cell>
          <cell r="U883" t="str">
            <v/>
          </cell>
          <cell r="V883">
            <v>0</v>
          </cell>
          <cell r="W883" t="str">
            <v/>
          </cell>
          <cell r="X883">
            <v>0</v>
          </cell>
          <cell r="Y883" t="str">
            <v/>
          </cell>
          <cell r="Z883" t="str">
            <v/>
          </cell>
          <cell r="AA883" t="str">
            <v/>
          </cell>
          <cell r="AB883">
            <v>0</v>
          </cell>
          <cell r="AC883" t="str">
            <v/>
          </cell>
          <cell r="AD883" t="str">
            <v/>
          </cell>
          <cell r="AE883" t="str">
            <v/>
          </cell>
          <cell r="AF883" t="str">
            <v/>
          </cell>
          <cell r="AG883">
            <v>0</v>
          </cell>
          <cell r="AH883" t="str">
            <v>N-EST</v>
          </cell>
          <cell r="AI883">
            <v>0</v>
          </cell>
          <cell r="AJ883" t="str">
            <v/>
          </cell>
          <cell r="AK883" t="str">
            <v/>
          </cell>
          <cell r="AM883">
            <v>0</v>
          </cell>
          <cell r="AN883" t="str">
            <v>UNI</v>
          </cell>
          <cell r="AO883" t="str">
            <v>***</v>
          </cell>
          <cell r="AP883" t="str">
            <v>zzzzzz</v>
          </cell>
          <cell r="AQ883" t="b">
            <v>0</v>
          </cell>
          <cell r="AR883" t="b">
            <v>1</v>
          </cell>
          <cell r="AS883">
            <v>0</v>
          </cell>
          <cell r="AT883">
            <v>0</v>
          </cell>
          <cell r="AU883">
            <v>1</v>
          </cell>
          <cell r="AV883">
            <v>0.01</v>
          </cell>
          <cell r="AW883" t="b">
            <v>0</v>
          </cell>
          <cell r="AX883" t="str">
            <v/>
          </cell>
          <cell r="AY883" t="b">
            <v>0</v>
          </cell>
          <cell r="AZ883" t="b">
            <v>0</v>
          </cell>
          <cell r="BA883">
            <v>0</v>
          </cell>
          <cell r="BB883">
            <v>0</v>
          </cell>
          <cell r="BC883">
            <v>0</v>
          </cell>
          <cell r="BD883" t="str">
            <v>LIB</v>
          </cell>
          <cell r="BE883" t="str">
            <v>LIB</v>
          </cell>
          <cell r="BF883">
            <v>1</v>
          </cell>
          <cell r="BG883">
            <v>0</v>
          </cell>
          <cell r="BH883" t="str">
            <v/>
          </cell>
          <cell r="BI883" t="str">
            <v/>
          </cell>
          <cell r="BJ883" t="str">
            <v/>
          </cell>
          <cell r="BK883" t="str">
            <v/>
          </cell>
          <cell r="BL883">
            <v>140</v>
          </cell>
          <cell r="BM883">
            <v>511</v>
          </cell>
          <cell r="BN883">
            <v>190</v>
          </cell>
          <cell r="BO883">
            <v>1978</v>
          </cell>
          <cell r="BP883">
            <v>0</v>
          </cell>
          <cell r="BQ883">
            <v>2819</v>
          </cell>
        </row>
        <row r="884">
          <cell r="A884" t="str">
            <v>IDPT29</v>
          </cell>
          <cell r="B884" t="str">
            <v/>
          </cell>
          <cell r="C884" t="str">
            <v/>
          </cell>
          <cell r="D884" t="str">
            <v>ID Producto Terminado 29</v>
          </cell>
          <cell r="E884" t="str">
            <v/>
          </cell>
          <cell r="F884" t="str">
            <v>AR</v>
          </cell>
          <cell r="G884" t="str">
            <v>UNI</v>
          </cell>
          <cell r="H884" t="str">
            <v>01</v>
          </cell>
          <cell r="I884" t="b">
            <v>1</v>
          </cell>
          <cell r="J884" t="b">
            <v>0</v>
          </cell>
          <cell r="K884" t="b">
            <v>0</v>
          </cell>
          <cell r="L884" t="str">
            <v>CompraVenta</v>
          </cell>
          <cell r="M884" t="str">
            <v>N</v>
          </cell>
          <cell r="N884" t="b">
            <v>0</v>
          </cell>
          <cell r="O884">
            <v>0</v>
          </cell>
          <cell r="P884" t="b">
            <v>0</v>
          </cell>
          <cell r="Q884" t="str">
            <v>INTERNO</v>
          </cell>
          <cell r="R884">
            <v>0</v>
          </cell>
          <cell r="S884" t="str">
            <v/>
          </cell>
          <cell r="T884">
            <v>0</v>
          </cell>
          <cell r="U884" t="str">
            <v/>
          </cell>
          <cell r="V884">
            <v>0</v>
          </cell>
          <cell r="W884" t="str">
            <v/>
          </cell>
          <cell r="X884">
            <v>0</v>
          </cell>
          <cell r="Y884" t="str">
            <v/>
          </cell>
          <cell r="Z884" t="str">
            <v/>
          </cell>
          <cell r="AA884" t="str">
            <v/>
          </cell>
          <cell r="AB884">
            <v>0</v>
          </cell>
          <cell r="AC884" t="str">
            <v/>
          </cell>
          <cell r="AD884" t="str">
            <v/>
          </cell>
          <cell r="AE884" t="str">
            <v/>
          </cell>
          <cell r="AF884" t="str">
            <v/>
          </cell>
          <cell r="AG884">
            <v>0</v>
          </cell>
          <cell r="AH884" t="str">
            <v>N-EST</v>
          </cell>
          <cell r="AI884">
            <v>0</v>
          </cell>
          <cell r="AJ884" t="str">
            <v/>
          </cell>
          <cell r="AK884" t="str">
            <v/>
          </cell>
          <cell r="AM884">
            <v>0</v>
          </cell>
          <cell r="AN884" t="str">
            <v>UNI</v>
          </cell>
          <cell r="AO884" t="str">
            <v>***</v>
          </cell>
          <cell r="AP884" t="str">
            <v>zzzzzz</v>
          </cell>
          <cell r="AQ884" t="b">
            <v>0</v>
          </cell>
          <cell r="AR884" t="b">
            <v>1</v>
          </cell>
          <cell r="AS884">
            <v>0</v>
          </cell>
          <cell r="AT884">
            <v>0</v>
          </cell>
          <cell r="AU884">
            <v>1</v>
          </cell>
          <cell r="AV884">
            <v>0.01</v>
          </cell>
          <cell r="AW884" t="b">
            <v>0</v>
          </cell>
          <cell r="AX884" t="str">
            <v/>
          </cell>
          <cell r="AY884" t="b">
            <v>0</v>
          </cell>
          <cell r="AZ884" t="b">
            <v>0</v>
          </cell>
          <cell r="BA884">
            <v>0</v>
          </cell>
          <cell r="BB884">
            <v>0</v>
          </cell>
          <cell r="BC884">
            <v>0</v>
          </cell>
          <cell r="BD884" t="str">
            <v>LIB</v>
          </cell>
          <cell r="BE884" t="str">
            <v>LIB</v>
          </cell>
          <cell r="BF884">
            <v>1</v>
          </cell>
          <cell r="BG884">
            <v>0</v>
          </cell>
          <cell r="BH884" t="str">
            <v/>
          </cell>
          <cell r="BI884" t="str">
            <v/>
          </cell>
          <cell r="BJ884" t="str">
            <v/>
          </cell>
          <cell r="BK884" t="str">
            <v/>
          </cell>
          <cell r="BL884">
            <v>140</v>
          </cell>
          <cell r="BM884">
            <v>511</v>
          </cell>
          <cell r="BN884">
            <v>190</v>
          </cell>
          <cell r="BO884">
            <v>1978</v>
          </cell>
          <cell r="BP884">
            <v>0</v>
          </cell>
          <cell r="BQ884">
            <v>2819</v>
          </cell>
        </row>
        <row r="885">
          <cell r="A885" t="str">
            <v>IDPT30</v>
          </cell>
          <cell r="B885" t="str">
            <v/>
          </cell>
          <cell r="C885" t="str">
            <v/>
          </cell>
          <cell r="D885" t="str">
            <v>ID Producto Terminado 30</v>
          </cell>
          <cell r="E885" t="str">
            <v/>
          </cell>
          <cell r="F885" t="str">
            <v>AR</v>
          </cell>
          <cell r="G885" t="str">
            <v>UNI</v>
          </cell>
          <cell r="H885" t="str">
            <v>01</v>
          </cell>
          <cell r="I885" t="b">
            <v>1</v>
          </cell>
          <cell r="J885" t="b">
            <v>0</v>
          </cell>
          <cell r="K885" t="b">
            <v>0</v>
          </cell>
          <cell r="L885" t="str">
            <v>CompraVenta</v>
          </cell>
          <cell r="M885" t="str">
            <v>N</v>
          </cell>
          <cell r="N885" t="b">
            <v>0</v>
          </cell>
          <cell r="O885">
            <v>0</v>
          </cell>
          <cell r="P885" t="b">
            <v>0</v>
          </cell>
          <cell r="Q885" t="str">
            <v>INTERNO</v>
          </cell>
          <cell r="R885">
            <v>0</v>
          </cell>
          <cell r="S885" t="str">
            <v/>
          </cell>
          <cell r="T885">
            <v>0</v>
          </cell>
          <cell r="U885" t="str">
            <v/>
          </cell>
          <cell r="V885">
            <v>0</v>
          </cell>
          <cell r="W885" t="str">
            <v/>
          </cell>
          <cell r="X885">
            <v>0</v>
          </cell>
          <cell r="Y885" t="str">
            <v/>
          </cell>
          <cell r="Z885" t="str">
            <v/>
          </cell>
          <cell r="AA885" t="str">
            <v/>
          </cell>
          <cell r="AB885">
            <v>0</v>
          </cell>
          <cell r="AC885" t="str">
            <v/>
          </cell>
          <cell r="AD885" t="str">
            <v/>
          </cell>
          <cell r="AE885" t="str">
            <v/>
          </cell>
          <cell r="AF885" t="str">
            <v/>
          </cell>
          <cell r="AG885">
            <v>0</v>
          </cell>
          <cell r="AH885" t="str">
            <v>N-EST</v>
          </cell>
          <cell r="AI885">
            <v>0</v>
          </cell>
          <cell r="AJ885" t="str">
            <v/>
          </cell>
          <cell r="AK885" t="str">
            <v/>
          </cell>
          <cell r="AM885">
            <v>0</v>
          </cell>
          <cell r="AN885" t="str">
            <v>UNI</v>
          </cell>
          <cell r="AO885" t="str">
            <v>***</v>
          </cell>
          <cell r="AP885" t="str">
            <v>zzzzzz</v>
          </cell>
          <cell r="AQ885" t="b">
            <v>0</v>
          </cell>
          <cell r="AR885" t="b">
            <v>1</v>
          </cell>
          <cell r="AS885">
            <v>0</v>
          </cell>
          <cell r="AT885">
            <v>0</v>
          </cell>
          <cell r="AU885">
            <v>1</v>
          </cell>
          <cell r="AV885">
            <v>0.01</v>
          </cell>
          <cell r="AW885" t="b">
            <v>0</v>
          </cell>
          <cell r="AX885" t="str">
            <v/>
          </cell>
          <cell r="AY885" t="b">
            <v>0</v>
          </cell>
          <cell r="AZ885" t="b">
            <v>0</v>
          </cell>
          <cell r="BA885">
            <v>0</v>
          </cell>
          <cell r="BB885">
            <v>0</v>
          </cell>
          <cell r="BC885">
            <v>0</v>
          </cell>
          <cell r="BD885" t="str">
            <v>LIB</v>
          </cell>
          <cell r="BE885" t="str">
            <v>LIB</v>
          </cell>
          <cell r="BF885">
            <v>1</v>
          </cell>
          <cell r="BG885">
            <v>0</v>
          </cell>
          <cell r="BH885" t="str">
            <v/>
          </cell>
          <cell r="BI885" t="str">
            <v/>
          </cell>
          <cell r="BJ885" t="str">
            <v/>
          </cell>
          <cell r="BK885" t="str">
            <v/>
          </cell>
          <cell r="BL885">
            <v>140</v>
          </cell>
          <cell r="BM885">
            <v>511</v>
          </cell>
          <cell r="BN885">
            <v>190</v>
          </cell>
          <cell r="BO885">
            <v>1978</v>
          </cell>
          <cell r="BP885">
            <v>0</v>
          </cell>
          <cell r="BQ885">
            <v>2819</v>
          </cell>
        </row>
        <row r="886">
          <cell r="A886" t="str">
            <v>IN/OUT</v>
          </cell>
          <cell r="B886" t="str">
            <v/>
          </cell>
          <cell r="C886" t="str">
            <v/>
          </cell>
          <cell r="D886" t="str">
            <v>INGR. Y EGR. DE MERC. X PALLET</v>
          </cell>
          <cell r="E886" t="str">
            <v>IN &amp; OUT</v>
          </cell>
          <cell r="F886" t="str">
            <v>AR</v>
          </cell>
          <cell r="G886" t="str">
            <v>UNI</v>
          </cell>
          <cell r="H886" t="str">
            <v>UC9</v>
          </cell>
          <cell r="I886" t="b">
            <v>0</v>
          </cell>
          <cell r="J886" t="b">
            <v>0</v>
          </cell>
          <cell r="K886" t="b">
            <v>0</v>
          </cell>
          <cell r="L886" t="str">
            <v>CompraVenta</v>
          </cell>
          <cell r="M886" t="str">
            <v>N</v>
          </cell>
          <cell r="N886" t="b">
            <v>0</v>
          </cell>
          <cell r="O886">
            <v>0</v>
          </cell>
          <cell r="P886" t="b">
            <v>0</v>
          </cell>
          <cell r="Q886" t="str">
            <v>INTERNO</v>
          </cell>
          <cell r="R886">
            <v>0</v>
          </cell>
          <cell r="S886" t="str">
            <v/>
          </cell>
          <cell r="T886">
            <v>0</v>
          </cell>
          <cell r="U886" t="str">
            <v/>
          </cell>
          <cell r="V886">
            <v>0</v>
          </cell>
          <cell r="W886" t="str">
            <v/>
          </cell>
          <cell r="X886">
            <v>0</v>
          </cell>
          <cell r="Y886" t="str">
            <v/>
          </cell>
          <cell r="Z886" t="str">
            <v/>
          </cell>
          <cell r="AA886" t="str">
            <v/>
          </cell>
          <cell r="AB886">
            <v>0</v>
          </cell>
          <cell r="AC886" t="str">
            <v/>
          </cell>
          <cell r="AD886" t="str">
            <v/>
          </cell>
          <cell r="AE886" t="str">
            <v/>
          </cell>
          <cell r="AF886" t="str">
            <v/>
          </cell>
          <cell r="AG886">
            <v>0</v>
          </cell>
          <cell r="AH886" t="str">
            <v>N-EST</v>
          </cell>
          <cell r="AI886">
            <v>0</v>
          </cell>
          <cell r="AJ886" t="str">
            <v/>
          </cell>
          <cell r="AK886" t="str">
            <v/>
          </cell>
          <cell r="AM886">
            <v>0</v>
          </cell>
          <cell r="AN886" t="str">
            <v>UNI</v>
          </cell>
          <cell r="AO886" t="str">
            <v>***</v>
          </cell>
          <cell r="AP886" t="str">
            <v>zzzzzz</v>
          </cell>
          <cell r="AQ886" t="b">
            <v>0</v>
          </cell>
          <cell r="AR886" t="b">
            <v>1</v>
          </cell>
          <cell r="AS886">
            <v>0</v>
          </cell>
          <cell r="AT886">
            <v>0</v>
          </cell>
          <cell r="AU886">
            <v>1</v>
          </cell>
          <cell r="AV886">
            <v>0.01</v>
          </cell>
          <cell r="AW886" t="b">
            <v>0</v>
          </cell>
          <cell r="AX886" t="str">
            <v/>
          </cell>
          <cell r="AY886" t="b">
            <v>0</v>
          </cell>
          <cell r="AZ886" t="b">
            <v>0</v>
          </cell>
          <cell r="BA886">
            <v>0</v>
          </cell>
          <cell r="BB886">
            <v>0</v>
          </cell>
          <cell r="BC886">
            <v>0</v>
          </cell>
          <cell r="BD886" t="str">
            <v>LIB</v>
          </cell>
          <cell r="BE886" t="str">
            <v>LIB</v>
          </cell>
          <cell r="BF886">
            <v>1</v>
          </cell>
          <cell r="BG886">
            <v>0</v>
          </cell>
          <cell r="BH886" t="str">
            <v/>
          </cell>
          <cell r="BI886" t="str">
            <v/>
          </cell>
          <cell r="BJ886" t="str">
            <v/>
          </cell>
          <cell r="BK886" t="str">
            <v/>
          </cell>
          <cell r="BL886">
            <v>140</v>
          </cell>
          <cell r="BM886">
            <v>511</v>
          </cell>
          <cell r="BN886">
            <v>190</v>
          </cell>
          <cell r="BO886">
            <v>1978</v>
          </cell>
          <cell r="BP886">
            <v>0</v>
          </cell>
          <cell r="BQ886">
            <v>2819</v>
          </cell>
        </row>
        <row r="887">
          <cell r="A887" t="str">
            <v>INCOBRABLES</v>
          </cell>
          <cell r="B887" t="str">
            <v/>
          </cell>
          <cell r="C887" t="str">
            <v/>
          </cell>
          <cell r="D887" t="str">
            <v>QUEBRANTOS INCOBRABLES</v>
          </cell>
          <cell r="E887" t="str">
            <v/>
          </cell>
          <cell r="F887" t="str">
            <v>AR</v>
          </cell>
          <cell r="G887" t="str">
            <v>***</v>
          </cell>
          <cell r="H887" t="str">
            <v>0112</v>
          </cell>
          <cell r="I887" t="b">
            <v>0</v>
          </cell>
          <cell r="J887" t="b">
            <v>0</v>
          </cell>
          <cell r="K887" t="b">
            <v>0</v>
          </cell>
          <cell r="L887" t="str">
            <v>CompraVenta</v>
          </cell>
          <cell r="M887" t="str">
            <v>N</v>
          </cell>
          <cell r="N887" t="b">
            <v>0</v>
          </cell>
          <cell r="O887">
            <v>0</v>
          </cell>
          <cell r="P887" t="b">
            <v>0</v>
          </cell>
          <cell r="Q887" t="str">
            <v>INTERNO</v>
          </cell>
          <cell r="R887">
            <v>0</v>
          </cell>
          <cell r="S887" t="str">
            <v/>
          </cell>
          <cell r="T887">
            <v>0</v>
          </cell>
          <cell r="U887" t="str">
            <v/>
          </cell>
          <cell r="V887">
            <v>0</v>
          </cell>
          <cell r="W887" t="str">
            <v/>
          </cell>
          <cell r="X887">
            <v>0</v>
          </cell>
          <cell r="Y887" t="str">
            <v/>
          </cell>
          <cell r="Z887" t="str">
            <v/>
          </cell>
          <cell r="AA887" t="str">
            <v/>
          </cell>
          <cell r="AB887">
            <v>0</v>
          </cell>
          <cell r="AC887" t="str">
            <v/>
          </cell>
          <cell r="AD887" t="str">
            <v/>
          </cell>
          <cell r="AE887" t="str">
            <v/>
          </cell>
          <cell r="AF887" t="str">
            <v/>
          </cell>
          <cell r="AG887">
            <v>0</v>
          </cell>
          <cell r="AH887" t="str">
            <v>N-EST</v>
          </cell>
          <cell r="AI887">
            <v>0</v>
          </cell>
          <cell r="AJ887" t="str">
            <v/>
          </cell>
          <cell r="AK887" t="str">
            <v/>
          </cell>
          <cell r="AM887">
            <v>0</v>
          </cell>
          <cell r="AN887" t="str">
            <v/>
          </cell>
          <cell r="AO887" t="str">
            <v>***</v>
          </cell>
          <cell r="AP887" t="str">
            <v>zzzzzz</v>
          </cell>
          <cell r="AQ887" t="b">
            <v>0</v>
          </cell>
          <cell r="AR887" t="b">
            <v>1</v>
          </cell>
          <cell r="AS887">
            <v>0</v>
          </cell>
          <cell r="AT887">
            <v>0</v>
          </cell>
          <cell r="AU887">
            <v>1</v>
          </cell>
          <cell r="AV887">
            <v>0.01</v>
          </cell>
          <cell r="AW887" t="b">
            <v>0</v>
          </cell>
          <cell r="AX887" t="str">
            <v/>
          </cell>
          <cell r="AY887" t="b">
            <v>0</v>
          </cell>
          <cell r="AZ887" t="b">
            <v>0</v>
          </cell>
          <cell r="BA887">
            <v>0</v>
          </cell>
          <cell r="BB887">
            <v>0</v>
          </cell>
          <cell r="BC887">
            <v>0</v>
          </cell>
          <cell r="BD887" t="str">
            <v>LIB</v>
          </cell>
          <cell r="BE887" t="str">
            <v>LIB</v>
          </cell>
          <cell r="BF887">
            <v>1</v>
          </cell>
          <cell r="BG887">
            <v>0</v>
          </cell>
          <cell r="BH887" t="str">
            <v/>
          </cell>
          <cell r="BI887" t="str">
            <v/>
          </cell>
          <cell r="BJ887" t="str">
            <v/>
          </cell>
          <cell r="BK887" t="str">
            <v/>
          </cell>
          <cell r="BL887">
            <v>140</v>
          </cell>
          <cell r="BM887">
            <v>511</v>
          </cell>
          <cell r="BN887">
            <v>190</v>
          </cell>
          <cell r="BO887">
            <v>1978</v>
          </cell>
          <cell r="BP887">
            <v>0</v>
          </cell>
          <cell r="BQ887">
            <v>2819</v>
          </cell>
        </row>
        <row r="888">
          <cell r="A888" t="str">
            <v>INS001</v>
          </cell>
          <cell r="B888" t="str">
            <v/>
          </cell>
          <cell r="C888" t="str">
            <v/>
          </cell>
          <cell r="D888" t="str">
            <v>GUANTES</v>
          </cell>
          <cell r="E888" t="str">
            <v/>
          </cell>
          <cell r="F888" t="str">
            <v>AR</v>
          </cell>
          <cell r="G888" t="str">
            <v>***</v>
          </cell>
          <cell r="H888" t="str">
            <v>UC9</v>
          </cell>
          <cell r="I888" t="b">
            <v>1</v>
          </cell>
          <cell r="J888" t="b">
            <v>0</v>
          </cell>
          <cell r="K888" t="b">
            <v>0</v>
          </cell>
          <cell r="L888" t="str">
            <v>CompraVenta</v>
          </cell>
          <cell r="M888" t="str">
            <v>B</v>
          </cell>
          <cell r="N888" t="b">
            <v>0</v>
          </cell>
          <cell r="O888">
            <v>0</v>
          </cell>
          <cell r="P888" t="b">
            <v>0</v>
          </cell>
          <cell r="Q888" t="str">
            <v>INTERNO</v>
          </cell>
          <cell r="R888">
            <v>0</v>
          </cell>
          <cell r="S888" t="str">
            <v/>
          </cell>
          <cell r="T888">
            <v>0</v>
          </cell>
          <cell r="U888" t="str">
            <v/>
          </cell>
          <cell r="V888">
            <v>0</v>
          </cell>
          <cell r="W888" t="str">
            <v/>
          </cell>
          <cell r="X888">
            <v>0</v>
          </cell>
          <cell r="Y888" t="str">
            <v/>
          </cell>
          <cell r="Z888" t="str">
            <v/>
          </cell>
          <cell r="AA888" t="str">
            <v/>
          </cell>
          <cell r="AB888">
            <v>0</v>
          </cell>
          <cell r="AC888" t="str">
            <v/>
          </cell>
          <cell r="AD888" t="str">
            <v/>
          </cell>
          <cell r="AE888" t="str">
            <v/>
          </cell>
          <cell r="AF888" t="str">
            <v/>
          </cell>
          <cell r="AG888">
            <v>0</v>
          </cell>
          <cell r="AH888" t="str">
            <v>N-EST</v>
          </cell>
          <cell r="AI888">
            <v>0</v>
          </cell>
          <cell r="AJ888" t="str">
            <v/>
          </cell>
          <cell r="AK888" t="str">
            <v/>
          </cell>
          <cell r="AM888">
            <v>0</v>
          </cell>
          <cell r="AN888" t="str">
            <v/>
          </cell>
          <cell r="AO888" t="str">
            <v>***</v>
          </cell>
          <cell r="AP888" t="str">
            <v>zzzzzz</v>
          </cell>
          <cell r="AQ888" t="b">
            <v>0</v>
          </cell>
          <cell r="AR888" t="b">
            <v>1</v>
          </cell>
          <cell r="AS888">
            <v>0</v>
          </cell>
          <cell r="AT888">
            <v>0</v>
          </cell>
          <cell r="AU888">
            <v>1</v>
          </cell>
          <cell r="AV888">
            <v>0.01</v>
          </cell>
          <cell r="AW888" t="b">
            <v>0</v>
          </cell>
          <cell r="AX888" t="str">
            <v/>
          </cell>
          <cell r="AY888" t="b">
            <v>0</v>
          </cell>
          <cell r="AZ888" t="b">
            <v>0</v>
          </cell>
          <cell r="BA888">
            <v>0</v>
          </cell>
          <cell r="BB888">
            <v>0</v>
          </cell>
          <cell r="BC888">
            <v>0</v>
          </cell>
          <cell r="BD888" t="str">
            <v>LIB</v>
          </cell>
          <cell r="BE888" t="str">
            <v>LIB</v>
          </cell>
          <cell r="BF888">
            <v>1</v>
          </cell>
          <cell r="BG888">
            <v>0</v>
          </cell>
          <cell r="BH888" t="str">
            <v/>
          </cell>
          <cell r="BI888" t="str">
            <v/>
          </cell>
          <cell r="BJ888" t="str">
            <v/>
          </cell>
          <cell r="BK888" t="str">
            <v/>
          </cell>
          <cell r="BL888">
            <v>140</v>
          </cell>
          <cell r="BM888">
            <v>511</v>
          </cell>
          <cell r="BN888">
            <v>190</v>
          </cell>
          <cell r="BO888">
            <v>1978</v>
          </cell>
          <cell r="BP888">
            <v>0</v>
          </cell>
          <cell r="BQ888">
            <v>2819</v>
          </cell>
        </row>
        <row r="889">
          <cell r="A889" t="str">
            <v>INS002</v>
          </cell>
          <cell r="B889" t="str">
            <v/>
          </cell>
          <cell r="C889" t="str">
            <v/>
          </cell>
          <cell r="D889" t="str">
            <v>CAMPERAS DE FRIO</v>
          </cell>
          <cell r="E889" t="str">
            <v/>
          </cell>
          <cell r="F889" t="str">
            <v>AR</v>
          </cell>
          <cell r="G889" t="str">
            <v>***</v>
          </cell>
          <cell r="H889" t="str">
            <v>UN6</v>
          </cell>
          <cell r="I889" t="b">
            <v>1</v>
          </cell>
          <cell r="J889" t="b">
            <v>0</v>
          </cell>
          <cell r="K889" t="b">
            <v>0</v>
          </cell>
          <cell r="L889" t="str">
            <v>CompraVenta</v>
          </cell>
          <cell r="M889" t="str">
            <v>B</v>
          </cell>
          <cell r="N889" t="b">
            <v>0</v>
          </cell>
          <cell r="O889">
            <v>0</v>
          </cell>
          <cell r="P889" t="b">
            <v>0</v>
          </cell>
          <cell r="Q889" t="str">
            <v>INTERNO</v>
          </cell>
          <cell r="R889">
            <v>0</v>
          </cell>
          <cell r="S889" t="str">
            <v/>
          </cell>
          <cell r="T889">
            <v>0</v>
          </cell>
          <cell r="U889" t="str">
            <v/>
          </cell>
          <cell r="V889">
            <v>0</v>
          </cell>
          <cell r="W889" t="str">
            <v/>
          </cell>
          <cell r="X889">
            <v>0</v>
          </cell>
          <cell r="Y889" t="str">
            <v/>
          </cell>
          <cell r="Z889" t="str">
            <v/>
          </cell>
          <cell r="AA889" t="str">
            <v/>
          </cell>
          <cell r="AB889">
            <v>0</v>
          </cell>
          <cell r="AC889" t="str">
            <v/>
          </cell>
          <cell r="AD889" t="str">
            <v/>
          </cell>
          <cell r="AE889" t="str">
            <v/>
          </cell>
          <cell r="AF889" t="str">
            <v/>
          </cell>
          <cell r="AG889">
            <v>0</v>
          </cell>
          <cell r="AH889" t="str">
            <v>N-EST</v>
          </cell>
          <cell r="AI889">
            <v>0</v>
          </cell>
          <cell r="AJ889" t="str">
            <v/>
          </cell>
          <cell r="AK889" t="str">
            <v/>
          </cell>
          <cell r="AM889">
            <v>0</v>
          </cell>
          <cell r="AN889" t="str">
            <v/>
          </cell>
          <cell r="AO889" t="str">
            <v>***</v>
          </cell>
          <cell r="AP889" t="str">
            <v>zzzzzz</v>
          </cell>
          <cell r="AQ889" t="b">
            <v>0</v>
          </cell>
          <cell r="AR889" t="b">
            <v>1</v>
          </cell>
          <cell r="AS889">
            <v>0</v>
          </cell>
          <cell r="AT889">
            <v>0</v>
          </cell>
          <cell r="AU889">
            <v>1</v>
          </cell>
          <cell r="AV889">
            <v>0.01</v>
          </cell>
          <cell r="AW889" t="b">
            <v>0</v>
          </cell>
          <cell r="AX889" t="str">
            <v/>
          </cell>
          <cell r="AY889" t="b">
            <v>0</v>
          </cell>
          <cell r="AZ889" t="b">
            <v>0</v>
          </cell>
          <cell r="BA889">
            <v>0</v>
          </cell>
          <cell r="BB889">
            <v>0</v>
          </cell>
          <cell r="BC889">
            <v>0</v>
          </cell>
          <cell r="BD889" t="str">
            <v>LIB</v>
          </cell>
          <cell r="BE889" t="str">
            <v>LIB</v>
          </cell>
          <cell r="BF889">
            <v>1</v>
          </cell>
          <cell r="BG889">
            <v>0</v>
          </cell>
          <cell r="BH889" t="str">
            <v/>
          </cell>
          <cell r="BI889" t="str">
            <v/>
          </cell>
          <cell r="BJ889" t="str">
            <v/>
          </cell>
          <cell r="BK889" t="str">
            <v/>
          </cell>
          <cell r="BL889">
            <v>140</v>
          </cell>
          <cell r="BM889">
            <v>511</v>
          </cell>
          <cell r="BN889">
            <v>190</v>
          </cell>
          <cell r="BO889">
            <v>1978</v>
          </cell>
          <cell r="BP889">
            <v>0</v>
          </cell>
          <cell r="BQ889">
            <v>2819</v>
          </cell>
        </row>
        <row r="890">
          <cell r="A890" t="str">
            <v>INSURANCE</v>
          </cell>
          <cell r="B890" t="str">
            <v/>
          </cell>
          <cell r="C890" t="str">
            <v/>
          </cell>
          <cell r="D890" t="str">
            <v/>
          </cell>
          <cell r="E890" t="str">
            <v/>
          </cell>
          <cell r="F890" t="str">
            <v>AR</v>
          </cell>
          <cell r="G890" t="str">
            <v>UNI</v>
          </cell>
          <cell r="H890" t="str">
            <v>UC9</v>
          </cell>
          <cell r="I890" t="b">
            <v>0</v>
          </cell>
          <cell r="J890" t="b">
            <v>0</v>
          </cell>
          <cell r="K890" t="b">
            <v>0</v>
          </cell>
          <cell r="L890" t="str">
            <v>CompraVenta</v>
          </cell>
          <cell r="M890" t="str">
            <v>N</v>
          </cell>
          <cell r="N890" t="b">
            <v>0</v>
          </cell>
          <cell r="O890">
            <v>0</v>
          </cell>
          <cell r="P890" t="b">
            <v>0</v>
          </cell>
          <cell r="Q890" t="str">
            <v>INTERNO</v>
          </cell>
          <cell r="R890">
            <v>0</v>
          </cell>
          <cell r="S890" t="str">
            <v/>
          </cell>
          <cell r="T890">
            <v>0</v>
          </cell>
          <cell r="U890" t="str">
            <v/>
          </cell>
          <cell r="V890">
            <v>0</v>
          </cell>
          <cell r="W890" t="str">
            <v/>
          </cell>
          <cell r="X890">
            <v>0</v>
          </cell>
          <cell r="Y890" t="str">
            <v/>
          </cell>
          <cell r="Z890" t="str">
            <v/>
          </cell>
          <cell r="AA890" t="str">
            <v/>
          </cell>
          <cell r="AB890">
            <v>0</v>
          </cell>
          <cell r="AC890" t="str">
            <v/>
          </cell>
          <cell r="AD890" t="str">
            <v/>
          </cell>
          <cell r="AE890" t="str">
            <v/>
          </cell>
          <cell r="AF890" t="str">
            <v/>
          </cell>
          <cell r="AG890">
            <v>0</v>
          </cell>
          <cell r="AH890" t="str">
            <v>N-EST</v>
          </cell>
          <cell r="AI890">
            <v>0</v>
          </cell>
          <cell r="AJ890" t="str">
            <v/>
          </cell>
          <cell r="AK890" t="str">
            <v/>
          </cell>
          <cell r="AM890">
            <v>0</v>
          </cell>
          <cell r="AN890" t="str">
            <v>UNI</v>
          </cell>
          <cell r="AO890" t="str">
            <v>***</v>
          </cell>
          <cell r="AP890" t="str">
            <v>zzzzzz</v>
          </cell>
          <cell r="AQ890" t="b">
            <v>0</v>
          </cell>
          <cell r="AR890" t="b">
            <v>1</v>
          </cell>
          <cell r="AS890">
            <v>0</v>
          </cell>
          <cell r="AT890">
            <v>0</v>
          </cell>
          <cell r="AU890">
            <v>1</v>
          </cell>
          <cell r="AV890">
            <v>0.01</v>
          </cell>
          <cell r="AW890" t="b">
            <v>0</v>
          </cell>
          <cell r="AX890" t="str">
            <v/>
          </cell>
          <cell r="AY890" t="b">
            <v>0</v>
          </cell>
          <cell r="AZ890" t="b">
            <v>0</v>
          </cell>
          <cell r="BA890">
            <v>0</v>
          </cell>
          <cell r="BB890">
            <v>0</v>
          </cell>
          <cell r="BC890">
            <v>0</v>
          </cell>
          <cell r="BD890" t="str">
            <v>LIB</v>
          </cell>
          <cell r="BE890" t="str">
            <v>LIB</v>
          </cell>
          <cell r="BF890">
            <v>1</v>
          </cell>
          <cell r="BG890">
            <v>0</v>
          </cell>
          <cell r="BH890" t="str">
            <v/>
          </cell>
          <cell r="BI890" t="str">
            <v/>
          </cell>
          <cell r="BJ890" t="str">
            <v/>
          </cell>
          <cell r="BK890" t="str">
            <v/>
          </cell>
          <cell r="BL890">
            <v>140</v>
          </cell>
          <cell r="BM890">
            <v>511</v>
          </cell>
          <cell r="BN890">
            <v>190</v>
          </cell>
          <cell r="BO890">
            <v>1978</v>
          </cell>
          <cell r="BP890">
            <v>0</v>
          </cell>
          <cell r="BQ890">
            <v>2819</v>
          </cell>
        </row>
        <row r="891">
          <cell r="A891" t="str">
            <v>INTERESESCOMERC</v>
          </cell>
          <cell r="B891" t="str">
            <v/>
          </cell>
          <cell r="C891" t="str">
            <v/>
          </cell>
          <cell r="D891" t="str">
            <v>INTERESES COMERCIALES</v>
          </cell>
          <cell r="E891" t="str">
            <v/>
          </cell>
          <cell r="F891" t="str">
            <v>AR</v>
          </cell>
          <cell r="G891" t="str">
            <v>1</v>
          </cell>
          <cell r="H891" t="str">
            <v>1</v>
          </cell>
          <cell r="I891" t="b">
            <v>0</v>
          </cell>
          <cell r="J891" t="b">
            <v>0</v>
          </cell>
          <cell r="K891" t="b">
            <v>0</v>
          </cell>
          <cell r="L891" t="str">
            <v>CompraVenta</v>
          </cell>
          <cell r="M891" t="str">
            <v>N</v>
          </cell>
          <cell r="N891" t="b">
            <v>0</v>
          </cell>
          <cell r="O891">
            <v>0</v>
          </cell>
          <cell r="P891" t="b">
            <v>0</v>
          </cell>
          <cell r="Q891" t="str">
            <v>INTERNO</v>
          </cell>
          <cell r="R891">
            <v>0</v>
          </cell>
          <cell r="S891" t="str">
            <v/>
          </cell>
          <cell r="T891">
            <v>0</v>
          </cell>
          <cell r="U891" t="str">
            <v/>
          </cell>
          <cell r="V891">
            <v>0</v>
          </cell>
          <cell r="W891" t="str">
            <v/>
          </cell>
          <cell r="X891">
            <v>0</v>
          </cell>
          <cell r="Y891" t="str">
            <v/>
          </cell>
          <cell r="Z891" t="str">
            <v/>
          </cell>
          <cell r="AA891" t="str">
            <v/>
          </cell>
          <cell r="AB891">
            <v>0</v>
          </cell>
          <cell r="AC891" t="str">
            <v/>
          </cell>
          <cell r="AD891" t="str">
            <v/>
          </cell>
          <cell r="AE891" t="str">
            <v/>
          </cell>
          <cell r="AF891" t="str">
            <v/>
          </cell>
          <cell r="AG891">
            <v>0</v>
          </cell>
          <cell r="AH891" t="str">
            <v>N-EST</v>
          </cell>
          <cell r="AI891">
            <v>0</v>
          </cell>
          <cell r="AJ891" t="str">
            <v/>
          </cell>
          <cell r="AK891" t="str">
            <v/>
          </cell>
          <cell r="AM891">
            <v>0</v>
          </cell>
          <cell r="AN891" t="str">
            <v>1</v>
          </cell>
          <cell r="AO891" t="str">
            <v>***</v>
          </cell>
          <cell r="AP891" t="str">
            <v>zzzzzz</v>
          </cell>
          <cell r="AQ891" t="b">
            <v>0</v>
          </cell>
          <cell r="AR891" t="b">
            <v>1</v>
          </cell>
          <cell r="AS891">
            <v>0</v>
          </cell>
          <cell r="AT891">
            <v>0</v>
          </cell>
          <cell r="AU891">
            <v>1</v>
          </cell>
          <cell r="AV891">
            <v>0.01</v>
          </cell>
          <cell r="AW891" t="b">
            <v>0</v>
          </cell>
          <cell r="AX891" t="str">
            <v/>
          </cell>
          <cell r="AY891" t="b">
            <v>0</v>
          </cell>
          <cell r="AZ891" t="b">
            <v>0</v>
          </cell>
          <cell r="BA891">
            <v>0</v>
          </cell>
          <cell r="BB891">
            <v>0</v>
          </cell>
          <cell r="BC891">
            <v>0</v>
          </cell>
          <cell r="BD891" t="str">
            <v>LIB</v>
          </cell>
          <cell r="BE891" t="str">
            <v>LIB</v>
          </cell>
          <cell r="BF891">
            <v>1</v>
          </cell>
          <cell r="BG891">
            <v>0</v>
          </cell>
          <cell r="BH891" t="str">
            <v/>
          </cell>
          <cell r="BI891" t="str">
            <v/>
          </cell>
          <cell r="BJ891" t="str">
            <v/>
          </cell>
          <cell r="BK891" t="str">
            <v/>
          </cell>
          <cell r="BL891">
            <v>140</v>
          </cell>
          <cell r="BM891">
            <v>511</v>
          </cell>
          <cell r="BN891">
            <v>190</v>
          </cell>
          <cell r="BO891">
            <v>1978</v>
          </cell>
          <cell r="BP891">
            <v>0</v>
          </cell>
          <cell r="BQ891">
            <v>2819</v>
          </cell>
        </row>
        <row r="892">
          <cell r="A892" t="str">
            <v>INTGANADOS</v>
          </cell>
          <cell r="B892" t="str">
            <v>INT GANADOS</v>
          </cell>
          <cell r="C892" t="str">
            <v/>
          </cell>
          <cell r="D892" t="str">
            <v>INTERESES GANADOS/PERDIDOS</v>
          </cell>
          <cell r="E892" t="str">
            <v/>
          </cell>
          <cell r="F892" t="str">
            <v>AR</v>
          </cell>
          <cell r="G892" t="str">
            <v>***</v>
          </cell>
          <cell r="H892" t="str">
            <v>UC</v>
          </cell>
          <cell r="I892" t="b">
            <v>0</v>
          </cell>
          <cell r="J892" t="b">
            <v>0</v>
          </cell>
          <cell r="K892" t="b">
            <v>0</v>
          </cell>
          <cell r="L892" t="str">
            <v>CompraVenta</v>
          </cell>
          <cell r="M892" t="str">
            <v>N</v>
          </cell>
          <cell r="N892" t="b">
            <v>0</v>
          </cell>
          <cell r="O892">
            <v>0</v>
          </cell>
          <cell r="P892" t="b">
            <v>0</v>
          </cell>
          <cell r="Q892" t="str">
            <v>INTERNO</v>
          </cell>
          <cell r="R892">
            <v>0</v>
          </cell>
          <cell r="S892" t="str">
            <v/>
          </cell>
          <cell r="T892">
            <v>0</v>
          </cell>
          <cell r="U892" t="str">
            <v/>
          </cell>
          <cell r="V892">
            <v>0</v>
          </cell>
          <cell r="W892" t="str">
            <v/>
          </cell>
          <cell r="X892">
            <v>0</v>
          </cell>
          <cell r="Y892" t="str">
            <v/>
          </cell>
          <cell r="Z892" t="str">
            <v/>
          </cell>
          <cell r="AA892" t="str">
            <v/>
          </cell>
          <cell r="AB892">
            <v>0</v>
          </cell>
          <cell r="AC892" t="str">
            <v/>
          </cell>
          <cell r="AD892" t="str">
            <v/>
          </cell>
          <cell r="AE892" t="str">
            <v/>
          </cell>
          <cell r="AF892" t="str">
            <v/>
          </cell>
          <cell r="AG892">
            <v>0</v>
          </cell>
          <cell r="AH892" t="str">
            <v>N-EST</v>
          </cell>
          <cell r="AI892">
            <v>0</v>
          </cell>
          <cell r="AJ892" t="str">
            <v/>
          </cell>
          <cell r="AK892" t="str">
            <v/>
          </cell>
          <cell r="AM892">
            <v>0</v>
          </cell>
          <cell r="AN892" t="str">
            <v/>
          </cell>
          <cell r="AO892" t="str">
            <v>***</v>
          </cell>
          <cell r="AP892" t="str">
            <v>zzzzzz</v>
          </cell>
          <cell r="AQ892" t="b">
            <v>0</v>
          </cell>
          <cell r="AR892" t="b">
            <v>1</v>
          </cell>
          <cell r="AS892">
            <v>0</v>
          </cell>
          <cell r="AT892">
            <v>0</v>
          </cell>
          <cell r="AU892">
            <v>1</v>
          </cell>
          <cell r="AV892">
            <v>0.01</v>
          </cell>
          <cell r="AW892" t="b">
            <v>0</v>
          </cell>
          <cell r="AX892" t="str">
            <v/>
          </cell>
          <cell r="AY892" t="b">
            <v>0</v>
          </cell>
          <cell r="AZ892" t="b">
            <v>0</v>
          </cell>
          <cell r="BA892">
            <v>0</v>
          </cell>
          <cell r="BB892">
            <v>0</v>
          </cell>
          <cell r="BC892">
            <v>0</v>
          </cell>
          <cell r="BD892" t="str">
            <v>LIB</v>
          </cell>
          <cell r="BE892" t="str">
            <v>LIB</v>
          </cell>
          <cell r="BF892">
            <v>1</v>
          </cell>
          <cell r="BG892">
            <v>0</v>
          </cell>
          <cell r="BH892" t="str">
            <v/>
          </cell>
          <cell r="BI892" t="str">
            <v/>
          </cell>
          <cell r="BJ892" t="str">
            <v/>
          </cell>
          <cell r="BK892" t="str">
            <v/>
          </cell>
          <cell r="BL892">
            <v>140</v>
          </cell>
          <cell r="BM892">
            <v>511</v>
          </cell>
          <cell r="BN892">
            <v>190</v>
          </cell>
          <cell r="BO892">
            <v>1978</v>
          </cell>
          <cell r="BP892">
            <v>0</v>
          </cell>
          <cell r="BQ892">
            <v>2819</v>
          </cell>
        </row>
        <row r="893">
          <cell r="A893" t="str">
            <v>L00010</v>
          </cell>
          <cell r="B893" t="str">
            <v>BOTAS BLANCAS</v>
          </cell>
          <cell r="C893" t="str">
            <v/>
          </cell>
          <cell r="D893" t="str">
            <v>BOTAS GOMA BLANCA C/PUNTERA</v>
          </cell>
          <cell r="E893" t="str">
            <v/>
          </cell>
          <cell r="F893" t="str">
            <v>AR</v>
          </cell>
          <cell r="G893" t="str">
            <v>UNI</v>
          </cell>
          <cell r="H893" t="str">
            <v>019</v>
          </cell>
          <cell r="I893" t="b">
            <v>1</v>
          </cell>
          <cell r="J893" t="b">
            <v>0</v>
          </cell>
          <cell r="K893" t="b">
            <v>0</v>
          </cell>
          <cell r="L893" t="str">
            <v>CompraVenta</v>
          </cell>
          <cell r="M893" t="str">
            <v>N</v>
          </cell>
          <cell r="N893" t="b">
            <v>0</v>
          </cell>
          <cell r="O893">
            <v>0</v>
          </cell>
          <cell r="P893" t="b">
            <v>0</v>
          </cell>
          <cell r="Q893" t="str">
            <v>INTERNO</v>
          </cell>
          <cell r="R893">
            <v>0</v>
          </cell>
          <cell r="S893" t="str">
            <v/>
          </cell>
          <cell r="T893">
            <v>0</v>
          </cell>
          <cell r="U893" t="str">
            <v/>
          </cell>
          <cell r="V893">
            <v>0</v>
          </cell>
          <cell r="W893" t="str">
            <v/>
          </cell>
          <cell r="X893">
            <v>0</v>
          </cell>
          <cell r="Y893" t="str">
            <v/>
          </cell>
          <cell r="Z893" t="str">
            <v/>
          </cell>
          <cell r="AA893" t="str">
            <v/>
          </cell>
          <cell r="AB893">
            <v>0</v>
          </cell>
          <cell r="AC893" t="str">
            <v/>
          </cell>
          <cell r="AD893" t="str">
            <v/>
          </cell>
          <cell r="AE893" t="str">
            <v/>
          </cell>
          <cell r="AF893" t="str">
            <v/>
          </cell>
          <cell r="AG893">
            <v>0</v>
          </cell>
          <cell r="AH893" t="str">
            <v>N-EST</v>
          </cell>
          <cell r="AI893">
            <v>0</v>
          </cell>
          <cell r="AJ893" t="str">
            <v/>
          </cell>
          <cell r="AK893" t="str">
            <v/>
          </cell>
          <cell r="AM893">
            <v>0</v>
          </cell>
          <cell r="AN893" t="str">
            <v>UNI</v>
          </cell>
          <cell r="AO893" t="str">
            <v>***</v>
          </cell>
          <cell r="AP893" t="str">
            <v>zzzzzz</v>
          </cell>
          <cell r="AQ893" t="b">
            <v>0</v>
          </cell>
          <cell r="AR893" t="b">
            <v>1</v>
          </cell>
          <cell r="AS893">
            <v>0</v>
          </cell>
          <cell r="AT893">
            <v>0</v>
          </cell>
          <cell r="AU893">
            <v>1</v>
          </cell>
          <cell r="AV893">
            <v>0.01</v>
          </cell>
          <cell r="AW893" t="b">
            <v>0</v>
          </cell>
          <cell r="AX893" t="str">
            <v/>
          </cell>
          <cell r="AY893" t="b">
            <v>0</v>
          </cell>
          <cell r="AZ893" t="b">
            <v>0</v>
          </cell>
          <cell r="BA893">
            <v>0</v>
          </cell>
          <cell r="BB893">
            <v>0</v>
          </cell>
          <cell r="BC893">
            <v>0</v>
          </cell>
          <cell r="BD893" t="str">
            <v>LIB</v>
          </cell>
          <cell r="BE893" t="str">
            <v>LIB</v>
          </cell>
          <cell r="BF893">
            <v>1</v>
          </cell>
          <cell r="BG893">
            <v>0</v>
          </cell>
          <cell r="BH893" t="str">
            <v/>
          </cell>
          <cell r="BI893" t="str">
            <v/>
          </cell>
          <cell r="BJ893" t="str">
            <v/>
          </cell>
          <cell r="BK893" t="str">
            <v/>
          </cell>
          <cell r="BL893">
            <v>140</v>
          </cell>
          <cell r="BM893">
            <v>511</v>
          </cell>
          <cell r="BN893">
            <v>190</v>
          </cell>
          <cell r="BO893">
            <v>1978</v>
          </cell>
          <cell r="BP893">
            <v>0</v>
          </cell>
          <cell r="BQ893">
            <v>2819</v>
          </cell>
        </row>
        <row r="894">
          <cell r="A894" t="str">
            <v>L00011</v>
          </cell>
          <cell r="B894" t="str">
            <v>CHAQUETA</v>
          </cell>
          <cell r="C894" t="str">
            <v/>
          </cell>
          <cell r="D894" t="str">
            <v>CHAQUETA C/CUELLO Y ABROJO M/L</v>
          </cell>
          <cell r="E894" t="str">
            <v/>
          </cell>
          <cell r="F894" t="str">
            <v>AR</v>
          </cell>
          <cell r="G894" t="str">
            <v>UNI</v>
          </cell>
          <cell r="H894" t="str">
            <v>0126</v>
          </cell>
          <cell r="I894" t="b">
            <v>1</v>
          </cell>
          <cell r="J894" t="b">
            <v>0</v>
          </cell>
          <cell r="K894" t="b">
            <v>0</v>
          </cell>
          <cell r="L894" t="str">
            <v>Compra</v>
          </cell>
          <cell r="M894" t="str">
            <v>N</v>
          </cell>
          <cell r="N894" t="b">
            <v>0</v>
          </cell>
          <cell r="O894">
            <v>0</v>
          </cell>
          <cell r="P894" t="b">
            <v>0</v>
          </cell>
          <cell r="Q894" t="str">
            <v>INTERNO</v>
          </cell>
          <cell r="R894">
            <v>0</v>
          </cell>
          <cell r="S894" t="str">
            <v/>
          </cell>
          <cell r="T894">
            <v>0</v>
          </cell>
          <cell r="U894" t="str">
            <v/>
          </cell>
          <cell r="V894">
            <v>0</v>
          </cell>
          <cell r="W894" t="str">
            <v/>
          </cell>
          <cell r="X894">
            <v>0</v>
          </cell>
          <cell r="Y894" t="str">
            <v/>
          </cell>
          <cell r="Z894" t="str">
            <v/>
          </cell>
          <cell r="AA894" t="str">
            <v/>
          </cell>
          <cell r="AB894">
            <v>0</v>
          </cell>
          <cell r="AC894" t="str">
            <v/>
          </cell>
          <cell r="AD894" t="str">
            <v/>
          </cell>
          <cell r="AE894" t="str">
            <v/>
          </cell>
          <cell r="AF894" t="str">
            <v/>
          </cell>
          <cell r="AG894">
            <v>0</v>
          </cell>
          <cell r="AH894" t="str">
            <v>N-EST</v>
          </cell>
          <cell r="AI894">
            <v>0</v>
          </cell>
          <cell r="AJ894" t="str">
            <v/>
          </cell>
          <cell r="AK894" t="str">
            <v/>
          </cell>
          <cell r="AM894">
            <v>0</v>
          </cell>
          <cell r="AN894" t="str">
            <v>UNI</v>
          </cell>
          <cell r="AO894" t="str">
            <v>***</v>
          </cell>
          <cell r="AP894" t="str">
            <v>zzzzzz</v>
          </cell>
          <cell r="AQ894" t="b">
            <v>0</v>
          </cell>
          <cell r="AR894" t="b">
            <v>1</v>
          </cell>
          <cell r="AS894">
            <v>0</v>
          </cell>
          <cell r="AT894">
            <v>0</v>
          </cell>
          <cell r="AU894">
            <v>1</v>
          </cell>
          <cell r="AV894">
            <v>0.01</v>
          </cell>
          <cell r="AW894" t="b">
            <v>0</v>
          </cell>
          <cell r="AX894" t="str">
            <v/>
          </cell>
          <cell r="AY894" t="b">
            <v>0</v>
          </cell>
          <cell r="AZ894" t="b">
            <v>0</v>
          </cell>
          <cell r="BA894">
            <v>0</v>
          </cell>
          <cell r="BB894">
            <v>0</v>
          </cell>
          <cell r="BC894">
            <v>0</v>
          </cell>
          <cell r="BD894" t="str">
            <v>LIB</v>
          </cell>
          <cell r="BE894" t="str">
            <v>LIB</v>
          </cell>
          <cell r="BF894">
            <v>1</v>
          </cell>
          <cell r="BG894">
            <v>0</v>
          </cell>
          <cell r="BH894" t="str">
            <v/>
          </cell>
          <cell r="BI894" t="str">
            <v/>
          </cell>
          <cell r="BJ894" t="str">
            <v/>
          </cell>
          <cell r="BK894" t="str">
            <v/>
          </cell>
          <cell r="BL894">
            <v>140</v>
          </cell>
          <cell r="BM894">
            <v>511</v>
          </cell>
          <cell r="BN894">
            <v>190</v>
          </cell>
          <cell r="BO894">
            <v>1978</v>
          </cell>
          <cell r="BP894">
            <v>0</v>
          </cell>
          <cell r="BQ894">
            <v>2819</v>
          </cell>
        </row>
        <row r="895">
          <cell r="A895" t="str">
            <v>L00012</v>
          </cell>
          <cell r="B895" t="str">
            <v>PANTALON GRAFA</v>
          </cell>
          <cell r="C895" t="str">
            <v/>
          </cell>
          <cell r="D895" t="str">
            <v>PANTALON GRAFA T/PIJAMA C/ELAS</v>
          </cell>
          <cell r="E895" t="str">
            <v/>
          </cell>
          <cell r="F895" t="str">
            <v>AR</v>
          </cell>
          <cell r="G895" t="str">
            <v>UNI</v>
          </cell>
          <cell r="H895" t="str">
            <v>0126</v>
          </cell>
          <cell r="I895" t="b">
            <v>1</v>
          </cell>
          <cell r="J895" t="b">
            <v>0</v>
          </cell>
          <cell r="K895" t="b">
            <v>0</v>
          </cell>
          <cell r="L895" t="str">
            <v>Compra</v>
          </cell>
          <cell r="M895" t="str">
            <v>N</v>
          </cell>
          <cell r="N895" t="b">
            <v>0</v>
          </cell>
          <cell r="O895">
            <v>0</v>
          </cell>
          <cell r="P895" t="b">
            <v>0</v>
          </cell>
          <cell r="Q895" t="str">
            <v>INTERNO</v>
          </cell>
          <cell r="R895">
            <v>0</v>
          </cell>
          <cell r="S895" t="str">
            <v/>
          </cell>
          <cell r="T895">
            <v>0</v>
          </cell>
          <cell r="U895" t="str">
            <v/>
          </cell>
          <cell r="V895">
            <v>0</v>
          </cell>
          <cell r="W895" t="str">
            <v/>
          </cell>
          <cell r="X895">
            <v>0</v>
          </cell>
          <cell r="Y895" t="str">
            <v/>
          </cell>
          <cell r="Z895" t="str">
            <v/>
          </cell>
          <cell r="AA895" t="str">
            <v/>
          </cell>
          <cell r="AB895">
            <v>0</v>
          </cell>
          <cell r="AC895" t="str">
            <v/>
          </cell>
          <cell r="AD895" t="str">
            <v/>
          </cell>
          <cell r="AE895" t="str">
            <v/>
          </cell>
          <cell r="AF895" t="str">
            <v/>
          </cell>
          <cell r="AG895">
            <v>0</v>
          </cell>
          <cell r="AH895" t="str">
            <v>N-EST</v>
          </cell>
          <cell r="AI895">
            <v>0</v>
          </cell>
          <cell r="AJ895" t="str">
            <v/>
          </cell>
          <cell r="AK895" t="str">
            <v/>
          </cell>
          <cell r="AM895">
            <v>0</v>
          </cell>
          <cell r="AN895" t="str">
            <v>UNI</v>
          </cell>
          <cell r="AO895" t="str">
            <v>***</v>
          </cell>
          <cell r="AP895" t="str">
            <v>zzzzzz</v>
          </cell>
          <cell r="AQ895" t="b">
            <v>0</v>
          </cell>
          <cell r="AR895" t="b">
            <v>1</v>
          </cell>
          <cell r="AS895">
            <v>0</v>
          </cell>
          <cell r="AT895">
            <v>0</v>
          </cell>
          <cell r="AU895">
            <v>1</v>
          </cell>
          <cell r="AV895">
            <v>0.01</v>
          </cell>
          <cell r="AW895" t="b">
            <v>0</v>
          </cell>
          <cell r="AX895" t="str">
            <v/>
          </cell>
          <cell r="AY895" t="b">
            <v>0</v>
          </cell>
          <cell r="AZ895" t="b">
            <v>0</v>
          </cell>
          <cell r="BA895">
            <v>0</v>
          </cell>
          <cell r="BB895">
            <v>0</v>
          </cell>
          <cell r="BC895">
            <v>0</v>
          </cell>
          <cell r="BD895" t="str">
            <v>LIB</v>
          </cell>
          <cell r="BE895" t="str">
            <v>LIB</v>
          </cell>
          <cell r="BF895">
            <v>1</v>
          </cell>
          <cell r="BG895">
            <v>0</v>
          </cell>
          <cell r="BH895" t="str">
            <v/>
          </cell>
          <cell r="BI895" t="str">
            <v/>
          </cell>
          <cell r="BJ895" t="str">
            <v/>
          </cell>
          <cell r="BK895" t="str">
            <v/>
          </cell>
          <cell r="BL895">
            <v>140</v>
          </cell>
          <cell r="BM895">
            <v>511</v>
          </cell>
          <cell r="BN895">
            <v>190</v>
          </cell>
          <cell r="BO895">
            <v>1978</v>
          </cell>
          <cell r="BP895">
            <v>0</v>
          </cell>
          <cell r="BQ895">
            <v>2819</v>
          </cell>
        </row>
        <row r="896">
          <cell r="A896" t="str">
            <v>L00013</v>
          </cell>
          <cell r="B896" t="str">
            <v>DELANTALES PVC</v>
          </cell>
          <cell r="C896" t="str">
            <v/>
          </cell>
          <cell r="D896" t="str">
            <v>DELANTALES DE PVC C/REFUERZO</v>
          </cell>
          <cell r="E896" t="str">
            <v/>
          </cell>
          <cell r="F896" t="str">
            <v>AR</v>
          </cell>
          <cell r="G896" t="str">
            <v>UNI</v>
          </cell>
          <cell r="H896" t="str">
            <v>019</v>
          </cell>
          <cell r="I896" t="b">
            <v>1</v>
          </cell>
          <cell r="J896" t="b">
            <v>0</v>
          </cell>
          <cell r="K896" t="b">
            <v>0</v>
          </cell>
          <cell r="L896" t="str">
            <v>CompraVenta</v>
          </cell>
          <cell r="M896" t="str">
            <v>N</v>
          </cell>
          <cell r="N896" t="b">
            <v>0</v>
          </cell>
          <cell r="O896">
            <v>0</v>
          </cell>
          <cell r="P896" t="b">
            <v>0</v>
          </cell>
          <cell r="Q896" t="str">
            <v>INTERNO</v>
          </cell>
          <cell r="R896">
            <v>0</v>
          </cell>
          <cell r="S896" t="str">
            <v/>
          </cell>
          <cell r="T896">
            <v>0</v>
          </cell>
          <cell r="U896" t="str">
            <v/>
          </cell>
          <cell r="V896">
            <v>0</v>
          </cell>
          <cell r="W896" t="str">
            <v/>
          </cell>
          <cell r="X896">
            <v>0</v>
          </cell>
          <cell r="Y896" t="str">
            <v/>
          </cell>
          <cell r="Z896" t="str">
            <v/>
          </cell>
          <cell r="AA896" t="str">
            <v/>
          </cell>
          <cell r="AB896">
            <v>0</v>
          </cell>
          <cell r="AC896" t="str">
            <v/>
          </cell>
          <cell r="AD896" t="str">
            <v/>
          </cell>
          <cell r="AE896" t="str">
            <v/>
          </cell>
          <cell r="AF896" t="str">
            <v/>
          </cell>
          <cell r="AG896">
            <v>0</v>
          </cell>
          <cell r="AH896" t="str">
            <v>N-EST</v>
          </cell>
          <cell r="AI896">
            <v>0</v>
          </cell>
          <cell r="AJ896" t="str">
            <v/>
          </cell>
          <cell r="AK896" t="str">
            <v/>
          </cell>
          <cell r="AM896">
            <v>0</v>
          </cell>
          <cell r="AN896" t="str">
            <v>UNI</v>
          </cell>
          <cell r="AO896" t="str">
            <v>***</v>
          </cell>
          <cell r="AP896" t="str">
            <v>zzzzzz</v>
          </cell>
          <cell r="AQ896" t="b">
            <v>0</v>
          </cell>
          <cell r="AR896" t="b">
            <v>1</v>
          </cell>
          <cell r="AS896">
            <v>0</v>
          </cell>
          <cell r="AT896">
            <v>0</v>
          </cell>
          <cell r="AU896">
            <v>1</v>
          </cell>
          <cell r="AV896">
            <v>0.01</v>
          </cell>
          <cell r="AW896" t="b">
            <v>0</v>
          </cell>
          <cell r="AX896" t="str">
            <v/>
          </cell>
          <cell r="AY896" t="b">
            <v>0</v>
          </cell>
          <cell r="AZ896" t="b">
            <v>0</v>
          </cell>
          <cell r="BA896">
            <v>0</v>
          </cell>
          <cell r="BB896">
            <v>0</v>
          </cell>
          <cell r="BC896">
            <v>0</v>
          </cell>
          <cell r="BD896" t="str">
            <v>LIB</v>
          </cell>
          <cell r="BE896" t="str">
            <v>LIB</v>
          </cell>
          <cell r="BF896">
            <v>1</v>
          </cell>
          <cell r="BG896">
            <v>0</v>
          </cell>
          <cell r="BH896" t="str">
            <v/>
          </cell>
          <cell r="BI896" t="str">
            <v/>
          </cell>
          <cell r="BJ896" t="str">
            <v/>
          </cell>
          <cell r="BK896" t="str">
            <v/>
          </cell>
          <cell r="BL896">
            <v>140</v>
          </cell>
          <cell r="BM896">
            <v>511</v>
          </cell>
          <cell r="BN896">
            <v>190</v>
          </cell>
          <cell r="BO896">
            <v>1978</v>
          </cell>
          <cell r="BP896">
            <v>0</v>
          </cell>
          <cell r="BQ896">
            <v>2819</v>
          </cell>
        </row>
        <row r="897">
          <cell r="A897" t="str">
            <v>L00014</v>
          </cell>
          <cell r="B897" t="str">
            <v>MEDIAS TERMICAS</v>
          </cell>
          <cell r="C897" t="str">
            <v/>
          </cell>
          <cell r="D897" t="str">
            <v>MEDIAS TERMICAS DE ALGODON</v>
          </cell>
          <cell r="E897" t="str">
            <v/>
          </cell>
          <cell r="F897" t="str">
            <v>AR</v>
          </cell>
          <cell r="G897" t="str">
            <v>UNI</v>
          </cell>
          <cell r="H897" t="str">
            <v>019</v>
          </cell>
          <cell r="I897" t="b">
            <v>1</v>
          </cell>
          <cell r="J897" t="b">
            <v>0</v>
          </cell>
          <cell r="K897" t="b">
            <v>0</v>
          </cell>
          <cell r="L897" t="str">
            <v>CompraVenta</v>
          </cell>
          <cell r="M897" t="str">
            <v>N</v>
          </cell>
          <cell r="N897" t="b">
            <v>0</v>
          </cell>
          <cell r="O897">
            <v>0</v>
          </cell>
          <cell r="P897" t="b">
            <v>0</v>
          </cell>
          <cell r="Q897" t="str">
            <v>INTERNO</v>
          </cell>
          <cell r="R897">
            <v>0</v>
          </cell>
          <cell r="S897" t="str">
            <v/>
          </cell>
          <cell r="T897">
            <v>0</v>
          </cell>
          <cell r="U897" t="str">
            <v/>
          </cell>
          <cell r="V897">
            <v>0</v>
          </cell>
          <cell r="W897" t="str">
            <v/>
          </cell>
          <cell r="X897">
            <v>0</v>
          </cell>
          <cell r="Y897" t="str">
            <v/>
          </cell>
          <cell r="Z897" t="str">
            <v/>
          </cell>
          <cell r="AA897" t="str">
            <v/>
          </cell>
          <cell r="AB897">
            <v>0</v>
          </cell>
          <cell r="AC897" t="str">
            <v/>
          </cell>
          <cell r="AD897" t="str">
            <v/>
          </cell>
          <cell r="AE897" t="str">
            <v/>
          </cell>
          <cell r="AF897" t="str">
            <v/>
          </cell>
          <cell r="AG897">
            <v>0</v>
          </cell>
          <cell r="AH897" t="str">
            <v>N-EST</v>
          </cell>
          <cell r="AI897">
            <v>0</v>
          </cell>
          <cell r="AJ897" t="str">
            <v/>
          </cell>
          <cell r="AK897" t="str">
            <v/>
          </cell>
          <cell r="AM897">
            <v>0</v>
          </cell>
          <cell r="AN897" t="str">
            <v>UNI</v>
          </cell>
          <cell r="AO897" t="str">
            <v>***</v>
          </cell>
          <cell r="AP897" t="str">
            <v>zzzzzz</v>
          </cell>
          <cell r="AQ897" t="b">
            <v>0</v>
          </cell>
          <cell r="AR897" t="b">
            <v>1</v>
          </cell>
          <cell r="AS897">
            <v>0</v>
          </cell>
          <cell r="AT897">
            <v>0</v>
          </cell>
          <cell r="AU897">
            <v>1</v>
          </cell>
          <cell r="AV897">
            <v>0.01</v>
          </cell>
          <cell r="AW897" t="b">
            <v>0</v>
          </cell>
          <cell r="AX897" t="str">
            <v/>
          </cell>
          <cell r="AY897" t="b">
            <v>0</v>
          </cell>
          <cell r="AZ897" t="b">
            <v>0</v>
          </cell>
          <cell r="BA897">
            <v>0</v>
          </cell>
          <cell r="BB897">
            <v>0</v>
          </cell>
          <cell r="BC897">
            <v>0</v>
          </cell>
          <cell r="BD897" t="str">
            <v>LIB</v>
          </cell>
          <cell r="BE897" t="str">
            <v>LIB</v>
          </cell>
          <cell r="BF897">
            <v>1</v>
          </cell>
          <cell r="BG897">
            <v>0</v>
          </cell>
          <cell r="BH897" t="str">
            <v/>
          </cell>
          <cell r="BI897" t="str">
            <v/>
          </cell>
          <cell r="BJ897" t="str">
            <v/>
          </cell>
          <cell r="BK897" t="str">
            <v/>
          </cell>
          <cell r="BL897">
            <v>140</v>
          </cell>
          <cell r="BM897">
            <v>511</v>
          </cell>
          <cell r="BN897">
            <v>190</v>
          </cell>
          <cell r="BO897">
            <v>1978</v>
          </cell>
          <cell r="BP897">
            <v>0</v>
          </cell>
          <cell r="BQ897">
            <v>2819</v>
          </cell>
        </row>
        <row r="898">
          <cell r="A898" t="str">
            <v>L00015</v>
          </cell>
          <cell r="B898" t="str">
            <v>GUANTES</v>
          </cell>
          <cell r="C898" t="str">
            <v/>
          </cell>
          <cell r="D898" t="str">
            <v>GUANTES MOTEADOS</v>
          </cell>
          <cell r="E898" t="str">
            <v/>
          </cell>
          <cell r="F898" t="str">
            <v>AR</v>
          </cell>
          <cell r="G898" t="str">
            <v>UNI</v>
          </cell>
          <cell r="H898" t="str">
            <v>019</v>
          </cell>
          <cell r="I898" t="b">
            <v>1</v>
          </cell>
          <cell r="J898" t="b">
            <v>0</v>
          </cell>
          <cell r="K898" t="b">
            <v>0</v>
          </cell>
          <cell r="L898" t="str">
            <v>CompraVenta</v>
          </cell>
          <cell r="M898" t="str">
            <v>N</v>
          </cell>
          <cell r="N898" t="b">
            <v>0</v>
          </cell>
          <cell r="O898">
            <v>0</v>
          </cell>
          <cell r="P898" t="b">
            <v>0</v>
          </cell>
          <cell r="Q898" t="str">
            <v>INTERNO</v>
          </cell>
          <cell r="R898">
            <v>0</v>
          </cell>
          <cell r="S898" t="str">
            <v/>
          </cell>
          <cell r="T898">
            <v>0</v>
          </cell>
          <cell r="U898" t="str">
            <v/>
          </cell>
          <cell r="V898">
            <v>0</v>
          </cell>
          <cell r="W898" t="str">
            <v/>
          </cell>
          <cell r="X898">
            <v>0</v>
          </cell>
          <cell r="Y898" t="str">
            <v/>
          </cell>
          <cell r="Z898" t="str">
            <v/>
          </cell>
          <cell r="AA898" t="str">
            <v/>
          </cell>
          <cell r="AB898">
            <v>0</v>
          </cell>
          <cell r="AC898" t="str">
            <v/>
          </cell>
          <cell r="AD898" t="str">
            <v/>
          </cell>
          <cell r="AE898" t="str">
            <v/>
          </cell>
          <cell r="AF898" t="str">
            <v/>
          </cell>
          <cell r="AG898">
            <v>0</v>
          </cell>
          <cell r="AH898" t="str">
            <v>N-EST</v>
          </cell>
          <cell r="AI898">
            <v>0</v>
          </cell>
          <cell r="AJ898" t="str">
            <v/>
          </cell>
          <cell r="AK898" t="str">
            <v/>
          </cell>
          <cell r="AM898">
            <v>0</v>
          </cell>
          <cell r="AN898" t="str">
            <v>UNI</v>
          </cell>
          <cell r="AO898" t="str">
            <v>***</v>
          </cell>
          <cell r="AP898" t="str">
            <v>zzzzzz</v>
          </cell>
          <cell r="AQ898" t="b">
            <v>0</v>
          </cell>
          <cell r="AR898" t="b">
            <v>1</v>
          </cell>
          <cell r="AS898">
            <v>0</v>
          </cell>
          <cell r="AT898">
            <v>0</v>
          </cell>
          <cell r="AU898">
            <v>1</v>
          </cell>
          <cell r="AV898">
            <v>0.01</v>
          </cell>
          <cell r="AW898" t="b">
            <v>0</v>
          </cell>
          <cell r="AX898" t="str">
            <v/>
          </cell>
          <cell r="AY898" t="b">
            <v>0</v>
          </cell>
          <cell r="AZ898" t="b">
            <v>0</v>
          </cell>
          <cell r="BA898">
            <v>0</v>
          </cell>
          <cell r="BB898">
            <v>0</v>
          </cell>
          <cell r="BC898">
            <v>0</v>
          </cell>
          <cell r="BD898" t="str">
            <v>LIB</v>
          </cell>
          <cell r="BE898" t="str">
            <v>LIB</v>
          </cell>
          <cell r="BF898">
            <v>1</v>
          </cell>
          <cell r="BG898">
            <v>0</v>
          </cell>
          <cell r="BH898" t="str">
            <v/>
          </cell>
          <cell r="BI898" t="str">
            <v/>
          </cell>
          <cell r="BJ898" t="str">
            <v/>
          </cell>
          <cell r="BK898" t="str">
            <v/>
          </cell>
          <cell r="BL898">
            <v>140</v>
          </cell>
          <cell r="BM898">
            <v>511</v>
          </cell>
          <cell r="BN898">
            <v>190</v>
          </cell>
          <cell r="BO898">
            <v>1978</v>
          </cell>
          <cell r="BP898">
            <v>0</v>
          </cell>
          <cell r="BQ898">
            <v>2819</v>
          </cell>
        </row>
        <row r="899">
          <cell r="A899" t="str">
            <v>L00016</v>
          </cell>
          <cell r="B899" t="str">
            <v>GUANTES AZULES</v>
          </cell>
          <cell r="C899" t="str">
            <v/>
          </cell>
          <cell r="D899" t="str">
            <v>GUANTES AZULES DE LANA</v>
          </cell>
          <cell r="E899" t="str">
            <v/>
          </cell>
          <cell r="F899" t="str">
            <v>AR</v>
          </cell>
          <cell r="G899" t="str">
            <v>UNI</v>
          </cell>
          <cell r="H899" t="str">
            <v>019</v>
          </cell>
          <cell r="I899" t="b">
            <v>1</v>
          </cell>
          <cell r="J899" t="b">
            <v>0</v>
          </cell>
          <cell r="K899" t="b">
            <v>0</v>
          </cell>
          <cell r="L899" t="str">
            <v>CompraVenta</v>
          </cell>
          <cell r="M899" t="str">
            <v>N</v>
          </cell>
          <cell r="N899" t="b">
            <v>0</v>
          </cell>
          <cell r="O899">
            <v>0</v>
          </cell>
          <cell r="P899" t="b">
            <v>0</v>
          </cell>
          <cell r="Q899" t="str">
            <v>INTERNO</v>
          </cell>
          <cell r="R899">
            <v>0</v>
          </cell>
          <cell r="S899" t="str">
            <v/>
          </cell>
          <cell r="T899">
            <v>0</v>
          </cell>
          <cell r="U899" t="str">
            <v/>
          </cell>
          <cell r="V899">
            <v>0</v>
          </cell>
          <cell r="W899" t="str">
            <v/>
          </cell>
          <cell r="X899">
            <v>0</v>
          </cell>
          <cell r="Y899" t="str">
            <v/>
          </cell>
          <cell r="Z899" t="str">
            <v/>
          </cell>
          <cell r="AA899" t="str">
            <v/>
          </cell>
          <cell r="AB899">
            <v>0</v>
          </cell>
          <cell r="AC899" t="str">
            <v/>
          </cell>
          <cell r="AD899" t="str">
            <v/>
          </cell>
          <cell r="AE899" t="str">
            <v/>
          </cell>
          <cell r="AF899" t="str">
            <v/>
          </cell>
          <cell r="AG899">
            <v>0</v>
          </cell>
          <cell r="AH899" t="str">
            <v>N-EST</v>
          </cell>
          <cell r="AI899">
            <v>0</v>
          </cell>
          <cell r="AJ899" t="str">
            <v/>
          </cell>
          <cell r="AK899" t="str">
            <v/>
          </cell>
          <cell r="AM899">
            <v>0</v>
          </cell>
          <cell r="AN899" t="str">
            <v>UNI</v>
          </cell>
          <cell r="AO899" t="str">
            <v>***</v>
          </cell>
          <cell r="AP899" t="str">
            <v>zzzzzz</v>
          </cell>
          <cell r="AQ899" t="b">
            <v>0</v>
          </cell>
          <cell r="AR899" t="b">
            <v>1</v>
          </cell>
          <cell r="AS899">
            <v>0</v>
          </cell>
          <cell r="AT899">
            <v>0</v>
          </cell>
          <cell r="AU899">
            <v>1</v>
          </cell>
          <cell r="AV899">
            <v>0.01</v>
          </cell>
          <cell r="AW899" t="b">
            <v>0</v>
          </cell>
          <cell r="AX899" t="str">
            <v/>
          </cell>
          <cell r="AY899" t="b">
            <v>0</v>
          </cell>
          <cell r="AZ899" t="b">
            <v>0</v>
          </cell>
          <cell r="BA899">
            <v>0</v>
          </cell>
          <cell r="BB899">
            <v>0</v>
          </cell>
          <cell r="BC899">
            <v>0</v>
          </cell>
          <cell r="BD899" t="str">
            <v>LIB</v>
          </cell>
          <cell r="BE899" t="str">
            <v>LIB</v>
          </cell>
          <cell r="BF899">
            <v>1</v>
          </cell>
          <cell r="BG899">
            <v>0</v>
          </cell>
          <cell r="BH899" t="str">
            <v/>
          </cell>
          <cell r="BI899" t="str">
            <v/>
          </cell>
          <cell r="BJ899" t="str">
            <v/>
          </cell>
          <cell r="BK899" t="str">
            <v/>
          </cell>
          <cell r="BL899">
            <v>140</v>
          </cell>
          <cell r="BM899">
            <v>511</v>
          </cell>
          <cell r="BN899">
            <v>190</v>
          </cell>
          <cell r="BO899">
            <v>1978</v>
          </cell>
          <cell r="BP899">
            <v>0</v>
          </cell>
          <cell r="BQ899">
            <v>2819</v>
          </cell>
        </row>
        <row r="900">
          <cell r="A900" t="str">
            <v>L00017</v>
          </cell>
          <cell r="B900" t="str">
            <v>PASAMONTAÑAS</v>
          </cell>
          <cell r="C900" t="str">
            <v/>
          </cell>
          <cell r="D900" t="str">
            <v>PASAMONTAÑAS</v>
          </cell>
          <cell r="E900" t="str">
            <v/>
          </cell>
          <cell r="F900" t="str">
            <v>AR</v>
          </cell>
          <cell r="G900" t="str">
            <v>UNI</v>
          </cell>
          <cell r="H900" t="str">
            <v>019</v>
          </cell>
          <cell r="I900" t="b">
            <v>1</v>
          </cell>
          <cell r="J900" t="b">
            <v>0</v>
          </cell>
          <cell r="K900" t="b">
            <v>0</v>
          </cell>
          <cell r="L900" t="str">
            <v>CompraVenta</v>
          </cell>
          <cell r="M900" t="str">
            <v>N</v>
          </cell>
          <cell r="N900" t="b">
            <v>0</v>
          </cell>
          <cell r="O900">
            <v>0</v>
          </cell>
          <cell r="P900" t="b">
            <v>0</v>
          </cell>
          <cell r="Q900" t="str">
            <v>INTERNO</v>
          </cell>
          <cell r="R900">
            <v>0</v>
          </cell>
          <cell r="S900" t="str">
            <v/>
          </cell>
          <cell r="T900">
            <v>0</v>
          </cell>
          <cell r="U900" t="str">
            <v/>
          </cell>
          <cell r="V900">
            <v>0</v>
          </cell>
          <cell r="W900" t="str">
            <v/>
          </cell>
          <cell r="X900">
            <v>0</v>
          </cell>
          <cell r="Y900" t="str">
            <v/>
          </cell>
          <cell r="Z900" t="str">
            <v/>
          </cell>
          <cell r="AA900" t="str">
            <v/>
          </cell>
          <cell r="AB900">
            <v>0</v>
          </cell>
          <cell r="AC900" t="str">
            <v/>
          </cell>
          <cell r="AD900" t="str">
            <v/>
          </cell>
          <cell r="AE900" t="str">
            <v/>
          </cell>
          <cell r="AF900" t="str">
            <v/>
          </cell>
          <cell r="AG900">
            <v>0</v>
          </cell>
          <cell r="AH900" t="str">
            <v>N-EST</v>
          </cell>
          <cell r="AI900">
            <v>0</v>
          </cell>
          <cell r="AJ900" t="str">
            <v/>
          </cell>
          <cell r="AK900" t="str">
            <v/>
          </cell>
          <cell r="AM900">
            <v>0</v>
          </cell>
          <cell r="AN900" t="str">
            <v>UNI</v>
          </cell>
          <cell r="AO900" t="str">
            <v>***</v>
          </cell>
          <cell r="AP900" t="str">
            <v>zzzzzz</v>
          </cell>
          <cell r="AQ900" t="b">
            <v>0</v>
          </cell>
          <cell r="AR900" t="b">
            <v>1</v>
          </cell>
          <cell r="AS900">
            <v>0</v>
          </cell>
          <cell r="AT900">
            <v>0</v>
          </cell>
          <cell r="AU900">
            <v>1</v>
          </cell>
          <cell r="AV900">
            <v>0.01</v>
          </cell>
          <cell r="AW900" t="b">
            <v>0</v>
          </cell>
          <cell r="AX900" t="str">
            <v/>
          </cell>
          <cell r="AY900" t="b">
            <v>0</v>
          </cell>
          <cell r="AZ900" t="b">
            <v>0</v>
          </cell>
          <cell r="BA900">
            <v>0</v>
          </cell>
          <cell r="BB900">
            <v>0</v>
          </cell>
          <cell r="BC900">
            <v>0</v>
          </cell>
          <cell r="BD900" t="str">
            <v>LIB</v>
          </cell>
          <cell r="BE900" t="str">
            <v>LIB</v>
          </cell>
          <cell r="BF900">
            <v>1</v>
          </cell>
          <cell r="BG900">
            <v>0</v>
          </cell>
          <cell r="BH900" t="str">
            <v/>
          </cell>
          <cell r="BI900" t="str">
            <v/>
          </cell>
          <cell r="BJ900" t="str">
            <v/>
          </cell>
          <cell r="BK900" t="str">
            <v/>
          </cell>
          <cell r="BL900">
            <v>140</v>
          </cell>
          <cell r="BM900">
            <v>511</v>
          </cell>
          <cell r="BN900">
            <v>190</v>
          </cell>
          <cell r="BO900">
            <v>1978</v>
          </cell>
          <cell r="BP900">
            <v>0</v>
          </cell>
          <cell r="BQ900">
            <v>2819</v>
          </cell>
        </row>
        <row r="901">
          <cell r="A901" t="str">
            <v>L00018</v>
          </cell>
          <cell r="B901" t="str">
            <v>CAMPERA</v>
          </cell>
          <cell r="C901" t="str">
            <v/>
          </cell>
          <cell r="D901" t="str">
            <v>CAMPERA TRUCKER</v>
          </cell>
          <cell r="E901" t="str">
            <v/>
          </cell>
          <cell r="F901" t="str">
            <v>AR</v>
          </cell>
          <cell r="G901" t="str">
            <v>UNI</v>
          </cell>
          <cell r="H901" t="str">
            <v>019</v>
          </cell>
          <cell r="I901" t="b">
            <v>1</v>
          </cell>
          <cell r="J901" t="b">
            <v>0</v>
          </cell>
          <cell r="K901" t="b">
            <v>0</v>
          </cell>
          <cell r="L901" t="str">
            <v>CompraVenta</v>
          </cell>
          <cell r="M901" t="str">
            <v>N</v>
          </cell>
          <cell r="N901" t="b">
            <v>0</v>
          </cell>
          <cell r="O901">
            <v>0</v>
          </cell>
          <cell r="P901" t="b">
            <v>0</v>
          </cell>
          <cell r="Q901" t="str">
            <v>INTERNO</v>
          </cell>
          <cell r="R901">
            <v>0</v>
          </cell>
          <cell r="S901" t="str">
            <v/>
          </cell>
          <cell r="T901">
            <v>0</v>
          </cell>
          <cell r="U901" t="str">
            <v/>
          </cell>
          <cell r="V901">
            <v>0</v>
          </cell>
          <cell r="W901" t="str">
            <v/>
          </cell>
          <cell r="X901">
            <v>0</v>
          </cell>
          <cell r="Y901" t="str">
            <v/>
          </cell>
          <cell r="Z901" t="str">
            <v/>
          </cell>
          <cell r="AA901" t="str">
            <v/>
          </cell>
          <cell r="AB901">
            <v>0</v>
          </cell>
          <cell r="AC901" t="str">
            <v/>
          </cell>
          <cell r="AD901" t="str">
            <v/>
          </cell>
          <cell r="AE901" t="str">
            <v/>
          </cell>
          <cell r="AF901" t="str">
            <v/>
          </cell>
          <cell r="AG901">
            <v>0</v>
          </cell>
          <cell r="AH901" t="str">
            <v>N-EST</v>
          </cell>
          <cell r="AI901">
            <v>0</v>
          </cell>
          <cell r="AJ901" t="str">
            <v/>
          </cell>
          <cell r="AK901" t="str">
            <v/>
          </cell>
          <cell r="AM901">
            <v>0</v>
          </cell>
          <cell r="AN901" t="str">
            <v>UNI</v>
          </cell>
          <cell r="AO901" t="str">
            <v>***</v>
          </cell>
          <cell r="AP901" t="str">
            <v>zzzzzz</v>
          </cell>
          <cell r="AQ901" t="b">
            <v>0</v>
          </cell>
          <cell r="AR901" t="b">
            <v>1</v>
          </cell>
          <cell r="AS901">
            <v>0</v>
          </cell>
          <cell r="AT901">
            <v>0</v>
          </cell>
          <cell r="AU901">
            <v>1</v>
          </cell>
          <cell r="AV901">
            <v>0.01</v>
          </cell>
          <cell r="AW901" t="b">
            <v>0</v>
          </cell>
          <cell r="AX901" t="str">
            <v/>
          </cell>
          <cell r="AY901" t="b">
            <v>0</v>
          </cell>
          <cell r="AZ901" t="b">
            <v>0</v>
          </cell>
          <cell r="BA901">
            <v>0</v>
          </cell>
          <cell r="BB901">
            <v>0</v>
          </cell>
          <cell r="BC901">
            <v>0</v>
          </cell>
          <cell r="BD901" t="str">
            <v>LIB</v>
          </cell>
          <cell r="BE901" t="str">
            <v>LIB</v>
          </cell>
          <cell r="BF901">
            <v>1</v>
          </cell>
          <cell r="BG901">
            <v>0</v>
          </cell>
          <cell r="BH901" t="str">
            <v/>
          </cell>
          <cell r="BI901" t="str">
            <v/>
          </cell>
          <cell r="BJ901" t="str">
            <v/>
          </cell>
          <cell r="BK901" t="str">
            <v/>
          </cell>
          <cell r="BL901">
            <v>140</v>
          </cell>
          <cell r="BM901">
            <v>511</v>
          </cell>
          <cell r="BN901">
            <v>190</v>
          </cell>
          <cell r="BO901">
            <v>1978</v>
          </cell>
          <cell r="BP901">
            <v>0</v>
          </cell>
          <cell r="BQ901">
            <v>2819</v>
          </cell>
        </row>
        <row r="902">
          <cell r="A902" t="str">
            <v>L00019</v>
          </cell>
          <cell r="B902" t="str">
            <v>PANTALON</v>
          </cell>
          <cell r="C902" t="str">
            <v/>
          </cell>
          <cell r="D902" t="str">
            <v>PANTALON TRUCKER</v>
          </cell>
          <cell r="E902" t="str">
            <v/>
          </cell>
          <cell r="F902" t="str">
            <v>AR</v>
          </cell>
          <cell r="G902" t="str">
            <v>UNI</v>
          </cell>
          <cell r="H902" t="str">
            <v>019</v>
          </cell>
          <cell r="I902" t="b">
            <v>1</v>
          </cell>
          <cell r="J902" t="b">
            <v>0</v>
          </cell>
          <cell r="K902" t="b">
            <v>0</v>
          </cell>
          <cell r="L902" t="str">
            <v>CompraVenta</v>
          </cell>
          <cell r="M902" t="str">
            <v>N</v>
          </cell>
          <cell r="N902" t="b">
            <v>0</v>
          </cell>
          <cell r="O902">
            <v>0</v>
          </cell>
          <cell r="P902" t="b">
            <v>0</v>
          </cell>
          <cell r="Q902" t="str">
            <v>INTERNO</v>
          </cell>
          <cell r="R902">
            <v>0</v>
          </cell>
          <cell r="S902" t="str">
            <v/>
          </cell>
          <cell r="T902">
            <v>0</v>
          </cell>
          <cell r="U902" t="str">
            <v/>
          </cell>
          <cell r="V902">
            <v>0</v>
          </cell>
          <cell r="W902" t="str">
            <v/>
          </cell>
          <cell r="X902">
            <v>0</v>
          </cell>
          <cell r="Y902" t="str">
            <v/>
          </cell>
          <cell r="Z902" t="str">
            <v/>
          </cell>
          <cell r="AA902" t="str">
            <v/>
          </cell>
          <cell r="AB902">
            <v>0</v>
          </cell>
          <cell r="AC902" t="str">
            <v/>
          </cell>
          <cell r="AD902" t="str">
            <v/>
          </cell>
          <cell r="AE902" t="str">
            <v/>
          </cell>
          <cell r="AF902" t="str">
            <v/>
          </cell>
          <cell r="AG902">
            <v>0</v>
          </cell>
          <cell r="AH902" t="str">
            <v>N-EST</v>
          </cell>
          <cell r="AI902">
            <v>0</v>
          </cell>
          <cell r="AJ902" t="str">
            <v/>
          </cell>
          <cell r="AK902" t="str">
            <v/>
          </cell>
          <cell r="AM902">
            <v>0</v>
          </cell>
          <cell r="AN902" t="str">
            <v>UNI</v>
          </cell>
          <cell r="AO902" t="str">
            <v>***</v>
          </cell>
          <cell r="AP902" t="str">
            <v>zzzzzz</v>
          </cell>
          <cell r="AQ902" t="b">
            <v>0</v>
          </cell>
          <cell r="AR902" t="b">
            <v>1</v>
          </cell>
          <cell r="AS902">
            <v>0</v>
          </cell>
          <cell r="AT902">
            <v>0</v>
          </cell>
          <cell r="AU902">
            <v>1</v>
          </cell>
          <cell r="AV902">
            <v>0.01</v>
          </cell>
          <cell r="AW902" t="b">
            <v>0</v>
          </cell>
          <cell r="AX902" t="str">
            <v/>
          </cell>
          <cell r="AY902" t="b">
            <v>0</v>
          </cell>
          <cell r="AZ902" t="b">
            <v>0</v>
          </cell>
          <cell r="BA902">
            <v>0</v>
          </cell>
          <cell r="BB902">
            <v>0</v>
          </cell>
          <cell r="BC902">
            <v>0</v>
          </cell>
          <cell r="BD902" t="str">
            <v>LIB</v>
          </cell>
          <cell r="BE902" t="str">
            <v>LIB</v>
          </cell>
          <cell r="BF902">
            <v>1</v>
          </cell>
          <cell r="BG902">
            <v>0</v>
          </cell>
          <cell r="BH902" t="str">
            <v/>
          </cell>
          <cell r="BI902" t="str">
            <v/>
          </cell>
          <cell r="BJ902" t="str">
            <v/>
          </cell>
          <cell r="BK902" t="str">
            <v/>
          </cell>
          <cell r="BL902">
            <v>140</v>
          </cell>
          <cell r="BM902">
            <v>511</v>
          </cell>
          <cell r="BN902">
            <v>190</v>
          </cell>
          <cell r="BO902">
            <v>1978</v>
          </cell>
          <cell r="BP902">
            <v>0</v>
          </cell>
          <cell r="BQ902">
            <v>2819</v>
          </cell>
        </row>
        <row r="903">
          <cell r="A903" t="str">
            <v>L00020</v>
          </cell>
          <cell r="B903" t="str">
            <v>CUELLO</v>
          </cell>
          <cell r="C903" t="str">
            <v/>
          </cell>
          <cell r="D903" t="str">
            <v>CUELLERA</v>
          </cell>
          <cell r="E903" t="str">
            <v/>
          </cell>
          <cell r="F903" t="str">
            <v>AR</v>
          </cell>
          <cell r="G903" t="str">
            <v>UNI</v>
          </cell>
          <cell r="H903" t="str">
            <v>019</v>
          </cell>
          <cell r="I903" t="b">
            <v>1</v>
          </cell>
          <cell r="J903" t="b">
            <v>0</v>
          </cell>
          <cell r="K903" t="b">
            <v>0</v>
          </cell>
          <cell r="L903" t="str">
            <v>CompraVenta</v>
          </cell>
          <cell r="M903" t="str">
            <v>N</v>
          </cell>
          <cell r="N903" t="b">
            <v>0</v>
          </cell>
          <cell r="O903">
            <v>0</v>
          </cell>
          <cell r="P903" t="b">
            <v>0</v>
          </cell>
          <cell r="Q903" t="str">
            <v>INTERNO</v>
          </cell>
          <cell r="R903">
            <v>0</v>
          </cell>
          <cell r="S903" t="str">
            <v/>
          </cell>
          <cell r="T903">
            <v>0</v>
          </cell>
          <cell r="U903" t="str">
            <v/>
          </cell>
          <cell r="V903">
            <v>0</v>
          </cell>
          <cell r="W903" t="str">
            <v/>
          </cell>
          <cell r="X903">
            <v>0</v>
          </cell>
          <cell r="Y903" t="str">
            <v/>
          </cell>
          <cell r="Z903" t="str">
            <v/>
          </cell>
          <cell r="AA903" t="str">
            <v/>
          </cell>
          <cell r="AB903">
            <v>0</v>
          </cell>
          <cell r="AC903" t="str">
            <v/>
          </cell>
          <cell r="AD903" t="str">
            <v/>
          </cell>
          <cell r="AE903" t="str">
            <v/>
          </cell>
          <cell r="AF903" t="str">
            <v/>
          </cell>
          <cell r="AG903">
            <v>0</v>
          </cell>
          <cell r="AH903" t="str">
            <v>N-EST</v>
          </cell>
          <cell r="AI903">
            <v>0</v>
          </cell>
          <cell r="AJ903" t="str">
            <v/>
          </cell>
          <cell r="AK903" t="str">
            <v/>
          </cell>
          <cell r="AM903">
            <v>0</v>
          </cell>
          <cell r="AN903" t="str">
            <v>UNI</v>
          </cell>
          <cell r="AO903" t="str">
            <v>***</v>
          </cell>
          <cell r="AP903" t="str">
            <v>zzzzzz</v>
          </cell>
          <cell r="AQ903" t="b">
            <v>0</v>
          </cell>
          <cell r="AR903" t="b">
            <v>1</v>
          </cell>
          <cell r="AS903">
            <v>0</v>
          </cell>
          <cell r="AT903">
            <v>0</v>
          </cell>
          <cell r="AU903">
            <v>1</v>
          </cell>
          <cell r="AV903">
            <v>0.01</v>
          </cell>
          <cell r="AW903" t="b">
            <v>0</v>
          </cell>
          <cell r="AX903" t="str">
            <v/>
          </cell>
          <cell r="AY903" t="b">
            <v>0</v>
          </cell>
          <cell r="AZ903" t="b">
            <v>0</v>
          </cell>
          <cell r="BA903">
            <v>0</v>
          </cell>
          <cell r="BB903">
            <v>0</v>
          </cell>
          <cell r="BC903">
            <v>0</v>
          </cell>
          <cell r="BD903" t="str">
            <v>LIB</v>
          </cell>
          <cell r="BE903" t="str">
            <v>LIB</v>
          </cell>
          <cell r="BF903">
            <v>1</v>
          </cell>
          <cell r="BG903">
            <v>0</v>
          </cell>
          <cell r="BH903" t="str">
            <v/>
          </cell>
          <cell r="BI903" t="str">
            <v/>
          </cell>
          <cell r="BJ903" t="str">
            <v/>
          </cell>
          <cell r="BK903" t="str">
            <v/>
          </cell>
          <cell r="BL903">
            <v>140</v>
          </cell>
          <cell r="BM903">
            <v>511</v>
          </cell>
          <cell r="BN903">
            <v>190</v>
          </cell>
          <cell r="BO903">
            <v>1978</v>
          </cell>
          <cell r="BP903">
            <v>0</v>
          </cell>
          <cell r="BQ903">
            <v>2819</v>
          </cell>
        </row>
        <row r="904">
          <cell r="A904" t="str">
            <v>L00021</v>
          </cell>
          <cell r="B904" t="str">
            <v>ZAPATO DE FRIO</v>
          </cell>
          <cell r="C904" t="str">
            <v/>
          </cell>
          <cell r="D904" t="str">
            <v>ZAPATO NEGRO DE FRIO</v>
          </cell>
          <cell r="E904" t="str">
            <v/>
          </cell>
          <cell r="F904" t="str">
            <v>AR</v>
          </cell>
          <cell r="G904" t="str">
            <v>UNI</v>
          </cell>
          <cell r="H904" t="str">
            <v>019</v>
          </cell>
          <cell r="I904" t="b">
            <v>1</v>
          </cell>
          <cell r="J904" t="b">
            <v>0</v>
          </cell>
          <cell r="K904" t="b">
            <v>0</v>
          </cell>
          <cell r="L904" t="str">
            <v>CompraVenta</v>
          </cell>
          <cell r="M904" t="str">
            <v>N</v>
          </cell>
          <cell r="N904" t="b">
            <v>0</v>
          </cell>
          <cell r="O904">
            <v>0</v>
          </cell>
          <cell r="P904" t="b">
            <v>0</v>
          </cell>
          <cell r="Q904" t="str">
            <v>INTERNO</v>
          </cell>
          <cell r="R904">
            <v>0</v>
          </cell>
          <cell r="S904" t="str">
            <v/>
          </cell>
          <cell r="T904">
            <v>0</v>
          </cell>
          <cell r="U904" t="str">
            <v/>
          </cell>
          <cell r="V904">
            <v>0</v>
          </cell>
          <cell r="W904" t="str">
            <v/>
          </cell>
          <cell r="X904">
            <v>0</v>
          </cell>
          <cell r="Y904" t="str">
            <v/>
          </cell>
          <cell r="Z904" t="str">
            <v/>
          </cell>
          <cell r="AA904" t="str">
            <v/>
          </cell>
          <cell r="AB904">
            <v>0</v>
          </cell>
          <cell r="AC904" t="str">
            <v/>
          </cell>
          <cell r="AD904" t="str">
            <v/>
          </cell>
          <cell r="AE904" t="str">
            <v/>
          </cell>
          <cell r="AF904" t="str">
            <v/>
          </cell>
          <cell r="AG904">
            <v>0</v>
          </cell>
          <cell r="AH904" t="str">
            <v>N-EST</v>
          </cell>
          <cell r="AI904">
            <v>0</v>
          </cell>
          <cell r="AJ904" t="str">
            <v/>
          </cell>
          <cell r="AK904" t="str">
            <v/>
          </cell>
          <cell r="AM904">
            <v>0</v>
          </cell>
          <cell r="AN904" t="str">
            <v>UNI</v>
          </cell>
          <cell r="AO904" t="str">
            <v>***</v>
          </cell>
          <cell r="AP904" t="str">
            <v>zzzzzz</v>
          </cell>
          <cell r="AQ904" t="b">
            <v>0</v>
          </cell>
          <cell r="AR904" t="b">
            <v>1</v>
          </cell>
          <cell r="AS904">
            <v>0</v>
          </cell>
          <cell r="AT904">
            <v>0</v>
          </cell>
          <cell r="AU904">
            <v>1</v>
          </cell>
          <cell r="AV904">
            <v>0.01</v>
          </cell>
          <cell r="AW904" t="b">
            <v>0</v>
          </cell>
          <cell r="AX904" t="str">
            <v/>
          </cell>
          <cell r="AY904" t="b">
            <v>0</v>
          </cell>
          <cell r="AZ904" t="b">
            <v>0</v>
          </cell>
          <cell r="BA904">
            <v>0</v>
          </cell>
          <cell r="BB904">
            <v>0</v>
          </cell>
          <cell r="BC904">
            <v>0</v>
          </cell>
          <cell r="BD904" t="str">
            <v>LIB</v>
          </cell>
          <cell r="BE904" t="str">
            <v>LIB</v>
          </cell>
          <cell r="BF904">
            <v>1</v>
          </cell>
          <cell r="BG904">
            <v>0</v>
          </cell>
          <cell r="BH904" t="str">
            <v/>
          </cell>
          <cell r="BI904" t="str">
            <v/>
          </cell>
          <cell r="BJ904" t="str">
            <v/>
          </cell>
          <cell r="BK904" t="str">
            <v/>
          </cell>
          <cell r="BL904">
            <v>140</v>
          </cell>
          <cell r="BM904">
            <v>511</v>
          </cell>
          <cell r="BN904">
            <v>190</v>
          </cell>
          <cell r="BO904">
            <v>1978</v>
          </cell>
          <cell r="BP904">
            <v>0</v>
          </cell>
          <cell r="BQ904">
            <v>2819</v>
          </cell>
        </row>
        <row r="905">
          <cell r="A905" t="str">
            <v>L00022</v>
          </cell>
          <cell r="B905" t="str">
            <v>REMERA ALGODON</v>
          </cell>
          <cell r="C905" t="str">
            <v/>
          </cell>
          <cell r="D905" t="str">
            <v>REMERA DE ALGODON M/C Y M/L</v>
          </cell>
          <cell r="E905" t="str">
            <v/>
          </cell>
          <cell r="F905" t="str">
            <v>AR</v>
          </cell>
          <cell r="G905" t="str">
            <v>UNI</v>
          </cell>
          <cell r="H905" t="str">
            <v>019</v>
          </cell>
          <cell r="I905" t="b">
            <v>1</v>
          </cell>
          <cell r="J905" t="b">
            <v>0</v>
          </cell>
          <cell r="K905" t="b">
            <v>0</v>
          </cell>
          <cell r="L905" t="str">
            <v>CompraVenta</v>
          </cell>
          <cell r="M905" t="str">
            <v>N</v>
          </cell>
          <cell r="N905" t="b">
            <v>0</v>
          </cell>
          <cell r="O905">
            <v>0</v>
          </cell>
          <cell r="P905" t="b">
            <v>0</v>
          </cell>
          <cell r="Q905" t="str">
            <v>INTERNO</v>
          </cell>
          <cell r="R905">
            <v>0</v>
          </cell>
          <cell r="S905" t="str">
            <v/>
          </cell>
          <cell r="T905">
            <v>0</v>
          </cell>
          <cell r="U905" t="str">
            <v/>
          </cell>
          <cell r="V905">
            <v>0</v>
          </cell>
          <cell r="W905" t="str">
            <v/>
          </cell>
          <cell r="X905">
            <v>0</v>
          </cell>
          <cell r="Y905" t="str">
            <v/>
          </cell>
          <cell r="Z905" t="str">
            <v/>
          </cell>
          <cell r="AA905" t="str">
            <v/>
          </cell>
          <cell r="AB905">
            <v>0</v>
          </cell>
          <cell r="AC905" t="str">
            <v/>
          </cell>
          <cell r="AD905" t="str">
            <v/>
          </cell>
          <cell r="AE905" t="str">
            <v/>
          </cell>
          <cell r="AF905" t="str">
            <v/>
          </cell>
          <cell r="AG905">
            <v>0</v>
          </cell>
          <cell r="AH905" t="str">
            <v>N-EST</v>
          </cell>
          <cell r="AI905">
            <v>0</v>
          </cell>
          <cell r="AJ905" t="str">
            <v/>
          </cell>
          <cell r="AK905" t="str">
            <v/>
          </cell>
          <cell r="AM905">
            <v>0</v>
          </cell>
          <cell r="AN905" t="str">
            <v>UNI</v>
          </cell>
          <cell r="AO905" t="str">
            <v>***</v>
          </cell>
          <cell r="AP905" t="str">
            <v>zzzzzz</v>
          </cell>
          <cell r="AQ905" t="b">
            <v>0</v>
          </cell>
          <cell r="AR905" t="b">
            <v>1</v>
          </cell>
          <cell r="AS905">
            <v>0</v>
          </cell>
          <cell r="AT905">
            <v>0</v>
          </cell>
          <cell r="AU905">
            <v>1</v>
          </cell>
          <cell r="AV905">
            <v>0.01</v>
          </cell>
          <cell r="AW905" t="b">
            <v>0</v>
          </cell>
          <cell r="AX905" t="str">
            <v/>
          </cell>
          <cell r="AY905" t="b">
            <v>0</v>
          </cell>
          <cell r="AZ905" t="b">
            <v>0</v>
          </cell>
          <cell r="BA905">
            <v>0</v>
          </cell>
          <cell r="BB905">
            <v>0</v>
          </cell>
          <cell r="BC905">
            <v>0</v>
          </cell>
          <cell r="BD905" t="str">
            <v>LIB</v>
          </cell>
          <cell r="BE905" t="str">
            <v>LIB</v>
          </cell>
          <cell r="BF905">
            <v>1</v>
          </cell>
          <cell r="BG905">
            <v>0</v>
          </cell>
          <cell r="BH905" t="str">
            <v/>
          </cell>
          <cell r="BI905" t="str">
            <v/>
          </cell>
          <cell r="BJ905" t="str">
            <v/>
          </cell>
          <cell r="BK905" t="str">
            <v/>
          </cell>
          <cell r="BL905">
            <v>140</v>
          </cell>
          <cell r="BM905">
            <v>511</v>
          </cell>
          <cell r="BN905">
            <v>190</v>
          </cell>
          <cell r="BO905">
            <v>1978</v>
          </cell>
          <cell r="BP905">
            <v>0</v>
          </cell>
          <cell r="BQ905">
            <v>2819</v>
          </cell>
        </row>
        <row r="906">
          <cell r="A906" t="str">
            <v>L00023</v>
          </cell>
          <cell r="B906" t="str">
            <v>BUZO POLAR</v>
          </cell>
          <cell r="C906" t="str">
            <v/>
          </cell>
          <cell r="D906" t="str">
            <v>BUZO POLAR AZUL</v>
          </cell>
          <cell r="E906" t="str">
            <v/>
          </cell>
          <cell r="F906" t="str">
            <v>AR</v>
          </cell>
          <cell r="G906" t="str">
            <v>UNI</v>
          </cell>
          <cell r="H906" t="str">
            <v>019</v>
          </cell>
          <cell r="I906" t="b">
            <v>1</v>
          </cell>
          <cell r="J906" t="b">
            <v>0</v>
          </cell>
          <cell r="K906" t="b">
            <v>0</v>
          </cell>
          <cell r="L906" t="str">
            <v>CompraVenta</v>
          </cell>
          <cell r="M906" t="str">
            <v>N</v>
          </cell>
          <cell r="N906" t="b">
            <v>0</v>
          </cell>
          <cell r="O906">
            <v>0</v>
          </cell>
          <cell r="P906" t="b">
            <v>0</v>
          </cell>
          <cell r="Q906" t="str">
            <v>INTERNO</v>
          </cell>
          <cell r="R906">
            <v>0</v>
          </cell>
          <cell r="S906" t="str">
            <v/>
          </cell>
          <cell r="T906">
            <v>0</v>
          </cell>
          <cell r="U906" t="str">
            <v/>
          </cell>
          <cell r="V906">
            <v>0</v>
          </cell>
          <cell r="W906" t="str">
            <v/>
          </cell>
          <cell r="X906">
            <v>0</v>
          </cell>
          <cell r="Y906" t="str">
            <v/>
          </cell>
          <cell r="Z906" t="str">
            <v/>
          </cell>
          <cell r="AA906" t="str">
            <v/>
          </cell>
          <cell r="AB906">
            <v>0</v>
          </cell>
          <cell r="AC906" t="str">
            <v/>
          </cell>
          <cell r="AD906" t="str">
            <v/>
          </cell>
          <cell r="AE906" t="str">
            <v/>
          </cell>
          <cell r="AF906" t="str">
            <v/>
          </cell>
          <cell r="AG906">
            <v>0</v>
          </cell>
          <cell r="AH906" t="str">
            <v>N-EST</v>
          </cell>
          <cell r="AI906">
            <v>0</v>
          </cell>
          <cell r="AJ906" t="str">
            <v/>
          </cell>
          <cell r="AK906" t="str">
            <v/>
          </cell>
          <cell r="AM906">
            <v>0</v>
          </cell>
          <cell r="AN906" t="str">
            <v>UNI</v>
          </cell>
          <cell r="AO906" t="str">
            <v>***</v>
          </cell>
          <cell r="AP906" t="str">
            <v>zzzzzz</v>
          </cell>
          <cell r="AQ906" t="b">
            <v>0</v>
          </cell>
          <cell r="AR906" t="b">
            <v>1</v>
          </cell>
          <cell r="AS906">
            <v>0</v>
          </cell>
          <cell r="AT906">
            <v>0</v>
          </cell>
          <cell r="AU906">
            <v>1</v>
          </cell>
          <cell r="AV906">
            <v>0.01</v>
          </cell>
          <cell r="AW906" t="b">
            <v>0</v>
          </cell>
          <cell r="AX906" t="str">
            <v/>
          </cell>
          <cell r="AY906" t="b">
            <v>0</v>
          </cell>
          <cell r="AZ906" t="b">
            <v>0</v>
          </cell>
          <cell r="BA906">
            <v>0</v>
          </cell>
          <cell r="BB906">
            <v>0</v>
          </cell>
          <cell r="BC906">
            <v>0</v>
          </cell>
          <cell r="BD906" t="str">
            <v>LIB</v>
          </cell>
          <cell r="BE906" t="str">
            <v>LIB</v>
          </cell>
          <cell r="BF906">
            <v>1</v>
          </cell>
          <cell r="BG906">
            <v>0</v>
          </cell>
          <cell r="BH906" t="str">
            <v/>
          </cell>
          <cell r="BI906" t="str">
            <v/>
          </cell>
          <cell r="BJ906" t="str">
            <v/>
          </cell>
          <cell r="BK906" t="str">
            <v/>
          </cell>
          <cell r="BL906">
            <v>140</v>
          </cell>
          <cell r="BM906">
            <v>511</v>
          </cell>
          <cell r="BN906">
            <v>190</v>
          </cell>
          <cell r="BO906">
            <v>1978</v>
          </cell>
          <cell r="BP906">
            <v>0</v>
          </cell>
          <cell r="BQ906">
            <v>2819</v>
          </cell>
        </row>
        <row r="907">
          <cell r="A907" t="str">
            <v>L00024</v>
          </cell>
          <cell r="B907" t="str">
            <v>PANTALON OMBU</v>
          </cell>
          <cell r="C907" t="str">
            <v/>
          </cell>
          <cell r="D907" t="str">
            <v>PANTALON OMBU AZUL</v>
          </cell>
          <cell r="E907" t="str">
            <v/>
          </cell>
          <cell r="F907" t="str">
            <v>AR</v>
          </cell>
          <cell r="G907" t="str">
            <v>UNI</v>
          </cell>
          <cell r="H907" t="str">
            <v>019</v>
          </cell>
          <cell r="I907" t="b">
            <v>1</v>
          </cell>
          <cell r="J907" t="b">
            <v>0</v>
          </cell>
          <cell r="K907" t="b">
            <v>0</v>
          </cell>
          <cell r="L907" t="str">
            <v>CompraVenta</v>
          </cell>
          <cell r="M907" t="str">
            <v>N</v>
          </cell>
          <cell r="N907" t="b">
            <v>0</v>
          </cell>
          <cell r="O907">
            <v>0</v>
          </cell>
          <cell r="P907" t="b">
            <v>0</v>
          </cell>
          <cell r="Q907" t="str">
            <v>INTERNO</v>
          </cell>
          <cell r="R907">
            <v>0</v>
          </cell>
          <cell r="S907" t="str">
            <v/>
          </cell>
          <cell r="T907">
            <v>0</v>
          </cell>
          <cell r="U907" t="str">
            <v/>
          </cell>
          <cell r="V907">
            <v>0</v>
          </cell>
          <cell r="W907" t="str">
            <v/>
          </cell>
          <cell r="X907">
            <v>0</v>
          </cell>
          <cell r="Y907" t="str">
            <v/>
          </cell>
          <cell r="Z907" t="str">
            <v/>
          </cell>
          <cell r="AA907" t="str">
            <v/>
          </cell>
          <cell r="AB907">
            <v>0</v>
          </cell>
          <cell r="AC907" t="str">
            <v/>
          </cell>
          <cell r="AD907" t="str">
            <v/>
          </cell>
          <cell r="AE907" t="str">
            <v/>
          </cell>
          <cell r="AF907" t="str">
            <v/>
          </cell>
          <cell r="AG907">
            <v>0</v>
          </cell>
          <cell r="AH907" t="str">
            <v>N-EST</v>
          </cell>
          <cell r="AI907">
            <v>0</v>
          </cell>
          <cell r="AJ907" t="str">
            <v/>
          </cell>
          <cell r="AK907" t="str">
            <v/>
          </cell>
          <cell r="AM907">
            <v>0</v>
          </cell>
          <cell r="AN907" t="str">
            <v>UNI</v>
          </cell>
          <cell r="AO907" t="str">
            <v>***</v>
          </cell>
          <cell r="AP907" t="str">
            <v>zzzzzz</v>
          </cell>
          <cell r="AQ907" t="b">
            <v>0</v>
          </cell>
          <cell r="AR907" t="b">
            <v>1</v>
          </cell>
          <cell r="AS907">
            <v>0</v>
          </cell>
          <cell r="AT907">
            <v>0</v>
          </cell>
          <cell r="AU907">
            <v>1</v>
          </cell>
          <cell r="AV907">
            <v>0.01</v>
          </cell>
          <cell r="AW907" t="b">
            <v>0</v>
          </cell>
          <cell r="AX907" t="str">
            <v/>
          </cell>
          <cell r="AY907" t="b">
            <v>0</v>
          </cell>
          <cell r="AZ907" t="b">
            <v>0</v>
          </cell>
          <cell r="BA907">
            <v>0</v>
          </cell>
          <cell r="BB907">
            <v>0</v>
          </cell>
          <cell r="BC907">
            <v>0</v>
          </cell>
          <cell r="BD907" t="str">
            <v>LIB</v>
          </cell>
          <cell r="BE907" t="str">
            <v>LIB</v>
          </cell>
          <cell r="BF907">
            <v>1</v>
          </cell>
          <cell r="BG907">
            <v>0</v>
          </cell>
          <cell r="BH907" t="str">
            <v/>
          </cell>
          <cell r="BI907" t="str">
            <v/>
          </cell>
          <cell r="BJ907" t="str">
            <v/>
          </cell>
          <cell r="BK907" t="str">
            <v/>
          </cell>
          <cell r="BL907">
            <v>140</v>
          </cell>
          <cell r="BM907">
            <v>511</v>
          </cell>
          <cell r="BN907">
            <v>190</v>
          </cell>
          <cell r="BO907">
            <v>1978</v>
          </cell>
          <cell r="BP907">
            <v>0</v>
          </cell>
          <cell r="BQ907">
            <v>2819</v>
          </cell>
        </row>
        <row r="908">
          <cell r="A908" t="str">
            <v>L00025</v>
          </cell>
          <cell r="B908" t="str">
            <v>PANTALON CARGO</v>
          </cell>
          <cell r="C908" t="str">
            <v/>
          </cell>
          <cell r="D908" t="str">
            <v>PANTALON OMBU CARGO AZUL</v>
          </cell>
          <cell r="E908" t="str">
            <v/>
          </cell>
          <cell r="F908" t="str">
            <v>AR</v>
          </cell>
          <cell r="G908" t="str">
            <v>UNI</v>
          </cell>
          <cell r="H908" t="str">
            <v>019</v>
          </cell>
          <cell r="I908" t="b">
            <v>1</v>
          </cell>
          <cell r="J908" t="b">
            <v>0</v>
          </cell>
          <cell r="K908" t="b">
            <v>0</v>
          </cell>
          <cell r="L908" t="str">
            <v>CompraVenta</v>
          </cell>
          <cell r="M908" t="str">
            <v>N</v>
          </cell>
          <cell r="N908" t="b">
            <v>0</v>
          </cell>
          <cell r="O908">
            <v>0</v>
          </cell>
          <cell r="P908" t="b">
            <v>0</v>
          </cell>
          <cell r="Q908" t="str">
            <v>INTERNO</v>
          </cell>
          <cell r="R908">
            <v>0</v>
          </cell>
          <cell r="S908" t="str">
            <v/>
          </cell>
          <cell r="T908">
            <v>0</v>
          </cell>
          <cell r="U908" t="str">
            <v/>
          </cell>
          <cell r="V908">
            <v>0</v>
          </cell>
          <cell r="W908" t="str">
            <v/>
          </cell>
          <cell r="X908">
            <v>0</v>
          </cell>
          <cell r="Y908" t="str">
            <v/>
          </cell>
          <cell r="Z908" t="str">
            <v/>
          </cell>
          <cell r="AA908" t="str">
            <v/>
          </cell>
          <cell r="AB908">
            <v>0</v>
          </cell>
          <cell r="AC908" t="str">
            <v/>
          </cell>
          <cell r="AD908" t="str">
            <v/>
          </cell>
          <cell r="AE908" t="str">
            <v/>
          </cell>
          <cell r="AF908" t="str">
            <v/>
          </cell>
          <cell r="AG908">
            <v>0</v>
          </cell>
          <cell r="AH908" t="str">
            <v>N-EST</v>
          </cell>
          <cell r="AI908">
            <v>0</v>
          </cell>
          <cell r="AJ908" t="str">
            <v/>
          </cell>
          <cell r="AK908" t="str">
            <v/>
          </cell>
          <cell r="AM908">
            <v>0</v>
          </cell>
          <cell r="AN908" t="str">
            <v>UNI</v>
          </cell>
          <cell r="AO908" t="str">
            <v>***</v>
          </cell>
          <cell r="AP908" t="str">
            <v>zzzzzz</v>
          </cell>
          <cell r="AQ908" t="b">
            <v>0</v>
          </cell>
          <cell r="AR908" t="b">
            <v>1</v>
          </cell>
          <cell r="AS908">
            <v>0</v>
          </cell>
          <cell r="AT908">
            <v>0</v>
          </cell>
          <cell r="AU908">
            <v>1</v>
          </cell>
          <cell r="AV908">
            <v>0.01</v>
          </cell>
          <cell r="AW908" t="b">
            <v>0</v>
          </cell>
          <cell r="AX908" t="str">
            <v/>
          </cell>
          <cell r="AY908" t="b">
            <v>0</v>
          </cell>
          <cell r="AZ908" t="b">
            <v>0</v>
          </cell>
          <cell r="BA908">
            <v>0</v>
          </cell>
          <cell r="BB908">
            <v>0</v>
          </cell>
          <cell r="BC908">
            <v>0</v>
          </cell>
          <cell r="BD908" t="str">
            <v>LIB</v>
          </cell>
          <cell r="BE908" t="str">
            <v>LIB</v>
          </cell>
          <cell r="BF908">
            <v>1</v>
          </cell>
          <cell r="BG908">
            <v>0</v>
          </cell>
          <cell r="BH908" t="str">
            <v/>
          </cell>
          <cell r="BI908" t="str">
            <v/>
          </cell>
          <cell r="BJ908" t="str">
            <v/>
          </cell>
          <cell r="BK908" t="str">
            <v/>
          </cell>
          <cell r="BL908">
            <v>140</v>
          </cell>
          <cell r="BM908">
            <v>511</v>
          </cell>
          <cell r="BN908">
            <v>190</v>
          </cell>
          <cell r="BO908">
            <v>1978</v>
          </cell>
          <cell r="BP908">
            <v>0</v>
          </cell>
          <cell r="BQ908">
            <v>2819</v>
          </cell>
        </row>
        <row r="909">
          <cell r="A909" t="str">
            <v>L00026</v>
          </cell>
          <cell r="B909" t="str">
            <v>BOTIN C/ SUELA</v>
          </cell>
          <cell r="C909" t="str">
            <v/>
          </cell>
          <cell r="D909" t="str">
            <v>BOTIN C/SUELA DIALECTICA</v>
          </cell>
          <cell r="E909" t="str">
            <v/>
          </cell>
          <cell r="F909" t="str">
            <v>AR</v>
          </cell>
          <cell r="G909" t="str">
            <v>UNI</v>
          </cell>
          <cell r="H909" t="str">
            <v>019</v>
          </cell>
          <cell r="I909" t="b">
            <v>1</v>
          </cell>
          <cell r="J909" t="b">
            <v>0</v>
          </cell>
          <cell r="K909" t="b">
            <v>0</v>
          </cell>
          <cell r="L909" t="str">
            <v>CompraVenta</v>
          </cell>
          <cell r="M909" t="str">
            <v>N</v>
          </cell>
          <cell r="N909" t="b">
            <v>0</v>
          </cell>
          <cell r="O909">
            <v>0</v>
          </cell>
          <cell r="P909" t="b">
            <v>0</v>
          </cell>
          <cell r="Q909" t="str">
            <v>INTERNO</v>
          </cell>
          <cell r="R909">
            <v>0</v>
          </cell>
          <cell r="S909" t="str">
            <v/>
          </cell>
          <cell r="T909">
            <v>0</v>
          </cell>
          <cell r="U909" t="str">
            <v/>
          </cell>
          <cell r="V909">
            <v>0</v>
          </cell>
          <cell r="W909" t="str">
            <v/>
          </cell>
          <cell r="X909">
            <v>0</v>
          </cell>
          <cell r="Y909" t="str">
            <v/>
          </cell>
          <cell r="Z909" t="str">
            <v/>
          </cell>
          <cell r="AA909" t="str">
            <v/>
          </cell>
          <cell r="AB909">
            <v>0</v>
          </cell>
          <cell r="AC909" t="str">
            <v/>
          </cell>
          <cell r="AD909" t="str">
            <v/>
          </cell>
          <cell r="AE909" t="str">
            <v/>
          </cell>
          <cell r="AF909" t="str">
            <v/>
          </cell>
          <cell r="AG909">
            <v>0</v>
          </cell>
          <cell r="AH909" t="str">
            <v>N-EST</v>
          </cell>
          <cell r="AI909">
            <v>0</v>
          </cell>
          <cell r="AJ909" t="str">
            <v/>
          </cell>
          <cell r="AK909" t="str">
            <v/>
          </cell>
          <cell r="AM909">
            <v>0</v>
          </cell>
          <cell r="AN909" t="str">
            <v>UNI</v>
          </cell>
          <cell r="AO909" t="str">
            <v>***</v>
          </cell>
          <cell r="AP909" t="str">
            <v>zzzzzz</v>
          </cell>
          <cell r="AQ909" t="b">
            <v>0</v>
          </cell>
          <cell r="AR909" t="b">
            <v>1</v>
          </cell>
          <cell r="AS909">
            <v>0</v>
          </cell>
          <cell r="AT909">
            <v>0</v>
          </cell>
          <cell r="AU909">
            <v>1</v>
          </cell>
          <cell r="AV909">
            <v>0.01</v>
          </cell>
          <cell r="AW909" t="b">
            <v>0</v>
          </cell>
          <cell r="AX909" t="str">
            <v/>
          </cell>
          <cell r="AY909" t="b">
            <v>0</v>
          </cell>
          <cell r="AZ909" t="b">
            <v>0</v>
          </cell>
          <cell r="BA909">
            <v>0</v>
          </cell>
          <cell r="BB909">
            <v>0</v>
          </cell>
          <cell r="BC909">
            <v>0</v>
          </cell>
          <cell r="BD909" t="str">
            <v>LIB</v>
          </cell>
          <cell r="BE909" t="str">
            <v>LIB</v>
          </cell>
          <cell r="BF909">
            <v>1</v>
          </cell>
          <cell r="BG909">
            <v>0</v>
          </cell>
          <cell r="BH909" t="str">
            <v/>
          </cell>
          <cell r="BI909" t="str">
            <v/>
          </cell>
          <cell r="BJ909" t="str">
            <v/>
          </cell>
          <cell r="BK909" t="str">
            <v/>
          </cell>
          <cell r="BL909">
            <v>140</v>
          </cell>
          <cell r="BM909">
            <v>511</v>
          </cell>
          <cell r="BN909">
            <v>190</v>
          </cell>
          <cell r="BO909">
            <v>1978</v>
          </cell>
          <cell r="BP909">
            <v>0</v>
          </cell>
          <cell r="BQ909">
            <v>2819</v>
          </cell>
        </row>
        <row r="910">
          <cell r="A910" t="str">
            <v>L00027</v>
          </cell>
          <cell r="B910" t="str">
            <v>GUARDAPOLVO</v>
          </cell>
          <cell r="C910" t="str">
            <v/>
          </cell>
          <cell r="D910" t="str">
            <v>GUARDAPOLVO BLANCO</v>
          </cell>
          <cell r="E910" t="str">
            <v/>
          </cell>
          <cell r="F910" t="str">
            <v>AR</v>
          </cell>
          <cell r="G910" t="str">
            <v>UNI</v>
          </cell>
          <cell r="H910" t="str">
            <v>019</v>
          </cell>
          <cell r="I910" t="b">
            <v>1</v>
          </cell>
          <cell r="J910" t="b">
            <v>0</v>
          </cell>
          <cell r="K910" t="b">
            <v>0</v>
          </cell>
          <cell r="L910" t="str">
            <v>CompraVenta</v>
          </cell>
          <cell r="M910" t="str">
            <v>N</v>
          </cell>
          <cell r="N910" t="b">
            <v>0</v>
          </cell>
          <cell r="O910">
            <v>0</v>
          </cell>
          <cell r="P910" t="b">
            <v>0</v>
          </cell>
          <cell r="Q910" t="str">
            <v>INTERNO</v>
          </cell>
          <cell r="R910">
            <v>0</v>
          </cell>
          <cell r="S910" t="str">
            <v/>
          </cell>
          <cell r="T910">
            <v>0</v>
          </cell>
          <cell r="U910" t="str">
            <v/>
          </cell>
          <cell r="V910">
            <v>0</v>
          </cell>
          <cell r="W910" t="str">
            <v/>
          </cell>
          <cell r="X910">
            <v>0</v>
          </cell>
          <cell r="Y910" t="str">
            <v/>
          </cell>
          <cell r="Z910" t="str">
            <v/>
          </cell>
          <cell r="AA910" t="str">
            <v/>
          </cell>
          <cell r="AB910">
            <v>0</v>
          </cell>
          <cell r="AC910" t="str">
            <v/>
          </cell>
          <cell r="AD910" t="str">
            <v/>
          </cell>
          <cell r="AE910" t="str">
            <v/>
          </cell>
          <cell r="AF910" t="str">
            <v/>
          </cell>
          <cell r="AG910">
            <v>0</v>
          </cell>
          <cell r="AH910" t="str">
            <v>N-EST</v>
          </cell>
          <cell r="AI910">
            <v>0</v>
          </cell>
          <cell r="AJ910" t="str">
            <v/>
          </cell>
          <cell r="AK910" t="str">
            <v/>
          </cell>
          <cell r="AM910">
            <v>0</v>
          </cell>
          <cell r="AN910" t="str">
            <v>UNI</v>
          </cell>
          <cell r="AO910" t="str">
            <v>***</v>
          </cell>
          <cell r="AP910" t="str">
            <v>zzzzzz</v>
          </cell>
          <cell r="AQ910" t="b">
            <v>0</v>
          </cell>
          <cell r="AR910" t="b">
            <v>1</v>
          </cell>
          <cell r="AS910">
            <v>0</v>
          </cell>
          <cell r="AT910">
            <v>0</v>
          </cell>
          <cell r="AU910">
            <v>1</v>
          </cell>
          <cell r="AV910">
            <v>0.01</v>
          </cell>
          <cell r="AW910" t="b">
            <v>0</v>
          </cell>
          <cell r="AX910" t="str">
            <v/>
          </cell>
          <cell r="AY910" t="b">
            <v>0</v>
          </cell>
          <cell r="AZ910" t="b">
            <v>0</v>
          </cell>
          <cell r="BA910">
            <v>0</v>
          </cell>
          <cell r="BB910">
            <v>0</v>
          </cell>
          <cell r="BC910">
            <v>0</v>
          </cell>
          <cell r="BD910" t="str">
            <v>LIB</v>
          </cell>
          <cell r="BE910" t="str">
            <v>LIB</v>
          </cell>
          <cell r="BF910">
            <v>1</v>
          </cell>
          <cell r="BG910">
            <v>0</v>
          </cell>
          <cell r="BH910" t="str">
            <v/>
          </cell>
          <cell r="BI910" t="str">
            <v/>
          </cell>
          <cell r="BJ910" t="str">
            <v/>
          </cell>
          <cell r="BK910" t="str">
            <v/>
          </cell>
          <cell r="BL910">
            <v>140</v>
          </cell>
          <cell r="BM910">
            <v>511</v>
          </cell>
          <cell r="BN910">
            <v>190</v>
          </cell>
          <cell r="BO910">
            <v>1978</v>
          </cell>
          <cell r="BP910">
            <v>0</v>
          </cell>
          <cell r="BQ910">
            <v>2819</v>
          </cell>
        </row>
        <row r="911">
          <cell r="A911" t="str">
            <v>L00028</v>
          </cell>
          <cell r="B911" t="str">
            <v>PROTECTOR</v>
          </cell>
          <cell r="C911" t="str">
            <v/>
          </cell>
          <cell r="D911" t="str">
            <v>PROTECTOR AUDITIVO</v>
          </cell>
          <cell r="E911" t="str">
            <v/>
          </cell>
          <cell r="F911" t="str">
            <v>AR</v>
          </cell>
          <cell r="G911" t="str">
            <v>UNI</v>
          </cell>
          <cell r="H911" t="str">
            <v>019</v>
          </cell>
          <cell r="I911" t="b">
            <v>1</v>
          </cell>
          <cell r="J911" t="b">
            <v>0</v>
          </cell>
          <cell r="K911" t="b">
            <v>0</v>
          </cell>
          <cell r="L911" t="str">
            <v>CompraVenta</v>
          </cell>
          <cell r="M911" t="str">
            <v>N</v>
          </cell>
          <cell r="N911" t="b">
            <v>0</v>
          </cell>
          <cell r="O911">
            <v>0</v>
          </cell>
          <cell r="P911" t="b">
            <v>0</v>
          </cell>
          <cell r="Q911" t="str">
            <v>INTERNO</v>
          </cell>
          <cell r="R911">
            <v>0</v>
          </cell>
          <cell r="S911" t="str">
            <v/>
          </cell>
          <cell r="T911">
            <v>0</v>
          </cell>
          <cell r="U911" t="str">
            <v/>
          </cell>
          <cell r="V911">
            <v>0</v>
          </cell>
          <cell r="W911" t="str">
            <v/>
          </cell>
          <cell r="X911">
            <v>0</v>
          </cell>
          <cell r="Y911" t="str">
            <v/>
          </cell>
          <cell r="Z911" t="str">
            <v/>
          </cell>
          <cell r="AA911" t="str">
            <v/>
          </cell>
          <cell r="AB911">
            <v>0</v>
          </cell>
          <cell r="AC911" t="str">
            <v/>
          </cell>
          <cell r="AD911" t="str">
            <v/>
          </cell>
          <cell r="AE911" t="str">
            <v/>
          </cell>
          <cell r="AF911" t="str">
            <v/>
          </cell>
          <cell r="AG911">
            <v>0</v>
          </cell>
          <cell r="AH911" t="str">
            <v>N-EST</v>
          </cell>
          <cell r="AI911">
            <v>0</v>
          </cell>
          <cell r="AJ911" t="str">
            <v/>
          </cell>
          <cell r="AK911" t="str">
            <v/>
          </cell>
          <cell r="AM911">
            <v>0</v>
          </cell>
          <cell r="AN911" t="str">
            <v>UNI</v>
          </cell>
          <cell r="AO911" t="str">
            <v>***</v>
          </cell>
          <cell r="AP911" t="str">
            <v>zzzzzz</v>
          </cell>
          <cell r="AQ911" t="b">
            <v>0</v>
          </cell>
          <cell r="AR911" t="b">
            <v>1</v>
          </cell>
          <cell r="AS911">
            <v>0</v>
          </cell>
          <cell r="AT911">
            <v>0</v>
          </cell>
          <cell r="AU911">
            <v>1</v>
          </cell>
          <cell r="AV911">
            <v>0.01</v>
          </cell>
          <cell r="AW911" t="b">
            <v>0</v>
          </cell>
          <cell r="AX911" t="str">
            <v/>
          </cell>
          <cell r="AY911" t="b">
            <v>0</v>
          </cell>
          <cell r="AZ911" t="b">
            <v>0</v>
          </cell>
          <cell r="BA911">
            <v>0</v>
          </cell>
          <cell r="BB911">
            <v>0</v>
          </cell>
          <cell r="BC911">
            <v>0</v>
          </cell>
          <cell r="BD911" t="str">
            <v>LIB</v>
          </cell>
          <cell r="BE911" t="str">
            <v>LIB</v>
          </cell>
          <cell r="BF911">
            <v>1</v>
          </cell>
          <cell r="BG911">
            <v>0</v>
          </cell>
          <cell r="BH911" t="str">
            <v/>
          </cell>
          <cell r="BI911" t="str">
            <v/>
          </cell>
          <cell r="BJ911" t="str">
            <v/>
          </cell>
          <cell r="BK911" t="str">
            <v/>
          </cell>
          <cell r="BL911">
            <v>140</v>
          </cell>
          <cell r="BM911">
            <v>511</v>
          </cell>
          <cell r="BN911">
            <v>190</v>
          </cell>
          <cell r="BO911">
            <v>1978</v>
          </cell>
          <cell r="BP911">
            <v>0</v>
          </cell>
          <cell r="BQ911">
            <v>2819</v>
          </cell>
        </row>
        <row r="912">
          <cell r="A912" t="str">
            <v>L00029</v>
          </cell>
          <cell r="B912" t="str">
            <v>FAJA</v>
          </cell>
          <cell r="C912" t="str">
            <v/>
          </cell>
          <cell r="D912" t="str">
            <v>FAJA LUMBAR</v>
          </cell>
          <cell r="E912" t="str">
            <v/>
          </cell>
          <cell r="F912" t="str">
            <v>AR</v>
          </cell>
          <cell r="G912" t="str">
            <v>UNI</v>
          </cell>
          <cell r="H912" t="str">
            <v>019</v>
          </cell>
          <cell r="I912" t="b">
            <v>1</v>
          </cell>
          <cell r="J912" t="b">
            <v>0</v>
          </cell>
          <cell r="K912" t="b">
            <v>0</v>
          </cell>
          <cell r="L912" t="str">
            <v>CompraVenta</v>
          </cell>
          <cell r="M912" t="str">
            <v>N</v>
          </cell>
          <cell r="N912" t="b">
            <v>0</v>
          </cell>
          <cell r="O912">
            <v>0</v>
          </cell>
          <cell r="P912" t="b">
            <v>0</v>
          </cell>
          <cell r="Q912" t="str">
            <v>INTERNO</v>
          </cell>
          <cell r="R912">
            <v>0</v>
          </cell>
          <cell r="S912" t="str">
            <v/>
          </cell>
          <cell r="T912">
            <v>0</v>
          </cell>
          <cell r="U912" t="str">
            <v/>
          </cell>
          <cell r="V912">
            <v>0</v>
          </cell>
          <cell r="W912" t="str">
            <v/>
          </cell>
          <cell r="X912">
            <v>0</v>
          </cell>
          <cell r="Y912" t="str">
            <v/>
          </cell>
          <cell r="Z912" t="str">
            <v/>
          </cell>
          <cell r="AA912" t="str">
            <v/>
          </cell>
          <cell r="AB912">
            <v>0</v>
          </cell>
          <cell r="AC912" t="str">
            <v/>
          </cell>
          <cell r="AD912" t="str">
            <v/>
          </cell>
          <cell r="AE912" t="str">
            <v/>
          </cell>
          <cell r="AF912" t="str">
            <v/>
          </cell>
          <cell r="AG912">
            <v>0</v>
          </cell>
          <cell r="AH912" t="str">
            <v>N-EST</v>
          </cell>
          <cell r="AI912">
            <v>0</v>
          </cell>
          <cell r="AJ912" t="str">
            <v/>
          </cell>
          <cell r="AK912" t="str">
            <v/>
          </cell>
          <cell r="AM912">
            <v>0</v>
          </cell>
          <cell r="AN912" t="str">
            <v>UNI</v>
          </cell>
          <cell r="AO912" t="str">
            <v>***</v>
          </cell>
          <cell r="AP912" t="str">
            <v>zzzzzz</v>
          </cell>
          <cell r="AQ912" t="b">
            <v>0</v>
          </cell>
          <cell r="AR912" t="b">
            <v>1</v>
          </cell>
          <cell r="AS912">
            <v>0</v>
          </cell>
          <cell r="AT912">
            <v>0</v>
          </cell>
          <cell r="AU912">
            <v>1</v>
          </cell>
          <cell r="AV912">
            <v>0.01</v>
          </cell>
          <cell r="AW912" t="b">
            <v>0</v>
          </cell>
          <cell r="AX912" t="str">
            <v/>
          </cell>
          <cell r="AY912" t="b">
            <v>0</v>
          </cell>
          <cell r="AZ912" t="b">
            <v>0</v>
          </cell>
          <cell r="BA912">
            <v>0</v>
          </cell>
          <cell r="BB912">
            <v>0</v>
          </cell>
          <cell r="BC912">
            <v>0</v>
          </cell>
          <cell r="BD912" t="str">
            <v>LIB</v>
          </cell>
          <cell r="BE912" t="str">
            <v>LIB</v>
          </cell>
          <cell r="BF912">
            <v>1</v>
          </cell>
          <cell r="BG912">
            <v>0</v>
          </cell>
          <cell r="BH912" t="str">
            <v/>
          </cell>
          <cell r="BI912" t="str">
            <v/>
          </cell>
          <cell r="BJ912" t="str">
            <v/>
          </cell>
          <cell r="BK912" t="str">
            <v/>
          </cell>
          <cell r="BL912">
            <v>140</v>
          </cell>
          <cell r="BM912">
            <v>511</v>
          </cell>
          <cell r="BN912">
            <v>190</v>
          </cell>
          <cell r="BO912">
            <v>1978</v>
          </cell>
          <cell r="BP912">
            <v>0</v>
          </cell>
          <cell r="BQ912">
            <v>2819</v>
          </cell>
        </row>
        <row r="913">
          <cell r="A913" t="str">
            <v>L00038</v>
          </cell>
          <cell r="B913" t="str">
            <v/>
          </cell>
          <cell r="C913" t="str">
            <v/>
          </cell>
          <cell r="D913" t="str">
            <v>PROTECTORES AUDITIVOS</v>
          </cell>
          <cell r="E913" t="str">
            <v/>
          </cell>
          <cell r="F913" t="str">
            <v>AR</v>
          </cell>
          <cell r="G913" t="str">
            <v>UNI</v>
          </cell>
          <cell r="H913" t="str">
            <v>019</v>
          </cell>
          <cell r="I913" t="b">
            <v>1</v>
          </cell>
          <cell r="J913" t="b">
            <v>0</v>
          </cell>
          <cell r="K913" t="b">
            <v>0</v>
          </cell>
          <cell r="L913" t="str">
            <v>CompraVenta</v>
          </cell>
          <cell r="M913" t="str">
            <v>N</v>
          </cell>
          <cell r="N913" t="b">
            <v>0</v>
          </cell>
          <cell r="O913">
            <v>0</v>
          </cell>
          <cell r="P913" t="b">
            <v>0</v>
          </cell>
          <cell r="Q913" t="str">
            <v>INTERNO</v>
          </cell>
          <cell r="R913">
            <v>0</v>
          </cell>
          <cell r="S913" t="str">
            <v/>
          </cell>
          <cell r="T913">
            <v>0</v>
          </cell>
          <cell r="U913" t="str">
            <v/>
          </cell>
          <cell r="V913">
            <v>0</v>
          </cell>
          <cell r="W913" t="str">
            <v/>
          </cell>
          <cell r="X913">
            <v>0</v>
          </cell>
          <cell r="Y913" t="str">
            <v/>
          </cell>
          <cell r="Z913" t="str">
            <v/>
          </cell>
          <cell r="AA913" t="str">
            <v/>
          </cell>
          <cell r="AB913">
            <v>0</v>
          </cell>
          <cell r="AC913" t="str">
            <v/>
          </cell>
          <cell r="AD913" t="str">
            <v/>
          </cell>
          <cell r="AE913" t="str">
            <v/>
          </cell>
          <cell r="AF913" t="str">
            <v/>
          </cell>
          <cell r="AG913">
            <v>0</v>
          </cell>
          <cell r="AH913" t="str">
            <v>N-EST</v>
          </cell>
          <cell r="AI913">
            <v>0</v>
          </cell>
          <cell r="AJ913" t="str">
            <v/>
          </cell>
          <cell r="AK913" t="str">
            <v/>
          </cell>
          <cell r="AM913">
            <v>0</v>
          </cell>
          <cell r="AN913" t="str">
            <v>UNI</v>
          </cell>
          <cell r="AO913" t="str">
            <v>***</v>
          </cell>
          <cell r="AP913" t="str">
            <v>zzzzzz</v>
          </cell>
          <cell r="AQ913" t="b">
            <v>0</v>
          </cell>
          <cell r="AR913" t="b">
            <v>1</v>
          </cell>
          <cell r="AS913">
            <v>0</v>
          </cell>
          <cell r="AT913">
            <v>0</v>
          </cell>
          <cell r="AU913">
            <v>1</v>
          </cell>
          <cell r="AV913">
            <v>0.01</v>
          </cell>
          <cell r="AW913" t="b">
            <v>0</v>
          </cell>
          <cell r="AX913" t="str">
            <v/>
          </cell>
          <cell r="AY913" t="b">
            <v>0</v>
          </cell>
          <cell r="AZ913" t="b">
            <v>0</v>
          </cell>
          <cell r="BA913">
            <v>0</v>
          </cell>
          <cell r="BB913">
            <v>0</v>
          </cell>
          <cell r="BC913">
            <v>0</v>
          </cell>
          <cell r="BD913" t="str">
            <v>LIB</v>
          </cell>
          <cell r="BE913" t="str">
            <v>LIB</v>
          </cell>
          <cell r="BF913">
            <v>1</v>
          </cell>
          <cell r="BG913">
            <v>0</v>
          </cell>
          <cell r="BH913" t="str">
            <v/>
          </cell>
          <cell r="BI913" t="str">
            <v/>
          </cell>
          <cell r="BJ913" t="str">
            <v/>
          </cell>
          <cell r="BK913" t="str">
            <v/>
          </cell>
          <cell r="BL913">
            <v>140</v>
          </cell>
          <cell r="BM913">
            <v>511</v>
          </cell>
          <cell r="BN913">
            <v>190</v>
          </cell>
          <cell r="BO913">
            <v>1978</v>
          </cell>
          <cell r="BP913">
            <v>0</v>
          </cell>
          <cell r="BQ913">
            <v>2819</v>
          </cell>
        </row>
        <row r="914">
          <cell r="A914" t="str">
            <v>LAMS 41</v>
          </cell>
          <cell r="B914" t="str">
            <v/>
          </cell>
          <cell r="C914" t="str">
            <v/>
          </cell>
          <cell r="D914" t="str">
            <v>MSOJA LA ANONIMA CLASICA x330G</v>
          </cell>
          <cell r="E914" t="str">
            <v>CAJA x 20 FLOW x 4 U</v>
          </cell>
          <cell r="F914" t="str">
            <v>PT</v>
          </cell>
          <cell r="G914" t="str">
            <v>UNI</v>
          </cell>
          <cell r="H914" t="str">
            <v>UC9</v>
          </cell>
          <cell r="I914" t="b">
            <v>1</v>
          </cell>
          <cell r="J914" t="b">
            <v>1</v>
          </cell>
          <cell r="K914" t="b">
            <v>0</v>
          </cell>
          <cell r="L914" t="str">
            <v>CompraVenta</v>
          </cell>
          <cell r="M914" t="str">
            <v>N</v>
          </cell>
          <cell r="N914" t="b">
            <v>0</v>
          </cell>
          <cell r="O914">
            <v>0</v>
          </cell>
          <cell r="P914" t="b">
            <v>0</v>
          </cell>
          <cell r="Q914" t="str">
            <v>INTERNO</v>
          </cell>
          <cell r="R914">
            <v>0</v>
          </cell>
          <cell r="S914" t="str">
            <v/>
          </cell>
          <cell r="T914">
            <v>0</v>
          </cell>
          <cell r="U914" t="str">
            <v/>
          </cell>
          <cell r="V914">
            <v>0</v>
          </cell>
          <cell r="W914" t="str">
            <v/>
          </cell>
          <cell r="X914">
            <v>0</v>
          </cell>
          <cell r="Y914" t="str">
            <v/>
          </cell>
          <cell r="Z914" t="str">
            <v/>
          </cell>
          <cell r="AA914" t="str">
            <v>Termin</v>
          </cell>
          <cell r="AB914">
            <v>0</v>
          </cell>
          <cell r="AC914" t="str">
            <v/>
          </cell>
          <cell r="AD914" t="str">
            <v/>
          </cell>
          <cell r="AE914" t="str">
            <v/>
          </cell>
          <cell r="AF914" t="str">
            <v/>
          </cell>
          <cell r="AG914">
            <v>0</v>
          </cell>
          <cell r="AH914" t="str">
            <v>N-EST</v>
          </cell>
          <cell r="AI914">
            <v>0</v>
          </cell>
          <cell r="AJ914" t="str">
            <v/>
          </cell>
          <cell r="AK914" t="str">
            <v/>
          </cell>
          <cell r="AM914">
            <v>90</v>
          </cell>
          <cell r="AN914" t="str">
            <v>UNI</v>
          </cell>
          <cell r="AO914" t="str">
            <v>***</v>
          </cell>
          <cell r="AP914" t="str">
            <v>zzzzzz</v>
          </cell>
          <cell r="AQ914" t="b">
            <v>0</v>
          </cell>
          <cell r="AR914" t="b">
            <v>1</v>
          </cell>
          <cell r="AS914">
            <v>1</v>
          </cell>
          <cell r="AT914">
            <v>0</v>
          </cell>
          <cell r="AU914">
            <v>1</v>
          </cell>
          <cell r="AV914">
            <v>0.01</v>
          </cell>
          <cell r="AW914" t="b">
            <v>0</v>
          </cell>
          <cell r="AX914" t="str">
            <v/>
          </cell>
          <cell r="AY914" t="b">
            <v>0</v>
          </cell>
          <cell r="AZ914" t="b">
            <v>0</v>
          </cell>
          <cell r="BA914">
            <v>0</v>
          </cell>
          <cell r="BB914">
            <v>540</v>
          </cell>
          <cell r="BC914">
            <v>360</v>
          </cell>
          <cell r="BD914" t="str">
            <v>LIB</v>
          </cell>
          <cell r="BE914" t="str">
            <v>LIB</v>
          </cell>
          <cell r="BF914">
            <v>1</v>
          </cell>
          <cell r="BG914">
            <v>0</v>
          </cell>
          <cell r="BH914" t="str">
            <v/>
          </cell>
          <cell r="BI914" t="str">
            <v/>
          </cell>
          <cell r="BJ914" t="str">
            <v/>
          </cell>
          <cell r="BK914" t="str">
            <v/>
          </cell>
          <cell r="BL914">
            <v>140</v>
          </cell>
          <cell r="BM914">
            <v>511</v>
          </cell>
          <cell r="BN914">
            <v>190</v>
          </cell>
          <cell r="BO914">
            <v>1978</v>
          </cell>
          <cell r="BP914">
            <v>0</v>
          </cell>
          <cell r="BQ914">
            <v>2819</v>
          </cell>
        </row>
        <row r="915">
          <cell r="A915" t="str">
            <v>LAMS 42</v>
          </cell>
          <cell r="B915" t="str">
            <v/>
          </cell>
          <cell r="C915" t="str">
            <v/>
          </cell>
          <cell r="D915" t="str">
            <v>MSOJA LA ANONIMA OREG x330G</v>
          </cell>
          <cell r="E915" t="str">
            <v>CAJAx 20 FLOW x 4 U</v>
          </cell>
          <cell r="F915" t="str">
            <v>PT</v>
          </cell>
          <cell r="G915" t="str">
            <v>UNI</v>
          </cell>
          <cell r="H915" t="str">
            <v>UC9</v>
          </cell>
          <cell r="I915" t="b">
            <v>1</v>
          </cell>
          <cell r="J915" t="b">
            <v>1</v>
          </cell>
          <cell r="K915" t="b">
            <v>0</v>
          </cell>
          <cell r="L915" t="str">
            <v>CompraVenta</v>
          </cell>
          <cell r="M915" t="str">
            <v>N</v>
          </cell>
          <cell r="N915" t="b">
            <v>0</v>
          </cell>
          <cell r="O915">
            <v>0</v>
          </cell>
          <cell r="P915" t="b">
            <v>0</v>
          </cell>
          <cell r="Q915" t="str">
            <v>INTERNO</v>
          </cell>
          <cell r="R915">
            <v>0</v>
          </cell>
          <cell r="S915" t="str">
            <v/>
          </cell>
          <cell r="T915">
            <v>0</v>
          </cell>
          <cell r="U915" t="str">
            <v/>
          </cell>
          <cell r="V915">
            <v>0</v>
          </cell>
          <cell r="W915" t="str">
            <v/>
          </cell>
          <cell r="X915">
            <v>0</v>
          </cell>
          <cell r="Y915" t="str">
            <v/>
          </cell>
          <cell r="Z915" t="str">
            <v/>
          </cell>
          <cell r="AA915" t="str">
            <v>Termin</v>
          </cell>
          <cell r="AB915">
            <v>0</v>
          </cell>
          <cell r="AC915" t="str">
            <v/>
          </cell>
          <cell r="AD915" t="str">
            <v/>
          </cell>
          <cell r="AE915" t="str">
            <v/>
          </cell>
          <cell r="AF915" t="str">
            <v/>
          </cell>
          <cell r="AG915">
            <v>0</v>
          </cell>
          <cell r="AH915" t="str">
            <v>N-EST</v>
          </cell>
          <cell r="AI915">
            <v>0</v>
          </cell>
          <cell r="AJ915" t="str">
            <v/>
          </cell>
          <cell r="AK915" t="str">
            <v/>
          </cell>
          <cell r="AM915">
            <v>90</v>
          </cell>
          <cell r="AN915" t="str">
            <v>UNI</v>
          </cell>
          <cell r="AO915" t="str">
            <v>***</v>
          </cell>
          <cell r="AP915" t="str">
            <v>zzzzzz</v>
          </cell>
          <cell r="AQ915" t="b">
            <v>0</v>
          </cell>
          <cell r="AR915" t="b">
            <v>1</v>
          </cell>
          <cell r="AS915">
            <v>1</v>
          </cell>
          <cell r="AT915">
            <v>0</v>
          </cell>
          <cell r="AU915">
            <v>1</v>
          </cell>
          <cell r="AV915">
            <v>0.01</v>
          </cell>
          <cell r="AW915" t="b">
            <v>0</v>
          </cell>
          <cell r="AX915" t="str">
            <v/>
          </cell>
          <cell r="AY915" t="b">
            <v>0</v>
          </cell>
          <cell r="AZ915" t="b">
            <v>0</v>
          </cell>
          <cell r="BA915">
            <v>0</v>
          </cell>
          <cell r="BB915">
            <v>540</v>
          </cell>
          <cell r="BC915">
            <v>360</v>
          </cell>
          <cell r="BD915" t="str">
            <v>LIB</v>
          </cell>
          <cell r="BE915" t="str">
            <v>LIB</v>
          </cell>
          <cell r="BF915">
            <v>1</v>
          </cell>
          <cell r="BG915">
            <v>0</v>
          </cell>
          <cell r="BH915" t="str">
            <v/>
          </cell>
          <cell r="BI915" t="str">
            <v/>
          </cell>
          <cell r="BJ915" t="str">
            <v/>
          </cell>
          <cell r="BK915" t="str">
            <v/>
          </cell>
          <cell r="BL915">
            <v>140</v>
          </cell>
          <cell r="BM915">
            <v>511</v>
          </cell>
          <cell r="BN915">
            <v>190</v>
          </cell>
          <cell r="BO915">
            <v>1978</v>
          </cell>
          <cell r="BP915">
            <v>0</v>
          </cell>
          <cell r="BQ915">
            <v>2819</v>
          </cell>
        </row>
        <row r="916">
          <cell r="A916" t="str">
            <v>LAMS 55</v>
          </cell>
          <cell r="B916" t="str">
            <v/>
          </cell>
          <cell r="C916" t="str">
            <v>7798158706822</v>
          </cell>
          <cell r="D916" t="str">
            <v>MSOJA LA ANONIMA PROVENZ x330G</v>
          </cell>
          <cell r="E916" t="str">
            <v>CAJA x 24 FLOW x 4 U</v>
          </cell>
          <cell r="F916" t="str">
            <v>AR</v>
          </cell>
          <cell r="G916" t="str">
            <v>UNI</v>
          </cell>
          <cell r="H916" t="str">
            <v>UC9</v>
          </cell>
          <cell r="I916" t="b">
            <v>1</v>
          </cell>
          <cell r="J916" t="b">
            <v>0</v>
          </cell>
          <cell r="K916" t="b">
            <v>0</v>
          </cell>
          <cell r="L916" t="str">
            <v>CompraVenta</v>
          </cell>
          <cell r="M916" t="str">
            <v>N</v>
          </cell>
          <cell r="N916" t="b">
            <v>0</v>
          </cell>
          <cell r="O916">
            <v>0</v>
          </cell>
          <cell r="P916" t="b">
            <v>0</v>
          </cell>
          <cell r="Q916" t="str">
            <v>INTERNO</v>
          </cell>
          <cell r="R916">
            <v>0</v>
          </cell>
          <cell r="S916" t="str">
            <v/>
          </cell>
          <cell r="T916">
            <v>0</v>
          </cell>
          <cell r="U916" t="str">
            <v/>
          </cell>
          <cell r="V916">
            <v>0</v>
          </cell>
          <cell r="W916" t="str">
            <v/>
          </cell>
          <cell r="X916">
            <v>0</v>
          </cell>
          <cell r="Y916" t="str">
            <v/>
          </cell>
          <cell r="Z916" t="str">
            <v/>
          </cell>
          <cell r="AA916" t="str">
            <v/>
          </cell>
          <cell r="AB916">
            <v>0</v>
          </cell>
          <cell r="AC916" t="str">
            <v/>
          </cell>
          <cell r="AD916" t="str">
            <v/>
          </cell>
          <cell r="AE916" t="str">
            <v/>
          </cell>
          <cell r="AF916" t="str">
            <v/>
          </cell>
          <cell r="AG916">
            <v>0</v>
          </cell>
          <cell r="AH916" t="str">
            <v>N-EST</v>
          </cell>
          <cell r="AI916">
            <v>0</v>
          </cell>
          <cell r="AJ916" t="str">
            <v/>
          </cell>
          <cell r="AK916" t="str">
            <v/>
          </cell>
          <cell r="AM916">
            <v>0</v>
          </cell>
          <cell r="AN916" t="str">
            <v>UNI</v>
          </cell>
          <cell r="AO916" t="str">
            <v>***</v>
          </cell>
          <cell r="AP916" t="str">
            <v>zzzzzz</v>
          </cell>
          <cell r="AQ916" t="b">
            <v>0</v>
          </cell>
          <cell r="AR916" t="b">
            <v>1</v>
          </cell>
          <cell r="AS916">
            <v>0</v>
          </cell>
          <cell r="AT916">
            <v>0</v>
          </cell>
          <cell r="AU916">
            <v>1</v>
          </cell>
          <cell r="AV916">
            <v>0.01</v>
          </cell>
          <cell r="AW916" t="b">
            <v>0</v>
          </cell>
          <cell r="AX916" t="str">
            <v/>
          </cell>
          <cell r="AY916" t="b">
            <v>0</v>
          </cell>
          <cell r="AZ916" t="b">
            <v>0</v>
          </cell>
          <cell r="BA916">
            <v>0</v>
          </cell>
          <cell r="BB916">
            <v>0</v>
          </cell>
          <cell r="BC916">
            <v>0</v>
          </cell>
          <cell r="BD916" t="str">
            <v>LIB</v>
          </cell>
          <cell r="BE916" t="str">
            <v>LIB</v>
          </cell>
          <cell r="BF916">
            <v>1</v>
          </cell>
          <cell r="BG916">
            <v>0</v>
          </cell>
          <cell r="BH916" t="str">
            <v/>
          </cell>
          <cell r="BI916" t="str">
            <v/>
          </cell>
          <cell r="BJ916" t="str">
            <v/>
          </cell>
          <cell r="BK916" t="str">
            <v/>
          </cell>
          <cell r="BL916">
            <v>140</v>
          </cell>
          <cell r="BM916">
            <v>511</v>
          </cell>
          <cell r="BN916">
            <v>190</v>
          </cell>
          <cell r="BO916">
            <v>1978</v>
          </cell>
          <cell r="BP916">
            <v>0</v>
          </cell>
          <cell r="BQ916">
            <v>2819</v>
          </cell>
        </row>
        <row r="917">
          <cell r="A917" t="str">
            <v>LAMS 61</v>
          </cell>
          <cell r="B917" t="str">
            <v/>
          </cell>
          <cell r="C917" t="str">
            <v/>
          </cell>
          <cell r="D917" t="str">
            <v>MSOJA LA ANONIMA CLASICA x330G</v>
          </cell>
          <cell r="E917" t="str">
            <v>CAJA x 14 EST x 4 U</v>
          </cell>
          <cell r="F917" t="str">
            <v>AR</v>
          </cell>
          <cell r="G917" t="str">
            <v>UNI</v>
          </cell>
          <cell r="H917" t="str">
            <v>UC9</v>
          </cell>
          <cell r="I917" t="b">
            <v>1</v>
          </cell>
          <cell r="J917" t="b">
            <v>0</v>
          </cell>
          <cell r="K917" t="b">
            <v>0</v>
          </cell>
          <cell r="L917" t="str">
            <v>CompraVenta</v>
          </cell>
          <cell r="M917" t="str">
            <v>N</v>
          </cell>
          <cell r="N917" t="b">
            <v>0</v>
          </cell>
          <cell r="O917">
            <v>0</v>
          </cell>
          <cell r="P917" t="b">
            <v>0</v>
          </cell>
          <cell r="Q917" t="str">
            <v>INTERNO</v>
          </cell>
          <cell r="R917">
            <v>0</v>
          </cell>
          <cell r="S917" t="str">
            <v/>
          </cell>
          <cell r="T917">
            <v>0</v>
          </cell>
          <cell r="U917" t="str">
            <v/>
          </cell>
          <cell r="V917">
            <v>0</v>
          </cell>
          <cell r="W917" t="str">
            <v/>
          </cell>
          <cell r="X917">
            <v>0</v>
          </cell>
          <cell r="Y917" t="str">
            <v/>
          </cell>
          <cell r="Z917" t="str">
            <v/>
          </cell>
          <cell r="AA917" t="str">
            <v/>
          </cell>
          <cell r="AB917">
            <v>0</v>
          </cell>
          <cell r="AC917" t="str">
            <v/>
          </cell>
          <cell r="AD917" t="str">
            <v/>
          </cell>
          <cell r="AE917" t="str">
            <v/>
          </cell>
          <cell r="AF917" t="str">
            <v/>
          </cell>
          <cell r="AG917">
            <v>0</v>
          </cell>
          <cell r="AH917" t="str">
            <v>N-EST</v>
          </cell>
          <cell r="AI917">
            <v>0</v>
          </cell>
          <cell r="AJ917" t="str">
            <v/>
          </cell>
          <cell r="AK917" t="str">
            <v/>
          </cell>
          <cell r="AM917">
            <v>0</v>
          </cell>
          <cell r="AN917" t="str">
            <v>UNI</v>
          </cell>
          <cell r="AO917" t="str">
            <v>***</v>
          </cell>
          <cell r="AP917" t="str">
            <v>zzzzzz</v>
          </cell>
          <cell r="AQ917" t="b">
            <v>0</v>
          </cell>
          <cell r="AR917" t="b">
            <v>1</v>
          </cell>
          <cell r="AS917">
            <v>0</v>
          </cell>
          <cell r="AT917">
            <v>0</v>
          </cell>
          <cell r="AU917">
            <v>1</v>
          </cell>
          <cell r="AV917">
            <v>0.01</v>
          </cell>
          <cell r="AW917" t="b">
            <v>0</v>
          </cell>
          <cell r="AX917" t="str">
            <v/>
          </cell>
          <cell r="AY917" t="b">
            <v>0</v>
          </cell>
          <cell r="AZ917" t="b">
            <v>0</v>
          </cell>
          <cell r="BA917">
            <v>0</v>
          </cell>
          <cell r="BB917">
            <v>0</v>
          </cell>
          <cell r="BC917">
            <v>0</v>
          </cell>
          <cell r="BD917" t="str">
            <v>LIB</v>
          </cell>
          <cell r="BE917" t="str">
            <v>LIB</v>
          </cell>
          <cell r="BF917">
            <v>1</v>
          </cell>
          <cell r="BG917">
            <v>0</v>
          </cell>
          <cell r="BH917" t="str">
            <v/>
          </cell>
          <cell r="BI917" t="str">
            <v/>
          </cell>
          <cell r="BJ917" t="str">
            <v/>
          </cell>
          <cell r="BK917" t="str">
            <v/>
          </cell>
          <cell r="BL917">
            <v>140</v>
          </cell>
          <cell r="BM917">
            <v>511</v>
          </cell>
          <cell r="BN917">
            <v>190</v>
          </cell>
          <cell r="BO917">
            <v>1978</v>
          </cell>
          <cell r="BP917">
            <v>0</v>
          </cell>
          <cell r="BQ917">
            <v>2819</v>
          </cell>
        </row>
        <row r="918">
          <cell r="A918" t="str">
            <v>LAMS 62</v>
          </cell>
          <cell r="B918" t="str">
            <v/>
          </cell>
          <cell r="C918" t="str">
            <v/>
          </cell>
          <cell r="D918" t="str">
            <v>MSOJA LA ANONIMA OREGANO x330G</v>
          </cell>
          <cell r="E918" t="str">
            <v>CAJA x 14 EST x 4 U</v>
          </cell>
          <cell r="F918" t="str">
            <v>AR</v>
          </cell>
          <cell r="G918" t="str">
            <v>UNI</v>
          </cell>
          <cell r="H918" t="str">
            <v>UC9</v>
          </cell>
          <cell r="I918" t="b">
            <v>1</v>
          </cell>
          <cell r="J918" t="b">
            <v>0</v>
          </cell>
          <cell r="K918" t="b">
            <v>0</v>
          </cell>
          <cell r="L918" t="str">
            <v>CompraVenta</v>
          </cell>
          <cell r="M918" t="str">
            <v>N</v>
          </cell>
          <cell r="N918" t="b">
            <v>0</v>
          </cell>
          <cell r="O918">
            <v>0</v>
          </cell>
          <cell r="P918" t="b">
            <v>0</v>
          </cell>
          <cell r="Q918" t="str">
            <v>INTERNO</v>
          </cell>
          <cell r="R918">
            <v>0</v>
          </cell>
          <cell r="S918" t="str">
            <v/>
          </cell>
          <cell r="T918">
            <v>0</v>
          </cell>
          <cell r="U918" t="str">
            <v/>
          </cell>
          <cell r="V918">
            <v>0</v>
          </cell>
          <cell r="W918" t="str">
            <v/>
          </cell>
          <cell r="X918">
            <v>0</v>
          </cell>
          <cell r="Y918" t="str">
            <v/>
          </cell>
          <cell r="Z918" t="str">
            <v/>
          </cell>
          <cell r="AA918" t="str">
            <v/>
          </cell>
          <cell r="AB918">
            <v>0</v>
          </cell>
          <cell r="AC918" t="str">
            <v/>
          </cell>
          <cell r="AD918" t="str">
            <v/>
          </cell>
          <cell r="AE918" t="str">
            <v/>
          </cell>
          <cell r="AF918" t="str">
            <v/>
          </cell>
          <cell r="AG918">
            <v>0</v>
          </cell>
          <cell r="AH918" t="str">
            <v>N-EST</v>
          </cell>
          <cell r="AI918">
            <v>0</v>
          </cell>
          <cell r="AJ918" t="str">
            <v/>
          </cell>
          <cell r="AK918" t="str">
            <v/>
          </cell>
          <cell r="AM918">
            <v>0</v>
          </cell>
          <cell r="AN918" t="str">
            <v>UNI</v>
          </cell>
          <cell r="AO918" t="str">
            <v>***</v>
          </cell>
          <cell r="AP918" t="str">
            <v>zzzzzz</v>
          </cell>
          <cell r="AQ918" t="b">
            <v>0</v>
          </cell>
          <cell r="AR918" t="b">
            <v>1</v>
          </cell>
          <cell r="AS918">
            <v>0</v>
          </cell>
          <cell r="AT918">
            <v>0</v>
          </cell>
          <cell r="AU918">
            <v>1</v>
          </cell>
          <cell r="AV918">
            <v>0.01</v>
          </cell>
          <cell r="AW918" t="b">
            <v>0</v>
          </cell>
          <cell r="AX918" t="str">
            <v/>
          </cell>
          <cell r="AY918" t="b">
            <v>0</v>
          </cell>
          <cell r="AZ918" t="b">
            <v>0</v>
          </cell>
          <cell r="BA918">
            <v>0</v>
          </cell>
          <cell r="BB918">
            <v>0</v>
          </cell>
          <cell r="BC918">
            <v>0</v>
          </cell>
          <cell r="BD918" t="str">
            <v>LIB</v>
          </cell>
          <cell r="BE918" t="str">
            <v>LIB</v>
          </cell>
          <cell r="BF918">
            <v>1</v>
          </cell>
          <cell r="BG918">
            <v>0</v>
          </cell>
          <cell r="BH918" t="str">
            <v/>
          </cell>
          <cell r="BI918" t="str">
            <v/>
          </cell>
          <cell r="BJ918" t="str">
            <v/>
          </cell>
          <cell r="BK918" t="str">
            <v/>
          </cell>
          <cell r="BL918">
            <v>140</v>
          </cell>
          <cell r="BM918">
            <v>511</v>
          </cell>
          <cell r="BN918">
            <v>190</v>
          </cell>
          <cell r="BO918">
            <v>1978</v>
          </cell>
          <cell r="BP918">
            <v>0</v>
          </cell>
          <cell r="BQ918">
            <v>2819</v>
          </cell>
        </row>
        <row r="919">
          <cell r="A919" t="str">
            <v>LAMS 65</v>
          </cell>
          <cell r="B919" t="str">
            <v/>
          </cell>
          <cell r="C919" t="str">
            <v/>
          </cell>
          <cell r="D919" t="str">
            <v>MSOJA LA ANONIMA PROVENZ x330G</v>
          </cell>
          <cell r="E919" t="str">
            <v>CAJA x 14 EST x 4 U</v>
          </cell>
          <cell r="F919" t="str">
            <v>AR</v>
          </cell>
          <cell r="G919" t="str">
            <v>UNI</v>
          </cell>
          <cell r="H919" t="str">
            <v>UC9</v>
          </cell>
          <cell r="I919" t="b">
            <v>1</v>
          </cell>
          <cell r="J919" t="b">
            <v>0</v>
          </cell>
          <cell r="K919" t="b">
            <v>0</v>
          </cell>
          <cell r="L919" t="str">
            <v>CompraVenta</v>
          </cell>
          <cell r="M919" t="str">
            <v>N</v>
          </cell>
          <cell r="N919" t="b">
            <v>0</v>
          </cell>
          <cell r="O919">
            <v>0</v>
          </cell>
          <cell r="P919" t="b">
            <v>0</v>
          </cell>
          <cell r="Q919" t="str">
            <v>INTERNO</v>
          </cell>
          <cell r="R919">
            <v>0</v>
          </cell>
          <cell r="S919" t="str">
            <v/>
          </cell>
          <cell r="T919">
            <v>0</v>
          </cell>
          <cell r="U919" t="str">
            <v/>
          </cell>
          <cell r="V919">
            <v>0</v>
          </cell>
          <cell r="W919" t="str">
            <v/>
          </cell>
          <cell r="X919">
            <v>0</v>
          </cell>
          <cell r="Y919" t="str">
            <v/>
          </cell>
          <cell r="Z919" t="str">
            <v/>
          </cell>
          <cell r="AA919" t="str">
            <v/>
          </cell>
          <cell r="AB919">
            <v>0</v>
          </cell>
          <cell r="AC919" t="str">
            <v/>
          </cell>
          <cell r="AD919" t="str">
            <v/>
          </cell>
          <cell r="AE919" t="str">
            <v/>
          </cell>
          <cell r="AF919" t="str">
            <v/>
          </cell>
          <cell r="AG919">
            <v>0</v>
          </cell>
          <cell r="AH919" t="str">
            <v>N-EST</v>
          </cell>
          <cell r="AI919">
            <v>0</v>
          </cell>
          <cell r="AJ919" t="str">
            <v/>
          </cell>
          <cell r="AK919" t="str">
            <v/>
          </cell>
          <cell r="AM919">
            <v>0</v>
          </cell>
          <cell r="AN919" t="str">
            <v>UNI</v>
          </cell>
          <cell r="AO919" t="str">
            <v>***</v>
          </cell>
          <cell r="AP919" t="str">
            <v>zzzzzz</v>
          </cell>
          <cell r="AQ919" t="b">
            <v>0</v>
          </cell>
          <cell r="AR919" t="b">
            <v>1</v>
          </cell>
          <cell r="AS919">
            <v>0</v>
          </cell>
          <cell r="AT919">
            <v>0</v>
          </cell>
          <cell r="AU919">
            <v>1</v>
          </cell>
          <cell r="AV919">
            <v>0.01</v>
          </cell>
          <cell r="AW919" t="b">
            <v>0</v>
          </cell>
          <cell r="AX919" t="str">
            <v/>
          </cell>
          <cell r="AY919" t="b">
            <v>0</v>
          </cell>
          <cell r="AZ919" t="b">
            <v>0</v>
          </cell>
          <cell r="BA919">
            <v>0</v>
          </cell>
          <cell r="BB919">
            <v>0</v>
          </cell>
          <cell r="BC919">
            <v>0</v>
          </cell>
          <cell r="BD919" t="str">
            <v>LIB</v>
          </cell>
          <cell r="BE919" t="str">
            <v>LIB</v>
          </cell>
          <cell r="BF919">
            <v>1</v>
          </cell>
          <cell r="BG919">
            <v>0</v>
          </cell>
          <cell r="BH919" t="str">
            <v/>
          </cell>
          <cell r="BI919" t="str">
            <v/>
          </cell>
          <cell r="BJ919" t="str">
            <v/>
          </cell>
          <cell r="BK919" t="str">
            <v/>
          </cell>
          <cell r="BL919">
            <v>140</v>
          </cell>
          <cell r="BM919">
            <v>511</v>
          </cell>
          <cell r="BN919">
            <v>190</v>
          </cell>
          <cell r="BO919">
            <v>1978</v>
          </cell>
          <cell r="BP919">
            <v>0</v>
          </cell>
          <cell r="BQ919">
            <v>2819</v>
          </cell>
        </row>
        <row r="920">
          <cell r="A920" t="str">
            <v>LAMS 72</v>
          </cell>
          <cell r="B920" t="str">
            <v/>
          </cell>
          <cell r="C920" t="str">
            <v/>
          </cell>
          <cell r="D920" t="str">
            <v>MSOJA LA ANONIMA RE. E&amp;Q x380G</v>
          </cell>
          <cell r="E920" t="str">
            <v>CAJA x 14 EST x 4 U</v>
          </cell>
          <cell r="F920" t="str">
            <v>AR</v>
          </cell>
          <cell r="G920" t="str">
            <v>UNI</v>
          </cell>
          <cell r="H920" t="str">
            <v>UC9</v>
          </cell>
          <cell r="I920" t="b">
            <v>1</v>
          </cell>
          <cell r="J920" t="b">
            <v>0</v>
          </cell>
          <cell r="K920" t="b">
            <v>0</v>
          </cell>
          <cell r="L920" t="str">
            <v>CompraVenta</v>
          </cell>
          <cell r="M920" t="str">
            <v>N</v>
          </cell>
          <cell r="N920" t="b">
            <v>0</v>
          </cell>
          <cell r="O920">
            <v>0</v>
          </cell>
          <cell r="P920" t="b">
            <v>0</v>
          </cell>
          <cell r="Q920" t="str">
            <v>INTERNO</v>
          </cell>
          <cell r="R920">
            <v>0</v>
          </cell>
          <cell r="S920" t="str">
            <v/>
          </cell>
          <cell r="T920">
            <v>0</v>
          </cell>
          <cell r="U920" t="str">
            <v/>
          </cell>
          <cell r="V920">
            <v>0</v>
          </cell>
          <cell r="W920" t="str">
            <v/>
          </cell>
          <cell r="X920">
            <v>0</v>
          </cell>
          <cell r="Y920" t="str">
            <v/>
          </cell>
          <cell r="Z920" t="str">
            <v/>
          </cell>
          <cell r="AA920" t="str">
            <v/>
          </cell>
          <cell r="AB920">
            <v>0</v>
          </cell>
          <cell r="AC920" t="str">
            <v/>
          </cell>
          <cell r="AD920" t="str">
            <v/>
          </cell>
          <cell r="AE920" t="str">
            <v/>
          </cell>
          <cell r="AF920" t="str">
            <v/>
          </cell>
          <cell r="AG920">
            <v>0</v>
          </cell>
          <cell r="AH920" t="str">
            <v>N-EST</v>
          </cell>
          <cell r="AI920">
            <v>0</v>
          </cell>
          <cell r="AJ920" t="str">
            <v/>
          </cell>
          <cell r="AK920" t="str">
            <v/>
          </cell>
          <cell r="AM920">
            <v>0</v>
          </cell>
          <cell r="AN920" t="str">
            <v>UNI</v>
          </cell>
          <cell r="AO920" t="str">
            <v>***</v>
          </cell>
          <cell r="AP920" t="str">
            <v>zzzzzz</v>
          </cell>
          <cell r="AQ920" t="b">
            <v>0</v>
          </cell>
          <cell r="AR920" t="b">
            <v>1</v>
          </cell>
          <cell r="AS920">
            <v>0</v>
          </cell>
          <cell r="AT920">
            <v>0</v>
          </cell>
          <cell r="AU920">
            <v>1</v>
          </cell>
          <cell r="AV920">
            <v>0.01</v>
          </cell>
          <cell r="AW920" t="b">
            <v>0</v>
          </cell>
          <cell r="AX920" t="str">
            <v/>
          </cell>
          <cell r="AY920" t="b">
            <v>0</v>
          </cell>
          <cell r="AZ920" t="b">
            <v>0</v>
          </cell>
          <cell r="BA920">
            <v>0</v>
          </cell>
          <cell r="BB920">
            <v>0</v>
          </cell>
          <cell r="BC920">
            <v>0</v>
          </cell>
          <cell r="BD920" t="str">
            <v>LIB</v>
          </cell>
          <cell r="BE920" t="str">
            <v>LIB</v>
          </cell>
          <cell r="BF920">
            <v>1</v>
          </cell>
          <cell r="BG920">
            <v>0</v>
          </cell>
          <cell r="BH920" t="str">
            <v/>
          </cell>
          <cell r="BI920" t="str">
            <v/>
          </cell>
          <cell r="BJ920" t="str">
            <v/>
          </cell>
          <cell r="BK920" t="str">
            <v/>
          </cell>
          <cell r="BL920">
            <v>140</v>
          </cell>
          <cell r="BM920">
            <v>511</v>
          </cell>
          <cell r="BN920">
            <v>190</v>
          </cell>
          <cell r="BO920">
            <v>1978</v>
          </cell>
          <cell r="BP920">
            <v>0</v>
          </cell>
          <cell r="BQ920">
            <v>2819</v>
          </cell>
        </row>
        <row r="921">
          <cell r="A921" t="str">
            <v>LAMS 73</v>
          </cell>
          <cell r="B921" t="str">
            <v/>
          </cell>
          <cell r="C921" t="str">
            <v/>
          </cell>
          <cell r="D921" t="str">
            <v>MSOJA LA ANONIMA RE. J&amp;Q x380G</v>
          </cell>
          <cell r="E921" t="str">
            <v>CAJA x 14 EST x 4 U</v>
          </cell>
          <cell r="F921" t="str">
            <v>AR</v>
          </cell>
          <cell r="G921" t="str">
            <v>UNI</v>
          </cell>
          <cell r="H921" t="str">
            <v>UC9</v>
          </cell>
          <cell r="I921" t="b">
            <v>1</v>
          </cell>
          <cell r="J921" t="b">
            <v>0</v>
          </cell>
          <cell r="K921" t="b">
            <v>0</v>
          </cell>
          <cell r="L921" t="str">
            <v>CompraVenta</v>
          </cell>
          <cell r="M921" t="str">
            <v>N</v>
          </cell>
          <cell r="N921" t="b">
            <v>0</v>
          </cell>
          <cell r="O921">
            <v>0</v>
          </cell>
          <cell r="P921" t="b">
            <v>0</v>
          </cell>
          <cell r="Q921" t="str">
            <v>INTERNO</v>
          </cell>
          <cell r="R921">
            <v>0</v>
          </cell>
          <cell r="S921" t="str">
            <v/>
          </cell>
          <cell r="T921">
            <v>0</v>
          </cell>
          <cell r="U921" t="str">
            <v/>
          </cell>
          <cell r="V921">
            <v>0</v>
          </cell>
          <cell r="W921" t="str">
            <v/>
          </cell>
          <cell r="X921">
            <v>0</v>
          </cell>
          <cell r="Y921" t="str">
            <v/>
          </cell>
          <cell r="Z921" t="str">
            <v/>
          </cell>
          <cell r="AA921" t="str">
            <v/>
          </cell>
          <cell r="AB921">
            <v>0</v>
          </cell>
          <cell r="AC921" t="str">
            <v/>
          </cell>
          <cell r="AD921" t="str">
            <v/>
          </cell>
          <cell r="AE921" t="str">
            <v/>
          </cell>
          <cell r="AF921" t="str">
            <v/>
          </cell>
          <cell r="AG921">
            <v>0</v>
          </cell>
          <cell r="AH921" t="str">
            <v>N-EST</v>
          </cell>
          <cell r="AI921">
            <v>0</v>
          </cell>
          <cell r="AJ921" t="str">
            <v/>
          </cell>
          <cell r="AK921" t="str">
            <v/>
          </cell>
          <cell r="AM921">
            <v>0</v>
          </cell>
          <cell r="AN921" t="str">
            <v>UNI</v>
          </cell>
          <cell r="AO921" t="str">
            <v>***</v>
          </cell>
          <cell r="AP921" t="str">
            <v>zzzzzz</v>
          </cell>
          <cell r="AQ921" t="b">
            <v>0</v>
          </cell>
          <cell r="AR921" t="b">
            <v>1</v>
          </cell>
          <cell r="AS921">
            <v>0</v>
          </cell>
          <cell r="AT921">
            <v>0</v>
          </cell>
          <cell r="AU921">
            <v>1</v>
          </cell>
          <cell r="AV921">
            <v>0.01</v>
          </cell>
          <cell r="AW921" t="b">
            <v>0</v>
          </cell>
          <cell r="AX921" t="str">
            <v/>
          </cell>
          <cell r="AY921" t="b">
            <v>0</v>
          </cell>
          <cell r="AZ921" t="b">
            <v>0</v>
          </cell>
          <cell r="BA921">
            <v>0</v>
          </cell>
          <cell r="BB921">
            <v>0</v>
          </cell>
          <cell r="BC921">
            <v>0</v>
          </cell>
          <cell r="BD921" t="str">
            <v>LIB</v>
          </cell>
          <cell r="BE921" t="str">
            <v>LIB</v>
          </cell>
          <cell r="BF921">
            <v>1</v>
          </cell>
          <cell r="BG921">
            <v>0</v>
          </cell>
          <cell r="BH921" t="str">
            <v/>
          </cell>
          <cell r="BI921" t="str">
            <v/>
          </cell>
          <cell r="BJ921" t="str">
            <v/>
          </cell>
          <cell r="BK921" t="str">
            <v/>
          </cell>
          <cell r="BL921">
            <v>140</v>
          </cell>
          <cell r="BM921">
            <v>511</v>
          </cell>
          <cell r="BN921">
            <v>190</v>
          </cell>
          <cell r="BO921">
            <v>1978</v>
          </cell>
          <cell r="BP921">
            <v>0</v>
          </cell>
          <cell r="BQ921">
            <v>2819</v>
          </cell>
        </row>
        <row r="922">
          <cell r="A922" t="str">
            <v>LAMS 82</v>
          </cell>
          <cell r="B922" t="str">
            <v/>
          </cell>
          <cell r="C922" t="str">
            <v>7798158706853</v>
          </cell>
          <cell r="D922" t="str">
            <v>MSOJA LA ANONIMA RE. E&amp;Q x380G</v>
          </cell>
          <cell r="E922" t="str">
            <v>CAJA x 20 FLOW x 4 U</v>
          </cell>
          <cell r="F922" t="str">
            <v>PT</v>
          </cell>
          <cell r="G922" t="str">
            <v>UNI</v>
          </cell>
          <cell r="H922" t="str">
            <v>UC9</v>
          </cell>
          <cell r="I922" t="b">
            <v>1</v>
          </cell>
          <cell r="J922" t="b">
            <v>1</v>
          </cell>
          <cell r="K922" t="b">
            <v>0</v>
          </cell>
          <cell r="L922" t="str">
            <v>CompraVenta</v>
          </cell>
          <cell r="M922" t="str">
            <v>N</v>
          </cell>
          <cell r="N922" t="b">
            <v>0</v>
          </cell>
          <cell r="O922">
            <v>0</v>
          </cell>
          <cell r="P922" t="b">
            <v>0</v>
          </cell>
          <cell r="Q922" t="str">
            <v>INTERNO</v>
          </cell>
          <cell r="R922">
            <v>0</v>
          </cell>
          <cell r="S922" t="str">
            <v/>
          </cell>
          <cell r="T922">
            <v>0</v>
          </cell>
          <cell r="U922" t="str">
            <v/>
          </cell>
          <cell r="V922">
            <v>0</v>
          </cell>
          <cell r="W922" t="str">
            <v/>
          </cell>
          <cell r="X922">
            <v>0</v>
          </cell>
          <cell r="Y922" t="str">
            <v/>
          </cell>
          <cell r="Z922" t="str">
            <v/>
          </cell>
          <cell r="AA922" t="str">
            <v>Termin</v>
          </cell>
          <cell r="AB922">
            <v>0</v>
          </cell>
          <cell r="AC922" t="str">
            <v/>
          </cell>
          <cell r="AD922" t="str">
            <v/>
          </cell>
          <cell r="AE922" t="str">
            <v/>
          </cell>
          <cell r="AF922" t="str">
            <v/>
          </cell>
          <cell r="AG922">
            <v>0</v>
          </cell>
          <cell r="AH922" t="str">
            <v>N-EST</v>
          </cell>
          <cell r="AI922">
            <v>0</v>
          </cell>
          <cell r="AJ922" t="str">
            <v/>
          </cell>
          <cell r="AK922" t="str">
            <v/>
          </cell>
          <cell r="AM922">
            <v>80</v>
          </cell>
          <cell r="AN922" t="str">
            <v>UNI</v>
          </cell>
          <cell r="AO922" t="str">
            <v>***</v>
          </cell>
          <cell r="AP922" t="str">
            <v>zzzzzz</v>
          </cell>
          <cell r="AQ922" t="b">
            <v>0</v>
          </cell>
          <cell r="AR922" t="b">
            <v>1</v>
          </cell>
          <cell r="AS922">
            <v>1</v>
          </cell>
          <cell r="AT922">
            <v>0</v>
          </cell>
          <cell r="AU922">
            <v>1</v>
          </cell>
          <cell r="AV922">
            <v>0</v>
          </cell>
          <cell r="AW922" t="b">
            <v>0</v>
          </cell>
          <cell r="AX922" t="str">
            <v/>
          </cell>
          <cell r="AY922" t="b">
            <v>0</v>
          </cell>
          <cell r="AZ922" t="b">
            <v>0</v>
          </cell>
          <cell r="BA922">
            <v>0</v>
          </cell>
          <cell r="BB922">
            <v>540</v>
          </cell>
          <cell r="BC922">
            <v>365</v>
          </cell>
          <cell r="BD922" t="str">
            <v>LIB</v>
          </cell>
          <cell r="BE922" t="str">
            <v>LIB</v>
          </cell>
          <cell r="BF922">
            <v>1</v>
          </cell>
          <cell r="BG922">
            <v>0</v>
          </cell>
          <cell r="BH922" t="str">
            <v/>
          </cell>
          <cell r="BI922" t="str">
            <v/>
          </cell>
          <cell r="BJ922" t="str">
            <v/>
          </cell>
          <cell r="BK922" t="str">
            <v/>
          </cell>
          <cell r="BL922">
            <v>140</v>
          </cell>
          <cell r="BM922">
            <v>511</v>
          </cell>
          <cell r="BN922">
            <v>190</v>
          </cell>
          <cell r="BO922">
            <v>1978</v>
          </cell>
          <cell r="BP922">
            <v>0</v>
          </cell>
          <cell r="BQ922">
            <v>2819</v>
          </cell>
        </row>
        <row r="923">
          <cell r="A923" t="str">
            <v>LAMS 83</v>
          </cell>
          <cell r="B923" t="str">
            <v/>
          </cell>
          <cell r="C923" t="str">
            <v>7798158706846</v>
          </cell>
          <cell r="D923" t="str">
            <v>MSOJA LA ANONIMA RE. J&amp;Q x380G</v>
          </cell>
          <cell r="E923" t="str">
            <v>CAJA x 20 FLOW x 4 U</v>
          </cell>
          <cell r="F923" t="str">
            <v>PT</v>
          </cell>
          <cell r="G923" t="str">
            <v>UNI</v>
          </cell>
          <cell r="H923" t="str">
            <v>UC9</v>
          </cell>
          <cell r="I923" t="b">
            <v>1</v>
          </cell>
          <cell r="J923" t="b">
            <v>1</v>
          </cell>
          <cell r="K923" t="b">
            <v>0</v>
          </cell>
          <cell r="L923" t="str">
            <v>Venta</v>
          </cell>
          <cell r="M923" t="str">
            <v>N</v>
          </cell>
          <cell r="N923" t="b">
            <v>0</v>
          </cell>
          <cell r="O923">
            <v>0</v>
          </cell>
          <cell r="P923" t="b">
            <v>0</v>
          </cell>
          <cell r="Q923" t="str">
            <v>INTERNO</v>
          </cell>
          <cell r="R923">
            <v>0</v>
          </cell>
          <cell r="S923" t="str">
            <v/>
          </cell>
          <cell r="T923">
            <v>0</v>
          </cell>
          <cell r="U923" t="str">
            <v/>
          </cell>
          <cell r="V923">
            <v>0</v>
          </cell>
          <cell r="W923" t="str">
            <v/>
          </cell>
          <cell r="X923">
            <v>0</v>
          </cell>
          <cell r="Y923" t="str">
            <v/>
          </cell>
          <cell r="Z923" t="str">
            <v/>
          </cell>
          <cell r="AA923" t="str">
            <v>Termin</v>
          </cell>
          <cell r="AB923">
            <v>0</v>
          </cell>
          <cell r="AC923" t="str">
            <v/>
          </cell>
          <cell r="AD923" t="str">
            <v/>
          </cell>
          <cell r="AE923" t="str">
            <v/>
          </cell>
          <cell r="AF923" t="str">
            <v/>
          </cell>
          <cell r="AG923">
            <v>0</v>
          </cell>
          <cell r="AH923" t="str">
            <v>N-EST</v>
          </cell>
          <cell r="AI923">
            <v>0</v>
          </cell>
          <cell r="AJ923" t="str">
            <v/>
          </cell>
          <cell r="AK923" t="str">
            <v/>
          </cell>
          <cell r="AM923">
            <v>80</v>
          </cell>
          <cell r="AN923" t="str">
            <v>UNI</v>
          </cell>
          <cell r="AO923" t="str">
            <v>***</v>
          </cell>
          <cell r="AP923" t="str">
            <v>zzzzzz</v>
          </cell>
          <cell r="AQ923" t="b">
            <v>0</v>
          </cell>
          <cell r="AR923" t="b">
            <v>1</v>
          </cell>
          <cell r="AS923">
            <v>1</v>
          </cell>
          <cell r="AT923">
            <v>0</v>
          </cell>
          <cell r="AU923">
            <v>1</v>
          </cell>
          <cell r="AV923">
            <v>0</v>
          </cell>
          <cell r="AW923" t="b">
            <v>0</v>
          </cell>
          <cell r="AX923" t="str">
            <v/>
          </cell>
          <cell r="AY923" t="b">
            <v>0</v>
          </cell>
          <cell r="AZ923" t="b">
            <v>0</v>
          </cell>
          <cell r="BA923">
            <v>0</v>
          </cell>
          <cell r="BB923">
            <v>540</v>
          </cell>
          <cell r="BC923">
            <v>365</v>
          </cell>
          <cell r="BD923" t="str">
            <v>LIB</v>
          </cell>
          <cell r="BE923" t="str">
            <v>LIB</v>
          </cell>
          <cell r="BF923">
            <v>1</v>
          </cell>
          <cell r="BG923">
            <v>0</v>
          </cell>
          <cell r="BH923" t="str">
            <v/>
          </cell>
          <cell r="BI923" t="str">
            <v/>
          </cell>
          <cell r="BJ923" t="str">
            <v/>
          </cell>
          <cell r="BK923" t="str">
            <v/>
          </cell>
          <cell r="BL923">
            <v>140</v>
          </cell>
          <cell r="BM923">
            <v>511</v>
          </cell>
          <cell r="BN923">
            <v>190</v>
          </cell>
          <cell r="BO923">
            <v>1978</v>
          </cell>
          <cell r="BP923">
            <v>0</v>
          </cell>
          <cell r="BQ923">
            <v>2819</v>
          </cell>
        </row>
        <row r="924">
          <cell r="A924" t="str">
            <v>LAMS 92</v>
          </cell>
          <cell r="B924" t="str">
            <v/>
          </cell>
          <cell r="C924" t="str">
            <v/>
          </cell>
          <cell r="D924" t="str">
            <v>MSOJA LA ANONIMA RE. E&amp;Q x380G</v>
          </cell>
          <cell r="E924" t="str">
            <v>CAJA x 18 FLOW x 4 U</v>
          </cell>
          <cell r="F924" t="str">
            <v>PT</v>
          </cell>
          <cell r="G924" t="str">
            <v>UNI</v>
          </cell>
          <cell r="H924" t="str">
            <v>UC9</v>
          </cell>
          <cell r="I924" t="b">
            <v>1</v>
          </cell>
          <cell r="J924" t="b">
            <v>1</v>
          </cell>
          <cell r="K924" t="b">
            <v>0</v>
          </cell>
          <cell r="L924" t="str">
            <v>CompraVenta</v>
          </cell>
          <cell r="M924" t="str">
            <v>N</v>
          </cell>
          <cell r="N924" t="b">
            <v>0</v>
          </cell>
          <cell r="O924">
            <v>0</v>
          </cell>
          <cell r="P924" t="b">
            <v>0</v>
          </cell>
          <cell r="Q924" t="str">
            <v>INTERNO</v>
          </cell>
          <cell r="R924">
            <v>0</v>
          </cell>
          <cell r="S924" t="str">
            <v/>
          </cell>
          <cell r="T924">
            <v>0</v>
          </cell>
          <cell r="U924" t="str">
            <v/>
          </cell>
          <cell r="V924">
            <v>0</v>
          </cell>
          <cell r="W924" t="str">
            <v/>
          </cell>
          <cell r="X924">
            <v>0</v>
          </cell>
          <cell r="Y924" t="str">
            <v/>
          </cell>
          <cell r="Z924" t="str">
            <v/>
          </cell>
          <cell r="AA924" t="str">
            <v>Termin</v>
          </cell>
          <cell r="AB924">
            <v>0</v>
          </cell>
          <cell r="AC924" t="str">
            <v/>
          </cell>
          <cell r="AD924" t="str">
            <v/>
          </cell>
          <cell r="AE924" t="str">
            <v/>
          </cell>
          <cell r="AF924" t="str">
            <v/>
          </cell>
          <cell r="AG924">
            <v>0</v>
          </cell>
          <cell r="AH924" t="str">
            <v>N-EST</v>
          </cell>
          <cell r="AI924">
            <v>0</v>
          </cell>
          <cell r="AJ924" t="str">
            <v/>
          </cell>
          <cell r="AK924" t="str">
            <v/>
          </cell>
          <cell r="AM924">
            <v>90</v>
          </cell>
          <cell r="AN924" t="str">
            <v>UNI</v>
          </cell>
          <cell r="AO924" t="str">
            <v>***</v>
          </cell>
          <cell r="AP924" t="str">
            <v>zzzzzz</v>
          </cell>
          <cell r="AQ924" t="b">
            <v>0</v>
          </cell>
          <cell r="AR924" t="b">
            <v>1</v>
          </cell>
          <cell r="AS924">
            <v>1</v>
          </cell>
          <cell r="AT924">
            <v>0</v>
          </cell>
          <cell r="AU924">
            <v>1</v>
          </cell>
          <cell r="AV924">
            <v>0.01</v>
          </cell>
          <cell r="AW924" t="b">
            <v>0</v>
          </cell>
          <cell r="AX924" t="str">
            <v/>
          </cell>
          <cell r="AY924" t="b">
            <v>0</v>
          </cell>
          <cell r="AZ924" t="b">
            <v>0</v>
          </cell>
          <cell r="BA924">
            <v>0</v>
          </cell>
          <cell r="BB924">
            <v>540</v>
          </cell>
          <cell r="BC924">
            <v>360</v>
          </cell>
          <cell r="BD924" t="str">
            <v>LIB</v>
          </cell>
          <cell r="BE924" t="str">
            <v>LIB</v>
          </cell>
          <cell r="BF924">
            <v>1</v>
          </cell>
          <cell r="BG924">
            <v>0</v>
          </cell>
          <cell r="BH924" t="str">
            <v/>
          </cell>
          <cell r="BI924" t="str">
            <v/>
          </cell>
          <cell r="BJ924" t="str">
            <v/>
          </cell>
          <cell r="BK924" t="str">
            <v/>
          </cell>
          <cell r="BL924">
            <v>140</v>
          </cell>
          <cell r="BM924">
            <v>511</v>
          </cell>
          <cell r="BN924">
            <v>190</v>
          </cell>
          <cell r="BO924">
            <v>1978</v>
          </cell>
          <cell r="BP924">
            <v>0</v>
          </cell>
          <cell r="BQ924">
            <v>2819</v>
          </cell>
        </row>
        <row r="925">
          <cell r="A925" t="str">
            <v>LAMS 93</v>
          </cell>
          <cell r="B925" t="str">
            <v/>
          </cell>
          <cell r="C925" t="str">
            <v/>
          </cell>
          <cell r="D925" t="str">
            <v>MSOJA LA ANONIMA RE. J&amp;Q x380G</v>
          </cell>
          <cell r="E925" t="str">
            <v>CAJA x 18 FLOW x 4 U</v>
          </cell>
          <cell r="F925" t="str">
            <v>PT</v>
          </cell>
          <cell r="G925" t="str">
            <v>UNI</v>
          </cell>
          <cell r="H925" t="str">
            <v>UC9</v>
          </cell>
          <cell r="I925" t="b">
            <v>1</v>
          </cell>
          <cell r="J925" t="b">
            <v>1</v>
          </cell>
          <cell r="K925" t="b">
            <v>0</v>
          </cell>
          <cell r="L925" t="str">
            <v>CompraVenta</v>
          </cell>
          <cell r="M925" t="str">
            <v>N</v>
          </cell>
          <cell r="N925" t="b">
            <v>0</v>
          </cell>
          <cell r="O925">
            <v>0</v>
          </cell>
          <cell r="P925" t="b">
            <v>0</v>
          </cell>
          <cell r="Q925" t="str">
            <v>INTERNO</v>
          </cell>
          <cell r="R925">
            <v>0</v>
          </cell>
          <cell r="S925" t="str">
            <v/>
          </cell>
          <cell r="T925">
            <v>0</v>
          </cell>
          <cell r="U925" t="str">
            <v/>
          </cell>
          <cell r="V925">
            <v>0</v>
          </cell>
          <cell r="W925" t="str">
            <v/>
          </cell>
          <cell r="X925">
            <v>0</v>
          </cell>
          <cell r="Y925" t="str">
            <v/>
          </cell>
          <cell r="Z925" t="str">
            <v/>
          </cell>
          <cell r="AA925" t="str">
            <v>Termin</v>
          </cell>
          <cell r="AB925">
            <v>0</v>
          </cell>
          <cell r="AC925" t="str">
            <v/>
          </cell>
          <cell r="AD925" t="str">
            <v/>
          </cell>
          <cell r="AE925" t="str">
            <v/>
          </cell>
          <cell r="AF925" t="str">
            <v/>
          </cell>
          <cell r="AG925">
            <v>0</v>
          </cell>
          <cell r="AH925" t="str">
            <v>N-EST</v>
          </cell>
          <cell r="AI925">
            <v>0</v>
          </cell>
          <cell r="AJ925" t="str">
            <v/>
          </cell>
          <cell r="AK925" t="str">
            <v/>
          </cell>
          <cell r="AM925">
            <v>80</v>
          </cell>
          <cell r="AN925" t="str">
            <v>UNI</v>
          </cell>
          <cell r="AO925" t="str">
            <v>***</v>
          </cell>
          <cell r="AP925" t="str">
            <v>zzzzzz</v>
          </cell>
          <cell r="AQ925" t="b">
            <v>0</v>
          </cell>
          <cell r="AR925" t="b">
            <v>1</v>
          </cell>
          <cell r="AS925">
            <v>1</v>
          </cell>
          <cell r="AT925">
            <v>0</v>
          </cell>
          <cell r="AU925">
            <v>1</v>
          </cell>
          <cell r="AV925">
            <v>0</v>
          </cell>
          <cell r="AW925" t="b">
            <v>0</v>
          </cell>
          <cell r="AX925" t="str">
            <v/>
          </cell>
          <cell r="AY925" t="b">
            <v>0</v>
          </cell>
          <cell r="AZ925" t="b">
            <v>0</v>
          </cell>
          <cell r="BA925">
            <v>0</v>
          </cell>
          <cell r="BB925">
            <v>540</v>
          </cell>
          <cell r="BC925">
            <v>365</v>
          </cell>
          <cell r="BD925" t="str">
            <v>LIB</v>
          </cell>
          <cell r="BE925" t="str">
            <v>LIB</v>
          </cell>
          <cell r="BF925">
            <v>1</v>
          </cell>
          <cell r="BG925">
            <v>0</v>
          </cell>
          <cell r="BH925" t="str">
            <v/>
          </cell>
          <cell r="BI925" t="str">
            <v/>
          </cell>
          <cell r="BJ925" t="str">
            <v/>
          </cell>
          <cell r="BK925" t="str">
            <v/>
          </cell>
          <cell r="BL925">
            <v>140</v>
          </cell>
          <cell r="BM925">
            <v>511</v>
          </cell>
          <cell r="BN925">
            <v>190</v>
          </cell>
          <cell r="BO925">
            <v>1978</v>
          </cell>
          <cell r="BP925">
            <v>0</v>
          </cell>
          <cell r="BQ925">
            <v>2819</v>
          </cell>
        </row>
        <row r="926">
          <cell r="A926" t="str">
            <v>LCCO61</v>
          </cell>
          <cell r="B926" t="str">
            <v/>
          </cell>
          <cell r="C926" t="str">
            <v/>
          </cell>
          <cell r="D926" t="str">
            <v>BOMBA DE PAPA R MOZ LA CRIANZA</v>
          </cell>
          <cell r="E926" t="str">
            <v>6 BANDEJAS X 450 G</v>
          </cell>
          <cell r="F926" t="str">
            <v>PT</v>
          </cell>
          <cell r="G926" t="str">
            <v>UNI</v>
          </cell>
          <cell r="H926" t="str">
            <v>UC9</v>
          </cell>
          <cell r="I926" t="b">
            <v>1</v>
          </cell>
          <cell r="J926" t="b">
            <v>1</v>
          </cell>
          <cell r="K926" t="b">
            <v>0</v>
          </cell>
          <cell r="L926" t="str">
            <v>CompraVenta</v>
          </cell>
          <cell r="M926" t="str">
            <v>N</v>
          </cell>
          <cell r="N926" t="b">
            <v>0</v>
          </cell>
          <cell r="O926">
            <v>0</v>
          </cell>
          <cell r="P926" t="b">
            <v>0</v>
          </cell>
          <cell r="Q926" t="str">
            <v>INTERNO</v>
          </cell>
          <cell r="R926">
            <v>0</v>
          </cell>
          <cell r="S926" t="str">
            <v/>
          </cell>
          <cell r="T926">
            <v>0</v>
          </cell>
          <cell r="U926" t="str">
            <v/>
          </cell>
          <cell r="V926">
            <v>0</v>
          </cell>
          <cell r="W926" t="str">
            <v/>
          </cell>
          <cell r="X926">
            <v>0</v>
          </cell>
          <cell r="Y926" t="str">
            <v/>
          </cell>
          <cell r="Z926" t="str">
            <v/>
          </cell>
          <cell r="AA926" t="str">
            <v>Termin</v>
          </cell>
          <cell r="AB926">
            <v>0</v>
          </cell>
          <cell r="AC926" t="str">
            <v/>
          </cell>
          <cell r="AD926" t="str">
            <v/>
          </cell>
          <cell r="AE926" t="str">
            <v/>
          </cell>
          <cell r="AF926" t="str">
            <v/>
          </cell>
          <cell r="AG926">
            <v>0</v>
          </cell>
          <cell r="AH926" t="str">
            <v>N-EST</v>
          </cell>
          <cell r="AI926">
            <v>0</v>
          </cell>
          <cell r="AJ926" t="str">
            <v/>
          </cell>
          <cell r="AK926" t="str">
            <v/>
          </cell>
          <cell r="AM926">
            <v>240</v>
          </cell>
          <cell r="AN926" t="str">
            <v>UNI</v>
          </cell>
          <cell r="AO926" t="str">
            <v>***</v>
          </cell>
          <cell r="AP926" t="str">
            <v>zzzzzz</v>
          </cell>
          <cell r="AQ926" t="b">
            <v>0</v>
          </cell>
          <cell r="AR926" t="b">
            <v>1</v>
          </cell>
          <cell r="AS926">
            <v>1</v>
          </cell>
          <cell r="AT926">
            <v>0</v>
          </cell>
          <cell r="AU926">
            <v>1</v>
          </cell>
          <cell r="AV926">
            <v>0</v>
          </cell>
          <cell r="AW926" t="b">
            <v>0</v>
          </cell>
          <cell r="AX926" t="str">
            <v/>
          </cell>
          <cell r="AY926" t="b">
            <v>0</v>
          </cell>
          <cell r="AZ926" t="b">
            <v>0</v>
          </cell>
          <cell r="BA926">
            <v>0</v>
          </cell>
          <cell r="BB926">
            <v>365</v>
          </cell>
          <cell r="BC926">
            <v>210</v>
          </cell>
          <cell r="BD926" t="str">
            <v>LIB</v>
          </cell>
          <cell r="BE926" t="str">
            <v>LIB</v>
          </cell>
          <cell r="BF926">
            <v>1</v>
          </cell>
          <cell r="BG926">
            <v>0</v>
          </cell>
          <cell r="BH926" t="str">
            <v/>
          </cell>
          <cell r="BI926" t="str">
            <v/>
          </cell>
          <cell r="BJ926" t="str">
            <v/>
          </cell>
          <cell r="BK926" t="str">
            <v/>
          </cell>
          <cell r="BL926">
            <v>140</v>
          </cell>
          <cell r="BM926">
            <v>511</v>
          </cell>
          <cell r="BN926">
            <v>190</v>
          </cell>
          <cell r="BO926">
            <v>1978</v>
          </cell>
          <cell r="BP926">
            <v>0</v>
          </cell>
          <cell r="BQ926">
            <v>2819</v>
          </cell>
        </row>
        <row r="927">
          <cell r="A927" t="str">
            <v>LCMS51_x000D_
LCMS51</v>
          </cell>
          <cell r="B927" t="str">
            <v/>
          </cell>
          <cell r="C927" t="str">
            <v/>
          </cell>
          <cell r="D927" t="str">
            <v/>
          </cell>
          <cell r="E927" t="str">
            <v/>
          </cell>
          <cell r="F927" t="str">
            <v>AR</v>
          </cell>
          <cell r="G927" t="str">
            <v>UNI</v>
          </cell>
          <cell r="H927" t="str">
            <v>UC9</v>
          </cell>
          <cell r="I927" t="b">
            <v>1</v>
          </cell>
          <cell r="J927" t="b">
            <v>0</v>
          </cell>
          <cell r="K927" t="b">
            <v>1</v>
          </cell>
          <cell r="L927" t="str">
            <v>CompraVenta</v>
          </cell>
          <cell r="M927" t="str">
            <v>N</v>
          </cell>
          <cell r="N927" t="b">
            <v>0</v>
          </cell>
          <cell r="O927">
            <v>0</v>
          </cell>
          <cell r="P927" t="b">
            <v>0</v>
          </cell>
          <cell r="Q927" t="str">
            <v>INTERNO</v>
          </cell>
          <cell r="R927">
            <v>0</v>
          </cell>
          <cell r="S927" t="str">
            <v/>
          </cell>
          <cell r="T927">
            <v>0</v>
          </cell>
          <cell r="U927" t="str">
            <v/>
          </cell>
          <cell r="V927">
            <v>0</v>
          </cell>
          <cell r="W927" t="str">
            <v/>
          </cell>
          <cell r="X927">
            <v>0</v>
          </cell>
          <cell r="Y927" t="str">
            <v/>
          </cell>
          <cell r="Z927" t="str">
            <v/>
          </cell>
          <cell r="AA927" t="str">
            <v/>
          </cell>
          <cell r="AB927">
            <v>0</v>
          </cell>
          <cell r="AC927" t="str">
            <v/>
          </cell>
          <cell r="AD927" t="str">
            <v/>
          </cell>
          <cell r="AE927" t="str">
            <v/>
          </cell>
          <cell r="AF927" t="str">
            <v/>
          </cell>
          <cell r="AG927">
            <v>0</v>
          </cell>
          <cell r="AH927" t="str">
            <v>N-EST</v>
          </cell>
          <cell r="AI927">
            <v>0</v>
          </cell>
          <cell r="AJ927" t="str">
            <v/>
          </cell>
          <cell r="AK927" t="str">
            <v/>
          </cell>
          <cell r="AM927">
            <v>0</v>
          </cell>
          <cell r="AN927" t="str">
            <v>UNI</v>
          </cell>
          <cell r="AO927" t="str">
            <v>***</v>
          </cell>
          <cell r="AP927" t="str">
            <v>zzzzzz</v>
          </cell>
          <cell r="AQ927" t="b">
            <v>0</v>
          </cell>
          <cell r="AR927" t="b">
            <v>1</v>
          </cell>
          <cell r="AS927">
            <v>0</v>
          </cell>
          <cell r="AT927">
            <v>0</v>
          </cell>
          <cell r="AU927">
            <v>1</v>
          </cell>
          <cell r="AV927">
            <v>0.01</v>
          </cell>
          <cell r="AW927" t="b">
            <v>0</v>
          </cell>
          <cell r="AX927" t="str">
            <v/>
          </cell>
          <cell r="AY927" t="b">
            <v>0</v>
          </cell>
          <cell r="AZ927" t="b">
            <v>0</v>
          </cell>
          <cell r="BA927">
            <v>0</v>
          </cell>
          <cell r="BB927">
            <v>0</v>
          </cell>
          <cell r="BC927">
            <v>0</v>
          </cell>
          <cell r="BD927" t="str">
            <v>LIB</v>
          </cell>
          <cell r="BE927" t="str">
            <v>LIB</v>
          </cell>
          <cell r="BF927">
            <v>1</v>
          </cell>
          <cell r="BG927">
            <v>0</v>
          </cell>
          <cell r="BH927" t="str">
            <v/>
          </cell>
          <cell r="BI927" t="str">
            <v/>
          </cell>
          <cell r="BJ927" t="str">
            <v/>
          </cell>
          <cell r="BK927" t="str">
            <v/>
          </cell>
          <cell r="BL927">
            <v>140</v>
          </cell>
          <cell r="BM927">
            <v>511</v>
          </cell>
          <cell r="BN927">
            <v>190</v>
          </cell>
          <cell r="BO927">
            <v>1978</v>
          </cell>
          <cell r="BP927">
            <v>0</v>
          </cell>
          <cell r="BQ927">
            <v>2819</v>
          </cell>
        </row>
        <row r="928">
          <cell r="A928" t="str">
            <v>LCMS51</v>
          </cell>
          <cell r="B928" t="str">
            <v/>
          </cell>
          <cell r="C928" t="str">
            <v/>
          </cell>
          <cell r="D928" t="str">
            <v>MILA SOYA CLASICA LA CRIANZA</v>
          </cell>
          <cell r="E928" t="str">
            <v>15 FLOW PACK X 165 G</v>
          </cell>
          <cell r="F928" t="str">
            <v>PT</v>
          </cell>
          <cell r="G928" t="str">
            <v>UNI</v>
          </cell>
          <cell r="H928" t="str">
            <v>UC9</v>
          </cell>
          <cell r="I928" t="b">
            <v>1</v>
          </cell>
          <cell r="J928" t="b">
            <v>1</v>
          </cell>
          <cell r="K928" t="b">
            <v>0</v>
          </cell>
          <cell r="L928" t="str">
            <v>CompraVenta</v>
          </cell>
          <cell r="M928" t="str">
            <v>N</v>
          </cell>
          <cell r="N928" t="b">
            <v>0</v>
          </cell>
          <cell r="O928">
            <v>0</v>
          </cell>
          <cell r="P928" t="b">
            <v>0</v>
          </cell>
          <cell r="Q928" t="str">
            <v>INTERNO</v>
          </cell>
          <cell r="R928">
            <v>0</v>
          </cell>
          <cell r="S928" t="str">
            <v/>
          </cell>
          <cell r="T928">
            <v>0</v>
          </cell>
          <cell r="U928" t="str">
            <v/>
          </cell>
          <cell r="V928">
            <v>0</v>
          </cell>
          <cell r="W928" t="str">
            <v/>
          </cell>
          <cell r="X928">
            <v>0</v>
          </cell>
          <cell r="Y928" t="str">
            <v/>
          </cell>
          <cell r="Z928" t="str">
            <v/>
          </cell>
          <cell r="AA928" t="str">
            <v>Termin</v>
          </cell>
          <cell r="AB928">
            <v>0</v>
          </cell>
          <cell r="AC928" t="str">
            <v/>
          </cell>
          <cell r="AD928" t="str">
            <v/>
          </cell>
          <cell r="AE928" t="str">
            <v/>
          </cell>
          <cell r="AF928" t="str">
            <v/>
          </cell>
          <cell r="AG928">
            <v>0</v>
          </cell>
          <cell r="AH928" t="str">
            <v>N-EST</v>
          </cell>
          <cell r="AI928">
            <v>0</v>
          </cell>
          <cell r="AJ928" t="str">
            <v/>
          </cell>
          <cell r="AK928" t="str">
            <v/>
          </cell>
          <cell r="AM928">
            <v>240</v>
          </cell>
          <cell r="AN928" t="str">
            <v>UNI</v>
          </cell>
          <cell r="AO928" t="str">
            <v>***</v>
          </cell>
          <cell r="AP928" t="str">
            <v>zzzzzz</v>
          </cell>
          <cell r="AQ928" t="b">
            <v>0</v>
          </cell>
          <cell r="AR928" t="b">
            <v>1</v>
          </cell>
          <cell r="AS928">
            <v>1</v>
          </cell>
          <cell r="AT928">
            <v>0</v>
          </cell>
          <cell r="AU928">
            <v>1</v>
          </cell>
          <cell r="AV928">
            <v>0</v>
          </cell>
          <cell r="AW928" t="b">
            <v>0</v>
          </cell>
          <cell r="AX928" t="str">
            <v/>
          </cell>
          <cell r="AY928" t="b">
            <v>0</v>
          </cell>
          <cell r="AZ928" t="b">
            <v>0</v>
          </cell>
          <cell r="BA928">
            <v>0</v>
          </cell>
          <cell r="BB928">
            <v>547</v>
          </cell>
          <cell r="BC928">
            <v>365</v>
          </cell>
          <cell r="BD928" t="str">
            <v>LIB</v>
          </cell>
          <cell r="BE928" t="str">
            <v>LIB</v>
          </cell>
          <cell r="BF928">
            <v>1</v>
          </cell>
          <cell r="BG928">
            <v>0</v>
          </cell>
          <cell r="BH928" t="str">
            <v/>
          </cell>
          <cell r="BI928" t="str">
            <v/>
          </cell>
          <cell r="BJ928" t="str">
            <v/>
          </cell>
          <cell r="BK928" t="str">
            <v/>
          </cell>
          <cell r="BL928">
            <v>140</v>
          </cell>
          <cell r="BM928">
            <v>511</v>
          </cell>
          <cell r="BN928">
            <v>190</v>
          </cell>
          <cell r="BO928">
            <v>1978</v>
          </cell>
          <cell r="BP928">
            <v>0</v>
          </cell>
          <cell r="BQ928">
            <v>2819</v>
          </cell>
        </row>
        <row r="929">
          <cell r="A929" t="str">
            <v>LCMS81</v>
          </cell>
          <cell r="B929" t="str">
            <v/>
          </cell>
          <cell r="C929" t="str">
            <v/>
          </cell>
          <cell r="D929" t="str">
            <v>MILA SOYA RELL T&amp;Q LA CRIANZA</v>
          </cell>
          <cell r="E929" t="str">
            <v>15 FLOWPACK X 175 G</v>
          </cell>
          <cell r="F929" t="str">
            <v>PT</v>
          </cell>
          <cell r="G929" t="str">
            <v>UNI</v>
          </cell>
          <cell r="H929" t="str">
            <v>UC9</v>
          </cell>
          <cell r="I929" t="b">
            <v>1</v>
          </cell>
          <cell r="J929" t="b">
            <v>1</v>
          </cell>
          <cell r="K929" t="b">
            <v>0</v>
          </cell>
          <cell r="L929" t="str">
            <v>CompraVenta</v>
          </cell>
          <cell r="M929" t="str">
            <v>N</v>
          </cell>
          <cell r="N929" t="b">
            <v>0</v>
          </cell>
          <cell r="O929">
            <v>0</v>
          </cell>
          <cell r="P929" t="b">
            <v>0</v>
          </cell>
          <cell r="Q929" t="str">
            <v>INTERNO</v>
          </cell>
          <cell r="R929">
            <v>0</v>
          </cell>
          <cell r="S929" t="str">
            <v/>
          </cell>
          <cell r="T929">
            <v>0</v>
          </cell>
          <cell r="U929" t="str">
            <v/>
          </cell>
          <cell r="V929">
            <v>0</v>
          </cell>
          <cell r="W929" t="str">
            <v/>
          </cell>
          <cell r="X929">
            <v>0</v>
          </cell>
          <cell r="Y929" t="str">
            <v/>
          </cell>
          <cell r="Z929" t="str">
            <v/>
          </cell>
          <cell r="AA929" t="str">
            <v>Termin</v>
          </cell>
          <cell r="AB929">
            <v>0</v>
          </cell>
          <cell r="AC929" t="str">
            <v/>
          </cell>
          <cell r="AD929" t="str">
            <v/>
          </cell>
          <cell r="AE929" t="str">
            <v/>
          </cell>
          <cell r="AF929" t="str">
            <v/>
          </cell>
          <cell r="AG929">
            <v>0</v>
          </cell>
          <cell r="AH929" t="str">
            <v>N-EST</v>
          </cell>
          <cell r="AI929">
            <v>0</v>
          </cell>
          <cell r="AJ929" t="str">
            <v/>
          </cell>
          <cell r="AK929" t="str">
            <v/>
          </cell>
          <cell r="AM929">
            <v>240</v>
          </cell>
          <cell r="AN929" t="str">
            <v>UNI</v>
          </cell>
          <cell r="AO929" t="str">
            <v>***</v>
          </cell>
          <cell r="AP929" t="str">
            <v>zzzzzz</v>
          </cell>
          <cell r="AQ929" t="b">
            <v>0</v>
          </cell>
          <cell r="AR929" t="b">
            <v>1</v>
          </cell>
          <cell r="AS929">
            <v>1</v>
          </cell>
          <cell r="AT929">
            <v>0</v>
          </cell>
          <cell r="AU929">
            <v>1</v>
          </cell>
          <cell r="AV929">
            <v>0</v>
          </cell>
          <cell r="AW929" t="b">
            <v>0</v>
          </cell>
          <cell r="AX929" t="str">
            <v/>
          </cell>
          <cell r="AY929" t="b">
            <v>0</v>
          </cell>
          <cell r="AZ929" t="b">
            <v>0</v>
          </cell>
          <cell r="BA929">
            <v>0</v>
          </cell>
          <cell r="BB929">
            <v>547</v>
          </cell>
          <cell r="BC929">
            <v>365</v>
          </cell>
          <cell r="BD929" t="str">
            <v>LIB</v>
          </cell>
          <cell r="BE929" t="str">
            <v>LIB</v>
          </cell>
          <cell r="BF929">
            <v>1</v>
          </cell>
          <cell r="BG929">
            <v>0</v>
          </cell>
          <cell r="BH929" t="str">
            <v/>
          </cell>
          <cell r="BI929" t="str">
            <v/>
          </cell>
          <cell r="BJ929" t="str">
            <v/>
          </cell>
          <cell r="BK929" t="str">
            <v/>
          </cell>
          <cell r="BL929">
            <v>140</v>
          </cell>
          <cell r="BM929">
            <v>511</v>
          </cell>
          <cell r="BN929">
            <v>190</v>
          </cell>
          <cell r="BO929">
            <v>1978</v>
          </cell>
          <cell r="BP929">
            <v>0</v>
          </cell>
          <cell r="BQ929">
            <v>2819</v>
          </cell>
        </row>
        <row r="930">
          <cell r="A930" t="str">
            <v>LCMS82</v>
          </cell>
          <cell r="B930" t="str">
            <v/>
          </cell>
          <cell r="C930" t="str">
            <v/>
          </cell>
          <cell r="D930" t="str">
            <v>MILA SOYA RE ESP&amp;Q LA CRIANZA</v>
          </cell>
          <cell r="E930" t="str">
            <v>15 FLOW PACK X 175 G</v>
          </cell>
          <cell r="F930" t="str">
            <v>PT</v>
          </cell>
          <cell r="G930" t="str">
            <v>UNI</v>
          </cell>
          <cell r="H930" t="str">
            <v>UC9</v>
          </cell>
          <cell r="I930" t="b">
            <v>1</v>
          </cell>
          <cell r="J930" t="b">
            <v>1</v>
          </cell>
          <cell r="K930" t="b">
            <v>0</v>
          </cell>
          <cell r="L930" t="str">
            <v>CompraVenta</v>
          </cell>
          <cell r="M930" t="str">
            <v>N</v>
          </cell>
          <cell r="N930" t="b">
            <v>0</v>
          </cell>
          <cell r="O930">
            <v>0</v>
          </cell>
          <cell r="P930" t="b">
            <v>0</v>
          </cell>
          <cell r="Q930" t="str">
            <v>INTERNO</v>
          </cell>
          <cell r="R930">
            <v>0</v>
          </cell>
          <cell r="S930" t="str">
            <v/>
          </cell>
          <cell r="T930">
            <v>0</v>
          </cell>
          <cell r="U930" t="str">
            <v/>
          </cell>
          <cell r="V930">
            <v>0</v>
          </cell>
          <cell r="W930" t="str">
            <v/>
          </cell>
          <cell r="X930">
            <v>0</v>
          </cell>
          <cell r="Y930" t="str">
            <v/>
          </cell>
          <cell r="Z930" t="str">
            <v/>
          </cell>
          <cell r="AA930" t="str">
            <v>Termin</v>
          </cell>
          <cell r="AB930">
            <v>0</v>
          </cell>
          <cell r="AC930" t="str">
            <v/>
          </cell>
          <cell r="AD930" t="str">
            <v/>
          </cell>
          <cell r="AE930" t="str">
            <v/>
          </cell>
          <cell r="AF930" t="str">
            <v/>
          </cell>
          <cell r="AG930">
            <v>0</v>
          </cell>
          <cell r="AH930" t="str">
            <v>N-EST</v>
          </cell>
          <cell r="AI930">
            <v>0</v>
          </cell>
          <cell r="AJ930" t="str">
            <v/>
          </cell>
          <cell r="AK930" t="str">
            <v/>
          </cell>
          <cell r="AM930">
            <v>240</v>
          </cell>
          <cell r="AN930" t="str">
            <v>UNI</v>
          </cell>
          <cell r="AO930" t="str">
            <v>***</v>
          </cell>
          <cell r="AP930" t="str">
            <v>zzzzzz</v>
          </cell>
          <cell r="AQ930" t="b">
            <v>0</v>
          </cell>
          <cell r="AR930" t="b">
            <v>1</v>
          </cell>
          <cell r="AS930">
            <v>1</v>
          </cell>
          <cell r="AT930">
            <v>0</v>
          </cell>
          <cell r="AU930">
            <v>1</v>
          </cell>
          <cell r="AV930">
            <v>0</v>
          </cell>
          <cell r="AW930" t="b">
            <v>0</v>
          </cell>
          <cell r="AX930" t="str">
            <v/>
          </cell>
          <cell r="AY930" t="b">
            <v>0</v>
          </cell>
          <cell r="AZ930" t="b">
            <v>0</v>
          </cell>
          <cell r="BA930">
            <v>0</v>
          </cell>
          <cell r="BB930">
            <v>547</v>
          </cell>
          <cell r="BC930">
            <v>365</v>
          </cell>
          <cell r="BD930" t="str">
            <v>LIB</v>
          </cell>
          <cell r="BE930" t="str">
            <v>LIB</v>
          </cell>
          <cell r="BF930">
            <v>1</v>
          </cell>
          <cell r="BG930">
            <v>0</v>
          </cell>
          <cell r="BH930" t="str">
            <v/>
          </cell>
          <cell r="BI930" t="str">
            <v/>
          </cell>
          <cell r="BJ930" t="str">
            <v/>
          </cell>
          <cell r="BK930" t="str">
            <v/>
          </cell>
          <cell r="BL930">
            <v>140</v>
          </cell>
          <cell r="BM930">
            <v>511</v>
          </cell>
          <cell r="BN930">
            <v>190</v>
          </cell>
          <cell r="BO930">
            <v>1978</v>
          </cell>
          <cell r="BP930">
            <v>0</v>
          </cell>
          <cell r="BQ930">
            <v>2819</v>
          </cell>
        </row>
        <row r="931">
          <cell r="A931" t="str">
            <v>LCMS84</v>
          </cell>
          <cell r="B931" t="str">
            <v/>
          </cell>
          <cell r="C931" t="str">
            <v/>
          </cell>
          <cell r="D931" t="str">
            <v>MILA SOYA RE CEB&amp;Q LA CRIANZA</v>
          </cell>
          <cell r="E931" t="str">
            <v>15 FLOWPACK  X 175 G</v>
          </cell>
          <cell r="F931" t="str">
            <v>AR</v>
          </cell>
          <cell r="G931" t="str">
            <v>UNI</v>
          </cell>
          <cell r="H931" t="str">
            <v>UC9</v>
          </cell>
          <cell r="I931" t="b">
            <v>1</v>
          </cell>
          <cell r="J931" t="b">
            <v>1</v>
          </cell>
          <cell r="K931" t="b">
            <v>0</v>
          </cell>
          <cell r="L931" t="str">
            <v>CompraVenta</v>
          </cell>
          <cell r="M931" t="str">
            <v>N</v>
          </cell>
          <cell r="N931" t="b">
            <v>0</v>
          </cell>
          <cell r="O931">
            <v>0</v>
          </cell>
          <cell r="P931" t="b">
            <v>0</v>
          </cell>
          <cell r="Q931" t="str">
            <v>INTERNO</v>
          </cell>
          <cell r="R931">
            <v>0</v>
          </cell>
          <cell r="S931" t="str">
            <v/>
          </cell>
          <cell r="T931">
            <v>0</v>
          </cell>
          <cell r="U931" t="str">
            <v/>
          </cell>
          <cell r="V931">
            <v>0</v>
          </cell>
          <cell r="W931" t="str">
            <v/>
          </cell>
          <cell r="X931">
            <v>0</v>
          </cell>
          <cell r="Y931" t="str">
            <v/>
          </cell>
          <cell r="Z931" t="str">
            <v/>
          </cell>
          <cell r="AA931" t="str">
            <v/>
          </cell>
          <cell r="AB931">
            <v>0</v>
          </cell>
          <cell r="AC931" t="str">
            <v/>
          </cell>
          <cell r="AD931" t="str">
            <v/>
          </cell>
          <cell r="AE931" t="str">
            <v/>
          </cell>
          <cell r="AF931" t="str">
            <v/>
          </cell>
          <cell r="AG931">
            <v>0</v>
          </cell>
          <cell r="AH931" t="str">
            <v>N-EST</v>
          </cell>
          <cell r="AI931">
            <v>0</v>
          </cell>
          <cell r="AJ931" t="str">
            <v/>
          </cell>
          <cell r="AK931" t="str">
            <v/>
          </cell>
          <cell r="AM931">
            <v>0</v>
          </cell>
          <cell r="AN931" t="str">
            <v>UNI</v>
          </cell>
          <cell r="AO931" t="str">
            <v>***</v>
          </cell>
          <cell r="AP931" t="str">
            <v>zzzzzz</v>
          </cell>
          <cell r="AQ931" t="b">
            <v>0</v>
          </cell>
          <cell r="AR931" t="b">
            <v>1</v>
          </cell>
          <cell r="AS931">
            <v>0</v>
          </cell>
          <cell r="AT931">
            <v>0</v>
          </cell>
          <cell r="AU931">
            <v>1</v>
          </cell>
          <cell r="AV931">
            <v>0.01</v>
          </cell>
          <cell r="AW931" t="b">
            <v>0</v>
          </cell>
          <cell r="AX931" t="str">
            <v/>
          </cell>
          <cell r="AY931" t="b">
            <v>0</v>
          </cell>
          <cell r="AZ931" t="b">
            <v>0</v>
          </cell>
          <cell r="BA931">
            <v>0</v>
          </cell>
          <cell r="BB931">
            <v>0</v>
          </cell>
          <cell r="BC931">
            <v>0</v>
          </cell>
          <cell r="BD931" t="str">
            <v>LIB</v>
          </cell>
          <cell r="BE931" t="str">
            <v>LIB</v>
          </cell>
          <cell r="BF931">
            <v>1</v>
          </cell>
          <cell r="BG931">
            <v>0</v>
          </cell>
          <cell r="BH931" t="str">
            <v/>
          </cell>
          <cell r="BI931" t="str">
            <v/>
          </cell>
          <cell r="BJ931" t="str">
            <v/>
          </cell>
          <cell r="BK931" t="str">
            <v/>
          </cell>
          <cell r="BL931">
            <v>140</v>
          </cell>
          <cell r="BM931">
            <v>511</v>
          </cell>
          <cell r="BN931">
            <v>190</v>
          </cell>
          <cell r="BO931">
            <v>1978</v>
          </cell>
          <cell r="BP931">
            <v>0</v>
          </cell>
          <cell r="BQ931">
            <v>2819</v>
          </cell>
        </row>
        <row r="932">
          <cell r="A932" t="str">
            <v>LCMS85</v>
          </cell>
          <cell r="B932" t="str">
            <v/>
          </cell>
          <cell r="C932" t="str">
            <v/>
          </cell>
          <cell r="D932" t="str">
            <v>MILA SOYA RE CHO&amp;Q LA CRIANZA</v>
          </cell>
          <cell r="E932" t="str">
            <v>15 FLOWPACK  X 175 G</v>
          </cell>
          <cell r="F932" t="str">
            <v>PT</v>
          </cell>
          <cell r="G932" t="str">
            <v>UNI</v>
          </cell>
          <cell r="H932" t="str">
            <v>UC9</v>
          </cell>
          <cell r="I932" t="b">
            <v>1</v>
          </cell>
          <cell r="J932" t="b">
            <v>1</v>
          </cell>
          <cell r="K932" t="b">
            <v>0</v>
          </cell>
          <cell r="L932" t="str">
            <v>CompraVenta</v>
          </cell>
          <cell r="M932" t="str">
            <v>N</v>
          </cell>
          <cell r="N932" t="b">
            <v>0</v>
          </cell>
          <cell r="O932">
            <v>0</v>
          </cell>
          <cell r="P932" t="b">
            <v>0</v>
          </cell>
          <cell r="Q932" t="str">
            <v>INTERNO</v>
          </cell>
          <cell r="R932">
            <v>0</v>
          </cell>
          <cell r="S932" t="str">
            <v/>
          </cell>
          <cell r="T932">
            <v>0</v>
          </cell>
          <cell r="U932" t="str">
            <v/>
          </cell>
          <cell r="V932">
            <v>0</v>
          </cell>
          <cell r="W932" t="str">
            <v/>
          </cell>
          <cell r="X932">
            <v>0</v>
          </cell>
          <cell r="Y932" t="str">
            <v/>
          </cell>
          <cell r="Z932" t="str">
            <v/>
          </cell>
          <cell r="AA932" t="str">
            <v>Termin</v>
          </cell>
          <cell r="AB932">
            <v>0</v>
          </cell>
          <cell r="AC932" t="str">
            <v/>
          </cell>
          <cell r="AD932" t="str">
            <v/>
          </cell>
          <cell r="AE932" t="str">
            <v/>
          </cell>
          <cell r="AF932" t="str">
            <v/>
          </cell>
          <cell r="AG932">
            <v>0</v>
          </cell>
          <cell r="AH932" t="str">
            <v>N-EST</v>
          </cell>
          <cell r="AI932">
            <v>0</v>
          </cell>
          <cell r="AJ932" t="str">
            <v/>
          </cell>
          <cell r="AK932" t="str">
            <v/>
          </cell>
          <cell r="AM932">
            <v>240</v>
          </cell>
          <cell r="AN932" t="str">
            <v>UNI</v>
          </cell>
          <cell r="AO932" t="str">
            <v>***</v>
          </cell>
          <cell r="AP932" t="str">
            <v>zzzzzz</v>
          </cell>
          <cell r="AQ932" t="b">
            <v>0</v>
          </cell>
          <cell r="AR932" t="b">
            <v>1</v>
          </cell>
          <cell r="AS932">
            <v>1</v>
          </cell>
          <cell r="AT932">
            <v>0</v>
          </cell>
          <cell r="AU932">
            <v>1</v>
          </cell>
          <cell r="AV932">
            <v>0</v>
          </cell>
          <cell r="AW932" t="b">
            <v>0</v>
          </cell>
          <cell r="AX932" t="str">
            <v/>
          </cell>
          <cell r="AY932" t="b">
            <v>0</v>
          </cell>
          <cell r="AZ932" t="b">
            <v>0</v>
          </cell>
          <cell r="BA932">
            <v>0</v>
          </cell>
          <cell r="BB932">
            <v>547</v>
          </cell>
          <cell r="BC932">
            <v>365</v>
          </cell>
          <cell r="BD932" t="str">
            <v>LIB</v>
          </cell>
          <cell r="BE932" t="str">
            <v>LIB</v>
          </cell>
          <cell r="BF932">
            <v>1</v>
          </cell>
          <cell r="BG932">
            <v>0</v>
          </cell>
          <cell r="BH932" t="str">
            <v/>
          </cell>
          <cell r="BI932" t="str">
            <v/>
          </cell>
          <cell r="BJ932" t="str">
            <v/>
          </cell>
          <cell r="BK932" t="str">
            <v/>
          </cell>
          <cell r="BL932">
            <v>140</v>
          </cell>
          <cell r="BM932">
            <v>511</v>
          </cell>
          <cell r="BN932">
            <v>190</v>
          </cell>
          <cell r="BO932">
            <v>1978</v>
          </cell>
          <cell r="BP932">
            <v>0</v>
          </cell>
          <cell r="BQ932">
            <v>2819</v>
          </cell>
        </row>
        <row r="933">
          <cell r="A933" t="str">
            <v>LO0001</v>
          </cell>
          <cell r="B933" t="str">
            <v/>
          </cell>
          <cell r="C933" t="str">
            <v/>
          </cell>
          <cell r="D933" t="str">
            <v>DISTRIBUCION X KILOS</v>
          </cell>
          <cell r="E933" t="str">
            <v/>
          </cell>
          <cell r="F933" t="str">
            <v>AR</v>
          </cell>
          <cell r="G933" t="str">
            <v>KG</v>
          </cell>
          <cell r="H933" t="str">
            <v>KG2</v>
          </cell>
          <cell r="I933" t="b">
            <v>0</v>
          </cell>
          <cell r="J933" t="b">
            <v>0</v>
          </cell>
          <cell r="K933" t="b">
            <v>0</v>
          </cell>
          <cell r="L933" t="str">
            <v>CompraVenta</v>
          </cell>
          <cell r="M933" t="str">
            <v>N</v>
          </cell>
          <cell r="N933" t="b">
            <v>0</v>
          </cell>
          <cell r="O933">
            <v>0</v>
          </cell>
          <cell r="P933" t="b">
            <v>0</v>
          </cell>
          <cell r="Q933" t="str">
            <v>INTERNO</v>
          </cell>
          <cell r="R933">
            <v>0</v>
          </cell>
          <cell r="S933" t="str">
            <v/>
          </cell>
          <cell r="T933">
            <v>0</v>
          </cell>
          <cell r="U933" t="str">
            <v/>
          </cell>
          <cell r="V933">
            <v>0</v>
          </cell>
          <cell r="W933" t="str">
            <v/>
          </cell>
          <cell r="X933">
            <v>0</v>
          </cell>
          <cell r="Y933" t="str">
            <v/>
          </cell>
          <cell r="Z933" t="str">
            <v/>
          </cell>
          <cell r="AA933" t="str">
            <v/>
          </cell>
          <cell r="AB933">
            <v>0</v>
          </cell>
          <cell r="AC933" t="str">
            <v/>
          </cell>
          <cell r="AD933" t="str">
            <v/>
          </cell>
          <cell r="AE933" t="str">
            <v/>
          </cell>
          <cell r="AF933" t="str">
            <v/>
          </cell>
          <cell r="AG933">
            <v>0</v>
          </cell>
          <cell r="AH933" t="str">
            <v>N-EST</v>
          </cell>
          <cell r="AI933">
            <v>0</v>
          </cell>
          <cell r="AJ933" t="str">
            <v/>
          </cell>
          <cell r="AK933" t="str">
            <v/>
          </cell>
          <cell r="AM933">
            <v>0</v>
          </cell>
          <cell r="AN933" t="str">
            <v>KG</v>
          </cell>
          <cell r="AO933" t="str">
            <v>***</v>
          </cell>
          <cell r="AP933" t="str">
            <v>zzzzzz</v>
          </cell>
          <cell r="AQ933" t="b">
            <v>0</v>
          </cell>
          <cell r="AR933" t="b">
            <v>1</v>
          </cell>
          <cell r="AS933">
            <v>0</v>
          </cell>
          <cell r="AT933">
            <v>0</v>
          </cell>
          <cell r="AU933">
            <v>1</v>
          </cell>
          <cell r="AV933">
            <v>0.01</v>
          </cell>
          <cell r="AW933" t="b">
            <v>0</v>
          </cell>
          <cell r="AX933" t="str">
            <v/>
          </cell>
          <cell r="AY933" t="b">
            <v>0</v>
          </cell>
          <cell r="AZ933" t="b">
            <v>0</v>
          </cell>
          <cell r="BA933">
            <v>0</v>
          </cell>
          <cell r="BB933">
            <v>0</v>
          </cell>
          <cell r="BC933">
            <v>0</v>
          </cell>
          <cell r="BD933" t="str">
            <v>LIB</v>
          </cell>
          <cell r="BE933" t="str">
            <v>LIB</v>
          </cell>
          <cell r="BF933">
            <v>1</v>
          </cell>
          <cell r="BG933">
            <v>0</v>
          </cell>
          <cell r="BH933" t="str">
            <v/>
          </cell>
          <cell r="BI933" t="str">
            <v/>
          </cell>
          <cell r="BJ933" t="str">
            <v/>
          </cell>
          <cell r="BK933" t="str">
            <v/>
          </cell>
          <cell r="BL933">
            <v>140</v>
          </cell>
          <cell r="BM933">
            <v>511</v>
          </cell>
          <cell r="BN933">
            <v>190</v>
          </cell>
          <cell r="BO933">
            <v>1978</v>
          </cell>
          <cell r="BP933">
            <v>0</v>
          </cell>
          <cell r="BQ933">
            <v>2819</v>
          </cell>
        </row>
        <row r="934">
          <cell r="A934" t="str">
            <v>LO0002</v>
          </cell>
          <cell r="B934" t="str">
            <v/>
          </cell>
          <cell r="C934" t="str">
            <v/>
          </cell>
          <cell r="D934" t="str">
            <v>POSICIONES CONGELADOS</v>
          </cell>
          <cell r="E934" t="str">
            <v/>
          </cell>
          <cell r="F934" t="str">
            <v>AR</v>
          </cell>
          <cell r="G934" t="str">
            <v>UNI</v>
          </cell>
          <cell r="H934" t="str">
            <v>04</v>
          </cell>
          <cell r="I934" t="b">
            <v>0</v>
          </cell>
          <cell r="J934" t="b">
            <v>0</v>
          </cell>
          <cell r="K934" t="b">
            <v>0</v>
          </cell>
          <cell r="L934" t="str">
            <v>CompraVenta</v>
          </cell>
          <cell r="M934" t="str">
            <v>N</v>
          </cell>
          <cell r="N934" t="b">
            <v>0</v>
          </cell>
          <cell r="O934">
            <v>0</v>
          </cell>
          <cell r="P934" t="b">
            <v>0</v>
          </cell>
          <cell r="Q934" t="str">
            <v>INTERNO</v>
          </cell>
          <cell r="R934">
            <v>0</v>
          </cell>
          <cell r="S934" t="str">
            <v/>
          </cell>
          <cell r="T934">
            <v>0</v>
          </cell>
          <cell r="U934" t="str">
            <v/>
          </cell>
          <cell r="V934">
            <v>0</v>
          </cell>
          <cell r="W934" t="str">
            <v/>
          </cell>
          <cell r="X934">
            <v>0</v>
          </cell>
          <cell r="Y934" t="str">
            <v/>
          </cell>
          <cell r="Z934" t="str">
            <v/>
          </cell>
          <cell r="AA934" t="str">
            <v/>
          </cell>
          <cell r="AB934">
            <v>0</v>
          </cell>
          <cell r="AC934" t="str">
            <v/>
          </cell>
          <cell r="AD934" t="str">
            <v/>
          </cell>
          <cell r="AE934" t="str">
            <v/>
          </cell>
          <cell r="AF934" t="str">
            <v/>
          </cell>
          <cell r="AG934">
            <v>0</v>
          </cell>
          <cell r="AH934" t="str">
            <v>N-EST</v>
          </cell>
          <cell r="AI934">
            <v>0</v>
          </cell>
          <cell r="AJ934" t="str">
            <v/>
          </cell>
          <cell r="AK934" t="str">
            <v/>
          </cell>
          <cell r="AM934">
            <v>0</v>
          </cell>
          <cell r="AN934" t="str">
            <v>UNI</v>
          </cell>
          <cell r="AO934" t="str">
            <v>***</v>
          </cell>
          <cell r="AP934" t="str">
            <v>zzzzzz</v>
          </cell>
          <cell r="AQ934" t="b">
            <v>0</v>
          </cell>
          <cell r="AR934" t="b">
            <v>1</v>
          </cell>
          <cell r="AS934">
            <v>0</v>
          </cell>
          <cell r="AT934">
            <v>0</v>
          </cell>
          <cell r="AU934">
            <v>1</v>
          </cell>
          <cell r="AV934">
            <v>0.01</v>
          </cell>
          <cell r="AW934" t="b">
            <v>0</v>
          </cell>
          <cell r="AX934" t="str">
            <v/>
          </cell>
          <cell r="AY934" t="b">
            <v>0</v>
          </cell>
          <cell r="AZ934" t="b">
            <v>0</v>
          </cell>
          <cell r="BA934">
            <v>0</v>
          </cell>
          <cell r="BB934">
            <v>0</v>
          </cell>
          <cell r="BC934">
            <v>0</v>
          </cell>
          <cell r="BD934" t="str">
            <v>LIB</v>
          </cell>
          <cell r="BE934" t="str">
            <v>LIB</v>
          </cell>
          <cell r="BF934">
            <v>1</v>
          </cell>
          <cell r="BG934">
            <v>0</v>
          </cell>
          <cell r="BH934" t="str">
            <v/>
          </cell>
          <cell r="BI934" t="str">
            <v/>
          </cell>
          <cell r="BJ934" t="str">
            <v/>
          </cell>
          <cell r="BK934" t="str">
            <v/>
          </cell>
          <cell r="BL934">
            <v>140</v>
          </cell>
          <cell r="BM934">
            <v>511</v>
          </cell>
          <cell r="BN934">
            <v>190</v>
          </cell>
          <cell r="BO934">
            <v>1978</v>
          </cell>
          <cell r="BP934">
            <v>0</v>
          </cell>
          <cell r="BQ934">
            <v>2819</v>
          </cell>
        </row>
        <row r="935">
          <cell r="A935" t="str">
            <v>LO0003</v>
          </cell>
          <cell r="B935" t="str">
            <v/>
          </cell>
          <cell r="C935" t="str">
            <v/>
          </cell>
          <cell r="D935" t="str">
            <v>PICKING X KILOS</v>
          </cell>
          <cell r="E935" t="str">
            <v/>
          </cell>
          <cell r="F935" t="str">
            <v>AR</v>
          </cell>
          <cell r="G935" t="str">
            <v>KG</v>
          </cell>
          <cell r="H935" t="str">
            <v>KG2</v>
          </cell>
          <cell r="I935" t="b">
            <v>0</v>
          </cell>
          <cell r="J935" t="b">
            <v>0</v>
          </cell>
          <cell r="K935" t="b">
            <v>0</v>
          </cell>
          <cell r="L935" t="str">
            <v>CompraVenta</v>
          </cell>
          <cell r="M935" t="str">
            <v>N</v>
          </cell>
          <cell r="N935" t="b">
            <v>0</v>
          </cell>
          <cell r="O935">
            <v>0</v>
          </cell>
          <cell r="P935" t="b">
            <v>0</v>
          </cell>
          <cell r="Q935" t="str">
            <v>INTERNO</v>
          </cell>
          <cell r="R935">
            <v>0</v>
          </cell>
          <cell r="S935" t="str">
            <v/>
          </cell>
          <cell r="T935">
            <v>0</v>
          </cell>
          <cell r="U935" t="str">
            <v/>
          </cell>
          <cell r="V935">
            <v>0</v>
          </cell>
          <cell r="W935" t="str">
            <v/>
          </cell>
          <cell r="X935">
            <v>0</v>
          </cell>
          <cell r="Y935" t="str">
            <v/>
          </cell>
          <cell r="Z935" t="str">
            <v/>
          </cell>
          <cell r="AA935" t="str">
            <v/>
          </cell>
          <cell r="AB935">
            <v>0</v>
          </cell>
          <cell r="AC935" t="str">
            <v/>
          </cell>
          <cell r="AD935" t="str">
            <v/>
          </cell>
          <cell r="AE935" t="str">
            <v/>
          </cell>
          <cell r="AF935" t="str">
            <v/>
          </cell>
          <cell r="AG935">
            <v>0</v>
          </cell>
          <cell r="AH935" t="str">
            <v>N-EST</v>
          </cell>
          <cell r="AI935">
            <v>0</v>
          </cell>
          <cell r="AJ935" t="str">
            <v/>
          </cell>
          <cell r="AK935" t="str">
            <v/>
          </cell>
          <cell r="AM935">
            <v>0</v>
          </cell>
          <cell r="AN935" t="str">
            <v>KG</v>
          </cell>
          <cell r="AO935" t="str">
            <v>***</v>
          </cell>
          <cell r="AP935" t="str">
            <v>zzzzzz</v>
          </cell>
          <cell r="AQ935" t="b">
            <v>0</v>
          </cell>
          <cell r="AR935" t="b">
            <v>1</v>
          </cell>
          <cell r="AS935">
            <v>0</v>
          </cell>
          <cell r="AT935">
            <v>0</v>
          </cell>
          <cell r="AU935">
            <v>1</v>
          </cell>
          <cell r="AV935">
            <v>0.01</v>
          </cell>
          <cell r="AW935" t="b">
            <v>0</v>
          </cell>
          <cell r="AX935" t="str">
            <v/>
          </cell>
          <cell r="AY935" t="b">
            <v>0</v>
          </cell>
          <cell r="AZ935" t="b">
            <v>0</v>
          </cell>
          <cell r="BA935">
            <v>0</v>
          </cell>
          <cell r="BB935">
            <v>0</v>
          </cell>
          <cell r="BC935">
            <v>0</v>
          </cell>
          <cell r="BD935" t="str">
            <v>LIB</v>
          </cell>
          <cell r="BE935" t="str">
            <v>LIB</v>
          </cell>
          <cell r="BF935">
            <v>1</v>
          </cell>
          <cell r="BG935">
            <v>0</v>
          </cell>
          <cell r="BH935" t="str">
            <v/>
          </cell>
          <cell r="BI935" t="str">
            <v/>
          </cell>
          <cell r="BJ935" t="str">
            <v/>
          </cell>
          <cell r="BK935" t="str">
            <v/>
          </cell>
          <cell r="BL935">
            <v>140</v>
          </cell>
          <cell r="BM935">
            <v>511</v>
          </cell>
          <cell r="BN935">
            <v>190</v>
          </cell>
          <cell r="BO935">
            <v>1978</v>
          </cell>
          <cell r="BP935">
            <v>0</v>
          </cell>
          <cell r="BQ935">
            <v>2819</v>
          </cell>
        </row>
        <row r="936">
          <cell r="A936" t="str">
            <v>LO0005</v>
          </cell>
          <cell r="B936" t="str">
            <v/>
          </cell>
          <cell r="C936" t="str">
            <v/>
          </cell>
          <cell r="D936" t="str">
            <v>TARIFA TRANSPORTE  BALANCIN</v>
          </cell>
          <cell r="E936" t="str">
            <v/>
          </cell>
          <cell r="F936" t="str">
            <v>AR</v>
          </cell>
          <cell r="G936" t="str">
            <v>UNI</v>
          </cell>
          <cell r="H936" t="str">
            <v>04</v>
          </cell>
          <cell r="I936" t="b">
            <v>0</v>
          </cell>
          <cell r="J936" t="b">
            <v>0</v>
          </cell>
          <cell r="K936" t="b">
            <v>0</v>
          </cell>
          <cell r="L936" t="str">
            <v>CompraVenta</v>
          </cell>
          <cell r="M936" t="str">
            <v>N</v>
          </cell>
          <cell r="N936" t="b">
            <v>0</v>
          </cell>
          <cell r="O936">
            <v>0</v>
          </cell>
          <cell r="P936" t="b">
            <v>0</v>
          </cell>
          <cell r="Q936" t="str">
            <v>INTERNO</v>
          </cell>
          <cell r="R936">
            <v>0</v>
          </cell>
          <cell r="S936" t="str">
            <v/>
          </cell>
          <cell r="T936">
            <v>0</v>
          </cell>
          <cell r="U936" t="str">
            <v/>
          </cell>
          <cell r="V936">
            <v>0</v>
          </cell>
          <cell r="W936" t="str">
            <v/>
          </cell>
          <cell r="X936">
            <v>0</v>
          </cell>
          <cell r="Y936" t="str">
            <v/>
          </cell>
          <cell r="Z936" t="str">
            <v/>
          </cell>
          <cell r="AA936" t="str">
            <v/>
          </cell>
          <cell r="AB936">
            <v>0</v>
          </cell>
          <cell r="AC936" t="str">
            <v/>
          </cell>
          <cell r="AD936" t="str">
            <v/>
          </cell>
          <cell r="AE936" t="str">
            <v/>
          </cell>
          <cell r="AF936" t="str">
            <v/>
          </cell>
          <cell r="AG936">
            <v>0</v>
          </cell>
          <cell r="AH936" t="str">
            <v>N-EST</v>
          </cell>
          <cell r="AI936">
            <v>0</v>
          </cell>
          <cell r="AJ936" t="str">
            <v/>
          </cell>
          <cell r="AK936" t="str">
            <v/>
          </cell>
          <cell r="AM936">
            <v>0</v>
          </cell>
          <cell r="AN936" t="str">
            <v>UNI</v>
          </cell>
          <cell r="AO936" t="str">
            <v>***</v>
          </cell>
          <cell r="AP936" t="str">
            <v>zzzzzz</v>
          </cell>
          <cell r="AQ936" t="b">
            <v>0</v>
          </cell>
          <cell r="AR936" t="b">
            <v>1</v>
          </cell>
          <cell r="AS936">
            <v>0</v>
          </cell>
          <cell r="AT936">
            <v>0</v>
          </cell>
          <cell r="AU936">
            <v>1</v>
          </cell>
          <cell r="AV936">
            <v>0.01</v>
          </cell>
          <cell r="AW936" t="b">
            <v>0</v>
          </cell>
          <cell r="AX936" t="str">
            <v/>
          </cell>
          <cell r="AY936" t="b">
            <v>0</v>
          </cell>
          <cell r="AZ936" t="b">
            <v>0</v>
          </cell>
          <cell r="BA936">
            <v>0</v>
          </cell>
          <cell r="BB936">
            <v>0</v>
          </cell>
          <cell r="BC936">
            <v>0</v>
          </cell>
          <cell r="BD936" t="str">
            <v>LIB</v>
          </cell>
          <cell r="BE936" t="str">
            <v>LIB</v>
          </cell>
          <cell r="BF936">
            <v>1</v>
          </cell>
          <cell r="BG936">
            <v>0</v>
          </cell>
          <cell r="BH936" t="str">
            <v/>
          </cell>
          <cell r="BI936" t="str">
            <v/>
          </cell>
          <cell r="BJ936" t="str">
            <v/>
          </cell>
          <cell r="BK936" t="str">
            <v/>
          </cell>
          <cell r="BL936">
            <v>140</v>
          </cell>
          <cell r="BM936">
            <v>511</v>
          </cell>
          <cell r="BN936">
            <v>190</v>
          </cell>
          <cell r="BO936">
            <v>1978</v>
          </cell>
          <cell r="BP936">
            <v>0</v>
          </cell>
          <cell r="BQ936">
            <v>2819</v>
          </cell>
        </row>
        <row r="937">
          <cell r="A937" t="str">
            <v>LO0006</v>
          </cell>
          <cell r="B937" t="str">
            <v/>
          </cell>
          <cell r="C937" t="str">
            <v/>
          </cell>
          <cell r="D937" t="str">
            <v>TARIFA TRANSPORTE  SEMI</v>
          </cell>
          <cell r="E937" t="str">
            <v/>
          </cell>
          <cell r="F937" t="str">
            <v>AR</v>
          </cell>
          <cell r="G937" t="str">
            <v>UNI</v>
          </cell>
          <cell r="H937" t="str">
            <v>04</v>
          </cell>
          <cell r="I937" t="b">
            <v>0</v>
          </cell>
          <cell r="J937" t="b">
            <v>0</v>
          </cell>
          <cell r="K937" t="b">
            <v>0</v>
          </cell>
          <cell r="L937" t="str">
            <v>CompraVenta</v>
          </cell>
          <cell r="M937" t="str">
            <v>N</v>
          </cell>
          <cell r="N937" t="b">
            <v>0</v>
          </cell>
          <cell r="O937">
            <v>0</v>
          </cell>
          <cell r="P937" t="b">
            <v>0</v>
          </cell>
          <cell r="Q937" t="str">
            <v>INTERNO</v>
          </cell>
          <cell r="R937">
            <v>0</v>
          </cell>
          <cell r="S937" t="str">
            <v/>
          </cell>
          <cell r="T937">
            <v>0</v>
          </cell>
          <cell r="U937" t="str">
            <v/>
          </cell>
          <cell r="V937">
            <v>0</v>
          </cell>
          <cell r="W937" t="str">
            <v/>
          </cell>
          <cell r="X937">
            <v>0</v>
          </cell>
          <cell r="Y937" t="str">
            <v/>
          </cell>
          <cell r="Z937" t="str">
            <v/>
          </cell>
          <cell r="AA937" t="str">
            <v/>
          </cell>
          <cell r="AB937">
            <v>0</v>
          </cell>
          <cell r="AC937" t="str">
            <v/>
          </cell>
          <cell r="AD937" t="str">
            <v/>
          </cell>
          <cell r="AE937" t="str">
            <v/>
          </cell>
          <cell r="AF937" t="str">
            <v/>
          </cell>
          <cell r="AG937">
            <v>0</v>
          </cell>
          <cell r="AH937" t="str">
            <v>N-EST</v>
          </cell>
          <cell r="AI937">
            <v>0</v>
          </cell>
          <cell r="AJ937" t="str">
            <v/>
          </cell>
          <cell r="AK937" t="str">
            <v/>
          </cell>
          <cell r="AM937">
            <v>0</v>
          </cell>
          <cell r="AN937" t="str">
            <v>UNI</v>
          </cell>
          <cell r="AO937" t="str">
            <v>***</v>
          </cell>
          <cell r="AP937" t="str">
            <v>zzzzzz</v>
          </cell>
          <cell r="AQ937" t="b">
            <v>0</v>
          </cell>
          <cell r="AR937" t="b">
            <v>1</v>
          </cell>
          <cell r="AS937">
            <v>0</v>
          </cell>
          <cell r="AT937">
            <v>0</v>
          </cell>
          <cell r="AU937">
            <v>1</v>
          </cell>
          <cell r="AV937">
            <v>0.01</v>
          </cell>
          <cell r="AW937" t="b">
            <v>0</v>
          </cell>
          <cell r="AX937" t="str">
            <v/>
          </cell>
          <cell r="AY937" t="b">
            <v>0</v>
          </cell>
          <cell r="AZ937" t="b">
            <v>0</v>
          </cell>
          <cell r="BA937">
            <v>0</v>
          </cell>
          <cell r="BB937">
            <v>0</v>
          </cell>
          <cell r="BC937">
            <v>0</v>
          </cell>
          <cell r="BD937" t="str">
            <v>LIB</v>
          </cell>
          <cell r="BE937" t="str">
            <v>LIB</v>
          </cell>
          <cell r="BF937">
            <v>1</v>
          </cell>
          <cell r="BG937">
            <v>0</v>
          </cell>
          <cell r="BH937" t="str">
            <v/>
          </cell>
          <cell r="BI937" t="str">
            <v/>
          </cell>
          <cell r="BJ937" t="str">
            <v/>
          </cell>
          <cell r="BK937" t="str">
            <v/>
          </cell>
          <cell r="BL937">
            <v>140</v>
          </cell>
          <cell r="BM937">
            <v>511</v>
          </cell>
          <cell r="BN937">
            <v>190</v>
          </cell>
          <cell r="BO937">
            <v>1978</v>
          </cell>
          <cell r="BP937">
            <v>0</v>
          </cell>
          <cell r="BQ937">
            <v>2819</v>
          </cell>
        </row>
        <row r="938">
          <cell r="A938" t="str">
            <v>LO0007</v>
          </cell>
          <cell r="B938" t="str">
            <v/>
          </cell>
          <cell r="C938" t="str">
            <v/>
          </cell>
          <cell r="D938" t="str">
            <v>TARIFA TRANSPORTE  CAMIONETA</v>
          </cell>
          <cell r="E938" t="str">
            <v/>
          </cell>
          <cell r="F938" t="str">
            <v>AR</v>
          </cell>
          <cell r="G938" t="str">
            <v>UNI</v>
          </cell>
          <cell r="H938" t="str">
            <v>04</v>
          </cell>
          <cell r="I938" t="b">
            <v>0</v>
          </cell>
          <cell r="J938" t="b">
            <v>0</v>
          </cell>
          <cell r="K938" t="b">
            <v>0</v>
          </cell>
          <cell r="L938" t="str">
            <v>CompraVenta</v>
          </cell>
          <cell r="M938" t="str">
            <v>N</v>
          </cell>
          <cell r="N938" t="b">
            <v>0</v>
          </cell>
          <cell r="O938">
            <v>0</v>
          </cell>
          <cell r="P938" t="b">
            <v>0</v>
          </cell>
          <cell r="Q938" t="str">
            <v>INTERNO</v>
          </cell>
          <cell r="R938">
            <v>0</v>
          </cell>
          <cell r="S938" t="str">
            <v/>
          </cell>
          <cell r="T938">
            <v>0</v>
          </cell>
          <cell r="U938" t="str">
            <v/>
          </cell>
          <cell r="V938">
            <v>0</v>
          </cell>
          <cell r="W938" t="str">
            <v/>
          </cell>
          <cell r="X938">
            <v>0</v>
          </cell>
          <cell r="Y938" t="str">
            <v/>
          </cell>
          <cell r="Z938" t="str">
            <v/>
          </cell>
          <cell r="AA938" t="str">
            <v/>
          </cell>
          <cell r="AB938">
            <v>0</v>
          </cell>
          <cell r="AC938" t="str">
            <v/>
          </cell>
          <cell r="AD938" t="str">
            <v/>
          </cell>
          <cell r="AE938" t="str">
            <v/>
          </cell>
          <cell r="AF938" t="str">
            <v/>
          </cell>
          <cell r="AG938">
            <v>0</v>
          </cell>
          <cell r="AH938" t="str">
            <v>N-EST</v>
          </cell>
          <cell r="AI938">
            <v>0</v>
          </cell>
          <cell r="AJ938" t="str">
            <v/>
          </cell>
          <cell r="AK938" t="str">
            <v/>
          </cell>
          <cell r="AM938">
            <v>0</v>
          </cell>
          <cell r="AN938" t="str">
            <v>UNI</v>
          </cell>
          <cell r="AO938" t="str">
            <v>***</v>
          </cell>
          <cell r="AP938" t="str">
            <v>zzzzzz</v>
          </cell>
          <cell r="AQ938" t="b">
            <v>0</v>
          </cell>
          <cell r="AR938" t="b">
            <v>1</v>
          </cell>
          <cell r="AS938">
            <v>0</v>
          </cell>
          <cell r="AT938">
            <v>0</v>
          </cell>
          <cell r="AU938">
            <v>1</v>
          </cell>
          <cell r="AV938">
            <v>0.01</v>
          </cell>
          <cell r="AW938" t="b">
            <v>0</v>
          </cell>
          <cell r="AX938" t="str">
            <v/>
          </cell>
          <cell r="AY938" t="b">
            <v>0</v>
          </cell>
          <cell r="AZ938" t="b">
            <v>0</v>
          </cell>
          <cell r="BA938">
            <v>0</v>
          </cell>
          <cell r="BB938">
            <v>0</v>
          </cell>
          <cell r="BC938">
            <v>0</v>
          </cell>
          <cell r="BD938" t="str">
            <v>LIB</v>
          </cell>
          <cell r="BE938" t="str">
            <v>LIB</v>
          </cell>
          <cell r="BF938">
            <v>1</v>
          </cell>
          <cell r="BG938">
            <v>0</v>
          </cell>
          <cell r="BH938" t="str">
            <v/>
          </cell>
          <cell r="BI938" t="str">
            <v/>
          </cell>
          <cell r="BJ938" t="str">
            <v/>
          </cell>
          <cell r="BK938" t="str">
            <v/>
          </cell>
          <cell r="BL938">
            <v>140</v>
          </cell>
          <cell r="BM938">
            <v>511</v>
          </cell>
          <cell r="BN938">
            <v>190</v>
          </cell>
          <cell r="BO938">
            <v>1978</v>
          </cell>
          <cell r="BP938">
            <v>0</v>
          </cell>
          <cell r="BQ938">
            <v>2819</v>
          </cell>
        </row>
        <row r="939">
          <cell r="A939" t="str">
            <v>LO0008</v>
          </cell>
          <cell r="B939" t="str">
            <v/>
          </cell>
          <cell r="C939" t="str">
            <v/>
          </cell>
          <cell r="D939" t="str">
            <v>SEGURO MERCADERIA TRANSPORTADA</v>
          </cell>
          <cell r="E939" t="str">
            <v/>
          </cell>
          <cell r="F939" t="str">
            <v>AR</v>
          </cell>
          <cell r="G939" t="str">
            <v>UNI</v>
          </cell>
          <cell r="H939" t="str">
            <v>04</v>
          </cell>
          <cell r="I939" t="b">
            <v>0</v>
          </cell>
          <cell r="J939" t="b">
            <v>0</v>
          </cell>
          <cell r="K939" t="b">
            <v>0</v>
          </cell>
          <cell r="L939" t="str">
            <v>CompraVenta</v>
          </cell>
          <cell r="M939" t="str">
            <v>N</v>
          </cell>
          <cell r="N939" t="b">
            <v>0</v>
          </cell>
          <cell r="O939">
            <v>0</v>
          </cell>
          <cell r="P939" t="b">
            <v>0</v>
          </cell>
          <cell r="Q939" t="str">
            <v>INTERNO</v>
          </cell>
          <cell r="R939">
            <v>0</v>
          </cell>
          <cell r="S939" t="str">
            <v/>
          </cell>
          <cell r="T939">
            <v>0</v>
          </cell>
          <cell r="U939" t="str">
            <v/>
          </cell>
          <cell r="V939">
            <v>0</v>
          </cell>
          <cell r="W939" t="str">
            <v/>
          </cell>
          <cell r="X939">
            <v>0</v>
          </cell>
          <cell r="Y939" t="str">
            <v/>
          </cell>
          <cell r="Z939" t="str">
            <v/>
          </cell>
          <cell r="AA939" t="str">
            <v/>
          </cell>
          <cell r="AB939">
            <v>0</v>
          </cell>
          <cell r="AC939" t="str">
            <v/>
          </cell>
          <cell r="AD939" t="str">
            <v/>
          </cell>
          <cell r="AE939" t="str">
            <v/>
          </cell>
          <cell r="AF939" t="str">
            <v/>
          </cell>
          <cell r="AG939">
            <v>0</v>
          </cell>
          <cell r="AH939" t="str">
            <v>N-EST</v>
          </cell>
          <cell r="AI939">
            <v>0</v>
          </cell>
          <cell r="AJ939" t="str">
            <v/>
          </cell>
          <cell r="AK939" t="str">
            <v/>
          </cell>
          <cell r="AM939">
            <v>0</v>
          </cell>
          <cell r="AN939" t="str">
            <v>UNI</v>
          </cell>
          <cell r="AO939" t="str">
            <v>***</v>
          </cell>
          <cell r="AP939" t="str">
            <v>zzzzzz</v>
          </cell>
          <cell r="AQ939" t="b">
            <v>0</v>
          </cell>
          <cell r="AR939" t="b">
            <v>1</v>
          </cell>
          <cell r="AS939">
            <v>0</v>
          </cell>
          <cell r="AT939">
            <v>0</v>
          </cell>
          <cell r="AU939">
            <v>1</v>
          </cell>
          <cell r="AV939">
            <v>0.01</v>
          </cell>
          <cell r="AW939" t="b">
            <v>0</v>
          </cell>
          <cell r="AX939" t="str">
            <v/>
          </cell>
          <cell r="AY939" t="b">
            <v>0</v>
          </cell>
          <cell r="AZ939" t="b">
            <v>0</v>
          </cell>
          <cell r="BA939">
            <v>0</v>
          </cell>
          <cell r="BB939">
            <v>0</v>
          </cell>
          <cell r="BC939">
            <v>0</v>
          </cell>
          <cell r="BD939" t="str">
            <v>LIB</v>
          </cell>
          <cell r="BE939" t="str">
            <v>LIB</v>
          </cell>
          <cell r="BF939">
            <v>1</v>
          </cell>
          <cell r="BG939">
            <v>0</v>
          </cell>
          <cell r="BH939" t="str">
            <v/>
          </cell>
          <cell r="BI939" t="str">
            <v/>
          </cell>
          <cell r="BJ939" t="str">
            <v/>
          </cell>
          <cell r="BK939" t="str">
            <v/>
          </cell>
          <cell r="BL939">
            <v>140</v>
          </cell>
          <cell r="BM939">
            <v>511</v>
          </cell>
          <cell r="BN939">
            <v>190</v>
          </cell>
          <cell r="BO939">
            <v>1978</v>
          </cell>
          <cell r="BP939">
            <v>0</v>
          </cell>
          <cell r="BQ939">
            <v>2819</v>
          </cell>
        </row>
        <row r="940">
          <cell r="A940" t="str">
            <v>LO0009</v>
          </cell>
          <cell r="B940" t="str">
            <v/>
          </cell>
          <cell r="C940" t="str">
            <v/>
          </cell>
          <cell r="D940" t="str">
            <v>TARIFA X KILOMETRO</v>
          </cell>
          <cell r="E940" t="str">
            <v/>
          </cell>
          <cell r="F940" t="str">
            <v>AR</v>
          </cell>
          <cell r="G940" t="str">
            <v>KM</v>
          </cell>
          <cell r="H940" t="str">
            <v>KM</v>
          </cell>
          <cell r="I940" t="b">
            <v>0</v>
          </cell>
          <cell r="J940" t="b">
            <v>0</v>
          </cell>
          <cell r="K940" t="b">
            <v>0</v>
          </cell>
          <cell r="L940" t="str">
            <v>CompraVenta</v>
          </cell>
          <cell r="M940" t="str">
            <v>N</v>
          </cell>
          <cell r="N940" t="b">
            <v>0</v>
          </cell>
          <cell r="O940">
            <v>0</v>
          </cell>
          <cell r="P940" t="b">
            <v>0</v>
          </cell>
          <cell r="Q940" t="str">
            <v>INTERNO</v>
          </cell>
          <cell r="R940">
            <v>0</v>
          </cell>
          <cell r="S940" t="str">
            <v/>
          </cell>
          <cell r="T940">
            <v>0</v>
          </cell>
          <cell r="U940" t="str">
            <v/>
          </cell>
          <cell r="V940">
            <v>0</v>
          </cell>
          <cell r="W940" t="str">
            <v/>
          </cell>
          <cell r="X940">
            <v>0</v>
          </cell>
          <cell r="Y940" t="str">
            <v/>
          </cell>
          <cell r="Z940" t="str">
            <v/>
          </cell>
          <cell r="AA940" t="str">
            <v/>
          </cell>
          <cell r="AB940">
            <v>0</v>
          </cell>
          <cell r="AC940" t="str">
            <v/>
          </cell>
          <cell r="AD940" t="str">
            <v/>
          </cell>
          <cell r="AE940" t="str">
            <v/>
          </cell>
          <cell r="AF940" t="str">
            <v/>
          </cell>
          <cell r="AG940">
            <v>0</v>
          </cell>
          <cell r="AH940" t="str">
            <v>N-EST</v>
          </cell>
          <cell r="AI940">
            <v>0</v>
          </cell>
          <cell r="AJ940" t="str">
            <v/>
          </cell>
          <cell r="AK940" t="str">
            <v/>
          </cell>
          <cell r="AM940">
            <v>0</v>
          </cell>
          <cell r="AN940" t="str">
            <v>KM</v>
          </cell>
          <cell r="AO940" t="str">
            <v>***</v>
          </cell>
          <cell r="AP940" t="str">
            <v>zzzzzz</v>
          </cell>
          <cell r="AQ940" t="b">
            <v>0</v>
          </cell>
          <cell r="AR940" t="b">
            <v>1</v>
          </cell>
          <cell r="AS940">
            <v>0</v>
          </cell>
          <cell r="AT940">
            <v>0</v>
          </cell>
          <cell r="AU940">
            <v>1</v>
          </cell>
          <cell r="AV940">
            <v>0.01</v>
          </cell>
          <cell r="AW940" t="b">
            <v>0</v>
          </cell>
          <cell r="AX940" t="str">
            <v/>
          </cell>
          <cell r="AY940" t="b">
            <v>0</v>
          </cell>
          <cell r="AZ940" t="b">
            <v>0</v>
          </cell>
          <cell r="BA940">
            <v>0</v>
          </cell>
          <cell r="BB940">
            <v>0</v>
          </cell>
          <cell r="BC940">
            <v>0</v>
          </cell>
          <cell r="BD940" t="str">
            <v>LIB</v>
          </cell>
          <cell r="BE940" t="str">
            <v>LIB</v>
          </cell>
          <cell r="BF940">
            <v>1</v>
          </cell>
          <cell r="BG940">
            <v>0</v>
          </cell>
          <cell r="BH940" t="str">
            <v/>
          </cell>
          <cell r="BI940" t="str">
            <v/>
          </cell>
          <cell r="BJ940" t="str">
            <v/>
          </cell>
          <cell r="BK940" t="str">
            <v/>
          </cell>
          <cell r="BL940">
            <v>140</v>
          </cell>
          <cell r="BM940">
            <v>511</v>
          </cell>
          <cell r="BN940">
            <v>190</v>
          </cell>
          <cell r="BO940">
            <v>1978</v>
          </cell>
          <cell r="BP940">
            <v>0</v>
          </cell>
          <cell r="BQ940">
            <v>2819</v>
          </cell>
        </row>
        <row r="941">
          <cell r="A941" t="str">
            <v>LO0010</v>
          </cell>
          <cell r="B941" t="str">
            <v/>
          </cell>
          <cell r="C941" t="str">
            <v/>
          </cell>
          <cell r="D941" t="str">
            <v>TARIFA RETORNO</v>
          </cell>
          <cell r="E941" t="str">
            <v/>
          </cell>
          <cell r="F941" t="str">
            <v>AR</v>
          </cell>
          <cell r="G941" t="str">
            <v>UNI</v>
          </cell>
          <cell r="H941" t="str">
            <v>04</v>
          </cell>
          <cell r="I941" t="b">
            <v>0</v>
          </cell>
          <cell r="J941" t="b">
            <v>0</v>
          </cell>
          <cell r="K941" t="b">
            <v>0</v>
          </cell>
          <cell r="L941" t="str">
            <v>CompraVenta</v>
          </cell>
          <cell r="M941" t="str">
            <v>N</v>
          </cell>
          <cell r="N941" t="b">
            <v>0</v>
          </cell>
          <cell r="O941">
            <v>0</v>
          </cell>
          <cell r="P941" t="b">
            <v>0</v>
          </cell>
          <cell r="Q941" t="str">
            <v>INTERNO</v>
          </cell>
          <cell r="R941">
            <v>0</v>
          </cell>
          <cell r="S941" t="str">
            <v/>
          </cell>
          <cell r="T941">
            <v>0</v>
          </cell>
          <cell r="U941" t="str">
            <v/>
          </cell>
          <cell r="V941">
            <v>0</v>
          </cell>
          <cell r="W941" t="str">
            <v/>
          </cell>
          <cell r="X941">
            <v>0</v>
          </cell>
          <cell r="Y941" t="str">
            <v/>
          </cell>
          <cell r="Z941" t="str">
            <v/>
          </cell>
          <cell r="AA941" t="str">
            <v/>
          </cell>
          <cell r="AB941">
            <v>0</v>
          </cell>
          <cell r="AC941" t="str">
            <v/>
          </cell>
          <cell r="AD941" t="str">
            <v/>
          </cell>
          <cell r="AE941" t="str">
            <v/>
          </cell>
          <cell r="AF941" t="str">
            <v/>
          </cell>
          <cell r="AG941">
            <v>0</v>
          </cell>
          <cell r="AH941" t="str">
            <v>N-EST</v>
          </cell>
          <cell r="AI941">
            <v>0</v>
          </cell>
          <cell r="AJ941" t="str">
            <v/>
          </cell>
          <cell r="AK941" t="str">
            <v/>
          </cell>
          <cell r="AM941">
            <v>0</v>
          </cell>
          <cell r="AN941" t="str">
            <v>UNI</v>
          </cell>
          <cell r="AO941" t="str">
            <v>***</v>
          </cell>
          <cell r="AP941" t="str">
            <v>zzzzzz</v>
          </cell>
          <cell r="AQ941" t="b">
            <v>0</v>
          </cell>
          <cell r="AR941" t="b">
            <v>1</v>
          </cell>
          <cell r="AS941">
            <v>0</v>
          </cell>
          <cell r="AT941">
            <v>0</v>
          </cell>
          <cell r="AU941">
            <v>1</v>
          </cell>
          <cell r="AV941">
            <v>0.01</v>
          </cell>
          <cell r="AW941" t="b">
            <v>0</v>
          </cell>
          <cell r="AX941" t="str">
            <v/>
          </cell>
          <cell r="AY941" t="b">
            <v>0</v>
          </cell>
          <cell r="AZ941" t="b">
            <v>0</v>
          </cell>
          <cell r="BA941">
            <v>0</v>
          </cell>
          <cell r="BB941">
            <v>0</v>
          </cell>
          <cell r="BC941">
            <v>0</v>
          </cell>
          <cell r="BD941" t="str">
            <v>LIB</v>
          </cell>
          <cell r="BE941" t="str">
            <v>LIB</v>
          </cell>
          <cell r="BF941">
            <v>1</v>
          </cell>
          <cell r="BG941">
            <v>0</v>
          </cell>
          <cell r="BH941" t="str">
            <v/>
          </cell>
          <cell r="BI941" t="str">
            <v/>
          </cell>
          <cell r="BJ941" t="str">
            <v/>
          </cell>
          <cell r="BK941" t="str">
            <v/>
          </cell>
          <cell r="BL941">
            <v>140</v>
          </cell>
          <cell r="BM941">
            <v>511</v>
          </cell>
          <cell r="BN941">
            <v>190</v>
          </cell>
          <cell r="BO941">
            <v>1978</v>
          </cell>
          <cell r="BP941">
            <v>0</v>
          </cell>
          <cell r="BQ941">
            <v>2819</v>
          </cell>
        </row>
        <row r="942">
          <cell r="A942" t="str">
            <v>MA-INS-0000002</v>
          </cell>
          <cell r="B942" t="str">
            <v/>
          </cell>
          <cell r="C942" t="str">
            <v/>
          </cell>
          <cell r="D942" t="str">
            <v>GAS FREON R-22</v>
          </cell>
          <cell r="E942" t="str">
            <v>GARRAFA 13.6 KG</v>
          </cell>
          <cell r="F942" t="str">
            <v>AR</v>
          </cell>
          <cell r="G942" t="str">
            <v>UNI</v>
          </cell>
          <cell r="H942" t="str">
            <v>04</v>
          </cell>
          <cell r="I942" t="b">
            <v>1</v>
          </cell>
          <cell r="J942" t="b">
            <v>0</v>
          </cell>
          <cell r="K942" t="b">
            <v>0</v>
          </cell>
          <cell r="L942" t="str">
            <v>CompraVenta</v>
          </cell>
          <cell r="M942" t="str">
            <v>N</v>
          </cell>
          <cell r="N942" t="b">
            <v>0</v>
          </cell>
          <cell r="O942">
            <v>0</v>
          </cell>
          <cell r="P942" t="b">
            <v>0</v>
          </cell>
          <cell r="Q942" t="str">
            <v>INTERNO</v>
          </cell>
          <cell r="R942">
            <v>0</v>
          </cell>
          <cell r="S942" t="str">
            <v/>
          </cell>
          <cell r="T942">
            <v>0</v>
          </cell>
          <cell r="U942" t="str">
            <v/>
          </cell>
          <cell r="V942">
            <v>0</v>
          </cell>
          <cell r="W942" t="str">
            <v/>
          </cell>
          <cell r="X942">
            <v>0</v>
          </cell>
          <cell r="Y942" t="str">
            <v/>
          </cell>
          <cell r="Z942" t="str">
            <v/>
          </cell>
          <cell r="AA942" t="str">
            <v/>
          </cell>
          <cell r="AB942">
            <v>0</v>
          </cell>
          <cell r="AC942" t="str">
            <v/>
          </cell>
          <cell r="AD942" t="str">
            <v/>
          </cell>
          <cell r="AE942" t="str">
            <v/>
          </cell>
          <cell r="AF942" t="str">
            <v/>
          </cell>
          <cell r="AG942">
            <v>0</v>
          </cell>
          <cell r="AH942" t="str">
            <v>N-EST</v>
          </cell>
          <cell r="AI942">
            <v>0</v>
          </cell>
          <cell r="AJ942" t="str">
            <v/>
          </cell>
          <cell r="AK942" t="str">
            <v/>
          </cell>
          <cell r="AM942">
            <v>0</v>
          </cell>
          <cell r="AN942" t="str">
            <v>UN</v>
          </cell>
          <cell r="AO942" t="str">
            <v>***</v>
          </cell>
          <cell r="AP942" t="str">
            <v>zzzzzz</v>
          </cell>
          <cell r="AQ942" t="b">
            <v>0</v>
          </cell>
          <cell r="AR942" t="b">
            <v>1</v>
          </cell>
          <cell r="AS942">
            <v>3</v>
          </cell>
          <cell r="AT942">
            <v>1</v>
          </cell>
          <cell r="AU942">
            <v>0</v>
          </cell>
          <cell r="AV942">
            <v>0</v>
          </cell>
          <cell r="AW942" t="b">
            <v>0</v>
          </cell>
          <cell r="AX942" t="str">
            <v/>
          </cell>
          <cell r="AY942" t="b">
            <v>0</v>
          </cell>
          <cell r="AZ942" t="b">
            <v>0</v>
          </cell>
          <cell r="BA942">
            <v>0</v>
          </cell>
          <cell r="BB942">
            <v>0</v>
          </cell>
          <cell r="BC942">
            <v>0</v>
          </cell>
          <cell r="BD942" t="str">
            <v>LIB</v>
          </cell>
          <cell r="BE942" t="str">
            <v>LIB</v>
          </cell>
          <cell r="BF942">
            <v>1</v>
          </cell>
          <cell r="BG942">
            <v>0</v>
          </cell>
          <cell r="BH942" t="str">
            <v/>
          </cell>
          <cell r="BI942" t="str">
            <v/>
          </cell>
          <cell r="BJ942" t="str">
            <v/>
          </cell>
          <cell r="BK942" t="str">
            <v/>
          </cell>
          <cell r="BL942">
            <v>140</v>
          </cell>
          <cell r="BM942">
            <v>511</v>
          </cell>
          <cell r="BN942">
            <v>190</v>
          </cell>
          <cell r="BO942">
            <v>1978</v>
          </cell>
          <cell r="BP942">
            <v>0</v>
          </cell>
          <cell r="BQ942">
            <v>2819</v>
          </cell>
        </row>
        <row r="943">
          <cell r="A943" t="str">
            <v>MA-INS-0000007</v>
          </cell>
          <cell r="B943" t="str">
            <v/>
          </cell>
          <cell r="C943" t="str">
            <v/>
          </cell>
          <cell r="D943" t="str">
            <v>GAS FREON R-404</v>
          </cell>
          <cell r="E943" t="str">
            <v/>
          </cell>
          <cell r="F943" t="str">
            <v>AR</v>
          </cell>
          <cell r="G943" t="str">
            <v>UNI</v>
          </cell>
          <cell r="H943" t="str">
            <v>04</v>
          </cell>
          <cell r="I943" t="b">
            <v>1</v>
          </cell>
          <cell r="J943" t="b">
            <v>0</v>
          </cell>
          <cell r="K943" t="b">
            <v>0</v>
          </cell>
          <cell r="L943" t="str">
            <v>CompraVenta</v>
          </cell>
          <cell r="M943" t="str">
            <v>N</v>
          </cell>
          <cell r="N943" t="b">
            <v>0</v>
          </cell>
          <cell r="O943">
            <v>0</v>
          </cell>
          <cell r="P943" t="b">
            <v>0</v>
          </cell>
          <cell r="Q943" t="str">
            <v>INTERNO</v>
          </cell>
          <cell r="R943">
            <v>0</v>
          </cell>
          <cell r="S943" t="str">
            <v/>
          </cell>
          <cell r="T943">
            <v>0</v>
          </cell>
          <cell r="U943" t="str">
            <v/>
          </cell>
          <cell r="V943">
            <v>0</v>
          </cell>
          <cell r="W943" t="str">
            <v/>
          </cell>
          <cell r="X943">
            <v>0</v>
          </cell>
          <cell r="Y943" t="str">
            <v/>
          </cell>
          <cell r="Z943" t="str">
            <v/>
          </cell>
          <cell r="AA943" t="str">
            <v/>
          </cell>
          <cell r="AB943">
            <v>0</v>
          </cell>
          <cell r="AC943" t="str">
            <v/>
          </cell>
          <cell r="AD943" t="str">
            <v/>
          </cell>
          <cell r="AE943" t="str">
            <v/>
          </cell>
          <cell r="AF943" t="str">
            <v/>
          </cell>
          <cell r="AG943">
            <v>0</v>
          </cell>
          <cell r="AH943" t="str">
            <v>N-EST</v>
          </cell>
          <cell r="AI943">
            <v>0</v>
          </cell>
          <cell r="AJ943" t="str">
            <v/>
          </cell>
          <cell r="AK943" t="str">
            <v/>
          </cell>
          <cell r="AM943">
            <v>0</v>
          </cell>
          <cell r="AN943" t="str">
            <v>UN</v>
          </cell>
          <cell r="AO943" t="str">
            <v>***</v>
          </cell>
          <cell r="AP943" t="str">
            <v>zzzzzz</v>
          </cell>
          <cell r="AQ943" t="b">
            <v>0</v>
          </cell>
          <cell r="AR943" t="b">
            <v>1</v>
          </cell>
          <cell r="AS943">
            <v>3</v>
          </cell>
          <cell r="AT943">
            <v>1</v>
          </cell>
          <cell r="AU943">
            <v>0</v>
          </cell>
          <cell r="AV943">
            <v>0</v>
          </cell>
          <cell r="AW943" t="b">
            <v>0</v>
          </cell>
          <cell r="AX943" t="str">
            <v/>
          </cell>
          <cell r="AY943" t="b">
            <v>0</v>
          </cell>
          <cell r="AZ943" t="b">
            <v>0</v>
          </cell>
          <cell r="BA943">
            <v>0</v>
          </cell>
          <cell r="BB943">
            <v>0</v>
          </cell>
          <cell r="BC943">
            <v>0</v>
          </cell>
          <cell r="BD943" t="str">
            <v>LIB</v>
          </cell>
          <cell r="BE943" t="str">
            <v>LIB</v>
          </cell>
          <cell r="BF943">
            <v>1</v>
          </cell>
          <cell r="BG943">
            <v>0</v>
          </cell>
          <cell r="BH943" t="str">
            <v/>
          </cell>
          <cell r="BI943" t="str">
            <v/>
          </cell>
          <cell r="BJ943" t="str">
            <v/>
          </cell>
          <cell r="BK943" t="str">
            <v/>
          </cell>
          <cell r="BL943">
            <v>140</v>
          </cell>
          <cell r="BM943">
            <v>511</v>
          </cell>
          <cell r="BN943">
            <v>190</v>
          </cell>
          <cell r="BO943">
            <v>1978</v>
          </cell>
          <cell r="BP943">
            <v>0</v>
          </cell>
          <cell r="BQ943">
            <v>2819</v>
          </cell>
        </row>
        <row r="944">
          <cell r="A944" t="str">
            <v>MA-INS-0000038</v>
          </cell>
          <cell r="B944" t="str">
            <v/>
          </cell>
          <cell r="C944" t="str">
            <v/>
          </cell>
          <cell r="D944" t="str">
            <v>GAS FREON R141B</v>
          </cell>
          <cell r="E944" t="str">
            <v/>
          </cell>
          <cell r="F944" t="str">
            <v>AR</v>
          </cell>
          <cell r="G944" t="str">
            <v>UNI</v>
          </cell>
          <cell r="H944" t="str">
            <v>04</v>
          </cell>
          <cell r="I944" t="b">
            <v>1</v>
          </cell>
          <cell r="J944" t="b">
            <v>0</v>
          </cell>
          <cell r="K944" t="b">
            <v>0</v>
          </cell>
          <cell r="L944" t="str">
            <v>CompraVenta</v>
          </cell>
          <cell r="M944" t="str">
            <v>N</v>
          </cell>
          <cell r="N944" t="b">
            <v>0</v>
          </cell>
          <cell r="O944">
            <v>0</v>
          </cell>
          <cell r="P944" t="b">
            <v>0</v>
          </cell>
          <cell r="Q944" t="str">
            <v>INTERNO</v>
          </cell>
          <cell r="R944">
            <v>0</v>
          </cell>
          <cell r="S944" t="str">
            <v/>
          </cell>
          <cell r="T944">
            <v>0</v>
          </cell>
          <cell r="U944" t="str">
            <v/>
          </cell>
          <cell r="V944">
            <v>0</v>
          </cell>
          <cell r="W944" t="str">
            <v/>
          </cell>
          <cell r="X944">
            <v>0</v>
          </cell>
          <cell r="Y944" t="str">
            <v/>
          </cell>
          <cell r="Z944" t="str">
            <v/>
          </cell>
          <cell r="AA944" t="str">
            <v/>
          </cell>
          <cell r="AB944">
            <v>0</v>
          </cell>
          <cell r="AC944" t="str">
            <v/>
          </cell>
          <cell r="AD944" t="str">
            <v/>
          </cell>
          <cell r="AE944" t="str">
            <v/>
          </cell>
          <cell r="AF944" t="str">
            <v/>
          </cell>
          <cell r="AG944">
            <v>0</v>
          </cell>
          <cell r="AH944" t="str">
            <v>N-EST</v>
          </cell>
          <cell r="AI944">
            <v>0</v>
          </cell>
          <cell r="AJ944" t="str">
            <v/>
          </cell>
          <cell r="AK944" t="str">
            <v/>
          </cell>
          <cell r="AM944">
            <v>0</v>
          </cell>
          <cell r="AN944" t="str">
            <v>KG</v>
          </cell>
          <cell r="AO944" t="str">
            <v>***</v>
          </cell>
          <cell r="AP944" t="str">
            <v>zzzzzz</v>
          </cell>
          <cell r="AQ944" t="b">
            <v>0</v>
          </cell>
          <cell r="AR944" t="b">
            <v>1</v>
          </cell>
          <cell r="AS944">
            <v>0</v>
          </cell>
          <cell r="AT944">
            <v>0</v>
          </cell>
          <cell r="AU944">
            <v>1</v>
          </cell>
          <cell r="AV944">
            <v>0.01</v>
          </cell>
          <cell r="AW944" t="b">
            <v>0</v>
          </cell>
          <cell r="AX944" t="str">
            <v/>
          </cell>
          <cell r="AY944" t="b">
            <v>0</v>
          </cell>
          <cell r="AZ944" t="b">
            <v>0</v>
          </cell>
          <cell r="BA944">
            <v>0</v>
          </cell>
          <cell r="BB944">
            <v>0</v>
          </cell>
          <cell r="BC944">
            <v>0</v>
          </cell>
          <cell r="BD944" t="str">
            <v>LIB</v>
          </cell>
          <cell r="BE944" t="str">
            <v>LIB</v>
          </cell>
          <cell r="BF944">
            <v>1</v>
          </cell>
          <cell r="BG944">
            <v>0</v>
          </cell>
          <cell r="BH944" t="str">
            <v/>
          </cell>
          <cell r="BI944" t="str">
            <v/>
          </cell>
          <cell r="BJ944" t="str">
            <v/>
          </cell>
          <cell r="BK944" t="str">
            <v/>
          </cell>
          <cell r="BL944">
            <v>140</v>
          </cell>
          <cell r="BM944">
            <v>511</v>
          </cell>
          <cell r="BN944">
            <v>190</v>
          </cell>
          <cell r="BO944">
            <v>1978</v>
          </cell>
          <cell r="BP944">
            <v>0</v>
          </cell>
          <cell r="BQ944">
            <v>2819</v>
          </cell>
        </row>
        <row r="945">
          <cell r="A945" t="str">
            <v>MAMV61</v>
          </cell>
          <cell r="B945" t="str">
            <v/>
          </cell>
          <cell r="C945" t="str">
            <v/>
          </cell>
          <cell r="D945" t="str">
            <v>MEspinaca Maglia 20x0,330</v>
          </cell>
          <cell r="E945" t="str">
            <v>COD MGMI330 ESP</v>
          </cell>
          <cell r="F945" t="str">
            <v>PT</v>
          </cell>
          <cell r="G945" t="str">
            <v>UNI</v>
          </cell>
          <cell r="H945" t="str">
            <v>UC9</v>
          </cell>
          <cell r="I945" t="b">
            <v>1</v>
          </cell>
          <cell r="J945" t="b">
            <v>1</v>
          </cell>
          <cell r="K945" t="b">
            <v>0</v>
          </cell>
          <cell r="L945" t="str">
            <v>CompraVenta</v>
          </cell>
          <cell r="M945" t="str">
            <v>N</v>
          </cell>
          <cell r="N945" t="b">
            <v>0</v>
          </cell>
          <cell r="O945">
            <v>0</v>
          </cell>
          <cell r="P945" t="b">
            <v>0</v>
          </cell>
          <cell r="Q945" t="str">
            <v>INTERNO</v>
          </cell>
          <cell r="R945">
            <v>0</v>
          </cell>
          <cell r="S945" t="str">
            <v/>
          </cell>
          <cell r="T945">
            <v>0</v>
          </cell>
          <cell r="U945" t="str">
            <v/>
          </cell>
          <cell r="V945">
            <v>0</v>
          </cell>
          <cell r="W945" t="str">
            <v/>
          </cell>
          <cell r="X945">
            <v>0</v>
          </cell>
          <cell r="Y945" t="str">
            <v/>
          </cell>
          <cell r="Z945" t="str">
            <v/>
          </cell>
          <cell r="AA945" t="str">
            <v>Termin</v>
          </cell>
          <cell r="AB945">
            <v>0</v>
          </cell>
          <cell r="AC945" t="str">
            <v/>
          </cell>
          <cell r="AD945" t="str">
            <v/>
          </cell>
          <cell r="AE945" t="str">
            <v/>
          </cell>
          <cell r="AF945" t="str">
            <v/>
          </cell>
          <cell r="AG945">
            <v>0</v>
          </cell>
          <cell r="AH945" t="str">
            <v>N-EST</v>
          </cell>
          <cell r="AI945">
            <v>0</v>
          </cell>
          <cell r="AJ945" t="str">
            <v/>
          </cell>
          <cell r="AK945" t="str">
            <v/>
          </cell>
          <cell r="AM945">
            <v>100</v>
          </cell>
          <cell r="AN945" t="str">
            <v>UNI</v>
          </cell>
          <cell r="AO945" t="str">
            <v>***</v>
          </cell>
          <cell r="AP945" t="str">
            <v>zzzzzz</v>
          </cell>
          <cell r="AQ945" t="b">
            <v>0</v>
          </cell>
          <cell r="AR945" t="b">
            <v>1</v>
          </cell>
          <cell r="AS945">
            <v>1</v>
          </cell>
          <cell r="AT945">
            <v>0</v>
          </cell>
          <cell r="AU945">
            <v>1</v>
          </cell>
          <cell r="AV945">
            <v>0.01</v>
          </cell>
          <cell r="AW945" t="b">
            <v>0</v>
          </cell>
          <cell r="AX945" t="str">
            <v/>
          </cell>
          <cell r="AY945" t="b">
            <v>0</v>
          </cell>
          <cell r="AZ945" t="b">
            <v>0</v>
          </cell>
          <cell r="BA945">
            <v>0</v>
          </cell>
          <cell r="BB945">
            <v>360</v>
          </cell>
          <cell r="BC945">
            <v>210</v>
          </cell>
          <cell r="BD945" t="str">
            <v>LIB</v>
          </cell>
          <cell r="BE945" t="str">
            <v>LIB</v>
          </cell>
          <cell r="BF945">
            <v>1</v>
          </cell>
          <cell r="BG945">
            <v>0</v>
          </cell>
          <cell r="BH945" t="str">
            <v/>
          </cell>
          <cell r="BI945" t="str">
            <v/>
          </cell>
          <cell r="BJ945" t="str">
            <v/>
          </cell>
          <cell r="BK945" t="str">
            <v/>
          </cell>
          <cell r="BL945">
            <v>140</v>
          </cell>
          <cell r="BM945">
            <v>511</v>
          </cell>
          <cell r="BN945">
            <v>190</v>
          </cell>
          <cell r="BO945">
            <v>1978</v>
          </cell>
          <cell r="BP945">
            <v>0</v>
          </cell>
          <cell r="BQ945">
            <v>2819</v>
          </cell>
        </row>
        <row r="946">
          <cell r="A946" t="str">
            <v>MAMV62</v>
          </cell>
          <cell r="B946" t="str">
            <v/>
          </cell>
          <cell r="C946" t="str">
            <v/>
          </cell>
          <cell r="D946" t="str">
            <v>MBrocoli Maglia 20x0,330</v>
          </cell>
          <cell r="E946" t="str">
            <v>COD MGMI330BRO</v>
          </cell>
          <cell r="F946" t="str">
            <v>PT</v>
          </cell>
          <cell r="G946" t="str">
            <v>UNI</v>
          </cell>
          <cell r="H946" t="str">
            <v>UC9</v>
          </cell>
          <cell r="I946" t="b">
            <v>1</v>
          </cell>
          <cell r="J946" t="b">
            <v>1</v>
          </cell>
          <cell r="K946" t="b">
            <v>0</v>
          </cell>
          <cell r="L946" t="str">
            <v>CompraVenta</v>
          </cell>
          <cell r="M946" t="str">
            <v>N</v>
          </cell>
          <cell r="N946" t="b">
            <v>0</v>
          </cell>
          <cell r="O946">
            <v>0</v>
          </cell>
          <cell r="P946" t="b">
            <v>0</v>
          </cell>
          <cell r="Q946" t="str">
            <v>INTERNO</v>
          </cell>
          <cell r="R946">
            <v>0</v>
          </cell>
          <cell r="S946" t="str">
            <v/>
          </cell>
          <cell r="T946">
            <v>0</v>
          </cell>
          <cell r="U946" t="str">
            <v/>
          </cell>
          <cell r="V946">
            <v>0</v>
          </cell>
          <cell r="W946" t="str">
            <v/>
          </cell>
          <cell r="X946">
            <v>0</v>
          </cell>
          <cell r="Y946" t="str">
            <v/>
          </cell>
          <cell r="Z946" t="str">
            <v/>
          </cell>
          <cell r="AA946" t="str">
            <v>Termin</v>
          </cell>
          <cell r="AB946">
            <v>0</v>
          </cell>
          <cell r="AC946" t="str">
            <v/>
          </cell>
          <cell r="AD946" t="str">
            <v/>
          </cell>
          <cell r="AE946" t="str">
            <v/>
          </cell>
          <cell r="AF946" t="str">
            <v/>
          </cell>
          <cell r="AG946">
            <v>0</v>
          </cell>
          <cell r="AH946" t="str">
            <v>N-EST</v>
          </cell>
          <cell r="AI946">
            <v>0</v>
          </cell>
          <cell r="AJ946" t="str">
            <v/>
          </cell>
          <cell r="AK946" t="str">
            <v/>
          </cell>
          <cell r="AM946">
            <v>100</v>
          </cell>
          <cell r="AN946" t="str">
            <v>UNI</v>
          </cell>
          <cell r="AO946" t="str">
            <v>***</v>
          </cell>
          <cell r="AP946" t="str">
            <v>zzzzzz</v>
          </cell>
          <cell r="AQ946" t="b">
            <v>0</v>
          </cell>
          <cell r="AR946" t="b">
            <v>1</v>
          </cell>
          <cell r="AS946">
            <v>1</v>
          </cell>
          <cell r="AT946">
            <v>0</v>
          </cell>
          <cell r="AU946">
            <v>1</v>
          </cell>
          <cell r="AV946">
            <v>0.01</v>
          </cell>
          <cell r="AW946" t="b">
            <v>0</v>
          </cell>
          <cell r="AX946" t="str">
            <v/>
          </cell>
          <cell r="AY946" t="b">
            <v>0</v>
          </cell>
          <cell r="AZ946" t="b">
            <v>0</v>
          </cell>
          <cell r="BA946">
            <v>0</v>
          </cell>
          <cell r="BB946">
            <v>360</v>
          </cell>
          <cell r="BC946">
            <v>210</v>
          </cell>
          <cell r="BD946" t="str">
            <v>LIB</v>
          </cell>
          <cell r="BE946" t="str">
            <v>LIB</v>
          </cell>
          <cell r="BF946">
            <v>1</v>
          </cell>
          <cell r="BG946">
            <v>0</v>
          </cell>
          <cell r="BH946" t="str">
            <v/>
          </cell>
          <cell r="BI946" t="str">
            <v/>
          </cell>
          <cell r="BJ946" t="str">
            <v/>
          </cell>
          <cell r="BK946" t="str">
            <v/>
          </cell>
          <cell r="BL946">
            <v>140</v>
          </cell>
          <cell r="BM946">
            <v>511</v>
          </cell>
          <cell r="BN946">
            <v>190</v>
          </cell>
          <cell r="BO946">
            <v>1978</v>
          </cell>
          <cell r="BP946">
            <v>0</v>
          </cell>
          <cell r="BQ946">
            <v>2819</v>
          </cell>
        </row>
        <row r="947">
          <cell r="A947" t="str">
            <v>MAMV63</v>
          </cell>
          <cell r="B947" t="str">
            <v/>
          </cell>
          <cell r="C947" t="str">
            <v/>
          </cell>
          <cell r="D947" t="str">
            <v>MMix Vegetales 20x0,330</v>
          </cell>
          <cell r="E947" t="str">
            <v>COD MGMI330MIX</v>
          </cell>
          <cell r="F947" t="str">
            <v>PT</v>
          </cell>
          <cell r="G947" t="str">
            <v>UNI</v>
          </cell>
          <cell r="H947" t="str">
            <v>UC9</v>
          </cell>
          <cell r="I947" t="b">
            <v>1</v>
          </cell>
          <cell r="J947" t="b">
            <v>1</v>
          </cell>
          <cell r="K947" t="b">
            <v>0</v>
          </cell>
          <cell r="L947" t="str">
            <v>CompraVenta</v>
          </cell>
          <cell r="M947" t="str">
            <v>N</v>
          </cell>
          <cell r="N947" t="b">
            <v>0</v>
          </cell>
          <cell r="O947">
            <v>0</v>
          </cell>
          <cell r="P947" t="b">
            <v>0</v>
          </cell>
          <cell r="Q947" t="str">
            <v>INTERNO</v>
          </cell>
          <cell r="R947">
            <v>0</v>
          </cell>
          <cell r="S947" t="str">
            <v/>
          </cell>
          <cell r="T947">
            <v>0</v>
          </cell>
          <cell r="U947" t="str">
            <v/>
          </cell>
          <cell r="V947">
            <v>0</v>
          </cell>
          <cell r="W947" t="str">
            <v/>
          </cell>
          <cell r="X947">
            <v>0</v>
          </cell>
          <cell r="Y947" t="str">
            <v/>
          </cell>
          <cell r="Z947" t="str">
            <v/>
          </cell>
          <cell r="AA947" t="str">
            <v>Termin</v>
          </cell>
          <cell r="AB947">
            <v>0</v>
          </cell>
          <cell r="AC947" t="str">
            <v/>
          </cell>
          <cell r="AD947" t="str">
            <v/>
          </cell>
          <cell r="AE947" t="str">
            <v/>
          </cell>
          <cell r="AF947" t="str">
            <v/>
          </cell>
          <cell r="AG947">
            <v>0</v>
          </cell>
          <cell r="AH947" t="str">
            <v>N-EST</v>
          </cell>
          <cell r="AI947">
            <v>0</v>
          </cell>
          <cell r="AJ947" t="str">
            <v/>
          </cell>
          <cell r="AK947" t="str">
            <v/>
          </cell>
          <cell r="AM947">
            <v>100</v>
          </cell>
          <cell r="AN947" t="str">
            <v>UNI</v>
          </cell>
          <cell r="AO947" t="str">
            <v>***</v>
          </cell>
          <cell r="AP947" t="str">
            <v>zzzzzz</v>
          </cell>
          <cell r="AQ947" t="b">
            <v>0</v>
          </cell>
          <cell r="AR947" t="b">
            <v>1</v>
          </cell>
          <cell r="AS947">
            <v>1</v>
          </cell>
          <cell r="AT947">
            <v>0</v>
          </cell>
          <cell r="AU947">
            <v>1</v>
          </cell>
          <cell r="AV947">
            <v>0.01</v>
          </cell>
          <cell r="AW947" t="b">
            <v>0</v>
          </cell>
          <cell r="AX947" t="str">
            <v/>
          </cell>
          <cell r="AY947" t="b">
            <v>0</v>
          </cell>
          <cell r="AZ947" t="b">
            <v>0</v>
          </cell>
          <cell r="BA947">
            <v>0</v>
          </cell>
          <cell r="BB947">
            <v>360</v>
          </cell>
          <cell r="BC947">
            <v>210</v>
          </cell>
          <cell r="BD947" t="str">
            <v>LIB</v>
          </cell>
          <cell r="BE947" t="str">
            <v>LIB</v>
          </cell>
          <cell r="BF947">
            <v>1</v>
          </cell>
          <cell r="BG947">
            <v>0</v>
          </cell>
          <cell r="BH947" t="str">
            <v/>
          </cell>
          <cell r="BI947" t="str">
            <v/>
          </cell>
          <cell r="BJ947" t="str">
            <v/>
          </cell>
          <cell r="BK947" t="str">
            <v/>
          </cell>
          <cell r="BL947">
            <v>140</v>
          </cell>
          <cell r="BM947">
            <v>511</v>
          </cell>
          <cell r="BN947">
            <v>190</v>
          </cell>
          <cell r="BO947">
            <v>1978</v>
          </cell>
          <cell r="BP947">
            <v>0</v>
          </cell>
          <cell r="BQ947">
            <v>2819</v>
          </cell>
        </row>
        <row r="948">
          <cell r="A948" t="str">
            <v>MCCO31</v>
          </cell>
          <cell r="B948" t="str">
            <v>MCCO31</v>
          </cell>
          <cell r="C948" t="str">
            <v>7797906001646</v>
          </cell>
          <cell r="D948" t="str">
            <v>BOMBA DE PAPA RELL 26X0.315 KG</v>
          </cell>
          <cell r="E948" t="str">
            <v>COD 1000002580</v>
          </cell>
          <cell r="F948" t="str">
            <v>PT</v>
          </cell>
          <cell r="G948" t="str">
            <v>UNI</v>
          </cell>
          <cell r="H948" t="str">
            <v>UC9</v>
          </cell>
          <cell r="I948" t="b">
            <v>1</v>
          </cell>
          <cell r="J948" t="b">
            <v>1</v>
          </cell>
          <cell r="K948" t="b">
            <v>0</v>
          </cell>
          <cell r="L948" t="str">
            <v>Venta</v>
          </cell>
          <cell r="M948" t="str">
            <v>N</v>
          </cell>
          <cell r="N948" t="b">
            <v>0</v>
          </cell>
          <cell r="O948">
            <v>0</v>
          </cell>
          <cell r="P948" t="b">
            <v>0</v>
          </cell>
          <cell r="Q948" t="str">
            <v>INTERNO</v>
          </cell>
          <cell r="R948">
            <v>0</v>
          </cell>
          <cell r="S948" t="str">
            <v/>
          </cell>
          <cell r="T948">
            <v>0</v>
          </cell>
          <cell r="U948" t="str">
            <v/>
          </cell>
          <cell r="V948">
            <v>0</v>
          </cell>
          <cell r="W948" t="str">
            <v/>
          </cell>
          <cell r="X948">
            <v>0</v>
          </cell>
          <cell r="Y948" t="str">
            <v/>
          </cell>
          <cell r="Z948" t="str">
            <v/>
          </cell>
          <cell r="AA948" t="str">
            <v>Termin</v>
          </cell>
          <cell r="AB948">
            <v>0</v>
          </cell>
          <cell r="AC948" t="str">
            <v/>
          </cell>
          <cell r="AD948" t="str">
            <v/>
          </cell>
          <cell r="AE948" t="str">
            <v/>
          </cell>
          <cell r="AF948" t="str">
            <v/>
          </cell>
          <cell r="AG948">
            <v>0</v>
          </cell>
          <cell r="AH948" t="str">
            <v>N-EST</v>
          </cell>
          <cell r="AI948">
            <v>0</v>
          </cell>
          <cell r="AJ948" t="str">
            <v/>
          </cell>
          <cell r="AK948" t="str">
            <v/>
          </cell>
          <cell r="AM948">
            <v>110</v>
          </cell>
          <cell r="AN948" t="str">
            <v>UNI</v>
          </cell>
          <cell r="AO948" t="str">
            <v>***</v>
          </cell>
          <cell r="AP948" t="str">
            <v>zzzzzz</v>
          </cell>
          <cell r="AQ948" t="b">
            <v>0</v>
          </cell>
          <cell r="AR948" t="b">
            <v>1</v>
          </cell>
          <cell r="AS948">
            <v>1</v>
          </cell>
          <cell r="AT948">
            <v>0</v>
          </cell>
          <cell r="AU948">
            <v>1</v>
          </cell>
          <cell r="AV948">
            <v>0</v>
          </cell>
          <cell r="AW948" t="b">
            <v>0</v>
          </cell>
          <cell r="AX948" t="str">
            <v/>
          </cell>
          <cell r="AY948" t="b">
            <v>0</v>
          </cell>
          <cell r="AZ948" t="b">
            <v>0</v>
          </cell>
          <cell r="BA948">
            <v>0</v>
          </cell>
          <cell r="BB948">
            <v>540</v>
          </cell>
          <cell r="BC948">
            <v>365</v>
          </cell>
          <cell r="BD948" t="str">
            <v>LIB</v>
          </cell>
          <cell r="BE948" t="str">
            <v>LIB</v>
          </cell>
          <cell r="BF948">
            <v>1</v>
          </cell>
          <cell r="BG948">
            <v>0</v>
          </cell>
          <cell r="BH948" t="str">
            <v/>
          </cell>
          <cell r="BI948" t="str">
            <v/>
          </cell>
          <cell r="BJ948" t="str">
            <v/>
          </cell>
          <cell r="BK948" t="str">
            <v/>
          </cell>
          <cell r="BL948">
            <v>140</v>
          </cell>
          <cell r="BM948">
            <v>511</v>
          </cell>
          <cell r="BN948">
            <v>190</v>
          </cell>
          <cell r="BO948">
            <v>1978</v>
          </cell>
          <cell r="BP948">
            <v>0</v>
          </cell>
          <cell r="BQ948">
            <v>2819</v>
          </cell>
        </row>
        <row r="949">
          <cell r="A949" t="str">
            <v>MCCO61</v>
          </cell>
          <cell r="B949" t="str">
            <v>MCCO61</v>
          </cell>
          <cell r="C949" t="str">
            <v/>
          </cell>
          <cell r="D949" t="str">
            <v>BOMBA  DE PAPA RT 26X0.315 KG</v>
          </cell>
          <cell r="E949" t="str">
            <v>COD 1000004251</v>
          </cell>
          <cell r="F949" t="str">
            <v>PT</v>
          </cell>
          <cell r="G949" t="str">
            <v>UNI</v>
          </cell>
          <cell r="H949" t="str">
            <v>UC9</v>
          </cell>
          <cell r="I949" t="b">
            <v>1</v>
          </cell>
          <cell r="J949" t="b">
            <v>1</v>
          </cell>
          <cell r="K949" t="b">
            <v>0</v>
          </cell>
          <cell r="L949" t="str">
            <v>Venta</v>
          </cell>
          <cell r="M949" t="str">
            <v>N</v>
          </cell>
          <cell r="N949" t="b">
            <v>0</v>
          </cell>
          <cell r="O949">
            <v>0</v>
          </cell>
          <cell r="P949" t="b">
            <v>0</v>
          </cell>
          <cell r="Q949" t="str">
            <v>INTERNO</v>
          </cell>
          <cell r="R949">
            <v>0</v>
          </cell>
          <cell r="S949" t="str">
            <v/>
          </cell>
          <cell r="T949">
            <v>0</v>
          </cell>
          <cell r="U949" t="str">
            <v/>
          </cell>
          <cell r="V949">
            <v>0</v>
          </cell>
          <cell r="W949" t="str">
            <v/>
          </cell>
          <cell r="X949">
            <v>0</v>
          </cell>
          <cell r="Y949" t="str">
            <v/>
          </cell>
          <cell r="Z949" t="str">
            <v/>
          </cell>
          <cell r="AA949" t="str">
            <v>Termin</v>
          </cell>
          <cell r="AB949">
            <v>0</v>
          </cell>
          <cell r="AC949" t="str">
            <v/>
          </cell>
          <cell r="AD949" t="str">
            <v/>
          </cell>
          <cell r="AE949" t="str">
            <v/>
          </cell>
          <cell r="AF949" t="str">
            <v/>
          </cell>
          <cell r="AG949">
            <v>0</v>
          </cell>
          <cell r="AH949" t="str">
            <v>N-EST</v>
          </cell>
          <cell r="AI949">
            <v>0</v>
          </cell>
          <cell r="AJ949" t="str">
            <v/>
          </cell>
          <cell r="AK949" t="str">
            <v/>
          </cell>
          <cell r="AM949">
            <v>110</v>
          </cell>
          <cell r="AN949" t="str">
            <v>UNI</v>
          </cell>
          <cell r="AO949" t="str">
            <v>***</v>
          </cell>
          <cell r="AP949" t="str">
            <v>zzzzzz</v>
          </cell>
          <cell r="AQ949" t="b">
            <v>0</v>
          </cell>
          <cell r="AR949" t="b">
            <v>1</v>
          </cell>
          <cell r="AS949">
            <v>1</v>
          </cell>
          <cell r="AT949">
            <v>0</v>
          </cell>
          <cell r="AU949">
            <v>1</v>
          </cell>
          <cell r="AV949">
            <v>0</v>
          </cell>
          <cell r="AW949" t="b">
            <v>0</v>
          </cell>
          <cell r="AX949" t="str">
            <v/>
          </cell>
          <cell r="AY949" t="b">
            <v>0</v>
          </cell>
          <cell r="AZ949" t="b">
            <v>0</v>
          </cell>
          <cell r="BA949">
            <v>0</v>
          </cell>
          <cell r="BB949">
            <v>540</v>
          </cell>
          <cell r="BC949">
            <v>365</v>
          </cell>
          <cell r="BD949" t="str">
            <v>LIB</v>
          </cell>
          <cell r="BE949" t="str">
            <v>LIB</v>
          </cell>
          <cell r="BF949">
            <v>1</v>
          </cell>
          <cell r="BG949">
            <v>0</v>
          </cell>
          <cell r="BH949" t="str">
            <v/>
          </cell>
          <cell r="BI949" t="str">
            <v/>
          </cell>
          <cell r="BJ949" t="str">
            <v/>
          </cell>
          <cell r="BK949" t="str">
            <v/>
          </cell>
          <cell r="BL949">
            <v>140</v>
          </cell>
          <cell r="BM949">
            <v>511</v>
          </cell>
          <cell r="BN949">
            <v>190</v>
          </cell>
          <cell r="BO949">
            <v>1978</v>
          </cell>
          <cell r="BP949">
            <v>0</v>
          </cell>
          <cell r="BQ949">
            <v>2819</v>
          </cell>
        </row>
        <row r="950">
          <cell r="A950" t="str">
            <v>MCMO21</v>
          </cell>
          <cell r="B950" t="str">
            <v>MCMO21</v>
          </cell>
          <cell r="C950" t="str">
            <v/>
          </cell>
          <cell r="D950" t="str">
            <v>PALITOS MUSSARELA 6 X 1,05KG</v>
          </cell>
          <cell r="E950" t="str">
            <v>art 1000006458 Mc</v>
          </cell>
          <cell r="F950" t="str">
            <v>PT</v>
          </cell>
          <cell r="G950" t="str">
            <v>UNI</v>
          </cell>
          <cell r="H950" t="str">
            <v>UC9</v>
          </cell>
          <cell r="I950" t="b">
            <v>1</v>
          </cell>
          <cell r="J950" t="b">
            <v>1</v>
          </cell>
          <cell r="K950" t="b">
            <v>0</v>
          </cell>
          <cell r="L950" t="str">
            <v>CompraVenta</v>
          </cell>
          <cell r="M950" t="str">
            <v>N</v>
          </cell>
          <cell r="N950" t="b">
            <v>0</v>
          </cell>
          <cell r="O950">
            <v>0</v>
          </cell>
          <cell r="P950" t="b">
            <v>0</v>
          </cell>
          <cell r="Q950" t="str">
            <v>INTERNO</v>
          </cell>
          <cell r="R950">
            <v>0</v>
          </cell>
          <cell r="S950" t="str">
            <v/>
          </cell>
          <cell r="T950">
            <v>0</v>
          </cell>
          <cell r="U950" t="str">
            <v/>
          </cell>
          <cell r="V950">
            <v>0</v>
          </cell>
          <cell r="W950" t="str">
            <v/>
          </cell>
          <cell r="X950">
            <v>0</v>
          </cell>
          <cell r="Y950" t="str">
            <v/>
          </cell>
          <cell r="Z950" t="str">
            <v/>
          </cell>
          <cell r="AA950" t="str">
            <v>Termin</v>
          </cell>
          <cell r="AB950">
            <v>0</v>
          </cell>
          <cell r="AC950" t="str">
            <v/>
          </cell>
          <cell r="AD950" t="str">
            <v/>
          </cell>
          <cell r="AE950" t="str">
            <v/>
          </cell>
          <cell r="AF950" t="str">
            <v/>
          </cell>
          <cell r="AG950">
            <v>0</v>
          </cell>
          <cell r="AH950" t="str">
            <v>N-EST</v>
          </cell>
          <cell r="AI950">
            <v>0</v>
          </cell>
          <cell r="AJ950" t="str">
            <v/>
          </cell>
          <cell r="AK950" t="str">
            <v/>
          </cell>
          <cell r="AM950">
            <v>0</v>
          </cell>
          <cell r="AN950" t="str">
            <v>UNI</v>
          </cell>
          <cell r="AO950" t="str">
            <v>***</v>
          </cell>
          <cell r="AP950" t="str">
            <v>zzzzzz</v>
          </cell>
          <cell r="AQ950" t="b">
            <v>0</v>
          </cell>
          <cell r="AR950" t="b">
            <v>1</v>
          </cell>
          <cell r="AS950">
            <v>0</v>
          </cell>
          <cell r="AT950">
            <v>0</v>
          </cell>
          <cell r="AU950">
            <v>1</v>
          </cell>
          <cell r="AV950">
            <v>0.01</v>
          </cell>
          <cell r="AW950" t="b">
            <v>0</v>
          </cell>
          <cell r="AX950" t="str">
            <v/>
          </cell>
          <cell r="AY950" t="b">
            <v>0</v>
          </cell>
          <cell r="AZ950" t="b">
            <v>0</v>
          </cell>
          <cell r="BA950">
            <v>0</v>
          </cell>
          <cell r="BB950">
            <v>0</v>
          </cell>
          <cell r="BC950">
            <v>0</v>
          </cell>
          <cell r="BD950" t="str">
            <v>LIB</v>
          </cell>
          <cell r="BE950" t="str">
            <v>LIB</v>
          </cell>
          <cell r="BF950">
            <v>1</v>
          </cell>
          <cell r="BG950">
            <v>0</v>
          </cell>
          <cell r="BH950" t="str">
            <v/>
          </cell>
          <cell r="BI950" t="str">
            <v/>
          </cell>
          <cell r="BJ950" t="str">
            <v/>
          </cell>
          <cell r="BK950" t="str">
            <v/>
          </cell>
          <cell r="BL950">
            <v>140</v>
          </cell>
          <cell r="BM950">
            <v>511</v>
          </cell>
          <cell r="BN950">
            <v>190</v>
          </cell>
          <cell r="BO950">
            <v>1978</v>
          </cell>
          <cell r="BP950">
            <v>0</v>
          </cell>
          <cell r="BQ950">
            <v>2819</v>
          </cell>
        </row>
        <row r="951">
          <cell r="A951" t="str">
            <v>MCMO21EX</v>
          </cell>
          <cell r="B951" t="str">
            <v>MCMO21EX</v>
          </cell>
          <cell r="C951" t="str">
            <v/>
          </cell>
          <cell r="D951" t="str">
            <v>PALITOS MUSSARELA 6 X 1,05KG</v>
          </cell>
          <cell r="E951" t="str">
            <v>PALITOS MCCAIN BR</v>
          </cell>
          <cell r="F951" t="str">
            <v>PT</v>
          </cell>
          <cell r="G951" t="str">
            <v>UNI</v>
          </cell>
          <cell r="H951" t="str">
            <v>UC9</v>
          </cell>
          <cell r="I951" t="b">
            <v>1</v>
          </cell>
          <cell r="J951" t="b">
            <v>1</v>
          </cell>
          <cell r="K951" t="b">
            <v>0</v>
          </cell>
          <cell r="L951" t="str">
            <v>CompraVenta</v>
          </cell>
          <cell r="M951" t="str">
            <v>N</v>
          </cell>
          <cell r="N951" t="b">
            <v>0</v>
          </cell>
          <cell r="O951">
            <v>0</v>
          </cell>
          <cell r="P951" t="b">
            <v>0</v>
          </cell>
          <cell r="Q951" t="str">
            <v>INTERNO</v>
          </cell>
          <cell r="R951">
            <v>0</v>
          </cell>
          <cell r="S951" t="str">
            <v/>
          </cell>
          <cell r="T951">
            <v>0</v>
          </cell>
          <cell r="U951" t="str">
            <v/>
          </cell>
          <cell r="V951">
            <v>0</v>
          </cell>
          <cell r="W951" t="str">
            <v/>
          </cell>
          <cell r="X951">
            <v>0</v>
          </cell>
          <cell r="Y951" t="str">
            <v/>
          </cell>
          <cell r="Z951" t="str">
            <v/>
          </cell>
          <cell r="AA951" t="str">
            <v>Termin</v>
          </cell>
          <cell r="AB951">
            <v>0</v>
          </cell>
          <cell r="AC951" t="str">
            <v/>
          </cell>
          <cell r="AD951" t="str">
            <v/>
          </cell>
          <cell r="AE951" t="str">
            <v/>
          </cell>
          <cell r="AF951" t="str">
            <v/>
          </cell>
          <cell r="AG951">
            <v>0</v>
          </cell>
          <cell r="AH951" t="str">
            <v>N-EST</v>
          </cell>
          <cell r="AI951">
            <v>0</v>
          </cell>
          <cell r="AJ951" t="str">
            <v/>
          </cell>
          <cell r="AK951" t="str">
            <v/>
          </cell>
          <cell r="AM951">
            <v>0</v>
          </cell>
          <cell r="AN951" t="str">
            <v>UNI</v>
          </cell>
          <cell r="AO951" t="str">
            <v>***</v>
          </cell>
          <cell r="AP951" t="str">
            <v>zzzzzz</v>
          </cell>
          <cell r="AQ951" t="b">
            <v>0</v>
          </cell>
          <cell r="AR951" t="b">
            <v>1</v>
          </cell>
          <cell r="AS951">
            <v>0</v>
          </cell>
          <cell r="AT951">
            <v>0</v>
          </cell>
          <cell r="AU951">
            <v>1</v>
          </cell>
          <cell r="AV951">
            <v>0.01</v>
          </cell>
          <cell r="AW951" t="b">
            <v>0</v>
          </cell>
          <cell r="AX951" t="str">
            <v/>
          </cell>
          <cell r="AY951" t="b">
            <v>0</v>
          </cell>
          <cell r="AZ951" t="b">
            <v>0</v>
          </cell>
          <cell r="BA951">
            <v>0</v>
          </cell>
          <cell r="BB951">
            <v>540</v>
          </cell>
          <cell r="BC951">
            <v>360</v>
          </cell>
          <cell r="BD951" t="str">
            <v>LIB</v>
          </cell>
          <cell r="BE951" t="str">
            <v>LIB</v>
          </cell>
          <cell r="BF951">
            <v>1</v>
          </cell>
          <cell r="BG951">
            <v>0</v>
          </cell>
          <cell r="BH951" t="str">
            <v/>
          </cell>
          <cell r="BI951" t="str">
            <v/>
          </cell>
          <cell r="BJ951" t="str">
            <v/>
          </cell>
          <cell r="BK951" t="str">
            <v/>
          </cell>
          <cell r="BL951">
            <v>140</v>
          </cell>
          <cell r="BM951">
            <v>511</v>
          </cell>
          <cell r="BN951">
            <v>190</v>
          </cell>
          <cell r="BO951">
            <v>1978</v>
          </cell>
          <cell r="BP951">
            <v>0</v>
          </cell>
          <cell r="BQ951">
            <v>2819</v>
          </cell>
        </row>
        <row r="952">
          <cell r="A952" t="str">
            <v>MCMO21EXMI</v>
          </cell>
          <cell r="B952" t="str">
            <v>MCMO21EXMI</v>
          </cell>
          <cell r="C952" t="str">
            <v/>
          </cell>
          <cell r="D952" t="str">
            <v>PALITOS MUSSARELA 6 X 1,05KG</v>
          </cell>
          <cell r="E952" t="str">
            <v>PALITOS MCCAIN BR</v>
          </cell>
          <cell r="F952" t="str">
            <v>AR</v>
          </cell>
          <cell r="G952" t="str">
            <v>UNI</v>
          </cell>
          <cell r="H952" t="str">
            <v>UC9</v>
          </cell>
          <cell r="I952" t="b">
            <v>1</v>
          </cell>
          <cell r="J952" t="b">
            <v>1</v>
          </cell>
          <cell r="K952" t="b">
            <v>0</v>
          </cell>
          <cell r="L952" t="str">
            <v>CompraVenta</v>
          </cell>
          <cell r="M952" t="str">
            <v>N</v>
          </cell>
          <cell r="N952" t="b">
            <v>0</v>
          </cell>
          <cell r="O952">
            <v>0</v>
          </cell>
          <cell r="P952" t="b">
            <v>0</v>
          </cell>
          <cell r="Q952" t="str">
            <v>INTERNO</v>
          </cell>
          <cell r="R952">
            <v>0</v>
          </cell>
          <cell r="S952" t="str">
            <v/>
          </cell>
          <cell r="T952">
            <v>0</v>
          </cell>
          <cell r="U952" t="str">
            <v/>
          </cell>
          <cell r="V952">
            <v>0</v>
          </cell>
          <cell r="W952" t="str">
            <v/>
          </cell>
          <cell r="X952">
            <v>0</v>
          </cell>
          <cell r="Y952" t="str">
            <v/>
          </cell>
          <cell r="Z952" t="str">
            <v/>
          </cell>
          <cell r="AA952" t="str">
            <v/>
          </cell>
          <cell r="AB952">
            <v>0</v>
          </cell>
          <cell r="AC952" t="str">
            <v/>
          </cell>
          <cell r="AD952" t="str">
            <v/>
          </cell>
          <cell r="AE952" t="str">
            <v/>
          </cell>
          <cell r="AF952" t="str">
            <v/>
          </cell>
          <cell r="AG952">
            <v>0</v>
          </cell>
          <cell r="AH952" t="str">
            <v>N-EST</v>
          </cell>
          <cell r="AI952">
            <v>0</v>
          </cell>
          <cell r="AJ952" t="str">
            <v/>
          </cell>
          <cell r="AK952" t="str">
            <v/>
          </cell>
          <cell r="AM952">
            <v>0</v>
          </cell>
          <cell r="AN952" t="str">
            <v>UNI</v>
          </cell>
          <cell r="AO952" t="str">
            <v>***</v>
          </cell>
          <cell r="AP952" t="str">
            <v>zzzzzz</v>
          </cell>
          <cell r="AQ952" t="b">
            <v>0</v>
          </cell>
          <cell r="AR952" t="b">
            <v>0</v>
          </cell>
          <cell r="AS952">
            <v>0</v>
          </cell>
          <cell r="AT952">
            <v>0</v>
          </cell>
          <cell r="AU952">
            <v>1</v>
          </cell>
          <cell r="AV952">
            <v>0.01</v>
          </cell>
          <cell r="AW952" t="b">
            <v>0</v>
          </cell>
          <cell r="AX952" t="str">
            <v/>
          </cell>
          <cell r="AY952" t="b">
            <v>0</v>
          </cell>
          <cell r="AZ952" t="b">
            <v>0</v>
          </cell>
          <cell r="BA952">
            <v>0</v>
          </cell>
          <cell r="BB952">
            <v>0</v>
          </cell>
          <cell r="BC952">
            <v>0</v>
          </cell>
          <cell r="BD952" t="str">
            <v>LIB</v>
          </cell>
          <cell r="BE952" t="str">
            <v>LIB</v>
          </cell>
          <cell r="BF952">
            <v>1</v>
          </cell>
          <cell r="BG952">
            <v>0</v>
          </cell>
          <cell r="BH952" t="str">
            <v/>
          </cell>
          <cell r="BI952" t="str">
            <v/>
          </cell>
          <cell r="BJ952" t="str">
            <v/>
          </cell>
          <cell r="BK952" t="str">
            <v/>
          </cell>
          <cell r="BL952">
            <v>140</v>
          </cell>
          <cell r="BM952">
            <v>511</v>
          </cell>
          <cell r="BN952">
            <v>190</v>
          </cell>
          <cell r="BO952">
            <v>1978</v>
          </cell>
          <cell r="BP952">
            <v>0</v>
          </cell>
          <cell r="BQ952">
            <v>2819</v>
          </cell>
        </row>
        <row r="953">
          <cell r="A953" t="str">
            <v>MCMO31</v>
          </cell>
          <cell r="B953" t="str">
            <v>MCMO31</v>
          </cell>
          <cell r="C953" t="str">
            <v>7797906001653</v>
          </cell>
          <cell r="D953" t="str">
            <v>BASTONCITOS DE MOZZA  6 X 1KG</v>
          </cell>
          <cell r="E953" t="str">
            <v>COD 1000002578</v>
          </cell>
          <cell r="F953" t="str">
            <v>PT</v>
          </cell>
          <cell r="G953" t="str">
            <v>UNI</v>
          </cell>
          <cell r="H953" t="str">
            <v>UC9</v>
          </cell>
          <cell r="I953" t="b">
            <v>1</v>
          </cell>
          <cell r="J953" t="b">
            <v>1</v>
          </cell>
          <cell r="K953" t="b">
            <v>0</v>
          </cell>
          <cell r="L953" t="str">
            <v>Venta</v>
          </cell>
          <cell r="M953" t="str">
            <v>N</v>
          </cell>
          <cell r="N953" t="b">
            <v>0</v>
          </cell>
          <cell r="O953">
            <v>0</v>
          </cell>
          <cell r="P953" t="b">
            <v>0</v>
          </cell>
          <cell r="Q953" t="str">
            <v>INTERNO</v>
          </cell>
          <cell r="R953">
            <v>0</v>
          </cell>
          <cell r="S953" t="str">
            <v/>
          </cell>
          <cell r="T953">
            <v>0</v>
          </cell>
          <cell r="U953" t="str">
            <v/>
          </cell>
          <cell r="V953">
            <v>0</v>
          </cell>
          <cell r="W953" t="str">
            <v/>
          </cell>
          <cell r="X953">
            <v>0</v>
          </cell>
          <cell r="Y953" t="str">
            <v/>
          </cell>
          <cell r="Z953" t="str">
            <v/>
          </cell>
          <cell r="AA953" t="str">
            <v>Termin</v>
          </cell>
          <cell r="AB953">
            <v>0</v>
          </cell>
          <cell r="AC953" t="str">
            <v/>
          </cell>
          <cell r="AD953" t="str">
            <v/>
          </cell>
          <cell r="AE953" t="str">
            <v/>
          </cell>
          <cell r="AF953" t="str">
            <v/>
          </cell>
          <cell r="AG953">
            <v>0</v>
          </cell>
          <cell r="AH953" t="str">
            <v>N-EST</v>
          </cell>
          <cell r="AI953">
            <v>0</v>
          </cell>
          <cell r="AJ953" t="str">
            <v/>
          </cell>
          <cell r="AK953" t="str">
            <v/>
          </cell>
          <cell r="AM953">
            <v>110</v>
          </cell>
          <cell r="AN953" t="str">
            <v>UNI</v>
          </cell>
          <cell r="AO953" t="str">
            <v>***</v>
          </cell>
          <cell r="AP953" t="str">
            <v>zzzzzz</v>
          </cell>
          <cell r="AQ953" t="b">
            <v>0</v>
          </cell>
          <cell r="AR953" t="b">
            <v>1</v>
          </cell>
          <cell r="AS953">
            <v>1</v>
          </cell>
          <cell r="AT953">
            <v>0</v>
          </cell>
          <cell r="AU953">
            <v>1</v>
          </cell>
          <cell r="AV953">
            <v>0</v>
          </cell>
          <cell r="AW953" t="b">
            <v>0</v>
          </cell>
          <cell r="AX953" t="str">
            <v/>
          </cell>
          <cell r="AY953" t="b">
            <v>0</v>
          </cell>
          <cell r="AZ953" t="b">
            <v>0</v>
          </cell>
          <cell r="BA953">
            <v>0</v>
          </cell>
          <cell r="BB953">
            <v>540</v>
          </cell>
          <cell r="BC953">
            <v>365</v>
          </cell>
          <cell r="BD953" t="str">
            <v>LIB</v>
          </cell>
          <cell r="BE953" t="str">
            <v>LIB</v>
          </cell>
          <cell r="BF953">
            <v>1</v>
          </cell>
          <cell r="BG953">
            <v>0</v>
          </cell>
          <cell r="BH953" t="str">
            <v/>
          </cell>
          <cell r="BI953" t="str">
            <v/>
          </cell>
          <cell r="BJ953" t="str">
            <v/>
          </cell>
          <cell r="BK953" t="str">
            <v/>
          </cell>
          <cell r="BL953">
            <v>140</v>
          </cell>
          <cell r="BM953">
            <v>511</v>
          </cell>
          <cell r="BN953">
            <v>190</v>
          </cell>
          <cell r="BO953">
            <v>1978</v>
          </cell>
          <cell r="BP953">
            <v>0</v>
          </cell>
          <cell r="BQ953">
            <v>2819</v>
          </cell>
        </row>
        <row r="954">
          <cell r="A954" t="str">
            <v>MCMO61</v>
          </cell>
          <cell r="B954" t="str">
            <v>MCMO61</v>
          </cell>
          <cell r="C954" t="str">
            <v>7797906001615</v>
          </cell>
          <cell r="D954" t="str">
            <v>BASTONCITOS DE MOZZA 18X0.30KG</v>
          </cell>
          <cell r="E954" t="str">
            <v>COD 1000002579</v>
          </cell>
          <cell r="F954" t="str">
            <v>PT</v>
          </cell>
          <cell r="G954" t="str">
            <v>UNI</v>
          </cell>
          <cell r="H954" t="str">
            <v>UC9</v>
          </cell>
          <cell r="I954" t="b">
            <v>1</v>
          </cell>
          <cell r="J954" t="b">
            <v>1</v>
          </cell>
          <cell r="K954" t="b">
            <v>0</v>
          </cell>
          <cell r="L954" t="str">
            <v>Venta</v>
          </cell>
          <cell r="M954" t="str">
            <v>N</v>
          </cell>
          <cell r="N954" t="b">
            <v>0</v>
          </cell>
          <cell r="O954">
            <v>0</v>
          </cell>
          <cell r="P954" t="b">
            <v>0</v>
          </cell>
          <cell r="Q954" t="str">
            <v>INTERNO</v>
          </cell>
          <cell r="R954">
            <v>0</v>
          </cell>
          <cell r="S954" t="str">
            <v/>
          </cell>
          <cell r="T954">
            <v>0</v>
          </cell>
          <cell r="U954" t="str">
            <v/>
          </cell>
          <cell r="V954">
            <v>0</v>
          </cell>
          <cell r="W954" t="str">
            <v/>
          </cell>
          <cell r="X954">
            <v>0</v>
          </cell>
          <cell r="Y954" t="str">
            <v/>
          </cell>
          <cell r="Z954" t="str">
            <v/>
          </cell>
          <cell r="AA954" t="str">
            <v>Termin</v>
          </cell>
          <cell r="AB954">
            <v>0</v>
          </cell>
          <cell r="AC954" t="str">
            <v/>
          </cell>
          <cell r="AD954" t="str">
            <v/>
          </cell>
          <cell r="AE954" t="str">
            <v/>
          </cell>
          <cell r="AF954" t="str">
            <v/>
          </cell>
          <cell r="AG954">
            <v>0</v>
          </cell>
          <cell r="AH954" t="str">
            <v>N-EST</v>
          </cell>
          <cell r="AI954">
            <v>0</v>
          </cell>
          <cell r="AJ954" t="str">
            <v/>
          </cell>
          <cell r="AK954" t="str">
            <v/>
          </cell>
          <cell r="AM954">
            <v>110</v>
          </cell>
          <cell r="AN954" t="str">
            <v>UNI</v>
          </cell>
          <cell r="AO954" t="str">
            <v>***</v>
          </cell>
          <cell r="AP954" t="str">
            <v>zzzzzz</v>
          </cell>
          <cell r="AQ954" t="b">
            <v>0</v>
          </cell>
          <cell r="AR954" t="b">
            <v>1</v>
          </cell>
          <cell r="AS954">
            <v>1</v>
          </cell>
          <cell r="AT954">
            <v>0</v>
          </cell>
          <cell r="AU954">
            <v>1</v>
          </cell>
          <cell r="AV954">
            <v>0</v>
          </cell>
          <cell r="AW954" t="b">
            <v>0</v>
          </cell>
          <cell r="AX954" t="str">
            <v/>
          </cell>
          <cell r="AY954" t="b">
            <v>0</v>
          </cell>
          <cell r="AZ954" t="b">
            <v>0</v>
          </cell>
          <cell r="BA954">
            <v>0</v>
          </cell>
          <cell r="BB954">
            <v>540</v>
          </cell>
          <cell r="BC954">
            <v>365</v>
          </cell>
          <cell r="BD954" t="str">
            <v>LIB</v>
          </cell>
          <cell r="BE954" t="str">
            <v>LIB</v>
          </cell>
          <cell r="BF954">
            <v>1</v>
          </cell>
          <cell r="BG954">
            <v>0</v>
          </cell>
          <cell r="BH954" t="str">
            <v/>
          </cell>
          <cell r="BI954" t="str">
            <v/>
          </cell>
          <cell r="BJ954" t="str">
            <v/>
          </cell>
          <cell r="BK954" t="str">
            <v/>
          </cell>
          <cell r="BL954">
            <v>140</v>
          </cell>
          <cell r="BM954">
            <v>511</v>
          </cell>
          <cell r="BN954">
            <v>190</v>
          </cell>
          <cell r="BO954">
            <v>1978</v>
          </cell>
          <cell r="BP954">
            <v>0</v>
          </cell>
          <cell r="BQ954">
            <v>2819</v>
          </cell>
        </row>
        <row r="955">
          <cell r="A955" t="str">
            <v>MCMT41EX</v>
          </cell>
          <cell r="B955" t="str">
            <v>MCMT41EX</v>
          </cell>
          <cell r="C955" t="str">
            <v/>
          </cell>
          <cell r="D955" t="str">
            <v>DISCO DE MOZZA MC 22X0.335 EXP</v>
          </cell>
          <cell r="E955" t="str">
            <v/>
          </cell>
          <cell r="F955" t="str">
            <v>PT</v>
          </cell>
          <cell r="G955" t="str">
            <v>UNI</v>
          </cell>
          <cell r="H955" t="str">
            <v>UC9</v>
          </cell>
          <cell r="I955" t="b">
            <v>1</v>
          </cell>
          <cell r="J955" t="b">
            <v>1</v>
          </cell>
          <cell r="K955" t="b">
            <v>0</v>
          </cell>
          <cell r="L955" t="str">
            <v>CompraVenta</v>
          </cell>
          <cell r="M955" t="str">
            <v>N</v>
          </cell>
          <cell r="N955" t="b">
            <v>0</v>
          </cell>
          <cell r="O955">
            <v>0</v>
          </cell>
          <cell r="P955" t="b">
            <v>0</v>
          </cell>
          <cell r="Q955" t="str">
            <v>INTERNO</v>
          </cell>
          <cell r="R955">
            <v>0</v>
          </cell>
          <cell r="S955" t="str">
            <v/>
          </cell>
          <cell r="T955">
            <v>0</v>
          </cell>
          <cell r="U955" t="str">
            <v/>
          </cell>
          <cell r="V955">
            <v>0</v>
          </cell>
          <cell r="W955" t="str">
            <v/>
          </cell>
          <cell r="X955">
            <v>0</v>
          </cell>
          <cell r="Y955" t="str">
            <v/>
          </cell>
          <cell r="Z955" t="str">
            <v/>
          </cell>
          <cell r="AA955" t="str">
            <v>Termin</v>
          </cell>
          <cell r="AB955">
            <v>0</v>
          </cell>
          <cell r="AC955" t="str">
            <v/>
          </cell>
          <cell r="AD955" t="str">
            <v/>
          </cell>
          <cell r="AE955" t="str">
            <v/>
          </cell>
          <cell r="AF955" t="str">
            <v/>
          </cell>
          <cell r="AG955">
            <v>0</v>
          </cell>
          <cell r="AH955" t="str">
            <v>N-EST</v>
          </cell>
          <cell r="AI955">
            <v>0</v>
          </cell>
          <cell r="AJ955" t="str">
            <v/>
          </cell>
          <cell r="AK955" t="str">
            <v/>
          </cell>
          <cell r="AM955">
            <v>120</v>
          </cell>
          <cell r="AN955" t="str">
            <v>UNI</v>
          </cell>
          <cell r="AO955" t="str">
            <v>***</v>
          </cell>
          <cell r="AP955" t="str">
            <v>zzzzzz</v>
          </cell>
          <cell r="AQ955" t="b">
            <v>0</v>
          </cell>
          <cell r="AR955" t="b">
            <v>1</v>
          </cell>
          <cell r="AS955">
            <v>0</v>
          </cell>
          <cell r="AT955">
            <v>0</v>
          </cell>
          <cell r="AU955">
            <v>1</v>
          </cell>
          <cell r="AV955">
            <v>0.01</v>
          </cell>
          <cell r="AW955" t="b">
            <v>0</v>
          </cell>
          <cell r="AX955" t="str">
            <v/>
          </cell>
          <cell r="AY955" t="b">
            <v>0</v>
          </cell>
          <cell r="AZ955" t="b">
            <v>0</v>
          </cell>
          <cell r="BA955">
            <v>0</v>
          </cell>
          <cell r="BB955">
            <v>540</v>
          </cell>
          <cell r="BC955">
            <v>365</v>
          </cell>
          <cell r="BD955" t="str">
            <v>LIB</v>
          </cell>
          <cell r="BE955" t="str">
            <v>LIB</v>
          </cell>
          <cell r="BF955">
            <v>1</v>
          </cell>
          <cell r="BG955">
            <v>0</v>
          </cell>
          <cell r="BH955" t="str">
            <v/>
          </cell>
          <cell r="BI955" t="str">
            <v/>
          </cell>
          <cell r="BJ955" t="str">
            <v/>
          </cell>
          <cell r="BK955" t="str">
            <v/>
          </cell>
          <cell r="BL955">
            <v>140</v>
          </cell>
          <cell r="BM955">
            <v>511</v>
          </cell>
          <cell r="BN955">
            <v>190</v>
          </cell>
          <cell r="BO955">
            <v>1978</v>
          </cell>
          <cell r="BP955">
            <v>0</v>
          </cell>
          <cell r="BQ955">
            <v>2819</v>
          </cell>
        </row>
        <row r="956">
          <cell r="A956" t="str">
            <v>MCTO31</v>
          </cell>
          <cell r="B956" t="str">
            <v>MCTO31</v>
          </cell>
          <cell r="C956" t="str">
            <v>7797906001677</v>
          </cell>
          <cell r="D956" t="str">
            <v>MINI-TOR DE ESP 16 X 0.420KG</v>
          </cell>
          <cell r="E956" t="str">
            <v xml:space="preserve"> COD 1000002581</v>
          </cell>
          <cell r="F956" t="str">
            <v>PT</v>
          </cell>
          <cell r="G956" t="str">
            <v>UNI</v>
          </cell>
          <cell r="H956" t="str">
            <v>UC9</v>
          </cell>
          <cell r="I956" t="b">
            <v>1</v>
          </cell>
          <cell r="J956" t="b">
            <v>1</v>
          </cell>
          <cell r="K956" t="b">
            <v>0</v>
          </cell>
          <cell r="L956" t="str">
            <v>Venta</v>
          </cell>
          <cell r="M956" t="str">
            <v>N</v>
          </cell>
          <cell r="N956" t="b">
            <v>0</v>
          </cell>
          <cell r="O956">
            <v>0</v>
          </cell>
          <cell r="P956" t="b">
            <v>0</v>
          </cell>
          <cell r="Q956" t="str">
            <v>INTERNO</v>
          </cell>
          <cell r="R956">
            <v>0</v>
          </cell>
          <cell r="S956" t="str">
            <v/>
          </cell>
          <cell r="T956">
            <v>0</v>
          </cell>
          <cell r="U956" t="str">
            <v/>
          </cell>
          <cell r="V956">
            <v>0</v>
          </cell>
          <cell r="W956" t="str">
            <v/>
          </cell>
          <cell r="X956">
            <v>0</v>
          </cell>
          <cell r="Y956" t="str">
            <v/>
          </cell>
          <cell r="Z956" t="str">
            <v/>
          </cell>
          <cell r="AA956" t="str">
            <v>Termin</v>
          </cell>
          <cell r="AB956">
            <v>0</v>
          </cell>
          <cell r="AC956" t="str">
            <v/>
          </cell>
          <cell r="AD956" t="str">
            <v/>
          </cell>
          <cell r="AE956" t="str">
            <v/>
          </cell>
          <cell r="AF956" t="str">
            <v/>
          </cell>
          <cell r="AG956">
            <v>0</v>
          </cell>
          <cell r="AH956" t="str">
            <v>N-EST</v>
          </cell>
          <cell r="AI956">
            <v>0</v>
          </cell>
          <cell r="AJ956" t="str">
            <v/>
          </cell>
          <cell r="AK956" t="str">
            <v/>
          </cell>
          <cell r="AM956">
            <v>110</v>
          </cell>
          <cell r="AN956" t="str">
            <v>UNI</v>
          </cell>
          <cell r="AO956" t="str">
            <v>***</v>
          </cell>
          <cell r="AP956" t="str">
            <v>zzzzzz</v>
          </cell>
          <cell r="AQ956" t="b">
            <v>0</v>
          </cell>
          <cell r="AR956" t="b">
            <v>1</v>
          </cell>
          <cell r="AS956">
            <v>1</v>
          </cell>
          <cell r="AT956">
            <v>0</v>
          </cell>
          <cell r="AU956">
            <v>1</v>
          </cell>
          <cell r="AV956">
            <v>0</v>
          </cell>
          <cell r="AW956" t="b">
            <v>0</v>
          </cell>
          <cell r="AX956" t="str">
            <v/>
          </cell>
          <cell r="AY956" t="b">
            <v>0</v>
          </cell>
          <cell r="AZ956" t="b">
            <v>0</v>
          </cell>
          <cell r="BA956">
            <v>0</v>
          </cell>
          <cell r="BB956">
            <v>540</v>
          </cell>
          <cell r="BC956">
            <v>365</v>
          </cell>
          <cell r="BD956" t="str">
            <v>LIB</v>
          </cell>
          <cell r="BE956" t="str">
            <v>LIB</v>
          </cell>
          <cell r="BF956">
            <v>1</v>
          </cell>
          <cell r="BG956">
            <v>0</v>
          </cell>
          <cell r="BH956" t="str">
            <v/>
          </cell>
          <cell r="BI956" t="str">
            <v/>
          </cell>
          <cell r="BJ956" t="str">
            <v/>
          </cell>
          <cell r="BK956" t="str">
            <v/>
          </cell>
          <cell r="BL956">
            <v>140</v>
          </cell>
          <cell r="BM956">
            <v>511</v>
          </cell>
          <cell r="BN956">
            <v>190</v>
          </cell>
          <cell r="BO956">
            <v>1978</v>
          </cell>
          <cell r="BP956">
            <v>0</v>
          </cell>
          <cell r="BQ956">
            <v>2819</v>
          </cell>
        </row>
        <row r="957">
          <cell r="A957" t="str">
            <v>MCTO34</v>
          </cell>
          <cell r="B957" t="str">
            <v>MCTO34</v>
          </cell>
          <cell r="C957" t="str">
            <v>7797906001660</v>
          </cell>
          <cell r="D957" t="str">
            <v>MINI TORT DE PAPA 16 X 0.420KG</v>
          </cell>
          <cell r="E957" t="str">
            <v>COD 1000002584</v>
          </cell>
          <cell r="F957" t="str">
            <v>PT</v>
          </cell>
          <cell r="G957" t="str">
            <v>UNI</v>
          </cell>
          <cell r="H957" t="str">
            <v>UC9</v>
          </cell>
          <cell r="I957" t="b">
            <v>1</v>
          </cell>
          <cell r="J957" t="b">
            <v>1</v>
          </cell>
          <cell r="K957" t="b">
            <v>0</v>
          </cell>
          <cell r="L957" t="str">
            <v>Venta</v>
          </cell>
          <cell r="M957" t="str">
            <v>N</v>
          </cell>
          <cell r="N957" t="b">
            <v>0</v>
          </cell>
          <cell r="O957">
            <v>0</v>
          </cell>
          <cell r="P957" t="b">
            <v>0</v>
          </cell>
          <cell r="Q957" t="str">
            <v>INTERNO</v>
          </cell>
          <cell r="R957">
            <v>0</v>
          </cell>
          <cell r="S957" t="str">
            <v/>
          </cell>
          <cell r="T957">
            <v>0</v>
          </cell>
          <cell r="U957" t="str">
            <v/>
          </cell>
          <cell r="V957">
            <v>0</v>
          </cell>
          <cell r="W957" t="str">
            <v/>
          </cell>
          <cell r="X957">
            <v>0</v>
          </cell>
          <cell r="Y957" t="str">
            <v/>
          </cell>
          <cell r="Z957" t="str">
            <v/>
          </cell>
          <cell r="AA957" t="str">
            <v>Termin</v>
          </cell>
          <cell r="AB957">
            <v>0</v>
          </cell>
          <cell r="AC957" t="str">
            <v/>
          </cell>
          <cell r="AD957" t="str">
            <v/>
          </cell>
          <cell r="AE957" t="str">
            <v/>
          </cell>
          <cell r="AF957" t="str">
            <v/>
          </cell>
          <cell r="AG957">
            <v>0</v>
          </cell>
          <cell r="AH957" t="str">
            <v>N-EST</v>
          </cell>
          <cell r="AI957">
            <v>0</v>
          </cell>
          <cell r="AJ957" t="str">
            <v/>
          </cell>
          <cell r="AK957" t="str">
            <v/>
          </cell>
          <cell r="AM957">
            <v>110</v>
          </cell>
          <cell r="AN957" t="str">
            <v>UNI</v>
          </cell>
          <cell r="AO957" t="str">
            <v>***</v>
          </cell>
          <cell r="AP957" t="str">
            <v>zzzzzz</v>
          </cell>
          <cell r="AQ957" t="b">
            <v>0</v>
          </cell>
          <cell r="AR957" t="b">
            <v>1</v>
          </cell>
          <cell r="AS957">
            <v>1</v>
          </cell>
          <cell r="AT957">
            <v>0</v>
          </cell>
          <cell r="AU957">
            <v>1</v>
          </cell>
          <cell r="AV957">
            <v>0</v>
          </cell>
          <cell r="AW957" t="b">
            <v>0</v>
          </cell>
          <cell r="AX957" t="str">
            <v/>
          </cell>
          <cell r="AY957" t="b">
            <v>0</v>
          </cell>
          <cell r="AZ957" t="b">
            <v>0</v>
          </cell>
          <cell r="BA957">
            <v>0</v>
          </cell>
          <cell r="BB957">
            <v>540</v>
          </cell>
          <cell r="BC957">
            <v>365</v>
          </cell>
          <cell r="BD957" t="str">
            <v>LIB</v>
          </cell>
          <cell r="BE957" t="str">
            <v>LIB</v>
          </cell>
          <cell r="BF957">
            <v>1</v>
          </cell>
          <cell r="BG957">
            <v>0</v>
          </cell>
          <cell r="BH957" t="str">
            <v/>
          </cell>
          <cell r="BI957" t="str">
            <v/>
          </cell>
          <cell r="BJ957" t="str">
            <v/>
          </cell>
          <cell r="BK957" t="str">
            <v/>
          </cell>
          <cell r="BL957">
            <v>140</v>
          </cell>
          <cell r="BM957">
            <v>511</v>
          </cell>
          <cell r="BN957">
            <v>190</v>
          </cell>
          <cell r="BO957">
            <v>1978</v>
          </cell>
          <cell r="BP957">
            <v>0</v>
          </cell>
          <cell r="BQ957">
            <v>2819</v>
          </cell>
        </row>
        <row r="958">
          <cell r="A958" t="str">
            <v>MCTO61</v>
          </cell>
          <cell r="B958" t="str">
            <v/>
          </cell>
          <cell r="C958" t="str">
            <v>7797906001639</v>
          </cell>
          <cell r="D958" t="str">
            <v>MINI-TORT DE ESP 32 X 0.210KG</v>
          </cell>
          <cell r="E958" t="str">
            <v>COD 1000002582</v>
          </cell>
          <cell r="F958" t="str">
            <v>PT</v>
          </cell>
          <cell r="G958" t="str">
            <v>UNI</v>
          </cell>
          <cell r="H958" t="str">
            <v>UC9</v>
          </cell>
          <cell r="I958" t="b">
            <v>1</v>
          </cell>
          <cell r="J958" t="b">
            <v>1</v>
          </cell>
          <cell r="K958" t="b">
            <v>0</v>
          </cell>
          <cell r="L958" t="str">
            <v>Venta</v>
          </cell>
          <cell r="M958" t="str">
            <v>N</v>
          </cell>
          <cell r="N958" t="b">
            <v>0</v>
          </cell>
          <cell r="O958">
            <v>0</v>
          </cell>
          <cell r="P958" t="b">
            <v>0</v>
          </cell>
          <cell r="Q958" t="str">
            <v>INTERNO</v>
          </cell>
          <cell r="R958">
            <v>0</v>
          </cell>
          <cell r="S958" t="str">
            <v/>
          </cell>
          <cell r="T958">
            <v>0</v>
          </cell>
          <cell r="U958" t="str">
            <v/>
          </cell>
          <cell r="V958">
            <v>0</v>
          </cell>
          <cell r="W958" t="str">
            <v/>
          </cell>
          <cell r="X958">
            <v>0</v>
          </cell>
          <cell r="Y958" t="str">
            <v/>
          </cell>
          <cell r="Z958" t="str">
            <v/>
          </cell>
          <cell r="AA958" t="str">
            <v>Termin</v>
          </cell>
          <cell r="AB958">
            <v>0</v>
          </cell>
          <cell r="AC958" t="str">
            <v/>
          </cell>
          <cell r="AD958" t="str">
            <v/>
          </cell>
          <cell r="AE958" t="str">
            <v/>
          </cell>
          <cell r="AF958" t="str">
            <v/>
          </cell>
          <cell r="AG958">
            <v>0</v>
          </cell>
          <cell r="AH958" t="str">
            <v>N-EST</v>
          </cell>
          <cell r="AI958">
            <v>0</v>
          </cell>
          <cell r="AJ958" t="str">
            <v/>
          </cell>
          <cell r="AK958" t="str">
            <v/>
          </cell>
          <cell r="AM958">
            <v>110</v>
          </cell>
          <cell r="AN958" t="str">
            <v>UNI</v>
          </cell>
          <cell r="AO958" t="str">
            <v>***</v>
          </cell>
          <cell r="AP958" t="str">
            <v>zzzzzz</v>
          </cell>
          <cell r="AQ958" t="b">
            <v>0</v>
          </cell>
          <cell r="AR958" t="b">
            <v>1</v>
          </cell>
          <cell r="AS958">
            <v>1</v>
          </cell>
          <cell r="AT958">
            <v>0</v>
          </cell>
          <cell r="AU958">
            <v>1</v>
          </cell>
          <cell r="AV958">
            <v>0</v>
          </cell>
          <cell r="AW958" t="b">
            <v>0</v>
          </cell>
          <cell r="AX958" t="str">
            <v/>
          </cell>
          <cell r="AY958" t="b">
            <v>0</v>
          </cell>
          <cell r="AZ958" t="b">
            <v>0</v>
          </cell>
          <cell r="BA958">
            <v>0</v>
          </cell>
          <cell r="BB958">
            <v>540</v>
          </cell>
          <cell r="BC958">
            <v>365</v>
          </cell>
          <cell r="BD958" t="str">
            <v>LIB</v>
          </cell>
          <cell r="BE958" t="str">
            <v>LIB</v>
          </cell>
          <cell r="BF958">
            <v>1</v>
          </cell>
          <cell r="BG958">
            <v>0</v>
          </cell>
          <cell r="BH958" t="str">
            <v/>
          </cell>
          <cell r="BI958" t="str">
            <v/>
          </cell>
          <cell r="BJ958" t="str">
            <v/>
          </cell>
          <cell r="BK958" t="str">
            <v/>
          </cell>
          <cell r="BL958">
            <v>140</v>
          </cell>
          <cell r="BM958">
            <v>511</v>
          </cell>
          <cell r="BN958">
            <v>190</v>
          </cell>
          <cell r="BO958">
            <v>1978</v>
          </cell>
          <cell r="BP958">
            <v>0</v>
          </cell>
          <cell r="BQ958">
            <v>2819</v>
          </cell>
        </row>
        <row r="959">
          <cell r="A959" t="str">
            <v>MCTO64</v>
          </cell>
          <cell r="B959" t="str">
            <v/>
          </cell>
          <cell r="C959" t="str">
            <v>7797906001622</v>
          </cell>
          <cell r="D959" t="str">
            <v>MINI-TORT DE PAPA 32X 0.210 KG</v>
          </cell>
          <cell r="E959" t="str">
            <v>COD 1000002583</v>
          </cell>
          <cell r="F959" t="str">
            <v>PT</v>
          </cell>
          <cell r="G959" t="str">
            <v>UNI</v>
          </cell>
          <cell r="H959" t="str">
            <v>UC9</v>
          </cell>
          <cell r="I959" t="b">
            <v>1</v>
          </cell>
          <cell r="J959" t="b">
            <v>1</v>
          </cell>
          <cell r="K959" t="b">
            <v>0</v>
          </cell>
          <cell r="L959" t="str">
            <v>Venta</v>
          </cell>
          <cell r="M959" t="str">
            <v>N</v>
          </cell>
          <cell r="N959" t="b">
            <v>0</v>
          </cell>
          <cell r="O959">
            <v>0</v>
          </cell>
          <cell r="P959" t="b">
            <v>0</v>
          </cell>
          <cell r="Q959" t="str">
            <v>INTERNO</v>
          </cell>
          <cell r="R959">
            <v>0</v>
          </cell>
          <cell r="S959" t="str">
            <v/>
          </cell>
          <cell r="T959">
            <v>0</v>
          </cell>
          <cell r="U959" t="str">
            <v/>
          </cell>
          <cell r="V959">
            <v>0</v>
          </cell>
          <cell r="W959" t="str">
            <v/>
          </cell>
          <cell r="X959">
            <v>0</v>
          </cell>
          <cell r="Y959" t="str">
            <v/>
          </cell>
          <cell r="Z959" t="str">
            <v/>
          </cell>
          <cell r="AA959" t="str">
            <v>Termin</v>
          </cell>
          <cell r="AB959">
            <v>0</v>
          </cell>
          <cell r="AC959" t="str">
            <v/>
          </cell>
          <cell r="AD959" t="str">
            <v/>
          </cell>
          <cell r="AE959" t="str">
            <v/>
          </cell>
          <cell r="AF959" t="str">
            <v/>
          </cell>
          <cell r="AG959">
            <v>0</v>
          </cell>
          <cell r="AH959" t="str">
            <v>N-EST</v>
          </cell>
          <cell r="AI959">
            <v>0</v>
          </cell>
          <cell r="AJ959" t="str">
            <v/>
          </cell>
          <cell r="AK959" t="str">
            <v/>
          </cell>
          <cell r="AM959">
            <v>110</v>
          </cell>
          <cell r="AN959" t="str">
            <v>UNI</v>
          </cell>
          <cell r="AO959" t="str">
            <v>***</v>
          </cell>
          <cell r="AP959" t="str">
            <v>zzzzzz</v>
          </cell>
          <cell r="AQ959" t="b">
            <v>0</v>
          </cell>
          <cell r="AR959" t="b">
            <v>1</v>
          </cell>
          <cell r="AS959">
            <v>1</v>
          </cell>
          <cell r="AT959">
            <v>0</v>
          </cell>
          <cell r="AU959">
            <v>1</v>
          </cell>
          <cell r="AV959">
            <v>0</v>
          </cell>
          <cell r="AW959" t="b">
            <v>0</v>
          </cell>
          <cell r="AX959" t="str">
            <v/>
          </cell>
          <cell r="AY959" t="b">
            <v>0</v>
          </cell>
          <cell r="AZ959" t="b">
            <v>0</v>
          </cell>
          <cell r="BA959">
            <v>0</v>
          </cell>
          <cell r="BB959">
            <v>540</v>
          </cell>
          <cell r="BC959">
            <v>365</v>
          </cell>
          <cell r="BD959" t="str">
            <v>LIB</v>
          </cell>
          <cell r="BE959" t="str">
            <v>LIB</v>
          </cell>
          <cell r="BF959">
            <v>1</v>
          </cell>
          <cell r="BG959">
            <v>0</v>
          </cell>
          <cell r="BH959" t="str">
            <v/>
          </cell>
          <cell r="BI959" t="str">
            <v/>
          </cell>
          <cell r="BJ959" t="str">
            <v/>
          </cell>
          <cell r="BK959" t="str">
            <v/>
          </cell>
          <cell r="BL959">
            <v>140</v>
          </cell>
          <cell r="BM959">
            <v>511</v>
          </cell>
          <cell r="BN959">
            <v>190</v>
          </cell>
          <cell r="BO959">
            <v>1978</v>
          </cell>
          <cell r="BP959">
            <v>0</v>
          </cell>
          <cell r="BQ959">
            <v>2819</v>
          </cell>
        </row>
        <row r="960">
          <cell r="A960" t="str">
            <v>MFBM71</v>
          </cell>
          <cell r="B960" t="str">
            <v/>
          </cell>
          <cell r="C960" t="str">
            <v>7798112042461</v>
          </cell>
          <cell r="D960" t="str">
            <v>MF BARRITA MERLUZA X 300 G.</v>
          </cell>
          <cell r="E960" t="str">
            <v>CAJA X 20 U.</v>
          </cell>
          <cell r="F960" t="str">
            <v>AR</v>
          </cell>
          <cell r="G960" t="str">
            <v>UNI</v>
          </cell>
          <cell r="H960" t="str">
            <v>UC9</v>
          </cell>
          <cell r="I960" t="b">
            <v>1</v>
          </cell>
          <cell r="J960" t="b">
            <v>0</v>
          </cell>
          <cell r="K960" t="b">
            <v>1</v>
          </cell>
          <cell r="L960" t="str">
            <v>CompraVenta</v>
          </cell>
          <cell r="M960" t="str">
            <v>N</v>
          </cell>
          <cell r="N960" t="b">
            <v>0</v>
          </cell>
          <cell r="O960">
            <v>0</v>
          </cell>
          <cell r="P960" t="b">
            <v>0</v>
          </cell>
          <cell r="Q960" t="str">
            <v>INTERNO</v>
          </cell>
          <cell r="R960">
            <v>0</v>
          </cell>
          <cell r="S960" t="str">
            <v/>
          </cell>
          <cell r="T960">
            <v>0</v>
          </cell>
          <cell r="U960" t="str">
            <v/>
          </cell>
          <cell r="V960">
            <v>0</v>
          </cell>
          <cell r="W960" t="str">
            <v/>
          </cell>
          <cell r="X960">
            <v>0</v>
          </cell>
          <cell r="Y960" t="str">
            <v/>
          </cell>
          <cell r="Z960" t="str">
            <v/>
          </cell>
          <cell r="AA960" t="str">
            <v/>
          </cell>
          <cell r="AB960">
            <v>0</v>
          </cell>
          <cell r="AC960" t="str">
            <v/>
          </cell>
          <cell r="AD960" t="str">
            <v/>
          </cell>
          <cell r="AE960" t="str">
            <v/>
          </cell>
          <cell r="AF960" t="str">
            <v/>
          </cell>
          <cell r="AG960">
            <v>0</v>
          </cell>
          <cell r="AH960" t="str">
            <v>N-EST</v>
          </cell>
          <cell r="AI960">
            <v>0</v>
          </cell>
          <cell r="AJ960" t="str">
            <v/>
          </cell>
          <cell r="AK960" t="str">
            <v/>
          </cell>
          <cell r="AM960">
            <v>0</v>
          </cell>
          <cell r="AN960" t="str">
            <v>UNI</v>
          </cell>
          <cell r="AO960" t="str">
            <v>***</v>
          </cell>
          <cell r="AP960" t="str">
            <v>zzzzzz</v>
          </cell>
          <cell r="AQ960" t="b">
            <v>0</v>
          </cell>
          <cell r="AR960" t="b">
            <v>1</v>
          </cell>
          <cell r="AS960">
            <v>0</v>
          </cell>
          <cell r="AT960">
            <v>0</v>
          </cell>
          <cell r="AU960">
            <v>1</v>
          </cell>
          <cell r="AV960">
            <v>0.01</v>
          </cell>
          <cell r="AW960" t="b">
            <v>0</v>
          </cell>
          <cell r="AX960" t="str">
            <v/>
          </cell>
          <cell r="AY960" t="b">
            <v>0</v>
          </cell>
          <cell r="AZ960" t="b">
            <v>0</v>
          </cell>
          <cell r="BA960">
            <v>0</v>
          </cell>
          <cell r="BB960">
            <v>0</v>
          </cell>
          <cell r="BC960">
            <v>0</v>
          </cell>
          <cell r="BD960" t="str">
            <v>LIB</v>
          </cell>
          <cell r="BE960" t="str">
            <v>LIB</v>
          </cell>
          <cell r="BF960">
            <v>1</v>
          </cell>
          <cell r="BG960">
            <v>0</v>
          </cell>
          <cell r="BH960" t="str">
            <v/>
          </cell>
          <cell r="BI960" t="str">
            <v/>
          </cell>
          <cell r="BJ960" t="str">
            <v/>
          </cell>
          <cell r="BK960" t="str">
            <v/>
          </cell>
          <cell r="BL960">
            <v>140</v>
          </cell>
          <cell r="BM960">
            <v>511</v>
          </cell>
          <cell r="BN960">
            <v>190</v>
          </cell>
          <cell r="BO960">
            <v>1978</v>
          </cell>
          <cell r="BP960">
            <v>0</v>
          </cell>
          <cell r="BQ960">
            <v>2819</v>
          </cell>
        </row>
        <row r="961">
          <cell r="A961" t="str">
            <v>MU 01</v>
          </cell>
          <cell r="B961" t="str">
            <v/>
          </cell>
          <cell r="C961" t="str">
            <v/>
          </cell>
          <cell r="D961" t="str">
            <v>MUESTRAS GASTRONOMICAS SIN</v>
          </cell>
          <cell r="E961" t="str">
            <v>VALOR COMERCIAL</v>
          </cell>
          <cell r="F961" t="str">
            <v>AR</v>
          </cell>
          <cell r="G961" t="str">
            <v>UNI</v>
          </cell>
          <cell r="H961" t="str">
            <v>UC9</v>
          </cell>
          <cell r="I961" t="b">
            <v>1</v>
          </cell>
          <cell r="J961" t="b">
            <v>0</v>
          </cell>
          <cell r="K961" t="b">
            <v>0</v>
          </cell>
          <cell r="L961" t="str">
            <v>CompraVenta</v>
          </cell>
          <cell r="M961" t="str">
            <v>N</v>
          </cell>
          <cell r="N961" t="b">
            <v>0</v>
          </cell>
          <cell r="O961">
            <v>0</v>
          </cell>
          <cell r="P961" t="b">
            <v>0</v>
          </cell>
          <cell r="Q961" t="str">
            <v>INTERNO</v>
          </cell>
          <cell r="R961">
            <v>0</v>
          </cell>
          <cell r="S961" t="str">
            <v/>
          </cell>
          <cell r="T961">
            <v>0</v>
          </cell>
          <cell r="U961" t="str">
            <v/>
          </cell>
          <cell r="V961">
            <v>0</v>
          </cell>
          <cell r="W961" t="str">
            <v/>
          </cell>
          <cell r="X961">
            <v>0</v>
          </cell>
          <cell r="Y961" t="str">
            <v/>
          </cell>
          <cell r="Z961" t="str">
            <v/>
          </cell>
          <cell r="AA961" t="str">
            <v/>
          </cell>
          <cell r="AB961">
            <v>0</v>
          </cell>
          <cell r="AC961" t="str">
            <v/>
          </cell>
          <cell r="AD961" t="str">
            <v/>
          </cell>
          <cell r="AE961" t="str">
            <v/>
          </cell>
          <cell r="AF961" t="str">
            <v/>
          </cell>
          <cell r="AG961">
            <v>0</v>
          </cell>
          <cell r="AH961" t="str">
            <v>N-EST</v>
          </cell>
          <cell r="AI961">
            <v>0</v>
          </cell>
          <cell r="AJ961" t="str">
            <v/>
          </cell>
          <cell r="AK961" t="str">
            <v/>
          </cell>
          <cell r="AM961">
            <v>0</v>
          </cell>
          <cell r="AN961" t="str">
            <v>UNI</v>
          </cell>
          <cell r="AO961" t="str">
            <v>***</v>
          </cell>
          <cell r="AP961" t="str">
            <v>zzzzzz</v>
          </cell>
          <cell r="AQ961" t="b">
            <v>0</v>
          </cell>
          <cell r="AR961" t="b">
            <v>1</v>
          </cell>
          <cell r="AS961">
            <v>0</v>
          </cell>
          <cell r="AT961">
            <v>0</v>
          </cell>
          <cell r="AU961">
            <v>1</v>
          </cell>
          <cell r="AV961">
            <v>0.01</v>
          </cell>
          <cell r="AW961" t="b">
            <v>0</v>
          </cell>
          <cell r="AX961" t="str">
            <v/>
          </cell>
          <cell r="AY961" t="b">
            <v>0</v>
          </cell>
          <cell r="AZ961" t="b">
            <v>0</v>
          </cell>
          <cell r="BA961">
            <v>0</v>
          </cell>
          <cell r="BB961">
            <v>0</v>
          </cell>
          <cell r="BC961">
            <v>0</v>
          </cell>
          <cell r="BD961" t="str">
            <v>LIB</v>
          </cell>
          <cell r="BE961" t="str">
            <v>LIB</v>
          </cell>
          <cell r="BF961">
            <v>1</v>
          </cell>
          <cell r="BG961">
            <v>0</v>
          </cell>
          <cell r="BH961" t="str">
            <v/>
          </cell>
          <cell r="BI961" t="str">
            <v/>
          </cell>
          <cell r="BJ961" t="str">
            <v/>
          </cell>
          <cell r="BK961" t="str">
            <v/>
          </cell>
          <cell r="BL961">
            <v>140</v>
          </cell>
          <cell r="BM961">
            <v>511</v>
          </cell>
          <cell r="BN961">
            <v>190</v>
          </cell>
          <cell r="BO961">
            <v>1978</v>
          </cell>
          <cell r="BP961">
            <v>0</v>
          </cell>
          <cell r="BQ961">
            <v>2819</v>
          </cell>
        </row>
        <row r="962">
          <cell r="A962" t="str">
            <v>MU 03</v>
          </cell>
          <cell r="B962" t="str">
            <v>SE ACEITE</v>
          </cell>
          <cell r="C962" t="str">
            <v/>
          </cell>
          <cell r="D962" t="str">
            <v>SEMIELAB. ALIMENTICIO - ACEITE</v>
          </cell>
          <cell r="E962" t="str">
            <v>ACEITE</v>
          </cell>
          <cell r="F962" t="str">
            <v>AR</v>
          </cell>
          <cell r="G962" t="str">
            <v>KGS</v>
          </cell>
          <cell r="H962" t="str">
            <v>UC9</v>
          </cell>
          <cell r="I962" t="b">
            <v>1</v>
          </cell>
          <cell r="J962" t="b">
            <v>1</v>
          </cell>
          <cell r="K962" t="b">
            <v>0</v>
          </cell>
          <cell r="L962" t="str">
            <v>CompraVenta</v>
          </cell>
          <cell r="M962" t="str">
            <v>N</v>
          </cell>
          <cell r="N962" t="b">
            <v>0</v>
          </cell>
          <cell r="O962">
            <v>0</v>
          </cell>
          <cell r="P962" t="b">
            <v>0</v>
          </cell>
          <cell r="Q962" t="str">
            <v>INTERNO</v>
          </cell>
          <cell r="R962">
            <v>0</v>
          </cell>
          <cell r="S962" t="str">
            <v/>
          </cell>
          <cell r="T962">
            <v>0</v>
          </cell>
          <cell r="U962" t="str">
            <v/>
          </cell>
          <cell r="V962">
            <v>0</v>
          </cell>
          <cell r="W962" t="str">
            <v/>
          </cell>
          <cell r="X962">
            <v>0</v>
          </cell>
          <cell r="Y962" t="str">
            <v/>
          </cell>
          <cell r="Z962" t="str">
            <v/>
          </cell>
          <cell r="AA962" t="str">
            <v/>
          </cell>
          <cell r="AB962">
            <v>0</v>
          </cell>
          <cell r="AC962" t="str">
            <v/>
          </cell>
          <cell r="AD962" t="str">
            <v/>
          </cell>
          <cell r="AE962" t="str">
            <v/>
          </cell>
          <cell r="AF962" t="str">
            <v/>
          </cell>
          <cell r="AG962">
            <v>0</v>
          </cell>
          <cell r="AH962" t="str">
            <v>N-EST</v>
          </cell>
          <cell r="AI962">
            <v>0</v>
          </cell>
          <cell r="AJ962" t="str">
            <v/>
          </cell>
          <cell r="AK962" t="str">
            <v/>
          </cell>
          <cell r="AM962">
            <v>0</v>
          </cell>
          <cell r="AN962" t="str">
            <v>KGS</v>
          </cell>
          <cell r="AO962" t="str">
            <v>***</v>
          </cell>
          <cell r="AP962" t="str">
            <v>zzzzzz</v>
          </cell>
          <cell r="AQ962" t="b">
            <v>0</v>
          </cell>
          <cell r="AR962" t="b">
            <v>1</v>
          </cell>
          <cell r="AS962">
            <v>0</v>
          </cell>
          <cell r="AT962">
            <v>0</v>
          </cell>
          <cell r="AU962">
            <v>1</v>
          </cell>
          <cell r="AV962">
            <v>0.01</v>
          </cell>
          <cell r="AW962" t="b">
            <v>0</v>
          </cell>
          <cell r="AX962" t="str">
            <v/>
          </cell>
          <cell r="AY962" t="b">
            <v>0</v>
          </cell>
          <cell r="AZ962" t="b">
            <v>0</v>
          </cell>
          <cell r="BA962">
            <v>0</v>
          </cell>
          <cell r="BB962">
            <v>0</v>
          </cell>
          <cell r="BC962">
            <v>0</v>
          </cell>
          <cell r="BD962" t="str">
            <v>LIB</v>
          </cell>
          <cell r="BE962" t="str">
            <v>LIB</v>
          </cell>
          <cell r="BF962">
            <v>1</v>
          </cell>
          <cell r="BG962">
            <v>0</v>
          </cell>
          <cell r="BH962" t="str">
            <v/>
          </cell>
          <cell r="BI962" t="str">
            <v/>
          </cell>
          <cell r="BJ962" t="str">
            <v/>
          </cell>
          <cell r="BK962" t="str">
            <v/>
          </cell>
          <cell r="BL962">
            <v>140</v>
          </cell>
          <cell r="BM962">
            <v>511</v>
          </cell>
          <cell r="BN962">
            <v>190</v>
          </cell>
          <cell r="BO962">
            <v>1978</v>
          </cell>
          <cell r="BP962">
            <v>0</v>
          </cell>
          <cell r="BQ962">
            <v>2819</v>
          </cell>
        </row>
        <row r="963">
          <cell r="A963" t="str">
            <v>P00001</v>
          </cell>
          <cell r="B963" t="str">
            <v/>
          </cell>
          <cell r="C963" t="str">
            <v/>
          </cell>
          <cell r="D963" t="str">
            <v>CAMARA FRIGORIFICA</v>
          </cell>
          <cell r="E963" t="str">
            <v>CAMARA DE ENFRIAMIEN</v>
          </cell>
          <cell r="F963" t="str">
            <v>AR</v>
          </cell>
          <cell r="G963" t="str">
            <v>UNI</v>
          </cell>
          <cell r="H963" t="str">
            <v>019</v>
          </cell>
          <cell r="I963" t="b">
            <v>0</v>
          </cell>
          <cell r="J963" t="b">
            <v>0</v>
          </cell>
          <cell r="K963" t="b">
            <v>0</v>
          </cell>
          <cell r="L963" t="str">
            <v>CompraVenta</v>
          </cell>
          <cell r="M963" t="str">
            <v>N</v>
          </cell>
          <cell r="N963" t="b">
            <v>0</v>
          </cell>
          <cell r="O963">
            <v>0</v>
          </cell>
          <cell r="P963" t="b">
            <v>0</v>
          </cell>
          <cell r="Q963" t="str">
            <v>INTERNO</v>
          </cell>
          <cell r="R963">
            <v>0</v>
          </cell>
          <cell r="S963" t="str">
            <v/>
          </cell>
          <cell r="T963">
            <v>0</v>
          </cell>
          <cell r="U963" t="str">
            <v/>
          </cell>
          <cell r="V963">
            <v>0</v>
          </cell>
          <cell r="W963" t="str">
            <v/>
          </cell>
          <cell r="X963">
            <v>0</v>
          </cell>
          <cell r="Y963" t="str">
            <v/>
          </cell>
          <cell r="Z963" t="str">
            <v/>
          </cell>
          <cell r="AA963" t="str">
            <v/>
          </cell>
          <cell r="AB963">
            <v>0</v>
          </cell>
          <cell r="AC963" t="str">
            <v/>
          </cell>
          <cell r="AD963" t="str">
            <v/>
          </cell>
          <cell r="AE963" t="str">
            <v/>
          </cell>
          <cell r="AF963" t="str">
            <v/>
          </cell>
          <cell r="AG963">
            <v>0</v>
          </cell>
          <cell r="AH963" t="str">
            <v>N-EST</v>
          </cell>
          <cell r="AI963">
            <v>0</v>
          </cell>
          <cell r="AJ963" t="str">
            <v/>
          </cell>
          <cell r="AK963" t="str">
            <v/>
          </cell>
          <cell r="AM963">
            <v>0</v>
          </cell>
          <cell r="AN963" t="str">
            <v>UNI</v>
          </cell>
          <cell r="AO963" t="str">
            <v>***</v>
          </cell>
          <cell r="AP963" t="str">
            <v>zzzzzz</v>
          </cell>
          <cell r="AQ963" t="b">
            <v>0</v>
          </cell>
          <cell r="AR963" t="b">
            <v>1</v>
          </cell>
          <cell r="AS963">
            <v>0</v>
          </cell>
          <cell r="AT963">
            <v>0</v>
          </cell>
          <cell r="AU963">
            <v>1</v>
          </cell>
          <cell r="AV963">
            <v>0.01</v>
          </cell>
          <cell r="AW963" t="b">
            <v>0</v>
          </cell>
          <cell r="AX963" t="str">
            <v/>
          </cell>
          <cell r="AY963" t="b">
            <v>0</v>
          </cell>
          <cell r="AZ963" t="b">
            <v>0</v>
          </cell>
          <cell r="BA963">
            <v>0</v>
          </cell>
          <cell r="BB963">
            <v>0</v>
          </cell>
          <cell r="BC963">
            <v>0</v>
          </cell>
          <cell r="BD963" t="str">
            <v>LIB</v>
          </cell>
          <cell r="BE963" t="str">
            <v>LIB</v>
          </cell>
          <cell r="BF963">
            <v>1</v>
          </cell>
          <cell r="BG963">
            <v>0</v>
          </cell>
          <cell r="BH963" t="str">
            <v/>
          </cell>
          <cell r="BI963" t="str">
            <v/>
          </cell>
          <cell r="BJ963" t="str">
            <v/>
          </cell>
          <cell r="BK963" t="str">
            <v/>
          </cell>
          <cell r="BL963">
            <v>140</v>
          </cell>
          <cell r="BM963">
            <v>511</v>
          </cell>
          <cell r="BN963">
            <v>190</v>
          </cell>
          <cell r="BO963">
            <v>1978</v>
          </cell>
          <cell r="BP963">
            <v>0</v>
          </cell>
          <cell r="BQ963">
            <v>2819</v>
          </cell>
        </row>
        <row r="964">
          <cell r="A964" t="str">
            <v>P00002</v>
          </cell>
          <cell r="B964" t="str">
            <v/>
          </cell>
          <cell r="C964" t="str">
            <v/>
          </cell>
          <cell r="D964" t="str">
            <v>EQUIPO DE REFRIGERACION</v>
          </cell>
          <cell r="E964" t="str">
            <v>COMPRESOR / CONDENSA</v>
          </cell>
          <cell r="F964" t="str">
            <v>AR</v>
          </cell>
          <cell r="G964" t="str">
            <v>UNI</v>
          </cell>
          <cell r="H964" t="str">
            <v>019</v>
          </cell>
          <cell r="I964" t="b">
            <v>0</v>
          </cell>
          <cell r="J964" t="b">
            <v>0</v>
          </cell>
          <cell r="K964" t="b">
            <v>0</v>
          </cell>
          <cell r="L964" t="str">
            <v>CompraVenta</v>
          </cell>
          <cell r="M964" t="str">
            <v>N</v>
          </cell>
          <cell r="N964" t="b">
            <v>0</v>
          </cell>
          <cell r="O964">
            <v>0</v>
          </cell>
          <cell r="P964" t="b">
            <v>0</v>
          </cell>
          <cell r="Q964" t="str">
            <v>INTERNO</v>
          </cell>
          <cell r="R964">
            <v>0</v>
          </cell>
          <cell r="S964" t="str">
            <v/>
          </cell>
          <cell r="T964">
            <v>0</v>
          </cell>
          <cell r="U964" t="str">
            <v/>
          </cell>
          <cell r="V964">
            <v>0</v>
          </cell>
          <cell r="W964" t="str">
            <v/>
          </cell>
          <cell r="X964">
            <v>0</v>
          </cell>
          <cell r="Y964" t="str">
            <v/>
          </cell>
          <cell r="Z964" t="str">
            <v/>
          </cell>
          <cell r="AA964" t="str">
            <v/>
          </cell>
          <cell r="AB964">
            <v>0</v>
          </cell>
          <cell r="AC964" t="str">
            <v/>
          </cell>
          <cell r="AD964" t="str">
            <v/>
          </cell>
          <cell r="AE964" t="str">
            <v/>
          </cell>
          <cell r="AF964" t="str">
            <v/>
          </cell>
          <cell r="AG964">
            <v>0</v>
          </cell>
          <cell r="AH964" t="str">
            <v>N-EST</v>
          </cell>
          <cell r="AI964">
            <v>0</v>
          </cell>
          <cell r="AJ964" t="str">
            <v/>
          </cell>
          <cell r="AK964" t="str">
            <v/>
          </cell>
          <cell r="AM964">
            <v>0</v>
          </cell>
          <cell r="AN964" t="str">
            <v>UNI</v>
          </cell>
          <cell r="AO964" t="str">
            <v>***</v>
          </cell>
          <cell r="AP964" t="str">
            <v>zzzzzz</v>
          </cell>
          <cell r="AQ964" t="b">
            <v>0</v>
          </cell>
          <cell r="AR964" t="b">
            <v>1</v>
          </cell>
          <cell r="AS964">
            <v>0</v>
          </cell>
          <cell r="AT964">
            <v>0</v>
          </cell>
          <cell r="AU964">
            <v>1</v>
          </cell>
          <cell r="AV964">
            <v>0.01</v>
          </cell>
          <cell r="AW964" t="b">
            <v>0</v>
          </cell>
          <cell r="AX964" t="str">
            <v/>
          </cell>
          <cell r="AY964" t="b">
            <v>0</v>
          </cell>
          <cell r="AZ964" t="b">
            <v>0</v>
          </cell>
          <cell r="BA964">
            <v>0</v>
          </cell>
          <cell r="BB964">
            <v>0</v>
          </cell>
          <cell r="BC964">
            <v>0</v>
          </cell>
          <cell r="BD964" t="str">
            <v>LIB</v>
          </cell>
          <cell r="BE964" t="str">
            <v>LIB</v>
          </cell>
          <cell r="BF964">
            <v>1</v>
          </cell>
          <cell r="BG964">
            <v>0</v>
          </cell>
          <cell r="BH964" t="str">
            <v/>
          </cell>
          <cell r="BI964" t="str">
            <v/>
          </cell>
          <cell r="BJ964" t="str">
            <v/>
          </cell>
          <cell r="BK964" t="str">
            <v/>
          </cell>
          <cell r="BL964">
            <v>140</v>
          </cell>
          <cell r="BM964">
            <v>511</v>
          </cell>
          <cell r="BN964">
            <v>190</v>
          </cell>
          <cell r="BO964">
            <v>1978</v>
          </cell>
          <cell r="BP964">
            <v>0</v>
          </cell>
          <cell r="BQ964">
            <v>2819</v>
          </cell>
        </row>
        <row r="965">
          <cell r="A965" t="str">
            <v>P009999</v>
          </cell>
          <cell r="B965" t="str">
            <v/>
          </cell>
          <cell r="C965" t="str">
            <v/>
          </cell>
          <cell r="D965" t="str">
            <v>PLANTILLA ARTICULO CZPROYECTO</v>
          </cell>
          <cell r="E965" t="str">
            <v/>
          </cell>
          <cell r="F965" t="str">
            <v>AR</v>
          </cell>
          <cell r="G965" t="str">
            <v>UNI</v>
          </cell>
          <cell r="H965" t="str">
            <v>UNI</v>
          </cell>
          <cell r="I965" t="b">
            <v>0</v>
          </cell>
          <cell r="J965" t="b">
            <v>0</v>
          </cell>
          <cell r="K965" t="b">
            <v>0</v>
          </cell>
          <cell r="L965" t="str">
            <v>CompraVenta</v>
          </cell>
          <cell r="M965" t="str">
            <v>N</v>
          </cell>
          <cell r="N965" t="b">
            <v>0</v>
          </cell>
          <cell r="O965">
            <v>0</v>
          </cell>
          <cell r="P965" t="b">
            <v>0</v>
          </cell>
          <cell r="Q965" t="str">
            <v>INTERNO</v>
          </cell>
          <cell r="R965">
            <v>0</v>
          </cell>
          <cell r="S965" t="str">
            <v/>
          </cell>
          <cell r="T965">
            <v>0</v>
          </cell>
          <cell r="U965" t="str">
            <v/>
          </cell>
          <cell r="V965">
            <v>0</v>
          </cell>
          <cell r="W965" t="str">
            <v/>
          </cell>
          <cell r="X965">
            <v>0</v>
          </cell>
          <cell r="Y965" t="str">
            <v/>
          </cell>
          <cell r="Z965" t="str">
            <v/>
          </cell>
          <cell r="AA965" t="str">
            <v/>
          </cell>
          <cell r="AB965">
            <v>0</v>
          </cell>
          <cell r="AC965" t="str">
            <v/>
          </cell>
          <cell r="AD965" t="str">
            <v/>
          </cell>
          <cell r="AE965" t="str">
            <v/>
          </cell>
          <cell r="AF965" t="str">
            <v/>
          </cell>
          <cell r="AG965">
            <v>0</v>
          </cell>
          <cell r="AH965" t="str">
            <v>N-EST</v>
          </cell>
          <cell r="AI965">
            <v>0</v>
          </cell>
          <cell r="AJ965" t="str">
            <v/>
          </cell>
          <cell r="AK965" t="str">
            <v/>
          </cell>
          <cell r="AM965">
            <v>0</v>
          </cell>
          <cell r="AN965" t="str">
            <v>UNI</v>
          </cell>
          <cell r="AO965" t="str">
            <v>***</v>
          </cell>
          <cell r="AP965" t="str">
            <v>zzzzzz</v>
          </cell>
          <cell r="AQ965" t="b">
            <v>0</v>
          </cell>
          <cell r="AR965" t="b">
            <v>1</v>
          </cell>
          <cell r="AS965">
            <v>0</v>
          </cell>
          <cell r="AT965">
            <v>0</v>
          </cell>
          <cell r="AU965">
            <v>1</v>
          </cell>
          <cell r="AV965">
            <v>0.01</v>
          </cell>
          <cell r="AW965" t="b">
            <v>0</v>
          </cell>
          <cell r="AX965" t="str">
            <v/>
          </cell>
          <cell r="AY965" t="b">
            <v>0</v>
          </cell>
          <cell r="AZ965" t="b">
            <v>0</v>
          </cell>
          <cell r="BA965">
            <v>0</v>
          </cell>
          <cell r="BB965">
            <v>0</v>
          </cell>
          <cell r="BC965">
            <v>0</v>
          </cell>
          <cell r="BD965" t="str">
            <v>LIB</v>
          </cell>
          <cell r="BE965" t="str">
            <v>LIB</v>
          </cell>
          <cell r="BF965">
            <v>1</v>
          </cell>
          <cell r="BG965">
            <v>0</v>
          </cell>
          <cell r="BH965" t="str">
            <v/>
          </cell>
          <cell r="BI965" t="str">
            <v/>
          </cell>
          <cell r="BJ965" t="str">
            <v/>
          </cell>
          <cell r="BK965" t="str">
            <v/>
          </cell>
          <cell r="BL965">
            <v>140</v>
          </cell>
          <cell r="BM965">
            <v>511</v>
          </cell>
          <cell r="BN965">
            <v>190</v>
          </cell>
          <cell r="BO965">
            <v>1978</v>
          </cell>
          <cell r="BP965">
            <v>0</v>
          </cell>
          <cell r="BQ965">
            <v>2819</v>
          </cell>
        </row>
        <row r="966">
          <cell r="A966" t="str">
            <v>PACK064</v>
          </cell>
          <cell r="B966" t="str">
            <v>BOLSA NUG POLLO</v>
          </cell>
          <cell r="C966" t="str">
            <v/>
          </cell>
          <cell r="D966" t="str">
            <v>BOLSA NUGGETS POLLO MF X 400 G</v>
          </cell>
          <cell r="E966" t="str">
            <v>PACK X UNID</v>
          </cell>
          <cell r="F966" t="str">
            <v>AR</v>
          </cell>
          <cell r="G966" t="str">
            <v>UNI</v>
          </cell>
          <cell r="H966" t="str">
            <v>0128</v>
          </cell>
          <cell r="I966" t="b">
            <v>1</v>
          </cell>
          <cell r="J966" t="b">
            <v>0</v>
          </cell>
          <cell r="K966" t="b">
            <v>0</v>
          </cell>
          <cell r="L966" t="str">
            <v>CompraVenta</v>
          </cell>
          <cell r="M966" t="str">
            <v>N</v>
          </cell>
          <cell r="N966" t="b">
            <v>0</v>
          </cell>
          <cell r="O966">
            <v>0</v>
          </cell>
          <cell r="P966" t="b">
            <v>0</v>
          </cell>
          <cell r="Q966" t="str">
            <v>INTERNO</v>
          </cell>
          <cell r="R966">
            <v>0</v>
          </cell>
          <cell r="S966" t="str">
            <v/>
          </cell>
          <cell r="T966">
            <v>0</v>
          </cell>
          <cell r="U966" t="str">
            <v/>
          </cell>
          <cell r="V966">
            <v>0</v>
          </cell>
          <cell r="W966" t="str">
            <v/>
          </cell>
          <cell r="X966">
            <v>0</v>
          </cell>
          <cell r="Y966" t="str">
            <v/>
          </cell>
          <cell r="Z966" t="str">
            <v/>
          </cell>
          <cell r="AA966" t="str">
            <v/>
          </cell>
          <cell r="AB966">
            <v>0</v>
          </cell>
          <cell r="AC966" t="str">
            <v/>
          </cell>
          <cell r="AD966" t="str">
            <v/>
          </cell>
          <cell r="AE966" t="str">
            <v/>
          </cell>
          <cell r="AF966" t="str">
            <v/>
          </cell>
          <cell r="AG966">
            <v>0</v>
          </cell>
          <cell r="AH966" t="str">
            <v>EST</v>
          </cell>
          <cell r="AI966">
            <v>0</v>
          </cell>
          <cell r="AJ966" t="str">
            <v/>
          </cell>
          <cell r="AK966" t="str">
            <v/>
          </cell>
          <cell r="AM966">
            <v>0</v>
          </cell>
          <cell r="AN966" t="str">
            <v>UNI</v>
          </cell>
          <cell r="AO966" t="str">
            <v>***</v>
          </cell>
          <cell r="AP966" t="str">
            <v>zzzzzz</v>
          </cell>
          <cell r="AQ966" t="b">
            <v>0</v>
          </cell>
          <cell r="AR966" t="b">
            <v>1</v>
          </cell>
          <cell r="AS966">
            <v>0</v>
          </cell>
          <cell r="AT966">
            <v>0</v>
          </cell>
          <cell r="AU966">
            <v>1</v>
          </cell>
          <cell r="AV966">
            <v>0.01</v>
          </cell>
          <cell r="AW966" t="b">
            <v>0</v>
          </cell>
          <cell r="AX966" t="str">
            <v/>
          </cell>
          <cell r="AY966" t="b">
            <v>0</v>
          </cell>
          <cell r="AZ966" t="b">
            <v>0</v>
          </cell>
          <cell r="BA966">
            <v>0</v>
          </cell>
          <cell r="BB966">
            <v>0</v>
          </cell>
          <cell r="BC966">
            <v>0</v>
          </cell>
          <cell r="BD966" t="str">
            <v>LIB</v>
          </cell>
          <cell r="BE966" t="str">
            <v>LIB</v>
          </cell>
          <cell r="BF966">
            <v>1</v>
          </cell>
          <cell r="BG966">
            <v>0</v>
          </cell>
          <cell r="BH966" t="str">
            <v/>
          </cell>
          <cell r="BI966" t="str">
            <v/>
          </cell>
          <cell r="BJ966" t="str">
            <v/>
          </cell>
          <cell r="BK966" t="str">
            <v/>
          </cell>
          <cell r="BL966">
            <v>140</v>
          </cell>
          <cell r="BM966">
            <v>511</v>
          </cell>
          <cell r="BN966">
            <v>190</v>
          </cell>
          <cell r="BO966">
            <v>1978</v>
          </cell>
          <cell r="BP966">
            <v>0</v>
          </cell>
          <cell r="BQ966">
            <v>2819</v>
          </cell>
        </row>
        <row r="967">
          <cell r="A967" t="str">
            <v>PACK065</v>
          </cell>
          <cell r="B967" t="str">
            <v>BOLSA NUG MF</v>
          </cell>
          <cell r="C967" t="str">
            <v/>
          </cell>
          <cell r="D967" t="str">
            <v>BOLSA NUGGETS POLLO MF X 800 G</v>
          </cell>
          <cell r="E967" t="str">
            <v>PACK X UNID</v>
          </cell>
          <cell r="F967" t="str">
            <v>AR</v>
          </cell>
          <cell r="G967" t="str">
            <v>UNI</v>
          </cell>
          <cell r="H967" t="str">
            <v>0128</v>
          </cell>
          <cell r="I967" t="b">
            <v>1</v>
          </cell>
          <cell r="J967" t="b">
            <v>0</v>
          </cell>
          <cell r="K967" t="b">
            <v>0</v>
          </cell>
          <cell r="L967" t="str">
            <v>CompraVenta</v>
          </cell>
          <cell r="M967" t="str">
            <v>N</v>
          </cell>
          <cell r="N967" t="b">
            <v>0</v>
          </cell>
          <cell r="O967">
            <v>0</v>
          </cell>
          <cell r="P967" t="b">
            <v>0</v>
          </cell>
          <cell r="Q967" t="str">
            <v>INTERNO</v>
          </cell>
          <cell r="R967">
            <v>0</v>
          </cell>
          <cell r="S967" t="str">
            <v/>
          </cell>
          <cell r="T967">
            <v>0</v>
          </cell>
          <cell r="U967" t="str">
            <v/>
          </cell>
          <cell r="V967">
            <v>0</v>
          </cell>
          <cell r="W967" t="str">
            <v/>
          </cell>
          <cell r="X967">
            <v>0</v>
          </cell>
          <cell r="Y967" t="str">
            <v/>
          </cell>
          <cell r="Z967" t="str">
            <v/>
          </cell>
          <cell r="AA967" t="str">
            <v/>
          </cell>
          <cell r="AB967">
            <v>0</v>
          </cell>
          <cell r="AC967" t="str">
            <v/>
          </cell>
          <cell r="AD967" t="str">
            <v/>
          </cell>
          <cell r="AE967" t="str">
            <v/>
          </cell>
          <cell r="AF967" t="str">
            <v/>
          </cell>
          <cell r="AG967">
            <v>0</v>
          </cell>
          <cell r="AH967" t="str">
            <v>EST</v>
          </cell>
          <cell r="AI967">
            <v>0</v>
          </cell>
          <cell r="AJ967" t="str">
            <v/>
          </cell>
          <cell r="AK967" t="str">
            <v/>
          </cell>
          <cell r="AM967">
            <v>0</v>
          </cell>
          <cell r="AN967" t="str">
            <v>UNI</v>
          </cell>
          <cell r="AO967" t="str">
            <v>***</v>
          </cell>
          <cell r="AP967" t="str">
            <v>zzzzzz</v>
          </cell>
          <cell r="AQ967" t="b">
            <v>0</v>
          </cell>
          <cell r="AR967" t="b">
            <v>1</v>
          </cell>
          <cell r="AS967">
            <v>0</v>
          </cell>
          <cell r="AT967">
            <v>0</v>
          </cell>
          <cell r="AU967">
            <v>1</v>
          </cell>
          <cell r="AV967">
            <v>0.01</v>
          </cell>
          <cell r="AW967" t="b">
            <v>0</v>
          </cell>
          <cell r="AX967" t="str">
            <v/>
          </cell>
          <cell r="AY967" t="b">
            <v>0</v>
          </cell>
          <cell r="AZ967" t="b">
            <v>0</v>
          </cell>
          <cell r="BA967">
            <v>0</v>
          </cell>
          <cell r="BB967">
            <v>0</v>
          </cell>
          <cell r="BC967">
            <v>0</v>
          </cell>
          <cell r="BD967" t="str">
            <v>LIB</v>
          </cell>
          <cell r="BE967" t="str">
            <v>LIB</v>
          </cell>
          <cell r="BF967">
            <v>1</v>
          </cell>
          <cell r="BG967">
            <v>0</v>
          </cell>
          <cell r="BH967" t="str">
            <v/>
          </cell>
          <cell r="BI967" t="str">
            <v/>
          </cell>
          <cell r="BJ967" t="str">
            <v/>
          </cell>
          <cell r="BK967" t="str">
            <v/>
          </cell>
          <cell r="BL967">
            <v>140</v>
          </cell>
          <cell r="BM967">
            <v>511</v>
          </cell>
          <cell r="BN967">
            <v>190</v>
          </cell>
          <cell r="BO967">
            <v>1978</v>
          </cell>
          <cell r="BP967">
            <v>0</v>
          </cell>
          <cell r="BQ967">
            <v>2819</v>
          </cell>
        </row>
        <row r="968">
          <cell r="A968" t="str">
            <v>PACK066</v>
          </cell>
          <cell r="B968" t="str">
            <v>BOLSA ESPINA MF</v>
          </cell>
          <cell r="C968" t="str">
            <v/>
          </cell>
          <cell r="D968" t="str">
            <v>BOLSA ESPINACA MF X 400 G</v>
          </cell>
          <cell r="E968" t="str">
            <v>PACK X UNID</v>
          </cell>
          <cell r="F968" t="str">
            <v>AR</v>
          </cell>
          <cell r="G968" t="str">
            <v>UNI</v>
          </cell>
          <cell r="H968" t="str">
            <v>0128</v>
          </cell>
          <cell r="I968" t="b">
            <v>1</v>
          </cell>
          <cell r="J968" t="b">
            <v>0</v>
          </cell>
          <cell r="K968" t="b">
            <v>0</v>
          </cell>
          <cell r="L968" t="str">
            <v>CompraVenta</v>
          </cell>
          <cell r="M968" t="str">
            <v>N</v>
          </cell>
          <cell r="N968" t="b">
            <v>0</v>
          </cell>
          <cell r="O968">
            <v>0</v>
          </cell>
          <cell r="P968" t="b">
            <v>0</v>
          </cell>
          <cell r="Q968" t="str">
            <v>INTERNO</v>
          </cell>
          <cell r="R968">
            <v>0</v>
          </cell>
          <cell r="S968" t="str">
            <v/>
          </cell>
          <cell r="T968">
            <v>0</v>
          </cell>
          <cell r="U968" t="str">
            <v/>
          </cell>
          <cell r="V968">
            <v>0</v>
          </cell>
          <cell r="W968" t="str">
            <v/>
          </cell>
          <cell r="X968">
            <v>0</v>
          </cell>
          <cell r="Y968" t="str">
            <v/>
          </cell>
          <cell r="Z968" t="str">
            <v/>
          </cell>
          <cell r="AA968" t="str">
            <v/>
          </cell>
          <cell r="AB968">
            <v>0</v>
          </cell>
          <cell r="AC968" t="str">
            <v/>
          </cell>
          <cell r="AD968" t="str">
            <v/>
          </cell>
          <cell r="AE968" t="str">
            <v/>
          </cell>
          <cell r="AF968" t="str">
            <v/>
          </cell>
          <cell r="AG968">
            <v>0</v>
          </cell>
          <cell r="AH968" t="str">
            <v>EST</v>
          </cell>
          <cell r="AI968">
            <v>0</v>
          </cell>
          <cell r="AJ968" t="str">
            <v/>
          </cell>
          <cell r="AK968" t="str">
            <v/>
          </cell>
          <cell r="AM968">
            <v>0</v>
          </cell>
          <cell r="AN968" t="str">
            <v>UNI</v>
          </cell>
          <cell r="AO968" t="str">
            <v>***</v>
          </cell>
          <cell r="AP968" t="str">
            <v>zzzzzz</v>
          </cell>
          <cell r="AQ968" t="b">
            <v>0</v>
          </cell>
          <cell r="AR968" t="b">
            <v>1</v>
          </cell>
          <cell r="AS968">
            <v>0</v>
          </cell>
          <cell r="AT968">
            <v>0</v>
          </cell>
          <cell r="AU968">
            <v>1</v>
          </cell>
          <cell r="AV968">
            <v>0.01</v>
          </cell>
          <cell r="AW968" t="b">
            <v>0</v>
          </cell>
          <cell r="AX968" t="str">
            <v/>
          </cell>
          <cell r="AY968" t="b">
            <v>0</v>
          </cell>
          <cell r="AZ968" t="b">
            <v>0</v>
          </cell>
          <cell r="BA968">
            <v>0</v>
          </cell>
          <cell r="BB968">
            <v>0</v>
          </cell>
          <cell r="BC968">
            <v>0</v>
          </cell>
          <cell r="BD968" t="str">
            <v>LIB</v>
          </cell>
          <cell r="BE968" t="str">
            <v>LIB</v>
          </cell>
          <cell r="BF968">
            <v>1</v>
          </cell>
          <cell r="BG968">
            <v>0</v>
          </cell>
          <cell r="BH968" t="str">
            <v/>
          </cell>
          <cell r="BI968" t="str">
            <v/>
          </cell>
          <cell r="BJ968" t="str">
            <v/>
          </cell>
          <cell r="BK968" t="str">
            <v/>
          </cell>
          <cell r="BL968">
            <v>140</v>
          </cell>
          <cell r="BM968">
            <v>511</v>
          </cell>
          <cell r="BN968">
            <v>190</v>
          </cell>
          <cell r="BO968">
            <v>1978</v>
          </cell>
          <cell r="BP968">
            <v>0</v>
          </cell>
          <cell r="BQ968">
            <v>2819</v>
          </cell>
        </row>
        <row r="969">
          <cell r="A969" t="str">
            <v>PACK067</v>
          </cell>
          <cell r="B969" t="str">
            <v>FLOW MED C PALA</v>
          </cell>
          <cell r="C969" t="str">
            <v/>
          </cell>
          <cell r="D969" t="str">
            <v>FLOW MED.POLLO X150GR PALADINI</v>
          </cell>
          <cell r="E969" t="str">
            <v>BOBINA POR KG</v>
          </cell>
          <cell r="F969" t="str">
            <v>IN</v>
          </cell>
          <cell r="G969" t="str">
            <v>KG</v>
          </cell>
          <cell r="H969" t="str">
            <v>0128</v>
          </cell>
          <cell r="I969" t="b">
            <v>1</v>
          </cell>
          <cell r="J969" t="b">
            <v>1</v>
          </cell>
          <cell r="K969" t="b">
            <v>0</v>
          </cell>
          <cell r="L969" t="str">
            <v>CompraVenta</v>
          </cell>
          <cell r="M969" t="str">
            <v>N</v>
          </cell>
          <cell r="N969" t="b">
            <v>1</v>
          </cell>
          <cell r="O969">
            <v>0.01</v>
          </cell>
          <cell r="P969" t="b">
            <v>0</v>
          </cell>
          <cell r="Q969" t="str">
            <v>INTERNO</v>
          </cell>
          <cell r="R969">
            <v>0</v>
          </cell>
          <cell r="S969" t="str">
            <v/>
          </cell>
          <cell r="T969">
            <v>0</v>
          </cell>
          <cell r="U969" t="str">
            <v/>
          </cell>
          <cell r="V969">
            <v>0</v>
          </cell>
          <cell r="W969" t="str">
            <v/>
          </cell>
          <cell r="X969">
            <v>0</v>
          </cell>
          <cell r="Y969" t="str">
            <v/>
          </cell>
          <cell r="Z969" t="str">
            <v/>
          </cell>
          <cell r="AA969" t="str">
            <v>Flow</v>
          </cell>
          <cell r="AB969">
            <v>0</v>
          </cell>
          <cell r="AC969" t="str">
            <v/>
          </cell>
          <cell r="AD969" t="str">
            <v/>
          </cell>
          <cell r="AE969" t="str">
            <v/>
          </cell>
          <cell r="AF969" t="str">
            <v/>
          </cell>
          <cell r="AG969">
            <v>0</v>
          </cell>
          <cell r="AH969" t="str">
            <v>EST</v>
          </cell>
          <cell r="AI969">
            <v>0</v>
          </cell>
          <cell r="AJ969" t="str">
            <v/>
          </cell>
          <cell r="AK969" t="str">
            <v/>
          </cell>
          <cell r="AM969">
            <v>0</v>
          </cell>
          <cell r="AN969" t="str">
            <v>KG</v>
          </cell>
          <cell r="AO969" t="str">
            <v>***</v>
          </cell>
          <cell r="AP969" t="str">
            <v>zzzzzz</v>
          </cell>
          <cell r="AQ969" t="b">
            <v>0</v>
          </cell>
          <cell r="AR969" t="b">
            <v>1</v>
          </cell>
          <cell r="AS969">
            <v>35</v>
          </cell>
          <cell r="AT969">
            <v>6</v>
          </cell>
          <cell r="AU969">
            <v>1</v>
          </cell>
          <cell r="AV969">
            <v>0</v>
          </cell>
          <cell r="AW969" t="b">
            <v>0</v>
          </cell>
          <cell r="AX969" t="str">
            <v/>
          </cell>
          <cell r="AY969" t="b">
            <v>0</v>
          </cell>
          <cell r="AZ969" t="b">
            <v>0</v>
          </cell>
          <cell r="BA969">
            <v>0</v>
          </cell>
          <cell r="BB969">
            <v>0</v>
          </cell>
          <cell r="BC969">
            <v>45</v>
          </cell>
          <cell r="BD969" t="str">
            <v>LIB</v>
          </cell>
          <cell r="BE969" t="str">
            <v>LIB</v>
          </cell>
          <cell r="BF969">
            <v>1</v>
          </cell>
          <cell r="BG969">
            <v>0</v>
          </cell>
          <cell r="BH969" t="str">
            <v/>
          </cell>
          <cell r="BI969" t="str">
            <v/>
          </cell>
          <cell r="BJ969" t="str">
            <v/>
          </cell>
          <cell r="BK969" t="str">
            <v/>
          </cell>
          <cell r="BL969">
            <v>140</v>
          </cell>
          <cell r="BM969">
            <v>511</v>
          </cell>
          <cell r="BN969">
            <v>190</v>
          </cell>
          <cell r="BO969">
            <v>1978</v>
          </cell>
          <cell r="BP969">
            <v>0</v>
          </cell>
          <cell r="BQ969">
            <v>2819</v>
          </cell>
        </row>
        <row r="970">
          <cell r="A970" t="str">
            <v>PACK068</v>
          </cell>
          <cell r="B970" t="str">
            <v>FLOW MED JQ PAL</v>
          </cell>
          <cell r="C970" t="str">
            <v/>
          </cell>
          <cell r="D970" t="str">
            <v>FLOW MED.POLLO JYQX170GR PALAD</v>
          </cell>
          <cell r="E970" t="str">
            <v>BOBINA POR KG</v>
          </cell>
          <cell r="F970" t="str">
            <v>IN</v>
          </cell>
          <cell r="G970" t="str">
            <v>KG</v>
          </cell>
          <cell r="H970" t="str">
            <v>0128</v>
          </cell>
          <cell r="I970" t="b">
            <v>1</v>
          </cell>
          <cell r="J970" t="b">
            <v>1</v>
          </cell>
          <cell r="K970" t="b">
            <v>0</v>
          </cell>
          <cell r="L970" t="str">
            <v>CompraVenta</v>
          </cell>
          <cell r="M970" t="str">
            <v>N</v>
          </cell>
          <cell r="N970" t="b">
            <v>1</v>
          </cell>
          <cell r="O970">
            <v>0.01</v>
          </cell>
          <cell r="P970" t="b">
            <v>0</v>
          </cell>
          <cell r="Q970" t="str">
            <v>INTERNO</v>
          </cell>
          <cell r="R970">
            <v>0</v>
          </cell>
          <cell r="S970" t="str">
            <v/>
          </cell>
          <cell r="T970">
            <v>0</v>
          </cell>
          <cell r="U970" t="str">
            <v/>
          </cell>
          <cell r="V970">
            <v>0</v>
          </cell>
          <cell r="W970" t="str">
            <v/>
          </cell>
          <cell r="X970">
            <v>0</v>
          </cell>
          <cell r="Y970" t="str">
            <v/>
          </cell>
          <cell r="Z970" t="str">
            <v/>
          </cell>
          <cell r="AA970" t="str">
            <v>Flow</v>
          </cell>
          <cell r="AB970">
            <v>0</v>
          </cell>
          <cell r="AC970" t="str">
            <v/>
          </cell>
          <cell r="AD970" t="str">
            <v/>
          </cell>
          <cell r="AE970" t="str">
            <v/>
          </cell>
          <cell r="AF970" t="str">
            <v/>
          </cell>
          <cell r="AG970">
            <v>0</v>
          </cell>
          <cell r="AH970" t="str">
            <v>EST</v>
          </cell>
          <cell r="AI970">
            <v>0</v>
          </cell>
          <cell r="AJ970" t="str">
            <v/>
          </cell>
          <cell r="AK970" t="str">
            <v/>
          </cell>
          <cell r="AM970">
            <v>0</v>
          </cell>
          <cell r="AN970" t="str">
            <v>KG</v>
          </cell>
          <cell r="AO970" t="str">
            <v>***</v>
          </cell>
          <cell r="AP970" t="str">
            <v>zzzzzz</v>
          </cell>
          <cell r="AQ970" t="b">
            <v>0</v>
          </cell>
          <cell r="AR970" t="b">
            <v>1</v>
          </cell>
          <cell r="AS970">
            <v>35</v>
          </cell>
          <cell r="AT970">
            <v>6</v>
          </cell>
          <cell r="AU970">
            <v>1</v>
          </cell>
          <cell r="AV970">
            <v>0</v>
          </cell>
          <cell r="AW970" t="b">
            <v>0</v>
          </cell>
          <cell r="AX970" t="str">
            <v/>
          </cell>
          <cell r="AY970" t="b">
            <v>0</v>
          </cell>
          <cell r="AZ970" t="b">
            <v>0</v>
          </cell>
          <cell r="BA970">
            <v>0</v>
          </cell>
          <cell r="BB970">
            <v>0</v>
          </cell>
          <cell r="BC970">
            <v>45</v>
          </cell>
          <cell r="BD970" t="str">
            <v>LIB</v>
          </cell>
          <cell r="BE970" t="str">
            <v>LIB</v>
          </cell>
          <cell r="BF970">
            <v>1</v>
          </cell>
          <cell r="BG970">
            <v>0</v>
          </cell>
          <cell r="BH970" t="str">
            <v/>
          </cell>
          <cell r="BI970" t="str">
            <v/>
          </cell>
          <cell r="BJ970" t="str">
            <v/>
          </cell>
          <cell r="BK970" t="str">
            <v/>
          </cell>
          <cell r="BL970">
            <v>140</v>
          </cell>
          <cell r="BM970">
            <v>511</v>
          </cell>
          <cell r="BN970">
            <v>190</v>
          </cell>
          <cell r="BO970">
            <v>1978</v>
          </cell>
          <cell r="BP970">
            <v>0</v>
          </cell>
          <cell r="BQ970">
            <v>2819</v>
          </cell>
        </row>
        <row r="971">
          <cell r="A971" t="str">
            <v>PACK069</v>
          </cell>
          <cell r="B971" t="str">
            <v>POUCHX380 PALA</v>
          </cell>
          <cell r="C971" t="str">
            <v/>
          </cell>
          <cell r="D971" t="str">
            <v>POUCH NUGGETS POLLO X380G PALA</v>
          </cell>
          <cell r="E971" t="str">
            <v>POUCH POR UNIDADES</v>
          </cell>
          <cell r="F971" t="str">
            <v>AR</v>
          </cell>
          <cell r="G971" t="str">
            <v>UNI</v>
          </cell>
          <cell r="H971" t="str">
            <v>0128</v>
          </cell>
          <cell r="I971" t="b">
            <v>1</v>
          </cell>
          <cell r="J971" t="b">
            <v>0</v>
          </cell>
          <cell r="K971" t="b">
            <v>0</v>
          </cell>
          <cell r="L971" t="str">
            <v>CompraVenta</v>
          </cell>
          <cell r="M971" t="str">
            <v>N</v>
          </cell>
          <cell r="N971" t="b">
            <v>0</v>
          </cell>
          <cell r="O971">
            <v>0</v>
          </cell>
          <cell r="P971" t="b">
            <v>0</v>
          </cell>
          <cell r="Q971" t="str">
            <v>INTERNO</v>
          </cell>
          <cell r="R971">
            <v>0</v>
          </cell>
          <cell r="S971" t="str">
            <v/>
          </cell>
          <cell r="T971">
            <v>0</v>
          </cell>
          <cell r="U971" t="str">
            <v/>
          </cell>
          <cell r="V971">
            <v>0</v>
          </cell>
          <cell r="W971" t="str">
            <v/>
          </cell>
          <cell r="X971">
            <v>0</v>
          </cell>
          <cell r="Y971" t="str">
            <v/>
          </cell>
          <cell r="Z971" t="str">
            <v/>
          </cell>
          <cell r="AA971" t="str">
            <v/>
          </cell>
          <cell r="AB971">
            <v>0</v>
          </cell>
          <cell r="AC971" t="str">
            <v/>
          </cell>
          <cell r="AD971" t="str">
            <v/>
          </cell>
          <cell r="AE971" t="str">
            <v/>
          </cell>
          <cell r="AF971" t="str">
            <v/>
          </cell>
          <cell r="AG971">
            <v>0</v>
          </cell>
          <cell r="AH971" t="str">
            <v>EST</v>
          </cell>
          <cell r="AI971">
            <v>0</v>
          </cell>
          <cell r="AJ971" t="str">
            <v/>
          </cell>
          <cell r="AK971" t="str">
            <v/>
          </cell>
          <cell r="AM971">
            <v>0</v>
          </cell>
          <cell r="AN971" t="str">
            <v>UNI</v>
          </cell>
          <cell r="AO971" t="str">
            <v>***</v>
          </cell>
          <cell r="AP971" t="str">
            <v>zzzzzz</v>
          </cell>
          <cell r="AQ971" t="b">
            <v>0</v>
          </cell>
          <cell r="AR971" t="b">
            <v>1</v>
          </cell>
          <cell r="AS971">
            <v>0</v>
          </cell>
          <cell r="AT971">
            <v>0</v>
          </cell>
          <cell r="AU971">
            <v>1</v>
          </cell>
          <cell r="AV971">
            <v>0.01</v>
          </cell>
          <cell r="AW971" t="b">
            <v>0</v>
          </cell>
          <cell r="AX971" t="str">
            <v/>
          </cell>
          <cell r="AY971" t="b">
            <v>0</v>
          </cell>
          <cell r="AZ971" t="b">
            <v>0</v>
          </cell>
          <cell r="BA971">
            <v>0</v>
          </cell>
          <cell r="BB971">
            <v>0</v>
          </cell>
          <cell r="BC971">
            <v>0</v>
          </cell>
          <cell r="BD971" t="str">
            <v>LIB</v>
          </cell>
          <cell r="BE971" t="str">
            <v>LIB</v>
          </cell>
          <cell r="BF971">
            <v>1</v>
          </cell>
          <cell r="BG971">
            <v>0</v>
          </cell>
          <cell r="BH971" t="str">
            <v/>
          </cell>
          <cell r="BI971" t="str">
            <v/>
          </cell>
          <cell r="BJ971" t="str">
            <v/>
          </cell>
          <cell r="BK971" t="str">
            <v/>
          </cell>
          <cell r="BL971">
            <v>140</v>
          </cell>
          <cell r="BM971">
            <v>511</v>
          </cell>
          <cell r="BN971">
            <v>190</v>
          </cell>
          <cell r="BO971">
            <v>1978</v>
          </cell>
          <cell r="BP971">
            <v>0</v>
          </cell>
          <cell r="BQ971">
            <v>2819</v>
          </cell>
        </row>
        <row r="972">
          <cell r="A972" t="str">
            <v>PACK070</v>
          </cell>
          <cell r="B972" t="str">
            <v>POUCHX760 PALA</v>
          </cell>
          <cell r="C972" t="str">
            <v/>
          </cell>
          <cell r="D972" t="str">
            <v>POUCH NUGGETS POLLO X760G PALA</v>
          </cell>
          <cell r="E972" t="str">
            <v>POUCH POR UNIDADES</v>
          </cell>
          <cell r="F972" t="str">
            <v>AR</v>
          </cell>
          <cell r="G972" t="str">
            <v>UNI</v>
          </cell>
          <cell r="H972" t="str">
            <v>0128</v>
          </cell>
          <cell r="I972" t="b">
            <v>1</v>
          </cell>
          <cell r="J972" t="b">
            <v>0</v>
          </cell>
          <cell r="K972" t="b">
            <v>0</v>
          </cell>
          <cell r="L972" t="str">
            <v>CompraVenta</v>
          </cell>
          <cell r="M972" t="str">
            <v>N</v>
          </cell>
          <cell r="N972" t="b">
            <v>0</v>
          </cell>
          <cell r="O972">
            <v>0</v>
          </cell>
          <cell r="P972" t="b">
            <v>0</v>
          </cell>
          <cell r="Q972" t="str">
            <v>INTERNO</v>
          </cell>
          <cell r="R972">
            <v>0</v>
          </cell>
          <cell r="S972" t="str">
            <v/>
          </cell>
          <cell r="T972">
            <v>0</v>
          </cell>
          <cell r="U972" t="str">
            <v/>
          </cell>
          <cell r="V972">
            <v>0</v>
          </cell>
          <cell r="W972" t="str">
            <v/>
          </cell>
          <cell r="X972">
            <v>0</v>
          </cell>
          <cell r="Y972" t="str">
            <v/>
          </cell>
          <cell r="Z972" t="str">
            <v/>
          </cell>
          <cell r="AA972" t="str">
            <v/>
          </cell>
          <cell r="AB972">
            <v>0</v>
          </cell>
          <cell r="AC972" t="str">
            <v/>
          </cell>
          <cell r="AD972" t="str">
            <v/>
          </cell>
          <cell r="AE972" t="str">
            <v/>
          </cell>
          <cell r="AF972" t="str">
            <v/>
          </cell>
          <cell r="AG972">
            <v>0</v>
          </cell>
          <cell r="AH972" t="str">
            <v>EST</v>
          </cell>
          <cell r="AI972">
            <v>0</v>
          </cell>
          <cell r="AJ972" t="str">
            <v/>
          </cell>
          <cell r="AK972" t="str">
            <v/>
          </cell>
          <cell r="AM972">
            <v>0</v>
          </cell>
          <cell r="AN972" t="str">
            <v>UNI</v>
          </cell>
          <cell r="AO972" t="str">
            <v>***</v>
          </cell>
          <cell r="AP972" t="str">
            <v>zzzzzz</v>
          </cell>
          <cell r="AQ972" t="b">
            <v>0</v>
          </cell>
          <cell r="AR972" t="b">
            <v>1</v>
          </cell>
          <cell r="AS972">
            <v>0</v>
          </cell>
          <cell r="AT972">
            <v>0</v>
          </cell>
          <cell r="AU972">
            <v>1</v>
          </cell>
          <cell r="AV972">
            <v>0.01</v>
          </cell>
          <cell r="AW972" t="b">
            <v>0</v>
          </cell>
          <cell r="AX972" t="str">
            <v/>
          </cell>
          <cell r="AY972" t="b">
            <v>0</v>
          </cell>
          <cell r="AZ972" t="b">
            <v>0</v>
          </cell>
          <cell r="BA972">
            <v>0</v>
          </cell>
          <cell r="BB972">
            <v>0</v>
          </cell>
          <cell r="BC972">
            <v>0</v>
          </cell>
          <cell r="BD972" t="str">
            <v>LIB</v>
          </cell>
          <cell r="BE972" t="str">
            <v>LIB</v>
          </cell>
          <cell r="BF972">
            <v>1</v>
          </cell>
          <cell r="BG972">
            <v>0</v>
          </cell>
          <cell r="BH972" t="str">
            <v/>
          </cell>
          <cell r="BI972" t="str">
            <v/>
          </cell>
          <cell r="BJ972" t="str">
            <v/>
          </cell>
          <cell r="BK972" t="str">
            <v/>
          </cell>
          <cell r="BL972">
            <v>140</v>
          </cell>
          <cell r="BM972">
            <v>511</v>
          </cell>
          <cell r="BN972">
            <v>190</v>
          </cell>
          <cell r="BO972">
            <v>1978</v>
          </cell>
          <cell r="BP972">
            <v>0</v>
          </cell>
          <cell r="BQ972">
            <v>2819</v>
          </cell>
        </row>
        <row r="973">
          <cell r="A973" t="str">
            <v>PACK071</v>
          </cell>
          <cell r="B973" t="str">
            <v>POUCHX400 DIA</v>
          </cell>
          <cell r="C973" t="str">
            <v/>
          </cell>
          <cell r="D973" t="str">
            <v>POUCH HUELLITAS POLLO DIA x400</v>
          </cell>
          <cell r="E973" t="str">
            <v>HUELLITAS DIA X 400G</v>
          </cell>
          <cell r="F973" t="str">
            <v>AR</v>
          </cell>
          <cell r="G973" t="str">
            <v>UNI</v>
          </cell>
          <cell r="H973" t="str">
            <v>0128</v>
          </cell>
          <cell r="I973" t="b">
            <v>1</v>
          </cell>
          <cell r="J973" t="b">
            <v>0</v>
          </cell>
          <cell r="K973" t="b">
            <v>0</v>
          </cell>
          <cell r="L973" t="str">
            <v>CompraVenta</v>
          </cell>
          <cell r="M973" t="str">
            <v>N</v>
          </cell>
          <cell r="N973" t="b">
            <v>0</v>
          </cell>
          <cell r="O973">
            <v>0</v>
          </cell>
          <cell r="P973" t="b">
            <v>0</v>
          </cell>
          <cell r="Q973" t="str">
            <v>INTERNO</v>
          </cell>
          <cell r="R973">
            <v>0</v>
          </cell>
          <cell r="S973" t="str">
            <v/>
          </cell>
          <cell r="T973">
            <v>0</v>
          </cell>
          <cell r="U973" t="str">
            <v/>
          </cell>
          <cell r="V973">
            <v>0</v>
          </cell>
          <cell r="W973" t="str">
            <v/>
          </cell>
          <cell r="X973">
            <v>0</v>
          </cell>
          <cell r="Y973" t="str">
            <v/>
          </cell>
          <cell r="Z973" t="str">
            <v/>
          </cell>
          <cell r="AA973" t="str">
            <v/>
          </cell>
          <cell r="AB973">
            <v>0</v>
          </cell>
          <cell r="AC973" t="str">
            <v/>
          </cell>
          <cell r="AD973" t="str">
            <v/>
          </cell>
          <cell r="AE973" t="str">
            <v/>
          </cell>
          <cell r="AF973" t="str">
            <v/>
          </cell>
          <cell r="AG973">
            <v>0</v>
          </cell>
          <cell r="AH973" t="str">
            <v>EST</v>
          </cell>
          <cell r="AI973">
            <v>0</v>
          </cell>
          <cell r="AJ973" t="str">
            <v/>
          </cell>
          <cell r="AK973" t="str">
            <v/>
          </cell>
          <cell r="AM973">
            <v>0</v>
          </cell>
          <cell r="AN973" t="str">
            <v>UNI</v>
          </cell>
          <cell r="AO973" t="str">
            <v>***</v>
          </cell>
          <cell r="AP973" t="str">
            <v>zzzzzz</v>
          </cell>
          <cell r="AQ973" t="b">
            <v>0</v>
          </cell>
          <cell r="AR973" t="b">
            <v>1</v>
          </cell>
          <cell r="AS973">
            <v>0</v>
          </cell>
          <cell r="AT973">
            <v>0</v>
          </cell>
          <cell r="AU973">
            <v>1</v>
          </cell>
          <cell r="AV973">
            <v>0.01</v>
          </cell>
          <cell r="AW973" t="b">
            <v>0</v>
          </cell>
          <cell r="AX973" t="str">
            <v/>
          </cell>
          <cell r="AY973" t="b">
            <v>0</v>
          </cell>
          <cell r="AZ973" t="b">
            <v>0</v>
          </cell>
          <cell r="BA973">
            <v>0</v>
          </cell>
          <cell r="BB973">
            <v>0</v>
          </cell>
          <cell r="BC973">
            <v>0</v>
          </cell>
          <cell r="BD973" t="str">
            <v>LIB</v>
          </cell>
          <cell r="BE973" t="str">
            <v>LIB</v>
          </cell>
          <cell r="BF973">
            <v>1</v>
          </cell>
          <cell r="BG973">
            <v>0</v>
          </cell>
          <cell r="BH973" t="str">
            <v/>
          </cell>
          <cell r="BI973" t="str">
            <v/>
          </cell>
          <cell r="BJ973" t="str">
            <v/>
          </cell>
          <cell r="BK973" t="str">
            <v/>
          </cell>
          <cell r="BL973">
            <v>140</v>
          </cell>
          <cell r="BM973">
            <v>511</v>
          </cell>
          <cell r="BN973">
            <v>190</v>
          </cell>
          <cell r="BO973">
            <v>1978</v>
          </cell>
          <cell r="BP973">
            <v>0</v>
          </cell>
          <cell r="BQ973">
            <v>2819</v>
          </cell>
        </row>
        <row r="974">
          <cell r="A974" t="str">
            <v>PACK072</v>
          </cell>
          <cell r="B974" t="str">
            <v>POUCHX800 DIA</v>
          </cell>
          <cell r="C974" t="str">
            <v/>
          </cell>
          <cell r="D974" t="str">
            <v>POUCH HUELLITAS POLLO DIA x800</v>
          </cell>
          <cell r="E974" t="str">
            <v>HUELLITAS DIA X 800G</v>
          </cell>
          <cell r="F974" t="str">
            <v>AR</v>
          </cell>
          <cell r="G974" t="str">
            <v>UNI</v>
          </cell>
          <cell r="H974" t="str">
            <v>0128</v>
          </cell>
          <cell r="I974" t="b">
            <v>1</v>
          </cell>
          <cell r="J974" t="b">
            <v>0</v>
          </cell>
          <cell r="K974" t="b">
            <v>0</v>
          </cell>
          <cell r="L974" t="str">
            <v>CompraVenta</v>
          </cell>
          <cell r="M974" t="str">
            <v>N</v>
          </cell>
          <cell r="N974" t="b">
            <v>0</v>
          </cell>
          <cell r="O974">
            <v>0</v>
          </cell>
          <cell r="P974" t="b">
            <v>0</v>
          </cell>
          <cell r="Q974" t="str">
            <v>INTERNO</v>
          </cell>
          <cell r="R974">
            <v>0</v>
          </cell>
          <cell r="S974" t="str">
            <v/>
          </cell>
          <cell r="T974">
            <v>0</v>
          </cell>
          <cell r="U974" t="str">
            <v/>
          </cell>
          <cell r="V974">
            <v>0</v>
          </cell>
          <cell r="W974" t="str">
            <v/>
          </cell>
          <cell r="X974">
            <v>0</v>
          </cell>
          <cell r="Y974" t="str">
            <v/>
          </cell>
          <cell r="Z974" t="str">
            <v/>
          </cell>
          <cell r="AA974" t="str">
            <v/>
          </cell>
          <cell r="AB974">
            <v>0</v>
          </cell>
          <cell r="AC974" t="str">
            <v/>
          </cell>
          <cell r="AD974" t="str">
            <v/>
          </cell>
          <cell r="AE974" t="str">
            <v/>
          </cell>
          <cell r="AF974" t="str">
            <v/>
          </cell>
          <cell r="AG974">
            <v>0</v>
          </cell>
          <cell r="AH974" t="str">
            <v>EST</v>
          </cell>
          <cell r="AI974">
            <v>0</v>
          </cell>
          <cell r="AJ974" t="str">
            <v/>
          </cell>
          <cell r="AK974" t="str">
            <v/>
          </cell>
          <cell r="AM974">
            <v>0</v>
          </cell>
          <cell r="AN974" t="str">
            <v>UNI</v>
          </cell>
          <cell r="AO974" t="str">
            <v>***</v>
          </cell>
          <cell r="AP974" t="str">
            <v>zzzzzz</v>
          </cell>
          <cell r="AQ974" t="b">
            <v>0</v>
          </cell>
          <cell r="AR974" t="b">
            <v>1</v>
          </cell>
          <cell r="AS974">
            <v>0</v>
          </cell>
          <cell r="AT974">
            <v>0</v>
          </cell>
          <cell r="AU974">
            <v>1</v>
          </cell>
          <cell r="AV974">
            <v>0.01</v>
          </cell>
          <cell r="AW974" t="b">
            <v>0</v>
          </cell>
          <cell r="AX974" t="str">
            <v/>
          </cell>
          <cell r="AY974" t="b">
            <v>0</v>
          </cell>
          <cell r="AZ974" t="b">
            <v>0</v>
          </cell>
          <cell r="BA974">
            <v>0</v>
          </cell>
          <cell r="BB974">
            <v>0</v>
          </cell>
          <cell r="BC974">
            <v>0</v>
          </cell>
          <cell r="BD974" t="str">
            <v>LIB</v>
          </cell>
          <cell r="BE974" t="str">
            <v>LIB</v>
          </cell>
          <cell r="BF974">
            <v>1</v>
          </cell>
          <cell r="BG974">
            <v>0</v>
          </cell>
          <cell r="BH974" t="str">
            <v/>
          </cell>
          <cell r="BI974" t="str">
            <v/>
          </cell>
          <cell r="BJ974" t="str">
            <v/>
          </cell>
          <cell r="BK974" t="str">
            <v/>
          </cell>
          <cell r="BL974">
            <v>140</v>
          </cell>
          <cell r="BM974">
            <v>511</v>
          </cell>
          <cell r="BN974">
            <v>190</v>
          </cell>
          <cell r="BO974">
            <v>1978</v>
          </cell>
          <cell r="BP974">
            <v>0</v>
          </cell>
          <cell r="BQ974">
            <v>2819</v>
          </cell>
        </row>
        <row r="975">
          <cell r="A975" t="str">
            <v>PACK073</v>
          </cell>
          <cell r="B975" t="str">
            <v>FLOW POLLO148GR</v>
          </cell>
          <cell r="C975" t="str">
            <v/>
          </cell>
          <cell r="D975" t="str">
            <v>FLOW MEDALLON POLLO DIAX148GR</v>
          </cell>
          <cell r="E975" t="str">
            <v>FLOW MED POLLO 148GR</v>
          </cell>
          <cell r="F975" t="str">
            <v>AR</v>
          </cell>
          <cell r="G975" t="str">
            <v>KGS</v>
          </cell>
          <cell r="H975" t="str">
            <v>03</v>
          </cell>
          <cell r="I975" t="b">
            <v>1</v>
          </cell>
          <cell r="J975" t="b">
            <v>0</v>
          </cell>
          <cell r="K975" t="b">
            <v>0</v>
          </cell>
          <cell r="L975" t="str">
            <v>CompraVenta</v>
          </cell>
          <cell r="M975" t="str">
            <v>N</v>
          </cell>
          <cell r="N975" t="b">
            <v>0</v>
          </cell>
          <cell r="O975">
            <v>0</v>
          </cell>
          <cell r="P975" t="b">
            <v>0</v>
          </cell>
          <cell r="Q975" t="str">
            <v>INTERNO</v>
          </cell>
          <cell r="R975">
            <v>0</v>
          </cell>
          <cell r="S975" t="str">
            <v/>
          </cell>
          <cell r="T975">
            <v>0</v>
          </cell>
          <cell r="U975" t="str">
            <v/>
          </cell>
          <cell r="V975">
            <v>0</v>
          </cell>
          <cell r="W975" t="str">
            <v/>
          </cell>
          <cell r="X975">
            <v>0</v>
          </cell>
          <cell r="Y975" t="str">
            <v/>
          </cell>
          <cell r="Z975" t="str">
            <v/>
          </cell>
          <cell r="AA975" t="str">
            <v/>
          </cell>
          <cell r="AB975">
            <v>0</v>
          </cell>
          <cell r="AC975" t="str">
            <v/>
          </cell>
          <cell r="AD975" t="str">
            <v/>
          </cell>
          <cell r="AE975" t="str">
            <v/>
          </cell>
          <cell r="AF975" t="str">
            <v/>
          </cell>
          <cell r="AG975">
            <v>0</v>
          </cell>
          <cell r="AH975" t="str">
            <v>EST</v>
          </cell>
          <cell r="AI975">
            <v>0</v>
          </cell>
          <cell r="AJ975" t="str">
            <v/>
          </cell>
          <cell r="AK975" t="str">
            <v/>
          </cell>
          <cell r="AM975">
            <v>0</v>
          </cell>
          <cell r="AN975" t="str">
            <v>KGS</v>
          </cell>
          <cell r="AO975" t="str">
            <v>***</v>
          </cell>
          <cell r="AP975" t="str">
            <v>zzzzzz</v>
          </cell>
          <cell r="AQ975" t="b">
            <v>0</v>
          </cell>
          <cell r="AR975" t="b">
            <v>1</v>
          </cell>
          <cell r="AS975">
            <v>0</v>
          </cell>
          <cell r="AT975">
            <v>0</v>
          </cell>
          <cell r="AU975">
            <v>1</v>
          </cell>
          <cell r="AV975">
            <v>0.01</v>
          </cell>
          <cell r="AW975" t="b">
            <v>0</v>
          </cell>
          <cell r="AX975" t="str">
            <v/>
          </cell>
          <cell r="AY975" t="b">
            <v>0</v>
          </cell>
          <cell r="AZ975" t="b">
            <v>0</v>
          </cell>
          <cell r="BA975">
            <v>0</v>
          </cell>
          <cell r="BB975">
            <v>0</v>
          </cell>
          <cell r="BC975">
            <v>0</v>
          </cell>
          <cell r="BD975" t="str">
            <v>LIB</v>
          </cell>
          <cell r="BE975" t="str">
            <v>LIB</v>
          </cell>
          <cell r="BF975">
            <v>1</v>
          </cell>
          <cell r="BG975">
            <v>0</v>
          </cell>
          <cell r="BH975" t="str">
            <v/>
          </cell>
          <cell r="BI975" t="str">
            <v/>
          </cell>
          <cell r="BJ975" t="str">
            <v/>
          </cell>
          <cell r="BK975" t="str">
            <v/>
          </cell>
          <cell r="BL975">
            <v>140</v>
          </cell>
          <cell r="BM975">
            <v>511</v>
          </cell>
          <cell r="BN975">
            <v>190</v>
          </cell>
          <cell r="BO975">
            <v>1978</v>
          </cell>
          <cell r="BP975">
            <v>0</v>
          </cell>
          <cell r="BQ975">
            <v>2819</v>
          </cell>
        </row>
        <row r="976">
          <cell r="A976" t="str">
            <v>PACK074</v>
          </cell>
          <cell r="B976" t="str">
            <v>FLOW POLLO296GR</v>
          </cell>
          <cell r="C976" t="str">
            <v/>
          </cell>
          <cell r="D976" t="str">
            <v>FLOW MEDALLON POLLO DIAX296GR</v>
          </cell>
          <cell r="E976" t="str">
            <v>FLOW MED POLLO 296GR</v>
          </cell>
          <cell r="F976" t="str">
            <v>AR</v>
          </cell>
          <cell r="G976" t="str">
            <v>KGS</v>
          </cell>
          <cell r="H976" t="str">
            <v>03</v>
          </cell>
          <cell r="I976" t="b">
            <v>1</v>
          </cell>
          <cell r="J976" t="b">
            <v>0</v>
          </cell>
          <cell r="K976" t="b">
            <v>0</v>
          </cell>
          <cell r="L976" t="str">
            <v>CompraVenta</v>
          </cell>
          <cell r="M976" t="str">
            <v>N</v>
          </cell>
          <cell r="N976" t="b">
            <v>0</v>
          </cell>
          <cell r="O976">
            <v>0</v>
          </cell>
          <cell r="P976" t="b">
            <v>0</v>
          </cell>
          <cell r="Q976" t="str">
            <v>INTERNO</v>
          </cell>
          <cell r="R976">
            <v>0</v>
          </cell>
          <cell r="S976" t="str">
            <v/>
          </cell>
          <cell r="T976">
            <v>0</v>
          </cell>
          <cell r="U976" t="str">
            <v/>
          </cell>
          <cell r="V976">
            <v>0</v>
          </cell>
          <cell r="W976" t="str">
            <v/>
          </cell>
          <cell r="X976">
            <v>0</v>
          </cell>
          <cell r="Y976" t="str">
            <v/>
          </cell>
          <cell r="Z976" t="str">
            <v/>
          </cell>
          <cell r="AA976" t="str">
            <v/>
          </cell>
          <cell r="AB976">
            <v>0</v>
          </cell>
          <cell r="AC976" t="str">
            <v/>
          </cell>
          <cell r="AD976" t="str">
            <v/>
          </cell>
          <cell r="AE976" t="str">
            <v/>
          </cell>
          <cell r="AF976" t="str">
            <v/>
          </cell>
          <cell r="AG976">
            <v>0</v>
          </cell>
          <cell r="AH976" t="str">
            <v>EST</v>
          </cell>
          <cell r="AI976">
            <v>0</v>
          </cell>
          <cell r="AJ976" t="str">
            <v/>
          </cell>
          <cell r="AK976" t="str">
            <v/>
          </cell>
          <cell r="AM976">
            <v>0</v>
          </cell>
          <cell r="AN976" t="str">
            <v>KGS</v>
          </cell>
          <cell r="AO976" t="str">
            <v>***</v>
          </cell>
          <cell r="AP976" t="str">
            <v>zzzzzz</v>
          </cell>
          <cell r="AQ976" t="b">
            <v>0</v>
          </cell>
          <cell r="AR976" t="b">
            <v>1</v>
          </cell>
          <cell r="AS976">
            <v>0</v>
          </cell>
          <cell r="AT976">
            <v>0</v>
          </cell>
          <cell r="AU976">
            <v>1</v>
          </cell>
          <cell r="AV976">
            <v>0.01</v>
          </cell>
          <cell r="AW976" t="b">
            <v>0</v>
          </cell>
          <cell r="AX976" t="str">
            <v/>
          </cell>
          <cell r="AY976" t="b">
            <v>0</v>
          </cell>
          <cell r="AZ976" t="b">
            <v>0</v>
          </cell>
          <cell r="BA976">
            <v>0</v>
          </cell>
          <cell r="BB976">
            <v>0</v>
          </cell>
          <cell r="BC976">
            <v>0</v>
          </cell>
          <cell r="BD976" t="str">
            <v>LIB</v>
          </cell>
          <cell r="BE976" t="str">
            <v>LIB</v>
          </cell>
          <cell r="BF976">
            <v>1</v>
          </cell>
          <cell r="BG976">
            <v>0</v>
          </cell>
          <cell r="BH976" t="str">
            <v/>
          </cell>
          <cell r="BI976" t="str">
            <v/>
          </cell>
          <cell r="BJ976" t="str">
            <v/>
          </cell>
          <cell r="BK976" t="str">
            <v/>
          </cell>
          <cell r="BL976">
            <v>140</v>
          </cell>
          <cell r="BM976">
            <v>511</v>
          </cell>
          <cell r="BN976">
            <v>190</v>
          </cell>
          <cell r="BO976">
            <v>1978</v>
          </cell>
          <cell r="BP976">
            <v>0</v>
          </cell>
          <cell r="BQ976">
            <v>2819</v>
          </cell>
        </row>
        <row r="977">
          <cell r="A977" t="str">
            <v>PACK075</v>
          </cell>
          <cell r="B977" t="str">
            <v/>
          </cell>
          <cell r="C977" t="str">
            <v/>
          </cell>
          <cell r="D977" t="str">
            <v>CAJA SECUNDARIA C21</v>
          </cell>
          <cell r="E977" t="str">
            <v>PALADINI MEDALLON PO</v>
          </cell>
          <cell r="F977" t="str">
            <v>IN</v>
          </cell>
          <cell r="G977" t="str">
            <v>UNI</v>
          </cell>
          <cell r="H977" t="str">
            <v>0126</v>
          </cell>
          <cell r="I977" t="b">
            <v>1</v>
          </cell>
          <cell r="J977" t="b">
            <v>1</v>
          </cell>
          <cell r="K977" t="b">
            <v>0</v>
          </cell>
          <cell r="L977" t="str">
            <v>CompraVenta</v>
          </cell>
          <cell r="M977" t="str">
            <v>N</v>
          </cell>
          <cell r="N977" t="b">
            <v>1</v>
          </cell>
          <cell r="O977">
            <v>0.01</v>
          </cell>
          <cell r="P977" t="b">
            <v>0</v>
          </cell>
          <cell r="Q977" t="str">
            <v>INTERNO</v>
          </cell>
          <cell r="R977">
            <v>0</v>
          </cell>
          <cell r="S977" t="str">
            <v/>
          </cell>
          <cell r="T977">
            <v>0</v>
          </cell>
          <cell r="U977" t="str">
            <v/>
          </cell>
          <cell r="V977">
            <v>0</v>
          </cell>
          <cell r="W977" t="str">
            <v/>
          </cell>
          <cell r="X977">
            <v>0</v>
          </cell>
          <cell r="Y977" t="str">
            <v/>
          </cell>
          <cell r="Z977" t="str">
            <v/>
          </cell>
          <cell r="AA977" t="str">
            <v>Cajas</v>
          </cell>
          <cell r="AB977">
            <v>0</v>
          </cell>
          <cell r="AC977" t="str">
            <v/>
          </cell>
          <cell r="AD977" t="str">
            <v/>
          </cell>
          <cell r="AE977" t="str">
            <v/>
          </cell>
          <cell r="AF977" t="str">
            <v/>
          </cell>
          <cell r="AG977">
            <v>0</v>
          </cell>
          <cell r="AH977" t="str">
            <v>EST</v>
          </cell>
          <cell r="AI977">
            <v>0</v>
          </cell>
          <cell r="AJ977" t="str">
            <v/>
          </cell>
          <cell r="AK977" t="str">
            <v/>
          </cell>
          <cell r="AM977">
            <v>0</v>
          </cell>
          <cell r="AN977" t="str">
            <v>UNI</v>
          </cell>
          <cell r="AO977" t="str">
            <v>***</v>
          </cell>
          <cell r="AP977" t="str">
            <v>zzzzzz</v>
          </cell>
          <cell r="AQ977" t="b">
            <v>0</v>
          </cell>
          <cell r="AR977" t="b">
            <v>1</v>
          </cell>
          <cell r="AS977">
            <v>15</v>
          </cell>
          <cell r="AT977">
            <v>4</v>
          </cell>
          <cell r="AU977">
            <v>1</v>
          </cell>
          <cell r="AV977">
            <v>0</v>
          </cell>
          <cell r="AW977" t="b">
            <v>0</v>
          </cell>
          <cell r="AX977" t="str">
            <v/>
          </cell>
          <cell r="AY977" t="b">
            <v>0</v>
          </cell>
          <cell r="AZ977" t="b">
            <v>0</v>
          </cell>
          <cell r="BA977">
            <v>0</v>
          </cell>
          <cell r="BB977">
            <v>0</v>
          </cell>
          <cell r="BC977">
            <v>45</v>
          </cell>
          <cell r="BD977" t="str">
            <v>LIB</v>
          </cell>
          <cell r="BE977" t="str">
            <v>LIB</v>
          </cell>
          <cell r="BF977">
            <v>1</v>
          </cell>
          <cell r="BG977">
            <v>0</v>
          </cell>
          <cell r="BH977" t="str">
            <v/>
          </cell>
          <cell r="BI977" t="str">
            <v/>
          </cell>
          <cell r="BJ977" t="str">
            <v/>
          </cell>
          <cell r="BK977" t="str">
            <v/>
          </cell>
          <cell r="BL977">
            <v>140</v>
          </cell>
          <cell r="BM977">
            <v>511</v>
          </cell>
          <cell r="BN977">
            <v>190</v>
          </cell>
          <cell r="BO977">
            <v>1978</v>
          </cell>
          <cell r="BP977">
            <v>0</v>
          </cell>
          <cell r="BQ977">
            <v>2819</v>
          </cell>
        </row>
        <row r="978">
          <cell r="A978" t="str">
            <v>PACK076</v>
          </cell>
          <cell r="B978" t="str">
            <v/>
          </cell>
          <cell r="C978" t="str">
            <v/>
          </cell>
          <cell r="D978" t="str">
            <v>CAJA SECUNDARIA C22</v>
          </cell>
          <cell r="E978" t="str">
            <v>PALADINI NUGGETS</v>
          </cell>
          <cell r="F978" t="str">
            <v>IN</v>
          </cell>
          <cell r="G978" t="str">
            <v>UNI</v>
          </cell>
          <cell r="H978" t="str">
            <v>0126</v>
          </cell>
          <cell r="I978" t="b">
            <v>1</v>
          </cell>
          <cell r="J978" t="b">
            <v>1</v>
          </cell>
          <cell r="K978" t="b">
            <v>0</v>
          </cell>
          <cell r="L978" t="str">
            <v>CompraVenta</v>
          </cell>
          <cell r="M978" t="str">
            <v>N</v>
          </cell>
          <cell r="N978" t="b">
            <v>1</v>
          </cell>
          <cell r="O978">
            <v>0.01</v>
          </cell>
          <cell r="P978" t="b">
            <v>0</v>
          </cell>
          <cell r="Q978" t="str">
            <v>INTERNO</v>
          </cell>
          <cell r="R978">
            <v>0</v>
          </cell>
          <cell r="S978" t="str">
            <v/>
          </cell>
          <cell r="T978">
            <v>0</v>
          </cell>
          <cell r="U978" t="str">
            <v/>
          </cell>
          <cell r="V978">
            <v>0</v>
          </cell>
          <cell r="W978" t="str">
            <v/>
          </cell>
          <cell r="X978">
            <v>0</v>
          </cell>
          <cell r="Y978" t="str">
            <v/>
          </cell>
          <cell r="Z978" t="str">
            <v/>
          </cell>
          <cell r="AA978" t="str">
            <v>Cajas</v>
          </cell>
          <cell r="AB978">
            <v>0</v>
          </cell>
          <cell r="AC978" t="str">
            <v/>
          </cell>
          <cell r="AD978" t="str">
            <v/>
          </cell>
          <cell r="AE978" t="str">
            <v/>
          </cell>
          <cell r="AF978" t="str">
            <v/>
          </cell>
          <cell r="AG978">
            <v>0</v>
          </cell>
          <cell r="AH978" t="str">
            <v>EST</v>
          </cell>
          <cell r="AI978">
            <v>0</v>
          </cell>
          <cell r="AJ978" t="str">
            <v/>
          </cell>
          <cell r="AK978" t="str">
            <v/>
          </cell>
          <cell r="AM978">
            <v>0</v>
          </cell>
          <cell r="AN978" t="str">
            <v>UNI</v>
          </cell>
          <cell r="AO978" t="str">
            <v>***</v>
          </cell>
          <cell r="AP978" t="str">
            <v>zzzzzz</v>
          </cell>
          <cell r="AQ978" t="b">
            <v>0</v>
          </cell>
          <cell r="AR978" t="b">
            <v>1</v>
          </cell>
          <cell r="AS978">
            <v>15</v>
          </cell>
          <cell r="AT978">
            <v>4</v>
          </cell>
          <cell r="AU978">
            <v>1</v>
          </cell>
          <cell r="AV978">
            <v>0</v>
          </cell>
          <cell r="AW978" t="b">
            <v>0</v>
          </cell>
          <cell r="AX978" t="str">
            <v/>
          </cell>
          <cell r="AY978" t="b">
            <v>0</v>
          </cell>
          <cell r="AZ978" t="b">
            <v>0</v>
          </cell>
          <cell r="BA978">
            <v>0</v>
          </cell>
          <cell r="BB978">
            <v>0</v>
          </cell>
          <cell r="BC978">
            <v>45</v>
          </cell>
          <cell r="BD978" t="str">
            <v>LIB</v>
          </cell>
          <cell r="BE978" t="str">
            <v>LIB</v>
          </cell>
          <cell r="BF978">
            <v>1</v>
          </cell>
          <cell r="BG978">
            <v>0</v>
          </cell>
          <cell r="BH978" t="str">
            <v/>
          </cell>
          <cell r="BI978" t="str">
            <v/>
          </cell>
          <cell r="BJ978" t="str">
            <v/>
          </cell>
          <cell r="BK978" t="str">
            <v/>
          </cell>
          <cell r="BL978">
            <v>140</v>
          </cell>
          <cell r="BM978">
            <v>511</v>
          </cell>
          <cell r="BN978">
            <v>190</v>
          </cell>
          <cell r="BO978">
            <v>1978</v>
          </cell>
          <cell r="BP978">
            <v>0</v>
          </cell>
          <cell r="BQ978">
            <v>2819</v>
          </cell>
        </row>
        <row r="979">
          <cell r="A979" t="str">
            <v>PACK077</v>
          </cell>
          <cell r="B979" t="str">
            <v>BOLSA BARR MOZZ</v>
          </cell>
          <cell r="C979" t="str">
            <v/>
          </cell>
          <cell r="D979" t="str">
            <v>BOLSA BARRITAS DE MOZZA.X300G</v>
          </cell>
          <cell r="E979" t="str">
            <v>PACK X UNID</v>
          </cell>
          <cell r="F979" t="str">
            <v>AR</v>
          </cell>
          <cell r="G979" t="str">
            <v>UNI</v>
          </cell>
          <cell r="H979" t="str">
            <v>0128</v>
          </cell>
          <cell r="I979" t="b">
            <v>1</v>
          </cell>
          <cell r="J979" t="b">
            <v>0</v>
          </cell>
          <cell r="K979" t="b">
            <v>0</v>
          </cell>
          <cell r="L979" t="str">
            <v>CompraVenta</v>
          </cell>
          <cell r="M979" t="str">
            <v>N</v>
          </cell>
          <cell r="N979" t="b">
            <v>0</v>
          </cell>
          <cell r="O979">
            <v>0</v>
          </cell>
          <cell r="P979" t="b">
            <v>0</v>
          </cell>
          <cell r="Q979" t="str">
            <v>INTERNO</v>
          </cell>
          <cell r="R979">
            <v>0</v>
          </cell>
          <cell r="S979" t="str">
            <v/>
          </cell>
          <cell r="T979">
            <v>0</v>
          </cell>
          <cell r="U979" t="str">
            <v/>
          </cell>
          <cell r="V979">
            <v>0</v>
          </cell>
          <cell r="W979" t="str">
            <v/>
          </cell>
          <cell r="X979">
            <v>0</v>
          </cell>
          <cell r="Y979" t="str">
            <v/>
          </cell>
          <cell r="Z979" t="str">
            <v/>
          </cell>
          <cell r="AA979" t="str">
            <v/>
          </cell>
          <cell r="AB979">
            <v>0</v>
          </cell>
          <cell r="AC979" t="str">
            <v/>
          </cell>
          <cell r="AD979" t="str">
            <v/>
          </cell>
          <cell r="AE979" t="str">
            <v/>
          </cell>
          <cell r="AF979" t="str">
            <v/>
          </cell>
          <cell r="AG979">
            <v>0</v>
          </cell>
          <cell r="AH979" t="str">
            <v>EST</v>
          </cell>
          <cell r="AI979">
            <v>0</v>
          </cell>
          <cell r="AJ979" t="str">
            <v/>
          </cell>
          <cell r="AK979" t="str">
            <v/>
          </cell>
          <cell r="AM979">
            <v>0</v>
          </cell>
          <cell r="AN979" t="str">
            <v>UNI</v>
          </cell>
          <cell r="AO979" t="str">
            <v>***</v>
          </cell>
          <cell r="AP979" t="str">
            <v>zzzzzz</v>
          </cell>
          <cell r="AQ979" t="b">
            <v>0</v>
          </cell>
          <cell r="AR979" t="b">
            <v>1</v>
          </cell>
          <cell r="AS979">
            <v>0</v>
          </cell>
          <cell r="AT979">
            <v>0</v>
          </cell>
          <cell r="AU979">
            <v>1</v>
          </cell>
          <cell r="AV979">
            <v>0.01</v>
          </cell>
          <cell r="AW979" t="b">
            <v>0</v>
          </cell>
          <cell r="AX979" t="str">
            <v/>
          </cell>
          <cell r="AY979" t="b">
            <v>0</v>
          </cell>
          <cell r="AZ979" t="b">
            <v>0</v>
          </cell>
          <cell r="BA979">
            <v>0</v>
          </cell>
          <cell r="BB979">
            <v>0</v>
          </cell>
          <cell r="BC979">
            <v>0</v>
          </cell>
          <cell r="BD979" t="str">
            <v>LIB</v>
          </cell>
          <cell r="BE979" t="str">
            <v>LIB</v>
          </cell>
          <cell r="BF979">
            <v>1</v>
          </cell>
          <cell r="BG979">
            <v>0</v>
          </cell>
          <cell r="BH979" t="str">
            <v/>
          </cell>
          <cell r="BI979" t="str">
            <v/>
          </cell>
          <cell r="BJ979" t="str">
            <v/>
          </cell>
          <cell r="BK979" t="str">
            <v/>
          </cell>
          <cell r="BL979">
            <v>140</v>
          </cell>
          <cell r="BM979">
            <v>511</v>
          </cell>
          <cell r="BN979">
            <v>190</v>
          </cell>
          <cell r="BO979">
            <v>1978</v>
          </cell>
          <cell r="BP979">
            <v>0</v>
          </cell>
          <cell r="BQ979">
            <v>2819</v>
          </cell>
        </row>
        <row r="980">
          <cell r="A980" t="str">
            <v>PACK079</v>
          </cell>
          <cell r="B980" t="str">
            <v>FLOWX400 PALA</v>
          </cell>
          <cell r="C980" t="str">
            <v/>
          </cell>
          <cell r="D980" t="str">
            <v>FLOW NUGGETS POLLO X400G PALA</v>
          </cell>
          <cell r="E980" t="str">
            <v>FLOW POR KGS</v>
          </cell>
          <cell r="F980" t="str">
            <v>AR</v>
          </cell>
          <cell r="G980" t="str">
            <v>KGS</v>
          </cell>
          <cell r="H980" t="str">
            <v>0128</v>
          </cell>
          <cell r="I980" t="b">
            <v>1</v>
          </cell>
          <cell r="J980" t="b">
            <v>0</v>
          </cell>
          <cell r="K980" t="b">
            <v>0</v>
          </cell>
          <cell r="L980" t="str">
            <v>CompraVenta</v>
          </cell>
          <cell r="M980" t="str">
            <v>N</v>
          </cell>
          <cell r="N980" t="b">
            <v>0</v>
          </cell>
          <cell r="O980">
            <v>0</v>
          </cell>
          <cell r="P980" t="b">
            <v>0</v>
          </cell>
          <cell r="Q980" t="str">
            <v>INTERNO</v>
          </cell>
          <cell r="R980">
            <v>0</v>
          </cell>
          <cell r="S980" t="str">
            <v/>
          </cell>
          <cell r="T980">
            <v>0</v>
          </cell>
          <cell r="U980" t="str">
            <v/>
          </cell>
          <cell r="V980">
            <v>0</v>
          </cell>
          <cell r="W980" t="str">
            <v/>
          </cell>
          <cell r="X980">
            <v>0</v>
          </cell>
          <cell r="Y980" t="str">
            <v/>
          </cell>
          <cell r="Z980" t="str">
            <v/>
          </cell>
          <cell r="AA980" t="str">
            <v/>
          </cell>
          <cell r="AB980">
            <v>0</v>
          </cell>
          <cell r="AC980" t="str">
            <v/>
          </cell>
          <cell r="AD980" t="str">
            <v/>
          </cell>
          <cell r="AE980" t="str">
            <v/>
          </cell>
          <cell r="AF980" t="str">
            <v/>
          </cell>
          <cell r="AG980">
            <v>0</v>
          </cell>
          <cell r="AH980" t="str">
            <v>EST</v>
          </cell>
          <cell r="AI980">
            <v>0</v>
          </cell>
          <cell r="AJ980" t="str">
            <v/>
          </cell>
          <cell r="AK980" t="str">
            <v/>
          </cell>
          <cell r="AM980">
            <v>0</v>
          </cell>
          <cell r="AN980" t="str">
            <v>KGS</v>
          </cell>
          <cell r="AO980" t="str">
            <v>***</v>
          </cell>
          <cell r="AP980" t="str">
            <v>zzzzzz</v>
          </cell>
          <cell r="AQ980" t="b">
            <v>0</v>
          </cell>
          <cell r="AR980" t="b">
            <v>1</v>
          </cell>
          <cell r="AS980">
            <v>0</v>
          </cell>
          <cell r="AT980">
            <v>0</v>
          </cell>
          <cell r="AU980">
            <v>1</v>
          </cell>
          <cell r="AV980">
            <v>0.01</v>
          </cell>
          <cell r="AW980" t="b">
            <v>0</v>
          </cell>
          <cell r="AX980" t="str">
            <v/>
          </cell>
          <cell r="AY980" t="b">
            <v>0</v>
          </cell>
          <cell r="AZ980" t="b">
            <v>0</v>
          </cell>
          <cell r="BA980">
            <v>0</v>
          </cell>
          <cell r="BB980">
            <v>0</v>
          </cell>
          <cell r="BC980">
            <v>0</v>
          </cell>
          <cell r="BD980" t="str">
            <v>LIB</v>
          </cell>
          <cell r="BE980" t="str">
            <v>LIB</v>
          </cell>
          <cell r="BF980">
            <v>1</v>
          </cell>
          <cell r="BG980">
            <v>0</v>
          </cell>
          <cell r="BH980" t="str">
            <v/>
          </cell>
          <cell r="BI980" t="str">
            <v/>
          </cell>
          <cell r="BJ980" t="str">
            <v/>
          </cell>
          <cell r="BK980" t="str">
            <v/>
          </cell>
          <cell r="BL980">
            <v>140</v>
          </cell>
          <cell r="BM980">
            <v>511</v>
          </cell>
          <cell r="BN980">
            <v>190</v>
          </cell>
          <cell r="BO980">
            <v>1978</v>
          </cell>
          <cell r="BP980">
            <v>0</v>
          </cell>
          <cell r="BQ980">
            <v>2819</v>
          </cell>
        </row>
        <row r="981">
          <cell r="A981" t="str">
            <v>PACK080</v>
          </cell>
          <cell r="B981" t="str">
            <v/>
          </cell>
          <cell r="C981" t="str">
            <v/>
          </cell>
          <cell r="D981" t="str">
            <v>CAJA SECUNDARIA BOCAD FELA</v>
          </cell>
          <cell r="E981" t="str">
            <v>BOCADITOS FELA</v>
          </cell>
          <cell r="F981" t="str">
            <v>AR</v>
          </cell>
          <cell r="G981" t="str">
            <v>UNI</v>
          </cell>
          <cell r="H981" t="str">
            <v>0126</v>
          </cell>
          <cell r="I981" t="b">
            <v>1</v>
          </cell>
          <cell r="J981" t="b">
            <v>0</v>
          </cell>
          <cell r="K981" t="b">
            <v>0</v>
          </cell>
          <cell r="L981" t="str">
            <v>CompraVenta</v>
          </cell>
          <cell r="M981" t="str">
            <v>N</v>
          </cell>
          <cell r="N981" t="b">
            <v>0</v>
          </cell>
          <cell r="O981">
            <v>0</v>
          </cell>
          <cell r="P981" t="b">
            <v>0</v>
          </cell>
          <cell r="Q981" t="str">
            <v>INTERNO</v>
          </cell>
          <cell r="R981">
            <v>0</v>
          </cell>
          <cell r="S981" t="str">
            <v/>
          </cell>
          <cell r="T981">
            <v>0</v>
          </cell>
          <cell r="U981" t="str">
            <v/>
          </cell>
          <cell r="V981">
            <v>0</v>
          </cell>
          <cell r="W981" t="str">
            <v/>
          </cell>
          <cell r="X981">
            <v>0</v>
          </cell>
          <cell r="Y981" t="str">
            <v/>
          </cell>
          <cell r="Z981" t="str">
            <v/>
          </cell>
          <cell r="AA981" t="str">
            <v/>
          </cell>
          <cell r="AB981">
            <v>0</v>
          </cell>
          <cell r="AC981" t="str">
            <v/>
          </cell>
          <cell r="AD981" t="str">
            <v/>
          </cell>
          <cell r="AE981" t="str">
            <v/>
          </cell>
          <cell r="AF981" t="str">
            <v/>
          </cell>
          <cell r="AG981">
            <v>0</v>
          </cell>
          <cell r="AH981" t="str">
            <v>EST</v>
          </cell>
          <cell r="AI981">
            <v>0</v>
          </cell>
          <cell r="AJ981" t="str">
            <v/>
          </cell>
          <cell r="AK981" t="str">
            <v/>
          </cell>
          <cell r="AM981">
            <v>0</v>
          </cell>
          <cell r="AN981" t="str">
            <v>UNI</v>
          </cell>
          <cell r="AO981" t="str">
            <v>***</v>
          </cell>
          <cell r="AP981" t="str">
            <v>zzzzzz</v>
          </cell>
          <cell r="AQ981" t="b">
            <v>0</v>
          </cell>
          <cell r="AR981" t="b">
            <v>1</v>
          </cell>
          <cell r="AS981">
            <v>0</v>
          </cell>
          <cell r="AT981">
            <v>0</v>
          </cell>
          <cell r="AU981">
            <v>1</v>
          </cell>
          <cell r="AV981">
            <v>0.01</v>
          </cell>
          <cell r="AW981" t="b">
            <v>0</v>
          </cell>
          <cell r="AX981" t="str">
            <v/>
          </cell>
          <cell r="AY981" t="b">
            <v>0</v>
          </cell>
          <cell r="AZ981" t="b">
            <v>0</v>
          </cell>
          <cell r="BA981">
            <v>0</v>
          </cell>
          <cell r="BB981">
            <v>0</v>
          </cell>
          <cell r="BC981">
            <v>0</v>
          </cell>
          <cell r="BD981" t="str">
            <v>LIB</v>
          </cell>
          <cell r="BE981" t="str">
            <v>LIB</v>
          </cell>
          <cell r="BF981">
            <v>1</v>
          </cell>
          <cell r="BG981">
            <v>0</v>
          </cell>
          <cell r="BH981" t="str">
            <v/>
          </cell>
          <cell r="BI981" t="str">
            <v/>
          </cell>
          <cell r="BJ981" t="str">
            <v/>
          </cell>
          <cell r="BK981" t="str">
            <v/>
          </cell>
          <cell r="BL981">
            <v>140</v>
          </cell>
          <cell r="BM981">
            <v>511</v>
          </cell>
          <cell r="BN981">
            <v>190</v>
          </cell>
          <cell r="BO981">
            <v>1978</v>
          </cell>
          <cell r="BP981">
            <v>0</v>
          </cell>
          <cell r="BQ981">
            <v>2819</v>
          </cell>
        </row>
        <row r="982">
          <cell r="A982" t="str">
            <v>PACK081</v>
          </cell>
          <cell r="B982" t="str">
            <v>CAJA GRIDO</v>
          </cell>
          <cell r="C982" t="str">
            <v/>
          </cell>
          <cell r="D982" t="str">
            <v>CAJA SECUNDARIA GRIDO C31</v>
          </cell>
          <cell r="E982" t="str">
            <v>X UNIDAD</v>
          </cell>
          <cell r="F982" t="str">
            <v>AR</v>
          </cell>
          <cell r="G982" t="str">
            <v>UNI</v>
          </cell>
          <cell r="H982" t="str">
            <v>0128</v>
          </cell>
          <cell r="I982" t="b">
            <v>1</v>
          </cell>
          <cell r="J982" t="b">
            <v>0</v>
          </cell>
          <cell r="K982" t="b">
            <v>0</v>
          </cell>
          <cell r="L982" t="str">
            <v>CompraVenta</v>
          </cell>
          <cell r="M982" t="str">
            <v>N</v>
          </cell>
          <cell r="N982" t="b">
            <v>0</v>
          </cell>
          <cell r="O982">
            <v>0</v>
          </cell>
          <cell r="P982" t="b">
            <v>0</v>
          </cell>
          <cell r="Q982" t="str">
            <v>INTERNO</v>
          </cell>
          <cell r="R982">
            <v>0</v>
          </cell>
          <cell r="S982" t="str">
            <v/>
          </cell>
          <cell r="T982">
            <v>0</v>
          </cell>
          <cell r="U982" t="str">
            <v/>
          </cell>
          <cell r="V982">
            <v>0</v>
          </cell>
          <cell r="W982" t="str">
            <v/>
          </cell>
          <cell r="X982">
            <v>0</v>
          </cell>
          <cell r="Y982" t="str">
            <v/>
          </cell>
          <cell r="Z982" t="str">
            <v/>
          </cell>
          <cell r="AA982" t="str">
            <v/>
          </cell>
          <cell r="AB982">
            <v>0</v>
          </cell>
          <cell r="AC982" t="str">
            <v/>
          </cell>
          <cell r="AD982" t="str">
            <v/>
          </cell>
          <cell r="AE982" t="str">
            <v/>
          </cell>
          <cell r="AF982" t="str">
            <v/>
          </cell>
          <cell r="AG982">
            <v>0</v>
          </cell>
          <cell r="AH982" t="str">
            <v>EST</v>
          </cell>
          <cell r="AI982">
            <v>0</v>
          </cell>
          <cell r="AJ982" t="str">
            <v/>
          </cell>
          <cell r="AK982" t="str">
            <v/>
          </cell>
          <cell r="AM982">
            <v>0</v>
          </cell>
          <cell r="AN982" t="str">
            <v>UNI</v>
          </cell>
          <cell r="AO982" t="str">
            <v>***</v>
          </cell>
          <cell r="AP982" t="str">
            <v>zzzzzz</v>
          </cell>
          <cell r="AQ982" t="b">
            <v>0</v>
          </cell>
          <cell r="AR982" t="b">
            <v>1</v>
          </cell>
          <cell r="AS982">
            <v>0</v>
          </cell>
          <cell r="AT982">
            <v>0</v>
          </cell>
          <cell r="AU982">
            <v>1</v>
          </cell>
          <cell r="AV982">
            <v>0.01</v>
          </cell>
          <cell r="AW982" t="b">
            <v>0</v>
          </cell>
          <cell r="AX982" t="str">
            <v/>
          </cell>
          <cell r="AY982" t="b">
            <v>0</v>
          </cell>
          <cell r="AZ982" t="b">
            <v>0</v>
          </cell>
          <cell r="BA982">
            <v>0</v>
          </cell>
          <cell r="BB982">
            <v>0</v>
          </cell>
          <cell r="BC982">
            <v>0</v>
          </cell>
          <cell r="BD982" t="str">
            <v>LIB</v>
          </cell>
          <cell r="BE982" t="str">
            <v>LIB</v>
          </cell>
          <cell r="BF982">
            <v>1</v>
          </cell>
          <cell r="BG982">
            <v>0</v>
          </cell>
          <cell r="BH982" t="str">
            <v/>
          </cell>
          <cell r="BI982" t="str">
            <v/>
          </cell>
          <cell r="BJ982" t="str">
            <v/>
          </cell>
          <cell r="BK982" t="str">
            <v/>
          </cell>
          <cell r="BL982">
            <v>140</v>
          </cell>
          <cell r="BM982">
            <v>511</v>
          </cell>
          <cell r="BN982">
            <v>190</v>
          </cell>
          <cell r="BO982">
            <v>1978</v>
          </cell>
          <cell r="BP982">
            <v>0</v>
          </cell>
          <cell r="BQ982">
            <v>2819</v>
          </cell>
        </row>
        <row r="983">
          <cell r="A983" t="str">
            <v>PACK082</v>
          </cell>
          <cell r="B983" t="str">
            <v>CAJA MC CAIN</v>
          </cell>
          <cell r="C983" t="str">
            <v/>
          </cell>
          <cell r="D983" t="str">
            <v>CAJA SECUNDARIA MC CAIN</v>
          </cell>
          <cell r="E983" t="str">
            <v>MC CAIN GEN.C15</v>
          </cell>
          <cell r="F983" t="str">
            <v>IN</v>
          </cell>
          <cell r="G983" t="str">
            <v>UNI</v>
          </cell>
          <cell r="H983" t="str">
            <v>0128</v>
          </cell>
          <cell r="I983" t="b">
            <v>1</v>
          </cell>
          <cell r="J983" t="b">
            <v>1</v>
          </cell>
          <cell r="K983" t="b">
            <v>0</v>
          </cell>
          <cell r="L983" t="str">
            <v>CompraVenta</v>
          </cell>
          <cell r="M983" t="str">
            <v>N</v>
          </cell>
          <cell r="N983" t="b">
            <v>1</v>
          </cell>
          <cell r="O983">
            <v>0.01</v>
          </cell>
          <cell r="P983" t="b">
            <v>0</v>
          </cell>
          <cell r="Q983" t="str">
            <v>INTERNO</v>
          </cell>
          <cell r="R983">
            <v>0</v>
          </cell>
          <cell r="S983" t="str">
            <v/>
          </cell>
          <cell r="T983">
            <v>0</v>
          </cell>
          <cell r="U983" t="str">
            <v/>
          </cell>
          <cell r="V983">
            <v>0</v>
          </cell>
          <cell r="W983" t="str">
            <v/>
          </cell>
          <cell r="X983">
            <v>0</v>
          </cell>
          <cell r="Y983" t="str">
            <v/>
          </cell>
          <cell r="Z983" t="str">
            <v/>
          </cell>
          <cell r="AA983" t="str">
            <v>Cajas</v>
          </cell>
          <cell r="AB983">
            <v>0</v>
          </cell>
          <cell r="AC983" t="str">
            <v/>
          </cell>
          <cell r="AD983" t="str">
            <v/>
          </cell>
          <cell r="AE983" t="str">
            <v/>
          </cell>
          <cell r="AF983" t="str">
            <v/>
          </cell>
          <cell r="AG983">
            <v>0</v>
          </cell>
          <cell r="AH983" t="str">
            <v>EST</v>
          </cell>
          <cell r="AI983">
            <v>0</v>
          </cell>
          <cell r="AJ983" t="str">
            <v/>
          </cell>
          <cell r="AK983" t="str">
            <v/>
          </cell>
          <cell r="AM983">
            <v>0</v>
          </cell>
          <cell r="AN983" t="str">
            <v>UNI</v>
          </cell>
          <cell r="AO983" t="str">
            <v>***</v>
          </cell>
          <cell r="AP983" t="str">
            <v>zzzzzz</v>
          </cell>
          <cell r="AQ983" t="b">
            <v>0</v>
          </cell>
          <cell r="AR983" t="b">
            <v>1</v>
          </cell>
          <cell r="AS983">
            <v>15</v>
          </cell>
          <cell r="AT983">
            <v>3</v>
          </cell>
          <cell r="AU983">
            <v>1</v>
          </cell>
          <cell r="AV983">
            <v>0</v>
          </cell>
          <cell r="AW983" t="b">
            <v>0</v>
          </cell>
          <cell r="AX983" t="str">
            <v/>
          </cell>
          <cell r="AY983" t="b">
            <v>0</v>
          </cell>
          <cell r="AZ983" t="b">
            <v>0</v>
          </cell>
          <cell r="BA983">
            <v>0</v>
          </cell>
          <cell r="BB983">
            <v>0</v>
          </cell>
          <cell r="BC983">
            <v>45</v>
          </cell>
          <cell r="BD983" t="str">
            <v>LIB</v>
          </cell>
          <cell r="BE983" t="str">
            <v>LIB</v>
          </cell>
          <cell r="BF983">
            <v>1</v>
          </cell>
          <cell r="BG983">
            <v>0</v>
          </cell>
          <cell r="BH983" t="str">
            <v/>
          </cell>
          <cell r="BI983" t="str">
            <v/>
          </cell>
          <cell r="BJ983" t="str">
            <v/>
          </cell>
          <cell r="BK983" t="str">
            <v/>
          </cell>
          <cell r="BL983">
            <v>140</v>
          </cell>
          <cell r="BM983">
            <v>511</v>
          </cell>
          <cell r="BN983">
            <v>190</v>
          </cell>
          <cell r="BO983">
            <v>1978</v>
          </cell>
          <cell r="BP983">
            <v>0</v>
          </cell>
          <cell r="BQ983">
            <v>2819</v>
          </cell>
        </row>
        <row r="984">
          <cell r="A984" t="str">
            <v>PACK083</v>
          </cell>
          <cell r="B984" t="str">
            <v>BJA NEGRA</v>
          </cell>
          <cell r="C984" t="str">
            <v/>
          </cell>
          <cell r="D984" t="str">
            <v>BANDEJA PAI NEGRO AGROSUPER</v>
          </cell>
          <cell r="E984" t="str">
            <v>X UNIDAD</v>
          </cell>
          <cell r="F984" t="str">
            <v>IN</v>
          </cell>
          <cell r="G984" t="str">
            <v>UNI</v>
          </cell>
          <cell r="H984" t="str">
            <v>0128</v>
          </cell>
          <cell r="I984" t="b">
            <v>1</v>
          </cell>
          <cell r="J984" t="b">
            <v>1</v>
          </cell>
          <cell r="K984" t="b">
            <v>0</v>
          </cell>
          <cell r="L984" t="str">
            <v>CompraVenta</v>
          </cell>
          <cell r="M984" t="str">
            <v>N</v>
          </cell>
          <cell r="N984" t="b">
            <v>1</v>
          </cell>
          <cell r="O984">
            <v>0.01</v>
          </cell>
          <cell r="P984" t="b">
            <v>0</v>
          </cell>
          <cell r="Q984" t="str">
            <v>INTERNO</v>
          </cell>
          <cell r="R984">
            <v>0</v>
          </cell>
          <cell r="S984" t="str">
            <v/>
          </cell>
          <cell r="T984">
            <v>0</v>
          </cell>
          <cell r="U984" t="str">
            <v/>
          </cell>
          <cell r="V984">
            <v>0</v>
          </cell>
          <cell r="W984" t="str">
            <v/>
          </cell>
          <cell r="X984">
            <v>0</v>
          </cell>
          <cell r="Y984" t="str">
            <v/>
          </cell>
          <cell r="Z984" t="str">
            <v/>
          </cell>
          <cell r="AA984" t="str">
            <v>Bandej</v>
          </cell>
          <cell r="AB984">
            <v>0</v>
          </cell>
          <cell r="AC984" t="str">
            <v/>
          </cell>
          <cell r="AD984" t="str">
            <v/>
          </cell>
          <cell r="AE984" t="str">
            <v/>
          </cell>
          <cell r="AF984" t="str">
            <v/>
          </cell>
          <cell r="AG984">
            <v>0</v>
          </cell>
          <cell r="AH984" t="str">
            <v>EST</v>
          </cell>
          <cell r="AI984">
            <v>0</v>
          </cell>
          <cell r="AJ984" t="str">
            <v/>
          </cell>
          <cell r="AK984" t="str">
            <v/>
          </cell>
          <cell r="AM984">
            <v>0</v>
          </cell>
          <cell r="AN984" t="str">
            <v>UNI</v>
          </cell>
          <cell r="AO984" t="str">
            <v>***</v>
          </cell>
          <cell r="AP984" t="str">
            <v>zzzzzz</v>
          </cell>
          <cell r="AQ984" t="b">
            <v>0</v>
          </cell>
          <cell r="AR984" t="b">
            <v>1</v>
          </cell>
          <cell r="AS984">
            <v>30</v>
          </cell>
          <cell r="AT984">
            <v>6</v>
          </cell>
          <cell r="AU984">
            <v>1</v>
          </cell>
          <cell r="AV984">
            <v>0</v>
          </cell>
          <cell r="AW984" t="b">
            <v>0</v>
          </cell>
          <cell r="AX984" t="str">
            <v/>
          </cell>
          <cell r="AY984" t="b">
            <v>0</v>
          </cell>
          <cell r="AZ984" t="b">
            <v>0</v>
          </cell>
          <cell r="BA984">
            <v>0</v>
          </cell>
          <cell r="BB984">
            <v>0</v>
          </cell>
          <cell r="BC984">
            <v>45</v>
          </cell>
          <cell r="BD984" t="str">
            <v>LIB</v>
          </cell>
          <cell r="BE984" t="str">
            <v>LIB</v>
          </cell>
          <cell r="BF984">
            <v>1</v>
          </cell>
          <cell r="BG984">
            <v>0</v>
          </cell>
          <cell r="BH984" t="str">
            <v/>
          </cell>
          <cell r="BI984" t="str">
            <v/>
          </cell>
          <cell r="BJ984" t="str">
            <v/>
          </cell>
          <cell r="BK984" t="str">
            <v/>
          </cell>
          <cell r="BL984">
            <v>140</v>
          </cell>
          <cell r="BM984">
            <v>511</v>
          </cell>
          <cell r="BN984">
            <v>190</v>
          </cell>
          <cell r="BO984">
            <v>1978</v>
          </cell>
          <cell r="BP984">
            <v>0</v>
          </cell>
          <cell r="BQ984">
            <v>2819</v>
          </cell>
        </row>
        <row r="985">
          <cell r="A985" t="str">
            <v>PACK084</v>
          </cell>
          <cell r="B985" t="str">
            <v>CAJA AGS</v>
          </cell>
          <cell r="C985" t="str">
            <v/>
          </cell>
          <cell r="D985" t="str">
            <v>CAJA SECUNDARIA AGROSUPER</v>
          </cell>
          <cell r="E985" t="str">
            <v>AGROSUPER GENERICA</v>
          </cell>
          <cell r="F985" t="str">
            <v>IN</v>
          </cell>
          <cell r="G985" t="str">
            <v>UNI</v>
          </cell>
          <cell r="H985" t="str">
            <v>0128</v>
          </cell>
          <cell r="I985" t="b">
            <v>1</v>
          </cell>
          <cell r="J985" t="b">
            <v>1</v>
          </cell>
          <cell r="K985" t="b">
            <v>0</v>
          </cell>
          <cell r="L985" t="str">
            <v>CompraVenta</v>
          </cell>
          <cell r="M985" t="str">
            <v>N</v>
          </cell>
          <cell r="N985" t="b">
            <v>1</v>
          </cell>
          <cell r="O985">
            <v>0.01</v>
          </cell>
          <cell r="P985" t="b">
            <v>0</v>
          </cell>
          <cell r="Q985" t="str">
            <v>INTERNO</v>
          </cell>
          <cell r="R985">
            <v>0</v>
          </cell>
          <cell r="S985" t="str">
            <v/>
          </cell>
          <cell r="T985">
            <v>0</v>
          </cell>
          <cell r="U985" t="str">
            <v/>
          </cell>
          <cell r="V985">
            <v>0</v>
          </cell>
          <cell r="W985" t="str">
            <v/>
          </cell>
          <cell r="X985">
            <v>0</v>
          </cell>
          <cell r="Y985" t="str">
            <v/>
          </cell>
          <cell r="Z985" t="str">
            <v/>
          </cell>
          <cell r="AA985" t="str">
            <v>Cajas</v>
          </cell>
          <cell r="AB985">
            <v>0</v>
          </cell>
          <cell r="AC985" t="str">
            <v/>
          </cell>
          <cell r="AD985" t="str">
            <v/>
          </cell>
          <cell r="AE985" t="str">
            <v/>
          </cell>
          <cell r="AF985" t="str">
            <v/>
          </cell>
          <cell r="AG985">
            <v>0</v>
          </cell>
          <cell r="AH985" t="str">
            <v>EST</v>
          </cell>
          <cell r="AI985">
            <v>0</v>
          </cell>
          <cell r="AJ985" t="str">
            <v/>
          </cell>
          <cell r="AK985" t="str">
            <v/>
          </cell>
          <cell r="AM985">
            <v>0</v>
          </cell>
          <cell r="AN985" t="str">
            <v>UNI</v>
          </cell>
          <cell r="AO985" t="str">
            <v>***</v>
          </cell>
          <cell r="AP985" t="str">
            <v>zzzzzz</v>
          </cell>
          <cell r="AQ985" t="b">
            <v>0</v>
          </cell>
          <cell r="AR985" t="b">
            <v>1</v>
          </cell>
          <cell r="AS985">
            <v>15</v>
          </cell>
          <cell r="AT985">
            <v>4</v>
          </cell>
          <cell r="AU985">
            <v>1</v>
          </cell>
          <cell r="AV985">
            <v>0</v>
          </cell>
          <cell r="AW985" t="b">
            <v>0</v>
          </cell>
          <cell r="AX985" t="str">
            <v/>
          </cell>
          <cell r="AY985" t="b">
            <v>0</v>
          </cell>
          <cell r="AZ985" t="b">
            <v>0</v>
          </cell>
          <cell r="BA985">
            <v>0</v>
          </cell>
          <cell r="BB985">
            <v>0</v>
          </cell>
          <cell r="BC985">
            <v>45</v>
          </cell>
          <cell r="BD985" t="str">
            <v>LIB</v>
          </cell>
          <cell r="BE985" t="str">
            <v>LIB</v>
          </cell>
          <cell r="BF985">
            <v>1</v>
          </cell>
          <cell r="BG985">
            <v>0</v>
          </cell>
          <cell r="BH985" t="str">
            <v/>
          </cell>
          <cell r="BI985" t="str">
            <v/>
          </cell>
          <cell r="BJ985" t="str">
            <v/>
          </cell>
          <cell r="BK985" t="str">
            <v/>
          </cell>
          <cell r="BL985">
            <v>140</v>
          </cell>
          <cell r="BM985">
            <v>511</v>
          </cell>
          <cell r="BN985">
            <v>190</v>
          </cell>
          <cell r="BO985">
            <v>1978</v>
          </cell>
          <cell r="BP985">
            <v>0</v>
          </cell>
          <cell r="BQ985">
            <v>2819</v>
          </cell>
        </row>
        <row r="986">
          <cell r="A986" t="str">
            <v>PACK085</v>
          </cell>
          <cell r="B986" t="str">
            <v>GRIDO EXPO</v>
          </cell>
          <cell r="C986" t="str">
            <v/>
          </cell>
          <cell r="D986" t="str">
            <v>CAJA SEC FRIZZIO C31</v>
          </cell>
          <cell r="E986" t="str">
            <v>FRIZZIO PIZZA</v>
          </cell>
          <cell r="F986" t="str">
            <v>IN</v>
          </cell>
          <cell r="G986" t="str">
            <v>UNI</v>
          </cell>
          <cell r="H986" t="str">
            <v>0128</v>
          </cell>
          <cell r="I986" t="b">
            <v>1</v>
          </cell>
          <cell r="J986" t="b">
            <v>1</v>
          </cell>
          <cell r="K986" t="b">
            <v>0</v>
          </cell>
          <cell r="L986" t="str">
            <v>CompraVenta</v>
          </cell>
          <cell r="M986" t="str">
            <v>N</v>
          </cell>
          <cell r="N986" t="b">
            <v>1</v>
          </cell>
          <cell r="O986">
            <v>2</v>
          </cell>
          <cell r="P986" t="b">
            <v>0</v>
          </cell>
          <cell r="Q986" t="str">
            <v>INTERNO</v>
          </cell>
          <cell r="R986">
            <v>0</v>
          </cell>
          <cell r="S986" t="str">
            <v/>
          </cell>
          <cell r="T986">
            <v>0</v>
          </cell>
          <cell r="U986" t="str">
            <v/>
          </cell>
          <cell r="V986">
            <v>0</v>
          </cell>
          <cell r="W986" t="str">
            <v/>
          </cell>
          <cell r="X986">
            <v>0</v>
          </cell>
          <cell r="Y986" t="str">
            <v/>
          </cell>
          <cell r="Z986" t="str">
            <v/>
          </cell>
          <cell r="AA986" t="str">
            <v>Cajas</v>
          </cell>
          <cell r="AB986">
            <v>0</v>
          </cell>
          <cell r="AC986" t="str">
            <v/>
          </cell>
          <cell r="AD986" t="str">
            <v/>
          </cell>
          <cell r="AE986" t="str">
            <v/>
          </cell>
          <cell r="AF986" t="str">
            <v/>
          </cell>
          <cell r="AG986">
            <v>0</v>
          </cell>
          <cell r="AH986" t="str">
            <v>EST</v>
          </cell>
          <cell r="AI986">
            <v>0</v>
          </cell>
          <cell r="AJ986" t="str">
            <v/>
          </cell>
          <cell r="AK986" t="str">
            <v/>
          </cell>
          <cell r="AM986">
            <v>0</v>
          </cell>
          <cell r="AN986" t="str">
            <v>UNI</v>
          </cell>
          <cell r="AO986" t="str">
            <v>***</v>
          </cell>
          <cell r="AP986" t="str">
            <v>zzzzzz</v>
          </cell>
          <cell r="AQ986" t="b">
            <v>0</v>
          </cell>
          <cell r="AR986" t="b">
            <v>1</v>
          </cell>
          <cell r="AS986">
            <v>15</v>
          </cell>
          <cell r="AT986">
            <v>3</v>
          </cell>
          <cell r="AU986">
            <v>1</v>
          </cell>
          <cell r="AV986">
            <v>0</v>
          </cell>
          <cell r="AW986" t="b">
            <v>0</v>
          </cell>
          <cell r="AX986" t="str">
            <v/>
          </cell>
          <cell r="AY986" t="b">
            <v>0</v>
          </cell>
          <cell r="AZ986" t="b">
            <v>0</v>
          </cell>
          <cell r="BA986">
            <v>0</v>
          </cell>
          <cell r="BB986">
            <v>0</v>
          </cell>
          <cell r="BC986">
            <v>45</v>
          </cell>
          <cell r="BD986" t="str">
            <v>LIB</v>
          </cell>
          <cell r="BE986" t="str">
            <v>LIB</v>
          </cell>
          <cell r="BF986">
            <v>1</v>
          </cell>
          <cell r="BG986">
            <v>0</v>
          </cell>
          <cell r="BH986" t="str">
            <v/>
          </cell>
          <cell r="BI986" t="str">
            <v/>
          </cell>
          <cell r="BJ986" t="str">
            <v/>
          </cell>
          <cell r="BK986" t="str">
            <v/>
          </cell>
          <cell r="BL986">
            <v>140</v>
          </cell>
          <cell r="BM986">
            <v>511</v>
          </cell>
          <cell r="BN986">
            <v>190</v>
          </cell>
          <cell r="BO986">
            <v>1978</v>
          </cell>
          <cell r="BP986">
            <v>0</v>
          </cell>
          <cell r="BQ986">
            <v>2819</v>
          </cell>
        </row>
        <row r="987">
          <cell r="A987" t="str">
            <v>PACK086</v>
          </cell>
          <cell r="B987" t="str">
            <v>MINI GRIDO</v>
          </cell>
          <cell r="C987" t="str">
            <v/>
          </cell>
          <cell r="D987" t="str">
            <v>CAJA SEC FRIZZIO C23</v>
          </cell>
          <cell r="E987" t="str">
            <v>FRIZZIO NUGGET/MINI/</v>
          </cell>
          <cell r="F987" t="str">
            <v>IN</v>
          </cell>
          <cell r="G987" t="str">
            <v>UNI</v>
          </cell>
          <cell r="H987" t="str">
            <v>0128</v>
          </cell>
          <cell r="I987" t="b">
            <v>1</v>
          </cell>
          <cell r="J987" t="b">
            <v>1</v>
          </cell>
          <cell r="K987" t="b">
            <v>0</v>
          </cell>
          <cell r="L987" t="str">
            <v>CompraVenta</v>
          </cell>
          <cell r="M987" t="str">
            <v>N</v>
          </cell>
          <cell r="N987" t="b">
            <v>1</v>
          </cell>
          <cell r="O987">
            <v>0.01</v>
          </cell>
          <cell r="P987" t="b">
            <v>0</v>
          </cell>
          <cell r="Q987" t="str">
            <v>INTERNO</v>
          </cell>
          <cell r="R987">
            <v>0</v>
          </cell>
          <cell r="S987" t="str">
            <v/>
          </cell>
          <cell r="T987">
            <v>0</v>
          </cell>
          <cell r="U987" t="str">
            <v/>
          </cell>
          <cell r="V987">
            <v>0</v>
          </cell>
          <cell r="W987" t="str">
            <v/>
          </cell>
          <cell r="X987">
            <v>0</v>
          </cell>
          <cell r="Y987" t="str">
            <v/>
          </cell>
          <cell r="Z987" t="str">
            <v/>
          </cell>
          <cell r="AA987" t="str">
            <v>Cajas</v>
          </cell>
          <cell r="AB987">
            <v>0</v>
          </cell>
          <cell r="AC987" t="str">
            <v/>
          </cell>
          <cell r="AD987" t="str">
            <v/>
          </cell>
          <cell r="AE987" t="str">
            <v/>
          </cell>
          <cell r="AF987" t="str">
            <v/>
          </cell>
          <cell r="AG987">
            <v>0</v>
          </cell>
          <cell r="AH987" t="str">
            <v>EST</v>
          </cell>
          <cell r="AI987">
            <v>0</v>
          </cell>
          <cell r="AJ987" t="str">
            <v/>
          </cell>
          <cell r="AK987" t="str">
            <v/>
          </cell>
          <cell r="AM987">
            <v>0</v>
          </cell>
          <cell r="AN987" t="str">
            <v>UNI</v>
          </cell>
          <cell r="AO987" t="str">
            <v>***</v>
          </cell>
          <cell r="AP987" t="str">
            <v>zzzzzz</v>
          </cell>
          <cell r="AQ987" t="b">
            <v>0</v>
          </cell>
          <cell r="AR987" t="b">
            <v>1</v>
          </cell>
          <cell r="AS987">
            <v>15</v>
          </cell>
          <cell r="AT987">
            <v>3</v>
          </cell>
          <cell r="AU987">
            <v>1</v>
          </cell>
          <cell r="AV987">
            <v>0</v>
          </cell>
          <cell r="AW987" t="b">
            <v>0</v>
          </cell>
          <cell r="AX987" t="str">
            <v/>
          </cell>
          <cell r="AY987" t="b">
            <v>0</v>
          </cell>
          <cell r="AZ987" t="b">
            <v>0</v>
          </cell>
          <cell r="BA987">
            <v>0</v>
          </cell>
          <cell r="BB987">
            <v>0</v>
          </cell>
          <cell r="BC987">
            <v>45</v>
          </cell>
          <cell r="BD987" t="str">
            <v>LIB</v>
          </cell>
          <cell r="BE987" t="str">
            <v>LIB</v>
          </cell>
          <cell r="BF987">
            <v>1</v>
          </cell>
          <cell r="BG987">
            <v>0</v>
          </cell>
          <cell r="BH987" t="str">
            <v/>
          </cell>
          <cell r="BI987" t="str">
            <v/>
          </cell>
          <cell r="BJ987" t="str">
            <v/>
          </cell>
          <cell r="BK987" t="str">
            <v/>
          </cell>
          <cell r="BL987">
            <v>140</v>
          </cell>
          <cell r="BM987">
            <v>511</v>
          </cell>
          <cell r="BN987">
            <v>190</v>
          </cell>
          <cell r="BO987">
            <v>1978</v>
          </cell>
          <cell r="BP987">
            <v>0</v>
          </cell>
          <cell r="BQ987">
            <v>2819</v>
          </cell>
        </row>
        <row r="988">
          <cell r="A988" t="str">
            <v>PACK104</v>
          </cell>
          <cell r="B988" t="str">
            <v>PACK C.C PZTA M</v>
          </cell>
          <cell r="C988" t="str">
            <v/>
          </cell>
          <cell r="D988" t="str">
            <v>CANAL CALIENTE PZTA MOZZARELLA</v>
          </cell>
          <cell r="E988" t="str">
            <v>PACK X UNID</v>
          </cell>
          <cell r="F988" t="str">
            <v>AR</v>
          </cell>
          <cell r="G988" t="str">
            <v>UNI</v>
          </cell>
          <cell r="H988" t="str">
            <v>0128</v>
          </cell>
          <cell r="I988" t="b">
            <v>1</v>
          </cell>
          <cell r="J988" t="b">
            <v>0</v>
          </cell>
          <cell r="K988" t="b">
            <v>0</v>
          </cell>
          <cell r="L988" t="str">
            <v>CompraVenta</v>
          </cell>
          <cell r="M988" t="str">
            <v>N</v>
          </cell>
          <cell r="N988" t="b">
            <v>0</v>
          </cell>
          <cell r="O988">
            <v>0</v>
          </cell>
          <cell r="P988" t="b">
            <v>0</v>
          </cell>
          <cell r="Q988" t="str">
            <v>INTERNO</v>
          </cell>
          <cell r="R988">
            <v>0</v>
          </cell>
          <cell r="S988" t="str">
            <v/>
          </cell>
          <cell r="T988">
            <v>0</v>
          </cell>
          <cell r="U988" t="str">
            <v/>
          </cell>
          <cell r="V988">
            <v>0</v>
          </cell>
          <cell r="W988" t="str">
            <v/>
          </cell>
          <cell r="X988">
            <v>0</v>
          </cell>
          <cell r="Y988" t="str">
            <v/>
          </cell>
          <cell r="Z988" t="str">
            <v/>
          </cell>
          <cell r="AA988" t="str">
            <v/>
          </cell>
          <cell r="AB988">
            <v>0</v>
          </cell>
          <cell r="AC988" t="str">
            <v/>
          </cell>
          <cell r="AD988" t="str">
            <v/>
          </cell>
          <cell r="AE988" t="str">
            <v/>
          </cell>
          <cell r="AF988" t="str">
            <v/>
          </cell>
          <cell r="AG988">
            <v>0</v>
          </cell>
          <cell r="AH988" t="str">
            <v>N-EST</v>
          </cell>
          <cell r="AI988">
            <v>0</v>
          </cell>
          <cell r="AJ988" t="str">
            <v/>
          </cell>
          <cell r="AK988" t="str">
            <v/>
          </cell>
          <cell r="AM988">
            <v>0</v>
          </cell>
          <cell r="AN988" t="str">
            <v>UNI</v>
          </cell>
          <cell r="AO988" t="str">
            <v>***</v>
          </cell>
          <cell r="AP988" t="str">
            <v>zzzzzz</v>
          </cell>
          <cell r="AQ988" t="b">
            <v>0</v>
          </cell>
          <cell r="AR988" t="b">
            <v>1</v>
          </cell>
          <cell r="AS988">
            <v>0</v>
          </cell>
          <cell r="AT988">
            <v>0</v>
          </cell>
          <cell r="AU988">
            <v>1</v>
          </cell>
          <cell r="AV988">
            <v>0.01</v>
          </cell>
          <cell r="AW988" t="b">
            <v>0</v>
          </cell>
          <cell r="AX988" t="str">
            <v/>
          </cell>
          <cell r="AY988" t="b">
            <v>0</v>
          </cell>
          <cell r="AZ988" t="b">
            <v>0</v>
          </cell>
          <cell r="BA988">
            <v>0</v>
          </cell>
          <cell r="BB988">
            <v>0</v>
          </cell>
          <cell r="BC988">
            <v>0</v>
          </cell>
          <cell r="BD988" t="str">
            <v>LIB</v>
          </cell>
          <cell r="BE988" t="str">
            <v>LIB</v>
          </cell>
          <cell r="BF988">
            <v>1</v>
          </cell>
          <cell r="BG988">
            <v>0</v>
          </cell>
          <cell r="BH988" t="str">
            <v/>
          </cell>
          <cell r="BI988" t="str">
            <v/>
          </cell>
          <cell r="BJ988" t="str">
            <v/>
          </cell>
          <cell r="BK988" t="str">
            <v/>
          </cell>
          <cell r="BL988">
            <v>140</v>
          </cell>
          <cell r="BM988">
            <v>511</v>
          </cell>
          <cell r="BN988">
            <v>190</v>
          </cell>
          <cell r="BO988">
            <v>1978</v>
          </cell>
          <cell r="BP988">
            <v>0</v>
          </cell>
          <cell r="BQ988">
            <v>2819</v>
          </cell>
        </row>
        <row r="989">
          <cell r="A989" t="str">
            <v>PACK105</v>
          </cell>
          <cell r="B989" t="str">
            <v>PACK C.C PZTA J</v>
          </cell>
          <cell r="C989" t="str">
            <v/>
          </cell>
          <cell r="D989" t="str">
            <v>CANAL CALIENTE PZTA JAM Y QUE</v>
          </cell>
          <cell r="E989" t="str">
            <v>PACK X UNID</v>
          </cell>
          <cell r="F989" t="str">
            <v>AR</v>
          </cell>
          <cell r="G989" t="str">
            <v>UNI</v>
          </cell>
          <cell r="H989" t="str">
            <v>0128</v>
          </cell>
          <cell r="I989" t="b">
            <v>1</v>
          </cell>
          <cell r="J989" t="b">
            <v>0</v>
          </cell>
          <cell r="K989" t="b">
            <v>0</v>
          </cell>
          <cell r="L989" t="str">
            <v>CompraVenta</v>
          </cell>
          <cell r="M989" t="str">
            <v>N</v>
          </cell>
          <cell r="N989" t="b">
            <v>0</v>
          </cell>
          <cell r="O989">
            <v>0</v>
          </cell>
          <cell r="P989" t="b">
            <v>0</v>
          </cell>
          <cell r="Q989" t="str">
            <v>INTERNO</v>
          </cell>
          <cell r="R989">
            <v>0</v>
          </cell>
          <cell r="S989" t="str">
            <v/>
          </cell>
          <cell r="T989">
            <v>0</v>
          </cell>
          <cell r="U989" t="str">
            <v/>
          </cell>
          <cell r="V989">
            <v>0</v>
          </cell>
          <cell r="W989" t="str">
            <v/>
          </cell>
          <cell r="X989">
            <v>0</v>
          </cell>
          <cell r="Y989" t="str">
            <v/>
          </cell>
          <cell r="Z989" t="str">
            <v/>
          </cell>
          <cell r="AA989" t="str">
            <v/>
          </cell>
          <cell r="AB989">
            <v>0</v>
          </cell>
          <cell r="AC989" t="str">
            <v/>
          </cell>
          <cell r="AD989" t="str">
            <v/>
          </cell>
          <cell r="AE989" t="str">
            <v/>
          </cell>
          <cell r="AF989" t="str">
            <v/>
          </cell>
          <cell r="AG989">
            <v>0</v>
          </cell>
          <cell r="AH989" t="str">
            <v>N-EST</v>
          </cell>
          <cell r="AI989">
            <v>0</v>
          </cell>
          <cell r="AJ989" t="str">
            <v/>
          </cell>
          <cell r="AK989" t="str">
            <v/>
          </cell>
          <cell r="AM989">
            <v>0</v>
          </cell>
          <cell r="AN989" t="str">
            <v>UNI</v>
          </cell>
          <cell r="AO989" t="str">
            <v>***</v>
          </cell>
          <cell r="AP989" t="str">
            <v>zzzzzz</v>
          </cell>
          <cell r="AQ989" t="b">
            <v>0</v>
          </cell>
          <cell r="AR989" t="b">
            <v>1</v>
          </cell>
          <cell r="AS989">
            <v>0</v>
          </cell>
          <cell r="AT989">
            <v>0</v>
          </cell>
          <cell r="AU989">
            <v>1</v>
          </cell>
          <cell r="AV989">
            <v>0.01</v>
          </cell>
          <cell r="AW989" t="b">
            <v>0</v>
          </cell>
          <cell r="AX989" t="str">
            <v/>
          </cell>
          <cell r="AY989" t="b">
            <v>0</v>
          </cell>
          <cell r="AZ989" t="b">
            <v>0</v>
          </cell>
          <cell r="BA989">
            <v>0</v>
          </cell>
          <cell r="BB989">
            <v>0</v>
          </cell>
          <cell r="BC989">
            <v>0</v>
          </cell>
          <cell r="BD989" t="str">
            <v>LIB</v>
          </cell>
          <cell r="BE989" t="str">
            <v>LIB</v>
          </cell>
          <cell r="BF989">
            <v>1</v>
          </cell>
          <cell r="BG989">
            <v>0</v>
          </cell>
          <cell r="BH989" t="str">
            <v/>
          </cell>
          <cell r="BI989" t="str">
            <v/>
          </cell>
          <cell r="BJ989" t="str">
            <v/>
          </cell>
          <cell r="BK989" t="str">
            <v/>
          </cell>
          <cell r="BL989">
            <v>140</v>
          </cell>
          <cell r="BM989">
            <v>511</v>
          </cell>
          <cell r="BN989">
            <v>190</v>
          </cell>
          <cell r="BO989">
            <v>1978</v>
          </cell>
          <cell r="BP989">
            <v>0</v>
          </cell>
          <cell r="BQ989">
            <v>2819</v>
          </cell>
        </row>
        <row r="990">
          <cell r="A990" t="str">
            <v>PACK106</v>
          </cell>
          <cell r="B990" t="str">
            <v>EST PAN CAN CA</v>
          </cell>
          <cell r="C990" t="str">
            <v/>
          </cell>
          <cell r="D990" t="str">
            <v>ESTUCHES PANINI CANAL CALIENTE</v>
          </cell>
          <cell r="E990" t="str">
            <v>EST PANINI CANAL CA</v>
          </cell>
          <cell r="F990" t="str">
            <v>AR</v>
          </cell>
          <cell r="G990" t="str">
            <v>UNI</v>
          </cell>
          <cell r="H990" t="str">
            <v>0128</v>
          </cell>
          <cell r="I990" t="b">
            <v>1</v>
          </cell>
          <cell r="J990" t="b">
            <v>0</v>
          </cell>
          <cell r="K990" t="b">
            <v>0</v>
          </cell>
          <cell r="L990" t="str">
            <v>CompraVenta</v>
          </cell>
          <cell r="M990" t="str">
            <v>N</v>
          </cell>
          <cell r="N990" t="b">
            <v>0</v>
          </cell>
          <cell r="O990">
            <v>0</v>
          </cell>
          <cell r="P990" t="b">
            <v>0</v>
          </cell>
          <cell r="Q990" t="str">
            <v>INTERNO</v>
          </cell>
          <cell r="R990">
            <v>0</v>
          </cell>
          <cell r="S990" t="str">
            <v/>
          </cell>
          <cell r="T990">
            <v>0</v>
          </cell>
          <cell r="U990" t="str">
            <v/>
          </cell>
          <cell r="V990">
            <v>0</v>
          </cell>
          <cell r="W990" t="str">
            <v/>
          </cell>
          <cell r="X990">
            <v>0</v>
          </cell>
          <cell r="Y990" t="str">
            <v/>
          </cell>
          <cell r="Z990" t="str">
            <v/>
          </cell>
          <cell r="AA990" t="str">
            <v/>
          </cell>
          <cell r="AB990">
            <v>0</v>
          </cell>
          <cell r="AC990" t="str">
            <v/>
          </cell>
          <cell r="AD990" t="str">
            <v/>
          </cell>
          <cell r="AE990" t="str">
            <v/>
          </cell>
          <cell r="AF990" t="str">
            <v/>
          </cell>
          <cell r="AG990">
            <v>0</v>
          </cell>
          <cell r="AH990" t="str">
            <v>N-EST</v>
          </cell>
          <cell r="AI990">
            <v>0</v>
          </cell>
          <cell r="AJ990" t="str">
            <v/>
          </cell>
          <cell r="AK990" t="str">
            <v/>
          </cell>
          <cell r="AM990">
            <v>0</v>
          </cell>
          <cell r="AN990" t="str">
            <v>UNI</v>
          </cell>
          <cell r="AO990" t="str">
            <v>***</v>
          </cell>
          <cell r="AP990" t="str">
            <v>zzzzzz</v>
          </cell>
          <cell r="AQ990" t="b">
            <v>0</v>
          </cell>
          <cell r="AR990" t="b">
            <v>1</v>
          </cell>
          <cell r="AS990">
            <v>0</v>
          </cell>
          <cell r="AT990">
            <v>0</v>
          </cell>
          <cell r="AU990">
            <v>1</v>
          </cell>
          <cell r="AV990">
            <v>0.01</v>
          </cell>
          <cell r="AW990" t="b">
            <v>0</v>
          </cell>
          <cell r="AX990" t="str">
            <v/>
          </cell>
          <cell r="AY990" t="b">
            <v>0</v>
          </cell>
          <cell r="AZ990" t="b">
            <v>0</v>
          </cell>
          <cell r="BA990">
            <v>0</v>
          </cell>
          <cell r="BB990">
            <v>0</v>
          </cell>
          <cell r="BC990">
            <v>0</v>
          </cell>
          <cell r="BD990" t="str">
            <v>LIB</v>
          </cell>
          <cell r="BE990" t="str">
            <v>LIB</v>
          </cell>
          <cell r="BF990">
            <v>1</v>
          </cell>
          <cell r="BG990">
            <v>0</v>
          </cell>
          <cell r="BH990" t="str">
            <v/>
          </cell>
          <cell r="BI990" t="str">
            <v/>
          </cell>
          <cell r="BJ990" t="str">
            <v/>
          </cell>
          <cell r="BK990" t="str">
            <v/>
          </cell>
          <cell r="BL990">
            <v>140</v>
          </cell>
          <cell r="BM990">
            <v>511</v>
          </cell>
          <cell r="BN990">
            <v>190</v>
          </cell>
          <cell r="BO990">
            <v>1978</v>
          </cell>
          <cell r="BP990">
            <v>0</v>
          </cell>
          <cell r="BQ990">
            <v>2819</v>
          </cell>
        </row>
        <row r="991">
          <cell r="A991" t="str">
            <v>PACK107</v>
          </cell>
          <cell r="B991" t="str">
            <v>EST MI BURG C C</v>
          </cell>
          <cell r="C991" t="str">
            <v/>
          </cell>
          <cell r="D991" t="str">
            <v>EST MINI BURGUIS CANAL CALIENT</v>
          </cell>
          <cell r="E991" t="str">
            <v/>
          </cell>
          <cell r="F991" t="str">
            <v>AR</v>
          </cell>
          <cell r="G991" t="str">
            <v>UNI</v>
          </cell>
          <cell r="H991" t="str">
            <v>0128</v>
          </cell>
          <cell r="I991" t="b">
            <v>1</v>
          </cell>
          <cell r="J991" t="b">
            <v>0</v>
          </cell>
          <cell r="K991" t="b">
            <v>0</v>
          </cell>
          <cell r="L991" t="str">
            <v>CompraVenta</v>
          </cell>
          <cell r="M991" t="str">
            <v>N</v>
          </cell>
          <cell r="N991" t="b">
            <v>0</v>
          </cell>
          <cell r="O991">
            <v>0</v>
          </cell>
          <cell r="P991" t="b">
            <v>0</v>
          </cell>
          <cell r="Q991" t="str">
            <v>INTERNO</v>
          </cell>
          <cell r="R991">
            <v>0</v>
          </cell>
          <cell r="S991" t="str">
            <v/>
          </cell>
          <cell r="T991">
            <v>0</v>
          </cell>
          <cell r="U991" t="str">
            <v/>
          </cell>
          <cell r="V991">
            <v>0</v>
          </cell>
          <cell r="W991" t="str">
            <v/>
          </cell>
          <cell r="X991">
            <v>0</v>
          </cell>
          <cell r="Y991" t="str">
            <v/>
          </cell>
          <cell r="Z991" t="str">
            <v/>
          </cell>
          <cell r="AA991" t="str">
            <v/>
          </cell>
          <cell r="AB991">
            <v>0</v>
          </cell>
          <cell r="AC991" t="str">
            <v/>
          </cell>
          <cell r="AD991" t="str">
            <v/>
          </cell>
          <cell r="AE991" t="str">
            <v/>
          </cell>
          <cell r="AF991" t="str">
            <v/>
          </cell>
          <cell r="AG991">
            <v>0</v>
          </cell>
          <cell r="AH991" t="str">
            <v>N-EST</v>
          </cell>
          <cell r="AI991">
            <v>0</v>
          </cell>
          <cell r="AJ991" t="str">
            <v/>
          </cell>
          <cell r="AK991" t="str">
            <v/>
          </cell>
          <cell r="AM991">
            <v>0</v>
          </cell>
          <cell r="AN991" t="str">
            <v>UNI</v>
          </cell>
          <cell r="AO991" t="str">
            <v>***</v>
          </cell>
          <cell r="AP991" t="str">
            <v>zzzzzz</v>
          </cell>
          <cell r="AQ991" t="b">
            <v>0</v>
          </cell>
          <cell r="AR991" t="b">
            <v>1</v>
          </cell>
          <cell r="AS991">
            <v>0</v>
          </cell>
          <cell r="AT991">
            <v>0</v>
          </cell>
          <cell r="AU991">
            <v>1</v>
          </cell>
          <cell r="AV991">
            <v>0.01</v>
          </cell>
          <cell r="AW991" t="b">
            <v>0</v>
          </cell>
          <cell r="AX991" t="str">
            <v/>
          </cell>
          <cell r="AY991" t="b">
            <v>0</v>
          </cell>
          <cell r="AZ991" t="b">
            <v>0</v>
          </cell>
          <cell r="BA991">
            <v>0</v>
          </cell>
          <cell r="BB991">
            <v>0</v>
          </cell>
          <cell r="BC991">
            <v>0</v>
          </cell>
          <cell r="BD991" t="str">
            <v>LIB</v>
          </cell>
          <cell r="BE991" t="str">
            <v>LIB</v>
          </cell>
          <cell r="BF991">
            <v>1</v>
          </cell>
          <cell r="BG991">
            <v>0</v>
          </cell>
          <cell r="BH991" t="str">
            <v/>
          </cell>
          <cell r="BI991" t="str">
            <v/>
          </cell>
          <cell r="BJ991" t="str">
            <v/>
          </cell>
          <cell r="BK991" t="str">
            <v/>
          </cell>
          <cell r="BL991">
            <v>140</v>
          </cell>
          <cell r="BM991">
            <v>511</v>
          </cell>
          <cell r="BN991">
            <v>190</v>
          </cell>
          <cell r="BO991">
            <v>1978</v>
          </cell>
          <cell r="BP991">
            <v>0</v>
          </cell>
          <cell r="BQ991">
            <v>2819</v>
          </cell>
        </row>
        <row r="992">
          <cell r="A992" t="str">
            <v>PAFP 51</v>
          </cell>
          <cell r="B992" t="str">
            <v>PALA380 GRS</v>
          </cell>
          <cell r="C992" t="str">
            <v/>
          </cell>
          <cell r="D992" t="str">
            <v>NUGGETS POLLO PALADINI X380 G</v>
          </cell>
          <cell r="E992" t="str">
            <v>X20PAQ COD 100983</v>
          </cell>
          <cell r="F992" t="str">
            <v>PT</v>
          </cell>
          <cell r="G992" t="str">
            <v>UNI</v>
          </cell>
          <cell r="H992" t="str">
            <v>UC9</v>
          </cell>
          <cell r="I992" t="b">
            <v>1</v>
          </cell>
          <cell r="J992" t="b">
            <v>1</v>
          </cell>
          <cell r="K992" t="b">
            <v>0</v>
          </cell>
          <cell r="L992" t="str">
            <v>CompraVenta</v>
          </cell>
          <cell r="M992" t="str">
            <v>N</v>
          </cell>
          <cell r="N992" t="b">
            <v>0</v>
          </cell>
          <cell r="O992">
            <v>0</v>
          </cell>
          <cell r="P992" t="b">
            <v>0</v>
          </cell>
          <cell r="Q992" t="str">
            <v>INTERNO</v>
          </cell>
          <cell r="R992">
            <v>0</v>
          </cell>
          <cell r="S992" t="str">
            <v/>
          </cell>
          <cell r="T992">
            <v>0</v>
          </cell>
          <cell r="U992" t="str">
            <v/>
          </cell>
          <cell r="V992">
            <v>0</v>
          </cell>
          <cell r="W992" t="str">
            <v/>
          </cell>
          <cell r="X992">
            <v>0</v>
          </cell>
          <cell r="Y992" t="str">
            <v/>
          </cell>
          <cell r="Z992" t="str">
            <v/>
          </cell>
          <cell r="AA992" t="str">
            <v>Termin</v>
          </cell>
          <cell r="AB992">
            <v>0</v>
          </cell>
          <cell r="AC992" t="str">
            <v/>
          </cell>
          <cell r="AD992" t="str">
            <v/>
          </cell>
          <cell r="AE992" t="str">
            <v/>
          </cell>
          <cell r="AF992" t="str">
            <v/>
          </cell>
          <cell r="AG992">
            <v>0</v>
          </cell>
          <cell r="AH992" t="str">
            <v>N-EST</v>
          </cell>
          <cell r="AI992">
            <v>0</v>
          </cell>
          <cell r="AJ992" t="str">
            <v/>
          </cell>
          <cell r="AK992" t="str">
            <v/>
          </cell>
          <cell r="AM992">
            <v>70</v>
          </cell>
          <cell r="AN992" t="str">
            <v>UNI</v>
          </cell>
          <cell r="AO992" t="str">
            <v>***</v>
          </cell>
          <cell r="AP992" t="str">
            <v>zzzzzz</v>
          </cell>
          <cell r="AQ992" t="b">
            <v>0</v>
          </cell>
          <cell r="AR992" t="b">
            <v>1</v>
          </cell>
          <cell r="AS992">
            <v>1</v>
          </cell>
          <cell r="AT992">
            <v>0</v>
          </cell>
          <cell r="AU992">
            <v>1</v>
          </cell>
          <cell r="AV992">
            <v>0</v>
          </cell>
          <cell r="AW992" t="b">
            <v>0</v>
          </cell>
          <cell r="AX992" t="str">
            <v/>
          </cell>
          <cell r="AY992" t="b">
            <v>0</v>
          </cell>
          <cell r="AZ992" t="b">
            <v>0</v>
          </cell>
          <cell r="BA992">
            <v>0</v>
          </cell>
          <cell r="BB992">
            <v>180</v>
          </cell>
          <cell r="BC992">
            <v>120</v>
          </cell>
          <cell r="BD992" t="str">
            <v>LIB</v>
          </cell>
          <cell r="BE992" t="str">
            <v>LIB</v>
          </cell>
          <cell r="BF992">
            <v>1</v>
          </cell>
          <cell r="BG992">
            <v>0</v>
          </cell>
          <cell r="BH992" t="str">
            <v/>
          </cell>
          <cell r="BI992" t="str">
            <v/>
          </cell>
          <cell r="BJ992" t="str">
            <v/>
          </cell>
          <cell r="BK992" t="str">
            <v/>
          </cell>
          <cell r="BL992">
            <v>140</v>
          </cell>
          <cell r="BM992">
            <v>511</v>
          </cell>
          <cell r="BN992">
            <v>190</v>
          </cell>
          <cell r="BO992">
            <v>1978</v>
          </cell>
          <cell r="BP992">
            <v>0</v>
          </cell>
          <cell r="BQ992">
            <v>2819</v>
          </cell>
        </row>
        <row r="993">
          <cell r="A993" t="str">
            <v>PAFP 52</v>
          </cell>
          <cell r="B993" t="str">
            <v>PALA760GRS</v>
          </cell>
          <cell r="C993" t="str">
            <v/>
          </cell>
          <cell r="D993" t="str">
            <v>NUGGETS POLLO PALADINI X 760 G</v>
          </cell>
          <cell r="E993" t="str">
            <v>X10 PAQ COD 100984</v>
          </cell>
          <cell r="F993" t="str">
            <v>PT</v>
          </cell>
          <cell r="G993" t="str">
            <v>UNI</v>
          </cell>
          <cell r="H993" t="str">
            <v>UC9</v>
          </cell>
          <cell r="I993" t="b">
            <v>1</v>
          </cell>
          <cell r="J993" t="b">
            <v>1</v>
          </cell>
          <cell r="K993" t="b">
            <v>0</v>
          </cell>
          <cell r="L993" t="str">
            <v>CompraVenta</v>
          </cell>
          <cell r="M993" t="str">
            <v>N</v>
          </cell>
          <cell r="N993" t="b">
            <v>0</v>
          </cell>
          <cell r="O993">
            <v>0</v>
          </cell>
          <cell r="P993" t="b">
            <v>0</v>
          </cell>
          <cell r="Q993" t="str">
            <v>INTERNO</v>
          </cell>
          <cell r="R993">
            <v>0</v>
          </cell>
          <cell r="S993" t="str">
            <v/>
          </cell>
          <cell r="T993">
            <v>0</v>
          </cell>
          <cell r="U993" t="str">
            <v/>
          </cell>
          <cell r="V993">
            <v>0</v>
          </cell>
          <cell r="W993" t="str">
            <v/>
          </cell>
          <cell r="X993">
            <v>0</v>
          </cell>
          <cell r="Y993" t="str">
            <v/>
          </cell>
          <cell r="Z993" t="str">
            <v/>
          </cell>
          <cell r="AA993" t="str">
            <v>Termin</v>
          </cell>
          <cell r="AB993">
            <v>0</v>
          </cell>
          <cell r="AC993" t="str">
            <v/>
          </cell>
          <cell r="AD993" t="str">
            <v/>
          </cell>
          <cell r="AE993" t="str">
            <v/>
          </cell>
          <cell r="AF993" t="str">
            <v/>
          </cell>
          <cell r="AG993">
            <v>0</v>
          </cell>
          <cell r="AH993" t="str">
            <v>N-EST</v>
          </cell>
          <cell r="AI993">
            <v>0</v>
          </cell>
          <cell r="AJ993" t="str">
            <v/>
          </cell>
          <cell r="AK993" t="str">
            <v/>
          </cell>
          <cell r="AM993">
            <v>70</v>
          </cell>
          <cell r="AN993" t="str">
            <v>UNI</v>
          </cell>
          <cell r="AO993" t="str">
            <v>***</v>
          </cell>
          <cell r="AP993" t="str">
            <v>zzzzzz</v>
          </cell>
          <cell r="AQ993" t="b">
            <v>0</v>
          </cell>
          <cell r="AR993" t="b">
            <v>1</v>
          </cell>
          <cell r="AS993">
            <v>1</v>
          </cell>
          <cell r="AT993">
            <v>0</v>
          </cell>
          <cell r="AU993">
            <v>1</v>
          </cell>
          <cell r="AV993">
            <v>0</v>
          </cell>
          <cell r="AW993" t="b">
            <v>0</v>
          </cell>
          <cell r="AX993" t="str">
            <v/>
          </cell>
          <cell r="AY993" t="b">
            <v>0</v>
          </cell>
          <cell r="AZ993" t="b">
            <v>0</v>
          </cell>
          <cell r="BA993">
            <v>0</v>
          </cell>
          <cell r="BB993">
            <v>180</v>
          </cell>
          <cell r="BC993">
            <v>120</v>
          </cell>
          <cell r="BD993" t="str">
            <v>LIB</v>
          </cell>
          <cell r="BE993" t="str">
            <v>LIB</v>
          </cell>
          <cell r="BF993">
            <v>1</v>
          </cell>
          <cell r="BG993">
            <v>0</v>
          </cell>
          <cell r="BH993" t="str">
            <v/>
          </cell>
          <cell r="BI993" t="str">
            <v/>
          </cell>
          <cell r="BJ993" t="str">
            <v/>
          </cell>
          <cell r="BK993" t="str">
            <v/>
          </cell>
          <cell r="BL993">
            <v>140</v>
          </cell>
          <cell r="BM993">
            <v>511</v>
          </cell>
          <cell r="BN993">
            <v>190</v>
          </cell>
          <cell r="BO993">
            <v>1978</v>
          </cell>
          <cell r="BP993">
            <v>0</v>
          </cell>
          <cell r="BQ993">
            <v>2819</v>
          </cell>
        </row>
        <row r="994">
          <cell r="A994" t="str">
            <v>PAFP61</v>
          </cell>
          <cell r="B994" t="str">
            <v>PALA400G</v>
          </cell>
          <cell r="C994" t="str">
            <v>7790079019654</v>
          </cell>
          <cell r="D994" t="str">
            <v>NUGGETS POLLO PALADINI X 400 G</v>
          </cell>
          <cell r="E994" t="str">
            <v>CAJA 16 X 400</v>
          </cell>
          <cell r="F994" t="str">
            <v>AR</v>
          </cell>
          <cell r="G994" t="str">
            <v>UNI</v>
          </cell>
          <cell r="H994" t="str">
            <v>UC9</v>
          </cell>
          <cell r="I994" t="b">
            <v>1</v>
          </cell>
          <cell r="J994" t="b">
            <v>0</v>
          </cell>
          <cell r="K994" t="b">
            <v>0</v>
          </cell>
          <cell r="L994" t="str">
            <v>CompraVenta</v>
          </cell>
          <cell r="M994" t="str">
            <v>N</v>
          </cell>
          <cell r="N994" t="b">
            <v>0</v>
          </cell>
          <cell r="O994">
            <v>0</v>
          </cell>
          <cell r="P994" t="b">
            <v>0</v>
          </cell>
          <cell r="Q994" t="str">
            <v>INTERNO</v>
          </cell>
          <cell r="R994">
            <v>0</v>
          </cell>
          <cell r="S994" t="str">
            <v/>
          </cell>
          <cell r="T994">
            <v>0</v>
          </cell>
          <cell r="U994" t="str">
            <v/>
          </cell>
          <cell r="V994">
            <v>0</v>
          </cell>
          <cell r="W994" t="str">
            <v/>
          </cell>
          <cell r="X994">
            <v>0</v>
          </cell>
          <cell r="Y994" t="str">
            <v/>
          </cell>
          <cell r="Z994" t="str">
            <v/>
          </cell>
          <cell r="AA994" t="str">
            <v/>
          </cell>
          <cell r="AB994">
            <v>0</v>
          </cell>
          <cell r="AC994" t="str">
            <v/>
          </cell>
          <cell r="AD994" t="str">
            <v/>
          </cell>
          <cell r="AE994" t="str">
            <v/>
          </cell>
          <cell r="AF994" t="str">
            <v/>
          </cell>
          <cell r="AG994">
            <v>0</v>
          </cell>
          <cell r="AH994" t="str">
            <v>N-EST</v>
          </cell>
          <cell r="AI994">
            <v>0</v>
          </cell>
          <cell r="AJ994" t="str">
            <v/>
          </cell>
          <cell r="AK994" t="str">
            <v/>
          </cell>
          <cell r="AM994">
            <v>0</v>
          </cell>
          <cell r="AN994" t="str">
            <v>UNI</v>
          </cell>
          <cell r="AO994" t="str">
            <v>***</v>
          </cell>
          <cell r="AP994" t="str">
            <v>zzzzzz</v>
          </cell>
          <cell r="AQ994" t="b">
            <v>0</v>
          </cell>
          <cell r="AR994" t="b">
            <v>1</v>
          </cell>
          <cell r="AS994">
            <v>0</v>
          </cell>
          <cell r="AT994">
            <v>0</v>
          </cell>
          <cell r="AU994">
            <v>1</v>
          </cell>
          <cell r="AV994">
            <v>0.01</v>
          </cell>
          <cell r="AW994" t="b">
            <v>0</v>
          </cell>
          <cell r="AX994" t="str">
            <v/>
          </cell>
          <cell r="AY994" t="b">
            <v>0</v>
          </cell>
          <cell r="AZ994" t="b">
            <v>0</v>
          </cell>
          <cell r="BA994">
            <v>0</v>
          </cell>
          <cell r="BB994">
            <v>0</v>
          </cell>
          <cell r="BC994">
            <v>0</v>
          </cell>
          <cell r="BD994" t="str">
            <v>LIB</v>
          </cell>
          <cell r="BE994" t="str">
            <v>LIB</v>
          </cell>
          <cell r="BF994">
            <v>1</v>
          </cell>
          <cell r="BG994">
            <v>0</v>
          </cell>
          <cell r="BH994" t="str">
            <v/>
          </cell>
          <cell r="BI994" t="str">
            <v/>
          </cell>
          <cell r="BJ994" t="str">
            <v/>
          </cell>
          <cell r="BK994" t="str">
            <v/>
          </cell>
          <cell r="BL994">
            <v>140</v>
          </cell>
          <cell r="BM994">
            <v>511</v>
          </cell>
          <cell r="BN994">
            <v>190</v>
          </cell>
          <cell r="BO994">
            <v>1978</v>
          </cell>
          <cell r="BP994">
            <v>0</v>
          </cell>
          <cell r="BQ994">
            <v>2819</v>
          </cell>
        </row>
        <row r="995">
          <cell r="A995" t="str">
            <v>PAFP62</v>
          </cell>
          <cell r="B995" t="str">
            <v>PALA800G</v>
          </cell>
          <cell r="C995" t="str">
            <v>7790079019661</v>
          </cell>
          <cell r="D995" t="str">
            <v>NUGGETS POLLO PALADINI X 800 G</v>
          </cell>
          <cell r="E995" t="str">
            <v>CAJA 8 X 800</v>
          </cell>
          <cell r="F995" t="str">
            <v>AR</v>
          </cell>
          <cell r="G995" t="str">
            <v>UNI</v>
          </cell>
          <cell r="H995" t="str">
            <v>UC9</v>
          </cell>
          <cell r="I995" t="b">
            <v>1</v>
          </cell>
          <cell r="J995" t="b">
            <v>0</v>
          </cell>
          <cell r="K995" t="b">
            <v>0</v>
          </cell>
          <cell r="L995" t="str">
            <v>CompraVenta</v>
          </cell>
          <cell r="M995" t="str">
            <v>N</v>
          </cell>
          <cell r="N995" t="b">
            <v>0</v>
          </cell>
          <cell r="O995">
            <v>0</v>
          </cell>
          <cell r="P995" t="b">
            <v>0</v>
          </cell>
          <cell r="Q995" t="str">
            <v>INTERNO</v>
          </cell>
          <cell r="R995">
            <v>0</v>
          </cell>
          <cell r="S995" t="str">
            <v/>
          </cell>
          <cell r="T995">
            <v>0</v>
          </cell>
          <cell r="U995" t="str">
            <v/>
          </cell>
          <cell r="V995">
            <v>0</v>
          </cell>
          <cell r="W995" t="str">
            <v/>
          </cell>
          <cell r="X995">
            <v>0</v>
          </cell>
          <cell r="Y995" t="str">
            <v/>
          </cell>
          <cell r="Z995" t="str">
            <v/>
          </cell>
          <cell r="AA995" t="str">
            <v/>
          </cell>
          <cell r="AB995">
            <v>0</v>
          </cell>
          <cell r="AC995" t="str">
            <v/>
          </cell>
          <cell r="AD995" t="str">
            <v/>
          </cell>
          <cell r="AE995" t="str">
            <v/>
          </cell>
          <cell r="AF995" t="str">
            <v/>
          </cell>
          <cell r="AG995">
            <v>0</v>
          </cell>
          <cell r="AH995" t="str">
            <v>N-EST</v>
          </cell>
          <cell r="AI995">
            <v>0</v>
          </cell>
          <cell r="AJ995" t="str">
            <v/>
          </cell>
          <cell r="AK995" t="str">
            <v/>
          </cell>
          <cell r="AM995">
            <v>0</v>
          </cell>
          <cell r="AN995" t="str">
            <v>UNI</v>
          </cell>
          <cell r="AO995" t="str">
            <v>***</v>
          </cell>
          <cell r="AP995" t="str">
            <v>zzzzzz</v>
          </cell>
          <cell r="AQ995" t="b">
            <v>0</v>
          </cell>
          <cell r="AR995" t="b">
            <v>1</v>
          </cell>
          <cell r="AS995">
            <v>0</v>
          </cell>
          <cell r="AT995">
            <v>0</v>
          </cell>
          <cell r="AU995">
            <v>1</v>
          </cell>
          <cell r="AV995">
            <v>0.01</v>
          </cell>
          <cell r="AW995" t="b">
            <v>0</v>
          </cell>
          <cell r="AX995" t="str">
            <v/>
          </cell>
          <cell r="AY995" t="b">
            <v>0</v>
          </cell>
          <cell r="AZ995" t="b">
            <v>0</v>
          </cell>
          <cell r="BA995">
            <v>0</v>
          </cell>
          <cell r="BB995">
            <v>0</v>
          </cell>
          <cell r="BC995">
            <v>0</v>
          </cell>
          <cell r="BD995" t="str">
            <v>LIB</v>
          </cell>
          <cell r="BE995" t="str">
            <v>LIB</v>
          </cell>
          <cell r="BF995">
            <v>1</v>
          </cell>
          <cell r="BG995">
            <v>0</v>
          </cell>
          <cell r="BH995" t="str">
            <v/>
          </cell>
          <cell r="BI995" t="str">
            <v/>
          </cell>
          <cell r="BJ995" t="str">
            <v/>
          </cell>
          <cell r="BK995" t="str">
            <v/>
          </cell>
          <cell r="BL995">
            <v>140</v>
          </cell>
          <cell r="BM995">
            <v>511</v>
          </cell>
          <cell r="BN995">
            <v>190</v>
          </cell>
          <cell r="BO995">
            <v>1978</v>
          </cell>
          <cell r="BP995">
            <v>0</v>
          </cell>
          <cell r="BQ995">
            <v>2819</v>
          </cell>
        </row>
        <row r="996">
          <cell r="A996" t="str">
            <v>PAMP40</v>
          </cell>
          <cell r="B996" t="str">
            <v/>
          </cell>
          <cell r="C996" t="str">
            <v/>
          </cell>
          <cell r="D996" t="str">
            <v>MIX M POLLO X24 FLOW</v>
          </cell>
          <cell r="E996" t="str">
            <v>COD PALADINI 101459</v>
          </cell>
          <cell r="F996" t="str">
            <v>PT</v>
          </cell>
          <cell r="G996" t="str">
            <v>UNI</v>
          </cell>
          <cell r="H996" t="str">
            <v>UC9</v>
          </cell>
          <cell r="I996" t="b">
            <v>1</v>
          </cell>
          <cell r="J996" t="b">
            <v>1</v>
          </cell>
          <cell r="K996" t="b">
            <v>0</v>
          </cell>
          <cell r="L996" t="str">
            <v>CompraVenta</v>
          </cell>
          <cell r="M996" t="str">
            <v>N</v>
          </cell>
          <cell r="N996" t="b">
            <v>0</v>
          </cell>
          <cell r="O996">
            <v>0</v>
          </cell>
          <cell r="P996" t="b">
            <v>0</v>
          </cell>
          <cell r="Q996" t="str">
            <v>INTERNO</v>
          </cell>
          <cell r="R996">
            <v>0</v>
          </cell>
          <cell r="S996" t="str">
            <v/>
          </cell>
          <cell r="T996">
            <v>0</v>
          </cell>
          <cell r="U996" t="str">
            <v/>
          </cell>
          <cell r="V996">
            <v>0</v>
          </cell>
          <cell r="W996" t="str">
            <v/>
          </cell>
          <cell r="X996">
            <v>0</v>
          </cell>
          <cell r="Y996" t="str">
            <v/>
          </cell>
          <cell r="Z996" t="str">
            <v/>
          </cell>
          <cell r="AA996" t="str">
            <v>Termin</v>
          </cell>
          <cell r="AB996">
            <v>0</v>
          </cell>
          <cell r="AC996" t="str">
            <v/>
          </cell>
          <cell r="AD996" t="str">
            <v/>
          </cell>
          <cell r="AE996" t="str">
            <v/>
          </cell>
          <cell r="AF996" t="str">
            <v/>
          </cell>
          <cell r="AG996">
            <v>0</v>
          </cell>
          <cell r="AH996" t="str">
            <v>N-EST</v>
          </cell>
          <cell r="AI996">
            <v>0</v>
          </cell>
          <cell r="AJ996" t="str">
            <v/>
          </cell>
          <cell r="AK996" t="str">
            <v/>
          </cell>
          <cell r="AM996">
            <v>150</v>
          </cell>
          <cell r="AN996" t="str">
            <v>UNI</v>
          </cell>
          <cell r="AO996" t="str">
            <v>***</v>
          </cell>
          <cell r="AP996" t="str">
            <v>zzzzzz</v>
          </cell>
          <cell r="AQ996" t="b">
            <v>0</v>
          </cell>
          <cell r="AR996" t="b">
            <v>1</v>
          </cell>
          <cell r="AS996">
            <v>1</v>
          </cell>
          <cell r="AT996">
            <v>0</v>
          </cell>
          <cell r="AU996">
            <v>1</v>
          </cell>
          <cell r="AV996">
            <v>0.01</v>
          </cell>
          <cell r="AW996" t="b">
            <v>0</v>
          </cell>
          <cell r="AX996" t="str">
            <v/>
          </cell>
          <cell r="AY996" t="b">
            <v>0</v>
          </cell>
          <cell r="AZ996" t="b">
            <v>0</v>
          </cell>
          <cell r="BA996">
            <v>0</v>
          </cell>
          <cell r="BB996">
            <v>180</v>
          </cell>
          <cell r="BC996">
            <v>120</v>
          </cell>
          <cell r="BD996" t="str">
            <v>LIB</v>
          </cell>
          <cell r="BE996" t="str">
            <v>LIB</v>
          </cell>
          <cell r="BF996">
            <v>1</v>
          </cell>
          <cell r="BG996">
            <v>0</v>
          </cell>
          <cell r="BH996" t="str">
            <v/>
          </cell>
          <cell r="BI996" t="str">
            <v/>
          </cell>
          <cell r="BJ996" t="str">
            <v/>
          </cell>
          <cell r="BK996" t="str">
            <v/>
          </cell>
          <cell r="BL996">
            <v>140</v>
          </cell>
          <cell r="BM996">
            <v>511</v>
          </cell>
          <cell r="BN996">
            <v>190</v>
          </cell>
          <cell r="BO996">
            <v>1978</v>
          </cell>
          <cell r="BP996">
            <v>0</v>
          </cell>
          <cell r="BQ996">
            <v>2819</v>
          </cell>
        </row>
        <row r="997">
          <cell r="A997" t="str">
            <v>PAMP50</v>
          </cell>
          <cell r="B997" t="str">
            <v>PAMP50</v>
          </cell>
          <cell r="C997" t="str">
            <v>7790079019692</v>
          </cell>
          <cell r="D997" t="str">
            <v>MED.POLLO PALADINI X2U X 24PAQ</v>
          </cell>
          <cell r="E997" t="str">
            <v>COD PALADINI 100917</v>
          </cell>
          <cell r="F997" t="str">
            <v>PT</v>
          </cell>
          <cell r="G997" t="str">
            <v>UNI</v>
          </cell>
          <cell r="H997" t="str">
            <v>UC9</v>
          </cell>
          <cell r="I997" t="b">
            <v>1</v>
          </cell>
          <cell r="J997" t="b">
            <v>1</v>
          </cell>
          <cell r="K997" t="b">
            <v>0</v>
          </cell>
          <cell r="L997" t="str">
            <v>Venta</v>
          </cell>
          <cell r="M997" t="str">
            <v>N</v>
          </cell>
          <cell r="N997" t="b">
            <v>0</v>
          </cell>
          <cell r="O997">
            <v>0</v>
          </cell>
          <cell r="P997" t="b">
            <v>0</v>
          </cell>
          <cell r="Q997" t="str">
            <v>INTERNO</v>
          </cell>
          <cell r="R997">
            <v>0</v>
          </cell>
          <cell r="S997" t="str">
            <v/>
          </cell>
          <cell r="T997">
            <v>0</v>
          </cell>
          <cell r="U997" t="str">
            <v/>
          </cell>
          <cell r="V997">
            <v>0</v>
          </cell>
          <cell r="W997" t="str">
            <v/>
          </cell>
          <cell r="X997">
            <v>0</v>
          </cell>
          <cell r="Y997" t="str">
            <v/>
          </cell>
          <cell r="Z997" t="str">
            <v/>
          </cell>
          <cell r="AA997" t="str">
            <v>Termin</v>
          </cell>
          <cell r="AB997">
            <v>0</v>
          </cell>
          <cell r="AC997" t="str">
            <v/>
          </cell>
          <cell r="AD997" t="str">
            <v/>
          </cell>
          <cell r="AE997" t="str">
            <v/>
          </cell>
          <cell r="AF997" t="str">
            <v/>
          </cell>
          <cell r="AG997">
            <v>0</v>
          </cell>
          <cell r="AH997" t="str">
            <v>N-EST</v>
          </cell>
          <cell r="AI997">
            <v>0</v>
          </cell>
          <cell r="AJ997" t="str">
            <v/>
          </cell>
          <cell r="AK997" t="str">
            <v/>
          </cell>
          <cell r="AM997">
            <v>150</v>
          </cell>
          <cell r="AN997" t="str">
            <v>UNI</v>
          </cell>
          <cell r="AO997" t="str">
            <v>***</v>
          </cell>
          <cell r="AP997" t="str">
            <v>zzzzzz</v>
          </cell>
          <cell r="AQ997" t="b">
            <v>0</v>
          </cell>
          <cell r="AR997" t="b">
            <v>1</v>
          </cell>
          <cell r="AS997">
            <v>1</v>
          </cell>
          <cell r="AT997">
            <v>0</v>
          </cell>
          <cell r="AU997">
            <v>1</v>
          </cell>
          <cell r="AV997">
            <v>0</v>
          </cell>
          <cell r="AW997" t="b">
            <v>0</v>
          </cell>
          <cell r="AX997" t="str">
            <v/>
          </cell>
          <cell r="AY997" t="b">
            <v>0</v>
          </cell>
          <cell r="AZ997" t="b">
            <v>0</v>
          </cell>
          <cell r="BA997">
            <v>0</v>
          </cell>
          <cell r="BB997">
            <v>180</v>
          </cell>
          <cell r="BC997">
            <v>120</v>
          </cell>
          <cell r="BD997" t="str">
            <v>LIB</v>
          </cell>
          <cell r="BE997" t="str">
            <v>LIB</v>
          </cell>
          <cell r="BF997">
            <v>1</v>
          </cell>
          <cell r="BG997">
            <v>0</v>
          </cell>
          <cell r="BH997" t="str">
            <v/>
          </cell>
          <cell r="BI997" t="str">
            <v/>
          </cell>
          <cell r="BJ997" t="str">
            <v/>
          </cell>
          <cell r="BK997" t="str">
            <v/>
          </cell>
          <cell r="BL997">
            <v>140</v>
          </cell>
          <cell r="BM997">
            <v>511</v>
          </cell>
          <cell r="BN997">
            <v>190</v>
          </cell>
          <cell r="BO997">
            <v>1978</v>
          </cell>
          <cell r="BP997">
            <v>0</v>
          </cell>
          <cell r="BQ997">
            <v>2819</v>
          </cell>
        </row>
        <row r="998">
          <cell r="A998" t="str">
            <v>PAMP52</v>
          </cell>
          <cell r="B998" t="str">
            <v>PAMP52</v>
          </cell>
          <cell r="C998" t="str">
            <v>7790079020773</v>
          </cell>
          <cell r="D998" t="str">
            <v>MED.POLLO.E&amp;Q PALADINIX2UX24PA</v>
          </cell>
          <cell r="E998" t="str">
            <v>COD PALADINI 101220</v>
          </cell>
          <cell r="F998" t="str">
            <v>PT</v>
          </cell>
          <cell r="G998" t="str">
            <v>UNI</v>
          </cell>
          <cell r="H998" t="str">
            <v>UC9</v>
          </cell>
          <cell r="I998" t="b">
            <v>1</v>
          </cell>
          <cell r="J998" t="b">
            <v>1</v>
          </cell>
          <cell r="K998" t="b">
            <v>0</v>
          </cell>
          <cell r="L998" t="str">
            <v>Venta</v>
          </cell>
          <cell r="M998" t="str">
            <v>N</v>
          </cell>
          <cell r="N998" t="b">
            <v>0</v>
          </cell>
          <cell r="O998">
            <v>0</v>
          </cell>
          <cell r="P998" t="b">
            <v>0</v>
          </cell>
          <cell r="Q998" t="str">
            <v>INTERNO</v>
          </cell>
          <cell r="R998">
            <v>0</v>
          </cell>
          <cell r="S998" t="str">
            <v/>
          </cell>
          <cell r="T998">
            <v>0</v>
          </cell>
          <cell r="U998" t="str">
            <v/>
          </cell>
          <cell r="V998">
            <v>0</v>
          </cell>
          <cell r="W998" t="str">
            <v/>
          </cell>
          <cell r="X998">
            <v>0</v>
          </cell>
          <cell r="Y998" t="str">
            <v/>
          </cell>
          <cell r="Z998" t="str">
            <v/>
          </cell>
          <cell r="AA998" t="str">
            <v>Termin</v>
          </cell>
          <cell r="AB998">
            <v>0</v>
          </cell>
          <cell r="AC998" t="str">
            <v/>
          </cell>
          <cell r="AD998" t="str">
            <v/>
          </cell>
          <cell r="AE998" t="str">
            <v/>
          </cell>
          <cell r="AF998" t="str">
            <v/>
          </cell>
          <cell r="AG998">
            <v>0</v>
          </cell>
          <cell r="AH998" t="str">
            <v>N-EST</v>
          </cell>
          <cell r="AI998">
            <v>0</v>
          </cell>
          <cell r="AJ998" t="str">
            <v/>
          </cell>
          <cell r="AK998" t="str">
            <v/>
          </cell>
          <cell r="AM998">
            <v>150</v>
          </cell>
          <cell r="AN998" t="str">
            <v>UNI</v>
          </cell>
          <cell r="AO998" t="str">
            <v>***</v>
          </cell>
          <cell r="AP998" t="str">
            <v>zzzzzz</v>
          </cell>
          <cell r="AQ998" t="b">
            <v>0</v>
          </cell>
          <cell r="AR998" t="b">
            <v>1</v>
          </cell>
          <cell r="AS998">
            <v>1</v>
          </cell>
          <cell r="AT998">
            <v>0</v>
          </cell>
          <cell r="AU998">
            <v>1</v>
          </cell>
          <cell r="AV998">
            <v>0</v>
          </cell>
          <cell r="AW998" t="b">
            <v>0</v>
          </cell>
          <cell r="AX998" t="str">
            <v/>
          </cell>
          <cell r="AY998" t="b">
            <v>0</v>
          </cell>
          <cell r="AZ998" t="b">
            <v>0</v>
          </cell>
          <cell r="BA998">
            <v>0</v>
          </cell>
          <cell r="BB998">
            <v>180</v>
          </cell>
          <cell r="BC998">
            <v>120</v>
          </cell>
          <cell r="BD998" t="str">
            <v>LIB</v>
          </cell>
          <cell r="BE998" t="str">
            <v>LIB</v>
          </cell>
          <cell r="BF998">
            <v>1</v>
          </cell>
          <cell r="BG998">
            <v>0</v>
          </cell>
          <cell r="BH998" t="str">
            <v/>
          </cell>
          <cell r="BI998" t="str">
            <v/>
          </cell>
          <cell r="BJ998" t="str">
            <v/>
          </cell>
          <cell r="BK998" t="str">
            <v/>
          </cell>
          <cell r="BL998">
            <v>140</v>
          </cell>
          <cell r="BM998">
            <v>511</v>
          </cell>
          <cell r="BN998">
            <v>190</v>
          </cell>
          <cell r="BO998">
            <v>1978</v>
          </cell>
          <cell r="BP998">
            <v>0</v>
          </cell>
          <cell r="BQ998">
            <v>2819</v>
          </cell>
        </row>
        <row r="999">
          <cell r="A999" t="str">
            <v>PAMP53</v>
          </cell>
          <cell r="B999" t="str">
            <v>PAMP53</v>
          </cell>
          <cell r="C999" t="str">
            <v>7790079019708</v>
          </cell>
          <cell r="D999" t="str">
            <v>MED.POLLO.J&amp;Q PALADINIX2UX24PA</v>
          </cell>
          <cell r="E999" t="str">
            <v>COD PALADINI 100918</v>
          </cell>
          <cell r="F999" t="str">
            <v>PT</v>
          </cell>
          <cell r="G999" t="str">
            <v>UNI</v>
          </cell>
          <cell r="H999" t="str">
            <v>UC9</v>
          </cell>
          <cell r="I999" t="b">
            <v>1</v>
          </cell>
          <cell r="J999" t="b">
            <v>1</v>
          </cell>
          <cell r="K999" t="b">
            <v>0</v>
          </cell>
          <cell r="L999" t="str">
            <v>Venta</v>
          </cell>
          <cell r="M999" t="str">
            <v>N</v>
          </cell>
          <cell r="N999" t="b">
            <v>0</v>
          </cell>
          <cell r="O999">
            <v>0</v>
          </cell>
          <cell r="P999" t="b">
            <v>0</v>
          </cell>
          <cell r="Q999" t="str">
            <v>INTERNO</v>
          </cell>
          <cell r="R999">
            <v>0</v>
          </cell>
          <cell r="S999" t="str">
            <v/>
          </cell>
          <cell r="T999">
            <v>0</v>
          </cell>
          <cell r="U999" t="str">
            <v/>
          </cell>
          <cell r="V999">
            <v>0</v>
          </cell>
          <cell r="W999" t="str">
            <v/>
          </cell>
          <cell r="X999">
            <v>0</v>
          </cell>
          <cell r="Y999" t="str">
            <v/>
          </cell>
          <cell r="Z999" t="str">
            <v/>
          </cell>
          <cell r="AA999" t="str">
            <v>Termin</v>
          </cell>
          <cell r="AB999">
            <v>0</v>
          </cell>
          <cell r="AC999" t="str">
            <v/>
          </cell>
          <cell r="AD999" t="str">
            <v/>
          </cell>
          <cell r="AE999" t="str">
            <v/>
          </cell>
          <cell r="AF999" t="str">
            <v/>
          </cell>
          <cell r="AG999">
            <v>0</v>
          </cell>
          <cell r="AH999" t="str">
            <v>N-EST</v>
          </cell>
          <cell r="AI999">
            <v>0</v>
          </cell>
          <cell r="AJ999" t="str">
            <v/>
          </cell>
          <cell r="AK999" t="str">
            <v/>
          </cell>
          <cell r="AM999">
            <v>150</v>
          </cell>
          <cell r="AN999" t="str">
            <v>UNI</v>
          </cell>
          <cell r="AO999" t="str">
            <v>***</v>
          </cell>
          <cell r="AP999" t="str">
            <v>zzzzzz</v>
          </cell>
          <cell r="AQ999" t="b">
            <v>0</v>
          </cell>
          <cell r="AR999" t="b">
            <v>1</v>
          </cell>
          <cell r="AS999">
            <v>1</v>
          </cell>
          <cell r="AT999">
            <v>0</v>
          </cell>
          <cell r="AU999">
            <v>1</v>
          </cell>
          <cell r="AV999">
            <v>0</v>
          </cell>
          <cell r="AW999" t="b">
            <v>0</v>
          </cell>
          <cell r="AX999" t="str">
            <v/>
          </cell>
          <cell r="AY999" t="b">
            <v>0</v>
          </cell>
          <cell r="AZ999" t="b">
            <v>0</v>
          </cell>
          <cell r="BA999">
            <v>0</v>
          </cell>
          <cell r="BB999">
            <v>180</v>
          </cell>
          <cell r="BC999">
            <v>120</v>
          </cell>
          <cell r="BD999" t="str">
            <v>LIB</v>
          </cell>
          <cell r="BE999" t="str">
            <v>LIB</v>
          </cell>
          <cell r="BF999">
            <v>1</v>
          </cell>
          <cell r="BG999">
            <v>0</v>
          </cell>
          <cell r="BH999" t="str">
            <v/>
          </cell>
          <cell r="BI999" t="str">
            <v/>
          </cell>
          <cell r="BJ999" t="str">
            <v/>
          </cell>
          <cell r="BK999" t="str">
            <v/>
          </cell>
          <cell r="BL999">
            <v>140</v>
          </cell>
          <cell r="BM999">
            <v>511</v>
          </cell>
          <cell r="BN999">
            <v>190</v>
          </cell>
          <cell r="BO999">
            <v>1978</v>
          </cell>
          <cell r="BP999">
            <v>0</v>
          </cell>
          <cell r="BQ999">
            <v>2819</v>
          </cell>
        </row>
        <row r="1000">
          <cell r="A1000" t="str">
            <v>PAMS40</v>
          </cell>
          <cell r="B1000" t="str">
            <v/>
          </cell>
          <cell r="C1000" t="str">
            <v/>
          </cell>
          <cell r="D1000" t="str">
            <v>MIX M SOJA X15 FLOW</v>
          </cell>
          <cell r="E1000" t="str">
            <v>COD PALADINI 101457</v>
          </cell>
          <cell r="F1000" t="str">
            <v>PT</v>
          </cell>
          <cell r="G1000" t="str">
            <v>UNI</v>
          </cell>
          <cell r="H1000" t="str">
            <v>UC9</v>
          </cell>
          <cell r="I1000" t="b">
            <v>1</v>
          </cell>
          <cell r="J1000" t="b">
            <v>1</v>
          </cell>
          <cell r="K1000" t="b">
            <v>0</v>
          </cell>
          <cell r="L1000" t="str">
            <v>CompraVenta</v>
          </cell>
          <cell r="M1000" t="str">
            <v>N</v>
          </cell>
          <cell r="N1000" t="b">
            <v>0</v>
          </cell>
          <cell r="O1000">
            <v>0</v>
          </cell>
          <cell r="P1000" t="b">
            <v>0</v>
          </cell>
          <cell r="Q1000" t="str">
            <v>INTERNO</v>
          </cell>
          <cell r="R1000">
            <v>0</v>
          </cell>
          <cell r="S1000" t="str">
            <v/>
          </cell>
          <cell r="T1000">
            <v>0</v>
          </cell>
          <cell r="U1000" t="str">
            <v/>
          </cell>
          <cell r="V1000">
            <v>0</v>
          </cell>
          <cell r="W1000" t="str">
            <v/>
          </cell>
          <cell r="X1000">
            <v>0</v>
          </cell>
          <cell r="Y1000" t="str">
            <v/>
          </cell>
          <cell r="Z1000" t="str">
            <v/>
          </cell>
          <cell r="AA1000" t="str">
            <v>Termin</v>
          </cell>
          <cell r="AB1000">
            <v>0</v>
          </cell>
          <cell r="AC1000" t="str">
            <v/>
          </cell>
          <cell r="AD1000" t="str">
            <v/>
          </cell>
          <cell r="AE1000" t="str">
            <v/>
          </cell>
          <cell r="AF1000" t="str">
            <v/>
          </cell>
          <cell r="AG1000">
            <v>0</v>
          </cell>
          <cell r="AH1000" t="str">
            <v>N-EST</v>
          </cell>
          <cell r="AI1000">
            <v>0</v>
          </cell>
          <cell r="AJ1000" t="str">
            <v/>
          </cell>
          <cell r="AK1000" t="str">
            <v/>
          </cell>
          <cell r="AM1000">
            <v>176</v>
          </cell>
          <cell r="AN1000" t="str">
            <v>UNI</v>
          </cell>
          <cell r="AO1000" t="str">
            <v>***</v>
          </cell>
          <cell r="AP1000" t="str">
            <v>zzzzzz</v>
          </cell>
          <cell r="AQ1000" t="b">
            <v>0</v>
          </cell>
          <cell r="AR1000" t="b">
            <v>1</v>
          </cell>
          <cell r="AS1000">
            <v>1</v>
          </cell>
          <cell r="AT1000">
            <v>0</v>
          </cell>
          <cell r="AU1000">
            <v>1</v>
          </cell>
          <cell r="AV1000">
            <v>0.01</v>
          </cell>
          <cell r="AW1000" t="b">
            <v>0</v>
          </cell>
          <cell r="AX1000" t="str">
            <v/>
          </cell>
          <cell r="AY1000" t="b">
            <v>0</v>
          </cell>
          <cell r="AZ1000" t="b">
            <v>0</v>
          </cell>
          <cell r="BA1000">
            <v>0</v>
          </cell>
          <cell r="BB1000">
            <v>180</v>
          </cell>
          <cell r="BC1000">
            <v>120</v>
          </cell>
          <cell r="BD1000" t="str">
            <v>LIB</v>
          </cell>
          <cell r="BE1000" t="str">
            <v>LIB</v>
          </cell>
          <cell r="BF1000">
            <v>1</v>
          </cell>
          <cell r="BG1000">
            <v>0</v>
          </cell>
          <cell r="BH1000" t="str">
            <v/>
          </cell>
          <cell r="BI1000" t="str">
            <v/>
          </cell>
          <cell r="BJ1000" t="str">
            <v/>
          </cell>
          <cell r="BK1000" t="str">
            <v/>
          </cell>
          <cell r="BL1000">
            <v>140</v>
          </cell>
          <cell r="BM1000">
            <v>511</v>
          </cell>
          <cell r="BN1000">
            <v>190</v>
          </cell>
          <cell r="BO1000">
            <v>1978</v>
          </cell>
          <cell r="BP1000">
            <v>0</v>
          </cell>
          <cell r="BQ1000">
            <v>2819</v>
          </cell>
        </row>
        <row r="1001">
          <cell r="A1001" t="str">
            <v>PAMS61</v>
          </cell>
          <cell r="B1001" t="str">
            <v/>
          </cell>
          <cell r="C1001" t="str">
            <v/>
          </cell>
          <cell r="D1001" t="str">
            <v>MSOJA CLASICAS  X 15UN X 165G</v>
          </cell>
          <cell r="E1001" t="str">
            <v>COD PALADINI 101452</v>
          </cell>
          <cell r="F1001" t="str">
            <v>PT</v>
          </cell>
          <cell r="G1001" t="str">
            <v>UNI</v>
          </cell>
          <cell r="H1001" t="str">
            <v>UC9</v>
          </cell>
          <cell r="I1001" t="b">
            <v>1</v>
          </cell>
          <cell r="J1001" t="b">
            <v>1</v>
          </cell>
          <cell r="K1001" t="b">
            <v>0</v>
          </cell>
          <cell r="L1001" t="str">
            <v>CompraVenta</v>
          </cell>
          <cell r="M1001" t="str">
            <v>N</v>
          </cell>
          <cell r="N1001" t="b">
            <v>0</v>
          </cell>
          <cell r="O1001">
            <v>0</v>
          </cell>
          <cell r="P1001" t="b">
            <v>0</v>
          </cell>
          <cell r="Q1001" t="str">
            <v>INTERNO</v>
          </cell>
          <cell r="R1001">
            <v>0</v>
          </cell>
          <cell r="S1001" t="str">
            <v/>
          </cell>
          <cell r="T1001">
            <v>0</v>
          </cell>
          <cell r="U1001" t="str">
            <v/>
          </cell>
          <cell r="V1001">
            <v>0</v>
          </cell>
          <cell r="W1001" t="str">
            <v/>
          </cell>
          <cell r="X1001">
            <v>0</v>
          </cell>
          <cell r="Y1001" t="str">
            <v/>
          </cell>
          <cell r="Z1001" t="str">
            <v/>
          </cell>
          <cell r="AA1001" t="str">
            <v>Termin</v>
          </cell>
          <cell r="AB1001">
            <v>0</v>
          </cell>
          <cell r="AC1001" t="str">
            <v/>
          </cell>
          <cell r="AD1001" t="str">
            <v/>
          </cell>
          <cell r="AE1001" t="str">
            <v/>
          </cell>
          <cell r="AF1001" t="str">
            <v/>
          </cell>
          <cell r="AG1001">
            <v>0</v>
          </cell>
          <cell r="AH1001" t="str">
            <v>N-EST</v>
          </cell>
          <cell r="AI1001">
            <v>0</v>
          </cell>
          <cell r="AJ1001" t="str">
            <v/>
          </cell>
          <cell r="AK1001" t="str">
            <v/>
          </cell>
          <cell r="AM1001">
            <v>176</v>
          </cell>
          <cell r="AN1001" t="str">
            <v>UNI</v>
          </cell>
          <cell r="AO1001" t="str">
            <v>***</v>
          </cell>
          <cell r="AP1001" t="str">
            <v>zzzzzz</v>
          </cell>
          <cell r="AQ1001" t="b">
            <v>0</v>
          </cell>
          <cell r="AR1001" t="b">
            <v>1</v>
          </cell>
          <cell r="AS1001">
            <v>1</v>
          </cell>
          <cell r="AT1001">
            <v>0</v>
          </cell>
          <cell r="AU1001">
            <v>1</v>
          </cell>
          <cell r="AV1001">
            <v>0.01</v>
          </cell>
          <cell r="AW1001" t="b">
            <v>0</v>
          </cell>
          <cell r="AX1001" t="str">
            <v/>
          </cell>
          <cell r="AY1001" t="b">
            <v>0</v>
          </cell>
          <cell r="AZ1001" t="b">
            <v>0</v>
          </cell>
          <cell r="BA1001">
            <v>0</v>
          </cell>
          <cell r="BB1001">
            <v>180</v>
          </cell>
          <cell r="BC1001">
            <v>120</v>
          </cell>
          <cell r="BD1001" t="str">
            <v>LIB</v>
          </cell>
          <cell r="BE1001" t="str">
            <v>LIB</v>
          </cell>
          <cell r="BF1001">
            <v>1</v>
          </cell>
          <cell r="BG1001">
            <v>0</v>
          </cell>
          <cell r="BH1001" t="str">
            <v/>
          </cell>
          <cell r="BI1001" t="str">
            <v/>
          </cell>
          <cell r="BJ1001" t="str">
            <v/>
          </cell>
          <cell r="BK1001" t="str">
            <v/>
          </cell>
          <cell r="BL1001">
            <v>140</v>
          </cell>
          <cell r="BM1001">
            <v>511</v>
          </cell>
          <cell r="BN1001">
            <v>190</v>
          </cell>
          <cell r="BO1001">
            <v>1978</v>
          </cell>
          <cell r="BP1001">
            <v>0</v>
          </cell>
          <cell r="BQ1001">
            <v>2819</v>
          </cell>
        </row>
        <row r="1002">
          <cell r="A1002" t="str">
            <v>PAMS72</v>
          </cell>
          <cell r="B1002" t="str">
            <v/>
          </cell>
          <cell r="C1002" t="str">
            <v/>
          </cell>
          <cell r="D1002" t="str">
            <v>MSOJA RELL  E &amp; Q  PAL X 15</v>
          </cell>
          <cell r="E1002" t="str">
            <v>COD PALADINI 101455</v>
          </cell>
          <cell r="F1002" t="str">
            <v>PT</v>
          </cell>
          <cell r="G1002" t="str">
            <v>UNI</v>
          </cell>
          <cell r="H1002" t="str">
            <v>UC9</v>
          </cell>
          <cell r="I1002" t="b">
            <v>1</v>
          </cell>
          <cell r="J1002" t="b">
            <v>1</v>
          </cell>
          <cell r="K1002" t="b">
            <v>0</v>
          </cell>
          <cell r="L1002" t="str">
            <v>CompraVenta</v>
          </cell>
          <cell r="M1002" t="str">
            <v>N</v>
          </cell>
          <cell r="N1002" t="b">
            <v>0</v>
          </cell>
          <cell r="O1002">
            <v>0</v>
          </cell>
          <cell r="P1002" t="b">
            <v>0</v>
          </cell>
          <cell r="Q1002" t="str">
            <v>INTERNO</v>
          </cell>
          <cell r="R1002">
            <v>0</v>
          </cell>
          <cell r="S1002" t="str">
            <v/>
          </cell>
          <cell r="T1002">
            <v>0</v>
          </cell>
          <cell r="U1002" t="str">
            <v/>
          </cell>
          <cell r="V1002">
            <v>0</v>
          </cell>
          <cell r="W1002" t="str">
            <v/>
          </cell>
          <cell r="X1002">
            <v>0</v>
          </cell>
          <cell r="Y1002" t="str">
            <v/>
          </cell>
          <cell r="Z1002" t="str">
            <v/>
          </cell>
          <cell r="AA1002" t="str">
            <v>Termin</v>
          </cell>
          <cell r="AB1002">
            <v>0</v>
          </cell>
          <cell r="AC1002" t="str">
            <v/>
          </cell>
          <cell r="AD1002" t="str">
            <v/>
          </cell>
          <cell r="AE1002" t="str">
            <v/>
          </cell>
          <cell r="AF1002" t="str">
            <v/>
          </cell>
          <cell r="AG1002">
            <v>0</v>
          </cell>
          <cell r="AH1002" t="str">
            <v>N-EST</v>
          </cell>
          <cell r="AI1002">
            <v>0</v>
          </cell>
          <cell r="AJ1002" t="str">
            <v/>
          </cell>
          <cell r="AK1002" t="str">
            <v/>
          </cell>
          <cell r="AM1002">
            <v>176</v>
          </cell>
          <cell r="AN1002" t="str">
            <v>UNI</v>
          </cell>
          <cell r="AO1002" t="str">
            <v>***</v>
          </cell>
          <cell r="AP1002" t="str">
            <v>zzzzzz</v>
          </cell>
          <cell r="AQ1002" t="b">
            <v>0</v>
          </cell>
          <cell r="AR1002" t="b">
            <v>1</v>
          </cell>
          <cell r="AS1002">
            <v>1</v>
          </cell>
          <cell r="AT1002">
            <v>0</v>
          </cell>
          <cell r="AU1002">
            <v>1</v>
          </cell>
          <cell r="AV1002">
            <v>0.01</v>
          </cell>
          <cell r="AW1002" t="b">
            <v>0</v>
          </cell>
          <cell r="AX1002" t="str">
            <v/>
          </cell>
          <cell r="AY1002" t="b">
            <v>0</v>
          </cell>
          <cell r="AZ1002" t="b">
            <v>0</v>
          </cell>
          <cell r="BA1002">
            <v>0</v>
          </cell>
          <cell r="BB1002">
            <v>180</v>
          </cell>
          <cell r="BC1002">
            <v>120</v>
          </cell>
          <cell r="BD1002" t="str">
            <v>LIB</v>
          </cell>
          <cell r="BE1002" t="str">
            <v>LIB</v>
          </cell>
          <cell r="BF1002">
            <v>1</v>
          </cell>
          <cell r="BG1002">
            <v>0</v>
          </cell>
          <cell r="BH1002" t="str">
            <v/>
          </cell>
          <cell r="BI1002" t="str">
            <v/>
          </cell>
          <cell r="BJ1002" t="str">
            <v/>
          </cell>
          <cell r="BK1002" t="str">
            <v/>
          </cell>
          <cell r="BL1002">
            <v>140</v>
          </cell>
          <cell r="BM1002">
            <v>511</v>
          </cell>
          <cell r="BN1002">
            <v>190</v>
          </cell>
          <cell r="BO1002">
            <v>1978</v>
          </cell>
          <cell r="BP1002">
            <v>0</v>
          </cell>
          <cell r="BQ1002">
            <v>2819</v>
          </cell>
        </row>
        <row r="1003">
          <cell r="A1003" t="str">
            <v>PAMS73</v>
          </cell>
          <cell r="B1003" t="str">
            <v/>
          </cell>
          <cell r="C1003" t="str">
            <v/>
          </cell>
          <cell r="D1003" t="str">
            <v>MSOJA RELL  J &amp; Q  PALX 15</v>
          </cell>
          <cell r="E1003" t="str">
            <v>COD PALADINI 101454</v>
          </cell>
          <cell r="F1003" t="str">
            <v>PT</v>
          </cell>
          <cell r="G1003" t="str">
            <v>UNI</v>
          </cell>
          <cell r="H1003" t="str">
            <v>UC9</v>
          </cell>
          <cell r="I1003" t="b">
            <v>1</v>
          </cell>
          <cell r="J1003" t="b">
            <v>1</v>
          </cell>
          <cell r="K1003" t="b">
            <v>0</v>
          </cell>
          <cell r="L1003" t="str">
            <v>CompraVenta</v>
          </cell>
          <cell r="M1003" t="str">
            <v>N</v>
          </cell>
          <cell r="N1003" t="b">
            <v>0</v>
          </cell>
          <cell r="O1003">
            <v>0</v>
          </cell>
          <cell r="P1003" t="b">
            <v>0</v>
          </cell>
          <cell r="Q1003" t="str">
            <v>INTERNO</v>
          </cell>
          <cell r="R1003">
            <v>0</v>
          </cell>
          <cell r="S1003" t="str">
            <v/>
          </cell>
          <cell r="T1003">
            <v>0</v>
          </cell>
          <cell r="U1003" t="str">
            <v/>
          </cell>
          <cell r="V1003">
            <v>0</v>
          </cell>
          <cell r="W1003" t="str">
            <v/>
          </cell>
          <cell r="X1003">
            <v>0</v>
          </cell>
          <cell r="Y1003" t="str">
            <v/>
          </cell>
          <cell r="Z1003" t="str">
            <v/>
          </cell>
          <cell r="AA1003" t="str">
            <v>Termin</v>
          </cell>
          <cell r="AB1003">
            <v>0</v>
          </cell>
          <cell r="AC1003" t="str">
            <v/>
          </cell>
          <cell r="AD1003" t="str">
            <v/>
          </cell>
          <cell r="AE1003" t="str">
            <v/>
          </cell>
          <cell r="AF1003" t="str">
            <v/>
          </cell>
          <cell r="AG1003">
            <v>0</v>
          </cell>
          <cell r="AH1003" t="str">
            <v>N-EST</v>
          </cell>
          <cell r="AI1003">
            <v>0</v>
          </cell>
          <cell r="AJ1003" t="str">
            <v/>
          </cell>
          <cell r="AK1003" t="str">
            <v/>
          </cell>
          <cell r="AM1003">
            <v>176</v>
          </cell>
          <cell r="AN1003" t="str">
            <v>UNI</v>
          </cell>
          <cell r="AO1003" t="str">
            <v>***</v>
          </cell>
          <cell r="AP1003" t="str">
            <v>zzzzzz</v>
          </cell>
          <cell r="AQ1003" t="b">
            <v>0</v>
          </cell>
          <cell r="AR1003" t="b">
            <v>1</v>
          </cell>
          <cell r="AS1003">
            <v>1</v>
          </cell>
          <cell r="AT1003">
            <v>0</v>
          </cell>
          <cell r="AU1003">
            <v>1</v>
          </cell>
          <cell r="AV1003">
            <v>0.01</v>
          </cell>
          <cell r="AW1003" t="b">
            <v>0</v>
          </cell>
          <cell r="AX1003" t="str">
            <v/>
          </cell>
          <cell r="AY1003" t="b">
            <v>0</v>
          </cell>
          <cell r="AZ1003" t="b">
            <v>0</v>
          </cell>
          <cell r="BA1003">
            <v>0</v>
          </cell>
          <cell r="BB1003">
            <v>180</v>
          </cell>
          <cell r="BC1003">
            <v>120</v>
          </cell>
          <cell r="BD1003" t="str">
            <v>LIB</v>
          </cell>
          <cell r="BE1003" t="str">
            <v>LIB</v>
          </cell>
          <cell r="BF1003">
            <v>1</v>
          </cell>
          <cell r="BG1003">
            <v>0</v>
          </cell>
          <cell r="BH1003" t="str">
            <v/>
          </cell>
          <cell r="BI1003" t="str">
            <v/>
          </cell>
          <cell r="BJ1003" t="str">
            <v/>
          </cell>
          <cell r="BK1003" t="str">
            <v/>
          </cell>
          <cell r="BL1003">
            <v>140</v>
          </cell>
          <cell r="BM1003">
            <v>511</v>
          </cell>
          <cell r="BN1003">
            <v>190</v>
          </cell>
          <cell r="BO1003">
            <v>1978</v>
          </cell>
          <cell r="BP1003">
            <v>0</v>
          </cell>
          <cell r="BQ1003">
            <v>2819</v>
          </cell>
        </row>
        <row r="1004">
          <cell r="A1004" t="str">
            <v>RECUP GTOS.</v>
          </cell>
          <cell r="B1004" t="str">
            <v/>
          </cell>
          <cell r="C1004" t="str">
            <v/>
          </cell>
          <cell r="D1004" t="str">
            <v>RECUPERO DE GASTOS</v>
          </cell>
          <cell r="E1004" t="str">
            <v/>
          </cell>
          <cell r="F1004" t="str">
            <v>AR</v>
          </cell>
          <cell r="G1004" t="str">
            <v>UNI</v>
          </cell>
          <cell r="H1004" t="str">
            <v>UC9</v>
          </cell>
          <cell r="I1004" t="b">
            <v>0</v>
          </cell>
          <cell r="J1004" t="b">
            <v>0</v>
          </cell>
          <cell r="K1004" t="b">
            <v>0</v>
          </cell>
          <cell r="L1004" t="str">
            <v>CompraVenta</v>
          </cell>
          <cell r="M1004" t="str">
            <v>N</v>
          </cell>
          <cell r="N1004" t="b">
            <v>0</v>
          </cell>
          <cell r="O1004">
            <v>0</v>
          </cell>
          <cell r="P1004" t="b">
            <v>0</v>
          </cell>
          <cell r="Q1004" t="str">
            <v>INTERNO</v>
          </cell>
          <cell r="R1004">
            <v>0</v>
          </cell>
          <cell r="S1004" t="str">
            <v/>
          </cell>
          <cell r="T1004">
            <v>0</v>
          </cell>
          <cell r="U1004" t="str">
            <v/>
          </cell>
          <cell r="V1004">
            <v>0</v>
          </cell>
          <cell r="W1004" t="str">
            <v/>
          </cell>
          <cell r="X1004">
            <v>0</v>
          </cell>
          <cell r="Y1004" t="str">
            <v/>
          </cell>
          <cell r="Z1004" t="str">
            <v/>
          </cell>
          <cell r="AA1004" t="str">
            <v/>
          </cell>
          <cell r="AB1004">
            <v>0</v>
          </cell>
          <cell r="AC1004" t="str">
            <v/>
          </cell>
          <cell r="AD1004" t="str">
            <v/>
          </cell>
          <cell r="AE1004" t="str">
            <v/>
          </cell>
          <cell r="AF1004" t="str">
            <v/>
          </cell>
          <cell r="AG1004">
            <v>0</v>
          </cell>
          <cell r="AH1004" t="str">
            <v>N-EST</v>
          </cell>
          <cell r="AI1004">
            <v>0</v>
          </cell>
          <cell r="AJ1004" t="str">
            <v/>
          </cell>
          <cell r="AK1004" t="str">
            <v/>
          </cell>
          <cell r="AM1004">
            <v>0</v>
          </cell>
          <cell r="AN1004" t="str">
            <v>UNI</v>
          </cell>
          <cell r="AO1004" t="str">
            <v>***</v>
          </cell>
          <cell r="AP1004" t="str">
            <v>zzzzzz</v>
          </cell>
          <cell r="AQ1004" t="b">
            <v>0</v>
          </cell>
          <cell r="AR1004" t="b">
            <v>1</v>
          </cell>
          <cell r="AS1004">
            <v>0</v>
          </cell>
          <cell r="AT1004">
            <v>0</v>
          </cell>
          <cell r="AU1004">
            <v>1</v>
          </cell>
          <cell r="AV1004">
            <v>0.01</v>
          </cell>
          <cell r="AW1004" t="b">
            <v>0</v>
          </cell>
          <cell r="AX1004" t="str">
            <v/>
          </cell>
          <cell r="AY1004" t="b">
            <v>0</v>
          </cell>
          <cell r="AZ1004" t="b">
            <v>0</v>
          </cell>
          <cell r="BA1004">
            <v>0</v>
          </cell>
          <cell r="BB1004">
            <v>0</v>
          </cell>
          <cell r="BC1004">
            <v>0</v>
          </cell>
          <cell r="BD1004" t="str">
            <v>LIB</v>
          </cell>
          <cell r="BE1004" t="str">
            <v>LIB</v>
          </cell>
          <cell r="BF1004">
            <v>1</v>
          </cell>
          <cell r="BG1004">
            <v>0</v>
          </cell>
          <cell r="BH1004" t="str">
            <v/>
          </cell>
          <cell r="BI1004" t="str">
            <v/>
          </cell>
          <cell r="BJ1004" t="str">
            <v/>
          </cell>
          <cell r="BK1004" t="str">
            <v/>
          </cell>
          <cell r="BL1004">
            <v>140</v>
          </cell>
          <cell r="BM1004">
            <v>511</v>
          </cell>
          <cell r="BN1004">
            <v>190</v>
          </cell>
          <cell r="BO1004">
            <v>1978</v>
          </cell>
          <cell r="BP1004">
            <v>0</v>
          </cell>
          <cell r="BQ1004">
            <v>2819</v>
          </cell>
        </row>
        <row r="1005">
          <cell r="A1005" t="str">
            <v>RECUPGTOS10.5%</v>
          </cell>
          <cell r="B1005" t="str">
            <v/>
          </cell>
          <cell r="C1005" t="str">
            <v/>
          </cell>
          <cell r="D1005" t="str">
            <v>RECUPERO DE GASTOS 10.5 %</v>
          </cell>
          <cell r="E1005" t="str">
            <v/>
          </cell>
          <cell r="F1005" t="str">
            <v>AR</v>
          </cell>
          <cell r="G1005" t="str">
            <v>UNI</v>
          </cell>
          <cell r="H1005" t="str">
            <v>0112</v>
          </cell>
          <cell r="I1005" t="b">
            <v>1</v>
          </cell>
          <cell r="J1005" t="b">
            <v>0</v>
          </cell>
          <cell r="K1005" t="b">
            <v>0</v>
          </cell>
          <cell r="L1005" t="str">
            <v>CompraVenta</v>
          </cell>
          <cell r="M1005" t="str">
            <v>N</v>
          </cell>
          <cell r="N1005" t="b">
            <v>0</v>
          </cell>
          <cell r="O1005">
            <v>0</v>
          </cell>
          <cell r="P1005" t="b">
            <v>0</v>
          </cell>
          <cell r="Q1005" t="str">
            <v>INTERNO</v>
          </cell>
          <cell r="R1005">
            <v>0</v>
          </cell>
          <cell r="S1005" t="str">
            <v/>
          </cell>
          <cell r="T1005">
            <v>0</v>
          </cell>
          <cell r="U1005" t="str">
            <v/>
          </cell>
          <cell r="V1005">
            <v>0</v>
          </cell>
          <cell r="W1005" t="str">
            <v/>
          </cell>
          <cell r="X1005">
            <v>0</v>
          </cell>
          <cell r="Y1005" t="str">
            <v/>
          </cell>
          <cell r="Z1005" t="str">
            <v/>
          </cell>
          <cell r="AA1005" t="str">
            <v/>
          </cell>
          <cell r="AB1005">
            <v>0</v>
          </cell>
          <cell r="AC1005" t="str">
            <v/>
          </cell>
          <cell r="AD1005" t="str">
            <v/>
          </cell>
          <cell r="AE1005" t="str">
            <v/>
          </cell>
          <cell r="AF1005" t="str">
            <v/>
          </cell>
          <cell r="AG1005">
            <v>0</v>
          </cell>
          <cell r="AH1005" t="str">
            <v>N-EST</v>
          </cell>
          <cell r="AI1005">
            <v>0</v>
          </cell>
          <cell r="AJ1005" t="str">
            <v/>
          </cell>
          <cell r="AK1005" t="str">
            <v/>
          </cell>
          <cell r="AM1005">
            <v>0</v>
          </cell>
          <cell r="AN1005" t="str">
            <v>UNI</v>
          </cell>
          <cell r="AO1005" t="str">
            <v>***</v>
          </cell>
          <cell r="AP1005" t="str">
            <v>zzzzzz</v>
          </cell>
          <cell r="AQ1005" t="b">
            <v>0</v>
          </cell>
          <cell r="AR1005" t="b">
            <v>1</v>
          </cell>
          <cell r="AS1005">
            <v>0</v>
          </cell>
          <cell r="AT1005">
            <v>0</v>
          </cell>
          <cell r="AU1005">
            <v>1</v>
          </cell>
          <cell r="AV1005">
            <v>0.01</v>
          </cell>
          <cell r="AW1005" t="b">
            <v>0</v>
          </cell>
          <cell r="AX1005" t="str">
            <v/>
          </cell>
          <cell r="AY1005" t="b">
            <v>0</v>
          </cell>
          <cell r="AZ1005" t="b">
            <v>0</v>
          </cell>
          <cell r="BA1005">
            <v>0</v>
          </cell>
          <cell r="BB1005">
            <v>0</v>
          </cell>
          <cell r="BC1005">
            <v>0</v>
          </cell>
          <cell r="BD1005" t="str">
            <v>LIB</v>
          </cell>
          <cell r="BE1005" t="str">
            <v>LIB</v>
          </cell>
          <cell r="BF1005">
            <v>1</v>
          </cell>
          <cell r="BG1005">
            <v>0</v>
          </cell>
          <cell r="BH1005" t="str">
            <v/>
          </cell>
          <cell r="BI1005" t="str">
            <v/>
          </cell>
          <cell r="BJ1005" t="str">
            <v/>
          </cell>
          <cell r="BK1005" t="str">
            <v/>
          </cell>
          <cell r="BL1005">
            <v>140</v>
          </cell>
          <cell r="BM1005">
            <v>511</v>
          </cell>
          <cell r="BN1005">
            <v>190</v>
          </cell>
          <cell r="BO1005">
            <v>1978</v>
          </cell>
          <cell r="BP1005">
            <v>0</v>
          </cell>
          <cell r="BQ1005">
            <v>2819</v>
          </cell>
        </row>
        <row r="1006">
          <cell r="A1006" t="str">
            <v>RECUPNOGRAV</v>
          </cell>
          <cell r="B1006" t="str">
            <v/>
          </cell>
          <cell r="C1006" t="str">
            <v/>
          </cell>
          <cell r="D1006" t="str">
            <v>RECUPERO GTOS NO GRAVADO</v>
          </cell>
          <cell r="E1006" t="str">
            <v/>
          </cell>
          <cell r="F1006" t="str">
            <v>AR</v>
          </cell>
          <cell r="G1006" t="str">
            <v>1</v>
          </cell>
          <cell r="H1006" t="str">
            <v>023</v>
          </cell>
          <cell r="I1006" t="b">
            <v>1</v>
          </cell>
          <cell r="J1006" t="b">
            <v>0</v>
          </cell>
          <cell r="K1006" t="b">
            <v>0</v>
          </cell>
          <cell r="L1006" t="str">
            <v>CompraVenta</v>
          </cell>
          <cell r="M1006" t="str">
            <v>N</v>
          </cell>
          <cell r="N1006" t="b">
            <v>0</v>
          </cell>
          <cell r="O1006">
            <v>0</v>
          </cell>
          <cell r="P1006" t="b">
            <v>0</v>
          </cell>
          <cell r="Q1006" t="str">
            <v>INTERNO</v>
          </cell>
          <cell r="R1006">
            <v>0</v>
          </cell>
          <cell r="S1006" t="str">
            <v/>
          </cell>
          <cell r="T1006">
            <v>0</v>
          </cell>
          <cell r="U1006" t="str">
            <v/>
          </cell>
          <cell r="V1006">
            <v>0</v>
          </cell>
          <cell r="W1006" t="str">
            <v/>
          </cell>
          <cell r="X1006">
            <v>0</v>
          </cell>
          <cell r="Y1006" t="str">
            <v/>
          </cell>
          <cell r="Z1006" t="str">
            <v/>
          </cell>
          <cell r="AA1006" t="str">
            <v/>
          </cell>
          <cell r="AB1006">
            <v>0</v>
          </cell>
          <cell r="AC1006" t="str">
            <v/>
          </cell>
          <cell r="AD1006" t="str">
            <v/>
          </cell>
          <cell r="AE1006" t="str">
            <v/>
          </cell>
          <cell r="AF1006" t="str">
            <v/>
          </cell>
          <cell r="AG1006">
            <v>0</v>
          </cell>
          <cell r="AH1006" t="str">
            <v>N-EST</v>
          </cell>
          <cell r="AI1006">
            <v>0</v>
          </cell>
          <cell r="AJ1006" t="str">
            <v/>
          </cell>
          <cell r="AK1006" t="str">
            <v/>
          </cell>
          <cell r="AM1006">
            <v>0</v>
          </cell>
          <cell r="AN1006" t="str">
            <v>1</v>
          </cell>
          <cell r="AO1006" t="str">
            <v>***</v>
          </cell>
          <cell r="AP1006" t="str">
            <v>zzzzzz</v>
          </cell>
          <cell r="AQ1006" t="b">
            <v>0</v>
          </cell>
          <cell r="AR1006" t="b">
            <v>1</v>
          </cell>
          <cell r="AS1006">
            <v>0</v>
          </cell>
          <cell r="AT1006">
            <v>0</v>
          </cell>
          <cell r="AU1006">
            <v>1</v>
          </cell>
          <cell r="AV1006">
            <v>0.01</v>
          </cell>
          <cell r="AW1006" t="b">
            <v>0</v>
          </cell>
          <cell r="AX1006" t="str">
            <v/>
          </cell>
          <cell r="AY1006" t="b">
            <v>0</v>
          </cell>
          <cell r="AZ1006" t="b">
            <v>0</v>
          </cell>
          <cell r="BA1006">
            <v>0</v>
          </cell>
          <cell r="BB1006">
            <v>0</v>
          </cell>
          <cell r="BC1006">
            <v>0</v>
          </cell>
          <cell r="BD1006" t="str">
            <v>LIB</v>
          </cell>
          <cell r="BE1006" t="str">
            <v>LIB</v>
          </cell>
          <cell r="BF1006">
            <v>1</v>
          </cell>
          <cell r="BG1006">
            <v>0</v>
          </cell>
          <cell r="BH1006" t="str">
            <v/>
          </cell>
          <cell r="BI1006" t="str">
            <v/>
          </cell>
          <cell r="BJ1006" t="str">
            <v/>
          </cell>
          <cell r="BK1006" t="str">
            <v/>
          </cell>
          <cell r="BL1006">
            <v>140</v>
          </cell>
          <cell r="BM1006">
            <v>511</v>
          </cell>
          <cell r="BN1006">
            <v>190</v>
          </cell>
          <cell r="BO1006">
            <v>1978</v>
          </cell>
          <cell r="BP1006">
            <v>0</v>
          </cell>
          <cell r="BQ1006">
            <v>2819</v>
          </cell>
        </row>
        <row r="1007">
          <cell r="A1007" t="str">
            <v>SAMS41</v>
          </cell>
          <cell r="B1007" t="str">
            <v/>
          </cell>
          <cell r="C1007" t="str">
            <v/>
          </cell>
          <cell r="D1007" t="str">
            <v>MSOJA Clasica Sadia  16x0.4125</v>
          </cell>
          <cell r="E1007" t="str">
            <v>COD 567283 C 6.60 KG</v>
          </cell>
          <cell r="F1007" t="str">
            <v>PT</v>
          </cell>
          <cell r="G1007" t="str">
            <v>UNI</v>
          </cell>
          <cell r="H1007" t="str">
            <v>UC9</v>
          </cell>
          <cell r="I1007" t="b">
            <v>1</v>
          </cell>
          <cell r="J1007" t="b">
            <v>1</v>
          </cell>
          <cell r="K1007" t="b">
            <v>0</v>
          </cell>
          <cell r="L1007" t="str">
            <v>CompraVenta</v>
          </cell>
          <cell r="M1007" t="str">
            <v>N</v>
          </cell>
          <cell r="N1007" t="b">
            <v>0</v>
          </cell>
          <cell r="O1007">
            <v>0</v>
          </cell>
          <cell r="P1007" t="b">
            <v>0</v>
          </cell>
          <cell r="Q1007" t="str">
            <v>INTERNO</v>
          </cell>
          <cell r="R1007">
            <v>0</v>
          </cell>
          <cell r="S1007" t="str">
            <v/>
          </cell>
          <cell r="T1007">
            <v>0</v>
          </cell>
          <cell r="U1007" t="str">
            <v/>
          </cell>
          <cell r="V1007">
            <v>0</v>
          </cell>
          <cell r="W1007" t="str">
            <v/>
          </cell>
          <cell r="X1007">
            <v>0</v>
          </cell>
          <cell r="Y1007" t="str">
            <v/>
          </cell>
          <cell r="Z1007" t="str">
            <v/>
          </cell>
          <cell r="AA1007" t="str">
            <v>Termin</v>
          </cell>
          <cell r="AB1007">
            <v>0</v>
          </cell>
          <cell r="AC1007" t="str">
            <v/>
          </cell>
          <cell r="AD1007" t="str">
            <v/>
          </cell>
          <cell r="AE1007" t="str">
            <v/>
          </cell>
          <cell r="AF1007" t="str">
            <v/>
          </cell>
          <cell r="AG1007">
            <v>0</v>
          </cell>
          <cell r="AH1007" t="str">
            <v>N-EST</v>
          </cell>
          <cell r="AI1007">
            <v>0</v>
          </cell>
          <cell r="AJ1007" t="str">
            <v/>
          </cell>
          <cell r="AK1007" t="str">
            <v/>
          </cell>
          <cell r="AM1007">
            <v>0</v>
          </cell>
          <cell r="AN1007" t="str">
            <v>UNI</v>
          </cell>
          <cell r="AO1007" t="str">
            <v>***</v>
          </cell>
          <cell r="AP1007" t="str">
            <v>zzzzzz</v>
          </cell>
          <cell r="AQ1007" t="b">
            <v>0</v>
          </cell>
          <cell r="AR1007" t="b">
            <v>1</v>
          </cell>
          <cell r="AS1007">
            <v>0</v>
          </cell>
          <cell r="AT1007">
            <v>0</v>
          </cell>
          <cell r="AU1007">
            <v>1</v>
          </cell>
          <cell r="AV1007">
            <v>0.01</v>
          </cell>
          <cell r="AW1007" t="b">
            <v>0</v>
          </cell>
          <cell r="AX1007" t="str">
            <v/>
          </cell>
          <cell r="AY1007" t="b">
            <v>0</v>
          </cell>
          <cell r="AZ1007" t="b">
            <v>0</v>
          </cell>
          <cell r="BA1007">
            <v>0</v>
          </cell>
          <cell r="BB1007">
            <v>360</v>
          </cell>
          <cell r="BC1007">
            <v>0</v>
          </cell>
          <cell r="BD1007" t="str">
            <v>LIB</v>
          </cell>
          <cell r="BE1007" t="str">
            <v>LIB</v>
          </cell>
          <cell r="BF1007">
            <v>1</v>
          </cell>
          <cell r="BG1007">
            <v>0</v>
          </cell>
          <cell r="BH1007" t="str">
            <v/>
          </cell>
          <cell r="BI1007" t="str">
            <v/>
          </cell>
          <cell r="BJ1007" t="str">
            <v/>
          </cell>
          <cell r="BK1007" t="str">
            <v/>
          </cell>
          <cell r="BL1007">
            <v>140</v>
          </cell>
          <cell r="BM1007">
            <v>511</v>
          </cell>
          <cell r="BN1007">
            <v>190</v>
          </cell>
          <cell r="BO1007">
            <v>1978</v>
          </cell>
          <cell r="BP1007">
            <v>0</v>
          </cell>
          <cell r="BQ1007">
            <v>2819</v>
          </cell>
        </row>
        <row r="1008">
          <cell r="A1008" t="str">
            <v>SAMS51</v>
          </cell>
          <cell r="B1008" t="str">
            <v/>
          </cell>
          <cell r="C1008" t="str">
            <v/>
          </cell>
          <cell r="D1008" t="str">
            <v>MSOJA Clasica Sadia 32x0.165</v>
          </cell>
          <cell r="E1008" t="str">
            <v>COD 562588 C 5.28 KG</v>
          </cell>
          <cell r="F1008" t="str">
            <v>PT</v>
          </cell>
          <cell r="G1008" t="str">
            <v>UNI</v>
          </cell>
          <cell r="H1008" t="str">
            <v>UC9</v>
          </cell>
          <cell r="I1008" t="b">
            <v>1</v>
          </cell>
          <cell r="J1008" t="b">
            <v>1</v>
          </cell>
          <cell r="K1008" t="b">
            <v>0</v>
          </cell>
          <cell r="L1008" t="str">
            <v>CompraVenta</v>
          </cell>
          <cell r="M1008" t="str">
            <v>N</v>
          </cell>
          <cell r="N1008" t="b">
            <v>0</v>
          </cell>
          <cell r="O1008">
            <v>0</v>
          </cell>
          <cell r="P1008" t="b">
            <v>0</v>
          </cell>
          <cell r="Q1008" t="str">
            <v>INTERNO</v>
          </cell>
          <cell r="R1008">
            <v>0</v>
          </cell>
          <cell r="S1008" t="str">
            <v/>
          </cell>
          <cell r="T1008">
            <v>0</v>
          </cell>
          <cell r="U1008" t="str">
            <v/>
          </cell>
          <cell r="V1008">
            <v>0</v>
          </cell>
          <cell r="W1008" t="str">
            <v/>
          </cell>
          <cell r="X1008">
            <v>0</v>
          </cell>
          <cell r="Y1008" t="str">
            <v/>
          </cell>
          <cell r="Z1008" t="str">
            <v/>
          </cell>
          <cell r="AA1008" t="str">
            <v>Termin</v>
          </cell>
          <cell r="AB1008">
            <v>0</v>
          </cell>
          <cell r="AC1008" t="str">
            <v/>
          </cell>
          <cell r="AD1008" t="str">
            <v/>
          </cell>
          <cell r="AE1008" t="str">
            <v/>
          </cell>
          <cell r="AF1008" t="str">
            <v/>
          </cell>
          <cell r="AG1008">
            <v>0</v>
          </cell>
          <cell r="AH1008" t="str">
            <v>N-EST</v>
          </cell>
          <cell r="AI1008">
            <v>0</v>
          </cell>
          <cell r="AJ1008" t="str">
            <v/>
          </cell>
          <cell r="AK1008" t="str">
            <v/>
          </cell>
          <cell r="AM1008">
            <v>0</v>
          </cell>
          <cell r="AN1008" t="str">
            <v>UNI</v>
          </cell>
          <cell r="AO1008" t="str">
            <v>***</v>
          </cell>
          <cell r="AP1008" t="str">
            <v>zzzzzz</v>
          </cell>
          <cell r="AQ1008" t="b">
            <v>0</v>
          </cell>
          <cell r="AR1008" t="b">
            <v>1</v>
          </cell>
          <cell r="AS1008">
            <v>0</v>
          </cell>
          <cell r="AT1008">
            <v>0</v>
          </cell>
          <cell r="AU1008">
            <v>1</v>
          </cell>
          <cell r="AV1008">
            <v>0.01</v>
          </cell>
          <cell r="AW1008" t="b">
            <v>0</v>
          </cell>
          <cell r="AX1008" t="str">
            <v/>
          </cell>
          <cell r="AY1008" t="b">
            <v>0</v>
          </cell>
          <cell r="AZ1008" t="b">
            <v>0</v>
          </cell>
          <cell r="BA1008">
            <v>0</v>
          </cell>
          <cell r="BB1008">
            <v>360</v>
          </cell>
          <cell r="BC1008">
            <v>0</v>
          </cell>
          <cell r="BD1008" t="str">
            <v>LIB</v>
          </cell>
          <cell r="BE1008" t="str">
            <v>LIB</v>
          </cell>
          <cell r="BF1008">
            <v>1</v>
          </cell>
          <cell r="BG1008">
            <v>0</v>
          </cell>
          <cell r="BH1008" t="str">
            <v/>
          </cell>
          <cell r="BI1008" t="str">
            <v/>
          </cell>
          <cell r="BJ1008" t="str">
            <v/>
          </cell>
          <cell r="BK1008" t="str">
            <v/>
          </cell>
          <cell r="BL1008">
            <v>140</v>
          </cell>
          <cell r="BM1008">
            <v>511</v>
          </cell>
          <cell r="BN1008">
            <v>190</v>
          </cell>
          <cell r="BO1008">
            <v>1978</v>
          </cell>
          <cell r="BP1008">
            <v>0</v>
          </cell>
          <cell r="BQ1008">
            <v>2819</v>
          </cell>
        </row>
        <row r="1009">
          <cell r="A1009" t="str">
            <v>SAMS61</v>
          </cell>
          <cell r="B1009" t="str">
            <v/>
          </cell>
          <cell r="C1009" t="str">
            <v/>
          </cell>
          <cell r="D1009" t="str">
            <v>MSOJA Clasica BRF 20x0.330</v>
          </cell>
          <cell r="E1009" t="str">
            <v/>
          </cell>
          <cell r="F1009" t="str">
            <v>PT</v>
          </cell>
          <cell r="G1009" t="str">
            <v>UNI</v>
          </cell>
          <cell r="H1009" t="str">
            <v>UC9</v>
          </cell>
          <cell r="I1009" t="b">
            <v>1</v>
          </cell>
          <cell r="J1009" t="b">
            <v>1</v>
          </cell>
          <cell r="K1009" t="b">
            <v>0</v>
          </cell>
          <cell r="L1009" t="str">
            <v>CompraVenta</v>
          </cell>
          <cell r="M1009" t="str">
            <v>N</v>
          </cell>
          <cell r="N1009" t="b">
            <v>0</v>
          </cell>
          <cell r="O1009">
            <v>0</v>
          </cell>
          <cell r="P1009" t="b">
            <v>0</v>
          </cell>
          <cell r="Q1009" t="str">
            <v>INTERNO</v>
          </cell>
          <cell r="R1009">
            <v>0</v>
          </cell>
          <cell r="S1009" t="str">
            <v/>
          </cell>
          <cell r="T1009">
            <v>0</v>
          </cell>
          <cell r="U1009" t="str">
            <v/>
          </cell>
          <cell r="V1009">
            <v>0</v>
          </cell>
          <cell r="W1009" t="str">
            <v/>
          </cell>
          <cell r="X1009">
            <v>0</v>
          </cell>
          <cell r="Y1009" t="str">
            <v/>
          </cell>
          <cell r="Z1009" t="str">
            <v/>
          </cell>
          <cell r="AA1009" t="str">
            <v>Termin</v>
          </cell>
          <cell r="AB1009">
            <v>0</v>
          </cell>
          <cell r="AC1009" t="str">
            <v/>
          </cell>
          <cell r="AD1009" t="str">
            <v/>
          </cell>
          <cell r="AE1009" t="str">
            <v/>
          </cell>
          <cell r="AF1009" t="str">
            <v/>
          </cell>
          <cell r="AG1009">
            <v>0</v>
          </cell>
          <cell r="AH1009" t="str">
            <v>N-EST</v>
          </cell>
          <cell r="AI1009">
            <v>0</v>
          </cell>
          <cell r="AJ1009" t="str">
            <v/>
          </cell>
          <cell r="AK1009" t="str">
            <v/>
          </cell>
          <cell r="AM1009">
            <v>0</v>
          </cell>
          <cell r="AN1009" t="str">
            <v>UNI</v>
          </cell>
          <cell r="AO1009" t="str">
            <v>***</v>
          </cell>
          <cell r="AP1009" t="str">
            <v>zzzzzz</v>
          </cell>
          <cell r="AQ1009" t="b">
            <v>0</v>
          </cell>
          <cell r="AR1009" t="b">
            <v>1</v>
          </cell>
          <cell r="AS1009">
            <v>0</v>
          </cell>
          <cell r="AT1009">
            <v>0</v>
          </cell>
          <cell r="AU1009">
            <v>1</v>
          </cell>
          <cell r="AV1009">
            <v>0.01</v>
          </cell>
          <cell r="AW1009" t="b">
            <v>0</v>
          </cell>
          <cell r="AX1009" t="str">
            <v/>
          </cell>
          <cell r="AY1009" t="b">
            <v>0</v>
          </cell>
          <cell r="AZ1009" t="b">
            <v>0</v>
          </cell>
          <cell r="BA1009">
            <v>0</v>
          </cell>
          <cell r="BB1009">
            <v>360</v>
          </cell>
          <cell r="BC1009">
            <v>0</v>
          </cell>
          <cell r="BD1009" t="str">
            <v>LIB</v>
          </cell>
          <cell r="BE1009" t="str">
            <v>LIB</v>
          </cell>
          <cell r="BF1009">
            <v>1</v>
          </cell>
          <cell r="BG1009">
            <v>0</v>
          </cell>
          <cell r="BH1009" t="str">
            <v/>
          </cell>
          <cell r="BI1009" t="str">
            <v/>
          </cell>
          <cell r="BJ1009" t="str">
            <v/>
          </cell>
          <cell r="BK1009" t="str">
            <v/>
          </cell>
          <cell r="BL1009">
            <v>140</v>
          </cell>
          <cell r="BM1009">
            <v>511</v>
          </cell>
          <cell r="BN1009">
            <v>190</v>
          </cell>
          <cell r="BO1009">
            <v>1978</v>
          </cell>
          <cell r="BP1009">
            <v>0</v>
          </cell>
          <cell r="BQ1009">
            <v>2819</v>
          </cell>
        </row>
        <row r="1010">
          <cell r="A1010" t="str">
            <v>SAMS82</v>
          </cell>
          <cell r="B1010" t="str">
            <v/>
          </cell>
          <cell r="C1010" t="str">
            <v/>
          </cell>
          <cell r="D1010" t="str">
            <v>MSOJA Rell. E&amp;Q SADIA 32x0.190</v>
          </cell>
          <cell r="E1010" t="str">
            <v>COD 562573 C 6.08 KG</v>
          </cell>
          <cell r="F1010" t="str">
            <v>PT</v>
          </cell>
          <cell r="G1010" t="str">
            <v>UNI</v>
          </cell>
          <cell r="H1010" t="str">
            <v>UC9</v>
          </cell>
          <cell r="I1010" t="b">
            <v>1</v>
          </cell>
          <cell r="J1010" t="b">
            <v>1</v>
          </cell>
          <cell r="K1010" t="b">
            <v>0</v>
          </cell>
          <cell r="L1010" t="str">
            <v>CompraVenta</v>
          </cell>
          <cell r="M1010" t="str">
            <v>N</v>
          </cell>
          <cell r="N1010" t="b">
            <v>0</v>
          </cell>
          <cell r="O1010">
            <v>0</v>
          </cell>
          <cell r="P1010" t="b">
            <v>0</v>
          </cell>
          <cell r="Q1010" t="str">
            <v>INTERNO</v>
          </cell>
          <cell r="R1010">
            <v>0</v>
          </cell>
          <cell r="S1010" t="str">
            <v/>
          </cell>
          <cell r="T1010">
            <v>0</v>
          </cell>
          <cell r="U1010" t="str">
            <v/>
          </cell>
          <cell r="V1010">
            <v>0</v>
          </cell>
          <cell r="W1010" t="str">
            <v/>
          </cell>
          <cell r="X1010">
            <v>0</v>
          </cell>
          <cell r="Y1010" t="str">
            <v/>
          </cell>
          <cell r="Z1010" t="str">
            <v/>
          </cell>
          <cell r="AA1010" t="str">
            <v>Termin</v>
          </cell>
          <cell r="AB1010">
            <v>0</v>
          </cell>
          <cell r="AC1010" t="str">
            <v/>
          </cell>
          <cell r="AD1010" t="str">
            <v/>
          </cell>
          <cell r="AE1010" t="str">
            <v/>
          </cell>
          <cell r="AF1010" t="str">
            <v/>
          </cell>
          <cell r="AG1010">
            <v>0</v>
          </cell>
          <cell r="AH1010" t="str">
            <v>N-EST</v>
          </cell>
          <cell r="AI1010">
            <v>0</v>
          </cell>
          <cell r="AJ1010" t="str">
            <v/>
          </cell>
          <cell r="AK1010" t="str">
            <v/>
          </cell>
          <cell r="AM1010">
            <v>0</v>
          </cell>
          <cell r="AN1010" t="str">
            <v>UNI</v>
          </cell>
          <cell r="AO1010" t="str">
            <v>***</v>
          </cell>
          <cell r="AP1010" t="str">
            <v>zzzzzz</v>
          </cell>
          <cell r="AQ1010" t="b">
            <v>0</v>
          </cell>
          <cell r="AR1010" t="b">
            <v>1</v>
          </cell>
          <cell r="AS1010">
            <v>0</v>
          </cell>
          <cell r="AT1010">
            <v>0</v>
          </cell>
          <cell r="AU1010">
            <v>1</v>
          </cell>
          <cell r="AV1010">
            <v>0.01</v>
          </cell>
          <cell r="AW1010" t="b">
            <v>0</v>
          </cell>
          <cell r="AX1010" t="str">
            <v/>
          </cell>
          <cell r="AY1010" t="b">
            <v>0</v>
          </cell>
          <cell r="AZ1010" t="b">
            <v>0</v>
          </cell>
          <cell r="BA1010">
            <v>0</v>
          </cell>
          <cell r="BB1010">
            <v>360</v>
          </cell>
          <cell r="BC1010">
            <v>0</v>
          </cell>
          <cell r="BD1010" t="str">
            <v>LIB</v>
          </cell>
          <cell r="BE1010" t="str">
            <v>LIB</v>
          </cell>
          <cell r="BF1010">
            <v>1</v>
          </cell>
          <cell r="BG1010">
            <v>0</v>
          </cell>
          <cell r="BH1010" t="str">
            <v/>
          </cell>
          <cell r="BI1010" t="str">
            <v/>
          </cell>
          <cell r="BJ1010" t="str">
            <v/>
          </cell>
          <cell r="BK1010" t="str">
            <v/>
          </cell>
          <cell r="BL1010">
            <v>140</v>
          </cell>
          <cell r="BM1010">
            <v>511</v>
          </cell>
          <cell r="BN1010">
            <v>190</v>
          </cell>
          <cell r="BO1010">
            <v>1978</v>
          </cell>
          <cell r="BP1010">
            <v>0</v>
          </cell>
          <cell r="BQ1010">
            <v>2819</v>
          </cell>
        </row>
        <row r="1011">
          <cell r="A1011" t="str">
            <v>SAMS88</v>
          </cell>
          <cell r="B1011" t="str">
            <v/>
          </cell>
          <cell r="C1011" t="str">
            <v/>
          </cell>
          <cell r="D1011" t="str">
            <v>MSOJA Rell.Queso Sadia32x0.190</v>
          </cell>
          <cell r="E1011" t="str">
            <v>COD 562571 C 6.08 KG</v>
          </cell>
          <cell r="F1011" t="str">
            <v>PT</v>
          </cell>
          <cell r="G1011" t="str">
            <v>UNI</v>
          </cell>
          <cell r="H1011" t="str">
            <v>UC9</v>
          </cell>
          <cell r="I1011" t="b">
            <v>1</v>
          </cell>
          <cell r="J1011" t="b">
            <v>1</v>
          </cell>
          <cell r="K1011" t="b">
            <v>0</v>
          </cell>
          <cell r="L1011" t="str">
            <v>CompraVenta</v>
          </cell>
          <cell r="M1011" t="str">
            <v>N</v>
          </cell>
          <cell r="N1011" t="b">
            <v>0</v>
          </cell>
          <cell r="O1011">
            <v>0</v>
          </cell>
          <cell r="P1011" t="b">
            <v>0</v>
          </cell>
          <cell r="Q1011" t="str">
            <v>INTERNO</v>
          </cell>
          <cell r="R1011">
            <v>0</v>
          </cell>
          <cell r="S1011" t="str">
            <v/>
          </cell>
          <cell r="T1011">
            <v>0</v>
          </cell>
          <cell r="U1011" t="str">
            <v/>
          </cell>
          <cell r="V1011">
            <v>0</v>
          </cell>
          <cell r="W1011" t="str">
            <v/>
          </cell>
          <cell r="X1011">
            <v>0</v>
          </cell>
          <cell r="Y1011" t="str">
            <v/>
          </cell>
          <cell r="Z1011" t="str">
            <v/>
          </cell>
          <cell r="AA1011" t="str">
            <v>Termin</v>
          </cell>
          <cell r="AB1011">
            <v>0</v>
          </cell>
          <cell r="AC1011" t="str">
            <v/>
          </cell>
          <cell r="AD1011" t="str">
            <v/>
          </cell>
          <cell r="AE1011" t="str">
            <v/>
          </cell>
          <cell r="AF1011" t="str">
            <v/>
          </cell>
          <cell r="AG1011">
            <v>0</v>
          </cell>
          <cell r="AH1011" t="str">
            <v>N-EST</v>
          </cell>
          <cell r="AI1011">
            <v>0</v>
          </cell>
          <cell r="AJ1011" t="str">
            <v/>
          </cell>
          <cell r="AK1011" t="str">
            <v/>
          </cell>
          <cell r="AM1011">
            <v>0</v>
          </cell>
          <cell r="AN1011" t="str">
            <v>UNI</v>
          </cell>
          <cell r="AO1011" t="str">
            <v>***</v>
          </cell>
          <cell r="AP1011" t="str">
            <v>zzzzzz</v>
          </cell>
          <cell r="AQ1011" t="b">
            <v>0</v>
          </cell>
          <cell r="AR1011" t="b">
            <v>1</v>
          </cell>
          <cell r="AS1011">
            <v>0</v>
          </cell>
          <cell r="AT1011">
            <v>0</v>
          </cell>
          <cell r="AU1011">
            <v>1</v>
          </cell>
          <cell r="AV1011">
            <v>0.01</v>
          </cell>
          <cell r="AW1011" t="b">
            <v>0</v>
          </cell>
          <cell r="AX1011" t="str">
            <v/>
          </cell>
          <cell r="AY1011" t="b">
            <v>0</v>
          </cell>
          <cell r="AZ1011" t="b">
            <v>0</v>
          </cell>
          <cell r="BA1011">
            <v>0</v>
          </cell>
          <cell r="BB1011">
            <v>360</v>
          </cell>
          <cell r="BC1011">
            <v>0</v>
          </cell>
          <cell r="BD1011" t="str">
            <v>LIB</v>
          </cell>
          <cell r="BE1011" t="str">
            <v>LIB</v>
          </cell>
          <cell r="BF1011">
            <v>1</v>
          </cell>
          <cell r="BG1011">
            <v>0</v>
          </cell>
          <cell r="BH1011" t="str">
            <v/>
          </cell>
          <cell r="BI1011" t="str">
            <v/>
          </cell>
          <cell r="BJ1011" t="str">
            <v/>
          </cell>
          <cell r="BK1011" t="str">
            <v/>
          </cell>
          <cell r="BL1011">
            <v>140</v>
          </cell>
          <cell r="BM1011">
            <v>511</v>
          </cell>
          <cell r="BN1011">
            <v>190</v>
          </cell>
          <cell r="BO1011">
            <v>1978</v>
          </cell>
          <cell r="BP1011">
            <v>0</v>
          </cell>
          <cell r="BQ1011">
            <v>2819</v>
          </cell>
        </row>
        <row r="1012">
          <cell r="A1012" t="str">
            <v>SAMS88GR</v>
          </cell>
          <cell r="B1012" t="str">
            <v/>
          </cell>
          <cell r="C1012" t="str">
            <v/>
          </cell>
          <cell r="D1012" t="str">
            <v>MSOJA Rell.Queso Sadia32x0.190</v>
          </cell>
          <cell r="E1012" t="str">
            <v>GRANEL 6.08 KG</v>
          </cell>
          <cell r="F1012" t="str">
            <v>AR</v>
          </cell>
          <cell r="G1012" t="str">
            <v>UNI</v>
          </cell>
          <cell r="H1012" t="str">
            <v>UC9</v>
          </cell>
          <cell r="I1012" t="b">
            <v>1</v>
          </cell>
          <cell r="J1012" t="b">
            <v>1</v>
          </cell>
          <cell r="K1012" t="b">
            <v>0</v>
          </cell>
          <cell r="L1012" t="str">
            <v>CompraVenta</v>
          </cell>
          <cell r="M1012" t="str">
            <v>N</v>
          </cell>
          <cell r="N1012" t="b">
            <v>0</v>
          </cell>
          <cell r="O1012">
            <v>0</v>
          </cell>
          <cell r="P1012" t="b">
            <v>0</v>
          </cell>
          <cell r="Q1012" t="str">
            <v>INTERNO</v>
          </cell>
          <cell r="R1012">
            <v>0</v>
          </cell>
          <cell r="S1012" t="str">
            <v/>
          </cell>
          <cell r="T1012">
            <v>0</v>
          </cell>
          <cell r="U1012" t="str">
            <v/>
          </cell>
          <cell r="V1012">
            <v>0</v>
          </cell>
          <cell r="W1012" t="str">
            <v/>
          </cell>
          <cell r="X1012">
            <v>0</v>
          </cell>
          <cell r="Y1012" t="str">
            <v/>
          </cell>
          <cell r="Z1012" t="str">
            <v/>
          </cell>
          <cell r="AA1012" t="str">
            <v/>
          </cell>
          <cell r="AB1012">
            <v>0</v>
          </cell>
          <cell r="AC1012" t="str">
            <v/>
          </cell>
          <cell r="AD1012" t="str">
            <v/>
          </cell>
          <cell r="AE1012" t="str">
            <v/>
          </cell>
          <cell r="AF1012" t="str">
            <v/>
          </cell>
          <cell r="AG1012">
            <v>0</v>
          </cell>
          <cell r="AH1012" t="str">
            <v>N-EST</v>
          </cell>
          <cell r="AI1012">
            <v>0</v>
          </cell>
          <cell r="AJ1012" t="str">
            <v/>
          </cell>
          <cell r="AK1012" t="str">
            <v/>
          </cell>
          <cell r="AM1012">
            <v>0</v>
          </cell>
          <cell r="AN1012" t="str">
            <v>UNI</v>
          </cell>
          <cell r="AO1012" t="str">
            <v>***</v>
          </cell>
          <cell r="AP1012" t="str">
            <v>zzzzzz</v>
          </cell>
          <cell r="AQ1012" t="b">
            <v>0</v>
          </cell>
          <cell r="AR1012" t="b">
            <v>0</v>
          </cell>
          <cell r="AS1012">
            <v>0</v>
          </cell>
          <cell r="AT1012">
            <v>0</v>
          </cell>
          <cell r="AU1012">
            <v>1</v>
          </cell>
          <cell r="AV1012">
            <v>0.01</v>
          </cell>
          <cell r="AW1012" t="b">
            <v>0</v>
          </cell>
          <cell r="AX1012" t="str">
            <v/>
          </cell>
          <cell r="AY1012" t="b">
            <v>0</v>
          </cell>
          <cell r="AZ1012" t="b">
            <v>0</v>
          </cell>
          <cell r="BA1012">
            <v>0</v>
          </cell>
          <cell r="BB1012">
            <v>0</v>
          </cell>
          <cell r="BC1012">
            <v>0</v>
          </cell>
          <cell r="BD1012" t="str">
            <v>LIB</v>
          </cell>
          <cell r="BE1012" t="str">
            <v>LIB</v>
          </cell>
          <cell r="BF1012">
            <v>1</v>
          </cell>
          <cell r="BG1012">
            <v>0</v>
          </cell>
          <cell r="BH1012" t="str">
            <v/>
          </cell>
          <cell r="BI1012" t="str">
            <v/>
          </cell>
          <cell r="BJ1012" t="str">
            <v/>
          </cell>
          <cell r="BK1012" t="str">
            <v/>
          </cell>
          <cell r="BL1012">
            <v>140</v>
          </cell>
          <cell r="BM1012">
            <v>511</v>
          </cell>
          <cell r="BN1012">
            <v>190</v>
          </cell>
          <cell r="BO1012">
            <v>1978</v>
          </cell>
          <cell r="BP1012">
            <v>0</v>
          </cell>
          <cell r="BQ1012">
            <v>2819</v>
          </cell>
        </row>
        <row r="1013">
          <cell r="A1013" t="str">
            <v>SEDS72</v>
          </cell>
          <cell r="B1013" t="str">
            <v/>
          </cell>
          <cell r="C1013" t="str">
            <v/>
          </cell>
          <cell r="D1013" t="str">
            <v>PROD.SIN ENVASAR DIA VER Y QUE</v>
          </cell>
          <cell r="E1013" t="str">
            <v/>
          </cell>
          <cell r="F1013" t="str">
            <v>AR</v>
          </cell>
          <cell r="G1013" t="str">
            <v>KGS</v>
          </cell>
          <cell r="H1013" t="str">
            <v>019</v>
          </cell>
          <cell r="I1013" t="b">
            <v>1</v>
          </cell>
          <cell r="J1013" t="b">
            <v>0</v>
          </cell>
          <cell r="K1013" t="b">
            <v>0</v>
          </cell>
          <cell r="L1013" t="str">
            <v>Compra</v>
          </cell>
          <cell r="M1013" t="str">
            <v>N</v>
          </cell>
          <cell r="N1013" t="b">
            <v>0</v>
          </cell>
          <cell r="O1013">
            <v>0</v>
          </cell>
          <cell r="P1013" t="b">
            <v>0</v>
          </cell>
          <cell r="Q1013" t="str">
            <v>INTERNO</v>
          </cell>
          <cell r="R1013">
            <v>0</v>
          </cell>
          <cell r="S1013" t="str">
            <v/>
          </cell>
          <cell r="T1013">
            <v>0</v>
          </cell>
          <cell r="U1013" t="str">
            <v/>
          </cell>
          <cell r="V1013">
            <v>0</v>
          </cell>
          <cell r="W1013" t="str">
            <v/>
          </cell>
          <cell r="X1013">
            <v>0</v>
          </cell>
          <cell r="Y1013" t="str">
            <v/>
          </cell>
          <cell r="Z1013" t="str">
            <v/>
          </cell>
          <cell r="AA1013" t="str">
            <v/>
          </cell>
          <cell r="AB1013">
            <v>0</v>
          </cell>
          <cell r="AC1013" t="str">
            <v/>
          </cell>
          <cell r="AD1013" t="str">
            <v/>
          </cell>
          <cell r="AE1013" t="str">
            <v/>
          </cell>
          <cell r="AF1013" t="str">
            <v/>
          </cell>
          <cell r="AG1013">
            <v>0</v>
          </cell>
          <cell r="AH1013" t="str">
            <v>N-EST</v>
          </cell>
          <cell r="AI1013">
            <v>0</v>
          </cell>
          <cell r="AJ1013" t="str">
            <v/>
          </cell>
          <cell r="AK1013" t="str">
            <v/>
          </cell>
          <cell r="AM1013">
            <v>0</v>
          </cell>
          <cell r="AN1013" t="str">
            <v>KGS</v>
          </cell>
          <cell r="AO1013" t="str">
            <v>***</v>
          </cell>
          <cell r="AP1013" t="str">
            <v>zzzzzz</v>
          </cell>
          <cell r="AQ1013" t="b">
            <v>0</v>
          </cell>
          <cell r="AR1013" t="b">
            <v>1</v>
          </cell>
          <cell r="AS1013">
            <v>0</v>
          </cell>
          <cell r="AT1013">
            <v>0</v>
          </cell>
          <cell r="AU1013">
            <v>1</v>
          </cell>
          <cell r="AV1013">
            <v>0.01</v>
          </cell>
          <cell r="AW1013" t="b">
            <v>0</v>
          </cell>
          <cell r="AX1013" t="str">
            <v/>
          </cell>
          <cell r="AY1013" t="b">
            <v>0</v>
          </cell>
          <cell r="AZ1013" t="b">
            <v>0</v>
          </cell>
          <cell r="BA1013">
            <v>0</v>
          </cell>
          <cell r="BB1013">
            <v>0</v>
          </cell>
          <cell r="BC1013">
            <v>0</v>
          </cell>
          <cell r="BD1013" t="str">
            <v>LIB</v>
          </cell>
          <cell r="BE1013" t="str">
            <v>LIB</v>
          </cell>
          <cell r="BF1013">
            <v>1</v>
          </cell>
          <cell r="BG1013">
            <v>0</v>
          </cell>
          <cell r="BH1013" t="str">
            <v/>
          </cell>
          <cell r="BI1013" t="str">
            <v/>
          </cell>
          <cell r="BJ1013" t="str">
            <v/>
          </cell>
          <cell r="BK1013" t="str">
            <v/>
          </cell>
          <cell r="BL1013">
            <v>140</v>
          </cell>
          <cell r="BM1013">
            <v>511</v>
          </cell>
          <cell r="BN1013">
            <v>190</v>
          </cell>
          <cell r="BO1013">
            <v>1978</v>
          </cell>
          <cell r="BP1013">
            <v>0</v>
          </cell>
          <cell r="BQ1013">
            <v>2819</v>
          </cell>
        </row>
        <row r="1014">
          <cell r="A1014" t="str">
            <v>SEEM31</v>
          </cell>
          <cell r="B1014" t="str">
            <v/>
          </cell>
          <cell r="C1014" t="str">
            <v/>
          </cell>
          <cell r="D1014" t="str">
            <v>EMP. CARNE SUAVE 60U X 80G</v>
          </cell>
          <cell r="E1014" t="str">
            <v>CAJA POR 4,8 KG</v>
          </cell>
          <cell r="F1014" t="str">
            <v>PT</v>
          </cell>
          <cell r="G1014" t="str">
            <v>UNI</v>
          </cell>
          <cell r="H1014" t="str">
            <v>UC9</v>
          </cell>
          <cell r="I1014" t="b">
            <v>1</v>
          </cell>
          <cell r="J1014" t="b">
            <v>1</v>
          </cell>
          <cell r="K1014" t="b">
            <v>0</v>
          </cell>
          <cell r="L1014" t="str">
            <v>CompraVenta</v>
          </cell>
          <cell r="M1014" t="str">
            <v>N</v>
          </cell>
          <cell r="N1014" t="b">
            <v>0</v>
          </cell>
          <cell r="O1014">
            <v>0</v>
          </cell>
          <cell r="P1014" t="b">
            <v>0</v>
          </cell>
          <cell r="Q1014" t="str">
            <v>INTERNO</v>
          </cell>
          <cell r="R1014">
            <v>0</v>
          </cell>
          <cell r="S1014" t="str">
            <v/>
          </cell>
          <cell r="T1014">
            <v>0</v>
          </cell>
          <cell r="U1014" t="str">
            <v/>
          </cell>
          <cell r="V1014">
            <v>0</v>
          </cell>
          <cell r="W1014" t="str">
            <v/>
          </cell>
          <cell r="X1014">
            <v>0</v>
          </cell>
          <cell r="Y1014" t="str">
            <v/>
          </cell>
          <cell r="Z1014" t="str">
            <v/>
          </cell>
          <cell r="AA1014" t="str">
            <v>Termin</v>
          </cell>
          <cell r="AB1014">
            <v>0</v>
          </cell>
          <cell r="AC1014" t="str">
            <v/>
          </cell>
          <cell r="AD1014" t="str">
            <v/>
          </cell>
          <cell r="AE1014" t="str">
            <v/>
          </cell>
          <cell r="AF1014" t="str">
            <v/>
          </cell>
          <cell r="AG1014">
            <v>0</v>
          </cell>
          <cell r="AH1014" t="str">
            <v>N-EST</v>
          </cell>
          <cell r="AI1014">
            <v>0</v>
          </cell>
          <cell r="AJ1014" t="str">
            <v/>
          </cell>
          <cell r="AK1014" t="str">
            <v/>
          </cell>
          <cell r="AM1014">
            <v>192</v>
          </cell>
          <cell r="AN1014" t="str">
            <v>UNI</v>
          </cell>
          <cell r="AO1014" t="str">
            <v>***</v>
          </cell>
          <cell r="AP1014" t="str">
            <v>zzzzzz</v>
          </cell>
          <cell r="AQ1014" t="b">
            <v>0</v>
          </cell>
          <cell r="AR1014" t="b">
            <v>1</v>
          </cell>
          <cell r="AS1014">
            <v>1</v>
          </cell>
          <cell r="AT1014">
            <v>0</v>
          </cell>
          <cell r="AU1014">
            <v>1</v>
          </cell>
          <cell r="AV1014">
            <v>0.01</v>
          </cell>
          <cell r="AW1014" t="b">
            <v>0</v>
          </cell>
          <cell r="AX1014" t="str">
            <v/>
          </cell>
          <cell r="AY1014" t="b">
            <v>0</v>
          </cell>
          <cell r="AZ1014" t="b">
            <v>0</v>
          </cell>
          <cell r="BA1014">
            <v>0</v>
          </cell>
          <cell r="BB1014">
            <v>180</v>
          </cell>
          <cell r="BC1014">
            <v>120</v>
          </cell>
          <cell r="BD1014" t="str">
            <v>LIB</v>
          </cell>
          <cell r="BE1014" t="str">
            <v>LIB</v>
          </cell>
          <cell r="BF1014">
            <v>1</v>
          </cell>
          <cell r="BG1014">
            <v>0</v>
          </cell>
          <cell r="BH1014" t="str">
            <v/>
          </cell>
          <cell r="BI1014" t="str">
            <v/>
          </cell>
          <cell r="BJ1014" t="str">
            <v/>
          </cell>
          <cell r="BK1014" t="str">
            <v/>
          </cell>
          <cell r="BL1014">
            <v>140</v>
          </cell>
          <cell r="BM1014">
            <v>511</v>
          </cell>
          <cell r="BN1014">
            <v>190</v>
          </cell>
          <cell r="BO1014">
            <v>1978</v>
          </cell>
          <cell r="BP1014">
            <v>0</v>
          </cell>
          <cell r="BQ1014">
            <v>2819</v>
          </cell>
        </row>
        <row r="1015">
          <cell r="A1015" t="str">
            <v>SEEM32</v>
          </cell>
          <cell r="B1015" t="str">
            <v/>
          </cell>
          <cell r="C1015" t="str">
            <v/>
          </cell>
          <cell r="D1015" t="str">
            <v>EMP. POLLO 60U X 80G</v>
          </cell>
          <cell r="E1015" t="str">
            <v>CAJA POR 4,8 KG</v>
          </cell>
          <cell r="F1015" t="str">
            <v>PT</v>
          </cell>
          <cell r="G1015" t="str">
            <v>UNI</v>
          </cell>
          <cell r="H1015" t="str">
            <v>UC9</v>
          </cell>
          <cell r="I1015" t="b">
            <v>1</v>
          </cell>
          <cell r="J1015" t="b">
            <v>1</v>
          </cell>
          <cell r="K1015" t="b">
            <v>0</v>
          </cell>
          <cell r="L1015" t="str">
            <v>CompraVenta</v>
          </cell>
          <cell r="M1015" t="str">
            <v>N</v>
          </cell>
          <cell r="N1015" t="b">
            <v>0</v>
          </cell>
          <cell r="O1015">
            <v>0</v>
          </cell>
          <cell r="P1015" t="b">
            <v>0</v>
          </cell>
          <cell r="Q1015" t="str">
            <v>INTERNO</v>
          </cell>
          <cell r="R1015">
            <v>0</v>
          </cell>
          <cell r="S1015" t="str">
            <v/>
          </cell>
          <cell r="T1015">
            <v>0</v>
          </cell>
          <cell r="U1015" t="str">
            <v/>
          </cell>
          <cell r="V1015">
            <v>0</v>
          </cell>
          <cell r="W1015" t="str">
            <v/>
          </cell>
          <cell r="X1015">
            <v>0</v>
          </cell>
          <cell r="Y1015" t="str">
            <v/>
          </cell>
          <cell r="Z1015" t="str">
            <v/>
          </cell>
          <cell r="AA1015" t="str">
            <v>Termin</v>
          </cell>
          <cell r="AB1015">
            <v>0</v>
          </cell>
          <cell r="AC1015" t="str">
            <v/>
          </cell>
          <cell r="AD1015" t="str">
            <v/>
          </cell>
          <cell r="AE1015" t="str">
            <v/>
          </cell>
          <cell r="AF1015" t="str">
            <v/>
          </cell>
          <cell r="AG1015">
            <v>0</v>
          </cell>
          <cell r="AH1015" t="str">
            <v>N-EST</v>
          </cell>
          <cell r="AI1015">
            <v>0</v>
          </cell>
          <cell r="AJ1015" t="str">
            <v/>
          </cell>
          <cell r="AK1015" t="str">
            <v/>
          </cell>
          <cell r="AM1015">
            <v>192</v>
          </cell>
          <cell r="AN1015" t="str">
            <v>UNI</v>
          </cell>
          <cell r="AO1015" t="str">
            <v>***</v>
          </cell>
          <cell r="AP1015" t="str">
            <v>zzzzzz</v>
          </cell>
          <cell r="AQ1015" t="b">
            <v>0</v>
          </cell>
          <cell r="AR1015" t="b">
            <v>1</v>
          </cell>
          <cell r="AS1015">
            <v>1</v>
          </cell>
          <cell r="AT1015">
            <v>0</v>
          </cell>
          <cell r="AU1015">
            <v>1</v>
          </cell>
          <cell r="AV1015">
            <v>0.01</v>
          </cell>
          <cell r="AW1015" t="b">
            <v>0</v>
          </cell>
          <cell r="AX1015" t="str">
            <v/>
          </cell>
          <cell r="AY1015" t="b">
            <v>0</v>
          </cell>
          <cell r="AZ1015" t="b">
            <v>0</v>
          </cell>
          <cell r="BA1015">
            <v>0</v>
          </cell>
          <cell r="BB1015">
            <v>180</v>
          </cell>
          <cell r="BC1015">
            <v>120</v>
          </cell>
          <cell r="BD1015" t="str">
            <v>LIB</v>
          </cell>
          <cell r="BE1015" t="str">
            <v>LIB</v>
          </cell>
          <cell r="BF1015">
            <v>1</v>
          </cell>
          <cell r="BG1015">
            <v>0</v>
          </cell>
          <cell r="BH1015" t="str">
            <v/>
          </cell>
          <cell r="BI1015" t="str">
            <v/>
          </cell>
          <cell r="BJ1015" t="str">
            <v/>
          </cell>
          <cell r="BK1015" t="str">
            <v/>
          </cell>
          <cell r="BL1015">
            <v>140</v>
          </cell>
          <cell r="BM1015">
            <v>511</v>
          </cell>
          <cell r="BN1015">
            <v>190</v>
          </cell>
          <cell r="BO1015">
            <v>1978</v>
          </cell>
          <cell r="BP1015">
            <v>0</v>
          </cell>
          <cell r="BQ1015">
            <v>2819</v>
          </cell>
        </row>
        <row r="1016">
          <cell r="A1016" t="str">
            <v>SEEM33</v>
          </cell>
          <cell r="B1016" t="str">
            <v/>
          </cell>
          <cell r="C1016" t="str">
            <v/>
          </cell>
          <cell r="D1016" t="str">
            <v>EMP. JAMON Y QUESO 60U X 80G</v>
          </cell>
          <cell r="E1016" t="str">
            <v>CAJA POR 4,8 KG</v>
          </cell>
          <cell r="F1016" t="str">
            <v>PT</v>
          </cell>
          <cell r="G1016" t="str">
            <v>UNI</v>
          </cell>
          <cell r="H1016" t="str">
            <v>UC9</v>
          </cell>
          <cell r="I1016" t="b">
            <v>1</v>
          </cell>
          <cell r="J1016" t="b">
            <v>1</v>
          </cell>
          <cell r="K1016" t="b">
            <v>0</v>
          </cell>
          <cell r="L1016" t="str">
            <v>CompraVenta</v>
          </cell>
          <cell r="M1016" t="str">
            <v>N</v>
          </cell>
          <cell r="N1016" t="b">
            <v>0</v>
          </cell>
          <cell r="O1016">
            <v>0</v>
          </cell>
          <cell r="P1016" t="b">
            <v>0</v>
          </cell>
          <cell r="Q1016" t="str">
            <v>INTERNO</v>
          </cell>
          <cell r="R1016">
            <v>0</v>
          </cell>
          <cell r="S1016" t="str">
            <v/>
          </cell>
          <cell r="T1016">
            <v>0</v>
          </cell>
          <cell r="U1016" t="str">
            <v/>
          </cell>
          <cell r="V1016">
            <v>0</v>
          </cell>
          <cell r="W1016" t="str">
            <v/>
          </cell>
          <cell r="X1016">
            <v>0</v>
          </cell>
          <cell r="Y1016" t="str">
            <v/>
          </cell>
          <cell r="Z1016" t="str">
            <v/>
          </cell>
          <cell r="AA1016" t="str">
            <v>Termin</v>
          </cell>
          <cell r="AB1016">
            <v>0</v>
          </cell>
          <cell r="AC1016" t="str">
            <v/>
          </cell>
          <cell r="AD1016" t="str">
            <v/>
          </cell>
          <cell r="AE1016" t="str">
            <v/>
          </cell>
          <cell r="AF1016" t="str">
            <v/>
          </cell>
          <cell r="AG1016">
            <v>0</v>
          </cell>
          <cell r="AH1016" t="str">
            <v>N-EST</v>
          </cell>
          <cell r="AI1016">
            <v>0</v>
          </cell>
          <cell r="AJ1016" t="str">
            <v/>
          </cell>
          <cell r="AK1016" t="str">
            <v/>
          </cell>
          <cell r="AM1016">
            <v>192</v>
          </cell>
          <cell r="AN1016" t="str">
            <v>UNI</v>
          </cell>
          <cell r="AO1016" t="str">
            <v>***</v>
          </cell>
          <cell r="AP1016" t="str">
            <v>zzzzzz</v>
          </cell>
          <cell r="AQ1016" t="b">
            <v>0</v>
          </cell>
          <cell r="AR1016" t="b">
            <v>1</v>
          </cell>
          <cell r="AS1016">
            <v>1</v>
          </cell>
          <cell r="AT1016">
            <v>0</v>
          </cell>
          <cell r="AU1016">
            <v>1</v>
          </cell>
          <cell r="AV1016">
            <v>0.01</v>
          </cell>
          <cell r="AW1016" t="b">
            <v>0</v>
          </cell>
          <cell r="AX1016" t="str">
            <v/>
          </cell>
          <cell r="AY1016" t="b">
            <v>0</v>
          </cell>
          <cell r="AZ1016" t="b">
            <v>0</v>
          </cell>
          <cell r="BA1016">
            <v>0</v>
          </cell>
          <cell r="BB1016">
            <v>180</v>
          </cell>
          <cell r="BC1016">
            <v>120</v>
          </cell>
          <cell r="BD1016" t="str">
            <v>LIB</v>
          </cell>
          <cell r="BE1016" t="str">
            <v>LIB</v>
          </cell>
          <cell r="BF1016">
            <v>1</v>
          </cell>
          <cell r="BG1016">
            <v>0</v>
          </cell>
          <cell r="BH1016" t="str">
            <v/>
          </cell>
          <cell r="BI1016" t="str">
            <v/>
          </cell>
          <cell r="BJ1016" t="str">
            <v/>
          </cell>
          <cell r="BK1016" t="str">
            <v/>
          </cell>
          <cell r="BL1016">
            <v>140</v>
          </cell>
          <cell r="BM1016">
            <v>511</v>
          </cell>
          <cell r="BN1016">
            <v>190</v>
          </cell>
          <cell r="BO1016">
            <v>1978</v>
          </cell>
          <cell r="BP1016">
            <v>0</v>
          </cell>
          <cell r="BQ1016">
            <v>2819</v>
          </cell>
        </row>
        <row r="1017">
          <cell r="A1017" t="str">
            <v>SEEM34</v>
          </cell>
          <cell r="B1017" t="str">
            <v/>
          </cell>
          <cell r="C1017" t="str">
            <v/>
          </cell>
          <cell r="D1017" t="str">
            <v>EMP. CEBOLLA Y QUESO 60U X 80G</v>
          </cell>
          <cell r="E1017" t="str">
            <v>CAJA POR 4,8 KG</v>
          </cell>
          <cell r="F1017" t="str">
            <v>PT</v>
          </cell>
          <cell r="G1017" t="str">
            <v>UNI</v>
          </cell>
          <cell r="H1017" t="str">
            <v>UC9</v>
          </cell>
          <cell r="I1017" t="b">
            <v>1</v>
          </cell>
          <cell r="J1017" t="b">
            <v>1</v>
          </cell>
          <cell r="K1017" t="b">
            <v>0</v>
          </cell>
          <cell r="L1017" t="str">
            <v>CompraVenta</v>
          </cell>
          <cell r="M1017" t="str">
            <v>N</v>
          </cell>
          <cell r="N1017" t="b">
            <v>0</v>
          </cell>
          <cell r="O1017">
            <v>0</v>
          </cell>
          <cell r="P1017" t="b">
            <v>0</v>
          </cell>
          <cell r="Q1017" t="str">
            <v>INTERNO</v>
          </cell>
          <cell r="R1017">
            <v>0</v>
          </cell>
          <cell r="S1017" t="str">
            <v/>
          </cell>
          <cell r="T1017">
            <v>0</v>
          </cell>
          <cell r="U1017" t="str">
            <v/>
          </cell>
          <cell r="V1017">
            <v>0</v>
          </cell>
          <cell r="W1017" t="str">
            <v/>
          </cell>
          <cell r="X1017">
            <v>0</v>
          </cell>
          <cell r="Y1017" t="str">
            <v/>
          </cell>
          <cell r="Z1017" t="str">
            <v/>
          </cell>
          <cell r="AA1017" t="str">
            <v>Termin</v>
          </cell>
          <cell r="AB1017">
            <v>0</v>
          </cell>
          <cell r="AC1017" t="str">
            <v/>
          </cell>
          <cell r="AD1017" t="str">
            <v/>
          </cell>
          <cell r="AE1017" t="str">
            <v/>
          </cell>
          <cell r="AF1017" t="str">
            <v/>
          </cell>
          <cell r="AG1017">
            <v>0</v>
          </cell>
          <cell r="AH1017" t="str">
            <v>N-EST</v>
          </cell>
          <cell r="AI1017">
            <v>0</v>
          </cell>
          <cell r="AJ1017" t="str">
            <v/>
          </cell>
          <cell r="AK1017" t="str">
            <v/>
          </cell>
          <cell r="AM1017">
            <v>192</v>
          </cell>
          <cell r="AN1017" t="str">
            <v>UNI</v>
          </cell>
          <cell r="AO1017" t="str">
            <v>***</v>
          </cell>
          <cell r="AP1017" t="str">
            <v>zzzzzz</v>
          </cell>
          <cell r="AQ1017" t="b">
            <v>0</v>
          </cell>
          <cell r="AR1017" t="b">
            <v>1</v>
          </cell>
          <cell r="AS1017">
            <v>1</v>
          </cell>
          <cell r="AT1017">
            <v>0</v>
          </cell>
          <cell r="AU1017">
            <v>1</v>
          </cell>
          <cell r="AV1017">
            <v>0.01</v>
          </cell>
          <cell r="AW1017" t="b">
            <v>0</v>
          </cell>
          <cell r="AX1017" t="str">
            <v/>
          </cell>
          <cell r="AY1017" t="b">
            <v>0</v>
          </cell>
          <cell r="AZ1017" t="b">
            <v>0</v>
          </cell>
          <cell r="BA1017">
            <v>0</v>
          </cell>
          <cell r="BB1017">
            <v>180</v>
          </cell>
          <cell r="BC1017">
            <v>120</v>
          </cell>
          <cell r="BD1017" t="str">
            <v>LIB</v>
          </cell>
          <cell r="BE1017" t="str">
            <v>LIB</v>
          </cell>
          <cell r="BF1017">
            <v>1</v>
          </cell>
          <cell r="BG1017">
            <v>0</v>
          </cell>
          <cell r="BH1017" t="str">
            <v/>
          </cell>
          <cell r="BI1017" t="str">
            <v/>
          </cell>
          <cell r="BJ1017" t="str">
            <v/>
          </cell>
          <cell r="BK1017" t="str">
            <v/>
          </cell>
          <cell r="BL1017">
            <v>140</v>
          </cell>
          <cell r="BM1017">
            <v>511</v>
          </cell>
          <cell r="BN1017">
            <v>190</v>
          </cell>
          <cell r="BO1017">
            <v>1978</v>
          </cell>
          <cell r="BP1017">
            <v>0</v>
          </cell>
          <cell r="BQ1017">
            <v>2819</v>
          </cell>
        </row>
        <row r="1018">
          <cell r="A1018" t="str">
            <v>SEEM35</v>
          </cell>
          <cell r="B1018" t="str">
            <v/>
          </cell>
          <cell r="C1018" t="str">
            <v/>
          </cell>
          <cell r="D1018" t="str">
            <v>EMP. HUMITA 60U X 80G</v>
          </cell>
          <cell r="E1018" t="str">
            <v>CAJA POR 4,8 KG</v>
          </cell>
          <cell r="F1018" t="str">
            <v>PT</v>
          </cell>
          <cell r="G1018" t="str">
            <v>UNI</v>
          </cell>
          <cell r="H1018" t="str">
            <v>UC9</v>
          </cell>
          <cell r="I1018" t="b">
            <v>1</v>
          </cell>
          <cell r="J1018" t="b">
            <v>1</v>
          </cell>
          <cell r="K1018" t="b">
            <v>0</v>
          </cell>
          <cell r="L1018" t="str">
            <v>CompraVenta</v>
          </cell>
          <cell r="M1018" t="str">
            <v>N</v>
          </cell>
          <cell r="N1018" t="b">
            <v>0</v>
          </cell>
          <cell r="O1018">
            <v>0</v>
          </cell>
          <cell r="P1018" t="b">
            <v>0</v>
          </cell>
          <cell r="Q1018" t="str">
            <v>INTERNO</v>
          </cell>
          <cell r="R1018">
            <v>0</v>
          </cell>
          <cell r="S1018" t="str">
            <v/>
          </cell>
          <cell r="T1018">
            <v>0</v>
          </cell>
          <cell r="U1018" t="str">
            <v/>
          </cell>
          <cell r="V1018">
            <v>0</v>
          </cell>
          <cell r="W1018" t="str">
            <v/>
          </cell>
          <cell r="X1018">
            <v>0</v>
          </cell>
          <cell r="Y1018" t="str">
            <v/>
          </cell>
          <cell r="Z1018" t="str">
            <v/>
          </cell>
          <cell r="AA1018" t="str">
            <v>Termin</v>
          </cell>
          <cell r="AB1018">
            <v>0</v>
          </cell>
          <cell r="AC1018" t="str">
            <v/>
          </cell>
          <cell r="AD1018" t="str">
            <v/>
          </cell>
          <cell r="AE1018" t="str">
            <v/>
          </cell>
          <cell r="AF1018" t="str">
            <v/>
          </cell>
          <cell r="AG1018">
            <v>0</v>
          </cell>
          <cell r="AH1018" t="str">
            <v>N-EST</v>
          </cell>
          <cell r="AI1018">
            <v>0</v>
          </cell>
          <cell r="AJ1018" t="str">
            <v/>
          </cell>
          <cell r="AK1018" t="str">
            <v/>
          </cell>
          <cell r="AM1018">
            <v>192</v>
          </cell>
          <cell r="AN1018" t="str">
            <v>UNI</v>
          </cell>
          <cell r="AO1018" t="str">
            <v>***</v>
          </cell>
          <cell r="AP1018" t="str">
            <v>zzzzzz</v>
          </cell>
          <cell r="AQ1018" t="b">
            <v>0</v>
          </cell>
          <cell r="AR1018" t="b">
            <v>1</v>
          </cell>
          <cell r="AS1018">
            <v>1</v>
          </cell>
          <cell r="AT1018">
            <v>0</v>
          </cell>
          <cell r="AU1018">
            <v>1</v>
          </cell>
          <cell r="AV1018">
            <v>0.01</v>
          </cell>
          <cell r="AW1018" t="b">
            <v>0</v>
          </cell>
          <cell r="AX1018" t="str">
            <v/>
          </cell>
          <cell r="AY1018" t="b">
            <v>0</v>
          </cell>
          <cell r="AZ1018" t="b">
            <v>0</v>
          </cell>
          <cell r="BA1018">
            <v>0</v>
          </cell>
          <cell r="BB1018">
            <v>180</v>
          </cell>
          <cell r="BC1018">
            <v>120</v>
          </cell>
          <cell r="BD1018" t="str">
            <v>LIB</v>
          </cell>
          <cell r="BE1018" t="str">
            <v>LIB</v>
          </cell>
          <cell r="BF1018">
            <v>1</v>
          </cell>
          <cell r="BG1018">
            <v>0</v>
          </cell>
          <cell r="BH1018" t="str">
            <v/>
          </cell>
          <cell r="BI1018" t="str">
            <v/>
          </cell>
          <cell r="BJ1018" t="str">
            <v/>
          </cell>
          <cell r="BK1018" t="str">
            <v/>
          </cell>
          <cell r="BL1018">
            <v>140</v>
          </cell>
          <cell r="BM1018">
            <v>511</v>
          </cell>
          <cell r="BN1018">
            <v>190</v>
          </cell>
          <cell r="BO1018">
            <v>1978</v>
          </cell>
          <cell r="BP1018">
            <v>0</v>
          </cell>
          <cell r="BQ1018">
            <v>2819</v>
          </cell>
        </row>
        <row r="1019">
          <cell r="A1019" t="str">
            <v>SEEM36</v>
          </cell>
          <cell r="B1019" t="str">
            <v/>
          </cell>
          <cell r="C1019" t="str">
            <v/>
          </cell>
          <cell r="D1019" t="str">
            <v>EMP. VERDURA 60U X 80G</v>
          </cell>
          <cell r="E1019" t="str">
            <v>CAJA POR 4,8 KG</v>
          </cell>
          <cell r="F1019" t="str">
            <v>PT</v>
          </cell>
          <cell r="G1019" t="str">
            <v>UNI</v>
          </cell>
          <cell r="H1019" t="str">
            <v>UC9</v>
          </cell>
          <cell r="I1019" t="b">
            <v>1</v>
          </cell>
          <cell r="J1019" t="b">
            <v>1</v>
          </cell>
          <cell r="K1019" t="b">
            <v>0</v>
          </cell>
          <cell r="L1019" t="str">
            <v>CompraVenta</v>
          </cell>
          <cell r="M1019" t="str">
            <v>N</v>
          </cell>
          <cell r="N1019" t="b">
            <v>0</v>
          </cell>
          <cell r="O1019">
            <v>0</v>
          </cell>
          <cell r="P1019" t="b">
            <v>0</v>
          </cell>
          <cell r="Q1019" t="str">
            <v>INTERNO</v>
          </cell>
          <cell r="R1019">
            <v>0</v>
          </cell>
          <cell r="S1019" t="str">
            <v/>
          </cell>
          <cell r="T1019">
            <v>0</v>
          </cell>
          <cell r="U1019" t="str">
            <v/>
          </cell>
          <cell r="V1019">
            <v>0</v>
          </cell>
          <cell r="W1019" t="str">
            <v/>
          </cell>
          <cell r="X1019">
            <v>0</v>
          </cell>
          <cell r="Y1019" t="str">
            <v/>
          </cell>
          <cell r="Z1019" t="str">
            <v/>
          </cell>
          <cell r="AA1019" t="str">
            <v>Termin</v>
          </cell>
          <cell r="AB1019">
            <v>0</v>
          </cell>
          <cell r="AC1019" t="str">
            <v/>
          </cell>
          <cell r="AD1019" t="str">
            <v/>
          </cell>
          <cell r="AE1019" t="str">
            <v/>
          </cell>
          <cell r="AF1019" t="str">
            <v/>
          </cell>
          <cell r="AG1019">
            <v>0</v>
          </cell>
          <cell r="AH1019" t="str">
            <v>N-EST</v>
          </cell>
          <cell r="AI1019">
            <v>0</v>
          </cell>
          <cell r="AJ1019" t="str">
            <v/>
          </cell>
          <cell r="AK1019" t="str">
            <v/>
          </cell>
          <cell r="AM1019">
            <v>192</v>
          </cell>
          <cell r="AN1019" t="str">
            <v>UNI</v>
          </cell>
          <cell r="AO1019" t="str">
            <v>***</v>
          </cell>
          <cell r="AP1019" t="str">
            <v>zzzzzz</v>
          </cell>
          <cell r="AQ1019" t="b">
            <v>0</v>
          </cell>
          <cell r="AR1019" t="b">
            <v>1</v>
          </cell>
          <cell r="AS1019">
            <v>1</v>
          </cell>
          <cell r="AT1019">
            <v>0</v>
          </cell>
          <cell r="AU1019">
            <v>1</v>
          </cell>
          <cell r="AV1019">
            <v>0.01</v>
          </cell>
          <cell r="AW1019" t="b">
            <v>0</v>
          </cell>
          <cell r="AX1019" t="str">
            <v/>
          </cell>
          <cell r="AY1019" t="b">
            <v>0</v>
          </cell>
          <cell r="AZ1019" t="b">
            <v>0</v>
          </cell>
          <cell r="BA1019">
            <v>0</v>
          </cell>
          <cell r="BB1019">
            <v>180</v>
          </cell>
          <cell r="BC1019">
            <v>120</v>
          </cell>
          <cell r="BD1019" t="str">
            <v>LIB</v>
          </cell>
          <cell r="BE1019" t="str">
            <v>LIB</v>
          </cell>
          <cell r="BF1019">
            <v>1</v>
          </cell>
          <cell r="BG1019">
            <v>0</v>
          </cell>
          <cell r="BH1019" t="str">
            <v/>
          </cell>
          <cell r="BI1019" t="str">
            <v/>
          </cell>
          <cell r="BJ1019" t="str">
            <v/>
          </cell>
          <cell r="BK1019" t="str">
            <v/>
          </cell>
          <cell r="BL1019">
            <v>140</v>
          </cell>
          <cell r="BM1019">
            <v>511</v>
          </cell>
          <cell r="BN1019">
            <v>190</v>
          </cell>
          <cell r="BO1019">
            <v>1978</v>
          </cell>
          <cell r="BP1019">
            <v>0</v>
          </cell>
          <cell r="BQ1019">
            <v>2819</v>
          </cell>
        </row>
        <row r="1020">
          <cell r="A1020" t="str">
            <v>SEGURO EX</v>
          </cell>
          <cell r="B1020" t="str">
            <v>SEGURO</v>
          </cell>
          <cell r="C1020" t="str">
            <v/>
          </cell>
          <cell r="D1020" t="str">
            <v>SEGURO EX FRIZZIO</v>
          </cell>
          <cell r="E1020" t="str">
            <v/>
          </cell>
          <cell r="F1020" t="str">
            <v>AR</v>
          </cell>
          <cell r="G1020" t="str">
            <v>UNI</v>
          </cell>
          <cell r="H1020" t="str">
            <v>UC9</v>
          </cell>
          <cell r="I1020" t="b">
            <v>1</v>
          </cell>
          <cell r="J1020" t="b">
            <v>0</v>
          </cell>
          <cell r="K1020" t="b">
            <v>0</v>
          </cell>
          <cell r="L1020" t="str">
            <v>CompraVenta</v>
          </cell>
          <cell r="M1020" t="str">
            <v>N</v>
          </cell>
          <cell r="N1020" t="b">
            <v>0</v>
          </cell>
          <cell r="O1020">
            <v>0</v>
          </cell>
          <cell r="P1020" t="b">
            <v>0</v>
          </cell>
          <cell r="Q1020" t="str">
            <v>INTERNO</v>
          </cell>
          <cell r="R1020">
            <v>0</v>
          </cell>
          <cell r="S1020" t="str">
            <v/>
          </cell>
          <cell r="T1020">
            <v>0</v>
          </cell>
          <cell r="U1020" t="str">
            <v/>
          </cell>
          <cell r="V1020">
            <v>0</v>
          </cell>
          <cell r="W1020" t="str">
            <v/>
          </cell>
          <cell r="X1020">
            <v>0</v>
          </cell>
          <cell r="Y1020" t="str">
            <v/>
          </cell>
          <cell r="Z1020" t="str">
            <v/>
          </cell>
          <cell r="AA1020" t="str">
            <v/>
          </cell>
          <cell r="AB1020">
            <v>0</v>
          </cell>
          <cell r="AC1020" t="str">
            <v/>
          </cell>
          <cell r="AD1020" t="str">
            <v/>
          </cell>
          <cell r="AE1020" t="str">
            <v/>
          </cell>
          <cell r="AF1020" t="str">
            <v/>
          </cell>
          <cell r="AG1020">
            <v>0</v>
          </cell>
          <cell r="AH1020" t="str">
            <v>N-EST</v>
          </cell>
          <cell r="AI1020">
            <v>0</v>
          </cell>
          <cell r="AJ1020" t="str">
            <v/>
          </cell>
          <cell r="AK1020" t="str">
            <v/>
          </cell>
          <cell r="AM1020">
            <v>0</v>
          </cell>
          <cell r="AN1020" t="str">
            <v>UNI</v>
          </cell>
          <cell r="AO1020" t="str">
            <v>***</v>
          </cell>
          <cell r="AP1020" t="str">
            <v>zzzzzz</v>
          </cell>
          <cell r="AQ1020" t="b">
            <v>0</v>
          </cell>
          <cell r="AR1020" t="b">
            <v>1</v>
          </cell>
          <cell r="AS1020">
            <v>0</v>
          </cell>
          <cell r="AT1020">
            <v>0</v>
          </cell>
          <cell r="AU1020">
            <v>1</v>
          </cell>
          <cell r="AV1020">
            <v>0.01</v>
          </cell>
          <cell r="AW1020" t="b">
            <v>0</v>
          </cell>
          <cell r="AX1020" t="str">
            <v/>
          </cell>
          <cell r="AY1020" t="b">
            <v>0</v>
          </cell>
          <cell r="AZ1020" t="b">
            <v>0</v>
          </cell>
          <cell r="BA1020">
            <v>0</v>
          </cell>
          <cell r="BB1020">
            <v>0</v>
          </cell>
          <cell r="BC1020">
            <v>0</v>
          </cell>
          <cell r="BD1020" t="str">
            <v>LIB</v>
          </cell>
          <cell r="BE1020" t="str">
            <v>LIB</v>
          </cell>
          <cell r="BF1020">
            <v>1</v>
          </cell>
          <cell r="BG1020">
            <v>0</v>
          </cell>
          <cell r="BH1020" t="str">
            <v/>
          </cell>
          <cell r="BI1020" t="str">
            <v/>
          </cell>
          <cell r="BJ1020" t="str">
            <v/>
          </cell>
          <cell r="BK1020" t="str">
            <v/>
          </cell>
          <cell r="BL1020">
            <v>140</v>
          </cell>
          <cell r="BM1020">
            <v>511</v>
          </cell>
          <cell r="BN1020">
            <v>190</v>
          </cell>
          <cell r="BO1020">
            <v>1978</v>
          </cell>
          <cell r="BP1020">
            <v>0</v>
          </cell>
          <cell r="BQ1020">
            <v>2819</v>
          </cell>
        </row>
        <row r="1021">
          <cell r="A1021" t="str">
            <v>SEMCCO31</v>
          </cell>
          <cell r="B1021" t="str">
            <v/>
          </cell>
          <cell r="C1021" t="str">
            <v/>
          </cell>
          <cell r="D1021" t="str">
            <v>BOMBA DE PAPA A GRANEL S/ENVA.</v>
          </cell>
          <cell r="E1021" t="str">
            <v/>
          </cell>
          <cell r="F1021" t="str">
            <v>AR</v>
          </cell>
          <cell r="G1021" t="str">
            <v>KG</v>
          </cell>
          <cell r="H1021" t="str">
            <v>019</v>
          </cell>
          <cell r="I1021" t="b">
            <v>1</v>
          </cell>
          <cell r="J1021" t="b">
            <v>0</v>
          </cell>
          <cell r="K1021" t="b">
            <v>0</v>
          </cell>
          <cell r="L1021" t="str">
            <v>CompraVenta</v>
          </cell>
          <cell r="M1021" t="str">
            <v>N</v>
          </cell>
          <cell r="N1021" t="b">
            <v>0</v>
          </cell>
          <cell r="O1021">
            <v>0</v>
          </cell>
          <cell r="P1021" t="b">
            <v>0</v>
          </cell>
          <cell r="Q1021" t="str">
            <v>INTERNO</v>
          </cell>
          <cell r="R1021">
            <v>0</v>
          </cell>
          <cell r="S1021" t="str">
            <v/>
          </cell>
          <cell r="T1021">
            <v>0</v>
          </cell>
          <cell r="U1021" t="str">
            <v/>
          </cell>
          <cell r="V1021">
            <v>0</v>
          </cell>
          <cell r="W1021" t="str">
            <v/>
          </cell>
          <cell r="X1021">
            <v>0</v>
          </cell>
          <cell r="Y1021" t="str">
            <v/>
          </cell>
          <cell r="Z1021" t="str">
            <v/>
          </cell>
          <cell r="AA1021" t="str">
            <v/>
          </cell>
          <cell r="AB1021">
            <v>0</v>
          </cell>
          <cell r="AC1021" t="str">
            <v/>
          </cell>
          <cell r="AD1021" t="str">
            <v/>
          </cell>
          <cell r="AE1021" t="str">
            <v/>
          </cell>
          <cell r="AF1021" t="str">
            <v/>
          </cell>
          <cell r="AG1021">
            <v>0</v>
          </cell>
          <cell r="AH1021" t="str">
            <v>N-EST</v>
          </cell>
          <cell r="AI1021">
            <v>0</v>
          </cell>
          <cell r="AJ1021" t="str">
            <v/>
          </cell>
          <cell r="AK1021" t="str">
            <v/>
          </cell>
          <cell r="AM1021">
            <v>0</v>
          </cell>
          <cell r="AN1021" t="str">
            <v>KG</v>
          </cell>
          <cell r="AO1021" t="str">
            <v>***</v>
          </cell>
          <cell r="AP1021" t="str">
            <v>zzzzzz</v>
          </cell>
          <cell r="AQ1021" t="b">
            <v>0</v>
          </cell>
          <cell r="AR1021" t="b">
            <v>1</v>
          </cell>
          <cell r="AS1021">
            <v>0</v>
          </cell>
          <cell r="AT1021">
            <v>0</v>
          </cell>
          <cell r="AU1021">
            <v>1</v>
          </cell>
          <cell r="AV1021">
            <v>0.01</v>
          </cell>
          <cell r="AW1021" t="b">
            <v>0</v>
          </cell>
          <cell r="AX1021" t="str">
            <v/>
          </cell>
          <cell r="AY1021" t="b">
            <v>0</v>
          </cell>
          <cell r="AZ1021" t="b">
            <v>0</v>
          </cell>
          <cell r="BA1021">
            <v>0</v>
          </cell>
          <cell r="BB1021">
            <v>0</v>
          </cell>
          <cell r="BC1021">
            <v>0</v>
          </cell>
          <cell r="BD1021" t="str">
            <v>LIB</v>
          </cell>
          <cell r="BE1021" t="str">
            <v>LIB</v>
          </cell>
          <cell r="BF1021">
            <v>1</v>
          </cell>
          <cell r="BG1021">
            <v>0</v>
          </cell>
          <cell r="BH1021" t="str">
            <v/>
          </cell>
          <cell r="BI1021" t="str">
            <v/>
          </cell>
          <cell r="BJ1021" t="str">
            <v/>
          </cell>
          <cell r="BK1021" t="str">
            <v/>
          </cell>
          <cell r="BL1021">
            <v>140</v>
          </cell>
          <cell r="BM1021">
            <v>511</v>
          </cell>
          <cell r="BN1021">
            <v>190</v>
          </cell>
          <cell r="BO1021">
            <v>1978</v>
          </cell>
          <cell r="BP1021">
            <v>0</v>
          </cell>
          <cell r="BQ1021">
            <v>2819</v>
          </cell>
        </row>
        <row r="1022">
          <cell r="A1022" t="str">
            <v>SEMCMO61</v>
          </cell>
          <cell r="B1022" t="str">
            <v/>
          </cell>
          <cell r="C1022" t="str">
            <v/>
          </cell>
          <cell r="D1022" t="str">
            <v>BASTON.MOZZA.18x0.300 S/EMBASE</v>
          </cell>
          <cell r="E1022" t="str">
            <v/>
          </cell>
          <cell r="F1022" t="str">
            <v>AR</v>
          </cell>
          <cell r="G1022" t="str">
            <v>KGS</v>
          </cell>
          <cell r="H1022" t="str">
            <v>019</v>
          </cell>
          <cell r="I1022" t="b">
            <v>1</v>
          </cell>
          <cell r="J1022" t="b">
            <v>0</v>
          </cell>
          <cell r="K1022" t="b">
            <v>0</v>
          </cell>
          <cell r="L1022" t="str">
            <v>Compra</v>
          </cell>
          <cell r="M1022" t="str">
            <v>N</v>
          </cell>
          <cell r="N1022" t="b">
            <v>0</v>
          </cell>
          <cell r="O1022">
            <v>0</v>
          </cell>
          <cell r="P1022" t="b">
            <v>0</v>
          </cell>
          <cell r="Q1022" t="str">
            <v>INTERNO</v>
          </cell>
          <cell r="R1022">
            <v>0</v>
          </cell>
          <cell r="S1022" t="str">
            <v/>
          </cell>
          <cell r="T1022">
            <v>0</v>
          </cell>
          <cell r="U1022" t="str">
            <v/>
          </cell>
          <cell r="V1022">
            <v>0</v>
          </cell>
          <cell r="W1022" t="str">
            <v/>
          </cell>
          <cell r="X1022">
            <v>0</v>
          </cell>
          <cell r="Y1022" t="str">
            <v/>
          </cell>
          <cell r="Z1022" t="str">
            <v/>
          </cell>
          <cell r="AA1022" t="str">
            <v/>
          </cell>
          <cell r="AB1022">
            <v>0</v>
          </cell>
          <cell r="AC1022" t="str">
            <v/>
          </cell>
          <cell r="AD1022" t="str">
            <v/>
          </cell>
          <cell r="AE1022" t="str">
            <v/>
          </cell>
          <cell r="AF1022" t="str">
            <v/>
          </cell>
          <cell r="AG1022">
            <v>0</v>
          </cell>
          <cell r="AH1022" t="str">
            <v>N-EST</v>
          </cell>
          <cell r="AI1022">
            <v>0</v>
          </cell>
          <cell r="AJ1022" t="str">
            <v/>
          </cell>
          <cell r="AK1022" t="str">
            <v/>
          </cell>
          <cell r="AM1022">
            <v>0</v>
          </cell>
          <cell r="AN1022" t="str">
            <v>KGS</v>
          </cell>
          <cell r="AO1022" t="str">
            <v>***</v>
          </cell>
          <cell r="AP1022" t="str">
            <v>zzzzzz</v>
          </cell>
          <cell r="AQ1022" t="b">
            <v>0</v>
          </cell>
          <cell r="AR1022" t="b">
            <v>1</v>
          </cell>
          <cell r="AS1022">
            <v>0</v>
          </cell>
          <cell r="AT1022">
            <v>0</v>
          </cell>
          <cell r="AU1022">
            <v>1</v>
          </cell>
          <cell r="AV1022">
            <v>0.01</v>
          </cell>
          <cell r="AW1022" t="b">
            <v>0</v>
          </cell>
          <cell r="AX1022" t="str">
            <v/>
          </cell>
          <cell r="AY1022" t="b">
            <v>0</v>
          </cell>
          <cell r="AZ1022" t="b">
            <v>0</v>
          </cell>
          <cell r="BA1022">
            <v>0</v>
          </cell>
          <cell r="BB1022">
            <v>0</v>
          </cell>
          <cell r="BC1022">
            <v>0</v>
          </cell>
          <cell r="BD1022" t="str">
            <v>LIB</v>
          </cell>
          <cell r="BE1022" t="str">
            <v>LIB</v>
          </cell>
          <cell r="BF1022">
            <v>1</v>
          </cell>
          <cell r="BG1022">
            <v>0</v>
          </cell>
          <cell r="BH1022" t="str">
            <v/>
          </cell>
          <cell r="BI1022" t="str">
            <v/>
          </cell>
          <cell r="BJ1022" t="str">
            <v/>
          </cell>
          <cell r="BK1022" t="str">
            <v/>
          </cell>
          <cell r="BL1022">
            <v>140</v>
          </cell>
          <cell r="BM1022">
            <v>511</v>
          </cell>
          <cell r="BN1022">
            <v>190</v>
          </cell>
          <cell r="BO1022">
            <v>1978</v>
          </cell>
          <cell r="BP1022">
            <v>0</v>
          </cell>
          <cell r="BQ1022">
            <v>2819</v>
          </cell>
        </row>
        <row r="1023">
          <cell r="A1023" t="str">
            <v>SEPAMP53</v>
          </cell>
          <cell r="B1023" t="str">
            <v/>
          </cell>
          <cell r="C1023" t="str">
            <v/>
          </cell>
          <cell r="D1023" t="str">
            <v>SIN ENVASE MED.POLLO JYQ PALAD</v>
          </cell>
          <cell r="E1023" t="str">
            <v/>
          </cell>
          <cell r="F1023" t="str">
            <v>AR</v>
          </cell>
          <cell r="G1023" t="str">
            <v>KGS</v>
          </cell>
          <cell r="H1023" t="str">
            <v>019</v>
          </cell>
          <cell r="I1023" t="b">
            <v>1</v>
          </cell>
          <cell r="J1023" t="b">
            <v>0</v>
          </cell>
          <cell r="K1023" t="b">
            <v>0</v>
          </cell>
          <cell r="L1023" t="str">
            <v>CompraVenta</v>
          </cell>
          <cell r="M1023" t="str">
            <v>N</v>
          </cell>
          <cell r="N1023" t="b">
            <v>0</v>
          </cell>
          <cell r="O1023">
            <v>0</v>
          </cell>
          <cell r="P1023" t="b">
            <v>0</v>
          </cell>
          <cell r="Q1023" t="str">
            <v>INTERNO</v>
          </cell>
          <cell r="R1023">
            <v>0</v>
          </cell>
          <cell r="S1023" t="str">
            <v/>
          </cell>
          <cell r="T1023">
            <v>0</v>
          </cell>
          <cell r="U1023" t="str">
            <v/>
          </cell>
          <cell r="V1023">
            <v>0</v>
          </cell>
          <cell r="W1023" t="str">
            <v/>
          </cell>
          <cell r="X1023">
            <v>0</v>
          </cell>
          <cell r="Y1023" t="str">
            <v/>
          </cell>
          <cell r="Z1023" t="str">
            <v/>
          </cell>
          <cell r="AA1023" t="str">
            <v/>
          </cell>
          <cell r="AB1023">
            <v>0</v>
          </cell>
          <cell r="AC1023" t="str">
            <v/>
          </cell>
          <cell r="AD1023" t="str">
            <v/>
          </cell>
          <cell r="AE1023" t="str">
            <v/>
          </cell>
          <cell r="AF1023" t="str">
            <v/>
          </cell>
          <cell r="AG1023">
            <v>0</v>
          </cell>
          <cell r="AH1023" t="str">
            <v>N-EST</v>
          </cell>
          <cell r="AI1023">
            <v>0</v>
          </cell>
          <cell r="AJ1023" t="str">
            <v/>
          </cell>
          <cell r="AK1023" t="str">
            <v/>
          </cell>
          <cell r="AM1023">
            <v>0</v>
          </cell>
          <cell r="AN1023" t="str">
            <v>KGS</v>
          </cell>
          <cell r="AO1023" t="str">
            <v>***</v>
          </cell>
          <cell r="AP1023" t="str">
            <v>zzzzzz</v>
          </cell>
          <cell r="AQ1023" t="b">
            <v>0</v>
          </cell>
          <cell r="AR1023" t="b">
            <v>1</v>
          </cell>
          <cell r="AS1023">
            <v>0</v>
          </cell>
          <cell r="AT1023">
            <v>0</v>
          </cell>
          <cell r="AU1023">
            <v>1</v>
          </cell>
          <cell r="AV1023">
            <v>0.01</v>
          </cell>
          <cell r="AW1023" t="b">
            <v>0</v>
          </cell>
          <cell r="AX1023" t="str">
            <v/>
          </cell>
          <cell r="AY1023" t="b">
            <v>0</v>
          </cell>
          <cell r="AZ1023" t="b">
            <v>0</v>
          </cell>
          <cell r="BA1023">
            <v>0</v>
          </cell>
          <cell r="BB1023">
            <v>0</v>
          </cell>
          <cell r="BC1023">
            <v>0</v>
          </cell>
          <cell r="BD1023" t="str">
            <v>LIB</v>
          </cell>
          <cell r="BE1023" t="str">
            <v>LIB</v>
          </cell>
          <cell r="BF1023">
            <v>1</v>
          </cell>
          <cell r="BG1023">
            <v>0</v>
          </cell>
          <cell r="BH1023" t="str">
            <v/>
          </cell>
          <cell r="BI1023" t="str">
            <v/>
          </cell>
          <cell r="BJ1023" t="str">
            <v/>
          </cell>
          <cell r="BK1023" t="str">
            <v/>
          </cell>
          <cell r="BL1023">
            <v>140</v>
          </cell>
          <cell r="BM1023">
            <v>511</v>
          </cell>
          <cell r="BN1023">
            <v>190</v>
          </cell>
          <cell r="BO1023">
            <v>1978</v>
          </cell>
          <cell r="BP1023">
            <v>0</v>
          </cell>
          <cell r="BQ1023">
            <v>2819</v>
          </cell>
        </row>
        <row r="1024">
          <cell r="A1024" t="str">
            <v>SERVICIO</v>
          </cell>
          <cell r="B1024" t="str">
            <v/>
          </cell>
          <cell r="C1024" t="str">
            <v/>
          </cell>
          <cell r="D1024" t="str">
            <v>SERVICIO</v>
          </cell>
          <cell r="E1024" t="str">
            <v/>
          </cell>
          <cell r="F1024" t="str">
            <v>AR</v>
          </cell>
          <cell r="G1024" t="str">
            <v>UNI</v>
          </cell>
          <cell r="H1024" t="str">
            <v>UNI</v>
          </cell>
          <cell r="I1024" t="b">
            <v>0</v>
          </cell>
          <cell r="J1024" t="b">
            <v>0</v>
          </cell>
          <cell r="K1024" t="b">
            <v>0</v>
          </cell>
          <cell r="L1024" t="str">
            <v>CompraVenta</v>
          </cell>
          <cell r="M1024" t="str">
            <v>N</v>
          </cell>
          <cell r="N1024" t="b">
            <v>0</v>
          </cell>
          <cell r="O1024">
            <v>0</v>
          </cell>
          <cell r="P1024" t="b">
            <v>0</v>
          </cell>
          <cell r="Q1024" t="str">
            <v>INTERNO</v>
          </cell>
          <cell r="R1024">
            <v>0</v>
          </cell>
          <cell r="S1024" t="str">
            <v/>
          </cell>
          <cell r="T1024">
            <v>0</v>
          </cell>
          <cell r="U1024" t="str">
            <v/>
          </cell>
          <cell r="V1024">
            <v>0</v>
          </cell>
          <cell r="W1024" t="str">
            <v/>
          </cell>
          <cell r="X1024">
            <v>0</v>
          </cell>
          <cell r="Y1024" t="str">
            <v/>
          </cell>
          <cell r="Z1024" t="str">
            <v/>
          </cell>
          <cell r="AA1024" t="str">
            <v/>
          </cell>
          <cell r="AB1024">
            <v>0</v>
          </cell>
          <cell r="AC1024" t="str">
            <v/>
          </cell>
          <cell r="AD1024" t="str">
            <v/>
          </cell>
          <cell r="AE1024" t="str">
            <v/>
          </cell>
          <cell r="AF1024" t="str">
            <v/>
          </cell>
          <cell r="AG1024">
            <v>0</v>
          </cell>
          <cell r="AH1024" t="str">
            <v>N-EST</v>
          </cell>
          <cell r="AI1024">
            <v>0</v>
          </cell>
          <cell r="AJ1024" t="str">
            <v/>
          </cell>
          <cell r="AK1024" t="str">
            <v/>
          </cell>
          <cell r="AM1024">
            <v>0</v>
          </cell>
          <cell r="AN1024" t="str">
            <v>UNI</v>
          </cell>
          <cell r="AO1024" t="str">
            <v>***</v>
          </cell>
          <cell r="AP1024" t="str">
            <v>zzzzzz</v>
          </cell>
          <cell r="AQ1024" t="b">
            <v>0</v>
          </cell>
          <cell r="AR1024" t="b">
            <v>1</v>
          </cell>
          <cell r="AS1024">
            <v>0</v>
          </cell>
          <cell r="AT1024">
            <v>0</v>
          </cell>
          <cell r="AU1024">
            <v>1</v>
          </cell>
          <cell r="AV1024">
            <v>0.01</v>
          </cell>
          <cell r="AW1024" t="b">
            <v>0</v>
          </cell>
          <cell r="AX1024" t="str">
            <v/>
          </cell>
          <cell r="AY1024" t="b">
            <v>0</v>
          </cell>
          <cell r="AZ1024" t="b">
            <v>0</v>
          </cell>
          <cell r="BA1024">
            <v>0</v>
          </cell>
          <cell r="BB1024">
            <v>0</v>
          </cell>
          <cell r="BC1024">
            <v>0</v>
          </cell>
          <cell r="BD1024" t="str">
            <v>LIB</v>
          </cell>
          <cell r="BE1024" t="str">
            <v>LIB</v>
          </cell>
          <cell r="BF1024">
            <v>1</v>
          </cell>
          <cell r="BG1024">
            <v>0</v>
          </cell>
          <cell r="BH1024" t="str">
            <v/>
          </cell>
          <cell r="BI1024" t="str">
            <v/>
          </cell>
          <cell r="BJ1024" t="str">
            <v/>
          </cell>
          <cell r="BK1024" t="str">
            <v/>
          </cell>
          <cell r="BL1024">
            <v>140</v>
          </cell>
          <cell r="BM1024">
            <v>511</v>
          </cell>
          <cell r="BN1024">
            <v>190</v>
          </cell>
          <cell r="BO1024">
            <v>1978</v>
          </cell>
          <cell r="BP1024">
            <v>0</v>
          </cell>
          <cell r="BQ1024">
            <v>2819</v>
          </cell>
        </row>
        <row r="1025">
          <cell r="A1025" t="str">
            <v>SETOES01</v>
          </cell>
          <cell r="B1025" t="str">
            <v/>
          </cell>
          <cell r="C1025" t="str">
            <v/>
          </cell>
          <cell r="D1025" t="str">
            <v>SEMIELABORADO TORTILLA ESPINAC</v>
          </cell>
          <cell r="E1025" t="str">
            <v/>
          </cell>
          <cell r="F1025" t="str">
            <v>AR</v>
          </cell>
          <cell r="G1025" t="str">
            <v>KG</v>
          </cell>
          <cell r="H1025" t="str">
            <v>031</v>
          </cell>
          <cell r="I1025" t="b">
            <v>1</v>
          </cell>
          <cell r="J1025" t="b">
            <v>0</v>
          </cell>
          <cell r="K1025" t="b">
            <v>0</v>
          </cell>
          <cell r="L1025" t="str">
            <v>CompraVenta</v>
          </cell>
          <cell r="M1025" t="str">
            <v>N</v>
          </cell>
          <cell r="N1025" t="b">
            <v>0</v>
          </cell>
          <cell r="O1025">
            <v>0</v>
          </cell>
          <cell r="P1025" t="b">
            <v>0</v>
          </cell>
          <cell r="Q1025" t="str">
            <v>INTERNO</v>
          </cell>
          <cell r="R1025">
            <v>0</v>
          </cell>
          <cell r="S1025" t="str">
            <v/>
          </cell>
          <cell r="T1025">
            <v>0</v>
          </cell>
          <cell r="U1025" t="str">
            <v/>
          </cell>
          <cell r="V1025">
            <v>0</v>
          </cell>
          <cell r="W1025" t="str">
            <v/>
          </cell>
          <cell r="X1025">
            <v>0</v>
          </cell>
          <cell r="Y1025" t="str">
            <v/>
          </cell>
          <cell r="Z1025" t="str">
            <v/>
          </cell>
          <cell r="AA1025" t="str">
            <v/>
          </cell>
          <cell r="AB1025">
            <v>0</v>
          </cell>
          <cell r="AC1025" t="str">
            <v/>
          </cell>
          <cell r="AD1025" t="str">
            <v/>
          </cell>
          <cell r="AE1025" t="str">
            <v/>
          </cell>
          <cell r="AF1025" t="str">
            <v/>
          </cell>
          <cell r="AG1025">
            <v>0</v>
          </cell>
          <cell r="AH1025" t="str">
            <v>N-EST</v>
          </cell>
          <cell r="AI1025">
            <v>0</v>
          </cell>
          <cell r="AJ1025" t="str">
            <v/>
          </cell>
          <cell r="AK1025" t="str">
            <v/>
          </cell>
          <cell r="AM1025">
            <v>0</v>
          </cell>
          <cell r="AN1025" t="str">
            <v>KG</v>
          </cell>
          <cell r="AO1025" t="str">
            <v>***</v>
          </cell>
          <cell r="AP1025" t="str">
            <v>zzzzzz</v>
          </cell>
          <cell r="AQ1025" t="b">
            <v>0</v>
          </cell>
          <cell r="AR1025" t="b">
            <v>1</v>
          </cell>
          <cell r="AS1025">
            <v>0</v>
          </cell>
          <cell r="AT1025">
            <v>0</v>
          </cell>
          <cell r="AU1025">
            <v>1</v>
          </cell>
          <cell r="AV1025">
            <v>0.01</v>
          </cell>
          <cell r="AW1025" t="b">
            <v>0</v>
          </cell>
          <cell r="AX1025" t="str">
            <v/>
          </cell>
          <cell r="AY1025" t="b">
            <v>0</v>
          </cell>
          <cell r="AZ1025" t="b">
            <v>0</v>
          </cell>
          <cell r="BA1025">
            <v>0</v>
          </cell>
          <cell r="BB1025">
            <v>0</v>
          </cell>
          <cell r="BC1025">
            <v>0</v>
          </cell>
          <cell r="BD1025" t="str">
            <v>LIB</v>
          </cell>
          <cell r="BE1025" t="str">
            <v>LIB</v>
          </cell>
          <cell r="BF1025">
            <v>1</v>
          </cell>
          <cell r="BG1025">
            <v>0</v>
          </cell>
          <cell r="BH1025" t="str">
            <v/>
          </cell>
          <cell r="BI1025" t="str">
            <v/>
          </cell>
          <cell r="BJ1025" t="str">
            <v/>
          </cell>
          <cell r="BK1025" t="str">
            <v/>
          </cell>
          <cell r="BL1025">
            <v>140</v>
          </cell>
          <cell r="BM1025">
            <v>511</v>
          </cell>
          <cell r="BN1025">
            <v>190</v>
          </cell>
          <cell r="BO1025">
            <v>1978</v>
          </cell>
          <cell r="BP1025">
            <v>0</v>
          </cell>
          <cell r="BQ1025">
            <v>2819</v>
          </cell>
        </row>
        <row r="1026">
          <cell r="A1026" t="str">
            <v>SIN CARGO</v>
          </cell>
          <cell r="B1026" t="str">
            <v/>
          </cell>
          <cell r="C1026" t="str">
            <v/>
          </cell>
          <cell r="D1026" t="str">
            <v>MERCADERIA SIN CARGO</v>
          </cell>
          <cell r="E1026" t="str">
            <v/>
          </cell>
          <cell r="F1026" t="str">
            <v>AR</v>
          </cell>
          <cell r="G1026" t="str">
            <v>UNI</v>
          </cell>
          <cell r="H1026" t="str">
            <v>UC9</v>
          </cell>
          <cell r="I1026" t="b">
            <v>0</v>
          </cell>
          <cell r="J1026" t="b">
            <v>0</v>
          </cell>
          <cell r="K1026" t="b">
            <v>0</v>
          </cell>
          <cell r="L1026" t="str">
            <v>CompraVenta</v>
          </cell>
          <cell r="M1026" t="str">
            <v>N</v>
          </cell>
          <cell r="N1026" t="b">
            <v>0</v>
          </cell>
          <cell r="O1026">
            <v>0</v>
          </cell>
          <cell r="P1026" t="b">
            <v>0</v>
          </cell>
          <cell r="Q1026" t="str">
            <v>INTERNO</v>
          </cell>
          <cell r="R1026">
            <v>0</v>
          </cell>
          <cell r="S1026" t="str">
            <v/>
          </cell>
          <cell r="T1026">
            <v>0</v>
          </cell>
          <cell r="U1026" t="str">
            <v/>
          </cell>
          <cell r="V1026">
            <v>0</v>
          </cell>
          <cell r="W1026" t="str">
            <v/>
          </cell>
          <cell r="X1026">
            <v>0</v>
          </cell>
          <cell r="Y1026" t="str">
            <v/>
          </cell>
          <cell r="Z1026" t="str">
            <v/>
          </cell>
          <cell r="AA1026" t="str">
            <v/>
          </cell>
          <cell r="AB1026">
            <v>0</v>
          </cell>
          <cell r="AC1026" t="str">
            <v/>
          </cell>
          <cell r="AD1026" t="str">
            <v/>
          </cell>
          <cell r="AE1026" t="str">
            <v/>
          </cell>
          <cell r="AF1026" t="str">
            <v/>
          </cell>
          <cell r="AG1026">
            <v>0</v>
          </cell>
          <cell r="AH1026" t="str">
            <v>N-EST</v>
          </cell>
          <cell r="AI1026">
            <v>0</v>
          </cell>
          <cell r="AJ1026" t="str">
            <v/>
          </cell>
          <cell r="AK1026" t="str">
            <v/>
          </cell>
          <cell r="AM1026">
            <v>0</v>
          </cell>
          <cell r="AN1026" t="str">
            <v>UNI</v>
          </cell>
          <cell r="AO1026" t="str">
            <v>***</v>
          </cell>
          <cell r="AP1026" t="str">
            <v>zzzzzz</v>
          </cell>
          <cell r="AQ1026" t="b">
            <v>0</v>
          </cell>
          <cell r="AR1026" t="b">
            <v>1</v>
          </cell>
          <cell r="AS1026">
            <v>0</v>
          </cell>
          <cell r="AT1026">
            <v>0</v>
          </cell>
          <cell r="AU1026">
            <v>1</v>
          </cell>
          <cell r="AV1026">
            <v>0.01</v>
          </cell>
          <cell r="AW1026" t="b">
            <v>0</v>
          </cell>
          <cell r="AX1026" t="str">
            <v/>
          </cell>
          <cell r="AY1026" t="b">
            <v>0</v>
          </cell>
          <cell r="AZ1026" t="b">
            <v>0</v>
          </cell>
          <cell r="BA1026">
            <v>0</v>
          </cell>
          <cell r="BB1026">
            <v>0</v>
          </cell>
          <cell r="BC1026">
            <v>0</v>
          </cell>
          <cell r="BD1026" t="str">
            <v>LIB</v>
          </cell>
          <cell r="BE1026" t="str">
            <v>LIB</v>
          </cell>
          <cell r="BF1026">
            <v>1</v>
          </cell>
          <cell r="BG1026">
            <v>0</v>
          </cell>
          <cell r="BH1026" t="str">
            <v/>
          </cell>
          <cell r="BI1026" t="str">
            <v/>
          </cell>
          <cell r="BJ1026" t="str">
            <v/>
          </cell>
          <cell r="BK1026" t="str">
            <v/>
          </cell>
          <cell r="BL1026">
            <v>140</v>
          </cell>
          <cell r="BM1026">
            <v>511</v>
          </cell>
          <cell r="BN1026">
            <v>190</v>
          </cell>
          <cell r="BO1026">
            <v>1978</v>
          </cell>
          <cell r="BP1026">
            <v>0</v>
          </cell>
          <cell r="BQ1026">
            <v>2819</v>
          </cell>
        </row>
        <row r="1027">
          <cell r="A1027" t="str">
            <v>SW0018</v>
          </cell>
          <cell r="B1027" t="str">
            <v>CAJASOJAJBS</v>
          </cell>
          <cell r="C1027" t="str">
            <v/>
          </cell>
          <cell r="D1027" t="str">
            <v>CAJA SECUNDARIA JBS</v>
          </cell>
          <cell r="E1027" t="str">
            <v>JBS GENERICA</v>
          </cell>
          <cell r="F1027" t="str">
            <v>IN</v>
          </cell>
          <cell r="G1027" t="str">
            <v>UNI</v>
          </cell>
          <cell r="H1027" t="str">
            <v>04</v>
          </cell>
          <cell r="I1027" t="b">
            <v>1</v>
          </cell>
          <cell r="J1027" t="b">
            <v>1</v>
          </cell>
          <cell r="K1027" t="b">
            <v>0</v>
          </cell>
          <cell r="L1027" t="str">
            <v>CompraVenta</v>
          </cell>
          <cell r="M1027" t="str">
            <v>N</v>
          </cell>
          <cell r="N1027" t="b">
            <v>1</v>
          </cell>
          <cell r="O1027">
            <v>0.01</v>
          </cell>
          <cell r="P1027" t="b">
            <v>0</v>
          </cell>
          <cell r="Q1027" t="str">
            <v>INTERNO</v>
          </cell>
          <cell r="R1027">
            <v>0</v>
          </cell>
          <cell r="S1027" t="str">
            <v/>
          </cell>
          <cell r="T1027">
            <v>0</v>
          </cell>
          <cell r="U1027" t="str">
            <v/>
          </cell>
          <cell r="V1027">
            <v>0</v>
          </cell>
          <cell r="W1027" t="str">
            <v/>
          </cell>
          <cell r="X1027">
            <v>0</v>
          </cell>
          <cell r="Y1027" t="str">
            <v/>
          </cell>
          <cell r="Z1027" t="str">
            <v/>
          </cell>
          <cell r="AA1027" t="str">
            <v>Cajas</v>
          </cell>
          <cell r="AB1027">
            <v>0</v>
          </cell>
          <cell r="AC1027" t="str">
            <v/>
          </cell>
          <cell r="AD1027" t="str">
            <v/>
          </cell>
          <cell r="AE1027" t="str">
            <v/>
          </cell>
          <cell r="AF1027" t="str">
            <v/>
          </cell>
          <cell r="AG1027">
            <v>0</v>
          </cell>
          <cell r="AH1027" t="str">
            <v>EST</v>
          </cell>
          <cell r="AI1027">
            <v>0</v>
          </cell>
          <cell r="AJ1027" t="str">
            <v/>
          </cell>
          <cell r="AK1027" t="str">
            <v/>
          </cell>
          <cell r="AM1027">
            <v>0</v>
          </cell>
          <cell r="AN1027" t="str">
            <v>UNI</v>
          </cell>
          <cell r="AO1027" t="str">
            <v>***</v>
          </cell>
          <cell r="AP1027" t="str">
            <v>zzzzzz</v>
          </cell>
          <cell r="AQ1027" t="b">
            <v>0</v>
          </cell>
          <cell r="AR1027" t="b">
            <v>1</v>
          </cell>
          <cell r="AS1027">
            <v>15</v>
          </cell>
          <cell r="AT1027">
            <v>2</v>
          </cell>
          <cell r="AU1027">
            <v>1</v>
          </cell>
          <cell r="AV1027">
            <v>0</v>
          </cell>
          <cell r="AW1027" t="b">
            <v>0</v>
          </cell>
          <cell r="AX1027" t="str">
            <v/>
          </cell>
          <cell r="AY1027" t="b">
            <v>0</v>
          </cell>
          <cell r="AZ1027" t="b">
            <v>0</v>
          </cell>
          <cell r="BA1027">
            <v>0</v>
          </cell>
          <cell r="BB1027">
            <v>0</v>
          </cell>
          <cell r="BC1027">
            <v>45</v>
          </cell>
          <cell r="BD1027" t="str">
            <v>LIB</v>
          </cell>
          <cell r="BE1027" t="str">
            <v>LIB</v>
          </cell>
          <cell r="BF1027">
            <v>1</v>
          </cell>
          <cell r="BG1027">
            <v>0</v>
          </cell>
          <cell r="BH1027" t="str">
            <v/>
          </cell>
          <cell r="BI1027" t="str">
            <v/>
          </cell>
          <cell r="BJ1027" t="str">
            <v/>
          </cell>
          <cell r="BK1027" t="str">
            <v/>
          </cell>
          <cell r="BL1027">
            <v>140</v>
          </cell>
          <cell r="BM1027">
            <v>511</v>
          </cell>
          <cell r="BN1027">
            <v>190</v>
          </cell>
          <cell r="BO1027">
            <v>1978</v>
          </cell>
          <cell r="BP1027">
            <v>0</v>
          </cell>
          <cell r="BQ1027">
            <v>2819</v>
          </cell>
        </row>
        <row r="1028">
          <cell r="A1028" t="str">
            <v>SWMS61/21700</v>
          </cell>
          <cell r="B1028" t="str">
            <v/>
          </cell>
          <cell r="C1028" t="str">
            <v>7790300023872</v>
          </cell>
          <cell r="D1028" t="str">
            <v>MILANESA SOJA CLASICAS SWIFT</v>
          </cell>
          <cell r="E1028" t="str">
            <v>CAJA X 20 FLOW PACK</v>
          </cell>
          <cell r="F1028" t="str">
            <v>PT</v>
          </cell>
          <cell r="G1028" t="str">
            <v>UNI</v>
          </cell>
          <cell r="H1028" t="str">
            <v>UC9</v>
          </cell>
          <cell r="I1028" t="b">
            <v>1</v>
          </cell>
          <cell r="J1028" t="b">
            <v>1</v>
          </cell>
          <cell r="K1028" t="b">
            <v>0</v>
          </cell>
          <cell r="L1028" t="str">
            <v>CompraVenta</v>
          </cell>
          <cell r="M1028" t="str">
            <v>N</v>
          </cell>
          <cell r="N1028" t="b">
            <v>0</v>
          </cell>
          <cell r="O1028">
            <v>0</v>
          </cell>
          <cell r="P1028" t="b">
            <v>0</v>
          </cell>
          <cell r="Q1028" t="str">
            <v>INTERNO</v>
          </cell>
          <cell r="R1028">
            <v>0</v>
          </cell>
          <cell r="S1028" t="str">
            <v/>
          </cell>
          <cell r="T1028">
            <v>0</v>
          </cell>
          <cell r="U1028" t="str">
            <v/>
          </cell>
          <cell r="V1028">
            <v>0</v>
          </cell>
          <cell r="W1028" t="str">
            <v/>
          </cell>
          <cell r="X1028">
            <v>0</v>
          </cell>
          <cell r="Y1028" t="str">
            <v/>
          </cell>
          <cell r="Z1028" t="str">
            <v/>
          </cell>
          <cell r="AA1028" t="str">
            <v>Termin</v>
          </cell>
          <cell r="AB1028">
            <v>0</v>
          </cell>
          <cell r="AC1028" t="str">
            <v/>
          </cell>
          <cell r="AD1028" t="str">
            <v/>
          </cell>
          <cell r="AE1028" t="str">
            <v/>
          </cell>
          <cell r="AF1028" t="str">
            <v/>
          </cell>
          <cell r="AG1028">
            <v>0</v>
          </cell>
          <cell r="AH1028" t="str">
            <v>N-EST</v>
          </cell>
          <cell r="AI1028">
            <v>0</v>
          </cell>
          <cell r="AJ1028" t="str">
            <v/>
          </cell>
          <cell r="AK1028" t="str">
            <v/>
          </cell>
          <cell r="AM1028">
            <v>110</v>
          </cell>
          <cell r="AN1028" t="str">
            <v>UNI</v>
          </cell>
          <cell r="AO1028" t="str">
            <v>***</v>
          </cell>
          <cell r="AP1028" t="str">
            <v>zzzzzz</v>
          </cell>
          <cell r="AQ1028" t="b">
            <v>0</v>
          </cell>
          <cell r="AR1028" t="b">
            <v>1</v>
          </cell>
          <cell r="AS1028">
            <v>1</v>
          </cell>
          <cell r="AT1028">
            <v>0</v>
          </cell>
          <cell r="AU1028">
            <v>1</v>
          </cell>
          <cell r="AV1028">
            <v>0</v>
          </cell>
          <cell r="AW1028" t="b">
            <v>0</v>
          </cell>
          <cell r="AX1028" t="str">
            <v/>
          </cell>
          <cell r="AY1028" t="b">
            <v>0</v>
          </cell>
          <cell r="AZ1028" t="b">
            <v>0</v>
          </cell>
          <cell r="BA1028">
            <v>0</v>
          </cell>
          <cell r="BB1028">
            <v>540</v>
          </cell>
          <cell r="BC1028">
            <v>365</v>
          </cell>
          <cell r="BD1028" t="str">
            <v>LIB</v>
          </cell>
          <cell r="BE1028" t="str">
            <v>LIB</v>
          </cell>
          <cell r="BF1028">
            <v>1</v>
          </cell>
          <cell r="BG1028">
            <v>0</v>
          </cell>
          <cell r="BH1028" t="str">
            <v/>
          </cell>
          <cell r="BI1028" t="str">
            <v/>
          </cell>
          <cell r="BJ1028" t="str">
            <v/>
          </cell>
          <cell r="BK1028" t="str">
            <v/>
          </cell>
          <cell r="BL1028">
            <v>140</v>
          </cell>
          <cell r="BM1028">
            <v>511</v>
          </cell>
          <cell r="BN1028">
            <v>190</v>
          </cell>
          <cell r="BO1028">
            <v>1978</v>
          </cell>
          <cell r="BP1028">
            <v>0</v>
          </cell>
          <cell r="BQ1028">
            <v>2819</v>
          </cell>
        </row>
        <row r="1029">
          <cell r="A1029" t="str">
            <v>SWMS62/21701</v>
          </cell>
          <cell r="B1029" t="str">
            <v/>
          </cell>
          <cell r="C1029" t="str">
            <v>7790360023889</v>
          </cell>
          <cell r="D1029" t="str">
            <v>MILANESA SOJA OREGANO SWIFT</v>
          </cell>
          <cell r="E1029" t="str">
            <v>CAJA X 20 FLOW PACK</v>
          </cell>
          <cell r="F1029" t="str">
            <v>PT</v>
          </cell>
          <cell r="G1029" t="str">
            <v>UNI</v>
          </cell>
          <cell r="H1029" t="str">
            <v>UC9</v>
          </cell>
          <cell r="I1029" t="b">
            <v>1</v>
          </cell>
          <cell r="J1029" t="b">
            <v>1</v>
          </cell>
          <cell r="K1029" t="b">
            <v>0</v>
          </cell>
          <cell r="L1029" t="str">
            <v>CompraVenta</v>
          </cell>
          <cell r="M1029" t="str">
            <v>N</v>
          </cell>
          <cell r="N1029" t="b">
            <v>0</v>
          </cell>
          <cell r="O1029">
            <v>0</v>
          </cell>
          <cell r="P1029" t="b">
            <v>0</v>
          </cell>
          <cell r="Q1029" t="str">
            <v>INTERNO</v>
          </cell>
          <cell r="R1029">
            <v>0</v>
          </cell>
          <cell r="S1029" t="str">
            <v/>
          </cell>
          <cell r="T1029">
            <v>0</v>
          </cell>
          <cell r="U1029" t="str">
            <v/>
          </cell>
          <cell r="V1029">
            <v>0</v>
          </cell>
          <cell r="W1029" t="str">
            <v/>
          </cell>
          <cell r="X1029">
            <v>0</v>
          </cell>
          <cell r="Y1029" t="str">
            <v/>
          </cell>
          <cell r="Z1029" t="str">
            <v/>
          </cell>
          <cell r="AA1029" t="str">
            <v>Termin</v>
          </cell>
          <cell r="AB1029">
            <v>0</v>
          </cell>
          <cell r="AC1029" t="str">
            <v/>
          </cell>
          <cell r="AD1029" t="str">
            <v/>
          </cell>
          <cell r="AE1029" t="str">
            <v/>
          </cell>
          <cell r="AF1029" t="str">
            <v/>
          </cell>
          <cell r="AG1029">
            <v>0</v>
          </cell>
          <cell r="AH1029" t="str">
            <v>N-EST</v>
          </cell>
          <cell r="AI1029">
            <v>0</v>
          </cell>
          <cell r="AJ1029" t="str">
            <v/>
          </cell>
          <cell r="AK1029" t="str">
            <v/>
          </cell>
          <cell r="AM1029">
            <v>110</v>
          </cell>
          <cell r="AN1029" t="str">
            <v>UNI</v>
          </cell>
          <cell r="AO1029" t="str">
            <v>***</v>
          </cell>
          <cell r="AP1029" t="str">
            <v>zzzzzz</v>
          </cell>
          <cell r="AQ1029" t="b">
            <v>0</v>
          </cell>
          <cell r="AR1029" t="b">
            <v>1</v>
          </cell>
          <cell r="AS1029">
            <v>1</v>
          </cell>
          <cell r="AT1029">
            <v>0</v>
          </cell>
          <cell r="AU1029">
            <v>1</v>
          </cell>
          <cell r="AV1029">
            <v>0</v>
          </cell>
          <cell r="AW1029" t="b">
            <v>0</v>
          </cell>
          <cell r="AX1029" t="str">
            <v/>
          </cell>
          <cell r="AY1029" t="b">
            <v>0</v>
          </cell>
          <cell r="AZ1029" t="b">
            <v>0</v>
          </cell>
          <cell r="BA1029">
            <v>0</v>
          </cell>
          <cell r="BB1029">
            <v>540</v>
          </cell>
          <cell r="BC1029">
            <v>365</v>
          </cell>
          <cell r="BD1029" t="str">
            <v>LIB</v>
          </cell>
          <cell r="BE1029" t="str">
            <v>LIB</v>
          </cell>
          <cell r="BF1029">
            <v>1</v>
          </cell>
          <cell r="BG1029">
            <v>0</v>
          </cell>
          <cell r="BH1029" t="str">
            <v/>
          </cell>
          <cell r="BI1029" t="str">
            <v/>
          </cell>
          <cell r="BJ1029" t="str">
            <v/>
          </cell>
          <cell r="BK1029" t="str">
            <v/>
          </cell>
          <cell r="BL1029">
            <v>140</v>
          </cell>
          <cell r="BM1029">
            <v>511</v>
          </cell>
          <cell r="BN1029">
            <v>190</v>
          </cell>
          <cell r="BO1029">
            <v>1978</v>
          </cell>
          <cell r="BP1029">
            <v>0</v>
          </cell>
          <cell r="BQ1029">
            <v>2819</v>
          </cell>
        </row>
        <row r="1030">
          <cell r="A1030" t="str">
            <v>SWMS72/21702</v>
          </cell>
          <cell r="B1030" t="str">
            <v/>
          </cell>
          <cell r="C1030" t="str">
            <v>7790360024015</v>
          </cell>
          <cell r="D1030" t="str">
            <v>M. SOJA RELL. ESP&amp;QUE  SWIFT</v>
          </cell>
          <cell r="E1030" t="str">
            <v>CAJA X 20 FLOW PACK</v>
          </cell>
          <cell r="F1030" t="str">
            <v>PT</v>
          </cell>
          <cell r="G1030" t="str">
            <v>UNI</v>
          </cell>
          <cell r="H1030" t="str">
            <v>UC9</v>
          </cell>
          <cell r="I1030" t="b">
            <v>1</v>
          </cell>
          <cell r="J1030" t="b">
            <v>1</v>
          </cell>
          <cell r="K1030" t="b">
            <v>0</v>
          </cell>
          <cell r="L1030" t="str">
            <v>CompraVenta</v>
          </cell>
          <cell r="M1030" t="str">
            <v>N</v>
          </cell>
          <cell r="N1030" t="b">
            <v>0</v>
          </cell>
          <cell r="O1030">
            <v>0</v>
          </cell>
          <cell r="P1030" t="b">
            <v>0</v>
          </cell>
          <cell r="Q1030" t="str">
            <v>INTERNO</v>
          </cell>
          <cell r="R1030">
            <v>0</v>
          </cell>
          <cell r="S1030" t="str">
            <v/>
          </cell>
          <cell r="T1030">
            <v>0</v>
          </cell>
          <cell r="U1030" t="str">
            <v/>
          </cell>
          <cell r="V1030">
            <v>0</v>
          </cell>
          <cell r="W1030" t="str">
            <v/>
          </cell>
          <cell r="X1030">
            <v>0</v>
          </cell>
          <cell r="Y1030" t="str">
            <v/>
          </cell>
          <cell r="Z1030" t="str">
            <v/>
          </cell>
          <cell r="AA1030" t="str">
            <v>Termin</v>
          </cell>
          <cell r="AB1030">
            <v>0</v>
          </cell>
          <cell r="AC1030" t="str">
            <v/>
          </cell>
          <cell r="AD1030" t="str">
            <v/>
          </cell>
          <cell r="AE1030" t="str">
            <v/>
          </cell>
          <cell r="AF1030" t="str">
            <v/>
          </cell>
          <cell r="AG1030">
            <v>0</v>
          </cell>
          <cell r="AH1030" t="str">
            <v>N-EST</v>
          </cell>
          <cell r="AI1030">
            <v>0</v>
          </cell>
          <cell r="AJ1030" t="str">
            <v/>
          </cell>
          <cell r="AK1030" t="str">
            <v/>
          </cell>
          <cell r="AM1030">
            <v>110</v>
          </cell>
          <cell r="AN1030" t="str">
            <v>UNI</v>
          </cell>
          <cell r="AO1030" t="str">
            <v>***</v>
          </cell>
          <cell r="AP1030" t="str">
            <v>zzzzzz</v>
          </cell>
          <cell r="AQ1030" t="b">
            <v>0</v>
          </cell>
          <cell r="AR1030" t="b">
            <v>1</v>
          </cell>
          <cell r="AS1030">
            <v>1</v>
          </cell>
          <cell r="AT1030">
            <v>0</v>
          </cell>
          <cell r="AU1030">
            <v>1</v>
          </cell>
          <cell r="AV1030">
            <v>0</v>
          </cell>
          <cell r="AW1030" t="b">
            <v>0</v>
          </cell>
          <cell r="AX1030" t="str">
            <v/>
          </cell>
          <cell r="AY1030" t="b">
            <v>0</v>
          </cell>
          <cell r="AZ1030" t="b">
            <v>0</v>
          </cell>
          <cell r="BA1030">
            <v>0</v>
          </cell>
          <cell r="BB1030">
            <v>540</v>
          </cell>
          <cell r="BC1030">
            <v>365</v>
          </cell>
          <cell r="BD1030" t="str">
            <v>LIB</v>
          </cell>
          <cell r="BE1030" t="str">
            <v>LIB</v>
          </cell>
          <cell r="BF1030">
            <v>1</v>
          </cell>
          <cell r="BG1030">
            <v>0</v>
          </cell>
          <cell r="BH1030" t="str">
            <v/>
          </cell>
          <cell r="BI1030" t="str">
            <v/>
          </cell>
          <cell r="BJ1030" t="str">
            <v/>
          </cell>
          <cell r="BK1030" t="str">
            <v/>
          </cell>
          <cell r="BL1030">
            <v>140</v>
          </cell>
          <cell r="BM1030">
            <v>511</v>
          </cell>
          <cell r="BN1030">
            <v>190</v>
          </cell>
          <cell r="BO1030">
            <v>1978</v>
          </cell>
          <cell r="BP1030">
            <v>0</v>
          </cell>
          <cell r="BQ1030">
            <v>2819</v>
          </cell>
        </row>
        <row r="1031">
          <cell r="A1031" t="str">
            <v>SWMS73/21703</v>
          </cell>
          <cell r="B1031" t="str">
            <v/>
          </cell>
          <cell r="C1031" t="str">
            <v>7790360024022</v>
          </cell>
          <cell r="D1031" t="str">
            <v>M. SOJA RELL. JAM&amp;QUE  SWIFT</v>
          </cell>
          <cell r="E1031" t="str">
            <v>CAJA X 20 FLOW PACK</v>
          </cell>
          <cell r="F1031" t="str">
            <v>PT</v>
          </cell>
          <cell r="G1031" t="str">
            <v>UNI</v>
          </cell>
          <cell r="H1031" t="str">
            <v>UC9</v>
          </cell>
          <cell r="I1031" t="b">
            <v>1</v>
          </cell>
          <cell r="J1031" t="b">
            <v>1</v>
          </cell>
          <cell r="K1031" t="b">
            <v>0</v>
          </cell>
          <cell r="L1031" t="str">
            <v>CompraVenta</v>
          </cell>
          <cell r="M1031" t="str">
            <v>N</v>
          </cell>
          <cell r="N1031" t="b">
            <v>0</v>
          </cell>
          <cell r="O1031">
            <v>0</v>
          </cell>
          <cell r="P1031" t="b">
            <v>0</v>
          </cell>
          <cell r="Q1031" t="str">
            <v>INTERNO</v>
          </cell>
          <cell r="R1031">
            <v>0</v>
          </cell>
          <cell r="S1031" t="str">
            <v/>
          </cell>
          <cell r="T1031">
            <v>0</v>
          </cell>
          <cell r="U1031" t="str">
            <v/>
          </cell>
          <cell r="V1031">
            <v>0</v>
          </cell>
          <cell r="W1031" t="str">
            <v/>
          </cell>
          <cell r="X1031">
            <v>0</v>
          </cell>
          <cell r="Y1031" t="str">
            <v/>
          </cell>
          <cell r="Z1031" t="str">
            <v/>
          </cell>
          <cell r="AA1031" t="str">
            <v>Termin</v>
          </cell>
          <cell r="AB1031">
            <v>0</v>
          </cell>
          <cell r="AC1031" t="str">
            <v/>
          </cell>
          <cell r="AD1031" t="str">
            <v/>
          </cell>
          <cell r="AE1031" t="str">
            <v/>
          </cell>
          <cell r="AF1031" t="str">
            <v/>
          </cell>
          <cell r="AG1031">
            <v>0</v>
          </cell>
          <cell r="AH1031" t="str">
            <v>N-EST</v>
          </cell>
          <cell r="AI1031">
            <v>0</v>
          </cell>
          <cell r="AJ1031" t="str">
            <v/>
          </cell>
          <cell r="AK1031" t="str">
            <v/>
          </cell>
          <cell r="AM1031">
            <v>110</v>
          </cell>
          <cell r="AN1031" t="str">
            <v>UNI</v>
          </cell>
          <cell r="AO1031" t="str">
            <v>***</v>
          </cell>
          <cell r="AP1031" t="str">
            <v>zzzzzz</v>
          </cell>
          <cell r="AQ1031" t="b">
            <v>0</v>
          </cell>
          <cell r="AR1031" t="b">
            <v>1</v>
          </cell>
          <cell r="AS1031">
            <v>1</v>
          </cell>
          <cell r="AT1031">
            <v>0</v>
          </cell>
          <cell r="AU1031">
            <v>1</v>
          </cell>
          <cell r="AV1031">
            <v>0</v>
          </cell>
          <cell r="AW1031" t="b">
            <v>0</v>
          </cell>
          <cell r="AX1031" t="str">
            <v/>
          </cell>
          <cell r="AY1031" t="b">
            <v>0</v>
          </cell>
          <cell r="AZ1031" t="b">
            <v>0</v>
          </cell>
          <cell r="BA1031">
            <v>0</v>
          </cell>
          <cell r="BB1031">
            <v>540</v>
          </cell>
          <cell r="BC1031">
            <v>365</v>
          </cell>
          <cell r="BD1031" t="str">
            <v>LIB</v>
          </cell>
          <cell r="BE1031" t="str">
            <v>LIB</v>
          </cell>
          <cell r="BF1031">
            <v>1</v>
          </cell>
          <cell r="BG1031">
            <v>0</v>
          </cell>
          <cell r="BH1031" t="str">
            <v/>
          </cell>
          <cell r="BI1031" t="str">
            <v/>
          </cell>
          <cell r="BJ1031" t="str">
            <v/>
          </cell>
          <cell r="BK1031" t="str">
            <v/>
          </cell>
          <cell r="BL1031">
            <v>140</v>
          </cell>
          <cell r="BM1031">
            <v>511</v>
          </cell>
          <cell r="BN1031">
            <v>190</v>
          </cell>
          <cell r="BO1031">
            <v>1978</v>
          </cell>
          <cell r="BP1031">
            <v>0</v>
          </cell>
          <cell r="BQ1031">
            <v>2819</v>
          </cell>
        </row>
        <row r="1032">
          <cell r="A1032" t="str">
            <v>V000001</v>
          </cell>
          <cell r="B1032" t="str">
            <v/>
          </cell>
          <cell r="C1032" t="str">
            <v/>
          </cell>
          <cell r="D1032" t="str">
            <v>BONIFICACION</v>
          </cell>
          <cell r="E1032" t="str">
            <v/>
          </cell>
          <cell r="F1032" t="str">
            <v>AR</v>
          </cell>
          <cell r="G1032" t="str">
            <v>UNI</v>
          </cell>
          <cell r="H1032" t="str">
            <v>UC9</v>
          </cell>
          <cell r="I1032" t="b">
            <v>0</v>
          </cell>
          <cell r="J1032" t="b">
            <v>0</v>
          </cell>
          <cell r="K1032" t="b">
            <v>0</v>
          </cell>
          <cell r="L1032" t="str">
            <v>CompraVenta</v>
          </cell>
          <cell r="M1032" t="str">
            <v>N</v>
          </cell>
          <cell r="N1032" t="b">
            <v>0</v>
          </cell>
          <cell r="O1032">
            <v>0</v>
          </cell>
          <cell r="P1032" t="b">
            <v>0</v>
          </cell>
          <cell r="Q1032" t="str">
            <v>INTERNO</v>
          </cell>
          <cell r="R1032">
            <v>0</v>
          </cell>
          <cell r="S1032" t="str">
            <v/>
          </cell>
          <cell r="T1032">
            <v>0</v>
          </cell>
          <cell r="U1032" t="str">
            <v/>
          </cell>
          <cell r="V1032">
            <v>0</v>
          </cell>
          <cell r="W1032" t="str">
            <v/>
          </cell>
          <cell r="X1032">
            <v>0</v>
          </cell>
          <cell r="Y1032" t="str">
            <v/>
          </cell>
          <cell r="Z1032" t="str">
            <v/>
          </cell>
          <cell r="AA1032" t="str">
            <v/>
          </cell>
          <cell r="AB1032">
            <v>0</v>
          </cell>
          <cell r="AC1032" t="str">
            <v/>
          </cell>
          <cell r="AD1032" t="str">
            <v/>
          </cell>
          <cell r="AE1032" t="str">
            <v/>
          </cell>
          <cell r="AF1032" t="str">
            <v/>
          </cell>
          <cell r="AG1032">
            <v>0</v>
          </cell>
          <cell r="AH1032" t="str">
            <v>N-EST</v>
          </cell>
          <cell r="AI1032">
            <v>0</v>
          </cell>
          <cell r="AJ1032" t="str">
            <v/>
          </cell>
          <cell r="AK1032" t="str">
            <v/>
          </cell>
          <cell r="AM1032">
            <v>0</v>
          </cell>
          <cell r="AN1032" t="str">
            <v>UNI</v>
          </cell>
          <cell r="AO1032" t="str">
            <v>***</v>
          </cell>
          <cell r="AP1032" t="str">
            <v>zzzzzz</v>
          </cell>
          <cell r="AQ1032" t="b">
            <v>0</v>
          </cell>
          <cell r="AR1032" t="b">
            <v>1</v>
          </cell>
          <cell r="AS1032">
            <v>0</v>
          </cell>
          <cell r="AT1032">
            <v>0</v>
          </cell>
          <cell r="AU1032">
            <v>1</v>
          </cell>
          <cell r="AV1032">
            <v>0.01</v>
          </cell>
          <cell r="AW1032" t="b">
            <v>0</v>
          </cell>
          <cell r="AX1032" t="str">
            <v/>
          </cell>
          <cell r="AY1032" t="b">
            <v>0</v>
          </cell>
          <cell r="AZ1032" t="b">
            <v>0</v>
          </cell>
          <cell r="BA1032">
            <v>0</v>
          </cell>
          <cell r="BB1032">
            <v>0</v>
          </cell>
          <cell r="BC1032">
            <v>0</v>
          </cell>
          <cell r="BD1032" t="str">
            <v>LIB</v>
          </cell>
          <cell r="BE1032" t="str">
            <v>LIB</v>
          </cell>
          <cell r="BF1032">
            <v>1</v>
          </cell>
          <cell r="BG1032">
            <v>0</v>
          </cell>
          <cell r="BH1032" t="str">
            <v/>
          </cell>
          <cell r="BI1032" t="str">
            <v/>
          </cell>
          <cell r="BJ1032" t="str">
            <v/>
          </cell>
          <cell r="BK1032" t="str">
            <v/>
          </cell>
          <cell r="BL1032">
            <v>140</v>
          </cell>
          <cell r="BM1032">
            <v>511</v>
          </cell>
          <cell r="BN1032">
            <v>190</v>
          </cell>
          <cell r="BO1032">
            <v>1978</v>
          </cell>
          <cell r="BP1032">
            <v>0</v>
          </cell>
          <cell r="BQ1032">
            <v>2819</v>
          </cell>
        </row>
        <row r="1033">
          <cell r="A1033" t="str">
            <v>V000002</v>
          </cell>
          <cell r="B1033" t="str">
            <v/>
          </cell>
          <cell r="C1033" t="str">
            <v/>
          </cell>
          <cell r="D1033" t="str">
            <v>VARIOS</v>
          </cell>
          <cell r="E1033" t="str">
            <v/>
          </cell>
          <cell r="F1033" t="str">
            <v>AR</v>
          </cell>
          <cell r="G1033" t="str">
            <v>UNI</v>
          </cell>
          <cell r="H1033" t="str">
            <v>13</v>
          </cell>
          <cell r="I1033" t="b">
            <v>0</v>
          </cell>
          <cell r="J1033" t="b">
            <v>0</v>
          </cell>
          <cell r="K1033" t="b">
            <v>0</v>
          </cell>
          <cell r="L1033" t="str">
            <v>CompraVenta</v>
          </cell>
          <cell r="M1033" t="str">
            <v>N</v>
          </cell>
          <cell r="N1033" t="b">
            <v>0</v>
          </cell>
          <cell r="O1033">
            <v>0</v>
          </cell>
          <cell r="P1033" t="b">
            <v>0</v>
          </cell>
          <cell r="Q1033" t="str">
            <v>INTERNO</v>
          </cell>
          <cell r="R1033">
            <v>0</v>
          </cell>
          <cell r="S1033" t="str">
            <v/>
          </cell>
          <cell r="T1033">
            <v>0</v>
          </cell>
          <cell r="U1033" t="str">
            <v/>
          </cell>
          <cell r="V1033">
            <v>0</v>
          </cell>
          <cell r="W1033" t="str">
            <v/>
          </cell>
          <cell r="X1033">
            <v>0</v>
          </cell>
          <cell r="Y1033" t="str">
            <v/>
          </cell>
          <cell r="Z1033" t="str">
            <v/>
          </cell>
          <cell r="AA1033" t="str">
            <v/>
          </cell>
          <cell r="AB1033">
            <v>0</v>
          </cell>
          <cell r="AC1033" t="str">
            <v/>
          </cell>
          <cell r="AD1033" t="str">
            <v/>
          </cell>
          <cell r="AE1033" t="str">
            <v/>
          </cell>
          <cell r="AF1033" t="str">
            <v/>
          </cell>
          <cell r="AG1033">
            <v>0</v>
          </cell>
          <cell r="AH1033" t="str">
            <v>N-EST</v>
          </cell>
          <cell r="AI1033">
            <v>0</v>
          </cell>
          <cell r="AJ1033" t="str">
            <v/>
          </cell>
          <cell r="AK1033" t="str">
            <v/>
          </cell>
          <cell r="AM1033">
            <v>0</v>
          </cell>
          <cell r="AN1033" t="str">
            <v>UNI</v>
          </cell>
          <cell r="AO1033" t="str">
            <v>***</v>
          </cell>
          <cell r="AP1033" t="str">
            <v>zzzzzz</v>
          </cell>
          <cell r="AQ1033" t="b">
            <v>0</v>
          </cell>
          <cell r="AR1033" t="b">
            <v>1</v>
          </cell>
          <cell r="AS1033">
            <v>0</v>
          </cell>
          <cell r="AT1033">
            <v>0</v>
          </cell>
          <cell r="AU1033">
            <v>1</v>
          </cell>
          <cell r="AV1033">
            <v>0.01</v>
          </cell>
          <cell r="AW1033" t="b">
            <v>0</v>
          </cell>
          <cell r="AX1033" t="str">
            <v/>
          </cell>
          <cell r="AY1033" t="b">
            <v>0</v>
          </cell>
          <cell r="AZ1033" t="b">
            <v>0</v>
          </cell>
          <cell r="BA1033">
            <v>0</v>
          </cell>
          <cell r="BB1033">
            <v>0</v>
          </cell>
          <cell r="BC1033">
            <v>0</v>
          </cell>
          <cell r="BD1033" t="str">
            <v>LIB</v>
          </cell>
          <cell r="BE1033" t="str">
            <v>LIB</v>
          </cell>
          <cell r="BF1033">
            <v>1</v>
          </cell>
          <cell r="BG1033">
            <v>0</v>
          </cell>
          <cell r="BH1033" t="str">
            <v/>
          </cell>
          <cell r="BI1033" t="str">
            <v/>
          </cell>
          <cell r="BJ1033" t="str">
            <v/>
          </cell>
          <cell r="BK1033" t="str">
            <v/>
          </cell>
          <cell r="BL1033">
            <v>140</v>
          </cell>
          <cell r="BM1033">
            <v>511</v>
          </cell>
          <cell r="BN1033">
            <v>190</v>
          </cell>
          <cell r="BO1033">
            <v>1978</v>
          </cell>
          <cell r="BP1033">
            <v>0</v>
          </cell>
          <cell r="BQ1033">
            <v>2819</v>
          </cell>
        </row>
        <row r="1034">
          <cell r="A1034" t="str">
            <v>V000003</v>
          </cell>
          <cell r="B1034" t="str">
            <v/>
          </cell>
          <cell r="C1034" t="str">
            <v/>
          </cell>
          <cell r="D1034" t="str">
            <v>MULTAS Y RECLAMOS LOGISTICA</v>
          </cell>
          <cell r="E1034" t="str">
            <v/>
          </cell>
          <cell r="F1034" t="str">
            <v>AR</v>
          </cell>
          <cell r="G1034" t="str">
            <v>***</v>
          </cell>
          <cell r="H1034" t="str">
            <v>0126</v>
          </cell>
          <cell r="I1034" t="b">
            <v>0</v>
          </cell>
          <cell r="J1034" t="b">
            <v>0</v>
          </cell>
          <cell r="K1034" t="b">
            <v>0</v>
          </cell>
          <cell r="L1034" t="str">
            <v>CompraVenta</v>
          </cell>
          <cell r="M1034" t="str">
            <v>N</v>
          </cell>
          <cell r="N1034" t="b">
            <v>0</v>
          </cell>
          <cell r="O1034">
            <v>0</v>
          </cell>
          <cell r="P1034" t="b">
            <v>0</v>
          </cell>
          <cell r="Q1034" t="str">
            <v>INTERNO</v>
          </cell>
          <cell r="R1034">
            <v>0</v>
          </cell>
          <cell r="S1034" t="str">
            <v/>
          </cell>
          <cell r="T1034">
            <v>0</v>
          </cell>
          <cell r="U1034" t="str">
            <v/>
          </cell>
          <cell r="V1034">
            <v>0</v>
          </cell>
          <cell r="W1034" t="str">
            <v/>
          </cell>
          <cell r="X1034">
            <v>0</v>
          </cell>
          <cell r="Y1034" t="str">
            <v/>
          </cell>
          <cell r="Z1034" t="str">
            <v/>
          </cell>
          <cell r="AA1034" t="str">
            <v/>
          </cell>
          <cell r="AB1034">
            <v>0</v>
          </cell>
          <cell r="AC1034" t="str">
            <v/>
          </cell>
          <cell r="AD1034" t="str">
            <v/>
          </cell>
          <cell r="AE1034" t="str">
            <v/>
          </cell>
          <cell r="AF1034" t="str">
            <v/>
          </cell>
          <cell r="AG1034">
            <v>0</v>
          </cell>
          <cell r="AH1034" t="str">
            <v>N-EST</v>
          </cell>
          <cell r="AI1034">
            <v>0</v>
          </cell>
          <cell r="AJ1034" t="str">
            <v/>
          </cell>
          <cell r="AK1034" t="str">
            <v/>
          </cell>
          <cell r="AM1034">
            <v>0</v>
          </cell>
          <cell r="AN1034" t="str">
            <v/>
          </cell>
          <cell r="AO1034" t="str">
            <v>***</v>
          </cell>
          <cell r="AP1034" t="str">
            <v>zzzzzz</v>
          </cell>
          <cell r="AQ1034" t="b">
            <v>0</v>
          </cell>
          <cell r="AR1034" t="b">
            <v>1</v>
          </cell>
          <cell r="AS1034">
            <v>0</v>
          </cell>
          <cell r="AT1034">
            <v>0</v>
          </cell>
          <cell r="AU1034">
            <v>1</v>
          </cell>
          <cell r="AV1034">
            <v>0.01</v>
          </cell>
          <cell r="AW1034" t="b">
            <v>0</v>
          </cell>
          <cell r="AX1034" t="str">
            <v/>
          </cell>
          <cell r="AY1034" t="b">
            <v>0</v>
          </cell>
          <cell r="AZ1034" t="b">
            <v>0</v>
          </cell>
          <cell r="BA1034">
            <v>0</v>
          </cell>
          <cell r="BB1034">
            <v>0</v>
          </cell>
          <cell r="BC1034">
            <v>0</v>
          </cell>
          <cell r="BD1034" t="str">
            <v>LIB</v>
          </cell>
          <cell r="BE1034" t="str">
            <v>LIB</v>
          </cell>
          <cell r="BF1034">
            <v>1</v>
          </cell>
          <cell r="BG1034">
            <v>0</v>
          </cell>
          <cell r="BH1034" t="str">
            <v/>
          </cell>
          <cell r="BI1034" t="str">
            <v/>
          </cell>
          <cell r="BJ1034" t="str">
            <v/>
          </cell>
          <cell r="BK1034" t="str">
            <v/>
          </cell>
          <cell r="BL1034">
            <v>140</v>
          </cell>
          <cell r="BM1034">
            <v>511</v>
          </cell>
          <cell r="BN1034">
            <v>190</v>
          </cell>
          <cell r="BO1034">
            <v>1978</v>
          </cell>
          <cell r="BP1034">
            <v>0</v>
          </cell>
          <cell r="BQ1034">
            <v>2819</v>
          </cell>
        </row>
        <row r="1035">
          <cell r="A1035" t="str">
            <v>V000004</v>
          </cell>
          <cell r="B1035" t="str">
            <v/>
          </cell>
          <cell r="C1035" t="str">
            <v/>
          </cell>
          <cell r="D1035" t="str">
            <v>RECUPERO GASTOS BANCARIOS</v>
          </cell>
          <cell r="E1035" t="str">
            <v>GESTION CH RECHAZ</v>
          </cell>
          <cell r="F1035" t="str">
            <v>AR</v>
          </cell>
          <cell r="G1035" t="str">
            <v>***</v>
          </cell>
          <cell r="H1035" t="str">
            <v>0126</v>
          </cell>
          <cell r="I1035" t="b">
            <v>0</v>
          </cell>
          <cell r="J1035" t="b">
            <v>0</v>
          </cell>
          <cell r="K1035" t="b">
            <v>0</v>
          </cell>
          <cell r="L1035" t="str">
            <v>CompraVenta</v>
          </cell>
          <cell r="M1035" t="str">
            <v>N</v>
          </cell>
          <cell r="N1035" t="b">
            <v>0</v>
          </cell>
          <cell r="O1035">
            <v>0</v>
          </cell>
          <cell r="P1035" t="b">
            <v>0</v>
          </cell>
          <cell r="Q1035" t="str">
            <v>INTERNO</v>
          </cell>
          <cell r="R1035">
            <v>0</v>
          </cell>
          <cell r="S1035" t="str">
            <v/>
          </cell>
          <cell r="T1035">
            <v>0</v>
          </cell>
          <cell r="U1035" t="str">
            <v/>
          </cell>
          <cell r="V1035">
            <v>0</v>
          </cell>
          <cell r="W1035" t="str">
            <v/>
          </cell>
          <cell r="X1035">
            <v>0</v>
          </cell>
          <cell r="Y1035" t="str">
            <v/>
          </cell>
          <cell r="Z1035" t="str">
            <v/>
          </cell>
          <cell r="AA1035" t="str">
            <v/>
          </cell>
          <cell r="AB1035">
            <v>0</v>
          </cell>
          <cell r="AC1035" t="str">
            <v/>
          </cell>
          <cell r="AD1035" t="str">
            <v/>
          </cell>
          <cell r="AE1035" t="str">
            <v/>
          </cell>
          <cell r="AF1035" t="str">
            <v/>
          </cell>
          <cell r="AG1035">
            <v>0</v>
          </cell>
          <cell r="AH1035" t="str">
            <v>N-EST</v>
          </cell>
          <cell r="AI1035">
            <v>0</v>
          </cell>
          <cell r="AJ1035" t="str">
            <v/>
          </cell>
          <cell r="AK1035" t="str">
            <v/>
          </cell>
          <cell r="AM1035">
            <v>0</v>
          </cell>
          <cell r="AN1035" t="str">
            <v/>
          </cell>
          <cell r="AO1035" t="str">
            <v>***</v>
          </cell>
          <cell r="AP1035" t="str">
            <v>zzzzzz</v>
          </cell>
          <cell r="AQ1035" t="b">
            <v>0</v>
          </cell>
          <cell r="AR1035" t="b">
            <v>1</v>
          </cell>
          <cell r="AS1035">
            <v>0</v>
          </cell>
          <cell r="AT1035">
            <v>0</v>
          </cell>
          <cell r="AU1035">
            <v>1</v>
          </cell>
          <cell r="AV1035">
            <v>0.01</v>
          </cell>
          <cell r="AW1035" t="b">
            <v>0</v>
          </cell>
          <cell r="AX1035" t="str">
            <v/>
          </cell>
          <cell r="AY1035" t="b">
            <v>0</v>
          </cell>
          <cell r="AZ1035" t="b">
            <v>0</v>
          </cell>
          <cell r="BA1035">
            <v>0</v>
          </cell>
          <cell r="BB1035">
            <v>0</v>
          </cell>
          <cell r="BC1035">
            <v>0</v>
          </cell>
          <cell r="BD1035" t="str">
            <v>LIB</v>
          </cell>
          <cell r="BE1035" t="str">
            <v>LIB</v>
          </cell>
          <cell r="BF1035">
            <v>1</v>
          </cell>
          <cell r="BG1035">
            <v>0</v>
          </cell>
          <cell r="BH1035" t="str">
            <v/>
          </cell>
          <cell r="BI1035" t="str">
            <v/>
          </cell>
          <cell r="BJ1035" t="str">
            <v/>
          </cell>
          <cell r="BK1035" t="str">
            <v/>
          </cell>
          <cell r="BL1035">
            <v>140</v>
          </cell>
          <cell r="BM1035">
            <v>511</v>
          </cell>
          <cell r="BN1035">
            <v>190</v>
          </cell>
          <cell r="BO1035">
            <v>1978</v>
          </cell>
          <cell r="BP1035">
            <v>0</v>
          </cell>
          <cell r="BQ1035">
            <v>2819</v>
          </cell>
        </row>
        <row r="1036">
          <cell r="A1036" t="str">
            <v>V000005</v>
          </cell>
          <cell r="B1036" t="str">
            <v/>
          </cell>
          <cell r="C1036" t="str">
            <v/>
          </cell>
          <cell r="D1036" t="str">
            <v>GASTOS DE CALIDAD</v>
          </cell>
          <cell r="E1036" t="str">
            <v/>
          </cell>
          <cell r="F1036" t="str">
            <v>AR</v>
          </cell>
          <cell r="G1036" t="str">
            <v>UNI</v>
          </cell>
          <cell r="H1036" t="str">
            <v>UC9</v>
          </cell>
          <cell r="I1036" t="b">
            <v>0</v>
          </cell>
          <cell r="J1036" t="b">
            <v>0</v>
          </cell>
          <cell r="K1036" t="b">
            <v>0</v>
          </cell>
          <cell r="L1036" t="str">
            <v>CompraVenta</v>
          </cell>
          <cell r="M1036" t="str">
            <v>N</v>
          </cell>
          <cell r="N1036" t="b">
            <v>0</v>
          </cell>
          <cell r="O1036">
            <v>0</v>
          </cell>
          <cell r="P1036" t="b">
            <v>0</v>
          </cell>
          <cell r="Q1036" t="str">
            <v>INTERNO</v>
          </cell>
          <cell r="R1036">
            <v>0</v>
          </cell>
          <cell r="S1036" t="str">
            <v/>
          </cell>
          <cell r="T1036">
            <v>0</v>
          </cell>
          <cell r="U1036" t="str">
            <v/>
          </cell>
          <cell r="V1036">
            <v>0</v>
          </cell>
          <cell r="W1036" t="str">
            <v/>
          </cell>
          <cell r="X1036">
            <v>0</v>
          </cell>
          <cell r="Y1036" t="str">
            <v/>
          </cell>
          <cell r="Z1036" t="str">
            <v/>
          </cell>
          <cell r="AA1036" t="str">
            <v/>
          </cell>
          <cell r="AB1036">
            <v>0</v>
          </cell>
          <cell r="AC1036" t="str">
            <v/>
          </cell>
          <cell r="AD1036" t="str">
            <v/>
          </cell>
          <cell r="AE1036" t="str">
            <v/>
          </cell>
          <cell r="AF1036" t="str">
            <v/>
          </cell>
          <cell r="AG1036">
            <v>0</v>
          </cell>
          <cell r="AH1036" t="str">
            <v>N-EST</v>
          </cell>
          <cell r="AI1036">
            <v>0</v>
          </cell>
          <cell r="AJ1036" t="str">
            <v/>
          </cell>
          <cell r="AK1036" t="str">
            <v/>
          </cell>
          <cell r="AM1036">
            <v>0</v>
          </cell>
          <cell r="AN1036" t="str">
            <v>UNI</v>
          </cell>
          <cell r="AO1036" t="str">
            <v>***</v>
          </cell>
          <cell r="AP1036" t="str">
            <v>zzzzzz</v>
          </cell>
          <cell r="AQ1036" t="b">
            <v>0</v>
          </cell>
          <cell r="AR1036" t="b">
            <v>1</v>
          </cell>
          <cell r="AS1036">
            <v>0</v>
          </cell>
          <cell r="AT1036">
            <v>0</v>
          </cell>
          <cell r="AU1036">
            <v>1</v>
          </cell>
          <cell r="AV1036">
            <v>0.01</v>
          </cell>
          <cell r="AW1036" t="b">
            <v>0</v>
          </cell>
          <cell r="AX1036" t="str">
            <v/>
          </cell>
          <cell r="AY1036" t="b">
            <v>0</v>
          </cell>
          <cell r="AZ1036" t="b">
            <v>0</v>
          </cell>
          <cell r="BA1036">
            <v>0</v>
          </cell>
          <cell r="BB1036">
            <v>0</v>
          </cell>
          <cell r="BC1036">
            <v>0</v>
          </cell>
          <cell r="BD1036" t="str">
            <v>LIB</v>
          </cell>
          <cell r="BE1036" t="str">
            <v>LIB</v>
          </cell>
          <cell r="BF1036">
            <v>1</v>
          </cell>
          <cell r="BG1036">
            <v>0</v>
          </cell>
          <cell r="BH1036" t="str">
            <v/>
          </cell>
          <cell r="BI1036" t="str">
            <v/>
          </cell>
          <cell r="BJ1036" t="str">
            <v/>
          </cell>
          <cell r="BK1036" t="str">
            <v/>
          </cell>
          <cell r="BL1036">
            <v>140</v>
          </cell>
          <cell r="BM1036">
            <v>511</v>
          </cell>
          <cell r="BN1036">
            <v>190</v>
          </cell>
          <cell r="BO1036">
            <v>1978</v>
          </cell>
          <cell r="BP1036">
            <v>0</v>
          </cell>
          <cell r="BQ1036">
            <v>2819</v>
          </cell>
        </row>
        <row r="1037">
          <cell r="A1037" t="str">
            <v>V000006</v>
          </cell>
          <cell r="B1037" t="str">
            <v/>
          </cell>
          <cell r="C1037" t="str">
            <v/>
          </cell>
          <cell r="D1037" t="str">
            <v>DECOMISOS/DEVOLUCIONES</v>
          </cell>
          <cell r="E1037" t="str">
            <v/>
          </cell>
          <cell r="F1037" t="str">
            <v>AR</v>
          </cell>
          <cell r="G1037" t="str">
            <v>UNI</v>
          </cell>
          <cell r="H1037" t="str">
            <v>UC9</v>
          </cell>
          <cell r="I1037" t="b">
            <v>0</v>
          </cell>
          <cell r="J1037" t="b">
            <v>0</v>
          </cell>
          <cell r="K1037" t="b">
            <v>0</v>
          </cell>
          <cell r="L1037" t="str">
            <v>CompraVenta</v>
          </cell>
          <cell r="M1037" t="str">
            <v>N</v>
          </cell>
          <cell r="N1037" t="b">
            <v>0</v>
          </cell>
          <cell r="O1037">
            <v>0</v>
          </cell>
          <cell r="P1037" t="b">
            <v>0</v>
          </cell>
          <cell r="Q1037" t="str">
            <v>INTERNO</v>
          </cell>
          <cell r="R1037">
            <v>0</v>
          </cell>
          <cell r="S1037" t="str">
            <v/>
          </cell>
          <cell r="T1037">
            <v>0</v>
          </cell>
          <cell r="U1037" t="str">
            <v/>
          </cell>
          <cell r="V1037">
            <v>0</v>
          </cell>
          <cell r="W1037" t="str">
            <v/>
          </cell>
          <cell r="X1037">
            <v>0</v>
          </cell>
          <cell r="Y1037" t="str">
            <v/>
          </cell>
          <cell r="Z1037" t="str">
            <v/>
          </cell>
          <cell r="AA1037" t="str">
            <v/>
          </cell>
          <cell r="AB1037">
            <v>0</v>
          </cell>
          <cell r="AC1037" t="str">
            <v/>
          </cell>
          <cell r="AD1037" t="str">
            <v/>
          </cell>
          <cell r="AE1037" t="str">
            <v/>
          </cell>
          <cell r="AF1037" t="str">
            <v/>
          </cell>
          <cell r="AG1037">
            <v>0</v>
          </cell>
          <cell r="AH1037" t="str">
            <v>N-EST</v>
          </cell>
          <cell r="AI1037">
            <v>0</v>
          </cell>
          <cell r="AJ1037" t="str">
            <v/>
          </cell>
          <cell r="AK1037" t="str">
            <v/>
          </cell>
          <cell r="AM1037">
            <v>0</v>
          </cell>
          <cell r="AN1037" t="str">
            <v>UNI</v>
          </cell>
          <cell r="AO1037" t="str">
            <v>***</v>
          </cell>
          <cell r="AP1037" t="str">
            <v>zzzzzz</v>
          </cell>
          <cell r="AQ1037" t="b">
            <v>0</v>
          </cell>
          <cell r="AR1037" t="b">
            <v>1</v>
          </cell>
          <cell r="AS1037">
            <v>0</v>
          </cell>
          <cell r="AT1037">
            <v>0</v>
          </cell>
          <cell r="AU1037">
            <v>1</v>
          </cell>
          <cell r="AV1037">
            <v>0.01</v>
          </cell>
          <cell r="AW1037" t="b">
            <v>0</v>
          </cell>
          <cell r="AX1037" t="str">
            <v/>
          </cell>
          <cell r="AY1037" t="b">
            <v>0</v>
          </cell>
          <cell r="AZ1037" t="b">
            <v>0</v>
          </cell>
          <cell r="BA1037">
            <v>0</v>
          </cell>
          <cell r="BB1037">
            <v>0</v>
          </cell>
          <cell r="BC1037">
            <v>0</v>
          </cell>
          <cell r="BD1037" t="str">
            <v>LIB</v>
          </cell>
          <cell r="BE1037" t="str">
            <v>LIB</v>
          </cell>
          <cell r="BF1037">
            <v>1</v>
          </cell>
          <cell r="BG1037">
            <v>0</v>
          </cell>
          <cell r="BH1037" t="str">
            <v/>
          </cell>
          <cell r="BI1037" t="str">
            <v/>
          </cell>
          <cell r="BJ1037" t="str">
            <v/>
          </cell>
          <cell r="BK1037" t="str">
            <v/>
          </cell>
          <cell r="BL1037">
            <v>140</v>
          </cell>
          <cell r="BM1037">
            <v>511</v>
          </cell>
          <cell r="BN1037">
            <v>190</v>
          </cell>
          <cell r="BO1037">
            <v>1978</v>
          </cell>
          <cell r="BP1037">
            <v>0</v>
          </cell>
          <cell r="BQ1037">
            <v>2819</v>
          </cell>
        </row>
        <row r="1038">
          <cell r="A1038" t="str">
            <v>VTABUSO</v>
          </cell>
          <cell r="B1038" t="str">
            <v>VTA BS USO</v>
          </cell>
          <cell r="C1038" t="str">
            <v/>
          </cell>
          <cell r="D1038" t="str">
            <v>IMPRESORA INKJET MOD 9020</v>
          </cell>
          <cell r="E1038" t="str">
            <v/>
          </cell>
          <cell r="F1038" t="str">
            <v>AR</v>
          </cell>
          <cell r="G1038" t="str">
            <v>***</v>
          </cell>
          <cell r="H1038" t="str">
            <v>UC</v>
          </cell>
          <cell r="I1038" t="b">
            <v>0</v>
          </cell>
          <cell r="J1038" t="b">
            <v>0</v>
          </cell>
          <cell r="K1038" t="b">
            <v>0</v>
          </cell>
          <cell r="L1038" t="str">
            <v>CompraVenta</v>
          </cell>
          <cell r="M1038" t="str">
            <v>N</v>
          </cell>
          <cell r="N1038" t="b">
            <v>0</v>
          </cell>
          <cell r="O1038">
            <v>0</v>
          </cell>
          <cell r="P1038" t="b">
            <v>0</v>
          </cell>
          <cell r="Q1038" t="str">
            <v>INTERNO</v>
          </cell>
          <cell r="R1038">
            <v>0</v>
          </cell>
          <cell r="S1038" t="str">
            <v/>
          </cell>
          <cell r="T1038">
            <v>0</v>
          </cell>
          <cell r="U1038" t="str">
            <v/>
          </cell>
          <cell r="V1038">
            <v>0</v>
          </cell>
          <cell r="W1038" t="str">
            <v/>
          </cell>
          <cell r="X1038">
            <v>0</v>
          </cell>
          <cell r="Y1038" t="str">
            <v/>
          </cell>
          <cell r="Z1038" t="str">
            <v/>
          </cell>
          <cell r="AA1038" t="str">
            <v/>
          </cell>
          <cell r="AB1038">
            <v>0</v>
          </cell>
          <cell r="AC1038" t="str">
            <v/>
          </cell>
          <cell r="AD1038" t="str">
            <v/>
          </cell>
          <cell r="AE1038" t="str">
            <v/>
          </cell>
          <cell r="AF1038" t="str">
            <v/>
          </cell>
          <cell r="AG1038">
            <v>0</v>
          </cell>
          <cell r="AH1038" t="str">
            <v>N-EST</v>
          </cell>
          <cell r="AI1038">
            <v>0</v>
          </cell>
          <cell r="AJ1038" t="str">
            <v/>
          </cell>
          <cell r="AK1038" t="str">
            <v/>
          </cell>
          <cell r="AM1038">
            <v>0</v>
          </cell>
          <cell r="AN1038" t="str">
            <v/>
          </cell>
          <cell r="AO1038" t="str">
            <v>***</v>
          </cell>
          <cell r="AP1038" t="str">
            <v>zzzzzz</v>
          </cell>
          <cell r="AQ1038" t="b">
            <v>0</v>
          </cell>
          <cell r="AR1038" t="b">
            <v>1</v>
          </cell>
          <cell r="AS1038">
            <v>0</v>
          </cell>
          <cell r="AT1038">
            <v>0</v>
          </cell>
          <cell r="AU1038">
            <v>1</v>
          </cell>
          <cell r="AV1038">
            <v>0.01</v>
          </cell>
          <cell r="AW1038" t="b">
            <v>0</v>
          </cell>
          <cell r="AX1038" t="str">
            <v/>
          </cell>
          <cell r="AY1038" t="b">
            <v>0</v>
          </cell>
          <cell r="AZ1038" t="b">
            <v>0</v>
          </cell>
          <cell r="BA1038">
            <v>0</v>
          </cell>
          <cell r="BB1038">
            <v>0</v>
          </cell>
          <cell r="BC1038">
            <v>0</v>
          </cell>
          <cell r="BD1038" t="str">
            <v>LIB</v>
          </cell>
          <cell r="BE1038" t="str">
            <v>LIB</v>
          </cell>
          <cell r="BF1038">
            <v>1</v>
          </cell>
          <cell r="BG1038">
            <v>0</v>
          </cell>
          <cell r="BH1038" t="str">
            <v/>
          </cell>
          <cell r="BI1038" t="str">
            <v/>
          </cell>
          <cell r="BJ1038" t="str">
            <v/>
          </cell>
          <cell r="BK1038" t="str">
            <v/>
          </cell>
          <cell r="BL1038">
            <v>140</v>
          </cell>
          <cell r="BM1038">
            <v>511</v>
          </cell>
          <cell r="BN1038">
            <v>190</v>
          </cell>
          <cell r="BO1038">
            <v>1978</v>
          </cell>
          <cell r="BP1038">
            <v>0</v>
          </cell>
          <cell r="BQ1038">
            <v>2819</v>
          </cell>
        </row>
        <row r="1039">
          <cell r="A1039" t="str">
            <v>VTAINT</v>
          </cell>
          <cell r="B1039" t="str">
            <v/>
          </cell>
          <cell r="C1039" t="str">
            <v/>
          </cell>
          <cell r="D1039" t="str">
            <v>SERVICIO DE FLETE</v>
          </cell>
          <cell r="E1039" t="str">
            <v/>
          </cell>
          <cell r="F1039" t="str">
            <v>AR</v>
          </cell>
          <cell r="G1039" t="str">
            <v>UNI</v>
          </cell>
          <cell r="H1039" t="str">
            <v>UC9</v>
          </cell>
          <cell r="I1039" t="b">
            <v>1</v>
          </cell>
          <cell r="J1039" t="b">
            <v>0</v>
          </cell>
          <cell r="K1039" t="b">
            <v>1</v>
          </cell>
          <cell r="L1039" t="str">
            <v>CompraVenta</v>
          </cell>
          <cell r="M1039" t="str">
            <v>N</v>
          </cell>
          <cell r="N1039" t="b">
            <v>0</v>
          </cell>
          <cell r="O1039">
            <v>0</v>
          </cell>
          <cell r="P1039" t="b">
            <v>0</v>
          </cell>
          <cell r="Q1039" t="str">
            <v>INTERNO</v>
          </cell>
          <cell r="R1039">
            <v>0</v>
          </cell>
          <cell r="S1039" t="str">
            <v/>
          </cell>
          <cell r="T1039">
            <v>0</v>
          </cell>
          <cell r="U1039" t="str">
            <v/>
          </cell>
          <cell r="V1039">
            <v>0</v>
          </cell>
          <cell r="W1039" t="str">
            <v/>
          </cell>
          <cell r="X1039">
            <v>0</v>
          </cell>
          <cell r="Y1039" t="str">
            <v/>
          </cell>
          <cell r="Z1039" t="str">
            <v/>
          </cell>
          <cell r="AA1039" t="str">
            <v/>
          </cell>
          <cell r="AB1039">
            <v>0</v>
          </cell>
          <cell r="AC1039" t="str">
            <v/>
          </cell>
          <cell r="AD1039" t="str">
            <v/>
          </cell>
          <cell r="AE1039" t="str">
            <v/>
          </cell>
          <cell r="AF1039" t="str">
            <v/>
          </cell>
          <cell r="AG1039">
            <v>0</v>
          </cell>
          <cell r="AH1039" t="str">
            <v>N-EST</v>
          </cell>
          <cell r="AI1039">
            <v>0</v>
          </cell>
          <cell r="AJ1039" t="str">
            <v/>
          </cell>
          <cell r="AK1039" t="str">
            <v/>
          </cell>
          <cell r="AM1039">
            <v>0</v>
          </cell>
          <cell r="AN1039" t="str">
            <v>UNI</v>
          </cell>
          <cell r="AO1039" t="str">
            <v>***</v>
          </cell>
          <cell r="AP1039" t="str">
            <v>zzzzzz</v>
          </cell>
          <cell r="AQ1039" t="b">
            <v>0</v>
          </cell>
          <cell r="AR1039" t="b">
            <v>1</v>
          </cell>
          <cell r="AS1039">
            <v>0</v>
          </cell>
          <cell r="AT1039">
            <v>0</v>
          </cell>
          <cell r="AU1039">
            <v>1</v>
          </cell>
          <cell r="AV1039">
            <v>0.01</v>
          </cell>
          <cell r="AW1039" t="b">
            <v>0</v>
          </cell>
          <cell r="AX1039" t="str">
            <v/>
          </cell>
          <cell r="AY1039" t="b">
            <v>0</v>
          </cell>
          <cell r="AZ1039" t="b">
            <v>0</v>
          </cell>
          <cell r="BA1039">
            <v>0</v>
          </cell>
          <cell r="BB1039">
            <v>0</v>
          </cell>
          <cell r="BC1039">
            <v>0</v>
          </cell>
          <cell r="BD1039" t="str">
            <v>LIB</v>
          </cell>
          <cell r="BE1039" t="str">
            <v>LIB</v>
          </cell>
          <cell r="BF1039">
            <v>1</v>
          </cell>
          <cell r="BG1039">
            <v>0</v>
          </cell>
          <cell r="BH1039" t="str">
            <v/>
          </cell>
          <cell r="BI1039" t="str">
            <v/>
          </cell>
          <cell r="BJ1039" t="str">
            <v/>
          </cell>
          <cell r="BK1039" t="str">
            <v/>
          </cell>
          <cell r="BL1039">
            <v>140</v>
          </cell>
          <cell r="BM1039">
            <v>511</v>
          </cell>
          <cell r="BN1039">
            <v>190</v>
          </cell>
          <cell r="BO1039">
            <v>1978</v>
          </cell>
          <cell r="BP1039">
            <v>0</v>
          </cell>
          <cell r="BQ1039">
            <v>2819</v>
          </cell>
        </row>
        <row r="1040">
          <cell r="A1040" t="str">
            <v>pruebaMRP</v>
          </cell>
          <cell r="B1040" t="str">
            <v/>
          </cell>
          <cell r="C1040" t="str">
            <v/>
          </cell>
          <cell r="D1040" t="str">
            <v>HARINA TRIGO TIPO 000 ACOND</v>
          </cell>
          <cell r="E1040" t="str">
            <v>KILO</v>
          </cell>
          <cell r="F1040" t="str">
            <v>AR</v>
          </cell>
          <cell r="G1040" t="str">
            <v>KGS</v>
          </cell>
          <cell r="H1040" t="str">
            <v>0110</v>
          </cell>
          <cell r="I1040" t="b">
            <v>1</v>
          </cell>
          <cell r="J1040" t="b">
            <v>1</v>
          </cell>
          <cell r="K1040" t="b">
            <v>0</v>
          </cell>
          <cell r="L1040" t="str">
            <v>CompraVenta</v>
          </cell>
          <cell r="M1040" t="str">
            <v>N</v>
          </cell>
          <cell r="N1040" t="b">
            <v>1</v>
          </cell>
          <cell r="O1040">
            <v>0.1</v>
          </cell>
          <cell r="P1040" t="b">
            <v>0</v>
          </cell>
          <cell r="Q1040" t="str">
            <v>INTERNO</v>
          </cell>
          <cell r="R1040">
            <v>0</v>
          </cell>
          <cell r="S1040" t="str">
            <v/>
          </cell>
          <cell r="T1040">
            <v>0</v>
          </cell>
          <cell r="U1040" t="str">
            <v/>
          </cell>
          <cell r="V1040">
            <v>0</v>
          </cell>
          <cell r="W1040" t="str">
            <v/>
          </cell>
          <cell r="X1040">
            <v>0</v>
          </cell>
          <cell r="Y1040" t="str">
            <v/>
          </cell>
          <cell r="Z1040" t="str">
            <v/>
          </cell>
          <cell r="AA1040" t="str">
            <v/>
          </cell>
          <cell r="AB1040">
            <v>0</v>
          </cell>
          <cell r="AC1040" t="str">
            <v/>
          </cell>
          <cell r="AD1040" t="str">
            <v/>
          </cell>
          <cell r="AE1040" t="str">
            <v/>
          </cell>
          <cell r="AF1040" t="str">
            <v/>
          </cell>
          <cell r="AG1040">
            <v>0</v>
          </cell>
          <cell r="AH1040" t="str">
            <v>N-EST</v>
          </cell>
          <cell r="AI1040">
            <v>0</v>
          </cell>
          <cell r="AJ1040" t="str">
            <v/>
          </cell>
          <cell r="AK1040" t="str">
            <v/>
          </cell>
          <cell r="AM1040">
            <v>0</v>
          </cell>
          <cell r="AN1040" t="str">
            <v>KGS</v>
          </cell>
          <cell r="AO1040" t="str">
            <v>***</v>
          </cell>
          <cell r="AP1040" t="str">
            <v>zzzzzz</v>
          </cell>
          <cell r="AQ1040" t="b">
            <v>0</v>
          </cell>
          <cell r="AR1040" t="b">
            <v>1</v>
          </cell>
          <cell r="AS1040">
            <v>0</v>
          </cell>
          <cell r="AT1040">
            <v>0</v>
          </cell>
          <cell r="AU1040">
            <v>1</v>
          </cell>
          <cell r="AV1040">
            <v>0.01</v>
          </cell>
          <cell r="AW1040" t="b">
            <v>0</v>
          </cell>
          <cell r="AX1040" t="str">
            <v/>
          </cell>
          <cell r="AY1040" t="b">
            <v>0</v>
          </cell>
          <cell r="AZ1040" t="b">
            <v>0</v>
          </cell>
          <cell r="BA1040">
            <v>0</v>
          </cell>
          <cell r="BB1040">
            <v>0</v>
          </cell>
          <cell r="BC1040">
            <v>0</v>
          </cell>
          <cell r="BD1040" t="str">
            <v>LIB</v>
          </cell>
          <cell r="BE1040" t="str">
            <v>LIB</v>
          </cell>
          <cell r="BF1040">
            <v>1</v>
          </cell>
          <cell r="BG1040">
            <v>0</v>
          </cell>
          <cell r="BH1040" t="str">
            <v/>
          </cell>
          <cell r="BI1040" t="str">
            <v/>
          </cell>
          <cell r="BJ1040" t="str">
            <v/>
          </cell>
          <cell r="BK1040" t="str">
            <v/>
          </cell>
          <cell r="BL1040">
            <v>140</v>
          </cell>
          <cell r="BM1040">
            <v>511</v>
          </cell>
          <cell r="BN1040">
            <v>190</v>
          </cell>
          <cell r="BO1040">
            <v>1978</v>
          </cell>
          <cell r="BP1040">
            <v>0</v>
          </cell>
          <cell r="BQ1040">
            <v>2819</v>
          </cell>
        </row>
        <row r="1041">
          <cell r="A1041" t="str">
            <v>000430</v>
          </cell>
          <cell r="D1041" t="str">
            <v>HARINA DE SOJA DESGRASADA</v>
          </cell>
          <cell r="F1041" t="str">
            <v>IN</v>
          </cell>
          <cell r="AA1041" t="str">
            <v>Harina</v>
          </cell>
          <cell r="AB1041">
            <v>0</v>
          </cell>
          <cell r="AG1041">
            <v>0</v>
          </cell>
          <cell r="AH1041" t="str">
            <v>EST</v>
          </cell>
          <cell r="AI1041">
            <v>0</v>
          </cell>
        </row>
        <row r="1042">
          <cell r="A1042" t="str">
            <v>FZPZ81</v>
          </cell>
          <cell r="B1042" t="str">
            <v>FZPZ81</v>
          </cell>
          <cell r="C1042" t="str">
            <v/>
          </cell>
          <cell r="D1042" t="str">
            <v>PIZZA JAMON FRIZZIO CONG 535</v>
          </cell>
          <cell r="F1042" t="str">
            <v>PT</v>
          </cell>
          <cell r="AA1042" t="str">
            <v>Termin</v>
          </cell>
          <cell r="AB1042">
            <v>0</v>
          </cell>
          <cell r="AG1042">
            <v>0</v>
          </cell>
          <cell r="AH1042" t="str">
            <v>N-EST</v>
          </cell>
          <cell r="AI1042">
            <v>0</v>
          </cell>
        </row>
        <row r="1043">
          <cell r="A1043" t="str">
            <v>000426</v>
          </cell>
          <cell r="B1043" t="str">
            <v>ETIQ ROSA CH</v>
          </cell>
          <cell r="C1043" t="str">
            <v/>
          </cell>
          <cell r="D1043" t="str">
            <v>ETIQUETA 20 X 29 X 4 ROSA</v>
          </cell>
          <cell r="F1043" t="str">
            <v>IN</v>
          </cell>
          <cell r="AA1043" t="str">
            <v>Etique</v>
          </cell>
          <cell r="AB1043">
            <v>0</v>
          </cell>
          <cell r="AG1043">
            <v>0</v>
          </cell>
          <cell r="AH1043" t="str">
            <v>EST</v>
          </cell>
          <cell r="AI1043">
            <v>0</v>
          </cell>
        </row>
        <row r="1044">
          <cell r="A1044" t="str">
            <v>000424</v>
          </cell>
          <cell r="B1044" t="str">
            <v>LA PIAMONTESA</v>
          </cell>
          <cell r="C1044" t="str">
            <v/>
          </cell>
          <cell r="D1044" t="str">
            <v>JAMON COCIDO CUBETEADO 5MM</v>
          </cell>
          <cell r="F1044" t="str">
            <v>IN</v>
          </cell>
          <cell r="AA1044" t="str">
            <v>Fiambr</v>
          </cell>
          <cell r="AB1044">
            <v>0</v>
          </cell>
          <cell r="AG1044">
            <v>0</v>
          </cell>
          <cell r="AH1044" t="str">
            <v>EST</v>
          </cell>
          <cell r="AI1044">
            <v>0</v>
          </cell>
        </row>
        <row r="1045">
          <cell r="A1045" t="str">
            <v>000428</v>
          </cell>
          <cell r="B1045" t="str">
            <v>ETIQ AMARILL CH</v>
          </cell>
          <cell r="C1045" t="str">
            <v/>
          </cell>
          <cell r="D1045" t="str">
            <v>ETIQUETA 20 X 29 X 4 AMARILLA</v>
          </cell>
          <cell r="F1045" t="str">
            <v>IN</v>
          </cell>
          <cell r="AA1045" t="str">
            <v>Etique</v>
          </cell>
          <cell r="AB1045">
            <v>0</v>
          </cell>
          <cell r="AG1045">
            <v>0</v>
          </cell>
          <cell r="AH1045" t="str">
            <v>EST</v>
          </cell>
          <cell r="AI1045">
            <v>0</v>
          </cell>
        </row>
        <row r="1046">
          <cell r="A1046" t="str">
            <v>000427</v>
          </cell>
          <cell r="D1046" t="str">
            <v>ETIQUETA 20 X 29 X 4 CELESTE</v>
          </cell>
          <cell r="F1046" t="str">
            <v>IN</v>
          </cell>
          <cell r="AA1046" t="str">
            <v>Etique</v>
          </cell>
          <cell r="AH1046" t="str">
            <v>EST</v>
          </cell>
        </row>
        <row r="1047">
          <cell r="A1047" t="str">
            <v>298000000300</v>
          </cell>
          <cell r="B1047" t="str">
            <v/>
          </cell>
          <cell r="C1047" t="str">
            <v/>
          </cell>
          <cell r="D1047" t="str">
            <v>FR Topping CE-01</v>
          </cell>
          <cell r="F1047" t="str">
            <v>SC</v>
          </cell>
          <cell r="AA1047" t="str">
            <v>Toppin</v>
          </cell>
          <cell r="AG1047">
            <v>0</v>
          </cell>
          <cell r="AH1047" t="str">
            <v>N-EST</v>
          </cell>
        </row>
        <row r="1048">
          <cell r="A1048" t="str">
            <v>FZPZ82</v>
          </cell>
          <cell r="B1048" t="str">
            <v>FZPZ82</v>
          </cell>
          <cell r="C1048" t="str">
            <v/>
          </cell>
          <cell r="D1048" t="str">
            <v>PIZZA CEBOLLA FRIZZIO CONG 540</v>
          </cell>
          <cell r="F1048" t="str">
            <v>PT</v>
          </cell>
          <cell r="AA1048" t="str">
            <v>Termin</v>
          </cell>
          <cell r="AB1048">
            <v>0</v>
          </cell>
          <cell r="AH1048" t="str">
            <v>N-EST</v>
          </cell>
        </row>
        <row r="1049">
          <cell r="A1049" t="str">
            <v>000425</v>
          </cell>
          <cell r="B1049" t="str">
            <v>FLOW SWIFT BK</v>
          </cell>
          <cell r="C1049" t="str">
            <v/>
          </cell>
          <cell r="D1049" t="str">
            <v>FLOW CRISTAL 320 X 240 MM</v>
          </cell>
          <cell r="F1049" t="str">
            <v>IN</v>
          </cell>
          <cell r="AA1049" t="str">
            <v>Flow</v>
          </cell>
          <cell r="AH1049" t="str">
            <v>EST</v>
          </cell>
        </row>
        <row r="1050">
          <cell r="A1050" t="str">
            <v>000431</v>
          </cell>
          <cell r="B1050" t="str">
            <v/>
          </cell>
          <cell r="C1050" t="str">
            <v/>
          </cell>
          <cell r="D1050" t="str">
            <v>FLOW PACK SWIFT SOJA CLAS 290G</v>
          </cell>
          <cell r="F1050" t="str">
            <v>IN</v>
          </cell>
          <cell r="AA1050" t="str">
            <v>Flow</v>
          </cell>
          <cell r="AH1050" t="str">
            <v>EST</v>
          </cell>
        </row>
        <row r="1051">
          <cell r="A1051" t="str">
            <v>000423</v>
          </cell>
          <cell r="B1051" t="str">
            <v/>
          </cell>
          <cell r="C1051" t="str">
            <v/>
          </cell>
          <cell r="D1051" t="str">
            <v>FLOW PACK SWIFT SOJA T&amp;Q</v>
          </cell>
          <cell r="F1051" t="str">
            <v>IN</v>
          </cell>
          <cell r="AA1051" t="str">
            <v>Flow</v>
          </cell>
          <cell r="AH1051" t="str">
            <v>EST</v>
          </cell>
        </row>
        <row r="1052">
          <cell r="A1052" t="str">
            <v>SWMS31</v>
          </cell>
          <cell r="B1052" t="str">
            <v>MS BURGER KING</v>
          </cell>
          <cell r="C1052" t="str">
            <v/>
          </cell>
          <cell r="D1052" t="str">
            <v>MILANESA SOJA CLASICA SWIFT BK</v>
          </cell>
          <cell r="F1052" t="str">
            <v>PT</v>
          </cell>
          <cell r="AA1052" t="str">
            <v>Termin</v>
          </cell>
          <cell r="AH1052" t="str">
            <v>N-EST</v>
          </cell>
        </row>
        <row r="1053">
          <cell r="A1053" t="str">
            <v>SWMS51</v>
          </cell>
          <cell r="B1053" t="str">
            <v>CLASICA PREFRIT</v>
          </cell>
          <cell r="C1053" t="str">
            <v/>
          </cell>
          <cell r="D1053" t="str">
            <v>MILANESA SOJA PREFRITA SWIFT</v>
          </cell>
          <cell r="F1053" t="str">
            <v>PT</v>
          </cell>
          <cell r="AA1053" t="str">
            <v>Termin</v>
          </cell>
          <cell r="AH1053" t="str">
            <v>N-EST</v>
          </cell>
        </row>
        <row r="1054">
          <cell r="A1054" t="str">
            <v>SWMS81</v>
          </cell>
          <cell r="B1054" t="str">
            <v/>
          </cell>
          <cell r="C1054" t="str">
            <v/>
          </cell>
          <cell r="D1054" t="str">
            <v>MILANESA SOJA C/T&amp;Q SWIFT</v>
          </cell>
          <cell r="F1054" t="str">
            <v>PT</v>
          </cell>
          <cell r="AA1054" t="str">
            <v>Termin</v>
          </cell>
          <cell r="AH1054" t="str">
            <v>N-EST</v>
          </cell>
        </row>
        <row r="1055">
          <cell r="A1055" t="str">
            <v>SWMS82</v>
          </cell>
          <cell r="B1055" t="str">
            <v/>
          </cell>
          <cell r="C1055" t="str">
            <v/>
          </cell>
          <cell r="D1055" t="str">
            <v>MILANESA SOJA C/E&amp;Q SWIFT</v>
          </cell>
          <cell r="F1055" t="str">
            <v>PT</v>
          </cell>
          <cell r="AA1055" t="str">
            <v>Termin</v>
          </cell>
          <cell r="AH1055" t="str">
            <v>N-EST</v>
          </cell>
        </row>
        <row r="1056">
          <cell r="A1056" t="str">
            <v>SWMS83</v>
          </cell>
          <cell r="B1056" t="str">
            <v/>
          </cell>
          <cell r="C1056" t="str">
            <v/>
          </cell>
          <cell r="D1056" t="str">
            <v>MILANESA SOJA C/J&amp;Q SWIFT</v>
          </cell>
          <cell r="F1056" t="str">
            <v>PT</v>
          </cell>
          <cell r="AA1056" t="str">
            <v>Termin</v>
          </cell>
          <cell r="AH1056" t="str">
            <v>N-EST</v>
          </cell>
        </row>
        <row r="1057">
          <cell r="A1057" t="str">
            <v>000429</v>
          </cell>
          <cell r="D1057" t="str">
            <v>ETIQUETA 20 X 29 X 4 VERDE</v>
          </cell>
          <cell r="F1057" t="str">
            <v>IN</v>
          </cell>
          <cell r="AA1057" t="str">
            <v>Etique</v>
          </cell>
          <cell r="AH1057" t="str">
            <v>EST</v>
          </cell>
        </row>
        <row r="1058">
          <cell r="A1058" t="str">
            <v>000438</v>
          </cell>
          <cell r="B1058" t="str">
            <v/>
          </cell>
          <cell r="C1058" t="str">
            <v/>
          </cell>
          <cell r="D1058" t="str">
            <v>FLOW MED. POLLO  J/Q AVEGUAY</v>
          </cell>
          <cell r="E1058" t="str">
            <v>KGS</v>
          </cell>
          <cell r="F1058" t="str">
            <v>IN</v>
          </cell>
          <cell r="AA1058" t="str">
            <v>Flow</v>
          </cell>
          <cell r="AH1058" t="str">
            <v>EST</v>
          </cell>
        </row>
      </sheetData>
      <sheetData sheetId="12"/>
      <sheetData sheetId="13" refreshError="1"/>
      <sheetData sheetId="1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a Madre"/>
      <sheetName val="TANGO MP-INSUMOS"/>
      <sheetName val="TANGO SE"/>
      <sheetName val="Proveedores MP"/>
      <sheetName val="Historial de cambios"/>
      <sheetName val="E-MP-00 Info Materias Primas e "/>
    </sheetNames>
    <sheetDataSet>
      <sheetData sheetId="0"/>
      <sheetData sheetId="1">
        <row r="1">
          <cell r="B1" t="str">
            <v>Cód. TANGO</v>
          </cell>
          <cell r="C1" t="str">
            <v xml:space="preserve">MP aprob </v>
          </cell>
          <cell r="D1" t="str">
            <v>ET</v>
          </cell>
          <cell r="E1" t="str">
            <v>Categoría</v>
          </cell>
          <cell r="F1" t="str">
            <v xml:space="preserve">Comentarios </v>
          </cell>
        </row>
        <row r="2">
          <cell r="B2" t="str">
            <v>00049301</v>
          </cell>
          <cell r="C2" t="str">
            <v>Aceite de coco</v>
          </cell>
          <cell r="D2" t="str">
            <v xml:space="preserve">E-MP-05-04 </v>
          </cell>
          <cell r="E2" t="str">
            <v>Grasas y Aceites</v>
          </cell>
          <cell r="F2"/>
        </row>
        <row r="3">
          <cell r="B3" t="str">
            <v>0010001</v>
          </cell>
          <cell r="C3" t="str">
            <v>Aceite de girasol</v>
          </cell>
          <cell r="D3" t="str">
            <v xml:space="preserve">E-MP-05-01 </v>
          </cell>
          <cell r="E3" t="str">
            <v>Grasas y Aceites</v>
          </cell>
          <cell r="F3"/>
        </row>
        <row r="4">
          <cell r="B4" t="str">
            <v>000463</v>
          </cell>
          <cell r="C4" t="str">
            <v>Aceite de oliva</v>
          </cell>
          <cell r="D4" t="str">
            <v>E-MP-05-02</v>
          </cell>
          <cell r="E4" t="str">
            <v>Grasas y Aceites</v>
          </cell>
          <cell r="F4"/>
        </row>
        <row r="5">
          <cell r="B5" t="str">
            <v>000486</v>
          </cell>
          <cell r="C5" t="str">
            <v>Aceite vegetal sólido</v>
          </cell>
          <cell r="D5" t="str">
            <v xml:space="preserve">E-MP-05-03 </v>
          </cell>
          <cell r="E5" t="str">
            <v>Grasas y Aceites</v>
          </cell>
          <cell r="F5"/>
        </row>
        <row r="6">
          <cell r="B6" t="str">
            <v>000504</v>
          </cell>
          <cell r="C6" t="str">
            <v>Ácido Cítrico</v>
          </cell>
          <cell r="D6" t="str">
            <v>E-MP-02-51</v>
          </cell>
          <cell r="E6" t="str">
            <v>Aditivos</v>
          </cell>
          <cell r="F6"/>
        </row>
        <row r="7">
          <cell r="B7" t="str">
            <v>310000000001</v>
          </cell>
          <cell r="C7" t="str">
            <v>AGUA</v>
          </cell>
          <cell r="D7" t="str">
            <v>E-MP-10-01</v>
          </cell>
          <cell r="E7" t="str">
            <v>Agua</v>
          </cell>
          <cell r="F7"/>
        </row>
        <row r="8">
          <cell r="B8" t="str">
            <v>000273</v>
          </cell>
          <cell r="C8" t="str">
            <v>Aislado de Soja</v>
          </cell>
          <cell r="D8" t="str">
            <v>E-MP-07-01</v>
          </cell>
          <cell r="E8" t="str">
            <v>Derivados Proteínicos</v>
          </cell>
          <cell r="F8"/>
        </row>
        <row r="9">
          <cell r="B9" t="str">
            <v>0040001</v>
          </cell>
          <cell r="C9" t="str">
            <v>Aji Molido</v>
          </cell>
          <cell r="D9" t="str">
            <v>E-MP-04-40</v>
          </cell>
          <cell r="E9" t="str">
            <v>Correctivos y Coadyuvantes</v>
          </cell>
          <cell r="F9"/>
        </row>
        <row r="10">
          <cell r="B10" t="str">
            <v>000497</v>
          </cell>
          <cell r="C10" t="str">
            <v>Ajo en polvo</v>
          </cell>
          <cell r="D10" t="str">
            <v xml:space="preserve">E-MP-01-08 </v>
          </cell>
          <cell r="E10" t="str">
            <v>Vegetales</v>
          </cell>
          <cell r="F10"/>
        </row>
        <row r="11">
          <cell r="B11" t="str">
            <v>000198</v>
          </cell>
          <cell r="C11" t="str">
            <v>Albúmina de huevo en polvo</v>
          </cell>
          <cell r="D11" t="str">
            <v xml:space="preserve">E-MP-03-22 </v>
          </cell>
          <cell r="E11" t="str">
            <v>Cárnicos y Huevos</v>
          </cell>
          <cell r="F11"/>
        </row>
        <row r="12">
          <cell r="B12" t="str">
            <v>en dess</v>
          </cell>
          <cell r="C12" t="str">
            <v>Almidón de maíz Baka Snak NOGM</v>
          </cell>
          <cell r="D12" t="str">
            <v>NMP-21168</v>
          </cell>
          <cell r="E12" t="str">
            <v>Aditivos</v>
          </cell>
          <cell r="F12"/>
        </row>
        <row r="13">
          <cell r="B13" t="str">
            <v>en dess</v>
          </cell>
          <cell r="C13" t="str">
            <v>Almidón de maíz SF 55000 NGMO</v>
          </cell>
          <cell r="D13" t="str">
            <v>NMP-21166</v>
          </cell>
          <cell r="E13" t="str">
            <v>Aditivos</v>
          </cell>
          <cell r="F13"/>
        </row>
        <row r="14">
          <cell r="B14" t="str">
            <v>en dess</v>
          </cell>
          <cell r="C14" t="str">
            <v>Almidón de maíz Ultra- Crisp CS</v>
          </cell>
          <cell r="D14" t="str">
            <v>NMP-21167</v>
          </cell>
          <cell r="E14" t="str">
            <v>Aditivos</v>
          </cell>
          <cell r="F14"/>
        </row>
        <row r="15">
          <cell r="B15" t="str">
            <v>000207</v>
          </cell>
          <cell r="C15" t="str">
            <v>Almidón de trigo</v>
          </cell>
          <cell r="D15" t="str">
            <v xml:space="preserve">E-MP-08-07 </v>
          </cell>
          <cell r="E15" t="str">
            <v>Farináceos</v>
          </cell>
          <cell r="F15"/>
        </row>
        <row r="16">
          <cell r="B16" t="str">
            <v>000405</v>
          </cell>
          <cell r="C16" t="str">
            <v>Almidón modificado C</v>
          </cell>
          <cell r="D16" t="str">
            <v xml:space="preserve">E-MP-08-28 </v>
          </cell>
          <cell r="E16" t="str">
            <v>Farináceos</v>
          </cell>
          <cell r="F16"/>
        </row>
        <row r="17">
          <cell r="B17" t="str">
            <v>000452</v>
          </cell>
          <cell r="C17" t="str">
            <v>Almidón modificado D</v>
          </cell>
          <cell r="D17" t="str">
            <v>E-MP-08-29</v>
          </cell>
          <cell r="E17" t="str">
            <v>Farináceos</v>
          </cell>
          <cell r="F17"/>
        </row>
        <row r="18">
          <cell r="B18" t="str">
            <v>000386</v>
          </cell>
          <cell r="C18" t="str">
            <v>Alphamalt A 17098</v>
          </cell>
          <cell r="D18" t="str">
            <v>E-MP-02-36</v>
          </cell>
          <cell r="E18" t="str">
            <v>Aditivos</v>
          </cell>
          <cell r="F18"/>
        </row>
        <row r="19">
          <cell r="B19" t="str">
            <v>000204</v>
          </cell>
          <cell r="C19" t="str">
            <v xml:space="preserve">Antioxidante </v>
          </cell>
          <cell r="D19" t="str">
            <v>E-MP-02-06</v>
          </cell>
          <cell r="E19" t="str">
            <v>Aditivos</v>
          </cell>
          <cell r="F19"/>
        </row>
        <row r="20">
          <cell r="B20" t="str">
            <v>en dess</v>
          </cell>
          <cell r="C20" t="str">
            <v>Aromatizante Atún JG-251-964-0</v>
          </cell>
          <cell r="D20"/>
          <cell r="E20" t="str">
            <v>Aditivos</v>
          </cell>
          <cell r="F20"/>
        </row>
        <row r="21">
          <cell r="B21" t="str">
            <v>en dess</v>
          </cell>
          <cell r="C21" t="str">
            <v>Aromatizante Salmón QD-878-669-1</v>
          </cell>
          <cell r="D21"/>
          <cell r="E21" t="str">
            <v>Aditivos</v>
          </cell>
          <cell r="F21"/>
        </row>
        <row r="22">
          <cell r="B22" t="str">
            <v>000174</v>
          </cell>
          <cell r="C22" t="str">
            <v>Arveja IQF</v>
          </cell>
          <cell r="D22" t="str">
            <v>E-MP-01-18</v>
          </cell>
          <cell r="E22" t="str">
            <v>Vegetales</v>
          </cell>
          <cell r="F22"/>
        </row>
        <row r="23">
          <cell r="B23" t="str">
            <v>000382</v>
          </cell>
          <cell r="C23" t="str">
            <v>Avena Arrollada Gruesa</v>
          </cell>
          <cell r="D23" t="str">
            <v>E-MP-08-20</v>
          </cell>
          <cell r="E23" t="str">
            <v>Farináceos</v>
          </cell>
          <cell r="F23"/>
        </row>
        <row r="24">
          <cell r="B24" t="str">
            <v>0040002</v>
          </cell>
          <cell r="C24" t="str">
            <v>Azúcar</v>
          </cell>
          <cell r="D24" t="str">
            <v>E-MP-09-01</v>
          </cell>
          <cell r="E24" t="str">
            <v>Azucarados</v>
          </cell>
          <cell r="F24"/>
        </row>
        <row r="25">
          <cell r="B25" t="str">
            <v>000173</v>
          </cell>
          <cell r="C25" t="str">
            <v>Batter A</v>
          </cell>
          <cell r="D25" t="str">
            <v>E-MP-02-07</v>
          </cell>
          <cell r="E25" t="str">
            <v>Aditivos</v>
          </cell>
          <cell r="F25"/>
        </row>
        <row r="26">
          <cell r="B26" t="str">
            <v>000412</v>
          </cell>
          <cell r="C26" t="str">
            <v xml:space="preserve">Batter B </v>
          </cell>
          <cell r="D26" t="str">
            <v xml:space="preserve">E-MP-02-11 </v>
          </cell>
          <cell r="E26" t="str">
            <v>Aditivos</v>
          </cell>
          <cell r="F26"/>
        </row>
        <row r="27">
          <cell r="B27" t="str">
            <v>0090039</v>
          </cell>
          <cell r="C27" t="str">
            <v>Berenjena IQF</v>
          </cell>
          <cell r="D27" t="str">
            <v>E-MP-01-09</v>
          </cell>
          <cell r="E27" t="str">
            <v>Vegetales</v>
          </cell>
          <cell r="F27"/>
        </row>
        <row r="28">
          <cell r="B28" t="str">
            <v>000473</v>
          </cell>
          <cell r="C28" t="str">
            <v>Bicarbonato de sodio</v>
          </cell>
          <cell r="D28" t="str">
            <v>E-MP-02-37</v>
          </cell>
          <cell r="E28" t="str">
            <v>Aditivos</v>
          </cell>
          <cell r="F28"/>
        </row>
        <row r="29">
          <cell r="B29" t="str">
            <v>0110123</v>
          </cell>
          <cell r="C29" t="str">
            <v>Bolsa azul 45 x 60 x 60 mic</v>
          </cell>
          <cell r="D29"/>
          <cell r="E29"/>
          <cell r="F29"/>
        </row>
        <row r="30">
          <cell r="B30" t="str">
            <v>0110124</v>
          </cell>
          <cell r="C30" t="str">
            <v>Bolsa azul 25 x 35 x 50 mic</v>
          </cell>
          <cell r="D30"/>
          <cell r="E30"/>
          <cell r="F30"/>
        </row>
        <row r="31">
          <cell r="B31" t="str">
            <v>0110125</v>
          </cell>
          <cell r="C31" t="str">
            <v>Bolsa azul 55 x 25 x 20 mic</v>
          </cell>
          <cell r="D31"/>
          <cell r="E31"/>
          <cell r="F31"/>
        </row>
        <row r="32">
          <cell r="B32" t="str">
            <v>003000010</v>
          </cell>
          <cell r="C32" t="str">
            <v>Bondiola de Cerdo</v>
          </cell>
          <cell r="D32" t="str">
            <v>E-MP-03-52</v>
          </cell>
          <cell r="E32" t="str">
            <v>Cárnicos y Huevos</v>
          </cell>
          <cell r="F32"/>
        </row>
        <row r="33">
          <cell r="B33" t="str">
            <v>0090003</v>
          </cell>
          <cell r="C33" t="str">
            <v>Brócoli Florete IQF</v>
          </cell>
          <cell r="D33" t="str">
            <v xml:space="preserve">E-MP-01-12 </v>
          </cell>
          <cell r="E33" t="str">
            <v>Vegetales</v>
          </cell>
          <cell r="F33"/>
        </row>
        <row r="34">
          <cell r="B34" t="str">
            <v>0090037</v>
          </cell>
          <cell r="C34" t="str">
            <v>Brócoli Miga IQF</v>
          </cell>
          <cell r="D34" t="str">
            <v>E-MP-01-45</v>
          </cell>
          <cell r="E34" t="str">
            <v>Vegetales</v>
          </cell>
          <cell r="F34"/>
        </row>
        <row r="35">
          <cell r="B35" t="str">
            <v>000501</v>
          </cell>
          <cell r="C35" t="str">
            <v xml:space="preserve">Calabaza en cubos IQF </v>
          </cell>
          <cell r="D35" t="str">
            <v>E-MP-01-43</v>
          </cell>
          <cell r="E35" t="str">
            <v>Vegetales</v>
          </cell>
          <cell r="F35"/>
        </row>
        <row r="36">
          <cell r="B36" t="str">
            <v>0090019</v>
          </cell>
          <cell r="C36" t="str">
            <v>Calabaza en escamas</v>
          </cell>
          <cell r="D36" t="str">
            <v>E-MP-01-07</v>
          </cell>
          <cell r="E36" t="str">
            <v>Vegetales</v>
          </cell>
          <cell r="F36"/>
        </row>
        <row r="37">
          <cell r="B37" t="str">
            <v>00047202</v>
          </cell>
          <cell r="C37" t="str">
            <v>Caja sec. Frizata n°08 violeta</v>
          </cell>
          <cell r="D37" t="str">
            <v>E-EN-C-FR-08-00/01</v>
          </cell>
          <cell r="E37" t="str">
            <v>Envase de cartón corrugado</v>
          </cell>
          <cell r="F37"/>
        </row>
        <row r="38">
          <cell r="B38" t="str">
            <v>00047501</v>
          </cell>
          <cell r="C38" t="str">
            <v>Caja sec. Frizata n°09 roja</v>
          </cell>
          <cell r="D38" t="str">
            <v>E-EN-C-FR-09-00/01</v>
          </cell>
          <cell r="E38" t="str">
            <v>Envase de cartón corrugado</v>
          </cell>
          <cell r="F38"/>
        </row>
        <row r="39">
          <cell r="B39" t="str">
            <v>00047601</v>
          </cell>
          <cell r="C39" t="str">
            <v>Caja sec. Frizata n°12 verde oscu</v>
          </cell>
          <cell r="D39" t="str">
            <v>E-EN-C-FR-12-00/01</v>
          </cell>
          <cell r="E39" t="str">
            <v>Envase de cartón corrugado</v>
          </cell>
          <cell r="F39"/>
        </row>
        <row r="40">
          <cell r="B40" t="str">
            <v>PACK086</v>
          </cell>
          <cell r="C40" t="str">
            <v>Caja sec. Frizzio C23</v>
          </cell>
          <cell r="D40" t="str">
            <v>E-EN-C-23-00/01</v>
          </cell>
          <cell r="E40" t="str">
            <v>Envase de cartón corrugado</v>
          </cell>
          <cell r="F40"/>
        </row>
        <row r="41">
          <cell r="B41" t="str">
            <v>PACK08202</v>
          </cell>
          <cell r="C41" t="str">
            <v>Caja secundaria C15 MACCAIN</v>
          </cell>
          <cell r="D41" t="str">
            <v>E-EN-C-15-00/01</v>
          </cell>
          <cell r="E41" t="str">
            <v>Envase de cartón corrugado</v>
          </cell>
          <cell r="F41"/>
        </row>
        <row r="42">
          <cell r="B42" t="str">
            <v>00040902</v>
          </cell>
          <cell r="C42" t="str">
            <v>Caja secundaria C15 MACCAIN</v>
          </cell>
          <cell r="D42" t="str">
            <v>E-EN-C-16-00 /01</v>
          </cell>
          <cell r="E42" t="str">
            <v>Envase de cartón corrugado</v>
          </cell>
          <cell r="F42"/>
        </row>
        <row r="43">
          <cell r="B43" t="str">
            <v>0110094</v>
          </cell>
          <cell r="C43" t="str">
            <v>Caja secundaria C20</v>
          </cell>
          <cell r="D43" t="str">
            <v>E-EN-C-20-00/01</v>
          </cell>
          <cell r="E43" t="str">
            <v>Envase de cartón corrugado</v>
          </cell>
          <cell r="F43"/>
        </row>
        <row r="44">
          <cell r="B44" t="str">
            <v>PACK075</v>
          </cell>
          <cell r="C44" t="str">
            <v>Caja secundaria C21</v>
          </cell>
          <cell r="D44" t="str">
            <v>E-EN-C-21-00/01</v>
          </cell>
          <cell r="E44" t="str">
            <v>Envase de cartón corrugado</v>
          </cell>
          <cell r="F44"/>
        </row>
        <row r="45">
          <cell r="B45" t="str">
            <v>PACK076</v>
          </cell>
          <cell r="C45" t="str">
            <v>Caja secundaria C22</v>
          </cell>
          <cell r="D45" t="str">
            <v>E-EN-C-22-00/01</v>
          </cell>
          <cell r="E45" t="str">
            <v>Envase de cartón corrugado</v>
          </cell>
          <cell r="F45"/>
        </row>
        <row r="46">
          <cell r="B46" t="str">
            <v>000265</v>
          </cell>
          <cell r="C46" t="str">
            <v>Caja secundaria C24</v>
          </cell>
          <cell r="D46" t="str">
            <v>E-EN-C-24-00/01</v>
          </cell>
          <cell r="E46" t="str">
            <v>Envase de cartón corrugado</v>
          </cell>
          <cell r="F46"/>
        </row>
        <row r="47">
          <cell r="B47" t="str">
            <v>00039103</v>
          </cell>
          <cell r="C47" t="str">
            <v>Caja secundaria C28</v>
          </cell>
          <cell r="D47" t="str">
            <v>E-EN-C-28-00/01</v>
          </cell>
          <cell r="E47" t="str">
            <v>Envase de cartón corrugado</v>
          </cell>
          <cell r="F47"/>
        </row>
        <row r="48">
          <cell r="B48" t="str">
            <v>PACK085</v>
          </cell>
          <cell r="C48" t="str">
            <v>Caja secundaria C31</v>
          </cell>
          <cell r="D48" t="str">
            <v xml:space="preserve">E-EN-C-31-00/01  </v>
          </cell>
          <cell r="E48" t="str">
            <v>Envase de cartón corrugado</v>
          </cell>
          <cell r="F48"/>
        </row>
        <row r="49">
          <cell r="B49" t="str">
            <v>0110088</v>
          </cell>
          <cell r="C49" t="str">
            <v>Caja secundaria C44</v>
          </cell>
          <cell r="D49" t="str">
            <v xml:space="preserve">E-EN-C-44-00/01  </v>
          </cell>
          <cell r="E49" t="str">
            <v>Envase de cartón corrugado</v>
          </cell>
          <cell r="F49"/>
        </row>
        <row r="50">
          <cell r="B50" t="str">
            <v>000371</v>
          </cell>
          <cell r="C50" t="str">
            <v>Caja soja Paladini x15</v>
          </cell>
          <cell r="D50" t="str">
            <v>E-EN-C-10-01/02</v>
          </cell>
          <cell r="E50" t="str">
            <v>Envase de cartón corrugado</v>
          </cell>
          <cell r="F50"/>
        </row>
        <row r="51">
          <cell r="B51" t="str">
            <v>000460</v>
          </cell>
          <cell r="C51" t="str">
            <v xml:space="preserve">Carne Vacuna Bife Ancho </v>
          </cell>
          <cell r="D51" t="str">
            <v>E-MP-03-51</v>
          </cell>
          <cell r="E51" t="str">
            <v>Cárnicos y Huevos</v>
          </cell>
          <cell r="F51"/>
        </row>
        <row r="52">
          <cell r="B52" t="str">
            <v>000457</v>
          </cell>
          <cell r="C52" t="str">
            <v>Carne Vacuna Brazuelo s/hueso</v>
          </cell>
          <cell r="D52" t="str">
            <v>E-MP-03-50</v>
          </cell>
          <cell r="E52" t="str">
            <v>Cárnicos y Huevos</v>
          </cell>
          <cell r="F52"/>
        </row>
        <row r="53">
          <cell r="B53" t="str">
            <v>000502</v>
          </cell>
          <cell r="C53" t="str">
            <v xml:space="preserve">Carne Vacuna Carnaza de Paleta </v>
          </cell>
          <cell r="D53" t="str">
            <v>E-MP-03-53</v>
          </cell>
          <cell r="E53" t="str">
            <v>Cárnicos y Huevos</v>
          </cell>
          <cell r="F53"/>
        </row>
        <row r="54">
          <cell r="B54" t="str">
            <v>000499</v>
          </cell>
          <cell r="C54" t="str">
            <v>Carne Vacuna Cuadrada</v>
          </cell>
          <cell r="D54" t="str">
            <v>E-MP-03-54</v>
          </cell>
          <cell r="E54" t="str">
            <v>Cárnicos y Huevos</v>
          </cell>
          <cell r="F54"/>
        </row>
        <row r="55">
          <cell r="B55" t="str">
            <v>303010000001</v>
          </cell>
          <cell r="C55" t="str">
            <v>Carne vacuna picada</v>
          </cell>
          <cell r="D55" t="str">
            <v>E-MP-03-47</v>
          </cell>
          <cell r="E55" t="str">
            <v>Cárnicos y Huevos</v>
          </cell>
          <cell r="F55"/>
        </row>
        <row r="56">
          <cell r="B56" t="str">
            <v>000458</v>
          </cell>
          <cell r="C56" t="str">
            <v>Carne Vacuna Tapa de Asado</v>
          </cell>
          <cell r="D56" t="str">
            <v>E-MP-03-49</v>
          </cell>
          <cell r="E56" t="str">
            <v>Cárnicos y Huevos</v>
          </cell>
          <cell r="F56"/>
        </row>
        <row r="57">
          <cell r="B57" t="str">
            <v>000496</v>
          </cell>
          <cell r="C57" t="str">
            <v>Cebolla de verdeo deshidratada</v>
          </cell>
          <cell r="D57" t="str">
            <v>E-MP-01-04</v>
          </cell>
          <cell r="E57" t="str">
            <v>Vegetales</v>
          </cell>
          <cell r="F57"/>
        </row>
        <row r="58">
          <cell r="B58" t="str">
            <v>000485</v>
          </cell>
          <cell r="C58" t="str">
            <v>Cebolla en escamas</v>
          </cell>
          <cell r="D58" t="str">
            <v xml:space="preserve">E-MP-01-32 </v>
          </cell>
          <cell r="E58" t="str">
            <v>Vegetales</v>
          </cell>
          <cell r="F58"/>
        </row>
        <row r="59">
          <cell r="B59" t="str">
            <v>00002</v>
          </cell>
          <cell r="C59" t="str">
            <v>Cebolla en polvo</v>
          </cell>
          <cell r="D59" t="str">
            <v>E-MP-01-27</v>
          </cell>
          <cell r="E59" t="str">
            <v>Vegetales</v>
          </cell>
          <cell r="F59"/>
        </row>
        <row r="60">
          <cell r="B60" t="str">
            <v>0090030</v>
          </cell>
          <cell r="C60" t="str">
            <v>Cebolla IQF</v>
          </cell>
          <cell r="D60" t="str">
            <v>E-MP-01-03</v>
          </cell>
          <cell r="E60" t="str">
            <v>Vegetales</v>
          </cell>
          <cell r="F60"/>
        </row>
        <row r="61">
          <cell r="B61" t="str">
            <v>000484</v>
          </cell>
          <cell r="C61" t="str">
            <v>Centex chico (4061 IP SOLAE)</v>
          </cell>
          <cell r="D61" t="str">
            <v>E-MP-07-12</v>
          </cell>
          <cell r="E61" t="str">
            <v>Derivados Proteínicos</v>
          </cell>
          <cell r="F61" t="str">
            <v>Próximo a ser reemplazado</v>
          </cell>
        </row>
        <row r="62">
          <cell r="B62" t="str">
            <v>000433</v>
          </cell>
          <cell r="C62" t="str">
            <v>Centex grande (4186 SOLAE)</v>
          </cell>
          <cell r="D62" t="str">
            <v xml:space="preserve">E-MP-07-11 </v>
          </cell>
          <cell r="E62" t="str">
            <v>Derivados Proteínicos</v>
          </cell>
          <cell r="F62" t="str">
            <v>Próximo a ser reemplazado</v>
          </cell>
        </row>
        <row r="63">
          <cell r="B63" t="str">
            <v>0070016</v>
          </cell>
          <cell r="C63" t="str">
            <v xml:space="preserve">Cheddar </v>
          </cell>
          <cell r="D63" t="str">
            <v>E-MP-06-07</v>
          </cell>
          <cell r="E63" t="str">
            <v>Lácteos</v>
          </cell>
          <cell r="F63"/>
        </row>
        <row r="64">
          <cell r="B64" t="str">
            <v>00500009</v>
          </cell>
          <cell r="C64" t="str">
            <v>Choclo en granos IQF</v>
          </cell>
          <cell r="D64" t="str">
            <v>E-MP-01-16</v>
          </cell>
          <cell r="E64" t="str">
            <v>Vegetales</v>
          </cell>
          <cell r="F64"/>
        </row>
        <row r="65">
          <cell r="B65" t="str">
            <v>00047902</v>
          </cell>
          <cell r="C65" t="str">
            <v>Cinta adhesiva Frizata 48 x 500M</v>
          </cell>
          <cell r="D65" t="str">
            <v>E-EN-IM-05-01-00/01</v>
          </cell>
          <cell r="E65" t="str">
            <v>Cinta adhesiva</v>
          </cell>
          <cell r="F65"/>
        </row>
        <row r="66">
          <cell r="B66" t="str">
            <v>0110059</v>
          </cell>
          <cell r="C66" t="str">
            <v>Cinta 48 x 1000</v>
          </cell>
          <cell r="D66"/>
          <cell r="E66"/>
          <cell r="F66"/>
        </row>
        <row r="67">
          <cell r="B67" t="str">
            <v>000011</v>
          </cell>
          <cell r="C67" t="str">
            <v>Cinta 48 x 1500</v>
          </cell>
          <cell r="D67"/>
          <cell r="E67"/>
          <cell r="F67"/>
        </row>
        <row r="68">
          <cell r="B68" t="str">
            <v>000401</v>
          </cell>
          <cell r="C68" t="str">
            <v>Cinta 48 x 1500 impresa</v>
          </cell>
          <cell r="D68"/>
          <cell r="E68"/>
          <cell r="F68"/>
        </row>
        <row r="69">
          <cell r="B69" t="str">
            <v>000023</v>
          </cell>
          <cell r="C69" t="str">
            <v>CMC</v>
          </cell>
          <cell r="D69" t="str">
            <v>E-MP-02-12</v>
          </cell>
          <cell r="E69" t="str">
            <v>Aditivos</v>
          </cell>
          <cell r="F69"/>
        </row>
        <row r="70">
          <cell r="B70" t="str">
            <v>0090038</v>
          </cell>
          <cell r="C70" t="str">
            <v>Coliflor IQF</v>
          </cell>
          <cell r="D70" t="str">
            <v>E-MP-01-11</v>
          </cell>
          <cell r="E70" t="str">
            <v>Vegetales</v>
          </cell>
          <cell r="F70"/>
        </row>
        <row r="71">
          <cell r="B71" t="str">
            <v>000390</v>
          </cell>
          <cell r="C71" t="str">
            <v>Colorante Caramelo</v>
          </cell>
          <cell r="D71" t="str">
            <v>E-MP-02-50</v>
          </cell>
          <cell r="E71" t="str">
            <v>Aditivos</v>
          </cell>
          <cell r="F71"/>
        </row>
        <row r="72">
          <cell r="B72" t="str">
            <v>en dess</v>
          </cell>
          <cell r="C72" t="str">
            <v>Colorante rojo natural 3988 vegan</v>
          </cell>
          <cell r="D72" t="str">
            <v>NMP-21171</v>
          </cell>
          <cell r="E72" t="str">
            <v>Aditivos</v>
          </cell>
          <cell r="F72"/>
        </row>
        <row r="73">
          <cell r="B73" t="str">
            <v>0040004</v>
          </cell>
          <cell r="C73" t="str">
            <v>Comino molido</v>
          </cell>
          <cell r="D73" t="str">
            <v xml:space="preserve">E-MP-04-03 </v>
          </cell>
          <cell r="E73" t="str">
            <v>Correctivos y Coadyuvantes</v>
          </cell>
          <cell r="F73"/>
        </row>
        <row r="74">
          <cell r="B74" t="str">
            <v>000451</v>
          </cell>
          <cell r="C74" t="str">
            <v xml:space="preserve">Concentrado de soja </v>
          </cell>
          <cell r="D74" t="str">
            <v xml:space="preserve">E-MP-07-09 </v>
          </cell>
          <cell r="E74" t="str">
            <v>Derivados Proteínicos</v>
          </cell>
          <cell r="F74"/>
        </row>
        <row r="75">
          <cell r="B75" t="str">
            <v>en dess</v>
          </cell>
          <cell r="C75" t="str">
            <v>Concentrado proteico de habas  3602 Vitessence</v>
          </cell>
          <cell r="D75" t="str">
            <v>NMP-21169</v>
          </cell>
          <cell r="E75" t="str">
            <v>Aditivos</v>
          </cell>
          <cell r="F75"/>
        </row>
        <row r="76">
          <cell r="B76" t="str">
            <v>000447</v>
          </cell>
          <cell r="C76" t="str">
            <v>Dextrosa monohidratada</v>
          </cell>
          <cell r="D76" t="str">
            <v>E-MP-09-02</v>
          </cell>
          <cell r="E76" t="str">
            <v>Azucarados</v>
          </cell>
          <cell r="F76"/>
        </row>
        <row r="77">
          <cell r="B77" t="str">
            <v>en dess</v>
          </cell>
          <cell r="C77" t="str">
            <v>Emulgel CP vegan</v>
          </cell>
          <cell r="D77" t="str">
            <v>NMP-21172</v>
          </cell>
          <cell r="E77" t="str">
            <v>Aditivos</v>
          </cell>
          <cell r="F77"/>
        </row>
        <row r="78">
          <cell r="B78" t="str">
            <v>en dess</v>
          </cell>
          <cell r="C78" t="str">
            <v>Emulveg hv 8001 vegan</v>
          </cell>
          <cell r="D78" t="str">
            <v>NE</v>
          </cell>
          <cell r="E78" t="str">
            <v>Aditivos</v>
          </cell>
          <cell r="F78"/>
        </row>
        <row r="79">
          <cell r="B79" t="str">
            <v>en dess</v>
          </cell>
          <cell r="C79" t="str">
            <v>Emulveg hv 8002 vegan</v>
          </cell>
          <cell r="D79" t="str">
            <v>NMP-21174</v>
          </cell>
          <cell r="E79" t="str">
            <v>Aditivos</v>
          </cell>
          <cell r="F79"/>
        </row>
        <row r="80">
          <cell r="B80" t="str">
            <v>000010</v>
          </cell>
          <cell r="C80" t="str">
            <v>Esquinero para pallets</v>
          </cell>
          <cell r="D80"/>
          <cell r="E80"/>
          <cell r="F80"/>
        </row>
        <row r="81">
          <cell r="B81" t="str">
            <v>000511</v>
          </cell>
          <cell r="C81" t="str">
            <v>Espinaca en polvo</v>
          </cell>
          <cell r="D81" t="str">
            <v>E-MP-01-44</v>
          </cell>
          <cell r="E81" t="str">
            <v>Vegetales</v>
          </cell>
          <cell r="F81"/>
        </row>
        <row r="82">
          <cell r="B82" t="str">
            <v>0090006</v>
          </cell>
          <cell r="C82" t="str">
            <v>Espinaca IQF</v>
          </cell>
          <cell r="D82" t="str">
            <v xml:space="preserve">E-MP-01-01 </v>
          </cell>
          <cell r="E82" t="str">
            <v>Vegetales</v>
          </cell>
          <cell r="F82"/>
        </row>
        <row r="83">
          <cell r="B83" t="str">
            <v>0110120</v>
          </cell>
          <cell r="C83" t="str">
            <v>Etique 100x122 ILUST BLANCA</v>
          </cell>
          <cell r="D83" t="str">
            <v>E-EN-IM-03-13</v>
          </cell>
          <cell r="E83" t="str">
            <v xml:space="preserve">Etiquetas </v>
          </cell>
          <cell r="F83"/>
        </row>
        <row r="84">
          <cell r="B84" t="str">
            <v>000519</v>
          </cell>
          <cell r="C84" t="str">
            <v>Etiqueta 4,5 x 4,1 FRIZZIO EXPO</v>
          </cell>
          <cell r="D84" t="str">
            <v>E-EN-IM-03-20</v>
          </cell>
          <cell r="E84" t="str">
            <v xml:space="preserve">Etiquetas </v>
          </cell>
          <cell r="F84"/>
        </row>
        <row r="85">
          <cell r="B85" t="str">
            <v>000521</v>
          </cell>
          <cell r="C85" t="str">
            <v>Etiqueta 10 x 20 FRIZZIO EXPO</v>
          </cell>
          <cell r="D85" t="str">
            <v xml:space="preserve">E-EN-IM-03-18 </v>
          </cell>
          <cell r="E85" t="str">
            <v xml:space="preserve">Etiquetas </v>
          </cell>
          <cell r="F85"/>
        </row>
        <row r="86">
          <cell r="B86" t="str">
            <v>000520</v>
          </cell>
          <cell r="C86" t="str">
            <v>Etiqueta 51x101 FRIZZIO EXPO</v>
          </cell>
          <cell r="D86" t="str">
            <v>E-EN-IM-03-19</v>
          </cell>
          <cell r="E86" t="str">
            <v xml:space="preserve">Etiquetas </v>
          </cell>
          <cell r="F86"/>
        </row>
        <row r="87">
          <cell r="B87" t="str">
            <v>000427</v>
          </cell>
          <cell r="C87" t="str">
            <v>Etiqueta 20 X 29 X 4 CELESTE</v>
          </cell>
          <cell r="D87" t="str">
            <v>E-EN-IM-03-09</v>
          </cell>
          <cell r="E87" t="str">
            <v xml:space="preserve">Etiquetas </v>
          </cell>
          <cell r="F87"/>
        </row>
        <row r="88">
          <cell r="B88" t="str">
            <v>000426</v>
          </cell>
          <cell r="C88" t="str">
            <v>Etiqueta 20 X 29 X 4 ROSA</v>
          </cell>
          <cell r="D88" t="str">
            <v>E-EN-IM-03-10</v>
          </cell>
          <cell r="E88" t="str">
            <v xml:space="preserve">Etiquetas </v>
          </cell>
          <cell r="F88"/>
        </row>
        <row r="89">
          <cell r="B89" t="str">
            <v>000428</v>
          </cell>
          <cell r="C89" t="str">
            <v>Etiqueta 20 X 29 X 4 AMARILLA</v>
          </cell>
          <cell r="D89" t="str">
            <v>E-EN-IM-03-11</v>
          </cell>
          <cell r="E89" t="str">
            <v xml:space="preserve">Etiquetas </v>
          </cell>
          <cell r="F89"/>
        </row>
        <row r="90">
          <cell r="B90" t="str">
            <v>000429</v>
          </cell>
          <cell r="C90" t="str">
            <v>Etiqueta 20 X 29 X 4 VERDE</v>
          </cell>
          <cell r="D90" t="str">
            <v>E-EN-IM-03-12</v>
          </cell>
          <cell r="E90" t="str">
            <v xml:space="preserve">Etiquetas </v>
          </cell>
          <cell r="F90"/>
        </row>
        <row r="91">
          <cell r="B91" t="str">
            <v>000467</v>
          </cell>
          <cell r="C91" t="str">
            <v>Etique 49 x 175 ILUST BLANCA</v>
          </cell>
          <cell r="D91" t="str">
            <v>E-EN-IM-03-14</v>
          </cell>
          <cell r="E91" t="str">
            <v xml:space="preserve">Etiquetas </v>
          </cell>
          <cell r="F91"/>
        </row>
        <row r="92">
          <cell r="B92" t="str">
            <v>000491</v>
          </cell>
          <cell r="C92" t="str">
            <v>Etique 50 x 195 ILUST BLANCA</v>
          </cell>
          <cell r="D92" t="str">
            <v>E-EN-IM-03-16</v>
          </cell>
          <cell r="E92" t="str">
            <v xml:space="preserve">Etiquetas </v>
          </cell>
          <cell r="F92"/>
        </row>
        <row r="93">
          <cell r="B93" t="str">
            <v>000524</v>
          </cell>
          <cell r="C93" t="str">
            <v>Etique 50 x 255 ILUST BLANCA</v>
          </cell>
          <cell r="D93" t="str">
            <v xml:space="preserve">E-EN-IM-03-17 </v>
          </cell>
          <cell r="E93" t="str">
            <v xml:space="preserve">Etiquetas </v>
          </cell>
          <cell r="F93"/>
        </row>
        <row r="94">
          <cell r="B94" t="str">
            <v>000413</v>
          </cell>
          <cell r="C94" t="str">
            <v>Etiqueta 100 x 200 BLANCA</v>
          </cell>
          <cell r="D94" t="str">
            <v>E-EN-IM-03-04</v>
          </cell>
          <cell r="E94" t="str">
            <v xml:space="preserve">Etiquetas </v>
          </cell>
          <cell r="F94"/>
        </row>
        <row r="95">
          <cell r="B95" t="str">
            <v>000414</v>
          </cell>
          <cell r="C95" t="str">
            <v>Etiqueta 100 x 200 ROSA</v>
          </cell>
          <cell r="D95" t="str">
            <v>E-EN-IM-03-05</v>
          </cell>
          <cell r="E95" t="str">
            <v xml:space="preserve">Etiquetas </v>
          </cell>
          <cell r="F95"/>
        </row>
        <row r="96">
          <cell r="B96" t="str">
            <v>000415</v>
          </cell>
          <cell r="C96" t="str">
            <v>Etiqueta 100 x 200 VERDE</v>
          </cell>
          <cell r="D96" t="str">
            <v>E-EN-IM-03-06</v>
          </cell>
          <cell r="E96" t="str">
            <v xml:space="preserve">Etiquetas </v>
          </cell>
          <cell r="F96"/>
        </row>
        <row r="97">
          <cell r="B97" t="str">
            <v>000416</v>
          </cell>
          <cell r="C97" t="str">
            <v>Etiqueta 100 x 200 CELESTE</v>
          </cell>
          <cell r="D97" t="str">
            <v>E-EN-IM-03-07</v>
          </cell>
          <cell r="E97" t="str">
            <v xml:space="preserve">Etiquetas </v>
          </cell>
          <cell r="F97"/>
        </row>
        <row r="98">
          <cell r="B98" t="str">
            <v>000417</v>
          </cell>
          <cell r="C98" t="str">
            <v>Etiqueta 100 x 200 AMARILLA</v>
          </cell>
          <cell r="D98" t="str">
            <v>E-EN-IM-03-08</v>
          </cell>
          <cell r="E98" t="str">
            <v xml:space="preserve">Etiquetas </v>
          </cell>
          <cell r="F98"/>
        </row>
        <row r="99">
          <cell r="B99" t="str">
            <v>000489</v>
          </cell>
          <cell r="C99" t="str">
            <v>Extracto de levadura S2006</v>
          </cell>
          <cell r="D99" t="str">
            <v>E-MP-04-50</v>
          </cell>
          <cell r="E99" t="str">
            <v>Correctivos y Coadyuvantes</v>
          </cell>
          <cell r="F99"/>
        </row>
        <row r="100">
          <cell r="B100" t="str">
            <v>0032002</v>
          </cell>
          <cell r="C100" t="str">
            <v>Fiambre de cerdo cocido</v>
          </cell>
          <cell r="D100" t="str">
            <v>E-MP-03-41</v>
          </cell>
          <cell r="E100" t="str">
            <v>Cárnicos y Huevos</v>
          </cell>
          <cell r="F100"/>
        </row>
        <row r="101">
          <cell r="B101" t="str">
            <v>000244</v>
          </cell>
          <cell r="C101" t="str">
            <v>Fibra de trigo</v>
          </cell>
          <cell r="D101" t="str">
            <v>E-MP-08-10</v>
          </cell>
          <cell r="E101" t="str">
            <v>Farináceos</v>
          </cell>
          <cell r="F101"/>
        </row>
        <row r="102">
          <cell r="B102" t="str">
            <v>00045102</v>
          </cell>
          <cell r="C102" t="str">
            <v>Film primario Frizata N°02</v>
          </cell>
          <cell r="D102" t="str">
            <v>E-EN-P-FR-02-00/01</v>
          </cell>
          <cell r="E102" t="str">
            <v>Envase primario</v>
          </cell>
          <cell r="F102"/>
        </row>
        <row r="103">
          <cell r="B103" t="str">
            <v>00045203</v>
          </cell>
          <cell r="C103" t="str">
            <v>Film primario Frizata N°03</v>
          </cell>
          <cell r="D103" t="str">
            <v>E-EN-P-FR-03-00/01</v>
          </cell>
          <cell r="E103" t="str">
            <v>Envase primario</v>
          </cell>
          <cell r="F103"/>
        </row>
        <row r="104">
          <cell r="B104" t="str">
            <v>00045302</v>
          </cell>
          <cell r="C104" t="str">
            <v>Film primario Frizata N°04</v>
          </cell>
          <cell r="D104" t="str">
            <v>E-EN-P-FR-04-00/01</v>
          </cell>
          <cell r="E104" t="str">
            <v>Envase primario</v>
          </cell>
          <cell r="F104"/>
        </row>
        <row r="105">
          <cell r="B105" t="str">
            <v>00050900</v>
          </cell>
          <cell r="C105" t="str">
            <v>Film primario Frizata N°06</v>
          </cell>
          <cell r="D105" t="str">
            <v>E-EN-P-FR-06-00/01</v>
          </cell>
          <cell r="E105" t="str">
            <v>Envase primario</v>
          </cell>
          <cell r="F105"/>
        </row>
        <row r="106">
          <cell r="B106" t="str">
            <v>00050802</v>
          </cell>
          <cell r="C106" t="str">
            <v>Film primario Frizata N°07</v>
          </cell>
          <cell r="D106" t="str">
            <v>E-EN-P-FR-07-00/01</v>
          </cell>
          <cell r="E106" t="str">
            <v>Envase primario</v>
          </cell>
          <cell r="F106"/>
        </row>
        <row r="107">
          <cell r="B107" t="str">
            <v>000507-03</v>
          </cell>
          <cell r="C107" t="str">
            <v>Film primario Frizata N°08</v>
          </cell>
          <cell r="D107" t="str">
            <v>E-EN-P-FR-08-00/01</v>
          </cell>
          <cell r="E107" t="str">
            <v>Envase primario</v>
          </cell>
          <cell r="F107"/>
        </row>
        <row r="108">
          <cell r="B108" t="str">
            <v>00052801</v>
          </cell>
          <cell r="C108" t="str">
            <v>Film primario Frizata N°09</v>
          </cell>
          <cell r="D108" t="str">
            <v>E-EN-P-FR-09-00/01</v>
          </cell>
          <cell r="E108" t="str">
            <v>Envase primario</v>
          </cell>
          <cell r="F108"/>
        </row>
        <row r="109">
          <cell r="B109" t="str">
            <v>00052701</v>
          </cell>
          <cell r="C109" t="str">
            <v>Film primario Frizata N°12</v>
          </cell>
          <cell r="D109" t="str">
            <v>E-EN-P-FR-12-00/01</v>
          </cell>
          <cell r="E109" t="str">
            <v>Envase primario</v>
          </cell>
          <cell r="F109"/>
        </row>
        <row r="110">
          <cell r="B110" t="str">
            <v>00052901</v>
          </cell>
          <cell r="C110" t="str">
            <v>Film primario Frizata N°15</v>
          </cell>
          <cell r="D110" t="str">
            <v>E-EN-P-FR-15-00/01</v>
          </cell>
          <cell r="E110" t="str">
            <v>Envase primario</v>
          </cell>
          <cell r="F110"/>
        </row>
        <row r="111">
          <cell r="B111" t="str">
            <v>PACK067</v>
          </cell>
          <cell r="C111" t="str">
            <v xml:space="preserve">Flow med pollo x150g Paladini </v>
          </cell>
          <cell r="D111" t="str">
            <v>E-EN-P-MP-PA-00</v>
          </cell>
          <cell r="E111" t="str">
            <v>Envase primario</v>
          </cell>
          <cell r="F111"/>
        </row>
        <row r="112">
          <cell r="B112" t="str">
            <v>00046401</v>
          </cell>
          <cell r="C112" t="str">
            <v>Flow pizza tipo casera Frizzio</v>
          </cell>
          <cell r="D112" t="str">
            <v>E-EN-P-PZ-FZ-51-01</v>
          </cell>
          <cell r="E112" t="str">
            <v>Envase primario</v>
          </cell>
          <cell r="F112"/>
        </row>
        <row r="113">
          <cell r="B113" t="str">
            <v>000358</v>
          </cell>
          <cell r="C113" t="str">
            <v>Flowpack bastones de mozz Frizzio</v>
          </cell>
          <cell r="D113" t="str">
            <v>E-EN-P-MO-FZ-61-01</v>
          </cell>
          <cell r="E113" t="str">
            <v>Envase primario</v>
          </cell>
          <cell r="F113"/>
        </row>
        <row r="114">
          <cell r="B114" t="str">
            <v>000315</v>
          </cell>
          <cell r="C114" t="str">
            <v>Flowpack nugg Paladini x380g</v>
          </cell>
          <cell r="D114" t="str">
            <v xml:space="preserve">E-EN-P-FP-PA-51 </v>
          </cell>
          <cell r="E114" t="str">
            <v>Envase primario</v>
          </cell>
          <cell r="F114"/>
        </row>
        <row r="115">
          <cell r="B115" t="str">
            <v>00046500</v>
          </cell>
          <cell r="C115" t="str">
            <v>Flowpack nugg Paladini x420g</v>
          </cell>
          <cell r="D115" t="str">
            <v xml:space="preserve">E-EN-P-FP-PA-71 </v>
          </cell>
          <cell r="E115" t="str">
            <v>Envase primario</v>
          </cell>
          <cell r="F115"/>
        </row>
        <row r="116">
          <cell r="B116" t="str">
            <v>000316</v>
          </cell>
          <cell r="C116" t="str">
            <v>Flowpack nugg Paladini x760g</v>
          </cell>
          <cell r="D116" t="str">
            <v>E-EN-P-FP-PA-52</v>
          </cell>
          <cell r="E116" t="str">
            <v>Envase primario</v>
          </cell>
          <cell r="F116"/>
        </row>
        <row r="117">
          <cell r="B117" t="str">
            <v>00046600</v>
          </cell>
          <cell r="C117" t="str">
            <v>Flowpack nugg Paladini x840g</v>
          </cell>
          <cell r="D117" t="str">
            <v>E-EN-P-FP-PA-72</v>
          </cell>
          <cell r="E117" t="str">
            <v>Envase primario</v>
          </cell>
          <cell r="F117"/>
        </row>
        <row r="118">
          <cell r="B118" t="str">
            <v>000359</v>
          </cell>
          <cell r="C118" t="str">
            <v>Flowpack pechuguitas Frizzio</v>
          </cell>
          <cell r="D118" t="str">
            <v xml:space="preserve">E-EN-P-FP-FZ-61 </v>
          </cell>
          <cell r="E118" t="str">
            <v>Envase primario</v>
          </cell>
          <cell r="F118"/>
        </row>
        <row r="119">
          <cell r="B119" t="str">
            <v>000421</v>
          </cell>
          <cell r="C119" t="str">
            <v>Flowpack pizza Frizzio que/cebx540</v>
          </cell>
          <cell r="D119" t="str">
            <v>E-EN-P-PZ-FZ-82-01</v>
          </cell>
          <cell r="E119" t="str">
            <v>Envase primario</v>
          </cell>
          <cell r="F119"/>
        </row>
        <row r="120">
          <cell r="B120" t="str">
            <v>000422</v>
          </cell>
          <cell r="C120" t="str">
            <v>Flowpack pizza Frizzio moz/jamx535</v>
          </cell>
          <cell r="D120" t="str">
            <v>E-EN-P-PZ-FZ-81-01</v>
          </cell>
          <cell r="E120" t="str">
            <v>Envase primario</v>
          </cell>
          <cell r="F120"/>
        </row>
        <row r="121">
          <cell r="B121" t="str">
            <v>00038901</v>
          </cell>
          <cell r="C121" t="str">
            <v>Flowpack pizza integral Frizzio</v>
          </cell>
          <cell r="D121" t="str">
            <v>E-EN-P-PZ-FZ-91-01</v>
          </cell>
          <cell r="E121" t="str">
            <v>Envase primario</v>
          </cell>
          <cell r="F121"/>
        </row>
        <row r="122">
          <cell r="B122" t="str">
            <v>000336</v>
          </cell>
          <cell r="C122" t="str">
            <v>Flowpack pizza mini Frizzio EX</v>
          </cell>
          <cell r="D122" t="str">
            <v>E-EN-P-PZ-FZ-72EX-01</v>
          </cell>
          <cell r="E122" t="str">
            <v>Envase primario</v>
          </cell>
          <cell r="F122"/>
        </row>
        <row r="123">
          <cell r="B123" t="str">
            <v>000313</v>
          </cell>
          <cell r="C123" t="str">
            <v xml:space="preserve">Flowpack pizza mozzare Frizzio </v>
          </cell>
          <cell r="D123" t="str">
            <v>E-EN-P-PZ-FZ-65EX-01</v>
          </cell>
          <cell r="E123" t="str">
            <v>Envase primario</v>
          </cell>
          <cell r="F123"/>
        </row>
        <row r="124">
          <cell r="B124" t="str">
            <v>00036101</v>
          </cell>
          <cell r="C124" t="str">
            <v>Flow pack soja Paladini clásica</v>
          </cell>
          <cell r="D124" t="str">
            <v>E-EN-P-MS-PA-51</v>
          </cell>
          <cell r="E124" t="str">
            <v>Envase primario</v>
          </cell>
          <cell r="F124"/>
        </row>
        <row r="125">
          <cell r="B125" t="str">
            <v>000431</v>
          </cell>
          <cell r="C125" t="str">
            <v>Flow pack Swift soja clas X290g</v>
          </cell>
          <cell r="D125" t="str">
            <v xml:space="preserve">E-EN-P-MS-SW-51-01 </v>
          </cell>
          <cell r="E125" t="str">
            <v>Envase primario</v>
          </cell>
          <cell r="F125"/>
        </row>
        <row r="126">
          <cell r="B126" t="str">
            <v>00036301</v>
          </cell>
          <cell r="C126" t="str">
            <v>Flow pack soja Paladini E&amp;Q</v>
          </cell>
          <cell r="D126" t="str">
            <v>E-EN-P-MS-PA-82</v>
          </cell>
          <cell r="E126" t="str">
            <v>Envase primario</v>
          </cell>
          <cell r="F126"/>
        </row>
        <row r="127">
          <cell r="B127" t="str">
            <v>00036201</v>
          </cell>
          <cell r="C127" t="str">
            <v>Flow pack soja Paladini J&amp;Q</v>
          </cell>
          <cell r="D127" t="str">
            <v>E-EN-P-MS-PA-83</v>
          </cell>
          <cell r="E127" t="str">
            <v>Envase primario</v>
          </cell>
          <cell r="F127"/>
        </row>
        <row r="128">
          <cell r="B128" t="str">
            <v>000276</v>
          </cell>
          <cell r="C128" t="str">
            <v>Flow pack Swift soja clásica</v>
          </cell>
          <cell r="D128" t="str">
            <v>E-EN-P-MS-SW-61-01</v>
          </cell>
          <cell r="E128" t="str">
            <v>Envase primario</v>
          </cell>
          <cell r="F128"/>
        </row>
        <row r="129">
          <cell r="B129" t="str">
            <v>000279</v>
          </cell>
          <cell r="C129" t="str">
            <v>Flow pack Swift soja E&amp;Q</v>
          </cell>
          <cell r="D129" t="str">
            <v>E-EN-P-MS-SW-72-01</v>
          </cell>
          <cell r="E129" t="str">
            <v>Envase primario</v>
          </cell>
          <cell r="F129"/>
        </row>
        <row r="130">
          <cell r="B130" t="str">
            <v>000278</v>
          </cell>
          <cell r="C130" t="str">
            <v>Flow pack Swift soja J&amp;Q</v>
          </cell>
          <cell r="D130" t="str">
            <v xml:space="preserve">E-EN-P-MS-SW-73-01 </v>
          </cell>
          <cell r="E130" t="str">
            <v>Envase primario</v>
          </cell>
          <cell r="F130"/>
        </row>
        <row r="131">
          <cell r="B131" t="str">
            <v>000277</v>
          </cell>
          <cell r="C131" t="str">
            <v>Flow pack Swift soja orégano</v>
          </cell>
          <cell r="D131" t="str">
            <v>E-EN-P-MS-SW-62-01</v>
          </cell>
          <cell r="E131" t="str">
            <v>Envase primario</v>
          </cell>
          <cell r="F131"/>
        </row>
        <row r="132">
          <cell r="B132" t="str">
            <v>000423</v>
          </cell>
          <cell r="C132" t="str">
            <v>Flow pack Swift soja T&amp;Q</v>
          </cell>
          <cell r="D132" t="str">
            <v>E-EN-P-MS-SW-81-01</v>
          </cell>
          <cell r="E132" t="str">
            <v>Envase primario</v>
          </cell>
          <cell r="F132"/>
        </row>
        <row r="133">
          <cell r="B133" t="str">
            <v>000475</v>
          </cell>
          <cell r="C133" t="str">
            <v>Fosfato monocálcico</v>
          </cell>
          <cell r="D133" t="str">
            <v>E-MP-02-39</v>
          </cell>
          <cell r="E133" t="str">
            <v>Aditivos</v>
          </cell>
          <cell r="F133"/>
        </row>
        <row r="134">
          <cell r="B134" t="str">
            <v>000199</v>
          </cell>
          <cell r="C134" t="str">
            <v>Glutamato Monosódico</v>
          </cell>
          <cell r="D134" t="str">
            <v>E-MP-02-05</v>
          </cell>
          <cell r="E134" t="str">
            <v>Aditivos</v>
          </cell>
          <cell r="F134"/>
        </row>
        <row r="135">
          <cell r="B135" t="str">
            <v>000018</v>
          </cell>
          <cell r="C135" t="str">
            <v>Gluten de trigo</v>
          </cell>
          <cell r="D135" t="str">
            <v>E-MP-08-22</v>
          </cell>
          <cell r="E135" t="str">
            <v>Farináceos</v>
          </cell>
          <cell r="F135"/>
        </row>
        <row r="136">
          <cell r="B136" t="str">
            <v>000200</v>
          </cell>
          <cell r="C136" t="str">
            <v>Goma guar</v>
          </cell>
          <cell r="D136" t="str">
            <v>E-MP-02-02</v>
          </cell>
          <cell r="E136" t="str">
            <v>Aditivos</v>
          </cell>
          <cell r="F136"/>
        </row>
        <row r="137">
          <cell r="B137" t="str">
            <v>000236</v>
          </cell>
          <cell r="C137" t="str">
            <v>Goma xántica</v>
          </cell>
          <cell r="D137" t="str">
            <v xml:space="preserve">E-MP-02-10 </v>
          </cell>
          <cell r="E137" t="str">
            <v>Aditivos</v>
          </cell>
          <cell r="F137"/>
        </row>
        <row r="138">
          <cell r="B138" t="str">
            <v>0060017</v>
          </cell>
          <cell r="C138" t="str">
            <v>Harina de arroz</v>
          </cell>
          <cell r="D138" t="str">
            <v>E-MP-08-12</v>
          </cell>
          <cell r="E138" t="str">
            <v>Farináceos</v>
          </cell>
          <cell r="F138"/>
        </row>
        <row r="139">
          <cell r="B139" t="str">
            <v>en dess</v>
          </cell>
          <cell r="C139" t="str">
            <v>Harina de garbanzo</v>
          </cell>
          <cell r="D139" t="str">
            <v>NMP-21182</v>
          </cell>
          <cell r="E139" t="str">
            <v>Farináceos</v>
          </cell>
          <cell r="F139"/>
        </row>
        <row r="140">
          <cell r="B140" t="str">
            <v>en dess</v>
          </cell>
          <cell r="C140" t="str">
            <v>Harina de garbanzo nativa</v>
          </cell>
          <cell r="D140"/>
          <cell r="E140" t="str">
            <v>Farináceos</v>
          </cell>
          <cell r="F140"/>
        </row>
        <row r="141">
          <cell r="B141" t="str">
            <v>en dess</v>
          </cell>
          <cell r="C141" t="str">
            <v>Harina de garbanzo precocida</v>
          </cell>
          <cell r="D141"/>
          <cell r="E141" t="str">
            <v>Farináceos</v>
          </cell>
          <cell r="F141"/>
        </row>
        <row r="142">
          <cell r="B142" t="str">
            <v>en dess</v>
          </cell>
          <cell r="C142" t="str">
            <v>Harina de lupino</v>
          </cell>
          <cell r="D142" t="str">
            <v>NMP-21183</v>
          </cell>
          <cell r="E142" t="str">
            <v>Farináceos</v>
          </cell>
          <cell r="F142"/>
        </row>
        <row r="143">
          <cell r="B143" t="str">
            <v>en dess</v>
          </cell>
          <cell r="C143" t="str">
            <v>Harina de soja  OGM free</v>
          </cell>
          <cell r="D143"/>
          <cell r="E143" t="str">
            <v>Derivados Proteínicos</v>
          </cell>
          <cell r="F143"/>
        </row>
        <row r="144">
          <cell r="B144" t="str">
            <v>000430</v>
          </cell>
          <cell r="C144" t="str">
            <v>Harina de soja desgrasada</v>
          </cell>
          <cell r="D144" t="str">
            <v>E-MP-07-08</v>
          </cell>
          <cell r="E144" t="str">
            <v>Derivados Proteínicos</v>
          </cell>
          <cell r="F144"/>
        </row>
        <row r="145">
          <cell r="B145" t="str">
            <v>0060016</v>
          </cell>
          <cell r="C145" t="str">
            <v>Harina de trigo 000 acon</v>
          </cell>
          <cell r="D145" t="str">
            <v>E-MP-08-01C</v>
          </cell>
          <cell r="E145" t="str">
            <v>Farináceos</v>
          </cell>
          <cell r="F145"/>
        </row>
        <row r="146">
          <cell r="B146" t="str">
            <v>000388</v>
          </cell>
          <cell r="C146" t="str">
            <v>Harina de trigo integral</v>
          </cell>
          <cell r="D146" t="str">
            <v>E-MP-08-23</v>
          </cell>
          <cell r="E146" t="str">
            <v>Farináceos</v>
          </cell>
          <cell r="F146"/>
        </row>
        <row r="147">
          <cell r="B147" t="str">
            <v>00009</v>
          </cell>
          <cell r="C147" t="str">
            <v>Hidroxipropilmetilcelulosa</v>
          </cell>
          <cell r="D147" t="str">
            <v>E-MP-02-01</v>
          </cell>
          <cell r="E147" t="str">
            <v>Aditivos</v>
          </cell>
          <cell r="F147" t="str">
            <v>K4M</v>
          </cell>
        </row>
        <row r="148">
          <cell r="B148" t="str">
            <v>0070014</v>
          </cell>
          <cell r="C148" t="str">
            <v>Huevo en polvo</v>
          </cell>
          <cell r="D148" t="str">
            <v>E-MP-03-24</v>
          </cell>
          <cell r="E148" t="str">
            <v>Cárnicos y Huevos</v>
          </cell>
          <cell r="F148"/>
        </row>
        <row r="149">
          <cell r="B149" t="str">
            <v>000450</v>
          </cell>
          <cell r="C149" t="str">
            <v>Humo líquido</v>
          </cell>
          <cell r="D149" t="str">
            <v>E-MP-04-39</v>
          </cell>
          <cell r="E149" t="str">
            <v>Correctivos y Coadyuvantes</v>
          </cell>
          <cell r="F149"/>
        </row>
        <row r="150">
          <cell r="B150" t="str">
            <v>000424</v>
          </cell>
          <cell r="C150" t="str">
            <v>Jamón cocido cubeteado 5 mm</v>
          </cell>
          <cell r="D150" t="str">
            <v>E-MP-03-48</v>
          </cell>
          <cell r="E150" t="str">
            <v>Cárnicos y Huevos</v>
          </cell>
          <cell r="F150"/>
        </row>
        <row r="151">
          <cell r="B151" t="str">
            <v>000272</v>
          </cell>
          <cell r="C151" t="str">
            <v>Jamón cocido cubeteado PALADINI</v>
          </cell>
          <cell r="D151" t="str">
            <v>E-MP-03-44</v>
          </cell>
          <cell r="E151" t="str">
            <v>Cárnicos y Huevos</v>
          </cell>
          <cell r="F151"/>
        </row>
        <row r="152">
          <cell r="B152" t="str">
            <v>0070010</v>
          </cell>
          <cell r="C152" t="str">
            <v>Leche en polvo</v>
          </cell>
          <cell r="D152" t="str">
            <v xml:space="preserve">E-MP-06-04 </v>
          </cell>
          <cell r="E152" t="str">
            <v>Lácteos</v>
          </cell>
          <cell r="F152"/>
        </row>
        <row r="153">
          <cell r="B153" t="str">
            <v>000113</v>
          </cell>
          <cell r="C153" t="str">
            <v>Levadura seca</v>
          </cell>
          <cell r="D153" t="str">
            <v xml:space="preserve">E-MP-04-20 </v>
          </cell>
          <cell r="E153" t="str">
            <v>Correctivos y Coadyuvantes</v>
          </cell>
          <cell r="F153"/>
        </row>
        <row r="154">
          <cell r="B154" t="str">
            <v>000047</v>
          </cell>
          <cell r="C154" t="str">
            <v>Metilcelulosa</v>
          </cell>
          <cell r="D154" t="str">
            <v xml:space="preserve">E-MP-02-09 </v>
          </cell>
          <cell r="E154" t="str">
            <v>Aditivos</v>
          </cell>
          <cell r="F154" t="str">
            <v>A4M</v>
          </cell>
        </row>
        <row r="155">
          <cell r="B155" t="str">
            <v>000435</v>
          </cell>
          <cell r="C155" t="str">
            <v>Mezcla de almidones - SIMPLÍSTICA</v>
          </cell>
          <cell r="D155" t="str">
            <v>E-MP-08-02</v>
          </cell>
          <cell r="E155" t="str">
            <v>Farináceos</v>
          </cell>
          <cell r="F155" t="str">
            <v>Próximo a ser discontinuado</v>
          </cell>
        </row>
        <row r="156">
          <cell r="B156" t="str">
            <v>000487</v>
          </cell>
          <cell r="C156" t="str">
            <v xml:space="preserve">Mezcla de Fibras </v>
          </cell>
          <cell r="D156" t="str">
            <v>E-MP-01-40</v>
          </cell>
          <cell r="E156" t="str">
            <v>Vegetales</v>
          </cell>
          <cell r="F156" t="str">
            <v>SANACEL Add025 primera opción</v>
          </cell>
        </row>
        <row r="157">
          <cell r="B157" t="str">
            <v>000505</v>
          </cell>
          <cell r="C157" t="str">
            <v>Mezcla de Fibras ADDFA</v>
          </cell>
          <cell r="D157" t="str">
            <v>E-MP-01-42</v>
          </cell>
          <cell r="E157" t="str">
            <v>Vegetales</v>
          </cell>
          <cell r="F157" t="str">
            <v>SANACEL AddFa Alternativa de uso</v>
          </cell>
        </row>
        <row r="158">
          <cell r="B158" t="str">
            <v>000120</v>
          </cell>
          <cell r="C158" t="str">
            <v>Mozzarella C</v>
          </cell>
          <cell r="D158" t="str">
            <v>E-MP-06-03</v>
          </cell>
          <cell r="E158" t="str">
            <v>Lácteos</v>
          </cell>
          <cell r="F158"/>
        </row>
        <row r="159">
          <cell r="B159" t="str">
            <v>000461</v>
          </cell>
          <cell r="C159" t="str">
            <v>Mozzarella D</v>
          </cell>
          <cell r="D159" t="str">
            <v>E-MP-06-06</v>
          </cell>
          <cell r="E159" t="str">
            <v>Lácteos</v>
          </cell>
          <cell r="F159"/>
        </row>
        <row r="160">
          <cell r="B160" t="str">
            <v>0040011</v>
          </cell>
          <cell r="C160" t="str">
            <v>Nuez moscada</v>
          </cell>
          <cell r="D160" t="str">
            <v xml:space="preserve">E-MP-04-08 </v>
          </cell>
          <cell r="E160" t="str">
            <v>Correctivos y Coadyuvantes</v>
          </cell>
          <cell r="F160"/>
        </row>
        <row r="161">
          <cell r="B161" t="str">
            <v>0040005</v>
          </cell>
          <cell r="C161" t="str">
            <v>Orégano</v>
          </cell>
          <cell r="D161" t="str">
            <v>E-MP-04-10</v>
          </cell>
          <cell r="E161" t="str">
            <v>Correctivos y Coadyuvantes</v>
          </cell>
          <cell r="F161"/>
        </row>
        <row r="162">
          <cell r="B162" t="str">
            <v>100087</v>
          </cell>
          <cell r="C162" t="str">
            <v>Pallets Arlog</v>
          </cell>
          <cell r="D162"/>
          <cell r="E162"/>
          <cell r="F162"/>
        </row>
        <row r="163">
          <cell r="B163" t="str">
            <v>000088</v>
          </cell>
          <cell r="C163" t="str">
            <v>Pallets exportación</v>
          </cell>
          <cell r="D163"/>
          <cell r="E163"/>
          <cell r="F163"/>
        </row>
        <row r="164">
          <cell r="B164" t="str">
            <v>000212</v>
          </cell>
          <cell r="C164" t="str">
            <v>Papa en cubos IQF</v>
          </cell>
          <cell r="D164" t="str">
            <v>E-MP-01-02</v>
          </cell>
          <cell r="E164" t="str">
            <v>Vegetales</v>
          </cell>
          <cell r="F164"/>
        </row>
        <row r="165">
          <cell r="B165" t="str">
            <v>000209</v>
          </cell>
          <cell r="C165" t="str">
            <v>Pechuga de Pollo</v>
          </cell>
          <cell r="D165" t="str">
            <v>E-MP-03-23</v>
          </cell>
          <cell r="E165" t="str">
            <v>Cárnicos y Huevos</v>
          </cell>
          <cell r="F165"/>
        </row>
        <row r="166">
          <cell r="B166" t="str">
            <v>000420</v>
          </cell>
          <cell r="C166" t="str">
            <v>Perejil</v>
          </cell>
          <cell r="D166" t="str">
            <v xml:space="preserve">E-MP-04-38 </v>
          </cell>
          <cell r="E166" t="str">
            <v>Correctivos y Coadyuvantes</v>
          </cell>
          <cell r="F166"/>
        </row>
        <row r="167">
          <cell r="B167" t="str">
            <v>en dess</v>
          </cell>
          <cell r="C167" t="str">
            <v>Pimenta blanca molida NMP</v>
          </cell>
          <cell r="D167" t="str">
            <v>AMP-22026</v>
          </cell>
          <cell r="E167" t="str">
            <v>Aditivos</v>
          </cell>
          <cell r="F167"/>
        </row>
        <row r="168">
          <cell r="B168" t="str">
            <v>en dess</v>
          </cell>
          <cell r="C168" t="str">
            <v>Pimenta negra molida NMP</v>
          </cell>
          <cell r="D168"/>
          <cell r="E168" t="str">
            <v>Aditivos</v>
          </cell>
          <cell r="F168"/>
        </row>
        <row r="169">
          <cell r="B169" t="str">
            <v>0040006</v>
          </cell>
          <cell r="C169" t="str">
            <v>Pimentón</v>
          </cell>
          <cell r="D169" t="str">
            <v>E-MP-04-07</v>
          </cell>
          <cell r="E169" t="str">
            <v>Correctivos y Coadyuvantes</v>
          </cell>
          <cell r="F169"/>
        </row>
        <row r="170">
          <cell r="B170" t="str">
            <v>0040022</v>
          </cell>
          <cell r="C170" t="str">
            <v>Pimienta blanca molida</v>
          </cell>
          <cell r="D170" t="str">
            <v xml:space="preserve">E-MP-04-42 </v>
          </cell>
          <cell r="E170" t="str">
            <v>Correctivos y Coadyuvantes</v>
          </cell>
          <cell r="F170"/>
        </row>
        <row r="171">
          <cell r="B171" t="str">
            <v>0040010</v>
          </cell>
          <cell r="C171" t="str">
            <v>Pimienta negra molida</v>
          </cell>
          <cell r="D171" t="str">
            <v>E-MP-04-02</v>
          </cell>
          <cell r="E171" t="str">
            <v>Correctivos y Coadyuvantes</v>
          </cell>
          <cell r="F171"/>
        </row>
        <row r="172">
          <cell r="B172" t="str">
            <v>0090026</v>
          </cell>
          <cell r="C172" t="str">
            <v>Pimiento IQF</v>
          </cell>
          <cell r="D172" t="str">
            <v>E-MP-01-05</v>
          </cell>
          <cell r="E172" t="str">
            <v>Vegetales</v>
          </cell>
          <cell r="F172"/>
        </row>
        <row r="173">
          <cell r="B173" t="str">
            <v>000474</v>
          </cell>
          <cell r="C173" t="str">
            <v>Pirofosfato ácido de sodio</v>
          </cell>
          <cell r="D173" t="str">
            <v xml:space="preserve">E-MP-02-38 </v>
          </cell>
          <cell r="E173" t="str">
            <v>Aditivos</v>
          </cell>
          <cell r="F173"/>
        </row>
        <row r="174">
          <cell r="B174" t="str">
            <v>00110089</v>
          </cell>
          <cell r="C174" t="str">
            <v>Plancha separador</v>
          </cell>
          <cell r="D174"/>
          <cell r="E174"/>
          <cell r="F174"/>
        </row>
        <row r="175">
          <cell r="B175" t="str">
            <v>000488</v>
          </cell>
          <cell r="C175" t="str">
            <v>Polvo de remolacha</v>
          </cell>
          <cell r="D175" t="str">
            <v>E-MP-01-33</v>
          </cell>
          <cell r="E175" t="str">
            <v>Vegetales</v>
          </cell>
          <cell r="F175"/>
        </row>
        <row r="176">
          <cell r="B176" t="str">
            <v>000026</v>
          </cell>
          <cell r="C176" t="str">
            <v>Provenzal</v>
          </cell>
          <cell r="D176" t="str">
            <v>E-MP-04-12</v>
          </cell>
          <cell r="E176" t="str">
            <v>Correctivos y Coadyuvantes</v>
          </cell>
          <cell r="F176"/>
        </row>
        <row r="177">
          <cell r="B177" t="str">
            <v>0070005</v>
          </cell>
          <cell r="C177" t="str">
            <v>Provolone</v>
          </cell>
          <cell r="D177" t="str">
            <v>E-MP-06-05</v>
          </cell>
          <cell r="E177" t="str">
            <v>Lácteos</v>
          </cell>
          <cell r="F177" t="str">
            <v>Canut Mercado Interno</v>
          </cell>
        </row>
        <row r="178">
          <cell r="B178" t="str">
            <v>0070017</v>
          </cell>
          <cell r="C178" t="str">
            <v>Provolone M Expo</v>
          </cell>
          <cell r="D178" t="str">
            <v>E-MP-06-05</v>
          </cell>
          <cell r="E178" t="str">
            <v>Lácteos</v>
          </cell>
          <cell r="F178" t="str">
            <v xml:space="preserve">Milkaut </v>
          </cell>
        </row>
        <row r="179">
          <cell r="B179" t="str">
            <v>000172</v>
          </cell>
          <cell r="C179" t="str">
            <v>Puré de papas en escamas</v>
          </cell>
          <cell r="D179" t="str">
            <v>E-MP-01-20</v>
          </cell>
          <cell r="E179" t="str">
            <v>Vegetales</v>
          </cell>
          <cell r="F179"/>
        </row>
        <row r="180">
          <cell r="B180" t="str">
            <v>000340</v>
          </cell>
          <cell r="C180" t="str">
            <v>Rebozador C-2</v>
          </cell>
          <cell r="D180" t="str">
            <v>E-MP-08-04</v>
          </cell>
          <cell r="E180" t="str">
            <v>Farináceos</v>
          </cell>
          <cell r="F180" t="str">
            <v>activo</v>
          </cell>
        </row>
        <row r="181">
          <cell r="B181" t="str">
            <v>000171</v>
          </cell>
          <cell r="C181" t="str">
            <v>Rebozador C</v>
          </cell>
          <cell r="D181" t="str">
            <v>E-MP-08-04</v>
          </cell>
          <cell r="E181" t="str">
            <v>Farináceos</v>
          </cell>
          <cell r="F181"/>
        </row>
        <row r="182">
          <cell r="B182" t="str">
            <v>000350</v>
          </cell>
          <cell r="C182" t="str">
            <v>Rebozador D</v>
          </cell>
          <cell r="D182" t="str">
            <v xml:space="preserve">E-MP-08-13 </v>
          </cell>
          <cell r="E182" t="str">
            <v>Farináceos</v>
          </cell>
          <cell r="F182"/>
        </row>
        <row r="183">
          <cell r="B183" t="str">
            <v>000403</v>
          </cell>
          <cell r="C183" t="str">
            <v>Rebozador I</v>
          </cell>
          <cell r="D183" t="str">
            <v xml:space="preserve">E-MP-08-26 </v>
          </cell>
          <cell r="E183" t="str">
            <v>Farináceos</v>
          </cell>
          <cell r="F183"/>
        </row>
        <row r="184">
          <cell r="B184" t="str">
            <v>000434</v>
          </cell>
          <cell r="C184" t="str">
            <v>Rebozador J</v>
          </cell>
          <cell r="D184" t="str">
            <v>E-MP-08-32</v>
          </cell>
          <cell r="E184" t="str">
            <v>Farináceos</v>
          </cell>
          <cell r="F184"/>
        </row>
        <row r="185">
          <cell r="B185" t="str">
            <v>000436</v>
          </cell>
          <cell r="C185" t="str">
            <v>Rebozador K</v>
          </cell>
          <cell r="D185" t="str">
            <v>E-MP-08-34</v>
          </cell>
          <cell r="E185" t="str">
            <v>Farináceos</v>
          </cell>
          <cell r="F185"/>
        </row>
        <row r="186">
          <cell r="B186" t="str">
            <v>000170</v>
          </cell>
          <cell r="C186" t="str">
            <v xml:space="preserve">Rebozador MB-1 </v>
          </cell>
          <cell r="D186" t="str">
            <v xml:space="preserve">E-MP-08-15 </v>
          </cell>
          <cell r="E186" t="str">
            <v>Farináceos</v>
          </cell>
          <cell r="F186"/>
        </row>
        <row r="187">
          <cell r="B187" t="str">
            <v>000351</v>
          </cell>
          <cell r="C187" t="str">
            <v>Rebozador Tipo E</v>
          </cell>
          <cell r="D187" t="str">
            <v>E-MP-08-18</v>
          </cell>
          <cell r="E187" t="str">
            <v>Farináceos</v>
          </cell>
          <cell r="F187"/>
        </row>
        <row r="188">
          <cell r="B188" t="str">
            <v>000352</v>
          </cell>
          <cell r="C188" t="str">
            <v>Rebozador Tipo F</v>
          </cell>
          <cell r="D188" t="str">
            <v>E-MP-08-19</v>
          </cell>
          <cell r="E188" t="str">
            <v>Farináceos</v>
          </cell>
          <cell r="F188"/>
        </row>
        <row r="189">
          <cell r="B189" t="str">
            <v>0090040</v>
          </cell>
          <cell r="C189" t="str">
            <v>Remolacha IQF</v>
          </cell>
          <cell r="D189" t="str">
            <v xml:space="preserve">E-MP-01-13 </v>
          </cell>
          <cell r="E189" t="str">
            <v>Vegetales</v>
          </cell>
          <cell r="F189"/>
        </row>
        <row r="190">
          <cell r="B190" t="str">
            <v>en dess</v>
          </cell>
          <cell r="C190" t="str">
            <v xml:space="preserve">Sabor pescado JG-251-964-0 </v>
          </cell>
          <cell r="D190" t="str">
            <v>NMP-21149</v>
          </cell>
          <cell r="E190" t="str">
            <v>Correctivos y Coadyuvantes</v>
          </cell>
          <cell r="F190"/>
        </row>
        <row r="191">
          <cell r="B191" t="str">
            <v>en dess</v>
          </cell>
          <cell r="C191" t="str">
            <v>Saborizante  carne 54-34/37 vegan</v>
          </cell>
          <cell r="D191" t="str">
            <v>AMP-21163</v>
          </cell>
          <cell r="E191" t="str">
            <v>Aditivos</v>
          </cell>
          <cell r="F191"/>
        </row>
        <row r="192">
          <cell r="B192" t="str">
            <v>en dess</v>
          </cell>
          <cell r="C192" t="str">
            <v>Saborizante  carne 54-34/39 vegano</v>
          </cell>
          <cell r="D192" t="str">
            <v>AMP-21165</v>
          </cell>
          <cell r="E192" t="str">
            <v>Aditivos</v>
          </cell>
          <cell r="F192"/>
        </row>
        <row r="193">
          <cell r="B193" t="str">
            <v>en dess</v>
          </cell>
          <cell r="C193" t="str">
            <v>Saborizante  pollo CD 58-32/14 vegano</v>
          </cell>
          <cell r="D193" t="str">
            <v>AMP-21161</v>
          </cell>
          <cell r="E193" t="str">
            <v>Aditivos</v>
          </cell>
          <cell r="F193"/>
        </row>
        <row r="194">
          <cell r="B194" t="str">
            <v>en dess</v>
          </cell>
          <cell r="C194" t="str">
            <v>Saborizante carne 54-34/35  vegan</v>
          </cell>
          <cell r="D194" t="str">
            <v>AMP-21162</v>
          </cell>
          <cell r="E194" t="str">
            <v>Aditivos</v>
          </cell>
          <cell r="F194"/>
        </row>
        <row r="195">
          <cell r="B195" t="str">
            <v>000453</v>
          </cell>
          <cell r="C195" t="str">
            <v>Saborizante Carne n° 01</v>
          </cell>
          <cell r="D195" t="str">
            <v>E-MP-04-43</v>
          </cell>
          <cell r="E195" t="str">
            <v>Correctivos y Coadyuvantes</v>
          </cell>
          <cell r="F195"/>
        </row>
        <row r="196">
          <cell r="B196" t="str">
            <v>0050703</v>
          </cell>
          <cell r="C196" t="str">
            <v>Saborizante Carne N°03</v>
          </cell>
          <cell r="D196" t="str">
            <v>E-MP-04-09</v>
          </cell>
          <cell r="E196" t="str">
            <v>Correctivos y Coadyuvantes</v>
          </cell>
          <cell r="F196"/>
        </row>
        <row r="197">
          <cell r="B197" t="str">
            <v>000498</v>
          </cell>
          <cell r="C197" t="str">
            <v>Saborizante Carne N°2</v>
          </cell>
          <cell r="D197" t="str">
            <v>E-MP-04-44</v>
          </cell>
          <cell r="E197" t="str">
            <v>Correctivos y Coadyuvantes</v>
          </cell>
          <cell r="F197"/>
        </row>
        <row r="198">
          <cell r="B198" t="str">
            <v>0040018</v>
          </cell>
          <cell r="C198" t="str">
            <v>Saborizante de ajo A</v>
          </cell>
          <cell r="D198" t="str">
            <v xml:space="preserve">E-MP-04-05 </v>
          </cell>
          <cell r="E198" t="str">
            <v>Correctivos y Coadyuvantes</v>
          </cell>
          <cell r="F198"/>
        </row>
        <row r="199">
          <cell r="B199" t="str">
            <v>000347</v>
          </cell>
          <cell r="C199" t="str">
            <v>Saborizante de Ajo B</v>
          </cell>
          <cell r="D199" t="str">
            <v>E-MP-04-06</v>
          </cell>
          <cell r="E199" t="str">
            <v>Correctivos y Coadyuvantes</v>
          </cell>
          <cell r="F199"/>
        </row>
        <row r="200">
          <cell r="B200" t="str">
            <v>000544</v>
          </cell>
          <cell r="C200"/>
          <cell r="D200" t="str">
            <v>E-MP-04-52</v>
          </cell>
          <cell r="E200" t="str">
            <v>Correctivos y Coadyuvantes</v>
          </cell>
          <cell r="F200"/>
        </row>
        <row r="201">
          <cell r="B201" t="str">
            <v>000346</v>
          </cell>
          <cell r="C201" t="str">
            <v xml:space="preserve">Saborizante de cebolla </v>
          </cell>
          <cell r="D201" t="str">
            <v>E-MP-04-04</v>
          </cell>
          <cell r="E201" t="str">
            <v>Correctivos y Coadyuvantes</v>
          </cell>
          <cell r="F201"/>
        </row>
        <row r="202">
          <cell r="B202" t="str">
            <v>000545</v>
          </cell>
          <cell r="C202"/>
          <cell r="D202" t="str">
            <v>E-MP-04-53</v>
          </cell>
          <cell r="E202" t="str">
            <v>Correctivos y Coadyuvantes</v>
          </cell>
          <cell r="F202"/>
        </row>
        <row r="203">
          <cell r="B203" t="str">
            <v>000355</v>
          </cell>
          <cell r="C203" t="str">
            <v>Saborizante especiado Thai</v>
          </cell>
          <cell r="D203" t="str">
            <v>E-MP-04-31</v>
          </cell>
          <cell r="E203" t="str">
            <v>Correctivos y Coadyuvantes</v>
          </cell>
          <cell r="F203"/>
        </row>
        <row r="204">
          <cell r="B204" t="str">
            <v>000477</v>
          </cell>
          <cell r="C204" t="str">
            <v>Saborizante Masa Madre</v>
          </cell>
          <cell r="D204" t="str">
            <v>E-MP-04-41</v>
          </cell>
          <cell r="E204" t="str">
            <v>Correctivos y Coadyuvantes</v>
          </cell>
          <cell r="F204"/>
        </row>
        <row r="205">
          <cell r="B205" t="str">
            <v>00050704</v>
          </cell>
          <cell r="C205" t="str">
            <v>Saborizante Parrilla</v>
          </cell>
          <cell r="D205" t="str">
            <v xml:space="preserve">E-MP-04-11 </v>
          </cell>
          <cell r="E205" t="str">
            <v>Correctivos y Coadyuvantes</v>
          </cell>
          <cell r="F205"/>
        </row>
        <row r="206">
          <cell r="B206" t="str">
            <v>en dess</v>
          </cell>
          <cell r="C206" t="str">
            <v xml:space="preserve">Saborizante pescado QD-878-669-1  vegan </v>
          </cell>
          <cell r="D206" t="str">
            <v>NMP-21131</v>
          </cell>
          <cell r="E206" t="str">
            <v>Aditivos</v>
          </cell>
          <cell r="F206"/>
        </row>
        <row r="207">
          <cell r="B207" t="str">
            <v>000069</v>
          </cell>
          <cell r="C207" t="str">
            <v>Saborizante pimienta A</v>
          </cell>
          <cell r="D207" t="str">
            <v>E-MP-04-28</v>
          </cell>
          <cell r="E207" t="str">
            <v>Correctivos y Coadyuvantes</v>
          </cell>
          <cell r="F207"/>
        </row>
        <row r="208">
          <cell r="B208" t="str">
            <v>000344</v>
          </cell>
          <cell r="C208" t="str">
            <v>Saborizante pimienta B</v>
          </cell>
          <cell r="D208" t="str">
            <v>E-MP-04-29</v>
          </cell>
          <cell r="E208" t="str">
            <v>Correctivos y Coadyuvantes</v>
          </cell>
          <cell r="F208"/>
        </row>
        <row r="209">
          <cell r="B209" t="str">
            <v>en dess</v>
          </cell>
          <cell r="C209" t="str">
            <v>Saborizante pollo 98754</v>
          </cell>
          <cell r="D209" t="str">
            <v>AMP-21111</v>
          </cell>
          <cell r="E209" t="str">
            <v>Aditivos</v>
          </cell>
          <cell r="F209"/>
        </row>
        <row r="210">
          <cell r="B210" t="str">
            <v>en dess</v>
          </cell>
          <cell r="C210" t="str">
            <v>Saborizante Pollo 98757</v>
          </cell>
          <cell r="D210" t="str">
            <v>AMP-22028</v>
          </cell>
          <cell r="E210" t="str">
            <v>Aditivos</v>
          </cell>
          <cell r="F210"/>
        </row>
        <row r="211">
          <cell r="B211" t="str">
            <v>en dess</v>
          </cell>
          <cell r="C211" t="str">
            <v>Saborizante pollo CD 58-32/11 vegan</v>
          </cell>
          <cell r="D211" t="str">
            <v>AMP-21159</v>
          </cell>
          <cell r="E211" t="str">
            <v>Aditivos</v>
          </cell>
          <cell r="F211"/>
        </row>
        <row r="212">
          <cell r="B212" t="str">
            <v>en dess</v>
          </cell>
          <cell r="C212" t="str">
            <v>Saborizante pollo CD 58-32/12  vegan</v>
          </cell>
          <cell r="D212" t="str">
            <v>AMP-21160</v>
          </cell>
          <cell r="E212" t="str">
            <v>Aditivos</v>
          </cell>
          <cell r="F212"/>
        </row>
        <row r="213">
          <cell r="B213" t="str">
            <v>000509</v>
          </cell>
          <cell r="C213" t="str">
            <v>Saborizante pollo n° 6</v>
          </cell>
          <cell r="D213" t="str">
            <v>E-MP-04-45</v>
          </cell>
          <cell r="E213" t="str">
            <v>Correctivos y Coadyuvantes</v>
          </cell>
          <cell r="F213"/>
        </row>
        <row r="214">
          <cell r="B214" t="str">
            <v>000238</v>
          </cell>
          <cell r="C214" t="str">
            <v xml:space="preserve">Saborizante pollo Nro 1 </v>
          </cell>
          <cell r="D214" t="str">
            <v>E-MP-04-24</v>
          </cell>
          <cell r="E214" t="str">
            <v>Correctivos y Coadyuvantes</v>
          </cell>
          <cell r="F214"/>
        </row>
        <row r="215">
          <cell r="B215" t="str">
            <v>000345</v>
          </cell>
          <cell r="C215" t="str">
            <v>Saborizante pollo Nro 3</v>
          </cell>
          <cell r="D215" t="str">
            <v>E-MP-04-26</v>
          </cell>
          <cell r="E215" t="str">
            <v>Correctivos y Coadyuvantes</v>
          </cell>
          <cell r="F215"/>
        </row>
        <row r="216">
          <cell r="B216" t="str">
            <v>000365</v>
          </cell>
          <cell r="C216" t="str">
            <v>Saborizante pollo Nro 4</v>
          </cell>
          <cell r="D216" t="str">
            <v>E-MP-04-34</v>
          </cell>
          <cell r="E216" t="str">
            <v>Correctivos y Coadyuvantes</v>
          </cell>
          <cell r="F216"/>
        </row>
        <row r="217">
          <cell r="B217" t="str">
            <v>000357</v>
          </cell>
          <cell r="C217" t="str">
            <v>Saborizante pollo Nro 5</v>
          </cell>
          <cell r="D217" t="str">
            <v>E-MP-04-27</v>
          </cell>
          <cell r="E217" t="str">
            <v>Correctivos y Coadyuvantes</v>
          </cell>
          <cell r="F217"/>
        </row>
        <row r="218">
          <cell r="B218" t="str">
            <v>en dess</v>
          </cell>
          <cell r="C218" t="str">
            <v>Saborizante Queso 0102460</v>
          </cell>
          <cell r="D218" t="str">
            <v>AMP-21143</v>
          </cell>
          <cell r="E218" t="str">
            <v>Aditivos</v>
          </cell>
          <cell r="F218"/>
        </row>
        <row r="219">
          <cell r="B219" t="str">
            <v>en dess</v>
          </cell>
          <cell r="C219" t="str">
            <v>Saborizante Queso 102461</v>
          </cell>
          <cell r="D219" t="str">
            <v>AMP-22029</v>
          </cell>
          <cell r="E219" t="str">
            <v>Aditivos</v>
          </cell>
          <cell r="F219"/>
        </row>
        <row r="220">
          <cell r="B220" t="str">
            <v>en dess</v>
          </cell>
          <cell r="C220" t="str">
            <v>Saborizante Queso 97534</v>
          </cell>
          <cell r="D220" t="str">
            <v xml:space="preserve">AMP-97534 </v>
          </cell>
          <cell r="E220" t="str">
            <v>Aditivos</v>
          </cell>
          <cell r="F220"/>
        </row>
        <row r="221">
          <cell r="B221" t="str">
            <v>000343</v>
          </cell>
          <cell r="C221" t="str">
            <v>Saborizante Queso B</v>
          </cell>
          <cell r="D221" t="str">
            <v>E-MP-04-23</v>
          </cell>
          <cell r="E221" t="str">
            <v>Correctivos y Coadyuvantes</v>
          </cell>
          <cell r="F221"/>
        </row>
        <row r="222">
          <cell r="B222" t="str">
            <v>000408</v>
          </cell>
          <cell r="C222" t="str">
            <v>Saborizante Queso C</v>
          </cell>
          <cell r="D222" t="str">
            <v>E-MP-04-36</v>
          </cell>
          <cell r="E222" t="str">
            <v>Correctivos y Coadyuvantes</v>
          </cell>
          <cell r="F222"/>
        </row>
        <row r="223">
          <cell r="B223" t="str">
            <v>en dess</v>
          </cell>
          <cell r="C223" t="str">
            <v>Saborizante Queso parmesano KN-369-117-8</v>
          </cell>
          <cell r="D223" t="str">
            <v>NMP-21146</v>
          </cell>
          <cell r="E223" t="str">
            <v>Correctivos y Coadyuvantes</v>
          </cell>
          <cell r="F223"/>
        </row>
        <row r="224">
          <cell r="B224" t="str">
            <v>en dess</v>
          </cell>
          <cell r="C224" t="str">
            <v>Saborizante Queso provolone KC-195-014-1</v>
          </cell>
          <cell r="D224" t="str">
            <v>NMP-21147</v>
          </cell>
          <cell r="E224" t="str">
            <v>Correctivos y Coadyuvantes</v>
          </cell>
          <cell r="F224"/>
        </row>
        <row r="225">
          <cell r="B225" t="str">
            <v>0040007</v>
          </cell>
          <cell r="C225" t="str">
            <v>Sal</v>
          </cell>
          <cell r="D225" t="str">
            <v>E-MP-04-01</v>
          </cell>
          <cell r="E225" t="str">
            <v>Correctivos y Coadyuvantes</v>
          </cell>
          <cell r="F225"/>
        </row>
        <row r="226">
          <cell r="B226" t="str">
            <v>000462</v>
          </cell>
          <cell r="C226" t="str">
            <v xml:space="preserve">Salsa pizza cubeteada </v>
          </cell>
          <cell r="D226" t="str">
            <v>E-MP-01-31</v>
          </cell>
          <cell r="E226" t="str">
            <v>Vegetales</v>
          </cell>
          <cell r="F226"/>
        </row>
        <row r="227">
          <cell r="B227" t="str">
            <v>000372</v>
          </cell>
          <cell r="C227" t="str">
            <v xml:space="preserve">Salsa pizza original </v>
          </cell>
          <cell r="D227" t="str">
            <v>E-MP-01-10</v>
          </cell>
          <cell r="E227" t="str">
            <v>Vegetales</v>
          </cell>
          <cell r="F227"/>
        </row>
        <row r="228">
          <cell r="B228" t="str">
            <v>000455</v>
          </cell>
          <cell r="C228" t="str">
            <v>Semilla de Chia</v>
          </cell>
          <cell r="D228" t="str">
            <v>E-MP-01-28</v>
          </cell>
          <cell r="E228" t="str">
            <v>Vegetales</v>
          </cell>
          <cell r="F228"/>
        </row>
        <row r="229">
          <cell r="B229" t="str">
            <v>000454</v>
          </cell>
          <cell r="C229" t="str">
            <v>Semilla de Lino</v>
          </cell>
          <cell r="D229" t="str">
            <v>E-MP-01-29</v>
          </cell>
          <cell r="E229" t="str">
            <v>Vegetales</v>
          </cell>
          <cell r="F229"/>
        </row>
        <row r="230">
          <cell r="B230" t="str">
            <v>00045503</v>
          </cell>
          <cell r="C230" t="str">
            <v>Semilla de Zapallo</v>
          </cell>
          <cell r="D230" t="str">
            <v>E-MP-01-14</v>
          </cell>
          <cell r="E230" t="str">
            <v>Vegetales</v>
          </cell>
          <cell r="F230"/>
        </row>
        <row r="231">
          <cell r="B231" t="str">
            <v>000472</v>
          </cell>
          <cell r="C231" t="str">
            <v>Semillas de Girasol</v>
          </cell>
          <cell r="D231" t="str">
            <v>E-MP-01-30</v>
          </cell>
          <cell r="E231" t="str">
            <v>Vegetales</v>
          </cell>
          <cell r="F231"/>
        </row>
        <row r="232">
          <cell r="B232" t="str">
            <v>000539</v>
          </cell>
          <cell r="C232"/>
          <cell r="D232" t="str">
            <v>E-MP-02-52</v>
          </cell>
          <cell r="E232" t="str">
            <v>Aditivos</v>
          </cell>
          <cell r="F232"/>
        </row>
        <row r="233">
          <cell r="B233" t="str">
            <v>000375</v>
          </cell>
          <cell r="C233" t="str">
            <v>SSL</v>
          </cell>
          <cell r="D233" t="str">
            <v>E-MP-02-35</v>
          </cell>
          <cell r="E233" t="str">
            <v>Aditivos</v>
          </cell>
          <cell r="F233"/>
        </row>
        <row r="234">
          <cell r="B234" t="str">
            <v>000180</v>
          </cell>
          <cell r="C234" t="str">
            <v>Supromax 5010 SOLAE</v>
          </cell>
          <cell r="D234" t="str">
            <v>E-MP-07-10</v>
          </cell>
          <cell r="E234" t="str">
            <v>Derivados Proteínicos</v>
          </cell>
          <cell r="F234"/>
        </row>
        <row r="235">
          <cell r="B235" t="str">
            <v>000492</v>
          </cell>
          <cell r="C235" t="str">
            <v>Supromax 5050 IP SOLAE</v>
          </cell>
          <cell r="D235" t="str">
            <v>E-MP-07-13</v>
          </cell>
          <cell r="E235" t="str">
            <v>Derivados Proteínicos</v>
          </cell>
          <cell r="F235"/>
        </row>
        <row r="236">
          <cell r="B236" t="str">
            <v>000536</v>
          </cell>
          <cell r="C236"/>
          <cell r="D236" t="str">
            <v>E-MP-06-08</v>
          </cell>
          <cell r="E236" t="str">
            <v>Lácteos</v>
          </cell>
          <cell r="F236"/>
        </row>
        <row r="237">
          <cell r="B237">
            <v>510</v>
          </cell>
          <cell r="C237" t="str">
            <v>Tapas de empanadas con salvado</v>
          </cell>
          <cell r="D237" t="str">
            <v xml:space="preserve">E-MP-08-33 </v>
          </cell>
          <cell r="E237" t="str">
            <v>Farináceos</v>
          </cell>
          <cell r="F237"/>
        </row>
        <row r="238">
          <cell r="B238" t="str">
            <v>000506</v>
          </cell>
          <cell r="C238" t="str">
            <v>Tapas de empanadas hojaldre</v>
          </cell>
          <cell r="D238" t="str">
            <v xml:space="preserve">E-MP-08-30 </v>
          </cell>
          <cell r="E238" t="str">
            <v>Farináceos</v>
          </cell>
          <cell r="F238"/>
        </row>
        <row r="239">
          <cell r="B239" t="str">
            <v>000074</v>
          </cell>
          <cell r="C239" t="str">
            <v xml:space="preserve">Texturizado de Soja B </v>
          </cell>
          <cell r="D239" t="str">
            <v xml:space="preserve">E-MP-07-03 </v>
          </cell>
          <cell r="E239" t="str">
            <v>Derivados Proteínicos</v>
          </cell>
          <cell r="F239"/>
        </row>
        <row r="240">
          <cell r="B240" t="str">
            <v>000348</v>
          </cell>
          <cell r="C240" t="str">
            <v>Texturizado de Soja C</v>
          </cell>
          <cell r="D240" t="str">
            <v>E-MP-07-04</v>
          </cell>
          <cell r="E240" t="str">
            <v>Derivados Proteínicos</v>
          </cell>
          <cell r="F240"/>
        </row>
        <row r="241">
          <cell r="B241" t="str">
            <v>000349</v>
          </cell>
          <cell r="C241" t="str">
            <v>Texturizado de Soja D</v>
          </cell>
          <cell r="D241" t="str">
            <v xml:space="preserve">E-MP-07-05 </v>
          </cell>
          <cell r="E241" t="str">
            <v>Derivados Proteínicos</v>
          </cell>
          <cell r="F241"/>
        </row>
        <row r="242">
          <cell r="B242" t="str">
            <v>000205</v>
          </cell>
          <cell r="C242" t="str">
            <v>Texturizado de Soja E</v>
          </cell>
          <cell r="D242" t="str">
            <v>E-MP-07-07</v>
          </cell>
          <cell r="E242" t="str">
            <v>Derivados Proteínicos</v>
          </cell>
          <cell r="F242"/>
        </row>
        <row r="243">
          <cell r="B243" t="str">
            <v>000530</v>
          </cell>
          <cell r="C243" t="str">
            <v>Texturizado de soja F</v>
          </cell>
          <cell r="D243" t="str">
            <v>E-MP-07-15</v>
          </cell>
          <cell r="E243" t="str">
            <v>Derivados Proteínicos</v>
          </cell>
          <cell r="F243"/>
        </row>
        <row r="244">
          <cell r="B244" t="str">
            <v>000512</v>
          </cell>
          <cell r="C244" t="str">
            <v>Texturizado de soja GRAIN 064</v>
          </cell>
          <cell r="D244" t="str">
            <v>E-MP-07-14</v>
          </cell>
          <cell r="E244" t="str">
            <v>Derivados Proteínicos</v>
          </cell>
          <cell r="F244" t="str">
            <v>Próximo a discontinuar (Valor A)</v>
          </cell>
        </row>
        <row r="245">
          <cell r="B245" t="str">
            <v>en dess</v>
          </cell>
          <cell r="C245" t="str">
            <v>Texturizado Response 4410</v>
          </cell>
          <cell r="D245"/>
          <cell r="E245" t="str">
            <v>Derivados Proteínicos</v>
          </cell>
          <cell r="F245"/>
        </row>
        <row r="246">
          <cell r="B246" t="str">
            <v>en dess</v>
          </cell>
          <cell r="C246" t="str">
            <v>Texturizado Response 4438</v>
          </cell>
          <cell r="D246"/>
          <cell r="E246" t="str">
            <v>Derivados Proteínicos</v>
          </cell>
          <cell r="F246"/>
        </row>
        <row r="247">
          <cell r="B247" t="str">
            <v>000202</v>
          </cell>
          <cell r="C247" t="str">
            <v>Tripolifosfato de sodio</v>
          </cell>
          <cell r="D247" t="str">
            <v xml:space="preserve">E-MP-02-03 </v>
          </cell>
          <cell r="E247" t="str">
            <v>Aditivos</v>
          </cell>
          <cell r="F247"/>
        </row>
        <row r="248">
          <cell r="B248" t="str">
            <v>0090022</v>
          </cell>
          <cell r="C248" t="str">
            <v xml:space="preserve">Zanahoria en cubos </v>
          </cell>
          <cell r="D248" t="str">
            <v>E-MP-01-06</v>
          </cell>
          <cell r="E248" t="str">
            <v>Vegetales</v>
          </cell>
          <cell r="F248"/>
        </row>
        <row r="249">
          <cell r="B249" t="str">
            <v>000531</v>
          </cell>
          <cell r="C249" t="str">
            <v>Zapallo en polvo</v>
          </cell>
          <cell r="D249" t="str">
            <v>E-MP-01-19</v>
          </cell>
          <cell r="E249" t="str">
            <v>Vegetales</v>
          </cell>
          <cell r="F249" t="str">
            <v>Melar</v>
          </cell>
        </row>
        <row r="256">
          <cell r="E256"/>
        </row>
        <row r="257">
          <cell r="E257"/>
        </row>
        <row r="258">
          <cell r="E258"/>
        </row>
        <row r="259">
          <cell r="E259"/>
        </row>
        <row r="260">
          <cell r="E260"/>
        </row>
        <row r="261">
          <cell r="E261"/>
        </row>
      </sheetData>
      <sheetData sheetId="2"/>
      <sheetData sheetId="3"/>
      <sheetData sheetId="4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lotado Consumo de SE"/>
      <sheetName val="TD Costo"/>
      <sheetName val="Produccion Std del Mes Q Desvio"/>
      <sheetName val="VentaProduccion Std del Mes Ar$"/>
      <sheetName val="Costo Estandar"/>
      <sheetName val="MODxSubTipo"/>
      <sheetName val="Catalogo"/>
      <sheetName val="2021-06 Costo Estandar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C1" t="str">
            <v>Codigo</v>
          </cell>
          <cell r="D1" t="str">
            <v>Codigo New</v>
          </cell>
          <cell r="E1" t="str">
            <v>Descripcion</v>
          </cell>
          <cell r="F1" t="str">
            <v>UM</v>
          </cell>
        </row>
        <row r="2">
          <cell r="C2">
            <v>107</v>
          </cell>
          <cell r="D2" t="str">
            <v>404000100101</v>
          </cell>
          <cell r="E2" t="str">
            <v>Flow Cristal 715Mm En 20 Mic</v>
          </cell>
          <cell r="F2" t="str">
            <v>Kg</v>
          </cell>
        </row>
        <row r="3">
          <cell r="C3">
            <v>235</v>
          </cell>
          <cell r="D3"/>
          <cell r="E3" t="str">
            <v>Proteina Alpha Dk</v>
          </cell>
          <cell r="F3" t="str">
            <v>Kg</v>
          </cell>
        </row>
        <row r="4">
          <cell r="C4">
            <v>292</v>
          </cell>
          <cell r="D4"/>
          <cell r="E4" t="str">
            <v>Flow Pack Soja Jumbo T&amp;Q</v>
          </cell>
          <cell r="F4" t="str">
            <v>Kg</v>
          </cell>
        </row>
        <row r="5">
          <cell r="C5">
            <v>293</v>
          </cell>
          <cell r="D5"/>
          <cell r="E5" t="str">
            <v>Flow Pack Soja Jumbo J&amp;Q</v>
          </cell>
          <cell r="F5" t="str">
            <v>Kg</v>
          </cell>
        </row>
        <row r="6">
          <cell r="C6">
            <v>294</v>
          </cell>
          <cell r="D6"/>
          <cell r="E6" t="str">
            <v>Flow Pack Soja Jumbo E&amp;Q</v>
          </cell>
          <cell r="F6" t="str">
            <v>Kg</v>
          </cell>
        </row>
        <row r="7">
          <cell r="C7">
            <v>312</v>
          </cell>
          <cell r="D7" t="str">
            <v>406010410199</v>
          </cell>
          <cell r="E7" t="str">
            <v>Pouch Bocadit Pollo Felax380G</v>
          </cell>
          <cell r="F7" t="str">
            <v>Un</v>
          </cell>
        </row>
        <row r="8">
          <cell r="C8">
            <v>10003</v>
          </cell>
          <cell r="D8" t="str">
            <v>302000000027</v>
          </cell>
          <cell r="E8" t="str">
            <v>Saborizante De Jamon</v>
          </cell>
          <cell r="F8" t="str">
            <v>Kg</v>
          </cell>
        </row>
        <row r="9">
          <cell r="C9">
            <v>60010</v>
          </cell>
          <cell r="D9" t="str">
            <v>304000000005</v>
          </cell>
          <cell r="E9" t="str">
            <v>Levadura Liquida</v>
          </cell>
          <cell r="F9" t="str">
            <v>Kg</v>
          </cell>
        </row>
        <row r="10">
          <cell r="C10">
            <v>90004</v>
          </cell>
          <cell r="D10"/>
          <cell r="E10" t="str">
            <v>Cebolla</v>
          </cell>
          <cell r="F10" t="str">
            <v>Kg</v>
          </cell>
        </row>
        <row r="11">
          <cell r="C11">
            <v>90019</v>
          </cell>
          <cell r="D11"/>
          <cell r="E11" t="str">
            <v>Calabaza En Escamas</v>
          </cell>
          <cell r="F11" t="str">
            <v>Kg</v>
          </cell>
        </row>
        <row r="12">
          <cell r="C12">
            <v>110089</v>
          </cell>
          <cell r="D12"/>
          <cell r="E12" t="str">
            <v>Bolsa De Arranque 15 X 25</v>
          </cell>
          <cell r="F12" t="str">
            <v>Un</v>
          </cell>
        </row>
        <row r="13">
          <cell r="C13" t="str">
            <v>PACK058</v>
          </cell>
          <cell r="D13"/>
          <cell r="E13" t="str">
            <v>Estuche Pizza Mozzarella Jumbo</v>
          </cell>
          <cell r="F13" t="str">
            <v>Un</v>
          </cell>
        </row>
        <row r="14">
          <cell r="C14" t="str">
            <v>PACK073</v>
          </cell>
          <cell r="D14"/>
          <cell r="E14" t="str">
            <v>Flow Medallon Pollo Diax148Gr</v>
          </cell>
          <cell r="F14" t="str">
            <v>Kg</v>
          </cell>
        </row>
        <row r="15">
          <cell r="C15" t="str">
            <v>PACK074</v>
          </cell>
          <cell r="D15"/>
          <cell r="E15" t="str">
            <v>Flow Medallon Pollo Diax296Gr</v>
          </cell>
          <cell r="F15" t="str">
            <v>Kg</v>
          </cell>
        </row>
        <row r="16">
          <cell r="C16" t="str">
            <v>PACK080</v>
          </cell>
          <cell r="D16" t="str">
            <v>506000400001</v>
          </cell>
          <cell r="E16" t="str">
            <v>Caja Secundaria Bocad Fela</v>
          </cell>
          <cell r="F16" t="str">
            <v>Un</v>
          </cell>
        </row>
        <row r="17">
          <cell r="C17">
            <v>10</v>
          </cell>
          <cell r="D17">
            <v>10</v>
          </cell>
          <cell r="E17" t="str">
            <v>ESQUINEROS PARA PALLETS</v>
          </cell>
          <cell r="F17" t="str">
            <v>Un</v>
          </cell>
        </row>
        <row r="18">
          <cell r="C18">
            <v>11</v>
          </cell>
          <cell r="D18" t="str">
            <v>600000000003</v>
          </cell>
          <cell r="E18" t="str">
            <v>Cinta 48 X 1500</v>
          </cell>
          <cell r="F18" t="str">
            <v>Un</v>
          </cell>
        </row>
        <row r="19">
          <cell r="C19">
            <v>24</v>
          </cell>
          <cell r="D19" t="str">
            <v>600000000004</v>
          </cell>
          <cell r="E19" t="str">
            <v>Stretch Manual S/Manija</v>
          </cell>
          <cell r="F19" t="str">
            <v>Kg</v>
          </cell>
        </row>
        <row r="20">
          <cell r="C20">
            <v>87</v>
          </cell>
          <cell r="D20" t="str">
            <v>600000000005</v>
          </cell>
          <cell r="E20" t="str">
            <v>Pallets</v>
          </cell>
          <cell r="F20" t="str">
            <v>Un</v>
          </cell>
        </row>
        <row r="21">
          <cell r="C21">
            <v>88</v>
          </cell>
          <cell r="D21" t="str">
            <v>600000000006</v>
          </cell>
          <cell r="E21" t="str">
            <v>Pallets Exportacion</v>
          </cell>
          <cell r="F21" t="str">
            <v>Un</v>
          </cell>
        </row>
        <row r="22">
          <cell r="C22">
            <v>123</v>
          </cell>
          <cell r="D22" t="str">
            <v>600000000007</v>
          </cell>
          <cell r="E22" t="str">
            <v>Hot Melt Adhesivo Maq</v>
          </cell>
          <cell r="F22" t="str">
            <v>Kg</v>
          </cell>
        </row>
        <row r="23">
          <cell r="C23">
            <v>254</v>
          </cell>
          <cell r="D23" t="str">
            <v>600000000008</v>
          </cell>
          <cell r="E23" t="str">
            <v>Bolsa Bins 230 X 250 X 80 Azul</v>
          </cell>
          <cell r="F23" t="str">
            <v>Un</v>
          </cell>
        </row>
        <row r="24">
          <cell r="C24">
            <v>269</v>
          </cell>
          <cell r="D24" t="str">
            <v>600000000019</v>
          </cell>
          <cell r="E24" t="str">
            <v>Bolsa Bins 230 X 220 X 70 Azul</v>
          </cell>
          <cell r="F24" t="str">
            <v>Un</v>
          </cell>
        </row>
        <row r="25">
          <cell r="C25">
            <v>270</v>
          </cell>
          <cell r="D25" t="str">
            <v>600000000009</v>
          </cell>
          <cell r="E25" t="str">
            <v>Bolsa 80 X 90 X 50 Azul</v>
          </cell>
          <cell r="F25" t="str">
            <v>Un</v>
          </cell>
        </row>
        <row r="26">
          <cell r="C26">
            <v>401</v>
          </cell>
          <cell r="D26">
            <v>401</v>
          </cell>
          <cell r="E26" t="str">
            <v>CINTA 48 X 1500 IMPRESA</v>
          </cell>
          <cell r="F26" t="str">
            <v>Un</v>
          </cell>
        </row>
        <row r="27">
          <cell r="C27">
            <v>479</v>
          </cell>
          <cell r="D27">
            <v>479</v>
          </cell>
          <cell r="E27" t="str">
            <v>CINTA ADHESIVA FRIZATA 48X500</v>
          </cell>
          <cell r="F27" t="str">
            <v>Un</v>
          </cell>
        </row>
        <row r="28">
          <cell r="C28">
            <v>47901</v>
          </cell>
          <cell r="D28">
            <v>47901</v>
          </cell>
          <cell r="E28" t="str">
            <v xml:space="preserve">CINTA ADHESIVA FRIZATA 48X500 </v>
          </cell>
          <cell r="F28" t="str">
            <v>Un</v>
          </cell>
        </row>
        <row r="29">
          <cell r="C29">
            <v>100087</v>
          </cell>
          <cell r="D29">
            <v>100087</v>
          </cell>
          <cell r="E29" t="str">
            <v>PALLET ARLOG</v>
          </cell>
          <cell r="F29" t="str">
            <v>Un</v>
          </cell>
        </row>
        <row r="30">
          <cell r="C30">
            <v>110028</v>
          </cell>
          <cell r="D30" t="str">
            <v>600000000010</v>
          </cell>
          <cell r="E30" t="str">
            <v>Cinta 48 X 100</v>
          </cell>
          <cell r="F30" t="str">
            <v>Un</v>
          </cell>
        </row>
        <row r="31">
          <cell r="C31">
            <v>110031</v>
          </cell>
          <cell r="D31" t="str">
            <v>600000000018</v>
          </cell>
          <cell r="E31" t="str">
            <v>Ribbon 110 X 91</v>
          </cell>
          <cell r="F31" t="str">
            <v>Un</v>
          </cell>
        </row>
        <row r="32">
          <cell r="C32">
            <v>110053</v>
          </cell>
          <cell r="D32" t="str">
            <v>600000000024</v>
          </cell>
          <cell r="E32" t="str">
            <v>Ribbon Neg Ut 110X74 Cera Out</v>
          </cell>
          <cell r="F32" t="str">
            <v>Un</v>
          </cell>
        </row>
        <row r="33">
          <cell r="C33">
            <v>110054</v>
          </cell>
          <cell r="D33" t="str">
            <v>600000000011</v>
          </cell>
          <cell r="E33" t="str">
            <v>Ribbon Neg Gtx 110X450 Cer Out</v>
          </cell>
          <cell r="F33" t="str">
            <v>Un</v>
          </cell>
        </row>
        <row r="34">
          <cell r="C34">
            <v>110058</v>
          </cell>
          <cell r="D34">
            <v>110058</v>
          </cell>
          <cell r="E34" t="str">
            <v>FILM STREECH 100mm</v>
          </cell>
          <cell r="F34" t="str">
            <v>Un</v>
          </cell>
        </row>
        <row r="35">
          <cell r="C35">
            <v>110059</v>
          </cell>
          <cell r="D35" t="str">
            <v>600000000017</v>
          </cell>
          <cell r="E35" t="str">
            <v>Cinta 48 X 1000</v>
          </cell>
          <cell r="F35" t="str">
            <v>Un</v>
          </cell>
        </row>
        <row r="36">
          <cell r="C36">
            <v>110079</v>
          </cell>
          <cell r="D36" t="str">
            <v>600000000015</v>
          </cell>
          <cell r="E36" t="str">
            <v>Caja Secundaria C14</v>
          </cell>
          <cell r="F36" t="str">
            <v>Un</v>
          </cell>
        </row>
        <row r="37">
          <cell r="C37">
            <v>110089</v>
          </cell>
          <cell r="D37" t="str">
            <v>600000000020</v>
          </cell>
          <cell r="E37" t="str">
            <v>Plancha Separador</v>
          </cell>
          <cell r="F37" t="str">
            <v>Un</v>
          </cell>
        </row>
        <row r="38">
          <cell r="C38">
            <v>110096</v>
          </cell>
          <cell r="D38">
            <v>110096</v>
          </cell>
          <cell r="E38" t="str">
            <v>RIBBON 33MM X 450 MTS</v>
          </cell>
          <cell r="F38" t="str">
            <v>Un</v>
          </cell>
        </row>
        <row r="39">
          <cell r="C39">
            <v>110097</v>
          </cell>
          <cell r="D39">
            <v>110097</v>
          </cell>
          <cell r="E39" t="str">
            <v>RIBBON 33MM X 550 MTS</v>
          </cell>
          <cell r="F39" t="str">
            <v>Un</v>
          </cell>
        </row>
        <row r="40">
          <cell r="C40">
            <v>110115</v>
          </cell>
          <cell r="D40" t="str">
            <v>600000000012</v>
          </cell>
          <cell r="E40" t="str">
            <v>Bolsas Pol Cristal 74X50X30</v>
          </cell>
          <cell r="F40" t="str">
            <v>Un</v>
          </cell>
        </row>
        <row r="41">
          <cell r="C41">
            <v>110118</v>
          </cell>
          <cell r="D41" t="str">
            <v>600000000016</v>
          </cell>
          <cell r="E41" t="str">
            <v>Etiqueta 110X124  Ilust Ama</v>
          </cell>
          <cell r="F41" t="str">
            <v>Un</v>
          </cell>
        </row>
        <row r="42">
          <cell r="C42">
            <v>110123</v>
          </cell>
          <cell r="D42" t="str">
            <v>600000000013</v>
          </cell>
          <cell r="E42" t="str">
            <v>Bolsa Azul 45 X 60</v>
          </cell>
          <cell r="F42" t="str">
            <v>Un</v>
          </cell>
        </row>
        <row r="43">
          <cell r="C43">
            <v>110124</v>
          </cell>
          <cell r="D43" t="str">
            <v>600000000014</v>
          </cell>
          <cell r="E43" t="str">
            <v>Bolsa Azul 25 X 35 X 30</v>
          </cell>
          <cell r="F43" t="str">
            <v>Un</v>
          </cell>
        </row>
        <row r="44">
          <cell r="C44">
            <v>110125</v>
          </cell>
          <cell r="D44" t="str">
            <v>600000000021</v>
          </cell>
          <cell r="E44" t="str">
            <v>Bolsa Azul 15 X 25 X 20</v>
          </cell>
          <cell r="F44" t="str">
            <v>Un</v>
          </cell>
        </row>
        <row r="45">
          <cell r="C45" t="str">
            <v>MOD</v>
          </cell>
          <cell r="D45" t="str">
            <v>MOD</v>
          </cell>
          <cell r="E45" t="str">
            <v>Mano de Obra Directa</v>
          </cell>
          <cell r="F45" t="str">
            <v>Hs</v>
          </cell>
        </row>
        <row r="46">
          <cell r="C46">
            <v>2</v>
          </cell>
          <cell r="D46">
            <v>2</v>
          </cell>
          <cell r="E46" t="str">
            <v>CEBOLLA EN POLVO</v>
          </cell>
          <cell r="F46" t="str">
            <v>Kg</v>
          </cell>
        </row>
        <row r="47">
          <cell r="C47">
            <v>9</v>
          </cell>
          <cell r="D47">
            <v>9</v>
          </cell>
          <cell r="E47" t="str">
            <v>Hpmc</v>
          </cell>
          <cell r="F47" t="str">
            <v>Kg</v>
          </cell>
        </row>
        <row r="48">
          <cell r="C48">
            <v>13</v>
          </cell>
          <cell r="D48">
            <v>13</v>
          </cell>
          <cell r="E48" t="str">
            <v xml:space="preserve">VINAGRE DE ALCOHOL X 1LT      </v>
          </cell>
          <cell r="F48" t="str">
            <v>Lt</v>
          </cell>
        </row>
        <row r="49">
          <cell r="C49">
            <v>16</v>
          </cell>
          <cell r="D49" t="str">
            <v>302000000002</v>
          </cell>
          <cell r="E49" t="str">
            <v>Saborizante Queso A</v>
          </cell>
          <cell r="F49" t="str">
            <v>Kg</v>
          </cell>
        </row>
        <row r="50">
          <cell r="C50">
            <v>18</v>
          </cell>
          <cell r="D50"/>
          <cell r="E50" t="str">
            <v>Gluten De Trigo</v>
          </cell>
          <cell r="F50" t="str">
            <v>Kg</v>
          </cell>
        </row>
        <row r="51">
          <cell r="C51">
            <v>21</v>
          </cell>
          <cell r="D51" t="str">
            <v>302000000003</v>
          </cell>
          <cell r="E51" t="str">
            <v>L-Cisteina</v>
          </cell>
          <cell r="F51" t="str">
            <v>Kg</v>
          </cell>
        </row>
        <row r="52">
          <cell r="C52">
            <v>26</v>
          </cell>
          <cell r="D52" t="str">
            <v>304000000001</v>
          </cell>
          <cell r="E52" t="str">
            <v xml:space="preserve">Provenzal </v>
          </cell>
          <cell r="F52" t="str">
            <v>Kg</v>
          </cell>
        </row>
        <row r="53">
          <cell r="C53">
            <v>33</v>
          </cell>
          <cell r="D53" t="str">
            <v>302000000004</v>
          </cell>
          <cell r="E53" t="str">
            <v>Cmc</v>
          </cell>
          <cell r="F53" t="str">
            <v>Kg</v>
          </cell>
        </row>
        <row r="54">
          <cell r="C54">
            <v>69</v>
          </cell>
          <cell r="D54" t="str">
            <v>302000000005</v>
          </cell>
          <cell r="E54" t="str">
            <v>Saborizante Pimienta A</v>
          </cell>
          <cell r="F54" t="str">
            <v>Kg</v>
          </cell>
        </row>
        <row r="55">
          <cell r="C55">
            <v>74</v>
          </cell>
          <cell r="D55" t="str">
            <v>307000000001</v>
          </cell>
          <cell r="E55" t="str">
            <v>Texturizado De Soja B</v>
          </cell>
          <cell r="F55" t="str">
            <v>Kg</v>
          </cell>
        </row>
        <row r="56">
          <cell r="C56">
            <v>113</v>
          </cell>
          <cell r="D56" t="str">
            <v>304000000002</v>
          </cell>
          <cell r="E56" t="str">
            <v>Levadura Seca</v>
          </cell>
          <cell r="F56" t="str">
            <v>Kg</v>
          </cell>
        </row>
        <row r="57">
          <cell r="C57">
            <v>120</v>
          </cell>
          <cell r="D57" t="str">
            <v>306000000001</v>
          </cell>
          <cell r="E57" t="str">
            <v>Mozzarella “C” para rellenos</v>
          </cell>
          <cell r="F57" t="str">
            <v>Kg</v>
          </cell>
        </row>
        <row r="58">
          <cell r="C58">
            <v>122</v>
          </cell>
          <cell r="D58" t="str">
            <v>306000000002</v>
          </cell>
          <cell r="E58" t="str">
            <v>Mozzarella “B” para rellenos</v>
          </cell>
          <cell r="F58" t="str">
            <v>Kg</v>
          </cell>
        </row>
        <row r="59">
          <cell r="C59">
            <v>126</v>
          </cell>
          <cell r="D59" t="str">
            <v>302000000006</v>
          </cell>
          <cell r="E59" t="str">
            <v>Saborizante Jamon En Polvo</v>
          </cell>
          <cell r="F59" t="str">
            <v>Kg</v>
          </cell>
        </row>
        <row r="60">
          <cell r="C60">
            <v>170</v>
          </cell>
          <cell r="D60" t="str">
            <v>308000000001</v>
          </cell>
          <cell r="E60" t="str">
            <v>Rebozador tipo MB - 1</v>
          </cell>
          <cell r="F60" t="str">
            <v>Kg</v>
          </cell>
        </row>
        <row r="61">
          <cell r="C61">
            <v>171</v>
          </cell>
          <cell r="D61" t="str">
            <v>308000000002</v>
          </cell>
          <cell r="E61" t="str">
            <v>Rebozador tipo MB - 2</v>
          </cell>
          <cell r="F61" t="str">
            <v>Kg</v>
          </cell>
        </row>
        <row r="62">
          <cell r="C62">
            <v>172</v>
          </cell>
          <cell r="D62" t="str">
            <v>301000000001</v>
          </cell>
          <cell r="E62" t="str">
            <v>Pure De Papas En Escamas</v>
          </cell>
          <cell r="F62" t="str">
            <v>Kg</v>
          </cell>
        </row>
        <row r="63">
          <cell r="C63">
            <v>173</v>
          </cell>
          <cell r="D63" t="str">
            <v>302000000007</v>
          </cell>
          <cell r="E63" t="str">
            <v>Batter</v>
          </cell>
          <cell r="F63" t="str">
            <v>Kg</v>
          </cell>
        </row>
        <row r="64">
          <cell r="C64">
            <v>174</v>
          </cell>
          <cell r="D64"/>
          <cell r="E64" t="str">
            <v>Arvejas</v>
          </cell>
          <cell r="F64" t="str">
            <v>Kg</v>
          </cell>
        </row>
        <row r="65">
          <cell r="C65">
            <v>180</v>
          </cell>
          <cell r="D65">
            <v>180</v>
          </cell>
          <cell r="E65" t="str">
            <v>SUPROMAX 5010/5050</v>
          </cell>
          <cell r="F65" t="str">
            <v>Kg</v>
          </cell>
        </row>
        <row r="66">
          <cell r="C66">
            <v>198</v>
          </cell>
          <cell r="D66" t="str">
            <v>303000000001</v>
          </cell>
          <cell r="E66" t="str">
            <v>Albumina</v>
          </cell>
          <cell r="F66" t="str">
            <v>Kg</v>
          </cell>
        </row>
        <row r="67">
          <cell r="C67">
            <v>199</v>
          </cell>
          <cell r="D67" t="str">
            <v>302000000008</v>
          </cell>
          <cell r="E67" t="str">
            <v>Glutamato Monosodico</v>
          </cell>
          <cell r="F67" t="str">
            <v>Kg</v>
          </cell>
        </row>
        <row r="68">
          <cell r="C68">
            <v>200</v>
          </cell>
          <cell r="D68" t="str">
            <v>302000000009</v>
          </cell>
          <cell r="E68" t="str">
            <v>Goma Guar</v>
          </cell>
          <cell r="F68" t="str">
            <v>Kg</v>
          </cell>
        </row>
        <row r="69">
          <cell r="C69">
            <v>201</v>
          </cell>
          <cell r="D69" t="str">
            <v>302000000010</v>
          </cell>
          <cell r="E69" t="str">
            <v>Dioxido De Titanio</v>
          </cell>
          <cell r="F69" t="str">
            <v>Kg</v>
          </cell>
        </row>
        <row r="70">
          <cell r="C70">
            <v>202</v>
          </cell>
          <cell r="D70" t="str">
            <v>302000000011</v>
          </cell>
          <cell r="E70" t="str">
            <v>Tripolifosfato De Sodio</v>
          </cell>
          <cell r="F70" t="str">
            <v>Kg</v>
          </cell>
        </row>
        <row r="71">
          <cell r="C71">
            <v>203</v>
          </cell>
          <cell r="D71" t="str">
            <v>303000000002</v>
          </cell>
          <cell r="E71" t="str">
            <v>Mdm Carne Mecan Separada</v>
          </cell>
          <cell r="F71" t="str">
            <v>Kg</v>
          </cell>
        </row>
        <row r="72">
          <cell r="C72">
            <v>204</v>
          </cell>
          <cell r="D72" t="str">
            <v>302000000012</v>
          </cell>
          <cell r="E72" t="str">
            <v>Antioxidante</v>
          </cell>
          <cell r="F72" t="str">
            <v>Kg</v>
          </cell>
        </row>
        <row r="73">
          <cell r="C73">
            <v>205</v>
          </cell>
          <cell r="D73" t="str">
            <v>307000000007</v>
          </cell>
          <cell r="E73" t="str">
            <v>Texturizado De Soja E</v>
          </cell>
          <cell r="F73" t="str">
            <v>Kg</v>
          </cell>
        </row>
        <row r="74">
          <cell r="C74">
            <v>207</v>
          </cell>
          <cell r="D74" t="str">
            <v>308000000003</v>
          </cell>
          <cell r="E74" t="str">
            <v>Almidon De Trigo</v>
          </cell>
          <cell r="F74" t="str">
            <v>Kg</v>
          </cell>
        </row>
        <row r="75">
          <cell r="C75">
            <v>209</v>
          </cell>
          <cell r="D75" t="str">
            <v>303000000003</v>
          </cell>
          <cell r="E75" t="str">
            <v>Pechuga De Pollo</v>
          </cell>
          <cell r="F75" t="str">
            <v>Kg</v>
          </cell>
        </row>
        <row r="76">
          <cell r="C76">
            <v>212</v>
          </cell>
          <cell r="D76" t="str">
            <v>301000000002</v>
          </cell>
          <cell r="E76" t="str">
            <v>Papa En Cubos Iqf</v>
          </cell>
          <cell r="F76" t="str">
            <v>Kg</v>
          </cell>
        </row>
        <row r="77">
          <cell r="C77">
            <v>236</v>
          </cell>
          <cell r="D77" t="str">
            <v>302000000013</v>
          </cell>
          <cell r="E77" t="str">
            <v>Goma Xantica</v>
          </cell>
          <cell r="F77" t="str">
            <v>Kg</v>
          </cell>
        </row>
        <row r="78">
          <cell r="C78">
            <v>238</v>
          </cell>
          <cell r="D78" t="str">
            <v>302000000014</v>
          </cell>
          <cell r="E78" t="str">
            <v>Saborizante Pollo Nro 1</v>
          </cell>
          <cell r="F78" t="str">
            <v>Kg</v>
          </cell>
        </row>
        <row r="79">
          <cell r="C79">
            <v>244</v>
          </cell>
          <cell r="D79" t="str">
            <v>308000000004</v>
          </cell>
          <cell r="E79" t="str">
            <v>Fibra De Trigo</v>
          </cell>
          <cell r="F79" t="str">
            <v>Kg</v>
          </cell>
        </row>
        <row r="80">
          <cell r="C80">
            <v>271</v>
          </cell>
          <cell r="D80" t="str">
            <v>302000000015</v>
          </cell>
          <cell r="E80" t="str">
            <v>Saborizante Pollo Nro 2</v>
          </cell>
          <cell r="F80" t="str">
            <v>Kg</v>
          </cell>
        </row>
        <row r="81">
          <cell r="C81">
            <v>272</v>
          </cell>
          <cell r="D81" t="str">
            <v>303000000004</v>
          </cell>
          <cell r="E81" t="str">
            <v>Jamon Cocido Cubeteado Paladin</v>
          </cell>
          <cell r="F81" t="str">
            <v>Kg</v>
          </cell>
        </row>
        <row r="82">
          <cell r="C82">
            <v>273</v>
          </cell>
          <cell r="D82" t="str">
            <v>307000000002</v>
          </cell>
          <cell r="E82" t="str">
            <v>Aislado De Soja</v>
          </cell>
          <cell r="F82" t="str">
            <v>Kg</v>
          </cell>
        </row>
        <row r="83">
          <cell r="C83">
            <v>274</v>
          </cell>
          <cell r="D83" t="str">
            <v>312000000001</v>
          </cell>
          <cell r="E83" t="str">
            <v>Hielo En Escamas</v>
          </cell>
          <cell r="F83" t="str">
            <v>Kg</v>
          </cell>
        </row>
        <row r="84">
          <cell r="C84">
            <v>335</v>
          </cell>
          <cell r="D84" t="str">
            <v>307000000003</v>
          </cell>
          <cell r="E84" t="str">
            <v>Texturizado De Soja A</v>
          </cell>
          <cell r="F84" t="str">
            <v>Kg</v>
          </cell>
        </row>
        <row r="85">
          <cell r="C85">
            <v>338</v>
          </cell>
          <cell r="D85" t="str">
            <v>308000000005</v>
          </cell>
          <cell r="E85" t="str">
            <v>Rebozador tipo MB - 3</v>
          </cell>
          <cell r="F85" t="str">
            <v>Kg</v>
          </cell>
        </row>
        <row r="86">
          <cell r="C86">
            <v>339</v>
          </cell>
          <cell r="D86" t="str">
            <v>308000000006</v>
          </cell>
          <cell r="E86" t="str">
            <v>Rebozador tipo MB - 4</v>
          </cell>
          <cell r="F86" t="str">
            <v>Kg</v>
          </cell>
        </row>
        <row r="87">
          <cell r="C87">
            <v>340</v>
          </cell>
          <cell r="D87" t="str">
            <v>308000000007</v>
          </cell>
          <cell r="E87" t="str">
            <v>Rebozador tipo C - 2</v>
          </cell>
          <cell r="F87" t="str">
            <v>Kg</v>
          </cell>
        </row>
        <row r="88">
          <cell r="C88">
            <v>341</v>
          </cell>
          <cell r="D88" t="str">
            <v>308000000008</v>
          </cell>
          <cell r="E88" t="str">
            <v>Rebozador tipo C - 1</v>
          </cell>
          <cell r="F88" t="str">
            <v>Kg</v>
          </cell>
        </row>
        <row r="89">
          <cell r="C89">
            <v>342</v>
          </cell>
          <cell r="D89" t="str">
            <v>302000000017</v>
          </cell>
          <cell r="E89" t="str">
            <v>Saborizante De Pizza</v>
          </cell>
          <cell r="F89" t="str">
            <v>Kg</v>
          </cell>
        </row>
        <row r="90">
          <cell r="C90">
            <v>343</v>
          </cell>
          <cell r="D90" t="str">
            <v>302000000018</v>
          </cell>
          <cell r="E90" t="str">
            <v>Saborizante Queso B</v>
          </cell>
          <cell r="F90" t="str">
            <v>Kg</v>
          </cell>
        </row>
        <row r="91">
          <cell r="C91">
            <v>344</v>
          </cell>
          <cell r="D91" t="str">
            <v>302000000019</v>
          </cell>
          <cell r="E91" t="str">
            <v>Saborizante Pimienta B</v>
          </cell>
          <cell r="F91" t="str">
            <v>Kg</v>
          </cell>
        </row>
        <row r="92">
          <cell r="C92">
            <v>345</v>
          </cell>
          <cell r="D92" t="str">
            <v>302000000020</v>
          </cell>
          <cell r="E92" t="str">
            <v>Saborizante Pollo Nro 3</v>
          </cell>
          <cell r="F92" t="str">
            <v>Kg</v>
          </cell>
        </row>
        <row r="93">
          <cell r="C93">
            <v>346</v>
          </cell>
          <cell r="D93" t="str">
            <v>302000000021</v>
          </cell>
          <cell r="E93" t="str">
            <v>Saborizante De Cebolla</v>
          </cell>
          <cell r="F93" t="str">
            <v>Kg</v>
          </cell>
        </row>
        <row r="94">
          <cell r="C94">
            <v>347</v>
          </cell>
          <cell r="D94" t="str">
            <v>302000000022</v>
          </cell>
          <cell r="E94" t="str">
            <v>Saborizante De Ajo B</v>
          </cell>
          <cell r="F94" t="str">
            <v>Kg</v>
          </cell>
        </row>
        <row r="95">
          <cell r="C95">
            <v>348</v>
          </cell>
          <cell r="D95" t="str">
            <v>307000000005</v>
          </cell>
          <cell r="E95" t="str">
            <v>Texturizado De Soja C</v>
          </cell>
          <cell r="F95" t="str">
            <v>Kg</v>
          </cell>
        </row>
        <row r="96">
          <cell r="C96">
            <v>349</v>
          </cell>
          <cell r="D96" t="str">
            <v>307000000006</v>
          </cell>
          <cell r="E96" t="str">
            <v>Texturizado De Soja D</v>
          </cell>
          <cell r="F96" t="str">
            <v>Kg</v>
          </cell>
        </row>
        <row r="97">
          <cell r="C97">
            <v>350</v>
          </cell>
          <cell r="D97" t="str">
            <v>308000000012</v>
          </cell>
          <cell r="E97" t="str">
            <v>Rebozador D</v>
          </cell>
          <cell r="F97" t="str">
            <v>Kg</v>
          </cell>
        </row>
        <row r="98">
          <cell r="C98">
            <v>351</v>
          </cell>
          <cell r="D98" t="str">
            <v>308000000013</v>
          </cell>
          <cell r="E98" t="str">
            <v>Rebozador E</v>
          </cell>
          <cell r="F98" t="str">
            <v>Kg</v>
          </cell>
        </row>
        <row r="99">
          <cell r="C99">
            <v>352</v>
          </cell>
          <cell r="D99" t="str">
            <v>308000000014</v>
          </cell>
          <cell r="E99" t="str">
            <v>Rebozador F</v>
          </cell>
          <cell r="F99" t="str">
            <v>Kg</v>
          </cell>
        </row>
        <row r="100">
          <cell r="C100">
            <v>353</v>
          </cell>
          <cell r="D100" t="str">
            <v>302000000023</v>
          </cell>
          <cell r="E100" t="str">
            <v>Saborizante Ketchup</v>
          </cell>
          <cell r="F100" t="str">
            <v>Kg</v>
          </cell>
        </row>
        <row r="101">
          <cell r="C101">
            <v>355</v>
          </cell>
          <cell r="D101" t="str">
            <v>302000000024</v>
          </cell>
          <cell r="E101" t="str">
            <v>Saborizante Especiado Thai</v>
          </cell>
          <cell r="F101" t="str">
            <v>Kg</v>
          </cell>
        </row>
        <row r="102">
          <cell r="C102">
            <v>356</v>
          </cell>
          <cell r="D102" t="str">
            <v>302000000025</v>
          </cell>
          <cell r="E102" t="str">
            <v>Saborizante De Panceta</v>
          </cell>
          <cell r="F102" t="str">
            <v>Kg</v>
          </cell>
        </row>
        <row r="103">
          <cell r="C103">
            <v>357</v>
          </cell>
          <cell r="D103" t="str">
            <v>302000000028</v>
          </cell>
          <cell r="E103" t="str">
            <v>Saborizante Pollo Nro 5</v>
          </cell>
          <cell r="F103" t="str">
            <v>Kg</v>
          </cell>
        </row>
        <row r="104">
          <cell r="C104">
            <v>364</v>
          </cell>
          <cell r="D104" t="str">
            <v>302000000029</v>
          </cell>
          <cell r="E104" t="str">
            <v>Saborizante Parrillada Pollo</v>
          </cell>
          <cell r="F104" t="str">
            <v>Kg</v>
          </cell>
        </row>
        <row r="105">
          <cell r="C105">
            <v>365</v>
          </cell>
          <cell r="D105" t="str">
            <v>302000000026</v>
          </cell>
          <cell r="E105" t="str">
            <v>Saborizante Pollo Nro 4</v>
          </cell>
          <cell r="F105" t="str">
            <v>Kg</v>
          </cell>
        </row>
        <row r="106">
          <cell r="C106">
            <v>366</v>
          </cell>
          <cell r="D106" t="str">
            <v>304000000006</v>
          </cell>
          <cell r="E106" t="str">
            <v>Oregano Ionizado</v>
          </cell>
          <cell r="F106" t="str">
            <v>Kg</v>
          </cell>
        </row>
        <row r="107">
          <cell r="C107">
            <v>367</v>
          </cell>
          <cell r="D107" t="str">
            <v>303000000007</v>
          </cell>
          <cell r="E107" t="str">
            <v>Pechuga de Pollo Domvil</v>
          </cell>
          <cell r="F107" t="str">
            <v>Kg</v>
          </cell>
        </row>
        <row r="108">
          <cell r="C108">
            <v>370</v>
          </cell>
          <cell r="D108" t="str">
            <v>308000000015</v>
          </cell>
          <cell r="E108" t="str">
            <v>Rebozador G</v>
          </cell>
          <cell r="F108" t="str">
            <v>Kg</v>
          </cell>
        </row>
        <row r="109">
          <cell r="C109">
            <v>372</v>
          </cell>
          <cell r="D109" t="str">
            <v>301000000007</v>
          </cell>
          <cell r="E109" t="str">
            <v>SALSA PIZZA</v>
          </cell>
          <cell r="F109" t="str">
            <v>Kg</v>
          </cell>
        </row>
        <row r="110">
          <cell r="C110">
            <v>375</v>
          </cell>
          <cell r="E110" t="str">
            <v>SSL</v>
          </cell>
          <cell r="F110" t="str">
            <v>Kg</v>
          </cell>
        </row>
        <row r="111">
          <cell r="C111">
            <v>382</v>
          </cell>
          <cell r="D111"/>
          <cell r="E111" t="str">
            <v>Avena Gruesa Arrollada</v>
          </cell>
          <cell r="F111" t="str">
            <v>Kg</v>
          </cell>
        </row>
        <row r="112">
          <cell r="C112">
            <v>383</v>
          </cell>
          <cell r="D112"/>
          <cell r="E112" t="str">
            <v>Harina De Arveja</v>
          </cell>
          <cell r="F112" t="str">
            <v>Kg</v>
          </cell>
        </row>
        <row r="113">
          <cell r="C113">
            <v>384</v>
          </cell>
          <cell r="E113" t="str">
            <v>Saborizante Choclo</v>
          </cell>
          <cell r="F113" t="str">
            <v>Kg</v>
          </cell>
        </row>
        <row r="114">
          <cell r="C114">
            <v>385</v>
          </cell>
          <cell r="E114" t="str">
            <v>Almidon Modificado A</v>
          </cell>
          <cell r="F114" t="str">
            <v>Kg</v>
          </cell>
        </row>
        <row r="115">
          <cell r="C115">
            <v>386</v>
          </cell>
          <cell r="E115" t="str">
            <v>ALPHAMALT A 17098</v>
          </cell>
          <cell r="F115" t="str">
            <v>Kg</v>
          </cell>
        </row>
        <row r="116">
          <cell r="C116">
            <v>387</v>
          </cell>
          <cell r="E116" t="str">
            <v>Fiambre Pata Cerdo Cubeteado</v>
          </cell>
          <cell r="F116" t="str">
            <v>Kg</v>
          </cell>
        </row>
        <row r="117">
          <cell r="C117">
            <v>388</v>
          </cell>
          <cell r="E117" t="str">
            <v>Harina Trigo Integral</v>
          </cell>
          <cell r="F117" t="str">
            <v>Kg</v>
          </cell>
        </row>
        <row r="118">
          <cell r="C118">
            <v>390</v>
          </cell>
          <cell r="E118" t="str">
            <v>COLORANTE CARAMELO</v>
          </cell>
          <cell r="F118" t="str">
            <v>Kg</v>
          </cell>
        </row>
        <row r="119">
          <cell r="C119">
            <v>392</v>
          </cell>
          <cell r="E119" t="str">
            <v>SABORIZANTE QUESO X</v>
          </cell>
          <cell r="F119" t="str">
            <v>Kg</v>
          </cell>
        </row>
        <row r="120">
          <cell r="C120">
            <v>393</v>
          </cell>
          <cell r="E120" t="str">
            <v>REBOZADOR A</v>
          </cell>
          <cell r="F120" t="str">
            <v>Kg</v>
          </cell>
        </row>
        <row r="121">
          <cell r="C121">
            <v>395</v>
          </cell>
          <cell r="E121" t="str">
            <v>HARINA DE SOJA IRRAD.</v>
          </cell>
          <cell r="F121" t="str">
            <v>Kg</v>
          </cell>
        </row>
        <row r="122">
          <cell r="C122">
            <v>396</v>
          </cell>
          <cell r="E122" t="str">
            <v>TEXTURIZADO DE SOJA X</v>
          </cell>
          <cell r="F122" t="str">
            <v>Kg</v>
          </cell>
        </row>
        <row r="123">
          <cell r="C123">
            <v>402</v>
          </cell>
          <cell r="D123">
            <v>402</v>
          </cell>
          <cell r="E123" t="str">
            <v>REBOZADOR H</v>
          </cell>
          <cell r="F123" t="str">
            <v>Kg</v>
          </cell>
        </row>
        <row r="124">
          <cell r="C124">
            <v>403</v>
          </cell>
          <cell r="D124">
            <v>403</v>
          </cell>
          <cell r="E124" t="str">
            <v>REBOZADOR I</v>
          </cell>
          <cell r="F124" t="str">
            <v>Kg</v>
          </cell>
        </row>
        <row r="125">
          <cell r="C125">
            <v>404</v>
          </cell>
          <cell r="E125" t="str">
            <v>SABORIZANTE PARMESANO</v>
          </cell>
          <cell r="F125" t="str">
            <v>Kg</v>
          </cell>
        </row>
        <row r="126">
          <cell r="C126">
            <v>405</v>
          </cell>
          <cell r="E126" t="str">
            <v>LORENZ 581</v>
          </cell>
          <cell r="F126" t="str">
            <v>Kg</v>
          </cell>
        </row>
        <row r="127">
          <cell r="C127">
            <v>408</v>
          </cell>
          <cell r="D127">
            <v>408</v>
          </cell>
          <cell r="E127" t="str">
            <v>SABORIZANTE QUESO C</v>
          </cell>
          <cell r="F127" t="str">
            <v>Kg</v>
          </cell>
        </row>
        <row r="128">
          <cell r="C128">
            <v>412</v>
          </cell>
          <cell r="D128">
            <v>412</v>
          </cell>
          <cell r="E128" t="str">
            <v>BATTER B</v>
          </cell>
          <cell r="F128" t="str">
            <v>Kg</v>
          </cell>
        </row>
        <row r="129">
          <cell r="C129">
            <v>418</v>
          </cell>
          <cell r="E129" t="str">
            <v>Almidon Modificado B</v>
          </cell>
          <cell r="F129" t="str">
            <v>Kg</v>
          </cell>
        </row>
        <row r="130">
          <cell r="C130">
            <v>420</v>
          </cell>
          <cell r="D130">
            <v>420</v>
          </cell>
          <cell r="E130" t="str">
            <v>PEREJIL</v>
          </cell>
          <cell r="F130" t="str">
            <v>Kg</v>
          </cell>
        </row>
        <row r="131">
          <cell r="C131">
            <v>424</v>
          </cell>
          <cell r="D131">
            <v>424</v>
          </cell>
          <cell r="E131" t="str">
            <v>JAMON COCIDO CUBETEADO 5MM</v>
          </cell>
          <cell r="F131" t="str">
            <v>Kg</v>
          </cell>
        </row>
        <row r="132">
          <cell r="C132">
            <v>430</v>
          </cell>
          <cell r="D132">
            <v>430</v>
          </cell>
          <cell r="E132" t="str">
            <v>HARINA DE SOJA DESGRASADA</v>
          </cell>
          <cell r="F132" t="str">
            <v>Kg</v>
          </cell>
        </row>
        <row r="133">
          <cell r="C133">
            <v>433</v>
          </cell>
          <cell r="D133">
            <v>433</v>
          </cell>
          <cell r="E133" t="str">
            <v>CENTEX 4186 SOLAE</v>
          </cell>
          <cell r="F133" t="str">
            <v>Kg</v>
          </cell>
        </row>
        <row r="134">
          <cell r="C134">
            <v>447</v>
          </cell>
          <cell r="D134">
            <v>447</v>
          </cell>
          <cell r="E134" t="str">
            <v>Dextrosa Monohidratada</v>
          </cell>
          <cell r="F134" t="str">
            <v>Kg</v>
          </cell>
        </row>
        <row r="135">
          <cell r="C135">
            <v>450</v>
          </cell>
          <cell r="D135">
            <v>450</v>
          </cell>
          <cell r="E135" t="str">
            <v>Humo Liquido</v>
          </cell>
          <cell r="F135" t="str">
            <v>Kg</v>
          </cell>
        </row>
        <row r="136">
          <cell r="C136">
            <v>451</v>
          </cell>
          <cell r="D136">
            <v>451</v>
          </cell>
          <cell r="E136" t="str">
            <v>Concentrado De Soja</v>
          </cell>
          <cell r="F136" t="str">
            <v>Kg</v>
          </cell>
        </row>
        <row r="137">
          <cell r="C137">
            <v>452</v>
          </cell>
          <cell r="D137">
            <v>452</v>
          </cell>
          <cell r="E137" t="str">
            <v>Almidon Modificado D</v>
          </cell>
          <cell r="F137" t="str">
            <v>Kg</v>
          </cell>
        </row>
        <row r="138">
          <cell r="C138">
            <v>453</v>
          </cell>
          <cell r="D138">
            <v>453</v>
          </cell>
          <cell r="E138" t="str">
            <v>Saborizante Carne</v>
          </cell>
          <cell r="F138" t="str">
            <v>Kg</v>
          </cell>
        </row>
        <row r="139">
          <cell r="C139">
            <v>454</v>
          </cell>
          <cell r="D139">
            <v>454</v>
          </cell>
          <cell r="E139" t="str">
            <v>Semilla De Lino</v>
          </cell>
          <cell r="F139" t="str">
            <v>Kg</v>
          </cell>
        </row>
        <row r="140">
          <cell r="C140">
            <v>455</v>
          </cell>
          <cell r="D140">
            <v>455</v>
          </cell>
          <cell r="E140" t="str">
            <v>Semilla De Chia</v>
          </cell>
          <cell r="F140" t="str">
            <v>Kg</v>
          </cell>
        </row>
        <row r="141">
          <cell r="C141">
            <v>457</v>
          </cell>
          <cell r="D141">
            <v>457</v>
          </cell>
          <cell r="E141" t="str">
            <v>Carne Vacuna Brasuelo S/Hueso</v>
          </cell>
          <cell r="F141" t="str">
            <v>Kg</v>
          </cell>
        </row>
        <row r="142">
          <cell r="C142">
            <v>458</v>
          </cell>
          <cell r="D142">
            <v>458</v>
          </cell>
          <cell r="E142" t="str">
            <v>Carne Vacuna Tapa De Asado</v>
          </cell>
          <cell r="F142" t="str">
            <v>Kg</v>
          </cell>
        </row>
        <row r="143">
          <cell r="C143">
            <v>460</v>
          </cell>
          <cell r="D143">
            <v>460</v>
          </cell>
          <cell r="E143" t="str">
            <v>Carne Vacuna Bife Ancho</v>
          </cell>
          <cell r="F143" t="str">
            <v>Kg</v>
          </cell>
        </row>
        <row r="144">
          <cell r="C144">
            <v>461</v>
          </cell>
          <cell r="D144">
            <v>461</v>
          </cell>
          <cell r="E144" t="str">
            <v>Mozzarella D</v>
          </cell>
          <cell r="F144" t="str">
            <v>Kg</v>
          </cell>
        </row>
        <row r="145">
          <cell r="C145">
            <v>462</v>
          </cell>
          <cell r="D145">
            <v>462</v>
          </cell>
          <cell r="E145" t="str">
            <v>SALSA PIZZA Nº03</v>
          </cell>
          <cell r="F145" t="str">
            <v>Kg</v>
          </cell>
        </row>
        <row r="146">
          <cell r="C146">
            <v>463</v>
          </cell>
          <cell r="D146">
            <v>463</v>
          </cell>
          <cell r="E146" t="str">
            <v>ACEITE DE OLIVA</v>
          </cell>
          <cell r="F146" t="str">
            <v>Kg</v>
          </cell>
        </row>
        <row r="147">
          <cell r="C147">
            <v>472</v>
          </cell>
          <cell r="D147">
            <v>472</v>
          </cell>
          <cell r="E147" t="str">
            <v>Semillas De Girasol</v>
          </cell>
          <cell r="F147" t="str">
            <v>Kg</v>
          </cell>
        </row>
        <row r="148">
          <cell r="C148">
            <v>473</v>
          </cell>
          <cell r="D148">
            <v>473</v>
          </cell>
          <cell r="E148" t="str">
            <v>Bicarbonato De Sodio</v>
          </cell>
          <cell r="F148" t="str">
            <v>Kg</v>
          </cell>
        </row>
        <row r="149">
          <cell r="C149">
            <v>474</v>
          </cell>
          <cell r="D149">
            <v>474</v>
          </cell>
          <cell r="E149" t="str">
            <v>Pirofosfato Ácido De Sodio</v>
          </cell>
          <cell r="F149" t="str">
            <v>Kg</v>
          </cell>
        </row>
        <row r="150">
          <cell r="C150">
            <v>475</v>
          </cell>
          <cell r="D150">
            <v>475</v>
          </cell>
          <cell r="E150" t="str">
            <v>Fosfato Monocálcico</v>
          </cell>
          <cell r="F150" t="str">
            <v>Kg</v>
          </cell>
        </row>
        <row r="151">
          <cell r="C151">
            <v>477</v>
          </cell>
          <cell r="D151">
            <v>477</v>
          </cell>
          <cell r="E151" t="str">
            <v>SABORIZANTE MASA MADRE</v>
          </cell>
          <cell r="F151" t="str">
            <v>Kg</v>
          </cell>
        </row>
        <row r="152">
          <cell r="C152">
            <v>478</v>
          </cell>
          <cell r="D152">
            <v>478</v>
          </cell>
          <cell r="E152" t="str">
            <v>INTEGRAL POLLO FRIAR</v>
          </cell>
          <cell r="F152" t="str">
            <v>Kg</v>
          </cell>
        </row>
        <row r="153">
          <cell r="C153">
            <v>483</v>
          </cell>
          <cell r="D153">
            <v>483</v>
          </cell>
          <cell r="E153" t="str">
            <v>SALSA PIZZA Nº04</v>
          </cell>
          <cell r="F153" t="str">
            <v>Kg</v>
          </cell>
        </row>
        <row r="154">
          <cell r="C154">
            <v>484</v>
          </cell>
          <cell r="D154">
            <v>484</v>
          </cell>
          <cell r="E154" t="str">
            <v>CENTEX CHICO (4061 IP SOLAE)</v>
          </cell>
          <cell r="F154" t="str">
            <v>Kg</v>
          </cell>
        </row>
        <row r="155">
          <cell r="C155">
            <v>485</v>
          </cell>
          <cell r="D155">
            <v>485</v>
          </cell>
          <cell r="E155" t="str">
            <v>CEBOLLA EN ESCAMAS</v>
          </cell>
          <cell r="F155" t="str">
            <v>Kg</v>
          </cell>
        </row>
        <row r="156">
          <cell r="C156">
            <v>486</v>
          </cell>
          <cell r="D156">
            <v>486</v>
          </cell>
          <cell r="E156" t="str">
            <v>ACEITE VEGETAL SÓLIDA</v>
          </cell>
          <cell r="F156" t="str">
            <v>Kg</v>
          </cell>
        </row>
        <row r="157">
          <cell r="C157">
            <v>487</v>
          </cell>
          <cell r="D157">
            <v>487</v>
          </cell>
          <cell r="E157" t="str">
            <v>MEZCLA DE FIBRAS</v>
          </cell>
          <cell r="F157" t="str">
            <v>Kg</v>
          </cell>
        </row>
        <row r="158">
          <cell r="C158">
            <v>488</v>
          </cell>
          <cell r="D158">
            <v>488</v>
          </cell>
          <cell r="E158" t="str">
            <v>POLVO DE REMOLACHA</v>
          </cell>
          <cell r="F158" t="str">
            <v>Kg</v>
          </cell>
        </row>
        <row r="159">
          <cell r="C159">
            <v>489</v>
          </cell>
          <cell r="D159">
            <v>489</v>
          </cell>
          <cell r="E159" t="str">
            <v>EXTRACTO DE LEVADURA S2006</v>
          </cell>
          <cell r="F159" t="str">
            <v>Kg</v>
          </cell>
        </row>
        <row r="160">
          <cell r="C160">
            <v>492</v>
          </cell>
          <cell r="D160">
            <v>492</v>
          </cell>
          <cell r="E160" t="str">
            <v xml:space="preserve">SUPROMAX 5050 IP SOLAE        </v>
          </cell>
          <cell r="F160" t="str">
            <v>Kg</v>
          </cell>
        </row>
        <row r="161">
          <cell r="C161">
            <v>496</v>
          </cell>
          <cell r="D161">
            <v>496</v>
          </cell>
          <cell r="E161" t="str">
            <v xml:space="preserve">CEBOLLA DE VERDEO DESHIDRAT   </v>
          </cell>
          <cell r="F161" t="str">
            <v>Kg</v>
          </cell>
        </row>
        <row r="162">
          <cell r="C162">
            <v>498</v>
          </cell>
          <cell r="D162">
            <v>498</v>
          </cell>
          <cell r="E162" t="str">
            <v>SABORIZANTE CARNE Nº02</v>
          </cell>
          <cell r="F162" t="str">
            <v>Kg</v>
          </cell>
        </row>
        <row r="163">
          <cell r="C163">
            <v>499</v>
          </cell>
          <cell r="D163">
            <v>499</v>
          </cell>
          <cell r="E163" t="str">
            <v>CARNE VACUNA CUADRADA</v>
          </cell>
          <cell r="F163" t="str">
            <v>Kg</v>
          </cell>
        </row>
        <row r="164">
          <cell r="C164">
            <v>500</v>
          </cell>
          <cell r="D164">
            <v>500</v>
          </cell>
          <cell r="E164" t="str">
            <v xml:space="preserve">CALABAZA EN ESCAMAS           </v>
          </cell>
          <cell r="F164" t="str">
            <v>Kg</v>
          </cell>
        </row>
        <row r="165">
          <cell r="C165">
            <v>501</v>
          </cell>
          <cell r="D165">
            <v>501</v>
          </cell>
          <cell r="E165" t="str">
            <v>CALABAZA EN CUBOS</v>
          </cell>
          <cell r="F165" t="str">
            <v>Kg</v>
          </cell>
        </row>
        <row r="166">
          <cell r="C166">
            <v>502</v>
          </cell>
          <cell r="D166">
            <v>502</v>
          </cell>
          <cell r="E166" t="str">
            <v>CARNE VACUNA CARNAZA DE PALETA</v>
          </cell>
          <cell r="F166" t="str">
            <v>Kg</v>
          </cell>
        </row>
        <row r="167">
          <cell r="C167">
            <v>503</v>
          </cell>
          <cell r="D167">
            <v>503</v>
          </cell>
          <cell r="E167" t="str">
            <v>CARNE VACUNA PECHO</v>
          </cell>
          <cell r="F167" t="str">
            <v>Kg</v>
          </cell>
        </row>
        <row r="168">
          <cell r="C168">
            <v>504</v>
          </cell>
          <cell r="D168">
            <v>504</v>
          </cell>
          <cell r="E168" t="str">
            <v>ÁCIDO CÍTRICO</v>
          </cell>
          <cell r="F168" t="str">
            <v>Lt</v>
          </cell>
        </row>
        <row r="169">
          <cell r="C169">
            <v>505</v>
          </cell>
          <cell r="D169">
            <v>505</v>
          </cell>
          <cell r="E169" t="str">
            <v>Mezcla de Fibras ADDFA</v>
          </cell>
          <cell r="F169" t="str">
            <v>Un</v>
          </cell>
        </row>
        <row r="170">
          <cell r="C170">
            <v>506</v>
          </cell>
          <cell r="D170">
            <v>506</v>
          </cell>
          <cell r="E170" t="str">
            <v xml:space="preserve">DISCO HOJALDRE 12CM           </v>
          </cell>
          <cell r="F170" t="str">
            <v>Un</v>
          </cell>
        </row>
        <row r="171">
          <cell r="C171">
            <v>509</v>
          </cell>
          <cell r="D171">
            <v>509</v>
          </cell>
          <cell r="E171" t="str">
            <v>SABORIZANTE POLLO N°6</v>
          </cell>
          <cell r="F171" t="str">
            <v>Kg</v>
          </cell>
        </row>
        <row r="172">
          <cell r="C172">
            <v>511</v>
          </cell>
          <cell r="D172">
            <v>511</v>
          </cell>
          <cell r="E172" t="str">
            <v>ESPINACA EN POLVO</v>
          </cell>
          <cell r="F172" t="str">
            <v>Kg</v>
          </cell>
        </row>
        <row r="173">
          <cell r="C173">
            <v>512</v>
          </cell>
          <cell r="D173">
            <v>512</v>
          </cell>
          <cell r="E173" t="str">
            <v>GRAIN 064 TEXTURIZADO SOJA</v>
          </cell>
          <cell r="F173" t="str">
            <v>Kg</v>
          </cell>
        </row>
        <row r="174">
          <cell r="C174">
            <v>514</v>
          </cell>
          <cell r="D174">
            <v>514</v>
          </cell>
          <cell r="E174" t="str">
            <v xml:space="preserve">MANGO IQF+SERV. 1kg           </v>
          </cell>
          <cell r="F174" t="str">
            <v>Kg</v>
          </cell>
        </row>
        <row r="175">
          <cell r="C175">
            <v>516</v>
          </cell>
          <cell r="D175">
            <v>516</v>
          </cell>
          <cell r="E175" t="str">
            <v xml:space="preserve">FRUTILLA IQF+SERV. 1kg        </v>
          </cell>
          <cell r="F175" t="str">
            <v>Kg</v>
          </cell>
        </row>
        <row r="176">
          <cell r="C176">
            <v>517</v>
          </cell>
          <cell r="D176">
            <v>517</v>
          </cell>
          <cell r="E176" t="str">
            <v>MIX FRUT ROJO IQF+SERV. 1,05kg</v>
          </cell>
          <cell r="F176" t="str">
            <v>Kg</v>
          </cell>
        </row>
        <row r="177">
          <cell r="C177">
            <v>518</v>
          </cell>
          <cell r="D177">
            <v>518</v>
          </cell>
          <cell r="E177" t="str">
            <v>MIX FRUTOS ROJOS IQF+SERV. 1kg</v>
          </cell>
          <cell r="F177" t="str">
            <v>Kg</v>
          </cell>
        </row>
        <row r="178">
          <cell r="C178">
            <v>522</v>
          </cell>
          <cell r="D178">
            <v>522</v>
          </cell>
          <cell r="E178" t="str">
            <v xml:space="preserve">CROCANT MERLUZ IQF+SERV       </v>
          </cell>
          <cell r="F178" t="str">
            <v>Kg</v>
          </cell>
        </row>
        <row r="179">
          <cell r="C179">
            <v>523</v>
          </cell>
          <cell r="D179">
            <v>523</v>
          </cell>
          <cell r="E179" t="str">
            <v xml:space="preserve">LANGOSTINO REBOZ IQF+SERV     </v>
          </cell>
          <cell r="F179" t="str">
            <v>Kg</v>
          </cell>
        </row>
        <row r="180">
          <cell r="C180">
            <v>10001</v>
          </cell>
          <cell r="D180" t="str">
            <v>305000000001</v>
          </cell>
          <cell r="E180" t="str">
            <v>Aceite De Girasol</v>
          </cell>
          <cell r="F180" t="str">
            <v>Kg</v>
          </cell>
        </row>
        <row r="181">
          <cell r="C181">
            <v>32002</v>
          </cell>
          <cell r="D181" t="str">
            <v>303000000005</v>
          </cell>
          <cell r="E181" t="str">
            <v>Fiambre De Cerdo Cocido</v>
          </cell>
          <cell r="F181" t="str">
            <v>Kg</v>
          </cell>
        </row>
        <row r="182">
          <cell r="C182">
            <v>40001</v>
          </cell>
          <cell r="D182">
            <v>40001</v>
          </cell>
          <cell r="E182" t="str">
            <v>Aji Molido</v>
          </cell>
          <cell r="F182" t="str">
            <v>Kg</v>
          </cell>
        </row>
        <row r="183">
          <cell r="C183">
            <v>40002</v>
          </cell>
          <cell r="D183" t="str">
            <v>309000000001</v>
          </cell>
          <cell r="E183" t="str">
            <v>Azucar</v>
          </cell>
          <cell r="F183" t="str">
            <v>Kg</v>
          </cell>
        </row>
        <row r="184">
          <cell r="C184">
            <v>40004</v>
          </cell>
          <cell r="E184" t="str">
            <v>Comino Molido</v>
          </cell>
          <cell r="F184" t="str">
            <v>Kg</v>
          </cell>
        </row>
        <row r="185">
          <cell r="C185">
            <v>40005</v>
          </cell>
          <cell r="D185" t="str">
            <v>304000000003</v>
          </cell>
          <cell r="E185" t="str">
            <v>Oregano</v>
          </cell>
          <cell r="F185" t="str">
            <v>Kg</v>
          </cell>
        </row>
        <row r="186">
          <cell r="C186">
            <v>40006</v>
          </cell>
          <cell r="E186" t="str">
            <v>Pimenton</v>
          </cell>
          <cell r="F186" t="str">
            <v>Kg</v>
          </cell>
        </row>
        <row r="187">
          <cell r="C187">
            <v>40007</v>
          </cell>
          <cell r="D187" t="str">
            <v>304000000004</v>
          </cell>
          <cell r="E187" t="str">
            <v xml:space="preserve">Sal </v>
          </cell>
          <cell r="F187" t="str">
            <v>Kg</v>
          </cell>
        </row>
        <row r="188">
          <cell r="C188">
            <v>40010</v>
          </cell>
          <cell r="E188" t="str">
            <v>Pimienta Negra Molida</v>
          </cell>
          <cell r="F188" t="str">
            <v>Kg</v>
          </cell>
        </row>
        <row r="189">
          <cell r="C189">
            <v>40011</v>
          </cell>
          <cell r="E189" t="str">
            <v>Nuez Moscada</v>
          </cell>
          <cell r="F189" t="str">
            <v>Kg</v>
          </cell>
        </row>
        <row r="190">
          <cell r="C190">
            <v>40018</v>
          </cell>
          <cell r="D190" t="str">
            <v>302000000016</v>
          </cell>
          <cell r="E190" t="str">
            <v>Saborizante De Ajo A</v>
          </cell>
          <cell r="F190" t="str">
            <v>Kg</v>
          </cell>
        </row>
        <row r="191">
          <cell r="C191">
            <v>40019</v>
          </cell>
          <cell r="D191" t="str">
            <v>301000000003</v>
          </cell>
          <cell r="E191" t="str">
            <v>Salsa Para Pizza</v>
          </cell>
          <cell r="F191" t="str">
            <v>Kg</v>
          </cell>
        </row>
        <row r="192">
          <cell r="C192">
            <v>40022</v>
          </cell>
          <cell r="D192">
            <v>40022</v>
          </cell>
          <cell r="E192" t="str">
            <v>PIMIENTA BLANCAMOLIDA</v>
          </cell>
          <cell r="F192" t="str">
            <v>Kg</v>
          </cell>
        </row>
        <row r="193">
          <cell r="C193">
            <v>50009</v>
          </cell>
          <cell r="D193" t="str">
            <v>301000000004</v>
          </cell>
          <cell r="E193" t="str">
            <v>Choclo En Granos Iqf</v>
          </cell>
          <cell r="F193" t="str">
            <v>Kg</v>
          </cell>
        </row>
        <row r="194">
          <cell r="C194">
            <v>60001</v>
          </cell>
          <cell r="D194" t="str">
            <v>308000000009</v>
          </cell>
          <cell r="E194" t="str">
            <v>Harina Trigo 000</v>
          </cell>
          <cell r="F194" t="str">
            <v>Kg</v>
          </cell>
        </row>
        <row r="195">
          <cell r="C195">
            <v>60007</v>
          </cell>
          <cell r="E195" t="str">
            <v>Disco Empanadas</v>
          </cell>
          <cell r="F195" t="str">
            <v>Un</v>
          </cell>
        </row>
        <row r="196">
          <cell r="C196">
            <v>60015</v>
          </cell>
          <cell r="D196" t="str">
            <v>307000000004</v>
          </cell>
          <cell r="E196" t="str">
            <v>Harina De Soja</v>
          </cell>
          <cell r="F196" t="str">
            <v>Kg</v>
          </cell>
        </row>
        <row r="197">
          <cell r="C197">
            <v>60016</v>
          </cell>
          <cell r="D197" t="str">
            <v>308000000010</v>
          </cell>
          <cell r="E197" t="str">
            <v>Harina Trigo 000 Acondicionada</v>
          </cell>
          <cell r="F197" t="str">
            <v>Kg</v>
          </cell>
        </row>
        <row r="198">
          <cell r="C198">
            <v>60017</v>
          </cell>
          <cell r="D198" t="str">
            <v>308000000011</v>
          </cell>
          <cell r="E198" t="str">
            <v>Harina De Arroz</v>
          </cell>
          <cell r="F198" t="str">
            <v>Kg</v>
          </cell>
        </row>
        <row r="199">
          <cell r="C199">
            <v>70004</v>
          </cell>
          <cell r="D199" t="str">
            <v>306000000003</v>
          </cell>
          <cell r="E199" t="str">
            <v>Mozzarella “A”</v>
          </cell>
          <cell r="F199" t="str">
            <v>Kg</v>
          </cell>
        </row>
        <row r="200">
          <cell r="C200">
            <v>70005</v>
          </cell>
          <cell r="D200">
            <v>70005</v>
          </cell>
          <cell r="E200" t="str">
            <v>QUESO PROVOLONE</v>
          </cell>
          <cell r="F200" t="str">
            <v>Kg</v>
          </cell>
        </row>
        <row r="201">
          <cell r="C201">
            <v>70010</v>
          </cell>
          <cell r="D201" t="str">
            <v>306000000004</v>
          </cell>
          <cell r="E201" t="str">
            <v>Leche En Polvo</v>
          </cell>
          <cell r="F201" t="str">
            <v>Kg</v>
          </cell>
        </row>
        <row r="202">
          <cell r="C202">
            <v>70014</v>
          </cell>
          <cell r="D202" t="str">
            <v>303000000006</v>
          </cell>
          <cell r="E202" t="str">
            <v>Huevo En Polvo</v>
          </cell>
          <cell r="F202" t="str">
            <v>Kg</v>
          </cell>
        </row>
        <row r="203">
          <cell r="C203">
            <v>70016</v>
          </cell>
          <cell r="D203">
            <v>70016</v>
          </cell>
          <cell r="E203" t="str">
            <v>Cheddar</v>
          </cell>
          <cell r="F203" t="str">
            <v>Kg</v>
          </cell>
        </row>
        <row r="204">
          <cell r="C204">
            <v>90003</v>
          </cell>
          <cell r="D204" t="str">
            <v>301000000008</v>
          </cell>
          <cell r="E204" t="str">
            <v>Brocoli</v>
          </cell>
          <cell r="F204" t="str">
            <v>Kg</v>
          </cell>
        </row>
        <row r="205">
          <cell r="C205">
            <v>90005</v>
          </cell>
          <cell r="E205" t="str">
            <v>Cebolla De Verdeo</v>
          </cell>
          <cell r="F205" t="str">
            <v>Kg</v>
          </cell>
        </row>
        <row r="206">
          <cell r="C206">
            <v>90006</v>
          </cell>
          <cell r="D206" t="str">
            <v>301000000005</v>
          </cell>
          <cell r="E206" t="str">
            <v>Espinaca Iqf</v>
          </cell>
          <cell r="F206" t="str">
            <v>Kg</v>
          </cell>
        </row>
        <row r="207">
          <cell r="C207">
            <v>90022</v>
          </cell>
          <cell r="D207" t="str">
            <v>301000000009</v>
          </cell>
          <cell r="E207" t="str">
            <v>Zanahoria en Cubos</v>
          </cell>
          <cell r="F207" t="str">
            <v>Kg</v>
          </cell>
        </row>
        <row r="208">
          <cell r="C208">
            <v>90026</v>
          </cell>
          <cell r="E208" t="str">
            <v>Pimiento Rojo Cub. Iqf</v>
          </cell>
          <cell r="F208" t="str">
            <v>Kg</v>
          </cell>
        </row>
        <row r="209">
          <cell r="C209">
            <v>90030</v>
          </cell>
          <cell r="D209" t="str">
            <v>301000000006</v>
          </cell>
          <cell r="E209" t="str">
            <v>Cebolla Cubo Iqf</v>
          </cell>
          <cell r="F209" t="str">
            <v>Kg</v>
          </cell>
        </row>
        <row r="210">
          <cell r="C210">
            <v>90032</v>
          </cell>
          <cell r="D210">
            <v>90032</v>
          </cell>
          <cell r="E210" t="str">
            <v>Papa Española Iqf+Serv.</v>
          </cell>
          <cell r="F210" t="str">
            <v>Kg</v>
          </cell>
        </row>
        <row r="211">
          <cell r="C211">
            <v>90033</v>
          </cell>
          <cell r="D211">
            <v>90033</v>
          </cell>
          <cell r="E211" t="str">
            <v>Papa Baston Cas. Iqf+Serv.</v>
          </cell>
          <cell r="F211" t="str">
            <v>Kg</v>
          </cell>
        </row>
        <row r="212">
          <cell r="C212">
            <v>90034</v>
          </cell>
          <cell r="D212">
            <v>90034</v>
          </cell>
          <cell r="E212" t="str">
            <v>PAPA RUSTICA IQF+SERV.</v>
          </cell>
          <cell r="F212" t="str">
            <v>Kg</v>
          </cell>
        </row>
        <row r="213">
          <cell r="C213">
            <v>90035</v>
          </cell>
          <cell r="D213">
            <v>90035</v>
          </cell>
          <cell r="E213" t="str">
            <v>PAPA CUBITO IQF+SERV.</v>
          </cell>
          <cell r="F213" t="str">
            <v>Kg</v>
          </cell>
        </row>
        <row r="214">
          <cell r="C214">
            <v>90036</v>
          </cell>
          <cell r="D214">
            <v>90036</v>
          </cell>
          <cell r="E214" t="str">
            <v>PAPA ONDULADA IQF+SERV.</v>
          </cell>
          <cell r="F214" t="str">
            <v>Kg</v>
          </cell>
        </row>
        <row r="215">
          <cell r="C215">
            <v>300010</v>
          </cell>
          <cell r="D215">
            <v>300010</v>
          </cell>
          <cell r="E215" t="str">
            <v>BONDIOLA</v>
          </cell>
          <cell r="F215" t="str">
            <v>Kg</v>
          </cell>
        </row>
        <row r="216">
          <cell r="C216">
            <v>303010000001</v>
          </cell>
          <cell r="E216" t="str">
            <v>Carne Vacuna Picada</v>
          </cell>
          <cell r="F216" t="str">
            <v>Kg</v>
          </cell>
        </row>
        <row r="217">
          <cell r="C217">
            <v>310000000001</v>
          </cell>
          <cell r="D217">
            <v>310000000001</v>
          </cell>
          <cell r="E217" t="str">
            <v>Agua</v>
          </cell>
          <cell r="F217" t="str">
            <v>Lt</v>
          </cell>
        </row>
        <row r="218">
          <cell r="C218">
            <v>214001455101</v>
          </cell>
          <cell r="D218">
            <v>214001455101</v>
          </cell>
          <cell r="E218" t="str">
            <v>SE Espinaca IQF x 750g</v>
          </cell>
          <cell r="F218" t="str">
            <v>Kg</v>
          </cell>
        </row>
        <row r="219">
          <cell r="C219">
            <v>214001455201</v>
          </cell>
          <cell r="D219">
            <v>214001455201</v>
          </cell>
          <cell r="E219" t="str">
            <v>SE Brócoli IQF x 750g</v>
          </cell>
          <cell r="F219" t="str">
            <v>Kg</v>
          </cell>
        </row>
        <row r="220">
          <cell r="C220">
            <v>214001455301</v>
          </cell>
          <cell r="D220">
            <v>214001455301</v>
          </cell>
          <cell r="E220" t="str">
            <v>SE Cebolla en cubo IQF x 750g</v>
          </cell>
          <cell r="F220" t="str">
            <v>Kg</v>
          </cell>
        </row>
        <row r="221">
          <cell r="C221">
            <v>214001455401</v>
          </cell>
          <cell r="D221">
            <v>214001455401</v>
          </cell>
          <cell r="E221" t="str">
            <v>SE Choclo IQF x 750g</v>
          </cell>
          <cell r="F221" t="str">
            <v>Kg</v>
          </cell>
        </row>
        <row r="222">
          <cell r="C222">
            <v>214001455501</v>
          </cell>
          <cell r="D222">
            <v>214001455501</v>
          </cell>
          <cell r="E222" t="str">
            <v>SE Arvejas IQF x 750g</v>
          </cell>
          <cell r="F222" t="str">
            <v>Kg</v>
          </cell>
        </row>
        <row r="223">
          <cell r="C223">
            <v>214001455601</v>
          </cell>
          <cell r="D223">
            <v>214001455601</v>
          </cell>
          <cell r="E223" t="str">
            <v>SE Zanahorias Baby x 750g</v>
          </cell>
          <cell r="F223" t="str">
            <v>Kg</v>
          </cell>
        </row>
        <row r="224">
          <cell r="C224">
            <v>214001455701</v>
          </cell>
          <cell r="D224">
            <v>214001455701</v>
          </cell>
          <cell r="E224" t="str">
            <v>SE Mix Veg. y arroz x 750g</v>
          </cell>
          <cell r="F224" t="str">
            <v>Kg</v>
          </cell>
        </row>
        <row r="225">
          <cell r="C225">
            <v>214001455702</v>
          </cell>
          <cell r="D225">
            <v>214001455702</v>
          </cell>
          <cell r="E225" t="str">
            <v xml:space="preserve">SE Ensalada Rusa x 750g       </v>
          </cell>
          <cell r="F225" t="str">
            <v>Kg</v>
          </cell>
        </row>
        <row r="226">
          <cell r="C226">
            <v>214001455703</v>
          </cell>
          <cell r="D226">
            <v>214001455703</v>
          </cell>
          <cell r="E226" t="str">
            <v xml:space="preserve">SE Wok de vegetales x 750g    </v>
          </cell>
          <cell r="F226" t="str">
            <v>Kg</v>
          </cell>
        </row>
        <row r="227">
          <cell r="C227">
            <v>214001455704</v>
          </cell>
          <cell r="D227">
            <v>214001455704</v>
          </cell>
          <cell r="E227" t="str">
            <v xml:space="preserve">SE Pimiento tricolor x 750g   </v>
          </cell>
          <cell r="F227" t="str">
            <v>Kg</v>
          </cell>
        </row>
        <row r="228">
          <cell r="C228">
            <v>214001455801</v>
          </cell>
          <cell r="D228">
            <v>214001455801</v>
          </cell>
          <cell r="E228" t="str">
            <v xml:space="preserve">SE Coliflor x 750g            </v>
          </cell>
          <cell r="F228" t="str">
            <v>Kg</v>
          </cell>
        </row>
        <row r="229">
          <cell r="C229">
            <v>214001455901</v>
          </cell>
          <cell r="D229">
            <v>214001455901</v>
          </cell>
          <cell r="E229" t="str">
            <v xml:space="preserve">SE Zapallito cubo x 750g      </v>
          </cell>
          <cell r="F229" t="str">
            <v>Kg</v>
          </cell>
        </row>
        <row r="230">
          <cell r="C230">
            <v>214001456001</v>
          </cell>
          <cell r="D230">
            <v>214001456001</v>
          </cell>
          <cell r="E230" t="str">
            <v xml:space="preserve">SE Berenjena cubo x 750g      </v>
          </cell>
          <cell r="F230" t="str">
            <v>Kg</v>
          </cell>
        </row>
        <row r="231">
          <cell r="C231">
            <v>214001456101</v>
          </cell>
          <cell r="D231">
            <v>214001456101</v>
          </cell>
          <cell r="E231" t="str">
            <v xml:space="preserve">SE Calabaza cubo x 750g       </v>
          </cell>
          <cell r="F231" t="str">
            <v>Kg</v>
          </cell>
        </row>
        <row r="232">
          <cell r="C232">
            <v>214001456201</v>
          </cell>
          <cell r="D232">
            <v>214001456201</v>
          </cell>
          <cell r="E232" t="str">
            <v xml:space="preserve">SE Repollitos x 750g          </v>
          </cell>
          <cell r="F232" t="str">
            <v>Kg</v>
          </cell>
        </row>
        <row r="233">
          <cell r="C233">
            <v>214001456301</v>
          </cell>
          <cell r="D233">
            <v>214001456301</v>
          </cell>
          <cell r="E233" t="str">
            <v xml:space="preserve">SE Papines x 750g             </v>
          </cell>
          <cell r="F233" t="str">
            <v>Kg</v>
          </cell>
        </row>
        <row r="234">
          <cell r="C234">
            <v>214001456401</v>
          </cell>
          <cell r="D234">
            <v>214001456401</v>
          </cell>
          <cell r="E234" t="str">
            <v xml:space="preserve">SE Chauchas x kg              </v>
          </cell>
          <cell r="F234" t="str">
            <v>Kg</v>
          </cell>
        </row>
        <row r="235">
          <cell r="C235">
            <v>36</v>
          </cell>
          <cell r="D235">
            <v>36</v>
          </cell>
          <cell r="E235" t="str">
            <v>FLOW CRISTAL 330MM en 30 MIC</v>
          </cell>
          <cell r="F235" t="str">
            <v>Kg</v>
          </cell>
        </row>
        <row r="236">
          <cell r="C236">
            <v>52</v>
          </cell>
          <cell r="D236" t="str">
            <v>403010110101</v>
          </cell>
          <cell r="E236" t="str">
            <v>Flow Pack Dia% Natural</v>
          </cell>
          <cell r="F236" t="str">
            <v>Kg</v>
          </cell>
        </row>
        <row r="237">
          <cell r="C237">
            <v>54</v>
          </cell>
          <cell r="D237" t="str">
            <v>403010110501</v>
          </cell>
          <cell r="E237" t="str">
            <v>Flow Pack Dia% Queso</v>
          </cell>
          <cell r="F237" t="str">
            <v>Kg</v>
          </cell>
        </row>
        <row r="238">
          <cell r="C238">
            <v>55</v>
          </cell>
          <cell r="D238" t="str">
            <v>403010110401</v>
          </cell>
          <cell r="E238" t="str">
            <v>Flow Pack Dia% Jamon</v>
          </cell>
          <cell r="F238" t="str">
            <v>Kg</v>
          </cell>
        </row>
        <row r="239">
          <cell r="C239">
            <v>71</v>
          </cell>
          <cell r="D239" t="str">
            <v>403020120401</v>
          </cell>
          <cell r="E239" t="str">
            <v>Flow Pack Dia% Tomate&amp;Muzzare</v>
          </cell>
          <cell r="F239" t="str">
            <v>Kg</v>
          </cell>
        </row>
        <row r="240">
          <cell r="C240">
            <v>72</v>
          </cell>
          <cell r="D240" t="str">
            <v>403020120201</v>
          </cell>
          <cell r="E240" t="str">
            <v>Flow Pack Dia% Verdura&amp;Muzzare</v>
          </cell>
          <cell r="F240" t="str">
            <v>Kg</v>
          </cell>
        </row>
        <row r="241">
          <cell r="C241">
            <v>127</v>
          </cell>
          <cell r="D241" t="str">
            <v>600000000001</v>
          </cell>
          <cell r="E241" t="str">
            <v>Etique 104 X204 Ilustblca Dia%</v>
          </cell>
          <cell r="F241" t="str">
            <v>Un</v>
          </cell>
        </row>
        <row r="242">
          <cell r="C242">
            <v>134</v>
          </cell>
          <cell r="D242" t="str">
            <v>500000100001</v>
          </cell>
          <cell r="E242" t="str">
            <v>Caja Secundaria  C31</v>
          </cell>
          <cell r="F242" t="str">
            <v>Un</v>
          </cell>
        </row>
        <row r="243">
          <cell r="C243">
            <v>224</v>
          </cell>
          <cell r="D243" t="str">
            <v>403020120501</v>
          </cell>
          <cell r="E243" t="str">
            <v>Flow Pack Dia% Rell Ceb &amp; Mozz</v>
          </cell>
          <cell r="F243" t="str">
            <v>Kg</v>
          </cell>
        </row>
        <row r="244">
          <cell r="C244">
            <v>242</v>
          </cell>
          <cell r="D244" t="str">
            <v>407020120301</v>
          </cell>
          <cell r="E244" t="str">
            <v>Flow Pack Dia% Pollo J Y Q</v>
          </cell>
          <cell r="F244" t="str">
            <v>Kg</v>
          </cell>
        </row>
        <row r="245">
          <cell r="C245">
            <v>243</v>
          </cell>
          <cell r="D245" t="str">
            <v>407020120201</v>
          </cell>
          <cell r="E245" t="str">
            <v>Flow Pack Dia% Pollo Esp Y Que</v>
          </cell>
          <cell r="F245" t="str">
            <v>Kg</v>
          </cell>
        </row>
        <row r="246">
          <cell r="C246">
            <v>276</v>
          </cell>
          <cell r="D246" t="str">
            <v>403010510101</v>
          </cell>
          <cell r="E246" t="str">
            <v>Flow Pack Swift Soja Clasica</v>
          </cell>
          <cell r="F246" t="str">
            <v>Kg</v>
          </cell>
        </row>
        <row r="247">
          <cell r="C247">
            <v>277</v>
          </cell>
          <cell r="D247" t="str">
            <v>403010510201</v>
          </cell>
          <cell r="E247" t="str">
            <v>Flow Pack Swift Soja Oregano</v>
          </cell>
          <cell r="F247" t="str">
            <v>Kg</v>
          </cell>
        </row>
        <row r="248">
          <cell r="C248">
            <v>278</v>
          </cell>
          <cell r="D248" t="str">
            <v>403020520301</v>
          </cell>
          <cell r="E248" t="str">
            <v>Flow Pack Swift Soja J&amp;Q</v>
          </cell>
          <cell r="F248" t="str">
            <v>Kg</v>
          </cell>
        </row>
        <row r="249">
          <cell r="C249">
            <v>279</v>
          </cell>
          <cell r="D249" t="str">
            <v>403020520201</v>
          </cell>
          <cell r="E249" t="str">
            <v>Flow Pack Swift Soja E&amp;Q</v>
          </cell>
          <cell r="F249" t="str">
            <v>Kg</v>
          </cell>
        </row>
        <row r="250">
          <cell r="C250">
            <v>280</v>
          </cell>
          <cell r="D250" t="str">
            <v>403020120301</v>
          </cell>
          <cell r="E250" t="str">
            <v>Flow Pack Dia% Soja J&amp;Q</v>
          </cell>
          <cell r="F250" t="str">
            <v>Kg</v>
          </cell>
        </row>
        <row r="251">
          <cell r="C251">
            <v>285</v>
          </cell>
          <cell r="D251" t="str">
            <v>403010210101</v>
          </cell>
          <cell r="E251" t="str">
            <v>Flow Pack La Clasica</v>
          </cell>
          <cell r="F251" t="str">
            <v>Kg</v>
          </cell>
        </row>
        <row r="252">
          <cell r="C252">
            <v>286</v>
          </cell>
          <cell r="D252" t="str">
            <v>403010210201</v>
          </cell>
          <cell r="E252" t="str">
            <v>Flow Pack Soja La Oregano</v>
          </cell>
          <cell r="F252" t="str">
            <v>Kg</v>
          </cell>
        </row>
        <row r="253">
          <cell r="C253">
            <v>287</v>
          </cell>
          <cell r="D253" t="str">
            <v>403010210301</v>
          </cell>
          <cell r="E253" t="str">
            <v>Flow Pack Soja La Provenzal</v>
          </cell>
          <cell r="F253" t="str">
            <v>Kg</v>
          </cell>
        </row>
        <row r="254">
          <cell r="C254">
            <v>288</v>
          </cell>
          <cell r="D254" t="str">
            <v>403020220301</v>
          </cell>
          <cell r="E254" t="str">
            <v>Flow Pack Soja La J&amp;Q</v>
          </cell>
          <cell r="F254" t="str">
            <v>Kg</v>
          </cell>
        </row>
        <row r="255">
          <cell r="C255">
            <v>289</v>
          </cell>
          <cell r="D255" t="str">
            <v>403020220201</v>
          </cell>
          <cell r="E255" t="str">
            <v>Flow Pack Soja La E&amp;Q</v>
          </cell>
          <cell r="F255" t="str">
            <v>Kg</v>
          </cell>
        </row>
        <row r="256">
          <cell r="C256">
            <v>309</v>
          </cell>
          <cell r="D256" t="str">
            <v>401020720102</v>
          </cell>
          <cell r="E256" t="str">
            <v>Flow Mcain Bom Papa Retail 315</v>
          </cell>
          <cell r="F256" t="str">
            <v>Kg</v>
          </cell>
        </row>
        <row r="257">
          <cell r="C257">
            <v>313</v>
          </cell>
          <cell r="D257" t="str">
            <v>404000600101</v>
          </cell>
          <cell r="E257" t="str">
            <v>Flowpack Pizza Mozzare Frizzio</v>
          </cell>
          <cell r="F257" t="str">
            <v>Kg</v>
          </cell>
        </row>
        <row r="258">
          <cell r="C258">
            <v>315</v>
          </cell>
          <cell r="D258" t="str">
            <v>406010310101</v>
          </cell>
          <cell r="E258" t="str">
            <v>Flowpack Nugg Paladini X 380 G</v>
          </cell>
          <cell r="F258" t="str">
            <v>Kg</v>
          </cell>
        </row>
        <row r="259">
          <cell r="C259">
            <v>316</v>
          </cell>
          <cell r="D259" t="str">
            <v>406010310102</v>
          </cell>
          <cell r="E259" t="str">
            <v>Flowpack Nugg Paladini X 760 G</v>
          </cell>
          <cell r="F259" t="str">
            <v>Kg</v>
          </cell>
        </row>
        <row r="260">
          <cell r="C260">
            <v>317</v>
          </cell>
          <cell r="D260" t="str">
            <v>406010410101</v>
          </cell>
          <cell r="E260" t="str">
            <v>Flowpack Nugg Fela X 380 G</v>
          </cell>
          <cell r="F260" t="str">
            <v>Kg</v>
          </cell>
        </row>
        <row r="261">
          <cell r="C261">
            <v>323</v>
          </cell>
          <cell r="D261" t="str">
            <v>402010710101</v>
          </cell>
          <cell r="E261" t="str">
            <v>Flow Mcain Bastones Mozza X1Kg</v>
          </cell>
          <cell r="F261" t="str">
            <v>Kg</v>
          </cell>
        </row>
        <row r="262">
          <cell r="C262">
            <v>324</v>
          </cell>
          <cell r="D262" t="str">
            <v>402010710102</v>
          </cell>
          <cell r="E262" t="str">
            <v>Flow Mcain Bastones Mozza X300 Gr</v>
          </cell>
          <cell r="F262" t="str">
            <v>Kg</v>
          </cell>
        </row>
        <row r="263">
          <cell r="C263">
            <v>325</v>
          </cell>
          <cell r="D263" t="str">
            <v>401020720101</v>
          </cell>
          <cell r="E263" t="str">
            <v>Flow Mcain Bomba Papa X 315 Gr</v>
          </cell>
          <cell r="F263" t="str">
            <v>Kg</v>
          </cell>
        </row>
        <row r="264">
          <cell r="C264">
            <v>326</v>
          </cell>
          <cell r="D264" t="str">
            <v>408010710601</v>
          </cell>
          <cell r="E264" t="str">
            <v>Flow Mcain Tortil Papa X420 Gr</v>
          </cell>
          <cell r="F264" t="str">
            <v>Kg</v>
          </cell>
        </row>
        <row r="265">
          <cell r="C265">
            <v>327</v>
          </cell>
          <cell r="D265" t="str">
            <v>408010710701</v>
          </cell>
          <cell r="E265" t="str">
            <v>Flow Mcain Tortil Espi X420 Gr</v>
          </cell>
          <cell r="F265" t="str">
            <v>Kg</v>
          </cell>
        </row>
        <row r="266">
          <cell r="C266">
            <v>328</v>
          </cell>
          <cell r="D266" t="str">
            <v>408010710702</v>
          </cell>
          <cell r="E266" t="str">
            <v>Flow Mcain Tortil Espi X210 Gr</v>
          </cell>
          <cell r="F266" t="str">
            <v>Kg</v>
          </cell>
        </row>
        <row r="267">
          <cell r="C267">
            <v>329</v>
          </cell>
          <cell r="D267" t="str">
            <v>408010710602</v>
          </cell>
          <cell r="E267" t="str">
            <v>Flow Mcain Tortil Papa X210 Gr</v>
          </cell>
          <cell r="F267" t="str">
            <v>Kg</v>
          </cell>
        </row>
        <row r="268">
          <cell r="C268">
            <v>330</v>
          </cell>
          <cell r="D268" t="str">
            <v>403010810101</v>
          </cell>
          <cell r="E268" t="str">
            <v>Flow Ags M Soja Calsica</v>
          </cell>
          <cell r="F268" t="str">
            <v>Kg</v>
          </cell>
        </row>
        <row r="269">
          <cell r="C269">
            <v>331</v>
          </cell>
          <cell r="D269" t="str">
            <v>403020820601</v>
          </cell>
          <cell r="E269" t="str">
            <v>Flow Ags M Soja Choclo</v>
          </cell>
          <cell r="F269" t="str">
            <v>Kg</v>
          </cell>
        </row>
        <row r="270">
          <cell r="C270">
            <v>332</v>
          </cell>
          <cell r="D270" t="str">
            <v>403020820401</v>
          </cell>
          <cell r="E270" t="str">
            <v>Flow Ags M Soja Tomate&amp;Queso</v>
          </cell>
          <cell r="F270" t="str">
            <v>Kg</v>
          </cell>
        </row>
        <row r="271">
          <cell r="C271">
            <v>333</v>
          </cell>
          <cell r="D271" t="str">
            <v>403020820201</v>
          </cell>
          <cell r="E271" t="str">
            <v>Flow Ags M Soja Espinaca&amp;Queso</v>
          </cell>
          <cell r="F271" t="str">
            <v>Kg</v>
          </cell>
        </row>
        <row r="272">
          <cell r="C272">
            <v>334</v>
          </cell>
          <cell r="D272" t="str">
            <v>401020820101</v>
          </cell>
          <cell r="E272" t="str">
            <v>Flow Ags Bomba Papa X 450 Gr</v>
          </cell>
          <cell r="F272" t="str">
            <v>Kg</v>
          </cell>
        </row>
        <row r="273">
          <cell r="C273">
            <v>336</v>
          </cell>
          <cell r="D273" t="str">
            <v>405000600101</v>
          </cell>
          <cell r="E273" t="str">
            <v>Flow Mini Frizzio</v>
          </cell>
          <cell r="F273" t="str">
            <v>Kg</v>
          </cell>
        </row>
        <row r="274">
          <cell r="C274">
            <v>337</v>
          </cell>
          <cell r="D274" t="str">
            <v>404000100102</v>
          </cell>
          <cell r="E274" t="str">
            <v>Flow Pack Pizza Dia% Mozza</v>
          </cell>
          <cell r="F274" t="str">
            <v>Kg</v>
          </cell>
        </row>
        <row r="275">
          <cell r="C275">
            <v>358</v>
          </cell>
          <cell r="D275" t="str">
            <v>402010610101</v>
          </cell>
          <cell r="E275" t="str">
            <v>Flowpack Bastones Mozza Frizzio</v>
          </cell>
          <cell r="F275" t="str">
            <v>Kg</v>
          </cell>
        </row>
        <row r="276">
          <cell r="C276">
            <v>359</v>
          </cell>
          <cell r="D276" t="str">
            <v>406010610101</v>
          </cell>
          <cell r="E276" t="str">
            <v>Flowpack Pechuguitas Frizzio</v>
          </cell>
          <cell r="F276" t="str">
            <v>Kg</v>
          </cell>
        </row>
        <row r="277">
          <cell r="C277">
            <v>360</v>
          </cell>
          <cell r="D277" t="str">
            <v>407020320201</v>
          </cell>
          <cell r="E277" t="str">
            <v>Flow Med.Pollo Espinaca Paladini</v>
          </cell>
          <cell r="F277" t="str">
            <v>Kg</v>
          </cell>
        </row>
        <row r="278">
          <cell r="C278">
            <v>361</v>
          </cell>
          <cell r="D278" t="str">
            <v>403010310101</v>
          </cell>
          <cell r="E278" t="str">
            <v>Flow Pack Soja Paladini Clasica</v>
          </cell>
          <cell r="F278" t="str">
            <v>Kg</v>
          </cell>
        </row>
        <row r="279">
          <cell r="C279">
            <v>362</v>
          </cell>
          <cell r="D279" t="str">
            <v>403020320301</v>
          </cell>
          <cell r="E279" t="str">
            <v>Flow Pack Soja Paladini J&amp;Q</v>
          </cell>
          <cell r="F279" t="str">
            <v>Kg</v>
          </cell>
        </row>
        <row r="280">
          <cell r="C280">
            <v>363</v>
          </cell>
          <cell r="D280" t="str">
            <v>403020320201</v>
          </cell>
          <cell r="E280" t="str">
            <v>Flow Pack Soja Paladini E&amp;Q</v>
          </cell>
          <cell r="F280" t="str">
            <v>Kg</v>
          </cell>
        </row>
        <row r="281">
          <cell r="C281">
            <v>368</v>
          </cell>
          <cell r="D281" t="str">
            <v>600000000022</v>
          </cell>
          <cell r="E281" t="str">
            <v>Flow Cristal 500mm</v>
          </cell>
          <cell r="F281" t="str">
            <v>Un</v>
          </cell>
        </row>
        <row r="282">
          <cell r="C282">
            <v>369</v>
          </cell>
          <cell r="D282" t="str">
            <v>600000000023</v>
          </cell>
          <cell r="E282" t="str">
            <v>Flow Cristal 300mm</v>
          </cell>
          <cell r="F282" t="str">
            <v>Un</v>
          </cell>
        </row>
        <row r="283">
          <cell r="C283">
            <v>371</v>
          </cell>
          <cell r="D283" t="str">
            <v>503000300002</v>
          </cell>
          <cell r="E283" t="str">
            <v>CAJA SOJA PALADINI x 15</v>
          </cell>
          <cell r="F283" t="str">
            <v>Un</v>
          </cell>
        </row>
        <row r="284">
          <cell r="C284">
            <v>373</v>
          </cell>
          <cell r="D284" t="str">
            <v>405000600102</v>
          </cell>
          <cell r="E284" t="str">
            <v>FLOW PIZZA MINI FRIZZIO 180</v>
          </cell>
          <cell r="F284" t="str">
            <v>Kg</v>
          </cell>
        </row>
        <row r="285">
          <cell r="C285">
            <v>374</v>
          </cell>
          <cell r="D285" t="str">
            <v>404000600102</v>
          </cell>
          <cell r="E285" t="str">
            <v>FLOWPACK PIZZA FRIZZIO 510</v>
          </cell>
          <cell r="F285" t="str">
            <v>Kg</v>
          </cell>
        </row>
        <row r="286">
          <cell r="C286">
            <v>376</v>
          </cell>
          <cell r="D286"/>
          <cell r="E286" t="str">
            <v>Flow Maglia Mv Espinaca 330</v>
          </cell>
          <cell r="F286" t="str">
            <v>Kg</v>
          </cell>
        </row>
        <row r="287">
          <cell r="C287">
            <v>377</v>
          </cell>
          <cell r="D287"/>
          <cell r="E287" t="str">
            <v>Flow Maglia Mv Brocoli 330</v>
          </cell>
          <cell r="F287" t="str">
            <v>Kg</v>
          </cell>
        </row>
        <row r="288">
          <cell r="C288">
            <v>378</v>
          </cell>
          <cell r="D288"/>
          <cell r="E288" t="str">
            <v>Flow Maglia Mv Mix 330</v>
          </cell>
          <cell r="F288" t="str">
            <v>Kg</v>
          </cell>
        </row>
        <row r="289">
          <cell r="C289">
            <v>379</v>
          </cell>
          <cell r="D289" t="str">
            <v>403010110102</v>
          </cell>
          <cell r="E289" t="str">
            <v>FLOW MS DIA% TIPO CASERA 330</v>
          </cell>
          <cell r="F289" t="str">
            <v>Kg</v>
          </cell>
        </row>
        <row r="290">
          <cell r="C290">
            <v>380</v>
          </cell>
          <cell r="D290" t="str">
            <v>403010110701</v>
          </cell>
          <cell r="E290" t="str">
            <v>FLOW MS ESP DIA% T.CASERA 330</v>
          </cell>
          <cell r="F290" t="str">
            <v>Kg</v>
          </cell>
        </row>
        <row r="291">
          <cell r="C291">
            <v>381</v>
          </cell>
          <cell r="D291" t="str">
            <v>408010110701</v>
          </cell>
          <cell r="E291" t="str">
            <v>FLOW MED ESPINACA DIA% 300G</v>
          </cell>
          <cell r="F291" t="str">
            <v>Kg</v>
          </cell>
        </row>
        <row r="292">
          <cell r="C292">
            <v>389</v>
          </cell>
          <cell r="E292" t="str">
            <v>Flow Pizza Integral Frizzio</v>
          </cell>
          <cell r="F292" t="str">
            <v>Kg</v>
          </cell>
        </row>
        <row r="293">
          <cell r="C293">
            <v>391</v>
          </cell>
          <cell r="E293" t="str">
            <v>CAJA SEC C28</v>
          </cell>
          <cell r="F293" t="str">
            <v>Un</v>
          </cell>
        </row>
        <row r="294">
          <cell r="C294">
            <v>394</v>
          </cell>
          <cell r="E294" t="str">
            <v>CAJA SEC C16</v>
          </cell>
          <cell r="F294" t="str">
            <v>Un</v>
          </cell>
        </row>
        <row r="295">
          <cell r="C295">
            <v>397</v>
          </cell>
          <cell r="D295">
            <v>397</v>
          </cell>
          <cell r="E295" t="str">
            <v>FLOW MS ESP. BRF X 2</v>
          </cell>
          <cell r="F295" t="str">
            <v>Kg</v>
          </cell>
        </row>
        <row r="296">
          <cell r="C296">
            <v>398</v>
          </cell>
          <cell r="D296">
            <v>398</v>
          </cell>
          <cell r="E296" t="str">
            <v>FLOW MS RELL.QUESO BRF</v>
          </cell>
          <cell r="F296" t="str">
            <v>Kg</v>
          </cell>
        </row>
        <row r="297">
          <cell r="C297">
            <v>399</v>
          </cell>
          <cell r="D297">
            <v>399</v>
          </cell>
          <cell r="E297" t="str">
            <v>FLOW MS RELL.E/Q BRF</v>
          </cell>
          <cell r="F297" t="str">
            <v>Kg</v>
          </cell>
        </row>
        <row r="298">
          <cell r="C298">
            <v>400</v>
          </cell>
          <cell r="D298">
            <v>400</v>
          </cell>
          <cell r="E298" t="str">
            <v>CAJA C-24 IMPRESA</v>
          </cell>
          <cell r="F298" t="str">
            <v>Un</v>
          </cell>
        </row>
        <row r="299">
          <cell r="C299">
            <v>406</v>
          </cell>
          <cell r="E299" t="str">
            <v>FLOW MCCAIN BARRITAS MOZZA. EX</v>
          </cell>
          <cell r="F299" t="str">
            <v>Kg</v>
          </cell>
        </row>
        <row r="300">
          <cell r="C300">
            <v>407</v>
          </cell>
          <cell r="E300" t="str">
            <v>FLOW MCCAIN DISCOS MOZZ. EX</v>
          </cell>
          <cell r="F300" t="str">
            <v>Kg</v>
          </cell>
        </row>
        <row r="301">
          <cell r="C301">
            <v>409</v>
          </cell>
          <cell r="D301">
            <v>409</v>
          </cell>
          <cell r="E301" t="str">
            <v>CAJA SECUNDARIA MC CAIN BR</v>
          </cell>
          <cell r="F301" t="str">
            <v>Un</v>
          </cell>
        </row>
        <row r="302">
          <cell r="C302">
            <v>410</v>
          </cell>
          <cell r="D302">
            <v>410</v>
          </cell>
          <cell r="E302" t="str">
            <v>FLOW PALITOS MUSSARELA X1,05KG</v>
          </cell>
          <cell r="F302" t="str">
            <v>Kg</v>
          </cell>
        </row>
        <row r="303">
          <cell r="C303">
            <v>411</v>
          </cell>
          <cell r="D303">
            <v>411</v>
          </cell>
          <cell r="E303" t="str">
            <v>FLOW MS ESP. BRF X 5</v>
          </cell>
          <cell r="F303" t="str">
            <v>Kg</v>
          </cell>
        </row>
        <row r="304">
          <cell r="C304">
            <v>413</v>
          </cell>
          <cell r="D304">
            <v>413</v>
          </cell>
          <cell r="E304" t="str">
            <v>ETIQUETA 100X200 BLANCA</v>
          </cell>
          <cell r="F304" t="str">
            <v>Un</v>
          </cell>
        </row>
        <row r="305">
          <cell r="C305">
            <v>414</v>
          </cell>
          <cell r="D305">
            <v>414</v>
          </cell>
          <cell r="E305" t="str">
            <v>ETIQUETA 100X200 ROSA</v>
          </cell>
          <cell r="F305" t="str">
            <v>Un</v>
          </cell>
        </row>
        <row r="306">
          <cell r="C306">
            <v>415</v>
          </cell>
          <cell r="D306">
            <v>415</v>
          </cell>
          <cell r="E306" t="str">
            <v>ETIQUETA 100X200 VERDE</v>
          </cell>
          <cell r="F306" t="str">
            <v>Un</v>
          </cell>
        </row>
        <row r="307">
          <cell r="C307">
            <v>416</v>
          </cell>
          <cell r="D307">
            <v>416</v>
          </cell>
          <cell r="E307" t="str">
            <v>ETIQUETA 100X200 CELESTE</v>
          </cell>
          <cell r="F307" t="str">
            <v>Un</v>
          </cell>
        </row>
        <row r="308">
          <cell r="C308">
            <v>417</v>
          </cell>
          <cell r="D308">
            <v>417</v>
          </cell>
          <cell r="E308" t="str">
            <v>ETIQUETA 100X200 AMARILLA</v>
          </cell>
          <cell r="F308" t="str">
            <v>Un</v>
          </cell>
        </row>
        <row r="309">
          <cell r="C309">
            <v>419</v>
          </cell>
          <cell r="D309">
            <v>419</v>
          </cell>
          <cell r="E309" t="str">
            <v>FLOW MS ESP. BRF X 4</v>
          </cell>
          <cell r="F309" t="str">
            <v>Kg</v>
          </cell>
        </row>
        <row r="310">
          <cell r="C310">
            <v>421</v>
          </cell>
          <cell r="D310">
            <v>421</v>
          </cell>
          <cell r="E310" t="str">
            <v>FLOW PIZZA FRIZZIO QUE/CEBX540</v>
          </cell>
          <cell r="F310" t="str">
            <v>Kg</v>
          </cell>
        </row>
        <row r="311">
          <cell r="C311">
            <v>422</v>
          </cell>
          <cell r="D311">
            <v>422</v>
          </cell>
          <cell r="E311" t="str">
            <v>FLOW PIZZA FRIZZIO MOZ/JAMX535</v>
          </cell>
          <cell r="F311" t="str">
            <v>Kg</v>
          </cell>
        </row>
        <row r="312">
          <cell r="C312">
            <v>423</v>
          </cell>
          <cell r="D312">
            <v>423</v>
          </cell>
          <cell r="E312" t="str">
            <v>FLOW PACK SWIFT SOJA T&amp;Q</v>
          </cell>
          <cell r="F312" t="str">
            <v>Kg</v>
          </cell>
        </row>
        <row r="313">
          <cell r="C313">
            <v>425</v>
          </cell>
          <cell r="D313">
            <v>425</v>
          </cell>
          <cell r="E313" t="str">
            <v>FLOW CRISTAL 320 X 240 MM</v>
          </cell>
          <cell r="F313" t="str">
            <v>Kg</v>
          </cell>
        </row>
        <row r="314">
          <cell r="C314">
            <v>426</v>
          </cell>
          <cell r="D314">
            <v>426</v>
          </cell>
          <cell r="E314" t="str">
            <v>ETIQUETA 20 X 29 X 4 ROSA</v>
          </cell>
          <cell r="F314" t="str">
            <v>Un</v>
          </cell>
        </row>
        <row r="315">
          <cell r="C315">
            <v>427</v>
          </cell>
          <cell r="D315">
            <v>427</v>
          </cell>
          <cell r="E315" t="str">
            <v>ETIQUETA 20 X 29 X 4 CELESTE</v>
          </cell>
          <cell r="F315" t="str">
            <v>Un</v>
          </cell>
        </row>
        <row r="316">
          <cell r="C316">
            <v>428</v>
          </cell>
          <cell r="D316">
            <v>428</v>
          </cell>
          <cell r="E316" t="str">
            <v>ETIQUETA 20 X 29 X 4 AMARILLA</v>
          </cell>
          <cell r="F316" t="str">
            <v>Un</v>
          </cell>
        </row>
        <row r="317">
          <cell r="C317">
            <v>429</v>
          </cell>
          <cell r="D317">
            <v>429</v>
          </cell>
          <cell r="E317" t="str">
            <v>ETIQUETA 20 X 29 X 4 VERDE</v>
          </cell>
          <cell r="F317" t="str">
            <v>Un</v>
          </cell>
        </row>
        <row r="318">
          <cell r="C318">
            <v>431</v>
          </cell>
          <cell r="D318">
            <v>431</v>
          </cell>
          <cell r="E318" t="str">
            <v>FLOW PACK SWIFT SOJA CLAS 290G</v>
          </cell>
          <cell r="F318" t="str">
            <v>Kg</v>
          </cell>
        </row>
        <row r="319">
          <cell r="C319">
            <v>432</v>
          </cell>
          <cell r="D319">
            <v>432</v>
          </cell>
          <cell r="E319" t="str">
            <v>FLOW BASTONES MOZZA X 1,05KG</v>
          </cell>
          <cell r="F319" t="str">
            <v>Kg</v>
          </cell>
        </row>
        <row r="320">
          <cell r="C320">
            <v>438</v>
          </cell>
          <cell r="D320">
            <v>438</v>
          </cell>
          <cell r="E320" t="str">
            <v>FLOW MED. POLLO  J/Q AVEGUAY</v>
          </cell>
          <cell r="F320" t="str">
            <v>Kg</v>
          </cell>
        </row>
        <row r="321">
          <cell r="C321">
            <v>449</v>
          </cell>
          <cell r="D321">
            <v>449</v>
          </cell>
          <cell r="E321" t="str">
            <v>CAJA SECUNDARIA FRIZATA 03</v>
          </cell>
          <cell r="F321" t="str">
            <v>Un</v>
          </cell>
        </row>
        <row r="322">
          <cell r="C322">
            <v>467</v>
          </cell>
          <cell r="D322">
            <v>467</v>
          </cell>
          <cell r="E322" t="str">
            <v>Etiqueta 49 X 175 Ilust Blanca</v>
          </cell>
          <cell r="F322" t="str">
            <v>Un</v>
          </cell>
        </row>
        <row r="323">
          <cell r="C323">
            <v>480</v>
          </cell>
          <cell r="D323">
            <v>480</v>
          </cell>
          <cell r="E323" t="str">
            <v>FLOW CRISTAL NUGGETS FRIAR</v>
          </cell>
          <cell r="F323" t="str">
            <v>Kg</v>
          </cell>
        </row>
        <row r="324">
          <cell r="C324">
            <v>481</v>
          </cell>
          <cell r="D324">
            <v>481</v>
          </cell>
          <cell r="E324" t="str">
            <v>FLOW CRISTAL MEDALLONES FRIAR</v>
          </cell>
          <cell r="F324" t="str">
            <v>Kg</v>
          </cell>
        </row>
        <row r="325">
          <cell r="C325">
            <v>482</v>
          </cell>
          <cell r="D325">
            <v>482</v>
          </cell>
          <cell r="E325" t="str">
            <v>CAJA SECUNDARIA R2 FRIAR</v>
          </cell>
          <cell r="F325" t="str">
            <v>Un</v>
          </cell>
        </row>
        <row r="326">
          <cell r="C326">
            <v>490</v>
          </cell>
          <cell r="D326">
            <v>490</v>
          </cell>
          <cell r="E326" t="str">
            <v>CAJA SECUNDARIA R1 FRIAR</v>
          </cell>
          <cell r="F326" t="str">
            <v>Un</v>
          </cell>
        </row>
        <row r="327">
          <cell r="C327">
            <v>491</v>
          </cell>
          <cell r="D327">
            <v>491</v>
          </cell>
          <cell r="E327" t="str">
            <v>ETIQUETA 50 X 185 ILUST BLANCA</v>
          </cell>
          <cell r="F327" t="str">
            <v>Un</v>
          </cell>
        </row>
        <row r="328">
          <cell r="C328">
            <v>519</v>
          </cell>
          <cell r="D328">
            <v>519</v>
          </cell>
          <cell r="E328" t="str">
            <v>ETIQUETA 4,5x4,1 FRIZZIO EXPO</v>
          </cell>
          <cell r="F328" t="str">
            <v>Un</v>
          </cell>
        </row>
        <row r="329">
          <cell r="C329">
            <v>520</v>
          </cell>
          <cell r="D329">
            <v>520</v>
          </cell>
          <cell r="E329" t="str">
            <v>ETIQUETA 51X101 FRIZZIO EXPO</v>
          </cell>
          <cell r="F329" t="str">
            <v>Un</v>
          </cell>
        </row>
        <row r="330">
          <cell r="C330">
            <v>524</v>
          </cell>
          <cell r="D330">
            <v>524</v>
          </cell>
          <cell r="E330" t="str">
            <v>ETIQUETA 50 X 255 ILUST BLANCA</v>
          </cell>
          <cell r="F330" t="str">
            <v>Un</v>
          </cell>
        </row>
        <row r="331">
          <cell r="C331">
            <v>12701</v>
          </cell>
          <cell r="D331" t="str">
            <v>PK</v>
          </cell>
          <cell r="E331" t="str">
            <v>ETIQUE 100 X200 BCA BUJE CHICO</v>
          </cell>
          <cell r="F331" t="str">
            <v>Un</v>
          </cell>
        </row>
        <row r="332">
          <cell r="C332">
            <v>40901</v>
          </cell>
          <cell r="D332">
            <v>40901</v>
          </cell>
          <cell r="E332" t="str">
            <v>Caja Secundaria C16 Mccain</v>
          </cell>
          <cell r="F332" t="str">
            <v>Un</v>
          </cell>
        </row>
        <row r="333">
          <cell r="C333">
            <v>40902</v>
          </cell>
          <cell r="D333">
            <v>40902</v>
          </cell>
          <cell r="E333" t="str">
            <v>CAJA SECUNDARIA MC CAIN BR</v>
          </cell>
          <cell r="F333" t="str">
            <v>Un</v>
          </cell>
        </row>
        <row r="334">
          <cell r="C334">
            <v>44800</v>
          </cell>
          <cell r="D334">
            <v>44800</v>
          </cell>
          <cell r="E334" t="str">
            <v>CAJA SEC. FRIZATA 01 AMARILLO</v>
          </cell>
          <cell r="F334" t="str">
            <v>Un</v>
          </cell>
        </row>
        <row r="335">
          <cell r="C335">
            <v>44801</v>
          </cell>
          <cell r="D335">
            <v>44801</v>
          </cell>
          <cell r="E335" t="str">
            <v>CAJA SEC. FRIZATA 01 AMARILLO</v>
          </cell>
          <cell r="F335" t="str">
            <v>Un</v>
          </cell>
        </row>
        <row r="336">
          <cell r="C336">
            <v>45001</v>
          </cell>
          <cell r="D336">
            <v>45001</v>
          </cell>
          <cell r="E336" t="str">
            <v>Film Primario Frizata Nº01</v>
          </cell>
          <cell r="F336" t="str">
            <v>Kg</v>
          </cell>
        </row>
        <row r="337">
          <cell r="C337">
            <v>45100</v>
          </cell>
          <cell r="D337">
            <v>45100</v>
          </cell>
          <cell r="E337" t="str">
            <v>Film Primario Frizata Nº02</v>
          </cell>
          <cell r="F337" t="str">
            <v>Kg</v>
          </cell>
        </row>
        <row r="338">
          <cell r="C338">
            <v>45101</v>
          </cell>
          <cell r="D338">
            <v>45101</v>
          </cell>
          <cell r="E338" t="str">
            <v>FILM PRIMARIO FRIZATA Nº02</v>
          </cell>
          <cell r="F338" t="str">
            <v>Kg</v>
          </cell>
        </row>
        <row r="339">
          <cell r="C339">
            <v>45102</v>
          </cell>
          <cell r="D339">
            <v>45102</v>
          </cell>
          <cell r="E339" t="str">
            <v xml:space="preserve">FILM PRIMARIO FRIZATA N°02    </v>
          </cell>
          <cell r="F339" t="str">
            <v>Kg</v>
          </cell>
        </row>
        <row r="340">
          <cell r="C340">
            <v>45200</v>
          </cell>
          <cell r="D340">
            <v>45200</v>
          </cell>
          <cell r="E340" t="str">
            <v>Film Primario Frizata Nº03</v>
          </cell>
          <cell r="F340" t="str">
            <v>Kg</v>
          </cell>
        </row>
        <row r="341">
          <cell r="C341">
            <v>45201</v>
          </cell>
          <cell r="D341">
            <v>45201</v>
          </cell>
          <cell r="E341" t="str">
            <v>Film Primario Frizata Nº03</v>
          </cell>
          <cell r="F341" t="str">
            <v>Kg</v>
          </cell>
        </row>
        <row r="342">
          <cell r="C342">
            <v>45202</v>
          </cell>
          <cell r="D342">
            <v>45202</v>
          </cell>
          <cell r="E342" t="str">
            <v>FILM PRIMARIO FRIZATA N°03</v>
          </cell>
          <cell r="F342" t="str">
            <v>Kg</v>
          </cell>
        </row>
        <row r="343">
          <cell r="C343">
            <v>45300</v>
          </cell>
          <cell r="D343">
            <v>45300</v>
          </cell>
          <cell r="E343" t="str">
            <v>Film Primario Frizata Nº04</v>
          </cell>
          <cell r="F343" t="str">
            <v>Kg</v>
          </cell>
        </row>
        <row r="344">
          <cell r="C344">
            <v>45301</v>
          </cell>
          <cell r="D344">
            <v>45301</v>
          </cell>
          <cell r="E344" t="str">
            <v>FILM PRIMARIO FRIZATA N°04</v>
          </cell>
          <cell r="F344" t="str">
            <v>Kg</v>
          </cell>
        </row>
        <row r="345">
          <cell r="C345">
            <v>45400</v>
          </cell>
          <cell r="D345" t="str">
            <v>00045400</v>
          </cell>
          <cell r="E345" t="str">
            <v>CAJA SEC. FRIZATA 01 ROJO</v>
          </cell>
          <cell r="F345" t="str">
            <v>Un</v>
          </cell>
        </row>
        <row r="346">
          <cell r="C346">
            <v>45401</v>
          </cell>
          <cell r="D346">
            <v>45401</v>
          </cell>
          <cell r="E346" t="str">
            <v>CAJA SEC. FRIZATA 01 ROJO</v>
          </cell>
          <cell r="F346" t="str">
            <v>Un</v>
          </cell>
        </row>
        <row r="347">
          <cell r="C347">
            <v>45500</v>
          </cell>
          <cell r="D347" t="str">
            <v>00045500</v>
          </cell>
          <cell r="E347" t="str">
            <v>CAJA SEC. FRIZATA 03 ROJO</v>
          </cell>
          <cell r="F347" t="str">
            <v>Un</v>
          </cell>
        </row>
        <row r="348">
          <cell r="C348">
            <v>45600</v>
          </cell>
          <cell r="D348" t="str">
            <v>00045600</v>
          </cell>
          <cell r="E348" t="str">
            <v>CAJA SEC. FRIZATA 03 AMARILLO</v>
          </cell>
          <cell r="F348" t="str">
            <v>Un</v>
          </cell>
        </row>
        <row r="349">
          <cell r="C349">
            <v>45601</v>
          </cell>
          <cell r="D349">
            <v>45601</v>
          </cell>
          <cell r="E349" t="str">
            <v>CAJA SEC. FRIZATA 03 AMARILLO</v>
          </cell>
          <cell r="F349" t="str">
            <v>Un</v>
          </cell>
        </row>
        <row r="350">
          <cell r="C350">
            <v>45602</v>
          </cell>
          <cell r="D350">
            <v>45602</v>
          </cell>
          <cell r="E350" t="str">
            <v>CAJA SEC. FRIZATA 03 AMARILLO</v>
          </cell>
          <cell r="F350" t="str">
            <v>Un</v>
          </cell>
        </row>
        <row r="351">
          <cell r="C351">
            <v>45900</v>
          </cell>
          <cell r="D351">
            <v>45900</v>
          </cell>
          <cell r="E351" t="str">
            <v>Flow Bastones Mozza X 300G</v>
          </cell>
          <cell r="F351" t="str">
            <v>Kg</v>
          </cell>
        </row>
        <row r="352">
          <cell r="C352">
            <v>46400</v>
          </cell>
          <cell r="D352">
            <v>46400</v>
          </cell>
          <cell r="E352" t="str">
            <v>FLOW PIZZA TIPO CASERA FRIZZIO</v>
          </cell>
          <cell r="F352" t="str">
            <v>Kg</v>
          </cell>
        </row>
        <row r="353">
          <cell r="C353">
            <v>46401</v>
          </cell>
          <cell r="D353">
            <v>46401</v>
          </cell>
          <cell r="E353" t="str">
            <v>FLOW PIZZA TIPO CASERA FRIZZIO</v>
          </cell>
          <cell r="F353" t="str">
            <v>Un</v>
          </cell>
        </row>
        <row r="354">
          <cell r="C354">
            <v>46500</v>
          </cell>
          <cell r="D354">
            <v>46500</v>
          </cell>
          <cell r="E354" t="str">
            <v>Flowpack Nugg Paladini X 420 G</v>
          </cell>
          <cell r="F354" t="str">
            <v>Kg</v>
          </cell>
        </row>
        <row r="355">
          <cell r="C355">
            <v>46600</v>
          </cell>
          <cell r="D355">
            <v>46600</v>
          </cell>
          <cell r="E355" t="str">
            <v>Flowpack Nugg Paladini X 840 G</v>
          </cell>
          <cell r="F355" t="str">
            <v>Kg</v>
          </cell>
        </row>
        <row r="356">
          <cell r="C356">
            <v>46800</v>
          </cell>
          <cell r="D356">
            <v>46800</v>
          </cell>
          <cell r="E356" t="str">
            <v>Caja Sec. Frizata 04 Violeta</v>
          </cell>
          <cell r="F356" t="str">
            <v>Un</v>
          </cell>
        </row>
        <row r="357">
          <cell r="C357">
            <v>46801</v>
          </cell>
          <cell r="D357">
            <v>46801</v>
          </cell>
          <cell r="E357" t="str">
            <v>CAJA SEC. FRIZATA 04 ROJA</v>
          </cell>
          <cell r="F357" t="str">
            <v>Un</v>
          </cell>
        </row>
        <row r="358">
          <cell r="C358">
            <v>46900</v>
          </cell>
          <cell r="D358">
            <v>46900</v>
          </cell>
          <cell r="E358" t="str">
            <v>Caja Sec. Frizata 05 Verde</v>
          </cell>
          <cell r="F358" t="str">
            <v>Un</v>
          </cell>
        </row>
        <row r="359">
          <cell r="C359">
            <v>46901</v>
          </cell>
          <cell r="D359">
            <v>46901</v>
          </cell>
          <cell r="E359" t="str">
            <v>CAJA SEC. FRIZATA 05 AZUL</v>
          </cell>
          <cell r="F359" t="str">
            <v>Un</v>
          </cell>
        </row>
        <row r="360">
          <cell r="C360">
            <v>47000</v>
          </cell>
          <cell r="D360">
            <v>47000</v>
          </cell>
          <cell r="E360" t="str">
            <v>Caja Sec. Frizata 06 Rojo</v>
          </cell>
          <cell r="F360" t="str">
            <v>Un</v>
          </cell>
        </row>
        <row r="361">
          <cell r="C361">
            <v>47001</v>
          </cell>
          <cell r="D361">
            <v>47001</v>
          </cell>
          <cell r="E361" t="str">
            <v>CAJA SEC. FRIZATA 06 CELESTE</v>
          </cell>
          <cell r="F361" t="str">
            <v>Un</v>
          </cell>
        </row>
        <row r="362">
          <cell r="C362">
            <v>47100</v>
          </cell>
          <cell r="D362">
            <v>47100</v>
          </cell>
          <cell r="E362" t="str">
            <v>Caja Sec. Frizata 07 Azul</v>
          </cell>
          <cell r="F362" t="str">
            <v>Un</v>
          </cell>
        </row>
        <row r="363">
          <cell r="C363">
            <v>47101</v>
          </cell>
          <cell r="D363">
            <v>47101</v>
          </cell>
          <cell r="E363" t="str">
            <v>CAJA SEC. FRIZATA 07 VERDE</v>
          </cell>
          <cell r="F363" t="str">
            <v>Un</v>
          </cell>
        </row>
        <row r="364">
          <cell r="C364">
            <v>47200</v>
          </cell>
          <cell r="D364">
            <v>47200</v>
          </cell>
          <cell r="E364" t="str">
            <v xml:space="preserve">CAJA SEC. FRIZATA 08 VIOLETA  </v>
          </cell>
          <cell r="F364" t="str">
            <v>Un</v>
          </cell>
        </row>
        <row r="365">
          <cell r="C365">
            <v>49300</v>
          </cell>
          <cell r="D365">
            <v>49300</v>
          </cell>
          <cell r="E365" t="str">
            <v>CAJA SECUNDARIA FRIAR T02</v>
          </cell>
          <cell r="F365" t="str">
            <v>Un</v>
          </cell>
        </row>
        <row r="366">
          <cell r="C366">
            <v>50700</v>
          </cell>
          <cell r="D366">
            <v>50700</v>
          </cell>
          <cell r="E366" t="str">
            <v xml:space="preserve">FILM PRIMARIO FRIZATA Nº08    </v>
          </cell>
          <cell r="F366" t="str">
            <v>Kg</v>
          </cell>
        </row>
        <row r="367">
          <cell r="C367">
            <v>50701</v>
          </cell>
          <cell r="D367">
            <v>50701</v>
          </cell>
          <cell r="E367" t="str">
            <v xml:space="preserve">FILM PRIMARIO FRIZATA N°08    </v>
          </cell>
          <cell r="F367" t="str">
            <v>Kg</v>
          </cell>
        </row>
        <row r="368">
          <cell r="C368">
            <v>50800</v>
          </cell>
          <cell r="D368">
            <v>50800</v>
          </cell>
          <cell r="E368" t="str">
            <v>FILM PRIMARIO FRIZATA Nº07</v>
          </cell>
          <cell r="F368" t="str">
            <v>Kg</v>
          </cell>
        </row>
        <row r="369">
          <cell r="C369">
            <v>50900</v>
          </cell>
          <cell r="D369">
            <v>50900</v>
          </cell>
          <cell r="E369" t="str">
            <v xml:space="preserve">FILM PRIMARIO FRIZATA Nº06    </v>
          </cell>
          <cell r="F369" t="str">
            <v>Kg</v>
          </cell>
        </row>
        <row r="370">
          <cell r="C370">
            <v>110050</v>
          </cell>
          <cell r="D370"/>
          <cell r="E370" t="str">
            <v>Folex 25 X37</v>
          </cell>
          <cell r="F370" t="str">
            <v>Kg</v>
          </cell>
        </row>
        <row r="371">
          <cell r="C371">
            <v>110088</v>
          </cell>
          <cell r="D371" t="str">
            <v>500000100002</v>
          </cell>
          <cell r="E371" t="str">
            <v>Caja Secundaria  C44</v>
          </cell>
          <cell r="F371" t="str">
            <v>Un</v>
          </cell>
        </row>
        <row r="372">
          <cell r="C372">
            <v>110094</v>
          </cell>
          <cell r="D372" t="str">
            <v>503000200001</v>
          </cell>
          <cell r="E372" t="str">
            <v>Caja Secundaria C20</v>
          </cell>
          <cell r="F372" t="str">
            <v>Un</v>
          </cell>
        </row>
        <row r="373">
          <cell r="C373">
            <v>110095</v>
          </cell>
          <cell r="E373" t="str">
            <v>Caja Empanada X 60</v>
          </cell>
          <cell r="F373" t="str">
            <v>Un</v>
          </cell>
        </row>
        <row r="374">
          <cell r="C374">
            <v>110120</v>
          </cell>
          <cell r="D374" t="str">
            <v>600000000002</v>
          </cell>
          <cell r="E374" t="str">
            <v>Etique 110 X122 Ilust Blanca</v>
          </cell>
          <cell r="F374" t="str">
            <v>Un</v>
          </cell>
        </row>
        <row r="375">
          <cell r="C375">
            <v>400020000001</v>
          </cell>
          <cell r="E375" t="str">
            <v>Bolsa Prod.Granel Nº01</v>
          </cell>
          <cell r="F375" t="str">
            <v>Un</v>
          </cell>
        </row>
        <row r="376">
          <cell r="C376">
            <v>400030000001</v>
          </cell>
          <cell r="E376" t="str">
            <v>Folex Nº01</v>
          </cell>
          <cell r="F376" t="str">
            <v>Kg</v>
          </cell>
        </row>
        <row r="377">
          <cell r="C377" t="str">
            <v>PACK067</v>
          </cell>
          <cell r="D377" t="str">
            <v>407010310101</v>
          </cell>
          <cell r="E377" t="str">
            <v>Flow Med.Pollo X150Gr Paladini</v>
          </cell>
          <cell r="F377" t="str">
            <v>Kg</v>
          </cell>
        </row>
        <row r="378">
          <cell r="C378" t="str">
            <v>PACK068</v>
          </cell>
          <cell r="D378" t="str">
            <v>407020320301</v>
          </cell>
          <cell r="E378" t="str">
            <v>Flow Med.Pollo Jyqx170Gr Palad</v>
          </cell>
          <cell r="F378" t="str">
            <v>Kg</v>
          </cell>
        </row>
        <row r="379">
          <cell r="C379" t="str">
            <v>PACK075</v>
          </cell>
          <cell r="D379" t="str">
            <v>506000300001</v>
          </cell>
          <cell r="E379" t="str">
            <v>Caja Secundaria C21</v>
          </cell>
          <cell r="F379" t="str">
            <v>Un</v>
          </cell>
        </row>
        <row r="380">
          <cell r="C380" t="str">
            <v>PACK076</v>
          </cell>
          <cell r="D380" t="str">
            <v>507000300001</v>
          </cell>
          <cell r="E380" t="str">
            <v>Caja Secundaria C22</v>
          </cell>
          <cell r="F380" t="str">
            <v>Un</v>
          </cell>
        </row>
        <row r="381">
          <cell r="C381" t="str">
            <v>PACK082</v>
          </cell>
          <cell r="D381" t="str">
            <v>500000700001</v>
          </cell>
          <cell r="E381" t="str">
            <v>Caja Secundaria Mc Cain</v>
          </cell>
          <cell r="F381" t="str">
            <v>Un</v>
          </cell>
        </row>
        <row r="382">
          <cell r="C382" t="str">
            <v>PACK083</v>
          </cell>
          <cell r="D382" t="str">
            <v>401020820199</v>
          </cell>
          <cell r="E382" t="str">
            <v>Bandeja Pai Negro Agrosuper</v>
          </cell>
          <cell r="F382" t="str">
            <v>Un</v>
          </cell>
        </row>
        <row r="383">
          <cell r="C383" t="str">
            <v>PACK084</v>
          </cell>
          <cell r="D383" t="str">
            <v>500000800001</v>
          </cell>
          <cell r="E383" t="str">
            <v>Caja Secundaria Agrosuper</v>
          </cell>
          <cell r="F383" t="str">
            <v>Un</v>
          </cell>
        </row>
        <row r="384">
          <cell r="C384" t="str">
            <v>PACK085</v>
          </cell>
          <cell r="D384" t="str">
            <v>504000600001</v>
          </cell>
          <cell r="E384" t="str">
            <v>Caja Secundaria Grido C31</v>
          </cell>
          <cell r="F384" t="str">
            <v>Un</v>
          </cell>
        </row>
        <row r="385">
          <cell r="C385" t="str">
            <v>PACK086</v>
          </cell>
          <cell r="D385" t="str">
            <v>505000600001</v>
          </cell>
          <cell r="E385" t="str">
            <v>Caja Secundaria Mini Frizzio C23</v>
          </cell>
          <cell r="F385" t="str">
            <v>Un</v>
          </cell>
        </row>
        <row r="386">
          <cell r="C386" t="str">
            <v>PACK087</v>
          </cell>
          <cell r="D386" t="str">
            <v>503000300001</v>
          </cell>
          <cell r="E386" t="str">
            <v>Caja Securndaria Milanesa Soja Paladini</v>
          </cell>
          <cell r="F386" t="str">
            <v>Un</v>
          </cell>
        </row>
        <row r="387">
          <cell r="C387" t="str">
            <v>SW0018</v>
          </cell>
          <cell r="D387" t="str">
            <v>503000500001</v>
          </cell>
          <cell r="E387" t="str">
            <v>Caja Soja Y Boc 380 Grs Jbs</v>
          </cell>
          <cell r="F387" t="str">
            <v>Un</v>
          </cell>
        </row>
        <row r="388">
          <cell r="C388">
            <v>1220</v>
          </cell>
          <cell r="D388">
            <v>1220</v>
          </cell>
          <cell r="E388" t="str">
            <v>Frizata bites calabaza y queso</v>
          </cell>
          <cell r="F388" t="str">
            <v>Un</v>
          </cell>
        </row>
        <row r="389">
          <cell r="C389">
            <v>2500</v>
          </cell>
          <cell r="D389">
            <v>2500</v>
          </cell>
          <cell r="E389" t="str">
            <v>CROCANTE DE MERLUZA IQF 0,96kg</v>
          </cell>
          <cell r="F389" t="str">
            <v>Un</v>
          </cell>
        </row>
        <row r="390">
          <cell r="C390">
            <v>2510</v>
          </cell>
          <cell r="D390">
            <v>2510</v>
          </cell>
          <cell r="E390" t="str">
            <v xml:space="preserve">LANGOSTINOS REBOZADOS IQF 1kg </v>
          </cell>
          <cell r="F390" t="str">
            <v>Un</v>
          </cell>
        </row>
        <row r="391">
          <cell r="C391">
            <v>3710</v>
          </cell>
          <cell r="D391">
            <v>3710</v>
          </cell>
          <cell r="E391" t="str">
            <v xml:space="preserve">FRIZATA Pizzeta int espinaca  </v>
          </cell>
          <cell r="F391" t="str">
            <v>Un</v>
          </cell>
        </row>
        <row r="392">
          <cell r="C392">
            <v>3720</v>
          </cell>
          <cell r="D392">
            <v>3720</v>
          </cell>
          <cell r="E392" t="str">
            <v>Pizzeta int. brócoli y semilla</v>
          </cell>
          <cell r="F392" t="str">
            <v>Un</v>
          </cell>
        </row>
        <row r="393">
          <cell r="C393">
            <v>4100</v>
          </cell>
          <cell r="D393">
            <v>4100</v>
          </cell>
          <cell r="E393" t="str">
            <v>Frizata burger calabaza y choc</v>
          </cell>
          <cell r="F393" t="str">
            <v>Un</v>
          </cell>
        </row>
        <row r="394">
          <cell r="C394">
            <v>4110</v>
          </cell>
          <cell r="D394">
            <v>4110</v>
          </cell>
          <cell r="E394" t="str">
            <v xml:space="preserve">Frizata burger arv y brocoli  </v>
          </cell>
          <cell r="F394" t="str">
            <v>Un</v>
          </cell>
        </row>
        <row r="395">
          <cell r="C395">
            <v>6210</v>
          </cell>
          <cell r="D395">
            <v>6210</v>
          </cell>
          <cell r="E395" t="str">
            <v>Frizata FriChicken Burger 1,36</v>
          </cell>
          <cell r="F395" t="str">
            <v>Un</v>
          </cell>
        </row>
        <row r="396">
          <cell r="C396" t="str">
            <v>00001AR</v>
          </cell>
          <cell r="D396" t="str">
            <v>00001AR</v>
          </cell>
          <cell r="E396" t="str">
            <v xml:space="preserve">FRIZATA Palitos Mozz. 1,50kg  </v>
          </cell>
          <cell r="F396" t="str">
            <v>Un</v>
          </cell>
        </row>
        <row r="397">
          <cell r="C397" t="str">
            <v>00001BR</v>
          </cell>
          <cell r="D397" t="str">
            <v>00001BR</v>
          </cell>
          <cell r="E397" t="str">
            <v xml:space="preserve">Palitos de mussarela 1,5kg    </v>
          </cell>
          <cell r="F397" t="str">
            <v>Un</v>
          </cell>
        </row>
        <row r="398">
          <cell r="C398" t="str">
            <v>00001CH</v>
          </cell>
          <cell r="D398" t="str">
            <v>00001CH</v>
          </cell>
          <cell r="E398" t="str">
            <v xml:space="preserve">FRIZATA Palitos Mozz. 1,50kg  </v>
          </cell>
          <cell r="F398" t="str">
            <v>Un</v>
          </cell>
        </row>
        <row r="399">
          <cell r="C399" t="str">
            <v>00100AR</v>
          </cell>
          <cell r="D399" t="str">
            <v>00100AR</v>
          </cell>
          <cell r="E399" t="str">
            <v>FRIZATA PalitosProvolone 1,5kg</v>
          </cell>
          <cell r="F399" t="str">
            <v>Un</v>
          </cell>
        </row>
        <row r="400">
          <cell r="C400" t="str">
            <v>00100BR</v>
          </cell>
          <cell r="D400" t="str">
            <v>00100BR</v>
          </cell>
          <cell r="E400" t="str">
            <v xml:space="preserve">Palitos de prvolone 1.5kg     </v>
          </cell>
          <cell r="F400" t="str">
            <v>Un</v>
          </cell>
        </row>
        <row r="401">
          <cell r="C401" t="str">
            <v>00100CH</v>
          </cell>
          <cell r="D401" t="str">
            <v>00100CH</v>
          </cell>
          <cell r="E401" t="str">
            <v>FRIZATA PalitosProvolone 1,5kg</v>
          </cell>
          <cell r="F401" t="str">
            <v>Un</v>
          </cell>
        </row>
        <row r="402">
          <cell r="C402" t="str">
            <v>00200AR</v>
          </cell>
          <cell r="D402" t="str">
            <v>00200AR</v>
          </cell>
          <cell r="E402" t="str">
            <v xml:space="preserve">FRIZATA Palitos Cheddar 1,5kg </v>
          </cell>
          <cell r="F402" t="str">
            <v>Un</v>
          </cell>
        </row>
        <row r="403">
          <cell r="C403" t="str">
            <v>00200BR</v>
          </cell>
          <cell r="D403" t="str">
            <v>00200BR</v>
          </cell>
          <cell r="E403" t="str">
            <v xml:space="preserve">Palitos de cheddar 1.5kg      </v>
          </cell>
          <cell r="F403" t="str">
            <v>Un</v>
          </cell>
        </row>
        <row r="404">
          <cell r="C404" t="str">
            <v>00200CH</v>
          </cell>
          <cell r="D404" t="str">
            <v>00200CH</v>
          </cell>
          <cell r="E404" t="str">
            <v xml:space="preserve">FRIZATA Palitos Cheddar 1,5kg </v>
          </cell>
          <cell r="F404" t="str">
            <v>Un</v>
          </cell>
        </row>
        <row r="405">
          <cell r="C405" t="str">
            <v>01200AR</v>
          </cell>
          <cell r="D405" t="str">
            <v>01200AR</v>
          </cell>
          <cell r="E405" t="str">
            <v xml:space="preserve">Bites papa y queso 1,5kg      </v>
          </cell>
          <cell r="F405" t="str">
            <v>Un</v>
          </cell>
        </row>
        <row r="406">
          <cell r="C406" t="str">
            <v>01201BR</v>
          </cell>
          <cell r="D406" t="str">
            <v>01201BR</v>
          </cell>
          <cell r="E406" t="str">
            <v xml:space="preserve">Bites batata e queijo 1kg     </v>
          </cell>
          <cell r="F406" t="str">
            <v>Un</v>
          </cell>
        </row>
        <row r="407">
          <cell r="C407" t="str">
            <v>01201CH</v>
          </cell>
          <cell r="D407" t="str">
            <v>01201CH</v>
          </cell>
          <cell r="E407" t="str">
            <v xml:space="preserve">Bites papa y queso 1kg        </v>
          </cell>
          <cell r="F407" t="str">
            <v>Un</v>
          </cell>
        </row>
        <row r="408">
          <cell r="C408" t="str">
            <v>01220AR</v>
          </cell>
          <cell r="D408" t="str">
            <v>01220AR</v>
          </cell>
          <cell r="E408" t="str">
            <v xml:space="preserve">Bites calabaza y queso 1kg    </v>
          </cell>
          <cell r="F408" t="str">
            <v>Un</v>
          </cell>
        </row>
        <row r="409">
          <cell r="C409" t="str">
            <v>01220BR</v>
          </cell>
          <cell r="D409" t="str">
            <v>01220BR</v>
          </cell>
          <cell r="E409" t="str">
            <v xml:space="preserve">Bites abobora e queijo 1kg    </v>
          </cell>
          <cell r="F409" t="str">
            <v>Un</v>
          </cell>
        </row>
        <row r="410">
          <cell r="C410" t="str">
            <v>01220CH</v>
          </cell>
          <cell r="D410" t="str">
            <v>01220CH</v>
          </cell>
          <cell r="E410" t="str">
            <v xml:space="preserve">Bites de zapallo y queso 1kg  </v>
          </cell>
          <cell r="F410" t="str">
            <v>Un</v>
          </cell>
        </row>
        <row r="411">
          <cell r="C411" t="str">
            <v>01230AR</v>
          </cell>
          <cell r="D411" t="str">
            <v>01230AR</v>
          </cell>
          <cell r="E411" t="str">
            <v xml:space="preserve">Bites de espina y queso 1,5kg </v>
          </cell>
          <cell r="F411" t="str">
            <v>Un</v>
          </cell>
        </row>
        <row r="412">
          <cell r="C412" t="str">
            <v>01230BR</v>
          </cell>
          <cell r="D412" t="str">
            <v>01230BR</v>
          </cell>
          <cell r="E412" t="str">
            <v>Bites espinafre qom queijo 1kg</v>
          </cell>
          <cell r="F412" t="str">
            <v>Un</v>
          </cell>
        </row>
        <row r="413">
          <cell r="C413" t="str">
            <v>01230CH</v>
          </cell>
          <cell r="D413" t="str">
            <v>01230CH</v>
          </cell>
          <cell r="E413" t="str">
            <v xml:space="preserve">Bites de espina y queso 1,5kg </v>
          </cell>
          <cell r="F413" t="str">
            <v>Un</v>
          </cell>
        </row>
        <row r="414">
          <cell r="C414" t="str">
            <v>03111AR</v>
          </cell>
          <cell r="D414" t="str">
            <v>03111AR</v>
          </cell>
          <cell r="E414" t="str">
            <v>FRIZATA Empanadas humita y que</v>
          </cell>
          <cell r="F414" t="str">
            <v>Un</v>
          </cell>
        </row>
        <row r="415">
          <cell r="C415" t="str">
            <v>03111CH</v>
          </cell>
          <cell r="D415" t="str">
            <v>03111CH</v>
          </cell>
          <cell r="E415" t="str">
            <v>FRIZATA Empanadas choclo y que</v>
          </cell>
          <cell r="F415" t="str">
            <v>Un</v>
          </cell>
        </row>
        <row r="416">
          <cell r="C416" t="str">
            <v>03120AR</v>
          </cell>
          <cell r="D416" t="str">
            <v>03120AR</v>
          </cell>
          <cell r="E416" t="str">
            <v xml:space="preserve">Empanadas espi y queso 1.44kg </v>
          </cell>
          <cell r="F416" t="str">
            <v>Un</v>
          </cell>
        </row>
        <row r="417">
          <cell r="C417" t="str">
            <v>03121AR</v>
          </cell>
          <cell r="D417" t="str">
            <v>03121AR</v>
          </cell>
          <cell r="E417" t="str">
            <v>FRIZATA Empanadas espi y queso</v>
          </cell>
          <cell r="F417" t="str">
            <v>Un</v>
          </cell>
        </row>
        <row r="418">
          <cell r="C418" t="str">
            <v>03121CH</v>
          </cell>
          <cell r="D418" t="str">
            <v>03121CH</v>
          </cell>
          <cell r="E418" t="str">
            <v>FRIZATA Empanadas espi y queso</v>
          </cell>
          <cell r="F418" t="str">
            <v>Un</v>
          </cell>
        </row>
        <row r="419">
          <cell r="C419" t="str">
            <v>03520AR</v>
          </cell>
          <cell r="D419" t="str">
            <v>03520AR</v>
          </cell>
          <cell r="E419" t="str">
            <v xml:space="preserve">Pizzeta mozzarella 1kg        </v>
          </cell>
          <cell r="F419" t="str">
            <v>Un</v>
          </cell>
        </row>
        <row r="420">
          <cell r="C420" t="str">
            <v>03520BR</v>
          </cell>
          <cell r="D420" t="str">
            <v>03520BR</v>
          </cell>
          <cell r="E420" t="str">
            <v>Pizza individual mussarela 1kg</v>
          </cell>
          <cell r="F420" t="str">
            <v>Un</v>
          </cell>
        </row>
        <row r="421">
          <cell r="C421" t="str">
            <v>03520CH</v>
          </cell>
          <cell r="D421" t="str">
            <v>03520CH</v>
          </cell>
          <cell r="E421" t="str">
            <v xml:space="preserve">Pizzeta mozzarella 1kg        </v>
          </cell>
          <cell r="F421" t="str">
            <v>Un</v>
          </cell>
        </row>
        <row r="422">
          <cell r="C422" t="str">
            <v>03700AR</v>
          </cell>
          <cell r="D422" t="str">
            <v>03700AR</v>
          </cell>
          <cell r="E422" t="str">
            <v>Pizzeta int avena y sem 1.13kg</v>
          </cell>
          <cell r="F422" t="str">
            <v>Un</v>
          </cell>
        </row>
        <row r="423">
          <cell r="C423" t="str">
            <v>03700BR</v>
          </cell>
          <cell r="D423" t="str">
            <v>03700BR</v>
          </cell>
          <cell r="E423" t="str">
            <v>Pizza indiv. int. mussa 1.15kg</v>
          </cell>
          <cell r="F423" t="str">
            <v>Un</v>
          </cell>
        </row>
        <row r="424">
          <cell r="C424" t="str">
            <v>03700CH</v>
          </cell>
          <cell r="D424" t="str">
            <v>03700CH</v>
          </cell>
          <cell r="E424" t="str">
            <v>Pizzeta int avena y sem 1.13kg</v>
          </cell>
          <cell r="F424" t="str">
            <v>Un</v>
          </cell>
        </row>
        <row r="425">
          <cell r="C425" t="str">
            <v>03710AR</v>
          </cell>
          <cell r="D425" t="str">
            <v>03710AR</v>
          </cell>
          <cell r="E425" t="str">
            <v>Pizzeta int.esp y semill 1.08k</v>
          </cell>
          <cell r="F425" t="str">
            <v>Un</v>
          </cell>
        </row>
        <row r="426">
          <cell r="C426" t="str">
            <v>03710BR</v>
          </cell>
          <cell r="D426" t="str">
            <v>03710BR</v>
          </cell>
          <cell r="E426" t="str">
            <v>Pizzeta int.esp y semill 1.08k</v>
          </cell>
          <cell r="F426" t="str">
            <v>Un</v>
          </cell>
        </row>
        <row r="427">
          <cell r="C427" t="str">
            <v>03710CH</v>
          </cell>
          <cell r="D427" t="str">
            <v>03710CH</v>
          </cell>
          <cell r="E427" t="str">
            <v>Pizzeta int.esp y semill 1.08k</v>
          </cell>
          <cell r="F427" t="str">
            <v>Un</v>
          </cell>
        </row>
        <row r="428">
          <cell r="C428" t="str">
            <v>04000AR</v>
          </cell>
          <cell r="D428" t="str">
            <v>04000AR</v>
          </cell>
          <cell r="E428" t="str">
            <v xml:space="preserve">Burger de espinaca 1,38kg     </v>
          </cell>
          <cell r="F428" t="str">
            <v>Un</v>
          </cell>
        </row>
        <row r="429">
          <cell r="C429" t="str">
            <v>04001BR</v>
          </cell>
          <cell r="D429" t="str">
            <v>04001BR</v>
          </cell>
          <cell r="E429" t="str">
            <v>Hamburguer esp e queijo 0.95kg</v>
          </cell>
          <cell r="F429" t="str">
            <v>Un</v>
          </cell>
        </row>
        <row r="430">
          <cell r="C430" t="str">
            <v>04001CH</v>
          </cell>
          <cell r="D430" t="str">
            <v>04001CH</v>
          </cell>
          <cell r="E430" t="str">
            <v>Hamburguesa de espinaca 0,92kg</v>
          </cell>
          <cell r="F430" t="str">
            <v>Un</v>
          </cell>
        </row>
        <row r="431">
          <cell r="C431" t="str">
            <v>04010AR</v>
          </cell>
          <cell r="D431" t="str">
            <v>04010AR</v>
          </cell>
          <cell r="E431" t="str">
            <v xml:space="preserve">Tortilla papa y queso 1,44kg  </v>
          </cell>
          <cell r="F431" t="str">
            <v>Un</v>
          </cell>
        </row>
        <row r="432">
          <cell r="C432" t="str">
            <v>04011BR</v>
          </cell>
          <cell r="D432" t="str">
            <v>04011BR</v>
          </cell>
          <cell r="E432" t="str">
            <v xml:space="preserve">Omelete de batata 0.96kg      </v>
          </cell>
          <cell r="F432" t="str">
            <v>Un</v>
          </cell>
        </row>
        <row r="433">
          <cell r="C433" t="str">
            <v>04011CH</v>
          </cell>
          <cell r="D433" t="str">
            <v>04011CH</v>
          </cell>
          <cell r="E433" t="str">
            <v xml:space="preserve">Tortilla papa y queso 0.96kg  </v>
          </cell>
          <cell r="F433" t="str">
            <v>Un</v>
          </cell>
        </row>
        <row r="434">
          <cell r="C434" t="str">
            <v>04020AR</v>
          </cell>
          <cell r="D434" t="str">
            <v>04020AR</v>
          </cell>
          <cell r="E434" t="str">
            <v xml:space="preserve">Tortilla tricolor 1,44        </v>
          </cell>
          <cell r="F434" t="str">
            <v>Un</v>
          </cell>
        </row>
        <row r="435">
          <cell r="C435" t="str">
            <v>04021BR</v>
          </cell>
          <cell r="D435" t="str">
            <v>04021BR</v>
          </cell>
          <cell r="E435" t="str">
            <v>Omelete batata tricolor 0.96kg</v>
          </cell>
          <cell r="F435" t="str">
            <v>Un</v>
          </cell>
        </row>
        <row r="436">
          <cell r="C436" t="str">
            <v>04021CH</v>
          </cell>
          <cell r="D436" t="str">
            <v>04021CH</v>
          </cell>
          <cell r="E436" t="str">
            <v xml:space="preserve">Tortilla tricolor 0.96        </v>
          </cell>
          <cell r="F436" t="str">
            <v>Un</v>
          </cell>
        </row>
        <row r="437">
          <cell r="C437" t="str">
            <v>04100AR</v>
          </cell>
          <cell r="D437" t="str">
            <v>04100AR</v>
          </cell>
          <cell r="E437" t="str">
            <v>Burger calabaza y choclo 1.1kg</v>
          </cell>
          <cell r="F437" t="str">
            <v>Un</v>
          </cell>
        </row>
        <row r="438">
          <cell r="C438" t="str">
            <v>04101BR</v>
          </cell>
          <cell r="D438" t="str">
            <v>04101BR</v>
          </cell>
          <cell r="E438" t="str">
            <v xml:space="preserve">Hamburguer de abobora 0.88k   </v>
          </cell>
          <cell r="F438" t="str">
            <v>Un</v>
          </cell>
        </row>
        <row r="439">
          <cell r="C439" t="str">
            <v>04101CH</v>
          </cell>
          <cell r="D439" t="str">
            <v>04101CH</v>
          </cell>
          <cell r="E439" t="str">
            <v>Hamburguesa cal y choclo 0.88k</v>
          </cell>
          <cell r="F439" t="str">
            <v>Un</v>
          </cell>
        </row>
        <row r="440">
          <cell r="C440" t="str">
            <v>04110AR</v>
          </cell>
          <cell r="D440" t="str">
            <v>04110AR</v>
          </cell>
          <cell r="E440" t="str">
            <v xml:space="preserve">Burger broc arv y chia 1.12kg </v>
          </cell>
          <cell r="F440" t="str">
            <v>Un</v>
          </cell>
        </row>
        <row r="441">
          <cell r="C441" t="str">
            <v>04111BR</v>
          </cell>
          <cell r="D441" t="str">
            <v>04111BR</v>
          </cell>
          <cell r="E441" t="str">
            <v>Hamburger bro erv y chia 0.9kg</v>
          </cell>
          <cell r="F441" t="str">
            <v>Un</v>
          </cell>
        </row>
        <row r="442">
          <cell r="C442" t="str">
            <v>04111CH</v>
          </cell>
          <cell r="D442" t="str">
            <v>04111CH</v>
          </cell>
          <cell r="E442" t="str">
            <v>Hamburgesa br arv y chia 0.9kg</v>
          </cell>
          <cell r="F442" t="str">
            <v>Un</v>
          </cell>
        </row>
        <row r="443">
          <cell r="C443" t="str">
            <v>04300AR</v>
          </cell>
          <cell r="D443" t="str">
            <v>04300AR</v>
          </cell>
          <cell r="E443" t="str">
            <v xml:space="preserve">Mila de soja clásica 1,32kg   </v>
          </cell>
          <cell r="F443" t="str">
            <v>Un</v>
          </cell>
        </row>
        <row r="444">
          <cell r="C444" t="str">
            <v>04301BR</v>
          </cell>
          <cell r="D444" t="str">
            <v>04301BR</v>
          </cell>
          <cell r="E444" t="str">
            <v xml:space="preserve">Mila soja com sementes 0.99kg </v>
          </cell>
          <cell r="F444" t="str">
            <v>Un</v>
          </cell>
        </row>
        <row r="445">
          <cell r="C445" t="str">
            <v>04301CH</v>
          </cell>
          <cell r="D445" t="str">
            <v>04301CH</v>
          </cell>
          <cell r="E445" t="str">
            <v xml:space="preserve">Escalopa soya clásica 0.99kg  </v>
          </cell>
          <cell r="F445" t="str">
            <v>Un</v>
          </cell>
        </row>
        <row r="446">
          <cell r="C446" t="str">
            <v>04310AR</v>
          </cell>
          <cell r="D446" t="str">
            <v>04310AR</v>
          </cell>
          <cell r="E446" t="str">
            <v xml:space="preserve">Mila soja con queso 1,14 kg   </v>
          </cell>
          <cell r="F446" t="str">
            <v>Un</v>
          </cell>
        </row>
        <row r="447">
          <cell r="C447" t="str">
            <v>04311BR</v>
          </cell>
          <cell r="D447" t="str">
            <v>04311BR</v>
          </cell>
          <cell r="E447" t="str">
            <v xml:space="preserve">Mila soja com queijo 0.95kg   </v>
          </cell>
          <cell r="F447" t="str">
            <v>Un</v>
          </cell>
        </row>
        <row r="448">
          <cell r="C448" t="str">
            <v>04311CH</v>
          </cell>
          <cell r="D448" t="str">
            <v>04311CH</v>
          </cell>
          <cell r="E448" t="str">
            <v>Escalopa soya con queso 0.95kg</v>
          </cell>
          <cell r="F448" t="str">
            <v>Un</v>
          </cell>
        </row>
        <row r="449">
          <cell r="C449" t="str">
            <v>04320AR</v>
          </cell>
          <cell r="D449" t="str">
            <v>04320AR</v>
          </cell>
          <cell r="E449" t="str">
            <v>Mila soja calab y queso 1,14kg</v>
          </cell>
          <cell r="F449" t="str">
            <v>Un</v>
          </cell>
        </row>
        <row r="450">
          <cell r="C450" t="str">
            <v>04321BR</v>
          </cell>
          <cell r="D450" t="str">
            <v>04321BR</v>
          </cell>
          <cell r="E450" t="str">
            <v>Mila soja abobora y que 0.95kg</v>
          </cell>
          <cell r="F450" t="str">
            <v>Un</v>
          </cell>
        </row>
        <row r="451">
          <cell r="C451" t="str">
            <v>04321CH</v>
          </cell>
          <cell r="D451" t="str">
            <v>04321CH</v>
          </cell>
          <cell r="E451" t="str">
            <v>Escalopa soya zap y que 0.95kg</v>
          </cell>
          <cell r="F451" t="str">
            <v>Un</v>
          </cell>
        </row>
        <row r="452">
          <cell r="C452" t="str">
            <v>04400AR</v>
          </cell>
          <cell r="D452" t="str">
            <v>04400AR</v>
          </cell>
          <cell r="E452" t="str">
            <v>Mila espinaca con avena 1,32kg</v>
          </cell>
          <cell r="F452" t="str">
            <v>Un</v>
          </cell>
        </row>
        <row r="453">
          <cell r="C453" t="str">
            <v>04401BR</v>
          </cell>
          <cell r="D453" t="str">
            <v>04401BR</v>
          </cell>
          <cell r="E453" t="str">
            <v>Mila espinafre com aveia 1.1kg</v>
          </cell>
          <cell r="F453" t="str">
            <v>Un</v>
          </cell>
        </row>
        <row r="454">
          <cell r="C454" t="str">
            <v>04401CH</v>
          </cell>
          <cell r="D454" t="str">
            <v>04401CH</v>
          </cell>
          <cell r="E454" t="str">
            <v xml:space="preserve">Escalopa de espinaca 1,1kg    </v>
          </cell>
          <cell r="F454" t="str">
            <v>Un</v>
          </cell>
        </row>
        <row r="455">
          <cell r="C455" t="str">
            <v>04410AR</v>
          </cell>
          <cell r="D455" t="str">
            <v>04410AR</v>
          </cell>
          <cell r="E455" t="str">
            <v>Mila de brocoli y avena 1.32kg</v>
          </cell>
          <cell r="F455" t="str">
            <v>Un</v>
          </cell>
        </row>
        <row r="456">
          <cell r="C456" t="str">
            <v>04411BR</v>
          </cell>
          <cell r="D456" t="str">
            <v>04411BR</v>
          </cell>
          <cell r="E456" t="str">
            <v xml:space="preserve">Mila brocolis com aveia 1.1kg </v>
          </cell>
          <cell r="F456" t="str">
            <v>Un</v>
          </cell>
        </row>
        <row r="457">
          <cell r="C457" t="str">
            <v>04411CH</v>
          </cell>
          <cell r="D457" t="str">
            <v>04411CH</v>
          </cell>
          <cell r="E457" t="str">
            <v xml:space="preserve">Escalopa de brocoli 1,1kg     </v>
          </cell>
          <cell r="F457" t="str">
            <v>Un</v>
          </cell>
        </row>
        <row r="458">
          <cell r="C458" t="str">
            <v>05000AR</v>
          </cell>
          <cell r="D458" t="str">
            <v>05000AR</v>
          </cell>
          <cell r="E458" t="str">
            <v xml:space="preserve">FRIZATA Espinaca 1,5kg        </v>
          </cell>
          <cell r="F458" t="str">
            <v>Un</v>
          </cell>
        </row>
        <row r="459">
          <cell r="C459" t="str">
            <v>05000BR</v>
          </cell>
          <cell r="D459" t="str">
            <v>05000BR</v>
          </cell>
          <cell r="E459" t="str">
            <v xml:space="preserve">Espinafre 1.5kg               </v>
          </cell>
          <cell r="F459" t="str">
            <v>Un</v>
          </cell>
        </row>
        <row r="460">
          <cell r="C460" t="str">
            <v>05000CH</v>
          </cell>
          <cell r="D460" t="str">
            <v>05000CH</v>
          </cell>
          <cell r="E460" t="str">
            <v xml:space="preserve">FRIZATA Espinaca 1,5kg        </v>
          </cell>
          <cell r="F460" t="str">
            <v>Un</v>
          </cell>
        </row>
        <row r="461">
          <cell r="C461" t="str">
            <v>05010AR</v>
          </cell>
          <cell r="D461" t="str">
            <v>05010AR</v>
          </cell>
          <cell r="E461" t="str">
            <v xml:space="preserve">FRIZATA CHOCLO 1,5kg          </v>
          </cell>
          <cell r="F461" t="str">
            <v>Un</v>
          </cell>
        </row>
        <row r="462">
          <cell r="C462" t="str">
            <v>05010BR</v>
          </cell>
          <cell r="D462" t="str">
            <v>05010BR</v>
          </cell>
          <cell r="E462" t="str">
            <v xml:space="preserve">Milho 1,5kg                   </v>
          </cell>
          <cell r="F462" t="str">
            <v>Un</v>
          </cell>
        </row>
        <row r="463">
          <cell r="C463" t="str">
            <v>05010CH</v>
          </cell>
          <cell r="D463" t="str">
            <v>05010CH</v>
          </cell>
          <cell r="E463" t="str">
            <v xml:space="preserve">FRIZATA CHOCLO 1,5kg          </v>
          </cell>
          <cell r="F463" t="str">
            <v>Un</v>
          </cell>
        </row>
        <row r="464">
          <cell r="C464" t="str">
            <v>05020AR</v>
          </cell>
          <cell r="D464" t="str">
            <v>05020AR</v>
          </cell>
          <cell r="E464" t="str">
            <v xml:space="preserve">FRIZATA ZAPALLITO CUBO 1,5kg  </v>
          </cell>
          <cell r="F464" t="str">
            <v>Un</v>
          </cell>
        </row>
        <row r="465">
          <cell r="C465" t="str">
            <v>05020BR</v>
          </cell>
          <cell r="D465" t="str">
            <v>05020BR</v>
          </cell>
          <cell r="E465" t="str">
            <v xml:space="preserve">Abobrinha em cubos 1.5kg      </v>
          </cell>
          <cell r="F465" t="str">
            <v>Un</v>
          </cell>
        </row>
        <row r="466">
          <cell r="C466" t="str">
            <v>05020CH</v>
          </cell>
          <cell r="D466" t="str">
            <v>05020CH</v>
          </cell>
          <cell r="E466" t="str">
            <v xml:space="preserve">FRIZATA ZAPALLITO CUBO 1,5kg  </v>
          </cell>
          <cell r="F466" t="str">
            <v>Un</v>
          </cell>
        </row>
        <row r="467">
          <cell r="C467" t="str">
            <v>05030AR</v>
          </cell>
          <cell r="D467" t="str">
            <v>05030AR</v>
          </cell>
          <cell r="E467" t="str">
            <v xml:space="preserve">FRIZATA CALABAZA CUBO 1,5kg   </v>
          </cell>
          <cell r="F467" t="str">
            <v>Un</v>
          </cell>
        </row>
        <row r="468">
          <cell r="C468" t="str">
            <v>05030BR</v>
          </cell>
          <cell r="D468" t="str">
            <v>05030BR</v>
          </cell>
          <cell r="E468" t="str">
            <v xml:space="preserve">Abobora em cubos 1.5kg        </v>
          </cell>
          <cell r="F468" t="str">
            <v>Un</v>
          </cell>
        </row>
        <row r="469">
          <cell r="C469" t="str">
            <v>05030CH</v>
          </cell>
          <cell r="D469" t="str">
            <v>05030CH</v>
          </cell>
          <cell r="E469" t="str">
            <v xml:space="preserve">FRIZATA CALABAZA CUBO 1,5kg   </v>
          </cell>
          <cell r="F469" t="str">
            <v>Un</v>
          </cell>
        </row>
        <row r="470">
          <cell r="C470" t="str">
            <v>05040AR</v>
          </cell>
          <cell r="D470" t="str">
            <v>05040AR</v>
          </cell>
          <cell r="E470" t="str">
            <v xml:space="preserve">FRIZATA BERENJENA CUBO 1,5kg  </v>
          </cell>
          <cell r="F470" t="str">
            <v>Un</v>
          </cell>
        </row>
        <row r="471">
          <cell r="C471" t="str">
            <v>05040BR</v>
          </cell>
          <cell r="D471" t="str">
            <v>05040BR</v>
          </cell>
          <cell r="E471" t="str">
            <v xml:space="preserve">Berinjela em cubos 1.5kg      </v>
          </cell>
          <cell r="F471" t="str">
            <v>Un</v>
          </cell>
        </row>
        <row r="472">
          <cell r="C472" t="str">
            <v>05040CH</v>
          </cell>
          <cell r="D472" t="str">
            <v>05040CH</v>
          </cell>
          <cell r="E472" t="str">
            <v xml:space="preserve">FRIZATA BERENJENA CUBO 1,5kg  </v>
          </cell>
          <cell r="F472" t="str">
            <v>Un</v>
          </cell>
        </row>
        <row r="473">
          <cell r="C473" t="str">
            <v>05050AR</v>
          </cell>
          <cell r="D473" t="str">
            <v>05050AR</v>
          </cell>
          <cell r="E473" t="str">
            <v>FRIZATA PIMIENTO TRICOLO 1,5kg</v>
          </cell>
          <cell r="F473" t="str">
            <v>Un</v>
          </cell>
        </row>
        <row r="474">
          <cell r="C474" t="str">
            <v>05050BR</v>
          </cell>
          <cell r="D474" t="str">
            <v>05050BR</v>
          </cell>
          <cell r="E474" t="str">
            <v xml:space="preserve">Pimentao tricolor 1.5kg       </v>
          </cell>
          <cell r="F474" t="str">
            <v>Un</v>
          </cell>
        </row>
        <row r="475">
          <cell r="C475" t="str">
            <v>05050CH</v>
          </cell>
          <cell r="D475" t="str">
            <v>05050CH</v>
          </cell>
          <cell r="E475" t="str">
            <v>FRIZATA PIMIENTO TRICOLO 1,5kg</v>
          </cell>
          <cell r="F475" t="str">
            <v>Un</v>
          </cell>
        </row>
        <row r="476">
          <cell r="C476" t="str">
            <v>05060AR</v>
          </cell>
          <cell r="D476" t="str">
            <v>05060AR</v>
          </cell>
          <cell r="E476" t="str">
            <v xml:space="preserve">FRIZATA Brocoli 1,5kg         </v>
          </cell>
          <cell r="F476" t="str">
            <v>Un</v>
          </cell>
        </row>
        <row r="477">
          <cell r="C477" t="str">
            <v>05060BR</v>
          </cell>
          <cell r="D477" t="str">
            <v>05060BR</v>
          </cell>
          <cell r="E477" t="str">
            <v xml:space="preserve">Brocolis 1.5kg                </v>
          </cell>
          <cell r="F477" t="str">
            <v>Un</v>
          </cell>
        </row>
        <row r="478">
          <cell r="C478" t="str">
            <v>05060CH</v>
          </cell>
          <cell r="D478" t="str">
            <v>05060CH</v>
          </cell>
          <cell r="E478" t="str">
            <v xml:space="preserve">FRIZATA Brocoli 1,5kg         </v>
          </cell>
          <cell r="F478" t="str">
            <v>Un</v>
          </cell>
        </row>
        <row r="479">
          <cell r="C479" t="str">
            <v>05070AR</v>
          </cell>
          <cell r="D479" t="str">
            <v>05070AR</v>
          </cell>
          <cell r="E479" t="str">
            <v xml:space="preserve">FRIZATA COLIFLOR 1,5kg        </v>
          </cell>
          <cell r="F479" t="str">
            <v>Un</v>
          </cell>
        </row>
        <row r="480">
          <cell r="C480" t="str">
            <v>05070BR</v>
          </cell>
          <cell r="D480" t="str">
            <v>05070BR</v>
          </cell>
          <cell r="E480" t="str">
            <v xml:space="preserve">Couve-flor 1.5kg              </v>
          </cell>
          <cell r="F480" t="str">
            <v>Un</v>
          </cell>
        </row>
        <row r="481">
          <cell r="C481" t="str">
            <v>05070CH</v>
          </cell>
          <cell r="D481" t="str">
            <v>05070CH</v>
          </cell>
          <cell r="E481" t="str">
            <v xml:space="preserve">FRIZATA COLIFLOR 1,5kg        </v>
          </cell>
          <cell r="F481" t="str">
            <v>Un</v>
          </cell>
        </row>
        <row r="482">
          <cell r="C482" t="str">
            <v>05080AR</v>
          </cell>
          <cell r="D482" t="str">
            <v>05080AR</v>
          </cell>
          <cell r="E482" t="str">
            <v xml:space="preserve">FRIZATA REPOLLITOS 1,5kg      </v>
          </cell>
          <cell r="F482" t="str">
            <v>Un</v>
          </cell>
        </row>
        <row r="483">
          <cell r="C483" t="str">
            <v>05080BR</v>
          </cell>
          <cell r="D483" t="str">
            <v>05080BR</v>
          </cell>
          <cell r="E483" t="str">
            <v xml:space="preserve">Couve-de-bruxelas 1.5kg       </v>
          </cell>
          <cell r="F483" t="str">
            <v>Un</v>
          </cell>
        </row>
        <row r="484">
          <cell r="C484" t="str">
            <v>05080CH</v>
          </cell>
          <cell r="D484" t="str">
            <v>05080CH</v>
          </cell>
          <cell r="E484" t="str">
            <v xml:space="preserve">FRIZATA REPOLLITOS 1,5kg      </v>
          </cell>
          <cell r="F484" t="str">
            <v>Un</v>
          </cell>
        </row>
        <row r="485">
          <cell r="C485" t="str">
            <v>05090AR</v>
          </cell>
          <cell r="D485" t="str">
            <v>05090AR</v>
          </cell>
          <cell r="E485" t="str">
            <v xml:space="preserve">FRIZATA ZANAHORIAS BABY 1,5kg </v>
          </cell>
          <cell r="F485" t="str">
            <v>Un</v>
          </cell>
        </row>
        <row r="486">
          <cell r="C486" t="str">
            <v>05090BR</v>
          </cell>
          <cell r="D486" t="str">
            <v>05090BR</v>
          </cell>
          <cell r="E486" t="str">
            <v xml:space="preserve">Cenouras baby 1.5kg           </v>
          </cell>
          <cell r="F486" t="str">
            <v>Un</v>
          </cell>
        </row>
        <row r="487">
          <cell r="C487" t="str">
            <v>05090CH</v>
          </cell>
          <cell r="D487" t="str">
            <v>05090CH</v>
          </cell>
          <cell r="E487" t="str">
            <v xml:space="preserve">FRIZATA ZANAHORIAS BABY 1,5kg </v>
          </cell>
          <cell r="F487" t="str">
            <v>Un</v>
          </cell>
        </row>
        <row r="488">
          <cell r="C488" t="str">
            <v>05100AR</v>
          </cell>
          <cell r="D488" t="str">
            <v>05100AR</v>
          </cell>
          <cell r="E488" t="str">
            <v xml:space="preserve">Papa bastón 2,25kg            </v>
          </cell>
          <cell r="F488" t="str">
            <v>Un</v>
          </cell>
        </row>
        <row r="489">
          <cell r="C489" t="str">
            <v>05100BR</v>
          </cell>
          <cell r="D489" t="str">
            <v>05100BR</v>
          </cell>
          <cell r="E489" t="str">
            <v xml:space="preserve">Papa bastón 2,25kg            </v>
          </cell>
          <cell r="F489" t="str">
            <v>Un</v>
          </cell>
        </row>
        <row r="490">
          <cell r="C490" t="str">
            <v>05100CH</v>
          </cell>
          <cell r="D490" t="str">
            <v>05100CH</v>
          </cell>
          <cell r="E490" t="str">
            <v xml:space="preserve">Papa bastón 2,25kg            </v>
          </cell>
          <cell r="F490" t="str">
            <v>Un</v>
          </cell>
        </row>
        <row r="491">
          <cell r="C491" t="str">
            <v>05110AR</v>
          </cell>
          <cell r="D491" t="str">
            <v>05110AR</v>
          </cell>
          <cell r="E491" t="str">
            <v xml:space="preserve">Papas española 2,25kg         </v>
          </cell>
          <cell r="F491" t="str">
            <v>Un</v>
          </cell>
        </row>
        <row r="492">
          <cell r="C492" t="str">
            <v>05110BR</v>
          </cell>
          <cell r="D492" t="str">
            <v>05110BR</v>
          </cell>
          <cell r="E492" t="str">
            <v xml:space="preserve">Papas española 2,25kg         </v>
          </cell>
          <cell r="F492" t="str">
            <v>Un</v>
          </cell>
        </row>
        <row r="493">
          <cell r="C493" t="str">
            <v>05110CH</v>
          </cell>
          <cell r="D493" t="str">
            <v>05110CH</v>
          </cell>
          <cell r="E493" t="str">
            <v xml:space="preserve">Papas española 2,25kg         </v>
          </cell>
          <cell r="F493" t="str">
            <v>Un</v>
          </cell>
        </row>
        <row r="494">
          <cell r="C494" t="str">
            <v>05120AR</v>
          </cell>
          <cell r="D494" t="str">
            <v>05120AR</v>
          </cell>
          <cell r="E494" t="str">
            <v xml:space="preserve">Papa en cubos 2,25kg          </v>
          </cell>
          <cell r="F494" t="str">
            <v>Un</v>
          </cell>
        </row>
        <row r="495">
          <cell r="C495" t="str">
            <v>05120BR</v>
          </cell>
          <cell r="D495" t="str">
            <v>05120BR</v>
          </cell>
          <cell r="E495" t="str">
            <v xml:space="preserve">Papa en cubos 2,25kg          </v>
          </cell>
          <cell r="F495" t="str">
            <v>Un</v>
          </cell>
        </row>
        <row r="496">
          <cell r="C496" t="str">
            <v>05120CH</v>
          </cell>
          <cell r="D496" t="str">
            <v>05120CH</v>
          </cell>
          <cell r="E496" t="str">
            <v xml:space="preserve">Papa en cubos 2,25kg          </v>
          </cell>
          <cell r="F496" t="str">
            <v>Un</v>
          </cell>
        </row>
        <row r="497">
          <cell r="C497" t="str">
            <v>05130AR</v>
          </cell>
          <cell r="D497" t="str">
            <v>05130AR</v>
          </cell>
          <cell r="E497" t="str">
            <v xml:space="preserve">Papas onduladas 2,25kg        </v>
          </cell>
          <cell r="F497" t="str">
            <v>Un</v>
          </cell>
        </row>
        <row r="498">
          <cell r="C498" t="str">
            <v>05130BR</v>
          </cell>
          <cell r="D498" t="str">
            <v>05130BR</v>
          </cell>
          <cell r="E498" t="str">
            <v xml:space="preserve">Papas onduladas 2,25kg        </v>
          </cell>
          <cell r="F498" t="str">
            <v>Un</v>
          </cell>
        </row>
        <row r="499">
          <cell r="C499" t="str">
            <v>05130CH</v>
          </cell>
          <cell r="D499" t="str">
            <v>05130CH</v>
          </cell>
          <cell r="E499" t="str">
            <v xml:space="preserve">Papas onduladas 2,25kg        </v>
          </cell>
          <cell r="F499" t="str">
            <v>Un</v>
          </cell>
        </row>
        <row r="500">
          <cell r="C500" t="str">
            <v>05150AR</v>
          </cell>
          <cell r="D500" t="str">
            <v>05150AR</v>
          </cell>
          <cell r="E500" t="str">
            <v xml:space="preserve">FRIZATA PAPINES 1,5kg         </v>
          </cell>
          <cell r="F500" t="str">
            <v>Un</v>
          </cell>
        </row>
        <row r="501">
          <cell r="C501" t="str">
            <v>05150BR</v>
          </cell>
          <cell r="D501" t="str">
            <v>05150BR</v>
          </cell>
          <cell r="E501" t="str">
            <v xml:space="preserve">Mini batatas 1,5kg            </v>
          </cell>
          <cell r="F501" t="str">
            <v>Un</v>
          </cell>
        </row>
        <row r="502">
          <cell r="C502" t="str">
            <v>05150CH</v>
          </cell>
          <cell r="D502" t="str">
            <v>05150CH</v>
          </cell>
          <cell r="E502" t="str">
            <v xml:space="preserve">FRIZATA PAPINES 1,5kg         </v>
          </cell>
          <cell r="F502" t="str">
            <v>Un</v>
          </cell>
        </row>
        <row r="503">
          <cell r="C503" t="str">
            <v>05160AR</v>
          </cell>
          <cell r="D503" t="str">
            <v>05160AR</v>
          </cell>
          <cell r="E503" t="str">
            <v>FRIZATA CEBOLLA EN CUBIT 1,5kg</v>
          </cell>
          <cell r="F503" t="str">
            <v>Un</v>
          </cell>
        </row>
        <row r="504">
          <cell r="C504" t="str">
            <v>05160BR</v>
          </cell>
          <cell r="D504" t="str">
            <v>05160BR</v>
          </cell>
          <cell r="E504" t="str">
            <v xml:space="preserve">Cebola picada 1.5kg           </v>
          </cell>
          <cell r="F504" t="str">
            <v>Un</v>
          </cell>
        </row>
        <row r="505">
          <cell r="C505" t="str">
            <v>05160CH</v>
          </cell>
          <cell r="D505" t="str">
            <v>05160CH</v>
          </cell>
          <cell r="E505" t="str">
            <v>FRIZATA CEBOLLA EN CUBIT 1,5kg</v>
          </cell>
          <cell r="F505" t="str">
            <v>Un</v>
          </cell>
        </row>
        <row r="506">
          <cell r="C506" t="str">
            <v>05170AR</v>
          </cell>
          <cell r="D506" t="str">
            <v>05170AR</v>
          </cell>
          <cell r="E506" t="str">
            <v xml:space="preserve">FRIZATA CHAUCHAS 1,5kg        </v>
          </cell>
          <cell r="F506" t="str">
            <v>Un</v>
          </cell>
        </row>
        <row r="507">
          <cell r="C507" t="str">
            <v>05170BR</v>
          </cell>
          <cell r="D507" t="str">
            <v>05170BR</v>
          </cell>
          <cell r="E507" t="str">
            <v xml:space="preserve">Vagem 1.5kg                   </v>
          </cell>
          <cell r="F507" t="str">
            <v>Un</v>
          </cell>
        </row>
        <row r="508">
          <cell r="C508" t="str">
            <v>05170CH</v>
          </cell>
          <cell r="D508" t="str">
            <v>05170CH</v>
          </cell>
          <cell r="E508" t="str">
            <v xml:space="preserve">FRIZATA CHAUCHAS 1,5kg        </v>
          </cell>
          <cell r="F508" t="str">
            <v>Un</v>
          </cell>
        </row>
        <row r="509">
          <cell r="C509" t="str">
            <v>05180AR</v>
          </cell>
          <cell r="D509" t="str">
            <v>05180AR</v>
          </cell>
          <cell r="E509" t="str">
            <v xml:space="preserve">Papas rusticas 2,25kg         </v>
          </cell>
          <cell r="F509" t="str">
            <v>Un</v>
          </cell>
        </row>
        <row r="510">
          <cell r="C510" t="str">
            <v>05180BR</v>
          </cell>
          <cell r="D510" t="str">
            <v>05180BR</v>
          </cell>
          <cell r="E510" t="str">
            <v xml:space="preserve">Papas rusticas 2,25kg         </v>
          </cell>
          <cell r="F510" t="str">
            <v>Un</v>
          </cell>
        </row>
        <row r="511">
          <cell r="C511" t="str">
            <v>05180CH</v>
          </cell>
          <cell r="D511" t="str">
            <v>05180CH</v>
          </cell>
          <cell r="E511" t="str">
            <v xml:space="preserve">Papas rusticas 2,25kg         </v>
          </cell>
          <cell r="F511" t="str">
            <v>Un</v>
          </cell>
        </row>
        <row r="512">
          <cell r="C512" t="str">
            <v>05200AR</v>
          </cell>
          <cell r="D512" t="str">
            <v>05200AR</v>
          </cell>
          <cell r="E512" t="str">
            <v xml:space="preserve">FRIZATA ARVEJAS 1,5kg         </v>
          </cell>
          <cell r="F512" t="str">
            <v>Un</v>
          </cell>
        </row>
        <row r="513">
          <cell r="C513" t="str">
            <v>05200BR</v>
          </cell>
          <cell r="D513" t="str">
            <v>05200BR</v>
          </cell>
          <cell r="E513" t="str">
            <v xml:space="preserve">Ervilha 1.5kg                 </v>
          </cell>
          <cell r="F513" t="str">
            <v>Un</v>
          </cell>
        </row>
        <row r="514">
          <cell r="C514" t="str">
            <v>05200CH</v>
          </cell>
          <cell r="D514" t="str">
            <v>05200CH</v>
          </cell>
          <cell r="E514" t="str">
            <v xml:space="preserve">FRIZATA ARVEJAS 1,5kg         </v>
          </cell>
          <cell r="F514" t="str">
            <v>Un</v>
          </cell>
        </row>
        <row r="515">
          <cell r="C515" t="str">
            <v>05400AR</v>
          </cell>
          <cell r="D515" t="str">
            <v>05400AR</v>
          </cell>
          <cell r="E515" t="str">
            <v xml:space="preserve">Mix de berries IQF 1kg        </v>
          </cell>
          <cell r="F515" t="str">
            <v>Un</v>
          </cell>
        </row>
        <row r="516">
          <cell r="C516" t="str">
            <v>05400BR</v>
          </cell>
          <cell r="D516" t="str">
            <v>05400BR</v>
          </cell>
          <cell r="E516" t="str">
            <v xml:space="preserve">Mix de berries IQF 1kg        </v>
          </cell>
          <cell r="F516" t="str">
            <v>Un</v>
          </cell>
        </row>
        <row r="517">
          <cell r="C517" t="str">
            <v>05400CH</v>
          </cell>
          <cell r="D517" t="str">
            <v>05400CH</v>
          </cell>
          <cell r="E517" t="str">
            <v xml:space="preserve">Mix de berries IQF 1kg        </v>
          </cell>
          <cell r="F517" t="str">
            <v>Un</v>
          </cell>
        </row>
        <row r="518">
          <cell r="C518" t="str">
            <v>05420AR</v>
          </cell>
          <cell r="D518" t="str">
            <v>05420AR</v>
          </cell>
          <cell r="E518" t="str">
            <v xml:space="preserve">FRUTILLA IQF 1kg              </v>
          </cell>
          <cell r="F518" t="str">
            <v>Un</v>
          </cell>
        </row>
        <row r="519">
          <cell r="C519" t="str">
            <v>05420BR</v>
          </cell>
          <cell r="D519" t="str">
            <v>05420BR</v>
          </cell>
          <cell r="E519" t="str">
            <v xml:space="preserve">FRUTILLA IQF 1kg              </v>
          </cell>
          <cell r="F519" t="str">
            <v>Un</v>
          </cell>
        </row>
        <row r="520">
          <cell r="C520" t="str">
            <v>05420CH</v>
          </cell>
          <cell r="D520" t="str">
            <v>05420CH</v>
          </cell>
          <cell r="E520" t="str">
            <v xml:space="preserve">FRUTILLA IQF 1kg              </v>
          </cell>
          <cell r="F520" t="str">
            <v>Un</v>
          </cell>
        </row>
        <row r="521">
          <cell r="C521" t="str">
            <v>05440AR</v>
          </cell>
          <cell r="D521" t="str">
            <v>05440AR</v>
          </cell>
          <cell r="E521" t="str">
            <v xml:space="preserve">MANGO IQF 1kg                 </v>
          </cell>
          <cell r="F521" t="str">
            <v>Un</v>
          </cell>
        </row>
        <row r="522">
          <cell r="C522" t="str">
            <v>05440BR</v>
          </cell>
          <cell r="D522" t="str">
            <v>05440BR</v>
          </cell>
          <cell r="E522" t="str">
            <v xml:space="preserve">MANGO IQF 1kg                 </v>
          </cell>
          <cell r="F522" t="str">
            <v>Un</v>
          </cell>
        </row>
        <row r="523">
          <cell r="C523" t="str">
            <v>05440CH</v>
          </cell>
          <cell r="D523" t="str">
            <v>05440CH</v>
          </cell>
          <cell r="E523" t="str">
            <v xml:space="preserve">MANGO IQF 1kg                 </v>
          </cell>
          <cell r="F523" t="str">
            <v>Un</v>
          </cell>
        </row>
        <row r="524">
          <cell r="C524" t="str">
            <v>05460AR</v>
          </cell>
          <cell r="D524" t="str">
            <v>05460AR</v>
          </cell>
          <cell r="E524" t="str">
            <v xml:space="preserve">Arandanos 1kg                 </v>
          </cell>
          <cell r="F524" t="str">
            <v>Un</v>
          </cell>
        </row>
        <row r="525">
          <cell r="C525" t="str">
            <v>05900AR</v>
          </cell>
          <cell r="D525" t="str">
            <v>05900AR</v>
          </cell>
          <cell r="E525" t="str">
            <v>FRIZATA MIX DE VEGETALES 1,5kg</v>
          </cell>
          <cell r="F525" t="str">
            <v>Un</v>
          </cell>
        </row>
        <row r="526">
          <cell r="C526" t="str">
            <v>05900BR</v>
          </cell>
          <cell r="D526" t="str">
            <v>05900BR</v>
          </cell>
          <cell r="E526" t="str">
            <v>Arroz com mix de vegetais 1.5k</v>
          </cell>
          <cell r="F526" t="str">
            <v>Un</v>
          </cell>
        </row>
        <row r="527">
          <cell r="C527" t="str">
            <v>05900CH</v>
          </cell>
          <cell r="D527" t="str">
            <v>05900CH</v>
          </cell>
          <cell r="E527" t="str">
            <v>FRIZATA MIX DE VEGETALES 1,5kg</v>
          </cell>
          <cell r="F527" t="str">
            <v>Un</v>
          </cell>
        </row>
        <row r="528">
          <cell r="C528" t="str">
            <v>05910AR</v>
          </cell>
          <cell r="D528" t="str">
            <v>05910AR</v>
          </cell>
          <cell r="E528" t="str">
            <v xml:space="preserve">FRIZATA ENSALADA RUSA 1,5kg   </v>
          </cell>
          <cell r="F528" t="str">
            <v>Un</v>
          </cell>
        </row>
        <row r="529">
          <cell r="C529" t="str">
            <v>05910BR</v>
          </cell>
          <cell r="D529" t="str">
            <v>05910BR</v>
          </cell>
          <cell r="E529" t="str">
            <v xml:space="preserve">Salada russa 1.5kg            </v>
          </cell>
          <cell r="F529" t="str">
            <v>Un</v>
          </cell>
        </row>
        <row r="530">
          <cell r="C530" t="str">
            <v>05910CH</v>
          </cell>
          <cell r="D530" t="str">
            <v>05910CH</v>
          </cell>
          <cell r="E530" t="str">
            <v xml:space="preserve">FRIZATA ENSALADA RUSA 1,5kg   </v>
          </cell>
          <cell r="F530" t="str">
            <v>Un</v>
          </cell>
        </row>
        <row r="531">
          <cell r="C531" t="str">
            <v>05920AR</v>
          </cell>
          <cell r="D531" t="str">
            <v>05920AR</v>
          </cell>
          <cell r="E531" t="str">
            <v>FRIZATA WOK DE VEGETALES 1,5kg</v>
          </cell>
          <cell r="F531" t="str">
            <v>Un</v>
          </cell>
        </row>
        <row r="532">
          <cell r="C532" t="str">
            <v>05920BR</v>
          </cell>
          <cell r="D532" t="str">
            <v>05920BR</v>
          </cell>
          <cell r="E532" t="str">
            <v xml:space="preserve">Wok de vegetais 1.5kg         </v>
          </cell>
          <cell r="F532" t="str">
            <v>Un</v>
          </cell>
        </row>
        <row r="533">
          <cell r="C533" t="str">
            <v>05920CH</v>
          </cell>
          <cell r="D533" t="str">
            <v>05920CH</v>
          </cell>
          <cell r="E533" t="str">
            <v>FRIZATA WOK DE VEGETALES 1,5kg</v>
          </cell>
          <cell r="F533" t="str">
            <v>Un</v>
          </cell>
        </row>
        <row r="534">
          <cell r="C534" t="str">
            <v>06000AR</v>
          </cell>
          <cell r="D534" t="str">
            <v>06000AR</v>
          </cell>
          <cell r="E534" t="str">
            <v xml:space="preserve">Fri Burgers 1,36kg            </v>
          </cell>
          <cell r="F534" t="str">
            <v>Un</v>
          </cell>
        </row>
        <row r="535">
          <cell r="C535" t="str">
            <v>06001BR</v>
          </cell>
          <cell r="D535" t="str">
            <v>06001BR</v>
          </cell>
          <cell r="E535" t="str">
            <v xml:space="preserve">Friburger 1.13kg              </v>
          </cell>
          <cell r="F535" t="str">
            <v>Un</v>
          </cell>
        </row>
        <row r="536">
          <cell r="C536" t="str">
            <v>06001CH</v>
          </cell>
          <cell r="D536" t="str">
            <v>06001CH</v>
          </cell>
          <cell r="E536" t="str">
            <v xml:space="preserve">Fri Burgers 1,13kg            </v>
          </cell>
          <cell r="F536" t="str">
            <v>Un</v>
          </cell>
        </row>
        <row r="537">
          <cell r="C537" t="str">
            <v>06010AR</v>
          </cell>
          <cell r="D537" t="str">
            <v>06010AR</v>
          </cell>
          <cell r="E537" t="str">
            <v xml:space="preserve">Fri burger con queso 1,15kg   </v>
          </cell>
          <cell r="F537" t="str">
            <v>Un</v>
          </cell>
        </row>
        <row r="538">
          <cell r="C538" t="str">
            <v>06010BR</v>
          </cell>
          <cell r="D538" t="str">
            <v>06010BR</v>
          </cell>
          <cell r="E538" t="str">
            <v xml:space="preserve">Friburger com queijo 1.15kg   </v>
          </cell>
          <cell r="F538" t="str">
            <v>Un</v>
          </cell>
        </row>
        <row r="539">
          <cell r="C539" t="str">
            <v>06010CH</v>
          </cell>
          <cell r="D539" t="str">
            <v>06010CH</v>
          </cell>
          <cell r="E539" t="str">
            <v xml:space="preserve">Fri burger con queso 1,15kg   </v>
          </cell>
          <cell r="F539" t="str">
            <v>Un</v>
          </cell>
        </row>
        <row r="540">
          <cell r="C540" t="str">
            <v>06020AR</v>
          </cell>
          <cell r="D540" t="str">
            <v>06020AR</v>
          </cell>
          <cell r="E540" t="str">
            <v xml:space="preserve">Fri bite con queso 1kg        </v>
          </cell>
          <cell r="F540" t="str">
            <v>Un</v>
          </cell>
        </row>
        <row r="541">
          <cell r="C541" t="str">
            <v>06020BR</v>
          </cell>
          <cell r="D541" t="str">
            <v>06020BR</v>
          </cell>
          <cell r="E541" t="str">
            <v xml:space="preserve">Fribite com queijo 1kg        </v>
          </cell>
          <cell r="F541" t="str">
            <v>Un</v>
          </cell>
        </row>
        <row r="542">
          <cell r="C542" t="str">
            <v>06020CH</v>
          </cell>
          <cell r="D542" t="str">
            <v>06020CH</v>
          </cell>
          <cell r="E542" t="str">
            <v xml:space="preserve">Fri bite con queso 1kg        </v>
          </cell>
          <cell r="F542" t="str">
            <v>Un</v>
          </cell>
        </row>
        <row r="543">
          <cell r="C543" t="str">
            <v>06030AR</v>
          </cell>
          <cell r="D543" t="str">
            <v>06030AR</v>
          </cell>
          <cell r="E543" t="str">
            <v xml:space="preserve">FRIZATA FRIBEEF EMPANADA      </v>
          </cell>
          <cell r="F543" t="str">
            <v>Un</v>
          </cell>
        </row>
        <row r="544">
          <cell r="C544" t="str">
            <v>06030BR</v>
          </cell>
          <cell r="D544" t="str">
            <v>06030BR</v>
          </cell>
          <cell r="E544" t="str">
            <v xml:space="preserve">Fribeef empanada 0.96kg       </v>
          </cell>
          <cell r="F544" t="str">
            <v>Un</v>
          </cell>
        </row>
        <row r="545">
          <cell r="C545" t="str">
            <v>06030CH</v>
          </cell>
          <cell r="D545" t="str">
            <v>06030CH</v>
          </cell>
          <cell r="E545" t="str">
            <v xml:space="preserve">FRIZATA FRIBEEF EMPANADA      </v>
          </cell>
          <cell r="F545" t="str">
            <v>Un</v>
          </cell>
        </row>
        <row r="546">
          <cell r="C546" t="str">
            <v>06200AR</v>
          </cell>
          <cell r="D546" t="str">
            <v>06200AR</v>
          </cell>
          <cell r="E546" t="str">
            <v xml:space="preserve">Fri nuggets 1,5kg             </v>
          </cell>
          <cell r="F546" t="str">
            <v>Un</v>
          </cell>
        </row>
        <row r="547">
          <cell r="C547" t="str">
            <v>06200BR</v>
          </cell>
          <cell r="D547" t="str">
            <v>06200BR</v>
          </cell>
          <cell r="E547" t="str">
            <v xml:space="preserve">Fri nuggets 1.5kg             </v>
          </cell>
          <cell r="F547" t="str">
            <v>Un</v>
          </cell>
        </row>
        <row r="548">
          <cell r="C548" t="str">
            <v>06200CH</v>
          </cell>
          <cell r="D548" t="str">
            <v>06200CH</v>
          </cell>
          <cell r="E548" t="str">
            <v xml:space="preserve">Fri nuggets 1,5kg             </v>
          </cell>
          <cell r="F548" t="str">
            <v>Un</v>
          </cell>
        </row>
        <row r="549">
          <cell r="C549" t="str">
            <v>06210AR</v>
          </cell>
          <cell r="D549" t="str">
            <v>06210AR</v>
          </cell>
          <cell r="E549" t="str">
            <v xml:space="preserve">Fri chicken burger 1,13kg     </v>
          </cell>
          <cell r="F549" t="str">
            <v>Un</v>
          </cell>
        </row>
        <row r="550">
          <cell r="C550" t="str">
            <v>06210BR</v>
          </cell>
          <cell r="D550" t="str">
            <v>06210BR</v>
          </cell>
          <cell r="E550" t="str">
            <v xml:space="preserve">Fri chicken burger 1.13kg     </v>
          </cell>
          <cell r="F550" t="str">
            <v>Un</v>
          </cell>
        </row>
        <row r="551">
          <cell r="C551" t="str">
            <v>06210CH</v>
          </cell>
          <cell r="D551" t="str">
            <v>06210CH</v>
          </cell>
          <cell r="E551" t="str">
            <v xml:space="preserve">Fri chicken burger 1,13kg     </v>
          </cell>
          <cell r="F551" t="str">
            <v>Un</v>
          </cell>
        </row>
        <row r="552">
          <cell r="C552" t="str">
            <v>06220AR</v>
          </cell>
          <cell r="D552" t="str">
            <v>06220AR</v>
          </cell>
          <cell r="E552" t="str">
            <v xml:space="preserve">FRIZATA FRICHICKEN EMPANADA   </v>
          </cell>
          <cell r="F552" t="str">
            <v>Un</v>
          </cell>
        </row>
        <row r="553">
          <cell r="C553" t="str">
            <v>06220BR</v>
          </cell>
          <cell r="D553" t="str">
            <v>06220BR</v>
          </cell>
          <cell r="E553" t="str">
            <v xml:space="preserve">Fri chicken empanada 0.96kg   </v>
          </cell>
          <cell r="F553" t="str">
            <v>Un</v>
          </cell>
        </row>
        <row r="554">
          <cell r="C554" t="str">
            <v>06220CH</v>
          </cell>
          <cell r="D554" t="str">
            <v>06220CH</v>
          </cell>
          <cell r="E554" t="str">
            <v xml:space="preserve">FRIZATA FRICHICKEN EMPANADA   </v>
          </cell>
          <cell r="F554" t="str">
            <v>Un</v>
          </cell>
        </row>
        <row r="555">
          <cell r="C555" t="str">
            <v>BATO31</v>
          </cell>
          <cell r="D555" t="str">
            <v>BATO31</v>
          </cell>
          <cell r="E555" t="str">
            <v>BASLOG Tortilla Espina 5,4kg</v>
          </cell>
          <cell r="F555" t="str">
            <v>Un</v>
          </cell>
        </row>
        <row r="556">
          <cell r="C556" t="str">
            <v>DIMS61</v>
          </cell>
          <cell r="D556" t="str">
            <v>103010110102</v>
          </cell>
          <cell r="E556" t="str">
            <v>Msoja Tipo Casera Dia</v>
          </cell>
          <cell r="F556" t="str">
            <v>Un</v>
          </cell>
        </row>
        <row r="557">
          <cell r="C557" t="str">
            <v>DIMS62</v>
          </cell>
          <cell r="D557" t="str">
            <v>103010110701</v>
          </cell>
          <cell r="E557" t="str">
            <v>Msoja y espinaca Tipo Casera Dia</v>
          </cell>
          <cell r="F557" t="str">
            <v>Un</v>
          </cell>
        </row>
        <row r="558">
          <cell r="C558" t="str">
            <v>DISP62</v>
          </cell>
          <cell r="D558" t="str">
            <v>107020120201</v>
          </cell>
          <cell r="E558" t="str">
            <v>Dia Med Pollo Esp &amp; Qx400Gx28</v>
          </cell>
          <cell r="F558" t="str">
            <v>Un</v>
          </cell>
        </row>
        <row r="559">
          <cell r="C559" t="str">
            <v>DISP63</v>
          </cell>
          <cell r="D559" t="str">
            <v>107020120301</v>
          </cell>
          <cell r="E559" t="str">
            <v>Dia Med Pollo J&amp;Q X400Gx 28 U</v>
          </cell>
          <cell r="F559" t="str">
            <v>Un</v>
          </cell>
        </row>
        <row r="560">
          <cell r="C560" t="str">
            <v>DITO61</v>
          </cell>
          <cell r="D560" t="str">
            <v>108010110701</v>
          </cell>
          <cell r="E560" t="str">
            <v>Medallon Espinaca Dia</v>
          </cell>
          <cell r="F560" t="str">
            <v>Un</v>
          </cell>
        </row>
        <row r="561">
          <cell r="C561" t="str">
            <v>DP62</v>
          </cell>
          <cell r="D561" t="str">
            <v>104000100102</v>
          </cell>
          <cell r="E561" t="str">
            <v>Pz Mozza Cong Dia% X 12U</v>
          </cell>
          <cell r="F561" t="str">
            <v>Un</v>
          </cell>
        </row>
        <row r="562">
          <cell r="C562" t="str">
            <v>DS 61</v>
          </cell>
          <cell r="D562" t="str">
            <v>103010110101</v>
          </cell>
          <cell r="E562" t="str">
            <v>Msoja Clasicas - Dia X 24</v>
          </cell>
          <cell r="F562" t="str">
            <v>Un</v>
          </cell>
        </row>
        <row r="563">
          <cell r="C563" t="str">
            <v>DS 63</v>
          </cell>
          <cell r="D563" t="str">
            <v>103010110501</v>
          </cell>
          <cell r="E563" t="str">
            <v>Msoja S. Queso - Dia X 24</v>
          </cell>
          <cell r="F563" t="str">
            <v>Un</v>
          </cell>
        </row>
        <row r="564">
          <cell r="C564" t="str">
            <v>DS 64</v>
          </cell>
          <cell r="D564" t="str">
            <v>103010110401</v>
          </cell>
          <cell r="E564" t="str">
            <v>Msoja S. Jamon - Dia X 24</v>
          </cell>
          <cell r="F564" t="str">
            <v>Un</v>
          </cell>
        </row>
        <row r="565">
          <cell r="C565" t="str">
            <v>DS 71</v>
          </cell>
          <cell r="D565" t="str">
            <v>103020120401</v>
          </cell>
          <cell r="E565" t="str">
            <v>Msoja R Tom &amp; Queso - Dia X 27</v>
          </cell>
          <cell r="F565" t="str">
            <v>Un</v>
          </cell>
        </row>
        <row r="566">
          <cell r="C566" t="str">
            <v>DS 72</v>
          </cell>
          <cell r="D566" t="str">
            <v>103020120201</v>
          </cell>
          <cell r="E566" t="str">
            <v>Mil.Rell.Muzza/Esp - Dia X 27</v>
          </cell>
          <cell r="F566" t="str">
            <v>Un</v>
          </cell>
        </row>
        <row r="567">
          <cell r="C567" t="str">
            <v>DS 73</v>
          </cell>
          <cell r="D567" t="str">
            <v>103020120301</v>
          </cell>
          <cell r="E567" t="str">
            <v>Msoja Rell  J &amp; Q  Dia X 27</v>
          </cell>
          <cell r="F567" t="str">
            <v>Un</v>
          </cell>
        </row>
        <row r="568">
          <cell r="C568" t="str">
            <v>DS 74</v>
          </cell>
          <cell r="D568" t="str">
            <v>103020120501</v>
          </cell>
          <cell r="E568" t="str">
            <v>Msoja R Ceb &amp; Queso - Dia X 27</v>
          </cell>
          <cell r="F568" t="str">
            <v>Un</v>
          </cell>
        </row>
        <row r="569">
          <cell r="C569" t="str">
            <v>FIFP31</v>
          </cell>
          <cell r="D569" t="str">
            <v>FIFP31</v>
          </cell>
          <cell r="E569" t="str">
            <v>FRIAR Nuggets Pollo x 5 kg</v>
          </cell>
          <cell r="F569" t="str">
            <v>Un</v>
          </cell>
        </row>
        <row r="570">
          <cell r="C570" t="str">
            <v>FIMP31</v>
          </cell>
          <cell r="D570" t="str">
            <v>FIMP31</v>
          </cell>
          <cell r="E570" t="str">
            <v>FRIAR Medallones Pollo x6,6 kg</v>
          </cell>
          <cell r="F570" t="str">
            <v>Un</v>
          </cell>
        </row>
        <row r="571">
          <cell r="C571" t="str">
            <v>FRBC21</v>
          </cell>
          <cell r="D571" t="str">
            <v>FRBC21</v>
          </cell>
          <cell r="E571" t="str">
            <v>FRIZATA Burgers Caseras 1,2kg</v>
          </cell>
          <cell r="F571" t="str">
            <v>Un</v>
          </cell>
        </row>
        <row r="572">
          <cell r="C572" t="str">
            <v>FRBC22</v>
          </cell>
          <cell r="D572" t="str">
            <v>FRBC22</v>
          </cell>
          <cell r="E572" t="str">
            <v>FRIZATA Burgers Pechuga 1,5kg</v>
          </cell>
          <cell r="F572" t="str">
            <v>Un</v>
          </cell>
        </row>
        <row r="573">
          <cell r="C573" t="str">
            <v>FRBV21</v>
          </cell>
          <cell r="D573" t="str">
            <v>FRBV21</v>
          </cell>
          <cell r="E573" t="str">
            <v>FRIZATA Burgers Espinaca 1,5kg</v>
          </cell>
          <cell r="F573" t="str">
            <v>Un</v>
          </cell>
        </row>
        <row r="574">
          <cell r="C574" t="str">
            <v>FRCO21</v>
          </cell>
          <cell r="D574" t="str">
            <v>FRCO21</v>
          </cell>
          <cell r="E574" t="str">
            <v>FRIZATA Bites Papa-Queso 1,5kg</v>
          </cell>
          <cell r="F574" t="str">
            <v>Un</v>
          </cell>
        </row>
        <row r="575">
          <cell r="C575" t="str">
            <v>FRCO22</v>
          </cell>
          <cell r="D575" t="str">
            <v>FRCO22</v>
          </cell>
          <cell r="E575" t="str">
            <v>FRIZATA Bites Papa Ca&amp;Q 1,5kg</v>
          </cell>
          <cell r="F575" t="str">
            <v>Un</v>
          </cell>
        </row>
        <row r="576">
          <cell r="C576" t="str">
            <v>FRCO23</v>
          </cell>
          <cell r="D576" t="str">
            <v>FRCO23</v>
          </cell>
          <cell r="E576" t="str">
            <v>FRIZATA Bites Espinac-JQ 1,5kg</v>
          </cell>
          <cell r="F576" t="str">
            <v>Un</v>
          </cell>
        </row>
        <row r="577">
          <cell r="C577" t="str">
            <v>FREM31</v>
          </cell>
          <cell r="D577" t="str">
            <v>FREM31</v>
          </cell>
          <cell r="E577" t="str">
            <v>FRIZATA Empanadas Carne 2,88kg</v>
          </cell>
          <cell r="F577" t="str">
            <v>Un</v>
          </cell>
        </row>
        <row r="578">
          <cell r="C578" t="str">
            <v>FREM33</v>
          </cell>
          <cell r="D578" t="str">
            <v>FREM33</v>
          </cell>
          <cell r="E578" t="str">
            <v>FRIZATA Empanadas JQ 2,88kg</v>
          </cell>
          <cell r="F578" t="str">
            <v>Un</v>
          </cell>
        </row>
        <row r="579">
          <cell r="C579" t="str">
            <v>FREM51</v>
          </cell>
          <cell r="D579" t="str">
            <v>FREM51</v>
          </cell>
          <cell r="E579" t="str">
            <v>FRIZATA Empanadas Carne 1,44kg</v>
          </cell>
          <cell r="F579" t="str">
            <v>Un</v>
          </cell>
        </row>
        <row r="580">
          <cell r="C580" t="str">
            <v>FREM52</v>
          </cell>
          <cell r="D580" t="str">
            <v>FREM52</v>
          </cell>
          <cell r="E580" t="str">
            <v>FRIZATA Empanadas Pollo 1,44kg</v>
          </cell>
          <cell r="F580" t="str">
            <v>Un</v>
          </cell>
        </row>
        <row r="581">
          <cell r="C581" t="str">
            <v>FREM53</v>
          </cell>
          <cell r="D581" t="str">
            <v>FREM53</v>
          </cell>
          <cell r="E581" t="str">
            <v>FRIZATA Empanadas JQ 1,44kg</v>
          </cell>
          <cell r="F581" t="str">
            <v>Un</v>
          </cell>
        </row>
        <row r="582">
          <cell r="C582" t="str">
            <v>FREM54</v>
          </cell>
          <cell r="D582" t="str">
            <v>FREM54</v>
          </cell>
          <cell r="E582" t="str">
            <v>FRIZATA Empanadas QC 1,44kg</v>
          </cell>
          <cell r="F582" t="str">
            <v>Un</v>
          </cell>
        </row>
        <row r="583">
          <cell r="C583" t="str">
            <v>FREM55</v>
          </cell>
          <cell r="D583" t="str">
            <v>FREM55</v>
          </cell>
          <cell r="E583" t="str">
            <v>FRIZATA Empanadas HQ 1,44kg</v>
          </cell>
          <cell r="F583" t="str">
            <v>Un</v>
          </cell>
        </row>
        <row r="584">
          <cell r="C584" t="str">
            <v>FREM56</v>
          </cell>
          <cell r="D584" t="str">
            <v>FREM56</v>
          </cell>
          <cell r="E584" t="str">
            <v>FRIZATA Empanadas EQ 1,44kg</v>
          </cell>
          <cell r="F584" t="str">
            <v>Un</v>
          </cell>
        </row>
        <row r="585">
          <cell r="C585" t="str">
            <v>FRES31</v>
          </cell>
          <cell r="D585" t="str">
            <v>FRES31</v>
          </cell>
          <cell r="E585" t="str">
            <v>FRIZATA Espinaca 2,25kg</v>
          </cell>
          <cell r="F585" t="str">
            <v>Un</v>
          </cell>
        </row>
        <row r="586">
          <cell r="C586" t="str">
            <v>FRES51</v>
          </cell>
          <cell r="D586" t="str">
            <v>FRES51</v>
          </cell>
          <cell r="E586" t="str">
            <v>FRIZATA Pastel de papa 1,4kg</v>
          </cell>
          <cell r="F586" t="str">
            <v>Un</v>
          </cell>
        </row>
        <row r="587">
          <cell r="C587" t="str">
            <v>FRES52</v>
          </cell>
          <cell r="D587" t="str">
            <v>FRES52</v>
          </cell>
          <cell r="E587" t="str">
            <v>Pan Carne 5fl x 280g</v>
          </cell>
          <cell r="F587" t="str">
            <v>Un</v>
          </cell>
        </row>
        <row r="588">
          <cell r="C588" t="str">
            <v>FRFC21</v>
          </cell>
          <cell r="D588" t="str">
            <v>FRFC21</v>
          </cell>
          <cell r="E588" t="str">
            <v>FRIZATA Formado Cerdo 1,44kg</v>
          </cell>
          <cell r="F588" t="str">
            <v>Un</v>
          </cell>
        </row>
        <row r="589">
          <cell r="C589" t="str">
            <v>FRFP21</v>
          </cell>
          <cell r="D589" t="str">
            <v>FRFP21</v>
          </cell>
          <cell r="E589" t="str">
            <v>FRIZATA Palitos Pollo 2,50kg</v>
          </cell>
          <cell r="F589" t="str">
            <v>Un</v>
          </cell>
        </row>
        <row r="590">
          <cell r="C590" t="str">
            <v>FRFP31</v>
          </cell>
          <cell r="D590" t="str">
            <v>FRFP31</v>
          </cell>
          <cell r="E590" t="str">
            <v>FRIZATA Supremita Pollo 2,50kg</v>
          </cell>
          <cell r="F590" t="str">
            <v>Un</v>
          </cell>
        </row>
        <row r="591">
          <cell r="C591" t="str">
            <v>FRFP51</v>
          </cell>
          <cell r="D591" t="str">
            <v>FRFP51</v>
          </cell>
          <cell r="E591" t="str">
            <v>FRIZATA Palitos Pollo 1,50kg</v>
          </cell>
          <cell r="F591" t="str">
            <v>Un</v>
          </cell>
        </row>
        <row r="592">
          <cell r="C592" t="str">
            <v>FRFP52</v>
          </cell>
          <cell r="D592" t="str">
            <v>FRFP52</v>
          </cell>
          <cell r="E592" t="str">
            <v>FRIZATA Nuggets Pollo 1,50kg</v>
          </cell>
          <cell r="F592" t="str">
            <v>Un</v>
          </cell>
        </row>
        <row r="593">
          <cell r="C593" t="str">
            <v>FRFP53</v>
          </cell>
          <cell r="D593" t="str">
            <v>FRFP53</v>
          </cell>
          <cell r="E593" t="str">
            <v>FRIZATA Supremita Pollo 1,50kg</v>
          </cell>
          <cell r="F593" t="str">
            <v>Un</v>
          </cell>
        </row>
        <row r="594">
          <cell r="C594" t="str">
            <v>FRFR21</v>
          </cell>
          <cell r="D594" t="str">
            <v>FRFR21</v>
          </cell>
          <cell r="E594" t="str">
            <v>FRIZATA FRI Burgers 1,36kg</v>
          </cell>
          <cell r="F594" t="str">
            <v>Un</v>
          </cell>
        </row>
        <row r="595">
          <cell r="C595" t="str">
            <v>FRFR22</v>
          </cell>
          <cell r="D595" t="str">
            <v>FRFR22</v>
          </cell>
          <cell r="E595" t="str">
            <v>Fri Nugget 3fl x 500g</v>
          </cell>
          <cell r="F595" t="str">
            <v>Un</v>
          </cell>
        </row>
        <row r="596">
          <cell r="C596" t="str">
            <v>FRFR23</v>
          </cell>
          <cell r="D596" t="str">
            <v>FRFR23</v>
          </cell>
          <cell r="E596" t="str">
            <v xml:space="preserve">FRIZATA FRIBITE C QUESOx1,5kg </v>
          </cell>
          <cell r="F596" t="str">
            <v>Un</v>
          </cell>
        </row>
        <row r="597">
          <cell r="C597" t="str">
            <v>FRFR24</v>
          </cell>
          <cell r="D597" t="str">
            <v>FRFR24</v>
          </cell>
          <cell r="E597" t="str">
            <v>Fri Burguer Q 5fl x 230g</v>
          </cell>
          <cell r="F597" t="str">
            <v>Un</v>
          </cell>
        </row>
        <row r="598">
          <cell r="C598" t="str">
            <v>FRFR31</v>
          </cell>
          <cell r="D598" t="str">
            <v>FRFR31</v>
          </cell>
          <cell r="E598" t="str">
            <v xml:space="preserve">FRIZATA FRI Burgers 1,36kg    </v>
          </cell>
          <cell r="F598" t="str">
            <v>Un</v>
          </cell>
        </row>
        <row r="599">
          <cell r="C599" t="str">
            <v>FRHV31</v>
          </cell>
          <cell r="D599" t="str">
            <v>FRHV31</v>
          </cell>
          <cell r="E599" t="str">
            <v>FRIZATA Hamburguesa 3kg</v>
          </cell>
          <cell r="F599" t="str">
            <v>Un</v>
          </cell>
        </row>
        <row r="600">
          <cell r="C600" t="str">
            <v>FRMO21</v>
          </cell>
          <cell r="D600" t="str">
            <v>FRMO21</v>
          </cell>
          <cell r="E600" t="str">
            <v>FRIZATA Palitos Mozz. 1,5</v>
          </cell>
          <cell r="F600" t="str">
            <v>Un</v>
          </cell>
        </row>
        <row r="601">
          <cell r="C601" t="str">
            <v>FRMO31</v>
          </cell>
          <cell r="D601" t="str">
            <v>FRMO31</v>
          </cell>
          <cell r="E601" t="str">
            <v>FRIZATA Palitos Mozz. 2,50kg</v>
          </cell>
          <cell r="F601" t="str">
            <v>Un</v>
          </cell>
        </row>
        <row r="602">
          <cell r="C602" t="str">
            <v>FRMS21</v>
          </cell>
          <cell r="D602" t="str">
            <v>FRMS21</v>
          </cell>
          <cell r="E602" t="str">
            <v>FRIZATA MS clásica 1,32kg</v>
          </cell>
          <cell r="F602" t="str">
            <v>Un</v>
          </cell>
        </row>
        <row r="603">
          <cell r="C603" t="str">
            <v>FRMS27</v>
          </cell>
          <cell r="D603" t="str">
            <v>FRMS27</v>
          </cell>
          <cell r="E603" t="str">
            <v>Milanesa Soja Cl&amp;Q 3fl x 380g</v>
          </cell>
          <cell r="F603" t="str">
            <v>Un</v>
          </cell>
        </row>
        <row r="604">
          <cell r="C604" t="str">
            <v>FRMS28</v>
          </cell>
          <cell r="D604" t="str">
            <v>FRMS28</v>
          </cell>
          <cell r="E604" t="str">
            <v>FRIZATA MS con queso 1,52 kg</v>
          </cell>
          <cell r="F604" t="str">
            <v>Un</v>
          </cell>
        </row>
        <row r="605">
          <cell r="C605" t="str">
            <v>FRMS31</v>
          </cell>
          <cell r="D605" t="str">
            <v>FRMS31</v>
          </cell>
          <cell r="E605" t="str">
            <v>FRIZATA MS clásica 1,98kg</v>
          </cell>
          <cell r="F605" t="str">
            <v>Un</v>
          </cell>
        </row>
        <row r="606">
          <cell r="C606" t="str">
            <v>FRMS38</v>
          </cell>
          <cell r="D606" t="str">
            <v>FRMS38</v>
          </cell>
          <cell r="E606" t="str">
            <v>FRIZATA MS con queso 2,28kg</v>
          </cell>
          <cell r="F606" t="str">
            <v>Un</v>
          </cell>
        </row>
        <row r="607">
          <cell r="C607" t="str">
            <v>FRMS48</v>
          </cell>
          <cell r="D607" t="str">
            <v>FRMS48</v>
          </cell>
          <cell r="E607" t="str">
            <v xml:space="preserve">FRIZATA MS con queso 1,14 kg  </v>
          </cell>
          <cell r="F607" t="str">
            <v>Un</v>
          </cell>
        </row>
        <row r="608">
          <cell r="C608" t="str">
            <v>FRMV31</v>
          </cell>
          <cell r="D608" t="str">
            <v>FRMV31</v>
          </cell>
          <cell r="E608" t="str">
            <v>FRIZATA MV Espinaca x 2kg</v>
          </cell>
          <cell r="F608" t="str">
            <v>Un</v>
          </cell>
        </row>
        <row r="609">
          <cell r="C609" t="str">
            <v>FRMV32</v>
          </cell>
          <cell r="D609" t="str">
            <v>FRMV32</v>
          </cell>
          <cell r="E609" t="str">
            <v>FRIZATA MV Brócoli 2kg</v>
          </cell>
          <cell r="F609" t="str">
            <v>Un</v>
          </cell>
        </row>
        <row r="610">
          <cell r="C610" t="str">
            <v>FRMX01</v>
          </cell>
          <cell r="D610" t="str">
            <v>FRMX01</v>
          </cell>
          <cell r="E610" t="str">
            <v>Frizata Caja Mix 01</v>
          </cell>
          <cell r="F610" t="str">
            <v>Un</v>
          </cell>
        </row>
        <row r="611">
          <cell r="C611" t="str">
            <v>FRMX02</v>
          </cell>
          <cell r="D611" t="str">
            <v>FRMX02</v>
          </cell>
          <cell r="E611" t="str">
            <v>Frizata Caja Mix 02</v>
          </cell>
          <cell r="F611" t="str">
            <v>Un</v>
          </cell>
        </row>
        <row r="612">
          <cell r="C612" t="str">
            <v>FRMX03</v>
          </cell>
          <cell r="D612" t="str">
            <v>FRMX03</v>
          </cell>
          <cell r="E612" t="str">
            <v>FRIZATA Caja Mix 03</v>
          </cell>
          <cell r="F612" t="str">
            <v>Un</v>
          </cell>
        </row>
        <row r="613">
          <cell r="C613" t="str">
            <v>FRPA31</v>
          </cell>
          <cell r="D613" t="str">
            <v>FRPA31</v>
          </cell>
          <cell r="E613" t="str">
            <v>FRIZATA Papa Bastón 2,25kg</v>
          </cell>
          <cell r="F613" t="str">
            <v>Un</v>
          </cell>
        </row>
        <row r="614">
          <cell r="C614" t="str">
            <v>FRPA32</v>
          </cell>
          <cell r="D614" t="str">
            <v>FRPA32</v>
          </cell>
          <cell r="E614" t="str">
            <v>FRIZATA Papa Española 2,25kg</v>
          </cell>
          <cell r="F614" t="str">
            <v>Un</v>
          </cell>
        </row>
        <row r="615">
          <cell r="C615" t="str">
            <v>FRPA33</v>
          </cell>
          <cell r="D615" t="str">
            <v>FRPA33</v>
          </cell>
          <cell r="E615" t="str">
            <v>FRIZATA Papa Cubito 2,25kg</v>
          </cell>
          <cell r="F615" t="str">
            <v>Un</v>
          </cell>
        </row>
        <row r="616">
          <cell r="C616" t="str">
            <v>FRPA34</v>
          </cell>
          <cell r="D616" t="str">
            <v>FRPA34</v>
          </cell>
          <cell r="E616" t="str">
            <v>FRIZATA Papa Ondulada 2,25kg</v>
          </cell>
          <cell r="F616" t="str">
            <v>Un</v>
          </cell>
        </row>
        <row r="617">
          <cell r="C617" t="str">
            <v>FRPA35</v>
          </cell>
          <cell r="D617" t="str">
            <v>FRPA35</v>
          </cell>
          <cell r="E617" t="str">
            <v>FRIZATA Papa Rustica 2,25kg</v>
          </cell>
          <cell r="F617" t="str">
            <v>Un</v>
          </cell>
        </row>
        <row r="618">
          <cell r="C618" t="str">
            <v>FRPZ21</v>
          </cell>
          <cell r="D618" t="str">
            <v>FRPZ21</v>
          </cell>
          <cell r="E618" t="str">
            <v>FRIZATA Pizzeta Mozza 1,60kg</v>
          </cell>
          <cell r="F618" t="str">
            <v>Un</v>
          </cell>
        </row>
        <row r="619">
          <cell r="C619" t="str">
            <v>FRPZ22</v>
          </cell>
          <cell r="D619" t="str">
            <v>FRPZ22</v>
          </cell>
          <cell r="E619" t="str">
            <v>FRIZATA Pizzeta Integra 1,13KG</v>
          </cell>
          <cell r="F619" t="str">
            <v>Un</v>
          </cell>
        </row>
        <row r="620">
          <cell r="C620" t="str">
            <v>FRPZ31</v>
          </cell>
          <cell r="D620" t="str">
            <v>FRPZ31</v>
          </cell>
          <cell r="E620" t="str">
            <v>FRIZATA Pizza Mozza 4,28kg</v>
          </cell>
          <cell r="F620" t="str">
            <v>Un</v>
          </cell>
        </row>
        <row r="621">
          <cell r="C621" t="str">
            <v>FRPZ41</v>
          </cell>
          <cell r="D621" t="str">
            <v>FRPZ41</v>
          </cell>
          <cell r="E621" t="str">
            <v>FRIZATA Pizza Mozza 2,14kg</v>
          </cell>
          <cell r="F621" t="str">
            <v>Un</v>
          </cell>
        </row>
        <row r="622">
          <cell r="C622" t="str">
            <v>FRPZ42</v>
          </cell>
          <cell r="D622" t="str">
            <v>FRPZ42</v>
          </cell>
          <cell r="E622" t="str">
            <v>FRIZATA Pizza Jam/Mozza 2,34kg</v>
          </cell>
          <cell r="F622" t="str">
            <v>Un</v>
          </cell>
        </row>
        <row r="623">
          <cell r="C623" t="str">
            <v>FRPZ43</v>
          </cell>
          <cell r="D623" t="str">
            <v>FRPZ43</v>
          </cell>
          <cell r="E623" t="str">
            <v>FRIZATA Pizza Fugazzeta 2,34kg</v>
          </cell>
          <cell r="F623" t="str">
            <v>Un</v>
          </cell>
        </row>
        <row r="624">
          <cell r="C624" t="str">
            <v>FRPZ44</v>
          </cell>
          <cell r="D624" t="str">
            <v>FRPZ44</v>
          </cell>
          <cell r="E624" t="str">
            <v>FRIZATA Pizza Integral 2,16kg</v>
          </cell>
          <cell r="F624" t="str">
            <v>Un</v>
          </cell>
        </row>
        <row r="625">
          <cell r="C625" t="str">
            <v>FRPZ51</v>
          </cell>
          <cell r="D625" t="str">
            <v>FRPZ51</v>
          </cell>
          <cell r="E625" t="str">
            <v>FRIZATA Pizzeta Mozza 1kg</v>
          </cell>
          <cell r="F625" t="str">
            <v>Un</v>
          </cell>
        </row>
        <row r="626">
          <cell r="C626" t="str">
            <v>FRPZ61</v>
          </cell>
          <cell r="D626" t="str">
            <v>FRPZ61</v>
          </cell>
          <cell r="E626" t="str">
            <v>FRIZATA Pizza Mozza 1,61kg</v>
          </cell>
          <cell r="F626" t="str">
            <v>Un</v>
          </cell>
        </row>
        <row r="627">
          <cell r="C627" t="str">
            <v>FRPZ62</v>
          </cell>
          <cell r="D627" t="str">
            <v>FRPZ62</v>
          </cell>
          <cell r="E627" t="str">
            <v>FRIZATA Pizza Jam/Mozza 1,76kg</v>
          </cell>
          <cell r="F627" t="str">
            <v>Un</v>
          </cell>
        </row>
        <row r="628">
          <cell r="C628" t="str">
            <v>FRRP21</v>
          </cell>
          <cell r="D628" t="str">
            <v>FRRP21</v>
          </cell>
          <cell r="E628" t="str">
            <v>FRIZATA Roll Pollo JQ 2,24kg</v>
          </cell>
          <cell r="F628" t="str">
            <v>Un</v>
          </cell>
        </row>
        <row r="629">
          <cell r="C629" t="str">
            <v>FRRP22</v>
          </cell>
          <cell r="D629" t="str">
            <v>FRRP22</v>
          </cell>
          <cell r="E629" t="str">
            <v>FRIZATA Roll Pollo EQ 2,24kg</v>
          </cell>
          <cell r="F629" t="str">
            <v>Un</v>
          </cell>
        </row>
        <row r="630">
          <cell r="C630" t="str">
            <v>FRRP23</v>
          </cell>
          <cell r="D630" t="str">
            <v>FRRP23</v>
          </cell>
          <cell r="E630" t="str">
            <v>FRIZATA Roll Pollo BRCH 2,24kg</v>
          </cell>
          <cell r="F630" t="str">
            <v>Un</v>
          </cell>
        </row>
        <row r="631">
          <cell r="C631" t="str">
            <v>FRRP31</v>
          </cell>
          <cell r="D631" t="str">
            <v>FRRP31</v>
          </cell>
          <cell r="E631" t="str">
            <v>FRIZATA Roll Pollo 2,80kg</v>
          </cell>
          <cell r="F631" t="str">
            <v>Un</v>
          </cell>
        </row>
        <row r="632">
          <cell r="C632" t="str">
            <v>FRRQ22</v>
          </cell>
          <cell r="D632" t="str">
            <v>FRRQ22</v>
          </cell>
          <cell r="E632" t="str">
            <v>FRIZATA PalitosProvolone 1,5kg</v>
          </cell>
          <cell r="F632" t="str">
            <v>Un</v>
          </cell>
        </row>
        <row r="633">
          <cell r="C633" t="str">
            <v>FRRQ23</v>
          </cell>
          <cell r="D633" t="str">
            <v>FRRQ23</v>
          </cell>
          <cell r="E633" t="str">
            <v xml:space="preserve">FRIZATA Palitos Cheddar 1,5kg </v>
          </cell>
          <cell r="F633" t="str">
            <v>Un</v>
          </cell>
        </row>
        <row r="634">
          <cell r="C634" t="str">
            <v>FRTO21</v>
          </cell>
          <cell r="D634" t="str">
            <v>FRTO21</v>
          </cell>
          <cell r="E634" t="str">
            <v>FRIZATA Tortillas Papa 1,5kg</v>
          </cell>
          <cell r="F634" t="str">
            <v>Un</v>
          </cell>
        </row>
        <row r="635">
          <cell r="C635" t="str">
            <v>FRTO22</v>
          </cell>
          <cell r="D635" t="str">
            <v>FRTO22</v>
          </cell>
          <cell r="E635" t="str">
            <v>FRIZATA Tortilla Tricolor 1,44</v>
          </cell>
          <cell r="F635" t="str">
            <v>Un</v>
          </cell>
        </row>
        <row r="636">
          <cell r="C636" t="str">
            <v>FRVE31</v>
          </cell>
          <cell r="D636" t="str">
            <v>FRVE31</v>
          </cell>
          <cell r="E636" t="str">
            <v>FRIZATA Espinaca 1,5kg</v>
          </cell>
          <cell r="F636" t="str">
            <v>Un</v>
          </cell>
        </row>
        <row r="637">
          <cell r="C637" t="str">
            <v>FRVE32</v>
          </cell>
          <cell r="D637" t="str">
            <v>FRVE32</v>
          </cell>
          <cell r="E637" t="str">
            <v>FRIZATA Brocoli 1,5kg</v>
          </cell>
          <cell r="F637" t="str">
            <v>Un</v>
          </cell>
        </row>
        <row r="638">
          <cell r="C638" t="str">
            <v>FRVE33</v>
          </cell>
          <cell r="D638" t="str">
            <v>FRVE33</v>
          </cell>
          <cell r="E638" t="str">
            <v>FRIZATA CEBOLLA EN CUBIT 1,5kg</v>
          </cell>
          <cell r="F638" t="str">
            <v>Un</v>
          </cell>
        </row>
        <row r="639">
          <cell r="C639" t="str">
            <v>FRVE34</v>
          </cell>
          <cell r="D639" t="str">
            <v>FRVE34</v>
          </cell>
          <cell r="E639" t="str">
            <v>FRIZATA CHOCLO 1,5kg</v>
          </cell>
          <cell r="F639" t="str">
            <v>Un</v>
          </cell>
        </row>
        <row r="640">
          <cell r="C640" t="str">
            <v>FRVE35</v>
          </cell>
          <cell r="D640" t="str">
            <v>FRVE35</v>
          </cell>
          <cell r="E640" t="str">
            <v>FRIZATA ARVEJAS 1,5kg</v>
          </cell>
          <cell r="F640" t="str">
            <v>Un</v>
          </cell>
        </row>
        <row r="641">
          <cell r="C641" t="str">
            <v>FRVE36</v>
          </cell>
          <cell r="D641" t="str">
            <v>FRVE36</v>
          </cell>
          <cell r="E641" t="str">
            <v>FRIZATA ZANAHORIAS BABY 1,5kg</v>
          </cell>
          <cell r="F641" t="str">
            <v>Un</v>
          </cell>
        </row>
        <row r="642">
          <cell r="C642" t="str">
            <v>FRVE37</v>
          </cell>
          <cell r="D642" t="str">
            <v>FRVE37</v>
          </cell>
          <cell r="E642" t="str">
            <v>FRIZATA MIX DE VEGETALES 1,5kg</v>
          </cell>
          <cell r="F642" t="str">
            <v>Un</v>
          </cell>
        </row>
        <row r="643">
          <cell r="C643" t="str">
            <v>FRVE38</v>
          </cell>
          <cell r="D643" t="str">
            <v>FRVE38</v>
          </cell>
          <cell r="E643" t="str">
            <v xml:space="preserve">FRIZATA COLIFLOR 1,5kg        </v>
          </cell>
          <cell r="F643" t="str">
            <v>Un</v>
          </cell>
        </row>
        <row r="644">
          <cell r="C644" t="str">
            <v>FRVE39</v>
          </cell>
          <cell r="D644" t="str">
            <v>FRVE39</v>
          </cell>
          <cell r="E644" t="str">
            <v xml:space="preserve">FRIZATA ZAPALLITO CUBO 1,5kg  </v>
          </cell>
          <cell r="F644" t="str">
            <v>Un</v>
          </cell>
        </row>
        <row r="645">
          <cell r="C645" t="str">
            <v>FRVE40</v>
          </cell>
          <cell r="D645" t="str">
            <v>FRVE40</v>
          </cell>
          <cell r="E645" t="str">
            <v xml:space="preserve">FRIZATA BERENJENA CUBO 1,5kg  </v>
          </cell>
          <cell r="F645" t="str">
            <v>Un</v>
          </cell>
        </row>
        <row r="646">
          <cell r="C646" t="str">
            <v>FRVE41</v>
          </cell>
          <cell r="D646" t="str">
            <v>FRVE41</v>
          </cell>
          <cell r="E646" t="str">
            <v xml:space="preserve">FRIZATA CALABAZA CUBO 1,5kg   </v>
          </cell>
          <cell r="F646" t="str">
            <v>Un</v>
          </cell>
        </row>
        <row r="647">
          <cell r="C647" t="str">
            <v>FRVE42</v>
          </cell>
          <cell r="D647" t="str">
            <v>FRVE42</v>
          </cell>
          <cell r="E647" t="str">
            <v xml:space="preserve">FRIZATA ENSALADA RUSA 1,5kg   </v>
          </cell>
          <cell r="F647" t="str">
            <v>Un</v>
          </cell>
        </row>
        <row r="648">
          <cell r="C648" t="str">
            <v>FRVE43</v>
          </cell>
          <cell r="D648" t="str">
            <v>FRVE43</v>
          </cell>
          <cell r="E648" t="str">
            <v>FRIZATA WOK DE VEGETALES 1,5kg</v>
          </cell>
          <cell r="F648" t="str">
            <v>Un</v>
          </cell>
        </row>
        <row r="649">
          <cell r="C649" t="str">
            <v>FRVE44</v>
          </cell>
          <cell r="D649" t="str">
            <v>FRVE44</v>
          </cell>
          <cell r="E649" t="str">
            <v xml:space="preserve">FRIZATA PAPINES 1,5kg         </v>
          </cell>
          <cell r="F649" t="str">
            <v>Un</v>
          </cell>
        </row>
        <row r="650">
          <cell r="C650" t="str">
            <v>FRVE45</v>
          </cell>
          <cell r="D650" t="str">
            <v>FRVE45</v>
          </cell>
          <cell r="E650" t="str">
            <v>FRIZATA PIMIENTO TRICOLO 1,5kg</v>
          </cell>
          <cell r="F650" t="str">
            <v>Un</v>
          </cell>
        </row>
        <row r="651">
          <cell r="C651" t="str">
            <v>FRVE46</v>
          </cell>
          <cell r="D651" t="str">
            <v>FRVE46</v>
          </cell>
          <cell r="E651" t="str">
            <v xml:space="preserve">FRIZATA REPOLLITOS 1,5kg      </v>
          </cell>
          <cell r="F651" t="str">
            <v>Un</v>
          </cell>
        </row>
        <row r="652">
          <cell r="C652" t="str">
            <v>FZFP61</v>
          </cell>
          <cell r="D652" t="str">
            <v>106010610101</v>
          </cell>
          <cell r="E652" t="str">
            <v>Pechuguitas De Pollo Frizzio</v>
          </cell>
          <cell r="F652" t="str">
            <v>Un</v>
          </cell>
        </row>
        <row r="653">
          <cell r="C653" t="str">
            <v>FZMO61</v>
          </cell>
          <cell r="D653" t="str">
            <v>102010610101</v>
          </cell>
          <cell r="E653" t="str">
            <v>Bastoncitos Mozzarella Frizzio</v>
          </cell>
          <cell r="F653" t="str">
            <v>Un</v>
          </cell>
        </row>
        <row r="654">
          <cell r="C654" t="str">
            <v>FZMO61EX</v>
          </cell>
          <cell r="D654" t="str">
            <v>102010610102</v>
          </cell>
          <cell r="E654" t="str">
            <v>Bastoncitos Mozzarella Frizzio EXP</v>
          </cell>
          <cell r="F654" t="str">
            <v>Un</v>
          </cell>
        </row>
        <row r="655">
          <cell r="C655" t="str">
            <v>FZPZ51</v>
          </cell>
          <cell r="D655" t="str">
            <v>FZPZ51</v>
          </cell>
          <cell r="E655" t="str">
            <v>PIZZA MOZZA FRIZZIO CONG 665</v>
          </cell>
          <cell r="F655" t="str">
            <v>Un</v>
          </cell>
        </row>
        <row r="656">
          <cell r="C656" t="str">
            <v>FZPZ64</v>
          </cell>
          <cell r="D656" t="str">
            <v>104000600101</v>
          </cell>
          <cell r="E656" t="str">
            <v>Pizza Mozzarella Frizzio</v>
          </cell>
          <cell r="F656" t="str">
            <v>Un</v>
          </cell>
        </row>
        <row r="657">
          <cell r="C657" t="str">
            <v>FZPZ64EX</v>
          </cell>
          <cell r="D657" t="str">
            <v>104000600102</v>
          </cell>
          <cell r="E657" t="str">
            <v>Pizza Mozzarella Frizzio EXP</v>
          </cell>
          <cell r="F657" t="str">
            <v>Un</v>
          </cell>
        </row>
        <row r="658">
          <cell r="C658" t="str">
            <v>FZPZ65</v>
          </cell>
          <cell r="D658" t="str">
            <v>104000600111</v>
          </cell>
          <cell r="E658" t="str">
            <v>Pizza Mozzarella Frizzio</v>
          </cell>
          <cell r="F658" t="str">
            <v>Un</v>
          </cell>
        </row>
        <row r="659">
          <cell r="C659" t="str">
            <v>FZPZ65EX</v>
          </cell>
          <cell r="D659" t="str">
            <v>104000600112</v>
          </cell>
          <cell r="E659" t="str">
            <v>Pizza Mozzarella Frizzio EXP</v>
          </cell>
          <cell r="F659" t="str">
            <v>Un</v>
          </cell>
        </row>
        <row r="660">
          <cell r="C660" t="str">
            <v>FZPZ71</v>
          </cell>
          <cell r="D660" t="str">
            <v>105000600101</v>
          </cell>
          <cell r="E660" t="str">
            <v>Pizzeta Mozzarella Frizzio</v>
          </cell>
          <cell r="F660" t="str">
            <v>Un</v>
          </cell>
        </row>
        <row r="661">
          <cell r="C661" t="str">
            <v>FZPZ71EX</v>
          </cell>
          <cell r="D661" t="str">
            <v>105000600102</v>
          </cell>
          <cell r="E661" t="str">
            <v>Pizzeta Mozzarella Frizzio EXP</v>
          </cell>
          <cell r="F661" t="str">
            <v>Un</v>
          </cell>
        </row>
        <row r="662">
          <cell r="C662" t="str">
            <v>FZPZ72</v>
          </cell>
          <cell r="D662" t="str">
            <v>105000600111</v>
          </cell>
          <cell r="E662" t="str">
            <v>Pizzeta Mozzarella Frizzio</v>
          </cell>
          <cell r="F662" t="str">
            <v>Un</v>
          </cell>
        </row>
        <row r="663">
          <cell r="C663" t="str">
            <v>FZPZ72EX</v>
          </cell>
          <cell r="D663" t="str">
            <v>105000600112</v>
          </cell>
          <cell r="E663" t="str">
            <v>Pizzeta Mozzarella Frizzio EXP</v>
          </cell>
          <cell r="F663" t="str">
            <v>Un</v>
          </cell>
        </row>
        <row r="664">
          <cell r="C664" t="str">
            <v>FZPZ81</v>
          </cell>
          <cell r="D664" t="str">
            <v>FZPZ81</v>
          </cell>
          <cell r="E664" t="str">
            <v>PIZZA JAMON FRIZZIO CONG 535</v>
          </cell>
          <cell r="F664" t="str">
            <v>Un</v>
          </cell>
        </row>
        <row r="665">
          <cell r="C665" t="str">
            <v>FZPZ81EX</v>
          </cell>
          <cell r="D665" t="str">
            <v>FZPZ81EX</v>
          </cell>
          <cell r="E665" t="str">
            <v xml:space="preserve">PIZZA JAMON FRIZZIO CONG 535  </v>
          </cell>
          <cell r="F665" t="str">
            <v>Un</v>
          </cell>
        </row>
        <row r="666">
          <cell r="C666" t="str">
            <v>FZPZ82</v>
          </cell>
          <cell r="D666" t="str">
            <v>FZPZ82</v>
          </cell>
          <cell r="E666" t="str">
            <v>PIZZA CEBOLLA FRIZZIO CONG 540</v>
          </cell>
          <cell r="F666" t="str">
            <v>Un</v>
          </cell>
        </row>
        <row r="667">
          <cell r="C667" t="str">
            <v>FZPZ82EX</v>
          </cell>
          <cell r="D667" t="str">
            <v>FZPZ82EX</v>
          </cell>
          <cell r="E667" t="str">
            <v>PIZZA CEBOLLA FRIZZIO CONG 540</v>
          </cell>
          <cell r="F667" t="str">
            <v>Un</v>
          </cell>
        </row>
        <row r="668">
          <cell r="C668" t="str">
            <v>FZPZ91</v>
          </cell>
          <cell r="D668" t="str">
            <v>104000600201</v>
          </cell>
          <cell r="E668" t="str">
            <v>PIZZA MOZZA FRIZZIO INTEG 530</v>
          </cell>
          <cell r="F668" t="str">
            <v>Un</v>
          </cell>
        </row>
        <row r="669">
          <cell r="C669" t="str">
            <v>FZPZ91EX</v>
          </cell>
          <cell r="D669" t="str">
            <v>FZPZ91EX</v>
          </cell>
          <cell r="E669" t="str">
            <v xml:space="preserve">PIZZA MOZZA FRIZZIO INTEG 530 </v>
          </cell>
          <cell r="F669" t="str">
            <v>Un</v>
          </cell>
        </row>
        <row r="670">
          <cell r="C670" t="str">
            <v>LAMS 41</v>
          </cell>
          <cell r="D670" t="str">
            <v>103010210102</v>
          </cell>
          <cell r="E670" t="str">
            <v>Msoja La Anonima Clasica X330G</v>
          </cell>
          <cell r="F670" t="str">
            <v>Un</v>
          </cell>
        </row>
        <row r="671">
          <cell r="C671" t="str">
            <v>LAMS 42</v>
          </cell>
          <cell r="D671" t="str">
            <v>103010210202</v>
          </cell>
          <cell r="E671" t="str">
            <v>Msoja La Anonima Oregano X330G</v>
          </cell>
          <cell r="F671" t="str">
            <v>Un</v>
          </cell>
        </row>
        <row r="672">
          <cell r="C672" t="str">
            <v>LAMS 51</v>
          </cell>
          <cell r="D672" t="str">
            <v>103010210101</v>
          </cell>
          <cell r="E672" t="str">
            <v>Msoja La Anonima Clasica X330G</v>
          </cell>
          <cell r="F672" t="str">
            <v>Un</v>
          </cell>
        </row>
        <row r="673">
          <cell r="C673" t="str">
            <v>LAMS 52</v>
          </cell>
          <cell r="D673" t="str">
            <v>103010210201</v>
          </cell>
          <cell r="E673" t="str">
            <v>Msoja La Anonima Oregano X330G</v>
          </cell>
          <cell r="F673" t="str">
            <v>Un</v>
          </cell>
        </row>
        <row r="674">
          <cell r="C674" t="str">
            <v>LAMS 82</v>
          </cell>
          <cell r="D674" t="str">
            <v>103020220201</v>
          </cell>
          <cell r="E674" t="str">
            <v>Msoja La Anonima Re. E&amp;Q X380G</v>
          </cell>
          <cell r="F674" t="str">
            <v>Un</v>
          </cell>
        </row>
        <row r="675">
          <cell r="C675" t="str">
            <v>LAMS 83</v>
          </cell>
          <cell r="D675" t="str">
            <v>103020220301</v>
          </cell>
          <cell r="E675" t="str">
            <v>Msoja La Anonima Re. J&amp;Q X380G</v>
          </cell>
          <cell r="F675" t="str">
            <v>Un</v>
          </cell>
        </row>
        <row r="676">
          <cell r="C676" t="str">
            <v>LAMS 92</v>
          </cell>
          <cell r="D676" t="str">
            <v>103020220202</v>
          </cell>
          <cell r="E676" t="str">
            <v>Msoja La Anonima Re. E&amp;Q X380G</v>
          </cell>
          <cell r="F676" t="str">
            <v>Un</v>
          </cell>
        </row>
        <row r="677">
          <cell r="C677" t="str">
            <v>LAMS 93</v>
          </cell>
          <cell r="D677" t="str">
            <v>103020220302</v>
          </cell>
          <cell r="E677" t="str">
            <v>Msoja La Anonima Re. J&amp;Q X380G</v>
          </cell>
          <cell r="F677" t="str">
            <v>Un</v>
          </cell>
        </row>
        <row r="678">
          <cell r="C678" t="str">
            <v>MCCO31</v>
          </cell>
          <cell r="D678" t="str">
            <v>101020720101</v>
          </cell>
          <cell r="E678" t="str">
            <v>Bomba De Papa Rell 26X0.315 Kg</v>
          </cell>
          <cell r="F678" t="str">
            <v>Un</v>
          </cell>
        </row>
        <row r="679">
          <cell r="C679" t="str">
            <v>MCCO61</v>
          </cell>
          <cell r="D679" t="str">
            <v>101020720102</v>
          </cell>
          <cell r="E679" t="str">
            <v>Bomba  De Papa Rt 26X,315 Kg</v>
          </cell>
          <cell r="F679" t="str">
            <v>Un</v>
          </cell>
        </row>
        <row r="680">
          <cell r="C680" t="str">
            <v>MCMO21</v>
          </cell>
          <cell r="D680" t="str">
            <v>102010710105</v>
          </cell>
          <cell r="E680" t="str">
            <v>PALITOS MUSSARELA 6 X 1,05KG</v>
          </cell>
          <cell r="F680" t="str">
            <v>Un</v>
          </cell>
        </row>
        <row r="681">
          <cell r="C681" t="str">
            <v>MCMO21EX</v>
          </cell>
          <cell r="D681" t="str">
            <v>102010710104</v>
          </cell>
          <cell r="E681" t="str">
            <v>PALITOS MUSSARELA 6 X 1,05KG</v>
          </cell>
          <cell r="F681" t="str">
            <v>Un</v>
          </cell>
        </row>
        <row r="682">
          <cell r="C682" t="str">
            <v>MCMO31</v>
          </cell>
          <cell r="D682" t="str">
            <v>102010710101</v>
          </cell>
          <cell r="E682" t="str">
            <v>Bastoncitos De Mozza  6 X 1Kg</v>
          </cell>
          <cell r="F682" t="str">
            <v>Un</v>
          </cell>
        </row>
        <row r="683">
          <cell r="C683" t="str">
            <v>MCMO32</v>
          </cell>
          <cell r="D683" t="str">
            <v>102010710107</v>
          </cell>
          <cell r="E683" t="str">
            <v>BASTONES MOZZA 6 X 1,05KG CONO</v>
          </cell>
          <cell r="F683" t="str">
            <v>Un</v>
          </cell>
        </row>
        <row r="684">
          <cell r="C684" t="str">
            <v>MCMO61</v>
          </cell>
          <cell r="D684" t="str">
            <v>102010710102</v>
          </cell>
          <cell r="E684" t="str">
            <v>Bastoncitos De Mozza 18X0.30Kg</v>
          </cell>
          <cell r="F684" t="str">
            <v>Un</v>
          </cell>
        </row>
        <row r="685">
          <cell r="C685" t="str">
            <v>MCMO62</v>
          </cell>
          <cell r="D685" t="str">
            <v>MCMO62</v>
          </cell>
          <cell r="E685" t="str">
            <v>Bastones Mozza 18X300G Conosur</v>
          </cell>
          <cell r="F685" t="str">
            <v>Un</v>
          </cell>
        </row>
        <row r="686">
          <cell r="C686" t="str">
            <v>MCMO82</v>
          </cell>
          <cell r="D686" t="str">
            <v>MCMO82</v>
          </cell>
          <cell r="E686" t="str">
            <v>DISCO DE MOZZA MC 25x0.266</v>
          </cell>
          <cell r="F686" t="str">
            <v>Un</v>
          </cell>
        </row>
        <row r="687">
          <cell r="C687" t="str">
            <v>MCTO31</v>
          </cell>
          <cell r="D687" t="str">
            <v>108010710701</v>
          </cell>
          <cell r="E687" t="str">
            <v>Mini-Tort De Esp 16 X 0.420Kg</v>
          </cell>
          <cell r="F687" t="str">
            <v>Un</v>
          </cell>
        </row>
        <row r="688">
          <cell r="C688" t="str">
            <v>MCTO34</v>
          </cell>
          <cell r="D688" t="str">
            <v>108010710601</v>
          </cell>
          <cell r="E688" t="str">
            <v>Mini Tort De Papa 16 X 0.420Kg</v>
          </cell>
          <cell r="F688" t="str">
            <v>Un</v>
          </cell>
        </row>
        <row r="689">
          <cell r="C689" t="str">
            <v>MCTO61</v>
          </cell>
          <cell r="D689" t="str">
            <v>108010710702</v>
          </cell>
          <cell r="E689" t="str">
            <v>Mini-Tort De Esp 32 X 0.210Kg</v>
          </cell>
          <cell r="F689" t="str">
            <v>Un</v>
          </cell>
        </row>
        <row r="690">
          <cell r="C690" t="str">
            <v>MCTO64</v>
          </cell>
          <cell r="D690" t="str">
            <v>108010710602</v>
          </cell>
          <cell r="E690" t="str">
            <v>Mini-Tort De Papa 32X 0.210 Kg</v>
          </cell>
          <cell r="F690" t="str">
            <v>Un</v>
          </cell>
        </row>
        <row r="691">
          <cell r="C691" t="str">
            <v>PAFP 51</v>
          </cell>
          <cell r="D691" t="str">
            <v>106010310101</v>
          </cell>
          <cell r="E691" t="str">
            <v>Nuggets Pollo Paladini X 380 G</v>
          </cell>
          <cell r="F691" t="str">
            <v>Un</v>
          </cell>
        </row>
        <row r="692">
          <cell r="C692" t="str">
            <v>PAFP 52</v>
          </cell>
          <cell r="D692" t="str">
            <v>106010310102</v>
          </cell>
          <cell r="E692" t="str">
            <v>Nuggets Pollo Paladini X 760 G</v>
          </cell>
          <cell r="F692" t="str">
            <v>Un</v>
          </cell>
        </row>
        <row r="693">
          <cell r="C693" t="str">
            <v>PAFP71</v>
          </cell>
          <cell r="D693" t="str">
            <v>PAFP71</v>
          </cell>
          <cell r="E693" t="str">
            <v>NUGGETS POLLO 420 GRS X 18 UNI</v>
          </cell>
          <cell r="F693" t="str">
            <v>Un</v>
          </cell>
        </row>
        <row r="694">
          <cell r="C694" t="str">
            <v>PAFP72</v>
          </cell>
          <cell r="D694" t="str">
            <v>PAFP72</v>
          </cell>
          <cell r="E694" t="str">
            <v>NUGGETS POLLO 840 G X 8 UNID</v>
          </cell>
          <cell r="F694" t="str">
            <v>Un</v>
          </cell>
        </row>
        <row r="695">
          <cell r="C695" t="str">
            <v>PAMP40</v>
          </cell>
          <cell r="D695" t="str">
            <v>107000300001</v>
          </cell>
          <cell r="E695" t="str">
            <v>Mix Med.Pollo x 24</v>
          </cell>
          <cell r="F695" t="str">
            <v>Un</v>
          </cell>
        </row>
        <row r="696">
          <cell r="C696" t="str">
            <v>PAMP50</v>
          </cell>
          <cell r="D696" t="str">
            <v>107010310101</v>
          </cell>
          <cell r="E696" t="str">
            <v>Med.Pollo Paladini X 2 Unid</v>
          </cell>
          <cell r="F696" t="str">
            <v>Un</v>
          </cell>
        </row>
        <row r="697">
          <cell r="C697" t="str">
            <v>PAMP52</v>
          </cell>
          <cell r="D697" t="str">
            <v>107020320201</v>
          </cell>
          <cell r="E697" t="str">
            <v>Med.Pollo.E&amp;Q Paladinix2Ux24Pa</v>
          </cell>
          <cell r="F697" t="str">
            <v>Un</v>
          </cell>
        </row>
        <row r="698">
          <cell r="C698" t="str">
            <v>PAMP53</v>
          </cell>
          <cell r="D698" t="str">
            <v>107020320301</v>
          </cell>
          <cell r="E698" t="str">
            <v>Med.Pollo Jyq Paladini X 2 U</v>
          </cell>
          <cell r="F698" t="str">
            <v>Un</v>
          </cell>
        </row>
        <row r="699">
          <cell r="C699" t="str">
            <v>PAMS40</v>
          </cell>
          <cell r="D699" t="str">
            <v>103000300001</v>
          </cell>
          <cell r="E699" t="str">
            <v>Mix Msoja x 15</v>
          </cell>
          <cell r="F699" t="str">
            <v>Un</v>
          </cell>
        </row>
        <row r="700">
          <cell r="C700" t="str">
            <v>PAMS51</v>
          </cell>
          <cell r="D700" t="str">
            <v>103010310101</v>
          </cell>
          <cell r="E700" t="str">
            <v>Msoja Clasicas - Pal X 24</v>
          </cell>
          <cell r="F700" t="str">
            <v>Un</v>
          </cell>
        </row>
        <row r="701">
          <cell r="C701" t="str">
            <v>PAMS61</v>
          </cell>
          <cell r="D701" t="str">
            <v>103010310102</v>
          </cell>
          <cell r="E701" t="str">
            <v>MSOJA CLASICAS  X 15UN X 165G</v>
          </cell>
          <cell r="F701" t="str">
            <v>Un</v>
          </cell>
        </row>
        <row r="702">
          <cell r="C702" t="str">
            <v>PAMS72</v>
          </cell>
          <cell r="D702" t="str">
            <v>103020320302</v>
          </cell>
          <cell r="E702" t="str">
            <v>MSOJA RELL  E &amp; Q  PAL X 15</v>
          </cell>
          <cell r="F702" t="str">
            <v>Un</v>
          </cell>
        </row>
        <row r="703">
          <cell r="C703" t="str">
            <v>PAMS73</v>
          </cell>
          <cell r="D703" t="str">
            <v>103020320202</v>
          </cell>
          <cell r="E703" t="str">
            <v>MSOJA RELL  J &amp; Q  PALX 15</v>
          </cell>
          <cell r="F703" t="str">
            <v>Un</v>
          </cell>
        </row>
        <row r="704">
          <cell r="C704" t="str">
            <v>PAMS82</v>
          </cell>
          <cell r="D704" t="str">
            <v>103020320301</v>
          </cell>
          <cell r="E704" t="str">
            <v>Msoja Rell  E &amp; Q  Pal X 24</v>
          </cell>
          <cell r="F704" t="str">
            <v>Un</v>
          </cell>
        </row>
        <row r="705">
          <cell r="C705" t="str">
            <v>PAMS83</v>
          </cell>
          <cell r="D705" t="str">
            <v>103020320201</v>
          </cell>
          <cell r="E705" t="str">
            <v>Msoja Rell  J &amp; Q  Palx 24</v>
          </cell>
          <cell r="F705" t="str">
            <v>Un</v>
          </cell>
        </row>
        <row r="706">
          <cell r="C706" t="str">
            <v>SWMS31</v>
          </cell>
          <cell r="D706" t="str">
            <v>SWMS31</v>
          </cell>
          <cell r="E706" t="str">
            <v>MILANESA SOJA CLASICA SWIFT BK</v>
          </cell>
          <cell r="F706" t="str">
            <v>Un</v>
          </cell>
        </row>
        <row r="707">
          <cell r="C707" t="str">
            <v>SWMS51</v>
          </cell>
          <cell r="D707" t="str">
            <v>SWMS51</v>
          </cell>
          <cell r="E707" t="str">
            <v>MILANESA SOJA PREFRITA SWIFT</v>
          </cell>
          <cell r="F707" t="str">
            <v>Un</v>
          </cell>
        </row>
        <row r="708">
          <cell r="C708" t="str">
            <v>SWMS61/21700</v>
          </cell>
          <cell r="D708" t="str">
            <v>103010510101</v>
          </cell>
          <cell r="E708" t="str">
            <v>Milanesa Soja Clasicas Swift</v>
          </cell>
          <cell r="F708" t="str">
            <v>Un</v>
          </cell>
        </row>
        <row r="709">
          <cell r="C709" t="str">
            <v>SWMS62/21701</v>
          </cell>
          <cell r="D709" t="str">
            <v>103010510201</v>
          </cell>
          <cell r="E709" t="str">
            <v>Milanesa Soja Oregano Swift</v>
          </cell>
          <cell r="F709" t="str">
            <v>Un</v>
          </cell>
        </row>
        <row r="710">
          <cell r="C710" t="str">
            <v>SWMS72/21702</v>
          </cell>
          <cell r="D710" t="str">
            <v>103020520201</v>
          </cell>
          <cell r="E710" t="str">
            <v>M. Soja Rell. Esp&amp;Que  Swift</v>
          </cell>
          <cell r="F710" t="str">
            <v>Un</v>
          </cell>
        </row>
        <row r="711">
          <cell r="C711" t="str">
            <v>SWMS73/21703</v>
          </cell>
          <cell r="D711" t="str">
            <v>103020520301</v>
          </cell>
          <cell r="E711" t="str">
            <v>M. Soja Rell. Jam&amp;Que  Swift</v>
          </cell>
          <cell r="F711" t="str">
            <v>Un</v>
          </cell>
        </row>
        <row r="712">
          <cell r="C712" t="str">
            <v>SWMS81</v>
          </cell>
          <cell r="D712" t="str">
            <v>SWMS81</v>
          </cell>
          <cell r="E712" t="str">
            <v>MILANESA SOJA C/T&amp;Q SWIFT</v>
          </cell>
          <cell r="F712" t="str">
            <v>Un</v>
          </cell>
        </row>
        <row r="713">
          <cell r="C713" t="str">
            <v>SWMS82</v>
          </cell>
          <cell r="D713" t="str">
            <v>SWMS82</v>
          </cell>
          <cell r="E713" t="str">
            <v>MILANESA SOJA C/E&amp;Q SWIFT</v>
          </cell>
          <cell r="F713" t="str">
            <v>Un</v>
          </cell>
        </row>
        <row r="714">
          <cell r="C714" t="str">
            <v>SWMS83</v>
          </cell>
          <cell r="D714" t="str">
            <v>SWMS83</v>
          </cell>
          <cell r="E714" t="str">
            <v>MILANESA SOJA C/J&amp;Q SWIFT</v>
          </cell>
          <cell r="F714" t="str">
            <v>Un</v>
          </cell>
        </row>
        <row r="715">
          <cell r="C715">
            <v>1</v>
          </cell>
          <cell r="D715">
            <v>1</v>
          </cell>
          <cell r="E715" t="str">
            <v xml:space="preserve">Palito de mozzarella          </v>
          </cell>
          <cell r="F715" t="str">
            <v>Kg</v>
          </cell>
        </row>
        <row r="716">
          <cell r="C716">
            <v>100</v>
          </cell>
          <cell r="D716">
            <v>100</v>
          </cell>
          <cell r="E716" t="str">
            <v xml:space="preserve">Palitos de provolone          </v>
          </cell>
          <cell r="F716" t="str">
            <v>Kg</v>
          </cell>
        </row>
        <row r="717">
          <cell r="C717" t="str">
            <v>0200</v>
          </cell>
          <cell r="D717" t="str">
            <v>0200</v>
          </cell>
          <cell r="E717" t="str">
            <v>Palitos de cheddar</v>
          </cell>
          <cell r="F717" t="str">
            <v>Kg</v>
          </cell>
        </row>
        <row r="718">
          <cell r="C718">
            <v>1200</v>
          </cell>
          <cell r="D718">
            <v>1200</v>
          </cell>
          <cell r="E718" t="str">
            <v xml:space="preserve">Bites papa y queso            </v>
          </cell>
          <cell r="F718" t="str">
            <v>Kg</v>
          </cell>
        </row>
        <row r="719">
          <cell r="C719">
            <v>1230</v>
          </cell>
          <cell r="D719">
            <v>1230</v>
          </cell>
          <cell r="E719" t="str">
            <v xml:space="preserve">Bites de espinaca y queso     </v>
          </cell>
          <cell r="F719" t="str">
            <v>Kg</v>
          </cell>
        </row>
        <row r="720">
          <cell r="C720">
            <v>3111</v>
          </cell>
          <cell r="D720">
            <v>3111</v>
          </cell>
          <cell r="E720" t="str">
            <v xml:space="preserve">SE Empanadas CHO/Q            </v>
          </cell>
          <cell r="F720" t="str">
            <v>Un</v>
          </cell>
        </row>
        <row r="721">
          <cell r="C721">
            <v>3121</v>
          </cell>
          <cell r="D721">
            <v>3121</v>
          </cell>
          <cell r="E721" t="str">
            <v xml:space="preserve">Empanadas de espinaca y queso </v>
          </cell>
          <cell r="F721" t="str">
            <v>Un</v>
          </cell>
        </row>
        <row r="722">
          <cell r="C722">
            <v>3520</v>
          </cell>
          <cell r="D722">
            <v>3520</v>
          </cell>
          <cell r="E722" t="str">
            <v xml:space="preserve">Pizzeta mozzarella 20cm       </v>
          </cell>
          <cell r="F722" t="str">
            <v>Kg</v>
          </cell>
        </row>
        <row r="723">
          <cell r="C723">
            <v>3700</v>
          </cell>
          <cell r="D723">
            <v>3700</v>
          </cell>
          <cell r="E723" t="str">
            <v xml:space="preserve">Pizzeta int avena y semillas  </v>
          </cell>
          <cell r="F723" t="str">
            <v>Kg</v>
          </cell>
        </row>
        <row r="724">
          <cell r="C724">
            <v>4000</v>
          </cell>
          <cell r="D724">
            <v>4000</v>
          </cell>
          <cell r="E724" t="str">
            <v xml:space="preserve">Burger de espinaca            </v>
          </cell>
          <cell r="F724" t="str">
            <v>Kg</v>
          </cell>
        </row>
        <row r="725">
          <cell r="C725">
            <v>4010</v>
          </cell>
          <cell r="D725">
            <v>4010</v>
          </cell>
          <cell r="E725" t="str">
            <v xml:space="preserve">Tortilla papa y queso         </v>
          </cell>
          <cell r="F725" t="str">
            <v>Kg</v>
          </cell>
        </row>
        <row r="726">
          <cell r="C726">
            <v>4020</v>
          </cell>
          <cell r="D726">
            <v>4020</v>
          </cell>
          <cell r="E726" t="str">
            <v xml:space="preserve">Tortilla tricolor             </v>
          </cell>
          <cell r="F726" t="str">
            <v>Kg</v>
          </cell>
        </row>
        <row r="727">
          <cell r="C727">
            <v>4300</v>
          </cell>
          <cell r="D727">
            <v>4300</v>
          </cell>
          <cell r="E727" t="str">
            <v xml:space="preserve">Milanesa de soja clásica      </v>
          </cell>
          <cell r="F727" t="str">
            <v>Kg</v>
          </cell>
        </row>
        <row r="728">
          <cell r="C728">
            <v>4310</v>
          </cell>
          <cell r="D728">
            <v>4310</v>
          </cell>
          <cell r="E728" t="str">
            <v xml:space="preserve">Milanesa de soja con queso    </v>
          </cell>
          <cell r="F728" t="str">
            <v>Kg</v>
          </cell>
        </row>
        <row r="729">
          <cell r="C729">
            <v>4320</v>
          </cell>
          <cell r="D729">
            <v>4320</v>
          </cell>
          <cell r="E729" t="str">
            <v xml:space="preserve">Mila soja calabaza y queso    </v>
          </cell>
          <cell r="F729" t="str">
            <v>Kg</v>
          </cell>
        </row>
        <row r="730">
          <cell r="C730">
            <v>4400</v>
          </cell>
          <cell r="D730">
            <v>4400</v>
          </cell>
          <cell r="E730" t="str">
            <v xml:space="preserve">Milanesa de espinaca          </v>
          </cell>
          <cell r="F730" t="str">
            <v>Kg</v>
          </cell>
        </row>
        <row r="731">
          <cell r="C731">
            <v>4410</v>
          </cell>
          <cell r="D731">
            <v>4410</v>
          </cell>
          <cell r="E731" t="str">
            <v xml:space="preserve">Mila de brocoli y avena       </v>
          </cell>
          <cell r="F731" t="str">
            <v>Kg</v>
          </cell>
        </row>
        <row r="732">
          <cell r="C732">
            <v>5170</v>
          </cell>
          <cell r="D732">
            <v>5170</v>
          </cell>
          <cell r="E732" t="str">
            <v xml:space="preserve">FRIZATA CHAUCHAS 1,5kg        </v>
          </cell>
          <cell r="F732" t="str">
            <v>Un</v>
          </cell>
        </row>
        <row r="733">
          <cell r="C733">
            <v>5180</v>
          </cell>
          <cell r="D733">
            <v>5180</v>
          </cell>
          <cell r="E733" t="str">
            <v>FRIZATA Papa baston c/ cascara</v>
          </cell>
          <cell r="F733" t="str">
            <v>Un</v>
          </cell>
        </row>
        <row r="734">
          <cell r="C734">
            <v>5400</v>
          </cell>
          <cell r="D734">
            <v>5400</v>
          </cell>
          <cell r="E734" t="str">
            <v xml:space="preserve">MIX FRUTOS ROJOS IQF 1kg      </v>
          </cell>
          <cell r="F734" t="str">
            <v>Un</v>
          </cell>
        </row>
        <row r="735">
          <cell r="C735">
            <v>5420</v>
          </cell>
          <cell r="D735">
            <v>5420</v>
          </cell>
          <cell r="E735" t="str">
            <v xml:space="preserve">FRUTILLA IQF 1kg              </v>
          </cell>
          <cell r="F735" t="str">
            <v>Un</v>
          </cell>
        </row>
        <row r="736">
          <cell r="C736">
            <v>5440</v>
          </cell>
          <cell r="D736">
            <v>5440</v>
          </cell>
          <cell r="E736" t="str">
            <v xml:space="preserve">MANGO IQF 1kg                 </v>
          </cell>
          <cell r="F736" t="str">
            <v>Un</v>
          </cell>
        </row>
        <row r="737">
          <cell r="C737">
            <v>6000</v>
          </cell>
          <cell r="D737">
            <v>6000</v>
          </cell>
          <cell r="E737" t="str">
            <v xml:space="preserve">Fri burger                    </v>
          </cell>
          <cell r="F737" t="str">
            <v>Kg</v>
          </cell>
        </row>
        <row r="738">
          <cell r="C738">
            <v>6010</v>
          </cell>
          <cell r="D738">
            <v>6010</v>
          </cell>
          <cell r="E738" t="str">
            <v xml:space="preserve">Fri-burger con queso          </v>
          </cell>
          <cell r="F738" t="str">
            <v>Kg</v>
          </cell>
        </row>
        <row r="739">
          <cell r="C739">
            <v>6020</v>
          </cell>
          <cell r="D739">
            <v>6020</v>
          </cell>
          <cell r="E739" t="str">
            <v xml:space="preserve">Fri bite con queso            </v>
          </cell>
          <cell r="F739" t="str">
            <v>Kg</v>
          </cell>
        </row>
        <row r="740">
          <cell r="C740">
            <v>6030</v>
          </cell>
          <cell r="D740">
            <v>6030</v>
          </cell>
          <cell r="E740" t="str">
            <v xml:space="preserve">FRIZATA FRIBEEF EMPANADA      </v>
          </cell>
          <cell r="F740" t="str">
            <v>Un</v>
          </cell>
        </row>
        <row r="741">
          <cell r="C741">
            <v>6200</v>
          </cell>
          <cell r="D741">
            <v>6200</v>
          </cell>
          <cell r="E741" t="str">
            <v xml:space="preserve">Fri nuggets                   </v>
          </cell>
          <cell r="F741" t="str">
            <v>Kg</v>
          </cell>
        </row>
        <row r="742">
          <cell r="C742">
            <v>6220</v>
          </cell>
          <cell r="D742">
            <v>6220</v>
          </cell>
          <cell r="E742" t="str">
            <v xml:space="preserve">FRIZATA FRICHICKEN EMPANADA   </v>
          </cell>
          <cell r="F742" t="str">
            <v>Un</v>
          </cell>
        </row>
        <row r="743">
          <cell r="C743">
            <v>201000050120</v>
          </cell>
          <cell r="D743">
            <v>201000050120</v>
          </cell>
          <cell r="E743" t="str">
            <v>SE FRIZATA Bite granel</v>
          </cell>
          <cell r="F743" t="str">
            <v>Kg</v>
          </cell>
        </row>
        <row r="744">
          <cell r="C744">
            <v>201001450120</v>
          </cell>
          <cell r="D744">
            <v>201001450120</v>
          </cell>
          <cell r="E744" t="str">
            <v>SE FRIZATA Bite en  Bls</v>
          </cell>
          <cell r="F744" t="str">
            <v>Un</v>
          </cell>
        </row>
        <row r="745">
          <cell r="C745">
            <v>201020020101</v>
          </cell>
          <cell r="D745">
            <v>201020020101</v>
          </cell>
          <cell r="E745" t="str">
            <v>SE Bite Carne granel</v>
          </cell>
          <cell r="F745" t="str">
            <v>Kg</v>
          </cell>
        </row>
        <row r="746">
          <cell r="C746">
            <v>201020050140</v>
          </cell>
          <cell r="D746">
            <v>201020050140</v>
          </cell>
          <cell r="E746" t="str">
            <v xml:space="preserve">SE Bite espinaca granel       </v>
          </cell>
          <cell r="F746" t="str">
            <v>Kg</v>
          </cell>
        </row>
        <row r="747">
          <cell r="C747">
            <v>201020720101</v>
          </cell>
          <cell r="D747" t="str">
            <v>201020720101</v>
          </cell>
          <cell r="E747" t="str">
            <v>SE Mc Cain Bomba Papa Q</v>
          </cell>
          <cell r="F747" t="str">
            <v>Kg</v>
          </cell>
        </row>
        <row r="748">
          <cell r="C748">
            <v>201020820101</v>
          </cell>
          <cell r="D748" t="str">
            <v>201020820101</v>
          </cell>
          <cell r="E748" t="str">
            <v>SE LaCri Bomba Papa Que 6x0.45</v>
          </cell>
          <cell r="F748" t="str">
            <v>Kg</v>
          </cell>
        </row>
        <row r="749">
          <cell r="C749">
            <v>201021420101</v>
          </cell>
          <cell r="D749">
            <v>201021420101</v>
          </cell>
          <cell r="E749" t="str">
            <v>SE FRIZATA Bite Carne 500gr</v>
          </cell>
          <cell r="F749" t="str">
            <v>Un</v>
          </cell>
        </row>
        <row r="750">
          <cell r="C750">
            <v>202010030301</v>
          </cell>
          <cell r="D750">
            <v>202010030301</v>
          </cell>
          <cell r="E750" t="str">
            <v>SE Frizata Palitos Mozzarella</v>
          </cell>
          <cell r="F750" t="str">
            <v>Kg</v>
          </cell>
        </row>
        <row r="751">
          <cell r="C751">
            <v>202010030410</v>
          </cell>
          <cell r="D751">
            <v>202010030410</v>
          </cell>
          <cell r="E751" t="str">
            <v xml:space="preserve">SE Palitos Provolone granel   </v>
          </cell>
          <cell r="F751" t="str">
            <v>Kg</v>
          </cell>
        </row>
        <row r="752">
          <cell r="C752">
            <v>202010030510</v>
          </cell>
          <cell r="D752">
            <v>202010030510</v>
          </cell>
          <cell r="E752" t="str">
            <v xml:space="preserve">SE Palitos Cheddar granel     </v>
          </cell>
          <cell r="F752" t="str">
            <v>Kg</v>
          </cell>
        </row>
        <row r="753">
          <cell r="C753">
            <v>202010610101</v>
          </cell>
          <cell r="D753" t="str">
            <v>202010610101</v>
          </cell>
          <cell r="E753" t="str">
            <v>SE Frizzio Baston Mozzarella</v>
          </cell>
          <cell r="F753" t="str">
            <v>Kg</v>
          </cell>
        </row>
        <row r="754">
          <cell r="C754">
            <v>202010710101</v>
          </cell>
          <cell r="D754" t="str">
            <v>202010710101</v>
          </cell>
          <cell r="E754" t="str">
            <v>SE McCain Baston Mozzarella</v>
          </cell>
          <cell r="F754" t="str">
            <v>Kg</v>
          </cell>
        </row>
        <row r="755">
          <cell r="C755">
            <v>202010710103</v>
          </cell>
          <cell r="D755" t="str">
            <v>202010710103</v>
          </cell>
          <cell r="E755" t="str">
            <v>SE McCain Baston Mozz. EX</v>
          </cell>
          <cell r="F755" t="str">
            <v>Kg</v>
          </cell>
        </row>
        <row r="756">
          <cell r="C756">
            <v>202010730301</v>
          </cell>
          <cell r="D756" t="str">
            <v>202010730301</v>
          </cell>
          <cell r="E756" t="str">
            <v>SE McCain Baston Mozzarella</v>
          </cell>
          <cell r="F756" t="str">
            <v>Kg</v>
          </cell>
        </row>
        <row r="757">
          <cell r="C757">
            <v>202011430301</v>
          </cell>
          <cell r="D757" t="str">
            <v>202011430301</v>
          </cell>
          <cell r="E757" t="str">
            <v>SE Frizata Palitos Mozzarella</v>
          </cell>
          <cell r="F757" t="str">
            <v>Kg</v>
          </cell>
        </row>
        <row r="758">
          <cell r="C758">
            <v>203010110101</v>
          </cell>
          <cell r="D758" t="str">
            <v>203010110101</v>
          </cell>
          <cell r="E758" t="str">
            <v>SE Dia Milanesa Soja Clasica</v>
          </cell>
          <cell r="F758" t="str">
            <v>Kg</v>
          </cell>
        </row>
        <row r="759">
          <cell r="C759">
            <v>203010110102</v>
          </cell>
          <cell r="D759" t="str">
            <v>203010110102</v>
          </cell>
          <cell r="E759" t="str">
            <v>SE Msoja Tipo Casera Dia</v>
          </cell>
          <cell r="F759" t="str">
            <v>Kg</v>
          </cell>
        </row>
        <row r="760">
          <cell r="C760">
            <v>203010110401</v>
          </cell>
          <cell r="D760" t="str">
            <v>203010110401</v>
          </cell>
          <cell r="E760" t="str">
            <v>SE LA Milanesa Soja  Jamon</v>
          </cell>
          <cell r="F760" t="str">
            <v>Kg</v>
          </cell>
        </row>
        <row r="761">
          <cell r="C761">
            <v>203010110501</v>
          </cell>
          <cell r="D761" t="str">
            <v>203010110501</v>
          </cell>
          <cell r="E761" t="str">
            <v>SE LA Milanesa Soja  Queso</v>
          </cell>
          <cell r="F761" t="str">
            <v>Kg</v>
          </cell>
        </row>
        <row r="762">
          <cell r="C762">
            <v>203010110701</v>
          </cell>
          <cell r="D762" t="str">
            <v>203010110701</v>
          </cell>
          <cell r="E762" t="str">
            <v>SE Msoja y espinaca Tipo Casera Dia</v>
          </cell>
          <cell r="F762" t="str">
            <v>Kg</v>
          </cell>
        </row>
        <row r="763">
          <cell r="C763">
            <v>203010210101</v>
          </cell>
          <cell r="D763" t="str">
            <v>203010210101</v>
          </cell>
          <cell r="E763" t="str">
            <v>SE LA Milanesa Soja Clasica</v>
          </cell>
          <cell r="F763" t="str">
            <v>Kg</v>
          </cell>
        </row>
        <row r="764">
          <cell r="C764">
            <v>203010210201</v>
          </cell>
          <cell r="D764" t="str">
            <v>203010210201</v>
          </cell>
          <cell r="E764" t="str">
            <v>SE LA Milanesa Soja Oregano</v>
          </cell>
          <cell r="F764" t="str">
            <v>Kg</v>
          </cell>
        </row>
        <row r="765">
          <cell r="C765">
            <v>203010310101</v>
          </cell>
          <cell r="D765" t="str">
            <v>203010310101</v>
          </cell>
          <cell r="E765" t="str">
            <v>SE Paladini M.Soja Clasica</v>
          </cell>
          <cell r="F765" t="str">
            <v>Kg</v>
          </cell>
        </row>
        <row r="766">
          <cell r="C766">
            <v>203010310102</v>
          </cell>
          <cell r="D766" t="str">
            <v>203010310102</v>
          </cell>
          <cell r="E766" t="str">
            <v>SE Paladini M.Soja Cla. en bol</v>
          </cell>
          <cell r="F766" t="str">
            <v>Kg</v>
          </cell>
        </row>
        <row r="767">
          <cell r="C767">
            <v>203010510101</v>
          </cell>
          <cell r="D767" t="str">
            <v>203010510101</v>
          </cell>
          <cell r="E767" t="str">
            <v>SE Swift Milanesa Soja Clasica</v>
          </cell>
          <cell r="F767" t="str">
            <v>Kg</v>
          </cell>
        </row>
        <row r="768">
          <cell r="C768">
            <v>203010510102</v>
          </cell>
          <cell r="D768" t="str">
            <v>203010510102</v>
          </cell>
          <cell r="E768" t="str">
            <v>SE Swift MSoja Clasica PREFRIT</v>
          </cell>
          <cell r="F768" t="str">
            <v>Kg</v>
          </cell>
        </row>
        <row r="769">
          <cell r="C769">
            <v>203010510201</v>
          </cell>
          <cell r="D769" t="str">
            <v>203010510201</v>
          </cell>
          <cell r="E769" t="str">
            <v>SE Swift Soja Oregano</v>
          </cell>
          <cell r="F769" t="str">
            <v>Kg</v>
          </cell>
        </row>
        <row r="770">
          <cell r="C770">
            <v>203010810101</v>
          </cell>
          <cell r="D770" t="str">
            <v>203010810101</v>
          </cell>
          <cell r="E770" t="str">
            <v>SE LC Milanesa Soja Clasica</v>
          </cell>
          <cell r="F770" t="str">
            <v>Kg</v>
          </cell>
        </row>
        <row r="771">
          <cell r="C771">
            <v>203011210801</v>
          </cell>
          <cell r="D771" t="str">
            <v>203011210801</v>
          </cell>
          <cell r="E771" t="str">
            <v>SE BRF MS Especiada</v>
          </cell>
          <cell r="F771" t="str">
            <v>Kg</v>
          </cell>
        </row>
        <row r="772">
          <cell r="C772">
            <v>203011410801</v>
          </cell>
          <cell r="D772" t="str">
            <v>203011410801</v>
          </cell>
          <cell r="E772" t="str">
            <v>SE FRIZATA MS clásica</v>
          </cell>
          <cell r="F772" t="str">
            <v>Kg</v>
          </cell>
        </row>
        <row r="773">
          <cell r="C773">
            <v>203011410900</v>
          </cell>
          <cell r="D773">
            <v>203011410900</v>
          </cell>
          <cell r="E773" t="str">
            <v>SE FRIZATA MS Clásica Bls</v>
          </cell>
          <cell r="F773" t="str">
            <v>Un</v>
          </cell>
        </row>
        <row r="774">
          <cell r="C774">
            <v>203020021100</v>
          </cell>
          <cell r="D774">
            <v>203020021100</v>
          </cell>
          <cell r="E774" t="str">
            <v xml:space="preserve">SE Mila soja C&amp;Q granel       </v>
          </cell>
          <cell r="F774" t="str">
            <v>Kg</v>
          </cell>
        </row>
        <row r="775">
          <cell r="C775">
            <v>203020120201</v>
          </cell>
          <cell r="D775" t="str">
            <v>203020120201</v>
          </cell>
          <cell r="E775" t="str">
            <v>SE Dia Milanesa Soja Rell.E&amp;Q</v>
          </cell>
          <cell r="F775" t="str">
            <v>Kg</v>
          </cell>
        </row>
        <row r="776">
          <cell r="C776">
            <v>203020120301</v>
          </cell>
          <cell r="D776" t="str">
            <v>203020120301</v>
          </cell>
          <cell r="E776" t="str">
            <v>SE Dia Milanesa Soja  Rell.J&amp;Q</v>
          </cell>
          <cell r="F776" t="str">
            <v>Kg</v>
          </cell>
        </row>
        <row r="777">
          <cell r="C777">
            <v>203020120401</v>
          </cell>
          <cell r="D777" t="str">
            <v>203020120401</v>
          </cell>
          <cell r="E777" t="str">
            <v>SE Dia Milanesa Soja Rell T&amp;Q</v>
          </cell>
          <cell r="F777" t="str">
            <v>Kg</v>
          </cell>
        </row>
        <row r="778">
          <cell r="C778">
            <v>203020120501</v>
          </cell>
          <cell r="D778" t="str">
            <v>203020120501</v>
          </cell>
          <cell r="E778" t="str">
            <v>SE Dia Milanesa Soja Rell.Cb&amp;Q</v>
          </cell>
          <cell r="F778" t="str">
            <v>Kg</v>
          </cell>
        </row>
        <row r="779">
          <cell r="C779">
            <v>203020220201</v>
          </cell>
          <cell r="D779" t="str">
            <v>203020220201</v>
          </cell>
          <cell r="E779" t="str">
            <v>SE LA Milanesa Soja Rell E&amp;Q</v>
          </cell>
          <cell r="F779" t="str">
            <v>Kg</v>
          </cell>
        </row>
        <row r="780">
          <cell r="C780">
            <v>203020220301</v>
          </cell>
          <cell r="D780" t="str">
            <v>203020220301</v>
          </cell>
          <cell r="E780" t="str">
            <v>SE LA Milanesa Soja Rell J&amp;Q</v>
          </cell>
          <cell r="F780" t="str">
            <v>Kg</v>
          </cell>
        </row>
        <row r="781">
          <cell r="C781">
            <v>203020320201</v>
          </cell>
          <cell r="D781" t="str">
            <v>203020320201</v>
          </cell>
          <cell r="E781" t="str">
            <v>SE Paladini M.Soja Rell.E&amp;Q</v>
          </cell>
          <cell r="F781" t="str">
            <v>Kg</v>
          </cell>
        </row>
        <row r="782">
          <cell r="C782">
            <v>203020320202</v>
          </cell>
          <cell r="D782" t="str">
            <v>203020320202</v>
          </cell>
          <cell r="E782" t="str">
            <v>SE Paladini Soja Rell.E&amp;Q bol</v>
          </cell>
          <cell r="F782" t="str">
            <v>Kg</v>
          </cell>
        </row>
        <row r="783">
          <cell r="C783">
            <v>203020320301</v>
          </cell>
          <cell r="D783" t="str">
            <v>203020320301</v>
          </cell>
          <cell r="E783" t="str">
            <v>SE Paladini M.Soja  Rell.J&amp;Q</v>
          </cell>
          <cell r="F783" t="str">
            <v>Kg</v>
          </cell>
        </row>
        <row r="784">
          <cell r="C784">
            <v>203020320302</v>
          </cell>
          <cell r="D784" t="str">
            <v>203020320302</v>
          </cell>
          <cell r="E784" t="str">
            <v>SE Paladini Soja  Rell.J&amp;Q Bol</v>
          </cell>
          <cell r="F784" t="str">
            <v>Kg</v>
          </cell>
        </row>
        <row r="785">
          <cell r="C785">
            <v>203020520201</v>
          </cell>
          <cell r="D785" t="str">
            <v>203020520201</v>
          </cell>
          <cell r="E785" t="str">
            <v>SE Swift Milan Soja Rell E&amp;Q</v>
          </cell>
          <cell r="F785" t="str">
            <v>Kg</v>
          </cell>
        </row>
        <row r="786">
          <cell r="C786">
            <v>203020520202</v>
          </cell>
          <cell r="D786" t="str">
            <v>203020520202</v>
          </cell>
          <cell r="E786" t="str">
            <v>SE Swift MSoja Rell E&amp;Q 350g</v>
          </cell>
          <cell r="F786" t="str">
            <v>Kg</v>
          </cell>
        </row>
        <row r="787">
          <cell r="C787">
            <v>203020520301</v>
          </cell>
          <cell r="D787" t="str">
            <v>203020520301</v>
          </cell>
          <cell r="E787" t="str">
            <v>SE Swift Milan Soja Rell J&amp;Q</v>
          </cell>
          <cell r="F787" t="str">
            <v>Kg</v>
          </cell>
        </row>
        <row r="788">
          <cell r="C788">
            <v>203020520302</v>
          </cell>
          <cell r="D788" t="str">
            <v>203020520302</v>
          </cell>
          <cell r="E788" t="str">
            <v>SE Swift MSoja Rell J&amp;Q 350g</v>
          </cell>
          <cell r="F788" t="str">
            <v>Kg</v>
          </cell>
        </row>
        <row r="789">
          <cell r="C789">
            <v>203020520402</v>
          </cell>
          <cell r="D789" t="str">
            <v>203020520402</v>
          </cell>
          <cell r="E789" t="str">
            <v>SE Swift MSoja Rell T&amp;Q 350g</v>
          </cell>
          <cell r="F789" t="str">
            <v>Kg</v>
          </cell>
        </row>
        <row r="790">
          <cell r="C790">
            <v>203020820201</v>
          </cell>
          <cell r="D790" t="str">
            <v>203020820201</v>
          </cell>
          <cell r="E790" t="str">
            <v>SE LC  M.Soja Rell.E&amp;Q</v>
          </cell>
          <cell r="F790" t="str">
            <v>Kg</v>
          </cell>
        </row>
        <row r="791">
          <cell r="C791">
            <v>203020820401</v>
          </cell>
          <cell r="D791" t="str">
            <v>203020820401</v>
          </cell>
          <cell r="E791" t="str">
            <v>SE LC Milanesa Soja Rell T&amp;Q</v>
          </cell>
          <cell r="F791" t="str">
            <v>Kg</v>
          </cell>
        </row>
        <row r="792">
          <cell r="C792">
            <v>203020820601</v>
          </cell>
          <cell r="D792" t="str">
            <v>203020820601</v>
          </cell>
          <cell r="E792" t="str">
            <v>SE LC M Soja Rell  Ch&amp;Q</v>
          </cell>
          <cell r="F792" t="str">
            <v>Kg</v>
          </cell>
        </row>
        <row r="793">
          <cell r="C793">
            <v>203021220101</v>
          </cell>
          <cell r="D793" t="str">
            <v>203021220101</v>
          </cell>
          <cell r="E793" t="str">
            <v>SE BRF Milanesa Soja Rell.Q</v>
          </cell>
          <cell r="F793" t="str">
            <v>Kg</v>
          </cell>
        </row>
        <row r="794">
          <cell r="C794">
            <v>203021220201</v>
          </cell>
          <cell r="D794" t="str">
            <v>203021220201</v>
          </cell>
          <cell r="E794" t="str">
            <v>SE BRF Milanesa Soja Rell.E/Q</v>
          </cell>
          <cell r="F794" t="str">
            <v>Kg</v>
          </cell>
        </row>
        <row r="795">
          <cell r="C795">
            <v>203021411001</v>
          </cell>
          <cell r="D795" t="str">
            <v>203021411001</v>
          </cell>
          <cell r="E795" t="str">
            <v>SE FRIZATA Soja Rell.Q</v>
          </cell>
          <cell r="F795" t="str">
            <v>Kg</v>
          </cell>
        </row>
        <row r="796">
          <cell r="C796">
            <v>203021420101</v>
          </cell>
          <cell r="D796" t="str">
            <v>203021420101</v>
          </cell>
          <cell r="E796" t="str">
            <v>SE FRIZATA MS Queso</v>
          </cell>
          <cell r="F796" t="str">
            <v>Kg</v>
          </cell>
        </row>
        <row r="797">
          <cell r="C797">
            <v>204000100102</v>
          </cell>
          <cell r="D797" t="str">
            <v>204000100102</v>
          </cell>
          <cell r="E797" t="str">
            <v>SE Dia Pizza Mozzarella</v>
          </cell>
          <cell r="F797" t="str">
            <v>Kg</v>
          </cell>
        </row>
        <row r="798">
          <cell r="C798">
            <v>204000600101</v>
          </cell>
          <cell r="D798" t="str">
            <v>204000600101</v>
          </cell>
          <cell r="E798" t="str">
            <v>SE Frizzio Pizza Mozzarella</v>
          </cell>
          <cell r="F798" t="str">
            <v>Kg</v>
          </cell>
        </row>
        <row r="799">
          <cell r="C799">
            <v>204000600102</v>
          </cell>
          <cell r="D799" t="str">
            <v>204000600102</v>
          </cell>
          <cell r="E799" t="str">
            <v>SE Frizzio Pizza Mozza. EXP</v>
          </cell>
          <cell r="F799" t="str">
            <v>Kg</v>
          </cell>
        </row>
        <row r="800">
          <cell r="C800">
            <v>204000600103</v>
          </cell>
          <cell r="D800" t="str">
            <v>204000600103</v>
          </cell>
          <cell r="E800" t="str">
            <v>SE Frizzio Pizza Mozz Integral</v>
          </cell>
          <cell r="F800" t="str">
            <v>Kg</v>
          </cell>
        </row>
        <row r="801">
          <cell r="C801">
            <v>204000600201</v>
          </cell>
          <cell r="D801" t="str">
            <v>204000600201</v>
          </cell>
          <cell r="E801" t="str">
            <v>SE Frizzio Pizza Jamón 535g</v>
          </cell>
          <cell r="F801" t="str">
            <v>Kg</v>
          </cell>
        </row>
        <row r="802">
          <cell r="C802">
            <v>204000600301</v>
          </cell>
          <cell r="D802" t="str">
            <v>204000600301</v>
          </cell>
          <cell r="E802" t="str">
            <v>SE Frizzio Pizza Cebolla 540g</v>
          </cell>
          <cell r="F802" t="str">
            <v>Kg</v>
          </cell>
        </row>
        <row r="803">
          <cell r="C803">
            <v>204001400100</v>
          </cell>
          <cell r="D803">
            <v>204001400100</v>
          </cell>
          <cell r="E803" t="str">
            <v>SE FRIZATA Mozzarela 535g</v>
          </cell>
          <cell r="F803" t="str">
            <v>Kg</v>
          </cell>
        </row>
        <row r="804">
          <cell r="C804">
            <v>204001400101</v>
          </cell>
          <cell r="D804" t="str">
            <v>204001400101</v>
          </cell>
          <cell r="E804" t="str">
            <v>SE FRIZATA Pizza Mozza. 20</v>
          </cell>
          <cell r="F804" t="str">
            <v>Kg</v>
          </cell>
        </row>
        <row r="805">
          <cell r="C805">
            <v>204001400102</v>
          </cell>
          <cell r="D805" t="str">
            <v>204001400102</v>
          </cell>
          <cell r="E805" t="str">
            <v>SE FRIZATA Pizza Mozza. 30</v>
          </cell>
          <cell r="F805" t="str">
            <v>Kg</v>
          </cell>
        </row>
        <row r="806">
          <cell r="C806">
            <v>204001400110</v>
          </cell>
          <cell r="D806">
            <v>204001400110</v>
          </cell>
          <cell r="E806" t="str">
            <v>SE FRIZATA Integral Mozza 540g</v>
          </cell>
          <cell r="F806" t="str">
            <v>Kg</v>
          </cell>
        </row>
        <row r="807">
          <cell r="C807">
            <v>204001400200</v>
          </cell>
          <cell r="D807">
            <v>204001400200</v>
          </cell>
          <cell r="E807" t="str">
            <v>SE FRIZATA Pizza Jam/Mozz 585g</v>
          </cell>
          <cell r="F807" t="str">
            <v>Kg</v>
          </cell>
        </row>
        <row r="808">
          <cell r="C808">
            <v>204001400300</v>
          </cell>
          <cell r="D808">
            <v>204001400300</v>
          </cell>
          <cell r="E808" t="str">
            <v>SE FRIZATA Fugazzeta 585g</v>
          </cell>
          <cell r="F808" t="str">
            <v>Kg</v>
          </cell>
        </row>
        <row r="809">
          <cell r="C809">
            <v>204001460300</v>
          </cell>
          <cell r="D809">
            <v>204001460300</v>
          </cell>
          <cell r="E809" t="str">
            <v>SE FRIZATA Pizza Mozz 535 g</v>
          </cell>
          <cell r="F809" t="str">
            <v>Kg</v>
          </cell>
        </row>
        <row r="810">
          <cell r="C810">
            <v>204001500100</v>
          </cell>
          <cell r="D810">
            <v>204001500100</v>
          </cell>
          <cell r="E810" t="str">
            <v>SE Frizzio Pizza DL</v>
          </cell>
          <cell r="F810" t="str">
            <v>Kg</v>
          </cell>
        </row>
        <row r="811">
          <cell r="C811">
            <v>205000055200</v>
          </cell>
          <cell r="D811">
            <v>205000055200</v>
          </cell>
          <cell r="E811" t="str">
            <v xml:space="preserve">SE Pizzeta Integral brocoli   </v>
          </cell>
          <cell r="F811" t="str">
            <v>Kg</v>
          </cell>
        </row>
        <row r="812">
          <cell r="C812">
            <v>205000060601</v>
          </cell>
          <cell r="D812">
            <v>205000060601</v>
          </cell>
          <cell r="E812" t="str">
            <v>Prepizza 19cm Integral #3</v>
          </cell>
          <cell r="F812" t="str">
            <v>Un</v>
          </cell>
        </row>
        <row r="813">
          <cell r="C813">
            <v>205000084000</v>
          </cell>
          <cell r="D813">
            <v>205000084000</v>
          </cell>
          <cell r="E813" t="str">
            <v xml:space="preserve">SE Pizzeta Integral espinaca  </v>
          </cell>
          <cell r="F813" t="str">
            <v>Kg</v>
          </cell>
        </row>
        <row r="814">
          <cell r="C814">
            <v>205000600101</v>
          </cell>
          <cell r="D814" t="str">
            <v>205000600101</v>
          </cell>
          <cell r="E814" t="str">
            <v>SE Frizzio Pizzeta Mozzarella</v>
          </cell>
          <cell r="F814" t="str">
            <v>Kg</v>
          </cell>
        </row>
        <row r="815">
          <cell r="C815">
            <v>205000600102</v>
          </cell>
          <cell r="D815" t="str">
            <v>205000600102</v>
          </cell>
          <cell r="E815" t="str">
            <v>SE Frizzio Pizzeta Mozza. EXP</v>
          </cell>
          <cell r="F815" t="str">
            <v>Kg</v>
          </cell>
        </row>
        <row r="816">
          <cell r="C816">
            <v>205001400102</v>
          </cell>
          <cell r="D816">
            <v>205001400102</v>
          </cell>
          <cell r="E816" t="str">
            <v>SE FRIZATA Pizzetta Mozza Inte</v>
          </cell>
          <cell r="F816" t="str">
            <v>Kg</v>
          </cell>
        </row>
        <row r="817">
          <cell r="C817">
            <v>205001455200</v>
          </cell>
          <cell r="D817">
            <v>205001455200</v>
          </cell>
          <cell r="E817" t="str">
            <v xml:space="preserve">SE Pizzeta Integral brocoli   </v>
          </cell>
          <cell r="F817" t="str">
            <v>Kg</v>
          </cell>
        </row>
        <row r="818">
          <cell r="C818">
            <v>205001484000</v>
          </cell>
          <cell r="D818">
            <v>205001484000</v>
          </cell>
          <cell r="E818" t="str">
            <v xml:space="preserve">SE Pizzeta Integral espinaca  </v>
          </cell>
          <cell r="F818" t="str">
            <v>Kg</v>
          </cell>
        </row>
        <row r="819">
          <cell r="C819">
            <v>205011460300</v>
          </cell>
          <cell r="D819">
            <v>205011460300</v>
          </cell>
          <cell r="E819" t="str">
            <v>SE FRIZATA Pizzetta Mozz Bls.</v>
          </cell>
          <cell r="F819" t="str">
            <v>Un</v>
          </cell>
        </row>
        <row r="820">
          <cell r="C820">
            <v>206000040200</v>
          </cell>
          <cell r="D820">
            <v>206000040200</v>
          </cell>
          <cell r="E820" t="str">
            <v>SE FRIZATA Palitos granel</v>
          </cell>
          <cell r="F820" t="str">
            <v>Kg</v>
          </cell>
        </row>
        <row r="821">
          <cell r="C821">
            <v>206001440200</v>
          </cell>
          <cell r="D821">
            <v>206001440200</v>
          </cell>
          <cell r="E821" t="str">
            <v>SE FRIZATA Palitos Bolsas</v>
          </cell>
          <cell r="F821" t="str">
            <v>Un</v>
          </cell>
        </row>
        <row r="822">
          <cell r="C822">
            <v>206001440201</v>
          </cell>
          <cell r="D822" t="str">
            <v>206001440201</v>
          </cell>
          <cell r="E822" t="str">
            <v>SE FRIZATA Palitos</v>
          </cell>
          <cell r="F822" t="str">
            <v>Kg</v>
          </cell>
        </row>
        <row r="823">
          <cell r="C823">
            <v>206001440202</v>
          </cell>
          <cell r="D823" t="str">
            <v>206001440202</v>
          </cell>
          <cell r="E823" t="str">
            <v>SE FRIZATA Supremitas</v>
          </cell>
          <cell r="F823" t="str">
            <v>Kg</v>
          </cell>
        </row>
        <row r="824">
          <cell r="C824">
            <v>206001440401</v>
          </cell>
          <cell r="D824" t="str">
            <v>206001440401</v>
          </cell>
          <cell r="E824" t="str">
            <v>SE FRIZATA Roll</v>
          </cell>
          <cell r="F824" t="str">
            <v>Kg</v>
          </cell>
        </row>
        <row r="825">
          <cell r="C825">
            <v>206010310101</v>
          </cell>
          <cell r="D825" t="str">
            <v>206010310101</v>
          </cell>
          <cell r="E825" t="str">
            <v>SE Pal. Nugget Pollo Clas. 380</v>
          </cell>
          <cell r="F825" t="str">
            <v>Kg</v>
          </cell>
        </row>
        <row r="826">
          <cell r="C826">
            <v>206010310102</v>
          </cell>
          <cell r="D826" t="str">
            <v>206010310102</v>
          </cell>
          <cell r="E826" t="str">
            <v>SE Pal. Nugget Pollo Clas. 760</v>
          </cell>
          <cell r="F826" t="str">
            <v>Kg</v>
          </cell>
        </row>
        <row r="827">
          <cell r="C827">
            <v>206010610101</v>
          </cell>
          <cell r="D827" t="str">
            <v>206010610101</v>
          </cell>
          <cell r="E827" t="str">
            <v>SE Frizzio Nugget Pollo Clas.</v>
          </cell>
          <cell r="F827" t="str">
            <v>Kg</v>
          </cell>
        </row>
        <row r="828">
          <cell r="C828">
            <v>206010910101</v>
          </cell>
          <cell r="D828" t="str">
            <v>206010910101</v>
          </cell>
          <cell r="E828" t="str">
            <v>SE Aveguay Nugget Pollo Clas.</v>
          </cell>
          <cell r="F828" t="str">
            <v>Kg</v>
          </cell>
        </row>
        <row r="829">
          <cell r="C829">
            <v>206011440200</v>
          </cell>
          <cell r="D829">
            <v>206011440200</v>
          </cell>
          <cell r="E829" t="str">
            <v>SE FRIZATA Supremitas Bls</v>
          </cell>
          <cell r="F829" t="str">
            <v>Un</v>
          </cell>
        </row>
        <row r="830">
          <cell r="C830">
            <v>206011440401</v>
          </cell>
          <cell r="D830">
            <v>206011440401</v>
          </cell>
          <cell r="E830" t="str">
            <v>SE FRIZATA Supremitas granel</v>
          </cell>
          <cell r="F830" t="str">
            <v>Kg</v>
          </cell>
        </row>
        <row r="831">
          <cell r="C831">
            <v>206011540700</v>
          </cell>
          <cell r="D831">
            <v>206011540700</v>
          </cell>
          <cell r="E831" t="str">
            <v>SE Friar Nugget Pollo 1Kg</v>
          </cell>
          <cell r="F831" t="str">
            <v>Kg</v>
          </cell>
        </row>
        <row r="832">
          <cell r="C832">
            <v>206020020201</v>
          </cell>
          <cell r="D832">
            <v>206020020201</v>
          </cell>
          <cell r="E832" t="str">
            <v>SE Roll Espinaca/Queso</v>
          </cell>
          <cell r="F832" t="str">
            <v>Kg</v>
          </cell>
        </row>
        <row r="833">
          <cell r="C833">
            <v>206020020301</v>
          </cell>
          <cell r="D833">
            <v>206020020301</v>
          </cell>
          <cell r="E833" t="str">
            <v>SE Roll Jamon/Queso</v>
          </cell>
          <cell r="F833" t="str">
            <v>Kg</v>
          </cell>
        </row>
        <row r="834">
          <cell r="C834">
            <v>206020021101</v>
          </cell>
          <cell r="D834">
            <v>206020021101</v>
          </cell>
          <cell r="E834" t="str">
            <v>SE Roll Brócoli/Cheddar</v>
          </cell>
          <cell r="F834" t="str">
            <v>Kg</v>
          </cell>
        </row>
        <row r="835">
          <cell r="C835">
            <v>206021420201</v>
          </cell>
          <cell r="D835">
            <v>206021420201</v>
          </cell>
          <cell r="E835" t="str">
            <v>SE FRIZATA Roll E/Q bls</v>
          </cell>
          <cell r="F835" t="str">
            <v>Un</v>
          </cell>
        </row>
        <row r="836">
          <cell r="C836">
            <v>206021420301</v>
          </cell>
          <cell r="D836">
            <v>206021420301</v>
          </cell>
          <cell r="E836" t="str">
            <v>SE FRIZATA Roll J/Q bls</v>
          </cell>
          <cell r="F836" t="str">
            <v>Un</v>
          </cell>
        </row>
        <row r="837">
          <cell r="C837">
            <v>206021421101</v>
          </cell>
          <cell r="D837">
            <v>206021421101</v>
          </cell>
          <cell r="E837" t="str">
            <v>SE FRIZATA Roll B/C bls</v>
          </cell>
          <cell r="F837" t="str">
            <v>Un</v>
          </cell>
        </row>
        <row r="838">
          <cell r="C838">
            <v>207010310101</v>
          </cell>
          <cell r="D838" t="str">
            <v>207010310101</v>
          </cell>
          <cell r="E838" t="str">
            <v>SE Paladini Med.Clasico</v>
          </cell>
          <cell r="F838" t="str">
            <v>Kg</v>
          </cell>
        </row>
        <row r="839">
          <cell r="C839">
            <v>207010310103</v>
          </cell>
          <cell r="D839" t="str">
            <v>207010310103</v>
          </cell>
          <cell r="E839" t="str">
            <v>SE Paladini Medall Cla. en bol</v>
          </cell>
          <cell r="F839" t="str">
            <v>Kg</v>
          </cell>
        </row>
        <row r="840">
          <cell r="C840">
            <v>207010310103</v>
          </cell>
          <cell r="D840" t="str">
            <v>207010310103</v>
          </cell>
          <cell r="E840" t="str">
            <v>SE Paladini Medall Cla. en bol</v>
          </cell>
          <cell r="F840" t="str">
            <v>Un</v>
          </cell>
        </row>
        <row r="841">
          <cell r="C841">
            <v>207010910101</v>
          </cell>
          <cell r="D841" t="str">
            <v>207010910101</v>
          </cell>
          <cell r="E841" t="str">
            <v>SE Aveguay Med.Clasico</v>
          </cell>
          <cell r="F841" t="str">
            <v>Kg</v>
          </cell>
        </row>
        <row r="842">
          <cell r="C842">
            <v>207011540700</v>
          </cell>
          <cell r="D842">
            <v>207011540700</v>
          </cell>
          <cell r="E842" t="str">
            <v>SE Friar Med.Clasico</v>
          </cell>
          <cell r="F842" t="str">
            <v>Kg</v>
          </cell>
        </row>
        <row r="843">
          <cell r="C843">
            <v>207020120201</v>
          </cell>
          <cell r="D843" t="str">
            <v>207020120201</v>
          </cell>
          <cell r="E843" t="str">
            <v>SE Dia Med.Relleno E&amp;Q</v>
          </cell>
          <cell r="F843" t="str">
            <v>Kg</v>
          </cell>
        </row>
        <row r="844">
          <cell r="C844">
            <v>207020120301</v>
          </cell>
          <cell r="D844" t="str">
            <v>207020120301</v>
          </cell>
          <cell r="E844" t="str">
            <v>SE Dia Med. Relleno J&amp;Q</v>
          </cell>
          <cell r="F844" t="str">
            <v>Kg</v>
          </cell>
        </row>
        <row r="845">
          <cell r="C845">
            <v>207020320201</v>
          </cell>
          <cell r="D845" t="str">
            <v>207020320201</v>
          </cell>
          <cell r="E845" t="str">
            <v>SE Paladini Med.E&amp;Q</v>
          </cell>
          <cell r="F845" t="str">
            <v>Kg</v>
          </cell>
        </row>
        <row r="846">
          <cell r="C846">
            <v>207020320203</v>
          </cell>
          <cell r="D846" t="str">
            <v>207020320203</v>
          </cell>
          <cell r="E846" t="str">
            <v>SE Paladini Meda. Rell.E&amp;Q bol</v>
          </cell>
          <cell r="F846" t="str">
            <v>Kg</v>
          </cell>
        </row>
        <row r="847">
          <cell r="C847">
            <v>207020320203</v>
          </cell>
          <cell r="D847" t="str">
            <v>207020320203</v>
          </cell>
          <cell r="E847" t="str">
            <v>SE Paladini Meda. Rell.E&amp;Q bol</v>
          </cell>
          <cell r="F847" t="str">
            <v>Un</v>
          </cell>
        </row>
        <row r="848">
          <cell r="C848">
            <v>207020320301</v>
          </cell>
          <cell r="D848" t="str">
            <v>207020320301</v>
          </cell>
          <cell r="E848" t="str">
            <v>SE Paladini Med.J&amp;Q</v>
          </cell>
          <cell r="F848" t="str">
            <v>Kg</v>
          </cell>
        </row>
        <row r="849">
          <cell r="C849">
            <v>207020320303</v>
          </cell>
          <cell r="D849" t="str">
            <v>207020320303</v>
          </cell>
          <cell r="E849" t="str">
            <v>SE Paladini Med.  Rell.J&amp;Q Bol</v>
          </cell>
          <cell r="F849" t="str">
            <v>Kg</v>
          </cell>
        </row>
        <row r="850">
          <cell r="C850">
            <v>207020320303</v>
          </cell>
          <cell r="D850" t="str">
            <v>207020320303</v>
          </cell>
          <cell r="E850" t="str">
            <v>SE Paladini Med.  Rell.J&amp;Q Bol</v>
          </cell>
          <cell r="F850" t="str">
            <v>Un</v>
          </cell>
        </row>
        <row r="851">
          <cell r="C851">
            <v>207020920301</v>
          </cell>
          <cell r="D851" t="str">
            <v>207020920301</v>
          </cell>
          <cell r="E851" t="str">
            <v>SE Aveguay Med.J&amp;Q</v>
          </cell>
          <cell r="F851" t="str">
            <v>Kg</v>
          </cell>
        </row>
        <row r="852">
          <cell r="C852">
            <v>208000050410</v>
          </cell>
          <cell r="D852">
            <v>208000050410</v>
          </cell>
          <cell r="E852" t="str">
            <v>SE tortilla papa tricolor gran</v>
          </cell>
          <cell r="F852" t="str">
            <v>Kg</v>
          </cell>
        </row>
        <row r="853">
          <cell r="C853">
            <v>208010110701</v>
          </cell>
          <cell r="D853" t="str">
            <v>208010110701</v>
          </cell>
          <cell r="E853" t="str">
            <v>SE Medallon Espinaca Dia</v>
          </cell>
          <cell r="F853" t="str">
            <v>Kg</v>
          </cell>
        </row>
        <row r="854">
          <cell r="C854">
            <v>208010710601</v>
          </cell>
          <cell r="D854" t="str">
            <v>208010710601</v>
          </cell>
          <cell r="E854" t="str">
            <v>SE Mc Cain Tortilla Papa</v>
          </cell>
          <cell r="F854" t="str">
            <v>Kg</v>
          </cell>
        </row>
        <row r="855">
          <cell r="C855">
            <v>208010710701</v>
          </cell>
          <cell r="D855" t="str">
            <v>208010710701</v>
          </cell>
          <cell r="E855" t="str">
            <v>SE Mc Cain Tortilla Espinaca</v>
          </cell>
          <cell r="F855" t="str">
            <v>Kg</v>
          </cell>
        </row>
        <row r="856">
          <cell r="C856">
            <v>209000020201</v>
          </cell>
          <cell r="D856">
            <v>209000020201</v>
          </cell>
          <cell r="E856" t="str">
            <v>SE Empanadas E/Q</v>
          </cell>
          <cell r="F856" t="str">
            <v>Kg</v>
          </cell>
        </row>
        <row r="857">
          <cell r="C857">
            <v>209000020301</v>
          </cell>
          <cell r="D857">
            <v>209000020301</v>
          </cell>
          <cell r="E857" t="str">
            <v>SE Empanadas JQ</v>
          </cell>
          <cell r="F857" t="str">
            <v>Kg</v>
          </cell>
        </row>
        <row r="858">
          <cell r="C858">
            <v>209000020501</v>
          </cell>
          <cell r="D858">
            <v>209000020501</v>
          </cell>
          <cell r="E858" t="str">
            <v>SE Empanadas Ceb/Q</v>
          </cell>
          <cell r="F858" t="str">
            <v>Kg</v>
          </cell>
        </row>
        <row r="859">
          <cell r="C859">
            <v>209000020601</v>
          </cell>
          <cell r="D859">
            <v>209000020601</v>
          </cell>
          <cell r="E859" t="str">
            <v>SE Empanadas CHO/Q</v>
          </cell>
          <cell r="F859" t="str">
            <v>Kg</v>
          </cell>
        </row>
        <row r="860">
          <cell r="C860">
            <v>209000020901</v>
          </cell>
          <cell r="D860">
            <v>209000020901</v>
          </cell>
          <cell r="E860" t="str">
            <v>SE Empanadas Pollo</v>
          </cell>
          <cell r="F860" t="str">
            <v>Kg</v>
          </cell>
        </row>
        <row r="861">
          <cell r="C861">
            <v>209000021001</v>
          </cell>
          <cell r="D861">
            <v>209000021001</v>
          </cell>
          <cell r="E861" t="str">
            <v>SE Empanadas Carne</v>
          </cell>
          <cell r="F861" t="str">
            <v>Kg</v>
          </cell>
        </row>
        <row r="862">
          <cell r="C862">
            <v>209000050900</v>
          </cell>
          <cell r="D862">
            <v>209000050900</v>
          </cell>
          <cell r="E862" t="str">
            <v xml:space="preserve">Fri-chicken empanada          </v>
          </cell>
          <cell r="F862" t="str">
            <v>Kg</v>
          </cell>
        </row>
        <row r="863">
          <cell r="C863">
            <v>209000051000</v>
          </cell>
          <cell r="D863">
            <v>209000051000</v>
          </cell>
          <cell r="E863" t="str">
            <v xml:space="preserve">Fri-beef empanada             </v>
          </cell>
          <cell r="F863" t="str">
            <v>Kg</v>
          </cell>
        </row>
        <row r="864">
          <cell r="C864">
            <v>209001020301</v>
          </cell>
          <cell r="D864" t="str">
            <v>209001020301</v>
          </cell>
          <cell r="E864" t="str">
            <v>SE MA Empanada Jamon y Queso</v>
          </cell>
          <cell r="F864" t="str">
            <v>Kg</v>
          </cell>
        </row>
        <row r="865">
          <cell r="C865">
            <v>209001020501</v>
          </cell>
          <cell r="D865" t="str">
            <v>209001020501</v>
          </cell>
          <cell r="E865" t="str">
            <v>SE MA Empanada Cebolla y Queso</v>
          </cell>
          <cell r="F865" t="str">
            <v>Kg</v>
          </cell>
        </row>
        <row r="866">
          <cell r="C866">
            <v>209001020701</v>
          </cell>
          <cell r="D866" t="str">
            <v>209001020701</v>
          </cell>
          <cell r="E866" t="str">
            <v>SE MA Empanada Vegetales</v>
          </cell>
          <cell r="F866" t="str">
            <v>Kg</v>
          </cell>
        </row>
        <row r="867">
          <cell r="C867">
            <v>209001020801</v>
          </cell>
          <cell r="D867" t="str">
            <v>209001020801</v>
          </cell>
          <cell r="E867" t="str">
            <v>SE MA Empanada Humita</v>
          </cell>
          <cell r="F867" t="str">
            <v>Kg</v>
          </cell>
        </row>
        <row r="868">
          <cell r="C868">
            <v>209001020901</v>
          </cell>
          <cell r="D868" t="str">
            <v>209001020901</v>
          </cell>
          <cell r="E868" t="str">
            <v>SE MA Empanada Pollo</v>
          </cell>
          <cell r="F868" t="str">
            <v>Kg</v>
          </cell>
        </row>
        <row r="869">
          <cell r="C869">
            <v>209001021001</v>
          </cell>
          <cell r="D869" t="str">
            <v>209001021001</v>
          </cell>
          <cell r="E869" t="str">
            <v>SE MA Empanada Carne Suave</v>
          </cell>
          <cell r="F869" t="str">
            <v>Kg</v>
          </cell>
        </row>
        <row r="870">
          <cell r="C870">
            <v>209001420201</v>
          </cell>
          <cell r="D870">
            <v>209001420201</v>
          </cell>
          <cell r="E870" t="str">
            <v>SE Empanadas E/Q Frizata</v>
          </cell>
          <cell r="F870" t="str">
            <v>Kg</v>
          </cell>
        </row>
        <row r="871">
          <cell r="C871">
            <v>209001420301</v>
          </cell>
          <cell r="D871" t="str">
            <v>209001420301</v>
          </cell>
          <cell r="E871" t="str">
            <v>SE FRIZATA Empanadas JQ</v>
          </cell>
          <cell r="F871" t="str">
            <v>Kg</v>
          </cell>
        </row>
        <row r="872">
          <cell r="C872">
            <v>209001420501</v>
          </cell>
          <cell r="D872">
            <v>209001420501</v>
          </cell>
          <cell r="E872" t="str">
            <v>SE Empanadas Ceb/Q Frizata</v>
          </cell>
          <cell r="F872" t="str">
            <v>Kg</v>
          </cell>
        </row>
        <row r="873">
          <cell r="C873">
            <v>209001420601</v>
          </cell>
          <cell r="D873">
            <v>209001420601</v>
          </cell>
          <cell r="E873" t="str">
            <v>SE FRIZATA Empanadas CHO/Q Bls</v>
          </cell>
          <cell r="F873" t="str">
            <v>Un</v>
          </cell>
        </row>
        <row r="874">
          <cell r="C874">
            <v>209001420901</v>
          </cell>
          <cell r="D874">
            <v>209001420901</v>
          </cell>
          <cell r="E874" t="str">
            <v>SE FRIZATA Empanadas Pollo Bls</v>
          </cell>
          <cell r="F874" t="str">
            <v>Un</v>
          </cell>
        </row>
        <row r="875">
          <cell r="C875">
            <v>209001421001</v>
          </cell>
          <cell r="D875" t="str">
            <v>209001421001</v>
          </cell>
          <cell r="E875" t="str">
            <v>SE FRIZATA Empanadas Carne</v>
          </cell>
          <cell r="F875" t="str">
            <v>Kg</v>
          </cell>
        </row>
        <row r="876">
          <cell r="C876">
            <v>209001450900</v>
          </cell>
          <cell r="D876">
            <v>209001450900</v>
          </cell>
          <cell r="E876" t="str">
            <v xml:space="preserve">Fri-chicken empanada          </v>
          </cell>
          <cell r="F876" t="str">
            <v>Kg</v>
          </cell>
        </row>
        <row r="877">
          <cell r="C877">
            <v>209001451000</v>
          </cell>
          <cell r="D877">
            <v>209001451000</v>
          </cell>
          <cell r="E877" t="str">
            <v xml:space="preserve">Fri-beef empanada             </v>
          </cell>
          <cell r="F877" t="str">
            <v>Kg</v>
          </cell>
        </row>
        <row r="878">
          <cell r="C878">
            <v>210010050501</v>
          </cell>
          <cell r="D878">
            <v>210010050501</v>
          </cell>
          <cell r="E878" t="str">
            <v>SE MV Espinaca 125g</v>
          </cell>
          <cell r="F878" t="str">
            <v>Kg</v>
          </cell>
        </row>
        <row r="879">
          <cell r="C879">
            <v>210010050601</v>
          </cell>
          <cell r="D879">
            <v>210010050601</v>
          </cell>
          <cell r="E879" t="str">
            <v>SE MV Brócoli 125 g</v>
          </cell>
          <cell r="F879" t="str">
            <v>Kg</v>
          </cell>
        </row>
        <row r="880">
          <cell r="C880">
            <v>210011110701</v>
          </cell>
          <cell r="D880" t="str">
            <v>210011110701</v>
          </cell>
          <cell r="E880" t="str">
            <v>SE Maglia Milanesa Espinaca</v>
          </cell>
          <cell r="F880" t="str">
            <v>Kg</v>
          </cell>
        </row>
        <row r="881">
          <cell r="C881">
            <v>210011112001</v>
          </cell>
          <cell r="D881" t="str">
            <v>210011112001</v>
          </cell>
          <cell r="E881" t="str">
            <v>SE Maglia Milanesa Brocoli</v>
          </cell>
          <cell r="F881" t="str">
            <v>Kg</v>
          </cell>
        </row>
        <row r="882">
          <cell r="C882">
            <v>210011112101</v>
          </cell>
          <cell r="D882" t="str">
            <v>210011112101</v>
          </cell>
          <cell r="E882" t="str">
            <v>SE Maglia Milanesa Mix Vegetal</v>
          </cell>
          <cell r="F882" t="str">
            <v>Kg</v>
          </cell>
        </row>
        <row r="883">
          <cell r="C883">
            <v>210011450501</v>
          </cell>
          <cell r="D883">
            <v>210011450501</v>
          </cell>
          <cell r="E883" t="str">
            <v>SE Frizata MV Espinaca 2x125g</v>
          </cell>
          <cell r="F883" t="str">
            <v>Kg</v>
          </cell>
        </row>
        <row r="884">
          <cell r="C884">
            <v>210011450601</v>
          </cell>
          <cell r="D884">
            <v>210011450601</v>
          </cell>
          <cell r="E884" t="str">
            <v>SE Frizata MV Brócoli 2x125g</v>
          </cell>
          <cell r="F884" t="str">
            <v>Kg</v>
          </cell>
        </row>
        <row r="885">
          <cell r="C885">
            <v>211010710101</v>
          </cell>
          <cell r="D885" t="str">
            <v>211010710101</v>
          </cell>
          <cell r="E885" t="str">
            <v>SE McCain Discos Mozzarella</v>
          </cell>
          <cell r="F885" t="str">
            <v>Kg</v>
          </cell>
        </row>
        <row r="886">
          <cell r="C886">
            <v>211010730301</v>
          </cell>
          <cell r="D886">
            <v>211010730301</v>
          </cell>
          <cell r="E886" t="str">
            <v>SE McCain Discos Mozzarella</v>
          </cell>
          <cell r="F886" t="str">
            <v>Kg</v>
          </cell>
        </row>
        <row r="887">
          <cell r="C887">
            <v>212010050700</v>
          </cell>
          <cell r="D887">
            <v>212010050700</v>
          </cell>
          <cell r="E887" t="str">
            <v>SE Frizata Burgers Espinaca</v>
          </cell>
          <cell r="F887" t="str">
            <v>Kg</v>
          </cell>
        </row>
        <row r="888">
          <cell r="C888">
            <v>212010050800</v>
          </cell>
          <cell r="D888">
            <v>212010050800</v>
          </cell>
          <cell r="E888" t="str">
            <v xml:space="preserve">SE FriChicken burger          </v>
          </cell>
          <cell r="F888" t="str">
            <v>Kg</v>
          </cell>
        </row>
        <row r="889">
          <cell r="C889">
            <v>212010081000</v>
          </cell>
          <cell r="D889">
            <v>212010081000</v>
          </cell>
          <cell r="E889" t="str">
            <v>SE Frizata burger arveja y bro</v>
          </cell>
          <cell r="F889" t="str">
            <v>Kg</v>
          </cell>
        </row>
        <row r="890">
          <cell r="C890">
            <v>212010082000</v>
          </cell>
          <cell r="D890">
            <v>212010082000</v>
          </cell>
          <cell r="E890" t="str">
            <v>SE Frizata burger calab y choc</v>
          </cell>
          <cell r="F890" t="str">
            <v>Kg</v>
          </cell>
        </row>
        <row r="891">
          <cell r="C891">
            <v>212011440601</v>
          </cell>
          <cell r="D891">
            <v>212011440601</v>
          </cell>
          <cell r="E891" t="str">
            <v>SE Frizata Burgers Pollo</v>
          </cell>
          <cell r="F891" t="str">
            <v>Kg</v>
          </cell>
        </row>
        <row r="892">
          <cell r="C892">
            <v>212011440602</v>
          </cell>
          <cell r="D892">
            <v>212011440602</v>
          </cell>
          <cell r="E892" t="str">
            <v>SE Frizata Burgers Pollo 250g</v>
          </cell>
          <cell r="F892" t="str">
            <v>Kg</v>
          </cell>
        </row>
        <row r="893">
          <cell r="C893">
            <v>212011450700</v>
          </cell>
          <cell r="D893">
            <v>212011450700</v>
          </cell>
          <cell r="E893" t="str">
            <v>SE Frizata Burgers Esp. 230g</v>
          </cell>
          <cell r="F893" t="str">
            <v>Kg</v>
          </cell>
        </row>
        <row r="894">
          <cell r="C894">
            <v>212011450800</v>
          </cell>
          <cell r="D894">
            <v>212011450800</v>
          </cell>
          <cell r="E894" t="str">
            <v xml:space="preserve">SE Frizata FriChiken burger   </v>
          </cell>
          <cell r="F894" t="str">
            <v>Kg</v>
          </cell>
        </row>
        <row r="895">
          <cell r="C895">
            <v>212011470101</v>
          </cell>
          <cell r="D895" t="str">
            <v>212011470101</v>
          </cell>
          <cell r="E895" t="str">
            <v>SE Frizata Hamb. vacuna</v>
          </cell>
          <cell r="F895" t="str">
            <v>Kg</v>
          </cell>
        </row>
        <row r="896">
          <cell r="C896">
            <v>212011470102</v>
          </cell>
          <cell r="D896">
            <v>212011470102</v>
          </cell>
          <cell r="E896" t="str">
            <v>SE Frizata Burgers Casera 200g</v>
          </cell>
          <cell r="F896" t="str">
            <v>Kg</v>
          </cell>
        </row>
        <row r="897">
          <cell r="C897">
            <v>212011481000</v>
          </cell>
          <cell r="D897">
            <v>212011481000</v>
          </cell>
          <cell r="E897" t="str">
            <v>SE Frizata burger arveja y bro</v>
          </cell>
          <cell r="F897" t="str">
            <v>Kg</v>
          </cell>
        </row>
        <row r="898">
          <cell r="C898">
            <v>212011482000</v>
          </cell>
          <cell r="D898">
            <v>212011482000</v>
          </cell>
          <cell r="E898" t="str">
            <v>SE Frizata burger calab y choc</v>
          </cell>
          <cell r="F898" t="str">
            <v>Kg</v>
          </cell>
        </row>
        <row r="899">
          <cell r="C899">
            <v>213010080100</v>
          </cell>
          <cell r="D899">
            <v>213010080100</v>
          </cell>
          <cell r="E899" t="str">
            <v>SE Frizata Formado Cerdo</v>
          </cell>
          <cell r="F899" t="str">
            <v>Kg</v>
          </cell>
        </row>
        <row r="900">
          <cell r="C900">
            <v>213011480100</v>
          </cell>
          <cell r="D900">
            <v>213011480100</v>
          </cell>
          <cell r="E900" t="str">
            <v>SE Frizata Formado Cerdo 2x120</v>
          </cell>
          <cell r="F900" t="str">
            <v>Kg</v>
          </cell>
        </row>
        <row r="901">
          <cell r="C901">
            <v>214001456501</v>
          </cell>
          <cell r="D901">
            <v>214001456501</v>
          </cell>
          <cell r="E901" t="str">
            <v>Arandanos IQF+SERV</v>
          </cell>
          <cell r="F901" t="str">
            <v>Kg</v>
          </cell>
        </row>
        <row r="902">
          <cell r="C902">
            <v>214001456601</v>
          </cell>
          <cell r="D902">
            <v>214001456601</v>
          </cell>
          <cell r="E902" t="str">
            <v>SE Crocantes de merluza 0.5kg</v>
          </cell>
          <cell r="F902" t="str">
            <v>Un</v>
          </cell>
        </row>
        <row r="903">
          <cell r="C903">
            <v>215020021001</v>
          </cell>
          <cell r="D903">
            <v>215020021001</v>
          </cell>
          <cell r="E903" t="str">
            <v>SE Pastel Papa Granel</v>
          </cell>
          <cell r="F903" t="str">
            <v>Kg</v>
          </cell>
        </row>
        <row r="904">
          <cell r="C904">
            <v>215021421001</v>
          </cell>
          <cell r="D904">
            <v>215021421001</v>
          </cell>
          <cell r="E904" t="str">
            <v>SE FRIZATA Pastel Papa 1x280gr</v>
          </cell>
          <cell r="F904" t="str">
            <v>Un</v>
          </cell>
        </row>
        <row r="905">
          <cell r="C905">
            <v>216001450800</v>
          </cell>
          <cell r="D905">
            <v>216001450800</v>
          </cell>
          <cell r="E905" t="str">
            <v xml:space="preserve">SE Frizata fri nuggets        </v>
          </cell>
          <cell r="F905" t="str">
            <v>Kg</v>
          </cell>
        </row>
        <row r="906">
          <cell r="C906">
            <v>217000083000</v>
          </cell>
          <cell r="D906">
            <v>217000083000</v>
          </cell>
          <cell r="E906" t="str">
            <v xml:space="preserve">SE bite calabaza y queso      </v>
          </cell>
          <cell r="F906" t="str">
            <v>Kg</v>
          </cell>
        </row>
        <row r="907">
          <cell r="C907">
            <v>217001483000</v>
          </cell>
          <cell r="D907">
            <v>217001483000</v>
          </cell>
          <cell r="E907" t="str">
            <v>SE Frizata bite calabaza y que</v>
          </cell>
          <cell r="F907" t="str">
            <v>Kg</v>
          </cell>
        </row>
        <row r="908">
          <cell r="C908">
            <v>298000000300</v>
          </cell>
          <cell r="D908" t="str">
            <v>298000000300</v>
          </cell>
          <cell r="E908" t="str">
            <v>FR Topping CE-01</v>
          </cell>
          <cell r="F908" t="str">
            <v>Un</v>
          </cell>
        </row>
        <row r="909">
          <cell r="C909">
            <v>298000000301</v>
          </cell>
          <cell r="D909" t="str">
            <v>298000000301</v>
          </cell>
          <cell r="E909" t="str">
            <v>FR Topping CE-01 F1</v>
          </cell>
          <cell r="F909" t="str">
            <v>Un</v>
          </cell>
        </row>
        <row r="910">
          <cell r="C910">
            <v>298000000311</v>
          </cell>
          <cell r="D910">
            <v>298000000311</v>
          </cell>
          <cell r="E910" t="str">
            <v>FR Topping CE-02 F1</v>
          </cell>
          <cell r="F910" t="str">
            <v>Un</v>
          </cell>
        </row>
        <row r="911">
          <cell r="C911">
            <v>298000002010</v>
          </cell>
          <cell r="D911" t="str">
            <v>298000002010</v>
          </cell>
          <cell r="E911" t="str">
            <v>FR Batter Hidratado #2</v>
          </cell>
          <cell r="F911" t="str">
            <v>Un</v>
          </cell>
        </row>
        <row r="912">
          <cell r="C912">
            <v>298000002011</v>
          </cell>
          <cell r="D912" t="str">
            <v>298000002011</v>
          </cell>
          <cell r="E912" t="str">
            <v>FR Batter Hidratado #2 F1</v>
          </cell>
          <cell r="F912" t="str">
            <v>Un</v>
          </cell>
        </row>
        <row r="913">
          <cell r="C913">
            <v>298000002012</v>
          </cell>
          <cell r="D913" t="str">
            <v>298000002012</v>
          </cell>
          <cell r="E913" t="str">
            <v>FR Batter Hidratado #2 F2</v>
          </cell>
          <cell r="F913" t="str">
            <v>Un</v>
          </cell>
        </row>
        <row r="914">
          <cell r="C914">
            <v>298000002020</v>
          </cell>
          <cell r="D914" t="str">
            <v>298000002020</v>
          </cell>
          <cell r="E914" t="str">
            <v>FR Batter Hidratado #7</v>
          </cell>
          <cell r="F914" t="str">
            <v>Un</v>
          </cell>
        </row>
        <row r="915">
          <cell r="C915">
            <v>298000002021</v>
          </cell>
          <cell r="D915" t="str">
            <v>298000002021</v>
          </cell>
          <cell r="E915" t="str">
            <v>FR Batter Hidratado #7 F1</v>
          </cell>
          <cell r="F915" t="str">
            <v>Un</v>
          </cell>
        </row>
        <row r="916">
          <cell r="C916">
            <v>298000002022</v>
          </cell>
          <cell r="D916" t="str">
            <v>298000002022</v>
          </cell>
          <cell r="E916" t="str">
            <v>FR Batter Hidratado #7 F2</v>
          </cell>
          <cell r="F916" t="str">
            <v>Un</v>
          </cell>
        </row>
        <row r="917">
          <cell r="C917">
            <v>298000002023</v>
          </cell>
          <cell r="D917" t="str">
            <v>298000002023</v>
          </cell>
          <cell r="E917" t="str">
            <v>FR Batter Hidratado #7 F3</v>
          </cell>
          <cell r="F917" t="str">
            <v>Un</v>
          </cell>
        </row>
        <row r="918">
          <cell r="C918">
            <v>298000002030</v>
          </cell>
          <cell r="D918" t="str">
            <v>298000002030</v>
          </cell>
          <cell r="E918" t="str">
            <v>FR Batter Hidratado #8</v>
          </cell>
          <cell r="F918" t="str">
            <v>Un</v>
          </cell>
        </row>
        <row r="919">
          <cell r="C919">
            <v>298000002031</v>
          </cell>
          <cell r="D919" t="str">
            <v>298000002031</v>
          </cell>
          <cell r="E919" t="str">
            <v>FR Batter Hidratado #8 F1</v>
          </cell>
          <cell r="F919" t="str">
            <v>Un</v>
          </cell>
        </row>
        <row r="920">
          <cell r="C920">
            <v>298000002032</v>
          </cell>
          <cell r="D920" t="str">
            <v>298000002032</v>
          </cell>
          <cell r="E920" t="str">
            <v>FR Batter Hidratado #8 F2</v>
          </cell>
          <cell r="F920" t="str">
            <v>Un</v>
          </cell>
        </row>
        <row r="921">
          <cell r="C921">
            <v>298000002040</v>
          </cell>
          <cell r="D921" t="str">
            <v>298000002040</v>
          </cell>
          <cell r="E921" t="str">
            <v>FR Batter Hidratado #9</v>
          </cell>
          <cell r="F921" t="str">
            <v>Un</v>
          </cell>
        </row>
        <row r="922">
          <cell r="C922">
            <v>298000002041</v>
          </cell>
          <cell r="D922" t="str">
            <v>298000002041</v>
          </cell>
          <cell r="E922" t="str">
            <v>FR Batter Hidratado #9 F1</v>
          </cell>
          <cell r="F922" t="str">
            <v>Un</v>
          </cell>
        </row>
        <row r="923">
          <cell r="C923">
            <v>298000002042</v>
          </cell>
          <cell r="D923" t="str">
            <v>298000002042</v>
          </cell>
          <cell r="E923" t="str">
            <v>FR Batter Hidratado #9 F2</v>
          </cell>
          <cell r="F923" t="str">
            <v>Un</v>
          </cell>
        </row>
        <row r="924">
          <cell r="C924">
            <v>298000002060</v>
          </cell>
          <cell r="D924" t="str">
            <v>298000002060</v>
          </cell>
          <cell r="E924" t="str">
            <v>FR Batter Hidratado #11</v>
          </cell>
          <cell r="F924" t="str">
            <v>Un</v>
          </cell>
        </row>
        <row r="925">
          <cell r="C925">
            <v>298000002061</v>
          </cell>
          <cell r="D925" t="str">
            <v>298000002061</v>
          </cell>
          <cell r="E925" t="str">
            <v>FR Batter Hidratado #11 F1</v>
          </cell>
          <cell r="F925" t="str">
            <v>Un</v>
          </cell>
        </row>
        <row r="926">
          <cell r="C926">
            <v>298000002062</v>
          </cell>
          <cell r="D926" t="str">
            <v>298000002062</v>
          </cell>
          <cell r="E926" t="str">
            <v>FR Batter Hidratado #11 F2</v>
          </cell>
          <cell r="F926" t="str">
            <v>Un</v>
          </cell>
        </row>
        <row r="927">
          <cell r="C927">
            <v>298000002070</v>
          </cell>
          <cell r="D927">
            <v>298000002070</v>
          </cell>
          <cell r="E927" t="str">
            <v xml:space="preserve">FR Batter Hidratado #13       </v>
          </cell>
          <cell r="F927" t="str">
            <v>Un</v>
          </cell>
        </row>
        <row r="928">
          <cell r="C928">
            <v>298000002071</v>
          </cell>
          <cell r="D928">
            <v>298000002071</v>
          </cell>
          <cell r="E928" t="str">
            <v xml:space="preserve">FR Batter Hidratado #13 F1    </v>
          </cell>
          <cell r="F928" t="str">
            <v>Un</v>
          </cell>
        </row>
        <row r="929">
          <cell r="C929">
            <v>298000002080</v>
          </cell>
          <cell r="D929">
            <v>298000002080</v>
          </cell>
          <cell r="E929" t="str">
            <v xml:space="preserve">FR Batter Hidratado #11       </v>
          </cell>
          <cell r="F929" t="str">
            <v>Un</v>
          </cell>
        </row>
        <row r="930">
          <cell r="C930">
            <v>298000002081</v>
          </cell>
          <cell r="D930">
            <v>298000002081</v>
          </cell>
          <cell r="E930" t="str">
            <v xml:space="preserve">FR Batter Hidratado #11 F1    </v>
          </cell>
          <cell r="F930" t="str">
            <v>Un</v>
          </cell>
        </row>
        <row r="931">
          <cell r="C931">
            <v>298000002082</v>
          </cell>
          <cell r="D931">
            <v>298000002082</v>
          </cell>
          <cell r="E931" t="str">
            <v xml:space="preserve">FR Batter Hidratado #11 F2    </v>
          </cell>
          <cell r="F931" t="str">
            <v>Un</v>
          </cell>
        </row>
        <row r="932">
          <cell r="C932">
            <v>298000005010</v>
          </cell>
          <cell r="D932" t="str">
            <v>298000005010</v>
          </cell>
          <cell r="E932" t="str">
            <v>FR Rebozadores preparados#1</v>
          </cell>
          <cell r="F932" t="str">
            <v>Un</v>
          </cell>
        </row>
        <row r="933">
          <cell r="C933">
            <v>298000005011</v>
          </cell>
          <cell r="D933" t="str">
            <v>298000005011</v>
          </cell>
          <cell r="E933" t="str">
            <v>FR Rebozadores preparados#1 F1</v>
          </cell>
          <cell r="F933" t="str">
            <v>Un</v>
          </cell>
        </row>
        <row r="934">
          <cell r="C934">
            <v>298000005020</v>
          </cell>
          <cell r="D934" t="str">
            <v>298000005020</v>
          </cell>
          <cell r="E934" t="str">
            <v>FR Rebozadores preparados#2</v>
          </cell>
          <cell r="F934" t="str">
            <v>Un</v>
          </cell>
        </row>
        <row r="935">
          <cell r="C935">
            <v>298000005021</v>
          </cell>
          <cell r="D935" t="str">
            <v>298000005021</v>
          </cell>
          <cell r="E935" t="str">
            <v>FR Rebozadores preparados#2 F1</v>
          </cell>
          <cell r="F935" t="str">
            <v>Un</v>
          </cell>
        </row>
        <row r="936">
          <cell r="C936">
            <v>298000005040</v>
          </cell>
          <cell r="D936">
            <v>298000005040</v>
          </cell>
          <cell r="E936" t="str">
            <v xml:space="preserve">FR Rebozadores preparados#4   </v>
          </cell>
          <cell r="F936" t="str">
            <v>Un</v>
          </cell>
        </row>
        <row r="937">
          <cell r="C937">
            <v>298000005041</v>
          </cell>
          <cell r="D937">
            <v>298000005041</v>
          </cell>
          <cell r="E937" t="str">
            <v>FR Rebozadores preparados#4 F1</v>
          </cell>
          <cell r="F937" t="str">
            <v>Un</v>
          </cell>
        </row>
        <row r="938">
          <cell r="C938">
            <v>298000005050</v>
          </cell>
          <cell r="D938">
            <v>298000005050</v>
          </cell>
          <cell r="E938" t="str">
            <v xml:space="preserve">FR Rebozador con perejil #5   </v>
          </cell>
          <cell r="F938" t="str">
            <v>Un</v>
          </cell>
        </row>
        <row r="939">
          <cell r="C939">
            <v>298000005051</v>
          </cell>
          <cell r="D939">
            <v>298000005051</v>
          </cell>
          <cell r="E939" t="str">
            <v>FR Rebozador con perejil #5 F1</v>
          </cell>
          <cell r="F939" t="str">
            <v>Un</v>
          </cell>
        </row>
        <row r="940">
          <cell r="C940">
            <v>298000020100</v>
          </cell>
          <cell r="D940" t="str">
            <v>298000020100</v>
          </cell>
          <cell r="E940" t="str">
            <v>FRACCIONADO REQ</v>
          </cell>
          <cell r="F940" t="str">
            <v>Un</v>
          </cell>
        </row>
        <row r="941">
          <cell r="C941">
            <v>298000020101</v>
          </cell>
          <cell r="D941" t="str">
            <v>298000020101</v>
          </cell>
          <cell r="E941" t="str">
            <v>F1-REQ</v>
          </cell>
          <cell r="F941" t="str">
            <v>Un</v>
          </cell>
        </row>
        <row r="942">
          <cell r="C942">
            <v>298000020110</v>
          </cell>
          <cell r="D942" t="str">
            <v>298000020110</v>
          </cell>
          <cell r="E942" t="str">
            <v>FR Relleno Queso #1</v>
          </cell>
          <cell r="F942" t="str">
            <v>Un</v>
          </cell>
        </row>
        <row r="943">
          <cell r="C943">
            <v>298000020111</v>
          </cell>
          <cell r="D943" t="str">
            <v>298000020111</v>
          </cell>
          <cell r="E943" t="str">
            <v>FR Relleno Queso #1 F1</v>
          </cell>
          <cell r="F943" t="str">
            <v>Un</v>
          </cell>
        </row>
        <row r="944">
          <cell r="C944">
            <v>298000020120</v>
          </cell>
          <cell r="D944" t="str">
            <v>298000020120</v>
          </cell>
          <cell r="E944" t="str">
            <v>FR Relleno Queso #2</v>
          </cell>
          <cell r="F944" t="str">
            <v>Un</v>
          </cell>
        </row>
        <row r="945">
          <cell r="C945">
            <v>298000020121</v>
          </cell>
          <cell r="D945" t="str">
            <v>298000020121</v>
          </cell>
          <cell r="E945" t="str">
            <v>FR Relleno Queso #2 F1</v>
          </cell>
          <cell r="F945" t="str">
            <v>Un</v>
          </cell>
        </row>
        <row r="946">
          <cell r="C946">
            <v>298000020122</v>
          </cell>
          <cell r="D946" t="str">
            <v>298000020122</v>
          </cell>
          <cell r="E946" t="str">
            <v>FR Relleno Queso #2 F2</v>
          </cell>
          <cell r="F946" t="str">
            <v>Un</v>
          </cell>
        </row>
        <row r="947">
          <cell r="C947">
            <v>298000020123</v>
          </cell>
          <cell r="D947" t="str">
            <v>298000020123</v>
          </cell>
          <cell r="E947" t="str">
            <v>FR Relleno Queso #2 F3</v>
          </cell>
          <cell r="F947" t="str">
            <v>Un</v>
          </cell>
        </row>
        <row r="948">
          <cell r="C948">
            <v>298000020124</v>
          </cell>
          <cell r="D948" t="str">
            <v>298000020124</v>
          </cell>
          <cell r="E948" t="str">
            <v>FR Relleno Queso #2 F4</v>
          </cell>
          <cell r="F948" t="str">
            <v>Un</v>
          </cell>
        </row>
        <row r="949">
          <cell r="C949">
            <v>298000020125</v>
          </cell>
          <cell r="D949" t="str">
            <v>298000020125</v>
          </cell>
          <cell r="E949" t="str">
            <v>FR Relleno Queso #2 F5</v>
          </cell>
          <cell r="F949" t="str">
            <v>Un</v>
          </cell>
        </row>
        <row r="950">
          <cell r="C950">
            <v>298000020126</v>
          </cell>
          <cell r="D950" t="str">
            <v>298000020126</v>
          </cell>
          <cell r="E950" t="str">
            <v>FR Relleno Queso #2 F6</v>
          </cell>
          <cell r="F950" t="str">
            <v>Un</v>
          </cell>
        </row>
        <row r="951">
          <cell r="C951">
            <v>298000020130</v>
          </cell>
          <cell r="D951">
            <v>298000020130</v>
          </cell>
          <cell r="E951" t="str">
            <v xml:space="preserve">FR Relleno queso #3           </v>
          </cell>
          <cell r="F951" t="str">
            <v>Kg</v>
          </cell>
        </row>
        <row r="952">
          <cell r="C952">
            <v>298000020131</v>
          </cell>
          <cell r="D952">
            <v>298000020131</v>
          </cell>
          <cell r="E952" t="str">
            <v xml:space="preserve">FR Relleno queso #3 F1        </v>
          </cell>
          <cell r="F952" t="str">
            <v>Kg</v>
          </cell>
        </row>
        <row r="953">
          <cell r="C953">
            <v>298000020210</v>
          </cell>
          <cell r="D953" t="str">
            <v>298000020210</v>
          </cell>
          <cell r="E953" t="str">
            <v>FR Relleno E&amp;Q</v>
          </cell>
          <cell r="F953" t="str">
            <v>Un</v>
          </cell>
        </row>
        <row r="954">
          <cell r="C954">
            <v>298000020211</v>
          </cell>
          <cell r="D954" t="str">
            <v>298000020211</v>
          </cell>
          <cell r="E954" t="str">
            <v>FR Relleno E&amp;Q F1</v>
          </cell>
          <cell r="F954" t="str">
            <v>Un</v>
          </cell>
        </row>
        <row r="955">
          <cell r="C955">
            <v>298000020212</v>
          </cell>
          <cell r="D955" t="str">
            <v>298000020212</v>
          </cell>
          <cell r="E955" t="str">
            <v>FR Relleno E&amp;Q F2</v>
          </cell>
          <cell r="F955" t="str">
            <v>Un</v>
          </cell>
        </row>
        <row r="956">
          <cell r="C956">
            <v>298000020213</v>
          </cell>
          <cell r="D956" t="str">
            <v>298000020213</v>
          </cell>
          <cell r="E956" t="str">
            <v>FR Relleno E&amp;Q F3</v>
          </cell>
          <cell r="F956" t="str">
            <v>Un</v>
          </cell>
        </row>
        <row r="957">
          <cell r="C957">
            <v>298000020220</v>
          </cell>
          <cell r="D957" t="str">
            <v>298000020220</v>
          </cell>
          <cell r="E957" t="str">
            <v>FR Relleno E&amp;Q Gen</v>
          </cell>
          <cell r="F957" t="str">
            <v>Un</v>
          </cell>
        </row>
        <row r="958">
          <cell r="C958">
            <v>298000020221</v>
          </cell>
          <cell r="D958" t="str">
            <v>298000020221</v>
          </cell>
          <cell r="E958" t="str">
            <v>FR Relleno E&amp;Q Gen F1</v>
          </cell>
          <cell r="F958" t="str">
            <v>Un</v>
          </cell>
        </row>
        <row r="959">
          <cell r="C959">
            <v>298000020222</v>
          </cell>
          <cell r="D959" t="str">
            <v>298000020222</v>
          </cell>
          <cell r="E959" t="str">
            <v>FR Relleno E&amp;Q Gen F2</v>
          </cell>
          <cell r="F959" t="str">
            <v>Un</v>
          </cell>
        </row>
        <row r="960">
          <cell r="C960">
            <v>298000020223</v>
          </cell>
          <cell r="D960" t="str">
            <v>298000020223</v>
          </cell>
          <cell r="E960" t="str">
            <v>FR Relleno E&amp;Q Gen F3</v>
          </cell>
          <cell r="F960" t="str">
            <v>Un</v>
          </cell>
        </row>
        <row r="961">
          <cell r="C961">
            <v>298000020230</v>
          </cell>
          <cell r="D961" t="str">
            <v>298000020230</v>
          </cell>
          <cell r="E961" t="str">
            <v>FR Relleno E&amp;Q #1</v>
          </cell>
          <cell r="F961" t="str">
            <v>Un</v>
          </cell>
        </row>
        <row r="962">
          <cell r="C962">
            <v>298000020231</v>
          </cell>
          <cell r="D962" t="str">
            <v>298000020231</v>
          </cell>
          <cell r="E962" t="str">
            <v>FR Relleno E&amp;Q #1 F1</v>
          </cell>
          <cell r="F962" t="str">
            <v>Un</v>
          </cell>
        </row>
        <row r="963">
          <cell r="C963">
            <v>298000020232</v>
          </cell>
          <cell r="D963" t="str">
            <v>298000020232</v>
          </cell>
          <cell r="E963" t="str">
            <v>FR Relleno E&amp;Q #1 F2</v>
          </cell>
          <cell r="F963" t="str">
            <v>Un</v>
          </cell>
        </row>
        <row r="964">
          <cell r="C964">
            <v>298000020233</v>
          </cell>
          <cell r="D964" t="str">
            <v>298000020233</v>
          </cell>
          <cell r="E964" t="str">
            <v>FR Relleno E&amp;Q #1 F3</v>
          </cell>
          <cell r="F964" t="str">
            <v>Un</v>
          </cell>
        </row>
        <row r="965">
          <cell r="C965">
            <v>298000020240</v>
          </cell>
          <cell r="D965" t="str">
            <v>298000020240</v>
          </cell>
          <cell r="E965" t="str">
            <v>FR Relleno E&amp;Q #2</v>
          </cell>
          <cell r="F965" t="str">
            <v>Un</v>
          </cell>
        </row>
        <row r="966">
          <cell r="C966">
            <v>298000020241</v>
          </cell>
          <cell r="D966" t="str">
            <v>298000020241</v>
          </cell>
          <cell r="E966" t="str">
            <v>FR Relleno E&amp;Q #2 F1</v>
          </cell>
          <cell r="F966" t="str">
            <v>Un</v>
          </cell>
        </row>
        <row r="967">
          <cell r="C967">
            <v>298000020242</v>
          </cell>
          <cell r="D967" t="str">
            <v>298000020242</v>
          </cell>
          <cell r="E967" t="str">
            <v>FR Relleno E&amp;Q #2 F2</v>
          </cell>
          <cell r="F967" t="str">
            <v>Un</v>
          </cell>
        </row>
        <row r="968">
          <cell r="C968">
            <v>298000020243</v>
          </cell>
          <cell r="D968" t="str">
            <v>298000020243</v>
          </cell>
          <cell r="E968" t="str">
            <v>FR Relleno E&amp;Q #2 F3</v>
          </cell>
          <cell r="F968" t="str">
            <v>Un</v>
          </cell>
        </row>
        <row r="969">
          <cell r="C969">
            <v>298000020250</v>
          </cell>
          <cell r="D969" t="str">
            <v>298000020250</v>
          </cell>
          <cell r="E969" t="str">
            <v>FR Relleno E&amp;Q #3</v>
          </cell>
          <cell r="F969" t="str">
            <v>Un</v>
          </cell>
        </row>
        <row r="970">
          <cell r="C970">
            <v>298000020251</v>
          </cell>
          <cell r="D970" t="str">
            <v>298000020251</v>
          </cell>
          <cell r="E970" t="str">
            <v>FR Relleno E&amp;Q #3 F1</v>
          </cell>
          <cell r="F970" t="str">
            <v>Un</v>
          </cell>
        </row>
        <row r="971">
          <cell r="C971">
            <v>298000020252</v>
          </cell>
          <cell r="D971" t="str">
            <v>298000020252</v>
          </cell>
          <cell r="E971" t="str">
            <v>FR Relleno E&amp;Q #3 F2</v>
          </cell>
          <cell r="F971" t="str">
            <v>Un</v>
          </cell>
        </row>
        <row r="972">
          <cell r="C972">
            <v>298000020253</v>
          </cell>
          <cell r="D972" t="str">
            <v>298000020253</v>
          </cell>
          <cell r="E972" t="str">
            <v>FR Relleno E&amp;Q #3 F3</v>
          </cell>
          <cell r="F972" t="str">
            <v>Un</v>
          </cell>
        </row>
        <row r="973">
          <cell r="C973">
            <v>298000020260</v>
          </cell>
          <cell r="D973" t="str">
            <v>298000020260</v>
          </cell>
          <cell r="E973" t="str">
            <v>FR Relleno E&amp;Q #4</v>
          </cell>
          <cell r="F973" t="str">
            <v>Un</v>
          </cell>
        </row>
        <row r="974">
          <cell r="C974">
            <v>298000020261</v>
          </cell>
          <cell r="D974" t="str">
            <v>298000020261</v>
          </cell>
          <cell r="E974" t="str">
            <v>FR Relleno E&amp;Q #4 F1</v>
          </cell>
          <cell r="F974" t="str">
            <v>Un</v>
          </cell>
        </row>
        <row r="975">
          <cell r="C975">
            <v>298000020262</v>
          </cell>
          <cell r="D975" t="str">
            <v>298000020262</v>
          </cell>
          <cell r="E975" t="str">
            <v>FR Relleno E&amp;Q #4 F2</v>
          </cell>
          <cell r="F975" t="str">
            <v>Un</v>
          </cell>
        </row>
        <row r="976">
          <cell r="C976">
            <v>298000020263</v>
          </cell>
          <cell r="D976" t="str">
            <v>298000020263</v>
          </cell>
          <cell r="E976" t="str">
            <v>FR Relleno E&amp;Q #4 F3</v>
          </cell>
          <cell r="F976" t="str">
            <v>Un</v>
          </cell>
        </row>
        <row r="977">
          <cell r="C977">
            <v>298000020270</v>
          </cell>
          <cell r="D977">
            <v>298000020270</v>
          </cell>
          <cell r="E977" t="str">
            <v>FR Relleno E&amp;Q #5</v>
          </cell>
          <cell r="F977" t="str">
            <v>Un</v>
          </cell>
        </row>
        <row r="978">
          <cell r="C978">
            <v>298000020271</v>
          </cell>
          <cell r="D978">
            <v>298000020271</v>
          </cell>
          <cell r="E978" t="str">
            <v>FR Relleno E&amp;Q #5 F1</v>
          </cell>
          <cell r="F978" t="str">
            <v>Un</v>
          </cell>
        </row>
        <row r="979">
          <cell r="C979">
            <v>298000020272</v>
          </cell>
          <cell r="D979">
            <v>298000020272</v>
          </cell>
          <cell r="E979" t="str">
            <v>FR Relleno E&amp;Q #5 F2</v>
          </cell>
          <cell r="F979" t="str">
            <v>Un</v>
          </cell>
        </row>
        <row r="980">
          <cell r="C980">
            <v>298000020273</v>
          </cell>
          <cell r="D980">
            <v>298000020273</v>
          </cell>
          <cell r="E980" t="str">
            <v>FR Relleno E&amp;Q #5 F3</v>
          </cell>
          <cell r="F980" t="str">
            <v>Un</v>
          </cell>
        </row>
        <row r="981">
          <cell r="C981">
            <v>298000020280</v>
          </cell>
          <cell r="D981">
            <v>298000020280</v>
          </cell>
          <cell r="E981" t="str">
            <v>FR Relleno E&amp;Q #6</v>
          </cell>
          <cell r="F981" t="str">
            <v>Kg</v>
          </cell>
        </row>
        <row r="982">
          <cell r="C982">
            <v>298000020281</v>
          </cell>
          <cell r="D982">
            <v>298000020281</v>
          </cell>
          <cell r="E982" t="str">
            <v>FR Relleno E&amp;Q #6 F1</v>
          </cell>
          <cell r="F982" t="str">
            <v>Kg</v>
          </cell>
        </row>
        <row r="983">
          <cell r="C983">
            <v>298000020282</v>
          </cell>
          <cell r="D983">
            <v>298000020282</v>
          </cell>
          <cell r="E983" t="str">
            <v>FR Relleno E&amp;Q #6 F2</v>
          </cell>
          <cell r="F983" t="str">
            <v>Kg</v>
          </cell>
        </row>
        <row r="984">
          <cell r="C984">
            <v>298000020283</v>
          </cell>
          <cell r="D984">
            <v>298000020283</v>
          </cell>
          <cell r="E984" t="str">
            <v>FR Relleno E&amp;Q #6 F3</v>
          </cell>
          <cell r="F984" t="str">
            <v>Kg</v>
          </cell>
        </row>
        <row r="985">
          <cell r="C985">
            <v>298000020284</v>
          </cell>
          <cell r="D985">
            <v>298000020284</v>
          </cell>
          <cell r="E985" t="str">
            <v>FR Relleno E&amp;Q #6 F4</v>
          </cell>
          <cell r="F985" t="str">
            <v>Kg</v>
          </cell>
        </row>
        <row r="986">
          <cell r="C986">
            <v>298000020285</v>
          </cell>
          <cell r="D986">
            <v>298000020285</v>
          </cell>
          <cell r="E986" t="str">
            <v>FR Relleno E&amp;Q #6 F5</v>
          </cell>
          <cell r="F986" t="str">
            <v>Kg</v>
          </cell>
        </row>
        <row r="987">
          <cell r="C987">
            <v>298000020300</v>
          </cell>
          <cell r="D987" t="str">
            <v>298000020300</v>
          </cell>
          <cell r="E987" t="str">
            <v>FRACCIONADO REJQ2</v>
          </cell>
          <cell r="F987" t="str">
            <v>Un</v>
          </cell>
        </row>
        <row r="988">
          <cell r="C988">
            <v>298000020301</v>
          </cell>
          <cell r="D988" t="str">
            <v>298000020301</v>
          </cell>
          <cell r="E988" t="str">
            <v>F1-REJQ2</v>
          </cell>
          <cell r="F988" t="str">
            <v>Un</v>
          </cell>
        </row>
        <row r="989">
          <cell r="C989">
            <v>298000020310</v>
          </cell>
          <cell r="D989" t="str">
            <v>298000020310</v>
          </cell>
          <cell r="E989" t="str">
            <v>FR Relleno J&amp;Q #2</v>
          </cell>
          <cell r="F989" t="str">
            <v>Un</v>
          </cell>
        </row>
        <row r="990">
          <cell r="C990">
            <v>298000020311</v>
          </cell>
          <cell r="D990" t="str">
            <v>298000020311</v>
          </cell>
          <cell r="E990" t="str">
            <v>FR Relleno J&amp;Q #2 F1</v>
          </cell>
          <cell r="F990" t="str">
            <v>Un</v>
          </cell>
        </row>
        <row r="991">
          <cell r="C991">
            <v>298000020320</v>
          </cell>
          <cell r="D991" t="str">
            <v>298000020320</v>
          </cell>
          <cell r="E991" t="str">
            <v>FR Relleno J&amp;Q #3</v>
          </cell>
          <cell r="F991" t="str">
            <v>Un</v>
          </cell>
        </row>
        <row r="992">
          <cell r="C992">
            <v>298000020321</v>
          </cell>
          <cell r="D992" t="str">
            <v>298000020321</v>
          </cell>
          <cell r="E992" t="str">
            <v>FR Relleno J&amp;Q #3 F1</v>
          </cell>
          <cell r="F992" t="str">
            <v>Un</v>
          </cell>
        </row>
        <row r="993">
          <cell r="C993">
            <v>298000020330</v>
          </cell>
          <cell r="D993" t="str">
            <v>298000020330</v>
          </cell>
          <cell r="E993" t="str">
            <v>FR Relleno J&amp;Q #4</v>
          </cell>
          <cell r="F993" t="str">
            <v>Un</v>
          </cell>
        </row>
        <row r="994">
          <cell r="C994">
            <v>298000020331</v>
          </cell>
          <cell r="D994" t="str">
            <v>298000020331</v>
          </cell>
          <cell r="E994" t="str">
            <v>FR Relleno J&amp;Q #4 F1</v>
          </cell>
          <cell r="F994" t="str">
            <v>Un</v>
          </cell>
        </row>
        <row r="995">
          <cell r="C995">
            <v>298000020410</v>
          </cell>
          <cell r="D995" t="str">
            <v>298000020410</v>
          </cell>
          <cell r="E995" t="str">
            <v>FR Relleno T&amp;Q</v>
          </cell>
          <cell r="F995" t="str">
            <v>Un</v>
          </cell>
        </row>
        <row r="996">
          <cell r="C996">
            <v>298000020411</v>
          </cell>
          <cell r="D996" t="str">
            <v>298000020411</v>
          </cell>
          <cell r="E996" t="str">
            <v>FR Relleno T&amp;Q F1</v>
          </cell>
          <cell r="F996" t="str">
            <v>Un</v>
          </cell>
        </row>
        <row r="997">
          <cell r="C997">
            <v>298000020412</v>
          </cell>
          <cell r="D997" t="str">
            <v>298000020412</v>
          </cell>
          <cell r="E997" t="str">
            <v>FR Relleno T&amp;Q F2</v>
          </cell>
          <cell r="F997" t="str">
            <v>Un</v>
          </cell>
        </row>
        <row r="998">
          <cell r="C998">
            <v>298000020500</v>
          </cell>
          <cell r="D998" t="str">
            <v>298000020500</v>
          </cell>
          <cell r="E998" t="str">
            <v>FRACCIONADO RECQ</v>
          </cell>
          <cell r="F998" t="str">
            <v>Un</v>
          </cell>
        </row>
        <row r="999">
          <cell r="C999">
            <v>298000020501</v>
          </cell>
          <cell r="D999" t="str">
            <v>298000020501</v>
          </cell>
          <cell r="E999" t="str">
            <v>F1-RECQ</v>
          </cell>
          <cell r="F999" t="str">
            <v>Un</v>
          </cell>
        </row>
        <row r="1000">
          <cell r="C1000">
            <v>298000020502</v>
          </cell>
          <cell r="D1000" t="str">
            <v>298000020502</v>
          </cell>
          <cell r="E1000" t="str">
            <v>F2-RECQ</v>
          </cell>
          <cell r="F1000" t="str">
            <v>Un</v>
          </cell>
        </row>
        <row r="1001">
          <cell r="C1001">
            <v>298000020503</v>
          </cell>
          <cell r="D1001" t="str">
            <v>298000020503</v>
          </cell>
          <cell r="E1001" t="str">
            <v>F3-RECQ</v>
          </cell>
          <cell r="F1001" t="str">
            <v>Un</v>
          </cell>
        </row>
        <row r="1002">
          <cell r="C1002">
            <v>298000020510</v>
          </cell>
          <cell r="D1002" t="str">
            <v>298000020510</v>
          </cell>
          <cell r="E1002" t="str">
            <v>FR Relleno Cb&amp;Q</v>
          </cell>
          <cell r="F1002" t="str">
            <v>Un</v>
          </cell>
        </row>
        <row r="1003">
          <cell r="C1003">
            <v>298000020511</v>
          </cell>
          <cell r="D1003" t="str">
            <v>298000020511</v>
          </cell>
          <cell r="E1003" t="str">
            <v>FR Relleno Cb&amp;Q F1</v>
          </cell>
          <cell r="F1003" t="str">
            <v>Un</v>
          </cell>
        </row>
        <row r="1004">
          <cell r="C1004">
            <v>298000020512</v>
          </cell>
          <cell r="D1004" t="str">
            <v>298000020512</v>
          </cell>
          <cell r="E1004" t="str">
            <v>FR Relleno Cb&amp;Q F2</v>
          </cell>
          <cell r="F1004" t="str">
            <v>Un</v>
          </cell>
        </row>
        <row r="1005">
          <cell r="C1005">
            <v>298000020513</v>
          </cell>
          <cell r="D1005" t="str">
            <v>298000020513</v>
          </cell>
          <cell r="E1005" t="str">
            <v>FR Relleno Cb&amp;Q F3</v>
          </cell>
          <cell r="F1005" t="str">
            <v>Un</v>
          </cell>
        </row>
        <row r="1006">
          <cell r="C1006">
            <v>298000020520</v>
          </cell>
          <cell r="D1006" t="str">
            <v>298000020520</v>
          </cell>
          <cell r="E1006" t="str">
            <v>FR Relleno Cb&amp;Q #2</v>
          </cell>
          <cell r="F1006" t="str">
            <v>Un</v>
          </cell>
        </row>
        <row r="1007">
          <cell r="C1007">
            <v>298000020521</v>
          </cell>
          <cell r="D1007" t="str">
            <v>298000020521</v>
          </cell>
          <cell r="E1007" t="str">
            <v>FR Relleno Cb&amp;Q #2 F1</v>
          </cell>
          <cell r="F1007" t="str">
            <v>Un</v>
          </cell>
        </row>
        <row r="1008">
          <cell r="C1008">
            <v>298000020522</v>
          </cell>
          <cell r="D1008" t="str">
            <v>298000020522</v>
          </cell>
          <cell r="E1008" t="str">
            <v>FR Relleno Cb&amp;Q #2 F2</v>
          </cell>
          <cell r="F1008" t="str">
            <v>Un</v>
          </cell>
        </row>
        <row r="1009">
          <cell r="C1009">
            <v>298000020523</v>
          </cell>
          <cell r="D1009" t="str">
            <v>298000020523</v>
          </cell>
          <cell r="E1009" t="str">
            <v>FR Relleno Cb&amp;Q #2 F3</v>
          </cell>
          <cell r="F1009" t="str">
            <v>Un</v>
          </cell>
        </row>
        <row r="1010">
          <cell r="C1010">
            <v>298000020610</v>
          </cell>
          <cell r="D1010" t="str">
            <v>298000020610</v>
          </cell>
          <cell r="E1010" t="str">
            <v>FR Relleno Ch&amp;Q</v>
          </cell>
          <cell r="F1010" t="str">
            <v>Un</v>
          </cell>
        </row>
        <row r="1011">
          <cell r="C1011">
            <v>298000020611</v>
          </cell>
          <cell r="D1011" t="str">
            <v>298000020611</v>
          </cell>
          <cell r="E1011" t="str">
            <v>FR Relleno Ch&amp;Q F1</v>
          </cell>
          <cell r="F1011" t="str">
            <v>Un</v>
          </cell>
        </row>
        <row r="1012">
          <cell r="C1012">
            <v>298000020612</v>
          </cell>
          <cell r="D1012" t="str">
            <v>298000020612</v>
          </cell>
          <cell r="E1012" t="str">
            <v>FR Relleno Ch&amp;Q F2</v>
          </cell>
          <cell r="F1012" t="str">
            <v>Un</v>
          </cell>
        </row>
        <row r="1013">
          <cell r="C1013">
            <v>298000020710</v>
          </cell>
          <cell r="D1013" t="str">
            <v>298000020710</v>
          </cell>
          <cell r="E1013" t="str">
            <v>FR Relleno de Verdura</v>
          </cell>
          <cell r="F1013" t="str">
            <v>Un</v>
          </cell>
        </row>
        <row r="1014">
          <cell r="C1014">
            <v>298000020711</v>
          </cell>
          <cell r="D1014" t="str">
            <v>298000020711</v>
          </cell>
          <cell r="E1014" t="str">
            <v>FR Relleno de Verdura F1</v>
          </cell>
          <cell r="F1014" t="str">
            <v>Un</v>
          </cell>
        </row>
        <row r="1015">
          <cell r="C1015">
            <v>298000020712</v>
          </cell>
          <cell r="D1015" t="str">
            <v>298000020712</v>
          </cell>
          <cell r="E1015" t="str">
            <v>FR Relleno de Verdura F2</v>
          </cell>
          <cell r="F1015" t="str">
            <v>Un</v>
          </cell>
        </row>
        <row r="1016">
          <cell r="C1016">
            <v>298000020713</v>
          </cell>
          <cell r="D1016" t="str">
            <v>298000020713</v>
          </cell>
          <cell r="E1016" t="str">
            <v>FR Relleno de Verdura F3</v>
          </cell>
          <cell r="F1016" t="str">
            <v>Un</v>
          </cell>
        </row>
        <row r="1017">
          <cell r="C1017">
            <v>298000020714</v>
          </cell>
          <cell r="D1017" t="str">
            <v>298000020714</v>
          </cell>
          <cell r="E1017" t="str">
            <v>FR Relleno de Verdura F4</v>
          </cell>
          <cell r="F1017" t="str">
            <v>Un</v>
          </cell>
        </row>
        <row r="1018">
          <cell r="C1018">
            <v>298000020715</v>
          </cell>
          <cell r="D1018" t="str">
            <v>298000020715</v>
          </cell>
          <cell r="E1018" t="str">
            <v>FR Relleno de Verdura F5</v>
          </cell>
          <cell r="F1018" t="str">
            <v>Un</v>
          </cell>
        </row>
        <row r="1019">
          <cell r="C1019">
            <v>298000020716</v>
          </cell>
          <cell r="D1019" t="str">
            <v>298000020716</v>
          </cell>
          <cell r="E1019" t="str">
            <v>FR Relleno de Verdura F6</v>
          </cell>
          <cell r="F1019" t="str">
            <v>Un</v>
          </cell>
        </row>
        <row r="1020">
          <cell r="C1020">
            <v>298000020717</v>
          </cell>
          <cell r="D1020" t="str">
            <v>298000020717</v>
          </cell>
          <cell r="E1020" t="str">
            <v>FR Relleno de Verdura F7</v>
          </cell>
          <cell r="F1020" t="str">
            <v>Un</v>
          </cell>
        </row>
        <row r="1021">
          <cell r="C1021">
            <v>298000020718</v>
          </cell>
          <cell r="D1021" t="str">
            <v>298000020718</v>
          </cell>
          <cell r="E1021" t="str">
            <v>FR Relleno de Verdura F8</v>
          </cell>
          <cell r="F1021" t="str">
            <v>Un</v>
          </cell>
        </row>
        <row r="1022">
          <cell r="C1022">
            <v>298000020810</v>
          </cell>
          <cell r="D1022" t="str">
            <v>298000020810</v>
          </cell>
          <cell r="E1022" t="str">
            <v>FR Relleno de Humita</v>
          </cell>
          <cell r="F1022" t="str">
            <v>Un</v>
          </cell>
        </row>
        <row r="1023">
          <cell r="C1023">
            <v>298000020811</v>
          </cell>
          <cell r="D1023" t="str">
            <v>298000020811</v>
          </cell>
          <cell r="E1023" t="str">
            <v>FR Relleno de Humita F1</v>
          </cell>
          <cell r="F1023" t="str">
            <v>Un</v>
          </cell>
        </row>
        <row r="1024">
          <cell r="C1024">
            <v>298000020812</v>
          </cell>
          <cell r="D1024" t="str">
            <v>298000020812</v>
          </cell>
          <cell r="E1024" t="str">
            <v>FR Relleno de Humita F2</v>
          </cell>
          <cell r="F1024" t="str">
            <v>Un</v>
          </cell>
        </row>
        <row r="1025">
          <cell r="C1025">
            <v>298000020813</v>
          </cell>
          <cell r="D1025" t="str">
            <v>298000020813</v>
          </cell>
          <cell r="E1025" t="str">
            <v>FR Relleno de Humita F3</v>
          </cell>
          <cell r="F1025" t="str">
            <v>Un</v>
          </cell>
        </row>
        <row r="1026">
          <cell r="C1026">
            <v>298000020814</v>
          </cell>
          <cell r="D1026" t="str">
            <v>298000020814</v>
          </cell>
          <cell r="E1026" t="str">
            <v>FR Relleno de Humita F4</v>
          </cell>
          <cell r="F1026" t="str">
            <v>Un</v>
          </cell>
        </row>
        <row r="1027">
          <cell r="C1027">
            <v>298000020815</v>
          </cell>
          <cell r="D1027" t="str">
            <v>298000020815</v>
          </cell>
          <cell r="E1027" t="str">
            <v>FR Relleno de Humita F5</v>
          </cell>
          <cell r="F1027" t="str">
            <v>Un</v>
          </cell>
        </row>
        <row r="1028">
          <cell r="C1028">
            <v>298000020816</v>
          </cell>
          <cell r="D1028" t="str">
            <v>298000020816</v>
          </cell>
          <cell r="E1028" t="str">
            <v>FR Relleno de Humita F6</v>
          </cell>
          <cell r="F1028" t="str">
            <v>Un</v>
          </cell>
        </row>
        <row r="1029">
          <cell r="C1029">
            <v>298000020817</v>
          </cell>
          <cell r="D1029" t="str">
            <v>298000020817</v>
          </cell>
          <cell r="E1029" t="str">
            <v>FR Relleno de Humita F7</v>
          </cell>
          <cell r="F1029" t="str">
            <v>Un</v>
          </cell>
        </row>
        <row r="1030">
          <cell r="C1030">
            <v>298000020910</v>
          </cell>
          <cell r="D1030" t="str">
            <v>298000020910</v>
          </cell>
          <cell r="E1030" t="str">
            <v>FR Relleno de Pollo</v>
          </cell>
          <cell r="F1030" t="str">
            <v>Un</v>
          </cell>
        </row>
        <row r="1031">
          <cell r="C1031">
            <v>298000020911</v>
          </cell>
          <cell r="D1031" t="str">
            <v>298000020911</v>
          </cell>
          <cell r="E1031" t="str">
            <v>FR Relleno de Pollo F1</v>
          </cell>
          <cell r="F1031" t="str">
            <v>Un</v>
          </cell>
        </row>
        <row r="1032">
          <cell r="C1032">
            <v>298000020912</v>
          </cell>
          <cell r="D1032" t="str">
            <v>298000020912</v>
          </cell>
          <cell r="E1032" t="str">
            <v>FR Relleno de Pollo F2</v>
          </cell>
          <cell r="F1032" t="str">
            <v>Un</v>
          </cell>
        </row>
        <row r="1033">
          <cell r="C1033">
            <v>298000021010</v>
          </cell>
          <cell r="D1033" t="str">
            <v>298000021010</v>
          </cell>
          <cell r="E1033" t="str">
            <v>FR Relleno de Carne Suave</v>
          </cell>
          <cell r="F1033" t="str">
            <v>Un</v>
          </cell>
        </row>
        <row r="1034">
          <cell r="C1034">
            <v>298000021011</v>
          </cell>
          <cell r="D1034" t="str">
            <v>298000021011</v>
          </cell>
          <cell r="E1034" t="str">
            <v>FR Relleno de Carne Suave F1</v>
          </cell>
          <cell r="F1034" t="str">
            <v>Un</v>
          </cell>
        </row>
        <row r="1035">
          <cell r="C1035">
            <v>298000021012</v>
          </cell>
          <cell r="D1035" t="str">
            <v>298000021012</v>
          </cell>
          <cell r="E1035" t="str">
            <v>FR Relleno de Carne Suave F2</v>
          </cell>
          <cell r="F1035" t="str">
            <v>Un</v>
          </cell>
        </row>
        <row r="1036">
          <cell r="C1036">
            <v>298000021013</v>
          </cell>
          <cell r="D1036" t="str">
            <v>298000021013</v>
          </cell>
          <cell r="E1036" t="str">
            <v>FR Relleno de Carne Suave F3</v>
          </cell>
          <cell r="F1036" t="str">
            <v>Un</v>
          </cell>
        </row>
        <row r="1037">
          <cell r="C1037">
            <v>298000021014</v>
          </cell>
          <cell r="D1037" t="str">
            <v>298000021014</v>
          </cell>
          <cell r="E1037" t="str">
            <v>FR Relleno de Carne Suave F4</v>
          </cell>
          <cell r="F1037" t="str">
            <v>Un</v>
          </cell>
        </row>
        <row r="1038">
          <cell r="C1038">
            <v>298000021100</v>
          </cell>
          <cell r="D1038">
            <v>298000021100</v>
          </cell>
          <cell r="E1038" t="str">
            <v xml:space="preserve">FR Relleno calabaza y queso   </v>
          </cell>
          <cell r="F1038" t="str">
            <v>Un</v>
          </cell>
        </row>
        <row r="1039">
          <cell r="C1039">
            <v>298000021101</v>
          </cell>
          <cell r="D1039">
            <v>298000021101</v>
          </cell>
          <cell r="E1039" t="str">
            <v>FR Relleno calabaza y queso F1</v>
          </cell>
          <cell r="F1039" t="str">
            <v>Un</v>
          </cell>
        </row>
        <row r="1040">
          <cell r="C1040">
            <v>298000021102</v>
          </cell>
          <cell r="D1040">
            <v>298000021102</v>
          </cell>
          <cell r="E1040" t="str">
            <v>FR Relleno calabaza y queso F2</v>
          </cell>
          <cell r="F1040" t="str">
            <v>Un</v>
          </cell>
        </row>
        <row r="1041">
          <cell r="C1041">
            <v>298000021110</v>
          </cell>
          <cell r="D1041">
            <v>298000021110</v>
          </cell>
          <cell r="E1041" t="str">
            <v>FR Relleno BRO&amp;CHE #1</v>
          </cell>
          <cell r="F1041" t="str">
            <v>Un</v>
          </cell>
        </row>
        <row r="1042">
          <cell r="C1042">
            <v>298000021111</v>
          </cell>
          <cell r="D1042">
            <v>298000021111</v>
          </cell>
          <cell r="E1042" t="str">
            <v>FR Relleno BRO&amp;CHE #1 F1</v>
          </cell>
          <cell r="F1042" t="str">
            <v>Un</v>
          </cell>
        </row>
        <row r="1043">
          <cell r="C1043">
            <v>298000021112</v>
          </cell>
          <cell r="D1043">
            <v>298000021112</v>
          </cell>
          <cell r="E1043" t="str">
            <v>FR Relleno BRO&amp;CHE #1 F2</v>
          </cell>
          <cell r="F1043" t="str">
            <v>Un</v>
          </cell>
        </row>
        <row r="1044">
          <cell r="C1044">
            <v>298000021113</v>
          </cell>
          <cell r="D1044">
            <v>298000021113</v>
          </cell>
          <cell r="E1044" t="str">
            <v>FR Relleno BRO&amp;CHE #1 F3</v>
          </cell>
          <cell r="F1044" t="str">
            <v>Un</v>
          </cell>
        </row>
        <row r="1045">
          <cell r="C1045">
            <v>298000040600</v>
          </cell>
          <cell r="D1045">
            <v>298000040600</v>
          </cell>
          <cell r="E1045" t="str">
            <v>FR Pasta pollo #6 TP</v>
          </cell>
          <cell r="F1045" t="str">
            <v>Un</v>
          </cell>
        </row>
        <row r="1046">
          <cell r="C1046">
            <v>298000040601</v>
          </cell>
          <cell r="D1046">
            <v>298000040601</v>
          </cell>
          <cell r="E1046" t="str">
            <v>FR Pasta pollo #6 F1 TP</v>
          </cell>
          <cell r="F1046" t="str">
            <v>Un</v>
          </cell>
        </row>
        <row r="1047">
          <cell r="C1047">
            <v>298000040602</v>
          </cell>
          <cell r="D1047">
            <v>298000040602</v>
          </cell>
          <cell r="E1047" t="str">
            <v>FR Pasta pollo #6 F2 TP</v>
          </cell>
          <cell r="F1047" t="str">
            <v>Un</v>
          </cell>
        </row>
        <row r="1048">
          <cell r="C1048">
            <v>298000040603</v>
          </cell>
          <cell r="D1048">
            <v>298000040603</v>
          </cell>
          <cell r="E1048" t="str">
            <v>FR Pasta pollo #6 F3 TP</v>
          </cell>
          <cell r="F1048" t="str">
            <v>Un</v>
          </cell>
        </row>
        <row r="1049">
          <cell r="C1049">
            <v>298000040604</v>
          </cell>
          <cell r="D1049">
            <v>298000040604</v>
          </cell>
          <cell r="E1049" t="str">
            <v>FR Pasta pollo #6 F4 TP</v>
          </cell>
          <cell r="F1049" t="str">
            <v>Un</v>
          </cell>
        </row>
        <row r="1050">
          <cell r="C1050">
            <v>298000040605</v>
          </cell>
          <cell r="D1050">
            <v>298000040605</v>
          </cell>
          <cell r="E1050" t="str">
            <v>FR Pasta pollo #6 F5 TP</v>
          </cell>
          <cell r="F1050" t="str">
            <v>Un</v>
          </cell>
        </row>
        <row r="1051">
          <cell r="C1051">
            <v>298000048000</v>
          </cell>
          <cell r="D1051">
            <v>298000048000</v>
          </cell>
          <cell r="E1051" t="str">
            <v xml:space="preserve">FR Amasijo pizza integral #4  </v>
          </cell>
          <cell r="F1051" t="str">
            <v>Un</v>
          </cell>
        </row>
        <row r="1052">
          <cell r="C1052">
            <v>298000048001</v>
          </cell>
          <cell r="D1052">
            <v>298000048001</v>
          </cell>
          <cell r="E1052" t="str">
            <v>FR Amasijo pizza integral#4 F1</v>
          </cell>
          <cell r="F1052" t="str">
            <v>Un</v>
          </cell>
        </row>
        <row r="1053">
          <cell r="C1053">
            <v>298000048002</v>
          </cell>
          <cell r="D1053">
            <v>298000048002</v>
          </cell>
          <cell r="E1053" t="str">
            <v>FR Amasijo pizza integral#4 F2</v>
          </cell>
          <cell r="F1053" t="str">
            <v>Un</v>
          </cell>
        </row>
        <row r="1054">
          <cell r="C1054">
            <v>298000048003</v>
          </cell>
          <cell r="D1054">
            <v>298000048003</v>
          </cell>
          <cell r="E1054" t="str">
            <v>FR Amasijo pizza integral#4 F3</v>
          </cell>
          <cell r="F1054" t="str">
            <v>Un</v>
          </cell>
        </row>
        <row r="1055">
          <cell r="C1055">
            <v>298000048004</v>
          </cell>
          <cell r="D1055">
            <v>298000048004</v>
          </cell>
          <cell r="E1055" t="str">
            <v>FR Amasijo pizza integral#4 F4</v>
          </cell>
          <cell r="F1055" t="str">
            <v>Un</v>
          </cell>
        </row>
        <row r="1056">
          <cell r="C1056">
            <v>298000048005</v>
          </cell>
          <cell r="D1056">
            <v>298000048005</v>
          </cell>
          <cell r="E1056" t="str">
            <v>FR Amasijo pizza integral#4 F5</v>
          </cell>
          <cell r="F1056" t="str">
            <v>Un</v>
          </cell>
        </row>
        <row r="1057">
          <cell r="C1057">
            <v>298000048006</v>
          </cell>
          <cell r="D1057">
            <v>298000048006</v>
          </cell>
          <cell r="E1057" t="str">
            <v>FR Amasijo pizza integral#4 F6</v>
          </cell>
          <cell r="F1057" t="str">
            <v>Un</v>
          </cell>
        </row>
        <row r="1058">
          <cell r="C1058">
            <v>298000048007</v>
          </cell>
          <cell r="D1058">
            <v>298000048007</v>
          </cell>
          <cell r="E1058" t="str">
            <v>FR Amasijo pizza integral#4 F7</v>
          </cell>
          <cell r="F1058" t="str">
            <v>Un</v>
          </cell>
        </row>
        <row r="1059">
          <cell r="C1059">
            <v>298000050410</v>
          </cell>
          <cell r="D1059">
            <v>298000050410</v>
          </cell>
          <cell r="E1059" t="str">
            <v xml:space="preserve">FR pastata tortilla #1        </v>
          </cell>
          <cell r="F1059" t="str">
            <v>Un</v>
          </cell>
        </row>
        <row r="1060">
          <cell r="C1060">
            <v>298000050411</v>
          </cell>
          <cell r="D1060">
            <v>298000050411</v>
          </cell>
          <cell r="E1060" t="str">
            <v xml:space="preserve">FR pastata tortilla #1 F1     </v>
          </cell>
          <cell r="F1060" t="str">
            <v>Un</v>
          </cell>
        </row>
        <row r="1061">
          <cell r="C1061">
            <v>298000050412</v>
          </cell>
          <cell r="D1061">
            <v>298000050412</v>
          </cell>
          <cell r="E1061" t="str">
            <v xml:space="preserve">FR pastata tortilla #1 F2     </v>
          </cell>
          <cell r="F1061" t="str">
            <v>Un</v>
          </cell>
        </row>
        <row r="1062">
          <cell r="C1062">
            <v>298000050413</v>
          </cell>
          <cell r="D1062">
            <v>298000050413</v>
          </cell>
          <cell r="E1062" t="str">
            <v xml:space="preserve">FR pastata tortilla #1 F3     </v>
          </cell>
          <cell r="F1062" t="str">
            <v>Un</v>
          </cell>
        </row>
        <row r="1063">
          <cell r="C1063">
            <v>298000050414</v>
          </cell>
          <cell r="D1063">
            <v>298000050414</v>
          </cell>
          <cell r="E1063" t="str">
            <v xml:space="preserve">FR pastata tortilla #1 F4     </v>
          </cell>
          <cell r="F1063" t="str">
            <v>Un</v>
          </cell>
        </row>
        <row r="1064">
          <cell r="C1064">
            <v>298000050415</v>
          </cell>
          <cell r="D1064">
            <v>298000050415</v>
          </cell>
          <cell r="E1064" t="str">
            <v xml:space="preserve">FR pastata tortilla #1 F5     </v>
          </cell>
          <cell r="F1064" t="str">
            <v>Un</v>
          </cell>
        </row>
        <row r="1065">
          <cell r="C1065">
            <v>298000050500</v>
          </cell>
          <cell r="D1065">
            <v>298000050500</v>
          </cell>
          <cell r="E1065" t="str">
            <v>FR Pasta MV Espinaca #02 GY</v>
          </cell>
          <cell r="F1065" t="str">
            <v>Un</v>
          </cell>
        </row>
        <row r="1066">
          <cell r="C1066">
            <v>298000050501</v>
          </cell>
          <cell r="D1066">
            <v>298000050501</v>
          </cell>
          <cell r="E1066" t="str">
            <v>FR Pasta MV Espinaca #02 F1 GY</v>
          </cell>
          <cell r="F1066" t="str">
            <v>Un</v>
          </cell>
        </row>
        <row r="1067">
          <cell r="C1067">
            <v>298000050502</v>
          </cell>
          <cell r="D1067">
            <v>298000050502</v>
          </cell>
          <cell r="E1067" t="str">
            <v>FR Pasta MV Espinaca #02 F2 GY</v>
          </cell>
          <cell r="F1067" t="str">
            <v>Un</v>
          </cell>
        </row>
        <row r="1068">
          <cell r="C1068">
            <v>298000050503</v>
          </cell>
          <cell r="D1068">
            <v>298000050503</v>
          </cell>
          <cell r="E1068" t="str">
            <v>FR Pasta MV Espinaca #02 F3 GY</v>
          </cell>
          <cell r="F1068" t="str">
            <v>Un</v>
          </cell>
        </row>
        <row r="1069">
          <cell r="C1069">
            <v>298000050504</v>
          </cell>
          <cell r="D1069">
            <v>298000050504</v>
          </cell>
          <cell r="E1069" t="str">
            <v>FR Pasta MV Espinaca #02 F4 GY</v>
          </cell>
          <cell r="F1069" t="str">
            <v>Un</v>
          </cell>
        </row>
        <row r="1070">
          <cell r="C1070">
            <v>298000050505</v>
          </cell>
          <cell r="D1070">
            <v>298000050505</v>
          </cell>
          <cell r="E1070" t="str">
            <v>FR Pasta MV Espinaca #02 F5 GY</v>
          </cell>
          <cell r="F1070" t="str">
            <v>Un</v>
          </cell>
        </row>
        <row r="1071">
          <cell r="C1071">
            <v>298000050506</v>
          </cell>
          <cell r="D1071">
            <v>298000050506</v>
          </cell>
          <cell r="E1071" t="str">
            <v>FR Pasta MV Espinaca #02 F6 GY</v>
          </cell>
          <cell r="F1071" t="str">
            <v>Un</v>
          </cell>
        </row>
        <row r="1072">
          <cell r="C1072">
            <v>298000050507</v>
          </cell>
          <cell r="D1072">
            <v>298000050507</v>
          </cell>
          <cell r="E1072" t="str">
            <v>FR Pasta MV Espinaca #02 F7 GY</v>
          </cell>
          <cell r="F1072" t="str">
            <v>Un</v>
          </cell>
        </row>
        <row r="1073">
          <cell r="C1073">
            <v>298000050600</v>
          </cell>
          <cell r="D1073">
            <v>298000050600</v>
          </cell>
          <cell r="E1073" t="str">
            <v>FR Pasta MV Brocoli #02 GY</v>
          </cell>
          <cell r="F1073" t="str">
            <v>Un</v>
          </cell>
        </row>
        <row r="1074">
          <cell r="C1074">
            <v>298000050601</v>
          </cell>
          <cell r="D1074">
            <v>298000050601</v>
          </cell>
          <cell r="E1074" t="str">
            <v>FR Pasta MV Brócoli #02 F1 GY</v>
          </cell>
          <cell r="F1074" t="str">
            <v>Un</v>
          </cell>
        </row>
        <row r="1075">
          <cell r="C1075">
            <v>298000050602</v>
          </cell>
          <cell r="D1075">
            <v>298000050602</v>
          </cell>
          <cell r="E1075" t="str">
            <v>FR Pasta MV Brócoli #02 F2 GY</v>
          </cell>
          <cell r="F1075" t="str">
            <v>Un</v>
          </cell>
        </row>
        <row r="1076">
          <cell r="C1076">
            <v>298000050603</v>
          </cell>
          <cell r="D1076">
            <v>298000050603</v>
          </cell>
          <cell r="E1076" t="str">
            <v>FR Pasta MV Brócoli #02 F3 GY</v>
          </cell>
          <cell r="F1076" t="str">
            <v>Un</v>
          </cell>
        </row>
        <row r="1077">
          <cell r="C1077">
            <v>298000050604</v>
          </cell>
          <cell r="D1077">
            <v>298000050604</v>
          </cell>
          <cell r="E1077" t="str">
            <v>FR Pasta MV Brócoli #02 F4 GY</v>
          </cell>
          <cell r="F1077" t="str">
            <v>Un</v>
          </cell>
        </row>
        <row r="1078">
          <cell r="C1078">
            <v>298000050605</v>
          </cell>
          <cell r="D1078">
            <v>298000050605</v>
          </cell>
          <cell r="E1078" t="str">
            <v>FR Pasta MV Brócoli #02 F5 GY</v>
          </cell>
          <cell r="F1078" t="str">
            <v>Un</v>
          </cell>
        </row>
        <row r="1079">
          <cell r="C1079">
            <v>298000050606</v>
          </cell>
          <cell r="D1079">
            <v>298000050606</v>
          </cell>
          <cell r="E1079" t="str">
            <v>FR Pasta MV Brócoli #02 F6 GY</v>
          </cell>
          <cell r="F1079" t="str">
            <v>Un</v>
          </cell>
        </row>
        <row r="1080">
          <cell r="C1080">
            <v>298000050607</v>
          </cell>
          <cell r="D1080">
            <v>298000050607</v>
          </cell>
          <cell r="E1080" t="str">
            <v>FR Pasta MV Brócoli #02 F7 GY</v>
          </cell>
          <cell r="F1080" t="str">
            <v>Un</v>
          </cell>
        </row>
        <row r="1081">
          <cell r="C1081">
            <v>298000050810</v>
          </cell>
          <cell r="D1081">
            <v>298000050810</v>
          </cell>
          <cell r="E1081" t="str">
            <v xml:space="preserve">FR Pasta FRI-PRODUCTS #2      </v>
          </cell>
          <cell r="F1081" t="str">
            <v>Un</v>
          </cell>
        </row>
        <row r="1082">
          <cell r="C1082">
            <v>298000050811</v>
          </cell>
          <cell r="D1082">
            <v>298000050811</v>
          </cell>
          <cell r="E1082" t="str">
            <v xml:space="preserve">FR Pasta FRI-PRODUCTS #2 F1   </v>
          </cell>
          <cell r="F1082" t="str">
            <v>Un</v>
          </cell>
        </row>
        <row r="1083">
          <cell r="C1083">
            <v>298000050812</v>
          </cell>
          <cell r="D1083">
            <v>298000050812</v>
          </cell>
          <cell r="E1083" t="str">
            <v xml:space="preserve">FR Pasta FRI-PRODUCTS #2 F2   </v>
          </cell>
          <cell r="F1083" t="str">
            <v>Un</v>
          </cell>
        </row>
        <row r="1084">
          <cell r="C1084">
            <v>298000050813</v>
          </cell>
          <cell r="D1084">
            <v>298000050813</v>
          </cell>
          <cell r="E1084" t="str">
            <v xml:space="preserve">FR Pasta FRI-PRODUCTS #2 F3   </v>
          </cell>
          <cell r="F1084" t="str">
            <v>Un</v>
          </cell>
        </row>
        <row r="1085">
          <cell r="C1085">
            <v>298000050814</v>
          </cell>
          <cell r="D1085">
            <v>298000050814</v>
          </cell>
          <cell r="E1085" t="str">
            <v xml:space="preserve">FR Pasta FRI-PRODUCTS #2 F4   </v>
          </cell>
          <cell r="F1085" t="str">
            <v>Un</v>
          </cell>
        </row>
        <row r="1086">
          <cell r="C1086">
            <v>298000050815</v>
          </cell>
          <cell r="D1086">
            <v>298000050815</v>
          </cell>
          <cell r="E1086" t="str">
            <v xml:space="preserve">FR Pasta FRI-PRODUCTS #2 F5   </v>
          </cell>
          <cell r="F1086" t="str">
            <v>Un</v>
          </cell>
        </row>
        <row r="1087">
          <cell r="C1087">
            <v>298000050816</v>
          </cell>
          <cell r="D1087">
            <v>298000050816</v>
          </cell>
          <cell r="E1087" t="str">
            <v xml:space="preserve">FR Pasta FRI-PRODUCTS #2 F6   </v>
          </cell>
          <cell r="F1087" t="str">
            <v>Un</v>
          </cell>
        </row>
        <row r="1088">
          <cell r="C1088">
            <v>298000050817</v>
          </cell>
          <cell r="D1088">
            <v>298000050817</v>
          </cell>
          <cell r="E1088" t="str">
            <v xml:space="preserve">FR Pasta FRI-PRODUCTS #2 F7   </v>
          </cell>
          <cell r="F1088" t="str">
            <v>Un</v>
          </cell>
        </row>
        <row r="1089">
          <cell r="C1089">
            <v>298000050818</v>
          </cell>
          <cell r="D1089">
            <v>298000050818</v>
          </cell>
          <cell r="E1089" t="str">
            <v xml:space="preserve">FR Pasta FRI-PRODUCTS #2 F8   </v>
          </cell>
          <cell r="F1089" t="str">
            <v>Un</v>
          </cell>
        </row>
        <row r="1090">
          <cell r="C1090">
            <v>298000050819</v>
          </cell>
          <cell r="D1090">
            <v>298000050819</v>
          </cell>
          <cell r="E1090" t="str">
            <v xml:space="preserve">FR Pasta FRI-PRODUCTS #2 F9   </v>
          </cell>
          <cell r="F1090" t="str">
            <v>Un</v>
          </cell>
        </row>
        <row r="1091">
          <cell r="C1091">
            <v>298000050820</v>
          </cell>
          <cell r="D1091">
            <v>298000050820</v>
          </cell>
          <cell r="E1091" t="str">
            <v xml:space="preserve">FR Pasta FRI-PRODUCTS #3      </v>
          </cell>
          <cell r="F1091" t="str">
            <v>Un</v>
          </cell>
        </row>
        <row r="1092">
          <cell r="C1092">
            <v>298000050821</v>
          </cell>
          <cell r="D1092">
            <v>298000050821</v>
          </cell>
          <cell r="E1092" t="str">
            <v xml:space="preserve">FR Pasta FRI-PRODUCTS #3 F1   </v>
          </cell>
          <cell r="F1092" t="str">
            <v>Un</v>
          </cell>
        </row>
        <row r="1093">
          <cell r="C1093">
            <v>298000050822</v>
          </cell>
          <cell r="D1093">
            <v>298000050822</v>
          </cell>
          <cell r="E1093" t="str">
            <v xml:space="preserve">FR Pasta FRI-PRODUCTS #3 F2   </v>
          </cell>
          <cell r="F1093" t="str">
            <v>Un</v>
          </cell>
        </row>
        <row r="1094">
          <cell r="C1094">
            <v>298000050823</v>
          </cell>
          <cell r="D1094">
            <v>298000050823</v>
          </cell>
          <cell r="E1094" t="str">
            <v xml:space="preserve">FR Pasta FRI-PRODUCTS #3 F3   </v>
          </cell>
          <cell r="F1094" t="str">
            <v>Un</v>
          </cell>
        </row>
        <row r="1095">
          <cell r="C1095">
            <v>298000050824</v>
          </cell>
          <cell r="D1095">
            <v>298000050824</v>
          </cell>
          <cell r="E1095" t="str">
            <v xml:space="preserve">FR Pasta FRI-PRODUCTS #3 F4   </v>
          </cell>
          <cell r="F1095" t="str">
            <v>Un</v>
          </cell>
        </row>
        <row r="1096">
          <cell r="C1096">
            <v>298000050825</v>
          </cell>
          <cell r="D1096">
            <v>298000050825</v>
          </cell>
          <cell r="E1096" t="str">
            <v xml:space="preserve">FR Pasta FRI-PRODUCTS #3 F5   </v>
          </cell>
          <cell r="F1096" t="str">
            <v>Un</v>
          </cell>
        </row>
        <row r="1097">
          <cell r="C1097">
            <v>298000050826</v>
          </cell>
          <cell r="D1097">
            <v>298000050826</v>
          </cell>
          <cell r="E1097" t="str">
            <v xml:space="preserve">FR Pasta FRI-PRODUCTS #3 F6   </v>
          </cell>
          <cell r="F1097" t="str">
            <v>Un</v>
          </cell>
        </row>
        <row r="1098">
          <cell r="C1098">
            <v>298000050827</v>
          </cell>
          <cell r="D1098">
            <v>298000050827</v>
          </cell>
          <cell r="E1098" t="str">
            <v xml:space="preserve">FR Pasta FRI-PRODUCTS #3 F7   </v>
          </cell>
          <cell r="F1098" t="str">
            <v>Un</v>
          </cell>
        </row>
        <row r="1099">
          <cell r="C1099">
            <v>298000050828</v>
          </cell>
          <cell r="D1099">
            <v>298000050828</v>
          </cell>
          <cell r="E1099" t="str">
            <v xml:space="preserve">FR Pasta FRI-PRODUCTS #3 F8   </v>
          </cell>
          <cell r="F1099" t="str">
            <v>Un</v>
          </cell>
        </row>
        <row r="1100">
          <cell r="C1100">
            <v>298000050829</v>
          </cell>
          <cell r="D1100">
            <v>298000050829</v>
          </cell>
          <cell r="E1100" t="str">
            <v xml:space="preserve">FR Pasta FRI-PRODUCTS #3 F9   </v>
          </cell>
          <cell r="F1100" t="str">
            <v>Un</v>
          </cell>
        </row>
        <row r="1101">
          <cell r="C1101">
            <v>298000050830</v>
          </cell>
          <cell r="D1101">
            <v>298000050830</v>
          </cell>
          <cell r="E1101" t="str">
            <v xml:space="preserve">FR Pasta FRI-PRODUCTS #3 F10  </v>
          </cell>
          <cell r="F1101" t="str">
            <v>Un</v>
          </cell>
        </row>
        <row r="1102">
          <cell r="C1102">
            <v>298000050831</v>
          </cell>
          <cell r="D1102">
            <v>298000050831</v>
          </cell>
          <cell r="E1102" t="str">
            <v xml:space="preserve">FR Pasta FRI-PRODUCTS #3 F11  </v>
          </cell>
          <cell r="F1102" t="str">
            <v>Un</v>
          </cell>
        </row>
        <row r="1103">
          <cell r="C1103">
            <v>298000050832</v>
          </cell>
          <cell r="D1103">
            <v>298000050832</v>
          </cell>
          <cell r="E1103" t="str">
            <v xml:space="preserve">FR Pasta FRI-PRODUCTS #3 F12  </v>
          </cell>
          <cell r="F1103" t="str">
            <v>Un</v>
          </cell>
        </row>
        <row r="1104">
          <cell r="C1104">
            <v>298000050833</v>
          </cell>
          <cell r="D1104">
            <v>298000050833</v>
          </cell>
          <cell r="E1104" t="str">
            <v xml:space="preserve">FR Pasta FRI-PRODUCTS #3 F13  </v>
          </cell>
          <cell r="F1104" t="str">
            <v>Un</v>
          </cell>
        </row>
        <row r="1105">
          <cell r="C1105">
            <v>298000050834</v>
          </cell>
          <cell r="D1105">
            <v>298000050834</v>
          </cell>
          <cell r="E1105" t="str">
            <v xml:space="preserve">FR Pasta FRI-PRODUCTS #3 F14  </v>
          </cell>
          <cell r="F1105" t="str">
            <v>Un</v>
          </cell>
        </row>
        <row r="1106">
          <cell r="C1106">
            <v>298000050835</v>
          </cell>
          <cell r="D1106">
            <v>298000050835</v>
          </cell>
          <cell r="E1106" t="str">
            <v xml:space="preserve">FR Pasta FRI-PRODUCTS #3 F15  </v>
          </cell>
          <cell r="F1106" t="str">
            <v>Un</v>
          </cell>
        </row>
        <row r="1107">
          <cell r="C1107">
            <v>298000050840</v>
          </cell>
          <cell r="D1107">
            <v>298000050840</v>
          </cell>
          <cell r="E1107" t="str">
            <v xml:space="preserve">FR Pasta FRI-PRODUCTS #4      </v>
          </cell>
          <cell r="F1107" t="str">
            <v>Un</v>
          </cell>
        </row>
        <row r="1108">
          <cell r="C1108">
            <v>298000050841</v>
          </cell>
          <cell r="D1108">
            <v>298000050841</v>
          </cell>
          <cell r="E1108" t="str">
            <v xml:space="preserve">FR Pasta FRI-PRODUCTS #4 F1   </v>
          </cell>
          <cell r="F1108" t="str">
            <v>Un</v>
          </cell>
        </row>
        <row r="1109">
          <cell r="C1109">
            <v>298000050842</v>
          </cell>
          <cell r="D1109">
            <v>298000050842</v>
          </cell>
          <cell r="E1109" t="str">
            <v xml:space="preserve">FR Pasta FRI-PRODUCTS #4 F2   </v>
          </cell>
          <cell r="F1109" t="str">
            <v>Un</v>
          </cell>
        </row>
        <row r="1110">
          <cell r="C1110">
            <v>298000050843</v>
          </cell>
          <cell r="D1110">
            <v>298000050843</v>
          </cell>
          <cell r="E1110" t="str">
            <v xml:space="preserve">FR Pasta FRI-PRODUCTS #4 F3   </v>
          </cell>
          <cell r="F1110" t="str">
            <v>Un</v>
          </cell>
        </row>
        <row r="1111">
          <cell r="C1111">
            <v>298000050844</v>
          </cell>
          <cell r="D1111">
            <v>298000050844</v>
          </cell>
          <cell r="E1111" t="str">
            <v xml:space="preserve">FR Pasta FRI-PRODUCTS #4 F4   </v>
          </cell>
          <cell r="F1111" t="str">
            <v>Un</v>
          </cell>
        </row>
        <row r="1112">
          <cell r="C1112">
            <v>298000050845</v>
          </cell>
          <cell r="D1112">
            <v>298000050845</v>
          </cell>
          <cell r="E1112" t="str">
            <v xml:space="preserve">FR Pasta FRI-PRODUCTS #4 F5   </v>
          </cell>
          <cell r="F1112" t="str">
            <v>Un</v>
          </cell>
        </row>
        <row r="1113">
          <cell r="C1113">
            <v>298000050846</v>
          </cell>
          <cell r="D1113">
            <v>298000050846</v>
          </cell>
          <cell r="E1113" t="str">
            <v xml:space="preserve">FR Pasta FRI-PRODUCTS #4 F6   </v>
          </cell>
          <cell r="F1113" t="str">
            <v>Un</v>
          </cell>
        </row>
        <row r="1114">
          <cell r="C1114">
            <v>298000050847</v>
          </cell>
          <cell r="D1114">
            <v>298000050847</v>
          </cell>
          <cell r="E1114" t="str">
            <v xml:space="preserve">FR Pasta FRI-PRODUCTS #4 F7   </v>
          </cell>
          <cell r="F1114" t="str">
            <v>Un</v>
          </cell>
        </row>
        <row r="1115">
          <cell r="C1115">
            <v>298000050848</v>
          </cell>
          <cell r="D1115">
            <v>298000050848</v>
          </cell>
          <cell r="E1115" t="str">
            <v xml:space="preserve">FR Pasta FRI-PRODUCTS #4 F8   </v>
          </cell>
          <cell r="F1115" t="str">
            <v>Un</v>
          </cell>
        </row>
        <row r="1116">
          <cell r="C1116">
            <v>298000050849</v>
          </cell>
          <cell r="D1116">
            <v>298000050849</v>
          </cell>
          <cell r="E1116" t="str">
            <v xml:space="preserve">FR Pasta FRI-PRODUCTS #4 F9   </v>
          </cell>
          <cell r="F1116" t="str">
            <v>Kg</v>
          </cell>
        </row>
        <row r="1117">
          <cell r="C1117">
            <v>298000050850</v>
          </cell>
          <cell r="D1117">
            <v>298000050850</v>
          </cell>
          <cell r="E1117" t="str">
            <v xml:space="preserve">FR Pasta FRI-PRODUCTS #4 F10  </v>
          </cell>
          <cell r="F1117" t="str">
            <v>Kg</v>
          </cell>
        </row>
        <row r="1118">
          <cell r="C1118">
            <v>298000050900</v>
          </cell>
          <cell r="D1118">
            <v>298000050900</v>
          </cell>
          <cell r="E1118" t="str">
            <v xml:space="preserve">FR Relleno Fri-chicken        </v>
          </cell>
          <cell r="F1118" t="str">
            <v>Un</v>
          </cell>
        </row>
        <row r="1119">
          <cell r="C1119">
            <v>298000050901</v>
          </cell>
          <cell r="D1119">
            <v>298000050901</v>
          </cell>
          <cell r="E1119" t="str">
            <v xml:space="preserve">FR Relleno Fri-chicken F1     </v>
          </cell>
          <cell r="F1119" t="str">
            <v>Un</v>
          </cell>
        </row>
        <row r="1120">
          <cell r="C1120">
            <v>298000050902</v>
          </cell>
          <cell r="D1120">
            <v>298000050902</v>
          </cell>
          <cell r="E1120" t="str">
            <v xml:space="preserve">FR Relleno Fri-chicken F2     </v>
          </cell>
          <cell r="F1120" t="str">
            <v>Un</v>
          </cell>
        </row>
        <row r="1121">
          <cell r="C1121">
            <v>298000050903</v>
          </cell>
          <cell r="D1121">
            <v>298000050903</v>
          </cell>
          <cell r="E1121" t="str">
            <v xml:space="preserve">FR Relleno Fri-chicken F3     </v>
          </cell>
          <cell r="F1121" t="str">
            <v>Un</v>
          </cell>
        </row>
        <row r="1122">
          <cell r="C1122">
            <v>298000050904</v>
          </cell>
          <cell r="D1122">
            <v>298000050904</v>
          </cell>
          <cell r="E1122" t="str">
            <v xml:space="preserve">FR Relleno Fri-chicken F4     </v>
          </cell>
          <cell r="F1122" t="str">
            <v>Un</v>
          </cell>
        </row>
        <row r="1123">
          <cell r="C1123">
            <v>298000050905</v>
          </cell>
          <cell r="D1123">
            <v>298000050905</v>
          </cell>
          <cell r="E1123" t="str">
            <v xml:space="preserve">FR Relleno Fri-chicken F5     </v>
          </cell>
          <cell r="F1123" t="str">
            <v>Un</v>
          </cell>
        </row>
        <row r="1124">
          <cell r="C1124">
            <v>298000050906</v>
          </cell>
          <cell r="D1124">
            <v>298000050906</v>
          </cell>
          <cell r="E1124" t="str">
            <v xml:space="preserve">FR Relleno Fri-chicken F6     </v>
          </cell>
          <cell r="F1124" t="str">
            <v>Un</v>
          </cell>
        </row>
        <row r="1125">
          <cell r="C1125">
            <v>298000050907</v>
          </cell>
          <cell r="D1125">
            <v>298000050907</v>
          </cell>
          <cell r="E1125" t="str">
            <v xml:space="preserve">FR Relleno Fri-chicken F7     </v>
          </cell>
          <cell r="F1125" t="str">
            <v>Un</v>
          </cell>
        </row>
        <row r="1126">
          <cell r="C1126">
            <v>298000050908</v>
          </cell>
          <cell r="D1126">
            <v>298000050908</v>
          </cell>
          <cell r="E1126" t="str">
            <v xml:space="preserve">FR Relleno Fri-chicken F8     </v>
          </cell>
          <cell r="F1126" t="str">
            <v>Un</v>
          </cell>
        </row>
        <row r="1127">
          <cell r="C1127">
            <v>298000051000</v>
          </cell>
          <cell r="D1127">
            <v>298000051000</v>
          </cell>
          <cell r="E1127" t="str">
            <v xml:space="preserve">FR Relleno Fri-beef           </v>
          </cell>
          <cell r="F1127" t="str">
            <v>Un</v>
          </cell>
        </row>
        <row r="1128">
          <cell r="C1128">
            <v>298000051001</v>
          </cell>
          <cell r="D1128">
            <v>298000051001</v>
          </cell>
          <cell r="E1128" t="str">
            <v xml:space="preserve">FR Relleno Fri-beef F1        </v>
          </cell>
          <cell r="F1128" t="str">
            <v>Un</v>
          </cell>
        </row>
        <row r="1129">
          <cell r="C1129">
            <v>298000051002</v>
          </cell>
          <cell r="D1129">
            <v>298000051002</v>
          </cell>
          <cell r="E1129" t="str">
            <v xml:space="preserve">FR Relleno Fri-beef F2        </v>
          </cell>
          <cell r="F1129" t="str">
            <v>Un</v>
          </cell>
        </row>
        <row r="1130">
          <cell r="C1130">
            <v>298000081000</v>
          </cell>
          <cell r="D1130">
            <v>298000081000</v>
          </cell>
          <cell r="E1130" t="str">
            <v xml:space="preserve">FR Pasta burger arv y br Nº01 </v>
          </cell>
          <cell r="F1130" t="str">
            <v>Un</v>
          </cell>
        </row>
        <row r="1131">
          <cell r="C1131">
            <v>298000081001</v>
          </cell>
          <cell r="D1131">
            <v>298000081001</v>
          </cell>
          <cell r="E1131" t="str">
            <v>FR Pasta burger arv y br 01 F1</v>
          </cell>
          <cell r="F1131" t="str">
            <v>Un</v>
          </cell>
        </row>
        <row r="1132">
          <cell r="C1132">
            <v>298000081002</v>
          </cell>
          <cell r="D1132">
            <v>298000081002</v>
          </cell>
          <cell r="E1132" t="str">
            <v>FR Pasta burger arv y br 01 F2</v>
          </cell>
          <cell r="F1132" t="str">
            <v>Un</v>
          </cell>
        </row>
        <row r="1133">
          <cell r="C1133">
            <v>298000081003</v>
          </cell>
          <cell r="D1133">
            <v>298000081003</v>
          </cell>
          <cell r="E1133" t="str">
            <v>FR Pasta burger arv y br 01 F3</v>
          </cell>
          <cell r="F1133" t="str">
            <v>Un</v>
          </cell>
        </row>
        <row r="1134">
          <cell r="C1134">
            <v>298000081004</v>
          </cell>
          <cell r="D1134">
            <v>298000081004</v>
          </cell>
          <cell r="E1134" t="str">
            <v>FR Pasta burger arv y br 01 F4</v>
          </cell>
          <cell r="F1134" t="str">
            <v>Un</v>
          </cell>
        </row>
        <row r="1135">
          <cell r="C1135">
            <v>298000081005</v>
          </cell>
          <cell r="D1135">
            <v>298000081005</v>
          </cell>
          <cell r="E1135" t="str">
            <v>FR Pasta burger arv y br 01 F5</v>
          </cell>
          <cell r="F1135" t="str">
            <v>Un</v>
          </cell>
        </row>
        <row r="1136">
          <cell r="C1136">
            <v>298000081006</v>
          </cell>
          <cell r="D1136">
            <v>298000081006</v>
          </cell>
          <cell r="E1136" t="str">
            <v>FR Pasta burger arv y br 01 F6</v>
          </cell>
          <cell r="F1136" t="str">
            <v>Un</v>
          </cell>
        </row>
        <row r="1137">
          <cell r="C1137">
            <v>298000081007</v>
          </cell>
          <cell r="D1137">
            <v>298000081007</v>
          </cell>
          <cell r="E1137" t="str">
            <v>FR Pasta burger arv y br 01 F7</v>
          </cell>
          <cell r="F1137" t="str">
            <v>Un</v>
          </cell>
        </row>
        <row r="1138">
          <cell r="C1138">
            <v>298000082000</v>
          </cell>
          <cell r="D1138">
            <v>298000082000</v>
          </cell>
          <cell r="E1138" t="str">
            <v>FR Pasta calab chocl y girasol</v>
          </cell>
          <cell r="F1138" t="str">
            <v>Un</v>
          </cell>
        </row>
        <row r="1139">
          <cell r="C1139">
            <v>298000082001</v>
          </cell>
          <cell r="D1139">
            <v>298000082001</v>
          </cell>
          <cell r="E1139" t="str">
            <v>FR Pasta calab choc y giras F1</v>
          </cell>
          <cell r="F1139" t="str">
            <v>Un</v>
          </cell>
        </row>
        <row r="1140">
          <cell r="C1140">
            <v>298000082002</v>
          </cell>
          <cell r="D1140">
            <v>298000082002</v>
          </cell>
          <cell r="E1140" t="str">
            <v>FR Pasta calab choc y giras F2</v>
          </cell>
          <cell r="F1140" t="str">
            <v>Un</v>
          </cell>
        </row>
        <row r="1141">
          <cell r="C1141">
            <v>298000082003</v>
          </cell>
          <cell r="D1141">
            <v>298000082003</v>
          </cell>
          <cell r="E1141" t="str">
            <v>FR Pasta calab choc y giras F3</v>
          </cell>
          <cell r="F1141" t="str">
            <v>Un</v>
          </cell>
        </row>
        <row r="1142">
          <cell r="C1142">
            <v>298000082004</v>
          </cell>
          <cell r="D1142">
            <v>298000082004</v>
          </cell>
          <cell r="E1142" t="str">
            <v>FR Pasta calab choc y giras F4</v>
          </cell>
          <cell r="F1142" t="str">
            <v>Un</v>
          </cell>
        </row>
        <row r="1143">
          <cell r="C1143">
            <v>298000082005</v>
          </cell>
          <cell r="D1143">
            <v>298000082005</v>
          </cell>
          <cell r="E1143" t="str">
            <v>FR Pasta calab choc y giras F5</v>
          </cell>
          <cell r="F1143" t="str">
            <v>Un</v>
          </cell>
        </row>
        <row r="1144">
          <cell r="C1144">
            <v>298000082006</v>
          </cell>
          <cell r="D1144">
            <v>298000082006</v>
          </cell>
          <cell r="E1144" t="str">
            <v>FR Pasta calab choc y giras F6</v>
          </cell>
          <cell r="F1144" t="str">
            <v>Un</v>
          </cell>
        </row>
        <row r="1145">
          <cell r="C1145">
            <v>298000082007</v>
          </cell>
          <cell r="D1145">
            <v>298000082007</v>
          </cell>
          <cell r="E1145" t="str">
            <v>FR Pasta calab choc y giras F7</v>
          </cell>
          <cell r="F1145" t="str">
            <v>Un</v>
          </cell>
        </row>
        <row r="1146">
          <cell r="C1146">
            <v>298000082008</v>
          </cell>
          <cell r="D1146">
            <v>298000082008</v>
          </cell>
          <cell r="E1146" t="str">
            <v>FR Pasta calab choc y giras F8</v>
          </cell>
          <cell r="F1146" t="str">
            <v>Un</v>
          </cell>
        </row>
        <row r="1147">
          <cell r="C1147">
            <v>298000082009</v>
          </cell>
          <cell r="D1147">
            <v>298000082009</v>
          </cell>
          <cell r="E1147" t="str">
            <v>FR Pasta calab choc y giras F9</v>
          </cell>
          <cell r="F1147" t="str">
            <v>Un</v>
          </cell>
        </row>
        <row r="1148">
          <cell r="C1148">
            <v>298000083000</v>
          </cell>
          <cell r="D1148">
            <v>298000083000</v>
          </cell>
          <cell r="E1148" t="str">
            <v>FR Pasta calabaza para bites#1</v>
          </cell>
          <cell r="F1148" t="str">
            <v>Un</v>
          </cell>
        </row>
        <row r="1149">
          <cell r="C1149">
            <v>298000083001</v>
          </cell>
          <cell r="D1149">
            <v>298000083001</v>
          </cell>
          <cell r="E1149" t="str">
            <v xml:space="preserve">FR Pasta calabaza bites #1 F1 </v>
          </cell>
          <cell r="F1149" t="str">
            <v>Un</v>
          </cell>
        </row>
        <row r="1150">
          <cell r="C1150">
            <v>298000083002</v>
          </cell>
          <cell r="D1150">
            <v>298000083002</v>
          </cell>
          <cell r="E1150" t="str">
            <v xml:space="preserve">FR Pasta calabaza bites #1 F2 </v>
          </cell>
          <cell r="F1150" t="str">
            <v>Un</v>
          </cell>
        </row>
        <row r="1151">
          <cell r="C1151">
            <v>298000083003</v>
          </cell>
          <cell r="D1151">
            <v>298000083003</v>
          </cell>
          <cell r="E1151" t="str">
            <v xml:space="preserve">FR Pasta calabaza bites #1 F3 </v>
          </cell>
          <cell r="F1151" t="str">
            <v>Un</v>
          </cell>
        </row>
        <row r="1152">
          <cell r="C1152">
            <v>298000083004</v>
          </cell>
          <cell r="D1152">
            <v>298000083004</v>
          </cell>
          <cell r="E1152" t="str">
            <v xml:space="preserve">FR Pasta calabaza bites #1 F4 </v>
          </cell>
          <cell r="F1152" t="str">
            <v>Un</v>
          </cell>
        </row>
        <row r="1153">
          <cell r="C1153">
            <v>298000083005</v>
          </cell>
          <cell r="D1153">
            <v>298000083005</v>
          </cell>
          <cell r="E1153" t="str">
            <v xml:space="preserve">FR Pasta calabaza bites #1 F5 </v>
          </cell>
          <cell r="F1153" t="str">
            <v>Un</v>
          </cell>
        </row>
        <row r="1154">
          <cell r="C1154">
            <v>298000083006</v>
          </cell>
          <cell r="D1154">
            <v>298000083006</v>
          </cell>
          <cell r="E1154" t="str">
            <v xml:space="preserve">FR Pasta calabaza bites #1 F6 </v>
          </cell>
          <cell r="F1154" t="str">
            <v>Un</v>
          </cell>
        </row>
        <row r="1155">
          <cell r="C1155">
            <v>298000083007</v>
          </cell>
          <cell r="D1155">
            <v>298000083007</v>
          </cell>
          <cell r="E1155" t="str">
            <v xml:space="preserve">FR Pasta calabaza bites #1 F7 </v>
          </cell>
          <cell r="F1155" t="str">
            <v>Un</v>
          </cell>
        </row>
        <row r="1156">
          <cell r="C1156">
            <v>298000084100</v>
          </cell>
          <cell r="D1156">
            <v>298000084100</v>
          </cell>
          <cell r="E1156" t="str">
            <v xml:space="preserve">FR Amasijo pizza integral #5  </v>
          </cell>
          <cell r="F1156" t="str">
            <v>Un</v>
          </cell>
        </row>
        <row r="1157">
          <cell r="C1157">
            <v>298000150810</v>
          </cell>
          <cell r="D1157">
            <v>298000150810</v>
          </cell>
          <cell r="E1157" t="str">
            <v xml:space="preserve">FR Pasta FRI-PRODUCTS #2 F10  </v>
          </cell>
          <cell r="F1157" t="str">
            <v>Un</v>
          </cell>
        </row>
        <row r="1158">
          <cell r="C1158">
            <v>298000150811</v>
          </cell>
          <cell r="D1158">
            <v>298000150811</v>
          </cell>
          <cell r="E1158" t="str">
            <v xml:space="preserve">FR Pasta FRI-PRODUCTS #2 F11  </v>
          </cell>
          <cell r="F1158" t="str">
            <v>Un</v>
          </cell>
        </row>
        <row r="1159">
          <cell r="C1159">
            <v>298010010100</v>
          </cell>
          <cell r="D1159" t="str">
            <v>298010010100</v>
          </cell>
          <cell r="E1159" t="str">
            <v>FR Amasijo Soja #1 GY</v>
          </cell>
          <cell r="F1159" t="str">
            <v>Un</v>
          </cell>
        </row>
        <row r="1160">
          <cell r="C1160">
            <v>298010010101</v>
          </cell>
          <cell r="D1160" t="str">
            <v>298010010101</v>
          </cell>
          <cell r="E1160" t="str">
            <v>FR Amasijo Soja #1 F1 GY</v>
          </cell>
          <cell r="F1160" t="str">
            <v>Un</v>
          </cell>
        </row>
        <row r="1161">
          <cell r="C1161">
            <v>298010010102</v>
          </cell>
          <cell r="D1161" t="str">
            <v>298010010102</v>
          </cell>
          <cell r="E1161" t="str">
            <v>FR Amasijo Soja #1 F2 GY</v>
          </cell>
          <cell r="F1161" t="str">
            <v>Un</v>
          </cell>
        </row>
        <row r="1162">
          <cell r="C1162">
            <v>298010010200</v>
          </cell>
          <cell r="D1162" t="str">
            <v>298010010200</v>
          </cell>
          <cell r="E1162" t="str">
            <v>FR Amasijo Soja #2 GY</v>
          </cell>
          <cell r="F1162" t="str">
            <v>Un</v>
          </cell>
        </row>
        <row r="1163">
          <cell r="C1163">
            <v>298010010201</v>
          </cell>
          <cell r="D1163" t="str">
            <v>298010010201</v>
          </cell>
          <cell r="E1163" t="str">
            <v>FR Amasijo Soja #2 F1 GY</v>
          </cell>
          <cell r="F1163" t="str">
            <v>Un</v>
          </cell>
        </row>
        <row r="1164">
          <cell r="C1164">
            <v>298010010300</v>
          </cell>
          <cell r="D1164" t="str">
            <v>298010010300</v>
          </cell>
          <cell r="E1164" t="str">
            <v>FR Amasijo Soja #3 GY</v>
          </cell>
          <cell r="F1164" t="str">
            <v>Un</v>
          </cell>
        </row>
        <row r="1165">
          <cell r="C1165">
            <v>298010010301</v>
          </cell>
          <cell r="D1165" t="str">
            <v>298010010301</v>
          </cell>
          <cell r="E1165" t="str">
            <v>FR Amasijo Soja #3 F1 GY</v>
          </cell>
          <cell r="F1165" t="str">
            <v>Un</v>
          </cell>
        </row>
        <row r="1166">
          <cell r="C1166">
            <v>298010010302</v>
          </cell>
          <cell r="D1166" t="str">
            <v>298010010302</v>
          </cell>
          <cell r="E1166" t="str">
            <v>FR Amasijo Soja #3 F2 GY</v>
          </cell>
          <cell r="F1166" t="str">
            <v>Un</v>
          </cell>
        </row>
        <row r="1167">
          <cell r="C1167">
            <v>298010010400</v>
          </cell>
          <cell r="D1167" t="str">
            <v>298010010400</v>
          </cell>
          <cell r="E1167" t="str">
            <v>FR Amasijo Soja #4 GY</v>
          </cell>
          <cell r="F1167" t="str">
            <v>Un</v>
          </cell>
        </row>
        <row r="1168">
          <cell r="C1168">
            <v>298010010401</v>
          </cell>
          <cell r="D1168" t="str">
            <v>298010010401</v>
          </cell>
          <cell r="E1168" t="str">
            <v>FR Amasijo Soja #4 F1 GY</v>
          </cell>
          <cell r="F1168" t="str">
            <v>Un</v>
          </cell>
        </row>
        <row r="1169">
          <cell r="C1169">
            <v>298010010402</v>
          </cell>
          <cell r="D1169" t="str">
            <v>298010010402</v>
          </cell>
          <cell r="E1169" t="str">
            <v>FR Amasijo Soja #4 F2 GY</v>
          </cell>
          <cell r="F1169" t="str">
            <v>Un</v>
          </cell>
        </row>
        <row r="1170">
          <cell r="C1170">
            <v>298010010500</v>
          </cell>
          <cell r="D1170" t="str">
            <v>298010010500</v>
          </cell>
          <cell r="E1170" t="str">
            <v>FR Amasijo Soja #5 GY</v>
          </cell>
          <cell r="F1170" t="str">
            <v>Un</v>
          </cell>
        </row>
        <row r="1171">
          <cell r="C1171">
            <v>298010010501</v>
          </cell>
          <cell r="D1171" t="str">
            <v>298010010501</v>
          </cell>
          <cell r="E1171" t="str">
            <v>FR Amasijo Soja #5 F1 GY</v>
          </cell>
          <cell r="F1171" t="str">
            <v>Un</v>
          </cell>
        </row>
        <row r="1172">
          <cell r="C1172">
            <v>298010010502</v>
          </cell>
          <cell r="D1172" t="str">
            <v>298010010502</v>
          </cell>
          <cell r="E1172" t="str">
            <v>FR Amasijo Soja #5 F2 GY</v>
          </cell>
          <cell r="F1172" t="str">
            <v>Un</v>
          </cell>
        </row>
        <row r="1173">
          <cell r="C1173">
            <v>298010010600</v>
          </cell>
          <cell r="D1173" t="str">
            <v>298010010600</v>
          </cell>
          <cell r="E1173" t="str">
            <v>FR Amasijo Soja #6 GY</v>
          </cell>
          <cell r="F1173" t="str">
            <v>Un</v>
          </cell>
        </row>
        <row r="1174">
          <cell r="C1174">
            <v>298010010601</v>
          </cell>
          <cell r="D1174" t="str">
            <v>298010010601</v>
          </cell>
          <cell r="E1174" t="str">
            <v>FR Amasijo Soja #6 F1 GY</v>
          </cell>
          <cell r="F1174" t="str">
            <v>Un</v>
          </cell>
        </row>
        <row r="1175">
          <cell r="C1175">
            <v>298010010602</v>
          </cell>
          <cell r="D1175" t="str">
            <v>298010010602</v>
          </cell>
          <cell r="E1175" t="str">
            <v>FR Amasijo Soja #6 F2 GY</v>
          </cell>
          <cell r="F1175" t="str">
            <v>Un</v>
          </cell>
        </row>
        <row r="1176">
          <cell r="C1176">
            <v>298010010700</v>
          </cell>
          <cell r="D1176" t="str">
            <v>298010010700</v>
          </cell>
          <cell r="E1176" t="str">
            <v>FR Amasijo Soja #10 GY</v>
          </cell>
          <cell r="F1176" t="str">
            <v>Un</v>
          </cell>
        </row>
        <row r="1177">
          <cell r="C1177">
            <v>298010010701</v>
          </cell>
          <cell r="D1177" t="str">
            <v>298010010701</v>
          </cell>
          <cell r="E1177" t="str">
            <v>FR Amasijo Soja #10 F1 GY</v>
          </cell>
          <cell r="F1177" t="str">
            <v>Un</v>
          </cell>
        </row>
        <row r="1178">
          <cell r="C1178">
            <v>298010010702</v>
          </cell>
          <cell r="D1178" t="str">
            <v>298010010702</v>
          </cell>
          <cell r="E1178" t="str">
            <v>FR Amasijo Soja #10 F2 GY</v>
          </cell>
          <cell r="F1178" t="str">
            <v>Un</v>
          </cell>
        </row>
        <row r="1179">
          <cell r="C1179">
            <v>298010010703</v>
          </cell>
          <cell r="D1179" t="str">
            <v>298010010703</v>
          </cell>
          <cell r="E1179" t="str">
            <v>FR Amasijo Soja #10 F3 GY</v>
          </cell>
          <cell r="F1179" t="str">
            <v>Un</v>
          </cell>
        </row>
        <row r="1180">
          <cell r="C1180">
            <v>298010010704</v>
          </cell>
          <cell r="D1180" t="str">
            <v>298010010704</v>
          </cell>
          <cell r="E1180" t="str">
            <v>FR Amasijo Soja #10 F4 GY</v>
          </cell>
          <cell r="F1180" t="str">
            <v>Un</v>
          </cell>
        </row>
        <row r="1181">
          <cell r="C1181">
            <v>298010010705</v>
          </cell>
          <cell r="D1181" t="str">
            <v>298010010705</v>
          </cell>
          <cell r="E1181" t="str">
            <v>FR Amasijo Soja #10 F5 GY</v>
          </cell>
          <cell r="F1181" t="str">
            <v>Un</v>
          </cell>
        </row>
        <row r="1182">
          <cell r="C1182">
            <v>298010010800</v>
          </cell>
          <cell r="D1182" t="str">
            <v>298010010800</v>
          </cell>
          <cell r="E1182" t="str">
            <v>FR Amasijo Soja #11 GY</v>
          </cell>
          <cell r="F1182" t="str">
            <v>Un</v>
          </cell>
        </row>
        <row r="1183">
          <cell r="C1183">
            <v>298010010801</v>
          </cell>
          <cell r="D1183" t="str">
            <v>298010010801</v>
          </cell>
          <cell r="E1183" t="str">
            <v>FR Amasijo Soja #11 F1 GY</v>
          </cell>
          <cell r="F1183" t="str">
            <v>Un</v>
          </cell>
        </row>
        <row r="1184">
          <cell r="C1184">
            <v>298010010802</v>
          </cell>
          <cell r="D1184" t="str">
            <v>298010010802</v>
          </cell>
          <cell r="E1184" t="str">
            <v>FR Amasijo Soja #11 F2 GY</v>
          </cell>
          <cell r="F1184" t="str">
            <v>Un</v>
          </cell>
        </row>
        <row r="1185">
          <cell r="C1185">
            <v>298010010803</v>
          </cell>
          <cell r="D1185" t="str">
            <v>298010010803</v>
          </cell>
          <cell r="E1185" t="str">
            <v>FR Amasijo Soja #11 F3 GY</v>
          </cell>
          <cell r="F1185" t="str">
            <v>Un</v>
          </cell>
        </row>
        <row r="1186">
          <cell r="C1186">
            <v>298010010804</v>
          </cell>
          <cell r="D1186" t="str">
            <v>298010010804</v>
          </cell>
          <cell r="E1186" t="str">
            <v>FR Amasijo Soja #11 F4 GY</v>
          </cell>
          <cell r="F1186" t="str">
            <v>Un</v>
          </cell>
        </row>
        <row r="1187">
          <cell r="C1187">
            <v>298010010805</v>
          </cell>
          <cell r="D1187" t="str">
            <v>298010010805</v>
          </cell>
          <cell r="E1187" t="str">
            <v>FR Amasijo Soja #11 F5 GY</v>
          </cell>
          <cell r="F1187" t="str">
            <v>Un</v>
          </cell>
        </row>
        <row r="1188">
          <cell r="C1188">
            <v>298010010900</v>
          </cell>
          <cell r="D1188" t="str">
            <v>298010010900</v>
          </cell>
          <cell r="E1188" t="str">
            <v>FR Amasijo Soja #12 GY</v>
          </cell>
          <cell r="F1188" t="str">
            <v>Un</v>
          </cell>
        </row>
        <row r="1189">
          <cell r="C1189">
            <v>298010010901</v>
          </cell>
          <cell r="D1189" t="str">
            <v>298010010901</v>
          </cell>
          <cell r="E1189" t="str">
            <v>FR Amasijo Soja #12 F1 GY</v>
          </cell>
          <cell r="F1189" t="str">
            <v>Un</v>
          </cell>
        </row>
        <row r="1190">
          <cell r="C1190">
            <v>298010010902</v>
          </cell>
          <cell r="D1190" t="str">
            <v>298010010902</v>
          </cell>
          <cell r="E1190" t="str">
            <v>FR Amasijo Soja #12 F2 GY</v>
          </cell>
          <cell r="F1190" t="str">
            <v>Un</v>
          </cell>
        </row>
        <row r="1191">
          <cell r="C1191">
            <v>298010010903</v>
          </cell>
          <cell r="D1191" t="str">
            <v>298010010903</v>
          </cell>
          <cell r="E1191" t="str">
            <v>FR Amasijo Soja #12 F3 GY</v>
          </cell>
          <cell r="F1191" t="str">
            <v>Un</v>
          </cell>
        </row>
        <row r="1192">
          <cell r="C1192">
            <v>298010010904</v>
          </cell>
          <cell r="D1192" t="str">
            <v>298010010904</v>
          </cell>
          <cell r="E1192" t="str">
            <v>FR Amasijo Soja #12 F4 GY</v>
          </cell>
          <cell r="F1192" t="str">
            <v>Un</v>
          </cell>
        </row>
        <row r="1193">
          <cell r="C1193">
            <v>298010011000</v>
          </cell>
          <cell r="D1193" t="str">
            <v>298010011000</v>
          </cell>
          <cell r="E1193" t="str">
            <v>FR Amasijo Soja #13 GY</v>
          </cell>
          <cell r="F1193" t="str">
            <v>Un</v>
          </cell>
        </row>
        <row r="1194">
          <cell r="C1194">
            <v>298010011001</v>
          </cell>
          <cell r="D1194" t="str">
            <v>298010011001</v>
          </cell>
          <cell r="E1194" t="str">
            <v>FR Amasijo Soja #13 F1 GY</v>
          </cell>
          <cell r="F1194" t="str">
            <v>Un</v>
          </cell>
        </row>
        <row r="1195">
          <cell r="C1195">
            <v>298010011002</v>
          </cell>
          <cell r="D1195" t="str">
            <v>298010011002</v>
          </cell>
          <cell r="E1195" t="str">
            <v>FR Amasijo Soja #13 F2 GY</v>
          </cell>
          <cell r="F1195" t="str">
            <v>Un</v>
          </cell>
        </row>
        <row r="1196">
          <cell r="C1196">
            <v>298010011003</v>
          </cell>
          <cell r="D1196" t="str">
            <v>298010011003</v>
          </cell>
          <cell r="E1196" t="str">
            <v>FR Amasijo Soja #13 F3 GY</v>
          </cell>
          <cell r="F1196" t="str">
            <v>Un</v>
          </cell>
        </row>
        <row r="1197">
          <cell r="C1197">
            <v>298010011004</v>
          </cell>
          <cell r="D1197" t="str">
            <v>298010011004</v>
          </cell>
          <cell r="E1197" t="str">
            <v>FR Amasijo Soja #13 F4 GY</v>
          </cell>
          <cell r="F1197" t="str">
            <v>Un</v>
          </cell>
        </row>
        <row r="1198">
          <cell r="C1198">
            <v>298010011100</v>
          </cell>
          <cell r="D1198" t="str">
            <v>298010011100</v>
          </cell>
          <cell r="E1198" t="str">
            <v>FR Amasijo Soja MSE GY</v>
          </cell>
          <cell r="F1198" t="str">
            <v>Un</v>
          </cell>
        </row>
        <row r="1199">
          <cell r="C1199">
            <v>298010011101</v>
          </cell>
          <cell r="D1199" t="str">
            <v>298010011101</v>
          </cell>
          <cell r="E1199" t="str">
            <v>FR Amasijo Soja MSE F1 GY</v>
          </cell>
          <cell r="F1199" t="str">
            <v>Un</v>
          </cell>
        </row>
        <row r="1200">
          <cell r="C1200">
            <v>298010011102</v>
          </cell>
          <cell r="D1200" t="str">
            <v>298010011102</v>
          </cell>
          <cell r="E1200" t="str">
            <v>FR Amasijo Soja MSE F2 GY</v>
          </cell>
          <cell r="F1200" t="str">
            <v>Un</v>
          </cell>
        </row>
        <row r="1201">
          <cell r="C1201">
            <v>298010011103</v>
          </cell>
          <cell r="D1201" t="str">
            <v>298010011103</v>
          </cell>
          <cell r="E1201" t="str">
            <v>FR Amasijo Soja MSE F3 GY</v>
          </cell>
          <cell r="F1201" t="str">
            <v>Un</v>
          </cell>
        </row>
        <row r="1202">
          <cell r="C1202">
            <v>298010011104</v>
          </cell>
          <cell r="D1202" t="str">
            <v>298010011104</v>
          </cell>
          <cell r="E1202" t="str">
            <v>FR Amasijo Soja MSE F4 GY</v>
          </cell>
          <cell r="F1202" t="str">
            <v>Un</v>
          </cell>
        </row>
        <row r="1203">
          <cell r="C1203">
            <v>298010011105</v>
          </cell>
          <cell r="D1203" t="str">
            <v>298010011105</v>
          </cell>
          <cell r="E1203" t="str">
            <v>FR Amasijo Soja MSE F5 GY</v>
          </cell>
          <cell r="F1203" t="str">
            <v>Un</v>
          </cell>
        </row>
        <row r="1204">
          <cell r="C1204">
            <v>298010030100</v>
          </cell>
          <cell r="D1204" t="str">
            <v>298010030100</v>
          </cell>
          <cell r="E1204" t="str">
            <v>FR Pasta Queso #1 GY</v>
          </cell>
          <cell r="F1204" t="str">
            <v>Un</v>
          </cell>
        </row>
        <row r="1205">
          <cell r="C1205">
            <v>298010030101</v>
          </cell>
          <cell r="D1205" t="str">
            <v>298010030101</v>
          </cell>
          <cell r="E1205" t="str">
            <v>FR Pasta Queso #1 F1 GY</v>
          </cell>
          <cell r="F1205" t="str">
            <v>Un</v>
          </cell>
        </row>
        <row r="1206">
          <cell r="C1206">
            <v>298010030102</v>
          </cell>
          <cell r="D1206" t="str">
            <v>298010030102</v>
          </cell>
          <cell r="E1206" t="str">
            <v>FR Pasta Queso #1 F2 GY</v>
          </cell>
          <cell r="F1206" t="str">
            <v>Un</v>
          </cell>
        </row>
        <row r="1207">
          <cell r="C1207">
            <v>298010030103</v>
          </cell>
          <cell r="D1207" t="str">
            <v>298010030103</v>
          </cell>
          <cell r="E1207" t="str">
            <v>FR Pasta Queso #1 F3 GY</v>
          </cell>
          <cell r="F1207" t="str">
            <v>Un</v>
          </cell>
        </row>
        <row r="1208">
          <cell r="C1208">
            <v>298010030200</v>
          </cell>
          <cell r="D1208" t="str">
            <v>298010030200</v>
          </cell>
          <cell r="E1208" t="str">
            <v>FR Pasta Queso #2 GY</v>
          </cell>
          <cell r="F1208" t="str">
            <v>Un</v>
          </cell>
        </row>
        <row r="1209">
          <cell r="C1209">
            <v>298010030201</v>
          </cell>
          <cell r="D1209" t="str">
            <v>298010030201</v>
          </cell>
          <cell r="E1209" t="str">
            <v>FR Pasta Queso #2 F1 GY</v>
          </cell>
          <cell r="F1209" t="str">
            <v>Un</v>
          </cell>
        </row>
        <row r="1210">
          <cell r="C1210">
            <v>298010030202</v>
          </cell>
          <cell r="D1210" t="str">
            <v>298010030202</v>
          </cell>
          <cell r="E1210" t="str">
            <v>FR Pasta Queso #2 F2 GY</v>
          </cell>
          <cell r="F1210" t="str">
            <v>Un</v>
          </cell>
        </row>
        <row r="1211">
          <cell r="C1211">
            <v>298010030203</v>
          </cell>
          <cell r="D1211" t="str">
            <v>298010030203</v>
          </cell>
          <cell r="E1211" t="str">
            <v>FR Pasta Queso #2 F3 GY</v>
          </cell>
          <cell r="F1211" t="str">
            <v>Un</v>
          </cell>
        </row>
        <row r="1212">
          <cell r="C1212">
            <v>298010030300</v>
          </cell>
          <cell r="D1212" t="str">
            <v>298010030300</v>
          </cell>
          <cell r="E1212" t="str">
            <v>FR Pasta Queso #3 GY</v>
          </cell>
          <cell r="F1212" t="str">
            <v>Un</v>
          </cell>
        </row>
        <row r="1213">
          <cell r="C1213">
            <v>298010030301</v>
          </cell>
          <cell r="D1213" t="str">
            <v>298010030301</v>
          </cell>
          <cell r="E1213" t="str">
            <v>FR Pasta Queso #3 F1 GY</v>
          </cell>
          <cell r="F1213" t="str">
            <v>Un</v>
          </cell>
        </row>
        <row r="1214">
          <cell r="C1214">
            <v>298010030302</v>
          </cell>
          <cell r="D1214" t="str">
            <v>298010030302</v>
          </cell>
          <cell r="E1214" t="str">
            <v>FR Pasta Queso #3 F2 GY</v>
          </cell>
          <cell r="F1214" t="str">
            <v>Un</v>
          </cell>
        </row>
        <row r="1215">
          <cell r="C1215">
            <v>298010030303</v>
          </cell>
          <cell r="D1215" t="str">
            <v>298010030303</v>
          </cell>
          <cell r="E1215" t="str">
            <v>FR Pasta Queso #3 F3 GY</v>
          </cell>
          <cell r="F1215" t="str">
            <v>Un</v>
          </cell>
        </row>
        <row r="1216">
          <cell r="C1216">
            <v>298010030410</v>
          </cell>
          <cell r="D1216">
            <v>298010030410</v>
          </cell>
          <cell r="E1216" t="str">
            <v xml:space="preserve">FR Pasta Provolone #1 GY      </v>
          </cell>
          <cell r="F1216" t="str">
            <v>Un</v>
          </cell>
        </row>
        <row r="1217">
          <cell r="C1217">
            <v>298010030411</v>
          </cell>
          <cell r="D1217">
            <v>298010030411</v>
          </cell>
          <cell r="E1217" t="str">
            <v xml:space="preserve">FR Pasta Provolone #1 GY F1   </v>
          </cell>
          <cell r="F1217" t="str">
            <v>Un</v>
          </cell>
        </row>
        <row r="1218">
          <cell r="C1218">
            <v>298010030412</v>
          </cell>
          <cell r="D1218">
            <v>298010030412</v>
          </cell>
          <cell r="E1218" t="str">
            <v xml:space="preserve">FR Pasta Provolone #1 GY F2   </v>
          </cell>
          <cell r="F1218" t="str">
            <v>Un</v>
          </cell>
        </row>
        <row r="1219">
          <cell r="C1219">
            <v>298010030413</v>
          </cell>
          <cell r="D1219">
            <v>298010030413</v>
          </cell>
          <cell r="E1219" t="str">
            <v xml:space="preserve">FR Pasta Provolone #1 GY F3   </v>
          </cell>
          <cell r="F1219" t="str">
            <v>Un</v>
          </cell>
        </row>
        <row r="1220">
          <cell r="C1220">
            <v>298010030510</v>
          </cell>
          <cell r="D1220">
            <v>298010030510</v>
          </cell>
          <cell r="E1220" t="str">
            <v xml:space="preserve">FR Pasta Cheddar #1 GY        </v>
          </cell>
          <cell r="F1220" t="str">
            <v>Un</v>
          </cell>
        </row>
        <row r="1221">
          <cell r="C1221">
            <v>298010030511</v>
          </cell>
          <cell r="D1221">
            <v>298010030511</v>
          </cell>
          <cell r="E1221" t="str">
            <v xml:space="preserve">FR Pasta Cheddar #1 GY F1     </v>
          </cell>
          <cell r="F1221" t="str">
            <v>Un</v>
          </cell>
        </row>
        <row r="1222">
          <cell r="C1222">
            <v>298010030512</v>
          </cell>
          <cell r="D1222">
            <v>298010030512</v>
          </cell>
          <cell r="E1222" t="str">
            <v xml:space="preserve">FR Pasta Cheddar #1 GY F2     </v>
          </cell>
          <cell r="F1222" t="str">
            <v>Un</v>
          </cell>
        </row>
        <row r="1223">
          <cell r="C1223">
            <v>298010030513</v>
          </cell>
          <cell r="D1223">
            <v>298010030513</v>
          </cell>
          <cell r="E1223" t="str">
            <v xml:space="preserve">FR Pasta Cheddar #1 GY F3     </v>
          </cell>
          <cell r="F1223" t="str">
            <v>Un</v>
          </cell>
        </row>
        <row r="1224">
          <cell r="C1224">
            <v>298010040100</v>
          </cell>
          <cell r="D1224" t="str">
            <v>298010040100</v>
          </cell>
          <cell r="E1224" t="str">
            <v>FR Pasta pollo #2 GY</v>
          </cell>
          <cell r="F1224" t="str">
            <v>Un</v>
          </cell>
        </row>
        <row r="1225">
          <cell r="C1225">
            <v>298010040101</v>
          </cell>
          <cell r="D1225" t="str">
            <v>298010040101</v>
          </cell>
          <cell r="E1225" t="str">
            <v>FR Pasta pollo #2 F1 GY</v>
          </cell>
          <cell r="F1225" t="str">
            <v>Un</v>
          </cell>
        </row>
        <row r="1226">
          <cell r="C1226">
            <v>298010040102</v>
          </cell>
          <cell r="D1226" t="str">
            <v>298010040102</v>
          </cell>
          <cell r="E1226" t="str">
            <v>FR Pasta pollo #2 F2 GY</v>
          </cell>
          <cell r="F1226" t="str">
            <v>Un</v>
          </cell>
        </row>
        <row r="1227">
          <cell r="C1227">
            <v>298010040103</v>
          </cell>
          <cell r="D1227" t="str">
            <v>298010040103</v>
          </cell>
          <cell r="E1227" t="str">
            <v>FR Pasta pollo #2 F3 GY</v>
          </cell>
          <cell r="F1227" t="str">
            <v>Un</v>
          </cell>
        </row>
        <row r="1228">
          <cell r="C1228">
            <v>298010040104</v>
          </cell>
          <cell r="D1228" t="str">
            <v>298010040104</v>
          </cell>
          <cell r="E1228" t="str">
            <v>FR Pasta pollo #2 F4 GY</v>
          </cell>
          <cell r="F1228" t="str">
            <v>Un</v>
          </cell>
        </row>
        <row r="1229">
          <cell r="C1229">
            <v>298010040105</v>
          </cell>
          <cell r="D1229" t="str">
            <v>298010040105</v>
          </cell>
          <cell r="E1229" t="str">
            <v>FR Pasta pollo #2 F5 GY</v>
          </cell>
          <cell r="F1229" t="str">
            <v>Un</v>
          </cell>
        </row>
        <row r="1230">
          <cell r="C1230">
            <v>298010040106</v>
          </cell>
          <cell r="D1230" t="str">
            <v>298010040106</v>
          </cell>
          <cell r="E1230" t="str">
            <v>FR Pasta pollo #2 F6 GY</v>
          </cell>
          <cell r="F1230" t="str">
            <v>Un</v>
          </cell>
        </row>
        <row r="1231">
          <cell r="C1231">
            <v>298010040200</v>
          </cell>
          <cell r="D1231" t="str">
            <v>298010040200</v>
          </cell>
          <cell r="E1231" t="str">
            <v>FR Pasta pollo #3 GY</v>
          </cell>
          <cell r="F1231" t="str">
            <v>Un</v>
          </cell>
        </row>
        <row r="1232">
          <cell r="C1232">
            <v>298010040201</v>
          </cell>
          <cell r="D1232" t="str">
            <v>298010040201</v>
          </cell>
          <cell r="E1232" t="str">
            <v>FR Pasta pollo #3 F1 GY</v>
          </cell>
          <cell r="F1232" t="str">
            <v>Un</v>
          </cell>
        </row>
        <row r="1233">
          <cell r="C1233">
            <v>298010040202</v>
          </cell>
          <cell r="D1233" t="str">
            <v>298010040202</v>
          </cell>
          <cell r="E1233" t="str">
            <v>FR Pasta pollo #3 F2 GY</v>
          </cell>
          <cell r="F1233" t="str">
            <v>Un</v>
          </cell>
        </row>
        <row r="1234">
          <cell r="C1234">
            <v>298010040203</v>
          </cell>
          <cell r="D1234" t="str">
            <v>298010040203</v>
          </cell>
          <cell r="E1234" t="str">
            <v>FR Pasta pollo #3 F3 GY</v>
          </cell>
          <cell r="F1234" t="str">
            <v>Un</v>
          </cell>
        </row>
        <row r="1235">
          <cell r="C1235">
            <v>298010040204</v>
          </cell>
          <cell r="D1235" t="str">
            <v>298010040204</v>
          </cell>
          <cell r="E1235" t="str">
            <v>FR Pasta pollo #3 F4 GY</v>
          </cell>
          <cell r="F1235" t="str">
            <v>Un</v>
          </cell>
        </row>
        <row r="1236">
          <cell r="C1236">
            <v>298010040205</v>
          </cell>
          <cell r="D1236" t="str">
            <v>298010040205</v>
          </cell>
          <cell r="E1236" t="str">
            <v>FR Pasta pollo #3 F5 GY</v>
          </cell>
          <cell r="F1236" t="str">
            <v>Un</v>
          </cell>
        </row>
        <row r="1237">
          <cell r="C1237">
            <v>298010040206</v>
          </cell>
          <cell r="D1237" t="str">
            <v>298010040206</v>
          </cell>
          <cell r="E1237" t="str">
            <v>FR Pasta pollo #3 F6 GY</v>
          </cell>
          <cell r="F1237" t="str">
            <v>Un</v>
          </cell>
        </row>
        <row r="1238">
          <cell r="C1238">
            <v>298010040300</v>
          </cell>
          <cell r="D1238" t="str">
            <v>298010040300</v>
          </cell>
          <cell r="E1238" t="str">
            <v>FR Pasta Pollo #4 GY</v>
          </cell>
          <cell r="F1238" t="str">
            <v>Un</v>
          </cell>
        </row>
        <row r="1239">
          <cell r="C1239">
            <v>298010040301</v>
          </cell>
          <cell r="D1239" t="str">
            <v>298010040301</v>
          </cell>
          <cell r="E1239" t="str">
            <v>FR Pasta Pollo #4 F1 GY</v>
          </cell>
          <cell r="F1239" t="str">
            <v>Un</v>
          </cell>
        </row>
        <row r="1240">
          <cell r="C1240">
            <v>298010040302</v>
          </cell>
          <cell r="D1240" t="str">
            <v>298010040302</v>
          </cell>
          <cell r="E1240" t="str">
            <v>FR Pasta Pollo #4 F2 GY</v>
          </cell>
          <cell r="F1240" t="str">
            <v>Un</v>
          </cell>
        </row>
        <row r="1241">
          <cell r="C1241">
            <v>298010040303</v>
          </cell>
          <cell r="D1241" t="str">
            <v>298010040303</v>
          </cell>
          <cell r="E1241" t="str">
            <v>FR Pasta Pollo #4 F3 GY</v>
          </cell>
          <cell r="F1241" t="str">
            <v>Un</v>
          </cell>
        </row>
        <row r="1242">
          <cell r="C1242">
            <v>298010040304</v>
          </cell>
          <cell r="D1242" t="str">
            <v>298010040304</v>
          </cell>
          <cell r="E1242" t="str">
            <v>FR Pasta Pollo #4 F4 GY</v>
          </cell>
          <cell r="F1242" t="str">
            <v>Un</v>
          </cell>
        </row>
        <row r="1243">
          <cell r="C1243">
            <v>298010040305</v>
          </cell>
          <cell r="D1243" t="str">
            <v>298010040305</v>
          </cell>
          <cell r="E1243" t="str">
            <v>FR Pasta pollo #4 F5 GY</v>
          </cell>
          <cell r="F1243" t="str">
            <v>Un</v>
          </cell>
        </row>
        <row r="1244">
          <cell r="C1244">
            <v>298010040306</v>
          </cell>
          <cell r="D1244" t="str">
            <v>298010040306</v>
          </cell>
          <cell r="E1244" t="str">
            <v>FR Pasta pollo #4 F6 GY</v>
          </cell>
          <cell r="F1244" t="str">
            <v>Un</v>
          </cell>
        </row>
        <row r="1245">
          <cell r="C1245">
            <v>298010040400</v>
          </cell>
          <cell r="D1245" t="str">
            <v>298010040400</v>
          </cell>
          <cell r="E1245" t="str">
            <v>FR Pasta pollo #5 GY</v>
          </cell>
          <cell r="F1245" t="str">
            <v>Un</v>
          </cell>
        </row>
        <row r="1246">
          <cell r="C1246">
            <v>298010040401</v>
          </cell>
          <cell r="D1246" t="str">
            <v>298010040401</v>
          </cell>
          <cell r="E1246" t="str">
            <v>FR Pasta pollo #5 F1 GY</v>
          </cell>
          <cell r="F1246" t="str">
            <v>Un</v>
          </cell>
        </row>
        <row r="1247">
          <cell r="C1247">
            <v>298010040402</v>
          </cell>
          <cell r="D1247" t="str">
            <v>298010040402</v>
          </cell>
          <cell r="E1247" t="str">
            <v>FR Pasta pollo #5 F2 GY</v>
          </cell>
          <cell r="F1247" t="str">
            <v>Un</v>
          </cell>
        </row>
        <row r="1248">
          <cell r="C1248">
            <v>298010040403</v>
          </cell>
          <cell r="D1248" t="str">
            <v>298010040403</v>
          </cell>
          <cell r="E1248" t="str">
            <v>FR Pasta pollo #5 F3 GY</v>
          </cell>
          <cell r="F1248" t="str">
            <v>Un</v>
          </cell>
        </row>
        <row r="1249">
          <cell r="C1249">
            <v>298010040404</v>
          </cell>
          <cell r="D1249" t="str">
            <v>298010040404</v>
          </cell>
          <cell r="E1249" t="str">
            <v>FR Pasta pollo #5 F4 GY</v>
          </cell>
          <cell r="F1249" t="str">
            <v>Un</v>
          </cell>
        </row>
        <row r="1250">
          <cell r="C1250">
            <v>298010040405</v>
          </cell>
          <cell r="D1250" t="str">
            <v>298010040405</v>
          </cell>
          <cell r="E1250" t="str">
            <v>FR Pasta pollo #5 F5 GY</v>
          </cell>
          <cell r="F1250" t="str">
            <v>Un</v>
          </cell>
        </row>
        <row r="1251">
          <cell r="C1251">
            <v>298010040406</v>
          </cell>
          <cell r="D1251" t="str">
            <v>298010040406</v>
          </cell>
          <cell r="E1251" t="str">
            <v>FR Pasta pollo #5 F6 GY</v>
          </cell>
          <cell r="F1251" t="str">
            <v>Un</v>
          </cell>
        </row>
        <row r="1252">
          <cell r="C1252">
            <v>298010040500</v>
          </cell>
          <cell r="D1252" t="str">
            <v>298010040500</v>
          </cell>
          <cell r="E1252" t="str">
            <v>FR Pasta pollo D GY</v>
          </cell>
          <cell r="F1252" t="str">
            <v>Un</v>
          </cell>
        </row>
        <row r="1253">
          <cell r="C1253">
            <v>298010040501</v>
          </cell>
          <cell r="D1253" t="str">
            <v>298010040501</v>
          </cell>
          <cell r="E1253" t="str">
            <v>FR Pasta pollo D F1 GY</v>
          </cell>
          <cell r="F1253" t="str">
            <v>Un</v>
          </cell>
        </row>
        <row r="1254">
          <cell r="C1254">
            <v>298010040502</v>
          </cell>
          <cell r="D1254" t="str">
            <v>298010040502</v>
          </cell>
          <cell r="E1254" t="str">
            <v>FR Pasta pollo D F2 GY</v>
          </cell>
          <cell r="F1254" t="str">
            <v>Un</v>
          </cell>
        </row>
        <row r="1255">
          <cell r="C1255">
            <v>298010040503</v>
          </cell>
          <cell r="D1255" t="str">
            <v>298010040503</v>
          </cell>
          <cell r="E1255" t="str">
            <v>FR Pasta pollo D F3 GY</v>
          </cell>
          <cell r="F1255" t="str">
            <v>Un</v>
          </cell>
        </row>
        <row r="1256">
          <cell r="C1256">
            <v>298010040504</v>
          </cell>
          <cell r="D1256" t="str">
            <v>298010040504</v>
          </cell>
          <cell r="E1256" t="str">
            <v>FR Pasta pollo D F4 GY</v>
          </cell>
          <cell r="F1256" t="str">
            <v>Un</v>
          </cell>
        </row>
        <row r="1257">
          <cell r="C1257">
            <v>298010040505</v>
          </cell>
          <cell r="D1257" t="str">
            <v>298010040505</v>
          </cell>
          <cell r="E1257" t="str">
            <v>FR Pasta pollo D F5 GY</v>
          </cell>
          <cell r="F1257" t="str">
            <v>Un</v>
          </cell>
        </row>
        <row r="1258">
          <cell r="C1258">
            <v>298010040506</v>
          </cell>
          <cell r="D1258" t="str">
            <v>298010040506</v>
          </cell>
          <cell r="E1258" t="str">
            <v>FR Pasta pollo D F6 GY</v>
          </cell>
          <cell r="F1258" t="str">
            <v>Un</v>
          </cell>
        </row>
        <row r="1259">
          <cell r="C1259">
            <v>298010040700</v>
          </cell>
          <cell r="D1259">
            <v>298010040700</v>
          </cell>
          <cell r="E1259" t="str">
            <v>FR Pasta pollo #7 GY</v>
          </cell>
          <cell r="F1259" t="str">
            <v>Kg</v>
          </cell>
        </row>
        <row r="1260">
          <cell r="C1260">
            <v>298010040701</v>
          </cell>
          <cell r="D1260">
            <v>298010040701</v>
          </cell>
          <cell r="E1260" t="str">
            <v>FR Pasta pollo #7 F1 GY</v>
          </cell>
          <cell r="F1260" t="str">
            <v>Kg</v>
          </cell>
        </row>
        <row r="1261">
          <cell r="C1261">
            <v>298010040702</v>
          </cell>
          <cell r="D1261">
            <v>298010040702</v>
          </cell>
          <cell r="E1261" t="str">
            <v>FR Pasta pollo #7 F2 GY</v>
          </cell>
          <cell r="F1261" t="str">
            <v>Kg</v>
          </cell>
        </row>
        <row r="1262">
          <cell r="C1262">
            <v>298010040703</v>
          </cell>
          <cell r="D1262">
            <v>298010040703</v>
          </cell>
          <cell r="E1262" t="str">
            <v>FR Pasta pollo #7 F3 GY</v>
          </cell>
          <cell r="F1262" t="str">
            <v>Kg</v>
          </cell>
        </row>
        <row r="1263">
          <cell r="C1263">
            <v>298010040704</v>
          </cell>
          <cell r="D1263">
            <v>298010040704</v>
          </cell>
          <cell r="E1263" t="str">
            <v>FR Pasta pollo #2 F4 GY</v>
          </cell>
          <cell r="F1263" t="str">
            <v>Kg</v>
          </cell>
        </row>
        <row r="1264">
          <cell r="C1264">
            <v>298010040705</v>
          </cell>
          <cell r="D1264">
            <v>298010040705</v>
          </cell>
          <cell r="E1264" t="str">
            <v>FR Pasta pollo #7 F5 GY</v>
          </cell>
          <cell r="F1264" t="str">
            <v>Kg</v>
          </cell>
        </row>
        <row r="1265">
          <cell r="C1265">
            <v>298010050100</v>
          </cell>
          <cell r="D1265" t="str">
            <v>298010050100</v>
          </cell>
          <cell r="E1265" t="str">
            <v>FR Pure de papas GY</v>
          </cell>
          <cell r="F1265" t="str">
            <v>Un</v>
          </cell>
        </row>
        <row r="1266">
          <cell r="C1266">
            <v>298010050101</v>
          </cell>
          <cell r="D1266" t="str">
            <v>298010050101</v>
          </cell>
          <cell r="E1266" t="str">
            <v>FR Pure de papas F1 GY</v>
          </cell>
          <cell r="F1266" t="str">
            <v>Un</v>
          </cell>
        </row>
        <row r="1267">
          <cell r="C1267">
            <v>298010050110</v>
          </cell>
          <cell r="D1267" t="str">
            <v>298010050110</v>
          </cell>
          <cell r="E1267" t="str">
            <v>FR Pasta papa GY</v>
          </cell>
          <cell r="F1267" t="str">
            <v>Un</v>
          </cell>
        </row>
        <row r="1268">
          <cell r="C1268">
            <v>298010050111</v>
          </cell>
          <cell r="D1268" t="str">
            <v>298010050111</v>
          </cell>
          <cell r="E1268" t="str">
            <v>FR Pasta papa F1 GY</v>
          </cell>
          <cell r="F1268" t="str">
            <v>Un</v>
          </cell>
        </row>
        <row r="1269">
          <cell r="C1269">
            <v>298010050112</v>
          </cell>
          <cell r="D1269" t="str">
            <v>298010050112</v>
          </cell>
          <cell r="E1269" t="str">
            <v>FR Pasta papa F2 GY</v>
          </cell>
          <cell r="F1269" t="str">
            <v>Un</v>
          </cell>
        </row>
        <row r="1270">
          <cell r="C1270">
            <v>298010050113</v>
          </cell>
          <cell r="D1270" t="str">
            <v>298010050113</v>
          </cell>
          <cell r="E1270" t="str">
            <v>FR Pasta papa F3 GY</v>
          </cell>
          <cell r="F1270" t="str">
            <v>Un</v>
          </cell>
        </row>
        <row r="1271">
          <cell r="C1271">
            <v>298010050114</v>
          </cell>
          <cell r="D1271" t="str">
            <v>298010050114</v>
          </cell>
          <cell r="E1271" t="str">
            <v>FR Pasta papa F4 GY</v>
          </cell>
          <cell r="F1271" t="str">
            <v>Un</v>
          </cell>
        </row>
        <row r="1272">
          <cell r="C1272">
            <v>298010050115</v>
          </cell>
          <cell r="D1272" t="str">
            <v>298010050115</v>
          </cell>
          <cell r="E1272" t="str">
            <v>FR Pasta papa F5 GY</v>
          </cell>
          <cell r="F1272" t="str">
            <v>Un</v>
          </cell>
        </row>
        <row r="1273">
          <cell r="C1273">
            <v>298010050116</v>
          </cell>
          <cell r="D1273" t="str">
            <v>298010050116</v>
          </cell>
          <cell r="E1273" t="str">
            <v>FR Pasta papa F6 GY</v>
          </cell>
          <cell r="F1273" t="str">
            <v>Un</v>
          </cell>
        </row>
        <row r="1274">
          <cell r="C1274">
            <v>298010050120</v>
          </cell>
          <cell r="D1274">
            <v>298010050120</v>
          </cell>
          <cell r="E1274" t="str">
            <v>FR Pure de papas 02 GY</v>
          </cell>
          <cell r="F1274" t="str">
            <v>Un</v>
          </cell>
        </row>
        <row r="1275">
          <cell r="C1275">
            <v>298010050121</v>
          </cell>
          <cell r="D1275">
            <v>298010050121</v>
          </cell>
          <cell r="E1275" t="str">
            <v>FR Pure de papas 02 F1 GY</v>
          </cell>
          <cell r="F1275" t="str">
            <v>Un</v>
          </cell>
        </row>
        <row r="1276">
          <cell r="C1276">
            <v>298010050122</v>
          </cell>
          <cell r="D1276">
            <v>298010050122</v>
          </cell>
          <cell r="E1276" t="str">
            <v>FR Pure de papas 02 F2 GY</v>
          </cell>
          <cell r="F1276" t="str">
            <v>Un</v>
          </cell>
        </row>
        <row r="1277">
          <cell r="C1277">
            <v>298010050123</v>
          </cell>
          <cell r="D1277">
            <v>298010050123</v>
          </cell>
          <cell r="E1277" t="str">
            <v>FR Pure de papas 02 F3 GY</v>
          </cell>
          <cell r="F1277" t="str">
            <v>Un</v>
          </cell>
        </row>
        <row r="1278">
          <cell r="C1278">
            <v>298010050130</v>
          </cell>
          <cell r="D1278">
            <v>298010050130</v>
          </cell>
          <cell r="E1278" t="str">
            <v>FR Pure de papas #3 GY</v>
          </cell>
          <cell r="F1278" t="str">
            <v>Un</v>
          </cell>
        </row>
        <row r="1279">
          <cell r="C1279">
            <v>298010050131</v>
          </cell>
          <cell r="D1279">
            <v>298010050131</v>
          </cell>
          <cell r="E1279" t="str">
            <v>FR Pure de papas #3 F1 GY</v>
          </cell>
          <cell r="F1279" t="str">
            <v>Un</v>
          </cell>
        </row>
        <row r="1280">
          <cell r="C1280">
            <v>298010050141</v>
          </cell>
          <cell r="D1280">
            <v>298010050141</v>
          </cell>
          <cell r="E1280" t="str">
            <v>FR Pure de papas y espin #1 F1</v>
          </cell>
          <cell r="F1280" t="str">
            <v>Un</v>
          </cell>
        </row>
        <row r="1281">
          <cell r="C1281">
            <v>298010050200</v>
          </cell>
          <cell r="D1281" t="str">
            <v>298010050200</v>
          </cell>
          <cell r="E1281" t="str">
            <v>FR Pasta MV Brócoli GY</v>
          </cell>
          <cell r="F1281" t="str">
            <v>Un</v>
          </cell>
        </row>
        <row r="1282">
          <cell r="C1282">
            <v>298010050201</v>
          </cell>
          <cell r="D1282" t="str">
            <v>298010050201</v>
          </cell>
          <cell r="E1282" t="str">
            <v>FR Pasta MV Brócoli F1 GY</v>
          </cell>
          <cell r="F1282" t="str">
            <v>Un</v>
          </cell>
        </row>
        <row r="1283">
          <cell r="C1283">
            <v>298010050202</v>
          </cell>
          <cell r="D1283" t="str">
            <v>298010050202</v>
          </cell>
          <cell r="E1283" t="str">
            <v>FR Pasta MV Brócoli F2 GY</v>
          </cell>
          <cell r="F1283" t="str">
            <v>Un</v>
          </cell>
        </row>
        <row r="1284">
          <cell r="C1284">
            <v>298010050203</v>
          </cell>
          <cell r="D1284" t="str">
            <v>298010050203</v>
          </cell>
          <cell r="E1284" t="str">
            <v>FR Pasta MV Brócoli F3 GY</v>
          </cell>
          <cell r="F1284" t="str">
            <v>Un</v>
          </cell>
        </row>
        <row r="1285">
          <cell r="C1285">
            <v>298010050204</v>
          </cell>
          <cell r="D1285" t="str">
            <v>298010050204</v>
          </cell>
          <cell r="E1285" t="str">
            <v>FR Pasta MV Brócoli F4 GY</v>
          </cell>
          <cell r="F1285" t="str">
            <v>Un</v>
          </cell>
        </row>
        <row r="1286">
          <cell r="C1286">
            <v>298010050205</v>
          </cell>
          <cell r="D1286" t="str">
            <v>298010050205</v>
          </cell>
          <cell r="E1286" t="str">
            <v>FR Pasta MV Brócoli F5 GY</v>
          </cell>
          <cell r="F1286" t="str">
            <v>Un</v>
          </cell>
        </row>
        <row r="1287">
          <cell r="C1287">
            <v>298010050206</v>
          </cell>
          <cell r="D1287" t="str">
            <v>298010050206</v>
          </cell>
          <cell r="E1287" t="str">
            <v>FR Pasta MV Brócoli F6 GY</v>
          </cell>
          <cell r="F1287" t="str">
            <v>Un</v>
          </cell>
        </row>
        <row r="1288">
          <cell r="C1288">
            <v>298010050207</v>
          </cell>
          <cell r="D1288" t="str">
            <v>298010050207</v>
          </cell>
          <cell r="E1288" t="str">
            <v>FR Pasta MV Brócoli F7 GY</v>
          </cell>
          <cell r="F1288" t="str">
            <v>Un</v>
          </cell>
        </row>
        <row r="1289">
          <cell r="C1289">
            <v>298010050208</v>
          </cell>
          <cell r="D1289" t="str">
            <v>298010050208</v>
          </cell>
          <cell r="E1289" t="str">
            <v>FR Pasta MV Brócoli F8 GY</v>
          </cell>
          <cell r="F1289" t="str">
            <v>Un</v>
          </cell>
        </row>
        <row r="1290">
          <cell r="C1290">
            <v>298010050209</v>
          </cell>
          <cell r="D1290" t="str">
            <v>298010050209</v>
          </cell>
          <cell r="E1290" t="str">
            <v>FR Pasta MV Brócoli F9 GY</v>
          </cell>
          <cell r="F1290" t="str">
            <v>Un</v>
          </cell>
        </row>
        <row r="1291">
          <cell r="C1291">
            <v>298010050300</v>
          </cell>
          <cell r="D1291" t="str">
            <v>298010050300</v>
          </cell>
          <cell r="E1291" t="str">
            <v>FR Pasta espinaca GY</v>
          </cell>
          <cell r="F1291" t="str">
            <v>Un</v>
          </cell>
        </row>
        <row r="1292">
          <cell r="C1292">
            <v>298010050301</v>
          </cell>
          <cell r="D1292" t="str">
            <v>298010050301</v>
          </cell>
          <cell r="E1292" t="str">
            <v>FR Pasta espinaca F1 GY</v>
          </cell>
          <cell r="F1292" t="str">
            <v>Un</v>
          </cell>
        </row>
        <row r="1293">
          <cell r="C1293">
            <v>298010050302</v>
          </cell>
          <cell r="D1293" t="str">
            <v>298010050302</v>
          </cell>
          <cell r="E1293" t="str">
            <v>FR Pasta espinaca F2 GY</v>
          </cell>
          <cell r="F1293" t="str">
            <v>Un</v>
          </cell>
        </row>
        <row r="1294">
          <cell r="C1294">
            <v>298010050303</v>
          </cell>
          <cell r="D1294" t="str">
            <v>298010050303</v>
          </cell>
          <cell r="E1294" t="str">
            <v>FR Pasta espinaca F3 GY</v>
          </cell>
          <cell r="F1294" t="str">
            <v>Un</v>
          </cell>
        </row>
        <row r="1295">
          <cell r="C1295">
            <v>298010050304</v>
          </cell>
          <cell r="D1295" t="str">
            <v>298010050304</v>
          </cell>
          <cell r="E1295" t="str">
            <v>FR Pasta espinaca F4 GY</v>
          </cell>
          <cell r="F1295" t="str">
            <v>Un</v>
          </cell>
        </row>
        <row r="1296">
          <cell r="C1296">
            <v>298010050305</v>
          </cell>
          <cell r="D1296" t="str">
            <v>298010050305</v>
          </cell>
          <cell r="E1296" t="str">
            <v>FR Pasta espinaca F5 GY</v>
          </cell>
          <cell r="F1296" t="str">
            <v>Un</v>
          </cell>
        </row>
        <row r="1297">
          <cell r="C1297">
            <v>298010050306</v>
          </cell>
          <cell r="D1297" t="str">
            <v>298010050306</v>
          </cell>
          <cell r="E1297" t="str">
            <v>FR Pasta espinaca F6 GY</v>
          </cell>
          <cell r="F1297" t="str">
            <v>Un</v>
          </cell>
        </row>
        <row r="1298">
          <cell r="C1298">
            <v>298010050307</v>
          </cell>
          <cell r="D1298" t="str">
            <v>298010050307</v>
          </cell>
          <cell r="E1298" t="str">
            <v>FR Pasta espinaca F7 GY</v>
          </cell>
          <cell r="F1298" t="str">
            <v>Un</v>
          </cell>
        </row>
        <row r="1299">
          <cell r="C1299">
            <v>298010050310</v>
          </cell>
          <cell r="D1299" t="str">
            <v>298010050310</v>
          </cell>
          <cell r="E1299" t="str">
            <v>FR Pasta MV Espinaca GY</v>
          </cell>
          <cell r="F1299" t="str">
            <v>Un</v>
          </cell>
        </row>
        <row r="1300">
          <cell r="C1300">
            <v>298010050311</v>
          </cell>
          <cell r="D1300" t="str">
            <v>298010050311</v>
          </cell>
          <cell r="E1300" t="str">
            <v>FR Pasta MV Espinaca F1 GY</v>
          </cell>
          <cell r="F1300" t="str">
            <v>Un</v>
          </cell>
        </row>
        <row r="1301">
          <cell r="C1301">
            <v>298010050312</v>
          </cell>
          <cell r="D1301" t="str">
            <v>298010050312</v>
          </cell>
          <cell r="E1301" t="str">
            <v>FR Pasta MV Espinaca F2 GY</v>
          </cell>
          <cell r="F1301" t="str">
            <v>Un</v>
          </cell>
        </row>
        <row r="1302">
          <cell r="C1302">
            <v>298010050313</v>
          </cell>
          <cell r="D1302" t="str">
            <v>298010050313</v>
          </cell>
          <cell r="E1302" t="str">
            <v>FR Pasta MV Espinaca F3 GY</v>
          </cell>
          <cell r="F1302" t="str">
            <v>Un</v>
          </cell>
        </row>
        <row r="1303">
          <cell r="C1303">
            <v>298010050314</v>
          </cell>
          <cell r="D1303" t="str">
            <v>298010050314</v>
          </cell>
          <cell r="E1303" t="str">
            <v>FR Pasta MV Espinaca F4 GY</v>
          </cell>
          <cell r="F1303" t="str">
            <v>Un</v>
          </cell>
        </row>
        <row r="1304">
          <cell r="C1304">
            <v>298010050315</v>
          </cell>
          <cell r="D1304" t="str">
            <v>298010050315</v>
          </cell>
          <cell r="E1304" t="str">
            <v>FR Pasta MV Espinaca F5 GY</v>
          </cell>
          <cell r="F1304" t="str">
            <v>Un</v>
          </cell>
        </row>
        <row r="1305">
          <cell r="C1305">
            <v>298010050316</v>
          </cell>
          <cell r="D1305" t="str">
            <v>298010050316</v>
          </cell>
          <cell r="E1305" t="str">
            <v>FR Pasta MV Espinaca F6 GY</v>
          </cell>
          <cell r="F1305" t="str">
            <v>Un</v>
          </cell>
        </row>
        <row r="1306">
          <cell r="C1306">
            <v>298010050317</v>
          </cell>
          <cell r="D1306" t="str">
            <v>298010050317</v>
          </cell>
          <cell r="E1306" t="str">
            <v>FR Pasta MV Espinaca F7 GY</v>
          </cell>
          <cell r="F1306" t="str">
            <v>Un</v>
          </cell>
        </row>
        <row r="1307">
          <cell r="C1307">
            <v>298010050318</v>
          </cell>
          <cell r="D1307" t="str">
            <v>298010050318</v>
          </cell>
          <cell r="E1307" t="str">
            <v>FR Pasta MV Espinaca F8 GY</v>
          </cell>
          <cell r="F1307" t="str">
            <v>Un</v>
          </cell>
        </row>
        <row r="1308">
          <cell r="C1308">
            <v>298010050319</v>
          </cell>
          <cell r="D1308" t="str">
            <v>298010050319</v>
          </cell>
          <cell r="E1308" t="str">
            <v>FR Pasta MV Espinaca F9 GY</v>
          </cell>
          <cell r="F1308" t="str">
            <v>Un</v>
          </cell>
        </row>
        <row r="1309">
          <cell r="C1309">
            <v>298010050400</v>
          </cell>
          <cell r="D1309" t="str">
            <v>298010050400</v>
          </cell>
          <cell r="E1309" t="str">
            <v>FR Pasta MV Mix GY</v>
          </cell>
          <cell r="F1309" t="str">
            <v>Un</v>
          </cell>
        </row>
        <row r="1310">
          <cell r="C1310">
            <v>298010050401</v>
          </cell>
          <cell r="D1310" t="str">
            <v>298010050401</v>
          </cell>
          <cell r="E1310" t="str">
            <v>FR Pasta MV Mix F1 GY</v>
          </cell>
          <cell r="F1310" t="str">
            <v>Un</v>
          </cell>
        </row>
        <row r="1311">
          <cell r="C1311">
            <v>298010050402</v>
          </cell>
          <cell r="D1311" t="str">
            <v>298010050402</v>
          </cell>
          <cell r="E1311" t="str">
            <v>FR Pasta MV Mix F2 GY</v>
          </cell>
          <cell r="F1311" t="str">
            <v>Un</v>
          </cell>
        </row>
        <row r="1312">
          <cell r="C1312">
            <v>298010050403</v>
          </cell>
          <cell r="D1312" t="str">
            <v>298010050403</v>
          </cell>
          <cell r="E1312" t="str">
            <v>FR Pasta MV Mix F3 GY</v>
          </cell>
          <cell r="F1312" t="str">
            <v>Un</v>
          </cell>
        </row>
        <row r="1313">
          <cell r="C1313">
            <v>298010050404</v>
          </cell>
          <cell r="D1313" t="str">
            <v>298010050404</v>
          </cell>
          <cell r="E1313" t="str">
            <v>FR Pasta MV Mix F4 GY</v>
          </cell>
          <cell r="F1313" t="str">
            <v>Un</v>
          </cell>
        </row>
        <row r="1314">
          <cell r="C1314">
            <v>298010050405</v>
          </cell>
          <cell r="D1314" t="str">
            <v>298010050405</v>
          </cell>
          <cell r="E1314" t="str">
            <v>FR Pasta MV Mix F5 GY</v>
          </cell>
          <cell r="F1314" t="str">
            <v>Un</v>
          </cell>
        </row>
        <row r="1315">
          <cell r="C1315">
            <v>298010050406</v>
          </cell>
          <cell r="D1315" t="str">
            <v>298010050406</v>
          </cell>
          <cell r="E1315" t="str">
            <v>FR Pasta MV Mix F6 GY</v>
          </cell>
          <cell r="F1315" t="str">
            <v>Un</v>
          </cell>
        </row>
        <row r="1316">
          <cell r="C1316">
            <v>298010050407</v>
          </cell>
          <cell r="D1316" t="str">
            <v>298010050407</v>
          </cell>
          <cell r="E1316" t="str">
            <v>FR Pasta MV Mix F7 GY</v>
          </cell>
          <cell r="F1316" t="str">
            <v>Un</v>
          </cell>
        </row>
        <row r="1317">
          <cell r="C1317">
            <v>298010050408</v>
          </cell>
          <cell r="D1317" t="str">
            <v>298010050408</v>
          </cell>
          <cell r="E1317" t="str">
            <v>FR Pasta MV Mix F8 GY</v>
          </cell>
          <cell r="F1317" t="str">
            <v>Un</v>
          </cell>
        </row>
        <row r="1318">
          <cell r="C1318">
            <v>298010050409</v>
          </cell>
          <cell r="D1318" t="str">
            <v>298010050409</v>
          </cell>
          <cell r="E1318" t="str">
            <v>FR Pasta MV Mix F9 GY</v>
          </cell>
          <cell r="F1318" t="str">
            <v>Un</v>
          </cell>
        </row>
        <row r="1319">
          <cell r="C1319">
            <v>298010050700</v>
          </cell>
          <cell r="D1319">
            <v>298010050700</v>
          </cell>
          <cell r="E1319" t="str">
            <v>FR Pasta Burger Esp. GY</v>
          </cell>
          <cell r="F1319" t="str">
            <v>Kg</v>
          </cell>
        </row>
        <row r="1320">
          <cell r="C1320">
            <v>298010050701</v>
          </cell>
          <cell r="D1320">
            <v>298010050701</v>
          </cell>
          <cell r="E1320" t="str">
            <v>FR Pasta Burger Esp. GY F1</v>
          </cell>
          <cell r="F1320" t="str">
            <v>Kg</v>
          </cell>
        </row>
        <row r="1321">
          <cell r="C1321">
            <v>298010050702</v>
          </cell>
          <cell r="D1321">
            <v>298010050702</v>
          </cell>
          <cell r="E1321" t="str">
            <v>FR Pasta Burger Esp. GY F2</v>
          </cell>
          <cell r="F1321" t="str">
            <v>Kg</v>
          </cell>
        </row>
        <row r="1322">
          <cell r="C1322">
            <v>298010050703</v>
          </cell>
          <cell r="D1322">
            <v>298010050703</v>
          </cell>
          <cell r="E1322" t="str">
            <v>FR Pasta Burger Esp. GY F3</v>
          </cell>
          <cell r="F1322" t="str">
            <v>Kg</v>
          </cell>
        </row>
        <row r="1323">
          <cell r="C1323">
            <v>298010050704</v>
          </cell>
          <cell r="D1323">
            <v>298010050704</v>
          </cell>
          <cell r="E1323" t="str">
            <v>FR Pasta Burger Esp. GY F4</v>
          </cell>
          <cell r="F1323" t="str">
            <v>Kg</v>
          </cell>
        </row>
        <row r="1324">
          <cell r="C1324">
            <v>298010050705</v>
          </cell>
          <cell r="D1324">
            <v>298010050705</v>
          </cell>
          <cell r="E1324" t="str">
            <v>FR Pasta Burger Esp. GY F5</v>
          </cell>
          <cell r="F1324" t="str">
            <v>Kg</v>
          </cell>
        </row>
        <row r="1325">
          <cell r="C1325">
            <v>298010050800</v>
          </cell>
          <cell r="D1325">
            <v>298010050800</v>
          </cell>
          <cell r="E1325" t="str">
            <v>FR Pasta FRI-PRODUCTS #1</v>
          </cell>
          <cell r="F1325" t="str">
            <v>Un</v>
          </cell>
        </row>
        <row r="1326">
          <cell r="C1326">
            <v>298010050801</v>
          </cell>
          <cell r="D1326">
            <v>298010050801</v>
          </cell>
          <cell r="E1326" t="str">
            <v>FR Pasta FRI-PRODUCTS #1 F1</v>
          </cell>
          <cell r="F1326" t="str">
            <v>Un</v>
          </cell>
        </row>
        <row r="1327">
          <cell r="C1327">
            <v>298010050802</v>
          </cell>
          <cell r="D1327">
            <v>298010050802</v>
          </cell>
          <cell r="E1327" t="str">
            <v>FR Pasta FRI-PRODUCTS #1 F2</v>
          </cell>
          <cell r="F1327" t="str">
            <v>Un</v>
          </cell>
        </row>
        <row r="1328">
          <cell r="C1328">
            <v>298010050803</v>
          </cell>
          <cell r="D1328">
            <v>298010050803</v>
          </cell>
          <cell r="E1328" t="str">
            <v>FR Pasta FRI-PRODUCTS #1 F3</v>
          </cell>
          <cell r="F1328" t="str">
            <v>Un</v>
          </cell>
        </row>
        <row r="1329">
          <cell r="C1329">
            <v>298010050804</v>
          </cell>
          <cell r="D1329">
            <v>298010050804</v>
          </cell>
          <cell r="E1329" t="str">
            <v>FR Pasta FRI-PRODUCTS #1 F4</v>
          </cell>
          <cell r="F1329" t="str">
            <v>Un</v>
          </cell>
        </row>
        <row r="1330">
          <cell r="C1330">
            <v>298010050805</v>
          </cell>
          <cell r="D1330">
            <v>298010050805</v>
          </cell>
          <cell r="E1330" t="str">
            <v>FR Pasta FRI-PRODUCTS #1 F5</v>
          </cell>
          <cell r="F1330" t="str">
            <v>Un</v>
          </cell>
        </row>
        <row r="1331">
          <cell r="C1331">
            <v>298010050806</v>
          </cell>
          <cell r="D1331">
            <v>298010050806</v>
          </cell>
          <cell r="E1331" t="str">
            <v>FR Pasta FRI-PRODUCTS #1 F6</v>
          </cell>
          <cell r="F1331" t="str">
            <v>Un</v>
          </cell>
        </row>
        <row r="1332">
          <cell r="C1332">
            <v>298010050807</v>
          </cell>
          <cell r="D1332">
            <v>298010050807</v>
          </cell>
          <cell r="E1332" t="str">
            <v>FR Pasta FRI-PRODUCTS #1 F7</v>
          </cell>
          <cell r="F1332" t="str">
            <v>Un</v>
          </cell>
        </row>
        <row r="1333">
          <cell r="C1333">
            <v>298010050808</v>
          </cell>
          <cell r="D1333">
            <v>298010050808</v>
          </cell>
          <cell r="E1333" t="str">
            <v>FR Pasta FRI-PRODUCTS #1 F8</v>
          </cell>
          <cell r="F1333" t="str">
            <v>Un</v>
          </cell>
        </row>
        <row r="1334">
          <cell r="C1334">
            <v>298010050809</v>
          </cell>
          <cell r="D1334">
            <v>298010050809</v>
          </cell>
          <cell r="E1334" t="str">
            <v>FR Pasta FRI-PRODUCTS #1 F9</v>
          </cell>
          <cell r="F1334" t="str">
            <v>Un</v>
          </cell>
        </row>
        <row r="1335">
          <cell r="C1335">
            <v>298010050810</v>
          </cell>
          <cell r="D1335">
            <v>298010050810</v>
          </cell>
          <cell r="E1335" t="str">
            <v>FR Pasta FRI-PRODUCTS #1 F10</v>
          </cell>
          <cell r="F1335" t="str">
            <v>Un</v>
          </cell>
        </row>
        <row r="1336">
          <cell r="C1336">
            <v>298010050811</v>
          </cell>
          <cell r="D1336">
            <v>298010050811</v>
          </cell>
          <cell r="E1336" t="str">
            <v>FR Pasta FRI-PRODUCTS #1 F11</v>
          </cell>
          <cell r="F1336" t="str">
            <v>Un</v>
          </cell>
        </row>
        <row r="1337">
          <cell r="C1337">
            <v>298010050812</v>
          </cell>
          <cell r="D1337">
            <v>298010050812</v>
          </cell>
          <cell r="E1337" t="str">
            <v>FR Pasta FRI-PRODUCTS #1 F11</v>
          </cell>
          <cell r="F1337" t="str">
            <v>Un</v>
          </cell>
        </row>
        <row r="1338">
          <cell r="C1338">
            <v>298010070100</v>
          </cell>
          <cell r="D1338" t="str">
            <v>298010070100</v>
          </cell>
          <cell r="E1338" t="str">
            <v>FR Pasta Carne Vacuna #1 TP</v>
          </cell>
          <cell r="F1338" t="str">
            <v>Un</v>
          </cell>
        </row>
        <row r="1339">
          <cell r="C1339">
            <v>298010070101</v>
          </cell>
          <cell r="D1339" t="str">
            <v>298010070101</v>
          </cell>
          <cell r="E1339" t="str">
            <v>FR Pasta Carne Vacuna #1 F1 TP</v>
          </cell>
          <cell r="F1339" t="str">
            <v>Un</v>
          </cell>
        </row>
        <row r="1340">
          <cell r="C1340">
            <v>298010070102</v>
          </cell>
          <cell r="D1340" t="str">
            <v>298010070102</v>
          </cell>
          <cell r="E1340" t="str">
            <v>FR Pasta Carne Vacuna #1 F2 TP</v>
          </cell>
          <cell r="F1340" t="str">
            <v>Un</v>
          </cell>
        </row>
        <row r="1341">
          <cell r="C1341">
            <v>298010070103</v>
          </cell>
          <cell r="D1341" t="str">
            <v>298010070103</v>
          </cell>
          <cell r="E1341" t="str">
            <v>FR Pasta Carne Vacuna #1 F3 TP</v>
          </cell>
          <cell r="F1341" t="str">
            <v>Un</v>
          </cell>
        </row>
        <row r="1342">
          <cell r="C1342">
            <v>298010070104</v>
          </cell>
          <cell r="D1342" t="str">
            <v>298010070104</v>
          </cell>
          <cell r="E1342" t="str">
            <v>FR Pasta Carne Vacuna #1 F4 TP</v>
          </cell>
          <cell r="F1342" t="str">
            <v>Un</v>
          </cell>
        </row>
        <row r="1343">
          <cell r="C1343">
            <v>298010070105</v>
          </cell>
          <cell r="D1343" t="str">
            <v>298010070105</v>
          </cell>
          <cell r="E1343" t="str">
            <v>FR Pasta Carne Vacuna #1 F5 TP</v>
          </cell>
          <cell r="F1343" t="str">
            <v>Un</v>
          </cell>
        </row>
        <row r="1344">
          <cell r="C1344">
            <v>298010070200</v>
          </cell>
          <cell r="D1344">
            <v>298010070200</v>
          </cell>
          <cell r="E1344" t="str">
            <v>FR Pasta Carne Vacuna #2 GY</v>
          </cell>
          <cell r="F1344" t="str">
            <v>Un</v>
          </cell>
        </row>
        <row r="1345">
          <cell r="C1345">
            <v>298010070201</v>
          </cell>
          <cell r="D1345">
            <v>298010070201</v>
          </cell>
          <cell r="E1345" t="str">
            <v>FR Pasta Carne Vacuna #2 GY F1</v>
          </cell>
          <cell r="F1345" t="str">
            <v>Un</v>
          </cell>
        </row>
        <row r="1346">
          <cell r="C1346">
            <v>298010070202</v>
          </cell>
          <cell r="D1346">
            <v>298010070202</v>
          </cell>
          <cell r="E1346" t="str">
            <v>FR Pasta Carne Vacuna #2 GY F2</v>
          </cell>
          <cell r="F1346" t="str">
            <v>Un</v>
          </cell>
        </row>
        <row r="1347">
          <cell r="C1347">
            <v>298010070203</v>
          </cell>
          <cell r="D1347">
            <v>298010070203</v>
          </cell>
          <cell r="E1347" t="str">
            <v>FR Pasta Carne Vacuna #2 GY F3</v>
          </cell>
          <cell r="F1347" t="str">
            <v>Un</v>
          </cell>
        </row>
        <row r="1348">
          <cell r="C1348">
            <v>298010070204</v>
          </cell>
          <cell r="D1348">
            <v>298010070204</v>
          </cell>
          <cell r="E1348" t="str">
            <v>FR Pasta Carne Vacuna #2 GY F4</v>
          </cell>
          <cell r="F1348" t="str">
            <v>Un</v>
          </cell>
        </row>
        <row r="1349">
          <cell r="C1349">
            <v>298010080100</v>
          </cell>
          <cell r="D1349">
            <v>298010080100</v>
          </cell>
          <cell r="E1349" t="str">
            <v>FR Pasta Carne Cerdo #1 TP</v>
          </cell>
          <cell r="F1349" t="str">
            <v>Un</v>
          </cell>
        </row>
        <row r="1350">
          <cell r="C1350">
            <v>298010080101</v>
          </cell>
          <cell r="D1350">
            <v>298010080101</v>
          </cell>
          <cell r="E1350" t="str">
            <v>FR Pasta Carne Cerdo #1 F1 TP</v>
          </cell>
          <cell r="F1350" t="str">
            <v>Un</v>
          </cell>
        </row>
        <row r="1351">
          <cell r="C1351">
            <v>298010080102</v>
          </cell>
          <cell r="D1351">
            <v>298010080102</v>
          </cell>
          <cell r="E1351" t="str">
            <v>FR Pasta Carne Cerdo #1 F2 TP</v>
          </cell>
          <cell r="F1351" t="str">
            <v>Un</v>
          </cell>
        </row>
        <row r="1352">
          <cell r="C1352">
            <v>298010080103</v>
          </cell>
          <cell r="D1352">
            <v>298010080103</v>
          </cell>
          <cell r="E1352" t="str">
            <v>FR Pasta Carne Cerdo #1 F3 TP</v>
          </cell>
          <cell r="F1352" t="str">
            <v>Un</v>
          </cell>
        </row>
        <row r="1353">
          <cell r="C1353">
            <v>298020010100</v>
          </cell>
          <cell r="D1353" t="str">
            <v>298020010100</v>
          </cell>
          <cell r="E1353" t="str">
            <v>FR Amasijo Soja #1 TP</v>
          </cell>
          <cell r="F1353" t="str">
            <v>Un</v>
          </cell>
        </row>
        <row r="1354">
          <cell r="C1354">
            <v>298020010101</v>
          </cell>
          <cell r="D1354" t="str">
            <v>298020010101</v>
          </cell>
          <cell r="E1354" t="str">
            <v>FR Amasijo Soja #1 F1 TP</v>
          </cell>
          <cell r="F1354" t="str">
            <v>Un</v>
          </cell>
        </row>
        <row r="1355">
          <cell r="C1355">
            <v>298020010102</v>
          </cell>
          <cell r="D1355" t="str">
            <v>298020010102</v>
          </cell>
          <cell r="E1355" t="str">
            <v>FR Amasijo Soja #1 F2 TP</v>
          </cell>
          <cell r="F1355" t="str">
            <v>Un</v>
          </cell>
        </row>
        <row r="1356">
          <cell r="C1356">
            <v>298020010200</v>
          </cell>
          <cell r="D1356" t="str">
            <v>298020010200</v>
          </cell>
          <cell r="E1356" t="str">
            <v>FR Amasijo Soja #2 TP</v>
          </cell>
          <cell r="F1356" t="str">
            <v>Un</v>
          </cell>
        </row>
        <row r="1357">
          <cell r="C1357">
            <v>298020010201</v>
          </cell>
          <cell r="D1357" t="str">
            <v>298020010201</v>
          </cell>
          <cell r="E1357" t="str">
            <v>FR Amasijo Soja #2 F1 TP</v>
          </cell>
          <cell r="F1357" t="str">
            <v>Un</v>
          </cell>
        </row>
        <row r="1358">
          <cell r="C1358">
            <v>298020010300</v>
          </cell>
          <cell r="D1358" t="str">
            <v>298020010300</v>
          </cell>
          <cell r="E1358" t="str">
            <v>FR Amasijo Soja #3 TP</v>
          </cell>
          <cell r="F1358" t="str">
            <v>Un</v>
          </cell>
        </row>
        <row r="1359">
          <cell r="C1359">
            <v>298020010301</v>
          </cell>
          <cell r="D1359" t="str">
            <v>298020010301</v>
          </cell>
          <cell r="E1359" t="str">
            <v>FR Amasijo Soja #3 F1 TP</v>
          </cell>
          <cell r="F1359" t="str">
            <v>Un</v>
          </cell>
        </row>
        <row r="1360">
          <cell r="C1360">
            <v>298020010302</v>
          </cell>
          <cell r="D1360" t="str">
            <v>298020010302</v>
          </cell>
          <cell r="E1360" t="str">
            <v>FR Amasijo Soja #3 F2 TP</v>
          </cell>
          <cell r="F1360" t="str">
            <v>Un</v>
          </cell>
        </row>
        <row r="1361">
          <cell r="C1361">
            <v>298020010400</v>
          </cell>
          <cell r="D1361" t="str">
            <v>298020010400</v>
          </cell>
          <cell r="E1361" t="str">
            <v>FR Amasijo Soja #4 TP</v>
          </cell>
          <cell r="F1361" t="str">
            <v>Un</v>
          </cell>
        </row>
        <row r="1362">
          <cell r="C1362">
            <v>298020010401</v>
          </cell>
          <cell r="D1362" t="str">
            <v>298020010401</v>
          </cell>
          <cell r="E1362" t="str">
            <v>FR Amasijo Soja #4 F1 TP</v>
          </cell>
          <cell r="F1362" t="str">
            <v>Un</v>
          </cell>
        </row>
        <row r="1363">
          <cell r="C1363">
            <v>298020010402</v>
          </cell>
          <cell r="D1363" t="str">
            <v>298020010402</v>
          </cell>
          <cell r="E1363" t="str">
            <v>FR Amasijo Soja #4 F2 TP</v>
          </cell>
          <cell r="F1363" t="str">
            <v>Un</v>
          </cell>
        </row>
        <row r="1364">
          <cell r="C1364">
            <v>298020010500</v>
          </cell>
          <cell r="D1364" t="str">
            <v>298020010500</v>
          </cell>
          <cell r="E1364" t="str">
            <v>FR Amasijo Soja #5 TP</v>
          </cell>
          <cell r="F1364" t="str">
            <v>Un</v>
          </cell>
        </row>
        <row r="1365">
          <cell r="C1365">
            <v>298020010501</v>
          </cell>
          <cell r="D1365" t="str">
            <v>298020010501</v>
          </cell>
          <cell r="E1365" t="str">
            <v>FR Amasijo Soja #5 F1 TP</v>
          </cell>
          <cell r="F1365" t="str">
            <v>Un</v>
          </cell>
        </row>
        <row r="1366">
          <cell r="C1366">
            <v>298020010502</v>
          </cell>
          <cell r="D1366" t="str">
            <v>298020010502</v>
          </cell>
          <cell r="E1366" t="str">
            <v>FR Amasijo Soja #5 F2 TP</v>
          </cell>
          <cell r="F1366" t="str">
            <v>Un</v>
          </cell>
        </row>
        <row r="1367">
          <cell r="C1367">
            <v>298020010600</v>
          </cell>
          <cell r="D1367" t="str">
            <v>298020010600</v>
          </cell>
          <cell r="E1367" t="str">
            <v>FR Amasijo Soja #6 TP</v>
          </cell>
          <cell r="F1367" t="str">
            <v>Un</v>
          </cell>
        </row>
        <row r="1368">
          <cell r="C1368">
            <v>298020010601</v>
          </cell>
          <cell r="D1368" t="str">
            <v>298020010601</v>
          </cell>
          <cell r="E1368" t="str">
            <v>FR Amasijo Soja #6 F1 TP</v>
          </cell>
          <cell r="F1368" t="str">
            <v>Un</v>
          </cell>
        </row>
        <row r="1369">
          <cell r="C1369">
            <v>298020010602</v>
          </cell>
          <cell r="D1369" t="str">
            <v>298020010602</v>
          </cell>
          <cell r="E1369" t="str">
            <v>FR Amasijo Soja #6 F2 TP</v>
          </cell>
          <cell r="F1369" t="str">
            <v>Un</v>
          </cell>
        </row>
        <row r="1370">
          <cell r="C1370">
            <v>298020060100</v>
          </cell>
          <cell r="D1370" t="str">
            <v>298020060100</v>
          </cell>
          <cell r="E1370" t="str">
            <v>FR Amasijo pizza #1 TP</v>
          </cell>
          <cell r="F1370" t="str">
            <v>Un</v>
          </cell>
        </row>
        <row r="1371">
          <cell r="C1371">
            <v>298020060101</v>
          </cell>
          <cell r="D1371" t="str">
            <v>298020060101</v>
          </cell>
          <cell r="E1371" t="str">
            <v>FR Amasijo pizza #1 F1 TP</v>
          </cell>
          <cell r="F1371" t="str">
            <v>Un</v>
          </cell>
        </row>
        <row r="1372">
          <cell r="C1372">
            <v>298020060102</v>
          </cell>
          <cell r="D1372" t="str">
            <v>298020060102</v>
          </cell>
          <cell r="E1372" t="str">
            <v>FR Amasijo pizza #1 F2 TP</v>
          </cell>
          <cell r="F1372" t="str">
            <v>Un</v>
          </cell>
        </row>
        <row r="1373">
          <cell r="C1373">
            <v>298020060103</v>
          </cell>
          <cell r="D1373" t="str">
            <v>298020060103</v>
          </cell>
          <cell r="E1373" t="str">
            <v>FR Amasijo pizza #1 F3 TP</v>
          </cell>
          <cell r="F1373" t="str">
            <v>Un</v>
          </cell>
        </row>
        <row r="1374">
          <cell r="C1374">
            <v>298020060104</v>
          </cell>
          <cell r="D1374" t="str">
            <v>298020060104</v>
          </cell>
          <cell r="E1374" t="str">
            <v>FR Amasijo pizza #1 F4 TP</v>
          </cell>
          <cell r="F1374" t="str">
            <v>Un</v>
          </cell>
        </row>
        <row r="1375">
          <cell r="C1375">
            <v>298020060200</v>
          </cell>
          <cell r="D1375" t="str">
            <v>298020060200</v>
          </cell>
          <cell r="E1375" t="str">
            <v>FR Amasijo pizza integral #1</v>
          </cell>
          <cell r="F1375" t="str">
            <v>Un</v>
          </cell>
        </row>
        <row r="1376">
          <cell r="C1376">
            <v>298020060201</v>
          </cell>
          <cell r="D1376" t="str">
            <v>298020060201</v>
          </cell>
          <cell r="E1376" t="str">
            <v>FR Amasijo P.Int F1 #1</v>
          </cell>
          <cell r="F1376" t="str">
            <v>Un</v>
          </cell>
        </row>
        <row r="1377">
          <cell r="C1377">
            <v>298020060202</v>
          </cell>
          <cell r="D1377" t="str">
            <v>298020060202</v>
          </cell>
          <cell r="E1377" t="str">
            <v>FR Amasijo P.Int F2 #1</v>
          </cell>
          <cell r="F1377" t="str">
            <v>Un</v>
          </cell>
        </row>
        <row r="1378">
          <cell r="C1378">
            <v>298020060203</v>
          </cell>
          <cell r="D1378" t="str">
            <v>298020060203</v>
          </cell>
          <cell r="E1378" t="str">
            <v>FR Amasijo P.Int F3 #1</v>
          </cell>
          <cell r="F1378" t="str">
            <v>Un</v>
          </cell>
        </row>
        <row r="1379">
          <cell r="C1379">
            <v>298020060204</v>
          </cell>
          <cell r="D1379" t="str">
            <v>298020060204</v>
          </cell>
          <cell r="E1379" t="str">
            <v>FR Amasijo P.Int F4 #1</v>
          </cell>
          <cell r="F1379" t="str">
            <v>Un</v>
          </cell>
        </row>
        <row r="1380">
          <cell r="C1380">
            <v>298020060205</v>
          </cell>
          <cell r="D1380" t="str">
            <v>298020060205</v>
          </cell>
          <cell r="E1380" t="str">
            <v>FR Amasijo P.Int F5 #1</v>
          </cell>
          <cell r="F1380" t="str">
            <v>Un</v>
          </cell>
        </row>
        <row r="1381">
          <cell r="C1381">
            <v>298020060300</v>
          </cell>
          <cell r="D1381" t="str">
            <v>298020060300</v>
          </cell>
          <cell r="E1381" t="str">
            <v>FR Amasijo pizza #2 TP</v>
          </cell>
          <cell r="F1381" t="str">
            <v>Un</v>
          </cell>
        </row>
        <row r="1382">
          <cell r="C1382">
            <v>298020060301</v>
          </cell>
          <cell r="D1382" t="str">
            <v>298020060301</v>
          </cell>
          <cell r="E1382" t="str">
            <v>FR Amasijo pizza #2 F1 TP</v>
          </cell>
          <cell r="F1382" t="str">
            <v>Un</v>
          </cell>
        </row>
        <row r="1383">
          <cell r="C1383">
            <v>298020060302</v>
          </cell>
          <cell r="D1383" t="str">
            <v>298020060302</v>
          </cell>
          <cell r="E1383" t="str">
            <v>FR Amasijo pizza #2 F2 TP</v>
          </cell>
          <cell r="F1383" t="str">
            <v>Un</v>
          </cell>
        </row>
        <row r="1384">
          <cell r="C1384">
            <v>298020060303</v>
          </cell>
          <cell r="D1384" t="str">
            <v>298020060303</v>
          </cell>
          <cell r="E1384" t="str">
            <v>FR Amasijo pizza #2 F3 TP</v>
          </cell>
          <cell r="F1384" t="str">
            <v>Un</v>
          </cell>
        </row>
        <row r="1385">
          <cell r="C1385">
            <v>298020060304</v>
          </cell>
          <cell r="D1385" t="str">
            <v>298020060304</v>
          </cell>
          <cell r="E1385" t="str">
            <v>FR Amasijo pizza #2 F4 TP</v>
          </cell>
          <cell r="F1385" t="str">
            <v>Un</v>
          </cell>
        </row>
        <row r="1386">
          <cell r="C1386">
            <v>298020060400</v>
          </cell>
          <cell r="D1386">
            <v>298020060400</v>
          </cell>
          <cell r="E1386" t="str">
            <v>FR Amasijo pizza #3 TP</v>
          </cell>
          <cell r="F1386" t="str">
            <v>Kg</v>
          </cell>
        </row>
        <row r="1387">
          <cell r="C1387">
            <v>298020060401</v>
          </cell>
          <cell r="D1387">
            <v>298020060401</v>
          </cell>
          <cell r="E1387" t="str">
            <v>FR Amasijo pizza #3 F1 TP</v>
          </cell>
          <cell r="F1387" t="str">
            <v>Kg</v>
          </cell>
        </row>
        <row r="1388">
          <cell r="C1388">
            <v>298020060402</v>
          </cell>
          <cell r="D1388">
            <v>298020060402</v>
          </cell>
          <cell r="E1388" t="str">
            <v>FR Amasijo pizza #3 F2 TP</v>
          </cell>
          <cell r="F1388" t="str">
            <v>Kg</v>
          </cell>
        </row>
        <row r="1389">
          <cell r="C1389">
            <v>298020060403</v>
          </cell>
          <cell r="D1389">
            <v>298020060403</v>
          </cell>
          <cell r="E1389" t="str">
            <v>FR Amasijo pizza #3 F3 TP</v>
          </cell>
          <cell r="F1389" t="str">
            <v>Kg</v>
          </cell>
        </row>
        <row r="1390">
          <cell r="C1390">
            <v>298020060404</v>
          </cell>
          <cell r="D1390">
            <v>298020060404</v>
          </cell>
          <cell r="E1390" t="str">
            <v>FR Amasijo pizza #3 F4 TP</v>
          </cell>
          <cell r="F1390" t="str">
            <v>Kg</v>
          </cell>
        </row>
        <row r="1391">
          <cell r="C1391">
            <v>298020060405</v>
          </cell>
          <cell r="D1391">
            <v>298020060405</v>
          </cell>
          <cell r="E1391" t="str">
            <v>FR Amasijo pizza #3 F5 TP</v>
          </cell>
          <cell r="F1391" t="str">
            <v>Kg</v>
          </cell>
        </row>
        <row r="1392">
          <cell r="C1392">
            <v>298020060500</v>
          </cell>
          <cell r="D1392">
            <v>298020060500</v>
          </cell>
          <cell r="E1392" t="str">
            <v>FR Amasijo pizza integral #2</v>
          </cell>
          <cell r="F1392" t="str">
            <v>Un</v>
          </cell>
        </row>
        <row r="1393">
          <cell r="C1393">
            <v>298020060501</v>
          </cell>
          <cell r="D1393">
            <v>298020060501</v>
          </cell>
          <cell r="E1393" t="str">
            <v>FR Amasijo P.Int F1 #2</v>
          </cell>
          <cell r="F1393" t="str">
            <v>Un</v>
          </cell>
        </row>
        <row r="1394">
          <cell r="C1394">
            <v>298020060502</v>
          </cell>
          <cell r="D1394">
            <v>298020060502</v>
          </cell>
          <cell r="E1394" t="str">
            <v>FR Amasijo P.Int F2 #2</v>
          </cell>
          <cell r="F1394" t="str">
            <v>Un</v>
          </cell>
        </row>
        <row r="1395">
          <cell r="C1395">
            <v>298020060503</v>
          </cell>
          <cell r="D1395">
            <v>298020060503</v>
          </cell>
          <cell r="E1395" t="str">
            <v>FR Amasijo P.Int F3 #2</v>
          </cell>
          <cell r="F1395" t="str">
            <v>Un</v>
          </cell>
        </row>
        <row r="1396">
          <cell r="C1396">
            <v>298020060504</v>
          </cell>
          <cell r="D1396">
            <v>298020060504</v>
          </cell>
          <cell r="E1396" t="str">
            <v>FR Amasijo P.Int F4 #2</v>
          </cell>
          <cell r="F1396" t="str">
            <v>Un</v>
          </cell>
        </row>
        <row r="1397">
          <cell r="C1397">
            <v>298020060505</v>
          </cell>
          <cell r="D1397">
            <v>298020060505</v>
          </cell>
          <cell r="E1397" t="str">
            <v>FR Amasijo P.Int F5 #2</v>
          </cell>
          <cell r="F1397" t="str">
            <v>Un</v>
          </cell>
        </row>
        <row r="1398">
          <cell r="C1398">
            <v>298020060506</v>
          </cell>
          <cell r="D1398">
            <v>298020060506</v>
          </cell>
          <cell r="E1398" t="str">
            <v>FR Amasijo P.Int F6 #2</v>
          </cell>
          <cell r="F1398" t="str">
            <v>Un</v>
          </cell>
        </row>
        <row r="1399">
          <cell r="C1399">
            <v>298020060600</v>
          </cell>
          <cell r="D1399">
            <v>298020060600</v>
          </cell>
          <cell r="E1399" t="str">
            <v>FR Amasijo Pizza Integral #3</v>
          </cell>
          <cell r="F1399" t="str">
            <v>Un</v>
          </cell>
        </row>
        <row r="1400">
          <cell r="C1400">
            <v>298020060601</v>
          </cell>
          <cell r="D1400">
            <v>298020060601</v>
          </cell>
          <cell r="E1400" t="str">
            <v>FR Amasijo Pizza Integ. #3 F1</v>
          </cell>
          <cell r="F1400" t="str">
            <v>Un</v>
          </cell>
        </row>
        <row r="1401">
          <cell r="C1401">
            <v>298020060602</v>
          </cell>
          <cell r="D1401">
            <v>298020060602</v>
          </cell>
          <cell r="E1401" t="str">
            <v>FR Amasijo Pizza Integ. #3 F2</v>
          </cell>
          <cell r="F1401" t="str">
            <v>Un</v>
          </cell>
        </row>
        <row r="1402">
          <cell r="C1402">
            <v>298020060603</v>
          </cell>
          <cell r="D1402">
            <v>298020060603</v>
          </cell>
          <cell r="E1402" t="str">
            <v>FR Amasijo Pizza Integ. #3 F3</v>
          </cell>
          <cell r="F1402" t="str">
            <v>Un</v>
          </cell>
        </row>
        <row r="1403">
          <cell r="C1403">
            <v>298020060604</v>
          </cell>
          <cell r="D1403">
            <v>298020060604</v>
          </cell>
          <cell r="E1403" t="str">
            <v>FR Amasijo Pizza Integ. #3 F4</v>
          </cell>
          <cell r="F1403" t="str">
            <v>Un</v>
          </cell>
        </row>
        <row r="1404">
          <cell r="C1404">
            <v>298020060605</v>
          </cell>
          <cell r="D1404">
            <v>298020060605</v>
          </cell>
          <cell r="E1404" t="str">
            <v>FR Amasijo Pizza Integ. #3 F5</v>
          </cell>
          <cell r="F1404" t="str">
            <v>Un</v>
          </cell>
        </row>
        <row r="1405">
          <cell r="C1405">
            <v>298020060606</v>
          </cell>
          <cell r="D1405">
            <v>298020060606</v>
          </cell>
          <cell r="E1405" t="str">
            <v>FR Amasijo Pizza Integ. #3 F6</v>
          </cell>
          <cell r="F1405" t="str">
            <v>Un</v>
          </cell>
        </row>
        <row r="1406">
          <cell r="C1406">
            <v>298020060607</v>
          </cell>
          <cell r="D1406">
            <v>298020060607</v>
          </cell>
          <cell r="E1406" t="str">
            <v>FR Amasijo Pizza Integ. #3 F7</v>
          </cell>
          <cell r="F1406" t="str">
            <v>Un</v>
          </cell>
        </row>
        <row r="1407">
          <cell r="C1407">
            <v>298020060608</v>
          </cell>
          <cell r="D1407">
            <v>298020060608</v>
          </cell>
          <cell r="E1407" t="str">
            <v>FR Amasijo Pizza Integ. #3 F8</v>
          </cell>
          <cell r="F1407" t="str">
            <v>Un</v>
          </cell>
        </row>
        <row r="1408">
          <cell r="C1408">
            <v>298020060609</v>
          </cell>
          <cell r="D1408">
            <v>298020060609</v>
          </cell>
          <cell r="E1408" t="str">
            <v>FR Amasijo Pizza Integ. #3 F9</v>
          </cell>
          <cell r="F1408" t="str">
            <v>Un</v>
          </cell>
        </row>
        <row r="1409">
          <cell r="C1409">
            <v>299000000004</v>
          </cell>
          <cell r="D1409" t="str">
            <v>299000000004</v>
          </cell>
          <cell r="E1409" t="str">
            <v>Carne Pollo en Hebras</v>
          </cell>
          <cell r="F1409" t="str">
            <v>Kg</v>
          </cell>
        </row>
        <row r="1410">
          <cell r="C1410">
            <v>299000000005</v>
          </cell>
          <cell r="D1410" t="str">
            <v>299000000005</v>
          </cell>
          <cell r="E1410" t="str">
            <v>Carne Vacuna Cocida 10 mm</v>
          </cell>
          <cell r="F1410" t="str">
            <v>Kg</v>
          </cell>
        </row>
        <row r="1411">
          <cell r="C1411">
            <v>299000000200</v>
          </cell>
          <cell r="D1411" t="str">
            <v>299000000200</v>
          </cell>
          <cell r="E1411" t="str">
            <v>SE BATTER HIDRATADO</v>
          </cell>
          <cell r="F1411" t="str">
            <v>Un</v>
          </cell>
        </row>
        <row r="1412">
          <cell r="C1412">
            <v>299000000301</v>
          </cell>
          <cell r="D1412" t="str">
            <v>299000000301</v>
          </cell>
          <cell r="E1412" t="str">
            <v>SE Topping Cebolla #01</v>
          </cell>
          <cell r="F1412" t="str">
            <v>Kg</v>
          </cell>
        </row>
        <row r="1413">
          <cell r="C1413">
            <v>299000000302</v>
          </cell>
          <cell r="D1413">
            <v>299000000302</v>
          </cell>
          <cell r="E1413" t="str">
            <v>TOPPING de Cebolla #2</v>
          </cell>
          <cell r="F1413" t="str">
            <v>Kg</v>
          </cell>
        </row>
        <row r="1414">
          <cell r="C1414">
            <v>299000000500</v>
          </cell>
          <cell r="D1414" t="str">
            <v>299000000500</v>
          </cell>
          <cell r="E1414" t="str">
            <v>SE BATTER 07</v>
          </cell>
          <cell r="F1414" t="str">
            <v>Kg</v>
          </cell>
        </row>
        <row r="1415">
          <cell r="C1415">
            <v>299000000600</v>
          </cell>
          <cell r="D1415" t="str">
            <v>299000000600</v>
          </cell>
          <cell r="E1415" t="str">
            <v>SE BATTER 06</v>
          </cell>
          <cell r="F1415" t="str">
            <v>Kg</v>
          </cell>
        </row>
        <row r="1416">
          <cell r="C1416">
            <v>299000000900</v>
          </cell>
          <cell r="D1416">
            <v>299000000900</v>
          </cell>
          <cell r="E1416" t="str">
            <v>SE BATTER 10</v>
          </cell>
          <cell r="F1416" t="str">
            <v>Kg</v>
          </cell>
        </row>
        <row r="1417">
          <cell r="C1417">
            <v>299000002000</v>
          </cell>
          <cell r="D1417" t="str">
            <v>299000002000</v>
          </cell>
          <cell r="E1417" t="str">
            <v>Batter Hidratado</v>
          </cell>
          <cell r="F1417" t="str">
            <v>Kg</v>
          </cell>
        </row>
        <row r="1418">
          <cell r="C1418">
            <v>299000002006</v>
          </cell>
          <cell r="D1418">
            <v>299000002006</v>
          </cell>
          <cell r="E1418" t="str">
            <v>Batter Hidratado #6</v>
          </cell>
          <cell r="F1418" t="str">
            <v>Kg</v>
          </cell>
        </row>
        <row r="1419">
          <cell r="C1419">
            <v>299000002010</v>
          </cell>
          <cell r="D1419" t="str">
            <v>299000002010</v>
          </cell>
          <cell r="E1419" t="str">
            <v>Batter Hidratado #2</v>
          </cell>
          <cell r="F1419" t="str">
            <v>Kg</v>
          </cell>
        </row>
        <row r="1420">
          <cell r="C1420">
            <v>299000002020</v>
          </cell>
          <cell r="D1420" t="str">
            <v>299000002020</v>
          </cell>
          <cell r="E1420" t="str">
            <v>Batter Hidratado #7</v>
          </cell>
          <cell r="F1420" t="str">
            <v>Kg</v>
          </cell>
        </row>
        <row r="1421">
          <cell r="C1421">
            <v>299000002020</v>
          </cell>
          <cell r="D1421" t="str">
            <v>299000002020</v>
          </cell>
          <cell r="E1421" t="str">
            <v>Batter Hidratado #7</v>
          </cell>
          <cell r="F1421" t="str">
            <v>Kg</v>
          </cell>
        </row>
        <row r="1422">
          <cell r="C1422">
            <v>299000002030</v>
          </cell>
          <cell r="D1422" t="str">
            <v>299000002030</v>
          </cell>
          <cell r="E1422" t="str">
            <v>Batter Hidratado #8</v>
          </cell>
          <cell r="F1422" t="str">
            <v>Kg</v>
          </cell>
        </row>
        <row r="1423">
          <cell r="C1423">
            <v>299000002040</v>
          </cell>
          <cell r="D1423" t="str">
            <v>299000002040</v>
          </cell>
          <cell r="E1423" t="str">
            <v>Batter Hidratado #9</v>
          </cell>
          <cell r="F1423" t="str">
            <v>Kg</v>
          </cell>
        </row>
        <row r="1424">
          <cell r="C1424">
            <v>299000002050</v>
          </cell>
          <cell r="D1424" t="str">
            <v>299000002050</v>
          </cell>
          <cell r="E1424" t="str">
            <v>Batter Hidratado #10</v>
          </cell>
          <cell r="F1424" t="str">
            <v>Kg</v>
          </cell>
        </row>
        <row r="1425">
          <cell r="C1425">
            <v>299000002060</v>
          </cell>
          <cell r="D1425">
            <v>299000002060</v>
          </cell>
          <cell r="E1425" t="str">
            <v xml:space="preserve">Batter Hidratado #14          </v>
          </cell>
          <cell r="F1425" t="str">
            <v>Kg</v>
          </cell>
        </row>
        <row r="1426">
          <cell r="C1426">
            <v>299000002070</v>
          </cell>
          <cell r="D1426">
            <v>299000002070</v>
          </cell>
          <cell r="E1426" t="str">
            <v xml:space="preserve">Batter Hidratado #13          </v>
          </cell>
          <cell r="F1426" t="str">
            <v>Kg</v>
          </cell>
        </row>
        <row r="1427">
          <cell r="C1427">
            <v>299000002080</v>
          </cell>
          <cell r="D1427">
            <v>299000002080</v>
          </cell>
          <cell r="E1427" t="str">
            <v xml:space="preserve">Batter Hidratado #11          </v>
          </cell>
          <cell r="F1427" t="str">
            <v>Kg</v>
          </cell>
        </row>
        <row r="1428">
          <cell r="C1428">
            <v>299000005001</v>
          </cell>
          <cell r="D1428" t="str">
            <v>299000005001</v>
          </cell>
          <cell r="E1428" t="str">
            <v>Rebozador con perejil #1</v>
          </cell>
          <cell r="F1428" t="str">
            <v>Kg</v>
          </cell>
        </row>
        <row r="1429">
          <cell r="C1429">
            <v>299000005002</v>
          </cell>
          <cell r="D1429" t="str">
            <v>299000005002</v>
          </cell>
          <cell r="E1429" t="str">
            <v>Rebozador con semilla #2</v>
          </cell>
          <cell r="F1429" t="str">
            <v>Kg</v>
          </cell>
        </row>
        <row r="1430">
          <cell r="C1430">
            <v>299000005003</v>
          </cell>
          <cell r="D1430">
            <v>299000005003</v>
          </cell>
          <cell r="E1430" t="str">
            <v>Rebozador con avena #3</v>
          </cell>
          <cell r="F1430" t="str">
            <v>Kg</v>
          </cell>
        </row>
        <row r="1431">
          <cell r="C1431">
            <v>299000005040</v>
          </cell>
          <cell r="D1431">
            <v>299000005040</v>
          </cell>
          <cell r="E1431" t="str">
            <v xml:space="preserve">Rebozador con avena #4        </v>
          </cell>
          <cell r="F1431" t="str">
            <v>Kg</v>
          </cell>
        </row>
        <row r="1432">
          <cell r="C1432">
            <v>299000005050</v>
          </cell>
          <cell r="D1432">
            <v>299000005050</v>
          </cell>
          <cell r="E1432" t="str">
            <v xml:space="preserve">Rebozador con perejil #5      </v>
          </cell>
          <cell r="F1432" t="str">
            <v>Kg</v>
          </cell>
        </row>
        <row r="1433">
          <cell r="C1433">
            <v>299000010101</v>
          </cell>
          <cell r="D1433" t="str">
            <v>299000010101</v>
          </cell>
          <cell r="E1433" t="str">
            <v>Pure de papas</v>
          </cell>
          <cell r="F1433" t="str">
            <v>Kg</v>
          </cell>
        </row>
        <row r="1434">
          <cell r="C1434">
            <v>299000010102</v>
          </cell>
          <cell r="D1434" t="str">
            <v>299000010102</v>
          </cell>
          <cell r="E1434" t="str">
            <v>Pasta Bastones Mozzarella</v>
          </cell>
          <cell r="F1434" t="str">
            <v>Kg</v>
          </cell>
        </row>
        <row r="1435">
          <cell r="C1435">
            <v>299000010103</v>
          </cell>
          <cell r="D1435" t="str">
            <v>299000010103</v>
          </cell>
          <cell r="E1435" t="str">
            <v>Amasijo Prepizza #1</v>
          </cell>
          <cell r="F1435" t="str">
            <v>Kg</v>
          </cell>
        </row>
        <row r="1436">
          <cell r="C1436">
            <v>299000010104</v>
          </cell>
          <cell r="D1436" t="str">
            <v>299000010104</v>
          </cell>
          <cell r="E1436" t="str">
            <v>Prepizza a la Piedra 28cm</v>
          </cell>
          <cell r="F1436" t="str">
            <v>Kg</v>
          </cell>
        </row>
        <row r="1437">
          <cell r="C1437">
            <v>299000010105</v>
          </cell>
          <cell r="D1437" t="str">
            <v>299000010105</v>
          </cell>
          <cell r="E1437" t="str">
            <v>Prepizza a la Piedra 30cm</v>
          </cell>
          <cell r="F1437" t="str">
            <v>Kg</v>
          </cell>
        </row>
        <row r="1438">
          <cell r="C1438">
            <v>299000010106</v>
          </cell>
          <cell r="D1438" t="str">
            <v>299000010106</v>
          </cell>
          <cell r="E1438" t="str">
            <v>Prepizza a la Piedra 19cm</v>
          </cell>
          <cell r="F1438" t="str">
            <v>Kg</v>
          </cell>
        </row>
        <row r="1439">
          <cell r="C1439">
            <v>299000010107</v>
          </cell>
          <cell r="D1439" t="str">
            <v>299000010107</v>
          </cell>
          <cell r="E1439" t="str">
            <v>Pasta Pollo #2</v>
          </cell>
          <cell r="F1439" t="str">
            <v>Kg</v>
          </cell>
        </row>
        <row r="1440">
          <cell r="C1440">
            <v>299000010108</v>
          </cell>
          <cell r="D1440" t="str">
            <v>299000010108</v>
          </cell>
          <cell r="E1440" t="str">
            <v>Pasta Pollo D</v>
          </cell>
          <cell r="F1440" t="str">
            <v>Kg</v>
          </cell>
        </row>
        <row r="1441">
          <cell r="C1441">
            <v>299000010109</v>
          </cell>
          <cell r="D1441" t="str">
            <v>299000010109</v>
          </cell>
          <cell r="E1441" t="str">
            <v>Amasijo Milanesa de Soja #1</v>
          </cell>
          <cell r="F1441" t="str">
            <v>Kg</v>
          </cell>
        </row>
        <row r="1442">
          <cell r="C1442">
            <v>299000010110</v>
          </cell>
          <cell r="D1442" t="str">
            <v>299000010110</v>
          </cell>
          <cell r="E1442" t="str">
            <v>Amasijo Milanesa de Soja #2</v>
          </cell>
          <cell r="F1442" t="str">
            <v>Kg</v>
          </cell>
        </row>
        <row r="1443">
          <cell r="C1443">
            <v>299000010111</v>
          </cell>
          <cell r="D1443" t="str">
            <v>299000010111</v>
          </cell>
          <cell r="E1443" t="str">
            <v>Pasta Bastones Mozzarella #2</v>
          </cell>
          <cell r="F1443" t="str">
            <v>Kg</v>
          </cell>
        </row>
        <row r="1444">
          <cell r="C1444">
            <v>299000010112</v>
          </cell>
          <cell r="D1444" t="str">
            <v>299000010112</v>
          </cell>
          <cell r="E1444" t="str">
            <v>Pasta Pollo #3</v>
          </cell>
          <cell r="F1444" t="str">
            <v>Kg</v>
          </cell>
        </row>
        <row r="1445">
          <cell r="C1445">
            <v>299000010113</v>
          </cell>
          <cell r="D1445" t="str">
            <v>299000010113</v>
          </cell>
          <cell r="E1445" t="str">
            <v>Amasijo Mil. Soja Paladini</v>
          </cell>
          <cell r="F1445" t="str">
            <v>Kg</v>
          </cell>
        </row>
        <row r="1446">
          <cell r="C1446">
            <v>299000010114</v>
          </cell>
          <cell r="D1446" t="str">
            <v>299000010114</v>
          </cell>
          <cell r="E1446" t="str">
            <v>Pasta Pollo #4</v>
          </cell>
          <cell r="F1446" t="str">
            <v>Kg</v>
          </cell>
        </row>
        <row r="1447">
          <cell r="C1447">
            <v>299000010115</v>
          </cell>
          <cell r="D1447" t="str">
            <v>299000010115</v>
          </cell>
          <cell r="E1447" t="str">
            <v>Amasijo MS TIPO CASERA #11</v>
          </cell>
          <cell r="F1447" t="str">
            <v>Kg</v>
          </cell>
        </row>
        <row r="1448">
          <cell r="C1448">
            <v>299000010116</v>
          </cell>
          <cell r="D1448" t="str">
            <v>299000010116</v>
          </cell>
          <cell r="E1448" t="str">
            <v>Amasijo Prepizza #Integral</v>
          </cell>
          <cell r="F1448" t="str">
            <v>Kg</v>
          </cell>
        </row>
        <row r="1449">
          <cell r="C1449">
            <v>299000010117</v>
          </cell>
          <cell r="D1449" t="str">
            <v>299000010117</v>
          </cell>
          <cell r="E1449" t="str">
            <v>Prepizza a la Integral 30cm</v>
          </cell>
          <cell r="F1449" t="str">
            <v>Kg</v>
          </cell>
        </row>
        <row r="1450">
          <cell r="C1450">
            <v>299000010118</v>
          </cell>
          <cell r="D1450" t="str">
            <v>299000010118</v>
          </cell>
          <cell r="E1450" t="str">
            <v>Pasta Bast Mozzarella #3</v>
          </cell>
          <cell r="F1450" t="str">
            <v>Kg</v>
          </cell>
        </row>
        <row r="1451">
          <cell r="C1451">
            <v>299000010201</v>
          </cell>
          <cell r="D1451" t="str">
            <v>299000010201</v>
          </cell>
          <cell r="E1451" t="str">
            <v>Amasijo Milanesa de Soja #3</v>
          </cell>
          <cell r="F1451" t="str">
            <v>Kg</v>
          </cell>
        </row>
        <row r="1452">
          <cell r="C1452">
            <v>299000010202</v>
          </cell>
          <cell r="D1452" t="str">
            <v>299000010202</v>
          </cell>
          <cell r="E1452" t="str">
            <v>Amasijo Milanesa de Soja #4</v>
          </cell>
          <cell r="F1452" t="str">
            <v>Kg</v>
          </cell>
        </row>
        <row r="1453">
          <cell r="C1453">
            <v>299000010401</v>
          </cell>
          <cell r="D1453" t="str">
            <v>299000010401</v>
          </cell>
          <cell r="E1453" t="str">
            <v>Amasijo Milanesa de Soja #6</v>
          </cell>
          <cell r="F1453" t="str">
            <v>Kg</v>
          </cell>
        </row>
        <row r="1454">
          <cell r="C1454">
            <v>299000010501</v>
          </cell>
          <cell r="D1454" t="str">
            <v>299000010501</v>
          </cell>
          <cell r="E1454" t="str">
            <v>Amasijo Milanesa de Soja #5</v>
          </cell>
          <cell r="F1454" t="str">
            <v>Kg</v>
          </cell>
        </row>
        <row r="1455">
          <cell r="C1455">
            <v>299000010502</v>
          </cell>
          <cell r="D1455" t="str">
            <v>299000010502</v>
          </cell>
          <cell r="E1455" t="str">
            <v>Amasijo MSoja Quesos</v>
          </cell>
          <cell r="F1455" t="str">
            <v>Kg</v>
          </cell>
        </row>
        <row r="1456">
          <cell r="C1456">
            <v>299000010601</v>
          </cell>
          <cell r="D1456" t="str">
            <v>299000010601</v>
          </cell>
          <cell r="E1456" t="str">
            <v>Pasta Tortilla de Papa</v>
          </cell>
          <cell r="F1456" t="str">
            <v>Kg</v>
          </cell>
        </row>
        <row r="1457">
          <cell r="C1457">
            <v>299000010701</v>
          </cell>
          <cell r="D1457" t="str">
            <v>299000010701</v>
          </cell>
          <cell r="E1457" t="str">
            <v>Pasta Tortilla de Espinaca</v>
          </cell>
          <cell r="F1457" t="str">
            <v>Kg</v>
          </cell>
        </row>
        <row r="1458">
          <cell r="C1458">
            <v>299000010702</v>
          </cell>
          <cell r="D1458" t="str">
            <v>299000010702</v>
          </cell>
          <cell r="E1458" t="str">
            <v>Amasijo Soja y Espinaca #1</v>
          </cell>
          <cell r="F1458" t="str">
            <v>Kg</v>
          </cell>
        </row>
        <row r="1459">
          <cell r="C1459">
            <v>299000010703</v>
          </cell>
          <cell r="D1459" t="str">
            <v>299000010703</v>
          </cell>
          <cell r="E1459" t="str">
            <v>Pasta Milanesa Espinaca</v>
          </cell>
          <cell r="F1459" t="str">
            <v>Kg</v>
          </cell>
        </row>
        <row r="1460">
          <cell r="C1460">
            <v>299000010801</v>
          </cell>
          <cell r="D1460" t="str">
            <v>299000010801</v>
          </cell>
          <cell r="E1460" t="str">
            <v>Amasijo MSoja Especiado</v>
          </cell>
          <cell r="F1460" t="str">
            <v>Kg</v>
          </cell>
        </row>
        <row r="1461">
          <cell r="C1461">
            <v>299000011200</v>
          </cell>
          <cell r="D1461" t="str">
            <v>299000011200</v>
          </cell>
          <cell r="E1461" t="str">
            <v>Pasta Pollo #5</v>
          </cell>
          <cell r="F1461" t="str">
            <v>Kg</v>
          </cell>
        </row>
        <row r="1462">
          <cell r="C1462">
            <v>299000012001</v>
          </cell>
          <cell r="D1462" t="str">
            <v>299000012001</v>
          </cell>
          <cell r="E1462" t="str">
            <v>Pasta Milanesa Brocoli</v>
          </cell>
          <cell r="F1462" t="str">
            <v>Kg</v>
          </cell>
        </row>
        <row r="1463">
          <cell r="C1463">
            <v>299000012101</v>
          </cell>
          <cell r="D1463" t="str">
            <v>299000012101</v>
          </cell>
          <cell r="E1463" t="str">
            <v>Pasta Milanesa Mix Vegetales</v>
          </cell>
          <cell r="F1463" t="str">
            <v>Kg</v>
          </cell>
        </row>
        <row r="1464">
          <cell r="C1464">
            <v>299000020101</v>
          </cell>
          <cell r="D1464" t="str">
            <v>299000020101</v>
          </cell>
          <cell r="E1464" t="str">
            <v>Relleno Queso</v>
          </cell>
          <cell r="F1464" t="str">
            <v>Kg</v>
          </cell>
        </row>
        <row r="1465">
          <cell r="C1465">
            <v>299000020102</v>
          </cell>
          <cell r="D1465" t="str">
            <v>299000020102</v>
          </cell>
          <cell r="E1465" t="str">
            <v>Relleno Queso #2</v>
          </cell>
          <cell r="F1465" t="str">
            <v>Kg</v>
          </cell>
        </row>
        <row r="1466">
          <cell r="C1466">
            <v>299000020103</v>
          </cell>
          <cell r="D1466">
            <v>299000020103</v>
          </cell>
          <cell r="E1466" t="str">
            <v xml:space="preserve">Relleno queso #3              </v>
          </cell>
          <cell r="F1466" t="str">
            <v>Kg</v>
          </cell>
        </row>
        <row r="1467">
          <cell r="C1467">
            <v>299000020201</v>
          </cell>
          <cell r="D1467" t="str">
            <v>299000020201</v>
          </cell>
          <cell r="E1467" t="str">
            <v>Relleno Espinaca y Queso</v>
          </cell>
          <cell r="F1467" t="str">
            <v>Kg</v>
          </cell>
        </row>
        <row r="1468">
          <cell r="C1468">
            <v>299000020202</v>
          </cell>
          <cell r="D1468" t="str">
            <v>299000020202</v>
          </cell>
          <cell r="E1468" t="str">
            <v>Relleno Espinaca y Queso #1</v>
          </cell>
          <cell r="F1468" t="str">
            <v>Kg</v>
          </cell>
        </row>
        <row r="1469">
          <cell r="C1469">
            <v>299000020203</v>
          </cell>
          <cell r="D1469" t="str">
            <v>299000020203</v>
          </cell>
          <cell r="E1469" t="str">
            <v>Relleno Espinaca y Queso #2</v>
          </cell>
          <cell r="F1469" t="str">
            <v>Kg</v>
          </cell>
        </row>
        <row r="1470">
          <cell r="C1470">
            <v>299000020204</v>
          </cell>
          <cell r="D1470" t="str">
            <v>299000020204</v>
          </cell>
          <cell r="E1470" t="str">
            <v>Relleno Espinaca y Queso Gen.</v>
          </cell>
          <cell r="F1470" t="str">
            <v>Kg</v>
          </cell>
        </row>
        <row r="1471">
          <cell r="C1471">
            <v>299000020205</v>
          </cell>
          <cell r="D1471" t="str">
            <v>299000020205</v>
          </cell>
          <cell r="E1471" t="str">
            <v>Relleno Espinaca y Queso #3</v>
          </cell>
          <cell r="F1471" t="str">
            <v>Kg</v>
          </cell>
        </row>
        <row r="1472">
          <cell r="C1472">
            <v>299000020206</v>
          </cell>
          <cell r="D1472" t="str">
            <v>299000020206</v>
          </cell>
          <cell r="E1472" t="str">
            <v>Relleno Espinaca y Queso #4</v>
          </cell>
          <cell r="F1472" t="str">
            <v>Kg</v>
          </cell>
        </row>
        <row r="1473">
          <cell r="C1473">
            <v>299000020207</v>
          </cell>
          <cell r="D1473">
            <v>299000020207</v>
          </cell>
          <cell r="E1473" t="str">
            <v>Relleno Espinaca y Queso #5</v>
          </cell>
          <cell r="F1473" t="str">
            <v>Kg</v>
          </cell>
        </row>
        <row r="1474">
          <cell r="C1474">
            <v>299000020208</v>
          </cell>
          <cell r="D1474">
            <v>299000020208</v>
          </cell>
          <cell r="E1474" t="str">
            <v>Relleno Espinaca y Queso #6</v>
          </cell>
          <cell r="F1474" t="str">
            <v>Kg</v>
          </cell>
        </row>
        <row r="1475">
          <cell r="C1475">
            <v>299000020301</v>
          </cell>
          <cell r="D1475" t="str">
            <v>299000020301</v>
          </cell>
          <cell r="E1475" t="str">
            <v>Relleno Jamon y Queso</v>
          </cell>
          <cell r="F1475" t="str">
            <v>Kg</v>
          </cell>
        </row>
        <row r="1476">
          <cell r="C1476">
            <v>299000020302</v>
          </cell>
          <cell r="D1476" t="str">
            <v>299000020302</v>
          </cell>
          <cell r="E1476" t="str">
            <v>Relleno Jamon y Queso #2</v>
          </cell>
          <cell r="F1476" t="str">
            <v>Kg</v>
          </cell>
        </row>
        <row r="1477">
          <cell r="C1477">
            <v>299000020303</v>
          </cell>
          <cell r="D1477" t="str">
            <v>299000020303</v>
          </cell>
          <cell r="E1477" t="str">
            <v>Relleno Jamon y Queso #3</v>
          </cell>
          <cell r="F1477" t="str">
            <v>Kg</v>
          </cell>
        </row>
        <row r="1478">
          <cell r="C1478">
            <v>299000020304</v>
          </cell>
          <cell r="D1478" t="str">
            <v>299000020304</v>
          </cell>
          <cell r="E1478" t="str">
            <v>Relleno Jamon y Queso #4</v>
          </cell>
          <cell r="F1478" t="str">
            <v>Kg</v>
          </cell>
        </row>
        <row r="1479">
          <cell r="C1479">
            <v>299000020401</v>
          </cell>
          <cell r="D1479" t="str">
            <v>299000020401</v>
          </cell>
          <cell r="E1479" t="str">
            <v>Relleno Tomate y Queso</v>
          </cell>
          <cell r="F1479" t="str">
            <v>Kg</v>
          </cell>
        </row>
        <row r="1480">
          <cell r="C1480">
            <v>299000020501</v>
          </cell>
          <cell r="D1480" t="str">
            <v>299000020501</v>
          </cell>
          <cell r="E1480" t="str">
            <v>Relleno Cebolla y Queso</v>
          </cell>
          <cell r="F1480" t="str">
            <v>Kg</v>
          </cell>
        </row>
        <row r="1481">
          <cell r="C1481">
            <v>299000020502</v>
          </cell>
          <cell r="D1481" t="str">
            <v>299000020502</v>
          </cell>
          <cell r="E1481" t="str">
            <v>Relleno Cebolla y Queso #2</v>
          </cell>
          <cell r="F1481" t="str">
            <v>Kg</v>
          </cell>
        </row>
        <row r="1482">
          <cell r="C1482">
            <v>299000020601</v>
          </cell>
          <cell r="D1482" t="str">
            <v>299000020601</v>
          </cell>
          <cell r="E1482" t="str">
            <v>Relleno Choclo y Queso</v>
          </cell>
          <cell r="F1482" t="str">
            <v>Kg</v>
          </cell>
        </row>
        <row r="1483">
          <cell r="C1483">
            <v>299000020701</v>
          </cell>
          <cell r="D1483" t="str">
            <v>299000020701</v>
          </cell>
          <cell r="E1483" t="str">
            <v>Relleno Verdura</v>
          </cell>
          <cell r="F1483" t="str">
            <v>Kg</v>
          </cell>
        </row>
        <row r="1484">
          <cell r="C1484">
            <v>299000020801</v>
          </cell>
          <cell r="D1484" t="str">
            <v>299000020801</v>
          </cell>
          <cell r="E1484" t="str">
            <v>Relleno Humita</v>
          </cell>
          <cell r="F1484" t="str">
            <v>Kg</v>
          </cell>
        </row>
        <row r="1485">
          <cell r="C1485">
            <v>299000020901</v>
          </cell>
          <cell r="D1485" t="str">
            <v>299000020901</v>
          </cell>
          <cell r="E1485" t="str">
            <v>Relleno Pollo</v>
          </cell>
          <cell r="F1485" t="str">
            <v>Kg</v>
          </cell>
        </row>
        <row r="1486">
          <cell r="C1486">
            <v>299000021001</v>
          </cell>
          <cell r="D1486" t="str">
            <v>299000021001</v>
          </cell>
          <cell r="E1486" t="str">
            <v>Relleno Carne Suave</v>
          </cell>
          <cell r="F1486" t="str">
            <v>Kg</v>
          </cell>
        </row>
        <row r="1487">
          <cell r="C1487">
            <v>299000021100</v>
          </cell>
          <cell r="D1487">
            <v>299000021100</v>
          </cell>
          <cell r="E1487" t="str">
            <v xml:space="preserve">Relleno calabaza y queso      </v>
          </cell>
          <cell r="F1487" t="str">
            <v>Kg</v>
          </cell>
        </row>
        <row r="1488">
          <cell r="C1488">
            <v>299000021110</v>
          </cell>
          <cell r="D1488">
            <v>299000021110</v>
          </cell>
          <cell r="E1488" t="str">
            <v>Relleno Brocoli y Cheddar #1</v>
          </cell>
          <cell r="F1488" t="str">
            <v>Kg</v>
          </cell>
        </row>
        <row r="1489">
          <cell r="C1489">
            <v>299000040600</v>
          </cell>
          <cell r="D1489">
            <v>299000040600</v>
          </cell>
          <cell r="E1489" t="str">
            <v>Pasta Pollo #6</v>
          </cell>
          <cell r="F1489" t="str">
            <v>Kg</v>
          </cell>
        </row>
        <row r="1490">
          <cell r="C1490">
            <v>299000040700</v>
          </cell>
          <cell r="D1490">
            <v>299000040700</v>
          </cell>
          <cell r="E1490" t="str">
            <v>Pasta Pollo #7</v>
          </cell>
          <cell r="F1490" t="str">
            <v>Kg</v>
          </cell>
        </row>
        <row r="1491">
          <cell r="C1491">
            <v>299000040900</v>
          </cell>
          <cell r="D1491">
            <v>299000040900</v>
          </cell>
          <cell r="E1491" t="str">
            <v xml:space="preserve">Pasta Pollo #9                </v>
          </cell>
          <cell r="F1491" t="str">
            <v>Kg</v>
          </cell>
        </row>
        <row r="1492">
          <cell r="C1492">
            <v>299000050120</v>
          </cell>
          <cell r="D1492">
            <v>299000050120</v>
          </cell>
          <cell r="E1492" t="str">
            <v>Pure de papas #2</v>
          </cell>
          <cell r="F1492" t="str">
            <v>Kg</v>
          </cell>
        </row>
        <row r="1493">
          <cell r="C1493">
            <v>299000050130</v>
          </cell>
          <cell r="D1493">
            <v>299000050130</v>
          </cell>
          <cell r="E1493" t="str">
            <v>Pure de papas #3</v>
          </cell>
          <cell r="F1493" t="str">
            <v>Kg</v>
          </cell>
        </row>
        <row r="1494">
          <cell r="C1494">
            <v>299000050140</v>
          </cell>
          <cell r="D1494">
            <v>299000050140</v>
          </cell>
          <cell r="E1494" t="str">
            <v xml:space="preserve">Pure de papas y espinaca #1   </v>
          </cell>
          <cell r="F1494" t="str">
            <v>Kg</v>
          </cell>
        </row>
        <row r="1495">
          <cell r="C1495">
            <v>299000050410</v>
          </cell>
          <cell r="D1495">
            <v>299000050410</v>
          </cell>
          <cell r="E1495" t="str">
            <v xml:space="preserve">Pasta tortilla tricolor #1    </v>
          </cell>
          <cell r="F1495" t="str">
            <v>Kg</v>
          </cell>
        </row>
        <row r="1496">
          <cell r="C1496">
            <v>299000050500</v>
          </cell>
          <cell r="D1496">
            <v>299000050500</v>
          </cell>
          <cell r="E1496" t="str">
            <v>Pasta MV Espinaca #2</v>
          </cell>
          <cell r="F1496" t="str">
            <v>Kg</v>
          </cell>
        </row>
        <row r="1497">
          <cell r="C1497">
            <v>299000050600</v>
          </cell>
          <cell r="D1497">
            <v>299000050600</v>
          </cell>
          <cell r="E1497" t="str">
            <v>Pasta MV Brócoli #2</v>
          </cell>
          <cell r="F1497" t="str">
            <v>Kg</v>
          </cell>
        </row>
        <row r="1498">
          <cell r="C1498">
            <v>299000050700</v>
          </cell>
          <cell r="D1498">
            <v>299000050700</v>
          </cell>
          <cell r="E1498" t="str">
            <v>Pasta Burger Espinaca #1</v>
          </cell>
          <cell r="F1498" t="str">
            <v>Kg</v>
          </cell>
        </row>
        <row r="1499">
          <cell r="C1499">
            <v>299000050800</v>
          </cell>
          <cell r="D1499">
            <v>299000050800</v>
          </cell>
          <cell r="E1499" t="str">
            <v>Pasta FRI-PRODUCTS</v>
          </cell>
          <cell r="F1499" t="str">
            <v>Kg</v>
          </cell>
        </row>
        <row r="1500">
          <cell r="C1500">
            <v>299000050801</v>
          </cell>
          <cell r="D1500">
            <v>299000050801</v>
          </cell>
          <cell r="E1500" t="str">
            <v>SE FRI-PRODUCTS</v>
          </cell>
          <cell r="F1500" t="str">
            <v>Kg</v>
          </cell>
        </row>
        <row r="1501">
          <cell r="C1501">
            <v>299000050810</v>
          </cell>
          <cell r="D1501">
            <v>299000050810</v>
          </cell>
          <cell r="E1501" t="str">
            <v xml:space="preserve">Pasta FRI-PRODUCTS #2         </v>
          </cell>
          <cell r="F1501" t="str">
            <v>Kg</v>
          </cell>
        </row>
        <row r="1502">
          <cell r="C1502">
            <v>299000050820</v>
          </cell>
          <cell r="D1502">
            <v>299000050820</v>
          </cell>
          <cell r="E1502" t="str">
            <v xml:space="preserve">Pasta FRI-PRODUCTS #3         </v>
          </cell>
          <cell r="F1502" t="str">
            <v>Kg</v>
          </cell>
        </row>
        <row r="1503">
          <cell r="C1503">
            <v>299000050830</v>
          </cell>
          <cell r="D1503">
            <v>299000050830</v>
          </cell>
          <cell r="E1503" t="str">
            <v xml:space="preserve">Pasta FRI-PRODUCTS #4         </v>
          </cell>
          <cell r="F1503" t="str">
            <v>Kg</v>
          </cell>
        </row>
        <row r="1504">
          <cell r="C1504">
            <v>299000050900</v>
          </cell>
          <cell r="D1504">
            <v>299000050900</v>
          </cell>
          <cell r="E1504" t="str">
            <v xml:space="preserve">Relleno Fri-chicken           </v>
          </cell>
          <cell r="F1504" t="str">
            <v>Kg</v>
          </cell>
        </row>
        <row r="1505">
          <cell r="C1505">
            <v>299000051000</v>
          </cell>
          <cell r="D1505">
            <v>299000051000</v>
          </cell>
          <cell r="E1505" t="str">
            <v xml:space="preserve">Relleno Fri-beef              </v>
          </cell>
          <cell r="F1505" t="str">
            <v>Kg</v>
          </cell>
        </row>
        <row r="1506">
          <cell r="C1506">
            <v>299000055100</v>
          </cell>
          <cell r="D1506">
            <v>299000055100</v>
          </cell>
          <cell r="E1506" t="str">
            <v xml:space="preserve">Prepizza int. 19cm brocoli    </v>
          </cell>
          <cell r="F1506" t="str">
            <v>Kg</v>
          </cell>
        </row>
        <row r="1507">
          <cell r="C1507">
            <v>299000060300</v>
          </cell>
          <cell r="D1507" t="str">
            <v>299000060300</v>
          </cell>
          <cell r="E1507" t="str">
            <v>Amasijo Pizza a la piedra #2</v>
          </cell>
          <cell r="F1507" t="str">
            <v>Kg</v>
          </cell>
        </row>
        <row r="1508">
          <cell r="C1508">
            <v>299000060301</v>
          </cell>
          <cell r="D1508" t="str">
            <v>299000060301</v>
          </cell>
          <cell r="E1508" t="str">
            <v>Prepizza a la Piedra 30cm #2</v>
          </cell>
          <cell r="F1508" t="str">
            <v>Kg</v>
          </cell>
        </row>
        <row r="1509">
          <cell r="C1509">
            <v>299000060302</v>
          </cell>
          <cell r="D1509" t="str">
            <v>299000060302</v>
          </cell>
          <cell r="E1509" t="str">
            <v>Prepizza a la Piedra 20cm #2</v>
          </cell>
          <cell r="F1509" t="str">
            <v>Kg</v>
          </cell>
        </row>
        <row r="1510">
          <cell r="C1510">
            <v>299000060400</v>
          </cell>
          <cell r="D1510">
            <v>299000060400</v>
          </cell>
          <cell r="E1510" t="str">
            <v>Amasijo Pizza #3</v>
          </cell>
          <cell r="F1510" t="str">
            <v>Kg</v>
          </cell>
        </row>
        <row r="1511">
          <cell r="C1511">
            <v>299000060401</v>
          </cell>
          <cell r="D1511">
            <v>299000060401</v>
          </cell>
          <cell r="E1511" t="str">
            <v>Prepizza 30cm #3</v>
          </cell>
          <cell r="F1511" t="str">
            <v>Kg</v>
          </cell>
        </row>
        <row r="1512">
          <cell r="C1512">
            <v>299000060500</v>
          </cell>
          <cell r="D1512">
            <v>299000060500</v>
          </cell>
          <cell r="E1512" t="str">
            <v>Amasijo Prep. Integral #2</v>
          </cell>
          <cell r="F1512" t="str">
            <v>Kg</v>
          </cell>
        </row>
        <row r="1513">
          <cell r="C1513">
            <v>299000060501</v>
          </cell>
          <cell r="D1513">
            <v>299000060501</v>
          </cell>
          <cell r="E1513" t="str">
            <v>Prepizza Integral 30cm #2</v>
          </cell>
          <cell r="F1513" t="str">
            <v>Kg</v>
          </cell>
        </row>
        <row r="1514">
          <cell r="C1514">
            <v>299000060601</v>
          </cell>
          <cell r="D1514">
            <v>299000060601</v>
          </cell>
          <cell r="E1514" t="str">
            <v>Amasijo Pizza Integral #3</v>
          </cell>
          <cell r="F1514" t="str">
            <v>Kg</v>
          </cell>
        </row>
        <row r="1515">
          <cell r="C1515">
            <v>299000070100</v>
          </cell>
          <cell r="D1515" t="str">
            <v>299000070100</v>
          </cell>
          <cell r="E1515" t="str">
            <v>Pasta de Carne Vacuna #1</v>
          </cell>
          <cell r="F1515" t="str">
            <v>Kg</v>
          </cell>
        </row>
        <row r="1516">
          <cell r="C1516">
            <v>299000070201</v>
          </cell>
          <cell r="D1516">
            <v>299000070201</v>
          </cell>
          <cell r="E1516" t="str">
            <v>Pasta de Carne Vacuna #2</v>
          </cell>
          <cell r="F1516" t="str">
            <v>Kg</v>
          </cell>
        </row>
        <row r="1517">
          <cell r="C1517">
            <v>299000080100</v>
          </cell>
          <cell r="D1517">
            <v>299000080100</v>
          </cell>
          <cell r="E1517" t="str">
            <v>Pasta de Carne Cerdo #1</v>
          </cell>
          <cell r="F1517" t="str">
            <v>Kg</v>
          </cell>
        </row>
        <row r="1518">
          <cell r="C1518">
            <v>299000081001</v>
          </cell>
          <cell r="D1518">
            <v>299000081001</v>
          </cell>
          <cell r="E1518" t="str">
            <v xml:space="preserve">Pasta burger arv y br Nº01    </v>
          </cell>
          <cell r="F1518" t="str">
            <v>Kg</v>
          </cell>
        </row>
        <row r="1519">
          <cell r="C1519">
            <v>299000082001</v>
          </cell>
          <cell r="D1519">
            <v>299000082001</v>
          </cell>
          <cell r="E1519" t="str">
            <v>Pasta calabaza chocl y girasol</v>
          </cell>
          <cell r="F1519" t="str">
            <v>Kg</v>
          </cell>
        </row>
        <row r="1520">
          <cell r="C1520">
            <v>299000083001</v>
          </cell>
          <cell r="D1520">
            <v>299000083001</v>
          </cell>
          <cell r="E1520" t="str">
            <v xml:space="preserve">Pasta calabaza para bites #1  </v>
          </cell>
          <cell r="F1520" t="str">
            <v>Kg</v>
          </cell>
        </row>
        <row r="1521">
          <cell r="C1521">
            <v>299000084000</v>
          </cell>
          <cell r="D1521">
            <v>299000084000</v>
          </cell>
          <cell r="E1521" t="str">
            <v xml:space="preserve">Amasijo prepizza #4           </v>
          </cell>
          <cell r="F1521" t="str">
            <v>Kg</v>
          </cell>
        </row>
        <row r="1522">
          <cell r="C1522">
            <v>299000084001</v>
          </cell>
          <cell r="D1522">
            <v>299000084001</v>
          </cell>
          <cell r="E1522" t="str">
            <v xml:space="preserve">Prepizza int. 19cm espinaca   </v>
          </cell>
          <cell r="F1522" t="str">
            <v>Kg</v>
          </cell>
        </row>
        <row r="1523">
          <cell r="C1523">
            <v>299000084100</v>
          </cell>
          <cell r="D1523">
            <v>299000084100</v>
          </cell>
          <cell r="E1523" t="str">
            <v xml:space="preserve">Amasijo prepizza #5           </v>
          </cell>
          <cell r="F1523" t="str">
            <v>Kg</v>
          </cell>
        </row>
        <row r="1524">
          <cell r="C1524">
            <v>299001450800</v>
          </cell>
          <cell r="D1524">
            <v>299001450800</v>
          </cell>
          <cell r="E1524" t="str">
            <v>SE FRI-PRODUCTS 2 x 113</v>
          </cell>
          <cell r="F1524" t="str">
            <v>Kg</v>
          </cell>
        </row>
        <row r="1525">
          <cell r="C1525">
            <v>299010030410</v>
          </cell>
          <cell r="D1525">
            <v>299010030410</v>
          </cell>
          <cell r="E1525" t="str">
            <v xml:space="preserve">Pasta Provolone #1            </v>
          </cell>
          <cell r="F1525" t="str">
            <v>Kg</v>
          </cell>
        </row>
        <row r="1526">
          <cell r="C1526">
            <v>299010030510</v>
          </cell>
          <cell r="D1526">
            <v>299010030510</v>
          </cell>
          <cell r="E1526" t="str">
            <v xml:space="preserve">Pasta Cheddar #1              </v>
          </cell>
          <cell r="F1526" t="str">
            <v>Kg</v>
          </cell>
        </row>
        <row r="1527">
          <cell r="C1527">
            <v>299010050140</v>
          </cell>
          <cell r="D1527">
            <v>299010050140</v>
          </cell>
          <cell r="E1527" t="str">
            <v>FR Pure de papas y espinaca #1</v>
          </cell>
          <cell r="F1527" t="str">
            <v>Un</v>
          </cell>
        </row>
        <row r="1528">
          <cell r="C1528">
            <v>299021450803</v>
          </cell>
          <cell r="D1528">
            <v>299021450803</v>
          </cell>
          <cell r="E1528" t="str">
            <v xml:space="preserve">Fri-bite con queso granel     </v>
          </cell>
          <cell r="F1528" t="str">
            <v>Kg</v>
          </cell>
        </row>
        <row r="1529">
          <cell r="C1529">
            <v>299021450804</v>
          </cell>
          <cell r="D1529">
            <v>299021450804</v>
          </cell>
          <cell r="E1529" t="str">
            <v xml:space="preserve">Fri-burger con queso granel   </v>
          </cell>
          <cell r="F1529" t="str">
            <v>Kg</v>
          </cell>
        </row>
        <row r="1530">
          <cell r="C1530">
            <v>299990000002</v>
          </cell>
          <cell r="D1530" t="str">
            <v>299990000002</v>
          </cell>
          <cell r="E1530" t="str">
            <v>Pollo picado</v>
          </cell>
          <cell r="F1530" t="str">
            <v>Un</v>
          </cell>
        </row>
        <row r="1531">
          <cell r="C1531">
            <v>299990000003</v>
          </cell>
          <cell r="D1531" t="str">
            <v>299990000003</v>
          </cell>
          <cell r="E1531" t="str">
            <v>Corte 2 Para Bocaditos</v>
          </cell>
          <cell r="F1531" t="str">
            <v>Kg</v>
          </cell>
        </row>
        <row r="1532">
          <cell r="C1532">
            <v>313000000001</v>
          </cell>
          <cell r="D1532" t="str">
            <v>313000000001</v>
          </cell>
          <cell r="E1532" t="str">
            <v>Fraccionado Amasijo Pizza#1</v>
          </cell>
          <cell r="F1532" t="str">
            <v>Kg</v>
          </cell>
        </row>
        <row r="1533">
          <cell r="C1533">
            <v>313000000002</v>
          </cell>
          <cell r="D1533" t="str">
            <v>313000000002</v>
          </cell>
          <cell r="E1533" t="str">
            <v>Fraccionado Pure de Papa</v>
          </cell>
          <cell r="F1533" t="str">
            <v>Kg</v>
          </cell>
        </row>
        <row r="1534">
          <cell r="C1534">
            <v>313000000003</v>
          </cell>
          <cell r="D1534" t="str">
            <v>313000000003</v>
          </cell>
          <cell r="E1534" t="str">
            <v>Fracc. Pasta Baston Mozza 01</v>
          </cell>
          <cell r="F1534" t="str">
            <v>Kg</v>
          </cell>
        </row>
        <row r="1535">
          <cell r="C1535">
            <v>313000000004</v>
          </cell>
          <cell r="D1535" t="str">
            <v>313000000004</v>
          </cell>
          <cell r="E1535" t="str">
            <v>Fracc. Pasta Baston Mozza 02</v>
          </cell>
          <cell r="F1535" t="str">
            <v>Kg</v>
          </cell>
        </row>
        <row r="1536">
          <cell r="C1536">
            <v>313000000005</v>
          </cell>
          <cell r="D1536" t="str">
            <v>313000000005</v>
          </cell>
          <cell r="E1536" t="str">
            <v>Fracc. Pasta Baston Mozza 03</v>
          </cell>
          <cell r="F1536" t="str">
            <v>Kg</v>
          </cell>
        </row>
        <row r="1537">
          <cell r="C1537">
            <v>313000000006</v>
          </cell>
          <cell r="D1537" t="str">
            <v>313000000006</v>
          </cell>
          <cell r="E1537" t="str">
            <v>Fracc. Pasta Baston Mozza FZ01</v>
          </cell>
          <cell r="F1537" t="str">
            <v>Kg</v>
          </cell>
        </row>
        <row r="1538">
          <cell r="C1538" t="str">
            <v>AR00001</v>
          </cell>
          <cell r="D1538" t="str">
            <v>AR00001</v>
          </cell>
          <cell r="E1538" t="str">
            <v xml:space="preserve">Palito de mozzarella envasado </v>
          </cell>
          <cell r="F1538" t="str">
            <v>Un</v>
          </cell>
        </row>
        <row r="1539">
          <cell r="C1539" t="str">
            <v>AR00100</v>
          </cell>
          <cell r="D1539" t="str">
            <v>AR00100</v>
          </cell>
          <cell r="E1539" t="str">
            <v>Palitos de provolone envasados</v>
          </cell>
          <cell r="F1539" t="str">
            <v>Un</v>
          </cell>
        </row>
        <row r="1540">
          <cell r="C1540" t="str">
            <v>AR00200</v>
          </cell>
          <cell r="D1540" t="str">
            <v>AR00200</v>
          </cell>
          <cell r="E1540" t="str">
            <v xml:space="preserve">Palitos de cheddar envasados  </v>
          </cell>
          <cell r="F1540" t="str">
            <v>Un</v>
          </cell>
        </row>
        <row r="1541">
          <cell r="C1541" t="str">
            <v>AR01200</v>
          </cell>
          <cell r="D1541" t="str">
            <v>AR01200</v>
          </cell>
          <cell r="E1541" t="str">
            <v xml:space="preserve">Bites papa y queso envasado   </v>
          </cell>
          <cell r="F1541" t="str">
            <v>Un</v>
          </cell>
        </row>
        <row r="1542">
          <cell r="C1542" t="str">
            <v>AR01220</v>
          </cell>
          <cell r="D1542" t="str">
            <v>AR01220</v>
          </cell>
          <cell r="E1542" t="str">
            <v xml:space="preserve">Bites calab y queso envasado  </v>
          </cell>
          <cell r="F1542" t="str">
            <v>Un</v>
          </cell>
        </row>
        <row r="1543">
          <cell r="C1543" t="str">
            <v>AR01230</v>
          </cell>
          <cell r="D1543" t="str">
            <v>AR01230</v>
          </cell>
          <cell r="E1543" t="str">
            <v>Bites de esp y queso envasados</v>
          </cell>
          <cell r="F1543" t="str">
            <v>Un</v>
          </cell>
        </row>
        <row r="1544">
          <cell r="C1544" t="str">
            <v>AR03111</v>
          </cell>
          <cell r="D1544" t="str">
            <v>AR03111</v>
          </cell>
          <cell r="E1544" t="str">
            <v xml:space="preserve">Empanadas HUM/Q envasada      </v>
          </cell>
          <cell r="F1544" t="str">
            <v>Un</v>
          </cell>
        </row>
        <row r="1545">
          <cell r="C1545" t="str">
            <v>AR03121</v>
          </cell>
          <cell r="D1545" t="str">
            <v>AR03121</v>
          </cell>
          <cell r="E1545" t="str">
            <v xml:space="preserve">Empanadas E/Q envasada        </v>
          </cell>
          <cell r="F1545" t="str">
            <v>Un</v>
          </cell>
        </row>
        <row r="1546">
          <cell r="C1546" t="str">
            <v>AR03520</v>
          </cell>
          <cell r="D1546" t="str">
            <v>AR03520</v>
          </cell>
          <cell r="E1546" t="str">
            <v xml:space="preserve">Pizzeta mozzarella envasada   </v>
          </cell>
          <cell r="F1546" t="str">
            <v>Un</v>
          </cell>
        </row>
        <row r="1547">
          <cell r="C1547" t="str">
            <v>AR03700</v>
          </cell>
          <cell r="D1547" t="str">
            <v>AR03700</v>
          </cell>
          <cell r="E1547" t="str">
            <v>Pizzeta int ave y sem envasada</v>
          </cell>
          <cell r="F1547" t="str">
            <v>Un</v>
          </cell>
        </row>
        <row r="1548">
          <cell r="C1548" t="str">
            <v>AR03710</v>
          </cell>
          <cell r="D1548" t="str">
            <v>AR03710</v>
          </cell>
          <cell r="E1548" t="str">
            <v>Pizzeta int.esp y sem envasada</v>
          </cell>
          <cell r="F1548" t="str">
            <v>Un</v>
          </cell>
        </row>
        <row r="1549">
          <cell r="C1549" t="str">
            <v>AR04000</v>
          </cell>
          <cell r="D1549" t="str">
            <v>AR04000</v>
          </cell>
          <cell r="E1549" t="str">
            <v xml:space="preserve">Burger de espinaca envasada   </v>
          </cell>
          <cell r="F1549" t="str">
            <v>Un</v>
          </cell>
        </row>
        <row r="1550">
          <cell r="C1550" t="str">
            <v>AR04010</v>
          </cell>
          <cell r="D1550" t="str">
            <v>AR04010</v>
          </cell>
          <cell r="E1550" t="str">
            <v>Tortilla papa y queso envasada</v>
          </cell>
          <cell r="F1550" t="str">
            <v>Un</v>
          </cell>
        </row>
        <row r="1551">
          <cell r="C1551" t="str">
            <v>AR04020</v>
          </cell>
          <cell r="D1551" t="str">
            <v>AR04020</v>
          </cell>
          <cell r="E1551" t="str">
            <v xml:space="preserve">Tortilla tricolor envasada    </v>
          </cell>
          <cell r="F1551" t="str">
            <v>Un</v>
          </cell>
        </row>
        <row r="1552">
          <cell r="C1552" t="str">
            <v>AR04100</v>
          </cell>
          <cell r="D1552" t="str">
            <v>AR04100</v>
          </cell>
          <cell r="E1552" t="str">
            <v xml:space="preserve">Burger cal y choclo envasada  </v>
          </cell>
          <cell r="F1552" t="str">
            <v>Un</v>
          </cell>
        </row>
        <row r="1553">
          <cell r="C1553" t="str">
            <v>AR04110</v>
          </cell>
          <cell r="D1553" t="str">
            <v>AR04110</v>
          </cell>
          <cell r="E1553" t="str">
            <v>Burger arv bro y chia envasada</v>
          </cell>
          <cell r="F1553" t="str">
            <v>Un</v>
          </cell>
        </row>
        <row r="1554">
          <cell r="C1554" t="str">
            <v>AR04300</v>
          </cell>
          <cell r="D1554" t="str">
            <v>AR04300</v>
          </cell>
          <cell r="E1554" t="str">
            <v xml:space="preserve">Mila soja clásica envasada    </v>
          </cell>
          <cell r="F1554" t="str">
            <v>Un</v>
          </cell>
        </row>
        <row r="1555">
          <cell r="C1555" t="str">
            <v>AR04310</v>
          </cell>
          <cell r="D1555" t="str">
            <v>AR04310</v>
          </cell>
          <cell r="E1555" t="str">
            <v xml:space="preserve">Mila soja con queso envasada  </v>
          </cell>
          <cell r="F1555" t="str">
            <v>Un</v>
          </cell>
        </row>
        <row r="1556">
          <cell r="C1556" t="str">
            <v>AR04320</v>
          </cell>
          <cell r="D1556" t="str">
            <v>AR04320</v>
          </cell>
          <cell r="E1556" t="str">
            <v>Mila soja calab y que envasada</v>
          </cell>
          <cell r="F1556" t="str">
            <v>Un</v>
          </cell>
        </row>
        <row r="1557">
          <cell r="C1557" t="str">
            <v>AR04400</v>
          </cell>
          <cell r="D1557" t="str">
            <v>AR04400</v>
          </cell>
          <cell r="E1557" t="str">
            <v xml:space="preserve">Mila de espinaca envasada     </v>
          </cell>
          <cell r="F1557" t="str">
            <v>Un</v>
          </cell>
        </row>
        <row r="1558">
          <cell r="C1558" t="str">
            <v>AR04410</v>
          </cell>
          <cell r="D1558" t="str">
            <v>AR04410</v>
          </cell>
          <cell r="E1558" t="str">
            <v xml:space="preserve">Mila brocoli y avena envasada </v>
          </cell>
          <cell r="F1558" t="str">
            <v>Un</v>
          </cell>
        </row>
        <row r="1559">
          <cell r="C1559" t="str">
            <v>AR06000</v>
          </cell>
          <cell r="D1559" t="str">
            <v>AR06000</v>
          </cell>
          <cell r="E1559" t="str">
            <v xml:space="preserve">Fri Burgers envasadas         </v>
          </cell>
          <cell r="F1559" t="str">
            <v>Un</v>
          </cell>
        </row>
        <row r="1560">
          <cell r="C1560" t="str">
            <v>AR06010</v>
          </cell>
          <cell r="D1560" t="str">
            <v>AR06010</v>
          </cell>
          <cell r="E1560" t="str">
            <v xml:space="preserve">Fri burger con queso envasada </v>
          </cell>
          <cell r="F1560" t="str">
            <v>Un</v>
          </cell>
        </row>
        <row r="1561">
          <cell r="C1561" t="str">
            <v>AR06020</v>
          </cell>
          <cell r="D1561" t="str">
            <v>AR06020</v>
          </cell>
          <cell r="E1561" t="str">
            <v xml:space="preserve">Fri bite con queso envasado   </v>
          </cell>
          <cell r="F1561" t="str">
            <v>Un</v>
          </cell>
        </row>
        <row r="1562">
          <cell r="C1562" t="str">
            <v>AR06030</v>
          </cell>
          <cell r="D1562" t="str">
            <v>AR06030</v>
          </cell>
          <cell r="E1562" t="str">
            <v xml:space="preserve">Fri-beef empanada envasada    </v>
          </cell>
          <cell r="F1562" t="str">
            <v>Un</v>
          </cell>
        </row>
        <row r="1563">
          <cell r="C1563" t="str">
            <v>AR06200</v>
          </cell>
          <cell r="D1563" t="str">
            <v>AR06200</v>
          </cell>
          <cell r="E1563" t="str">
            <v xml:space="preserve">Fri nuggets envasados         </v>
          </cell>
          <cell r="F1563" t="str">
            <v>Un</v>
          </cell>
        </row>
        <row r="1564">
          <cell r="C1564" t="str">
            <v>AR06210</v>
          </cell>
          <cell r="D1564" t="str">
            <v>AR06210</v>
          </cell>
          <cell r="E1564" t="str">
            <v xml:space="preserve">Fri chicken burger envasada   </v>
          </cell>
          <cell r="F1564" t="str">
            <v>Un</v>
          </cell>
        </row>
        <row r="1565">
          <cell r="C1565" t="str">
            <v>AR06220</v>
          </cell>
          <cell r="D1565" t="str">
            <v>AR06220</v>
          </cell>
          <cell r="E1565" t="str">
            <v xml:space="preserve">Fri-chicken empanada envasada </v>
          </cell>
          <cell r="F1565" t="str">
            <v>Un</v>
          </cell>
        </row>
        <row r="1566">
          <cell r="C1566" t="str">
            <v>BR00001</v>
          </cell>
          <cell r="D1566" t="str">
            <v>BR00001</v>
          </cell>
          <cell r="E1566" t="str">
            <v xml:space="preserve">Palitos de mussarela envasado </v>
          </cell>
          <cell r="F1566" t="str">
            <v>Un</v>
          </cell>
        </row>
        <row r="1567">
          <cell r="C1567" t="str">
            <v>BR00100</v>
          </cell>
          <cell r="D1567" t="str">
            <v>BR00100</v>
          </cell>
          <cell r="E1567" t="str">
            <v xml:space="preserve">Palitos de prvolone envasado  </v>
          </cell>
          <cell r="F1567" t="str">
            <v>Un</v>
          </cell>
        </row>
        <row r="1568">
          <cell r="C1568" t="str">
            <v>BR00200</v>
          </cell>
          <cell r="D1568" t="str">
            <v>BR00200</v>
          </cell>
          <cell r="E1568" t="str">
            <v xml:space="preserve">Palitos de cheddar envasado   </v>
          </cell>
          <cell r="F1568" t="str">
            <v>Un</v>
          </cell>
        </row>
        <row r="1569">
          <cell r="C1569" t="str">
            <v>BR01200</v>
          </cell>
          <cell r="D1569" t="str">
            <v>BR01200</v>
          </cell>
          <cell r="E1569" t="str">
            <v>Bites batata e queijo envasado</v>
          </cell>
          <cell r="F1569" t="str">
            <v>Un</v>
          </cell>
        </row>
        <row r="1570">
          <cell r="C1570" t="str">
            <v>BR01220</v>
          </cell>
          <cell r="D1570" t="str">
            <v>BR01220</v>
          </cell>
          <cell r="E1570" t="str">
            <v>Bites abobora e queijo envasad</v>
          </cell>
          <cell r="F1570" t="str">
            <v>Un</v>
          </cell>
        </row>
        <row r="1571">
          <cell r="C1571" t="str">
            <v>BR01230</v>
          </cell>
          <cell r="D1571" t="str">
            <v>BR01230</v>
          </cell>
          <cell r="E1571" t="str">
            <v xml:space="preserve">Bites esp qom queijo envasado </v>
          </cell>
          <cell r="F1571" t="str">
            <v>Un</v>
          </cell>
        </row>
        <row r="1572">
          <cell r="C1572" t="str">
            <v>BR03520</v>
          </cell>
          <cell r="D1572" t="str">
            <v>BR03520</v>
          </cell>
          <cell r="E1572" t="str">
            <v xml:space="preserve">Pizza indiv. mussa envasada   </v>
          </cell>
          <cell r="F1572" t="str">
            <v>Un</v>
          </cell>
        </row>
        <row r="1573">
          <cell r="C1573" t="str">
            <v>BR03700</v>
          </cell>
          <cell r="D1573" t="str">
            <v>BR03700</v>
          </cell>
          <cell r="E1573" t="str">
            <v>Pizza indiv. int. mussa envasa</v>
          </cell>
          <cell r="F1573" t="str">
            <v>Un</v>
          </cell>
        </row>
        <row r="1574">
          <cell r="C1574" t="str">
            <v>BR03710</v>
          </cell>
          <cell r="D1574" t="str">
            <v>BR03710</v>
          </cell>
          <cell r="E1574" t="str">
            <v>Pizzeta int.esp y sem envasada</v>
          </cell>
          <cell r="F1574" t="str">
            <v>Un</v>
          </cell>
        </row>
        <row r="1575">
          <cell r="C1575" t="str">
            <v>BR04000</v>
          </cell>
          <cell r="D1575" t="str">
            <v>BR04000</v>
          </cell>
          <cell r="E1575" t="str">
            <v>Hamburguer esp/queijo envasada</v>
          </cell>
          <cell r="F1575" t="str">
            <v>Un</v>
          </cell>
        </row>
        <row r="1576">
          <cell r="C1576" t="str">
            <v>BR04010</v>
          </cell>
          <cell r="D1576" t="str">
            <v>BR04010</v>
          </cell>
          <cell r="E1576" t="str">
            <v xml:space="preserve">Omelete de batata envasado    </v>
          </cell>
          <cell r="F1576" t="str">
            <v>Un</v>
          </cell>
        </row>
        <row r="1577">
          <cell r="C1577" t="str">
            <v>BR04020</v>
          </cell>
          <cell r="D1577" t="str">
            <v>BR04020</v>
          </cell>
          <cell r="E1577" t="str">
            <v>Omelete batata trico. envasada</v>
          </cell>
          <cell r="F1577" t="str">
            <v>Un</v>
          </cell>
        </row>
        <row r="1578">
          <cell r="C1578" t="str">
            <v>BR04100</v>
          </cell>
          <cell r="D1578" t="str">
            <v>BR04100</v>
          </cell>
          <cell r="E1578" t="str">
            <v>Hamburguesa cal y cho envasada</v>
          </cell>
          <cell r="F1578" t="str">
            <v>Un</v>
          </cell>
        </row>
        <row r="1579">
          <cell r="C1579" t="str">
            <v>BR04110</v>
          </cell>
          <cell r="D1579" t="str">
            <v>BR04110</v>
          </cell>
          <cell r="E1579" t="str">
            <v>Hamburguer br ar chia envasada</v>
          </cell>
          <cell r="F1579" t="str">
            <v>Un</v>
          </cell>
        </row>
        <row r="1580">
          <cell r="C1580" t="str">
            <v>BR04300</v>
          </cell>
          <cell r="D1580" t="str">
            <v>BR04300</v>
          </cell>
          <cell r="E1580" t="str">
            <v xml:space="preserve">Mila soja clasica envasada    </v>
          </cell>
          <cell r="F1580" t="str">
            <v>Un</v>
          </cell>
        </row>
        <row r="1581">
          <cell r="C1581" t="str">
            <v>BR04310</v>
          </cell>
          <cell r="D1581" t="str">
            <v>BR04310</v>
          </cell>
          <cell r="E1581" t="str">
            <v xml:space="preserve">Mila soja com queijo envasada </v>
          </cell>
          <cell r="F1581" t="str">
            <v>Un</v>
          </cell>
        </row>
        <row r="1582">
          <cell r="C1582" t="str">
            <v>BR04320</v>
          </cell>
          <cell r="D1582" t="str">
            <v>BR04320</v>
          </cell>
          <cell r="E1582" t="str">
            <v xml:space="preserve">Mila soja zap y q envasada    </v>
          </cell>
          <cell r="F1582" t="str">
            <v>Un</v>
          </cell>
        </row>
        <row r="1583">
          <cell r="C1583" t="str">
            <v>BR04400</v>
          </cell>
          <cell r="D1583" t="str">
            <v>BR04400</v>
          </cell>
          <cell r="E1583" t="str">
            <v xml:space="preserve">Mila espinafre/aveia envasada </v>
          </cell>
          <cell r="F1583" t="str">
            <v>Un</v>
          </cell>
        </row>
        <row r="1584">
          <cell r="C1584" t="str">
            <v>BR04410</v>
          </cell>
          <cell r="D1584" t="str">
            <v>BR04410</v>
          </cell>
          <cell r="E1584" t="str">
            <v xml:space="preserve">Mila brocolis/aveia envasada  </v>
          </cell>
          <cell r="F1584" t="str">
            <v>Un</v>
          </cell>
        </row>
        <row r="1585">
          <cell r="C1585" t="str">
            <v>BR06000</v>
          </cell>
          <cell r="D1585" t="str">
            <v>BR06000</v>
          </cell>
          <cell r="E1585" t="str">
            <v xml:space="preserve">Friburger envasda             </v>
          </cell>
          <cell r="F1585" t="str">
            <v>Un</v>
          </cell>
        </row>
        <row r="1586">
          <cell r="C1586" t="str">
            <v>BR06010</v>
          </cell>
          <cell r="D1586" t="str">
            <v>BR06010</v>
          </cell>
          <cell r="E1586" t="str">
            <v xml:space="preserve">Friburger com queijo envasada </v>
          </cell>
          <cell r="F1586" t="str">
            <v>Un</v>
          </cell>
        </row>
        <row r="1587">
          <cell r="C1587" t="str">
            <v>BR06020</v>
          </cell>
          <cell r="D1587" t="str">
            <v>BR06020</v>
          </cell>
          <cell r="E1587" t="str">
            <v xml:space="preserve">Fribite com queijo envasada   </v>
          </cell>
          <cell r="F1587" t="str">
            <v>Un</v>
          </cell>
        </row>
        <row r="1588">
          <cell r="C1588" t="str">
            <v>BR06030</v>
          </cell>
          <cell r="D1588" t="str">
            <v>BR06030</v>
          </cell>
          <cell r="E1588" t="str">
            <v xml:space="preserve">Fribeef empanada envasada     </v>
          </cell>
          <cell r="F1588" t="str">
            <v>Un</v>
          </cell>
        </row>
        <row r="1589">
          <cell r="C1589" t="str">
            <v>BR06200</v>
          </cell>
          <cell r="D1589" t="str">
            <v>BR06200</v>
          </cell>
          <cell r="E1589" t="str">
            <v xml:space="preserve">Fri nuggets envasado          </v>
          </cell>
          <cell r="F1589" t="str">
            <v>Un</v>
          </cell>
        </row>
        <row r="1590">
          <cell r="C1590" t="str">
            <v>BR06210</v>
          </cell>
          <cell r="D1590" t="str">
            <v>BR06210</v>
          </cell>
          <cell r="E1590" t="str">
            <v xml:space="preserve">Fri chicken burger envasada   </v>
          </cell>
          <cell r="F1590" t="str">
            <v>Un</v>
          </cell>
        </row>
        <row r="1591">
          <cell r="C1591" t="str">
            <v>BR06220</v>
          </cell>
          <cell r="D1591" t="str">
            <v>BR06220</v>
          </cell>
          <cell r="E1591" t="str">
            <v xml:space="preserve">Fri chicken empanada envasada </v>
          </cell>
          <cell r="F1591" t="str">
            <v>Un</v>
          </cell>
        </row>
        <row r="1592">
          <cell r="C1592" t="str">
            <v>CH00001</v>
          </cell>
          <cell r="D1592" t="str">
            <v>CH00001</v>
          </cell>
          <cell r="E1592" t="str">
            <v xml:space="preserve">Palito de mozzarella envasado </v>
          </cell>
          <cell r="F1592" t="str">
            <v>Un</v>
          </cell>
        </row>
        <row r="1593">
          <cell r="C1593" t="str">
            <v>CH00100</v>
          </cell>
          <cell r="D1593" t="str">
            <v>CH00100</v>
          </cell>
          <cell r="E1593" t="str">
            <v>Palitos de provolone envasados</v>
          </cell>
          <cell r="F1593" t="str">
            <v>Un</v>
          </cell>
        </row>
        <row r="1594">
          <cell r="C1594" t="str">
            <v>CH00200</v>
          </cell>
          <cell r="D1594" t="str">
            <v>CH00200</v>
          </cell>
          <cell r="E1594" t="str">
            <v xml:space="preserve">Palitos de cheddar envasados  </v>
          </cell>
          <cell r="F1594" t="str">
            <v>Un</v>
          </cell>
        </row>
        <row r="1595">
          <cell r="C1595" t="str">
            <v>CH01200</v>
          </cell>
          <cell r="D1595" t="str">
            <v>CH01200</v>
          </cell>
          <cell r="E1595" t="str">
            <v xml:space="preserve">Bites papa y queso envasado   </v>
          </cell>
          <cell r="F1595" t="str">
            <v>Un</v>
          </cell>
        </row>
        <row r="1596">
          <cell r="C1596" t="str">
            <v>CH01220</v>
          </cell>
          <cell r="D1596" t="str">
            <v>CH01220</v>
          </cell>
          <cell r="E1596" t="str">
            <v>Bites zapallo y queso envasado</v>
          </cell>
          <cell r="F1596" t="str">
            <v>Un</v>
          </cell>
        </row>
        <row r="1597">
          <cell r="C1597" t="str">
            <v>CH01230</v>
          </cell>
          <cell r="D1597" t="str">
            <v>CH01230</v>
          </cell>
          <cell r="E1597" t="str">
            <v>Bites de esp y queso envasados</v>
          </cell>
          <cell r="F1597" t="str">
            <v>Un</v>
          </cell>
        </row>
        <row r="1598">
          <cell r="C1598" t="str">
            <v>CH03111</v>
          </cell>
          <cell r="D1598" t="str">
            <v>CH03111</v>
          </cell>
          <cell r="E1598" t="str">
            <v xml:space="preserve">Empanadas CHO/Q envasada      </v>
          </cell>
          <cell r="F1598" t="str">
            <v>Un</v>
          </cell>
        </row>
        <row r="1599">
          <cell r="C1599" t="str">
            <v>CH03121</v>
          </cell>
          <cell r="D1599" t="str">
            <v>CH03121</v>
          </cell>
          <cell r="E1599" t="str">
            <v xml:space="preserve">Empanadas E/Q envasada        </v>
          </cell>
          <cell r="F1599" t="str">
            <v>Un</v>
          </cell>
        </row>
        <row r="1600">
          <cell r="C1600" t="str">
            <v>CH03520</v>
          </cell>
          <cell r="D1600" t="str">
            <v>CH03520</v>
          </cell>
          <cell r="E1600" t="str">
            <v xml:space="preserve">Pizzeta mozzarella envasada   </v>
          </cell>
          <cell r="F1600" t="str">
            <v>Un</v>
          </cell>
        </row>
        <row r="1601">
          <cell r="C1601" t="str">
            <v>CH03700</v>
          </cell>
          <cell r="D1601" t="str">
            <v>CH03700</v>
          </cell>
          <cell r="E1601" t="str">
            <v>Pizzeta int ave y sem envasada</v>
          </cell>
          <cell r="F1601" t="str">
            <v>Un</v>
          </cell>
        </row>
        <row r="1602">
          <cell r="C1602" t="str">
            <v>CH03710</v>
          </cell>
          <cell r="D1602" t="str">
            <v>CH03710</v>
          </cell>
          <cell r="E1602" t="str">
            <v>Pizzeta int.esp y sem envasada</v>
          </cell>
          <cell r="F1602" t="str">
            <v>Un</v>
          </cell>
        </row>
        <row r="1603">
          <cell r="C1603" t="str">
            <v>CH04000</v>
          </cell>
          <cell r="D1603" t="str">
            <v>CH04000</v>
          </cell>
          <cell r="E1603" t="str">
            <v xml:space="preserve">Hamburguesa espinaca envasada </v>
          </cell>
          <cell r="F1603" t="str">
            <v>Un</v>
          </cell>
        </row>
        <row r="1604">
          <cell r="C1604" t="str">
            <v>CH04010</v>
          </cell>
          <cell r="D1604" t="str">
            <v>CH04010</v>
          </cell>
          <cell r="E1604" t="str">
            <v>Tortilla papa y queso envasada</v>
          </cell>
          <cell r="F1604" t="str">
            <v>Un</v>
          </cell>
        </row>
        <row r="1605">
          <cell r="C1605" t="str">
            <v>CH04020</v>
          </cell>
          <cell r="D1605" t="str">
            <v>CH04020</v>
          </cell>
          <cell r="E1605" t="str">
            <v xml:space="preserve">Tortilla tricolor envasada    </v>
          </cell>
          <cell r="F1605" t="str">
            <v>Un</v>
          </cell>
        </row>
        <row r="1606">
          <cell r="C1606" t="str">
            <v>CH04100</v>
          </cell>
          <cell r="D1606" t="str">
            <v>CH04100</v>
          </cell>
          <cell r="E1606" t="str">
            <v>Hamburguesa cal y cho envasada</v>
          </cell>
          <cell r="F1606" t="str">
            <v>Un</v>
          </cell>
        </row>
        <row r="1607">
          <cell r="C1607" t="str">
            <v>CH04110</v>
          </cell>
          <cell r="D1607" t="str">
            <v>CH04110</v>
          </cell>
          <cell r="E1607" t="str">
            <v>Hamburguesa br ar chia envasad</v>
          </cell>
          <cell r="F1607" t="str">
            <v>Un</v>
          </cell>
        </row>
        <row r="1608">
          <cell r="C1608" t="str">
            <v>CH04300</v>
          </cell>
          <cell r="D1608" t="str">
            <v>CH04300</v>
          </cell>
          <cell r="E1608" t="str">
            <v>Escalopa soya clasica envasada</v>
          </cell>
          <cell r="F1608" t="str">
            <v>Un</v>
          </cell>
        </row>
        <row r="1609">
          <cell r="C1609" t="str">
            <v>CH04310</v>
          </cell>
          <cell r="D1609" t="str">
            <v>CH04310</v>
          </cell>
          <cell r="E1609" t="str">
            <v>Escalopa soya c/queso envasada</v>
          </cell>
          <cell r="F1609" t="str">
            <v>Un</v>
          </cell>
        </row>
        <row r="1610">
          <cell r="C1610" t="str">
            <v>CH04320</v>
          </cell>
          <cell r="D1610" t="str">
            <v>CH04320</v>
          </cell>
          <cell r="E1610" t="str">
            <v>Escalopa soya zap y q envasada</v>
          </cell>
          <cell r="F1610" t="str">
            <v>Un</v>
          </cell>
        </row>
        <row r="1611">
          <cell r="C1611" t="str">
            <v>CH04400</v>
          </cell>
          <cell r="D1611" t="str">
            <v>CH04400</v>
          </cell>
          <cell r="E1611" t="str">
            <v xml:space="preserve">Escalopa de espinaca envasada </v>
          </cell>
          <cell r="F1611" t="str">
            <v>Un</v>
          </cell>
        </row>
        <row r="1612">
          <cell r="C1612" t="str">
            <v>CH04410</v>
          </cell>
          <cell r="D1612" t="str">
            <v>CH04410</v>
          </cell>
          <cell r="E1612" t="str">
            <v xml:space="preserve">Escalopa de brocoli envasada  </v>
          </cell>
          <cell r="F1612" t="str">
            <v>Un</v>
          </cell>
        </row>
        <row r="1613">
          <cell r="C1613" t="str">
            <v>CH06000</v>
          </cell>
          <cell r="D1613" t="str">
            <v>CH06000</v>
          </cell>
          <cell r="E1613" t="str">
            <v xml:space="preserve">Fri Burgers envasadas         </v>
          </cell>
          <cell r="F1613" t="str">
            <v>Un</v>
          </cell>
        </row>
        <row r="1614">
          <cell r="C1614" t="str">
            <v>CH06010</v>
          </cell>
          <cell r="D1614" t="str">
            <v>CH06010</v>
          </cell>
          <cell r="E1614" t="str">
            <v xml:space="preserve">Fri burger con queso envasada </v>
          </cell>
          <cell r="F1614" t="str">
            <v>Un</v>
          </cell>
        </row>
        <row r="1615">
          <cell r="C1615" t="str">
            <v>CH06020</v>
          </cell>
          <cell r="D1615" t="str">
            <v>CH06020</v>
          </cell>
          <cell r="E1615" t="str">
            <v xml:space="preserve">Fri bite con queso envasado   </v>
          </cell>
          <cell r="F1615" t="str">
            <v>Un</v>
          </cell>
        </row>
        <row r="1616">
          <cell r="C1616" t="str">
            <v>CH06030</v>
          </cell>
          <cell r="D1616" t="str">
            <v>CH06030</v>
          </cell>
          <cell r="E1616" t="str">
            <v xml:space="preserve">Fri-beef empanada envasada    </v>
          </cell>
          <cell r="F1616" t="str">
            <v>Un</v>
          </cell>
        </row>
        <row r="1617">
          <cell r="C1617" t="str">
            <v>CH06200</v>
          </cell>
          <cell r="D1617" t="str">
            <v>CH06200</v>
          </cell>
          <cell r="E1617" t="str">
            <v xml:space="preserve">Fri nuggets envasados         </v>
          </cell>
          <cell r="F1617" t="str">
            <v>Un</v>
          </cell>
        </row>
        <row r="1618">
          <cell r="C1618" t="str">
            <v>CH06210</v>
          </cell>
          <cell r="D1618" t="str">
            <v>CH06210</v>
          </cell>
          <cell r="E1618" t="str">
            <v xml:space="preserve">Fri chicken burger envasada   </v>
          </cell>
          <cell r="F1618" t="str">
            <v>Un</v>
          </cell>
        </row>
        <row r="1619">
          <cell r="C1619" t="str">
            <v>CH06220</v>
          </cell>
          <cell r="D1619" t="str">
            <v>CH06220</v>
          </cell>
          <cell r="E1619" t="str">
            <v xml:space="preserve">Fri-chicken empanada envasada </v>
          </cell>
          <cell r="F1619" t="str">
            <v>Un</v>
          </cell>
        </row>
        <row r="1620">
          <cell r="C1620">
            <v>247</v>
          </cell>
          <cell r="D1620">
            <v>247</v>
          </cell>
          <cell r="E1620" t="str">
            <v>Inner Pollo</v>
          </cell>
          <cell r="F1620" t="str">
            <v>Kg</v>
          </cell>
        </row>
        <row r="1621">
          <cell r="C1621">
            <v>267</v>
          </cell>
          <cell r="D1621">
            <v>267</v>
          </cell>
          <cell r="E1621" t="str">
            <v>BOLSA BINS 230 X 250 X80 NEGRA</v>
          </cell>
          <cell r="F1621" t="str">
            <v>Un</v>
          </cell>
        </row>
        <row r="1622">
          <cell r="C1622" t="str">
            <v>03121BR</v>
          </cell>
          <cell r="D1622" t="str">
            <v>03121BR</v>
          </cell>
          <cell r="E1622" t="str">
            <v xml:space="preserve">FRIZATA Emp. Espinafre-Queijo </v>
          </cell>
          <cell r="F1622" t="str">
            <v>Un</v>
          </cell>
        </row>
        <row r="1623">
          <cell r="C1623" t="str">
            <v>BR03121</v>
          </cell>
          <cell r="D1623" t="str">
            <v>BR03121</v>
          </cell>
          <cell r="E1623" t="str">
            <v xml:space="preserve">Empanadas E/Q envasada        </v>
          </cell>
          <cell r="F1623" t="str">
            <v>Un</v>
          </cell>
        </row>
        <row r="1624">
          <cell r="C1624">
            <v>50702</v>
          </cell>
          <cell r="D1624">
            <v>50702</v>
          </cell>
          <cell r="E1624" t="str">
            <v xml:space="preserve">FILM PRIMARIO FRIZATA N°08    </v>
          </cell>
          <cell r="F1624" t="str">
            <v>Kg</v>
          </cell>
        </row>
        <row r="1625">
          <cell r="C1625">
            <v>45002</v>
          </cell>
          <cell r="D1625">
            <v>45002</v>
          </cell>
          <cell r="E1625" t="str">
            <v xml:space="preserve">FILM PRIMARIO FRIZATA N°01    </v>
          </cell>
          <cell r="F1625" t="str">
            <v>Kg</v>
          </cell>
        </row>
        <row r="1626">
          <cell r="C1626">
            <v>47400</v>
          </cell>
          <cell r="D1626">
            <v>47400</v>
          </cell>
          <cell r="E1626" t="str">
            <v>CAJA SEC.FRIZATA 11VERDE CLARO</v>
          </cell>
          <cell r="F1626" t="str">
            <v>Un</v>
          </cell>
        </row>
        <row r="1627">
          <cell r="C1627">
            <v>52700</v>
          </cell>
          <cell r="D1627">
            <v>52700</v>
          </cell>
          <cell r="E1627" t="str">
            <v xml:space="preserve">FILM PRIMARIO FRIZATA N°12    </v>
          </cell>
          <cell r="F1627" t="str">
            <v>Kg</v>
          </cell>
        </row>
        <row r="1628">
          <cell r="C1628">
            <v>513</v>
          </cell>
          <cell r="D1628">
            <v>513</v>
          </cell>
          <cell r="E1628" t="str">
            <v>MANGO IQF+SERV. 1,05kg</v>
          </cell>
          <cell r="F1628" t="str">
            <v>Kg</v>
          </cell>
        </row>
        <row r="1629">
          <cell r="C1629">
            <v>47300</v>
          </cell>
          <cell r="D1629">
            <v>47300</v>
          </cell>
          <cell r="E1629" t="str">
            <v>CAJA SEC. FRIZATA 10 NARANJA</v>
          </cell>
          <cell r="F1629" t="str">
            <v>Un</v>
          </cell>
        </row>
        <row r="1630">
          <cell r="C1630" t="str">
            <v>03111BR</v>
          </cell>
          <cell r="D1630" t="str">
            <v>03111BR</v>
          </cell>
          <cell r="E1630" t="str">
            <v xml:space="preserve">FRIZATA Empanada Milho-Queijo </v>
          </cell>
          <cell r="F1630" t="str">
            <v>Un</v>
          </cell>
        </row>
        <row r="1631">
          <cell r="C1631" t="str">
            <v>05460BR</v>
          </cell>
          <cell r="D1631" t="str">
            <v>05460BR</v>
          </cell>
          <cell r="E1631" t="str">
            <v xml:space="preserve">FRIZATA Mirtilo               </v>
          </cell>
          <cell r="F1631" t="str">
            <v>Un</v>
          </cell>
        </row>
        <row r="1632">
          <cell r="C1632" t="str">
            <v>BR03111</v>
          </cell>
          <cell r="D1632" t="str">
            <v>BR03111</v>
          </cell>
          <cell r="E1632" t="str">
            <v xml:space="preserve">Empanadas CHO/Q envasada      </v>
          </cell>
          <cell r="F1632" t="str">
            <v>Un</v>
          </cell>
        </row>
        <row r="1633">
          <cell r="C1633">
            <v>52500</v>
          </cell>
          <cell r="D1633">
            <v>52500</v>
          </cell>
          <cell r="E1633" t="str">
            <v xml:space="preserve">FILM PRIMARIO FRIZATA N°10    </v>
          </cell>
          <cell r="F1633" t="str">
            <v>Kg</v>
          </cell>
        </row>
        <row r="1634">
          <cell r="C1634">
            <v>52600</v>
          </cell>
          <cell r="D1634">
            <v>52600</v>
          </cell>
          <cell r="E1634" t="str">
            <v xml:space="preserve">FILM PRIMARIO FRIZATA N°11    </v>
          </cell>
          <cell r="F1634" t="str">
            <v>Kg</v>
          </cell>
        </row>
        <row r="1635">
          <cell r="C1635">
            <v>45501</v>
          </cell>
          <cell r="D1635">
            <v>45501</v>
          </cell>
          <cell r="E1635" t="str">
            <v xml:space="preserve">CAJA SEC. FRIZATA 03 ROJO     </v>
          </cell>
          <cell r="F1635" t="str">
            <v>Un</v>
          </cell>
        </row>
        <row r="1636">
          <cell r="C1636">
            <v>3100</v>
          </cell>
          <cell r="D1636">
            <v>3100</v>
          </cell>
          <cell r="E1636" t="str">
            <v xml:space="preserve">Empanadas QUE/CEB             </v>
          </cell>
          <cell r="F1636" t="str">
            <v>Kg</v>
          </cell>
        </row>
        <row r="1637">
          <cell r="C1637" t="str">
            <v>00001US</v>
          </cell>
          <cell r="D1637" t="str">
            <v>00001US</v>
          </cell>
          <cell r="E1637" t="str">
            <v xml:space="preserve">FRIZATA Mozzarella Sticks     </v>
          </cell>
          <cell r="F1637" t="str">
            <v>Un</v>
          </cell>
        </row>
        <row r="1638">
          <cell r="C1638" t="str">
            <v>00100US</v>
          </cell>
          <cell r="D1638" t="str">
            <v>00100US</v>
          </cell>
          <cell r="E1638" t="str">
            <v xml:space="preserve">FRIZATA Provolone Sticks      </v>
          </cell>
          <cell r="F1638" t="str">
            <v>Un</v>
          </cell>
        </row>
        <row r="1639">
          <cell r="C1639" t="str">
            <v>00200US</v>
          </cell>
          <cell r="D1639" t="str">
            <v>00200US</v>
          </cell>
          <cell r="E1639" t="str">
            <v xml:space="preserve">FRIZATA Cheddar Sticks        </v>
          </cell>
          <cell r="F1639" t="str">
            <v>Un</v>
          </cell>
        </row>
        <row r="1640">
          <cell r="C1640" t="str">
            <v>01201US</v>
          </cell>
          <cell r="D1640" t="str">
            <v>01201US</v>
          </cell>
          <cell r="E1640" t="str">
            <v xml:space="preserve">FRIZATA Potato&amp;Cheese Bites   </v>
          </cell>
          <cell r="F1640" t="str">
            <v>Un</v>
          </cell>
        </row>
        <row r="1641">
          <cell r="C1641" t="str">
            <v>01220US</v>
          </cell>
          <cell r="D1641" t="str">
            <v>01220US</v>
          </cell>
          <cell r="E1641" t="str">
            <v xml:space="preserve">FRIZATA Pumpkin&amp;Cheese Bites  </v>
          </cell>
          <cell r="F1641" t="str">
            <v>Un</v>
          </cell>
        </row>
        <row r="1642">
          <cell r="C1642" t="str">
            <v>01230US</v>
          </cell>
          <cell r="D1642" t="str">
            <v>01230US</v>
          </cell>
          <cell r="E1642" t="str">
            <v xml:space="preserve">FRIZATA Spinach&amp;Cheese Bites  </v>
          </cell>
          <cell r="F1642" t="str">
            <v>Un</v>
          </cell>
        </row>
        <row r="1643">
          <cell r="C1643" t="str">
            <v>03101US</v>
          </cell>
          <cell r="D1643" t="str">
            <v>03101US</v>
          </cell>
          <cell r="E1643" t="str">
            <v xml:space="preserve">FRIZATA Onion&amp;Cheese Empanada </v>
          </cell>
          <cell r="F1643" t="str">
            <v>Un</v>
          </cell>
        </row>
        <row r="1644">
          <cell r="C1644" t="str">
            <v>03111US</v>
          </cell>
          <cell r="D1644" t="str">
            <v>03111US</v>
          </cell>
          <cell r="E1644" t="str">
            <v xml:space="preserve">FRIZATA Corn&amp;Cheese Empanada  </v>
          </cell>
          <cell r="F1644" t="str">
            <v>Un</v>
          </cell>
        </row>
        <row r="1645">
          <cell r="C1645" t="str">
            <v>03121US</v>
          </cell>
          <cell r="D1645" t="str">
            <v>03121US</v>
          </cell>
          <cell r="E1645" t="str">
            <v>FRIZATA Spinach&amp;Cheese Empanad</v>
          </cell>
          <cell r="F1645" t="str">
            <v>Un</v>
          </cell>
        </row>
        <row r="1646">
          <cell r="C1646" t="str">
            <v>03520US</v>
          </cell>
          <cell r="D1646" t="str">
            <v>03520US</v>
          </cell>
          <cell r="E1646" t="str">
            <v>FRIZATA Mozzarella Pizza Indiv</v>
          </cell>
          <cell r="F1646" t="str">
            <v>Un</v>
          </cell>
        </row>
        <row r="1647">
          <cell r="C1647" t="str">
            <v>03700US</v>
          </cell>
          <cell r="D1647" t="str">
            <v>03700US</v>
          </cell>
          <cell r="E1647" t="str">
            <v>FRIZATA Whole wheat Pizza ind.</v>
          </cell>
          <cell r="F1647" t="str">
            <v>Un</v>
          </cell>
        </row>
        <row r="1648">
          <cell r="C1648" t="str">
            <v>03710US</v>
          </cell>
          <cell r="D1648" t="str">
            <v>03710US</v>
          </cell>
          <cell r="E1648" t="str">
            <v>FRIZATA W.W.Spinach Pizza ind.</v>
          </cell>
          <cell r="F1648" t="str">
            <v>Un</v>
          </cell>
        </row>
        <row r="1649">
          <cell r="C1649" t="str">
            <v>04001US</v>
          </cell>
          <cell r="D1649" t="str">
            <v>04001US</v>
          </cell>
          <cell r="E1649" t="str">
            <v xml:space="preserve">FRIZATA Spinach Veggie Burger </v>
          </cell>
          <cell r="F1649" t="str">
            <v>Un</v>
          </cell>
        </row>
        <row r="1650">
          <cell r="C1650" t="str">
            <v>04011US</v>
          </cell>
          <cell r="D1650" t="str">
            <v>04011US</v>
          </cell>
          <cell r="E1650" t="str">
            <v xml:space="preserve">FRIZATA Spanish Omelette      </v>
          </cell>
          <cell r="F1650" t="str">
            <v>Un</v>
          </cell>
        </row>
        <row r="1651">
          <cell r="C1651" t="str">
            <v>04021US</v>
          </cell>
          <cell r="D1651" t="str">
            <v>04021US</v>
          </cell>
          <cell r="E1651" t="str">
            <v>FRIZATA Mixed Vegetab Omelette</v>
          </cell>
          <cell r="F1651" t="str">
            <v>Un</v>
          </cell>
        </row>
        <row r="1652">
          <cell r="C1652" t="str">
            <v>04101US</v>
          </cell>
          <cell r="D1652" t="str">
            <v>04101US</v>
          </cell>
          <cell r="E1652" t="str">
            <v xml:space="preserve">FRIZATA Pumpkin&amp;Corn Burger   </v>
          </cell>
          <cell r="F1652" t="str">
            <v>Un</v>
          </cell>
        </row>
        <row r="1653">
          <cell r="C1653" t="str">
            <v>04111US</v>
          </cell>
          <cell r="D1653" t="str">
            <v>04111US</v>
          </cell>
          <cell r="E1653" t="str">
            <v xml:space="preserve">FRIZATA Broccoli&amp;Peas Burger  </v>
          </cell>
          <cell r="F1653" t="str">
            <v>Un</v>
          </cell>
        </row>
        <row r="1654">
          <cell r="C1654" t="str">
            <v>04301US</v>
          </cell>
          <cell r="D1654" t="str">
            <v>04301US</v>
          </cell>
          <cell r="E1654" t="str">
            <v xml:space="preserve">FRIZATA Crispy Veggie Patties </v>
          </cell>
          <cell r="F1654" t="str">
            <v>Un</v>
          </cell>
        </row>
        <row r="1655">
          <cell r="C1655" t="str">
            <v>04311US</v>
          </cell>
          <cell r="D1655" t="str">
            <v>04311US</v>
          </cell>
          <cell r="E1655" t="str">
            <v xml:space="preserve">FRIZATA Crispy Cheese Patties </v>
          </cell>
          <cell r="F1655" t="str">
            <v>Un</v>
          </cell>
        </row>
        <row r="1656">
          <cell r="C1656" t="str">
            <v>04321US</v>
          </cell>
          <cell r="D1656" t="str">
            <v>04321US</v>
          </cell>
          <cell r="E1656" t="str">
            <v>FRIZATA Crispy Pumpkin Patties</v>
          </cell>
          <cell r="F1656" t="str">
            <v>Un</v>
          </cell>
        </row>
        <row r="1657">
          <cell r="C1657" t="str">
            <v>04401US</v>
          </cell>
          <cell r="D1657" t="str">
            <v>04401US</v>
          </cell>
          <cell r="E1657" t="str">
            <v>FRIZATA Crispy Spinach Patties</v>
          </cell>
          <cell r="F1657" t="str">
            <v>Un</v>
          </cell>
        </row>
        <row r="1658">
          <cell r="C1658" t="str">
            <v>04411US</v>
          </cell>
          <cell r="D1658" t="str">
            <v>04411US</v>
          </cell>
          <cell r="E1658" t="str">
            <v>FRIZATA Crispy Brocoli Patties</v>
          </cell>
          <cell r="F1658" t="str">
            <v>Un</v>
          </cell>
        </row>
        <row r="1659">
          <cell r="C1659" t="str">
            <v>05000US</v>
          </cell>
          <cell r="D1659" t="str">
            <v>05000US</v>
          </cell>
          <cell r="E1659" t="str">
            <v xml:space="preserve">FRIZATA Spinach               </v>
          </cell>
          <cell r="F1659" t="str">
            <v>Un</v>
          </cell>
        </row>
        <row r="1660">
          <cell r="C1660" t="str">
            <v>05010US</v>
          </cell>
          <cell r="D1660" t="str">
            <v>05010US</v>
          </cell>
          <cell r="E1660" t="str">
            <v xml:space="preserve">FRIZATA Corn                  </v>
          </cell>
          <cell r="F1660" t="str">
            <v>Un</v>
          </cell>
        </row>
        <row r="1661">
          <cell r="C1661" t="str">
            <v>05020US</v>
          </cell>
          <cell r="D1661" t="str">
            <v>05020US</v>
          </cell>
          <cell r="E1661" t="str">
            <v xml:space="preserve">FRIZATA Cube Zucchini         </v>
          </cell>
          <cell r="F1661" t="str">
            <v>Un</v>
          </cell>
        </row>
        <row r="1662">
          <cell r="C1662" t="str">
            <v>05040US</v>
          </cell>
          <cell r="D1662" t="str">
            <v>05040US</v>
          </cell>
          <cell r="E1662" t="str">
            <v xml:space="preserve">FRIZATA Cubed Eggplant        </v>
          </cell>
          <cell r="F1662" t="str">
            <v>Un</v>
          </cell>
        </row>
        <row r="1663">
          <cell r="C1663" t="str">
            <v>05060US</v>
          </cell>
          <cell r="D1663" t="str">
            <v>05060US</v>
          </cell>
          <cell r="E1663" t="str">
            <v xml:space="preserve">FRIZATA Broccoli              </v>
          </cell>
          <cell r="F1663" t="str">
            <v>Un</v>
          </cell>
        </row>
        <row r="1664">
          <cell r="C1664" t="str">
            <v>05070US</v>
          </cell>
          <cell r="D1664" t="str">
            <v>05070US</v>
          </cell>
          <cell r="E1664" t="str">
            <v xml:space="preserve">FRIZATA Cauliflower           </v>
          </cell>
          <cell r="F1664" t="str">
            <v>Un</v>
          </cell>
        </row>
        <row r="1665">
          <cell r="C1665" t="str">
            <v>05080US</v>
          </cell>
          <cell r="D1665" t="str">
            <v>05080US</v>
          </cell>
          <cell r="E1665" t="str">
            <v xml:space="preserve">FRIZATA Brussel Sprouts       </v>
          </cell>
          <cell r="F1665" t="str">
            <v>Un</v>
          </cell>
        </row>
        <row r="1666">
          <cell r="C1666" t="str">
            <v>05090US</v>
          </cell>
          <cell r="D1666" t="str">
            <v>05090US</v>
          </cell>
          <cell r="E1666" t="str">
            <v xml:space="preserve">FRIZATA Baby Carrots          </v>
          </cell>
          <cell r="F1666" t="str">
            <v>Un</v>
          </cell>
        </row>
        <row r="1667">
          <cell r="C1667" t="str">
            <v>05100US</v>
          </cell>
          <cell r="D1667" t="str">
            <v>05100US</v>
          </cell>
          <cell r="E1667" t="str">
            <v xml:space="preserve">FRIZATA French Fries          </v>
          </cell>
          <cell r="F1667" t="str">
            <v>Un</v>
          </cell>
        </row>
        <row r="1668">
          <cell r="C1668" t="str">
            <v>05110US</v>
          </cell>
          <cell r="D1668" t="str">
            <v>05110US</v>
          </cell>
          <cell r="E1668" t="str">
            <v xml:space="preserve">FRIZATA Spanish Potatoes      </v>
          </cell>
          <cell r="F1668" t="str">
            <v>Un</v>
          </cell>
        </row>
        <row r="1669">
          <cell r="C1669" t="str">
            <v>05120US</v>
          </cell>
          <cell r="D1669" t="str">
            <v>05120US</v>
          </cell>
          <cell r="E1669" t="str">
            <v xml:space="preserve">FRIZATA Cubed Potatoes        </v>
          </cell>
          <cell r="F1669" t="str">
            <v>Un</v>
          </cell>
        </row>
        <row r="1670">
          <cell r="C1670" t="str">
            <v>05130US</v>
          </cell>
          <cell r="D1670" t="str">
            <v>05130US</v>
          </cell>
          <cell r="E1670" t="str">
            <v xml:space="preserve">FRIZATA Crinkle Cut Fries     </v>
          </cell>
          <cell r="F1670" t="str">
            <v>Un</v>
          </cell>
        </row>
        <row r="1671">
          <cell r="C1671" t="str">
            <v>05150US</v>
          </cell>
          <cell r="D1671" t="str">
            <v>05150US</v>
          </cell>
          <cell r="E1671" t="str">
            <v xml:space="preserve">FRIZATA Baby Potatoes         </v>
          </cell>
          <cell r="F1671" t="str">
            <v>Un</v>
          </cell>
        </row>
        <row r="1672">
          <cell r="C1672" t="str">
            <v>05160US</v>
          </cell>
          <cell r="D1672" t="str">
            <v>05160US</v>
          </cell>
          <cell r="E1672" t="str">
            <v xml:space="preserve">FRIZATA Diced Onions          </v>
          </cell>
          <cell r="F1672" t="str">
            <v>Un</v>
          </cell>
        </row>
        <row r="1673">
          <cell r="C1673" t="str">
            <v>05170US</v>
          </cell>
          <cell r="D1673" t="str">
            <v>05170US</v>
          </cell>
          <cell r="E1673" t="str">
            <v xml:space="preserve">FRIZATA Green Beans           </v>
          </cell>
          <cell r="F1673" t="str">
            <v>Un</v>
          </cell>
        </row>
        <row r="1674">
          <cell r="C1674" t="str">
            <v>05180US</v>
          </cell>
          <cell r="D1674" t="str">
            <v>05180US</v>
          </cell>
          <cell r="E1674" t="str">
            <v xml:space="preserve">FRIZATA Potato Wedges         </v>
          </cell>
          <cell r="F1674" t="str">
            <v>Un</v>
          </cell>
        </row>
        <row r="1675">
          <cell r="C1675" t="str">
            <v>05200US</v>
          </cell>
          <cell r="D1675" t="str">
            <v>05200US</v>
          </cell>
          <cell r="E1675" t="str">
            <v xml:space="preserve">FRIZATA Green Peas            </v>
          </cell>
          <cell r="F1675" t="str">
            <v>Un</v>
          </cell>
        </row>
        <row r="1676">
          <cell r="C1676" t="str">
            <v>05400US</v>
          </cell>
          <cell r="D1676" t="str">
            <v>05400US</v>
          </cell>
          <cell r="E1676" t="str">
            <v xml:space="preserve">FRIZATA Berry Medley          </v>
          </cell>
          <cell r="F1676" t="str">
            <v>Un</v>
          </cell>
        </row>
        <row r="1677">
          <cell r="C1677" t="str">
            <v>05420US</v>
          </cell>
          <cell r="D1677" t="str">
            <v>05420US</v>
          </cell>
          <cell r="E1677" t="str">
            <v xml:space="preserve">FRIZATA Strawberries          </v>
          </cell>
          <cell r="F1677" t="str">
            <v>Un</v>
          </cell>
        </row>
        <row r="1678">
          <cell r="C1678" t="str">
            <v>05440US</v>
          </cell>
          <cell r="D1678" t="str">
            <v>05440US</v>
          </cell>
          <cell r="E1678" t="str">
            <v xml:space="preserve">FRIZATA Mango Chunks          </v>
          </cell>
          <cell r="F1678" t="str">
            <v>Un</v>
          </cell>
        </row>
        <row r="1679">
          <cell r="C1679" t="str">
            <v>05460CH</v>
          </cell>
          <cell r="D1679" t="str">
            <v>05460CH</v>
          </cell>
          <cell r="E1679" t="str">
            <v xml:space="preserve">FRIZATA Arándanos             </v>
          </cell>
          <cell r="F1679" t="str">
            <v>Un</v>
          </cell>
        </row>
        <row r="1680">
          <cell r="C1680" t="str">
            <v>05460US</v>
          </cell>
          <cell r="D1680" t="str">
            <v>05460US</v>
          </cell>
          <cell r="E1680" t="str">
            <v xml:space="preserve">FRIZATA Blueberries           </v>
          </cell>
          <cell r="F1680" t="str">
            <v>Un</v>
          </cell>
        </row>
        <row r="1681">
          <cell r="C1681" t="str">
            <v>06001US</v>
          </cell>
          <cell r="D1681" t="str">
            <v>06001US</v>
          </cell>
          <cell r="E1681" t="str">
            <v xml:space="preserve">FRIZATA FriBurger             </v>
          </cell>
          <cell r="F1681" t="str">
            <v>Un</v>
          </cell>
        </row>
        <row r="1682">
          <cell r="C1682" t="str">
            <v>06010US</v>
          </cell>
          <cell r="D1682" t="str">
            <v>06010US</v>
          </cell>
          <cell r="E1682" t="str">
            <v xml:space="preserve">FRIZATA Cheese FriBurger      </v>
          </cell>
          <cell r="F1682" t="str">
            <v>Un</v>
          </cell>
        </row>
        <row r="1683">
          <cell r="C1683" t="str">
            <v>06020US</v>
          </cell>
          <cell r="D1683" t="str">
            <v>06020US</v>
          </cell>
          <cell r="E1683" t="str">
            <v xml:space="preserve">FRIZATA Cheesy FriBites       </v>
          </cell>
          <cell r="F1683" t="str">
            <v>Un</v>
          </cell>
        </row>
        <row r="1684">
          <cell r="C1684" t="str">
            <v>06030US</v>
          </cell>
          <cell r="D1684" t="str">
            <v>06030US</v>
          </cell>
          <cell r="E1684" t="str">
            <v xml:space="preserve">FRIZATA FriBeef Empanadas     </v>
          </cell>
          <cell r="F1684" t="str">
            <v>Un</v>
          </cell>
        </row>
        <row r="1685">
          <cell r="C1685" t="str">
            <v>06200US</v>
          </cell>
          <cell r="D1685" t="str">
            <v>06200US</v>
          </cell>
          <cell r="E1685" t="str">
            <v xml:space="preserve">FRIZATA FriChickN Nuggets     </v>
          </cell>
          <cell r="F1685" t="str">
            <v>Un</v>
          </cell>
        </row>
        <row r="1686">
          <cell r="C1686" t="str">
            <v>06210US</v>
          </cell>
          <cell r="D1686" t="str">
            <v>06210US</v>
          </cell>
          <cell r="E1686" t="str">
            <v xml:space="preserve">FRIZATA FriChickN Burger      </v>
          </cell>
          <cell r="F1686" t="str">
            <v>Un</v>
          </cell>
        </row>
        <row r="1687">
          <cell r="C1687" t="str">
            <v>06220US</v>
          </cell>
          <cell r="D1687" t="str">
            <v>06220US</v>
          </cell>
          <cell r="E1687" t="str">
            <v xml:space="preserve">FRIZATA FriChickN Empanada    </v>
          </cell>
          <cell r="F1687" t="str">
            <v>Un</v>
          </cell>
        </row>
        <row r="1688">
          <cell r="C1688" t="str">
            <v>US00001</v>
          </cell>
          <cell r="D1688" t="str">
            <v>US00001</v>
          </cell>
          <cell r="E1688" t="str">
            <v xml:space="preserve">Mozzarella sticks envasado    </v>
          </cell>
          <cell r="F1688" t="str">
            <v>Un</v>
          </cell>
        </row>
        <row r="1689">
          <cell r="C1689" t="str">
            <v>US00100</v>
          </cell>
          <cell r="D1689" t="str">
            <v>US00100</v>
          </cell>
          <cell r="E1689" t="str">
            <v xml:space="preserve">Provolone sticks envasados    </v>
          </cell>
          <cell r="F1689" t="str">
            <v>Un</v>
          </cell>
        </row>
        <row r="1690">
          <cell r="C1690" t="str">
            <v>US00200</v>
          </cell>
          <cell r="D1690" t="str">
            <v>US00200</v>
          </cell>
          <cell r="E1690" t="str">
            <v xml:space="preserve">Cheddar sticks envasados      </v>
          </cell>
          <cell r="F1690" t="str">
            <v>Un</v>
          </cell>
        </row>
        <row r="1691">
          <cell r="C1691" t="str">
            <v>US01200</v>
          </cell>
          <cell r="D1691" t="str">
            <v>US01200</v>
          </cell>
          <cell r="E1691" t="str">
            <v>Potato &amp; cheese bites envasado</v>
          </cell>
          <cell r="F1691" t="str">
            <v>Un</v>
          </cell>
        </row>
        <row r="1692">
          <cell r="C1692" t="str">
            <v>US01220</v>
          </cell>
          <cell r="D1692" t="str">
            <v>US01220</v>
          </cell>
          <cell r="E1692" t="str">
            <v xml:space="preserve">Pumpkin and cheese bites      </v>
          </cell>
          <cell r="F1692" t="str">
            <v>Un</v>
          </cell>
        </row>
        <row r="1693">
          <cell r="C1693" t="str">
            <v>US01230</v>
          </cell>
          <cell r="D1693" t="str">
            <v>US01230</v>
          </cell>
          <cell r="E1693" t="str">
            <v xml:space="preserve">Espinach and cheese bites     </v>
          </cell>
          <cell r="F1693" t="str">
            <v>Un</v>
          </cell>
        </row>
        <row r="1694">
          <cell r="C1694" t="str">
            <v>US03100</v>
          </cell>
          <cell r="D1694" t="str">
            <v>US03100</v>
          </cell>
          <cell r="E1694" t="str">
            <v xml:space="preserve">Onions and cheese empanadas   </v>
          </cell>
          <cell r="F1694" t="str">
            <v>Un</v>
          </cell>
        </row>
        <row r="1695">
          <cell r="C1695" t="str">
            <v>US03110</v>
          </cell>
          <cell r="D1695" t="str">
            <v>US03110</v>
          </cell>
          <cell r="E1695" t="str">
            <v xml:space="preserve">Corn and cheese empanadas     </v>
          </cell>
          <cell r="F1695" t="str">
            <v>Un</v>
          </cell>
        </row>
        <row r="1696">
          <cell r="C1696" t="str">
            <v>US03120</v>
          </cell>
          <cell r="D1696" t="str">
            <v>US03120</v>
          </cell>
          <cell r="E1696" t="str">
            <v xml:space="preserve">Spinach and cheese empanada   </v>
          </cell>
          <cell r="F1696" t="str">
            <v>Un</v>
          </cell>
        </row>
        <row r="1697">
          <cell r="C1697" t="str">
            <v>US03520</v>
          </cell>
          <cell r="D1697" t="str">
            <v>US03520</v>
          </cell>
          <cell r="E1697" t="str">
            <v xml:space="preserve">Mozzarella pizza individual   </v>
          </cell>
          <cell r="F1697" t="str">
            <v>Un</v>
          </cell>
        </row>
        <row r="1698">
          <cell r="C1698" t="str">
            <v>US03700</v>
          </cell>
          <cell r="D1698" t="str">
            <v>US03700</v>
          </cell>
          <cell r="E1698" t="str">
            <v xml:space="preserve">Whole wheat oat &amp; Seeds Pizza </v>
          </cell>
          <cell r="F1698" t="str">
            <v>Un</v>
          </cell>
        </row>
        <row r="1699">
          <cell r="C1699" t="str">
            <v>US03710</v>
          </cell>
          <cell r="D1699" t="str">
            <v>US03710</v>
          </cell>
          <cell r="E1699" t="str">
            <v xml:space="preserve">Whole wheat spinach pizza     </v>
          </cell>
          <cell r="F1699" t="str">
            <v>Un</v>
          </cell>
        </row>
        <row r="1700">
          <cell r="C1700" t="str">
            <v>US04000</v>
          </cell>
          <cell r="D1700" t="str">
            <v>US04000</v>
          </cell>
          <cell r="E1700" t="str">
            <v xml:space="preserve">Spinach veggie burger         </v>
          </cell>
          <cell r="F1700" t="str">
            <v>Un</v>
          </cell>
        </row>
        <row r="1701">
          <cell r="C1701" t="str">
            <v>US04010</v>
          </cell>
          <cell r="D1701" t="str">
            <v>US04010</v>
          </cell>
          <cell r="E1701" t="str">
            <v xml:space="preserve">Spanish omellete              </v>
          </cell>
          <cell r="F1701" t="str">
            <v>Un</v>
          </cell>
        </row>
        <row r="1702">
          <cell r="C1702" t="str">
            <v>US04020</v>
          </cell>
          <cell r="D1702" t="str">
            <v>US04020</v>
          </cell>
          <cell r="E1702" t="str">
            <v>Mixed vegeta. spanish omellete</v>
          </cell>
          <cell r="F1702" t="str">
            <v>Un</v>
          </cell>
        </row>
        <row r="1703">
          <cell r="C1703" t="str">
            <v>US04100</v>
          </cell>
          <cell r="D1703" t="str">
            <v>US04100</v>
          </cell>
          <cell r="E1703" t="str">
            <v xml:space="preserve">Pumpkin and corn burger       </v>
          </cell>
          <cell r="F1703" t="str">
            <v>Un</v>
          </cell>
        </row>
        <row r="1704">
          <cell r="C1704" t="str">
            <v>US04110</v>
          </cell>
          <cell r="D1704" t="str">
            <v>US04110</v>
          </cell>
          <cell r="E1704" t="str">
            <v xml:space="preserve">Bro, Peas&amp;Chia veggie burger  </v>
          </cell>
          <cell r="F1704" t="str">
            <v>Un</v>
          </cell>
        </row>
        <row r="1705">
          <cell r="C1705" t="str">
            <v>US04300</v>
          </cell>
          <cell r="D1705" t="str">
            <v>US04300</v>
          </cell>
          <cell r="E1705" t="str">
            <v xml:space="preserve">Crispy veggie paties          </v>
          </cell>
          <cell r="F1705" t="str">
            <v>Un</v>
          </cell>
        </row>
        <row r="1706">
          <cell r="C1706" t="str">
            <v>US04310</v>
          </cell>
          <cell r="D1706" t="str">
            <v>US04310</v>
          </cell>
          <cell r="E1706" t="str">
            <v>Crispy chee-fille veggie pates</v>
          </cell>
          <cell r="F1706" t="str">
            <v>Un</v>
          </cell>
        </row>
        <row r="1707">
          <cell r="C1707" t="str">
            <v>US04320</v>
          </cell>
          <cell r="D1707" t="str">
            <v>US04320</v>
          </cell>
          <cell r="E1707" t="str">
            <v>Crispy Chee&amp;Pump veggie paties</v>
          </cell>
          <cell r="F1707" t="str">
            <v>Un</v>
          </cell>
        </row>
        <row r="1708">
          <cell r="C1708" t="str">
            <v>US04400</v>
          </cell>
          <cell r="D1708" t="str">
            <v>US04400</v>
          </cell>
          <cell r="E1708" t="str">
            <v xml:space="preserve">Crispy spinach patties        </v>
          </cell>
          <cell r="F1708" t="str">
            <v>Un</v>
          </cell>
        </row>
        <row r="1709">
          <cell r="C1709" t="str">
            <v>US04410</v>
          </cell>
          <cell r="D1709" t="str">
            <v>US04410</v>
          </cell>
          <cell r="E1709" t="str">
            <v xml:space="preserve">Crispy broccoli patties       </v>
          </cell>
          <cell r="F1709" t="str">
            <v>Un</v>
          </cell>
        </row>
        <row r="1710">
          <cell r="C1710" t="str">
            <v>US06000</v>
          </cell>
          <cell r="D1710" t="str">
            <v>US06000</v>
          </cell>
          <cell r="E1710" t="str">
            <v xml:space="preserve">Friburger                     </v>
          </cell>
          <cell r="F1710" t="str">
            <v>Un</v>
          </cell>
        </row>
        <row r="1711">
          <cell r="C1711" t="str">
            <v>US06010</v>
          </cell>
          <cell r="D1711" t="str">
            <v>US06010</v>
          </cell>
          <cell r="E1711" t="str">
            <v xml:space="preserve">Cheese friburger              </v>
          </cell>
          <cell r="F1711" t="str">
            <v>Un</v>
          </cell>
        </row>
        <row r="1712">
          <cell r="C1712" t="str">
            <v>US06020</v>
          </cell>
          <cell r="D1712" t="str">
            <v>US06020</v>
          </cell>
          <cell r="E1712" t="str">
            <v xml:space="preserve">Cheesy fribites               </v>
          </cell>
          <cell r="F1712" t="str">
            <v>Un</v>
          </cell>
        </row>
        <row r="1713">
          <cell r="C1713" t="str">
            <v>US06030</v>
          </cell>
          <cell r="D1713" t="str">
            <v>US06030</v>
          </cell>
          <cell r="E1713" t="str">
            <v xml:space="preserve">Fri-beef empanada             </v>
          </cell>
          <cell r="F1713" t="str">
            <v>Un</v>
          </cell>
        </row>
        <row r="1714">
          <cell r="C1714" t="str">
            <v>US06200</v>
          </cell>
          <cell r="D1714" t="str">
            <v>US06200</v>
          </cell>
          <cell r="E1714" t="str">
            <v xml:space="preserve">FriI-Chicken nuggets          </v>
          </cell>
          <cell r="F1714" t="str">
            <v>Un</v>
          </cell>
        </row>
        <row r="1715">
          <cell r="C1715" t="str">
            <v>US06210</v>
          </cell>
          <cell r="D1715" t="str">
            <v>US06210</v>
          </cell>
          <cell r="E1715" t="str">
            <v xml:space="preserve">Fri chicken burger            </v>
          </cell>
          <cell r="F1715" t="str">
            <v>Un</v>
          </cell>
        </row>
        <row r="1716">
          <cell r="C1716" t="str">
            <v>US06220</v>
          </cell>
          <cell r="D1716" t="str">
            <v>US06220</v>
          </cell>
          <cell r="E1716" t="str">
            <v xml:space="preserve">Fri-chicken empanada          </v>
          </cell>
          <cell r="F1716" t="str">
            <v>Un</v>
          </cell>
        </row>
      </sheetData>
      <sheetData sheetId="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en Fijos"/>
      <sheetName val="DEMANDA"/>
      <sheetName val="CF"/>
      <sheetName val="DEUDA COMERCIAL"/>
      <sheetName val="Precios"/>
      <sheetName val="COMPRAS"/>
      <sheetName val="Stock Tango"/>
      <sheetName val="Programa"/>
      <sheetName val="Consumos"/>
      <sheetName val="MRP_Resumen"/>
      <sheetName val="Pedidos"/>
      <sheetName val="MRP"/>
      <sheetName val="Rotación Inv."/>
      <sheetName val="Resumen demanda 17"/>
      <sheetName val="Stock Tango_Resumen"/>
      <sheetName val="CAT"/>
      <sheetName val="Pdp-PlanDetalladoDeProducción"/>
      <sheetName val="CAJAS POR SEMAN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2">
          <cell r="A2" t="str">
            <v>0010001</v>
          </cell>
          <cell r="B2" t="str">
            <v>MP</v>
          </cell>
          <cell r="C2" t="str">
            <v>A</v>
          </cell>
          <cell r="D2" t="str">
            <v>Aceite</v>
          </cell>
          <cell r="F2" t="str">
            <v>Grupo 1</v>
          </cell>
          <cell r="G2" t="str">
            <v>ACEITE DE GIRASOL</v>
          </cell>
        </row>
        <row r="3">
          <cell r="A3" t="str">
            <v>000011</v>
          </cell>
          <cell r="B3" t="str">
            <v>PK</v>
          </cell>
          <cell r="C3" t="str">
            <v>C</v>
          </cell>
          <cell r="D3" t="str">
            <v>Cinta</v>
          </cell>
          <cell r="F3" t="str">
            <v>Grupo 2</v>
          </cell>
          <cell r="G3" t="str">
            <v>CINTA 48 X 1500</v>
          </cell>
        </row>
        <row r="4">
          <cell r="A4" t="str">
            <v>000486</v>
          </cell>
          <cell r="B4" t="str">
            <v>MP</v>
          </cell>
          <cell r="C4" t="str">
            <v>A</v>
          </cell>
          <cell r="D4" t="str">
            <v>Aceite</v>
          </cell>
          <cell r="F4" t="str">
            <v>Grupo 1</v>
          </cell>
          <cell r="G4" t="str">
            <v xml:space="preserve">ACEITE VEGETAL SÓLIDA         </v>
          </cell>
        </row>
        <row r="5">
          <cell r="A5" t="str">
            <v>000463</v>
          </cell>
          <cell r="B5" t="str">
            <v xml:space="preserve">MP </v>
          </cell>
          <cell r="C5" t="str">
            <v>A</v>
          </cell>
          <cell r="D5" t="str">
            <v>Aceite</v>
          </cell>
          <cell r="F5" t="str">
            <v>Grupo 1</v>
          </cell>
          <cell r="G5" t="str">
            <v xml:space="preserve">ACEITE DE OLIVA               </v>
          </cell>
        </row>
        <row r="6">
          <cell r="A6" t="str">
            <v>310000000001</v>
          </cell>
          <cell r="B6" t="str">
            <v>MP</v>
          </cell>
          <cell r="D6" t="str">
            <v>Agua</v>
          </cell>
          <cell r="F6" t="str">
            <v>Grupo 1</v>
          </cell>
          <cell r="G6" t="str">
            <v xml:space="preserve">Agua                          </v>
          </cell>
        </row>
        <row r="7">
          <cell r="A7" t="str">
            <v>000385</v>
          </cell>
          <cell r="B7" t="str">
            <v>MP</v>
          </cell>
          <cell r="C7" t="str">
            <v>C</v>
          </cell>
          <cell r="D7" t="str">
            <v>Aditivos</v>
          </cell>
          <cell r="F7" t="str">
            <v>Grupo 1</v>
          </cell>
          <cell r="G7" t="str">
            <v xml:space="preserve">ALMIDON MODIFICADO A          </v>
          </cell>
        </row>
        <row r="8">
          <cell r="A8" t="str">
            <v>000018</v>
          </cell>
          <cell r="B8" t="str">
            <v>MP</v>
          </cell>
          <cell r="C8" t="str">
            <v>B</v>
          </cell>
          <cell r="D8" t="str">
            <v>Aditivos</v>
          </cell>
          <cell r="F8" t="str">
            <v>Grupo 1</v>
          </cell>
          <cell r="G8" t="str">
            <v xml:space="preserve">GLUTEN DE TRIGO               </v>
          </cell>
        </row>
        <row r="9">
          <cell r="A9" t="str">
            <v>000418</v>
          </cell>
          <cell r="D9" t="str">
            <v>Aditivos</v>
          </cell>
          <cell r="G9" t="str">
            <v xml:space="preserve">ALMIDON MODIFICADO B  </v>
          </cell>
        </row>
        <row r="10">
          <cell r="A10" t="str">
            <v>299000010109</v>
          </cell>
          <cell r="B10" t="str">
            <v>SE</v>
          </cell>
          <cell r="D10" t="str">
            <v>Amasijo</v>
          </cell>
          <cell r="E10" t="str">
            <v>Soja</v>
          </cell>
          <cell r="F10" t="str">
            <v>Grupo SE</v>
          </cell>
          <cell r="G10" t="str">
            <v>Amasijo Milanesa de Soja #1</v>
          </cell>
        </row>
        <row r="11">
          <cell r="A11" t="str">
            <v>299000010110</v>
          </cell>
          <cell r="B11" t="str">
            <v>SE</v>
          </cell>
          <cell r="D11" t="str">
            <v>Amasijo</v>
          </cell>
          <cell r="E11" t="str">
            <v>Soja</v>
          </cell>
          <cell r="F11" t="str">
            <v>Grupo SE</v>
          </cell>
          <cell r="G11" t="str">
            <v>Amasijo Milanesa de Soja #2</v>
          </cell>
        </row>
        <row r="12">
          <cell r="A12" t="str">
            <v>PACK083</v>
          </cell>
          <cell r="B12" t="str">
            <v>PK</v>
          </cell>
          <cell r="C12" t="str">
            <v>C</v>
          </cell>
          <cell r="D12" t="str">
            <v>Ins Pack</v>
          </cell>
          <cell r="F12" t="str">
            <v>Grupo 2</v>
          </cell>
          <cell r="G12" t="str">
            <v>BANDEJA PAI NEGRO AGROSUPER</v>
          </cell>
        </row>
        <row r="13">
          <cell r="A13" t="str">
            <v>MCMO31</v>
          </cell>
          <cell r="B13" t="str">
            <v>PT</v>
          </cell>
          <cell r="D13" t="str">
            <v>Baston Mozza</v>
          </cell>
          <cell r="E13" t="str">
            <v>McC</v>
          </cell>
          <cell r="F13" t="str">
            <v>Grupo PT</v>
          </cell>
          <cell r="G13" t="str">
            <v>BASTONCITOS DE MOZZA  6 X 1KG</v>
          </cell>
        </row>
        <row r="14">
          <cell r="A14" t="str">
            <v>MCMO61</v>
          </cell>
          <cell r="B14" t="str">
            <v>PT</v>
          </cell>
          <cell r="D14" t="str">
            <v>Baston Mozza</v>
          </cell>
          <cell r="E14" t="str">
            <v>McC</v>
          </cell>
          <cell r="F14" t="str">
            <v>Grupo PT</v>
          </cell>
          <cell r="G14" t="str">
            <v>BASTONCITOS DE MOZZA 18X0.30KG</v>
          </cell>
        </row>
        <row r="15">
          <cell r="A15" t="str">
            <v>F00003</v>
          </cell>
          <cell r="B15" t="str">
            <v>PK</v>
          </cell>
          <cell r="D15" t="str">
            <v>Bin</v>
          </cell>
          <cell r="F15" t="str">
            <v>No Contar</v>
          </cell>
          <cell r="G15" t="str">
            <v xml:space="preserve">BIN PLASTICO                  </v>
          </cell>
        </row>
        <row r="16">
          <cell r="A16" t="str">
            <v>000198</v>
          </cell>
          <cell r="B16" t="str">
            <v>MP</v>
          </cell>
          <cell r="C16" t="str">
            <v>C</v>
          </cell>
          <cell r="D16" t="str">
            <v>Aditivos</v>
          </cell>
          <cell r="F16" t="str">
            <v>Grupo 1</v>
          </cell>
          <cell r="G16" t="str">
            <v>ALBUMINA</v>
          </cell>
        </row>
        <row r="17">
          <cell r="A17" t="str">
            <v>000005</v>
          </cell>
          <cell r="D17" t="str">
            <v>No</v>
          </cell>
          <cell r="G17" t="str">
            <v xml:space="preserve">BINES PLASTICOS RIDOLFO       </v>
          </cell>
        </row>
        <row r="18">
          <cell r="A18" t="str">
            <v>000088</v>
          </cell>
          <cell r="B18" t="str">
            <v>PK</v>
          </cell>
          <cell r="C18" t="str">
            <v>C</v>
          </cell>
          <cell r="D18" t="str">
            <v>Pallet</v>
          </cell>
          <cell r="F18" t="str">
            <v>Grupo 2</v>
          </cell>
          <cell r="G18" t="str">
            <v>PALLETS EXPORTACION</v>
          </cell>
        </row>
        <row r="19">
          <cell r="A19" t="str">
            <v>000199</v>
          </cell>
          <cell r="B19" t="str">
            <v>MP</v>
          </cell>
          <cell r="C19" t="str">
            <v>C</v>
          </cell>
          <cell r="D19" t="str">
            <v>Aditivos</v>
          </cell>
          <cell r="F19" t="str">
            <v>Grupo 1</v>
          </cell>
          <cell r="G19" t="str">
            <v>GLUTAMATO MONOSODICO</v>
          </cell>
        </row>
        <row r="20">
          <cell r="A20" t="str">
            <v>000200</v>
          </cell>
          <cell r="B20" t="str">
            <v>MP</v>
          </cell>
          <cell r="C20" t="str">
            <v>C</v>
          </cell>
          <cell r="D20" t="str">
            <v>Aditivos</v>
          </cell>
          <cell r="F20" t="str">
            <v>Grupo 1</v>
          </cell>
          <cell r="G20" t="str">
            <v>GOMA GUAR</v>
          </cell>
        </row>
        <row r="21">
          <cell r="A21" t="str">
            <v>000270</v>
          </cell>
          <cell r="B21" t="str">
            <v>PK</v>
          </cell>
          <cell r="C21" t="str">
            <v>C</v>
          </cell>
          <cell r="D21" t="str">
            <v>Bolsa</v>
          </cell>
          <cell r="F21" t="str">
            <v>Grupo 2</v>
          </cell>
          <cell r="G21" t="str">
            <v>BOLSA 80 X 90 X 80 AZUL</v>
          </cell>
        </row>
        <row r="22">
          <cell r="A22" t="str">
            <v>000254</v>
          </cell>
          <cell r="B22" t="str">
            <v>PK</v>
          </cell>
          <cell r="C22" t="str">
            <v>B</v>
          </cell>
          <cell r="D22" t="str">
            <v>Bolsa</v>
          </cell>
          <cell r="F22" t="str">
            <v>Grupo 2</v>
          </cell>
          <cell r="G22" t="str">
            <v>BOLSA BINS 250 X 330 X 70 AZUL</v>
          </cell>
        </row>
        <row r="23">
          <cell r="A23" t="str">
            <v>000202</v>
          </cell>
          <cell r="B23" t="str">
            <v>MP</v>
          </cell>
          <cell r="C23" t="str">
            <v>C</v>
          </cell>
          <cell r="D23" t="str">
            <v>Aditivos</v>
          </cell>
          <cell r="F23" t="str">
            <v>Grupo 1</v>
          </cell>
          <cell r="G23" t="str">
            <v>TRIPOLIFOSFATO DE SODIO</v>
          </cell>
        </row>
        <row r="24">
          <cell r="A24" t="str">
            <v>400020000001</v>
          </cell>
          <cell r="B24" t="str">
            <v>PK</v>
          </cell>
          <cell r="D24" t="str">
            <v>Bolsa</v>
          </cell>
          <cell r="G24" t="str">
            <v>BOLSA PROD.GRANEL 70 X 40 X 26</v>
          </cell>
        </row>
        <row r="25">
          <cell r="A25" t="str">
            <v>MCCO31</v>
          </cell>
          <cell r="B25" t="str">
            <v>PT</v>
          </cell>
          <cell r="D25" t="str">
            <v>Bomba Papa</v>
          </cell>
          <cell r="E25" t="str">
            <v>McC</v>
          </cell>
          <cell r="F25" t="str">
            <v>Grupo PT</v>
          </cell>
          <cell r="G25" t="str">
            <v>BOMBA DE PAPA RELL 26X0.315 KG</v>
          </cell>
        </row>
        <row r="26">
          <cell r="A26" t="str">
            <v>000204</v>
          </cell>
          <cell r="B26" t="str">
            <v>MP</v>
          </cell>
          <cell r="C26" t="str">
            <v>C</v>
          </cell>
          <cell r="D26" t="str">
            <v>Aditivos</v>
          </cell>
          <cell r="F26" t="str">
            <v>Grupo 1</v>
          </cell>
          <cell r="G26" t="str">
            <v>ANTIOXIDANTE</v>
          </cell>
        </row>
        <row r="27">
          <cell r="A27" t="str">
            <v>000207</v>
          </cell>
          <cell r="B27" t="str">
            <v>MP</v>
          </cell>
          <cell r="C27" t="str">
            <v>C</v>
          </cell>
          <cell r="D27" t="str">
            <v>Aditivos</v>
          </cell>
          <cell r="F27" t="str">
            <v>Grupo 1</v>
          </cell>
          <cell r="G27" t="str">
            <v>ALMIDON DE TRIGO</v>
          </cell>
        </row>
        <row r="28">
          <cell r="A28" t="str">
            <v>000236</v>
          </cell>
          <cell r="B28" t="str">
            <v>MP</v>
          </cell>
          <cell r="C28" t="str">
            <v>C</v>
          </cell>
          <cell r="D28" t="str">
            <v>Aditivos</v>
          </cell>
          <cell r="F28" t="str">
            <v>Grupo 1</v>
          </cell>
          <cell r="G28" t="str">
            <v>GOMA XANTICA</v>
          </cell>
        </row>
        <row r="29">
          <cell r="A29" t="str">
            <v>000244</v>
          </cell>
          <cell r="B29" t="str">
            <v>MP</v>
          </cell>
          <cell r="C29" t="str">
            <v>C</v>
          </cell>
          <cell r="D29" t="str">
            <v>Aditivos</v>
          </cell>
          <cell r="F29" t="str">
            <v>Grupo 1</v>
          </cell>
          <cell r="G29" t="str">
            <v>FIBRA DE TRIGO</v>
          </cell>
        </row>
        <row r="30">
          <cell r="A30" t="str">
            <v>00300010</v>
          </cell>
          <cell r="B30" t="str">
            <v>MP</v>
          </cell>
          <cell r="D30" t="str">
            <v>Carne</v>
          </cell>
          <cell r="G30" t="str">
            <v xml:space="preserve">BONDIOLA                      </v>
          </cell>
        </row>
        <row r="31">
          <cell r="A31" t="str">
            <v>000375</v>
          </cell>
          <cell r="B31" t="str">
            <v>MP</v>
          </cell>
          <cell r="C31" t="str">
            <v>C</v>
          </cell>
          <cell r="D31" t="str">
            <v>Aditivos</v>
          </cell>
          <cell r="F31" t="str">
            <v>Grupo 1</v>
          </cell>
          <cell r="G31" t="str">
            <v xml:space="preserve">SSL                           </v>
          </cell>
        </row>
        <row r="32">
          <cell r="A32" t="str">
            <v>000400</v>
          </cell>
          <cell r="B32" t="str">
            <v>PK</v>
          </cell>
          <cell r="D32" t="str">
            <v>Caja</v>
          </cell>
          <cell r="G32" t="str">
            <v xml:space="preserve">CAJA C-24 IMPRESA             </v>
          </cell>
        </row>
        <row r="33">
          <cell r="A33" t="str">
            <v>000386</v>
          </cell>
          <cell r="B33" t="str">
            <v>MP</v>
          </cell>
          <cell r="C33" t="str">
            <v>C</v>
          </cell>
          <cell r="D33" t="str">
            <v>Aditivos</v>
          </cell>
          <cell r="F33" t="str">
            <v>Grupo 1</v>
          </cell>
          <cell r="G33" t="str">
            <v xml:space="preserve">ALPHAMALT A 17098             </v>
          </cell>
        </row>
        <row r="34">
          <cell r="A34" t="str">
            <v>0070014</v>
          </cell>
          <cell r="B34" t="str">
            <v>MP</v>
          </cell>
          <cell r="C34" t="str">
            <v>B</v>
          </cell>
          <cell r="D34" t="str">
            <v>Aditivos</v>
          </cell>
          <cell r="F34" t="str">
            <v>Grupo 1</v>
          </cell>
          <cell r="G34" t="str">
            <v>HUEVO EN POLVO</v>
          </cell>
        </row>
        <row r="35">
          <cell r="A35" t="str">
            <v>000405</v>
          </cell>
          <cell r="B35" t="str">
            <v>MP</v>
          </cell>
          <cell r="C35" t="str">
            <v>C</v>
          </cell>
          <cell r="D35" t="str">
            <v>Aditivos</v>
          </cell>
          <cell r="F35" t="str">
            <v>Grupo 1</v>
          </cell>
          <cell r="G35" t="str">
            <v xml:space="preserve">LORENZ 581                    </v>
          </cell>
        </row>
        <row r="36">
          <cell r="A36" t="str">
            <v>000447</v>
          </cell>
          <cell r="B36" t="str">
            <v>MP</v>
          </cell>
          <cell r="C36" t="str">
            <v>C</v>
          </cell>
          <cell r="D36" t="str">
            <v>Aditivos</v>
          </cell>
          <cell r="F36" t="str">
            <v>Grupo 1</v>
          </cell>
          <cell r="G36" t="str">
            <v xml:space="preserve">DEXTROSA MONOHIDRATADA        </v>
          </cell>
        </row>
        <row r="37">
          <cell r="A37" t="str">
            <v>000451</v>
          </cell>
          <cell r="B37" t="str">
            <v>MP</v>
          </cell>
          <cell r="C37" t="str">
            <v>C</v>
          </cell>
          <cell r="D37" t="str">
            <v>Aditivos</v>
          </cell>
          <cell r="F37" t="str">
            <v>Grupo 1</v>
          </cell>
          <cell r="G37" t="str">
            <v xml:space="preserve">CONCENTRADO DE SOJA           </v>
          </cell>
        </row>
        <row r="38">
          <cell r="A38" t="str">
            <v>000452</v>
          </cell>
          <cell r="B38" t="str">
            <v>MP</v>
          </cell>
          <cell r="C38" t="str">
            <v>C</v>
          </cell>
          <cell r="D38" t="str">
            <v>Aditivos</v>
          </cell>
          <cell r="F38" t="str">
            <v>Grupo 1</v>
          </cell>
          <cell r="G38" t="str">
            <v xml:space="preserve">ALMIDON MODIFICADO D          </v>
          </cell>
        </row>
        <row r="39">
          <cell r="A39" t="str">
            <v>000473</v>
          </cell>
          <cell r="B39" t="str">
            <v>MP</v>
          </cell>
          <cell r="C39" t="str">
            <v>C</v>
          </cell>
          <cell r="D39" t="str">
            <v>Aditivos</v>
          </cell>
          <cell r="F39" t="str">
            <v>Grupo 1</v>
          </cell>
          <cell r="G39" t="str">
            <v xml:space="preserve">BICARBONATO DE SODIO          </v>
          </cell>
        </row>
        <row r="40">
          <cell r="A40" t="str">
            <v>000474</v>
          </cell>
          <cell r="B40" t="str">
            <v>MP</v>
          </cell>
          <cell r="C40" t="str">
            <v>C</v>
          </cell>
          <cell r="D40" t="str">
            <v>Aditivos</v>
          </cell>
          <cell r="F40" t="str">
            <v>Grupo 1</v>
          </cell>
          <cell r="G40" t="str">
            <v xml:space="preserve">PIROFOSFATO ÁCIDO DE SODIO    </v>
          </cell>
        </row>
        <row r="41">
          <cell r="A41" t="str">
            <v>000475</v>
          </cell>
          <cell r="B41" t="str">
            <v>MP</v>
          </cell>
          <cell r="C41" t="str">
            <v>C</v>
          </cell>
          <cell r="D41" t="str">
            <v>Aditivos</v>
          </cell>
          <cell r="F41" t="str">
            <v>Grupo 1</v>
          </cell>
          <cell r="G41" t="str">
            <v>FOSFATO MONOCÁLCICO</v>
          </cell>
        </row>
        <row r="42">
          <cell r="A42" t="str">
            <v>0110095</v>
          </cell>
          <cell r="B42" t="str">
            <v>PK</v>
          </cell>
          <cell r="D42" t="str">
            <v>Caja</v>
          </cell>
          <cell r="G42" t="str">
            <v xml:space="preserve">CAJA EMPANADA x 60            </v>
          </cell>
        </row>
        <row r="43">
          <cell r="A43" t="str">
            <v>000489</v>
          </cell>
          <cell r="B43" t="str">
            <v>MP</v>
          </cell>
          <cell r="C43" t="str">
            <v>C</v>
          </cell>
          <cell r="D43" t="str">
            <v>Aditivos</v>
          </cell>
          <cell r="F43" t="str">
            <v>Grupo 1</v>
          </cell>
          <cell r="G43" t="str">
            <v>EXTRACTO DE LEVADURA S2006</v>
          </cell>
        </row>
        <row r="44">
          <cell r="A44" t="str">
            <v>000394</v>
          </cell>
          <cell r="B44" t="str">
            <v>PK</v>
          </cell>
          <cell r="D44" t="str">
            <v>Caja</v>
          </cell>
          <cell r="G44" t="str">
            <v xml:space="preserve">CAJA SEC C16                  </v>
          </cell>
        </row>
        <row r="45">
          <cell r="A45" t="str">
            <v>000391</v>
          </cell>
          <cell r="B45" t="str">
            <v>PK</v>
          </cell>
          <cell r="D45" t="str">
            <v>Caja</v>
          </cell>
          <cell r="F45" t="str">
            <v>Grupo 4</v>
          </cell>
          <cell r="G45" t="str">
            <v xml:space="preserve">CAJA SEC C28                  </v>
          </cell>
        </row>
        <row r="46">
          <cell r="A46" t="str">
            <v>PACK087</v>
          </cell>
          <cell r="B46" t="str">
            <v>PK</v>
          </cell>
          <cell r="C46" t="str">
            <v>B</v>
          </cell>
          <cell r="D46" t="str">
            <v>Caja</v>
          </cell>
          <cell r="E46" t="str">
            <v>Pala</v>
          </cell>
          <cell r="F46" t="str">
            <v>Grupo 2</v>
          </cell>
          <cell r="G46" t="str">
            <v>CAJA SEC MILANES SOJA PALADINI</v>
          </cell>
        </row>
        <row r="47">
          <cell r="A47" t="str">
            <v>000382</v>
          </cell>
          <cell r="B47" t="str">
            <v>MP</v>
          </cell>
          <cell r="D47" t="str">
            <v>Avena</v>
          </cell>
          <cell r="F47" t="str">
            <v>Grupo 3</v>
          </cell>
          <cell r="G47" t="str">
            <v xml:space="preserve">AVENA GRUESA ARROLLADA        </v>
          </cell>
        </row>
        <row r="48">
          <cell r="A48" t="str">
            <v>0040002</v>
          </cell>
          <cell r="B48" t="str">
            <v>MP</v>
          </cell>
          <cell r="C48" t="str">
            <v>C</v>
          </cell>
          <cell r="D48" t="str">
            <v>Azucar</v>
          </cell>
          <cell r="F48" t="str">
            <v>Grupo 1</v>
          </cell>
          <cell r="G48" t="str">
            <v>AZUCAR</v>
          </cell>
        </row>
        <row r="49">
          <cell r="A49" t="str">
            <v>00045400</v>
          </cell>
          <cell r="B49" t="str">
            <v>PK</v>
          </cell>
          <cell r="D49" t="str">
            <v>Caja</v>
          </cell>
          <cell r="G49" t="str">
            <v xml:space="preserve">CAJA SEC. FRIZATA 01 ROJO     </v>
          </cell>
        </row>
        <row r="50">
          <cell r="A50" t="str">
            <v>00045401</v>
          </cell>
          <cell r="B50" t="str">
            <v xml:space="preserve">IN </v>
          </cell>
          <cell r="D50" t="str">
            <v>Caja</v>
          </cell>
          <cell r="G50" t="str">
            <v xml:space="preserve">CAJA SEC. FRIZATA 01 ROJO     </v>
          </cell>
        </row>
        <row r="51">
          <cell r="A51" t="str">
            <v>00045601</v>
          </cell>
          <cell r="B51" t="str">
            <v>PK</v>
          </cell>
          <cell r="D51" t="str">
            <v>Caja</v>
          </cell>
          <cell r="G51" t="str">
            <v>CAJA SEC. FRIZATA 03 AMARILLO</v>
          </cell>
        </row>
        <row r="52">
          <cell r="A52" t="str">
            <v>000173</v>
          </cell>
          <cell r="B52" t="str">
            <v>MP</v>
          </cell>
          <cell r="C52" t="str">
            <v>A</v>
          </cell>
          <cell r="D52" t="str">
            <v>Batter</v>
          </cell>
          <cell r="F52" t="str">
            <v>Grupo 5</v>
          </cell>
          <cell r="G52" t="str">
            <v>BATTER</v>
          </cell>
        </row>
        <row r="53">
          <cell r="A53" t="str">
            <v>000412</v>
          </cell>
          <cell r="B53" t="str">
            <v>MP</v>
          </cell>
          <cell r="D53" t="str">
            <v>Batter</v>
          </cell>
          <cell r="F53" t="str">
            <v>Grupo 5</v>
          </cell>
          <cell r="G53" t="str">
            <v>BATTER B</v>
          </cell>
        </row>
        <row r="54">
          <cell r="A54" t="str">
            <v>303010000001</v>
          </cell>
          <cell r="B54" t="str">
            <v>MP</v>
          </cell>
          <cell r="D54" t="str">
            <v>Carne</v>
          </cell>
          <cell r="G54" t="str">
            <v xml:space="preserve">CARNE VACUNA PICADA           </v>
          </cell>
        </row>
        <row r="55">
          <cell r="A55" t="str">
            <v>00045600</v>
          </cell>
          <cell r="B55" t="str">
            <v>PK</v>
          </cell>
          <cell r="D55" t="str">
            <v>Caja</v>
          </cell>
          <cell r="G55" t="str">
            <v xml:space="preserve">CAJA SEC. FRIZATA 03 AMARILLO </v>
          </cell>
        </row>
        <row r="56">
          <cell r="A56" t="str">
            <v>000276</v>
          </cell>
          <cell r="B56" t="str">
            <v>PK</v>
          </cell>
          <cell r="C56" t="str">
            <v>B</v>
          </cell>
          <cell r="D56" t="str">
            <v>Flow</v>
          </cell>
          <cell r="E56" t="str">
            <v>Jbs</v>
          </cell>
          <cell r="F56" t="str">
            <v>Grupo 4</v>
          </cell>
          <cell r="G56" t="str">
            <v>FLOW PACK SWIFT SOJA CLASICA</v>
          </cell>
        </row>
        <row r="57">
          <cell r="A57" t="str">
            <v>000277</v>
          </cell>
          <cell r="B57" t="str">
            <v>PK</v>
          </cell>
          <cell r="C57" t="str">
            <v>B</v>
          </cell>
          <cell r="D57" t="str">
            <v>Flow</v>
          </cell>
          <cell r="E57" t="str">
            <v>Jbs</v>
          </cell>
          <cell r="F57" t="str">
            <v>Grupo 4</v>
          </cell>
          <cell r="G57" t="str">
            <v>FLOW PACK SWIFT SOJA OREGANO</v>
          </cell>
        </row>
        <row r="58">
          <cell r="A58" t="str">
            <v>000278</v>
          </cell>
          <cell r="B58" t="str">
            <v>PK</v>
          </cell>
          <cell r="C58" t="str">
            <v>B</v>
          </cell>
          <cell r="D58" t="str">
            <v>Flow</v>
          </cell>
          <cell r="E58" t="str">
            <v>Jbs</v>
          </cell>
          <cell r="F58" t="str">
            <v>Grupo 4</v>
          </cell>
          <cell r="G58" t="str">
            <v>FLOW PACK SWIFT SOJA J&amp;Q</v>
          </cell>
        </row>
        <row r="59">
          <cell r="A59" t="str">
            <v>000279</v>
          </cell>
          <cell r="B59" t="str">
            <v>PK</v>
          </cell>
          <cell r="C59" t="str">
            <v>B</v>
          </cell>
          <cell r="D59" t="str">
            <v>Flow</v>
          </cell>
          <cell r="E59" t="str">
            <v>Jbs</v>
          </cell>
          <cell r="F59" t="str">
            <v>Grupo 4</v>
          </cell>
          <cell r="G59" t="str">
            <v>FLOW PACK SWIFT SOJA E&amp;Q</v>
          </cell>
        </row>
        <row r="60">
          <cell r="A60" t="str">
            <v>00045500</v>
          </cell>
          <cell r="B60" t="str">
            <v>PK</v>
          </cell>
          <cell r="D60" t="str">
            <v>Caja</v>
          </cell>
          <cell r="G60" t="str">
            <v xml:space="preserve">CAJA SEC. FRIZATA 03 ROJO     </v>
          </cell>
        </row>
        <row r="61">
          <cell r="A61" t="str">
            <v>00046800</v>
          </cell>
          <cell r="B61" t="str">
            <v>PK</v>
          </cell>
          <cell r="D61" t="str">
            <v>Caja</v>
          </cell>
          <cell r="G61" t="str">
            <v xml:space="preserve">CAJA SEC. FRIZATA 04 VIOLETA  </v>
          </cell>
        </row>
        <row r="62">
          <cell r="A62" t="str">
            <v xml:space="preserve">00046900       </v>
          </cell>
          <cell r="B62" t="str">
            <v>PK</v>
          </cell>
          <cell r="D62" t="str">
            <v>Caja</v>
          </cell>
          <cell r="G62" t="str">
            <v xml:space="preserve">CAJA SEC. FRIZATA 05 VERDE    </v>
          </cell>
        </row>
        <row r="63">
          <cell r="A63" t="str">
            <v>00046900</v>
          </cell>
          <cell r="B63" t="str">
            <v>PK</v>
          </cell>
          <cell r="D63" t="str">
            <v>Caja</v>
          </cell>
          <cell r="G63" t="str">
            <v xml:space="preserve">CAJA SEC. FRIZATA 05 VERDE    </v>
          </cell>
        </row>
        <row r="64">
          <cell r="A64" t="str">
            <v xml:space="preserve">00047000       </v>
          </cell>
          <cell r="B64" t="str">
            <v>PK</v>
          </cell>
          <cell r="D64" t="str">
            <v>Caja</v>
          </cell>
          <cell r="G64" t="str">
            <v xml:space="preserve">CAJA SEC. FRIZATA 06 ROJO     </v>
          </cell>
        </row>
        <row r="65">
          <cell r="A65" t="str">
            <v>00047000</v>
          </cell>
          <cell r="B65" t="str">
            <v>PK</v>
          </cell>
          <cell r="D65" t="str">
            <v>Caja</v>
          </cell>
          <cell r="G65" t="str">
            <v xml:space="preserve">CAJA SEC. FRIZATA 06 ROJO     </v>
          </cell>
        </row>
        <row r="66">
          <cell r="A66" t="str">
            <v xml:space="preserve">00047100       </v>
          </cell>
          <cell r="B66" t="str">
            <v>PK</v>
          </cell>
          <cell r="D66" t="str">
            <v>Caja</v>
          </cell>
          <cell r="G66" t="str">
            <v xml:space="preserve">CAJA SEC. FRIZATA 07 AZUL     </v>
          </cell>
        </row>
        <row r="67">
          <cell r="A67" t="str">
            <v>000315</v>
          </cell>
          <cell r="B67" t="str">
            <v>PK</v>
          </cell>
          <cell r="C67" t="str">
            <v>A</v>
          </cell>
          <cell r="D67" t="str">
            <v>Flow</v>
          </cell>
          <cell r="E67" t="str">
            <v>Pala</v>
          </cell>
          <cell r="F67" t="str">
            <v>Grupo 4</v>
          </cell>
          <cell r="G67" t="str">
            <v>FLOWPACK NUGG PALADINI X 380 G</v>
          </cell>
        </row>
        <row r="68">
          <cell r="A68" t="str">
            <v>000316</v>
          </cell>
          <cell r="B68" t="str">
            <v>PK</v>
          </cell>
          <cell r="C68" t="str">
            <v>B</v>
          </cell>
          <cell r="D68" t="str">
            <v>Flow</v>
          </cell>
          <cell r="E68" t="str">
            <v>Pala</v>
          </cell>
          <cell r="F68" t="str">
            <v>Grupo 4</v>
          </cell>
          <cell r="G68" t="str">
            <v>FLOWPACK NUGG PALADINI X 760 G</v>
          </cell>
        </row>
        <row r="69">
          <cell r="A69" t="str">
            <v>00047100</v>
          </cell>
          <cell r="B69" t="str">
            <v>PK</v>
          </cell>
          <cell r="D69" t="str">
            <v>Caja</v>
          </cell>
          <cell r="G69" t="str">
            <v xml:space="preserve">CAJA SEC. FRIZATA 07 AZUL     </v>
          </cell>
        </row>
        <row r="70">
          <cell r="A70" t="str">
            <v>000134</v>
          </cell>
          <cell r="B70" t="str">
            <v>PK</v>
          </cell>
          <cell r="C70" t="str">
            <v>B</v>
          </cell>
          <cell r="D70" t="str">
            <v>Caja</v>
          </cell>
          <cell r="E70" t="str">
            <v>DIA</v>
          </cell>
          <cell r="F70" t="str">
            <v>Grupo 2</v>
          </cell>
          <cell r="G70" t="str">
            <v>CAJA SECUNDARIA  C31</v>
          </cell>
        </row>
        <row r="71">
          <cell r="A71" t="str">
            <v>PACK084</v>
          </cell>
          <cell r="B71" t="str">
            <v>PK</v>
          </cell>
          <cell r="C71" t="str">
            <v>C</v>
          </cell>
          <cell r="D71" t="str">
            <v>Caja</v>
          </cell>
          <cell r="E71" t="str">
            <v>AGS</v>
          </cell>
          <cell r="F71" t="str">
            <v>Grupo 2</v>
          </cell>
          <cell r="G71" t="str">
            <v>CAJA SECUNDARIA AGROSUPER</v>
          </cell>
        </row>
        <row r="72">
          <cell r="A72" t="str">
            <v>PACK08202</v>
          </cell>
          <cell r="B72" t="str">
            <v>PK</v>
          </cell>
          <cell r="D72" t="str">
            <v>Caja</v>
          </cell>
          <cell r="G72" t="str">
            <v>CAJA SECUNDARIA C15 MCCAIN</v>
          </cell>
        </row>
        <row r="73">
          <cell r="A73" t="str">
            <v>00040901</v>
          </cell>
          <cell r="B73" t="str">
            <v>PK</v>
          </cell>
          <cell r="D73" t="str">
            <v>Caja</v>
          </cell>
          <cell r="G73" t="str">
            <v xml:space="preserve">CAJA SECUNDARIA C16 MCCAIN </v>
          </cell>
        </row>
        <row r="74">
          <cell r="A74" t="str">
            <v>00045101</v>
          </cell>
          <cell r="B74" t="str">
            <v>PK</v>
          </cell>
          <cell r="D74" t="str">
            <v>Caja</v>
          </cell>
          <cell r="G74" t="str">
            <v xml:space="preserve">CAJA SECUNDARIA C22           </v>
          </cell>
        </row>
        <row r="75">
          <cell r="A75" t="str">
            <v>PACK082</v>
          </cell>
          <cell r="B75" t="str">
            <v>PK</v>
          </cell>
          <cell r="C75" t="str">
            <v>B</v>
          </cell>
          <cell r="D75" t="str">
            <v>Caja</v>
          </cell>
          <cell r="E75" t="str">
            <v>McC</v>
          </cell>
          <cell r="F75" t="str">
            <v>Grupo 2</v>
          </cell>
          <cell r="G75" t="str">
            <v>CAJA SECUNDARIA MC CAIN</v>
          </cell>
        </row>
        <row r="76">
          <cell r="A76" t="str">
            <v>000409</v>
          </cell>
          <cell r="D76" t="str">
            <v>Caja</v>
          </cell>
          <cell r="G76" t="str">
            <v xml:space="preserve">CAJA SECUNDARIA MC CAIN BR    </v>
          </cell>
        </row>
        <row r="77">
          <cell r="A77" t="str">
            <v>000490</v>
          </cell>
          <cell r="B77" t="str">
            <v>PK</v>
          </cell>
          <cell r="D77" t="str">
            <v>Caja</v>
          </cell>
          <cell r="G77" t="str">
            <v xml:space="preserve">CAJA SECUNDARIA R1 FRIAR      </v>
          </cell>
        </row>
        <row r="78">
          <cell r="A78" t="str">
            <v>000482</v>
          </cell>
          <cell r="B78" t="str">
            <v>PK</v>
          </cell>
          <cell r="D78" t="str">
            <v>Caja</v>
          </cell>
          <cell r="G78" t="str">
            <v xml:space="preserve">CAJA SECUNDARIA R2 FRIAR      </v>
          </cell>
        </row>
        <row r="79">
          <cell r="A79" t="str">
            <v>SW0018</v>
          </cell>
          <cell r="B79" t="str">
            <v>PK</v>
          </cell>
          <cell r="C79" t="str">
            <v>B</v>
          </cell>
          <cell r="D79" t="str">
            <v>Caja</v>
          </cell>
          <cell r="E79" t="str">
            <v>Jbs</v>
          </cell>
          <cell r="F79" t="str">
            <v>Grupo 2</v>
          </cell>
          <cell r="G79" t="str">
            <v>CAJA SOJA Y BOC 380 GRS JBS</v>
          </cell>
        </row>
        <row r="80">
          <cell r="A80" t="str">
            <v>0090005</v>
          </cell>
          <cell r="B80" t="str">
            <v>MP</v>
          </cell>
          <cell r="D80" t="str">
            <v>Vegetal</v>
          </cell>
          <cell r="G80" t="str">
            <v xml:space="preserve">CEBOLLA DE VERDEO             </v>
          </cell>
        </row>
        <row r="81">
          <cell r="A81" t="str">
            <v>000457</v>
          </cell>
          <cell r="B81" t="str">
            <v>MP</v>
          </cell>
          <cell r="D81" t="str">
            <v>CarneV</v>
          </cell>
          <cell r="G81" t="str">
            <v xml:space="preserve">CARNE VACUNA BRASUELO S/HUESO </v>
          </cell>
        </row>
        <row r="82">
          <cell r="A82" t="str">
            <v>000336</v>
          </cell>
          <cell r="B82" t="str">
            <v>PK</v>
          </cell>
          <cell r="C82" t="str">
            <v>A</v>
          </cell>
          <cell r="D82" t="str">
            <v>Flow</v>
          </cell>
          <cell r="E82" t="str">
            <v>Frizzio</v>
          </cell>
          <cell r="F82" t="str">
            <v>Grupo 4</v>
          </cell>
          <cell r="G82" t="str">
            <v>FLOWPACK PIZZA MINI FRIZZIO</v>
          </cell>
        </row>
        <row r="83">
          <cell r="A83" t="str">
            <v>0050009</v>
          </cell>
          <cell r="B83" t="str">
            <v>MP</v>
          </cell>
          <cell r="C83" t="str">
            <v>C</v>
          </cell>
          <cell r="D83" t="str">
            <v>Vegetal</v>
          </cell>
          <cell r="F83" t="str">
            <v>Grupo 3</v>
          </cell>
          <cell r="G83" t="str">
            <v>CHOCLO EN GRANOS IQF</v>
          </cell>
        </row>
        <row r="84">
          <cell r="A84" t="str">
            <v>000458</v>
          </cell>
          <cell r="B84" t="str">
            <v>MP</v>
          </cell>
          <cell r="D84" t="str">
            <v>CarneV</v>
          </cell>
          <cell r="G84" t="str">
            <v xml:space="preserve">CARNE VACUNA TAPA DE ASADO    </v>
          </cell>
        </row>
        <row r="85">
          <cell r="A85" t="str">
            <v>000460</v>
          </cell>
          <cell r="B85" t="str">
            <v>MP</v>
          </cell>
          <cell r="D85" t="str">
            <v>CarneV</v>
          </cell>
          <cell r="G85" t="str">
            <v>CARNE VACUNA BIFE ANCHO</v>
          </cell>
        </row>
        <row r="86">
          <cell r="A86" t="str">
            <v>000390</v>
          </cell>
          <cell r="B86" t="str">
            <v>MP</v>
          </cell>
          <cell r="D86" t="str">
            <v>Color</v>
          </cell>
          <cell r="F86" t="str">
            <v>Grupo 1</v>
          </cell>
          <cell r="G86" t="str">
            <v>COLORANTE CARAMELO</v>
          </cell>
        </row>
        <row r="87">
          <cell r="A87" t="str">
            <v>0110028</v>
          </cell>
          <cell r="B87" t="str">
            <v>PK</v>
          </cell>
          <cell r="C87" t="str">
            <v>C</v>
          </cell>
          <cell r="D87" t="str">
            <v>Cinta</v>
          </cell>
          <cell r="F87" t="str">
            <v>Grupo 2</v>
          </cell>
          <cell r="G87" t="str">
            <v>CINTA 48 X 100</v>
          </cell>
        </row>
        <row r="88">
          <cell r="A88" t="str">
            <v>000272</v>
          </cell>
          <cell r="B88" t="str">
            <v>MP</v>
          </cell>
          <cell r="C88" t="str">
            <v>B</v>
          </cell>
          <cell r="D88" t="str">
            <v>Fiambre</v>
          </cell>
          <cell r="F88" t="str">
            <v>Grupo 3</v>
          </cell>
          <cell r="G88" t="str">
            <v>JAMON COCIDO CUBETEADO PALADIN</v>
          </cell>
        </row>
        <row r="89">
          <cell r="A89" t="str">
            <v>000401</v>
          </cell>
          <cell r="B89" t="str">
            <v>PK</v>
          </cell>
          <cell r="D89" t="str">
            <v>Ins Pack</v>
          </cell>
          <cell r="G89" t="str">
            <v xml:space="preserve">CINTA 48 X 1500 IMPRESA       </v>
          </cell>
        </row>
        <row r="90">
          <cell r="A90" t="str">
            <v>0032002</v>
          </cell>
          <cell r="B90" t="str">
            <v>MP</v>
          </cell>
          <cell r="C90" t="str">
            <v>B</v>
          </cell>
          <cell r="D90" t="str">
            <v>Fiambre</v>
          </cell>
          <cell r="F90" t="str">
            <v>Grupo 3</v>
          </cell>
          <cell r="G90" t="str">
            <v>FIAMBRE DE CERDO COCIDO</v>
          </cell>
        </row>
        <row r="91">
          <cell r="A91" t="str">
            <v>0110059</v>
          </cell>
          <cell r="D91" t="str">
            <v>Cinta</v>
          </cell>
          <cell r="G91" t="str">
            <v xml:space="preserve">CINTA 48X1000                 </v>
          </cell>
        </row>
        <row r="92">
          <cell r="A92" t="str">
            <v>000388</v>
          </cell>
          <cell r="B92" t="str">
            <v>MP</v>
          </cell>
          <cell r="C92" t="str">
            <v>B</v>
          </cell>
          <cell r="D92" t="str">
            <v>Harina</v>
          </cell>
          <cell r="F92" t="str">
            <v>Grupo 1</v>
          </cell>
          <cell r="G92" t="str">
            <v xml:space="preserve">HARINA TRIGO INTEGRAL </v>
          </cell>
        </row>
        <row r="93">
          <cell r="A93" t="str">
            <v>000479</v>
          </cell>
          <cell r="B93" t="str">
            <v>PK</v>
          </cell>
          <cell r="D93" t="str">
            <v>Cinta</v>
          </cell>
          <cell r="G93" t="str">
            <v>CINTA ADHESIVA FRIZATA 48X500</v>
          </cell>
        </row>
        <row r="94">
          <cell r="A94" t="str">
            <v>000033</v>
          </cell>
          <cell r="B94" t="str">
            <v>MP</v>
          </cell>
          <cell r="C94" t="str">
            <v>C</v>
          </cell>
          <cell r="D94" t="str">
            <v>Aditivos</v>
          </cell>
          <cell r="F94" t="str">
            <v>Grupo 1</v>
          </cell>
          <cell r="G94" t="str">
            <v>CMC</v>
          </cell>
        </row>
        <row r="95">
          <cell r="A95" t="str">
            <v>0060016</v>
          </cell>
          <cell r="B95" t="str">
            <v>MP</v>
          </cell>
          <cell r="C95" t="str">
            <v>A</v>
          </cell>
          <cell r="D95" t="str">
            <v>Harina</v>
          </cell>
          <cell r="F95" t="str">
            <v>Grupo 1</v>
          </cell>
          <cell r="G95" t="str">
            <v>HARINA TRIGO FAVORITA/CARGILL</v>
          </cell>
        </row>
        <row r="96">
          <cell r="A96" t="str">
            <v>0060017</v>
          </cell>
          <cell r="B96" t="str">
            <v>MP</v>
          </cell>
          <cell r="C96" t="str">
            <v>C</v>
          </cell>
          <cell r="D96" t="str">
            <v>Harina</v>
          </cell>
          <cell r="F96" t="str">
            <v>Grupo 1</v>
          </cell>
          <cell r="G96" t="str">
            <v>HARINA DE ARROZ</v>
          </cell>
        </row>
        <row r="97">
          <cell r="A97" t="str">
            <v>000201</v>
          </cell>
          <cell r="B97" t="str">
            <v>MP</v>
          </cell>
          <cell r="C97" t="str">
            <v>C</v>
          </cell>
          <cell r="D97" t="str">
            <v>Aditivos</v>
          </cell>
          <cell r="F97" t="str">
            <v>Grupo 1</v>
          </cell>
          <cell r="G97" t="str">
            <v>DIOXIDO DE TITANIO</v>
          </cell>
        </row>
        <row r="98">
          <cell r="A98" t="str">
            <v>000430</v>
          </cell>
          <cell r="B98" t="str">
            <v>MP</v>
          </cell>
          <cell r="C98" t="str">
            <v>C</v>
          </cell>
          <cell r="D98" t="str">
            <v>Harina</v>
          </cell>
          <cell r="F98" t="str">
            <v>Grupo 3</v>
          </cell>
          <cell r="G98" t="str">
            <v xml:space="preserve">HARINA DE SOJA DESGRASADA     </v>
          </cell>
        </row>
        <row r="99">
          <cell r="A99" t="str">
            <v>0060007</v>
          </cell>
          <cell r="B99" t="str">
            <v>MP</v>
          </cell>
          <cell r="D99" t="str">
            <v>Disco</v>
          </cell>
          <cell r="G99" t="str">
            <v xml:space="preserve">DISCO EMPANADAS               </v>
          </cell>
        </row>
        <row r="100">
          <cell r="A100" t="str">
            <v>000113</v>
          </cell>
          <cell r="B100" t="str">
            <v>MP</v>
          </cell>
          <cell r="C100" t="str">
            <v>B</v>
          </cell>
          <cell r="D100" t="str">
            <v>Ins Pizza</v>
          </cell>
          <cell r="F100" t="str">
            <v>Grupo 1</v>
          </cell>
          <cell r="G100" t="str">
            <v>LEVADURA SECA</v>
          </cell>
        </row>
        <row r="101">
          <cell r="A101" t="str">
            <v>0070010</v>
          </cell>
          <cell r="B101" t="str">
            <v>MP</v>
          </cell>
          <cell r="C101" t="str">
            <v>C</v>
          </cell>
          <cell r="D101" t="str">
            <v>Leche</v>
          </cell>
          <cell r="F101" t="str">
            <v>Grupo 1</v>
          </cell>
          <cell r="G101" t="str">
            <v>LECHE EN POLVO</v>
          </cell>
        </row>
        <row r="102">
          <cell r="A102" t="str">
            <v>000120</v>
          </cell>
          <cell r="B102" t="str">
            <v>MP</v>
          </cell>
          <cell r="C102" t="str">
            <v>A</v>
          </cell>
          <cell r="D102" t="str">
            <v>Mozza</v>
          </cell>
          <cell r="F102" t="str">
            <v>Grupo 3</v>
          </cell>
          <cell r="G102" t="str">
            <v>MOZZARELA C PCH 256</v>
          </cell>
        </row>
        <row r="103">
          <cell r="A103" t="str">
            <v>000358</v>
          </cell>
          <cell r="B103" t="str">
            <v>PK</v>
          </cell>
          <cell r="C103" t="str">
            <v>B</v>
          </cell>
          <cell r="D103" t="str">
            <v>Flow</v>
          </cell>
          <cell r="E103" t="str">
            <v>Frizzio</v>
          </cell>
          <cell r="F103" t="str">
            <v>Grupo 4</v>
          </cell>
          <cell r="G103" t="str">
            <v>FLOWPACK BASTONES MOZZ FRIZZIO</v>
          </cell>
        </row>
        <row r="104">
          <cell r="A104" t="str">
            <v>000359</v>
          </cell>
          <cell r="B104" t="str">
            <v>PK</v>
          </cell>
          <cell r="C104" t="str">
            <v>A</v>
          </cell>
          <cell r="D104" t="str">
            <v>Flow</v>
          </cell>
          <cell r="E104" t="str">
            <v>Frizzio</v>
          </cell>
          <cell r="F104" t="str">
            <v>Grupo 4</v>
          </cell>
          <cell r="G104" t="str">
            <v>FLOWPACK PECHUGUITAS FRIZZIO</v>
          </cell>
        </row>
        <row r="105">
          <cell r="A105" t="str">
            <v>000127</v>
          </cell>
          <cell r="B105" t="str">
            <v>PK</v>
          </cell>
          <cell r="C105" t="str">
            <v>C</v>
          </cell>
          <cell r="D105" t="str">
            <v>Ins Pack</v>
          </cell>
          <cell r="F105" t="str">
            <v>Grupo 2</v>
          </cell>
          <cell r="G105" t="str">
            <v>ETIQUE 104 X204 ILUSTBLCA DIA%</v>
          </cell>
        </row>
        <row r="106">
          <cell r="A106" t="str">
            <v xml:space="preserve">000413         </v>
          </cell>
          <cell r="B106" t="str">
            <v>PK</v>
          </cell>
          <cell r="D106" t="str">
            <v>Etiqueta</v>
          </cell>
          <cell r="G106" t="str">
            <v xml:space="preserve">ETIQUETA 100X200 BLANCA       </v>
          </cell>
        </row>
        <row r="107">
          <cell r="A107" t="str">
            <v>0110118</v>
          </cell>
          <cell r="B107" t="str">
            <v>PK</v>
          </cell>
          <cell r="D107" t="str">
            <v>Ins Pack</v>
          </cell>
          <cell r="F107" t="str">
            <v>Grupo 2</v>
          </cell>
          <cell r="G107" t="str">
            <v xml:space="preserve">ETIQUETA 110X124  ILUST AMA   </v>
          </cell>
        </row>
        <row r="108">
          <cell r="A108" t="str">
            <v xml:space="preserve">000467         </v>
          </cell>
          <cell r="B108" t="str">
            <v>PK</v>
          </cell>
          <cell r="D108" t="str">
            <v>Etiqueta</v>
          </cell>
          <cell r="G108" t="str">
            <v>ETIQUETA 49 X 175 ILUST BLANCA</v>
          </cell>
        </row>
        <row r="109">
          <cell r="A109" t="str">
            <v>000387</v>
          </cell>
          <cell r="B109" t="str">
            <v>MP</v>
          </cell>
          <cell r="C109" t="str">
            <v>B</v>
          </cell>
          <cell r="D109" t="str">
            <v>Fiambre</v>
          </cell>
          <cell r="F109" t="str">
            <v>Grupo 3</v>
          </cell>
          <cell r="G109" t="str">
            <v xml:space="preserve">FIAMBRE PATA CERDO CUBETEADO  </v>
          </cell>
        </row>
        <row r="110">
          <cell r="A110" t="str">
            <v>00045001</v>
          </cell>
          <cell r="B110" t="str">
            <v>PK</v>
          </cell>
          <cell r="D110" t="str">
            <v>Flow</v>
          </cell>
          <cell r="G110" t="str">
            <v>FILM PRIMARIO FRIZATA Nº01</v>
          </cell>
        </row>
        <row r="111">
          <cell r="A111" t="str">
            <v>000461</v>
          </cell>
          <cell r="B111" t="str">
            <v>MP</v>
          </cell>
          <cell r="C111" t="str">
            <v>A</v>
          </cell>
          <cell r="D111" t="str">
            <v>Mozza</v>
          </cell>
          <cell r="G111" t="str">
            <v xml:space="preserve">MOZZARELLA D                  </v>
          </cell>
        </row>
        <row r="112">
          <cell r="A112" t="str">
            <v>000461</v>
          </cell>
          <cell r="B112" t="str">
            <v>MP</v>
          </cell>
          <cell r="C112" t="str">
            <v>A</v>
          </cell>
          <cell r="D112" t="str">
            <v>Mozza</v>
          </cell>
          <cell r="G112" t="str">
            <v xml:space="preserve">MOZZARELLA D                  </v>
          </cell>
        </row>
        <row r="113">
          <cell r="A113" t="str">
            <v>00045000</v>
          </cell>
          <cell r="B113" t="str">
            <v>PK</v>
          </cell>
          <cell r="D113" t="str">
            <v>Flow</v>
          </cell>
          <cell r="G113" t="str">
            <v xml:space="preserve">FILM PRIMARIO FRIZATA Nº01    </v>
          </cell>
        </row>
        <row r="114">
          <cell r="A114" t="str">
            <v>00045100</v>
          </cell>
          <cell r="B114" t="str">
            <v>PK</v>
          </cell>
          <cell r="D114" t="str">
            <v>Flow</v>
          </cell>
          <cell r="G114" t="str">
            <v xml:space="preserve">FILM PRIMARIO FRIZATA Nº02    </v>
          </cell>
        </row>
        <row r="115">
          <cell r="A115" t="str">
            <v>0070005</v>
          </cell>
          <cell r="B115" t="str">
            <v>MP</v>
          </cell>
          <cell r="C115" t="str">
            <v>A</v>
          </cell>
          <cell r="D115" t="str">
            <v>Mozza</v>
          </cell>
          <cell r="G115" t="str">
            <v xml:space="preserve">QUESO PROVOLONE               </v>
          </cell>
        </row>
        <row r="116">
          <cell r="A116" t="str">
            <v>000371</v>
          </cell>
          <cell r="B116" t="str">
            <v>PK</v>
          </cell>
          <cell r="C116" t="str">
            <v>C</v>
          </cell>
          <cell r="D116" t="str">
            <v>Caja</v>
          </cell>
          <cell r="F116" t="str">
            <v>Grupo 2</v>
          </cell>
          <cell r="G116" t="str">
            <v xml:space="preserve">CAJA SOJA PALADINI x 15       </v>
          </cell>
        </row>
        <row r="117">
          <cell r="A117" t="str">
            <v>00045200</v>
          </cell>
          <cell r="B117" t="str">
            <v>PK</v>
          </cell>
          <cell r="D117" t="str">
            <v>Flow</v>
          </cell>
          <cell r="G117" t="str">
            <v xml:space="preserve">FILM PRIMARIO FRIZATA Nº03    </v>
          </cell>
        </row>
        <row r="118">
          <cell r="A118" t="str">
            <v>00045201</v>
          </cell>
          <cell r="B118" t="str">
            <v>PK</v>
          </cell>
          <cell r="D118" t="str">
            <v>Flow</v>
          </cell>
          <cell r="G118" t="str">
            <v xml:space="preserve">FILM PRIMARIO FRIZATA Nº03    </v>
          </cell>
        </row>
        <row r="119">
          <cell r="A119" t="str">
            <v>00045300</v>
          </cell>
          <cell r="B119" t="str">
            <v>PK</v>
          </cell>
          <cell r="D119" t="str">
            <v>Flow</v>
          </cell>
          <cell r="G119" t="str">
            <v xml:space="preserve">FILM PRIMARIO FRIZATA Nº04    </v>
          </cell>
        </row>
        <row r="120">
          <cell r="A120" t="str">
            <v>000209</v>
          </cell>
          <cell r="B120" t="str">
            <v>MP</v>
          </cell>
          <cell r="C120" t="str">
            <v>A</v>
          </cell>
          <cell r="D120" t="str">
            <v>Pollo</v>
          </cell>
          <cell r="F120" t="str">
            <v>Grupo 3</v>
          </cell>
          <cell r="G120" t="str">
            <v>PECHUGA DE POLLO</v>
          </cell>
        </row>
        <row r="121">
          <cell r="A121" t="str">
            <v>0110058</v>
          </cell>
          <cell r="D121" t="str">
            <v>No</v>
          </cell>
          <cell r="G121" t="str">
            <v xml:space="preserve">FILM STREECH 100mm        </v>
          </cell>
        </row>
        <row r="122">
          <cell r="A122" t="str">
            <v>000334</v>
          </cell>
          <cell r="B122" t="str">
            <v>PK</v>
          </cell>
          <cell r="C122" t="str">
            <v>C</v>
          </cell>
          <cell r="D122" t="str">
            <v>Flow</v>
          </cell>
          <cell r="E122" t="str">
            <v>AGS</v>
          </cell>
          <cell r="F122" t="str">
            <v>Grupo 4</v>
          </cell>
          <cell r="G122" t="str">
            <v>FLOW AGS BOMBA PAPA X 450 GR</v>
          </cell>
        </row>
        <row r="123">
          <cell r="A123" t="str">
            <v>000330</v>
          </cell>
          <cell r="B123" t="str">
            <v>PK</v>
          </cell>
          <cell r="C123" t="str">
            <v>C</v>
          </cell>
          <cell r="D123" t="str">
            <v>Flow</v>
          </cell>
          <cell r="E123" t="str">
            <v>AGS</v>
          </cell>
          <cell r="F123" t="str">
            <v>Grupo 4</v>
          </cell>
          <cell r="G123" t="str">
            <v>FLOW AGS M SOJA CALSICA</v>
          </cell>
        </row>
        <row r="124">
          <cell r="A124" t="str">
            <v>000331</v>
          </cell>
          <cell r="B124" t="str">
            <v>PK</v>
          </cell>
          <cell r="C124" t="str">
            <v>C</v>
          </cell>
          <cell r="D124" t="str">
            <v>Flow</v>
          </cell>
          <cell r="E124" t="str">
            <v>AGS</v>
          </cell>
          <cell r="F124" t="str">
            <v>Grupo 4</v>
          </cell>
          <cell r="G124" t="str">
            <v>FLOW AGS M SOJA CHOCLO</v>
          </cell>
        </row>
        <row r="125">
          <cell r="A125" t="str">
            <v>000333</v>
          </cell>
          <cell r="B125" t="str">
            <v>PK</v>
          </cell>
          <cell r="C125" t="str">
            <v>C</v>
          </cell>
          <cell r="D125" t="str">
            <v>Flow</v>
          </cell>
          <cell r="E125" t="str">
            <v>AGS</v>
          </cell>
          <cell r="F125" t="str">
            <v>Grupo 4</v>
          </cell>
          <cell r="G125" t="str">
            <v>FLOW AGS M SOJA ESPINACA&amp;QUESO</v>
          </cell>
        </row>
        <row r="126">
          <cell r="A126" t="str">
            <v>000332</v>
          </cell>
          <cell r="B126" t="str">
            <v>PK</v>
          </cell>
          <cell r="C126" t="str">
            <v>C</v>
          </cell>
          <cell r="D126" t="str">
            <v>Flow</v>
          </cell>
          <cell r="E126" t="str">
            <v>AGS</v>
          </cell>
          <cell r="F126" t="str">
            <v>Grupo 4</v>
          </cell>
          <cell r="G126" t="str">
            <v>FLOW AGS M SOJA TOMATE&amp;QUESO</v>
          </cell>
        </row>
        <row r="127">
          <cell r="A127" t="str">
            <v>000432</v>
          </cell>
          <cell r="B127" t="str">
            <v>PK</v>
          </cell>
          <cell r="D127" t="str">
            <v>Flow</v>
          </cell>
          <cell r="G127" t="str">
            <v xml:space="preserve">FLOW BASTONES MOZZA X 1,05KG  </v>
          </cell>
        </row>
        <row r="128">
          <cell r="A128" t="str">
            <v>00045900</v>
          </cell>
          <cell r="B128" t="str">
            <v>PK</v>
          </cell>
          <cell r="D128" t="str">
            <v>Flow</v>
          </cell>
          <cell r="G128" t="str">
            <v xml:space="preserve">FLOW BASTONES MOZZA X 300G    </v>
          </cell>
        </row>
        <row r="129">
          <cell r="A129" t="str">
            <v>0070016</v>
          </cell>
          <cell r="B129" t="str">
            <v>MP</v>
          </cell>
          <cell r="D129" t="str">
            <v>Queso</v>
          </cell>
          <cell r="G129" t="str">
            <v xml:space="preserve">CHEDDAR                       </v>
          </cell>
        </row>
        <row r="130">
          <cell r="A130" t="str">
            <v>000170</v>
          </cell>
          <cell r="B130" t="str">
            <v>MP</v>
          </cell>
          <cell r="C130" t="str">
            <v>B</v>
          </cell>
          <cell r="D130" t="str">
            <v>Reboz</v>
          </cell>
          <cell r="F130" t="str">
            <v>Grupo 5</v>
          </cell>
          <cell r="G130" t="str">
            <v>REBOZADOR MB - 1</v>
          </cell>
        </row>
        <row r="131">
          <cell r="A131" t="str">
            <v>000369</v>
          </cell>
          <cell r="B131" t="str">
            <v>PK</v>
          </cell>
          <cell r="D131" t="str">
            <v>Flow</v>
          </cell>
          <cell r="E131" t="str">
            <v>Domvil</v>
          </cell>
          <cell r="F131" t="str">
            <v>Grupo 4</v>
          </cell>
          <cell r="G131" t="str">
            <v xml:space="preserve">FLOW CRISTAL 300MM            </v>
          </cell>
        </row>
        <row r="132">
          <cell r="A132" t="str">
            <v>000425</v>
          </cell>
          <cell r="B132" t="str">
            <v>PK</v>
          </cell>
          <cell r="D132" t="str">
            <v>Flow</v>
          </cell>
          <cell r="G132" t="str">
            <v xml:space="preserve">FLOW CRISTAL 320 X 240 MM     </v>
          </cell>
        </row>
        <row r="133">
          <cell r="A133" t="str">
            <v>000368</v>
          </cell>
          <cell r="B133" t="str">
            <v>PK</v>
          </cell>
          <cell r="D133" t="str">
            <v>Flow</v>
          </cell>
          <cell r="E133" t="str">
            <v>Domvil</v>
          </cell>
          <cell r="F133" t="str">
            <v>Grupo 4</v>
          </cell>
          <cell r="G133" t="str">
            <v xml:space="preserve">FLOW CRISTAL 500MM            </v>
          </cell>
        </row>
        <row r="134">
          <cell r="A134" t="str">
            <v>000340</v>
          </cell>
          <cell r="B134" t="str">
            <v>MP</v>
          </cell>
          <cell r="C134" t="str">
            <v>B</v>
          </cell>
          <cell r="D134" t="str">
            <v>Reboz</v>
          </cell>
          <cell r="F134" t="str">
            <v>Grupo 5</v>
          </cell>
          <cell r="G134" t="str">
            <v>REBOZADOR C - 2</v>
          </cell>
        </row>
        <row r="135">
          <cell r="A135" t="str">
            <v>000481</v>
          </cell>
          <cell r="B135" t="str">
            <v>PK</v>
          </cell>
          <cell r="D135" t="str">
            <v>Flow</v>
          </cell>
          <cell r="G135" t="str">
            <v xml:space="preserve">FLOW CRISTAL MEDALLONES FRIAR </v>
          </cell>
        </row>
        <row r="136">
          <cell r="A136" t="str">
            <v>000480</v>
          </cell>
          <cell r="B136" t="str">
            <v>PK</v>
          </cell>
          <cell r="D136" t="str">
            <v>Flow</v>
          </cell>
          <cell r="G136" t="str">
            <v xml:space="preserve">FLOW CRISTAL NUGGETS FRIAR    </v>
          </cell>
        </row>
        <row r="137">
          <cell r="A137" t="str">
            <v>000377</v>
          </cell>
          <cell r="B137" t="str">
            <v>PK</v>
          </cell>
          <cell r="D137" t="str">
            <v>Flow</v>
          </cell>
          <cell r="E137" t="str">
            <v>Maglia</v>
          </cell>
          <cell r="F137" t="str">
            <v>Grupo 4</v>
          </cell>
          <cell r="G137" t="str">
            <v xml:space="preserve">FLOW MAGLIA MV BROCOLI 330    </v>
          </cell>
        </row>
        <row r="138">
          <cell r="A138" t="str">
            <v>000350</v>
          </cell>
          <cell r="B138" t="str">
            <v>MP</v>
          </cell>
          <cell r="C138" t="str">
            <v>B</v>
          </cell>
          <cell r="D138" t="str">
            <v>Reboz</v>
          </cell>
          <cell r="F138" t="str">
            <v>Grupo 5</v>
          </cell>
          <cell r="G138" t="str">
            <v>REBOZADOR D</v>
          </cell>
        </row>
        <row r="139">
          <cell r="A139" t="str">
            <v>000351</v>
          </cell>
          <cell r="B139" t="str">
            <v>MP</v>
          </cell>
          <cell r="C139" t="str">
            <v>B</v>
          </cell>
          <cell r="D139" t="str">
            <v>Reboz</v>
          </cell>
          <cell r="F139" t="str">
            <v>Grupo 5</v>
          </cell>
          <cell r="G139" t="str">
            <v>REBOZADOR E</v>
          </cell>
        </row>
        <row r="140">
          <cell r="A140" t="str">
            <v>000352</v>
          </cell>
          <cell r="B140" t="str">
            <v>MP</v>
          </cell>
          <cell r="C140" t="str">
            <v>C</v>
          </cell>
          <cell r="D140" t="str">
            <v>Reboz</v>
          </cell>
          <cell r="F140" t="str">
            <v>Grupo 5</v>
          </cell>
          <cell r="G140" t="str">
            <v>REBOZADOR F</v>
          </cell>
        </row>
        <row r="141">
          <cell r="A141" t="str">
            <v>000376</v>
          </cell>
          <cell r="B141" t="str">
            <v>PK</v>
          </cell>
          <cell r="D141" t="str">
            <v>Flow</v>
          </cell>
          <cell r="E141" t="str">
            <v>Maglia</v>
          </cell>
          <cell r="F141" t="str">
            <v>Grupo 4</v>
          </cell>
          <cell r="G141" t="str">
            <v xml:space="preserve">FLOW MAGLIA MV ESPINACA 330   </v>
          </cell>
        </row>
        <row r="142">
          <cell r="A142" t="str">
            <v>000378</v>
          </cell>
          <cell r="B142" t="str">
            <v>PK</v>
          </cell>
          <cell r="D142" t="str">
            <v>Flow</v>
          </cell>
          <cell r="E142" t="str">
            <v>Maglia</v>
          </cell>
          <cell r="F142" t="str">
            <v>Grupo 4</v>
          </cell>
          <cell r="G142" t="str">
            <v xml:space="preserve">FLOW MAGLIA MV MIX 330        </v>
          </cell>
        </row>
        <row r="143">
          <cell r="A143" t="str">
            <v>000324</v>
          </cell>
          <cell r="B143" t="str">
            <v>PK</v>
          </cell>
          <cell r="C143" t="str">
            <v>A</v>
          </cell>
          <cell r="D143" t="str">
            <v>Flow</v>
          </cell>
          <cell r="E143" t="str">
            <v>McC</v>
          </cell>
          <cell r="F143" t="str">
            <v>Grupo 4</v>
          </cell>
          <cell r="G143" t="str">
            <v>FLOW MCAIN BASTON MOZZA X 300G</v>
          </cell>
        </row>
        <row r="144">
          <cell r="A144" t="str">
            <v>000403</v>
          </cell>
          <cell r="B144" t="str">
            <v>MP</v>
          </cell>
          <cell r="D144" t="str">
            <v>Reboz</v>
          </cell>
          <cell r="G144" t="str">
            <v xml:space="preserve">REBOZADOR X1                  </v>
          </cell>
        </row>
        <row r="145">
          <cell r="A145" t="str">
            <v>000323</v>
          </cell>
          <cell r="B145" t="str">
            <v>PK</v>
          </cell>
          <cell r="C145" t="str">
            <v>C</v>
          </cell>
          <cell r="D145" t="str">
            <v>Flow</v>
          </cell>
          <cell r="E145" t="str">
            <v>McC</v>
          </cell>
          <cell r="F145" t="str">
            <v>Grupo 4</v>
          </cell>
          <cell r="G145" t="str">
            <v>FLOW MCAIN BASTONES MOZZA X1KG</v>
          </cell>
        </row>
        <row r="146">
          <cell r="A146" t="str">
            <v>000026</v>
          </cell>
          <cell r="B146" t="str">
            <v>MP</v>
          </cell>
          <cell r="C146" t="str">
            <v>C</v>
          </cell>
          <cell r="D146" t="str">
            <v>Sabor</v>
          </cell>
          <cell r="F146" t="str">
            <v>Grupo 1</v>
          </cell>
          <cell r="G146" t="str">
            <v>PROVENZAL</v>
          </cell>
        </row>
        <row r="147">
          <cell r="A147" t="str">
            <v>000069</v>
          </cell>
          <cell r="B147" t="str">
            <v>MP</v>
          </cell>
          <cell r="C147" t="str">
            <v>C</v>
          </cell>
          <cell r="D147" t="str">
            <v>Sabor</v>
          </cell>
          <cell r="F147" t="str">
            <v>Grupo 1</v>
          </cell>
          <cell r="G147" t="str">
            <v>SABORIZANTE PIMIENTA A</v>
          </cell>
        </row>
        <row r="148">
          <cell r="A148" t="str">
            <v>000309</v>
          </cell>
          <cell r="B148" t="str">
            <v>PK</v>
          </cell>
          <cell r="C148" t="str">
            <v>B</v>
          </cell>
          <cell r="D148" t="str">
            <v>Flow</v>
          </cell>
          <cell r="E148" t="str">
            <v>McC</v>
          </cell>
          <cell r="F148" t="str">
            <v>Grupo 4</v>
          </cell>
          <cell r="G148" t="str">
            <v>FLOW MCAIN BOM PAPA RETAIL 315</v>
          </cell>
        </row>
        <row r="149">
          <cell r="A149" t="str">
            <v>000238</v>
          </cell>
          <cell r="B149" t="str">
            <v>MP</v>
          </cell>
          <cell r="C149" t="str">
            <v>C</v>
          </cell>
          <cell r="D149" t="str">
            <v>Sabor</v>
          </cell>
          <cell r="F149" t="str">
            <v>Grupo 1</v>
          </cell>
          <cell r="G149" t="str">
            <v>SABORIZANTE POLLO Nro 1</v>
          </cell>
        </row>
        <row r="150">
          <cell r="A150" t="str">
            <v>000325</v>
          </cell>
          <cell r="B150" t="str">
            <v>PK</v>
          </cell>
          <cell r="C150" t="str">
            <v>C</v>
          </cell>
          <cell r="D150" t="str">
            <v>Flow</v>
          </cell>
          <cell r="E150" t="str">
            <v>McC</v>
          </cell>
          <cell r="F150" t="str">
            <v>Grupo 4</v>
          </cell>
          <cell r="G150" t="str">
            <v>FLOW MCAIN BOMBA PAPA X 315 GR</v>
          </cell>
        </row>
        <row r="151">
          <cell r="A151" t="str">
            <v>000328</v>
          </cell>
          <cell r="B151" t="str">
            <v>PK</v>
          </cell>
          <cell r="C151" t="str">
            <v>C</v>
          </cell>
          <cell r="D151" t="str">
            <v>Flow</v>
          </cell>
          <cell r="E151" t="str">
            <v>McC</v>
          </cell>
          <cell r="F151" t="str">
            <v>Grupo 4</v>
          </cell>
          <cell r="G151" t="str">
            <v>FLOW MCAIN TORTIL ESPI X210 GR</v>
          </cell>
        </row>
        <row r="152">
          <cell r="A152" t="str">
            <v>000343</v>
          </cell>
          <cell r="B152" t="str">
            <v>MP</v>
          </cell>
          <cell r="C152" t="str">
            <v>C</v>
          </cell>
          <cell r="D152" t="str">
            <v>Sabor</v>
          </cell>
          <cell r="F152" t="str">
            <v>Grupo 1</v>
          </cell>
          <cell r="G152" t="str">
            <v>SABORIZANTE QUESO B</v>
          </cell>
        </row>
        <row r="153">
          <cell r="A153" t="str">
            <v>000344</v>
          </cell>
          <cell r="B153" t="str">
            <v>MP</v>
          </cell>
          <cell r="C153" t="str">
            <v>C</v>
          </cell>
          <cell r="D153" t="str">
            <v>Sabor</v>
          </cell>
          <cell r="F153" t="str">
            <v>Grupo 1</v>
          </cell>
          <cell r="G153" t="str">
            <v>SABORIZANTE PIMIENTA B</v>
          </cell>
        </row>
        <row r="154">
          <cell r="A154" t="str">
            <v>000345</v>
          </cell>
          <cell r="B154" t="str">
            <v>MP</v>
          </cell>
          <cell r="C154" t="str">
            <v>C</v>
          </cell>
          <cell r="D154" t="str">
            <v>Sabor</v>
          </cell>
          <cell r="F154" t="str">
            <v>Grupo 1</v>
          </cell>
          <cell r="G154" t="str">
            <v>SABORIZANTE POLLO Nro 3</v>
          </cell>
        </row>
        <row r="155">
          <cell r="A155" t="str">
            <v>000346</v>
          </cell>
          <cell r="B155" t="str">
            <v>MP</v>
          </cell>
          <cell r="C155" t="str">
            <v>C</v>
          </cell>
          <cell r="D155" t="str">
            <v>Sabor</v>
          </cell>
          <cell r="F155" t="str">
            <v>Grupo 1</v>
          </cell>
          <cell r="G155" t="str">
            <v>SABORIZANTE DE CEBOLLA</v>
          </cell>
        </row>
        <row r="156">
          <cell r="A156" t="str">
            <v>000347</v>
          </cell>
          <cell r="B156" t="str">
            <v>MP</v>
          </cell>
          <cell r="C156" t="str">
            <v>C</v>
          </cell>
          <cell r="D156" t="str">
            <v>Sabor</v>
          </cell>
          <cell r="F156" t="str">
            <v>Grupo 1</v>
          </cell>
          <cell r="G156" t="str">
            <v>SABORIZANTE DE AJO B</v>
          </cell>
        </row>
        <row r="157">
          <cell r="A157" t="str">
            <v>000327</v>
          </cell>
          <cell r="B157" t="str">
            <v>PK</v>
          </cell>
          <cell r="C157" t="str">
            <v>C</v>
          </cell>
          <cell r="D157" t="str">
            <v>Flow</v>
          </cell>
          <cell r="E157" t="str">
            <v>McC</v>
          </cell>
          <cell r="F157" t="str">
            <v>Grupo 4</v>
          </cell>
          <cell r="G157" t="str">
            <v>FLOW MCAIN TORTIL ESPI X420 GR</v>
          </cell>
        </row>
        <row r="158">
          <cell r="A158" t="str">
            <v>000355</v>
          </cell>
          <cell r="B158" t="str">
            <v>MP</v>
          </cell>
          <cell r="C158" t="str">
            <v>C</v>
          </cell>
          <cell r="D158" t="str">
            <v>Sabor</v>
          </cell>
          <cell r="F158" t="str">
            <v>Grupo 1</v>
          </cell>
          <cell r="G158" t="str">
            <v>SABORIZANTE ESPECIADO THAI</v>
          </cell>
        </row>
        <row r="159">
          <cell r="A159" t="str">
            <v>000329</v>
          </cell>
          <cell r="B159" t="str">
            <v>PK</v>
          </cell>
          <cell r="C159" t="str">
            <v>C</v>
          </cell>
          <cell r="D159" t="str">
            <v>Flow</v>
          </cell>
          <cell r="E159" t="str">
            <v>McC</v>
          </cell>
          <cell r="F159" t="str">
            <v>Grupo 4</v>
          </cell>
          <cell r="G159" t="str">
            <v>FLOW MCAIN TORTIL PAPA X210 GR</v>
          </cell>
        </row>
        <row r="160">
          <cell r="A160" t="str">
            <v>000357</v>
          </cell>
          <cell r="B160" t="str">
            <v>MP</v>
          </cell>
          <cell r="C160" t="str">
            <v>C</v>
          </cell>
          <cell r="D160" t="str">
            <v>Sabor</v>
          </cell>
          <cell r="F160" t="str">
            <v>Grupo 1</v>
          </cell>
          <cell r="G160" t="str">
            <v>SABORIZANTE POLLO Nro 5</v>
          </cell>
        </row>
        <row r="161">
          <cell r="A161" t="str">
            <v>000326</v>
          </cell>
          <cell r="B161" t="str">
            <v>PK</v>
          </cell>
          <cell r="C161" t="str">
            <v>C</v>
          </cell>
          <cell r="D161" t="str">
            <v>Flow</v>
          </cell>
          <cell r="E161" t="str">
            <v>McC</v>
          </cell>
          <cell r="F161" t="str">
            <v>Grupo 4</v>
          </cell>
          <cell r="G161" t="str">
            <v>FLOW MCAIN TORTIL PAPA X420 GR</v>
          </cell>
        </row>
        <row r="162">
          <cell r="A162" t="str">
            <v>000365</v>
          </cell>
          <cell r="B162" t="str">
            <v>MP</v>
          </cell>
          <cell r="C162" t="str">
            <v>C</v>
          </cell>
          <cell r="D162" t="str">
            <v>Sabor</v>
          </cell>
          <cell r="F162" t="str">
            <v>Grupo 1</v>
          </cell>
          <cell r="G162" t="str">
            <v>SABORIZANTE POLLO Nro 4</v>
          </cell>
        </row>
        <row r="163">
          <cell r="A163" t="str">
            <v>000406</v>
          </cell>
          <cell r="B163" t="str">
            <v>PK</v>
          </cell>
          <cell r="D163" t="str">
            <v>Flow</v>
          </cell>
          <cell r="G163" t="str">
            <v>FLOW MCCAIN BARRITAS MOZZA. EX</v>
          </cell>
        </row>
        <row r="164">
          <cell r="A164" t="str">
            <v>000407</v>
          </cell>
          <cell r="B164" t="str">
            <v>PK</v>
          </cell>
          <cell r="D164" t="str">
            <v>Flow</v>
          </cell>
          <cell r="G164" t="str">
            <v xml:space="preserve">FLOW MCCAIN DISCOS MOZZ. EX   </v>
          </cell>
        </row>
        <row r="165">
          <cell r="A165" t="str">
            <v>000381</v>
          </cell>
          <cell r="B165" t="str">
            <v>PK</v>
          </cell>
          <cell r="D165" t="str">
            <v>Flow</v>
          </cell>
          <cell r="F165" t="str">
            <v>Grupo 4</v>
          </cell>
          <cell r="G165" t="str">
            <v xml:space="preserve">FLOW MED ESPINACA DIA% 300G   </v>
          </cell>
        </row>
        <row r="166">
          <cell r="A166" t="str">
            <v>000438</v>
          </cell>
          <cell r="B166" t="str">
            <v>PK</v>
          </cell>
          <cell r="D166" t="str">
            <v>Flow</v>
          </cell>
          <cell r="G166" t="str">
            <v xml:space="preserve">FLOW MED. POLLO  J/Q AVEGUAY  </v>
          </cell>
        </row>
        <row r="167">
          <cell r="A167" t="str">
            <v>PACK068</v>
          </cell>
          <cell r="B167" t="str">
            <v>PK</v>
          </cell>
          <cell r="C167" t="str">
            <v>A</v>
          </cell>
          <cell r="D167" t="str">
            <v>Flow</v>
          </cell>
          <cell r="E167" t="str">
            <v>Pala</v>
          </cell>
          <cell r="F167" t="str">
            <v>Grupo 4</v>
          </cell>
          <cell r="G167" t="str">
            <v>FLOW MED.POLLO JYQX170GR PALAD</v>
          </cell>
        </row>
        <row r="168">
          <cell r="A168" t="str">
            <v>0110088</v>
          </cell>
          <cell r="B168" t="str">
            <v>PK</v>
          </cell>
          <cell r="C168" t="str">
            <v>C</v>
          </cell>
          <cell r="D168" t="str">
            <v>Caja</v>
          </cell>
          <cell r="E168" t="str">
            <v>DIA</v>
          </cell>
          <cell r="F168" t="str">
            <v>Grupo 2</v>
          </cell>
          <cell r="G168" t="str">
            <v>CAJA SECUNDARIA  C44</v>
          </cell>
        </row>
        <row r="169">
          <cell r="A169" t="str">
            <v>0110094</v>
          </cell>
          <cell r="B169" t="str">
            <v>PK</v>
          </cell>
          <cell r="C169" t="str">
            <v>C</v>
          </cell>
          <cell r="D169" t="str">
            <v>Caja</v>
          </cell>
          <cell r="F169" t="str">
            <v>Grupo 2</v>
          </cell>
          <cell r="G169" t="str">
            <v>CAJA SECUNDARIA C20</v>
          </cell>
        </row>
        <row r="170">
          <cell r="A170" t="str">
            <v>000360</v>
          </cell>
          <cell r="B170" t="str">
            <v>PK</v>
          </cell>
          <cell r="C170" t="str">
            <v>B</v>
          </cell>
          <cell r="D170" t="str">
            <v>Flow</v>
          </cell>
          <cell r="E170" t="str">
            <v>Pala</v>
          </cell>
          <cell r="F170" t="str">
            <v>Grupo 4</v>
          </cell>
          <cell r="G170" t="str">
            <v>FLOW MEDPOLLO ESPINACA PALADIN</v>
          </cell>
        </row>
        <row r="171">
          <cell r="A171" t="str">
            <v>000397</v>
          </cell>
          <cell r="B171" t="str">
            <v>PK</v>
          </cell>
          <cell r="D171" t="str">
            <v>Flow</v>
          </cell>
          <cell r="G171" t="str">
            <v xml:space="preserve">FLOW MS CLAS. ESP. BRF        </v>
          </cell>
        </row>
        <row r="172">
          <cell r="A172" t="str">
            <v>0110120</v>
          </cell>
          <cell r="B172" t="str">
            <v>PK</v>
          </cell>
          <cell r="C172" t="str">
            <v>C</v>
          </cell>
          <cell r="D172" t="str">
            <v>Ins Pack</v>
          </cell>
          <cell r="F172" t="str">
            <v>Grupo 2</v>
          </cell>
          <cell r="G172" t="str">
            <v>ETIQUE 100 X122 ILUST BLANCA</v>
          </cell>
        </row>
        <row r="173">
          <cell r="A173" t="str">
            <v>0110123</v>
          </cell>
          <cell r="B173" t="str">
            <v>PK</v>
          </cell>
          <cell r="C173" t="str">
            <v>C</v>
          </cell>
          <cell r="D173" t="str">
            <v>Bolsa</v>
          </cell>
          <cell r="F173" t="str">
            <v>Grupo 2</v>
          </cell>
          <cell r="G173" t="str">
            <v>BOLSA AZUL 45 X 60 X 60 MIC</v>
          </cell>
        </row>
        <row r="174">
          <cell r="A174" t="str">
            <v>0110124</v>
          </cell>
          <cell r="B174" t="str">
            <v>PK</v>
          </cell>
          <cell r="C174" t="str">
            <v>C</v>
          </cell>
          <cell r="D174" t="str">
            <v>Bolsa</v>
          </cell>
          <cell r="F174" t="str">
            <v>Grupo 2</v>
          </cell>
          <cell r="G174" t="str">
            <v>BOLSA AZUL 25 X 35 X 50 MIC</v>
          </cell>
        </row>
        <row r="175">
          <cell r="A175" t="str">
            <v>0110125</v>
          </cell>
          <cell r="B175" t="str">
            <v>PK</v>
          </cell>
          <cell r="D175" t="str">
            <v>Bolsa</v>
          </cell>
          <cell r="F175" t="str">
            <v>Grupo 2</v>
          </cell>
          <cell r="G175" t="str">
            <v xml:space="preserve">BOLSA AZUL 15 X 25 X 20       </v>
          </cell>
        </row>
        <row r="176">
          <cell r="A176" t="str">
            <v>000379</v>
          </cell>
          <cell r="B176" t="str">
            <v>PK</v>
          </cell>
          <cell r="D176" t="str">
            <v>Flow</v>
          </cell>
          <cell r="F176" t="str">
            <v>Grupo 4</v>
          </cell>
          <cell r="G176" t="str">
            <v xml:space="preserve">FLOW MS DIA% TIPO CASERA 330  </v>
          </cell>
        </row>
        <row r="177">
          <cell r="A177" t="str">
            <v>000380</v>
          </cell>
          <cell r="B177" t="str">
            <v>PK</v>
          </cell>
          <cell r="D177" t="str">
            <v>Flow</v>
          </cell>
          <cell r="F177" t="str">
            <v>Grupo 4</v>
          </cell>
          <cell r="G177" t="str">
            <v xml:space="preserve">FLOW MS ESP DIA% T.CASERA 330 </v>
          </cell>
        </row>
        <row r="178">
          <cell r="A178" t="str">
            <v>000411</v>
          </cell>
          <cell r="B178" t="str">
            <v>PK</v>
          </cell>
          <cell r="D178" t="str">
            <v>Flow</v>
          </cell>
          <cell r="G178" t="str">
            <v xml:space="preserve">FLOW MS ESP. BRF X 5          </v>
          </cell>
        </row>
        <row r="179">
          <cell r="A179" t="str">
            <v>000399</v>
          </cell>
          <cell r="B179" t="str">
            <v>PK</v>
          </cell>
          <cell r="D179" t="str">
            <v>Flow</v>
          </cell>
          <cell r="G179" t="str">
            <v xml:space="preserve">FLOW MS RELL.E/Q BRF          </v>
          </cell>
        </row>
        <row r="180">
          <cell r="A180" t="str">
            <v>000398</v>
          </cell>
          <cell r="B180" t="str">
            <v>PK</v>
          </cell>
          <cell r="D180" t="str">
            <v>Flow</v>
          </cell>
          <cell r="G180" t="str">
            <v xml:space="preserve">FLOW MS RELL.QUESO BRF        </v>
          </cell>
        </row>
        <row r="181">
          <cell r="A181" t="str">
            <v>000055</v>
          </cell>
          <cell r="B181" t="str">
            <v>PK</v>
          </cell>
          <cell r="C181" t="str">
            <v>C</v>
          </cell>
          <cell r="D181" t="str">
            <v>Flow</v>
          </cell>
          <cell r="E181" t="str">
            <v>DIA</v>
          </cell>
          <cell r="F181" t="str">
            <v>Grupo 4</v>
          </cell>
          <cell r="G181" t="str">
            <v>FLOW PACK DIA% JAMON</v>
          </cell>
        </row>
        <row r="182">
          <cell r="A182" t="str">
            <v>000052</v>
          </cell>
          <cell r="B182" t="str">
            <v>PK</v>
          </cell>
          <cell r="C182" t="str">
            <v>B</v>
          </cell>
          <cell r="D182" t="str">
            <v>Flow</v>
          </cell>
          <cell r="E182" t="str">
            <v>DIA</v>
          </cell>
          <cell r="F182" t="str">
            <v>Grupo 4</v>
          </cell>
          <cell r="G182" t="str">
            <v>FLOW PACK DIA% NATURAL</v>
          </cell>
        </row>
        <row r="183">
          <cell r="A183" t="str">
            <v>000243</v>
          </cell>
          <cell r="B183" t="str">
            <v>PK</v>
          </cell>
          <cell r="C183" t="str">
            <v>C</v>
          </cell>
          <cell r="D183" t="str">
            <v>Flow</v>
          </cell>
          <cell r="E183" t="str">
            <v>DIA</v>
          </cell>
          <cell r="F183" t="str">
            <v>Grupo 4</v>
          </cell>
          <cell r="G183" t="str">
            <v>FLOW PACK DIA% POLLO ESP Y QUE</v>
          </cell>
        </row>
        <row r="184">
          <cell r="A184" t="str">
            <v>000242</v>
          </cell>
          <cell r="B184" t="str">
            <v>PK</v>
          </cell>
          <cell r="C184" t="str">
            <v>C</v>
          </cell>
          <cell r="D184" t="str">
            <v>Flow</v>
          </cell>
          <cell r="E184" t="str">
            <v>DIA</v>
          </cell>
          <cell r="F184" t="str">
            <v>Grupo 4</v>
          </cell>
          <cell r="G184" t="str">
            <v>FLOW PACK DIA% POLLO J Y Q</v>
          </cell>
        </row>
        <row r="185">
          <cell r="A185" t="str">
            <v>000054</v>
          </cell>
          <cell r="B185" t="str">
            <v>PK</v>
          </cell>
          <cell r="C185" t="str">
            <v>C</v>
          </cell>
          <cell r="D185" t="str">
            <v>Flow</v>
          </cell>
          <cell r="E185" t="str">
            <v>DIA</v>
          </cell>
          <cell r="F185" t="str">
            <v>Grupo 4</v>
          </cell>
          <cell r="G185" t="str">
            <v>FLOW PACK DIA% QUESO</v>
          </cell>
        </row>
        <row r="186">
          <cell r="A186" t="str">
            <v>000224</v>
          </cell>
          <cell r="B186" t="str">
            <v>PK</v>
          </cell>
          <cell r="C186" t="str">
            <v>C</v>
          </cell>
          <cell r="D186" t="str">
            <v>Flow</v>
          </cell>
          <cell r="E186" t="str">
            <v>DIA</v>
          </cell>
          <cell r="F186" t="str">
            <v>Grupo 4</v>
          </cell>
          <cell r="G186" t="str">
            <v>FLOW PACK DIA% RELL CEB &amp; MOZZ</v>
          </cell>
        </row>
        <row r="187">
          <cell r="A187" t="str">
            <v>000280</v>
          </cell>
          <cell r="B187" t="str">
            <v>PK</v>
          </cell>
          <cell r="C187" t="str">
            <v>C</v>
          </cell>
          <cell r="D187" t="str">
            <v>Flow</v>
          </cell>
          <cell r="E187" t="str">
            <v>DIA</v>
          </cell>
          <cell r="F187" t="str">
            <v>Grupo 4</v>
          </cell>
          <cell r="G187" t="str">
            <v>FLOW PACK DIA% SOJA J&amp;Q</v>
          </cell>
        </row>
        <row r="188">
          <cell r="A188" t="str">
            <v>000071</v>
          </cell>
          <cell r="B188" t="str">
            <v>PK</v>
          </cell>
          <cell r="C188" t="str">
            <v>C</v>
          </cell>
          <cell r="D188" t="str">
            <v>Flow</v>
          </cell>
          <cell r="E188" t="str">
            <v>DIA</v>
          </cell>
          <cell r="F188" t="str">
            <v>Grupo 4</v>
          </cell>
          <cell r="G188" t="str">
            <v>FLOW PACK DIA% TOMATE&amp;MUZZARE</v>
          </cell>
        </row>
        <row r="189">
          <cell r="A189" t="str">
            <v>000072</v>
          </cell>
          <cell r="B189" t="str">
            <v>PK</v>
          </cell>
          <cell r="C189" t="str">
            <v>B</v>
          </cell>
          <cell r="D189" t="str">
            <v>Flow</v>
          </cell>
          <cell r="E189" t="str">
            <v>DIA</v>
          </cell>
          <cell r="F189" t="str">
            <v>Grupo 4</v>
          </cell>
          <cell r="G189" t="str">
            <v>FLOW PACK DIA% VERDURA&amp;MUZZARE</v>
          </cell>
        </row>
        <row r="190">
          <cell r="A190" t="str">
            <v>000337</v>
          </cell>
          <cell r="B190" t="str">
            <v>PK</v>
          </cell>
          <cell r="C190" t="str">
            <v>C</v>
          </cell>
          <cell r="D190" t="str">
            <v>Flow</v>
          </cell>
          <cell r="E190" t="str">
            <v>DIA</v>
          </cell>
          <cell r="F190" t="str">
            <v>Grupo 4</v>
          </cell>
          <cell r="G190" t="str">
            <v>FLOW PACK PIZZA DIA% MOZZA</v>
          </cell>
        </row>
        <row r="191">
          <cell r="A191" t="str">
            <v>000285</v>
          </cell>
          <cell r="B191" t="str">
            <v>PK</v>
          </cell>
          <cell r="C191" t="str">
            <v>C</v>
          </cell>
          <cell r="D191" t="str">
            <v>Flow</v>
          </cell>
          <cell r="E191" t="str">
            <v>La</v>
          </cell>
          <cell r="F191" t="str">
            <v>Grupo 4</v>
          </cell>
          <cell r="G191" t="str">
            <v>FLOW PACK SOJA LA CLASICA</v>
          </cell>
        </row>
        <row r="192">
          <cell r="A192" t="str">
            <v>000289</v>
          </cell>
          <cell r="B192" t="str">
            <v>PK</v>
          </cell>
          <cell r="C192" t="str">
            <v>C</v>
          </cell>
          <cell r="D192" t="str">
            <v>Flow</v>
          </cell>
          <cell r="E192" t="str">
            <v>La</v>
          </cell>
          <cell r="F192" t="str">
            <v>Grupo 4</v>
          </cell>
          <cell r="G192" t="str">
            <v>FLOW PACK SOJA LA E&amp;Q</v>
          </cell>
        </row>
        <row r="193">
          <cell r="A193" t="str">
            <v>000288</v>
          </cell>
          <cell r="B193" t="str">
            <v>PK</v>
          </cell>
          <cell r="C193" t="str">
            <v>C</v>
          </cell>
          <cell r="D193" t="str">
            <v>Flow</v>
          </cell>
          <cell r="E193" t="str">
            <v>La</v>
          </cell>
          <cell r="F193" t="str">
            <v>Grupo 4</v>
          </cell>
          <cell r="G193" t="str">
            <v>FLOW PACK SOJA LA J&amp;Q</v>
          </cell>
        </row>
        <row r="194">
          <cell r="A194" t="str">
            <v>000286</v>
          </cell>
          <cell r="B194" t="str">
            <v>PK</v>
          </cell>
          <cell r="C194" t="str">
            <v>C</v>
          </cell>
          <cell r="D194" t="str">
            <v>Flow</v>
          </cell>
          <cell r="E194" t="str">
            <v>La</v>
          </cell>
          <cell r="F194" t="str">
            <v>Grupo 4</v>
          </cell>
          <cell r="G194" t="str">
            <v>FLOW PACK SOJA LA OREGANO</v>
          </cell>
        </row>
        <row r="195">
          <cell r="A195" t="str">
            <v>000361</v>
          </cell>
          <cell r="B195" t="str">
            <v>PK</v>
          </cell>
          <cell r="C195" t="str">
            <v>A</v>
          </cell>
          <cell r="D195" t="str">
            <v>Flow</v>
          </cell>
          <cell r="E195" t="str">
            <v>Pala</v>
          </cell>
          <cell r="F195" t="str">
            <v>Grupo 4</v>
          </cell>
          <cell r="G195" t="str">
            <v>FLOW PACK SOJA PALADIN CLASICA</v>
          </cell>
        </row>
        <row r="196">
          <cell r="A196" t="str">
            <v>000362</v>
          </cell>
          <cell r="B196" t="str">
            <v>PK</v>
          </cell>
          <cell r="C196" t="str">
            <v>B</v>
          </cell>
          <cell r="D196" t="str">
            <v>Flow</v>
          </cell>
          <cell r="E196" t="str">
            <v>Pala</v>
          </cell>
          <cell r="F196" t="str">
            <v>Grupo 4</v>
          </cell>
          <cell r="G196" t="str">
            <v>FLOW PACK SOJA PALADIN J&amp;Q</v>
          </cell>
        </row>
        <row r="197">
          <cell r="A197" t="str">
            <v>000363</v>
          </cell>
          <cell r="B197" t="str">
            <v>PK</v>
          </cell>
          <cell r="C197" t="str">
            <v>B</v>
          </cell>
          <cell r="D197" t="str">
            <v>Flow</v>
          </cell>
          <cell r="E197" t="str">
            <v>Pala</v>
          </cell>
          <cell r="F197" t="str">
            <v>Grupo 4</v>
          </cell>
          <cell r="G197" t="str">
            <v>FLOW PACK SOJA PALADINI E&amp;Q</v>
          </cell>
        </row>
        <row r="198">
          <cell r="A198" t="str">
            <v>000410</v>
          </cell>
          <cell r="B198" t="str">
            <v>PK</v>
          </cell>
          <cell r="D198" t="str">
            <v>Flow</v>
          </cell>
          <cell r="G198" t="str">
            <v>FLOW PALITOS MUSSARELA X1,05KG</v>
          </cell>
        </row>
        <row r="199">
          <cell r="A199" t="str">
            <v>000389</v>
          </cell>
          <cell r="B199" t="str">
            <v>PK</v>
          </cell>
          <cell r="D199" t="str">
            <v>Flow</v>
          </cell>
          <cell r="F199" t="str">
            <v>Grupo 4</v>
          </cell>
          <cell r="G199" t="str">
            <v>FLOW PIZZA INTEGRAL FRIZZIO</v>
          </cell>
        </row>
        <row r="200">
          <cell r="A200" t="str">
            <v>000373</v>
          </cell>
          <cell r="B200" t="str">
            <v>PK</v>
          </cell>
          <cell r="C200" t="str">
            <v>C</v>
          </cell>
          <cell r="D200" t="str">
            <v>Flow</v>
          </cell>
          <cell r="E200" t="str">
            <v>Frizzio</v>
          </cell>
          <cell r="F200" t="str">
            <v>Grupo 4</v>
          </cell>
          <cell r="G200" t="str">
            <v xml:space="preserve">FLOW PIZZA MINI FRIZZIO 180   </v>
          </cell>
        </row>
        <row r="201">
          <cell r="A201" t="str">
            <v>000374</v>
          </cell>
          <cell r="B201" t="str">
            <v>PK</v>
          </cell>
          <cell r="C201" t="str">
            <v>C</v>
          </cell>
          <cell r="D201" t="str">
            <v>Flow</v>
          </cell>
          <cell r="E201" t="str">
            <v>Frizzio</v>
          </cell>
          <cell r="F201" t="str">
            <v>Grupo 4</v>
          </cell>
          <cell r="G201" t="str">
            <v xml:space="preserve">FLOWPACK PIZZA FRIZZIO 510    </v>
          </cell>
        </row>
        <row r="202">
          <cell r="A202" t="str">
            <v>000313</v>
          </cell>
          <cell r="B202" t="str">
            <v>PK</v>
          </cell>
          <cell r="C202" t="str">
            <v>A</v>
          </cell>
          <cell r="D202" t="str">
            <v>Flow</v>
          </cell>
          <cell r="E202" t="str">
            <v>Frizzio</v>
          </cell>
          <cell r="F202" t="str">
            <v>Grupo 4</v>
          </cell>
          <cell r="G202" t="str">
            <v>FLOWPACK PIZZA MOZZARE FRIZZIO</v>
          </cell>
        </row>
        <row r="203">
          <cell r="A203" t="str">
            <v>0110050</v>
          </cell>
          <cell r="B203" t="str">
            <v>PK</v>
          </cell>
          <cell r="D203" t="str">
            <v>Bolsa</v>
          </cell>
          <cell r="F203" t="str">
            <v>Grupo 2</v>
          </cell>
          <cell r="G203" t="str">
            <v>FOLEX 25 X37</v>
          </cell>
        </row>
        <row r="204">
          <cell r="A204" t="str">
            <v>400030000001</v>
          </cell>
          <cell r="B204" t="str">
            <v>PK</v>
          </cell>
          <cell r="D204" t="str">
            <v>Folex</v>
          </cell>
          <cell r="G204" t="str">
            <v xml:space="preserve">FOLEX 25X37CM                 </v>
          </cell>
        </row>
        <row r="205">
          <cell r="A205" t="str">
            <v>FREM51</v>
          </cell>
          <cell r="B205" t="str">
            <v>PT</v>
          </cell>
          <cell r="D205" t="str">
            <v>Frizata</v>
          </cell>
          <cell r="G205" t="str">
            <v>FRIZATA Empanadas Carne 1,44kg</v>
          </cell>
        </row>
        <row r="206">
          <cell r="A206" t="str">
            <v>000383</v>
          </cell>
          <cell r="B206" t="str">
            <v>MP</v>
          </cell>
          <cell r="C206" t="str">
            <v>B</v>
          </cell>
          <cell r="D206" t="str">
            <v>Harina</v>
          </cell>
          <cell r="F206" t="str">
            <v>Grupo 3</v>
          </cell>
          <cell r="G206" t="str">
            <v xml:space="preserve">HARINA DE ARVEJA              </v>
          </cell>
        </row>
        <row r="207">
          <cell r="A207" t="str">
            <v>0060015</v>
          </cell>
          <cell r="B207" t="str">
            <v>MP</v>
          </cell>
          <cell r="C207" t="str">
            <v>A</v>
          </cell>
          <cell r="D207" t="str">
            <v>Harina</v>
          </cell>
          <cell r="F207" t="str">
            <v>Grupo 1</v>
          </cell>
          <cell r="G207" t="str">
            <v>HARINA DE SOJA</v>
          </cell>
        </row>
        <row r="208">
          <cell r="A208" t="str">
            <v>PACK067</v>
          </cell>
          <cell r="B208" t="str">
            <v>PK</v>
          </cell>
          <cell r="C208" t="str">
            <v>A</v>
          </cell>
          <cell r="D208" t="str">
            <v>Flow</v>
          </cell>
          <cell r="E208" t="str">
            <v>Pala</v>
          </cell>
          <cell r="F208" t="str">
            <v>Grupo 4</v>
          </cell>
          <cell r="G208" t="str">
            <v>FLOW MED.POLLO X150GR PALADINI</v>
          </cell>
        </row>
        <row r="209">
          <cell r="A209" t="str">
            <v>000395</v>
          </cell>
          <cell r="B209" t="str">
            <v>MP</v>
          </cell>
          <cell r="C209" t="str">
            <v>C</v>
          </cell>
          <cell r="D209" t="str">
            <v>Harina</v>
          </cell>
          <cell r="F209" t="str">
            <v>Grupo 3</v>
          </cell>
          <cell r="G209" t="str">
            <v xml:space="preserve">HARINA DE SOJA IRRAD.         </v>
          </cell>
        </row>
        <row r="210">
          <cell r="A210" t="str">
            <v>PACK075</v>
          </cell>
          <cell r="B210" t="str">
            <v>PK</v>
          </cell>
          <cell r="C210" t="str">
            <v>A</v>
          </cell>
          <cell r="D210" t="str">
            <v>Caja</v>
          </cell>
          <cell r="E210" t="str">
            <v>Pala</v>
          </cell>
          <cell r="F210" t="str">
            <v>Grupo 2</v>
          </cell>
          <cell r="G210" t="str">
            <v>CAJA SECUNDARIA C21</v>
          </cell>
        </row>
        <row r="211">
          <cell r="A211" t="str">
            <v>PACK076</v>
          </cell>
          <cell r="B211" t="str">
            <v>PK</v>
          </cell>
          <cell r="C211" t="str">
            <v>C</v>
          </cell>
          <cell r="D211" t="str">
            <v>Caja</v>
          </cell>
          <cell r="E211" t="str">
            <v>Pala</v>
          </cell>
          <cell r="F211" t="str">
            <v>Grupo 2</v>
          </cell>
          <cell r="G211" t="str">
            <v>CAJA SECUNDARIA C22</v>
          </cell>
        </row>
        <row r="212">
          <cell r="A212" t="str">
            <v>0060001</v>
          </cell>
          <cell r="B212" t="str">
            <v>MP</v>
          </cell>
          <cell r="C212" t="str">
            <v>B</v>
          </cell>
          <cell r="D212" t="str">
            <v>Harina</v>
          </cell>
          <cell r="F212" t="str">
            <v>Grupo 1</v>
          </cell>
          <cell r="G212" t="str">
            <v>HARINA TRIGO MOLIBEN/BENVENUTO</v>
          </cell>
        </row>
        <row r="213">
          <cell r="A213" t="str">
            <v>000274</v>
          </cell>
          <cell r="B213" t="str">
            <v>MP</v>
          </cell>
          <cell r="C213" t="str">
            <v>C</v>
          </cell>
          <cell r="D213" t="str">
            <v>Hielo</v>
          </cell>
          <cell r="F213" t="str">
            <v>Grupo 3</v>
          </cell>
          <cell r="G213" t="str">
            <v>HIELO EN ESCAMAS</v>
          </cell>
        </row>
        <row r="214">
          <cell r="A214" t="str">
            <v>000123</v>
          </cell>
          <cell r="B214" t="str">
            <v>PK</v>
          </cell>
          <cell r="C214" t="str">
            <v>C</v>
          </cell>
          <cell r="D214" t="str">
            <v>Pegamento</v>
          </cell>
          <cell r="F214" t="str">
            <v>No Contar</v>
          </cell>
          <cell r="G214" t="str">
            <v>HOT MELT ADHESIVO MAQ</v>
          </cell>
        </row>
        <row r="215">
          <cell r="A215" t="str">
            <v>PACK085</v>
          </cell>
          <cell r="B215" t="str">
            <v>PK</v>
          </cell>
          <cell r="C215" t="str">
            <v>A</v>
          </cell>
          <cell r="D215" t="str">
            <v>Caja</v>
          </cell>
          <cell r="E215" t="str">
            <v>Frizzio</v>
          </cell>
          <cell r="F215" t="str">
            <v>Grupo 2</v>
          </cell>
          <cell r="G215" t="str">
            <v>CAJA SEC GRIDO C31 EXPORTACION</v>
          </cell>
        </row>
        <row r="216">
          <cell r="A216" t="str">
            <v>PACK086</v>
          </cell>
          <cell r="B216" t="str">
            <v>PK</v>
          </cell>
          <cell r="C216" t="str">
            <v>B</v>
          </cell>
          <cell r="D216" t="str">
            <v>Caja</v>
          </cell>
          <cell r="E216" t="str">
            <v>Frizzio</v>
          </cell>
          <cell r="F216" t="str">
            <v>Grupo 2</v>
          </cell>
          <cell r="G216" t="str">
            <v>CAJA SEC MINI FRIZZIO C23</v>
          </cell>
        </row>
        <row r="217">
          <cell r="A217" t="str">
            <v>000009</v>
          </cell>
          <cell r="B217" t="str">
            <v>MP</v>
          </cell>
          <cell r="C217" t="str">
            <v>B</v>
          </cell>
          <cell r="D217" t="str">
            <v>Aditivos</v>
          </cell>
          <cell r="F217" t="str">
            <v>Grupo 1</v>
          </cell>
          <cell r="G217" t="str">
            <v>HPMC</v>
          </cell>
        </row>
        <row r="218">
          <cell r="A218" t="str">
            <v>000478</v>
          </cell>
          <cell r="B218" t="str">
            <v>MP</v>
          </cell>
          <cell r="D218" t="str">
            <v>Pollo</v>
          </cell>
          <cell r="G218" t="str">
            <v xml:space="preserve">INTEGRAL POLLO FRIAR          </v>
          </cell>
        </row>
        <row r="219">
          <cell r="A219" t="str">
            <v>000021</v>
          </cell>
          <cell r="B219" t="str">
            <v>MP</v>
          </cell>
          <cell r="C219" t="str">
            <v>C</v>
          </cell>
          <cell r="D219" t="str">
            <v>Aditivos</v>
          </cell>
          <cell r="F219" t="str">
            <v>Grupo 1</v>
          </cell>
          <cell r="G219" t="str">
            <v>L-CISTEINA</v>
          </cell>
        </row>
        <row r="220">
          <cell r="A220" t="str">
            <v>0040004</v>
          </cell>
          <cell r="B220" t="str">
            <v>MP</v>
          </cell>
          <cell r="D220" t="str">
            <v>Sabor</v>
          </cell>
          <cell r="G220" t="str">
            <v xml:space="preserve">COMINO MOLIDO                 </v>
          </cell>
        </row>
        <row r="221">
          <cell r="A221" t="str">
            <v>0040005</v>
          </cell>
          <cell r="B221" t="str">
            <v>MP</v>
          </cell>
          <cell r="C221" t="str">
            <v>C</v>
          </cell>
          <cell r="D221" t="str">
            <v>Sabor</v>
          </cell>
          <cell r="F221" t="str">
            <v>Grupo 1</v>
          </cell>
          <cell r="G221" t="str">
            <v>OREGANO</v>
          </cell>
        </row>
        <row r="222">
          <cell r="A222" t="str">
            <v>0040006</v>
          </cell>
          <cell r="B222" t="str">
            <v>MP</v>
          </cell>
          <cell r="D222" t="str">
            <v>Sabor</v>
          </cell>
          <cell r="G222" t="str">
            <v xml:space="preserve">PIMENTON                      </v>
          </cell>
        </row>
        <row r="223">
          <cell r="A223" t="str">
            <v>000203</v>
          </cell>
          <cell r="B223" t="str">
            <v>MP</v>
          </cell>
          <cell r="C223" t="str">
            <v>B</v>
          </cell>
          <cell r="D223" t="str">
            <v>Pollo</v>
          </cell>
          <cell r="F223" t="str">
            <v>Grupo 3</v>
          </cell>
          <cell r="G223" t="str">
            <v>MDM CARNE MECAN SEPARADA</v>
          </cell>
        </row>
        <row r="224">
          <cell r="A224" t="str">
            <v>PAMP50</v>
          </cell>
          <cell r="B224" t="str">
            <v>PT</v>
          </cell>
          <cell r="D224" t="str">
            <v>Medallon</v>
          </cell>
          <cell r="E224" t="str">
            <v>Pala</v>
          </cell>
          <cell r="F224" t="str">
            <v>Grupo PT</v>
          </cell>
          <cell r="G224" t="str">
            <v>MED.POLLO PALADINI X2U X 24PAQ</v>
          </cell>
        </row>
        <row r="225">
          <cell r="A225" t="str">
            <v>0070004</v>
          </cell>
          <cell r="B225" t="str">
            <v>MP</v>
          </cell>
          <cell r="C225" t="str">
            <v>A</v>
          </cell>
          <cell r="D225" t="str">
            <v>Mozza</v>
          </cell>
          <cell r="F225" t="str">
            <v>Grupo 3</v>
          </cell>
          <cell r="G225" t="str">
            <v>MOZZA FRIZZIO PCH259</v>
          </cell>
        </row>
        <row r="226">
          <cell r="A226" t="str">
            <v>0040010</v>
          </cell>
          <cell r="B226" t="str">
            <v>MP</v>
          </cell>
          <cell r="D226" t="str">
            <v>Sabor</v>
          </cell>
          <cell r="G226" t="str">
            <v xml:space="preserve">PIMIENTA NEGRA                </v>
          </cell>
        </row>
        <row r="227">
          <cell r="A227" t="str">
            <v>0040011</v>
          </cell>
          <cell r="B227" t="str">
            <v>MP</v>
          </cell>
          <cell r="D227" t="str">
            <v>Sabor</v>
          </cell>
          <cell r="G227" t="str">
            <v xml:space="preserve">NUEZ MOSCADA                  </v>
          </cell>
        </row>
        <row r="228">
          <cell r="A228" t="str">
            <v>000122</v>
          </cell>
          <cell r="B228" t="str">
            <v>MP</v>
          </cell>
          <cell r="C228" t="str">
            <v>A</v>
          </cell>
          <cell r="D228" t="str">
            <v>Mozza</v>
          </cell>
          <cell r="F228" t="str">
            <v>Grupo 3</v>
          </cell>
          <cell r="G228" t="str">
            <v>MOZZARELLA  B RELLENOS</v>
          </cell>
        </row>
        <row r="229">
          <cell r="A229" t="str">
            <v>DS 71</v>
          </cell>
          <cell r="B229" t="str">
            <v>PT</v>
          </cell>
          <cell r="D229" t="str">
            <v>Milanesa Soja</v>
          </cell>
          <cell r="E229" t="str">
            <v>DIA</v>
          </cell>
          <cell r="F229" t="str">
            <v>Grupo PT</v>
          </cell>
          <cell r="G229" t="str">
            <v>MSOJA R TOM &amp; QUESO - DIA X 27</v>
          </cell>
        </row>
        <row r="230">
          <cell r="A230" t="str">
            <v>DS 64</v>
          </cell>
          <cell r="B230" t="str">
            <v>PT</v>
          </cell>
          <cell r="D230" t="str">
            <v>Milanesa Soja</v>
          </cell>
          <cell r="E230" t="str">
            <v>Jamon</v>
          </cell>
          <cell r="F230" t="str">
            <v>Grupo PT</v>
          </cell>
          <cell r="G230" t="str">
            <v>MSOJA S. JAMON - DIA X 24</v>
          </cell>
        </row>
        <row r="231">
          <cell r="A231" t="str">
            <v>000366</v>
          </cell>
          <cell r="B231" t="str">
            <v>MP</v>
          </cell>
          <cell r="C231" t="str">
            <v>C</v>
          </cell>
          <cell r="D231" t="str">
            <v>Sabor</v>
          </cell>
          <cell r="F231" t="str">
            <v>Grupo 1</v>
          </cell>
          <cell r="G231" t="str">
            <v xml:space="preserve">OREGANO IONIZADO              </v>
          </cell>
        </row>
        <row r="232">
          <cell r="A232" t="str">
            <v>000087</v>
          </cell>
          <cell r="B232" t="str">
            <v>PK</v>
          </cell>
          <cell r="C232" t="str">
            <v>B</v>
          </cell>
          <cell r="D232" t="str">
            <v>Pallet</v>
          </cell>
          <cell r="F232" t="str">
            <v>Grupo 2</v>
          </cell>
          <cell r="G232" t="str">
            <v>PALLETS</v>
          </cell>
        </row>
        <row r="233">
          <cell r="A233" t="str">
            <v>0040018</v>
          </cell>
          <cell r="B233" t="str">
            <v>MP</v>
          </cell>
          <cell r="C233" t="str">
            <v>C</v>
          </cell>
          <cell r="D233" t="str">
            <v>Sabor</v>
          </cell>
          <cell r="F233" t="str">
            <v>Grupo 1</v>
          </cell>
          <cell r="G233" t="str">
            <v>SABORIZANTE DE AJO A</v>
          </cell>
        </row>
        <row r="234">
          <cell r="A234" t="str">
            <v>00002</v>
          </cell>
          <cell r="B234" t="str">
            <v>MP</v>
          </cell>
          <cell r="D234" t="str">
            <v>Sabor</v>
          </cell>
          <cell r="G234" t="str">
            <v xml:space="preserve">CEBOLLA EN POLVO              </v>
          </cell>
        </row>
        <row r="235">
          <cell r="A235" t="str">
            <v>299000010111</v>
          </cell>
          <cell r="B235" t="str">
            <v>SE</v>
          </cell>
          <cell r="D235" t="str">
            <v>Pasta</v>
          </cell>
          <cell r="E235" t="str">
            <v>Baston Mozza</v>
          </cell>
          <cell r="F235" t="str">
            <v>Grupo SE</v>
          </cell>
          <cell r="G235" t="str">
            <v>Pasta Bastones Mozzarella #2</v>
          </cell>
        </row>
        <row r="236">
          <cell r="A236" t="str">
            <v>299000010107</v>
          </cell>
          <cell r="B236" t="str">
            <v>SE</v>
          </cell>
          <cell r="D236" t="str">
            <v>Pasta</v>
          </cell>
          <cell r="E236" t="str">
            <v>Pollo</v>
          </cell>
          <cell r="F236" t="str">
            <v>Grupo SE</v>
          </cell>
          <cell r="G236" t="str">
            <v>Pasta Pollo #2</v>
          </cell>
        </row>
        <row r="237">
          <cell r="A237" t="str">
            <v>299000010112</v>
          </cell>
          <cell r="B237" t="str">
            <v>SE</v>
          </cell>
          <cell r="D237" t="str">
            <v>Pasta</v>
          </cell>
          <cell r="E237" t="str">
            <v>Pollo</v>
          </cell>
          <cell r="F237" t="str">
            <v>Grupo SE</v>
          </cell>
          <cell r="G237" t="str">
            <v>Pasta Pollo #3</v>
          </cell>
        </row>
        <row r="238">
          <cell r="A238" t="str">
            <v>000408</v>
          </cell>
          <cell r="D238" t="str">
            <v>Sabor</v>
          </cell>
          <cell r="G238" t="str">
            <v xml:space="preserve">SABORIZANTE QUESO C           </v>
          </cell>
        </row>
        <row r="239">
          <cell r="A239" t="str">
            <v>299000010101</v>
          </cell>
          <cell r="B239" t="str">
            <v>SE</v>
          </cell>
          <cell r="D239" t="str">
            <v>Pure</v>
          </cell>
          <cell r="E239" t="str">
            <v>Papas</v>
          </cell>
          <cell r="F239" t="str">
            <v>Grupo SE</v>
          </cell>
          <cell r="G239" t="str">
            <v>Pure de papas</v>
          </cell>
        </row>
        <row r="240">
          <cell r="A240" t="str">
            <v>000370</v>
          </cell>
          <cell r="B240" t="str">
            <v>MP</v>
          </cell>
          <cell r="D240" t="str">
            <v>Reboz</v>
          </cell>
          <cell r="F240" t="str">
            <v>Grupo 5</v>
          </cell>
          <cell r="G240" t="str">
            <v>REBO.Domvi</v>
          </cell>
        </row>
        <row r="241">
          <cell r="A241" t="str">
            <v>000393</v>
          </cell>
          <cell r="B241" t="str">
            <v>MP</v>
          </cell>
          <cell r="D241" t="str">
            <v>Reboz</v>
          </cell>
          <cell r="G241" t="str">
            <v xml:space="preserve">REBOZADOR A                   </v>
          </cell>
        </row>
        <row r="242">
          <cell r="A242" t="str">
            <v>000414</v>
          </cell>
          <cell r="D242" t="str">
            <v>Ins Pack</v>
          </cell>
          <cell r="G242" t="str">
            <v xml:space="preserve">ETIQUETA 100X200 ROSA         </v>
          </cell>
        </row>
        <row r="243">
          <cell r="A243" t="str">
            <v>000415</v>
          </cell>
          <cell r="D243" t="str">
            <v>Ins Pack</v>
          </cell>
          <cell r="G243" t="str">
            <v xml:space="preserve">ETIQUETA 100X200 VERDE        </v>
          </cell>
        </row>
        <row r="244">
          <cell r="A244" t="str">
            <v>000417</v>
          </cell>
          <cell r="D244" t="str">
            <v>Ins Pack</v>
          </cell>
          <cell r="G244" t="str">
            <v xml:space="preserve">ETIQUETA 100X200 AMARILLA     </v>
          </cell>
        </row>
        <row r="245">
          <cell r="A245" t="str">
            <v>000341</v>
          </cell>
          <cell r="B245" t="str">
            <v>MP</v>
          </cell>
          <cell r="C245" t="str">
            <v>C</v>
          </cell>
          <cell r="D245" t="str">
            <v>Reboz</v>
          </cell>
          <cell r="F245" t="str">
            <v>Grupo 5</v>
          </cell>
          <cell r="G245" t="str">
            <v xml:space="preserve">REBOZADOR C - 1               </v>
          </cell>
        </row>
        <row r="246">
          <cell r="A246" t="str">
            <v>000450</v>
          </cell>
          <cell r="B246" t="str">
            <v>MP</v>
          </cell>
          <cell r="D246" t="str">
            <v>Sabor</v>
          </cell>
          <cell r="G246" t="str">
            <v xml:space="preserve">HUMO LIQUIDO                  </v>
          </cell>
        </row>
        <row r="247">
          <cell r="A247" t="str">
            <v>000416</v>
          </cell>
          <cell r="D247" t="str">
            <v>Ins Pack</v>
          </cell>
          <cell r="G247" t="str">
            <v>ETIQUETA 100X200 CELESTE</v>
          </cell>
        </row>
        <row r="248">
          <cell r="A248" t="str">
            <v xml:space="preserve">000402         </v>
          </cell>
          <cell r="D248" t="str">
            <v>Reboz</v>
          </cell>
          <cell r="G248" t="str">
            <v xml:space="preserve">REBOZADOR H                   </v>
          </cell>
        </row>
        <row r="249">
          <cell r="A249" t="str">
            <v>000420</v>
          </cell>
          <cell r="D249" t="str">
            <v>Sabor</v>
          </cell>
          <cell r="G249" t="str">
            <v>PEREJIL</v>
          </cell>
        </row>
        <row r="250">
          <cell r="A250" t="str">
            <v>000421</v>
          </cell>
          <cell r="D250" t="str">
            <v>Flow</v>
          </cell>
          <cell r="G250" t="str">
            <v>FLOW PIZZA FRIZZIO QUE/CEBX540</v>
          </cell>
        </row>
        <row r="251">
          <cell r="A251" t="str">
            <v>000422</v>
          </cell>
          <cell r="D251" t="str">
            <v>Flow</v>
          </cell>
          <cell r="G251" t="str">
            <v>FLOW PIZZA FRIZZIO MOZ/JAMX535</v>
          </cell>
        </row>
        <row r="252">
          <cell r="A252" t="str">
            <v>000424</v>
          </cell>
          <cell r="D252" t="str">
            <v>Fiambre</v>
          </cell>
          <cell r="G252" t="str">
            <v xml:space="preserve">JAMON COCIDO CUBETEADO 5MM    </v>
          </cell>
        </row>
        <row r="253">
          <cell r="A253" t="str">
            <v>000426</v>
          </cell>
          <cell r="D253" t="str">
            <v>Ins Pack</v>
          </cell>
          <cell r="G253" t="str">
            <v xml:space="preserve">ETIQUETA 20 X 29 X 4 ROSA     </v>
          </cell>
        </row>
        <row r="254">
          <cell r="A254" t="str">
            <v>000428</v>
          </cell>
          <cell r="D254" t="str">
            <v>Ins Pack</v>
          </cell>
          <cell r="G254" t="str">
            <v xml:space="preserve">ETIQUETA 20 X 29 X 4 AMARILLA </v>
          </cell>
        </row>
        <row r="255">
          <cell r="A255" t="str">
            <v>000453</v>
          </cell>
          <cell r="B255" t="str">
            <v>MP</v>
          </cell>
          <cell r="C255" t="str">
            <v>C</v>
          </cell>
          <cell r="D255" t="str">
            <v>Sabor</v>
          </cell>
          <cell r="F255" t="str">
            <v>Grupo 1</v>
          </cell>
          <cell r="G255" t="str">
            <v xml:space="preserve">SABORIZANTE CARNE             </v>
          </cell>
        </row>
        <row r="256">
          <cell r="A256" t="str">
            <v>000423</v>
          </cell>
          <cell r="B256" t="str">
            <v>PK</v>
          </cell>
          <cell r="D256" t="str">
            <v>Flow</v>
          </cell>
          <cell r="G256" t="str">
            <v xml:space="preserve">FLOW PACK SWIFT SOJA T&amp;Q      </v>
          </cell>
        </row>
        <row r="257">
          <cell r="A257" t="str">
            <v>000431</v>
          </cell>
          <cell r="B257" t="str">
            <v>PK</v>
          </cell>
          <cell r="D257" t="str">
            <v>Flow</v>
          </cell>
          <cell r="G257" t="str">
            <v>FLOW PACK SWIFT SOJA CLAS 290G</v>
          </cell>
        </row>
        <row r="258">
          <cell r="A258" t="str">
            <v xml:space="preserve">000403         </v>
          </cell>
          <cell r="D258" t="str">
            <v>Reboz</v>
          </cell>
          <cell r="G258" t="str">
            <v xml:space="preserve">REBOZADOR I                   </v>
          </cell>
        </row>
        <row r="259">
          <cell r="A259" t="str">
            <v>000171</v>
          </cell>
          <cell r="B259" t="str">
            <v>MP</v>
          </cell>
          <cell r="C259" t="str">
            <v>A</v>
          </cell>
          <cell r="D259" t="str">
            <v>Reboz</v>
          </cell>
          <cell r="F259" t="str">
            <v>Grupo 5</v>
          </cell>
          <cell r="G259" t="str">
            <v>REBOZADOR MB - 2</v>
          </cell>
        </row>
        <row r="260">
          <cell r="A260" t="str">
            <v>000338</v>
          </cell>
          <cell r="B260" t="str">
            <v>MP</v>
          </cell>
          <cell r="C260" t="str">
            <v>C</v>
          </cell>
          <cell r="D260" t="str">
            <v>Reboz</v>
          </cell>
          <cell r="F260" t="str">
            <v>Grupo 5</v>
          </cell>
          <cell r="G260" t="str">
            <v>REBOZADOR MB - 3</v>
          </cell>
        </row>
        <row r="261">
          <cell r="A261" t="str">
            <v>000339</v>
          </cell>
          <cell r="B261" t="str">
            <v>MP</v>
          </cell>
          <cell r="C261" t="str">
            <v>B</v>
          </cell>
          <cell r="D261" t="str">
            <v>Reboz</v>
          </cell>
          <cell r="F261" t="str">
            <v>Grupo 5</v>
          </cell>
          <cell r="G261" t="str">
            <v>REBOZADOR MB - 4</v>
          </cell>
        </row>
        <row r="262">
          <cell r="A262" t="str">
            <v>000427</v>
          </cell>
          <cell r="B262" t="str">
            <v>PK</v>
          </cell>
          <cell r="D262" t="str">
            <v>Ins Pack</v>
          </cell>
          <cell r="G262" t="str">
            <v>ETIQUETA 20 X 29 X 4 CELESTE</v>
          </cell>
        </row>
        <row r="263">
          <cell r="A263" t="str">
            <v>000429</v>
          </cell>
          <cell r="D263" t="str">
            <v>Ins Pack</v>
          </cell>
          <cell r="G263" t="str">
            <v>ETIQUETA 20 X 29 X 4 VERDE</v>
          </cell>
        </row>
        <row r="264">
          <cell r="A264" t="str">
            <v>000402</v>
          </cell>
          <cell r="B264" t="str">
            <v>MP</v>
          </cell>
          <cell r="D264" t="str">
            <v>Reboz</v>
          </cell>
          <cell r="G264" t="str">
            <v xml:space="preserve">REBOZADOR X                   </v>
          </cell>
        </row>
        <row r="265">
          <cell r="A265" t="str">
            <v>299000020202</v>
          </cell>
          <cell r="B265" t="str">
            <v>SE</v>
          </cell>
          <cell r="D265" t="str">
            <v>Relleno</v>
          </cell>
          <cell r="E265" t="str">
            <v>E/Q</v>
          </cell>
          <cell r="F265" t="str">
            <v>Grupo SE</v>
          </cell>
          <cell r="G265" t="str">
            <v>Relleno Espinaca y Queso #1</v>
          </cell>
        </row>
        <row r="266">
          <cell r="A266" t="str">
            <v>0040001</v>
          </cell>
          <cell r="B266" t="str">
            <v>MP</v>
          </cell>
          <cell r="D266" t="str">
            <v>Sabor</v>
          </cell>
          <cell r="G266" t="str">
            <v>AJI MOLIDO</v>
          </cell>
        </row>
        <row r="267">
          <cell r="A267" t="str">
            <v>000477</v>
          </cell>
          <cell r="B267" t="str">
            <v>MP</v>
          </cell>
          <cell r="C267" t="str">
            <v>C</v>
          </cell>
          <cell r="D267" t="str">
            <v>Sabor</v>
          </cell>
          <cell r="F267" t="str">
            <v>Grupo 1</v>
          </cell>
          <cell r="G267" t="str">
            <v xml:space="preserve">SABORIZANTE MASA MADRE        </v>
          </cell>
        </row>
        <row r="268">
          <cell r="A268" t="str">
            <v>299000020203</v>
          </cell>
          <cell r="B268" t="str">
            <v>SE</v>
          </cell>
          <cell r="D268" t="str">
            <v>Relleno</v>
          </cell>
          <cell r="E268" t="str">
            <v>E/Q</v>
          </cell>
          <cell r="F268" t="str">
            <v>Grupo SE</v>
          </cell>
          <cell r="G268" t="str">
            <v>Relleno Espinaca y Queso #2</v>
          </cell>
        </row>
        <row r="269">
          <cell r="A269" t="str">
            <v>0040022</v>
          </cell>
          <cell r="B269" t="str">
            <v>MP</v>
          </cell>
          <cell r="D269" t="str">
            <v>Sabor</v>
          </cell>
          <cell r="G269" t="str">
            <v xml:space="preserve">PIMIENTA BLANCAMOLIDA         </v>
          </cell>
        </row>
        <row r="270">
          <cell r="A270" t="str">
            <v>299000020301</v>
          </cell>
          <cell r="B270" t="str">
            <v>SE</v>
          </cell>
          <cell r="D270" t="str">
            <v>Relleno</v>
          </cell>
          <cell r="E270" t="str">
            <v>J/Q</v>
          </cell>
          <cell r="F270" t="str">
            <v>Grupo SE</v>
          </cell>
          <cell r="G270" t="str">
            <v>Relleno Jamon y Queso</v>
          </cell>
        </row>
        <row r="271">
          <cell r="A271" t="str">
            <v>0040007</v>
          </cell>
          <cell r="B271" t="str">
            <v>MP</v>
          </cell>
          <cell r="C271" t="str">
            <v>C</v>
          </cell>
          <cell r="D271" t="str">
            <v>Sal</v>
          </cell>
          <cell r="F271" t="str">
            <v>Grupo 1</v>
          </cell>
          <cell r="G271" t="str">
            <v>SAL</v>
          </cell>
        </row>
        <row r="272">
          <cell r="A272" t="str">
            <v>299000020302</v>
          </cell>
          <cell r="B272" t="str">
            <v>SE</v>
          </cell>
          <cell r="D272" t="str">
            <v>Relleno</v>
          </cell>
          <cell r="E272" t="str">
            <v>J/Q</v>
          </cell>
          <cell r="F272" t="str">
            <v>Grupo SE</v>
          </cell>
          <cell r="G272" t="str">
            <v>Relleno Jamon y Queso #2</v>
          </cell>
        </row>
        <row r="273">
          <cell r="A273" t="str">
            <v>000372</v>
          </cell>
          <cell r="B273" t="str">
            <v>MP</v>
          </cell>
          <cell r="C273" t="str">
            <v>A</v>
          </cell>
          <cell r="D273" t="str">
            <v>Salsa</v>
          </cell>
          <cell r="F273" t="str">
            <v>Grupo 1</v>
          </cell>
          <cell r="G273" t="str">
            <v>SALSA PARA PIZZA</v>
          </cell>
        </row>
        <row r="274">
          <cell r="A274" t="str">
            <v>299000020303</v>
          </cell>
          <cell r="B274" t="str">
            <v>SE</v>
          </cell>
          <cell r="D274" t="str">
            <v>Relleno</v>
          </cell>
          <cell r="E274" t="str">
            <v>J/Q</v>
          </cell>
          <cell r="F274" t="str">
            <v>Grupo SE</v>
          </cell>
          <cell r="G274" t="str">
            <v>Relleno Jamon y Queso #3</v>
          </cell>
        </row>
        <row r="275">
          <cell r="A275" t="str">
            <v>299000020101</v>
          </cell>
          <cell r="B275" t="str">
            <v>SE</v>
          </cell>
          <cell r="D275" t="str">
            <v>Relleno</v>
          </cell>
          <cell r="E275" t="str">
            <v>Queso</v>
          </cell>
          <cell r="F275" t="str">
            <v>Grupo SE</v>
          </cell>
          <cell r="G275" t="str">
            <v>Relleno Queso</v>
          </cell>
        </row>
        <row r="276">
          <cell r="A276" t="str">
            <v>0110096</v>
          </cell>
          <cell r="B276" t="str">
            <v>PK</v>
          </cell>
          <cell r="D276" t="str">
            <v>Ribbon</v>
          </cell>
          <cell r="G276" t="str">
            <v xml:space="preserve">RIBBON 33MM X 450 MTS      </v>
          </cell>
        </row>
        <row r="277">
          <cell r="A277" t="str">
            <v>0110054</v>
          </cell>
          <cell r="B277" t="str">
            <v>PK</v>
          </cell>
          <cell r="C277" t="str">
            <v>C</v>
          </cell>
          <cell r="D277" t="str">
            <v>Ribbon</v>
          </cell>
          <cell r="F277" t="str">
            <v>Grupo 2</v>
          </cell>
          <cell r="G277" t="str">
            <v>RIBBON NEG GTX 110X450 CER OUT</v>
          </cell>
        </row>
        <row r="278">
          <cell r="A278" t="str">
            <v>000462</v>
          </cell>
          <cell r="B278" t="str">
            <v>MP</v>
          </cell>
          <cell r="D278" t="str">
            <v>Salsa</v>
          </cell>
          <cell r="G278" t="str">
            <v xml:space="preserve">SALSA PIZZA Nº03              </v>
          </cell>
        </row>
        <row r="279">
          <cell r="A279" t="str">
            <v>0110053</v>
          </cell>
          <cell r="B279" t="str">
            <v>PK</v>
          </cell>
          <cell r="D279" t="str">
            <v>Ribbon</v>
          </cell>
          <cell r="G279" t="str">
            <v xml:space="preserve">RIBBON NEG UT 110X74 CERA OUT </v>
          </cell>
        </row>
        <row r="280">
          <cell r="A280" t="str">
            <v>000454</v>
          </cell>
          <cell r="B280" t="str">
            <v>MP</v>
          </cell>
          <cell r="D280" t="str">
            <v>Semilla</v>
          </cell>
          <cell r="G280" t="str">
            <v xml:space="preserve">SEMILLA DE LINO               </v>
          </cell>
        </row>
        <row r="281">
          <cell r="A281" t="str">
            <v>0110031</v>
          </cell>
          <cell r="B281" t="str">
            <v>PK</v>
          </cell>
          <cell r="C281" t="str">
            <v>C</v>
          </cell>
          <cell r="D281" t="str">
            <v>Ribbon</v>
          </cell>
          <cell r="F281" t="str">
            <v>Grupo 2</v>
          </cell>
          <cell r="G281" t="str">
            <v>RIBBON VJ 30MM X 700 MTS</v>
          </cell>
        </row>
        <row r="282">
          <cell r="A282" t="str">
            <v>000455</v>
          </cell>
          <cell r="B282" t="str">
            <v>MP</v>
          </cell>
          <cell r="D282" t="str">
            <v>Semilla</v>
          </cell>
          <cell r="G282" t="str">
            <v xml:space="preserve">SEMILLA DE CHIA               </v>
          </cell>
        </row>
        <row r="283">
          <cell r="A283" t="str">
            <v>000472</v>
          </cell>
          <cell r="B283" t="str">
            <v>MP</v>
          </cell>
          <cell r="D283" t="str">
            <v>Semilla</v>
          </cell>
          <cell r="G283" t="str">
            <v xml:space="preserve">SEMILLAS DE GIRASOL           </v>
          </cell>
        </row>
        <row r="284">
          <cell r="A284" t="str">
            <v>000384</v>
          </cell>
          <cell r="B284" t="str">
            <v>MP</v>
          </cell>
          <cell r="D284" t="str">
            <v>Sabor</v>
          </cell>
          <cell r="G284" t="str">
            <v xml:space="preserve">SABORIZANTE CHOCLO            </v>
          </cell>
        </row>
        <row r="285">
          <cell r="A285" t="str">
            <v>000384</v>
          </cell>
          <cell r="B285" t="str">
            <v>MP</v>
          </cell>
          <cell r="D285" t="str">
            <v>Sabor</v>
          </cell>
          <cell r="F285" t="str">
            <v>Grupo 1</v>
          </cell>
          <cell r="G285" t="str">
            <v xml:space="preserve">SABORIZANTE CHOCLO            </v>
          </cell>
        </row>
        <row r="286">
          <cell r="A286" t="str">
            <v>0010003</v>
          </cell>
          <cell r="B286" t="str">
            <v>MP</v>
          </cell>
          <cell r="C286" t="str">
            <v>C</v>
          </cell>
          <cell r="D286" t="str">
            <v>Sabor</v>
          </cell>
          <cell r="F286" t="str">
            <v>Grupo 1</v>
          </cell>
          <cell r="G286" t="str">
            <v>SABORIZANTE DE JAMON</v>
          </cell>
        </row>
        <row r="287">
          <cell r="A287" t="str">
            <v>00046500</v>
          </cell>
          <cell r="B287" t="str">
            <v>PK</v>
          </cell>
          <cell r="D287" t="str">
            <v>Flow</v>
          </cell>
          <cell r="G287" t="str">
            <v>FLOWPACK NUGG PALADINI X 420 G</v>
          </cell>
        </row>
        <row r="288">
          <cell r="A288" t="str">
            <v>000356</v>
          </cell>
          <cell r="B288" t="str">
            <v>MP</v>
          </cell>
          <cell r="C288" t="str">
            <v>C</v>
          </cell>
          <cell r="D288" t="str">
            <v>Sabor</v>
          </cell>
          <cell r="F288" t="str">
            <v>Grupo 1</v>
          </cell>
          <cell r="G288" t="str">
            <v>SABORIZANTE DE PANCETA</v>
          </cell>
        </row>
        <row r="289">
          <cell r="A289" t="str">
            <v>000342</v>
          </cell>
          <cell r="B289" t="str">
            <v>MP</v>
          </cell>
          <cell r="C289" t="str">
            <v>C</v>
          </cell>
          <cell r="D289" t="str">
            <v>Sabor</v>
          </cell>
          <cell r="F289" t="str">
            <v>Grupo 1</v>
          </cell>
          <cell r="G289" t="str">
            <v>SABORIZANTE DE PIZZA</v>
          </cell>
        </row>
        <row r="290">
          <cell r="A290" t="str">
            <v>000126</v>
          </cell>
          <cell r="B290" t="str">
            <v>MP</v>
          </cell>
          <cell r="C290" t="str">
            <v>C</v>
          </cell>
          <cell r="D290" t="str">
            <v>Sabor</v>
          </cell>
          <cell r="F290" t="str">
            <v>Grupo 1</v>
          </cell>
          <cell r="G290" t="str">
            <v>SABORIZANTE JAMON EN POLVO</v>
          </cell>
        </row>
        <row r="291">
          <cell r="A291" t="str">
            <v>000074</v>
          </cell>
          <cell r="B291" t="str">
            <v>MP</v>
          </cell>
          <cell r="C291" t="str">
            <v>C</v>
          </cell>
          <cell r="D291" t="str">
            <v>Text &amp; Soja</v>
          </cell>
          <cell r="F291" t="str">
            <v>Grupo 5</v>
          </cell>
          <cell r="G291" t="str">
            <v>TEXTURIZADO DE SOJA B</v>
          </cell>
        </row>
        <row r="292">
          <cell r="A292" t="str">
            <v>000353</v>
          </cell>
          <cell r="B292" t="str">
            <v>MP</v>
          </cell>
          <cell r="C292" t="str">
            <v>C</v>
          </cell>
          <cell r="D292" t="str">
            <v>Sabor</v>
          </cell>
          <cell r="F292" t="str">
            <v>Grupo 1</v>
          </cell>
          <cell r="G292" t="str">
            <v>SABORIZANTE KETCHUP</v>
          </cell>
        </row>
        <row r="293">
          <cell r="A293" t="str">
            <v>000205</v>
          </cell>
          <cell r="B293" t="str">
            <v>MP</v>
          </cell>
          <cell r="C293" t="str">
            <v>A</v>
          </cell>
          <cell r="D293" t="str">
            <v>Text &amp; Soja</v>
          </cell>
          <cell r="F293" t="str">
            <v>Grupo 5</v>
          </cell>
          <cell r="G293" t="str">
            <v>TEXTURIZADO DE SOJA E</v>
          </cell>
        </row>
        <row r="294">
          <cell r="A294" t="str">
            <v>000467</v>
          </cell>
          <cell r="B294" t="str">
            <v>PK</v>
          </cell>
          <cell r="D294" t="str">
            <v>Etiqueta</v>
          </cell>
          <cell r="G294" t="str">
            <v>ETIQUETA 49 X 175 ILUST BLANCA</v>
          </cell>
        </row>
        <row r="295">
          <cell r="A295" t="str">
            <v>000404</v>
          </cell>
          <cell r="B295" t="str">
            <v>MP</v>
          </cell>
          <cell r="D295" t="str">
            <v>Sabor</v>
          </cell>
          <cell r="G295" t="str">
            <v xml:space="preserve">SABORIZANTE PARMESANO         </v>
          </cell>
        </row>
        <row r="296">
          <cell r="A296" t="str">
            <v>000364</v>
          </cell>
          <cell r="B296" t="str">
            <v>MP</v>
          </cell>
          <cell r="C296" t="str">
            <v>C</v>
          </cell>
          <cell r="D296" t="str">
            <v>Sabor</v>
          </cell>
          <cell r="F296" t="str">
            <v>Grupo 1</v>
          </cell>
          <cell r="G296" t="str">
            <v>SABORIZANTE PARRILLADA POLLO</v>
          </cell>
        </row>
        <row r="297">
          <cell r="A297" t="str">
            <v>000273</v>
          </cell>
          <cell r="B297" t="str">
            <v>MP</v>
          </cell>
          <cell r="C297" t="str">
            <v>A</v>
          </cell>
          <cell r="D297" t="str">
            <v>Text &amp; Soja</v>
          </cell>
          <cell r="F297" t="str">
            <v>Grupo 5</v>
          </cell>
          <cell r="G297" t="str">
            <v>AISLADO DE SOJA</v>
          </cell>
        </row>
        <row r="298">
          <cell r="A298" t="str">
            <v>000271</v>
          </cell>
          <cell r="B298" t="str">
            <v>MP</v>
          </cell>
          <cell r="C298" t="str">
            <v>C</v>
          </cell>
          <cell r="D298" t="str">
            <v>Sabor</v>
          </cell>
          <cell r="F298" t="str">
            <v>Grupo 1</v>
          </cell>
          <cell r="G298" t="str">
            <v>SABORIZANTE POLLO Nro 2</v>
          </cell>
        </row>
        <row r="299">
          <cell r="A299" t="str">
            <v>000348</v>
          </cell>
          <cell r="B299" t="str">
            <v>MP</v>
          </cell>
          <cell r="C299" t="str">
            <v>C</v>
          </cell>
          <cell r="D299" t="str">
            <v>Text &amp; Soja</v>
          </cell>
          <cell r="F299" t="str">
            <v>Grupo 5</v>
          </cell>
          <cell r="G299" t="str">
            <v>TEXTURIZADO DE SOJA C</v>
          </cell>
        </row>
        <row r="300">
          <cell r="A300" t="str">
            <v>00046600</v>
          </cell>
          <cell r="B300" t="str">
            <v>PK</v>
          </cell>
          <cell r="D300" t="str">
            <v>Flow</v>
          </cell>
          <cell r="G300" t="str">
            <v>FLOWPACK NUGG PALADINI X 840 G</v>
          </cell>
        </row>
        <row r="301">
          <cell r="A301" t="str">
            <v>000467</v>
          </cell>
          <cell r="B301" t="str">
            <v>PK</v>
          </cell>
          <cell r="D301" t="str">
            <v>Etiqueta</v>
          </cell>
          <cell r="G301" t="str">
            <v>ETIQUETA 49 X 175 ILUST BLANCA</v>
          </cell>
        </row>
        <row r="302">
          <cell r="A302" t="str">
            <v>000016</v>
          </cell>
          <cell r="B302" t="str">
            <v>MP</v>
          </cell>
          <cell r="C302" t="str">
            <v>B</v>
          </cell>
          <cell r="D302" t="str">
            <v>Sabor</v>
          </cell>
          <cell r="F302" t="str">
            <v>Grupo 1</v>
          </cell>
          <cell r="G302" t="str">
            <v>SABORIZANTE QUESO A</v>
          </cell>
        </row>
        <row r="303">
          <cell r="A303" t="str">
            <v>000392</v>
          </cell>
          <cell r="B303" t="str">
            <v>MP</v>
          </cell>
          <cell r="D303" t="str">
            <v>Sabor</v>
          </cell>
          <cell r="G303" t="str">
            <v xml:space="preserve">SABORIZANTE QUESO X           </v>
          </cell>
        </row>
        <row r="304">
          <cell r="A304" t="str">
            <v>0040019</v>
          </cell>
          <cell r="B304" t="str">
            <v>MP</v>
          </cell>
          <cell r="C304" t="str">
            <v>A</v>
          </cell>
          <cell r="D304" t="str">
            <v>Salsa</v>
          </cell>
          <cell r="F304" t="str">
            <v>Grupo 1</v>
          </cell>
          <cell r="G304" t="str">
            <v>SALSA PARA PIZZA</v>
          </cell>
        </row>
        <row r="305">
          <cell r="A305" t="str">
            <v>000349</v>
          </cell>
          <cell r="B305" t="str">
            <v>MP</v>
          </cell>
          <cell r="C305" t="str">
            <v>C</v>
          </cell>
          <cell r="D305" t="str">
            <v>Text &amp; Soja</v>
          </cell>
          <cell r="F305" t="str">
            <v>Grupo 5</v>
          </cell>
          <cell r="G305" t="str">
            <v>TEXTURIZADO DE SOJA D</v>
          </cell>
        </row>
        <row r="306">
          <cell r="A306" t="str">
            <v>000483</v>
          </cell>
          <cell r="B306" t="str">
            <v>MP</v>
          </cell>
          <cell r="D306" t="str">
            <v>Salsa</v>
          </cell>
          <cell r="G306" t="str">
            <v>SALSA PIZZA Nº04</v>
          </cell>
        </row>
        <row r="307">
          <cell r="A307" t="str">
            <v>000180</v>
          </cell>
          <cell r="B307" t="str">
            <v>MP</v>
          </cell>
          <cell r="D307" t="str">
            <v>Text &amp; Soja</v>
          </cell>
          <cell r="G307" t="str">
            <v xml:space="preserve">SUPROMAX 5010/5050            </v>
          </cell>
        </row>
        <row r="308">
          <cell r="A308" t="str">
            <v>000433</v>
          </cell>
          <cell r="B308" t="str">
            <v>MP</v>
          </cell>
          <cell r="D308" t="str">
            <v>Text &amp; Soja</v>
          </cell>
          <cell r="G308" t="str">
            <v>CENTEX 4186 SOLAE</v>
          </cell>
        </row>
        <row r="309">
          <cell r="A309" t="str">
            <v>000484</v>
          </cell>
          <cell r="B309" t="str">
            <v>MP</v>
          </cell>
          <cell r="D309" t="str">
            <v>Text &amp; Soja</v>
          </cell>
          <cell r="G309" t="str">
            <v>CENTEX 4061 IP SOLAE</v>
          </cell>
        </row>
        <row r="310">
          <cell r="A310" t="str">
            <v>214001455501</v>
          </cell>
          <cell r="B310" t="str">
            <v>SE</v>
          </cell>
          <cell r="D310" t="str">
            <v>Arvejas</v>
          </cell>
          <cell r="G310" t="str">
            <v>SE Arvejas IQF x 750g</v>
          </cell>
        </row>
        <row r="311">
          <cell r="A311" t="str">
            <v>214001455201</v>
          </cell>
          <cell r="B311" t="str">
            <v>SE</v>
          </cell>
          <cell r="D311" t="str">
            <v>Brócoli</v>
          </cell>
          <cell r="G311" t="str">
            <v>SE Brócoli IQF x 750g</v>
          </cell>
        </row>
        <row r="312">
          <cell r="A312" t="str">
            <v>214001455301</v>
          </cell>
          <cell r="B312" t="str">
            <v>SE</v>
          </cell>
          <cell r="D312" t="str">
            <v>Cebolla</v>
          </cell>
          <cell r="G312" t="str">
            <v>SE Cebolla en cubo IQF x 750g</v>
          </cell>
        </row>
        <row r="313">
          <cell r="A313" t="str">
            <v>000487</v>
          </cell>
          <cell r="B313" t="str">
            <v>MP</v>
          </cell>
          <cell r="D313" t="str">
            <v>Text &amp; Soja</v>
          </cell>
          <cell r="G313" t="str">
            <v xml:space="preserve">MEZCLA DE FIBRAS              </v>
          </cell>
        </row>
        <row r="314">
          <cell r="A314" t="str">
            <v>00046401</v>
          </cell>
          <cell r="B314" t="str">
            <v>PK</v>
          </cell>
          <cell r="D314" t="str">
            <v>Flow</v>
          </cell>
          <cell r="G314" t="str">
            <v>FLOW PIZZA TIPO CASERA FRIZZIO</v>
          </cell>
        </row>
        <row r="315">
          <cell r="A315" t="str">
            <v>214001455401</v>
          </cell>
          <cell r="B315" t="str">
            <v>SE</v>
          </cell>
          <cell r="D315" t="str">
            <v>Choclo</v>
          </cell>
          <cell r="G315" t="str">
            <v>SE Choclo IQF x 750g</v>
          </cell>
        </row>
        <row r="316">
          <cell r="A316" t="str">
            <v>000492</v>
          </cell>
          <cell r="B316" t="str">
            <v>MP</v>
          </cell>
          <cell r="D316" t="str">
            <v>Text &amp; Soja</v>
          </cell>
          <cell r="G316" t="str">
            <v>SUPROMAX 5050 IP SOLAE</v>
          </cell>
        </row>
        <row r="317">
          <cell r="A317" t="str">
            <v>000172</v>
          </cell>
          <cell r="B317" t="str">
            <v>MPI</v>
          </cell>
          <cell r="C317" t="str">
            <v>A</v>
          </cell>
          <cell r="D317" t="str">
            <v>Vegetal</v>
          </cell>
          <cell r="F317" t="str">
            <v>Grupo 1</v>
          </cell>
          <cell r="G317" t="str">
            <v>PURE DE PAPAS EN ESCAMAS</v>
          </cell>
        </row>
        <row r="318">
          <cell r="A318" t="str">
            <v>207020120301</v>
          </cell>
          <cell r="B318" t="str">
            <v>SE</v>
          </cell>
          <cell r="D318" t="str">
            <v>Medallon</v>
          </cell>
          <cell r="E318" t="str">
            <v>DIA</v>
          </cell>
          <cell r="F318" t="str">
            <v>Grupo SE</v>
          </cell>
          <cell r="G318" t="str">
            <v>SE Dia Med. Relleno J&amp;Q</v>
          </cell>
        </row>
        <row r="319">
          <cell r="A319" t="str">
            <v>207020120201</v>
          </cell>
          <cell r="B319" t="str">
            <v>SE</v>
          </cell>
          <cell r="D319" t="str">
            <v>Medallon</v>
          </cell>
          <cell r="E319" t="str">
            <v>DIA</v>
          </cell>
          <cell r="F319" t="str">
            <v>Grupo SE</v>
          </cell>
          <cell r="G319" t="str">
            <v>SE Dia Med.Relleno E&amp;Q</v>
          </cell>
        </row>
        <row r="320">
          <cell r="A320" t="str">
            <v>214001455101</v>
          </cell>
          <cell r="B320" t="str">
            <v>SE</v>
          </cell>
          <cell r="D320" t="str">
            <v>Espinaca</v>
          </cell>
          <cell r="G320" t="str">
            <v>SE Espinaca IQF x 750g</v>
          </cell>
        </row>
        <row r="321">
          <cell r="A321" t="str">
            <v>000174</v>
          </cell>
          <cell r="B321" t="str">
            <v>MPI</v>
          </cell>
          <cell r="C321" t="str">
            <v>A</v>
          </cell>
          <cell r="D321" t="str">
            <v>Vegetal</v>
          </cell>
          <cell r="F321" t="str">
            <v>Grupo 3</v>
          </cell>
          <cell r="G321" t="str">
            <v xml:space="preserve">ARVEJAS                       </v>
          </cell>
        </row>
        <row r="322">
          <cell r="A322" t="str">
            <v>000413</v>
          </cell>
          <cell r="B322" t="str">
            <v>PK</v>
          </cell>
          <cell r="D322" t="str">
            <v>Etiqueta</v>
          </cell>
          <cell r="G322" t="str">
            <v xml:space="preserve">ETIQUETA 100X200 BLANCA       </v>
          </cell>
        </row>
        <row r="323">
          <cell r="A323" t="str">
            <v>000212</v>
          </cell>
          <cell r="B323" t="str">
            <v>MPI</v>
          </cell>
          <cell r="C323" t="str">
            <v>A</v>
          </cell>
          <cell r="D323" t="str">
            <v>Vegetal</v>
          </cell>
          <cell r="F323" t="str">
            <v>Grupo 3</v>
          </cell>
          <cell r="G323" t="str">
            <v>PAPA EN CUBOS IQF</v>
          </cell>
        </row>
        <row r="324">
          <cell r="A324" t="str">
            <v>202010610101</v>
          </cell>
          <cell r="B324" t="str">
            <v>SE</v>
          </cell>
          <cell r="D324" t="str">
            <v>Baston Mozza</v>
          </cell>
          <cell r="E324" t="str">
            <v>Frizzio</v>
          </cell>
          <cell r="F324" t="str">
            <v>Grupo SE</v>
          </cell>
          <cell r="G324" t="str">
            <v>SE Frizzio Baston Mozzarella</v>
          </cell>
        </row>
        <row r="325">
          <cell r="A325" t="str">
            <v>0090003</v>
          </cell>
          <cell r="B325" t="str">
            <v>MP</v>
          </cell>
          <cell r="D325" t="str">
            <v>Vegetal</v>
          </cell>
          <cell r="F325" t="str">
            <v>Grupo 3</v>
          </cell>
          <cell r="G325" t="str">
            <v xml:space="preserve">BROCOLI                       </v>
          </cell>
        </row>
        <row r="326">
          <cell r="A326" t="str">
            <v>206010610101</v>
          </cell>
          <cell r="B326" t="str">
            <v>SE</v>
          </cell>
          <cell r="D326" t="str">
            <v>Nugget</v>
          </cell>
          <cell r="E326" t="str">
            <v>Frizzio</v>
          </cell>
          <cell r="F326" t="str">
            <v>Grupo SE</v>
          </cell>
          <cell r="G326" t="str">
            <v>SE Frizzio Nugget Pollo Clas.</v>
          </cell>
        </row>
        <row r="327">
          <cell r="A327" t="str">
            <v>0090006</v>
          </cell>
          <cell r="B327" t="str">
            <v>MPI</v>
          </cell>
          <cell r="C327" t="str">
            <v>A</v>
          </cell>
          <cell r="D327" t="str">
            <v>Vegetal</v>
          </cell>
          <cell r="F327" t="str">
            <v>Grupo 3</v>
          </cell>
          <cell r="G327" t="str">
            <v>ESPINACA IQF</v>
          </cell>
        </row>
        <row r="328">
          <cell r="A328" t="str">
            <v>0090022</v>
          </cell>
          <cell r="B328" t="str">
            <v>MP</v>
          </cell>
          <cell r="D328" t="str">
            <v>Vegetal</v>
          </cell>
          <cell r="F328" t="str">
            <v>Grupo 3</v>
          </cell>
          <cell r="G328" t="str">
            <v xml:space="preserve">ZANAHORIA EN CUBOS            </v>
          </cell>
        </row>
        <row r="329">
          <cell r="A329" t="str">
            <v>208010710701</v>
          </cell>
          <cell r="B329" t="str">
            <v>SE</v>
          </cell>
          <cell r="D329" t="str">
            <v>Tortilla</v>
          </cell>
          <cell r="E329" t="str">
            <v>McC</v>
          </cell>
          <cell r="F329" t="str">
            <v>Grupo SE</v>
          </cell>
          <cell r="G329" t="str">
            <v>SE Mc Cain Tortilla Espinaca</v>
          </cell>
        </row>
        <row r="330">
          <cell r="A330" t="str">
            <v>0090026</v>
          </cell>
          <cell r="B330" t="str">
            <v>MP</v>
          </cell>
          <cell r="D330" t="str">
            <v>Vegetal</v>
          </cell>
          <cell r="G330" t="str">
            <v xml:space="preserve">PIMIENTO CUBETEADO IQF        </v>
          </cell>
        </row>
        <row r="331">
          <cell r="A331" t="str">
            <v>202010710101</v>
          </cell>
          <cell r="B331" t="str">
            <v>SE</v>
          </cell>
          <cell r="D331" t="str">
            <v>Baston Mozza</v>
          </cell>
          <cell r="E331" t="str">
            <v>McC</v>
          </cell>
          <cell r="F331" t="str">
            <v>Grupo SE</v>
          </cell>
          <cell r="G331" t="str">
            <v>SE McCain Baston Mozzarella</v>
          </cell>
        </row>
        <row r="332">
          <cell r="A332" t="str">
            <v>214001455701</v>
          </cell>
          <cell r="B332" t="str">
            <v>SE</v>
          </cell>
          <cell r="D332" t="str">
            <v>Mix Vegetales</v>
          </cell>
          <cell r="G332" t="str">
            <v>SE Mix Veg. y arroz x 750g</v>
          </cell>
        </row>
        <row r="333">
          <cell r="A333" t="str">
            <v>207010310101</v>
          </cell>
          <cell r="B333" t="str">
            <v>SE</v>
          </cell>
          <cell r="D333" t="str">
            <v>Medallon</v>
          </cell>
          <cell r="E333" t="str">
            <v>Pala</v>
          </cell>
          <cell r="F333" t="str">
            <v>Grupo SE</v>
          </cell>
          <cell r="G333" t="str">
            <v>SE Paladini Med.Clasico</v>
          </cell>
        </row>
        <row r="334">
          <cell r="A334" t="str">
            <v>00040902</v>
          </cell>
          <cell r="B334" t="str">
            <v>PK</v>
          </cell>
          <cell r="D334" t="str">
            <v>Caja</v>
          </cell>
          <cell r="G334" t="str">
            <v xml:space="preserve">CAJA SECUNDARIA C16 MCCAIN </v>
          </cell>
        </row>
        <row r="335">
          <cell r="A335" t="str">
            <v>207020320201</v>
          </cell>
          <cell r="B335" t="str">
            <v>SE</v>
          </cell>
          <cell r="D335" t="str">
            <v>Medallon</v>
          </cell>
          <cell r="E335" t="str">
            <v>Pala</v>
          </cell>
          <cell r="F335" t="str">
            <v>Grupo SE</v>
          </cell>
          <cell r="G335" t="str">
            <v>SE Paladini Med.E&amp;Q</v>
          </cell>
        </row>
        <row r="336">
          <cell r="A336" t="str">
            <v>000491</v>
          </cell>
          <cell r="B336" t="str">
            <v>PK</v>
          </cell>
          <cell r="D336" t="str">
            <v>Etiqueta</v>
          </cell>
          <cell r="G336" t="str">
            <v>ETIQUETA 50 X 185 ILUST BLANCA</v>
          </cell>
        </row>
        <row r="337">
          <cell r="A337" t="str">
            <v>207020320301</v>
          </cell>
          <cell r="B337" t="str">
            <v>SE</v>
          </cell>
          <cell r="D337" t="str">
            <v>Medallon</v>
          </cell>
          <cell r="E337" t="str">
            <v>Pala</v>
          </cell>
          <cell r="F337" t="str">
            <v>Grupo SE</v>
          </cell>
          <cell r="G337" t="str">
            <v>SE Paladini Med.J&amp;Q</v>
          </cell>
        </row>
        <row r="338">
          <cell r="A338" t="str">
            <v>0090030</v>
          </cell>
          <cell r="B338" t="str">
            <v>MPI</v>
          </cell>
          <cell r="C338" t="str">
            <v>A</v>
          </cell>
          <cell r="D338" t="str">
            <v>Vegetal</v>
          </cell>
          <cell r="F338" t="str">
            <v>Grupo 3</v>
          </cell>
          <cell r="G338" t="str">
            <v>CEBOLLA CUBO IQF</v>
          </cell>
        </row>
        <row r="339">
          <cell r="A339" t="str">
            <v>000485</v>
          </cell>
          <cell r="B339" t="str">
            <v>MP</v>
          </cell>
          <cell r="D339" t="str">
            <v>Vegetal</v>
          </cell>
          <cell r="G339" t="str">
            <v xml:space="preserve">CEBOLLA EN ESCAMAS            </v>
          </cell>
        </row>
        <row r="340">
          <cell r="A340" t="str">
            <v>214001455601</v>
          </cell>
          <cell r="B340" t="str">
            <v>SE</v>
          </cell>
          <cell r="D340" t="str">
            <v>Zanahoria</v>
          </cell>
          <cell r="G340" t="str">
            <v>SE Zanahorias Baby x 750g</v>
          </cell>
        </row>
        <row r="341">
          <cell r="A341" t="str">
            <v>000024</v>
          </cell>
          <cell r="B341" t="str">
            <v>PK</v>
          </cell>
          <cell r="C341" t="str">
            <v>C</v>
          </cell>
          <cell r="D341" t="str">
            <v>Streech</v>
          </cell>
          <cell r="F341" t="str">
            <v>Grupo 2</v>
          </cell>
          <cell r="G341" t="str">
            <v>STRETCH MANUAL S/MANIJA</v>
          </cell>
        </row>
        <row r="342">
          <cell r="A342" t="str">
            <v>000335</v>
          </cell>
          <cell r="B342" t="str">
            <v>MP</v>
          </cell>
          <cell r="C342" t="str">
            <v>C</v>
          </cell>
          <cell r="D342" t="str">
            <v>Text &amp; Soja</v>
          </cell>
          <cell r="F342" t="str">
            <v>Grupo 5</v>
          </cell>
          <cell r="G342" t="str">
            <v>TEXTURIZADO DE SOJA A</v>
          </cell>
        </row>
        <row r="343">
          <cell r="A343" t="str">
            <v>000396</v>
          </cell>
          <cell r="B343" t="str">
            <v>MP</v>
          </cell>
          <cell r="D343" t="str">
            <v>Text &amp; Soja</v>
          </cell>
          <cell r="G343" t="str">
            <v xml:space="preserve">TEXTURIZADO DE SOJA X         </v>
          </cell>
        </row>
        <row r="344">
          <cell r="A344" t="str">
            <v>000250</v>
          </cell>
          <cell r="B344" t="str">
            <v>MP</v>
          </cell>
          <cell r="C344" t="str">
            <v>C</v>
          </cell>
          <cell r="D344" t="str">
            <v>Aditivos</v>
          </cell>
          <cell r="F344" t="str">
            <v>Grupo 1</v>
          </cell>
          <cell r="G344" t="str">
            <v>VIVAPUR HPMC</v>
          </cell>
        </row>
        <row r="345">
          <cell r="A345" t="str">
            <v>000269</v>
          </cell>
          <cell r="B345" t="str">
            <v>PK</v>
          </cell>
          <cell r="D345" t="str">
            <v>Bolsa</v>
          </cell>
          <cell r="F345" t="str">
            <v>Grupo 2</v>
          </cell>
        </row>
        <row r="346">
          <cell r="A346" t="str">
            <v>000367</v>
          </cell>
          <cell r="B346" t="str">
            <v>MP</v>
          </cell>
          <cell r="C346" t="str">
            <v>A</v>
          </cell>
          <cell r="D346" t="str">
            <v>Pollo</v>
          </cell>
          <cell r="F346" t="str">
            <v>Grupo 3</v>
          </cell>
        </row>
        <row r="347">
          <cell r="A347" t="str">
            <v>000488</v>
          </cell>
          <cell r="B347" t="str">
            <v>MP</v>
          </cell>
          <cell r="D347" t="str">
            <v>Vegetal</v>
          </cell>
          <cell r="G347" t="str">
            <v xml:space="preserve">POLVO DE REMOLACHA            </v>
          </cell>
        </row>
      </sheetData>
      <sheetData sheetId="16" refreshError="1"/>
      <sheetData sheetId="1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a Rouillon" refreshedDate="44888.501221064813" createdVersion="4" refreshedVersion="7" minRefreshableVersion="3" recordCount="81" xr:uid="{00000000-000A-0000-FFFF-FFFF01000000}">
  <cacheSource type="worksheet">
    <worksheetSource ref="C1:G1" sheet="Stock Tango"/>
  </cacheSource>
  <cacheFields count="5">
    <cacheField name="COD_DEP" numFmtId="0">
      <sharedItems/>
    </cacheField>
    <cacheField name="COD_ART" numFmtId="0">
      <sharedItems containsBlank="1" count="398">
        <s v="00049301"/>
        <s v="0010001"/>
        <s v="000463"/>
        <s v="000486"/>
        <s v="000273"/>
        <s v="000198"/>
        <s v="000207"/>
        <s v="000405"/>
        <s v="000452"/>
        <s v="000386"/>
        <s v="000204"/>
        <s v="000174"/>
        <s v="000382"/>
        <s v="0040002"/>
        <s v="000173"/>
        <s v="000412"/>
        <s v="0090039"/>
        <s v="000270"/>
        <s v="0110125"/>
        <s v="0110124"/>
        <s v="0110123"/>
        <s v="000254"/>
        <s v="0090003"/>
        <s v="00039103"/>
        <s v="PACK086"/>
        <s v="00046801"/>
        <s v="00047101"/>
        <s v="00047201"/>
        <s v="00047202"/>
        <s v="00047500"/>
        <s v="00047501"/>
        <s v="00047600"/>
        <s v="PACK075"/>
        <s v="PACK076"/>
        <s v="SW0018"/>
        <s v="000371"/>
        <s v="000501"/>
        <s v="000500"/>
        <s v="000502"/>
        <s v="303010000001"/>
        <s v="000458"/>
        <s v="0090030"/>
        <s v="000496"/>
        <s v="00002"/>
        <s v="000484"/>
        <s v="000433"/>
        <s v="0070016"/>
        <s v="0050009"/>
        <s v="0110028"/>
        <s v="000011"/>
        <s v="00047902"/>
        <s v="000033"/>
        <s v="0090038"/>
        <s v="000390"/>
        <s v="0040004"/>
        <s v="000451"/>
        <s v="02500_MP005"/>
        <s v="000447"/>
        <s v="000506"/>
        <s v="000511"/>
        <s v="0090006"/>
        <s v="000010"/>
        <s v="000127"/>
        <s v="0110120"/>
        <s v="00012701"/>
        <s v="000428"/>
        <s v="000427"/>
        <s v="000426"/>
        <s v="000429"/>
        <s v="000491"/>
        <s v="000524"/>
        <s v="000489"/>
        <s v="0032002"/>
        <s v="000244"/>
        <s v="00045202"/>
        <s v="00045203"/>
        <s v="000507-03"/>
        <s v="00052801"/>
        <s v="00052500"/>
        <s v="00052600"/>
        <s v="00052701"/>
        <s v="000334" u="1"/>
        <s v="0070018" u="1"/>
        <s v="00300010" u="1"/>
        <s v="PACK08603" u="1"/>
        <s v="SWMS61/21700" u="1"/>
        <m u="1"/>
        <s v="000348" u="1"/>
        <s v="000423" u="1"/>
        <s v="F00003" u="1"/>
        <s v="PACK082" u="1"/>
        <s v="000055" u="1"/>
        <s v="PACK073" u="1"/>
        <s v="DS 61" u="1"/>
        <s v="000069" u="1"/>
        <s v="000335" u="1"/>
        <s v="000410" u="1"/>
        <s v="0110031" u="1"/>
        <s v="299000020303" u="1"/>
        <s v="000349" u="1"/>
        <s v="000380" u="1"/>
        <s v="000424" u="1"/>
        <s v="DISP62" u="1"/>
        <s v="DP62" u="1"/>
        <s v="000247" u="1"/>
        <s v="0110050" u="1"/>
        <s v="LAMS 41" u="1"/>
        <s v="PACK083" u="1"/>
        <s v="000292" u="1"/>
        <s v="000336" u="1"/>
        <s v="000411" u="1"/>
        <s v="MCMO31" u="1"/>
        <s v="PACK074" u="1"/>
        <s v="000381" u="1"/>
        <s v="000425" u="1"/>
        <s v="000497" u="1"/>
        <s v="DISP63" u="1"/>
        <s v="05500_MPI002" u="1"/>
        <s v="SWMS72/21702" u="1"/>
        <s v="000323" u="1"/>
        <s v="LAMS 51" u="1"/>
        <s v="000293" u="1"/>
        <s v="000337" u="1"/>
        <s v="LAMS 42" u="1"/>
        <s v="PACK084" u="1"/>
        <s v="000280" u="1"/>
        <s v="000324" u="1"/>
        <s v="000294" u="1"/>
        <s v="000338" u="1"/>
        <s v="000485" u="1"/>
        <s v="LAMS 52" u="1"/>
        <s v="000120" u="1"/>
        <s v="000236" u="1"/>
        <s v="PAMS82" u="1"/>
        <s v="PACK085" u="1"/>
        <s v="00047001" u="1"/>
        <s v="000134" u="1"/>
        <s v="000325" u="1"/>
        <s v="000397" u="1"/>
        <s v="000400" u="1"/>
        <s v="0110118" u="1"/>
        <s v="00049300" u="1"/>
        <s v="000339" u="1"/>
        <s v="000370" u="1"/>
        <s v="000414" u="1"/>
        <s v="PACK067" u="1"/>
        <s v="202010710101" u="1"/>
        <s v="203010510201" u="1"/>
        <s v="801060002201" u="1"/>
        <s v="000312" u="1"/>
        <s v="000384" u="1"/>
        <s v="PACK058" u="1"/>
        <s v="000326" u="1"/>
        <s v="000401" u="1"/>
        <s v="000473" u="1"/>
        <s v="00052901" u="1"/>
        <s v="000180" u="1"/>
        <s v="000224" u="1"/>
        <s v="000415" u="1"/>
        <s v="000047" u="1"/>
        <s v="000122" u="1"/>
        <s v="000238" u="1"/>
        <s v="000313" u="1"/>
        <s v="000385" u="1"/>
        <s v="000504" u="1"/>
        <s v="PACK068" u="1"/>
        <s v="00050702" u="1"/>
        <s v="206010610101" u="1"/>
        <s v="000327" u="1"/>
        <s v="000399" u="1"/>
        <s v="000402" u="1"/>
        <s v="IDMP01" u="1"/>
        <s v="MCTO31" u="1"/>
        <s v="000372" u="1"/>
        <s v="0110054" u="1"/>
        <s v="LAMS 82" u="1"/>
        <s v="PACK087" u="1"/>
        <s v="00045002" u="1"/>
        <s v="000123" u="1"/>
        <s v="000021" u="1"/>
        <s v="000212" u="1"/>
        <s v="000328" u="1"/>
        <s v="000403" u="1"/>
        <s v="000519" u="1"/>
        <s v="IDMP02" u="1"/>
        <s v="PACK069" u="1"/>
        <s v="000373" u="1"/>
        <s v="MCCO61" u="1"/>
        <s v="LAMS 92" u="1"/>
        <s v="00045102" u="1"/>
        <s v="FZPZ64EX" u="1"/>
        <s v="000271" u="1"/>
        <s v="000315" u="1"/>
        <s v="000387" u="1"/>
        <s v="FZFP61" u="1"/>
        <s v="LAMS 83" u="1"/>
        <s v="00052700" u="1"/>
        <s v="299000020202" u="1"/>
        <s v="000285" u="1"/>
        <s v="000329" u="1"/>
        <s v="000360" u="1"/>
        <s v="000404" u="1"/>
        <s v="IDMP03" u="1"/>
        <s v="299000010110" u="1"/>
        <s v="000036" u="1"/>
        <s v="000374" u="1"/>
        <s v="000418" u="1"/>
        <s v="000200" u="1"/>
        <s v="000272" u="1"/>
        <s v="000316" u="1"/>
        <s v="000388" u="1"/>
        <s v="LAMS 93" u="1"/>
        <s v="00052800" u="1"/>
        <s v="000170" u="1"/>
        <s v="000286" u="1"/>
        <s v="000361" u="1"/>
        <s v="IDMP04" u="1"/>
        <s v="000375" u="1"/>
        <s v="000450" u="1"/>
        <s v="801060002203" u="1"/>
        <s v="000126" u="1"/>
        <s v="000201" u="1"/>
        <s v="000389" u="1"/>
        <s v="0030010" u="1"/>
        <s v="00047601" u="1"/>
        <s v="000024" u="1"/>
        <s v="000171" u="1"/>
        <s v="000362" u="1"/>
        <s v="IDMP05" u="1"/>
        <s v="00040902" u="1"/>
        <s v="000113" u="1"/>
        <s v="0040010" u="1"/>
        <s v="0110094" u="1"/>
        <s v="00047200" u="1"/>
        <s v="00050701" u="1"/>
        <s v="DP 61" u="1"/>
        <s v="DS 74" u="1"/>
        <s v="000199" u="1"/>
        <s v="000202" u="1"/>
        <s v="000274" u="1"/>
        <s v="0040001" u="1"/>
        <s v="299001455202" u="1"/>
        <s v="000172" u="1"/>
        <s v="000288" u="1"/>
        <s v="000363" u="1"/>
        <s v="000479" u="1"/>
        <s v="IDMP06" u="1"/>
        <s v="LCMS81" u="1"/>
        <s v="04200_MPI002" u="1"/>
        <s v="299000010107" u="1"/>
        <s v="000070" u="1"/>
        <s v="000377" u="1"/>
        <s v="0010003" u="1"/>
        <s v="00047300" u="1"/>
        <s v="000203" u="1"/>
        <s v="000350" u="1"/>
        <s v="0040011" u="1"/>
        <s v="000026" u="1"/>
        <s v="000289" u="1"/>
        <s v="000364" u="1"/>
        <s v="000408" u="1"/>
        <s v="LCMS82" u="1"/>
        <s v="0060001" u="1"/>
        <s v="000071" u="1"/>
        <s v="000378" u="1"/>
        <s v="0033008" u="1"/>
        <s v="0070010" u="1"/>
        <s v="00045602" u="1"/>
        <s v="00047400" u="1"/>
        <s v="000276" u="1"/>
        <s v="000351" u="1"/>
        <s v="299001455302" u="1"/>
        <s v="400020000001" u="1"/>
        <s v="DS 64" u="1"/>
        <s v="000365" u="1"/>
        <s v="000072" u="1"/>
        <s v="000379" u="1"/>
        <s v="000454" u="1"/>
        <s v="0060002" u="1"/>
        <s v="000205" u="1"/>
        <s v="000277" u="1"/>
        <s v="000352" u="1"/>
        <s v="000366" u="1"/>
        <s v="MCMO61" u="1"/>
        <s v="DS 73" u="1"/>
        <s v="000455" u="1"/>
        <s v="000087" u="1"/>
        <s v="000278" u="1"/>
        <s v="000353" u="1"/>
        <s v="FZMO61" u="1"/>
        <s v="0110088" u="1"/>
        <s v="00040901" u="1"/>
        <s v="SWMS62/21701" u="1"/>
        <s v="000367" u="1"/>
        <s v="LCMS85" u="1"/>
        <s v="299000020101" u="1"/>
        <s v="000074" u="1"/>
        <s v="000309" u="1"/>
        <s v="000340" u="1"/>
        <s v="000016" u="1"/>
        <s v="000088" u="1"/>
        <s v="000279" u="1"/>
        <s v="00045000" u="1"/>
        <s v="000368" u="1"/>
        <s v="0040005" u="1"/>
        <s v="0110089" u="1"/>
        <s v="00046901" u="1"/>
        <s v="DS 63" u="1"/>
        <s v="000355" u="1"/>
        <s v="0070004" u="1"/>
        <s v="00045100" u="1"/>
        <s v="MC 22" u="1"/>
        <s v="000369" u="1"/>
        <s v="00045601" u="1"/>
        <s v="00050900" u="1"/>
        <s v="203020320201" u="1"/>
        <s v="207020120201" u="1"/>
        <s v="SWMS73/21703" u="1"/>
        <s v="000267" u="1"/>
        <s v="000342" u="1"/>
        <s v="0040006" u="1"/>
        <s v="0090022" u="1"/>
        <s v="000018" u="1"/>
        <s v="000209" u="1"/>
        <s v="000356" u="1"/>
        <s v="000431" u="1"/>
        <s v="FZPZ64" u="1"/>
        <s v="0070014" u="1"/>
        <s v="00045200" u="1"/>
        <s v="DS 72" u="1"/>
        <s v="000107" u="1"/>
        <s v="000520" u="1"/>
        <s v="00046600" u="1"/>
        <s v="000343" u="1"/>
        <s v="MCCO31" u="1"/>
        <s v="0060015" u="1"/>
        <s v="PACK032" u="1"/>
        <s v="000357" u="1"/>
        <s v="000432" u="1"/>
        <s v="IDPT11" u="1"/>
        <s v="MCTO61" u="1"/>
        <s v="0040007" u="1"/>
        <s v="00045300" u="1"/>
        <s v="801060002202" u="1"/>
        <s v="000330" u="1"/>
        <s v="000521" u="1"/>
        <s v="207020120301" u="1"/>
        <s v="299000020301" u="1"/>
        <s v="000269" u="1"/>
        <s v="000344" u="1"/>
        <s v="0090005" u="1"/>
        <s v="000242" u="1"/>
        <s v="000358" u="1"/>
        <s v="IDPT12" u="1"/>
        <s v="PAMP50" u="1"/>
        <s v="0060016" u="1"/>
        <s v="PACK033" u="1"/>
        <s v="PACK070" u="1"/>
        <s v="00045400" u="1"/>
        <s v="207020320201" u="1"/>
        <s v="000331" u="1"/>
        <s v="000522" u="1"/>
        <s v="00047203" u="1"/>
        <s v="000345" u="1"/>
        <s v="000420" u="1"/>
        <s v="000052" u="1"/>
        <s v="000243" u="1"/>
        <s v="000359" u="1"/>
        <s v="IDPT13" u="1"/>
        <s v="PACK080" u="1"/>
        <s v="PAFP 51" u="1"/>
        <s v="00045500" u="1"/>
        <s v="000332" u="1"/>
        <s v="LCCO61" u="1"/>
        <s v="0040018" u="1"/>
        <s v="0060017" u="1"/>
        <s v="PACK034" u="1"/>
        <s v="00046900" u="1"/>
        <s v="000346" u="1"/>
        <s v="000421" u="1"/>
        <s v="000014091" u="1"/>
        <s v="DS 71" u="1"/>
        <s v="000391" u="1"/>
        <s v="PAMP52" u="1"/>
        <s v="207020320301" u="1"/>
        <s v="000333" u="1"/>
        <s v="LCMS51" u="1"/>
        <s v="PAFP 52" u="1"/>
        <s v="299000020203" u="1"/>
        <s v="000009" u="1"/>
        <s v="000347" u="1"/>
        <s v="000422" u="1"/>
        <s v="0040019" u="1"/>
        <s v="PACK035" u="1"/>
        <s v="000054" u="1"/>
        <s v="PAMP53" u="1"/>
        <s v="0090026" u="1"/>
        <s v="299001455802" u="1"/>
      </sharedItems>
    </cacheField>
    <cacheField name="DES_ART" numFmtId="0">
      <sharedItems containsBlank="1" count="517">
        <s v="ACEITE DE COCO"/>
        <s v="ACEITE DE GIRASOL"/>
        <s v="ACEITE DE OLIVA"/>
        <s v="ACEITE VEGETAL SÓLIDA"/>
        <s v="AISLADO DE SOJA"/>
        <s v="ALBUMINA"/>
        <s v="ALMIDON DE TRIGO"/>
        <s v="ALMIDON MODIFICADO C"/>
        <s v="ALMIDON MODIFICADO D"/>
        <s v="ALPHAMALT A 17098"/>
        <s v="ANTIOXIDANTE"/>
        <s v="ARVEJAS"/>
        <s v="AVENA GRUESA ARROLLADA"/>
        <s v="AZUCAR"/>
        <s v="BATTER A"/>
        <s v="BATTER B"/>
        <s v="BERENJENA IQF"/>
        <s v="BOLSA 80 X 90 X 80 AZUL"/>
        <s v="BOLSA AZUL 15 X 25 X 20"/>
        <s v="BOLSA AZUL 25 X 35 X 50 MIC"/>
        <s v="BOLSA AZUL 45 X 60 X 60 MIC"/>
        <s v="BOLSA BINS 250 X 330 X 70 AZUL"/>
        <s v="BROCOLI FLORETE"/>
        <s v="CAJA SEC C28"/>
        <s v="CAJA SEC FRIZZIO C23"/>
        <s v="CAJA SEC. FRIZATA 04 ROJA"/>
        <s v="CAJA SEC. FRIZATA 07 VERDE"/>
        <s v="CAJA SEC. FRIZATA 08 VIOLETA"/>
        <s v="CAJA SEC.FRIZATA 09 ROJA"/>
        <s v="CAJA SEC.FRIZATA 12 VERDE CLAR"/>
        <s v="CAJA SECUNDARIA C21"/>
        <s v="CAJA SECUNDARIA C22"/>
        <s v="CAJA SECUNDARIA JBS"/>
        <s v="CAJA SOJA PALADINI x 15"/>
        <s v="CALABAZA EN CUBOS"/>
        <s v="CALABAZA EN ESCAMAS"/>
        <s v="CARNE VACUNA CARNAZA DE PALETA"/>
        <s v="CARNE VACUNA PICADA"/>
        <s v="CARNE VACUNA TAPA DE ASADO"/>
        <s v="CEBOLLA CUBO IQF"/>
        <s v="CEBOLLA DE VERDEO DESHIDRAT"/>
        <s v="CEBOLLA EN POLVO"/>
        <s v="CENTEX CHICO (4061 IP SOLAE)"/>
        <s v="CENTEX GRANDE (4186 SOLAE)"/>
        <s v="CHEDDAR DOÑA AURORA"/>
        <s v="CHOCLO EN GRANOS IQF"/>
        <s v="CINTA 48 X 100"/>
        <s v="CINTA 48 X 1500"/>
        <s v="CINTA ADHESIVA FRIZATA 48X500"/>
        <s v="CMC"/>
        <s v="COLIFLOR IQF"/>
        <s v="COLORANTE CARAMELO"/>
        <s v="COMINO MOLIDO"/>
        <s v="CONCENTRADO DE SOJA"/>
        <s v="Crocante de merluza Solimeno"/>
        <s v="DEXTROSA MONOHIDRATADA"/>
        <s v="DISCO HOJALDRE 12CM"/>
        <s v="ESPINACA EN POLVO"/>
        <s v="ESPINACA IQF"/>
        <s v="ESQUINEROS PARA PALLETS"/>
        <s v="ETIQUE 100 X 200 ILUSTBLCA"/>
        <s v="ETIQUE 100 X122 ILUST BLANCA"/>
        <s v="ETIQUE 100 X200 BCA BUJE CHICO"/>
        <s v="ETIQUETA 20 X 29 X 4 AMARILLA"/>
        <s v="ETIQUETA 20 X 29 X 4 CELESTE"/>
        <s v="ETIQUETA 20 X 29 X 4 ROSA"/>
        <s v="ETIQUETA 20 X 29 X 4 VERDE"/>
        <s v="ETIQUETA 50 X 195 ILUST BLANCA"/>
        <s v="ETIQUETA 50 X 255 ILUST BLANCA"/>
        <s v="EXTRACTO DE LEVADURA S2006"/>
        <s v="FIAMBRE DE CERDO COCIDO"/>
        <s v="FIBRA DE TRIGO"/>
        <s v="FILM PRIMARIO FRIZATA N°03"/>
        <s v="FILM PRIMARIO FRIZATA N°08"/>
        <s v="FILM PRIMARIO FRIZATA N°09"/>
        <s v="FILM PRIMARIO FRIZATA N°10"/>
        <s v="FILM PRIMARIO FRIZATA N°11"/>
        <s v="FILM PRIMARIO FRIZATA N°12"/>
        <m u="1"/>
        <s v="CMC                           " u="1"/>
        <s v="CAJA SECUNDARIA AGROSUPER" u="1"/>
        <s v="FLOW PACK SWIFT SOJA E&amp;Q" u="1"/>
        <s v="DIA MED POLLO J&amp;Q x400Gx 28 u" u="1"/>
        <s v="GLUTAMATO MONOSODICO" u="1"/>
        <s v="BOMBA DE PAPA R MOZ LA CRIANZA" u="1"/>
        <s v="FLOW PACK SWIFT SOJA J&amp;Q" u="1"/>
        <s v="CAJA SECUNDARIA C16 MCCAIN    " u="1"/>
        <s v="BOMBA DE PAPA RELL 26X0.315 KG" u="1"/>
        <s v="FLOW PACK SWIFT SOJA E&amp;Q      " u="1"/>
        <s v="ETIQUETA 10x20 FRIZZIO EXPO" u="1"/>
        <s v="FLOW PACK SWIFT SOJA T&amp;Q" u="1"/>
        <s v="MSOJA LA ANONIMA OREG x330G" u="1"/>
        <s v="FLOW PACK SWIFT SOJA J&amp;Q      " u="1"/>
        <s v="ALPHAMALT A 17098             " u="1"/>
        <s v="FLOW MAGLIA MV BROCOLI 330" u="1"/>
        <s v="SE Dia Med. Relleno J&amp;Q" u="1"/>
        <s v="FLOWPACK NUGG PALADINI X 760 G" u="1"/>
        <s v="FLOW PACK SWIFT SOJA T&amp;Q      " u="1"/>
        <s v="CHEDDAR MILKAUT" u="1"/>
        <s v="GAS FREON R-22" u="1"/>
        <s v="FLOW MS BRF X 2               " u="1"/>
        <s v="FLOW MS BRF X 5               " u="1"/>
        <s v="FLOW MS RELL.E/Q BRF          " u="1"/>
        <s v="FLOW PACK SOJA LA E&amp;Q         " u="1"/>
        <s v="FLOW PACK SOJA LA J&amp;Q         " u="1"/>
        <s v="ID Materia Prima 01" u="1"/>
        <s v="PEREJIL" u="1"/>
        <s v="FLOW PACK DIA% JAMON" u="1"/>
        <s v="SABORIZANTE PARRILLADA" u="1"/>
        <s v="PZ MOZZA CONG DIA% X 12unid" u="1"/>
        <s v="SE McCain Baston Mozzarella" u="1"/>
        <s v="FLOW PACK DIA% POLLO J Y Q    " u="1"/>
        <s v="ALMIDON DE TRIGO              " u="1"/>
        <s v="ALMIDON MODIFICADO A          " u="1"/>
        <s v="ALMIDON MODIFICADO B          " u="1"/>
        <s v="ALMIDON MODIFICADO C          " u="1"/>
        <s v="ALMIDON MODIFICADO D          " u="1"/>
        <s v="FLOW MAGLIA MV MIX 330        " u="1"/>
        <s v="FLOW PIZZA FRIZZIO 510        " u="1"/>
        <s v="REBOZADOR MB - 1" u="1"/>
        <s v="PALLETS                       " u="1"/>
        <s v="PALLETS EXPORTACION           " u="1"/>
        <s v="ID Materia Prima 02" u="1"/>
        <s v="BOLSA 80 X 90 X 80 AZUL       " u="1"/>
        <s v="RIBBON VJ 30MM X 700 MTS" u="1"/>
        <s v="FLOW MAGLIA MV MIX 330" u="1"/>
        <s v="ID Materia Prima 03" u="1"/>
        <s v="DIOXIDO DE TITANIO" u="1"/>
        <s v="FLOW AGS M SOJA CHOCLO        " u="1"/>
        <s v="SABORIZANTE DE AJO A" u="1"/>
        <s v="FLOW MCAIN BOMBA PAPA X 315 GR" u="1"/>
        <s v="INNER POLLO" u="1"/>
        <s v="FILET POLLO P/ EMP DE POLLO" u="1"/>
        <s v="ID Materia Prima 04" u="1"/>
        <s v="HARINA 0000" u="1"/>
        <s v="CAJA C-24 SADIA               " u="1"/>
        <s v="CAJA SEC C28                  " u="1"/>
        <s v="CAJA SECUNDARIA  C31          " u="1"/>
        <s v="CAJA SECUNDARIA C22           " u="1"/>
        <s v="ID Materia Prima 05" u="1"/>
        <s v="CAJA SEC.FRIZATA 11VERDE CLARO" u="1"/>
        <s v="OREGANO" u="1"/>
        <s v="FLOW PACK SOJA LA CLASICA" u="1"/>
        <s v="FLOW PACK SWIFT SOJA OREGANO" u="1"/>
        <s v="REBOZADOR C - 2" u="1"/>
        <s v="FLOW AGS M SOJA CALSICA       " u="1"/>
        <s v="FLOW PACK SOJA LA OREGANO" u="1"/>
        <s v="TEXTURIZADO DE SOJA C" u="1"/>
        <s v="CHEDDAR" u="1"/>
        <s v="ID Materia Prima 06" u="1"/>
        <s v="STRETCH MANUAL S/MANIJA       " u="1"/>
        <s v="FIBRA DE TRIGO                " u="1"/>
        <s v="SE Paladini Med.J&amp;Q" u="1"/>
        <s v="LECHE EN POLVO" u="1"/>
        <s v="SE Paladini M.Soja Rell.E&amp;Q" u="1"/>
        <s v="FILM PRIMARIO FRIZATA N°15" u="1"/>
        <s v="CAJA SECUNDARIA FRIAR T02" u="1"/>
        <s v="REBOZADOR C - 2               " u="1"/>
        <s v="REBOZADOR D                   " u="1"/>
        <s v="REBOZADOR E                   " u="1"/>
        <s v="REBOZADOR F                   " u="1"/>
        <s v="REBOZADOR G                   " u="1"/>
        <s v="REBOZADOR H                   " u="1"/>
        <s v="REBOZADOR I                   " u="1"/>
        <s v="REBOZADOR MB - 1              " u="1"/>
        <s v="REBOZADOR MB - 3              " u="1"/>
        <s v="FLOWPACK NUGG PALADINI X 380 G" u="1"/>
        <s v="OREGANO IONIZADO" u="1"/>
        <s v="FLOW PACK PIZZA DIA% MOZZA" u="1"/>
        <s v="FLOW PACK SOJA LA CLASICA     " u="1"/>
        <s v="FLOW AGS BOMBA PAPA X 450 GR" u="1"/>
        <s v="FLOW PACK DIA% VERDURA&amp;MUZZARE" u="1"/>
        <s v="SE Frizzio Nugget Pollo Clas." u="1"/>
        <s v="TRIPOLIFOSFATO DE SODIO" u="1"/>
        <s v="CEBOLLA EN ESCAMAS" u="1"/>
        <s v="MOZZARELLA  B RELLENOS" u="1"/>
        <s v="SAL                           " u="1"/>
        <s v="SAL" u="1"/>
        <s v="FOLEX 25 X37                  " u="1"/>
        <s v="FLOW MED.POLLO JYQX170GR PALAD" u="1"/>
        <s v="SABORIZANTE POLLO Nro 1       " u="1"/>
        <s v="POUCH BOCADIT POLLO FELAX380G" u="1"/>
        <s v="ALMIDON MODIFICADO A" u="1"/>
        <s v="SABORIZANTE POLLO Nro 1" u="1"/>
        <s v="BATTER A                      " u="1"/>
        <s v="BATTER B                      " u="1"/>
        <s v="PECHUGUITAS DE POLLO FRIZZIO" u="1"/>
        <s v="GAS FREON R141B" u="1"/>
        <s v="SUPROMAX 5010 SOLAE" u="1"/>
        <s v="FLOW NUGGET DE POLLO AVEGUAY " u="1"/>
        <s v="SABORIZANTE KETCHUP" u="1"/>
        <s v="FLOW CRISTAL 715MM en 20 MIC" u="1"/>
        <s v="MINI-TORT DE ESP 32 X 0.210KG" u="1"/>
        <s v="FLOW PACK DIA% SOJA J&amp;Q" u="1"/>
        <s v="ESTUCHE MINI BURGUIS TEX-MEX" u="1"/>
        <s v="SABORIZANTE POLLO Nro 2       " u="1"/>
        <s v="PECHUGA DE POLLO" u="1"/>
        <s v="BIN PLASTICO" u="1"/>
        <s v="LEVADURA SECA" u="1"/>
        <s v="SABORIZANTE POLLO Nro 2" u="1"/>
        <s v="HARINA TRIGO TIPO 000 COMUN" u="1"/>
        <s v="SABORIZANTE ESPECIADO THAI    " u="1"/>
        <s v="ID Producto Terminado 11" u="1"/>
        <s v="Pasta Pollo #2" u="1"/>
        <s v="SABORIZANTE PIMIENTA A" u="1"/>
        <s v="SABORIZANTE PIMIENTA B" u="1"/>
        <s v="FLOW MED ESPINACA DIA% 300G" u="1"/>
        <s v="CINTA 48 X 1500 IMPRESA" u="1"/>
        <s v="MSOJA R CEB &amp; QUESO - DIA X 27" u="1"/>
        <s v="MSOJA R TOM &amp; QUESO - DIA X 27" u="1"/>
        <s v="ID Producto Terminado 12" u="1"/>
        <s v="FLOW MEDALLON POLLO DIAX296GR" u="1"/>
        <s v="FLOW CRISTAL 330MM en 30 MIC" u="1"/>
        <s v="SABORIZANTE POLLO Nro 3       " u="1"/>
        <s v="SABORIZANTE POLLO Nro 3" u="1"/>
        <s v="ID Producto Terminado 13" u="1"/>
        <s v="FLOW MCAIN BASTON MOZZA X 300G" u="1"/>
        <s v="MOZZARELLA  B" u="1"/>
        <s v="MILA SOYA RE CHO&amp;Q LA CRIANZA" u="1"/>
        <s v="MILA SOYA RE ESP&amp;Q LA CRIANZA" u="1"/>
        <s v="MILA SOYA RELL T&amp;Q LA CRIANZA" u="1"/>
        <s v="CAJA SEC FRIZZIO C31" u="1"/>
        <s v="FLOW PIZZA FRIZZIO QUE/CEBX540" u="1"/>
        <s v="PECHUGA DE POLLO_Domvil" u="1"/>
        <s v="CAJA SEC. FRIZATA 05 AZUL" u="1"/>
        <s v="PURE DE PAPAS EN ESCAMAS" u="1"/>
        <s v="HARINA TRIGO FAVORITA/CARGILL" u="1"/>
        <s v="SABORIZANTE POLLO Nro 4       " u="1"/>
        <s v="ETIQUETA 100X200 ROSA         " u="1"/>
        <s v="SABORIZANTE POLLO Nro 4" u="1"/>
        <s v="SALSA PIZZA ORIGINAL" u="1"/>
        <s v="REBOZADOR MB - 2" u="1"/>
        <s v="FLOWPACK PIZZA MOZZARE FRIZZIO" u="1"/>
        <s v="AZUCAR                        " u="1"/>
        <s v="DIOXIDO DE TITANIO            " u="1"/>
        <s v="Arroz de coliflor x 750g." u="1"/>
        <s v="HARINA TRIGO TIPO 000 ACOND" u="1"/>
        <s v="FLOW PACK DIA% POLLO ESP Y QUE" u="1"/>
        <s v="FLOWPACK BASTONES MOZZ FRIZZIO" u="1"/>
        <s v="Relleno Jamon y Queso" u="1"/>
        <s v="SABORIZANTE POLLO Nro 5       " u="1"/>
        <s v="SABORIZANTE POLLO Nro 5" u="1"/>
        <s v="HARINA TRIGO MOLIBEN/BENVENUTO" u="1"/>
        <s v="CAJA SECUNDARIA  C31" u="1"/>
        <s v="ETIQUETA 100X200 VERDE        " u="1"/>
        <s v="TEXTURIZADO DE SOJA B         " u="1"/>
        <s v="TEXTURIZADO DE SOJA D         " u="1"/>
        <s v="TEXTURIZADO DE SOJA E         " u="1"/>
        <s v="CAJA SECUNDARIA MC CAIN" u="1"/>
        <s v="RIBBON NEG GTX 110X450 CER OUT" u="1"/>
        <s v="MSOJA LA ANONIMA CLASICA x330G" u="1"/>
        <s v="FLOW PACK SOJA LA E&amp;Q" u="1"/>
        <s v="LAMINA POL 150 X 150 X 50 AZUL" u="1"/>
        <s v="TEXTURIZADO DE SOJA D" u="1"/>
        <s v="GOMA XANTICA" u="1"/>
        <s v="PIZZA MOZZARELLA SUPERCONGELAD" u="1"/>
        <s v="FLOW PACK SWIFT SOJA CLASICA  " u="1"/>
        <s v="FLOW MCAIN TORTIL PAPA X420 GR" u="1"/>
        <s v="MSOJA CLASICAS - DIA X 24" u="1"/>
        <s v="MSOJA S. JAMON - DIA X 24" u="1"/>
        <s v="MSOJA S. QUESO - DIA X 24" u="1"/>
        <s v="FLOWPACK PECHUGUITAS FRIZZIO" u="1"/>
        <s v="FLOW PACK SOJA PALADIN CLASICA" u="1"/>
        <s v="FLOW PIZZA MINI FRIZZIO 180" u="1"/>
        <s v="ETIQUE 100 X 200 ILUSTBLCA    " u="1"/>
        <s v="FLOW MCAIN TORTIL ESPI X420 GR" u="1"/>
        <s v="FLOW MCAIN TORTIL PAPA X210 GR" u="1"/>
        <s v="PIZZA MOZZARELLA FRIZZIO CONG" u="1"/>
        <s v="NUEZ MOSCADA                  " u="1"/>
        <s v="HPMC                          " u="1"/>
        <s v="FLOW MCAIN TORTIL ESPI X210 GR" u="1"/>
        <s v="PROVESAL " u="1"/>
        <s v="CAJA SEC. FRIZATA 06 CELESTE" u="1"/>
        <s v="FLOW AGS M SOJA CALSICA" u="1"/>
        <s v="CAJA SEC. FRIZATA 01 ROJO     " u="1"/>
        <s v="CAJA SEC. FRIZATA 03 ROJO     " u="1"/>
        <s v="AJO EN POLVO" u="1"/>
        <s v="ARVEJAS                       " u="1"/>
        <s v="AISLADO DE SOJA               " u="1"/>
        <s v="GLUTEN DE TRIGO" u="1"/>
        <s v="BINS PAMPA" u="1"/>
        <s v="BONDIOLA" u="1"/>
        <s v="ALBUMINA                      " u="1"/>
        <s v="MIL.RELL.MUZZA/ESP - DIA X 27" u="1"/>
        <s v="BOMBA  DE PAPA RT 26X0.315 KG" u="1"/>
        <s v="FLOW PALITOS MUSSARELA X1,05KG" u="1"/>
        <s v="HPMC" u="1"/>
        <s v="MOZZARELA C                   " u="1"/>
        <s v="MOZZARELLA  B                 " u="1"/>
        <s v="FLOW PACK SOJA LA J&amp;Q" u="1"/>
        <s v="ESTUCHE MINI BURGUIS CLASICAS" u="1"/>
        <s v="SABORIZANTE CHOCLO" u="1"/>
        <s v="GLUTAMATO MONOSODICO          " u="1"/>
        <s v="GLUTEN DE TRIGO               " u="1"/>
        <s v="SALSA PARA PIZZA" u="1"/>
        <s v="CAJA SECUNDARIA C16 MCCAIN" u="1"/>
        <s v="Relleno Espinaca y Queso #1" u="1"/>
        <s v="Relleno Queso" u="1"/>
        <s v="SEMILLA DE CHIA               " u="1"/>
        <s v="SEMILLA DE LINO               " u="1"/>
        <s v="ETIQUETA 110X124  ILUST AMA" u="1"/>
        <s v="FLOW PALITO RECH. MOZZA. 1,05K" u="1"/>
        <s v="BASTONCITOS MOZZARELLA FRIZZIO" u="1"/>
        <s v="M. SOJA RELL. ESP&amp;QUE  SWIFT" u="1"/>
        <s v="M. SOJA RELL. JAM&amp;QUE  SWIFT" u="1"/>
        <s v="POLIMEROS FLOW DIA%" u="1"/>
        <s v="FLOWPACK PIZZA MINI FRIZZIO EX" u="1"/>
        <s v="SABORIZANTE JAMON EN POLVO" u="1"/>
        <s v="MOZZARELA C" u="1"/>
        <s v="PALLETS EXPORTACION" u="1"/>
        <s v="PAPA EN CUBOS IQF" u="1"/>
        <s v="FLOW PIZZA FRIZZIO MOZ/JAMX535" u="1"/>
        <s v="ESTUCHE MINI BURGUIS AMERICANA" u="1"/>
        <s v="FOLEX 25 X37" u="1"/>
        <s v="SE Paladini Med.E&amp;Q" u="1"/>
        <s v="NUGGETS POLLO PALADINI X380 G" u="1"/>
        <s v="MILANESA SOJA CLASICAS SWIFT" u="1"/>
        <s v="ETIQUE 104 X204 ILUSTBLCA DIA%" u="1"/>
        <s v="Relleno Espinaca y Queso #2" u="1"/>
        <s v="CEBOLLA DE VERDEO             " u="1"/>
        <s v="CEBOLLA EN POLVO              " u="1"/>
        <s v="SE Dia Med.Relleno E&amp;Q" u="1"/>
        <s v="ANTIOXIDANTE                  " u="1"/>
        <s v="PROVENZAL                     " u="1"/>
        <s v="MDM CARNE MECAN SEPARADA      " u="1"/>
        <s v="REBOZADOR MB - 3" u="1"/>
        <s v="OREGANO                       " u="1"/>
        <s v="FLOW MCAIN BASTONES MOZZA X1KG" u="1"/>
        <s v="GOMA GUAR                     " u="1"/>
        <s v="GOMA XANTICA                  " u="1"/>
        <s v="FLOW AGS M SOJA ESPINACA&amp;QUESO" u="1"/>
        <s v="ESTUCHE MINI BURGUIS CHICKEN" u="1"/>
        <s v="SABORIZANTE DE AJO B" u="1"/>
        <s v="FLOW PACK DIA% SOJA J&amp;Q       " u="1"/>
        <s v="ESTUCHE PIZZA MOZZARELLA JUMBO" u="1"/>
        <s v="FLOW BASTONES MOZZA X 1,05KG  " u="1"/>
        <s v="FLOW AGS M SOJA CHOCLO" u="1"/>
        <s v="CAJA SEC. FRIZATA 10 NARANJA" u="1"/>
        <s v="MEDALLON CARNE P/ MINIBURGUIS" u="1"/>
        <s v="MILANESA CARNE X 12KG" u="1"/>
        <s v="SABORIZANTE DE JAMON" u="1"/>
        <s v="SSL                           " u="1"/>
        <s v="SABORIZANTE QUESO A" u="1"/>
        <s v="BROCOLI" u="1"/>
        <s v="TEXTURIZADO DE SOJA E" u="1"/>
        <s v="CONCENTRADO DE SOJA           " u="1"/>
        <s v="FLOW PACK SOJA PALADINI E&amp;Q" u="1"/>
        <s v="SSL" u="1"/>
        <s v="MILANESA SOJA OREGANO SWIFT" u="1"/>
        <s v="PALLETS" u="1"/>
        <s v="MSOJA RELL  E &amp; Q  PAL X 24" u="1"/>
        <s v="SABORIZANTE QUESO B" u="1"/>
        <s v="BOLSA BINS 230 X 250 X80 NEGRA" u="1"/>
        <s v="BATTER" u="1"/>
        <s v="TEXTURIZADO DE SOJA A" u="1"/>
        <s v="BOLSA PROD.GRANEL Nº01        " u="1"/>
        <s v="HUEVO EN POLVO" u="1"/>
        <s v="PURE DE PAPAS EN ESCAMAS      " u="1"/>
        <s v="GAS FREON R-404" u="1"/>
        <s v="SABORIZANTE ESPECIADO THAI" u="1"/>
        <s v="FLOW PACK SWIFT SOJA CLASICA" u="1"/>
        <s v="FILM PRIMARIO FRIZATA N°01" u="1"/>
        <s v="FILM PRIMARIO FRIZATA N°02" u="1"/>
        <s v="SABORIZANTE QUESO C" u="1"/>
        <s v="BOLSA DE ARRANQUE 15 X 25" u="1"/>
        <s v="FLOW MS ESP DIA% T.CASERA 330" u="1"/>
        <s v="PROVENZAL" u="1"/>
        <s v="FLOW PACK DIA% POLLO J Y Q" u="1"/>
        <s v="FLOW CRISTAL 330MM en 30 MIC  " u="1"/>
        <s v="PALLETS RECICLADOS" u="1"/>
        <s v="MOZZARELLA C" u="1"/>
        <s v="Arroz de coliflor Fruveco" u="1"/>
        <s v="SABORIZANTE CHOCLO            " u="1"/>
        <s v="SABORIZANTE DE AJO A          " u="1"/>
        <s v="SABORIZANTE DE AJO B          " u="1"/>
        <s v="SABORIZANTE DE PIZZA          " u="1"/>
        <s v="SABORIZANTE KETCHUP           " u="1"/>
        <s v="SABORIZANTE PARMESANO         " u="1"/>
        <s v="SABORIZANTE QUESO A           " u="1"/>
        <s v="SABORIZANTE QUESO B           " u="1"/>
        <s v="SABORIZANTE QUESO C           " u="1"/>
        <s v="LEVADURA SECA                 " u="1"/>
        <s v="ÁCIDO CÍTRICO" u="1"/>
        <s v="CINTA 48 X 1500               " u="1"/>
        <s v="MSOJA RELL  J &amp; Q  DIA X 27" u="1"/>
        <s v="BANDEJA PAI NEGRO AGROSUPER" u="1"/>
        <s v="MILA SOYA CLASICA LA CRIANZA" u="1"/>
        <s v="FLOW PACK DIA% RELL CEB &amp; MOZZ" u="1"/>
        <s v="HIELO EN ESCAMAS" u="1"/>
        <s v="SUPROMAX 5010 SOLAE           " u="1"/>
        <s v="SUPROMAX 5010/5050            " u="1"/>
        <s v="SABORIZANTE DE PIZZA" u="1"/>
        <s v="AVENA GRUESA ARROLLADA        " u="1"/>
        <s v="SABORIZANTE DE CEBOLLA        " u="1"/>
        <s v="SABORIZANTE DE PANCETA        " u="1"/>
        <s v="SABORIZANTE PARRILLADA        " u="1"/>
        <s v="SABORIZANTE PIMIENTA A        " u="1"/>
        <s v="SABORIZANTE PIMIENTA B        " u="1"/>
        <s v="FLOW PACK SOJA PALADIN J&amp;Q" u="1"/>
        <s v="FLOW PACK SOJA PALADINI E&amp;Q   " u="1"/>
        <s v="PZ MOZZA CONG DIA% X 10u" u="1"/>
        <s v="FLOW MS DIA% TIPO CASERA 330" u="1"/>
        <s v="FILM PRIMARIO FRIZATA Nº01    " u="1"/>
        <s v="FLOW MED ESPINACA DIA% 300G   " u="1"/>
        <s v="FILM PRIMARIO FRIZATA Nº02    " u="1"/>
        <s v="PAPA EN CUBOS IQF             " u="1"/>
        <s v="FILM PRIMARIO FRIZATA Nº03    " u="1"/>
        <s v="FILM PRIMARIO FRIZATA Nº04    " u="1"/>
        <s v="ETIQUETA 4,5x4,1 FRIZZIO EXPO" u="1"/>
        <s v="Aros de cebolla Fruveco" u="1"/>
        <s v="L-CISTEINA" u="1"/>
        <s v="FLOW MED.POLLO X150GR PALADINI" u="1"/>
        <s v="Arroz de brocoli x 750g." u="1"/>
        <s v="FLOW MAGLIA MV BROCOLI 330    " u="1"/>
        <s v="SE Swift Soja Oregano" u="1"/>
        <s v="METILCELULOSA" u="1"/>
        <s v="CROCANT MERLUZ IQF+SERV" u="1"/>
        <s v="(en blanco)" u="1"/>
        <s v="FLOW PIZZA FRIZZIO 510" u="1"/>
        <s v="FLOW PACK SOJA PALADIN J&amp;Q    " u="1"/>
        <s v="NUGGETS POLLO PALADINI X 760 G" u="1"/>
        <s v="ZANAHORIA EN CUBOS            " u="1"/>
        <s v="FLOW MS ESP DIA% T.CASERA 330 " u="1"/>
        <s v="CAJA SOJA PALADINI x 15       " u="1"/>
        <s v="CAJA SECUNDARIA BOCAD FELA" u="1"/>
        <s v="FLOW PACK DIA% TOMATE&amp;MUZZARE" u="1"/>
        <s v="CAJA SEC MILANES SOJA PALADINI" u="1"/>
        <s v="FLOWPACK PIZZA FRIZZIO 510    " u="1"/>
        <s v="Amasijo Milanesa de Soja #2" u="1"/>
        <s v="SALSA PIZZA Nº02              " u="1"/>
        <s v="SALSA PIZZA ORIGINAL          " u="1"/>
        <s v="PIMENTON                      " u="1"/>
        <s v="FILM PRIMARIO FRIZATA Nº06" u="1"/>
        <s v="Relleno Jamon y Queso #3" u="1"/>
        <s v="COMINO MOLIDO                 " u="1"/>
        <s v="SABORIZANTE DE CEBOLLA" u="1"/>
        <s v="REBOZADOR MB - 4" u="1"/>
        <s v="PEREJIL                       " u="1"/>
        <s v="MSOJA LA ANONIMA RE. E&amp;Q x380G" u="1"/>
        <s v="SUPROMAX 5010/5050" u="1"/>
        <s v="ACEITE DE GIRASOL             " u="1"/>
        <s v="MSOJA LA ANONIMA RE. J&amp;Q x380G" u="1"/>
        <s v="FLOW MEDPOLLO ESPINACA PALADIN" u="1"/>
        <s v="GOMA GUAR" u="1"/>
        <s v="POUCH NUGGETS POLLO X760G PALA" u="1"/>
        <s v="MOZZA FRIZZIO PCH259" u="1"/>
        <s v="FLOW PACK DIA% QUESO" u="1"/>
        <s v="FLOW PACK SWIFT SOJA OREGANO  " u="1"/>
        <s v="FLOW CRISTAL 320 X 240 MM" u="1"/>
        <s v="ETIQUETA 51X101 FRIZZIO EXPO" u="1"/>
        <s v="SABORIZANTE DE PANCETA" u="1"/>
        <s v="FLOW NUGGET DE POLLO AVEGUAY" u="1"/>
        <s v="HARINA DE SOJA" u="1"/>
        <s v="FLOW PACK SWIFT SOJA CLAS 290G" u="1"/>
        <s v="CAJA SEC. FRIZATA 03 AMARILLO" u="1"/>
        <s v="SALSA PIZZA Nº02" u="1"/>
        <s v="FLOW PIZZA INTEGRAL FRIZZIO   " u="1"/>
        <s v="FLOW MCAIN BOM PAPA RETAIL 315" u="1"/>
        <s v="FLOW AGS BOMBA PAPA X 450 GR  " u="1"/>
        <s v="CAJA SECUNDARIA  C44" u="1"/>
        <s v="FLOW CRISTAL 320 X 240 MM     " u="1"/>
        <s v="TEXTURIZADO DE SOJA B" u="1"/>
        <s v="CAJA SEC. FRIZATA 05 VERDE    " u="1"/>
        <s v="FLOW MEDALLON POLLO DIAX148GR" u="1"/>
        <s v="FLOW AGS M SOJA TOMATE&amp;QUESO" u="1"/>
        <s v="CEBOLLA DE VERDEO" u="1"/>
        <s v="HOT MELT ADHESIVO MAQ" u="1"/>
        <s v="FLOW PACK SOJA JUMBO E&amp;Q" u="1"/>
        <s v="BASTONCITOS DE MOZZA 18X0.30KG" u="1"/>
        <s v="CHOCLO EN GRANOS IQF          " u="1"/>
        <s v="FLOW PACK SOJA JUMBO J&amp;Q" u="1"/>
        <s v="FLOWPACK PIZZA MINI FRIZZIO" u="1"/>
        <s v="FLOWPACK NUGG PALADINI X 840 G" u="1"/>
        <s v="POUCH NUGGETS POLLO X380G PALA" u="1"/>
        <s v="FLOW MS DIA% TIPO CASERA 330  " u="1"/>
        <s v="Aros de cebolla x 500g." u="1"/>
        <s v="PECHUGA DE POLLO              " u="1"/>
        <s v="AJI MOLIDO" u="1"/>
        <s v="MED.POLLO PALADINI X2U X 24PAQ" u="1"/>
        <s v="FLOW CRISTAL 500MM" u="1"/>
        <s v="HARINA TRIGO INTEGRAL         " u="1"/>
        <s v="FLOW PACK SOJA JUMBO T&amp;Q" u="1"/>
        <s v="MSOJA LA ANONIMA OREGANO x330G" u="1"/>
        <s v="HUMO LIQUIDO" u="1"/>
        <s v="DIA MED POLLO ESP &amp; Qx400Gx28" u="1"/>
        <s v="BICARBONATO DE SODIO" u="1"/>
        <s v="HARINA DE ARROZ" u="1"/>
        <s v="JAMON COCIDO CUBETEADO PALADIN" u="1"/>
        <s v="TRIPOLIFOSFATO DE SODIO       " u="1"/>
        <s v="MINI-TOR DE ESP 16 X 0.420KG" u="1"/>
        <s v="PIMIENTA NEGRA MOLIDA         " u="1"/>
        <s v="STRETCH MANUAL S/MANIJA" u="1"/>
        <s v="MDM CARNE MECAN SEPARADA" u="1"/>
        <s v="MED.POLLO.E&amp;Q PALADINIX2UX24PA" u="1"/>
        <s v="MED.POLLO.J&amp;Q PALADINIX2UX24PA" u="1"/>
        <s v="JAMON COCIDO CUBETEADO 5MM" u="1"/>
        <s v="FLOW PIZZA FRIZZIO 510    " u="1"/>
        <s v="REBOZADOR D" u="1"/>
        <s v="REBOZADOR E" u="1"/>
        <s v="FLOW PIZZA INTEGRAL FRIZZIO" u="1"/>
        <s v="FLOW PACK SOJA LA OREGANO     " u="1"/>
        <s v="REBOZADOR F" u="1"/>
        <s v="REBOZADOR G" u="1"/>
        <s v="FLOW PACK DIA% TOMATE&amp;MUZZARE " u="1"/>
        <s v="BASTONCITOS DE MOZZA  6 X 1KG" u="1"/>
        <s v="HIELO EN ESCAMAS              " u="1"/>
        <s v="REBOZADOR I" u="1"/>
        <s v="FIAMBRE PATA CERDO CUBETEADO  " u="1"/>
        <s v="PIMIENTO ROJO CUB. IQF        " u="1"/>
        <s v="FLOW CRISTAL 300MM" u="1"/>
        <s v="HARINA TRIGO INTEGRAL" u="1"/>
        <s v="CAJA SECUNDARIA C20" u="1"/>
        <s v="FLOWPACK PECHUGUITAS FRIZZIO  " u="1"/>
        <s v="HARINA TRIGO TIPO 000 ACOND   " u="1"/>
        <s v="FLOW PACK DIA% NATURAL" u="1"/>
        <s v="FLOW PIZZA MINI FRIZZIO 180   " u="1"/>
        <s v="COLORANTE CARAMELO            " u="1"/>
      </sharedItems>
    </cacheField>
    <cacheField name="UNIDAD" numFmtId="0">
      <sharedItems/>
    </cacheField>
    <cacheField name="EN_STOCK" numFmtId="166">
      <sharedItems containsSemiMixedTypes="0" containsString="0" containsNumber="1" minValue="5" maxValue="1116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a Rouillon" refreshedDate="45580.55752303241" createdVersion="7" refreshedVersion="7" minRefreshableVersion="3" recordCount="2820" xr:uid="{9B002880-49CF-4F17-AE9D-18E05B776360}">
  <cacheSource type="worksheet">
    <worksheetSource ref="A1:R2821" sheet="COMPRAS"/>
  </cacheSource>
  <cacheFields count="20">
    <cacheField name="Busqueda" numFmtId="0">
      <sharedItems/>
    </cacheField>
    <cacheField name="CODIGO" numFmtId="0">
      <sharedItems count="148">
        <s v="000474"/>
        <s v="000375"/>
        <s v="000386"/>
        <s v="0010001"/>
        <s v="000463"/>
        <s v="000204"/>
        <s v="000009"/>
        <s v="000207"/>
        <s v="0070014"/>
        <s v="000033"/>
        <s v="000198"/>
        <s v="000200"/>
        <s v="000202"/>
        <s v="000018"/>
        <s v="000452"/>
        <s v="000236"/>
        <s v="000473"/>
        <s v="000447"/>
        <s v="000475"/>
        <s v="000382"/>
        <s v="0040002"/>
        <s v="000412"/>
        <s v="000173"/>
        <s v="SW0018"/>
        <s v="PACK076"/>
        <s v="000413"/>
        <s v="0032002"/>
        <s v="000272"/>
        <s v="000424"/>
        <s v="0060017"/>
        <s v="000430"/>
        <s v="0060016"/>
        <s v="0110120"/>
        <s v="000127"/>
        <s v="000428"/>
        <s v="000427"/>
        <s v="000426"/>
        <s v="000113"/>
        <s v="0070010"/>
        <s v="0070005"/>
        <s v="000209"/>
        <s v="000340"/>
        <s v="000170"/>
        <s v="000403"/>
        <s v="000408"/>
        <s v="00002"/>
        <s v="000238"/>
        <s v="000343"/>
        <s v="000344"/>
        <s v="000346"/>
        <s v="000347"/>
        <s v="000355"/>
        <s v="000365"/>
        <s v="0040018"/>
        <s v="0040005"/>
        <s v="0040006"/>
        <s v="0040010"/>
        <s v="0040011"/>
        <s v="000345"/>
        <s v="0040001"/>
        <s v="000420"/>
        <s v="0040004"/>
        <s v="000477"/>
        <s v="0040007"/>
        <s v="000372"/>
        <s v="000462"/>
        <s v="000454"/>
        <s v="000484"/>
        <s v="000172"/>
        <s v="0090030"/>
        <s v="0090006"/>
        <s v="0090003"/>
        <s v="0090026"/>
        <s v="0050009"/>
        <s v="000174"/>
        <s v="00052701"/>
        <s v="000496"/>
        <s v="00045203"/>
        <s v="00047902"/>
        <s v="000524"/>
        <s v="000010"/>
        <s v="00036003"/>
        <s v="00036102"/>
        <s v="100087"/>
        <s v="00036202"/>
        <s v="PACK06803"/>
        <s v="00042301"/>
        <s v="00031502"/>
        <s v="00031602"/>
        <s v="PACK06703"/>
        <s v="00027801"/>
        <s v="00027601"/>
        <s v="00027901"/>
        <s v="00110089"/>
        <s v="00036302"/>
        <s v="00047203"/>
        <s v=" 000544"/>
        <s v="000500"/>
        <s v="000501"/>
        <s v="00039103"/>
        <s v="00042101"/>
        <s v="000536"/>
        <s v="00054400"/>
        <s v="00054500"/>
        <s v="00054600"/>
        <s v="00055100"/>
        <s v="00054700"/>
        <s v="00054800"/>
        <s v=" 000545"/>
        <s v=" 000547"/>
        <s v="00035801"/>
        <s v="00054900"/>
        <s v="00042201"/>
        <s v="00034C"/>
        <s v="00037403"/>
        <s v="00035901"/>
        <s v="00052801"/>
        <s v="00037304"/>
        <s v="00046403"/>
        <s v="000011"/>
        <s v="000461"/>
        <s v="000352"/>
        <s v="0110054"/>
        <s v="000273"/>
        <s v="000530"/>
        <s v="000434"/>
        <s v="00035C"/>
        <s v="PACK08603"/>
        <s v="0060007"/>
        <s v="303010000001"/>
        <s v="000199"/>
        <s v="000451"/>
        <s v="000069"/>
        <s v="000457"/>
        <s v="000458"/>
        <s v="000542"/>
        <s v="00047103"/>
        <s v="000507-03"/>
        <s v="00017FR"/>
        <s v="00054300"/>
        <s v="000388"/>
        <s v="000212"/>
        <s v="00053300"/>
        <s v="00047903"/>
        <s v=" 000546"/>
        <s v="000429"/>
        <s v="00038902"/>
        <s v="000511"/>
      </sharedItems>
    </cacheField>
    <cacheField name="DESCRIPCION" numFmtId="0">
      <sharedItems count="149">
        <s v="PIROFOSFATO ÁCIDO DE SODIO    "/>
        <s v="SSL                           "/>
        <s v="ALPHAMALT A 17098             "/>
        <s v="ACEITE DE GIRASOL             "/>
        <s v="ACEITE DE OLIVA               "/>
        <s v="ANTIOXIDANTE                  "/>
        <s v="HPMC                          "/>
        <s v="ALMIDON DE TRIGO              "/>
        <s v="HUEVO EN POLVO                "/>
        <s v="CMC                           "/>
        <s v="ALBUMINA                      "/>
        <s v="GOMA GUAR                     "/>
        <s v="TRIPOLIFOSFATO DE SODIO       "/>
        <s v="GLUTEN DE TRIGO               "/>
        <s v="ALMIDON MODIFICADO D          "/>
        <s v="GOMA XANTICA                  "/>
        <s v="BICARBONATO DE SODIO          "/>
        <s v="DEXTROSA MONOHIDRATADA        "/>
        <s v="FOSFATO MONOCÁLCICO           "/>
        <s v="AVENA GRUESA ARROLLADA        "/>
        <s v="AZUCAR                        "/>
        <s v="BATTER B                      "/>
        <s v="BATTER A                      "/>
        <s v="CAJA SEC. C24"/>
        <s v="CAJA SECUNDARIA C22           "/>
        <s v="ETIQ 100X200 BLANCA OPP"/>
        <s v="FIAMBRE DE CERDO COCIDO       "/>
        <s v="JAMON COCIDO CUBETEADO PALADIN"/>
        <s v="JAMON COCIDO CUBETEADO 5MM    "/>
        <s v="HARINA DE ARROZ               "/>
        <s v="HARINA DE SOJA DESGRASADA     "/>
        <s v="HARINA TRIGO TIPO 000 ACOND   "/>
        <s v="ETIQUE 100 X122 ILUST BLANCA  "/>
        <s v="ETIQUE 100 X 200 ILUSTBLCA    "/>
        <s v="ETIQUETA 20 X 29 X 4 AMARILLA "/>
        <s v="ETIQUETA 20 X 29 X 4 CELESTE  "/>
        <s v="ETIQUETA 20 X 29 X 4 ROSA     "/>
        <s v="LEVADURA SECA                 "/>
        <s v="LECHE EN POLVO                "/>
        <s v="PROVOLONE M INTERNO         "/>
        <s v="PECHUGA DE POLLO"/>
        <s v="REBOZADOR C - 2               "/>
        <s v="REBOZADOR MB - 1              "/>
        <s v="REBOZADOR I                   "/>
        <s v="SABORIZANTE QUESO C           "/>
        <s v="CEBOLLA EN POLVO              "/>
        <s v="SABORIZANTE POLLO Nro 1       "/>
        <s v="SABORIZANTE QUESO B           "/>
        <s v="SABORIZANTE PIMIENTA B        "/>
        <s v="SABORIZANTE DE CEBOLLA        "/>
        <s v="SABORIZANTE DE AJO B          "/>
        <s v="SABORIZANTE ESPECIADO THAI    "/>
        <s v="SABORIZANTE POLLO Nro 4       "/>
        <s v="SABORIZANTE DE AJO A          "/>
        <s v="OREGANO                       "/>
        <s v="PIMENTON                      "/>
        <s v="PIMIENTA NEGRA MOLIDA         "/>
        <s v="NUEZ MOSCADA                  "/>
        <s v="SABORIZANTE POLLO Nro 3       "/>
        <s v="AJI MOLIDO                    "/>
        <s v="PEREJIL                       "/>
        <s v="COMINO MOLIDO                 "/>
        <s v="SABORIZANTE MASA MADRE        "/>
        <s v="SAL                           "/>
        <s v="SALSA PIZZA ORIGINAL          "/>
        <s v="SALSA PIZZA CUBETEADA         "/>
        <s v="SEMILLA DE LINO               "/>
        <s v="CENTEX CHICO (4061 IP SOLAE)  "/>
        <s v="PURE DE PAPAS EN ESCAMAS      "/>
        <s v="CEBOLLA CUBO IQF              "/>
        <s v="ESPINACA IQF                  "/>
        <s v="BROCOLI FLORETE"/>
        <s v="PIMIENTO ROJO CUB. IQF        "/>
        <s v="CHOCLO EN GRANOS IQF          "/>
        <s v="ARVEJAS                       "/>
        <s v="FILM PRIMARIO FRIZATA N°12"/>
        <s v="CEBOLLA DE VERDEO DESHIDRAT   "/>
        <s v="FILM PRIMARIO FRIZATA N°03"/>
        <s v="CINTA ADHESIVA FRIZATA 48X500"/>
        <s v="ETIQUETA 50 X 255 ILUST BLANCA"/>
        <s v="ESQUINEROS PARA PALLETS       "/>
        <s v="FLOW MEDPOLLO ESPINACA PALADIN"/>
        <s v="FLOW PACK SOJA PALADIN CLASICA"/>
        <s v="PALLET ARLOG               "/>
        <s v="FLOW PACK SOJA PALADIN J&amp;Q    "/>
        <s v="FLOW MED.POLLO JYQX170GR PALAD"/>
        <s v="FLOW PACK SWIFT SOJA T&amp;Q      "/>
        <s v="FLOWPACK NUGG PALADINI X 380 G"/>
        <s v="FLOWPACK NUGG PALADINI X 760 G"/>
        <s v="FLOW MED.POLLO X150GR PALADINI"/>
        <s v="FLOW PACK SWIFT SOJA J&amp;Q      "/>
        <s v="FLOW PACK SWIFT SOJA CLASICA  "/>
        <s v="FLOW PACK SWIFT SOJA E&amp;Q      "/>
        <s v="PLANCHA SEPARADOR             "/>
        <s v="FLOW PACK SOJA PALADINI E&amp;Q   "/>
        <s v="CAJA SEC. FRIZATA 08 "/>
        <s v="Saborizante de Ajo C"/>
        <s v="CALABAZA EN ESCAMAS "/>
        <s v="ZAPALLO EN CUBOS"/>
        <s v="CAJA SEC C28                  "/>
        <s v="FLOW PIZZA FRIZZIO QUE/CEBX540"/>
        <s v="Queso crema"/>
        <s v="FLOWPACK MILA SOJA J&amp;Q DIA "/>
        <s v="FLOWPACK MILA SOJA E&amp;Q DIA "/>
        <s v="FLOWPACK MILA SOJA C&amp;Q DIA "/>
        <s v="CAJA SEC C29                  "/>
        <s v="FLOWPACK MEDALLON ESPINAC DIA "/>
        <s v="FLOWPACK MEDALLON CALABAZ DIA "/>
        <s v="Saborizante de Cebolla B"/>
        <s v="MOZZARELLA E"/>
        <s v="FLOWPACK BASTONES MOZZ FRIZZIO"/>
        <s v="FLOWPACK PALITOS MOZZA DIA "/>
        <s v="FLOW PIZZA FRIZZIO MOZ/JAMX535"/>
        <s v="CAJA SEC C34"/>
        <s v="FLOW PIZZA FRIZZIO 510        "/>
        <s v="FLOWPACK PECHUGUITAS FRIZZIO  "/>
        <s v="FILM PRIMARIO FRIZATA N°09"/>
        <s v="FLOW PIZZA MINI FRIZZIO 180   "/>
        <s v="FLOW PIZZA TIPO CASERA FRIZZIO"/>
        <s v="CINTA 48 X 1500               "/>
        <s v="MOZZARELLA D                  "/>
        <s v="REBOZADOR F                   "/>
        <s v="RIBBON NEG GTX 110X450 CER OUT"/>
        <s v="AISLADO DE SOJA               "/>
        <s v="TEXTURIZADO DE SOJA F"/>
        <s v="REBOZADOR J"/>
        <s v="CAJA SEC C35"/>
        <s v="CAJA SEC FRIZZIO C23          "/>
        <s v="DISCO EMPANADAS HOJALDRE 13,5"/>
        <s v="CARNE VACUNA PICADA           "/>
        <s v="GLUTAMATO MONOSODICO          "/>
        <s v="CONCENTRADO DE SOJA           "/>
        <s v="SABORIZANTE PIMIENTA A        "/>
        <s v="CARNE VACUNA BRASUELO S/HUESO "/>
        <s v="CARNE VACUNA TAPA DE ASADO    "/>
        <s v="TEXTURIZADO DE SOJA G"/>
        <s v="CAJA SEC. FRIZATA 07 AZUL"/>
        <s v="FILM PRIMARIO FRIZATA N°08"/>
        <s v="CAJA SEC. FRIZATA 17 NARANJA"/>
        <s v="FILM PRIMARIO FRIZATA N°18"/>
        <s v="HARINA TRIGO INTEGRAL         "/>
        <s v="PAPA EN CUBOS IQF             "/>
        <s v="ETIQUETA 100X270 ILUST BLANCA"/>
        <s v="CINTA ADHESIVA GENÉRICA 1000m"/>
        <s v="Saborizante Masa madre B"/>
        <s v="ETIQUETA 20 X 29 X 4 VERDE    "/>
        <s v="FLOW PIZZA INTEGRAL FRIZZIO   "/>
        <s v="ESPINACA EN POLVO"/>
        <s v="CAJA SEC. FRIZATA 04 ROJA" u="1"/>
      </sharedItems>
    </cacheField>
    <cacheField name="Fecha" numFmtId="14">
      <sharedItems containsSemiMixedTypes="0" containsNonDate="0" containsDate="1" containsString="0" minDate="2024-08-19T00:00:00" maxDate="2025-01-28T00:00:00"/>
    </cacheField>
    <cacheField name="Cant. Pedido" numFmtId="167">
      <sharedItems containsString="0" containsBlank="1" containsNumber="1" containsInteger="1" minValue="1" maxValue="60000"/>
    </cacheField>
    <cacheField name="PR" numFmtId="171">
      <sharedItems containsString="0" containsBlank="1" containsNumber="1" minValue="26.305399999999999" maxValue="70256.472000000009"/>
    </cacheField>
    <cacheField name="TOTAL" numFmtId="171">
      <sharedItems containsString="0" containsBlank="1" containsNumber="1" minValue="0" maxValue="62097200"/>
    </cacheField>
    <cacheField name="Observaciones" numFmtId="0">
      <sharedItems containsBlank="1"/>
    </cacheField>
    <cacheField name="STATUS" numFmtId="0">
      <sharedItems containsBlank="1"/>
    </cacheField>
    <cacheField name="SISTEMA" numFmtId="0">
      <sharedItems containsBlank="1" count="4">
        <m/>
        <s v="CONTABILIZADO"/>
        <s v="PENDIENTE"/>
        <s v="PROBABLE"/>
      </sharedItems>
    </cacheField>
    <cacheField name="Fecha.Entrega" numFmtId="0">
      <sharedItems containsDate="1" containsBlank="1" containsMixedTypes="1" minDate="2024-11-01T00:00:00" maxDate="2024-11-02T00:00:00"/>
    </cacheField>
    <cacheField name="Codigo2" numFmtId="0">
      <sharedItems containsBlank="1" containsMixedTypes="1" containsNumber="1" containsInteger="1" minValue="204" maxValue="1447" count="42">
        <m/>
        <s v="000542"/>
        <s v="001277"/>
        <s v="001687"/>
        <s v="002124"/>
        <s v="001465"/>
        <s v="001728"/>
        <s v="003187"/>
        <s v="000284"/>
        <s v="001978"/>
        <s v="001605"/>
        <s v="001318"/>
        <s v="003577"/>
        <s v="000408"/>
        <s v="001172"/>
        <s v="001497"/>
        <s v="003517"/>
        <s v="001616"/>
        <s v="000017"/>
        <s v="002140"/>
        <s v="001963"/>
        <s v="001866"/>
        <s v="001700"/>
        <s v="001336"/>
        <s v="000040"/>
        <s v="001530"/>
        <s v="002322"/>
        <s v="002016"/>
        <s v="000773"/>
        <s v="001344"/>
        <s v="002918"/>
        <s v="001431"/>
        <s v="001472"/>
        <n v="1447"/>
        <s v="001536"/>
        <s v="001073"/>
        <n v="204"/>
        <s v="001595"/>
        <s v="000873"/>
        <s v="001029"/>
        <s v="002058"/>
        <s v="002029"/>
      </sharedItems>
    </cacheField>
    <cacheField name="Proveedor" numFmtId="0">
      <sharedItems containsBlank="1" count="43">
        <m/>
        <s v="GRANJA TRES ARROYOS S.A."/>
        <s v="CONOSUD S.A"/>
        <s v="LECKER ARGENTINA SA"/>
        <s v="BUNGE ARGENTINA S A"/>
        <s v="CANUT HNOS SRL"/>
        <s v="FABEN S.A."/>
        <s v="LATAM AGROSERVICIOS S.A."/>
        <s v="LOGIMET S.R.L."/>
        <s v="SMURFIT KAPPA DE ARG.SA"/>
        <s v="PALADINI  S.A."/>
        <s v="LAB ARG  FARMESA S.A.I.C."/>
        <s v="MILO NICOLAS LUIS"/>
        <s v="MOLINO CAÑUELAS S.A.C.I.F.I.A."/>
        <s v="MOLFINO HNOS. S.A."/>
        <s v="BASLOG S.R.L."/>
        <s v="EL TALAR AGROINDUSTRIAL S. A. EN FORMACION"/>
        <s v="RICOTONA S.A"/>
        <s v="CARNES DEL INTERIOR S.R.L."/>
        <s v="LA PIAMONTESA DE A GIACOSA Y CIA SA"/>
        <s v="CARLOS BOERO ROMANO S.A.I.C"/>
        <s v="DE ROSA S.R.L"/>
        <s v="COMPANIA INDUSTRIAL FRUTIHORTICOLA SA"/>
        <s v="CARTOCOR S.A."/>
        <s v="RIDOLFO HERMANOS"/>
        <s v="MOLINOS JUAN SEMINO S.A"/>
        <s v="MANDY S A"/>
        <s v="VANOLI Y CIA SA"/>
        <s v="PAMPA CHEESE S.A"/>
        <s v="INMOBAL NUTRER S.A."/>
        <s v="ADITIVOS ALIMENTARIOS SRL"/>
        <s v="MENDEZ ROSANA PAMELA"/>
        <s v="TECNOVO S.A."/>
        <s v="ARAUJO SRL"/>
        <s v="ESPECIAS LA CANASTA S.R.L"/>
        <s v="SOLAE ARGENTINA S.A."/>
        <s v="INSUMOS Y MASIVOS"/>
        <s v="NOAL S.A"/>
        <s v="PROD.  ALIMENTICIOS HARMONY S.A."/>
        <s v="DAAL ALIMENTARIA S.R.L"/>
        <s v="DAGAMARSU S.R.L"/>
        <s v="ATIME SA"/>
        <s v="WERKÜN SOCIEDAD SIMPLE DE JAVI" u="1"/>
      </sharedItems>
    </cacheField>
    <cacheField name="Plazo de pago" numFmtId="0">
      <sharedItems containsString="0" containsBlank="1" containsNumber="1" containsInteger="1" minValue="30" maxValue="60"/>
    </cacheField>
    <cacheField name="Fecha efectiva de pago" numFmtId="0">
      <sharedItems containsNonDate="0" containsDate="1" containsString="0" containsBlank="1" minDate="2024-09-02T00:00:00" maxDate="2025-03-15T00:00:00" count="88">
        <m/>
        <d v="2024-09-02T00:00:00"/>
        <d v="2024-11-03T00:00:00"/>
        <d v="2024-09-16T00:00:00"/>
        <d v="2024-11-08T00:00:00"/>
        <d v="2024-12-05T00:00:00"/>
        <d v="2024-10-24T00:00:00"/>
        <d v="2024-09-09T00:00:00"/>
        <d v="2024-10-31T00:00:00"/>
        <d v="2024-10-26T00:00:00"/>
        <d v="2024-09-23T00:00:00"/>
        <d v="2024-10-30T00:00:00"/>
        <d v="2024-11-21T00:00:00"/>
        <d v="2024-11-14T00:00:00"/>
        <d v="2024-09-30T00:00:00"/>
        <d v="2024-11-28T00:00:00"/>
        <d v="2024-10-14T00:00:00"/>
        <d v="2024-10-07T00:00:00"/>
        <d v="2024-11-06T00:00:00"/>
        <d v="2024-12-01T00:00:00"/>
        <d v="2024-11-13T00:00:00"/>
        <d v="2024-11-16T00:00:00"/>
        <d v="2024-11-20T00:00:00"/>
        <d v="2024-10-21T00:00:00"/>
        <d v="2024-12-20T00:00:00"/>
        <d v="2024-11-30T00:00:00"/>
        <d v="2024-11-27T00:00:00"/>
        <d v="2024-10-28T00:00:00"/>
        <d v="2024-12-27T00:00:00"/>
        <d v="2024-12-22T00:00:00"/>
        <d v="2024-12-07T00:00:00"/>
        <d v="2024-12-12T00:00:00"/>
        <d v="2024-12-14T00:00:00"/>
        <d v="2024-12-19T00:00:00"/>
        <d v="2024-12-04T00:00:00"/>
        <d v="2025-01-03T00:00:00"/>
        <d v="2024-12-29T00:00:00"/>
        <d v="2024-11-04T00:00:00"/>
        <d v="2024-12-26T00:00:00"/>
        <d v="2024-12-11T00:00:00"/>
        <d v="2025-01-10T00:00:00"/>
        <d v="2024-11-11T00:00:00"/>
        <d v="2024-12-21T00:00:00"/>
        <d v="2025-01-02T00:00:00"/>
        <d v="2024-12-18T00:00:00"/>
        <d v="2024-12-28T00:00:00"/>
        <d v="2025-01-09T00:00:00"/>
        <d v="2024-11-25T00:00:00"/>
        <d v="2024-12-25T00:00:00"/>
        <d v="2025-01-24T00:00:00"/>
        <d v="2025-01-19T00:00:00"/>
        <d v="2025-01-04T00:00:00"/>
        <d v="2025-01-11T00:00:00"/>
        <d v="2025-01-16T00:00:00"/>
        <d v="2025-01-01T00:00:00"/>
        <d v="2025-01-31T00:00:00"/>
        <d v="2025-01-26T00:00:00"/>
        <d v="2024-12-02T00:00:00"/>
        <d v="2025-01-23T00:00:00"/>
        <d v="2025-01-08T00:00:00"/>
        <d v="2025-02-07T00:00:00"/>
        <d v="2024-12-09T00:00:00"/>
        <d v="2025-01-18T00:00:00"/>
        <d v="2025-01-15T00:00:00"/>
        <d v="2025-01-30T00:00:00"/>
        <d v="2025-01-25T00:00:00"/>
        <d v="2025-02-06T00:00:00"/>
        <d v="2025-01-22T00:00:00"/>
        <d v="2025-02-21T00:00:00"/>
        <d v="2024-12-23T00:00:00"/>
        <d v="2025-02-01T00:00:00"/>
        <d v="2025-01-29T00:00:00"/>
        <d v="2025-02-28T00:00:00"/>
        <d v="2025-02-23T00:00:00"/>
        <d v="2025-02-13T00:00:00"/>
        <d v="2025-02-08T00:00:00"/>
        <d v="2025-02-20T00:00:00"/>
        <d v="2025-02-05T00:00:00"/>
        <d v="2025-01-06T00:00:00"/>
        <d v="2025-03-07T00:00:00"/>
        <d v="2025-02-15T00:00:00"/>
        <d v="2025-02-12T00:00:00"/>
        <d v="2025-03-14T00:00:00"/>
        <d v="2025-02-22T00:00:00"/>
        <d v="2025-02-27T00:00:00"/>
        <d v="2025-03-06T00:00:00"/>
        <d v="2025-02-19T00:00:00"/>
        <d v="2025-02-26T00:00:00"/>
      </sharedItems>
      <fieldGroup par="19" base="14">
        <rangePr groupBy="months" startDate="2024-09-02T00:00:00" endDate="2025-03-15T00:00:00"/>
        <groupItems count="14">
          <s v="(en blanco)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5/3/2025"/>
        </groupItems>
      </fieldGroup>
    </cacheField>
    <cacheField name="DIA SEMANA" numFmtId="0">
      <sharedItems containsString="0" containsBlank="1" containsNumber="1" containsInteger="1" minValue="1" maxValue="7"/>
    </cacheField>
    <cacheField name="Semana" numFmtId="0">
      <sharedItems containsString="0" containsBlank="1" containsNumber="1" containsInteger="1" minValue="1" maxValue="53"/>
    </cacheField>
    <cacheField name="Año" numFmtId="0">
      <sharedItems containsString="0" containsBlank="1" containsNumber="1" containsInteger="1" minValue="1900" maxValue="2025"/>
    </cacheField>
    <cacheField name="Trimestres" numFmtId="0" databaseField="0">
      <fieldGroup base="14">
        <rangePr groupBy="quarters" startDate="2024-09-02T00:00:00" endDate="2025-03-15T00:00:00"/>
        <groupItems count="6">
          <s v="&lt;2/9/2024"/>
          <s v="Trim.1"/>
          <s v="Trim.2"/>
          <s v="Trim.3"/>
          <s v="Trim.4"/>
          <s v="&gt;15/3/2025"/>
        </groupItems>
      </fieldGroup>
    </cacheField>
    <cacheField name="Años" numFmtId="0" databaseField="0">
      <fieldGroup base="14">
        <rangePr groupBy="years" startDate="2024-09-02T00:00:00" endDate="2025-03-15T00:00:00"/>
        <groupItems count="4">
          <s v="&lt;2/9/2024"/>
          <s v="2024"/>
          <s v="2025"/>
          <s v="&gt;15/3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a Rouillon" refreshedDate="45580.557523611111" createdVersion="7" refreshedVersion="7" minRefreshableVersion="3" recordCount="921" xr:uid="{C8E37C96-400C-4C0D-8E90-044A6ECB6217}">
  <cacheSource type="worksheet">
    <worksheetSource ref="C1:H1452" sheet="Stock Tango"/>
  </cacheSource>
  <cacheFields count="6">
    <cacheField name="COD_DEP" numFmtId="0">
      <sharedItems containsBlank="1" count="55">
        <s v="00"/>
        <s v="02"/>
        <s v="05"/>
        <s v="10"/>
        <s v="11"/>
        <s v="12"/>
        <s v="13"/>
        <s v="15"/>
        <s v="16"/>
        <s v="17"/>
        <s v="18"/>
        <s v="19"/>
        <s v="20"/>
        <s v="22"/>
        <s v="23"/>
        <s v="25"/>
        <s v="29"/>
        <s v="32"/>
        <s v="35"/>
        <s v="36"/>
        <s v="37"/>
        <s v="40"/>
        <s v="41"/>
        <s v="42"/>
        <s v="47"/>
        <s v="53"/>
        <s v="55"/>
        <s v="56"/>
        <s v="57"/>
        <s v="58"/>
        <s v="60"/>
        <s v="61"/>
        <s v="62"/>
        <s v="63"/>
        <s v="66"/>
        <s v="68"/>
        <s v="69"/>
        <s v="70"/>
        <s v="71"/>
        <s v="72"/>
        <s v="GY"/>
        <m/>
        <s v="IDEAL RECIBIR LUNES 27/05"/>
        <s v="OC 4887"/>
        <s v="OC 4893"/>
        <s v="OC 4895"/>
        <s v="POSTERGAR FECHA DE ENTREGA AL 17/06"/>
        <s v="OC 4894"/>
        <s v="OC 4897"/>
        <s v="OC 4898"/>
        <s v="09" u="1"/>
        <s v="FB" u="1"/>
        <s v="88" u="1"/>
        <s v="73" u="1"/>
        <s v="06" u="1"/>
      </sharedItems>
    </cacheField>
    <cacheField name="COD_ART" numFmtId="0">
      <sharedItems containsBlank="1" count="522">
        <s v="00101AR"/>
        <s v="01201AR"/>
        <s v="01230AR"/>
        <s v="02004AR"/>
        <s v="02202AR"/>
        <s v="02211AR"/>
        <s v="02221AR"/>
        <s v="02231AR"/>
        <s v="02241AR"/>
        <s v="02251AR"/>
        <s v="02500AR"/>
        <s v="02500_00"/>
        <s v="03021AR"/>
        <s v="03111AR"/>
        <s v="03511AR"/>
        <s v="03520AR"/>
        <s v="03710AR"/>
        <s v="04001AR"/>
        <s v="04011AR"/>
        <s v="04101AR"/>
        <s v="04230AR"/>
        <s v="04330AR"/>
        <s v="04402AR"/>
        <s v="05130_MP004"/>
        <s v="06240AR"/>
        <s v="07210AR"/>
        <s v="2040202"/>
        <s v="2040505"/>
        <s v="BU 31"/>
        <s v="BU 61"/>
        <s v="CH 21"/>
        <s v="CH 22"/>
        <s v="CH 61"/>
        <s v="CSMP100"/>
        <s v="CSMP75"/>
        <s v="CZ 21"/>
        <s v="CZ 22"/>
        <s v="CZ 23"/>
        <s v="CZ 61"/>
        <s v="CZ 62"/>
        <s v="DHMS 61"/>
        <s v="EM 11"/>
        <s v="EM 14"/>
        <s v="EM 16"/>
        <s v="EM 18"/>
        <s v="EM 21"/>
        <s v="EM 22"/>
        <s v="EM 23"/>
        <s v="EM 24"/>
        <s v="EM 25"/>
        <s v="EM 26"/>
        <s v="EM 27"/>
        <s v="EM 31"/>
        <s v="EM 33"/>
        <s v="EM 34"/>
        <s v="EM 61"/>
        <s v="EM 62"/>
        <s v="EM 63"/>
        <s v="EM 64"/>
        <s v="FP 21"/>
        <s v="FP 61"/>
        <s v="FZFP61"/>
        <s v="FZPZ82"/>
        <s v="JBMS 72"/>
        <s v="JC 61"/>
        <s v="JC 62"/>
        <s v="JC 63"/>
        <s v="LABU 62"/>
        <s v="LABU 63"/>
        <s v="LABU 64"/>
        <s v="LABU 65"/>
        <s v="LAPZ 61"/>
        <s v="LAPZ 62"/>
        <s v="LAPZ 63"/>
        <s v="LAPZ 64"/>
        <s v="MFBM71"/>
        <s v="MFFM71"/>
        <s v="MFMM71"/>
        <s v="MFMP60"/>
        <s v="MFMS 80"/>
        <s v="MFSP61"/>
        <s v="MFTO62"/>
        <s v="MM 21"/>
        <s v="MM 61"/>
        <s v="MP 21"/>
        <s v="MP 22"/>
        <s v="MP 61"/>
        <s v="MS 61"/>
        <s v="MS 62"/>
        <s v="MS 63"/>
        <s v="MS 71"/>
        <s v="MS 72"/>
        <s v="MU 01"/>
        <s v="MXPZ 61"/>
        <s v="MXPZ 71"/>
        <s v="PA 31"/>
        <s v="PA 32"/>
        <s v="PA 33"/>
        <s v="PAFP 52"/>
        <s v="PAMS61"/>
        <s v="PG 21"/>
        <s v="PN 61"/>
        <s v="PN 62"/>
        <s v="PN 63"/>
        <s v="PP 65"/>
        <s v="PP 66"/>
        <s v="PZ 01"/>
        <s v="PZ 02"/>
        <s v="PZ 11"/>
        <s v="PZ 21"/>
        <s v="PZ 22"/>
        <s v="PZ 27"/>
        <s v="PZ 28"/>
        <s v="PZ 31"/>
        <s v="PZ 32"/>
        <s v="PZ 61"/>
        <s v="PZ 62"/>
        <s v="PZ 63"/>
        <s v="PZ 64"/>
        <s v="PZ 65"/>
        <s v="PZ 66"/>
        <s v="RA 21"/>
        <s v="RA 61"/>
        <s v="SIPZ 61"/>
        <s v="SIPZ 64"/>
        <s v="SIPZ 69"/>
        <s v="SIPZ 70"/>
        <s v="SP 21"/>
        <s v="SWMS51"/>
        <s v="TO 23"/>
        <s v="VEPZ 61"/>
        <s v="VEPZ 62"/>
        <s v="BFPZ 11"/>
        <s v="BFPZ 22"/>
        <s v="BFPZ 28"/>
        <s v="CRMP85"/>
        <s v="CRMP86"/>
        <s v="EM 13"/>
        <s v="EM 17"/>
        <s v="EM 19"/>
        <s v="JBPZ 62"/>
        <s v="JBPZ 63"/>
        <s v="JBPZ 69"/>
        <s v="MFMS 87"/>
        <s v="PZ 25"/>
        <s v="PZ 29"/>
        <s v="W724"/>
        <s v="0010001"/>
        <s v="000463"/>
        <s v="000273"/>
        <s v="0040001"/>
        <s v="000198"/>
        <s v="000207"/>
        <s v="000452"/>
        <s v="000204"/>
        <s v="000382"/>
        <s v="0040002"/>
        <s v="000173"/>
        <s v="000412"/>
        <s v="000270"/>
        <s v="0110125"/>
        <s v="0110124"/>
        <s v="0110123"/>
        <s v="0090003"/>
        <s v="00039104"/>
        <s v="00055100"/>
        <s v="00034C"/>
        <s v="00035C"/>
        <s v="SW0018"/>
        <s v="00046803"/>
        <s v="00047103"/>
        <s v="00047203"/>
        <s v="00017FR"/>
        <s v="00047501"/>
        <s v="00047701"/>
        <s v="PACK076"/>
        <s v="000500"/>
        <s v="303010000001"/>
        <s v="0090030"/>
        <s v="000496"/>
        <s v="00002"/>
        <s v="07230_MP011"/>
        <s v="0050009"/>
        <s v="0110028"/>
        <s v="0110059"/>
        <s v="00047903"/>
        <s v="000033"/>
        <s v="000390"/>
        <s v="0040004"/>
        <s v="000451"/>
        <s v="02500_MP005"/>
        <s v="000447"/>
        <s v="000506"/>
        <s v="000511"/>
        <s v="000010"/>
        <s v="000413"/>
        <s v="000127"/>
        <s v="0110120"/>
        <s v="00053700"/>
        <s v="000428"/>
        <s v="000427"/>
        <s v="000426"/>
        <s v="000429"/>
        <s v="00053800"/>
        <s v="000491"/>
        <s v="000524"/>
        <s v="00052001"/>
        <s v="0032002"/>
        <s v="000244"/>
        <s v="00045202"/>
        <s v="00045203"/>
        <s v="000507-03"/>
        <s v="00052801"/>
        <s v="00052701"/>
        <s v="00054300"/>
        <s v="00050900"/>
        <s v="00050802"/>
        <s v="PACK06803"/>
        <s v="PACK06703"/>
        <s v="00036003"/>
        <s v="00036102"/>
        <s v="00036202"/>
        <s v="00036302"/>
        <s v="00027601"/>
        <s v="00027901"/>
        <s v="00027801"/>
        <s v="00042301"/>
        <s v="00037403"/>
        <s v="00042201"/>
        <s v="00042101"/>
        <s v="00038902"/>
        <s v="00037304"/>
        <s v="00046403"/>
        <s v="00035801"/>
        <s v="00054800"/>
        <s v="00054700"/>
        <s v="00054600"/>
        <s v="00054500"/>
        <s v="00054400"/>
        <s v="00031502"/>
        <s v="00031602"/>
        <s v="00054900"/>
        <s v="00035901"/>
        <s v="000475"/>
        <s v="000199"/>
        <s v="000018"/>
        <s v="000200"/>
        <s v="0060017"/>
        <s v="000430"/>
        <s v="000388"/>
        <s v="0060016"/>
        <s v="000009"/>
        <s v="0070014"/>
        <s v="000272"/>
        <s v="000269"/>
        <s v="0070010"/>
        <s v="000113"/>
        <s v="000461"/>
        <s v=" 000547"/>
        <s v="0040011"/>
        <s v="0040005"/>
        <s v="100087"/>
        <s v="000088"/>
        <s v="000087"/>
        <s v="000212"/>
        <s v="000209"/>
        <s v="000420"/>
        <s v="0090026"/>
        <s v="00110089"/>
        <s v="000070"/>
        <s v="0070005"/>
        <s v="000172"/>
        <s v="000536"/>
        <s v="000340"/>
        <s v="000352"/>
        <s v="000403"/>
        <s v="000434"/>
        <s v="000170"/>
        <s v="0110107"/>
        <s v="0110097"/>
        <s v="0110054"/>
        <s v="0110053"/>
        <s v="0040018"/>
        <s v=" 000544"/>
        <s v="000346"/>
        <s v="000355"/>
        <s v="000069"/>
        <s v="000344"/>
        <s v="000540"/>
        <s v="000238"/>
        <s v="000345"/>
        <s v="000365"/>
        <s v="000343"/>
        <s v="000408"/>
        <s v="0040007"/>
        <s v="000372"/>
        <s v="000454"/>
        <s v="000472"/>
        <s v="000539"/>
        <s v="000375"/>
        <s v="000024"/>
        <s v="07200_MP011"/>
        <s v="000530"/>
        <s v="000542"/>
        <s v="000202"/>
        <s v="000501"/>
        <m/>
        <s v="PACK106"/>
        <s v="EM 40"/>
        <s v="000014091"/>
        <s v="MFCO62"/>
        <s v="MFMS 81"/>
        <s v="000083"/>
        <s v="000144"/>
        <s v="000145"/>
        <s v="00012701"/>
        <s v="05060_MP003"/>
        <s v="05163_MP003"/>
        <s v="05460_MP003"/>
        <s v="05531_MP003"/>
        <s v="CAMS 71"/>
        <s v="MFMS 83"/>
        <s v="MFTO61"/>
        <s v="00047902"/>
        <s v="00053200"/>
        <s v="MFMS 84"/>
        <s v="MFMS 85"/>
        <s v="SIPZ 62"/>
        <s v="SIPZ 67"/>
        <s v="00046801"/>
        <s v="00047102"/>
        <s v="00052901"/>
        <s v="00045302"/>
        <s v="00047202"/>
        <s v=" 000545"/>
        <s v="000386"/>
        <s v="000405"/>
        <s v="000424"/>
        <s v="000473"/>
        <s v="000474"/>
        <s v="000504"/>
        <s v="000531"/>
        <s v="0040006"/>
        <s v="0040010"/>
        <s v="00037303"/>
        <s v="02560_MP006" u="1"/>
        <s v="05060AR" u="1"/>
        <s v="00049301" u="1"/>
        <s v="PACK08603" u="1"/>
        <s v="05161AR" u="1"/>
        <s v="07210_MP011" u="1"/>
        <s v="07000_MP008" u="1"/>
        <s v="00045503" u="1"/>
        <s v="07220_MP011" u="1"/>
        <s v="07110_MP007" u="1"/>
        <s v="07010_MP008" u="1"/>
        <s v="04101BR" u="1"/>
        <s v="04401BR" u="1"/>
        <s v="PAMP53" u="1"/>
        <s v="05181AR" u="1"/>
        <s v=" 000546" u="1"/>
        <s v="02601AR" u="1"/>
        <s v="07020_MP008" u="1"/>
        <s v="000122" u="1"/>
        <s v="00002BR" u="1"/>
        <s v="00047202-CE" u="1"/>
        <s v="04411BR" u="1"/>
        <s v="05091AR" u="1"/>
        <s v="05191AR" u="1"/>
        <s v="00039103" u="1"/>
        <s v="000120" u="1"/>
        <s v="07240_MP011" u="1"/>
        <s v="000074" u="1"/>
        <s v="07030_MP008" u="1"/>
        <s v="FZMO61" u="1"/>
        <s v="SWMS83" u="1"/>
        <s v="07250_MP011" u="1"/>
        <s v="07750_MP011" u="1"/>
        <s v="000278" u="1"/>
        <s v="000174" u="1"/>
        <s v="000358" u="1"/>
        <s v="000254" u="1"/>
        <s v="07040_MP008" u="1"/>
        <s v="00047203-CE" u="1"/>
        <s v="SWMS81" u="1"/>
        <s v="00047202-AM" u="1"/>
        <s v="0090006" u="1"/>
        <s v="000436" u="1"/>
        <s v="FZPZ65EX" u="1"/>
        <s v="000458" u="1"/>
        <s v="000422" u="1"/>
        <s v="000502" u="1"/>
        <s v="000180" u="1"/>
        <s v="000512" u="1"/>
        <s v="000374" u="1"/>
        <s v="000350" u="1"/>
        <s v="000522" u="1"/>
        <s v="000510" u="1"/>
        <s v="00047203-AM" u="1"/>
        <s v="000488" u="1"/>
        <s v="000520" u="1"/>
        <s v="07280_MP011" u="1"/>
        <s v="FZPZ81EX" u="1"/>
        <s v="000498" u="1"/>
        <s v="000486" u="1"/>
        <s v="000462" u="1"/>
        <s v="000450" u="1"/>
        <s v="FZPZ91EX" u="1"/>
        <s v="000484" u="1"/>
        <s v="000460" u="1"/>
        <s v="00050800" u="1"/>
        <s v="MU 03" u="1"/>
        <s v="07000AR" u="1"/>
        <s v="07100AR" u="1"/>
        <s v="07200AR" u="1"/>
        <s v="000492" u="1"/>
        <s v="03200AR" u="1"/>
        <s v="03001AR" u="1"/>
        <s v="07010AR" u="1"/>
        <s v="07110AR" u="1"/>
        <s v="00052600" u="1"/>
        <s v="03210AR" u="1"/>
        <s v="03011AR" u="1"/>
        <s v="07020AR" u="1"/>
        <s v="07120AR" u="1"/>
        <s v="07220AR" u="1"/>
        <s v="01220BR" u="1"/>
        <s v="04200_MPI002" u="1"/>
        <s v="07030AR" u="1"/>
        <s v="03121AR" u="1"/>
        <s v="PACK086" u="1"/>
        <s v="01230BR" u="1"/>
        <s v="03730AR" u="1"/>
        <s v="07040AR" u="1"/>
        <s v="FRVE35_MPI001" u="1"/>
        <s v="00046401" u="1"/>
        <s v="FRVE33_MPI001" u="1"/>
        <s v="FRVE31_MPI001" u="1"/>
        <s v="07750AR" u="1"/>
        <s v="FZPZ65" u="1"/>
        <s v="00046802" u="1"/>
        <s v="00047201" u="1"/>
        <s v="FZPZ51" u="1"/>
        <s v="05460BR" u="1"/>
        <s v="07760AR" u="1"/>
        <s v="FZPZ81" u="1"/>
        <s v="05910_MPI001" u="1"/>
        <s v="FZPZ91" u="1"/>
        <s v="05011_MPI001" u="1"/>
        <s v="08300AR" u="1"/>
        <s v="000011" u="1"/>
        <s v="000205" u="1"/>
        <s v="04301AR" u="1"/>
        <s v="04401AR" u="1"/>
        <s v="PAMP52" u="1"/>
        <s v="05120_MP004" u="1"/>
        <s v="PAMP50" u="1"/>
        <s v="05930_MPI001" u="1"/>
        <s v="00002AR" u="1"/>
        <s v="04111AR" u="1"/>
        <s v="04311AR" u="1"/>
        <s v="04411AR" u="1"/>
        <s v="05500_MPI002" u="1"/>
        <s v="000509" u="1"/>
        <s v="04321AR" u="1"/>
        <s v="0090038" u="1"/>
        <s v="000359" u="1"/>
        <s v="000347" u="1"/>
        <s v="SWMS82" u="1"/>
        <s v="0070016" u="1"/>
        <s v="000357" u="1"/>
        <s v="000435" u="1"/>
        <s v="000457" u="1"/>
        <s v="000433" u="1"/>
        <s v="PAMS72" u="1"/>
        <s v="000479" u="1"/>
        <s v="000455" u="1"/>
        <s v="000351" u="1"/>
        <s v="05170_MPI001" u="1"/>
        <s v="000489" u="1"/>
        <s v="000477" u="1"/>
        <s v="000373" u="1"/>
        <s v="02251BR" u="1"/>
        <s v="FZPZ82EX" u="1"/>
        <s v="000487" u="1"/>
        <s v="000371" u="1"/>
        <s v="000485" u="1"/>
        <s v="000541" u="1"/>
        <s v="05180_MP004" u="1"/>
        <s v="05050_MPI002" u="1"/>
        <s v="00047202-VE" u="1"/>
        <s v="03200BR" u="1"/>
        <s v="00052900" u="1"/>
        <s v="05060_MPI002" u="1"/>
        <s v="07010BR" u="1"/>
        <s v="FRVE31" u="1"/>
        <s v="PAFP 51" u="1"/>
        <s v="0110096" u="1"/>
        <s v="00047202-VIO" u="1"/>
        <s v="03210BR" u="1"/>
        <s v="00052500" u="1"/>
        <s v="03710BR" u="1"/>
        <s v="03011BR" u="1"/>
        <s v="05011AR" u="1"/>
        <s v="03111BR" u="1"/>
        <s v="00047203-VE" u="1"/>
        <s v="0110052" u="1"/>
        <s v="FZMO61EX" u="1"/>
        <s v="03520BR" u="1"/>
        <s v="00053300" u="1"/>
        <s v="01012AR" u="1"/>
        <s v="03121BR" u="1"/>
        <s v="05121AR" u="1"/>
        <s v="01220AR" u="1"/>
        <s v="00047202-RO" u="1"/>
        <s v="PACK075" u="1"/>
        <s v="FRVE38_MPI001" u="1"/>
        <s v="05190_MPI002" u="1"/>
        <s v="05131AR" u="1"/>
        <s v="FRVE36_MPI001" u="1"/>
        <s v="01240AR" u="1"/>
        <s v="00047203-RO" u="1"/>
      </sharedItems>
    </cacheField>
    <cacheField name="DES_ART" numFmtId="0">
      <sharedItems containsBlank="1" count="499">
        <s v="FRIZATA Palitos de Provolone"/>
        <s v="FRIZATA Bites de Papa y Queso"/>
        <s v="Bites de espina y queso 1kg"/>
        <s v="FRIZATA Burgers Caseras"/>
        <s v="FRIZATA Burger de Pechuga"/>
        <s v="FRIZATA Palitos de pollo"/>
        <s v="FRIZATA Nuggets Pollo"/>
        <s v="FRIZATA Supremitas de Pollo"/>
        <s v="FRIZATA Roll de pollo con J&amp;Q"/>
        <s v="FRIZATA Roll de pollo con E&amp;Q"/>
        <s v="Crocantes de merluza"/>
        <s v="SE Crocante de merluza x 0.96"/>
        <s v="FRIZATA Empanada de J&amp;Q"/>
        <s v="FRIZATA Empanada de Humita y Q"/>
        <s v="Pizza Jamón FRIZATA"/>
        <s v="Pizzeta mozzarella 1kg"/>
        <s v="Pizzeta int.esp y semill 1.08k"/>
        <s v="FRIZATA Hamburguesa Espinaca"/>
        <s v="FRIZATA Tortilla de Papa"/>
        <s v="FRIZATA Hamburguesa d Calabaza"/>
        <s v="FRIZATA Nuggets de brócoli"/>
        <s v="FRIZATA Mila soja Esp y Queso"/>
        <s v="Milanesas de Espinaca x 85g"/>
        <s v="Papas ondeadas + serv FB"/>
        <s v="FRIZATA FRINuggets"/>
        <s v="FRIZATA Tarta de espinaca"/>
        <s v="TROCITOS PECHUGA (006B)"/>
        <s v="CARNE COCIDA COMPACTADA X KG"/>
        <s v="BURGUIS X 30 (PACK INCL)"/>
        <s v="BURGUIS ESTUCHE X 1U X 230 GRS"/>
        <s v="CHIPA x9 KG"/>
        <s v="CHIPA x4.5 KG"/>
        <s v="CHIPA ESTUCHE X 235 GRS"/>
        <s v="MED. POLLO REBOZADO x 6 KG."/>
        <s v="CZ JAMON Y MORRONES"/>
        <s v="CZ POLLO X 24 U"/>
        <s v="CZ CHAMPIG  X 24 U"/>
        <s v="CZ JAMON Y MORRONES ESTUCHE X1"/>
        <s v="CZ POLLO ESTUCHE X 1U X 280GR"/>
        <s v="M SOJA DLHUERTA CLASICA X 340G"/>
        <s v="EMP ART CARNE SUAVE X 64 U"/>
        <s v="EMP ART JAMON &amp; Q. X 64 U"/>
        <s v="EMP ART VERDURA X 64 U"/>
        <s v="EMP ART ATUN  X 64 U"/>
        <s v="EMP CARNE SUAVE X 84 U"/>
        <s v="EMP CARNE TROZADA X 84 U"/>
        <s v="EMP POLLO x 84 U"/>
        <s v="EMP JAMON Y QUESO X 84 U"/>
        <s v="EMP CARNE DULCE x 84 U"/>
        <s v="EMP CAPRESE X 84 U"/>
        <s v="EMP CEBOLLA Y QUESO X 84 U"/>
        <s v="EMP CARNE SUAVE X 64 U"/>
        <s v="EMP POLLO x 64 U"/>
        <s v="EMP JAMON Y QUESO X 64 U"/>
        <s v="EMP CARNE SUAVE ESTUCHE X 4U"/>
        <s v="EMP CARNE TROZADA ESTUCHE X 4U"/>
        <s v="EMP POLLO ESTUCHE X 4 U"/>
        <s v="EMP JAMON Y QUESO ESTUCHE X 4U"/>
        <s v="FORMITAS DE POLLO PRECOC 14 KG"/>
        <s v="FORMITAS DE POLLO"/>
        <s v="PECHUGUITAS DE POLLO FRIZZIO"/>
        <s v="PIZZA CEBOLLA FRIZZIO CONG 540"/>
        <s v="M SOJA JUMBO RELL V&amp;Q X 350 G."/>
        <s v="CALZONE JAMON Y QUESO"/>
        <s v="CALZONE POLLO"/>
        <s v="CALZONE CHAMPIGNONE"/>
        <s v="BURGUIS CLASICA X 180 GRAMOS"/>
        <s v="BURGUIS AMERICANA X 180 GRS"/>
        <s v="BURGUIS TEX MEX X 180 GRS"/>
        <s v="BURGUIS CHICKEN X 180 GRS"/>
        <s v="PZA MOZZARELLA X10"/>
        <s v="PZA JAMON X10"/>
        <s v="PZA 4 QUESOS X10"/>
        <s v="PZA MARGARITA X10"/>
        <s v="MF BARRITA MERLUZA X 300 G."/>
        <s v="MF FILET MERLUZA X 330 G."/>
        <s v="MF MEDALLON MERLUZA X 300 G."/>
        <s v="MF MED. POLLO X 2 Uni"/>
        <s v="MF M.SOJA CLASICA X 340G"/>
        <s v="MF SUP. POLLO CAPRESE x400G"/>
        <s v="MF TORTILLA CALABAZA X 375 G."/>
        <s v="MED MERLUZA PRE-COCIDA 15 KG"/>
        <s v="MEDALLON DE MERLUZA PRECOCIDA"/>
        <s v="MED POLLO PRE-COCIDO 15 KG"/>
        <s v="MED POLLO x 65grs"/>
        <s v="MEDALLON DE POLLO PRECOCIDO"/>
        <s v="MSOJA NATURALES X 340G"/>
        <s v="MSOJA S. OREGANO X 340G"/>
        <s v="MSOJA S. QUESO X 340G"/>
        <s v="MSOJA RE. TOM&amp;QUE X 380G"/>
        <s v="MSOJA RE. VER&amp;QUE X 380G"/>
        <s v="MUESTRAS COMERCIALES"/>
        <s v="PZ MAXI MOZZARELLA  X 12"/>
        <s v="PZ MAXI MOZZA+FUGA  X 7"/>
        <s v="PANINI CARNE X 60  (PACK INCL)"/>
        <s v="PANINI POLLO X 60 (PACK INCL)"/>
        <s v="PANINI JAMON Y QUESO X 60"/>
        <s v="NUGGETS POLLO PALADINI X 760 G"/>
        <s v="MSOJA CLASICAS  X 15UN X 165G"/>
        <s v="PECHUGA GRILLADA X 10KG (017A)"/>
        <s v="PANINI CARNE X 24 ESTUCHES"/>
        <s v="PANINI POLLO X 24 ESTUCHES"/>
        <s v="PANINI JAMON  X 24 ESTUCHES"/>
        <s v="PZ POCKET PANCETA CAJA X30 EST"/>
        <s v="PZ POCKET ATUN CAJA X 30 EST"/>
        <s v="PZTA  MOZZARELLA x40 U"/>
        <s v="PZTA ESPECIAL x40 U"/>
        <s v="PZ MOZZARELLA GRANEL GIG x15 U"/>
        <s v="PZ MOZZARELLA GRANEL  x15 U"/>
        <s v="PZ JAMON &amp; MORR GRANEL x 595 G"/>
        <s v="PZ FUGAZZETTA GRANEL x 520 G"/>
        <s v="PZ NAPOLITANA GRANEL x 540 G"/>
        <s v="PZTA MOZZARELLA (PACK INCL)"/>
        <s v="PZTA JAMON  (PACK INCL)"/>
        <s v="PZ MOZZARELLA CAJA X 10 EST"/>
        <s v="PZ JAMON Y ACEITUNAS CAJA X 10"/>
        <s v="PZ CUATRO QUESOS CAJA X 10 EST"/>
        <s v="PZ CAPRESE CAJA X 10 EST."/>
        <s v="PZ ESPIN. Y CHAMPIG CAJA X 10"/>
        <s v="PZ POLLO A LA CREMA CAJA X 10"/>
        <s v="RABAS 8KG"/>
        <s v="RABAS PRECOCIDAS"/>
        <s v="MF PIZZA MOZZARELLA X 440 G."/>
        <s v="MF PIZZA MARGARITA X 440 G."/>
        <s v="MF PIZZA CALABRESA X 440 G."/>
        <s v="MF PIZZA HAWAIANA X 440 G."/>
        <s v="SUPREMA POLLO X 5KG"/>
        <s v="MILANESA SOJA PREFRITA SWIFT"/>
        <s v="TOSTADO J&amp;Q - 36 UNIDADES"/>
        <s v="PZA MOZZARELLA VEA X12"/>
        <s v="PZA J &amp; MORRO VEA X12"/>
        <s v="PIZZA MOZZARELLA X 440 G."/>
        <s v="PIZZA JAMON &amp; MORRONES X 580 G"/>
        <s v="PIZZA NAPOLITANA X 570 G."/>
        <s v="MEDALLON POLLO x 2 U."/>
        <s v="MEDALLON POLLO C/J&amp;Q x 2 U."/>
        <s v="EMP ART POLLO X 64 U"/>
        <s v="EMP ART CEBOLLA &amp; Q. X 64 U"/>
        <s v="EMP ART HUMITA X 64 U"/>
        <s v="PZ JUMBO JAMON X 520G"/>
        <s v="PZ JUMBO 4 QUESO X 520G"/>
        <s v="PZ JUMBO VEGET X 485G"/>
        <s v="MF M.SOJA RELL. MIX VEGE X380G"/>
        <s v="PZ ROQUEFORT GRANEL x 460 G"/>
        <s v="PZ CALABRESA GRANEL x 495 G"/>
        <s v="PACK X 5 PZ JAMON+EMP JAMON"/>
        <s v="ACEITE DE GIRASOL"/>
        <s v="ACEITE DE OLIVA"/>
        <s v="AISLADO DE SOJA"/>
        <s v="AJI MOLIDO"/>
        <s v="ALBUMINA"/>
        <s v="ALMIDON DE TRIGO"/>
        <s v="ALMIDON MODIFICADO D"/>
        <s v="ANTIOXIDANTE"/>
        <s v="AVENA GRUESA ARROLLADA"/>
        <s v="AZUCAR"/>
        <s v="BATTER A"/>
        <s v="BATTER B"/>
        <s v="BOLSA 80 X 90 X 80 AZUL"/>
        <s v="BOLSA AZUL 15 X 25 X 20"/>
        <s v="BOLSA AZUL 25 X 35 X 50 MIC"/>
        <s v="BOLSA AZUL 45 X 60 X 60 MIC"/>
        <s v="BROCOLI FLORETE"/>
        <s v="CAJA SEC C28"/>
        <s v="CAJA SEC C29"/>
        <s v="CAJA SEC C34"/>
        <s v="CAJA SEC C35"/>
        <s v="CAJA SEC. C24"/>
        <s v="CAJA SEC. FRIZATA 04 ROJA"/>
        <s v="CAJA SEC. FRIZATA 07 AZUL"/>
        <s v="CAJA SEC. FRIZATA 08"/>
        <s v="CAJA SEC. FRIZATA 17 NARANJA"/>
        <s v="CAJA SEC.FRIZATA 09 ROJA"/>
        <s v="CAJA SEC.FRIZATA 13 VERDE"/>
        <s v="CAJA SECUNDARIA C22"/>
        <s v="CALABAZA EN ESCAMAS"/>
        <s v="CARNE VACUNA PICADA"/>
        <s v="CEBOLLA CUBO IQF"/>
        <s v="CEBOLLA DE VERDEO DESHIDRAT"/>
        <s v="CEBOLLA EN POLVO"/>
        <s v="Chicken Pie"/>
        <s v="CHOCLO EN GRANOS IQF"/>
        <s v="CINTA 48 X 100"/>
        <s v="CINTA 48X1000"/>
        <s v="CINTA ADHESIVA GENÉRICA 1000m"/>
        <s v="CMC"/>
        <s v="COLORANTE CARAMELO"/>
        <s v="COMINO MOLIDO"/>
        <s v="CONCENTRADO DE SOJA"/>
        <s v="Crocante de merluza Solimeno"/>
        <s v="DEXTROSA MONOHIDRATADA"/>
        <s v="DISCO HOJALDRE 12CM"/>
        <s v="ESPINACA EN POLVO"/>
        <s v="ESQUINEROS PARA PALLETS"/>
        <s v="ETIQ 100X200 BLANCA OPP"/>
        <s v="ETIQUE 100 X 200 ILUSTBLCA"/>
        <s v="ETIQUE 100 X122 ILUST BLANCA"/>
        <s v="ETIQUETA 100X122 FRIZZIO EXPO"/>
        <s v="ETIQUETA 20 X 29 X 4 AMARILLA"/>
        <s v="ETIQUETA 20 X 29 X 4 CELESTE"/>
        <s v="ETIQUETA 20 X 29 X 4 ROSA"/>
        <s v="ETIQUETA 20 X 29 X 4 VERDE"/>
        <s v="ETIQUETA 47X127 FRIZZIO EXPO"/>
        <s v="ETIQUETA 50 X 195 ILUST BLANCA"/>
        <s v="ETIQUETA 50 X 255 ILUST BLANCA"/>
        <s v="ETIQUETA 51X101 FRIZZIO EXPO"/>
        <s v="FIAMBRE DE CERDO COCIDO"/>
        <s v="FIBRA DE TRIGO"/>
        <s v="FILM PRIMARIO FRIZATA N°03"/>
        <s v="FILM PRIMARIO FRIZATA N°08"/>
        <s v="FILM PRIMARIO FRIZATA N°09"/>
        <s v="FILM PRIMARIO FRIZATA N°12"/>
        <s v="FILM PRIMARIO FRIZATA N°18"/>
        <s v="FILM PRIMARIO FRIZATA Nº06"/>
        <s v="FILM PRIMARIO FRIZATA Nº07"/>
        <s v="FLOW MED.POLLO JYQX170GR PALAD"/>
        <s v="FLOW MED.POLLO X150GR PALADINI"/>
        <s v="FLOW MEDPOLLO ESPINACA PALADIN"/>
        <s v="FLOW PACK SOJA PALADIN CLASICA"/>
        <s v="FLOW PACK SOJA PALADIN J&amp;Q"/>
        <s v="FLOW PACK SOJA PALADINI E&amp;Q"/>
        <s v="FLOW PACK SWIFT SOJA CLASICA"/>
        <s v="FLOW PACK SWIFT SOJA E&amp;Q"/>
        <s v="FLOW PACK SWIFT SOJA J&amp;Q"/>
        <s v="FLOW PACK SWIFT SOJA T&amp;Q"/>
        <s v="FLOW PIZZA FRIZZIO 510"/>
        <s v="FLOW PIZZA FRIZZIO MOZ/JAMX535"/>
        <s v="FLOW PIZZA FRIZZIO QUE/CEBX540"/>
        <s v="FLOW PIZZA INTEGRAL FRIZZIO"/>
        <s v="FLOW PIZZA MINI FRIZZIO 180"/>
        <s v="FLOW PIZZA TIPO CASERA FRIZZIO"/>
        <s v="FLOWPACK BASTONES MOZZ FRIZZIO"/>
        <s v="FLOWPACK MEDALLON CALABAZ DIA"/>
        <s v="FLOWPACK MEDALLON ESPINAC DIA"/>
        <s v="FLOWPACK MILA SOJA C&amp;Q DIA"/>
        <s v="FLOWPACK MILA SOJA E&amp;Q DIA"/>
        <s v="FLOWPACK MILA SOJA J&amp;Q DIA"/>
        <s v="FLOWPACK NUGG PALADINI X 380 G"/>
        <s v="FLOWPACK NUGG PALADINI X 760 G"/>
        <s v="FLOWPACK PALITOS MOZZA DIA"/>
        <s v="FLOWPACK PECHUGUITAS FRIZZIO"/>
        <s v="FOSFATO MONOCÁLCICO"/>
        <s v="GLUTAMATO MONOSODICO"/>
        <s v="GLUTEN DE TRIGO"/>
        <s v="GOMA GUAR"/>
        <s v="HARINA DE ARROZ"/>
        <s v="HARINA DE SOJA DESGRASADA"/>
        <s v="HARINA TRIGO INTEGRAL"/>
        <s v="HARINA TRIGO TIPO 000 ACOND"/>
        <s v="HPMC"/>
        <s v="HUEVO EN POLVO"/>
        <s v="JAMON COCIDO CUBETEADO PALADIN"/>
        <s v="LAMINA POL 150 X 150 X 50 AZUL"/>
        <s v="LECHE EN POLVO"/>
        <s v="LEVADURA SECA"/>
        <s v="MOZZARELLA D"/>
        <s v="MOZZARELLA E"/>
        <s v="NUEZ MOSCADA"/>
        <s v="OREGANO"/>
        <s v="PALLET ARLOG"/>
        <s v="PALLETS EXPORTACION"/>
        <s v="PALLETS RECICLADOS"/>
        <s v="PAPA EN CUBOS IQF"/>
        <s v="PECHUGA DE POLLO"/>
        <s v="PEREJIL"/>
        <s v="PIMIENTO ROJO CUB. IQF"/>
        <s v="PLANCHA SEPARADOR"/>
        <s v="POLIMEROS FLOW DIA%"/>
        <s v="PROVOLONE M INTERNO"/>
        <s v="PURE DE PAPAS EN ESCAMAS"/>
        <s v="Queso crema"/>
        <s v="REBOZADOR C - 2"/>
        <s v="REBOZADOR F"/>
        <s v="REBOZADOR I"/>
        <s v="REBOZADOR J"/>
        <s v="REBOZADOR MB - 1"/>
        <s v="RIBBON 102MM X 300MTS"/>
        <s v="RIBBON 33MM X 550 MTS"/>
        <s v="RIBBON NEG GTX 110X450 CER OUT"/>
        <s v="RIBBON NEG UT 110X74 CERA OUT"/>
        <s v="SABORIZANTE DE AJO A"/>
        <s v="Saborizante de Ajo C"/>
        <s v="SABORIZANTE DE CEBOLLA"/>
        <s v="SABORIZANTE ESPECIADO THAI"/>
        <s v="SABORIZANTE PIMIENTA A"/>
        <s v="SABORIZANTE PIMIENTA B"/>
        <s v="SABORIZANTE POLLO N°07"/>
        <s v="SABORIZANTE POLLO Nro 1"/>
        <s v="SABORIZANTE POLLO Nro 3"/>
        <s v="SABORIZANTE POLLO Nro 4"/>
        <s v="SABORIZANTE QUESO B"/>
        <s v="SABORIZANTE QUESO C"/>
        <s v="SAL"/>
        <s v="SALSA PIZZA ORIGINAL"/>
        <s v="SEMILLA DE LINO"/>
        <s v="SEMILLAS DE GIRASOL"/>
        <s v="Sistema Plantia B 1200"/>
        <s v="SSL"/>
        <s v="STRETCH MANUAL S/MANIJA"/>
        <s v="Tarta de Jamón y Queso"/>
        <s v="TEXTURIZADO DE SOJA F"/>
        <s v="TEXTURIZADO DE SOJA G"/>
        <s v="TRIPOLIFOSFATO DE SODIO"/>
        <s v="ZAPALLO EN CUBOS"/>
        <m/>
        <s v="ESTUCHES PANINI CANAL CALIENTE"/>
        <s v="EMP ARABE X 45 U"/>
        <s v="BINS PAMPA"/>
        <s v="MF CROQ. PAPA C/JAMON X 375 G."/>
        <s v="MF M.SOJA RELL. TOM&amp;QUE X 380G"/>
        <s v="GASTOS DE PREPARACION"/>
        <s v="TOALLA DE PAPEL CON CORTE"/>
        <s v="PAPEL HIGIENICO"/>
        <s v="ETIQUE 100 X200 BCA BUJE CHICO"/>
        <s v="Brócoli + serv. CIFSA"/>
        <s v="Cebolla en cubos x 1 Kg"/>
        <s v="Arandano + serv. CIFSA"/>
        <s v="Espinaca cortada x 1,5Kg"/>
        <s v="M SOJA CARREFOUR RELL.TOM&amp;QUE"/>
        <s v="MF M.SOJA RELL. JAM&amp;QUE X 380G"/>
        <s v="MF TORTILLA ESPINACA X 375 G."/>
        <s v="CINTA ADHESIVA FRIZATA 48X500"/>
        <s v="FILM PRIMARIO FRIZATA N°16"/>
        <s v="MF M.SOJA RELL. CEB&amp;QUE X 380G"/>
        <s v="MF M.SOJA RELL. CHOCLO X 380G"/>
        <s v="MF PIZZA JAMON X 440 G."/>
        <s v="MF PIZZA FUGAZZETTA X 440 G."/>
        <s v="FILM PRIMARIO FRIZATA N°15"/>
        <s v="FILM PRIMARIO FRIZATA N°04"/>
        <s v="CAJA SEC. FRIZATA 08 VIOLETA"/>
        <s v="Saborizante de Cebolla B"/>
        <s v="ALPHAMALT A 17098"/>
        <s v="ALMIDON MODIFICADO C"/>
        <s v="JAMON COCIDO CUBETEADO 5MM"/>
        <s v="BICARBONATO DE SODIO"/>
        <s v="PIROFOSFATO ÁCIDO DE SODIO"/>
        <s v="ÁCIDO CÍTRICO"/>
        <s v="ZAPALLO EN POLVO"/>
        <s v="PIMENTON"/>
        <s v="PIMIENTA NEGRA MOLIDA"/>
        <s v="FLOWPACK MILA SOJA J&amp;Q DIA "/>
        <s v="FLOWPACK MILA SOJA E&amp;Q DIA "/>
        <s v="FLOWPACK MILA SOJA C&amp;Q DIA "/>
        <s v="FLOW PIZZA MINI FRIZZIO 180   "/>
        <s v="FLOW PACK SOJA PALADIN J&amp;Q    "/>
        <s v="FRIZATA MS con calabaza&amp;queso" u="1"/>
        <s v="Papas Onduladas 1,5kg" u="1"/>
        <s v="Bites abobora e queijo 1kg" u="1"/>
        <s v="SE Springs roll de vegetales" u="1"/>
        <s v="Wrap de pollo" u="1"/>
        <s v="SE Zanahorias Baby Pasfrost" u="1"/>
        <s v="GRAIN 064 TEXTURIZADO SOJA" u="1"/>
        <s v="FRIZATA Tarta jamón y queso" u="1"/>
        <s v="MILANESA SOJA C/J&amp;Q SWIFT" u="1"/>
        <s v="FRIZATA Palito de Mussarela" u="1"/>
        <s v="SABORIZANTE CARNE Nº02" u="1"/>
        <s v="SE Wok veg. y champig Pasfrost" u="1"/>
        <s v="FRIZATA MS rellana con queso" u="1"/>
        <s v="MEZCLA DE ALMIDONES" u="1"/>
        <s v="CINTA 48 X 1500" u="1"/>
        <s v="SE Choclo Pasfrost" u="1"/>
        <s v="BOLSA BINS 250 X 330 X 70 AZUL" u="1"/>
        <s v="SEMIELAB. ALIMENTICIO - ACEITE" u="1"/>
        <s v="CAJA SEC. FRIZATA 08 AMARILLA" u="1"/>
        <s v="CARNE VACUNA BIFE ANCHO" u="1"/>
        <s v="FRIZATA Empanada Espinaca y Q" u="1"/>
        <s v="FRIZATA Empanad Abóbora&amp;Queijo" u="1"/>
        <s v="FRIZATA Emp. Espinafre-Queijo" u="1"/>
        <s v="SALSA PIZZA CUBETEADA" u="1"/>
        <s v="SE Dumplings cerdo y repollo" u="1"/>
        <s v=" Sabor Pollo BA 82215-72" u="1"/>
        <s v="FRIZATA Spring Roll Carne" u="1"/>
        <s v="FILM PRIMARIO FRIZATA N°10" u="1"/>
        <s v="FILM PRIMARIO FRIZATA N°11" u="1"/>
        <s v="FRIZATA Brocoli 1,5kg" u="1"/>
        <s v="FRIZATA Empanada de Pollo" u="1"/>
        <s v="CHEDDAR DOÑA AURORA" u="1"/>
        <s v="FRIZATA Empanada Calabaza&amp;Ques" u="1"/>
        <s v="RIBBON 33MM X 450 MTS" u="1"/>
        <s v="CEBOLLA EN ESCAMAS" u="1"/>
        <s v="SABORIZANTE POLLO N°08" u="1"/>
        <s v="FRIZATA Spring Roll Vegetales" u="1"/>
        <s v="Papas rusticas 1,5 kg" u="1"/>
        <s v="FRIZATA Mila de soja clasica" u="1"/>
        <s v="FRIZATA Hamburguesa de Brócoli" u="1"/>
        <s v="SE Arvejas Pasfrost" u="1"/>
        <s v="SUPROMAX 5010 SOLAE" u="1"/>
        <s v="FRIZATA Croqueta de carne" u="1"/>
        <s v="FRIZATA Empanada de Carne" u="1"/>
        <s v="Mila brocolis com aveia 1.1kg" u="1"/>
        <s v="ESPINACA IQF" u="1"/>
        <s v="Hamburguer de abobora 0.88k" u="1"/>
        <s v="Wrap de vegetales FRIZATA" u="1"/>
        <s v="MILANESA SOJA C/T&amp;Q SWIFT" u="1"/>
        <s v="Arroz de brocoli Fruveco" u="1"/>
        <s v="MOZZARELLA  B" u="1"/>
        <s v="SE Pimiento tricolor Fruveco" u="1"/>
        <s v="CAJA SEC FRIZZIO C23" u="1"/>
        <s v="Bites espinafre qom queijo 1kg" u="1"/>
        <s v="SE Cebolla en cubo Pasfrost" u="1"/>
        <s v="FRIZATA Dumplings carne acelga" u="1"/>
        <s v="PIZZA MOZZA FRIZZIO CONG 510" u="1"/>
        <s v="ETIQUETA 100X270 ILUST BLANCA" u="1"/>
        <s v="Filet + serv. Artico" u="1"/>
        <s v="Papa en cubos 1,5kg" u="1"/>
        <s v="POLVO DE REMOLACHA" u="1"/>
        <s v="SABORIZANTE POLLO Nro 5" u="1"/>
        <s v="CAJA SEC. FRIZATA 08 VERDE" u="1"/>
        <s v="Tarta Espinaca" u="1"/>
        <s v="ACEITE VEGETAL SÓLIDA" u="1"/>
        <s v="Pizza individual mussarela 1kg" u="1"/>
        <s v="SEMILLA DE CHIA" u="1"/>
        <s v="ETIQUETA 100X200 BLANCA" u="1"/>
        <s v="CAJA SECUNDARIA JBS" u="1"/>
        <s v="PIZZA MOZZA FRIZZIO INTEG 530" u="1"/>
        <s v="CAJA SEC. FRIZATA 08 CELESTE" u="1"/>
        <s v="SE Springs roll de carne" u="1"/>
        <s v="FRIZATA Empanada Bróc Cheddar" u="1"/>
        <s v="MILANESA SOJA C/E&amp;Q SWIFT" u="1"/>
        <s v="SUPROMAX 5050 IP SOLAE" u="1"/>
        <s v="Tarta de Brócoli" u="1"/>
        <s v="Pastel de Carne y Papa" u="1"/>
        <s v="Bites calabaza y queso 1kg" u="1"/>
        <s v="SE Empanadas de carne y ceboll" u="1"/>
        <s v="BASTONCITOS MOZZARELLA FRIZZIO" u="1"/>
        <s v="CALABAZA EN CUBOS" u="1"/>
        <s v="SABORIZANTE MASA MADRE" u="1"/>
        <s v="SEMILLA DE ZAPALLO" u="1"/>
        <s v="CENTEX CHICO (4061 IP SOLAE)" u="1"/>
        <s v="NUGGETS POLLO PALADINI X380 G" u="1"/>
        <s v="SABORIZANTE POLLO N°6" u="1"/>
        <s v="FRIZATA Bite de Brocoli" u="1"/>
        <s v="Tarta Calabaza" u="1"/>
        <s v="FRIZATA Palitos de Mozzarella" u="1"/>
        <s v="SABORIZANTE DE AJO B" u="1"/>
        <s v="PIZZA JAMON FRIZZIO CONG 535" u="1"/>
        <s v="CARNE VACUNA BRASUELO S/HUESO" u="1"/>
        <s v="FRIZATA Zanahoria Baby" u="1"/>
        <s v="Wrap de jamón y queso FRIZATA" u="1"/>
        <s v="TEXTURIZADO DE SOJA E" u="1"/>
        <s v="CARNE VACUNA CARNAZA DE PALETA" u="1"/>
        <s v="FRIZATA Espinaca 1,5kg" u="1"/>
        <s v="FRIZATA Milanesas de Espinaca" u="1"/>
        <s v="CAJA SOJA PALADINI x 15" u="1"/>
        <s v="FRIZATA Roll de frango con E&amp;Q" u="1"/>
        <s v="FRIZATA Arroz de Brócoli" u="1"/>
        <s v="SE Chauchas Pasfrost" u="1"/>
        <s v="SE Coliflor Pasfrost" u="1"/>
        <s v="COLIFLOR IQF" u="1"/>
        <s v="FRIZATA Milanesa de Brócoli" u="1"/>
        <s v="FRIZATA Empanada Milho-Queijo" u="1"/>
        <s v="MOZZARELLA C" u="1"/>
        <s v="Arroz de coliflor Fruveco" u="1"/>
        <s v="RIBBON NEG GT 110X450 MEZ OUT" u="1"/>
        <s v="Pastel de Pollo y Calabaza" u="1"/>
        <s v="FRIZATA Tarta de calabaza" u="1"/>
        <s v="MSOJA RELL  E &amp; Q  PAL X 15" u="1"/>
        <s v="MEZCLA DE FIBRAS" u="1"/>
        <s v="SE Espinaca Pasfrost" u="1"/>
        <s v="EXTRACTO DE LEVADURA S2006" u="1"/>
        <s v="ARVEJAS" u="1"/>
        <s v="FRIZATA Pastel Papa con Carne" u="1"/>
        <s v="Aros de cebolla Fruveco" u="1"/>
        <s v="FRIZATA Pizzeta int. Calabaza" u="1"/>
        <s v="FRIZATA Alfajor de Chocolate" u="1"/>
        <s v="FRIZATA Dumplings cerdo y rep." u="1"/>
        <s v="Ñoquis de calabaza rellenos" u="1"/>
        <s v="SE Dumplings carne y acelga" u="1"/>
        <s v="CROCANT MERLUZ IQF+SERV" u="1"/>
        <s v="PIZZA CASERA FRIZZIO CONG 665g" u="1"/>
        <s v="Papas en cubos + serv FB" u="1"/>
        <s v="Papas rusticas + serv FB" u="1"/>
        <s v="CENTEX GRANDE (4186 SOLAE)" u="1"/>
        <s v="SE Brocoli Fruveco" u="1"/>
        <s v="FRIZATA Cebolla en cubitos" u="1"/>
        <s v="Wrap de pollo FRIZATA" u="1"/>
        <s v="FRIZATA Empanadas carne y cebo" u="1"/>
        <s v="FRIZATA Gyozas de Carne y cebo" u="1"/>
        <s v="Empanadas de frango" u="1"/>
        <s v="TAPAS DE EMPANADAS SALVADO" u="1"/>
        <s v="CARNE VACUNA TAPA DE ASADO" u="1"/>
        <s v="SE Ensalada Rusa Pasfrost" u="1"/>
        <s v="TEXTURIZADO DE SOJA B" u="1"/>
        <s v="FRIZATA Choclo" u="1"/>
        <s v="Mila espinafre com aveia 1.1kg" u="1"/>
        <s v="ACEITE DE COCO" u="1"/>
        <s v="FRIZATA Mirtilo" u="1"/>
        <s v="MED.POLLO PALADINI X2U X 24PAQ" u="1"/>
        <s v="CAJA SEC. FRIZATA 08 ROJA" u="1"/>
        <s v="HUMO LIQUIDO" u="1"/>
        <s v="MED.POLLO.E&amp;Q PALADINIX2UX24PA" u="1"/>
        <s v="MED.POLLO.J&amp;Q PALADINIX2UX24PA" u="1"/>
        <s v="REBOZADOR D" u="1"/>
        <s v="REBOZADOR E" u="1"/>
        <s v="FRIZATA Ñoquis de Papa" u="1"/>
        <s v="FRIZATA Ñoquis de Calabaza" u="1"/>
        <s v="REBOZADOR K" u="1"/>
        <s v="CAJA SECUNDARIA C21" u="1"/>
        <s v="Saborizante Masa madre B" u="1"/>
      </sharedItems>
    </cacheField>
    <cacheField name="UNIDAD" numFmtId="0">
      <sharedItems containsBlank="1"/>
    </cacheField>
    <cacheField name="EN_STOCK" numFmtId="0">
      <sharedItems containsBlank="1" containsMixedTypes="1" containsNumber="1" minValue="0" maxValue="69600"/>
    </cacheField>
    <cacheField name="Categoria" numFmtId="0">
      <sharedItems containsBlank="1" containsMixedTypes="1" containsNumber="1" containsInteger="1" minValue="300" maxValue="600" count="34">
        <e v="#N/A"/>
        <m/>
        <s v="Aceite"/>
        <s v="Text &amp; Soja"/>
        <s v="Sabor"/>
        <s v="Aditivos"/>
        <s v="Avena"/>
        <s v="Azucar"/>
        <s v="Batter"/>
        <s v="Bolsa"/>
        <s v="Vegetal"/>
        <s v="Caja"/>
        <s v="Carne"/>
        <s v="Cinta"/>
        <s v="Color"/>
        <s v="Etiqueta"/>
        <s v="Ins Pack"/>
        <s v="Fiambre"/>
        <s v="Harina"/>
        <s v="Leche"/>
        <s v="Ins Pizza"/>
        <s v="Mozza"/>
        <s v="Pallet"/>
        <s v="Pollo"/>
        <s v="Reboz"/>
        <s v="Ribbon"/>
        <s v="Sal"/>
        <s v="Salsa"/>
        <s v="Semilla"/>
        <s v="Streech"/>
        <s v="PEDIDO"/>
        <n v="300"/>
        <n v="600"/>
        <n v="4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a Rouillon" refreshedDate="45580.557524189811" createdVersion="7" refreshedVersion="7" minRefreshableVersion="3" recordCount="496" xr:uid="{39FA9064-7F99-4A59-A6D0-1004630736CC}">
  <cacheSource type="worksheet">
    <worksheetSource ref="AL1:AP500" sheet="CAJAS POR SEMANA"/>
  </cacheSource>
  <cacheFields count="5">
    <cacheField name="cod_articu" numFmtId="0">
      <sharedItems containsBlank="1" count="208">
        <s v="SWMS51"/>
        <s v="PAMS61"/>
        <s v="PAMS72"/>
        <s v="PAMP50"/>
        <s v="PAMP52"/>
        <s v="02271AR"/>
        <s v="07110AR"/>
        <s v="02241AR"/>
        <s v="02251AR"/>
        <s v="FZPZ81"/>
        <s v="03200AR"/>
        <s v="03210AR"/>
        <s v="03001AR"/>
        <s v="03021AR"/>
        <s v="02004AR"/>
        <s v="03200BR"/>
        <s v="03210BR"/>
        <s v="03710BR"/>
        <s v="FRVE31"/>
        <s v="05060AR"/>
        <s v="05161AR"/>
        <s v="05091AR"/>
        <s v="05071AR"/>
        <s v="05930AR"/>
        <s v="05011AR"/>
        <s v="02500AR"/>
        <s v="05501AR"/>
        <s v="SWMS81"/>
        <s v="SWMS83"/>
        <s v="SWMS82"/>
        <s v="PAMS73"/>
        <s v="PAMP53"/>
        <s v="01201AR"/>
        <s v="04001AR"/>
        <s v="04301AR"/>
        <s v="04311AR"/>
        <s v="04321AR"/>
        <s v="02601AR"/>
        <s v="02601BR"/>
        <s v="03710AR"/>
        <s v="02202AR"/>
        <s v="03001BR"/>
        <s v="03011BR"/>
        <s v="03021BR"/>
        <s v="03111BR"/>
        <s v="03121BR"/>
        <s v="05171AR"/>
        <s v="05131AR"/>
        <s v="05121AR"/>
        <s v="FZFP61"/>
        <s v="FZMO61EX"/>
        <s v="FZMO61"/>
        <s v="04220AR"/>
        <s v="04230AR"/>
        <s v="02211AR"/>
        <s v="02221AR"/>
        <s v="02231AR"/>
        <s v="00101AR"/>
        <s v="00002AR"/>
        <s v="04220BR"/>
        <s v="FZPZ65"/>
        <s v="FZPZ82EX"/>
        <s v="FZPZ82"/>
        <s v="07120AR"/>
        <s v="07100AR"/>
        <s v="03730AR"/>
        <s v="01240AR"/>
        <s v="01230AR"/>
        <s v="04330AR"/>
        <s v="04011AR"/>
        <s v="FZPZ65EX"/>
        <s v="FZPZ72"/>
        <s v="FZPZ91"/>
        <s v="FZPZ81EX"/>
        <s v="07000AR"/>
        <s v="07030AR"/>
        <s v="07040AR"/>
        <s v="05131BR"/>
        <s v="PAFP 51"/>
        <s v="PAFP 52"/>
        <s v="03121AR"/>
        <s v="05081AR"/>
        <s v="04401AR"/>
        <s v="04411AR"/>
        <s v="03011AR"/>
        <s v="03111AR"/>
        <s v="01012AR"/>
        <s v="07010AR"/>
        <s v="07020AR"/>
        <s v="FZPZ51"/>
        <s v="03520AR"/>
        <s v="04111AR"/>
        <m/>
        <s v="03210CH" u="1"/>
        <s v="FRPZ51" u="1"/>
        <s v="01201BR" u="1"/>
        <s v="FRMV32" u="1"/>
        <s v="02211BR" u="1"/>
        <s v="04111US" u="1"/>
        <s v="01230BR" u="1"/>
        <s v="04411US" u="1"/>
        <s v="03730US" u="1"/>
        <s v="FREM53" u="1"/>
        <s v="04101CH" u="1"/>
        <s v="00001BR" u="1"/>
        <s v="01220AR" u="1"/>
        <s v="01220US" u="1"/>
        <s v="03111US" u="1"/>
        <s v="03720CH" u="1"/>
        <s v="02261AR" u="1"/>
        <s v="FRMS48" u="1"/>
        <s v="FRPZ62" u="1"/>
        <s v="02221BR" u="1"/>
        <s v="FRFR24" u="1"/>
        <s v="FRBC22" u="1"/>
        <s v="FREM56" u="1"/>
        <s v="04321US" u="1"/>
        <s v="FRRP23" u="1"/>
        <s v="FRPZ22" u="1"/>
        <s v="FRFP51" u="1"/>
        <s v="05191AR" u="1"/>
        <s v="06001BR" u="1"/>
        <s v="05420BR" u="1"/>
        <s v="FRCO22" u="1"/>
        <s v="05180BR" u="1"/>
        <s v="FRMS21" u="1"/>
        <s v="FRMV31" u="1"/>
        <s v="01230US" u="1"/>
        <s v="FRVE43" u="1"/>
        <s v="03121US" u="1"/>
        <s v="04100AR" u="1"/>
        <s v="FRTO22" u="1"/>
        <s v="04200AR" u="1"/>
        <s v="02231BR" u="1"/>
        <s v="FRRQ23" u="1"/>
        <s v="06220AR" u="1"/>
        <s v="FREM52" u="1"/>
        <s v="05401BR" u="1"/>
        <s v="06011BR" u="1"/>
        <s v="05501BR" u="1"/>
        <s v="FZPZ72EX" u="1"/>
        <s v="FRES52" u="1"/>
        <s v="06240BR" u="1"/>
        <s v="05190BR" u="1"/>
        <s v="02601CH" u="1"/>
        <s v="FRPZ61" u="1"/>
        <s v="FRFR23" u="1"/>
        <s v="FRBC21" u="1"/>
        <s v="FREM55" u="1"/>
        <s v="FRMS27" u="1"/>
        <s v="06010CH" u="1"/>
        <s v="03200US" u="1"/>
        <s v="FRRP22" u="1"/>
        <s v="FRFC21" u="1"/>
        <s v="04110AR" u="1"/>
        <s v="04210AR" u="1"/>
        <s v="04210US" u="1"/>
        <s v="04001BR" u="1"/>
        <s v="04101BR" u="1"/>
        <s v="04401BR" u="1"/>
        <s v="06030AR" u="1"/>
        <s v="FRCO21" u="1"/>
        <s v="03520BR" u="1"/>
        <s v="06030US" u="1"/>
        <s v="03720BR" u="1"/>
        <s v="FIFP31" u="1"/>
        <s v="05440BR" u="1"/>
        <s v="FRMO21" u="1"/>
        <s v="FRFP53" u="1"/>
        <s v="FIMP31" u="1"/>
        <s v="00100BR" u="1"/>
        <s v="FRTO21" u="1"/>
        <s v="01250AR" u="1"/>
        <s v="03210US" u="1"/>
        <s v="FRRQ22" u="1"/>
        <s v="04120AR" u="1"/>
        <s v="05201AR" u="1"/>
        <s v="FZPZ91EX" u="1"/>
        <s v="FREM51" u="1"/>
        <s v="02251BR" u="1"/>
        <s v="04220US" u="1"/>
        <s v="04011BR" u="1"/>
        <s v="04111BR" u="1"/>
        <s v="00001CH" u="1"/>
        <s v="04411BR" u="1"/>
        <s v="FRES51" u="1"/>
        <s v="06040AR" u="1"/>
        <s v="05530AR" u="1"/>
        <s v="06240AR" u="1"/>
        <s v="05190AR" u="1"/>
        <s v="03730BR" u="1"/>
        <s v="06240US" u="1"/>
        <s v="FRBV21" u="1"/>
        <s v="05181BR" u="1"/>
        <s v="03200CH" u="1"/>
        <s v="FRRP21" u="1"/>
        <s v="04101AR" u="1"/>
        <s v="04101US" u="1"/>
        <s v="01220BR" u="1"/>
        <s v="04401US" u="1"/>
        <s v="04130AR" u="1"/>
        <s v="02261BR" u="1"/>
        <s v="03720AR" u="1"/>
        <s v="04230US" u="1"/>
        <s v="03720US" u="1"/>
        <s v="04321BR" u="1"/>
        <s v="06050AR" u="1"/>
        <s v="FRFP52" u="1"/>
      </sharedItems>
    </cacheField>
    <cacheField name="fecha_pron" numFmtId="0">
      <sharedItems containsNonDate="0" containsDate="1" containsString="0" containsBlank="1" minDate="2021-11-15T00:00:00" maxDate="2023-07-25T00:00:00" count="61">
        <d v="2023-04-24T00:00:00"/>
        <d v="2023-05-01T00:00:00"/>
        <d v="2023-05-08T00:00:00"/>
        <d v="2023-05-15T00:00:00"/>
        <d v="2023-05-22T00:00:00"/>
        <d v="2023-05-29T00:00:00"/>
        <d v="2023-06-05T00:00:00"/>
        <d v="2023-06-12T00:00:00"/>
        <d v="2023-06-19T00:00:00"/>
        <d v="2023-06-26T00:00:00"/>
        <d v="2023-07-03T00:00:00"/>
        <d v="2023-07-10T00:00:00"/>
        <d v="2023-07-17T00:00:00"/>
        <d v="2023-07-24T00:00:00"/>
        <m/>
        <d v="2022-10-24T00:00:00" u="1"/>
        <d v="2022-01-10T00:00:00" u="1"/>
        <d v="2022-04-04T00:00:00" u="1"/>
        <d v="2022-09-19T00:00:00" u="1"/>
        <d v="2022-06-13T00:00:00" u="1"/>
        <d v="2022-03-07T00:00:00" u="1"/>
        <d v="2021-12-13T00:00:00" u="1"/>
        <d v="2022-08-22T00:00:00" u="1"/>
        <d v="2022-02-14T00:00:00" u="1"/>
        <d v="2022-05-16T00:00:00" u="1"/>
        <d v="2022-10-31T00:00:00" u="1"/>
        <d v="2022-01-17T00:00:00" u="1"/>
        <d v="2022-04-11T00:00:00" u="1"/>
        <d v="2022-09-26T00:00:00" u="1"/>
        <d v="2022-06-20T00:00:00" u="1"/>
        <d v="2022-03-14T00:00:00" u="1"/>
        <d v="2022-10-03T00:00:00" u="1"/>
        <d v="2021-12-20T00:00:00" u="1"/>
        <d v="2022-08-29T00:00:00" u="1"/>
        <d v="2022-02-21T00:00:00" u="1"/>
        <d v="2022-05-23T00:00:00" u="1"/>
        <d v="2022-01-24T00:00:00" u="1"/>
        <d v="2021-11-15T00:00:00" u="1"/>
        <d v="2022-04-18T00:00:00" u="1"/>
        <d v="2022-06-27T00:00:00" u="1"/>
        <d v="2022-03-21T00:00:00" u="1"/>
        <d v="2022-10-10T00:00:00" u="1"/>
        <d v="2021-12-27T00:00:00" u="1"/>
        <d v="2022-02-28T00:00:00" u="1"/>
        <d v="2022-05-30T00:00:00" u="1"/>
        <d v="2022-09-05T00:00:00" u="1"/>
        <d v="2022-01-31T00:00:00" u="1"/>
        <d v="2021-11-22T00:00:00" u="1"/>
        <d v="2022-04-25T00:00:00" u="1"/>
        <d v="2022-08-08T00:00:00" u="1"/>
        <d v="2022-05-02T00:00:00" u="1"/>
        <d v="2022-03-28T00:00:00" u="1"/>
        <d v="2022-10-17T00:00:00" u="1"/>
        <d v="2022-01-03T00:00:00" u="1"/>
        <d v="2022-09-12T00:00:00" u="1"/>
        <d v="2021-11-29T00:00:00" u="1"/>
        <d v="2022-06-06T00:00:00" u="1"/>
        <d v="2021-12-06T00:00:00" u="1"/>
        <d v="2022-08-15T00:00:00" u="1"/>
        <d v="2022-02-07T00:00:00" u="1"/>
        <d v="2022-05-09T00:00:00" u="1"/>
      </sharedItems>
    </cacheField>
    <cacheField name="cantidad" numFmtId="0">
      <sharedItems containsString="0" containsBlank="1" containsNumber="1" minValue="84" maxValue="4992"/>
    </cacheField>
    <cacheField name="Semana" numFmtId="0">
      <sharedItems containsNonDate="0" containsDate="1" containsString="0" containsBlank="1" minDate="1899-12-30T00:00:00" maxDate="2023-07-25T00:00:00"/>
    </cacheField>
    <cacheField name="Num semana" numFmtId="0">
      <sharedItems containsString="0" containsBlank="1" containsNumber="1" containsInteger="1" minValue="17" maxValue="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a Rouillon" refreshedDate="45580.557524884258" createdVersion="4" refreshedVersion="7" minRefreshableVersion="3" recordCount="3758" xr:uid="{00000000-000A-0000-FFFF-FFFF02000000}">
  <cacheSource type="worksheet">
    <worksheetSource ref="A1:N10000" sheet="MRP"/>
  </cacheSource>
  <cacheFields count="14">
    <cacheField name="Codigo" numFmtId="0">
      <sharedItems containsBlank="1" count="243">
        <s v="000009"/>
        <s v="000010"/>
        <s v="000011"/>
        <s v="000018"/>
        <s v="00002"/>
        <s v="000033"/>
        <s v="000069"/>
        <s v="000074"/>
        <s v="000088"/>
        <s v="000113"/>
        <s v="000127"/>
        <s v="000170"/>
        <s v="000172"/>
        <s v="000173"/>
        <s v="000198"/>
        <s v="000199"/>
        <s v="000200"/>
        <s v="000202"/>
        <s v="000204"/>
        <s v="000207"/>
        <s v="000209"/>
        <s v="000212"/>
        <s v="000236"/>
        <s v="000238"/>
        <s v="000244"/>
        <s v="000272"/>
        <s v="000273"/>
        <s v="00027601"/>
        <s v="00027801"/>
        <s v="00027901"/>
        <s v="00031502"/>
        <s v="00031602"/>
        <s v="000340"/>
        <s v="000343"/>
        <s v="000344"/>
        <s v="000345"/>
        <s v="000346"/>
        <s v="000347"/>
        <s v="000352"/>
        <s v="000355"/>
        <s v="00035801"/>
        <s v="000359"/>
        <s v="00036003"/>
        <s v="00036102"/>
        <s v="00036202"/>
        <s v="000363"/>
        <s v="000365"/>
        <s v="000371"/>
        <s v="000372"/>
        <s v="00037303"/>
        <s v="00037403"/>
        <s v="000375"/>
        <s v="000382"/>
        <s v="000386"/>
        <s v="000388"/>
        <s v="00038902"/>
        <s v="00039103"/>
        <s v="000403"/>
        <s v="000408"/>
        <s v="000412"/>
        <s v="000420"/>
        <s v="00042101"/>
        <s v="00042201"/>
        <s v="00042301"/>
        <s v="000424"/>
        <s v="000426"/>
        <s v="000427"/>
        <s v="000428"/>
        <s v="000429"/>
        <s v="000430"/>
        <s v="000434"/>
        <s v="000436"/>
        <s v="000452"/>
        <s v="00045203"/>
        <s v="00045301"/>
        <s v="000454"/>
        <s v="000455"/>
        <s v="000461"/>
        <s v="00047101"/>
        <s v="000472"/>
        <s v="00047201"/>
        <s v="000473"/>
        <s v="000474"/>
        <s v="00047500"/>
        <s v="00047501"/>
        <s v="00047600"/>
        <s v="00047601"/>
        <s v="00047901"/>
        <s v="00047902"/>
        <s v="000484"/>
        <s v="000496"/>
        <s v="000500"/>
        <s v="000501"/>
        <s v="000506"/>
        <s v="000507-03"/>
        <s v="00050900"/>
        <s v="000511"/>
        <s v="000524"/>
        <s v="00052701"/>
        <s v="00052801"/>
        <s v="000530"/>
        <s v="000531"/>
        <s v="0010001"/>
        <s v="0032002"/>
        <s v="0040001"/>
        <s v="0040002"/>
        <s v="0040004"/>
        <s v="0040005"/>
        <s v="0040006"/>
        <s v="0040007"/>
        <s v="0040010"/>
        <s v="0040011"/>
        <s v="0040018"/>
        <s v="0050009"/>
        <s v="0060016"/>
        <s v="0060017"/>
        <s v="0070005"/>
        <s v="0070010"/>
        <s v="0070014"/>
        <s v="0090003"/>
        <s v="0090006"/>
        <s v="0090026"/>
        <s v="0090030"/>
        <s v="0090038"/>
        <s v="0110050"/>
        <s v="0110120"/>
        <s v="02500_MP005"/>
        <s v="05060_MPI001"/>
        <s v="05060_MPI002"/>
        <s v="05120_MP004"/>
        <s v="05130_MP004"/>
        <s v="05170_MPI001"/>
        <s v="05930_MPI001"/>
        <s v="07000_MP008"/>
        <s v="07030_MP008"/>
        <s v="07040_MP008"/>
        <s v="100087"/>
        <s v="298000050244"/>
        <s v="303010000001"/>
        <s v="310000000001"/>
        <s v="FRVE31_MPI001"/>
        <s v="FRVE36_MPI001"/>
        <s v="PACK06703"/>
        <s v="PACK06803"/>
        <s v="PACK075"/>
        <s v="PACK076"/>
        <s v="PACK086"/>
        <s v="SW0018"/>
        <s v="FRVE38_MPI001"/>
        <s v="FRVE46_MPI001"/>
        <s v="0070016"/>
        <s v="000510"/>
        <s v="000451"/>
        <s v="000457"/>
        <s v="000458"/>
        <s v="07010_MP008"/>
        <s v="07020_MP008"/>
        <s v="FRVE33_MPI001"/>
        <s v="000174"/>
        <s v="000447"/>
        <s v="000475"/>
        <s v="000477"/>
        <s v="000462"/>
        <s v="000463"/>
        <s v="00046403"/>
        <s v="07100_MP007"/>
        <s v="07110_MP007"/>
        <m/>
        <s v="000334" u="1"/>
        <s v="000329" u="1"/>
        <s v="000309" u="1"/>
        <s v="PACK067" u="1"/>
        <s v="000072" u="1"/>
        <s v="PACK068" u="1"/>
        <s v="000052" u="1"/>
        <s v="000362" u="1"/>
        <s v="000288" u="1"/>
        <s v="000357" u="1"/>
        <s v="000342" u="1"/>
        <s v="000337" u="1"/>
        <s v="000055" u="1"/>
        <s v="000350" u="1"/>
        <s v="000276" u="1"/>
        <s v="000330" u="1"/>
        <s v="000325" u="1"/>
        <s v="000201" u="1"/>
        <s v="0110088" u="1"/>
        <s v="000353" u="1"/>
        <s v="000279" u="1"/>
        <s v="000333" u="1"/>
        <s v="000328" u="1"/>
        <s v="000313" u="1"/>
        <s v="000224" u="1"/>
        <s v="000071" u="1"/>
        <s v="000120" u="1"/>
        <s v="000361" u="1"/>
        <s v="000356" u="1"/>
        <s v="PACK082" u="1"/>
        <s v="000341" u="1"/>
        <s v="PACK083" u="1"/>
        <s v="000336" u="1"/>
        <s v="PACK084" u="1"/>
        <s v="PACK085" u="1"/>
        <s v="000316" u="1"/>
        <s v="PACK087" u="1"/>
        <s v="000054" u="1"/>
        <s v="000364" u="1"/>
        <s v="000280" u="1"/>
        <s v="000324" u="1"/>
        <s v="0060015" u="1"/>
        <s v="000171" u="1"/>
        <s v="0040019" u="1"/>
        <s v="000126" u="1"/>
        <s v="000278" u="1"/>
        <s v="000332" u="1"/>
        <s v="000327" u="1"/>
        <s v="000243" u="1"/>
        <s v="000134" u="1"/>
        <s v="000203" u="1"/>
        <s v="000360" u="1"/>
        <s v="000286" u="1"/>
        <s v="000271" u="1"/>
        <s v="000335" u="1"/>
        <s v="000315" u="1"/>
        <s v="000122" u="1"/>
        <s v="0060001" u="1"/>
        <s v="000289" u="1"/>
        <s v="000358" u="1"/>
        <s v="000274" u="1"/>
        <s v="000338" u="1"/>
        <s v="000323" u="1"/>
        <s v="0070004" u="1"/>
        <s v="000366" u="1"/>
        <s v="000351" u="1"/>
        <s v="000277" u="1"/>
        <s v="000021" u="1"/>
        <s v="000331" u="1"/>
        <s v="000016" u="1"/>
        <s v="000326" u="1"/>
        <s v="000242" u="1"/>
        <s v="0110094" u="1"/>
        <s v="000285" u="1"/>
        <s v="000349" u="1"/>
      </sharedItems>
    </cacheField>
    <cacheField name="Descripcion" numFmtId="0">
      <sharedItems containsBlank="1" count="233">
        <s v="HPMC                          "/>
        <s v="ESQUINEROS PARA PALLETS       "/>
        <s v="CINTA 48 X 1500               "/>
        <s v="GLUTEN DE TRIGO               "/>
        <s v="CEBOLLA EN POLVO              "/>
        <s v="CMC                           "/>
        <s v="SABORIZANTE PIMIENTA A        "/>
        <s v="TEXTURIZADO DE SOJA B         "/>
        <s v="PALLETS EXPORTACION           "/>
        <s v="LEVADURA SECA                 "/>
        <s v="ETIQUE 100 X 200 ILUSTBLCA    "/>
        <s v="REBOZADOR MB - 1              "/>
        <s v="PURE DE PAPAS EN ESCAMAS      "/>
        <s v="BATTER A                      "/>
        <s v="ALBUMINA                      "/>
        <s v="GLUTAMATO MONOSODICO          "/>
        <s v="GOMA GUAR                     "/>
        <s v="TRIPOLIFOSFATO DE SODIO       "/>
        <s v="ANTIOXIDANTE                  "/>
        <s v="ALMIDON DE TRIGO              "/>
        <s v="PECHUGA DE POLLO              "/>
        <s v="PAPA EN CUBOS IQF             "/>
        <s v="GOMA XANTICA                  "/>
        <s v="SABORIZANTE POLLO Nro 1       "/>
        <s v="FIBRA DE TRIGO                "/>
        <s v="JAMON COCIDO CUBETEADO PALADIN"/>
        <s v="AISLADO DE SOJA               "/>
        <s v="FLOW PACK SWIFT SOJA CLASICA  "/>
        <s v="FLOW PACK SWIFT SOJA J&amp;Q      "/>
        <s v="FLOW PACK SWIFT SOJA E&amp;Q      "/>
        <s v="FLOWPACK NUGG PALADINI X 380 G"/>
        <s v="FLOWPACK NUGG PALADINI X 760 G"/>
        <s v="REBOZADOR C - 2               "/>
        <s v="SABORIZANTE QUESO B           "/>
        <s v="SABORIZANTE PIMIENTA B        "/>
        <s v="SABORIZANTE POLLO Nro 3       "/>
        <s v="SABORIZANTE DE CEBOLLA        "/>
        <s v="SABORIZANTE DE AJO B          "/>
        <s v="REBOZADOR F                   "/>
        <s v="SABORIZANTE ESPECIADO THAI    "/>
        <s v="FLOWPACK BASTONES MOZZ FRIZZIO"/>
        <s v="FLOWPACK PECHUGUITAS FRIZZIO  "/>
        <s v="FLOW MEDPOLLO ESPINACA PALADIN"/>
        <s v="FLOW PACK SOJA PALADIN CLASICA"/>
        <s v="FLOW PACK SOJA PALADIN J&amp;Q    "/>
        <s v="FLOW PACK SOJA PALADINI E&amp;Q   "/>
        <s v="SABORIZANTE POLLO Nro 4       "/>
        <s v="CAJA SOJA PALADINI x 15       "/>
        <s v="SALSA PIZZA ORIGINAL          "/>
        <s v="FLOW PIZZA MINI FRIZZIO 180   "/>
        <s v="FLOW PIZZA FRIZZIO 510        "/>
        <s v="SSL                           "/>
        <s v="AVENA GRUESA ARROLLADA        "/>
        <s v="ALPHAMALT A 17098             "/>
        <s v="HARINA TRIGO INTEGRAL         "/>
        <s v="FLOW PIZZA INTEGRAL FRIZZIO   "/>
        <s v="CAJA SEC C28                  "/>
        <s v="REBOZADOR I                   "/>
        <s v="SABORIZANTE QUESO C           "/>
        <s v="BATTER B                      "/>
        <s v="PEREJIL                       "/>
        <s v="FLOW PIZZA FRIZZIO QUE/CEBX540"/>
        <s v="FLOW PIZZA FRIZZIO MOZ/JAMX535"/>
        <s v="FLOW PACK SWIFT SOJA T&amp;Q      "/>
        <s v="JAMON COCIDO CUBETEADO 5MM    "/>
        <s v="ETIQUETA 20 X 29 X 4 ROSA     "/>
        <s v="ETIQUETA 20 X 29 X 4 CELESTE  "/>
        <s v="ETIQUETA 20 X 29 X 4 AMARILLA "/>
        <s v="ETIQUETA 20 X 29 X 4 VERDE    "/>
        <s v="HARINA DE SOJA DESGRASADA     "/>
        <s v="REBOZADOR J"/>
        <s v="REBOZADOR K"/>
        <s v="ALMIDON MODIFICADO D          "/>
        <s v="FILM PRIMARIO FRIZATA N°03"/>
        <s v="FILM PRIMARIO FRIZATA N°04"/>
        <s v="SEMILLA DE LINO               "/>
        <s v="SEMILLA DE CHIA               "/>
        <s v="MOZZARELLA D                  "/>
        <s v="CAJA SEC. FRIZATA 07 VERDE"/>
        <s v="SEMILLAS DE GIRASOL           "/>
        <s v="CAJA SEC. FRIZATA 08 VIOLETA"/>
        <s v="BICARBONATO DE SODIO          "/>
        <s v="PIROFOSFATO ÁCIDO DE SODIO    "/>
        <s v="CAJA SEC.FRIZATA 09 ROJA"/>
        <s v="CAJA SEC.FRIZATA 12 VERDE CLAR"/>
        <s v="CAJA SEC.FRIZATA 12 VERDE OSCU"/>
        <s v="CINTA ADHESIVA FRIZATA 48X500"/>
        <s v="CENTEX CHICO (4061 IP SOLAE)  "/>
        <s v="CEBOLLA DE VERDEO DESHIDRAT   "/>
        <s v="CALABAZA EN ESCAMAS "/>
        <s v="CALABAZA EN CUBOS"/>
        <s v="DISCO HOJALDRE 12CM           "/>
        <s v="FILM PRIMARIO FRIZATA N°08"/>
        <s v="FILM PRIMARIO FRIZATA Nº06"/>
        <s v="ESPINACA EN POLVO"/>
        <s v="ETIQUETA 50 X 255 ILUST BLANCA"/>
        <s v="FILM PRIMARIO FRIZATA N°12"/>
        <s v="FILM PRIMARIO FRIZATA N°09"/>
        <s v="TEXTURIZADO DE SOJA F"/>
        <s v="ZAPALLO EN POLVO"/>
        <s v="ACEITE DE GIRASOL             "/>
        <s v="FIAMBRE DE CERDO COCIDO       "/>
        <s v="AJI MOLIDO                    "/>
        <s v="AZUCAR                        "/>
        <s v="COMINO MOLIDO                 "/>
        <s v="OREGANO                       "/>
        <s v="PIMENTON                      "/>
        <s v="SAL                           "/>
        <s v="PIMIENTA NEGRA MOLIDA         "/>
        <s v="NUEZ MOSCADA                  "/>
        <s v="SABORIZANTE DE AJO A          "/>
        <s v="CHOCLO EN GRANOS IQF          "/>
        <s v="HARINA TRIGO TIPO 000 ACOND   "/>
        <s v="HARINA DE ARROZ               "/>
        <s v="PROVOLONE M INTERNO         "/>
        <s v="LECHE EN POLVO                "/>
        <s v="HUEVO EN POLVO                "/>
        <s v="BROCOLI FLORETE"/>
        <s v="ESPINACA IQF                  "/>
        <s v="PIMIENTO ROJO CUB. IQF        "/>
        <s v="CEBOLLA CUBO IQF              "/>
        <s v="COLIFLOR IQF                  "/>
        <s v="FOLEX 25 X37                  "/>
        <s v="ETIQUE 100 X122 ILUST BLANCA  "/>
        <s v="Crocante de merluza Solimeno"/>
        <s v="SE Brocoli Pasfrost  "/>
        <s v="SE Brocoli Fruveco"/>
        <s v="Papas en cubos + serv FB      "/>
        <s v="Papas ondeadas + serv FB      "/>
        <s v="SE Chauchas Pasfrost"/>
        <s v="SE Wok veg. y champig Pasfrost"/>
        <s v="SE Dumplings cerdo y repollo"/>
        <s v="SE Dumplings carne y acelga "/>
        <s v="SE Empanadas de carne y ceboll"/>
        <s v="PALLET ARLOG               "/>
        <s v="FR Pasta de brocoli #4 F4"/>
        <s v="CARNE VACUNA PICADA           "/>
        <s v="Agua                          "/>
        <s v="SE Espinaca Pasfrost"/>
        <s v="SE Zanahorias Baby Pasfrost"/>
        <s v="FLOW MED.POLLO X150GR PALADINI"/>
        <s v="FLOW MED.POLLO JYQX170GR PALAD"/>
        <s v="CAJA SECUNDARIA C21           "/>
        <s v="CAJA SECUNDARIA C22           "/>
        <s v="CAJA SEC FRIZZIO C23          "/>
        <s v="CAJA SECUNDARIA JBS           "/>
        <s v="SE Coliflor Pasfrost"/>
        <s v="SE Repollitos Pasfrost"/>
        <s v="CHEDDAR DOÑA AURORA"/>
        <s v="TAPAS DE EMPANADAS SALVADO"/>
        <s v="CONCENTRADO DE SOJA           "/>
        <s v="CARNE VACUNA BRASUELO S/HUESO "/>
        <s v="CARNE VACUNA TAPA DE ASADO    "/>
        <s v="SE Springs roll de vegetales"/>
        <s v="SE Springs roll de carne"/>
        <s v="SE Cebolla en cubo Pasfrost"/>
        <s v="ARVEJAS                       "/>
        <s v="DEXTROSA MONOHIDRATADA        "/>
        <s v="FOSFATO MONOCÁLCICO           "/>
        <s v="SABORIZANTE MASA MADRE        "/>
        <s v="SALSA PIZZA CUBETEADA         "/>
        <s v="ACEITE DE OLIVA               "/>
        <s v="FLOW PIZZA TIPO CASERA FRIZZIO"/>
        <s v="Wrap de jamon y queso"/>
        <s v="Wrap de pollo"/>
        <m/>
        <s v="ETIQUE 104 X204 ILUSTBLCA DIA%" u="1"/>
        <s v="SABORIZANTE DE PIZZA          " u="1"/>
        <s v="SABORIZANTE KETCHUP           " u="1"/>
        <s v="SABORIZANTE QUESO A           " u="1"/>
        <s v="FLOWPACK PIZZA MINI FRIZZIO   " u="1"/>
        <s v="FLOW MCAIN BOMBA PAPA X 315 GR" u="1"/>
        <s v="FLOW AGS M SOJA ESPINACA&amp;QUESO" u="1"/>
        <s v="FLOW MCAIN TORTIL PAPA X420 GR" u="1"/>
        <s v="SABORIZANTE POLLO Nro 2       " u="1"/>
        <s v="FLOW PACK DIA% JAMON          " u="1"/>
        <s v="FLOW PACK DIA% QUESO          " u="1"/>
        <s v="FLOW PACK SOJA LA E&amp;Q         " u="1"/>
        <s v="FLOW PACK SOJA LA J&amp;Q         " u="1"/>
        <s v="HIELO EN ESCAMAS              " u="1"/>
        <s v="OREGANO IONIZADO              " u="1"/>
        <s v="TEXTURIZADO DE SOJA A         " u="1"/>
        <s v="TEXTURIZADO DE SOJA D         " u="1"/>
        <s v="CAJA SEC MILANES SOJA PALADINI" u="1"/>
        <s v="FLOW MCAIN TORTIL ESPI X420 GR" u="1"/>
        <s v="FLOW PACK DIA% VERDURA&amp;MUZZARE" u="1"/>
        <s v="SABORIZANTE DE PANCETA        " u="1"/>
        <s v="SABORIZANTE PARRILLADA        " u="1"/>
        <s v="SABORIZANTE JAMON EN POLVO    " u="1"/>
        <s v="FLOW PACK DIA% TOMATE&amp;MUZZARE " u="1"/>
        <s v="DIOXIDO DE TITANIO            " u="1"/>
        <s v="FLOW PACK DIA% POLLO ESP Y QUE" u="1"/>
        <s v="BATTER                        " u="1"/>
        <s v="FLOW PACK DIA% RELL CEB &amp; MOZZ" u="1"/>
        <s v="FLOW PACK DIA% NATURAL        " u="1"/>
        <s v="FLOW AGS M SOJA CHOCLO        " u="1"/>
        <s v="HARINA TRIGO FAVORITA/CARGILL " u="1"/>
        <s v="CAJA SECUNDARIA AGROSUPER     " u="1"/>
        <s v="FLOW PACK SOJA LA OREGANO     " u="1"/>
        <s v="MOZZA FRIZZIO PCH259          " u="1"/>
        <s v="MOZZARELA C PCH 256           " u="1"/>
        <s v="FLOW MCAIN BOM PAPA RETAIL 315" u="1"/>
        <s v="FLOW AGS M SOJA TOMATE&amp;QUESO  " u="1"/>
        <s v="FLOW AGS BOMBA PAPA X 450 GR  " u="1"/>
        <s v="FLOW PACK DIA% SOJA J&amp;Q       " u="1"/>
        <s v="FLOWPACK PIZZA MOZZARE FRIZZIO" u="1"/>
        <s v="SABORIZANTE POLLO Nro 5       " u="1"/>
        <s v="MDM CARNE MECAN SEPARADA      " u="1"/>
        <s v="FLOW PACK SWIFT SOJA OREGANO  " u="1"/>
        <s v="BANDEJA PAI NEGRO AGROSUPER   " u="1"/>
        <s v="REBOZADOR C - 1               " u="1"/>
        <s v="REBOZADOR D                   " u="1"/>
        <s v="REBOZADOR E                   " u="1"/>
        <s v="REBOZADOR MB - 2              " u="1"/>
        <s v="REBOZADOR MB - 3              " u="1"/>
        <s v="FLOW MCAIN TORTIL PAPA X210 GR" u="1"/>
        <s v="FLOW PACK SOJA LA CLASICA     " u="1"/>
        <s v="FLOW MCAIN BASTON MOZZA X 300G" u="1"/>
        <s v="HARINA TRIGO MOLIBEN/BENVENUTO" u="1"/>
        <s v="CAJA SEC FRIZZIO C31          " u="1"/>
        <s v="CAJA SECUNDARIA  C31          " u="1"/>
        <s v="CAJA SECUNDARIA  C44          " u="1"/>
        <s v="CAJA SECUNDARIA C20           " u="1"/>
        <s v="FLOW MCAIN TORTIL ESPI X210 GR" u="1"/>
        <s v="MOZZARELLA  B RELLENOS        " u="1"/>
        <s v="SALSA PARA PIZZA              " u="1"/>
        <s v="L-CISTEINA                    " u="1"/>
        <s v="FLOW MCAIN BASTONES MOZZA X1KG" u="1"/>
        <s v="FLOW PACK PIZZA DIA% MOZZA    " u="1"/>
        <s v="FLOW PACK DIA% POLLO J Y Q    " u="1"/>
        <s v="CAJA SECUNDARIA MC CAIN       " u="1"/>
        <s v="HARINA DE SOJA                " u="1"/>
        <s v="FLOW AGS M SOJA CALSICA       " u="1"/>
      </sharedItems>
    </cacheField>
    <cacheField name="Necesidad" numFmtId="0">
      <sharedItems containsString="0" containsBlank="1" containsNumber="1" minValue="5.3629999999999997E-3" maxValue="25525.5"/>
    </cacheField>
    <cacheField name="Fecha" numFmtId="14">
      <sharedItems containsNonDate="0" containsDate="1" containsString="0" containsBlank="1" minDate="2017-04-03T00:00:00" maxDate="2023-07-25T00:00:00" count="22">
        <d v="2023-05-01T00:00:00"/>
        <d v="2023-05-08T00:00:00"/>
        <d v="2023-05-15T00:00:00"/>
        <d v="2023-05-22T00:00:00"/>
        <d v="2023-05-29T00:00:00"/>
        <d v="2023-06-05T00:00:00"/>
        <d v="2023-06-12T00:00:00"/>
        <d v="2023-06-19T00:00:00"/>
        <d v="2023-06-26T00:00:00"/>
        <d v="2023-07-03T00:00:00"/>
        <d v="2023-07-10T00:00:00"/>
        <d v="2023-07-17T00:00:00"/>
        <d v="2023-07-24T00:00:00"/>
        <m/>
        <d v="2017-04-24T00:00:00" u="1"/>
        <d v="2017-04-17T00:00:00" u="1"/>
        <d v="2017-05-22T00:00:00" u="1"/>
        <d v="2017-04-10T00:00:00" u="1"/>
        <d v="2017-05-15T00:00:00" u="1"/>
        <d v="2017-04-03T00:00:00" u="1"/>
        <d v="2017-05-08T00:00:00" u="1"/>
        <d v="2017-05-02T00:00:00" u="1"/>
      </sharedItems>
    </cacheField>
    <cacheField name="Nec.Acum" numFmtId="4">
      <sharedItems containsString="0" containsBlank="1" containsNumber="1" minValue="3.8309999999999997E-2" maxValue="117400.95999999999"/>
    </cacheField>
    <cacheField name="Stock" numFmtId="0">
      <sharedItems containsNonDate="0" containsString="0" containsBlank="1"/>
    </cacheField>
    <cacheField name="Cant" numFmtId="0">
      <sharedItems containsString="0" containsBlank="1" containsNumber="1" minValue="5.3629999999999997E-3" maxValue="25525.5"/>
    </cacheField>
    <cacheField name="Stock proy." numFmtId="165">
      <sharedItems containsNonDate="0" containsString="0" containsBlank="1"/>
    </cacheField>
    <cacheField name="Deposito" numFmtId="0">
      <sharedItems containsNonDate="0" containsString="0" containsBlank="1"/>
    </cacheField>
    <cacheField name="Fecha LANZ" numFmtId="14">
      <sharedItems containsNonDate="0" containsDate="1" containsString="0" containsBlank="1" minDate="2023-02-25T00:00:00" maxDate="2023-07-24T00:00:00"/>
    </cacheField>
    <cacheField name="Novedades Existencia" numFmtId="0">
      <sharedItems containsBlank="1" count="6">
        <s v="COMPRAR, sin existencia"/>
        <m/>
        <s v="VERIFICAR stock en depósito GY" u="1"/>
        <s v="EXISTENCIA en depósito 02" u="1"/>
        <s v="EXISTENCIA en depósito 05" u="1"/>
        <s v="TRANSFERIR stock en depósito 02" u="1"/>
      </sharedItems>
    </cacheField>
    <cacheField name="Semana NEC" numFmtId="0">
      <sharedItems containsString="0" containsBlank="1" containsNumber="1" containsInteger="1" minValue="14" maxValue="30" count="18">
        <n v="18"/>
        <n v="19"/>
        <n v="20"/>
        <n v="21"/>
        <n v="22"/>
        <n v="23"/>
        <n v="24"/>
        <n v="25"/>
        <n v="26"/>
        <n v="27"/>
        <n v="28"/>
        <n v="29"/>
        <n v="30"/>
        <m/>
        <n v="14" u="1"/>
        <n v="15" u="1"/>
        <n v="16" u="1"/>
        <n v="17" u="1"/>
      </sharedItems>
    </cacheField>
    <cacheField name="Semana LANZ" numFmtId="0">
      <sharedItems containsString="0" containsBlank="1" containsNumber="1" containsInteger="1" minValue="8" maxValue="29"/>
    </cacheField>
    <cacheField name="Grupo" numFmtId="0">
      <sharedItems containsBlank="1" count="21">
        <s v="Aditivos"/>
        <s v="Sabor"/>
        <s v="Flow"/>
        <s v="Text &amp; Soja"/>
        <s v="Ins Pizza"/>
        <s v="Mozza"/>
        <s v="Ins Pack"/>
        <s v="Caja"/>
        <s v="Reboz"/>
        <s v="Vegetal"/>
        <s v="Pollo"/>
        <s v="Fiambre"/>
        <s v="Hielo"/>
        <s v="Aceite"/>
        <s v="Azucar"/>
        <s v="Sal"/>
        <s v="Salsa"/>
        <s v="Harina"/>
        <e v="#N/A"/>
        <m/>
        <s v="Lech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a Rouillon" refreshedDate="45580.557525231481" createdVersion="7" refreshedVersion="7" minRefreshableVersion="3" recordCount="1545" xr:uid="{663500DD-51FA-4826-B1C8-6ADAFAE6B0C2}">
  <cacheSource type="worksheet">
    <worksheetSource ref="A1:V1546" sheet="Pdp-PlanDetalladoDeProducción"/>
  </cacheSource>
  <cacheFields count="22">
    <cacheField name="N_RENGLON" numFmtId="1">
      <sharedItems containsSemiMixedTypes="0" containsString="0" containsNumber="1" containsInteger="1" minValue="1" maxValue="2444"/>
    </cacheField>
    <cacheField name="ACTIVO" numFmtId="0">
      <sharedItems/>
    </cacheField>
    <cacheField name="COD_ARTICU" numFmtId="49">
      <sharedItems containsBlank="1" count="216">
        <s v="0090030"/>
        <s v="0090006"/>
        <s v="000375"/>
        <s v="000273"/>
        <s v="000386"/>
        <s v="00002"/>
        <s v="000204"/>
        <s v="000355"/>
        <s v="0060017"/>
        <s v="000209"/>
        <s v="000408"/>
        <s v="000238"/>
        <s v="000365"/>
        <s v="0040018"/>
        <s v="000343"/>
        <s v="000372"/>
        <s v="000424"/>
        <s v="0040005"/>
        <s v="000173"/>
        <s v="000344"/>
        <s v="000426"/>
        <s v="000412"/>
        <s v="0060016"/>
        <s v="0040002"/>
        <s v="0040007"/>
        <s v="0040004"/>
        <s v="0040006"/>
        <s v="0040010"/>
        <s v="000113"/>
        <s v="000207"/>
        <s v="303010000001"/>
        <s v="000127"/>
        <s v="0010001"/>
        <s v="0110120"/>
        <s v="0090026"/>
        <s v="0070010"/>
        <s v="000430"/>
        <s v="000009"/>
        <s v=" 000544"/>
        <s v="310000000001"/>
        <s v="000202"/>
        <s v="000200"/>
        <s v="000236"/>
        <s v="000272"/>
        <s v="000447"/>
        <s v="000473"/>
        <s v="000475"/>
        <s v="000477"/>
        <s v="000403"/>
        <s v=" 000547"/>
        <s v="00045203"/>
        <s v="000428"/>
        <s v="000010"/>
        <s v="000011"/>
        <s v="00037403"/>
        <s v="00039103"/>
        <s v="00042201"/>
        <s v="000427"/>
        <s v="000462"/>
        <s v="000463"/>
        <s v="00046403"/>
        <s v="00047203"/>
        <s v="00047902"/>
        <s v="000524"/>
        <s v="0040001"/>
        <s v="0070005"/>
        <s v="02202AR        "/>
        <s v="100087"/>
        <s v="FZPZ51         "/>
        <s v="FZPZ65         "/>
        <s v="FZPZ81         "/>
        <s v="000170"/>
        <s v="000018"/>
        <s v="000198"/>
        <s v="0050009"/>
        <s v="0070014"/>
        <s v="000496"/>
        <s v="000530"/>
        <s v="000542"/>
        <s v="298010040106"/>
        <s v="000461"/>
        <s v="000352"/>
        <s v="000388"/>
        <s v="000506"/>
        <s v="000340"/>
        <s v="000434"/>
        <s v="00052801"/>
        <s v="PACK076"/>
        <s v="SW0018"/>
        <s v="00035C"/>
        <s v="0110054"/>
        <s v="03001AR        "/>
        <s v="03021AR        "/>
        <s v="PACK06803"/>
        <s v="PAMP63         "/>
        <s v="000172"/>
        <s v="00034C"/>
        <s v="00036202"/>
        <s v="00036302"/>
        <s v="000500"/>
        <s v="000501"/>
        <s v="00054700"/>
        <s v="00054800"/>
        <s v="00055100"/>
        <s v="00110089"/>
        <s v="DITO72         "/>
        <s v="DITO76         "/>
        <s v="PAMS92         "/>
        <s v="PAMS93         "/>
        <s v=" 000545"/>
        <s v="000451"/>
        <s v="000452"/>
        <s v="000457"/>
        <s v="000458"/>
        <s v="000033"/>
        <s v="0032002"/>
        <s v="00037304"/>
        <s v="00042101"/>
        <s v="00047103"/>
        <s v="000507-03"/>
        <s v="02004AR        "/>
        <s v="03520AR        "/>
        <s v="FZPZ72         "/>
        <s v="FZPZ82         "/>
        <s v="PACK08603"/>
        <s v="000345"/>
        <s v="00052701"/>
        <s v="000536"/>
        <s v="00027601"/>
        <s v="00027801"/>
        <s v="00031502"/>
        <s v="00031602"/>
        <s v="00036003"/>
        <s v="00042301"/>
        <s v="02231AR        "/>
        <s v="PACK06703"/>
        <s v="PAFP 51        "/>
        <s v="PAFP 52        "/>
        <s v="PAMP60         "/>
        <s v="PAMP62         "/>
        <s v="SWMS51         "/>
        <s v="SWMS81         "/>
        <s v="SWMS83         "/>
        <s v="00036102"/>
        <s v="00047903"/>
        <s v="00054900"/>
        <s v="02211AR        "/>
        <s v="DIMO61         "/>
        <s v="PAMS90         "/>
        <s v="00038902"/>
        <s v="000429"/>
        <s v="FZPZ91         "/>
        <s v="000382"/>
        <s v="00035801"/>
        <s v="00035901"/>
        <s v="FZFP61         "/>
        <s v="FZMO61         "/>
        <s v="00027901"/>
        <s v="SWMS82         "/>
        <s v="000454"/>
        <s v="000472"/>
        <s v="000474"/>
        <s v="000511"/>
        <s v="0040011"/>
        <s v="03710AR        "/>
        <m u="1"/>
        <s v="000520" u="1"/>
        <s v="00017FR" u="1"/>
        <s v="000199" u="1"/>
        <s v="02221AR        " u="1"/>
        <s v="00054300" u="1"/>
        <s v="00053800" u="1"/>
        <s v="0110058" u="1"/>
        <s v="00054600" u="1"/>
        <s v="00045202" u="1"/>
        <s v="00053700" u="1"/>
        <s v="000212" u="1"/>
        <s v="02241AR        " u="1"/>
        <s v="04001AR        " u="1"/>
        <s v="000069" u="1"/>
        <s v="04301AR        " u="1"/>
        <s v="DIMS83         " u="1"/>
        <s v="04230AR        " u="1"/>
        <s v="000413" u="1"/>
        <s v="04330AR        " u="1"/>
        <s v="00054500" u="1"/>
        <s v="00002AR        " u="1"/>
        <s v="DIMS86         " u="1"/>
        <s v="000347" u="1"/>
        <s v="000174" u="1"/>
        <s v="02251AR        " u="1"/>
        <s v="000484" u="1"/>
        <s v="04011AR        " u="1"/>
        <s v="03501AR        " u="1"/>
        <s v="04111AR        " u="1"/>
        <s v="04311AR        " u="1"/>
        <s v="04411AR        " u="1"/>
        <s v="FZPZ65EX       " u="1"/>
        <s v="000088" u="1"/>
        <s v="01220AR        " u="1"/>
        <s v="DIMS82         " u="1"/>
        <s v="03111AR        " u="1"/>
        <s v="03511AR        " u="1"/>
        <s v="299000002090" u="1"/>
        <s v="0090003" u="1"/>
        <s v="04321AR        " u="1"/>
        <s v="00054400" u="1"/>
        <s v="FZPZ81EX       " u="1"/>
        <s v="000420" u="1"/>
        <s v="000346" u="1"/>
        <s v="01201AR        " u="1"/>
        <s v="01230AR        " u="1"/>
        <s v="03121AR        " u="1"/>
        <s v="FZMO61EX       " u="1"/>
        <s v="02271AR        " u="1"/>
        <s v="04402AR        " u="1"/>
      </sharedItems>
    </cacheField>
    <cacheField name="CAT" numFmtId="49">
      <sharedItems containsBlank="1" count="4">
        <s v="IN "/>
        <s v="PT "/>
        <s v="SC "/>
        <m u="1"/>
      </sharedItems>
    </cacheField>
    <cacheField name="DESCRIPCIO" numFmtId="49">
      <sharedItems containsBlank="1" count="216">
        <s v="CEBOLLA CUBO IQF              "/>
        <s v="ESPINACA IQF                  "/>
        <s v="SSL                           "/>
        <s v="AISLADO DE SOJA               "/>
        <s v="ALPHAMALT A 17098             "/>
        <s v="CEBOLLA EN POLVO              "/>
        <s v="ANTIOXIDANTE                  "/>
        <s v="SABORIZANTE ESPECIADO THAI    "/>
        <s v="HARINA DE ARROZ               "/>
        <s v="PECHUGA DE POLLO              "/>
        <s v="SABORIZANTE QUESO C           "/>
        <s v="SABORIZANTE POLLO Nro 1       "/>
        <s v="SABORIZANTE POLLO Nro 4       "/>
        <s v="SABORIZANTE DE AJO A          "/>
        <s v="SABORIZANTE QUESO B           "/>
        <s v="SALSA PIZZA ORIGINAL          "/>
        <s v="JAMON COCIDO CUBETEADO 5MM    "/>
        <s v="OREGANO                       "/>
        <s v="BATTER A                      "/>
        <s v="SABORIZANTE PIMIENTA B        "/>
        <s v="ETIQUETA 20 X 29 X 4 ROSA     "/>
        <s v="BATTER B                      "/>
        <s v="HARINA TRIGO TIPO 000 ACOND   "/>
        <s v="AZUCAR                        "/>
        <s v="SAL                           "/>
        <s v="COMINO MOLIDO                 "/>
        <s v="PIMENTON                      "/>
        <s v="PIMIENTA NEGRA MOLIDA         "/>
        <s v="LEVADURA SECA                 "/>
        <s v="ALMIDON DE TRIGO              "/>
        <s v="CARNE VACUNA PICADA           "/>
        <s v="ETIQUE 100 X 200 ILUSTBLCA    "/>
        <s v="ACEITE DE GIRASOL             "/>
        <s v="ETIQUE 100 X122 ILUST BLANCA  "/>
        <s v="PIMIENTO ROJO CUB. IQF        "/>
        <s v="LECHE EN POLVO                "/>
        <s v="HARINA DE SOJA DESGRASADA     "/>
        <s v="HPMC                          "/>
        <s v="Saborizante de Ajo C"/>
        <s v="Agua                          "/>
        <s v="TRIPOLIFOSFATO DE SODIO       "/>
        <s v="GOMA GUAR                     "/>
        <s v="GOMA XANTICA                  "/>
        <s v="JAMON COCIDO CUBETEADO PALADIN"/>
        <s v="DEXTROSA MONOHIDRATADA        "/>
        <s v="BICARBONATO DE SODIO          "/>
        <s v="FOSFATO MONOCÁLCICO           "/>
        <s v="SABORIZANTE MASA MADRE        "/>
        <s v="REBOZADOR I                   "/>
        <s v="MOZZARELLA E"/>
        <s v="FILM PRIMARIO FRIZATA N°03"/>
        <s v="ETIQUETA 20 X 29 X 4 AMARILLA "/>
        <s v="ESQUINEROS PARA PALLETS       "/>
        <s v="CINTA 48 X 1500               "/>
        <s v="FLOW PIZZA FRIZZIO 510        "/>
        <s v="CAJA SEC C28                  "/>
        <s v="FLOW PIZZA FRIZZIO MOZ/JAMX535"/>
        <s v="ETIQUETA 20 X 29 X 4 CELESTE  "/>
        <s v="SALSA PIZZA CUBETEADA         "/>
        <s v="ACEITE DE OLIVA               "/>
        <s v="FLOW PIZZA TIPO CASERA FRIZZIO"/>
        <s v="CAJA SEC. FRIZATA 08 "/>
        <s v="CINTA ADHESIVA FRIZATA 48X500"/>
        <s v="ETIQUETA 50 X 255 ILUST BLANCA"/>
        <s v="AJI MOLIDO                    "/>
        <s v="PROVOLONE M INTERNO         "/>
        <s v="FRIZATA Burger de Pechuga"/>
        <s v="PALLET ARLOG               "/>
        <s v="PIZZA CASERA FRIZZIO CONG 665g"/>
        <s v="PIZZA MOZZA FRIZZIO CONG 510"/>
        <s v="PIZZA JAMON FRIZZIO CONG 535"/>
        <s v="REBOZADOR MB - 1              "/>
        <s v="GLUTEN DE TRIGO               "/>
        <s v="ALBUMINA                      "/>
        <s v="CHOCLO EN GRANOS IQF          "/>
        <s v="HUEVO EN POLVO                "/>
        <s v="CEBOLLA DE VERDEO DESHIDRAT   "/>
        <s v="TEXTURIZADO DE SOJA F"/>
        <s v="TEXTURIZADO DE SOJA G"/>
        <s v="FR Pasta pollo #8 F6 GY       "/>
        <s v="MOZZARELLA D                  "/>
        <s v="REBOZADOR F                   "/>
        <s v="HARINA TRIGO INTEGRAL         "/>
        <s v="DISCO HOJALDRE 12CM           "/>
        <s v="REBOZADOR C - 2               "/>
        <s v="REBOZADOR J"/>
        <s v="FILM PRIMARIO FRIZATA N°09"/>
        <s v="CAJA SECUNDARIA C22           "/>
        <s v="CAJA SEC. C24"/>
        <s v="CAJA SEC C35"/>
        <s v="RIBBON NEG GTX 110X450 CER OUT"/>
        <s v="FRIZATA Empanada de Carne"/>
        <s v="FRIZATA Empanada de J&amp;Q"/>
        <s v="FLOW MED.POLLO JYQX170GR PALAD"/>
        <s v="MED.POLLO.J&amp;Q PALADINIX2UX12PA"/>
        <s v="PURE DE PAPAS EN ESCAMAS      "/>
        <s v="CAJA SEC C34"/>
        <s v="FLOW PACK SOJA PALADIN J&amp;Q    "/>
        <s v="FLOW PACK SOJA PALADINI E&amp;Q   "/>
        <s v="CALABAZA EN ESCAMAS "/>
        <s v="ZAPALLO EN CUBOS"/>
        <s v="FLOWPACK MEDALLON ESPINAC DIA "/>
        <s v="FLOWPACK MEDALLON CALABAZ DIA "/>
        <s v="CAJA SEC C29                  "/>
        <s v="PLANCHA SEPARADOR             "/>
        <s v="MEDALLON DE ESPINACA DIA 150 G"/>
        <s v="MEDALLON CALAB&amp;CHOCL DIA 150 G"/>
        <s v="MSOJA E&amp;Q  PALADINI x12u x190"/>
        <s v="MSOJA J&amp;Q  PALADINI x12u x190"/>
        <s v="Saborizante de Cebolla B"/>
        <s v="CONCENTRADO DE SOJA           "/>
        <s v="ALMIDON MODIFICADO D          "/>
        <s v="CARNE VACUNA BRASUELO S/HUESO "/>
        <s v="CARNE VACUNA TAPA DE ASADO    "/>
        <s v="CMC                           "/>
        <s v="FIAMBRE DE CERDO COCIDO       "/>
        <s v="FLOW PIZZA MINI FRIZZIO 180   "/>
        <s v="FLOW PIZZA FRIZZIO QUE/CEBX540"/>
        <s v="CAJA SEC. FRIZATA 07 AZUL"/>
        <s v="FILM PRIMARIO FRIZATA N°08"/>
        <s v="FRIZATA Burgers Caseras"/>
        <s v="Pizzeta mozzarella 1kg"/>
        <s v="PIZZETA MOZZARELLA FRIZZIO"/>
        <s v="PIZZA CEBOLLA FRIZZIO CONG 540"/>
        <s v="CAJA SEC FRIZZIO C23          "/>
        <s v="SABORIZANTE POLLO Nro 3       "/>
        <s v="FILM PRIMARIO FRIZATA N°12"/>
        <s v="Queso crema"/>
        <s v="FLOW PACK SWIFT SOJA CLASICA  "/>
        <s v="FLOW PACK SWIFT SOJA J&amp;Q      "/>
        <s v="FLOWPACK NUGG PALADINI X 380 G"/>
        <s v="FLOWPACK NUGG PALADINI X 760 G"/>
        <s v="FLOW MEDPOLLO ESPINACA PALADIN"/>
        <s v="FLOW PACK SWIFT SOJA T&amp;Q      "/>
        <s v="FRIZATA Supremitas de Pollo"/>
        <s v="FLOW MED.POLLO X150GR PALADINI"/>
        <s v="NUGGETS POLLO PALADINI X380 G"/>
        <s v="NUGGETS POLLO PALADINI X 760 G"/>
        <s v="MED.POLLO PALADINI X2U X 12PAQ"/>
        <s v="MED.POLLO.E&amp;Q PALADINIX2UX12PA"/>
        <s v="MILANESA SOJA PREFRITA SWIFT"/>
        <s v="MILANESA SOJA C/T&amp;Q SWIFT"/>
        <s v="MILANESA SOJA C/J&amp;Q SWIFT"/>
        <s v="FLOW PACK SOJA PALADIN CLASICA"/>
        <s v="CINTA ADHESIVA GENÉRICA 1000m"/>
        <s v="FLOWPACK PALITOS MOZZA DIA "/>
        <s v="FRIZATA Palitos de pollo"/>
        <s v="PALITOS MOZZA DIA 10 UN X 300G"/>
        <s v="MSOJA CLASICAS PAL x12u x165"/>
        <s v="FLOW PIZZA INTEGRAL FRIZZIO   "/>
        <s v="ETIQUETA 20 X 29 X 4 VERDE    "/>
        <s v="PIZZA MOZZA FRIZZIO INTEG 530"/>
        <s v="AVENA GRUESA ARROLLADA        "/>
        <s v="FLOWPACK BASTONES MOZZ FRIZZIO"/>
        <s v="FLOWPACK PECHUGUITAS FRIZZIO  "/>
        <s v="PECHUGUITAS DE POLLO FRIZZIO"/>
        <s v="BASTONCITOS MOZZARELLA FRIZZIO"/>
        <s v="FLOW PACK SWIFT SOJA E&amp;Q      "/>
        <s v="MILANESA SOJA C/E&amp;Q SWIFT"/>
        <s v="SEMILLA DE LINO               "/>
        <s v="SEMILLAS DE GIRASOL           "/>
        <s v="PIROFOSFATO ÁCIDO DE SODIO    "/>
        <s v="ESPINACA EN POLVO"/>
        <s v="NUEZ MOSCADA                  "/>
        <s v="Pizzeta int.esp y semill 1.08k"/>
        <m u="1"/>
        <s v="Medallón de Calabaza y Choclo" u="1"/>
        <s v="ETIQUETA 100X122 FRIZZIO EXPO " u="1"/>
        <s v="SABORIZANTE DE AJO B          " u="1"/>
        <s v="BROCOLI FLORETE" u="1"/>
        <s v="FRIZATA Hamburguesa de Brócoli" u="1"/>
        <s v="FRIZATA Mila soja Esp y Queso" u="1"/>
        <s v="FLOWPACK MILA SOJA C&amp;Q DIA " u="1"/>
        <s v="SABORIZANTE DE CEBOLLA        " u="1"/>
        <s v="SABORIZANTE PIMIENTA A        " u="1"/>
        <s v="Pizza Mozzarella FRIZATA" u="1"/>
        <s v="Batter Hidratado #12" u="1"/>
        <s v="Bites calabaza y queso 1kg" u="1"/>
        <s v="FRIZATA Nuggets Pollo" u="1"/>
        <s v="CAJA SEC. FRIZATA 17 NARANJA" u="1"/>
        <s v="FRIZATA Milanesa de Brócoli" u="1"/>
        <s v="FRIZATA Hamburguesa Espinaca" u="1"/>
        <s v="ETIQUETA 47X127 FRIZZIO EXPO " u="1"/>
        <s v="FRIZATA Roll de pollo con J&amp;Q" u="1"/>
        <s v="FRIZATA Mila de soja clasica" u="1"/>
        <s v="PALLETS EXPORTACION           " u="1"/>
        <s v="FILM PRIMARIO FRIZATA N°18" u="1"/>
        <s v="FRIZATA Empanada Espinaca y Q" u="1"/>
        <s v="GLUTAMATO MONOSODICO          " u="1"/>
        <s v="Med de soja C/Calab&amp;Q 24X175g" u="1"/>
        <s v="FLOWPACK MILA SOJA J&amp;Q DIA " u="1"/>
        <s v="FRIZATA Bites de Papa y Queso" u="1"/>
        <s v="Medallón de Espinaca" u="1"/>
        <s v="FRIZATA Roll de pollo con prov" u="1"/>
        <s v="ARVEJAS                       " u="1"/>
        <s v="FRIZATA Palitos de Mozzarella" u="1"/>
        <s v="PAPA EN CUBOS IQF             " u="1"/>
        <s v="FRIZATA Tortilla de Papa" u="1"/>
        <s v="FRIZATA MS con calabaza&amp;queso" u="1"/>
        <s v="FRIZATA Empanada de Humita y Q" u="1"/>
        <s v="PEREJIL                       " u="1"/>
        <s v="FRIZATA Roll de pollo con E&amp;Q" u="1"/>
        <s v="ETIQUETA 51X101 FRIZZIO EXPO" u="1"/>
        <s v="Bites de espina y queso 1kg   " u="1"/>
        <s v="ETIQ 100X200 BLANCA OPP" u="1"/>
        <s v="FLOWPACK MILA SOJA E&amp;Q DIA " u="1"/>
        <s v="FRIZATA MS rellana con queso" u="1"/>
        <s v="Pizza Jamón FRIZATA" u="1"/>
        <s v="CAJA SECUNDARIA JBS           " u="1"/>
        <s v="Medallon de soja C/E&amp;Q 24X175g" u="1"/>
        <s v="Medallón de soja C/J&amp;Q 24x175g" u="1"/>
        <s v="Milanesas de Espinaca x 85g" u="1"/>
        <s v="CENTEX CHICO (4061 IP SOLAE)  " u="1"/>
        <s v="FRIZATA Nuggets de brócoli" u="1"/>
        <s v="PALITOS MOZZARELLA DIA" u="1"/>
        <s v="FILM STREECH 100mm        " u="1"/>
      </sharedItems>
    </cacheField>
    <cacheField name="DESC_ADIC" numFmtId="49">
      <sharedItems/>
    </cacheField>
    <cacheField name="NECESIDAD" numFmtId="0">
      <sharedItems containsSemiMixedTypes="0" containsString="0" containsNumber="1" minValue="4.8626999999999997E-2" maxValue="16891.88"/>
    </cacheField>
    <cacheField name="PRODU_MAX" numFmtId="0">
      <sharedItems containsSemiMixedTypes="0" containsString="0" containsNumber="1" minValue="0" maxValue="16891.88"/>
    </cacheField>
    <cacheField name="UME" numFmtId="49">
      <sharedItems/>
    </cacheField>
    <cacheField name="FECHA_LANZ" numFmtId="172">
      <sharedItems containsSemiMixedTypes="0" containsNonDate="0" containsDate="1" containsString="0" minDate="2024-08-05T00:00:00" maxDate="2024-12-02T00:00:00"/>
    </cacheField>
    <cacheField name="TIEMPO_REP" numFmtId="1">
      <sharedItems containsSemiMixedTypes="0" containsString="0" containsNumber="1" containsInteger="1" minValue="0" maxValue="60"/>
    </cacheField>
    <cacheField name="FECHA_ENTR" numFmtId="172">
      <sharedItems containsSemiMixedTypes="0" containsNonDate="0" containsDate="1" containsString="0" minDate="2024-09-30T00:00:00" maxDate="2025-01-28T00:00:00"/>
    </cacheField>
    <cacheField name="TAM_LOTE" numFmtId="0">
      <sharedItems containsSemiMixedTypes="0" containsString="0" containsNumber="1" minValue="0" maxValue="0.01"/>
    </cacheField>
    <cacheField name="LOTE_MIN" numFmtId="0">
      <sharedItems containsSemiMixedTypes="0" containsString="0" containsNumber="1" containsInteger="1" minValue="0" maxValue="0"/>
    </cacheField>
    <cacheField name="ORIGEN" numFmtId="49">
      <sharedItems/>
    </cacheField>
    <cacheField name="TAL_ORIGEN" numFmtId="1">
      <sharedItems containsSemiMixedTypes="0" containsString="0" containsNumber="1" containsInteger="1" minValue="0" maxValue="0"/>
    </cacheField>
    <cacheField name="N_COMP" numFmtId="49">
      <sharedItems/>
    </cacheField>
    <cacheField name="RENG_ORI" numFmtId="1">
      <sharedItems containsSemiMixedTypes="0" containsString="0" containsNumber="1" containsInteger="1" minValue="1" maxValue="1"/>
    </cacheField>
    <cacheField name="COD_CLIENT" numFmtId="49">
      <sharedItems containsNonDate="0" containsString="0" containsBlank="1"/>
    </cacheField>
    <cacheField name="RAZON_SOCI" numFmtId="49">
      <sharedItems containsNonDate="0" containsString="0" containsBlank="1"/>
    </cacheField>
    <cacheField name="Grupo" numFmtId="0">
      <sharedItems/>
    </cacheField>
    <cacheField name="Semana" numFmtId="14">
      <sharedItems containsSemiMixedTypes="0" containsNonDate="0" containsDate="1" containsString="0" minDate="2024-09-30T00:00:00" maxDate="2025-01-2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a Rouillon" refreshedDate="45580.557526273151" createdVersion="7" refreshedVersion="7" minRefreshableVersion="3" recordCount="2433" xr:uid="{A398851E-2059-4CB5-AF53-65A078108802}">
  <cacheSource type="worksheet">
    <worksheetSource ref="A1:V2434" sheet="Pdp-PlanDetalladoDeProducción"/>
  </cacheSource>
  <cacheFields count="22">
    <cacheField name="N_RENGLON" numFmtId="1">
      <sharedItems containsSemiMixedTypes="0" containsString="0" containsNumber="1" containsInteger="1" minValue="1" maxValue="2457"/>
    </cacheField>
    <cacheField name="ACTIVO" numFmtId="0">
      <sharedItems/>
    </cacheField>
    <cacheField name="COD_ARTICU" numFmtId="49">
      <sharedItems count="168">
        <s v="0090030"/>
        <s v="0090006"/>
        <s v="000375"/>
        <s v="000273"/>
        <s v="000386"/>
        <s v="00002"/>
        <s v="000204"/>
        <s v="000355"/>
        <s v="0060017"/>
        <s v="000209"/>
        <s v="000408"/>
        <s v="000238"/>
        <s v="000365"/>
        <s v="0040018"/>
        <s v="000343"/>
        <s v="000372"/>
        <s v="000424"/>
        <s v="0040005"/>
        <s v="000173"/>
        <s v="000344"/>
        <s v="000426"/>
        <s v="000412"/>
        <s v="0060016"/>
        <s v="0040002"/>
        <s v="0040007"/>
        <s v="0040004"/>
        <s v="0040006"/>
        <s v="0040010"/>
        <s v="000113"/>
        <s v="000207"/>
        <s v="303010000001"/>
        <s v="000127"/>
        <s v="0010001"/>
        <s v="0110120"/>
        <s v="0090026"/>
        <s v="0070010"/>
        <s v="000430"/>
        <s v="000009"/>
        <s v=" 000544"/>
        <s v="310000000001"/>
        <s v="000202"/>
        <s v="000200"/>
        <s v="000236"/>
        <s v="000272"/>
        <s v="000447"/>
        <s v="000473"/>
        <s v="000475"/>
        <s v="000477"/>
        <s v="000403"/>
        <s v=" 000547"/>
        <s v="00045203"/>
        <s v="000428"/>
        <s v="000010"/>
        <s v="000011"/>
        <s v="00037403"/>
        <s v="00039103"/>
        <s v="00042201"/>
        <s v="000427"/>
        <s v="000462"/>
        <s v="000463"/>
        <s v="00046403"/>
        <s v="00047203"/>
        <s v="00047902"/>
        <s v="000524"/>
        <s v="0040001"/>
        <s v="0070005"/>
        <s v="02202AR        "/>
        <s v="100087"/>
        <s v="FZPZ51         "/>
        <s v="FZPZ65         "/>
        <s v="FZPZ81         "/>
        <s v="000170"/>
        <s v="000018"/>
        <s v="000198"/>
        <s v="0050009"/>
        <s v="0070014"/>
        <s v="000496"/>
        <s v="000530"/>
        <s v="000542"/>
        <s v="298010040106"/>
        <s v="000461"/>
        <s v="000352"/>
        <s v="000388"/>
        <s v="000506"/>
        <s v="000340"/>
        <s v="000434"/>
        <s v="00052801"/>
        <s v="PACK076"/>
        <s v="SW0018"/>
        <s v="00035C"/>
        <s v="0110054"/>
        <s v="03001AR        "/>
        <s v="03021AR        "/>
        <s v="PACK06803"/>
        <s v="PAMP63         "/>
        <s v="000172"/>
        <s v="00034C"/>
        <s v="00036202"/>
        <s v="00036302"/>
        <s v="000500"/>
        <s v="000501"/>
        <s v="00054700"/>
        <s v="00054800"/>
        <s v="00055100"/>
        <s v="00110089"/>
        <s v="DITO72         "/>
        <s v="DITO76         "/>
        <s v="PAMS92         "/>
        <s v="PAMS93         "/>
        <s v=" 000545"/>
        <s v="000451"/>
        <s v="000452"/>
        <s v="000457"/>
        <s v="000458"/>
        <s v="000033"/>
        <s v="0032002"/>
        <s v="00037304"/>
        <s v="00042101"/>
        <s v="00047103"/>
        <s v="000507-03"/>
        <s v="02004AR        "/>
        <s v="03520AR        "/>
        <s v="FZPZ72         "/>
        <s v="FZPZ82         "/>
        <s v="PACK08603"/>
        <s v="000345"/>
        <s v="00052701"/>
        <s v="000536"/>
        <s v="00027601"/>
        <s v="00027801"/>
        <s v="00031502"/>
        <s v="00031602"/>
        <s v="00036003"/>
        <s v="00042301"/>
        <s v="02231AR        "/>
        <s v="PACK06703"/>
        <s v="PAFP 51        "/>
        <s v="PAFP 52        "/>
        <s v="PAMP60         "/>
        <s v="PAMP62         "/>
        <s v="SWMS51         "/>
        <s v="SWMS81         "/>
        <s v="SWMS83         "/>
        <s v="00036102"/>
        <s v="00047903"/>
        <s v="00054900"/>
        <s v="02211AR        "/>
        <s v="DIMO61         "/>
        <s v="PAMS90         "/>
        <s v="00038902"/>
        <s v="000429"/>
        <s v="FZPZ91         "/>
        <s v="000382"/>
        <s v="00035801"/>
        <s v="00035901"/>
        <s v="FZFP61         "/>
        <s v="FZMO61         "/>
        <s v="00027901"/>
        <s v="SWMS82         "/>
        <s v="000454"/>
        <s v="000472"/>
        <s v="000474"/>
        <s v="000511"/>
        <s v="0040011"/>
        <s v="03710AR        "/>
        <s v="01230AR        "/>
        <s v="000420"/>
        <s v="04311AR        "/>
      </sharedItems>
    </cacheField>
    <cacheField name="CAT" numFmtId="49">
      <sharedItems count="3">
        <s v="IN "/>
        <s v="PT "/>
        <s v="SC "/>
      </sharedItems>
    </cacheField>
    <cacheField name="DESCRIPCIO" numFmtId="49">
      <sharedItems count="168">
        <s v="CEBOLLA CUBO IQF              "/>
        <s v="ESPINACA IQF                  "/>
        <s v="SSL                           "/>
        <s v="AISLADO DE SOJA               "/>
        <s v="ALPHAMALT A 17098             "/>
        <s v="CEBOLLA EN POLVO              "/>
        <s v="ANTIOXIDANTE                  "/>
        <s v="SABORIZANTE ESPECIADO THAI    "/>
        <s v="HARINA DE ARROZ               "/>
        <s v="PECHUGA DE POLLO              "/>
        <s v="SABORIZANTE QUESO C           "/>
        <s v="SABORIZANTE POLLO Nro 1       "/>
        <s v="SABORIZANTE POLLO Nro 4       "/>
        <s v="SABORIZANTE DE AJO A          "/>
        <s v="SABORIZANTE QUESO B           "/>
        <s v="SALSA PIZZA ORIGINAL          "/>
        <s v="JAMON COCIDO CUBETEADO 5MM    "/>
        <s v="OREGANO                       "/>
        <s v="BATTER A                      "/>
        <s v="SABORIZANTE PIMIENTA B        "/>
        <s v="ETIQUETA 20 X 29 X 4 ROSA     "/>
        <s v="BATTER B                      "/>
        <s v="HARINA TRIGO TIPO 000 ACOND   "/>
        <s v="AZUCAR                        "/>
        <s v="SAL                           "/>
        <s v="COMINO MOLIDO                 "/>
        <s v="PIMENTON                      "/>
        <s v="PIMIENTA NEGRA MOLIDA         "/>
        <s v="LEVADURA SECA                 "/>
        <s v="ALMIDON DE TRIGO              "/>
        <s v="CARNE VACUNA PICADA           "/>
        <s v="ETIQUE 100 X 200 ILUSTBLCA    "/>
        <s v="ACEITE DE GIRASOL             "/>
        <s v="ETIQUE 100 X122 ILUST BLANCA  "/>
        <s v="PIMIENTO ROJO CUB. IQF        "/>
        <s v="LECHE EN POLVO                "/>
        <s v="HARINA DE SOJA DESGRASADA     "/>
        <s v="HPMC                          "/>
        <s v="Saborizante de Ajo C"/>
        <s v="Agua                          "/>
        <s v="TRIPOLIFOSFATO DE SODIO       "/>
        <s v="GOMA GUAR                     "/>
        <s v="GOMA XANTICA                  "/>
        <s v="JAMON COCIDO CUBETEADO PALADIN"/>
        <s v="DEXTROSA MONOHIDRATADA        "/>
        <s v="BICARBONATO DE SODIO          "/>
        <s v="FOSFATO MONOCÁLCICO           "/>
        <s v="SABORIZANTE MASA MADRE        "/>
        <s v="REBOZADOR I                   "/>
        <s v="MOZZARELLA E"/>
        <s v="FILM PRIMARIO FRIZATA N°03"/>
        <s v="ETIQUETA 20 X 29 X 4 AMARILLA "/>
        <s v="ESQUINEROS PARA PALLETS       "/>
        <s v="CINTA 48 X 1500               "/>
        <s v="FLOW PIZZA FRIZZIO 510        "/>
        <s v="CAJA SEC C28                  "/>
        <s v="FLOW PIZZA FRIZZIO MOZ/JAMX535"/>
        <s v="ETIQUETA 20 X 29 X 4 CELESTE  "/>
        <s v="SALSA PIZZA CUBETEADA         "/>
        <s v="ACEITE DE OLIVA               "/>
        <s v="FLOW PIZZA TIPO CASERA FRIZZIO"/>
        <s v="CAJA SEC. FRIZATA 08 "/>
        <s v="CINTA ADHESIVA FRIZATA 48X500"/>
        <s v="ETIQUETA 50 X 255 ILUST BLANCA"/>
        <s v="AJI MOLIDO                    "/>
        <s v="PROVOLONE M INTERNO         "/>
        <s v="FRIZATA Burger de Pechuga"/>
        <s v="PALLET ARLOG               "/>
        <s v="PIZZA CASERA FRIZZIO CONG 665g"/>
        <s v="PIZZA MOZZA FRIZZIO CONG 510"/>
        <s v="PIZZA JAMON FRIZZIO CONG 535"/>
        <s v="REBOZADOR MB - 1              "/>
        <s v="GLUTEN DE TRIGO               "/>
        <s v="ALBUMINA                      "/>
        <s v="CHOCLO EN GRANOS IQF          "/>
        <s v="HUEVO EN POLVO                "/>
        <s v="CEBOLLA DE VERDEO DESHIDRAT   "/>
        <s v="TEXTURIZADO DE SOJA F"/>
        <s v="TEXTURIZADO DE SOJA G"/>
        <s v="FR Pasta pollo #8 F6 GY       "/>
        <s v="MOZZARELLA D                  "/>
        <s v="REBOZADOR F                   "/>
        <s v="HARINA TRIGO INTEGRAL         "/>
        <s v="DISCO HOJALDRE 12CM           "/>
        <s v="REBOZADOR C - 2               "/>
        <s v="REBOZADOR J"/>
        <s v="FILM PRIMARIO FRIZATA N°09"/>
        <s v="CAJA SECUNDARIA C22           "/>
        <s v="CAJA SEC. C24"/>
        <s v="CAJA SEC C35"/>
        <s v="RIBBON NEG GTX 110X450 CER OUT"/>
        <s v="FRIZATA Empanada de Carne"/>
        <s v="FRIZATA Empanada de J&amp;Q"/>
        <s v="FLOW MED.POLLO JYQX170GR PALAD"/>
        <s v="MED.POLLO.J&amp;Q PALADINIX2UX12PA"/>
        <s v="PURE DE PAPAS EN ESCAMAS      "/>
        <s v="CAJA SEC C34"/>
        <s v="FLOW PACK SOJA PALADIN J&amp;Q    "/>
        <s v="FLOW PACK SOJA PALADINI E&amp;Q   "/>
        <s v="CALABAZA EN ESCAMAS "/>
        <s v="ZAPALLO EN CUBOS"/>
        <s v="FLOWPACK MEDALLON ESPINAC DIA "/>
        <s v="FLOWPACK MEDALLON CALABAZ DIA "/>
        <s v="CAJA SEC C29                  "/>
        <s v="PLANCHA SEPARADOR             "/>
        <s v="MEDALLON DE ESPINACA DIA 150 G"/>
        <s v="MEDALLON CALAB&amp;CHOCL DIA 150 G"/>
        <s v="MSOJA E&amp;Q  PALADINI x12u x190"/>
        <s v="MSOJA J&amp;Q  PALADINI x12u x190"/>
        <s v="Saborizante de Cebolla B"/>
        <s v="CONCENTRADO DE SOJA           "/>
        <s v="ALMIDON MODIFICADO D          "/>
        <s v="CARNE VACUNA BRASUELO S/HUESO "/>
        <s v="CARNE VACUNA TAPA DE ASADO    "/>
        <s v="CMC                           "/>
        <s v="FIAMBRE DE CERDO COCIDO       "/>
        <s v="FLOW PIZZA MINI FRIZZIO 180   "/>
        <s v="FLOW PIZZA FRIZZIO QUE/CEBX540"/>
        <s v="CAJA SEC. FRIZATA 07 AZUL"/>
        <s v="FILM PRIMARIO FRIZATA N°08"/>
        <s v="FRIZATA Burgers Caseras"/>
        <s v="Pizzeta mozzarella 1kg"/>
        <s v="PIZZETA MOZZARELLA FRIZZIO"/>
        <s v="PIZZA CEBOLLA FRIZZIO CONG 540"/>
        <s v="CAJA SEC FRIZZIO C23          "/>
        <s v="SABORIZANTE POLLO Nro 3       "/>
        <s v="FILM PRIMARIO FRIZATA N°12"/>
        <s v="Queso crema"/>
        <s v="FLOW PACK SWIFT SOJA CLASICA  "/>
        <s v="FLOW PACK SWIFT SOJA J&amp;Q      "/>
        <s v="FLOWPACK NUGG PALADINI X 380 G"/>
        <s v="FLOWPACK NUGG PALADINI X 760 G"/>
        <s v="FLOW MEDPOLLO ESPINACA PALADIN"/>
        <s v="FLOW PACK SWIFT SOJA T&amp;Q      "/>
        <s v="FRIZATA Supremitas de Pollo"/>
        <s v="FLOW MED.POLLO X150GR PALADINI"/>
        <s v="NUGGETS POLLO PALADINI X380 G"/>
        <s v="NUGGETS POLLO PALADINI X 760 G"/>
        <s v="MED.POLLO PALADINI X2U X 12PAQ"/>
        <s v="MED.POLLO.E&amp;Q PALADINIX2UX12PA"/>
        <s v="MILANESA SOJA PREFRITA SWIFT"/>
        <s v="MILANESA SOJA C/T&amp;Q SWIFT"/>
        <s v="MILANESA SOJA C/J&amp;Q SWIFT"/>
        <s v="FLOW PACK SOJA PALADIN CLASICA"/>
        <s v="CINTA ADHESIVA GENÉRICA 1000m"/>
        <s v="FLOWPACK PALITOS MOZZA DIA "/>
        <s v="FRIZATA Palitos de pollo"/>
        <s v="PALITOS MOZZA DIA 10 UN X 300G"/>
        <s v="MSOJA CLASICAS PAL x12u x165"/>
        <s v="FLOW PIZZA INTEGRAL FRIZZIO   "/>
        <s v="ETIQUETA 20 X 29 X 4 VERDE    "/>
        <s v="PIZZA MOZZA FRIZZIO INTEG 530"/>
        <s v="AVENA GRUESA ARROLLADA        "/>
        <s v="FLOWPACK BASTONES MOZZ FRIZZIO"/>
        <s v="FLOWPACK PECHUGUITAS FRIZZIO  "/>
        <s v="PECHUGUITAS DE POLLO FRIZZIO"/>
        <s v="BASTONCITOS MOZZARELLA FRIZZIO"/>
        <s v="FLOW PACK SWIFT SOJA E&amp;Q      "/>
        <s v="MILANESA SOJA C/E&amp;Q SWIFT"/>
        <s v="SEMILLA DE LINO               "/>
        <s v="SEMILLAS DE GIRASOL           "/>
        <s v="PIROFOSFATO ÁCIDO DE SODIO    "/>
        <s v="ESPINACA EN POLVO"/>
        <s v="NUEZ MOSCADA                  "/>
        <s v="Pizzeta int.esp y semill 1.08k"/>
        <s v="Bites de espina y queso 1kg   "/>
        <s v="PEREJIL                       "/>
        <s v="FRIZATA MS rellana con queso"/>
      </sharedItems>
    </cacheField>
    <cacheField name="DESC_ADIC" numFmtId="49">
      <sharedItems/>
    </cacheField>
    <cacheField name="NECESIDAD" numFmtId="0">
      <sharedItems containsSemiMixedTypes="0" containsString="0" containsNumber="1" minValue="4.8626999999999997E-2" maxValue="22572.59"/>
    </cacheField>
    <cacheField name="PRODU_MAX" numFmtId="0">
      <sharedItems containsSemiMixedTypes="0" containsString="0" containsNumber="1" minValue="0" maxValue="22572.59"/>
    </cacheField>
    <cacheField name="UME" numFmtId="49">
      <sharedItems/>
    </cacheField>
    <cacheField name="FECHA_LANZ" numFmtId="172">
      <sharedItems containsSemiMixedTypes="0" containsNonDate="0" containsDate="1" containsString="0" minDate="2024-08-05T00:00:00" maxDate="2025-01-28T00:00:00"/>
    </cacheField>
    <cacheField name="TIEMPO_REP" numFmtId="1">
      <sharedItems containsSemiMixedTypes="0" containsString="0" containsNumber="1" containsInteger="1" minValue="0" maxValue="60"/>
    </cacheField>
    <cacheField name="FECHA_ENTR" numFmtId="172">
      <sharedItems containsSemiMixedTypes="0" containsNonDate="0" containsDate="1" containsString="0" minDate="2024-09-30T00:00:00" maxDate="2025-01-28T00:00:00"/>
    </cacheField>
    <cacheField name="TAM_LOTE" numFmtId="0">
      <sharedItems containsSemiMixedTypes="0" containsString="0" containsNumber="1" minValue="0" maxValue="0.01"/>
    </cacheField>
    <cacheField name="LOTE_MIN" numFmtId="0">
      <sharedItems containsSemiMixedTypes="0" containsString="0" containsNumber="1" containsInteger="1" minValue="0" maxValue="0"/>
    </cacheField>
    <cacheField name="ORIGEN" numFmtId="49">
      <sharedItems/>
    </cacheField>
    <cacheField name="TAL_ORIGEN" numFmtId="1">
      <sharedItems containsSemiMixedTypes="0" containsString="0" containsNumber="1" containsInteger="1" minValue="0" maxValue="0"/>
    </cacheField>
    <cacheField name="N_COMP" numFmtId="49">
      <sharedItems count="33">
        <s v="03001ARTP     "/>
        <s v="PAMS92        "/>
        <s v="DITO72        "/>
        <s v="DITO76        "/>
        <s v="FZPZ82        "/>
        <s v="PAMP62        "/>
        <s v="FZPZ65        "/>
        <s v="FZPZ81        "/>
        <s v="02202AR       "/>
        <s v="FZPZ51        "/>
        <s v="PAMP63        "/>
        <s v="FZPZ72        "/>
        <s v="03520AR       "/>
        <s v="03021ARTP     "/>
        <s v="PAMS93        "/>
        <s v="PAMP60        "/>
        <s v="PAFP51        "/>
        <s v="PAFP52        "/>
        <s v="SWMS82        "/>
        <s v="02004AR       "/>
        <s v="02231AR       "/>
        <s v="02211AR       "/>
        <s v="03710AR       "/>
        <s v="FZPZ91        "/>
        <s v="SWMS51        "/>
        <s v="SWMS81        "/>
        <s v="SWMS83        "/>
        <s v="PAMS90        "/>
        <s v="DIMO61        "/>
        <s v="01230AR       "/>
        <s v="FZFP61        "/>
        <s v="FZMO61        "/>
        <s v="04311AR       "/>
      </sharedItems>
    </cacheField>
    <cacheField name="RENG_ORI" numFmtId="1">
      <sharedItems containsSemiMixedTypes="0" containsString="0" containsNumber="1" containsInteger="1" minValue="1" maxValue="1"/>
    </cacheField>
    <cacheField name="COD_CLIENT" numFmtId="0">
      <sharedItems containsNonDate="0" containsString="0" containsBlank="1"/>
    </cacheField>
    <cacheField name="RAZON_SOCI" numFmtId="0">
      <sharedItems containsNonDate="0" containsString="0" containsBlank="1"/>
    </cacheField>
    <cacheField name="Grupo" numFmtId="0">
      <sharedItems count="26">
        <s v="Vegetal"/>
        <s v="Aditivos"/>
        <s v="Text &amp; Soja"/>
        <s v="Sabor"/>
        <s v="Harina"/>
        <s v="Pollo"/>
        <s v="Salsa"/>
        <s v="Fiambre"/>
        <s v="Batter"/>
        <s v="Ins Pack"/>
        <s v="Azucar"/>
        <s v="Sal"/>
        <s v="Ins Pizza"/>
        <s v="Carne"/>
        <s v="Aceite"/>
        <s v="Leche"/>
        <e v="#N/A"/>
        <s v="Agua"/>
        <s v="Reboz"/>
        <s v="Cinta"/>
        <s v="Mozza"/>
        <s v="Caja"/>
        <s v="Ribbon"/>
        <s v="CarneV"/>
        <s v="Avena"/>
        <s v="Semilla"/>
      </sharedItems>
    </cacheField>
    <cacheField name="Semana" numFmtId="14">
      <sharedItems containsSemiMixedTypes="0" containsNonDate="0" containsDate="1" containsString="0" minDate="2024-09-30T00:00:00" maxDate="2025-01-28T00:00:00" count="18">
        <d v="2024-10-07T00:00:00"/>
        <d v="2024-10-14T00:00:00"/>
        <d v="2024-10-21T00:00:00"/>
        <d v="2024-09-30T00:00:00"/>
        <d v="2024-10-28T00:00:00"/>
        <d v="2024-11-11T00:00:00"/>
        <d v="2024-11-18T00:00:00"/>
        <d v="2024-11-25T00:00:00"/>
        <d v="2024-11-04T00:00:00"/>
        <d v="2024-12-09T00:00:00"/>
        <d v="2024-12-23T00:00:00"/>
        <d v="2024-12-02T00:00:00"/>
        <d v="2024-12-30T00:00:00"/>
        <d v="2025-01-06T00:00:00"/>
        <d v="2024-12-16T00:00:00"/>
        <d v="2025-01-13T00:00:00"/>
        <d v="2025-01-27T00:00:00"/>
        <d v="2025-01-20T00:00: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">
  <r>
    <s v="05"/>
    <x v="0"/>
    <x v="0"/>
    <s v="KGS"/>
    <n v="31.5"/>
  </r>
  <r>
    <s v="05"/>
    <x v="1"/>
    <x v="1"/>
    <s v="KGS"/>
    <n v="7280"/>
  </r>
  <r>
    <s v="05"/>
    <x v="2"/>
    <x v="2"/>
    <s v="KGS"/>
    <n v="65"/>
  </r>
  <r>
    <s v="05"/>
    <x v="3"/>
    <x v="3"/>
    <s v="KGS"/>
    <n v="60"/>
  </r>
  <r>
    <s v="05"/>
    <x v="4"/>
    <x v="4"/>
    <s v="KG"/>
    <n v="700"/>
  </r>
  <r>
    <s v="05"/>
    <x v="5"/>
    <x v="5"/>
    <s v="KGS"/>
    <n v="375"/>
  </r>
  <r>
    <s v="05"/>
    <x v="6"/>
    <x v="6"/>
    <s v="KG"/>
    <n v="650"/>
  </r>
  <r>
    <s v="05"/>
    <x v="7"/>
    <x v="7"/>
    <s v="KG"/>
    <n v="175"/>
  </r>
  <r>
    <s v="05"/>
    <x v="8"/>
    <x v="8"/>
    <s v="KG"/>
    <n v="450"/>
  </r>
  <r>
    <s v="05"/>
    <x v="9"/>
    <x v="9"/>
    <s v="KG"/>
    <n v="5"/>
  </r>
  <r>
    <s v="05"/>
    <x v="10"/>
    <x v="10"/>
    <s v="KG"/>
    <n v="210"/>
  </r>
  <r>
    <s v="05"/>
    <x v="11"/>
    <x v="11"/>
    <s v="KGS"/>
    <n v="760"/>
  </r>
  <r>
    <s v="05"/>
    <x v="12"/>
    <x v="12"/>
    <s v="KGS"/>
    <n v="975"/>
  </r>
  <r>
    <s v="05"/>
    <x v="13"/>
    <x v="13"/>
    <s v="KGS"/>
    <n v="700"/>
  </r>
  <r>
    <s v="05"/>
    <x v="14"/>
    <x v="14"/>
    <s v="KGS"/>
    <n v="4525"/>
  </r>
  <r>
    <s v="05"/>
    <x v="15"/>
    <x v="15"/>
    <s v="KGS"/>
    <n v="275"/>
  </r>
  <r>
    <s v="05"/>
    <x v="16"/>
    <x v="16"/>
    <s v="KGS"/>
    <n v="840"/>
  </r>
  <r>
    <s v="05"/>
    <x v="17"/>
    <x v="17"/>
    <s v="UNI"/>
    <n v="3000"/>
  </r>
  <r>
    <s v="05"/>
    <x v="18"/>
    <x v="18"/>
    <s v="UNI"/>
    <n v="450"/>
  </r>
  <r>
    <s v="05"/>
    <x v="19"/>
    <x v="19"/>
    <s v="UNI"/>
    <n v="4000"/>
  </r>
  <r>
    <s v="05"/>
    <x v="20"/>
    <x v="20"/>
    <s v="UNI"/>
    <n v="6900"/>
  </r>
  <r>
    <s v="05"/>
    <x v="21"/>
    <x v="21"/>
    <s v="UNI"/>
    <n v="850"/>
  </r>
  <r>
    <s v="05"/>
    <x v="22"/>
    <x v="22"/>
    <s v="KGS"/>
    <n v="90"/>
  </r>
  <r>
    <s v="05"/>
    <x v="23"/>
    <x v="23"/>
    <s v="UNI"/>
    <n v="2240"/>
  </r>
  <r>
    <s v="05"/>
    <x v="24"/>
    <x v="24"/>
    <s v="UNI"/>
    <n v="1680"/>
  </r>
  <r>
    <s v="05"/>
    <x v="25"/>
    <x v="25"/>
    <s v="UNI"/>
    <n v="7200"/>
  </r>
  <r>
    <s v="05"/>
    <x v="26"/>
    <x v="26"/>
    <s v="UNI"/>
    <n v="9600"/>
  </r>
  <r>
    <s v="05"/>
    <x v="27"/>
    <x v="27"/>
    <s v="UNI"/>
    <n v="2400"/>
  </r>
  <r>
    <s v="05"/>
    <x v="28"/>
    <x v="27"/>
    <s v="UNI"/>
    <n v="1200"/>
  </r>
  <r>
    <s v="05"/>
    <x v="29"/>
    <x v="28"/>
    <s v="UNI"/>
    <n v="7750"/>
  </r>
  <r>
    <s v="05"/>
    <x v="30"/>
    <x v="28"/>
    <s v="UNI"/>
    <n v="12650"/>
  </r>
  <r>
    <s v="05"/>
    <x v="31"/>
    <x v="29"/>
    <s v="KG"/>
    <n v="6500"/>
  </r>
  <r>
    <s v="05"/>
    <x v="32"/>
    <x v="30"/>
    <s v="UNI"/>
    <n v="1840"/>
  </r>
  <r>
    <s v="05"/>
    <x v="33"/>
    <x v="31"/>
    <s v="UNI"/>
    <n v="1180"/>
  </r>
  <r>
    <s v="05"/>
    <x v="34"/>
    <x v="32"/>
    <s v="UNI"/>
    <n v="840"/>
  </r>
  <r>
    <s v="05"/>
    <x v="35"/>
    <x v="33"/>
    <s v="UNI"/>
    <n v="380"/>
  </r>
  <r>
    <s v="05"/>
    <x v="36"/>
    <x v="34"/>
    <s v="KGS"/>
    <n v="540"/>
  </r>
  <r>
    <s v="05"/>
    <x v="37"/>
    <x v="35"/>
    <s v="KG"/>
    <n v="2190"/>
  </r>
  <r>
    <s v="05"/>
    <x v="38"/>
    <x v="36"/>
    <s v="KG"/>
    <n v="1073.42"/>
  </r>
  <r>
    <s v="05"/>
    <x v="39"/>
    <x v="37"/>
    <s v="KIL"/>
    <n v="425"/>
  </r>
  <r>
    <s v="05"/>
    <x v="40"/>
    <x v="38"/>
    <s v="KG"/>
    <n v="1134.9000000000001"/>
  </r>
  <r>
    <s v="05"/>
    <x v="41"/>
    <x v="39"/>
    <s v="KGS"/>
    <n v="570"/>
  </r>
  <r>
    <s v="05"/>
    <x v="42"/>
    <x v="40"/>
    <s v="KGS"/>
    <n v="80"/>
  </r>
  <r>
    <s v="05"/>
    <x v="43"/>
    <x v="41"/>
    <s v="KGS"/>
    <n v="50"/>
  </r>
  <r>
    <s v="05"/>
    <x v="44"/>
    <x v="42"/>
    <s v="KG"/>
    <n v="150"/>
  </r>
  <r>
    <s v="05"/>
    <x v="45"/>
    <x v="43"/>
    <s v="KG"/>
    <n v="240"/>
  </r>
  <r>
    <s v="05"/>
    <x v="46"/>
    <x v="44"/>
    <s v="KGS"/>
    <n v="734.71"/>
  </r>
  <r>
    <s v="05"/>
    <x v="47"/>
    <x v="45"/>
    <s v="KG"/>
    <n v="1665"/>
  </r>
  <r>
    <s v="05"/>
    <x v="48"/>
    <x v="46"/>
    <s v="UNI"/>
    <n v="426"/>
  </r>
  <r>
    <s v="05"/>
    <x v="49"/>
    <x v="47"/>
    <s v="UNI"/>
    <n v="62"/>
  </r>
  <r>
    <s v="05"/>
    <x v="50"/>
    <x v="48"/>
    <s v="UNI"/>
    <n v="288"/>
  </r>
  <r>
    <s v="05"/>
    <x v="51"/>
    <x v="49"/>
    <s v="KG"/>
    <n v="150"/>
  </r>
  <r>
    <s v="05"/>
    <x v="52"/>
    <x v="50"/>
    <s v="KGS"/>
    <n v="620"/>
  </r>
  <r>
    <s v="05"/>
    <x v="53"/>
    <x v="51"/>
    <s v="KGS"/>
    <n v="25"/>
  </r>
  <r>
    <s v="05"/>
    <x v="54"/>
    <x v="52"/>
    <s v="KGS"/>
    <n v="5"/>
  </r>
  <r>
    <s v="05"/>
    <x v="55"/>
    <x v="53"/>
    <s v="KGS"/>
    <n v="540"/>
  </r>
  <r>
    <s v="05"/>
    <x v="56"/>
    <x v="54"/>
    <s v="KG"/>
    <n v="2016"/>
  </r>
  <r>
    <s v="05"/>
    <x v="57"/>
    <x v="55"/>
    <s v="KGS"/>
    <n v="75"/>
  </r>
  <r>
    <s v="05"/>
    <x v="58"/>
    <x v="56"/>
    <s v="UNI"/>
    <n v="42000"/>
  </r>
  <r>
    <s v="05"/>
    <x v="59"/>
    <x v="57"/>
    <s v="KGS"/>
    <n v="100"/>
  </r>
  <r>
    <s v="05"/>
    <x v="60"/>
    <x v="58"/>
    <s v="KGS"/>
    <n v="1630"/>
  </r>
  <r>
    <s v="05"/>
    <x v="61"/>
    <x v="59"/>
    <s v="UNI"/>
    <n v="400"/>
  </r>
  <r>
    <s v="05"/>
    <x v="62"/>
    <x v="60"/>
    <s v="UNI"/>
    <n v="47200"/>
  </r>
  <r>
    <s v="05"/>
    <x v="63"/>
    <x v="61"/>
    <s v="UNI"/>
    <n v="25000"/>
  </r>
  <r>
    <s v="05"/>
    <x v="64"/>
    <x v="62"/>
    <s v="UNI"/>
    <n v="4000"/>
  </r>
  <r>
    <s v="05"/>
    <x v="65"/>
    <x v="63"/>
    <s v="UNI"/>
    <n v="58400"/>
  </r>
  <r>
    <s v="05"/>
    <x v="66"/>
    <x v="64"/>
    <s v="UNI"/>
    <n v="10000"/>
  </r>
  <r>
    <s v="05"/>
    <x v="67"/>
    <x v="65"/>
    <s v="UNI"/>
    <n v="20000"/>
  </r>
  <r>
    <s v="05"/>
    <x v="68"/>
    <x v="66"/>
    <s v="UNI"/>
    <n v="10000"/>
  </r>
  <r>
    <s v="05"/>
    <x v="69"/>
    <x v="67"/>
    <s v="UNI"/>
    <n v="32000"/>
  </r>
  <r>
    <s v="05"/>
    <x v="70"/>
    <x v="68"/>
    <s v="UNI"/>
    <n v="111600"/>
  </r>
  <r>
    <s v="05"/>
    <x v="71"/>
    <x v="69"/>
    <s v="KG"/>
    <n v="260"/>
  </r>
  <r>
    <s v="05"/>
    <x v="72"/>
    <x v="70"/>
    <s v="KGS"/>
    <n v="599.54999999999995"/>
  </r>
  <r>
    <s v="05"/>
    <x v="73"/>
    <x v="71"/>
    <s v="KG"/>
    <n v="220"/>
  </r>
  <r>
    <s v="05"/>
    <x v="74"/>
    <x v="72"/>
    <s v="KGS"/>
    <n v="207.17"/>
  </r>
  <r>
    <s v="05"/>
    <x v="75"/>
    <x v="72"/>
    <s v="KGS"/>
    <n v="854.45"/>
  </r>
  <r>
    <s v="05"/>
    <x v="76"/>
    <x v="73"/>
    <s v="KGS"/>
    <n v="782.46799999999996"/>
  </r>
  <r>
    <s v="05"/>
    <x v="77"/>
    <x v="74"/>
    <s v="KGS"/>
    <n v="864.05"/>
  </r>
  <r>
    <s v="05"/>
    <x v="78"/>
    <x v="75"/>
    <s v="KGS"/>
    <n v="91.5"/>
  </r>
  <r>
    <s v="05"/>
    <x v="79"/>
    <x v="76"/>
    <s v="KGS"/>
    <n v="18.3"/>
  </r>
  <r>
    <s v="05"/>
    <x v="80"/>
    <x v="77"/>
    <s v="KGS"/>
    <n v="1273.0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20">
  <r>
    <s v="00047445537"/>
    <x v="0"/>
    <x v="0"/>
    <d v="2024-09-02T00:00:00"/>
    <m/>
    <m/>
    <m/>
    <s v="17,46 kgs "/>
    <m/>
    <x v="0"/>
    <m/>
    <x v="0"/>
    <x v="0"/>
    <m/>
    <x v="0"/>
    <m/>
    <m/>
    <m/>
  </r>
  <r>
    <s v="00037545523"/>
    <x v="1"/>
    <x v="1"/>
    <d v="2024-08-19T00:00:00"/>
    <m/>
    <m/>
    <m/>
    <s v="7,6 KGS"/>
    <m/>
    <x v="0"/>
    <m/>
    <x v="0"/>
    <x v="0"/>
    <m/>
    <x v="0"/>
    <m/>
    <m/>
    <m/>
  </r>
  <r>
    <s v="00038645523"/>
    <x v="2"/>
    <x v="2"/>
    <d v="2024-08-19T00:00:00"/>
    <m/>
    <m/>
    <m/>
    <s v="14,75 KGS"/>
    <m/>
    <x v="0"/>
    <m/>
    <x v="0"/>
    <x v="0"/>
    <m/>
    <x v="0"/>
    <m/>
    <m/>
    <m/>
  </r>
  <r>
    <s v="001000145537"/>
    <x v="3"/>
    <x v="3"/>
    <d v="2024-09-02T00:00:00"/>
    <m/>
    <n v="1554.85"/>
    <n v="0"/>
    <m/>
    <m/>
    <x v="0"/>
    <m/>
    <x v="0"/>
    <x v="0"/>
    <m/>
    <x v="1"/>
    <n v="2"/>
    <n v="36"/>
    <n v="2024"/>
  </r>
  <r>
    <s v="00046345537"/>
    <x v="4"/>
    <x v="4"/>
    <d v="2024-09-02T00:00:00"/>
    <m/>
    <m/>
    <m/>
    <m/>
    <m/>
    <x v="0"/>
    <m/>
    <x v="0"/>
    <x v="0"/>
    <m/>
    <x v="0"/>
    <m/>
    <m/>
    <m/>
  </r>
  <r>
    <s v="00037545537"/>
    <x v="1"/>
    <x v="1"/>
    <d v="2024-09-02T00:00:00"/>
    <m/>
    <n v="9438"/>
    <n v="0"/>
    <m/>
    <m/>
    <x v="0"/>
    <m/>
    <x v="0"/>
    <x v="0"/>
    <m/>
    <x v="0"/>
    <n v="7"/>
    <n v="1"/>
    <n v="1900"/>
  </r>
  <r>
    <s v="00038645537"/>
    <x v="2"/>
    <x v="2"/>
    <d v="2024-09-02T00:00:00"/>
    <m/>
    <m/>
    <m/>
    <m/>
    <m/>
    <x v="0"/>
    <m/>
    <x v="0"/>
    <x v="0"/>
    <m/>
    <x v="0"/>
    <m/>
    <m/>
    <m/>
  </r>
  <r>
    <s v="00020445537"/>
    <x v="5"/>
    <x v="5"/>
    <d v="2024-09-02T00:00:00"/>
    <m/>
    <m/>
    <m/>
    <m/>
    <m/>
    <x v="0"/>
    <m/>
    <x v="0"/>
    <x v="0"/>
    <m/>
    <x v="0"/>
    <m/>
    <m/>
    <m/>
  </r>
  <r>
    <s v="00000945537"/>
    <x v="6"/>
    <x v="6"/>
    <d v="2024-09-02T00:00:00"/>
    <m/>
    <n v="27798.056"/>
    <n v="0"/>
    <m/>
    <m/>
    <x v="0"/>
    <m/>
    <x v="0"/>
    <x v="0"/>
    <m/>
    <x v="1"/>
    <n v="2"/>
    <n v="36"/>
    <n v="2024"/>
  </r>
  <r>
    <s v="00020745537"/>
    <x v="7"/>
    <x v="7"/>
    <d v="2024-09-02T00:00:00"/>
    <m/>
    <n v="726"/>
    <n v="0"/>
    <m/>
    <m/>
    <x v="0"/>
    <m/>
    <x v="0"/>
    <x v="0"/>
    <m/>
    <x v="1"/>
    <n v="2"/>
    <n v="36"/>
    <n v="2024"/>
  </r>
  <r>
    <s v="007001445537"/>
    <x v="8"/>
    <x v="8"/>
    <d v="2024-09-02T00:00:00"/>
    <m/>
    <n v="11374"/>
    <n v="0"/>
    <m/>
    <m/>
    <x v="0"/>
    <m/>
    <x v="0"/>
    <x v="0"/>
    <m/>
    <x v="1"/>
    <n v="2"/>
    <n v="36"/>
    <n v="2024"/>
  </r>
  <r>
    <s v="00003345537"/>
    <x v="9"/>
    <x v="9"/>
    <d v="2024-09-02T00:00:00"/>
    <m/>
    <m/>
    <m/>
    <m/>
    <m/>
    <x v="0"/>
    <m/>
    <x v="0"/>
    <x v="0"/>
    <m/>
    <x v="0"/>
    <m/>
    <m/>
    <m/>
  </r>
  <r>
    <s v="00019845537"/>
    <x v="10"/>
    <x v="10"/>
    <d v="2024-09-02T00:00:00"/>
    <m/>
    <n v="25289"/>
    <n v="0"/>
    <m/>
    <m/>
    <x v="0"/>
    <m/>
    <x v="0"/>
    <x v="0"/>
    <m/>
    <x v="0"/>
    <n v="7"/>
    <n v="1"/>
    <n v="1900"/>
  </r>
  <r>
    <s v="00020045537"/>
    <x v="11"/>
    <x v="11"/>
    <d v="2024-09-02T00:00:00"/>
    <m/>
    <m/>
    <m/>
    <m/>
    <m/>
    <x v="0"/>
    <m/>
    <x v="0"/>
    <x v="0"/>
    <m/>
    <x v="0"/>
    <m/>
    <m/>
    <m/>
  </r>
  <r>
    <s v="00020245537"/>
    <x v="12"/>
    <x v="12"/>
    <d v="2024-09-02T00:00:00"/>
    <m/>
    <n v="3775.2"/>
    <n v="0"/>
    <m/>
    <m/>
    <x v="0"/>
    <m/>
    <x v="0"/>
    <x v="0"/>
    <m/>
    <x v="1"/>
    <n v="2"/>
    <n v="36"/>
    <n v="2024"/>
  </r>
  <r>
    <s v="00001845537"/>
    <x v="13"/>
    <x v="13"/>
    <d v="2024-09-02T00:00:00"/>
    <m/>
    <m/>
    <m/>
    <m/>
    <m/>
    <x v="0"/>
    <m/>
    <x v="0"/>
    <x v="0"/>
    <m/>
    <x v="0"/>
    <m/>
    <m/>
    <m/>
  </r>
  <r>
    <s v="00045245537"/>
    <x v="14"/>
    <x v="14"/>
    <d v="2024-09-02T00:00:00"/>
    <m/>
    <m/>
    <m/>
    <m/>
    <m/>
    <x v="0"/>
    <m/>
    <x v="0"/>
    <x v="0"/>
    <m/>
    <x v="0"/>
    <m/>
    <m/>
    <m/>
  </r>
  <r>
    <s v="00023645537"/>
    <x v="15"/>
    <x v="15"/>
    <d v="2024-09-02T00:00:00"/>
    <m/>
    <m/>
    <m/>
    <m/>
    <m/>
    <x v="0"/>
    <m/>
    <x v="0"/>
    <x v="0"/>
    <m/>
    <x v="0"/>
    <m/>
    <m/>
    <m/>
  </r>
  <r>
    <s v="00047345537"/>
    <x v="16"/>
    <x v="16"/>
    <d v="2024-09-02T00:00:00"/>
    <m/>
    <m/>
    <m/>
    <m/>
    <m/>
    <x v="0"/>
    <m/>
    <x v="0"/>
    <x v="0"/>
    <m/>
    <x v="0"/>
    <m/>
    <m/>
    <m/>
  </r>
  <r>
    <s v="00044745537"/>
    <x v="17"/>
    <x v="17"/>
    <d v="2024-09-02T00:00:00"/>
    <m/>
    <m/>
    <m/>
    <m/>
    <m/>
    <x v="0"/>
    <m/>
    <x v="0"/>
    <x v="0"/>
    <m/>
    <x v="0"/>
    <m/>
    <m/>
    <m/>
  </r>
  <r>
    <s v="00047545537"/>
    <x v="18"/>
    <x v="18"/>
    <d v="2024-09-02T00:00:00"/>
    <m/>
    <m/>
    <m/>
    <m/>
    <m/>
    <x v="0"/>
    <m/>
    <x v="0"/>
    <x v="0"/>
    <m/>
    <x v="0"/>
    <m/>
    <m/>
    <m/>
  </r>
  <r>
    <s v="00038245537"/>
    <x v="19"/>
    <x v="19"/>
    <d v="2024-09-02T00:00:00"/>
    <m/>
    <m/>
    <m/>
    <m/>
    <m/>
    <x v="0"/>
    <m/>
    <x v="0"/>
    <x v="0"/>
    <m/>
    <x v="0"/>
    <m/>
    <m/>
    <m/>
  </r>
  <r>
    <s v="004000245537"/>
    <x v="20"/>
    <x v="20"/>
    <d v="2024-09-02T00:00:00"/>
    <m/>
    <m/>
    <m/>
    <m/>
    <m/>
    <x v="0"/>
    <m/>
    <x v="0"/>
    <x v="0"/>
    <m/>
    <x v="0"/>
    <m/>
    <m/>
    <m/>
  </r>
  <r>
    <s v="00041245537"/>
    <x v="21"/>
    <x v="21"/>
    <d v="2024-09-02T00:00:00"/>
    <m/>
    <m/>
    <m/>
    <m/>
    <m/>
    <x v="0"/>
    <m/>
    <x v="0"/>
    <x v="0"/>
    <m/>
    <x v="0"/>
    <m/>
    <m/>
    <m/>
  </r>
  <r>
    <s v="00017345537"/>
    <x v="22"/>
    <x v="22"/>
    <d v="2024-09-02T00:00:00"/>
    <m/>
    <m/>
    <m/>
    <m/>
    <m/>
    <x v="0"/>
    <m/>
    <x v="0"/>
    <x v="0"/>
    <m/>
    <x v="0"/>
    <m/>
    <m/>
    <m/>
  </r>
  <r>
    <s v="SW001845537"/>
    <x v="23"/>
    <x v="23"/>
    <d v="2024-09-02T00:00:00"/>
    <m/>
    <m/>
    <m/>
    <m/>
    <m/>
    <x v="0"/>
    <m/>
    <x v="0"/>
    <x v="0"/>
    <m/>
    <x v="0"/>
    <m/>
    <m/>
    <m/>
  </r>
  <r>
    <s v="PACK07645537"/>
    <x v="24"/>
    <x v="24"/>
    <d v="2024-09-02T00:00:00"/>
    <m/>
    <n v="938.99629999999991"/>
    <n v="0"/>
    <m/>
    <m/>
    <x v="0"/>
    <m/>
    <x v="0"/>
    <x v="0"/>
    <m/>
    <x v="1"/>
    <n v="2"/>
    <n v="36"/>
    <n v="2024"/>
  </r>
  <r>
    <s v="00041345537"/>
    <x v="25"/>
    <x v="25"/>
    <d v="2024-09-02T00:00:00"/>
    <m/>
    <m/>
    <m/>
    <m/>
    <m/>
    <x v="0"/>
    <m/>
    <x v="0"/>
    <x v="0"/>
    <m/>
    <x v="0"/>
    <m/>
    <m/>
    <m/>
  </r>
  <r>
    <s v="003200245537"/>
    <x v="26"/>
    <x v="26"/>
    <d v="2024-09-02T00:00:00"/>
    <m/>
    <m/>
    <m/>
    <m/>
    <m/>
    <x v="0"/>
    <m/>
    <x v="0"/>
    <x v="0"/>
    <m/>
    <x v="0"/>
    <m/>
    <m/>
    <m/>
  </r>
  <r>
    <s v="00027245537"/>
    <x v="27"/>
    <x v="27"/>
    <d v="2024-09-02T00:00:00"/>
    <m/>
    <n v="3961.9150999999997"/>
    <n v="0"/>
    <m/>
    <m/>
    <x v="0"/>
    <m/>
    <x v="0"/>
    <x v="0"/>
    <m/>
    <x v="1"/>
    <n v="2"/>
    <n v="36"/>
    <n v="2024"/>
  </r>
  <r>
    <s v="00042445537"/>
    <x v="28"/>
    <x v="28"/>
    <d v="2024-09-02T00:00:00"/>
    <m/>
    <m/>
    <m/>
    <m/>
    <m/>
    <x v="0"/>
    <m/>
    <x v="0"/>
    <x v="0"/>
    <m/>
    <x v="0"/>
    <m/>
    <m/>
    <m/>
  </r>
  <r>
    <s v="006001745537"/>
    <x v="29"/>
    <x v="29"/>
    <d v="2024-09-02T00:00:00"/>
    <m/>
    <n v="924.92399999999998"/>
    <n v="0"/>
    <m/>
    <m/>
    <x v="0"/>
    <m/>
    <x v="0"/>
    <x v="0"/>
    <m/>
    <x v="1"/>
    <n v="2"/>
    <n v="36"/>
    <n v="2024"/>
  </r>
  <r>
    <s v="00043045537"/>
    <x v="30"/>
    <x v="30"/>
    <d v="2024-09-02T00:00:00"/>
    <m/>
    <n v="928.19999999999993"/>
    <n v="0"/>
    <m/>
    <m/>
    <x v="0"/>
    <m/>
    <x v="0"/>
    <x v="0"/>
    <m/>
    <x v="1"/>
    <n v="2"/>
    <n v="36"/>
    <n v="2024"/>
  </r>
  <r>
    <s v="006001645537"/>
    <x v="31"/>
    <x v="31"/>
    <d v="2024-09-02T00:00:00"/>
    <m/>
    <n v="424.32"/>
    <n v="0"/>
    <m/>
    <m/>
    <x v="0"/>
    <m/>
    <x v="0"/>
    <x v="0"/>
    <m/>
    <x v="1"/>
    <n v="2"/>
    <n v="36"/>
    <n v="2024"/>
  </r>
  <r>
    <s v="011012045537"/>
    <x v="32"/>
    <x v="32"/>
    <d v="2024-09-02T00:00:00"/>
    <m/>
    <m/>
    <m/>
    <m/>
    <m/>
    <x v="0"/>
    <m/>
    <x v="0"/>
    <x v="0"/>
    <m/>
    <x v="0"/>
    <m/>
    <m/>
    <m/>
  </r>
  <r>
    <s v="00012745537"/>
    <x v="33"/>
    <x v="33"/>
    <d v="2024-09-02T00:00:00"/>
    <m/>
    <m/>
    <m/>
    <m/>
    <m/>
    <x v="0"/>
    <m/>
    <x v="0"/>
    <x v="0"/>
    <m/>
    <x v="0"/>
    <m/>
    <m/>
    <m/>
  </r>
  <r>
    <s v="00042845537"/>
    <x v="34"/>
    <x v="34"/>
    <d v="2024-09-02T00:00:00"/>
    <m/>
    <m/>
    <m/>
    <m/>
    <m/>
    <x v="0"/>
    <m/>
    <x v="0"/>
    <x v="0"/>
    <m/>
    <x v="0"/>
    <m/>
    <m/>
    <m/>
  </r>
  <r>
    <s v="00042745537"/>
    <x v="35"/>
    <x v="35"/>
    <d v="2024-09-02T00:00:00"/>
    <m/>
    <m/>
    <m/>
    <m/>
    <m/>
    <x v="0"/>
    <m/>
    <x v="0"/>
    <x v="0"/>
    <m/>
    <x v="0"/>
    <m/>
    <m/>
    <m/>
  </r>
  <r>
    <s v="00042645537"/>
    <x v="36"/>
    <x v="36"/>
    <d v="2024-09-02T00:00:00"/>
    <m/>
    <m/>
    <m/>
    <m/>
    <m/>
    <x v="0"/>
    <m/>
    <x v="0"/>
    <x v="0"/>
    <m/>
    <x v="0"/>
    <m/>
    <m/>
    <m/>
  </r>
  <r>
    <s v="00011345537"/>
    <x v="37"/>
    <x v="37"/>
    <d v="2024-09-02T00:00:00"/>
    <m/>
    <m/>
    <m/>
    <m/>
    <m/>
    <x v="0"/>
    <m/>
    <x v="0"/>
    <x v="0"/>
    <m/>
    <x v="0"/>
    <m/>
    <m/>
    <m/>
  </r>
  <r>
    <s v="007001045537"/>
    <x v="38"/>
    <x v="38"/>
    <d v="2024-09-02T00:00:00"/>
    <m/>
    <m/>
    <m/>
    <m/>
    <m/>
    <x v="0"/>
    <m/>
    <x v="0"/>
    <x v="0"/>
    <m/>
    <x v="0"/>
    <m/>
    <m/>
    <m/>
  </r>
  <r>
    <s v="007000545537"/>
    <x v="39"/>
    <x v="39"/>
    <d v="2024-09-02T00:00:00"/>
    <m/>
    <n v="11011"/>
    <n v="0"/>
    <m/>
    <m/>
    <x v="0"/>
    <m/>
    <x v="0"/>
    <x v="0"/>
    <m/>
    <x v="1"/>
    <n v="2"/>
    <n v="36"/>
    <n v="2024"/>
  </r>
  <r>
    <s v="00020945544"/>
    <x v="40"/>
    <x v="40"/>
    <d v="2024-09-09T00:00:00"/>
    <n v="8400"/>
    <n v="3735"/>
    <n v="31374000"/>
    <s v="FC 1456405"/>
    <s v="ENTREGADO"/>
    <x v="1"/>
    <s v="VIERNES"/>
    <x v="1"/>
    <x v="1"/>
    <n v="55"/>
    <x v="2"/>
    <n v="1"/>
    <n v="45"/>
    <n v="2024"/>
  </r>
  <r>
    <s v="00034045537"/>
    <x v="41"/>
    <x v="41"/>
    <d v="2024-09-02T00:00:00"/>
    <m/>
    <n v="1210"/>
    <n v="0"/>
    <m/>
    <m/>
    <x v="0"/>
    <m/>
    <x v="0"/>
    <x v="0"/>
    <m/>
    <x v="0"/>
    <n v="7"/>
    <n v="1"/>
    <n v="1900"/>
  </r>
  <r>
    <s v="00017045537"/>
    <x v="42"/>
    <x v="42"/>
    <d v="2024-09-02T00:00:00"/>
    <m/>
    <n v="1312.5615359999999"/>
    <n v="0"/>
    <m/>
    <m/>
    <x v="0"/>
    <m/>
    <x v="0"/>
    <x v="0"/>
    <m/>
    <x v="1"/>
    <n v="2"/>
    <n v="36"/>
    <n v="2024"/>
  </r>
  <r>
    <s v="00040345537"/>
    <x v="43"/>
    <x v="43"/>
    <d v="2024-09-02T00:00:00"/>
    <m/>
    <m/>
    <m/>
    <m/>
    <m/>
    <x v="0"/>
    <m/>
    <x v="0"/>
    <x v="0"/>
    <m/>
    <x v="0"/>
    <m/>
    <m/>
    <m/>
  </r>
  <r>
    <s v="00040845537"/>
    <x v="44"/>
    <x v="44"/>
    <d v="2024-09-02T00:00:00"/>
    <m/>
    <n v="12596.584000000001"/>
    <n v="0"/>
    <m/>
    <m/>
    <x v="0"/>
    <m/>
    <x v="0"/>
    <x v="0"/>
    <m/>
    <x v="1"/>
    <n v="2"/>
    <n v="36"/>
    <n v="2024"/>
  </r>
  <r>
    <s v="0000245537"/>
    <x v="45"/>
    <x v="45"/>
    <d v="2024-09-02T00:00:00"/>
    <m/>
    <n v="5691.84"/>
    <n v="0"/>
    <m/>
    <m/>
    <x v="0"/>
    <m/>
    <x v="0"/>
    <x v="0"/>
    <m/>
    <x v="1"/>
    <n v="2"/>
    <n v="36"/>
    <n v="2024"/>
  </r>
  <r>
    <s v="00023845537"/>
    <x v="46"/>
    <x v="46"/>
    <d v="2024-09-02T00:00:00"/>
    <m/>
    <m/>
    <m/>
    <m/>
    <m/>
    <x v="0"/>
    <m/>
    <x v="0"/>
    <x v="0"/>
    <m/>
    <x v="0"/>
    <m/>
    <m/>
    <m/>
  </r>
  <r>
    <s v="00034345537"/>
    <x v="47"/>
    <x v="47"/>
    <d v="2024-09-02T00:00:00"/>
    <m/>
    <m/>
    <m/>
    <m/>
    <m/>
    <x v="0"/>
    <m/>
    <x v="0"/>
    <x v="0"/>
    <m/>
    <x v="0"/>
    <m/>
    <m/>
    <m/>
  </r>
  <r>
    <s v="00034445537"/>
    <x v="48"/>
    <x v="48"/>
    <d v="2024-09-02T00:00:00"/>
    <m/>
    <m/>
    <m/>
    <m/>
    <m/>
    <x v="0"/>
    <m/>
    <x v="0"/>
    <x v="0"/>
    <m/>
    <x v="0"/>
    <m/>
    <m/>
    <m/>
  </r>
  <r>
    <s v="00034645537"/>
    <x v="49"/>
    <x v="49"/>
    <d v="2024-09-02T00:00:00"/>
    <m/>
    <m/>
    <m/>
    <m/>
    <m/>
    <x v="0"/>
    <m/>
    <x v="0"/>
    <x v="0"/>
    <m/>
    <x v="0"/>
    <m/>
    <m/>
    <m/>
  </r>
  <r>
    <s v="00034745537"/>
    <x v="50"/>
    <x v="50"/>
    <d v="2024-09-02T00:00:00"/>
    <m/>
    <m/>
    <m/>
    <m/>
    <m/>
    <x v="0"/>
    <m/>
    <x v="0"/>
    <x v="0"/>
    <m/>
    <x v="0"/>
    <m/>
    <m/>
    <m/>
  </r>
  <r>
    <s v="00035545537"/>
    <x v="51"/>
    <x v="51"/>
    <d v="2024-09-02T00:00:00"/>
    <m/>
    <n v="53821.768000000004"/>
    <n v="0"/>
    <m/>
    <m/>
    <x v="0"/>
    <m/>
    <x v="0"/>
    <x v="0"/>
    <m/>
    <x v="1"/>
    <n v="2"/>
    <n v="36"/>
    <n v="2024"/>
  </r>
  <r>
    <s v="00036545551"/>
    <x v="52"/>
    <x v="52"/>
    <d v="2024-09-16T00:00:00"/>
    <m/>
    <n v="51058.950799999991"/>
    <n v="0"/>
    <m/>
    <m/>
    <x v="0"/>
    <m/>
    <x v="0"/>
    <x v="0"/>
    <m/>
    <x v="3"/>
    <n v="2"/>
    <n v="38"/>
    <n v="2024"/>
  </r>
  <r>
    <s v="004001845537"/>
    <x v="53"/>
    <x v="53"/>
    <d v="2024-09-02T00:00:00"/>
    <m/>
    <n v="5082"/>
    <n v="0"/>
    <m/>
    <m/>
    <x v="0"/>
    <m/>
    <x v="0"/>
    <x v="0"/>
    <m/>
    <x v="1"/>
    <n v="2"/>
    <n v="36"/>
    <n v="2024"/>
  </r>
  <r>
    <s v="004000545537"/>
    <x v="54"/>
    <x v="54"/>
    <d v="2024-09-02T00:00:00"/>
    <m/>
    <m/>
    <m/>
    <m/>
    <m/>
    <x v="0"/>
    <m/>
    <x v="0"/>
    <x v="0"/>
    <m/>
    <x v="0"/>
    <m/>
    <m/>
    <m/>
  </r>
  <r>
    <s v="004000645537"/>
    <x v="55"/>
    <x v="55"/>
    <d v="2024-09-02T00:00:00"/>
    <m/>
    <m/>
    <m/>
    <m/>
    <m/>
    <x v="0"/>
    <m/>
    <x v="0"/>
    <x v="0"/>
    <m/>
    <x v="0"/>
    <m/>
    <m/>
    <m/>
  </r>
  <r>
    <s v="004001045537"/>
    <x v="56"/>
    <x v="56"/>
    <d v="2024-09-02T00:00:00"/>
    <m/>
    <m/>
    <m/>
    <m/>
    <m/>
    <x v="0"/>
    <m/>
    <x v="0"/>
    <x v="0"/>
    <m/>
    <x v="0"/>
    <m/>
    <m/>
    <m/>
  </r>
  <r>
    <s v="004001145537"/>
    <x v="57"/>
    <x v="57"/>
    <d v="2024-09-02T00:00:00"/>
    <m/>
    <m/>
    <m/>
    <m/>
    <m/>
    <x v="0"/>
    <m/>
    <x v="0"/>
    <x v="0"/>
    <m/>
    <x v="0"/>
    <m/>
    <m/>
    <m/>
  </r>
  <r>
    <s v="00034545537"/>
    <x v="58"/>
    <x v="58"/>
    <d v="2024-09-02T00:00:00"/>
    <m/>
    <m/>
    <m/>
    <s v="12 kgs gy"/>
    <m/>
    <x v="0"/>
    <m/>
    <x v="0"/>
    <x v="0"/>
    <m/>
    <x v="0"/>
    <m/>
    <m/>
    <m/>
  </r>
  <r>
    <s v="004000145537"/>
    <x v="59"/>
    <x v="59"/>
    <d v="2024-09-02T00:00:00"/>
    <m/>
    <m/>
    <m/>
    <m/>
    <m/>
    <x v="0"/>
    <m/>
    <x v="0"/>
    <x v="0"/>
    <m/>
    <x v="0"/>
    <m/>
    <m/>
    <m/>
  </r>
  <r>
    <s v="00042045537"/>
    <x v="60"/>
    <x v="60"/>
    <d v="2024-09-02T00:00:00"/>
    <m/>
    <m/>
    <m/>
    <m/>
    <m/>
    <x v="0"/>
    <m/>
    <x v="0"/>
    <x v="0"/>
    <m/>
    <x v="0"/>
    <m/>
    <m/>
    <m/>
  </r>
  <r>
    <s v="004000445537"/>
    <x v="61"/>
    <x v="61"/>
    <d v="2024-09-02T00:00:00"/>
    <m/>
    <m/>
    <m/>
    <m/>
    <m/>
    <x v="0"/>
    <m/>
    <x v="0"/>
    <x v="0"/>
    <m/>
    <x v="0"/>
    <m/>
    <m/>
    <m/>
  </r>
  <r>
    <s v="00047745537"/>
    <x v="62"/>
    <x v="62"/>
    <d v="2024-09-02T00:00:00"/>
    <m/>
    <m/>
    <m/>
    <m/>
    <m/>
    <x v="0"/>
    <m/>
    <x v="0"/>
    <x v="0"/>
    <m/>
    <x v="0"/>
    <m/>
    <m/>
    <m/>
  </r>
  <r>
    <s v="004000745537"/>
    <x v="63"/>
    <x v="63"/>
    <d v="2024-09-02T00:00:00"/>
    <m/>
    <m/>
    <m/>
    <m/>
    <m/>
    <x v="0"/>
    <m/>
    <x v="0"/>
    <x v="0"/>
    <m/>
    <x v="0"/>
    <m/>
    <m/>
    <m/>
  </r>
  <r>
    <s v="00037245537"/>
    <x v="64"/>
    <x v="64"/>
    <d v="2024-09-02T00:00:00"/>
    <m/>
    <m/>
    <m/>
    <m/>
    <m/>
    <x v="0"/>
    <m/>
    <x v="0"/>
    <x v="0"/>
    <m/>
    <x v="0"/>
    <m/>
    <m/>
    <m/>
  </r>
  <r>
    <s v="00046245537"/>
    <x v="65"/>
    <x v="65"/>
    <d v="2024-09-02T00:00:00"/>
    <m/>
    <m/>
    <m/>
    <m/>
    <m/>
    <x v="0"/>
    <m/>
    <x v="0"/>
    <x v="0"/>
    <m/>
    <x v="0"/>
    <m/>
    <m/>
    <m/>
  </r>
  <r>
    <s v="00045445537"/>
    <x v="66"/>
    <x v="66"/>
    <d v="2024-09-02T00:00:00"/>
    <m/>
    <m/>
    <m/>
    <m/>
    <m/>
    <x v="0"/>
    <m/>
    <x v="0"/>
    <x v="0"/>
    <m/>
    <x v="0"/>
    <m/>
    <m/>
    <m/>
  </r>
  <r>
    <s v="00048445537"/>
    <x v="67"/>
    <x v="67"/>
    <d v="2024-09-02T00:00:00"/>
    <m/>
    <m/>
    <m/>
    <m/>
    <m/>
    <x v="0"/>
    <m/>
    <x v="0"/>
    <x v="0"/>
    <m/>
    <x v="0"/>
    <m/>
    <m/>
    <m/>
  </r>
  <r>
    <s v="00017245537"/>
    <x v="68"/>
    <x v="68"/>
    <d v="2024-09-02T00:00:00"/>
    <m/>
    <m/>
    <m/>
    <m/>
    <m/>
    <x v="0"/>
    <m/>
    <x v="0"/>
    <x v="0"/>
    <m/>
    <x v="0"/>
    <m/>
    <m/>
    <m/>
  </r>
  <r>
    <s v="009003045537"/>
    <x v="69"/>
    <x v="69"/>
    <d v="2024-09-02T00:00:00"/>
    <m/>
    <n v="1768"/>
    <n v="0"/>
    <m/>
    <m/>
    <x v="0"/>
    <m/>
    <x v="0"/>
    <x v="0"/>
    <m/>
    <x v="1"/>
    <n v="2"/>
    <n v="36"/>
    <n v="2024"/>
  </r>
  <r>
    <s v="009000645544"/>
    <x v="70"/>
    <x v="70"/>
    <d v="2024-09-09T00:00:00"/>
    <n v="4000"/>
    <n v="1768"/>
    <n v="7072000"/>
    <s v="FC 43052"/>
    <s v="ENTREGADO"/>
    <x v="1"/>
    <m/>
    <x v="2"/>
    <x v="2"/>
    <n v="60"/>
    <x v="4"/>
    <n v="6"/>
    <n v="46"/>
    <n v="2024"/>
  </r>
  <r>
    <s v="009000345537"/>
    <x v="71"/>
    <x v="71"/>
    <d v="2024-09-02T00:00:00"/>
    <m/>
    <m/>
    <m/>
    <m/>
    <m/>
    <x v="0"/>
    <m/>
    <x v="0"/>
    <x v="0"/>
    <m/>
    <x v="0"/>
    <m/>
    <m/>
    <m/>
  </r>
  <r>
    <s v="009002645537"/>
    <x v="72"/>
    <x v="72"/>
    <d v="2024-09-02T00:00:00"/>
    <m/>
    <m/>
    <m/>
    <m/>
    <m/>
    <x v="0"/>
    <m/>
    <x v="0"/>
    <x v="0"/>
    <m/>
    <x v="0"/>
    <m/>
    <m/>
    <m/>
  </r>
  <r>
    <s v="005000945537"/>
    <x v="73"/>
    <x v="73"/>
    <d v="2024-09-02T00:00:00"/>
    <m/>
    <n v="2873"/>
    <n v="0"/>
    <m/>
    <m/>
    <x v="0"/>
    <m/>
    <x v="0"/>
    <x v="0"/>
    <m/>
    <x v="1"/>
    <n v="2"/>
    <n v="36"/>
    <n v="2024"/>
  </r>
  <r>
    <s v="00017445537"/>
    <x v="74"/>
    <x v="74"/>
    <d v="2024-09-02T00:00:00"/>
    <m/>
    <m/>
    <m/>
    <m/>
    <m/>
    <x v="0"/>
    <m/>
    <x v="0"/>
    <x v="0"/>
    <m/>
    <x v="0"/>
    <m/>
    <m/>
    <m/>
  </r>
  <r>
    <s v="0005270145537"/>
    <x v="75"/>
    <x v="75"/>
    <d v="2024-09-02T00:00:00"/>
    <m/>
    <m/>
    <m/>
    <m/>
    <m/>
    <x v="0"/>
    <m/>
    <x v="0"/>
    <x v="0"/>
    <m/>
    <x v="0"/>
    <m/>
    <m/>
    <m/>
  </r>
  <r>
    <s v="00049645537"/>
    <x v="76"/>
    <x v="76"/>
    <d v="2024-09-02T00:00:00"/>
    <m/>
    <m/>
    <m/>
    <m/>
    <m/>
    <x v="0"/>
    <m/>
    <x v="0"/>
    <x v="0"/>
    <m/>
    <x v="0"/>
    <m/>
    <m/>
    <m/>
  </r>
  <r>
    <s v="0004520345537"/>
    <x v="77"/>
    <x v="77"/>
    <d v="2024-09-02T00:00:00"/>
    <m/>
    <m/>
    <m/>
    <m/>
    <m/>
    <x v="0"/>
    <m/>
    <x v="0"/>
    <x v="0"/>
    <m/>
    <x v="0"/>
    <m/>
    <m/>
    <m/>
  </r>
  <r>
    <s v="0004790245537"/>
    <x v="78"/>
    <x v="78"/>
    <d v="2024-09-02T00:00:00"/>
    <m/>
    <m/>
    <m/>
    <m/>
    <m/>
    <x v="0"/>
    <m/>
    <x v="0"/>
    <x v="0"/>
    <m/>
    <x v="0"/>
    <m/>
    <m/>
    <m/>
  </r>
  <r>
    <s v="00052445537"/>
    <x v="79"/>
    <x v="79"/>
    <d v="2024-09-02T00:00:00"/>
    <m/>
    <m/>
    <m/>
    <m/>
    <m/>
    <x v="0"/>
    <m/>
    <x v="0"/>
    <x v="0"/>
    <m/>
    <x v="0"/>
    <m/>
    <m/>
    <m/>
  </r>
  <r>
    <s v="00001045537"/>
    <x v="80"/>
    <x v="80"/>
    <d v="2024-09-02T00:00:00"/>
    <m/>
    <m/>
    <m/>
    <m/>
    <m/>
    <x v="0"/>
    <m/>
    <x v="0"/>
    <x v="0"/>
    <m/>
    <x v="0"/>
    <m/>
    <m/>
    <m/>
  </r>
  <r>
    <s v="0003600345537"/>
    <x v="81"/>
    <x v="81"/>
    <d v="2024-09-02T00:00:00"/>
    <m/>
    <m/>
    <m/>
    <m/>
    <m/>
    <x v="0"/>
    <m/>
    <x v="0"/>
    <x v="0"/>
    <m/>
    <x v="0"/>
    <m/>
    <m/>
    <m/>
  </r>
  <r>
    <s v="0003610245537"/>
    <x v="82"/>
    <x v="82"/>
    <d v="2024-09-02T00:00:00"/>
    <m/>
    <m/>
    <m/>
    <m/>
    <m/>
    <x v="0"/>
    <m/>
    <x v="0"/>
    <x v="0"/>
    <m/>
    <x v="0"/>
    <m/>
    <m/>
    <m/>
  </r>
  <r>
    <s v="10008745537"/>
    <x v="83"/>
    <x v="83"/>
    <d v="2024-09-02T00:00:00"/>
    <m/>
    <m/>
    <m/>
    <m/>
    <m/>
    <x v="0"/>
    <m/>
    <x v="0"/>
    <x v="0"/>
    <m/>
    <x v="0"/>
    <m/>
    <m/>
    <m/>
  </r>
  <r>
    <s v="0003620245537"/>
    <x v="84"/>
    <x v="84"/>
    <d v="2024-09-02T00:00:00"/>
    <m/>
    <m/>
    <m/>
    <m/>
    <m/>
    <x v="0"/>
    <m/>
    <x v="0"/>
    <x v="0"/>
    <m/>
    <x v="0"/>
    <m/>
    <m/>
    <m/>
  </r>
  <r>
    <s v="PACK0680345537"/>
    <x v="85"/>
    <x v="85"/>
    <d v="2024-09-02T00:00:00"/>
    <m/>
    <m/>
    <m/>
    <m/>
    <m/>
    <x v="0"/>
    <m/>
    <x v="0"/>
    <x v="0"/>
    <m/>
    <x v="0"/>
    <m/>
    <m/>
    <m/>
  </r>
  <r>
    <s v="0004230145537"/>
    <x v="86"/>
    <x v="86"/>
    <d v="2024-09-02T00:00:00"/>
    <m/>
    <m/>
    <m/>
    <m/>
    <m/>
    <x v="0"/>
    <m/>
    <x v="0"/>
    <x v="0"/>
    <m/>
    <x v="0"/>
    <m/>
    <m/>
    <m/>
  </r>
  <r>
    <s v="0003150245537"/>
    <x v="87"/>
    <x v="87"/>
    <d v="2024-09-02T00:00:00"/>
    <m/>
    <m/>
    <m/>
    <m/>
    <m/>
    <x v="0"/>
    <m/>
    <x v="0"/>
    <x v="0"/>
    <m/>
    <x v="0"/>
    <m/>
    <m/>
    <m/>
  </r>
  <r>
    <s v="0003160245537"/>
    <x v="88"/>
    <x v="88"/>
    <d v="2024-09-02T00:00:00"/>
    <m/>
    <m/>
    <m/>
    <m/>
    <m/>
    <x v="0"/>
    <m/>
    <x v="0"/>
    <x v="0"/>
    <m/>
    <x v="0"/>
    <m/>
    <m/>
    <m/>
  </r>
  <r>
    <s v="PACK0670345537"/>
    <x v="89"/>
    <x v="89"/>
    <d v="2024-09-02T00:00:00"/>
    <m/>
    <m/>
    <m/>
    <m/>
    <m/>
    <x v="0"/>
    <m/>
    <x v="0"/>
    <x v="0"/>
    <m/>
    <x v="0"/>
    <m/>
    <m/>
    <m/>
  </r>
  <r>
    <s v="0002780145537"/>
    <x v="90"/>
    <x v="90"/>
    <d v="2024-09-02T00:00:00"/>
    <m/>
    <m/>
    <m/>
    <m/>
    <m/>
    <x v="0"/>
    <m/>
    <x v="0"/>
    <x v="0"/>
    <m/>
    <x v="0"/>
    <m/>
    <m/>
    <m/>
  </r>
  <r>
    <s v="0002760145537"/>
    <x v="91"/>
    <x v="91"/>
    <d v="2024-09-02T00:00:00"/>
    <m/>
    <m/>
    <m/>
    <m/>
    <m/>
    <x v="0"/>
    <m/>
    <x v="0"/>
    <x v="0"/>
    <m/>
    <x v="0"/>
    <m/>
    <m/>
    <m/>
  </r>
  <r>
    <s v="0002790145537"/>
    <x v="92"/>
    <x v="92"/>
    <d v="2024-09-02T00:00:00"/>
    <m/>
    <m/>
    <m/>
    <m/>
    <m/>
    <x v="0"/>
    <m/>
    <x v="0"/>
    <x v="0"/>
    <m/>
    <x v="0"/>
    <m/>
    <m/>
    <m/>
  </r>
  <r>
    <s v="0011008945537"/>
    <x v="93"/>
    <x v="93"/>
    <d v="2024-09-02T00:00:00"/>
    <m/>
    <m/>
    <m/>
    <m/>
    <m/>
    <x v="0"/>
    <m/>
    <x v="0"/>
    <x v="0"/>
    <m/>
    <x v="0"/>
    <m/>
    <m/>
    <m/>
  </r>
  <r>
    <s v="0003630245537"/>
    <x v="94"/>
    <x v="94"/>
    <d v="2024-09-02T00:00:00"/>
    <m/>
    <m/>
    <m/>
    <m/>
    <m/>
    <x v="0"/>
    <m/>
    <x v="0"/>
    <x v="0"/>
    <m/>
    <x v="0"/>
    <m/>
    <m/>
    <m/>
  </r>
  <r>
    <s v="0004720345537"/>
    <x v="95"/>
    <x v="95"/>
    <d v="2024-09-02T00:00:00"/>
    <m/>
    <m/>
    <m/>
    <m/>
    <m/>
    <x v="0"/>
    <m/>
    <x v="0"/>
    <x v="0"/>
    <m/>
    <x v="0"/>
    <m/>
    <m/>
    <m/>
  </r>
  <r>
    <s v="00054445537"/>
    <x v="96"/>
    <x v="96"/>
    <d v="2024-09-02T00:00:00"/>
    <m/>
    <m/>
    <m/>
    <m/>
    <m/>
    <x v="0"/>
    <m/>
    <x v="0"/>
    <x v="0"/>
    <m/>
    <x v="0"/>
    <m/>
    <m/>
    <m/>
  </r>
  <r>
    <s v="00050045537"/>
    <x v="97"/>
    <x v="97"/>
    <d v="2024-09-02T00:00:00"/>
    <m/>
    <m/>
    <m/>
    <m/>
    <m/>
    <x v="0"/>
    <m/>
    <x v="0"/>
    <x v="0"/>
    <m/>
    <x v="0"/>
    <m/>
    <m/>
    <m/>
  </r>
  <r>
    <s v="00050145537"/>
    <x v="98"/>
    <x v="98"/>
    <d v="2024-09-02T00:00:00"/>
    <m/>
    <n v="1666.34"/>
    <n v="0"/>
    <m/>
    <m/>
    <x v="0"/>
    <m/>
    <x v="0"/>
    <x v="0"/>
    <m/>
    <x v="1"/>
    <n v="2"/>
    <n v="36"/>
    <n v="2024"/>
  </r>
  <r>
    <s v="0003910345537"/>
    <x v="99"/>
    <x v="99"/>
    <d v="2024-09-02T00:00:00"/>
    <m/>
    <m/>
    <m/>
    <m/>
    <m/>
    <x v="0"/>
    <m/>
    <x v="0"/>
    <x v="0"/>
    <m/>
    <x v="0"/>
    <m/>
    <m/>
    <m/>
  </r>
  <r>
    <s v="0004210145537"/>
    <x v="100"/>
    <x v="100"/>
    <d v="2024-09-02T00:00:00"/>
    <m/>
    <n v="11434.5"/>
    <n v="0"/>
    <m/>
    <m/>
    <x v="0"/>
    <m/>
    <x v="0"/>
    <x v="0"/>
    <m/>
    <x v="0"/>
    <n v="7"/>
    <n v="1"/>
    <n v="1900"/>
  </r>
  <r>
    <s v="00053645537"/>
    <x v="101"/>
    <x v="101"/>
    <d v="2024-09-02T00:00:00"/>
    <m/>
    <n v="4231.5877999999993"/>
    <n v="0"/>
    <m/>
    <m/>
    <x v="0"/>
    <m/>
    <x v="0"/>
    <x v="0"/>
    <m/>
    <x v="1"/>
    <n v="2"/>
    <n v="36"/>
    <n v="2024"/>
  </r>
  <r>
    <s v="0005440045537"/>
    <x v="102"/>
    <x v="102"/>
    <d v="2024-09-02T00:00:00"/>
    <m/>
    <m/>
    <m/>
    <m/>
    <m/>
    <x v="0"/>
    <m/>
    <x v="0"/>
    <x v="0"/>
    <m/>
    <x v="0"/>
    <m/>
    <m/>
    <m/>
  </r>
  <r>
    <s v="0005450045537"/>
    <x v="103"/>
    <x v="103"/>
    <d v="2024-09-02T00:00:00"/>
    <m/>
    <m/>
    <m/>
    <m/>
    <m/>
    <x v="0"/>
    <m/>
    <x v="0"/>
    <x v="0"/>
    <m/>
    <x v="0"/>
    <m/>
    <m/>
    <m/>
  </r>
  <r>
    <s v="0005460045537"/>
    <x v="104"/>
    <x v="104"/>
    <d v="2024-09-02T00:00:00"/>
    <m/>
    <m/>
    <m/>
    <m/>
    <m/>
    <x v="0"/>
    <m/>
    <x v="0"/>
    <x v="0"/>
    <m/>
    <x v="0"/>
    <m/>
    <m/>
    <m/>
  </r>
  <r>
    <s v="0005510045537"/>
    <x v="105"/>
    <x v="105"/>
    <d v="2024-09-02T00:00:00"/>
    <m/>
    <n v="568.62739999999997"/>
    <n v="0"/>
    <m/>
    <m/>
    <x v="0"/>
    <m/>
    <x v="0"/>
    <x v="0"/>
    <m/>
    <x v="1"/>
    <n v="2"/>
    <n v="36"/>
    <n v="2024"/>
  </r>
  <r>
    <s v="0005470045537"/>
    <x v="106"/>
    <x v="106"/>
    <d v="2024-09-02T00:00:00"/>
    <m/>
    <m/>
    <m/>
    <m/>
    <m/>
    <x v="0"/>
    <m/>
    <x v="0"/>
    <x v="0"/>
    <m/>
    <x v="0"/>
    <m/>
    <m/>
    <m/>
  </r>
  <r>
    <s v="0005480045537"/>
    <x v="107"/>
    <x v="107"/>
    <d v="2024-09-02T00:00:00"/>
    <m/>
    <m/>
    <m/>
    <m/>
    <m/>
    <x v="0"/>
    <m/>
    <x v="0"/>
    <x v="0"/>
    <m/>
    <x v="0"/>
    <m/>
    <m/>
    <m/>
  </r>
  <r>
    <s v="00054545586"/>
    <x v="108"/>
    <x v="108"/>
    <d v="2024-10-21T00:00:00"/>
    <n v="25"/>
    <n v="38590.094400000002"/>
    <n v="964752.3600000001"/>
    <s v="PEDIDO PARA SEPT"/>
    <s v="PEDIDO"/>
    <x v="2"/>
    <m/>
    <x v="3"/>
    <x v="3"/>
    <n v="45"/>
    <x v="5"/>
    <n v="5"/>
    <n v="49"/>
    <n v="2024"/>
  </r>
  <r>
    <s v="00054745537"/>
    <x v="109"/>
    <x v="109"/>
    <d v="2024-09-02T00:00:00"/>
    <m/>
    <n v="6209.72"/>
    <n v="0"/>
    <m/>
    <m/>
    <x v="0"/>
    <m/>
    <x v="0"/>
    <x v="0"/>
    <m/>
    <x v="1"/>
    <n v="2"/>
    <n v="36"/>
    <n v="2024"/>
  </r>
  <r>
    <s v="0003580145537"/>
    <x v="110"/>
    <x v="110"/>
    <d v="2024-09-02T00:00:00"/>
    <m/>
    <m/>
    <m/>
    <m/>
    <m/>
    <x v="0"/>
    <m/>
    <x v="0"/>
    <x v="0"/>
    <m/>
    <x v="0"/>
    <m/>
    <m/>
    <m/>
  </r>
  <r>
    <s v="0005490045537"/>
    <x v="111"/>
    <x v="111"/>
    <d v="2024-09-02T00:00:00"/>
    <m/>
    <n v="10708.5"/>
    <n v="0"/>
    <m/>
    <m/>
    <x v="0"/>
    <m/>
    <x v="0"/>
    <x v="0"/>
    <m/>
    <x v="1"/>
    <n v="2"/>
    <n v="36"/>
    <n v="2024"/>
  </r>
  <r>
    <s v="0004220145537"/>
    <x v="112"/>
    <x v="112"/>
    <d v="2024-09-02T00:00:00"/>
    <m/>
    <n v="11011"/>
    <n v="0"/>
    <m/>
    <m/>
    <x v="0"/>
    <m/>
    <x v="0"/>
    <x v="0"/>
    <m/>
    <x v="0"/>
    <n v="7"/>
    <n v="1"/>
    <n v="1900"/>
  </r>
  <r>
    <s v="00034C45537"/>
    <x v="113"/>
    <x v="113"/>
    <d v="2024-09-02T00:00:00"/>
    <m/>
    <m/>
    <m/>
    <m/>
    <m/>
    <x v="0"/>
    <m/>
    <x v="0"/>
    <x v="0"/>
    <m/>
    <x v="0"/>
    <m/>
    <m/>
    <m/>
  </r>
  <r>
    <s v="0003740345537"/>
    <x v="114"/>
    <x v="114"/>
    <d v="2024-09-02T00:00:00"/>
    <m/>
    <m/>
    <m/>
    <m/>
    <m/>
    <x v="0"/>
    <m/>
    <x v="0"/>
    <x v="0"/>
    <m/>
    <x v="0"/>
    <m/>
    <m/>
    <m/>
  </r>
  <r>
    <s v="0003590145537"/>
    <x v="115"/>
    <x v="115"/>
    <d v="2024-09-02T00:00:00"/>
    <m/>
    <m/>
    <m/>
    <m/>
    <m/>
    <x v="0"/>
    <m/>
    <x v="0"/>
    <x v="0"/>
    <m/>
    <x v="0"/>
    <m/>
    <m/>
    <m/>
  </r>
  <r>
    <s v="0005280145537"/>
    <x v="116"/>
    <x v="116"/>
    <d v="2024-09-02T00:00:00"/>
    <m/>
    <m/>
    <m/>
    <s v="FILM EMPANADAS"/>
    <m/>
    <x v="0"/>
    <m/>
    <x v="0"/>
    <x v="0"/>
    <m/>
    <x v="0"/>
    <m/>
    <m/>
    <m/>
  </r>
  <r>
    <s v="0003730445537"/>
    <x v="117"/>
    <x v="117"/>
    <d v="2024-09-02T00:00:00"/>
    <m/>
    <n v="11434.5"/>
    <n v="0"/>
    <m/>
    <m/>
    <x v="0"/>
    <m/>
    <x v="0"/>
    <x v="0"/>
    <m/>
    <x v="1"/>
    <n v="2"/>
    <n v="36"/>
    <n v="2024"/>
  </r>
  <r>
    <s v="0004640345537"/>
    <x v="118"/>
    <x v="118"/>
    <d v="2024-09-02T00:00:00"/>
    <m/>
    <m/>
    <m/>
    <m/>
    <m/>
    <x v="0"/>
    <m/>
    <x v="0"/>
    <x v="0"/>
    <m/>
    <x v="0"/>
    <m/>
    <m/>
    <m/>
  </r>
  <r>
    <s v="001000145544"/>
    <x v="3"/>
    <x v="3"/>
    <d v="2024-09-09T00:00:00"/>
    <n v="7500"/>
    <n v="1554.85"/>
    <n v="11661375"/>
    <s v="N 1000370315 OC 4873 E3/E4 FC 226308"/>
    <s v="ENTREGADO"/>
    <x v="1"/>
    <s v="JUEVES"/>
    <x v="4"/>
    <x v="4"/>
    <n v="45"/>
    <x v="6"/>
    <n v="5"/>
    <n v="43"/>
    <n v="2024"/>
  </r>
  <r>
    <s v="00046345544"/>
    <x v="4"/>
    <x v="4"/>
    <d v="2024-09-09T00:00:00"/>
    <m/>
    <m/>
    <m/>
    <m/>
    <m/>
    <x v="0"/>
    <m/>
    <x v="0"/>
    <x v="0"/>
    <m/>
    <x v="0"/>
    <m/>
    <m/>
    <m/>
  </r>
  <r>
    <s v="00037545544"/>
    <x v="1"/>
    <x v="1"/>
    <d v="2024-09-09T00:00:00"/>
    <m/>
    <n v="9438"/>
    <n v="0"/>
    <m/>
    <m/>
    <x v="0"/>
    <m/>
    <x v="0"/>
    <x v="0"/>
    <m/>
    <x v="0"/>
    <n v="7"/>
    <n v="1"/>
    <n v="1900"/>
  </r>
  <r>
    <s v="00038645544"/>
    <x v="2"/>
    <x v="2"/>
    <d v="2024-09-09T00:00:00"/>
    <m/>
    <m/>
    <m/>
    <m/>
    <m/>
    <x v="0"/>
    <m/>
    <x v="0"/>
    <x v="0"/>
    <m/>
    <x v="0"/>
    <m/>
    <m/>
    <m/>
  </r>
  <r>
    <s v="00020445544"/>
    <x v="5"/>
    <x v="5"/>
    <d v="2024-09-09T00:00:00"/>
    <m/>
    <m/>
    <m/>
    <m/>
    <m/>
    <x v="0"/>
    <m/>
    <x v="0"/>
    <x v="0"/>
    <m/>
    <x v="0"/>
    <m/>
    <m/>
    <m/>
  </r>
  <r>
    <s v="00003345544"/>
    <x v="9"/>
    <x v="9"/>
    <d v="2024-09-09T00:00:00"/>
    <m/>
    <m/>
    <m/>
    <m/>
    <m/>
    <x v="0"/>
    <m/>
    <x v="0"/>
    <x v="0"/>
    <m/>
    <x v="0"/>
    <m/>
    <m/>
    <m/>
  </r>
  <r>
    <s v="00019845544"/>
    <x v="10"/>
    <x v="10"/>
    <d v="2024-09-09T00:00:00"/>
    <m/>
    <m/>
    <m/>
    <m/>
    <m/>
    <x v="0"/>
    <m/>
    <x v="0"/>
    <x v="0"/>
    <m/>
    <x v="0"/>
    <m/>
    <m/>
    <m/>
  </r>
  <r>
    <s v="00020045544"/>
    <x v="11"/>
    <x v="11"/>
    <d v="2024-09-09T00:00:00"/>
    <m/>
    <m/>
    <m/>
    <m/>
    <m/>
    <x v="0"/>
    <m/>
    <x v="0"/>
    <x v="0"/>
    <m/>
    <x v="0"/>
    <m/>
    <m/>
    <m/>
  </r>
  <r>
    <s v="00001845544"/>
    <x v="13"/>
    <x v="13"/>
    <d v="2024-09-09T00:00:00"/>
    <m/>
    <m/>
    <m/>
    <m/>
    <m/>
    <x v="0"/>
    <m/>
    <x v="0"/>
    <x v="0"/>
    <m/>
    <x v="0"/>
    <m/>
    <m/>
    <m/>
  </r>
  <r>
    <s v="00045245544"/>
    <x v="14"/>
    <x v="14"/>
    <d v="2024-09-09T00:00:00"/>
    <m/>
    <m/>
    <m/>
    <m/>
    <m/>
    <x v="0"/>
    <m/>
    <x v="0"/>
    <x v="0"/>
    <m/>
    <x v="0"/>
    <m/>
    <m/>
    <m/>
  </r>
  <r>
    <s v="00023645544"/>
    <x v="15"/>
    <x v="15"/>
    <d v="2024-09-09T00:00:00"/>
    <m/>
    <m/>
    <m/>
    <m/>
    <m/>
    <x v="0"/>
    <m/>
    <x v="0"/>
    <x v="0"/>
    <m/>
    <x v="0"/>
    <m/>
    <m/>
    <m/>
  </r>
  <r>
    <s v="00047345544"/>
    <x v="16"/>
    <x v="16"/>
    <d v="2024-09-09T00:00:00"/>
    <m/>
    <m/>
    <m/>
    <m/>
    <m/>
    <x v="0"/>
    <m/>
    <x v="0"/>
    <x v="0"/>
    <m/>
    <x v="0"/>
    <m/>
    <m/>
    <m/>
  </r>
  <r>
    <s v="00047545544"/>
    <x v="18"/>
    <x v="18"/>
    <d v="2024-09-09T00:00:00"/>
    <m/>
    <m/>
    <m/>
    <m/>
    <m/>
    <x v="0"/>
    <m/>
    <x v="0"/>
    <x v="0"/>
    <m/>
    <x v="0"/>
    <m/>
    <m/>
    <m/>
  </r>
  <r>
    <s v="00038245544"/>
    <x v="19"/>
    <x v="19"/>
    <d v="2024-09-09T00:00:00"/>
    <m/>
    <m/>
    <m/>
    <m/>
    <m/>
    <x v="0"/>
    <m/>
    <x v="0"/>
    <x v="0"/>
    <m/>
    <x v="0"/>
    <m/>
    <m/>
    <m/>
  </r>
  <r>
    <s v="004000245544"/>
    <x v="20"/>
    <x v="20"/>
    <d v="2024-09-09T00:00:00"/>
    <m/>
    <m/>
    <m/>
    <m/>
    <m/>
    <x v="0"/>
    <m/>
    <x v="0"/>
    <x v="0"/>
    <m/>
    <x v="0"/>
    <m/>
    <m/>
    <m/>
  </r>
  <r>
    <s v="SW001845544"/>
    <x v="23"/>
    <x v="23"/>
    <d v="2024-09-09T00:00:00"/>
    <m/>
    <m/>
    <m/>
    <m/>
    <m/>
    <x v="0"/>
    <m/>
    <x v="0"/>
    <x v="0"/>
    <m/>
    <x v="0"/>
    <m/>
    <m/>
    <m/>
  </r>
  <r>
    <s v="PACK07645544"/>
    <x v="24"/>
    <x v="24"/>
    <d v="2024-09-09T00:00:00"/>
    <m/>
    <n v="938.99629999999991"/>
    <n v="0"/>
    <m/>
    <m/>
    <x v="0"/>
    <m/>
    <x v="0"/>
    <x v="0"/>
    <m/>
    <x v="7"/>
    <n v="2"/>
    <n v="37"/>
    <n v="2024"/>
  </r>
  <r>
    <s v="00001145544"/>
    <x v="119"/>
    <x v="119"/>
    <d v="2024-09-09T00:00:00"/>
    <m/>
    <m/>
    <m/>
    <m/>
    <m/>
    <x v="0"/>
    <m/>
    <x v="0"/>
    <x v="0"/>
    <m/>
    <x v="0"/>
    <m/>
    <m/>
    <m/>
  </r>
  <r>
    <s v="00041345544"/>
    <x v="25"/>
    <x v="25"/>
    <d v="2024-09-09T00:00:00"/>
    <m/>
    <m/>
    <m/>
    <m/>
    <m/>
    <x v="0"/>
    <m/>
    <x v="0"/>
    <x v="0"/>
    <m/>
    <x v="0"/>
    <m/>
    <m/>
    <m/>
  </r>
  <r>
    <s v="003200245544"/>
    <x v="26"/>
    <x v="26"/>
    <d v="2024-09-09T00:00:00"/>
    <m/>
    <m/>
    <m/>
    <m/>
    <m/>
    <x v="0"/>
    <m/>
    <x v="0"/>
    <x v="0"/>
    <m/>
    <x v="0"/>
    <m/>
    <m/>
    <m/>
  </r>
  <r>
    <s v="00042445544"/>
    <x v="28"/>
    <x v="28"/>
    <d v="2024-09-09T00:00:00"/>
    <m/>
    <m/>
    <m/>
    <m/>
    <m/>
    <x v="0"/>
    <m/>
    <x v="0"/>
    <x v="0"/>
    <m/>
    <x v="0"/>
    <m/>
    <m/>
    <m/>
  </r>
  <r>
    <s v="006001745544"/>
    <x v="29"/>
    <x v="29"/>
    <d v="2024-09-09T00:00:00"/>
    <m/>
    <m/>
    <m/>
    <m/>
    <m/>
    <x v="0"/>
    <m/>
    <x v="0"/>
    <x v="0"/>
    <m/>
    <x v="0"/>
    <m/>
    <m/>
    <m/>
  </r>
  <r>
    <s v="00043045544"/>
    <x v="30"/>
    <x v="30"/>
    <d v="2024-09-09T00:00:00"/>
    <m/>
    <n v="928.19999999999993"/>
    <n v="0"/>
    <m/>
    <m/>
    <x v="0"/>
    <m/>
    <x v="0"/>
    <x v="0"/>
    <m/>
    <x v="7"/>
    <n v="2"/>
    <n v="37"/>
    <n v="2024"/>
  </r>
  <r>
    <s v="006001645544"/>
    <x v="31"/>
    <x v="31"/>
    <d v="2024-09-09T00:00:00"/>
    <m/>
    <n v="424.32"/>
    <n v="0"/>
    <m/>
    <m/>
    <x v="0"/>
    <m/>
    <x v="0"/>
    <x v="0"/>
    <m/>
    <x v="7"/>
    <n v="2"/>
    <n v="37"/>
    <n v="2024"/>
  </r>
  <r>
    <s v="011012045544"/>
    <x v="32"/>
    <x v="32"/>
    <d v="2024-09-09T00:00:00"/>
    <m/>
    <n v="26.305399999999999"/>
    <n v="0"/>
    <m/>
    <m/>
    <x v="0"/>
    <m/>
    <x v="0"/>
    <x v="0"/>
    <m/>
    <x v="7"/>
    <n v="2"/>
    <n v="37"/>
    <n v="2024"/>
  </r>
  <r>
    <s v="00012745544"/>
    <x v="33"/>
    <x v="33"/>
    <d v="2024-09-09T00:00:00"/>
    <m/>
    <n v="43.475299999999997"/>
    <n v="0"/>
    <m/>
    <m/>
    <x v="0"/>
    <m/>
    <x v="0"/>
    <x v="0"/>
    <m/>
    <x v="7"/>
    <n v="2"/>
    <n v="37"/>
    <n v="2024"/>
  </r>
  <r>
    <s v="00042845544"/>
    <x v="34"/>
    <x v="34"/>
    <d v="2024-09-09T00:00:00"/>
    <m/>
    <m/>
    <m/>
    <m/>
    <m/>
    <x v="0"/>
    <m/>
    <x v="0"/>
    <x v="0"/>
    <m/>
    <x v="0"/>
    <m/>
    <m/>
    <m/>
  </r>
  <r>
    <s v="00042745544"/>
    <x v="35"/>
    <x v="35"/>
    <d v="2024-09-09T00:00:00"/>
    <m/>
    <m/>
    <m/>
    <m/>
    <m/>
    <x v="0"/>
    <m/>
    <x v="0"/>
    <x v="0"/>
    <m/>
    <x v="0"/>
    <m/>
    <m/>
    <m/>
  </r>
  <r>
    <s v="00042645544"/>
    <x v="36"/>
    <x v="36"/>
    <d v="2024-09-09T00:00:00"/>
    <m/>
    <m/>
    <m/>
    <m/>
    <m/>
    <x v="0"/>
    <m/>
    <x v="0"/>
    <x v="0"/>
    <m/>
    <x v="0"/>
    <m/>
    <m/>
    <m/>
  </r>
  <r>
    <s v="00011345544"/>
    <x v="37"/>
    <x v="37"/>
    <d v="2024-09-09T00:00:00"/>
    <m/>
    <m/>
    <m/>
    <m/>
    <m/>
    <x v="0"/>
    <m/>
    <x v="0"/>
    <x v="0"/>
    <m/>
    <x v="0"/>
    <m/>
    <m/>
    <m/>
  </r>
  <r>
    <s v="007001045544"/>
    <x v="38"/>
    <x v="38"/>
    <d v="2024-09-09T00:00:00"/>
    <m/>
    <m/>
    <m/>
    <m/>
    <m/>
    <x v="0"/>
    <m/>
    <x v="0"/>
    <x v="0"/>
    <m/>
    <x v="0"/>
    <m/>
    <m/>
    <m/>
  </r>
  <r>
    <s v="00046145544"/>
    <x v="120"/>
    <x v="120"/>
    <d v="2024-09-09T00:00:00"/>
    <m/>
    <n v="5366.7129999999997"/>
    <n v="0"/>
    <m/>
    <m/>
    <x v="0"/>
    <m/>
    <x v="0"/>
    <x v="0"/>
    <m/>
    <x v="7"/>
    <n v="2"/>
    <n v="37"/>
    <n v="2024"/>
  </r>
  <r>
    <s v="007000545544"/>
    <x v="39"/>
    <x v="39"/>
    <d v="2024-09-09T00:00:00"/>
    <n v="300"/>
    <n v="11011"/>
    <n v="3303300"/>
    <s v="FC 105469"/>
    <s v="ENTREGADO"/>
    <x v="1"/>
    <m/>
    <x v="5"/>
    <x v="5"/>
    <n v="60"/>
    <x v="4"/>
    <n v="6"/>
    <n v="46"/>
    <n v="2024"/>
  </r>
  <r>
    <s v="00020945544"/>
    <x v="40"/>
    <x v="40"/>
    <d v="2024-09-09T00:00:00"/>
    <m/>
    <n v="3922.75"/>
    <n v="0"/>
    <m/>
    <m/>
    <x v="0"/>
    <m/>
    <x v="0"/>
    <x v="0"/>
    <m/>
    <x v="7"/>
    <n v="2"/>
    <n v="37"/>
    <n v="2024"/>
  </r>
  <r>
    <s v="00035245544"/>
    <x v="121"/>
    <x v="121"/>
    <d v="2024-09-09T00:00:00"/>
    <m/>
    <m/>
    <m/>
    <m/>
    <m/>
    <x v="0"/>
    <m/>
    <x v="0"/>
    <x v="0"/>
    <m/>
    <x v="0"/>
    <m/>
    <m/>
    <m/>
  </r>
  <r>
    <s v="00034045544"/>
    <x v="41"/>
    <x v="41"/>
    <d v="2024-09-09T00:00:00"/>
    <m/>
    <m/>
    <m/>
    <m/>
    <m/>
    <x v="0"/>
    <m/>
    <x v="0"/>
    <x v="0"/>
    <m/>
    <x v="0"/>
    <m/>
    <m/>
    <m/>
  </r>
  <r>
    <s v="00017045544"/>
    <x v="42"/>
    <x v="42"/>
    <d v="2024-09-09T00:00:00"/>
    <m/>
    <n v="1312.5615359999999"/>
    <n v="0"/>
    <m/>
    <m/>
    <x v="0"/>
    <m/>
    <x v="0"/>
    <x v="0"/>
    <m/>
    <x v="0"/>
    <n v="7"/>
    <n v="1"/>
    <n v="1900"/>
  </r>
  <r>
    <s v="00040345544"/>
    <x v="43"/>
    <x v="43"/>
    <d v="2024-09-09T00:00:00"/>
    <m/>
    <m/>
    <m/>
    <m/>
    <m/>
    <x v="0"/>
    <m/>
    <x v="0"/>
    <x v="0"/>
    <m/>
    <x v="0"/>
    <m/>
    <m/>
    <m/>
  </r>
  <r>
    <s v="011005445544"/>
    <x v="122"/>
    <x v="122"/>
    <d v="2024-09-09T00:00:00"/>
    <m/>
    <m/>
    <m/>
    <m/>
    <m/>
    <x v="0"/>
    <m/>
    <x v="0"/>
    <x v="0"/>
    <m/>
    <x v="0"/>
    <m/>
    <m/>
    <m/>
  </r>
  <r>
    <s v="00040845544"/>
    <x v="44"/>
    <x v="44"/>
    <d v="2024-09-09T00:00:00"/>
    <m/>
    <n v="12596.584000000001"/>
    <n v="0"/>
    <m/>
    <m/>
    <x v="0"/>
    <m/>
    <x v="0"/>
    <x v="0"/>
    <m/>
    <x v="0"/>
    <n v="7"/>
    <n v="1"/>
    <n v="1900"/>
  </r>
  <r>
    <s v="0000245544"/>
    <x v="45"/>
    <x v="45"/>
    <d v="2024-09-09T00:00:00"/>
    <m/>
    <n v="5691.84"/>
    <n v="0"/>
    <m/>
    <m/>
    <x v="0"/>
    <m/>
    <x v="0"/>
    <x v="0"/>
    <m/>
    <x v="7"/>
    <n v="2"/>
    <n v="37"/>
    <n v="2024"/>
  </r>
  <r>
    <s v="00023845544"/>
    <x v="46"/>
    <x v="46"/>
    <d v="2024-09-09T00:00:00"/>
    <m/>
    <n v="43075.031999999992"/>
    <n v="0"/>
    <m/>
    <m/>
    <x v="0"/>
    <m/>
    <x v="0"/>
    <x v="0"/>
    <m/>
    <x v="0"/>
    <n v="7"/>
    <n v="1"/>
    <n v="1900"/>
  </r>
  <r>
    <s v="00034345544"/>
    <x v="47"/>
    <x v="47"/>
    <d v="2024-09-09T00:00:00"/>
    <m/>
    <m/>
    <m/>
    <m/>
    <m/>
    <x v="0"/>
    <m/>
    <x v="0"/>
    <x v="0"/>
    <m/>
    <x v="0"/>
    <m/>
    <m/>
    <m/>
  </r>
  <r>
    <s v="00034445544"/>
    <x v="48"/>
    <x v="48"/>
    <d v="2024-09-09T00:00:00"/>
    <m/>
    <m/>
    <m/>
    <m/>
    <m/>
    <x v="0"/>
    <m/>
    <x v="0"/>
    <x v="0"/>
    <m/>
    <x v="0"/>
    <m/>
    <m/>
    <m/>
  </r>
  <r>
    <s v="00034645544"/>
    <x v="49"/>
    <x v="49"/>
    <d v="2024-09-09T00:00:00"/>
    <m/>
    <m/>
    <m/>
    <m/>
    <m/>
    <x v="0"/>
    <m/>
    <x v="0"/>
    <x v="0"/>
    <m/>
    <x v="0"/>
    <m/>
    <m/>
    <m/>
  </r>
  <r>
    <s v="00034745544"/>
    <x v="50"/>
    <x v="50"/>
    <d v="2024-09-09T00:00:00"/>
    <m/>
    <m/>
    <m/>
    <m/>
    <m/>
    <x v="0"/>
    <m/>
    <x v="0"/>
    <x v="0"/>
    <m/>
    <x v="0"/>
    <m/>
    <m/>
    <m/>
  </r>
  <r>
    <s v="00035545544"/>
    <x v="51"/>
    <x v="51"/>
    <d v="2024-09-09T00:00:00"/>
    <m/>
    <m/>
    <m/>
    <m/>
    <m/>
    <x v="0"/>
    <m/>
    <x v="0"/>
    <x v="0"/>
    <m/>
    <x v="0"/>
    <m/>
    <m/>
    <m/>
  </r>
  <r>
    <s v="004001845544"/>
    <x v="53"/>
    <x v="53"/>
    <d v="2024-09-09T00:00:00"/>
    <m/>
    <n v="5082"/>
    <n v="0"/>
    <m/>
    <m/>
    <x v="0"/>
    <m/>
    <x v="0"/>
    <x v="0"/>
    <m/>
    <x v="7"/>
    <n v="2"/>
    <n v="37"/>
    <n v="2024"/>
  </r>
  <r>
    <s v="004000545544"/>
    <x v="54"/>
    <x v="54"/>
    <d v="2024-09-09T00:00:00"/>
    <m/>
    <n v="6174.63"/>
    <n v="0"/>
    <m/>
    <m/>
    <x v="0"/>
    <m/>
    <x v="0"/>
    <x v="0"/>
    <m/>
    <x v="7"/>
    <n v="2"/>
    <n v="37"/>
    <n v="2024"/>
  </r>
  <r>
    <s v="004000645544"/>
    <x v="55"/>
    <x v="55"/>
    <d v="2024-09-09T00:00:00"/>
    <m/>
    <m/>
    <m/>
    <m/>
    <m/>
    <x v="0"/>
    <m/>
    <x v="0"/>
    <x v="0"/>
    <m/>
    <x v="0"/>
    <m/>
    <m/>
    <m/>
  </r>
  <r>
    <s v="004001045544"/>
    <x v="56"/>
    <x v="56"/>
    <d v="2024-09-09T00:00:00"/>
    <m/>
    <m/>
    <m/>
    <m/>
    <m/>
    <x v="0"/>
    <m/>
    <x v="0"/>
    <x v="0"/>
    <m/>
    <x v="0"/>
    <m/>
    <m/>
    <m/>
  </r>
  <r>
    <s v="004001145544"/>
    <x v="57"/>
    <x v="57"/>
    <d v="2024-09-09T00:00:00"/>
    <m/>
    <m/>
    <m/>
    <m/>
    <m/>
    <x v="0"/>
    <m/>
    <x v="0"/>
    <x v="0"/>
    <m/>
    <x v="0"/>
    <m/>
    <m/>
    <m/>
  </r>
  <r>
    <s v="00034545544"/>
    <x v="58"/>
    <x v="58"/>
    <d v="2024-09-09T00:00:00"/>
    <m/>
    <m/>
    <m/>
    <m/>
    <m/>
    <x v="0"/>
    <m/>
    <x v="0"/>
    <x v="0"/>
    <m/>
    <x v="0"/>
    <m/>
    <m/>
    <m/>
  </r>
  <r>
    <s v="004000145544"/>
    <x v="59"/>
    <x v="59"/>
    <d v="2024-09-09T00:00:00"/>
    <m/>
    <m/>
    <m/>
    <m/>
    <m/>
    <x v="0"/>
    <m/>
    <x v="0"/>
    <x v="0"/>
    <m/>
    <x v="0"/>
    <m/>
    <m/>
    <m/>
  </r>
  <r>
    <s v="00042045544"/>
    <x v="60"/>
    <x v="60"/>
    <d v="2024-09-09T00:00:00"/>
    <m/>
    <m/>
    <m/>
    <m/>
    <m/>
    <x v="0"/>
    <m/>
    <x v="0"/>
    <x v="0"/>
    <m/>
    <x v="0"/>
    <m/>
    <m/>
    <m/>
  </r>
  <r>
    <s v="004000445544"/>
    <x v="61"/>
    <x v="61"/>
    <d v="2024-09-09T00:00:00"/>
    <m/>
    <m/>
    <m/>
    <m/>
    <m/>
    <x v="0"/>
    <m/>
    <x v="0"/>
    <x v="0"/>
    <m/>
    <x v="0"/>
    <m/>
    <m/>
    <m/>
  </r>
  <r>
    <s v="00047745544"/>
    <x v="62"/>
    <x v="62"/>
    <d v="2024-09-09T00:00:00"/>
    <m/>
    <m/>
    <m/>
    <m/>
    <m/>
    <x v="0"/>
    <m/>
    <x v="0"/>
    <x v="0"/>
    <m/>
    <x v="0"/>
    <m/>
    <m/>
    <m/>
  </r>
  <r>
    <s v="004000745544"/>
    <x v="63"/>
    <x v="63"/>
    <d v="2024-09-09T00:00:00"/>
    <m/>
    <m/>
    <m/>
    <m/>
    <m/>
    <x v="0"/>
    <m/>
    <x v="0"/>
    <x v="0"/>
    <m/>
    <x v="0"/>
    <m/>
    <m/>
    <m/>
  </r>
  <r>
    <s v="00037245544"/>
    <x v="64"/>
    <x v="64"/>
    <d v="2024-09-09T00:00:00"/>
    <m/>
    <m/>
    <m/>
    <m/>
    <m/>
    <x v="0"/>
    <m/>
    <x v="0"/>
    <x v="0"/>
    <m/>
    <x v="0"/>
    <m/>
    <m/>
    <m/>
  </r>
  <r>
    <s v="00046245544"/>
    <x v="65"/>
    <x v="65"/>
    <d v="2024-09-09T00:00:00"/>
    <m/>
    <m/>
    <m/>
    <m/>
    <m/>
    <x v="0"/>
    <m/>
    <x v="0"/>
    <x v="0"/>
    <m/>
    <x v="0"/>
    <m/>
    <m/>
    <m/>
  </r>
  <r>
    <s v="00045445544"/>
    <x v="66"/>
    <x v="66"/>
    <d v="2024-09-09T00:00:00"/>
    <m/>
    <m/>
    <m/>
    <m/>
    <m/>
    <x v="0"/>
    <m/>
    <x v="0"/>
    <x v="0"/>
    <m/>
    <x v="0"/>
    <m/>
    <m/>
    <m/>
  </r>
  <r>
    <s v="00027345544"/>
    <x v="123"/>
    <x v="123"/>
    <d v="2024-09-09T00:00:00"/>
    <m/>
    <m/>
    <m/>
    <m/>
    <m/>
    <x v="0"/>
    <m/>
    <x v="0"/>
    <x v="0"/>
    <m/>
    <x v="0"/>
    <m/>
    <m/>
    <m/>
  </r>
  <r>
    <s v="00048445544"/>
    <x v="67"/>
    <x v="67"/>
    <d v="2024-09-09T00:00:00"/>
    <m/>
    <m/>
    <m/>
    <m/>
    <m/>
    <x v="0"/>
    <m/>
    <x v="0"/>
    <x v="0"/>
    <m/>
    <x v="0"/>
    <m/>
    <m/>
    <m/>
  </r>
  <r>
    <s v="00017245544"/>
    <x v="68"/>
    <x v="68"/>
    <d v="2024-09-09T00:00:00"/>
    <m/>
    <m/>
    <m/>
    <m/>
    <m/>
    <x v="0"/>
    <m/>
    <x v="0"/>
    <x v="0"/>
    <m/>
    <x v="0"/>
    <m/>
    <m/>
    <m/>
  </r>
  <r>
    <s v="009003045544"/>
    <x v="69"/>
    <x v="69"/>
    <d v="2024-09-09T00:00:00"/>
    <m/>
    <m/>
    <m/>
    <m/>
    <m/>
    <x v="0"/>
    <m/>
    <x v="0"/>
    <x v="0"/>
    <m/>
    <x v="0"/>
    <m/>
    <m/>
    <m/>
  </r>
  <r>
    <s v="009000645544"/>
    <x v="70"/>
    <x v="70"/>
    <d v="2024-09-09T00:00:00"/>
    <m/>
    <m/>
    <m/>
    <m/>
    <m/>
    <x v="0"/>
    <m/>
    <x v="0"/>
    <x v="0"/>
    <m/>
    <x v="0"/>
    <m/>
    <m/>
    <m/>
  </r>
  <r>
    <s v="009000345544"/>
    <x v="71"/>
    <x v="71"/>
    <d v="2024-09-09T00:00:00"/>
    <m/>
    <m/>
    <m/>
    <m/>
    <m/>
    <x v="0"/>
    <m/>
    <x v="0"/>
    <x v="0"/>
    <m/>
    <x v="0"/>
    <m/>
    <m/>
    <m/>
  </r>
  <r>
    <s v="009002645544"/>
    <x v="72"/>
    <x v="72"/>
    <d v="2024-09-09T00:00:00"/>
    <m/>
    <m/>
    <m/>
    <m/>
    <m/>
    <x v="0"/>
    <m/>
    <x v="0"/>
    <x v="0"/>
    <m/>
    <x v="0"/>
    <m/>
    <m/>
    <m/>
  </r>
  <r>
    <s v="005000945544"/>
    <x v="73"/>
    <x v="73"/>
    <d v="2024-09-09T00:00:00"/>
    <m/>
    <m/>
    <m/>
    <m/>
    <m/>
    <x v="0"/>
    <m/>
    <x v="0"/>
    <x v="0"/>
    <m/>
    <x v="0"/>
    <m/>
    <m/>
    <m/>
  </r>
  <r>
    <s v="00017445544"/>
    <x v="74"/>
    <x v="74"/>
    <d v="2024-09-09T00:00:00"/>
    <m/>
    <m/>
    <m/>
    <m/>
    <m/>
    <x v="0"/>
    <m/>
    <x v="0"/>
    <x v="0"/>
    <m/>
    <x v="0"/>
    <m/>
    <m/>
    <m/>
  </r>
  <r>
    <s v="0005270145544"/>
    <x v="75"/>
    <x v="75"/>
    <d v="2024-09-09T00:00:00"/>
    <m/>
    <n v="9825.1999999999989"/>
    <n v="0"/>
    <m/>
    <m/>
    <x v="0"/>
    <m/>
    <x v="0"/>
    <x v="0"/>
    <m/>
    <x v="0"/>
    <n v="7"/>
    <n v="1"/>
    <n v="1900"/>
  </r>
  <r>
    <s v="00049645544"/>
    <x v="76"/>
    <x v="76"/>
    <d v="2024-09-09T00:00:00"/>
    <m/>
    <m/>
    <m/>
    <m/>
    <m/>
    <x v="0"/>
    <m/>
    <x v="0"/>
    <x v="0"/>
    <m/>
    <x v="0"/>
    <m/>
    <m/>
    <m/>
  </r>
  <r>
    <s v="00053045544"/>
    <x v="124"/>
    <x v="124"/>
    <d v="2024-09-09T00:00:00"/>
    <m/>
    <n v="1536.7"/>
    <n v="0"/>
    <m/>
    <m/>
    <x v="0"/>
    <m/>
    <x v="0"/>
    <x v="0"/>
    <m/>
    <x v="7"/>
    <n v="2"/>
    <n v="37"/>
    <n v="2024"/>
  </r>
  <r>
    <s v="0004520345544"/>
    <x v="77"/>
    <x v="77"/>
    <d v="2024-09-09T00:00:00"/>
    <m/>
    <n v="10648"/>
    <n v="0"/>
    <m/>
    <m/>
    <x v="0"/>
    <m/>
    <x v="0"/>
    <x v="0"/>
    <m/>
    <x v="0"/>
    <n v="7"/>
    <n v="1"/>
    <n v="1900"/>
  </r>
  <r>
    <s v="0004790245544"/>
    <x v="78"/>
    <x v="78"/>
    <d v="2024-09-09T00:00:00"/>
    <m/>
    <m/>
    <m/>
    <m/>
    <m/>
    <x v="0"/>
    <m/>
    <x v="0"/>
    <x v="0"/>
    <m/>
    <x v="0"/>
    <m/>
    <m/>
    <m/>
  </r>
  <r>
    <s v="00052445544"/>
    <x v="79"/>
    <x v="79"/>
    <d v="2024-09-09T00:00:00"/>
    <m/>
    <n v="28.2898"/>
    <n v="0"/>
    <m/>
    <m/>
    <x v="0"/>
    <m/>
    <x v="0"/>
    <x v="0"/>
    <m/>
    <x v="7"/>
    <n v="2"/>
    <n v="37"/>
    <n v="2024"/>
  </r>
  <r>
    <s v="00043445544"/>
    <x v="125"/>
    <x v="125"/>
    <d v="2024-09-09T00:00:00"/>
    <m/>
    <m/>
    <m/>
    <m/>
    <m/>
    <x v="0"/>
    <m/>
    <x v="0"/>
    <x v="0"/>
    <m/>
    <x v="0"/>
    <m/>
    <m/>
    <m/>
  </r>
  <r>
    <s v="00001045544"/>
    <x v="80"/>
    <x v="80"/>
    <d v="2024-09-09T00:00:00"/>
    <m/>
    <m/>
    <m/>
    <m/>
    <m/>
    <x v="0"/>
    <m/>
    <x v="0"/>
    <x v="0"/>
    <m/>
    <x v="0"/>
    <m/>
    <m/>
    <m/>
  </r>
  <r>
    <s v="0003600345544"/>
    <x v="81"/>
    <x v="81"/>
    <d v="2024-09-09T00:00:00"/>
    <m/>
    <m/>
    <m/>
    <m/>
    <m/>
    <x v="0"/>
    <m/>
    <x v="0"/>
    <x v="0"/>
    <m/>
    <x v="0"/>
    <m/>
    <m/>
    <m/>
  </r>
  <r>
    <s v="0003610245544"/>
    <x v="82"/>
    <x v="82"/>
    <d v="2024-09-09T00:00:00"/>
    <m/>
    <m/>
    <m/>
    <m/>
    <m/>
    <x v="0"/>
    <m/>
    <x v="0"/>
    <x v="0"/>
    <m/>
    <x v="0"/>
    <m/>
    <m/>
    <m/>
  </r>
  <r>
    <s v="10008745544"/>
    <x v="83"/>
    <x v="83"/>
    <d v="2024-09-09T00:00:00"/>
    <m/>
    <m/>
    <m/>
    <m/>
    <m/>
    <x v="0"/>
    <m/>
    <x v="0"/>
    <x v="0"/>
    <m/>
    <x v="0"/>
    <m/>
    <m/>
    <m/>
  </r>
  <r>
    <s v="0003620245544"/>
    <x v="84"/>
    <x v="84"/>
    <d v="2024-09-09T00:00:00"/>
    <m/>
    <m/>
    <m/>
    <m/>
    <m/>
    <x v="0"/>
    <m/>
    <x v="0"/>
    <x v="0"/>
    <m/>
    <x v="0"/>
    <m/>
    <m/>
    <m/>
  </r>
  <r>
    <s v="PACK0680345544"/>
    <x v="85"/>
    <x v="85"/>
    <d v="2024-09-09T00:00:00"/>
    <m/>
    <m/>
    <m/>
    <m/>
    <m/>
    <x v="0"/>
    <m/>
    <x v="0"/>
    <x v="0"/>
    <m/>
    <x v="0"/>
    <m/>
    <m/>
    <m/>
  </r>
  <r>
    <s v="0004230145544"/>
    <x v="86"/>
    <x v="86"/>
    <d v="2024-09-09T00:00:00"/>
    <m/>
    <m/>
    <m/>
    <m/>
    <m/>
    <x v="0"/>
    <m/>
    <x v="0"/>
    <x v="0"/>
    <m/>
    <x v="0"/>
    <m/>
    <m/>
    <m/>
  </r>
  <r>
    <s v="0003160245544"/>
    <x v="88"/>
    <x v="88"/>
    <d v="2024-09-09T00:00:00"/>
    <m/>
    <m/>
    <m/>
    <m/>
    <m/>
    <x v="0"/>
    <m/>
    <x v="0"/>
    <x v="0"/>
    <m/>
    <x v="0"/>
    <m/>
    <m/>
    <m/>
  </r>
  <r>
    <s v="PACK0670345544"/>
    <x v="89"/>
    <x v="89"/>
    <d v="2024-09-09T00:00:00"/>
    <m/>
    <n v="11434.5"/>
    <n v="0"/>
    <m/>
    <m/>
    <x v="0"/>
    <m/>
    <x v="0"/>
    <x v="0"/>
    <m/>
    <x v="0"/>
    <n v="7"/>
    <n v="1"/>
    <n v="1900"/>
  </r>
  <r>
    <s v="0002780145544"/>
    <x v="90"/>
    <x v="90"/>
    <d v="2024-09-09T00:00:00"/>
    <m/>
    <m/>
    <m/>
    <m/>
    <m/>
    <x v="0"/>
    <m/>
    <x v="0"/>
    <x v="0"/>
    <m/>
    <x v="0"/>
    <m/>
    <m/>
    <m/>
  </r>
  <r>
    <s v="0002760145544"/>
    <x v="91"/>
    <x v="91"/>
    <d v="2024-09-09T00:00:00"/>
    <m/>
    <m/>
    <m/>
    <m/>
    <m/>
    <x v="0"/>
    <m/>
    <x v="0"/>
    <x v="0"/>
    <m/>
    <x v="0"/>
    <m/>
    <m/>
    <m/>
  </r>
  <r>
    <s v="0002790145544"/>
    <x v="92"/>
    <x v="92"/>
    <d v="2024-09-09T00:00:00"/>
    <m/>
    <m/>
    <m/>
    <m/>
    <m/>
    <x v="0"/>
    <m/>
    <x v="0"/>
    <x v="0"/>
    <m/>
    <x v="0"/>
    <m/>
    <m/>
    <m/>
  </r>
  <r>
    <s v="0011008945544"/>
    <x v="93"/>
    <x v="93"/>
    <d v="2024-09-09T00:00:00"/>
    <m/>
    <m/>
    <m/>
    <m/>
    <m/>
    <x v="0"/>
    <m/>
    <x v="0"/>
    <x v="0"/>
    <m/>
    <x v="0"/>
    <m/>
    <m/>
    <m/>
  </r>
  <r>
    <s v="0003630245544"/>
    <x v="94"/>
    <x v="94"/>
    <d v="2024-09-09T00:00:00"/>
    <m/>
    <m/>
    <m/>
    <m/>
    <m/>
    <x v="0"/>
    <m/>
    <x v="0"/>
    <x v="0"/>
    <m/>
    <x v="0"/>
    <m/>
    <m/>
    <m/>
  </r>
  <r>
    <s v="0004720345544"/>
    <x v="95"/>
    <x v="95"/>
    <d v="2024-09-09T00:00:00"/>
    <m/>
    <n v="290.71459999999996"/>
    <n v="0"/>
    <m/>
    <m/>
    <x v="0"/>
    <m/>
    <x v="0"/>
    <x v="0"/>
    <m/>
    <x v="7"/>
    <n v="2"/>
    <n v="37"/>
    <n v="2024"/>
  </r>
  <r>
    <s v="00054445544"/>
    <x v="96"/>
    <x v="96"/>
    <d v="2024-09-09T00:00:00"/>
    <m/>
    <m/>
    <m/>
    <m/>
    <m/>
    <x v="0"/>
    <m/>
    <x v="0"/>
    <x v="0"/>
    <m/>
    <x v="0"/>
    <m/>
    <m/>
    <m/>
  </r>
  <r>
    <s v="00050045544"/>
    <x v="97"/>
    <x v="97"/>
    <d v="2024-09-09T00:00:00"/>
    <m/>
    <m/>
    <m/>
    <m/>
    <m/>
    <x v="0"/>
    <m/>
    <x v="0"/>
    <x v="0"/>
    <m/>
    <x v="0"/>
    <m/>
    <m/>
    <m/>
  </r>
  <r>
    <s v="00050145544"/>
    <x v="98"/>
    <x v="98"/>
    <d v="2024-09-09T00:00:00"/>
    <m/>
    <m/>
    <m/>
    <m/>
    <m/>
    <x v="0"/>
    <m/>
    <x v="0"/>
    <x v="0"/>
    <m/>
    <x v="0"/>
    <m/>
    <m/>
    <m/>
  </r>
  <r>
    <s v="0004210145544"/>
    <x v="100"/>
    <x v="100"/>
    <d v="2024-09-09T00:00:00"/>
    <m/>
    <m/>
    <m/>
    <m/>
    <m/>
    <x v="0"/>
    <m/>
    <x v="0"/>
    <x v="0"/>
    <m/>
    <x v="0"/>
    <m/>
    <m/>
    <m/>
  </r>
  <r>
    <s v="00053645544"/>
    <x v="101"/>
    <x v="101"/>
    <d v="2024-09-09T00:00:00"/>
    <m/>
    <m/>
    <m/>
    <m/>
    <m/>
    <x v="0"/>
    <m/>
    <x v="0"/>
    <x v="0"/>
    <m/>
    <x v="0"/>
    <m/>
    <m/>
    <m/>
  </r>
  <r>
    <s v="0005440045544"/>
    <x v="102"/>
    <x v="102"/>
    <d v="2024-09-09T00:00:00"/>
    <m/>
    <m/>
    <m/>
    <m/>
    <m/>
    <x v="0"/>
    <m/>
    <x v="0"/>
    <x v="0"/>
    <m/>
    <x v="0"/>
    <m/>
    <m/>
    <m/>
  </r>
  <r>
    <s v="0005450045544"/>
    <x v="103"/>
    <x v="103"/>
    <d v="2024-09-09T00:00:00"/>
    <m/>
    <m/>
    <m/>
    <m/>
    <m/>
    <x v="0"/>
    <m/>
    <x v="0"/>
    <x v="0"/>
    <m/>
    <x v="0"/>
    <m/>
    <m/>
    <m/>
  </r>
  <r>
    <s v="0005460045544"/>
    <x v="104"/>
    <x v="104"/>
    <d v="2024-09-09T00:00:00"/>
    <m/>
    <m/>
    <m/>
    <m/>
    <m/>
    <x v="0"/>
    <m/>
    <x v="0"/>
    <x v="0"/>
    <m/>
    <x v="0"/>
    <m/>
    <m/>
    <m/>
  </r>
  <r>
    <s v="0005510045544"/>
    <x v="105"/>
    <x v="105"/>
    <d v="2024-09-09T00:00:00"/>
    <m/>
    <m/>
    <m/>
    <m/>
    <m/>
    <x v="0"/>
    <m/>
    <x v="0"/>
    <x v="0"/>
    <m/>
    <x v="0"/>
    <m/>
    <m/>
    <m/>
  </r>
  <r>
    <s v="0005470045544"/>
    <x v="106"/>
    <x v="106"/>
    <d v="2024-09-09T00:00:00"/>
    <m/>
    <m/>
    <m/>
    <m/>
    <m/>
    <x v="0"/>
    <m/>
    <x v="0"/>
    <x v="0"/>
    <m/>
    <x v="0"/>
    <m/>
    <m/>
    <m/>
  </r>
  <r>
    <s v="0005480045544"/>
    <x v="107"/>
    <x v="107"/>
    <d v="2024-09-09T00:00:00"/>
    <m/>
    <m/>
    <m/>
    <m/>
    <m/>
    <x v="0"/>
    <m/>
    <x v="0"/>
    <x v="0"/>
    <m/>
    <x v="0"/>
    <m/>
    <m/>
    <m/>
  </r>
  <r>
    <s v="00054545544"/>
    <x v="108"/>
    <x v="108"/>
    <d v="2024-09-09T00:00:00"/>
    <m/>
    <m/>
    <m/>
    <m/>
    <m/>
    <x v="0"/>
    <m/>
    <x v="0"/>
    <x v="0"/>
    <m/>
    <x v="0"/>
    <m/>
    <m/>
    <m/>
  </r>
  <r>
    <s v="0003580145544"/>
    <x v="110"/>
    <x v="110"/>
    <d v="2024-09-09T00:00:00"/>
    <m/>
    <m/>
    <m/>
    <m/>
    <m/>
    <x v="0"/>
    <m/>
    <x v="0"/>
    <x v="0"/>
    <m/>
    <x v="0"/>
    <m/>
    <m/>
    <m/>
  </r>
  <r>
    <s v="0005490045544"/>
    <x v="111"/>
    <x v="111"/>
    <d v="2024-09-09T00:00:00"/>
    <m/>
    <m/>
    <m/>
    <m/>
    <m/>
    <x v="0"/>
    <m/>
    <x v="0"/>
    <x v="0"/>
    <m/>
    <x v="0"/>
    <m/>
    <m/>
    <m/>
  </r>
  <r>
    <s v="0004220145544"/>
    <x v="112"/>
    <x v="112"/>
    <d v="2024-09-09T00:00:00"/>
    <m/>
    <n v="11011"/>
    <n v="0"/>
    <m/>
    <m/>
    <x v="0"/>
    <m/>
    <x v="0"/>
    <x v="0"/>
    <m/>
    <x v="7"/>
    <n v="2"/>
    <n v="37"/>
    <n v="2024"/>
  </r>
  <r>
    <s v="00035C45544"/>
    <x v="126"/>
    <x v="126"/>
    <d v="2024-09-09T00:00:00"/>
    <m/>
    <n v="493.94620000000003"/>
    <n v="0"/>
    <m/>
    <m/>
    <x v="0"/>
    <m/>
    <x v="0"/>
    <x v="0"/>
    <m/>
    <x v="7"/>
    <n v="2"/>
    <n v="37"/>
    <n v="2024"/>
  </r>
  <r>
    <s v="00034C45544"/>
    <x v="113"/>
    <x v="113"/>
    <d v="2024-09-09T00:00:00"/>
    <m/>
    <m/>
    <m/>
    <m/>
    <m/>
    <x v="0"/>
    <m/>
    <x v="0"/>
    <x v="0"/>
    <m/>
    <x v="0"/>
    <m/>
    <m/>
    <m/>
  </r>
  <r>
    <s v="0003740345537"/>
    <x v="114"/>
    <x v="114"/>
    <d v="2024-09-02T00:00:00"/>
    <m/>
    <n v="11011"/>
    <n v="0"/>
    <m/>
    <m/>
    <x v="0"/>
    <m/>
    <x v="0"/>
    <x v="0"/>
    <m/>
    <x v="0"/>
    <n v="7"/>
    <n v="1"/>
    <n v="1900"/>
  </r>
  <r>
    <s v="0005280145544"/>
    <x v="116"/>
    <x v="116"/>
    <d v="2024-09-09T00:00:00"/>
    <m/>
    <n v="10648"/>
    <n v="0"/>
    <m/>
    <m/>
    <x v="0"/>
    <m/>
    <x v="0"/>
    <x v="0"/>
    <m/>
    <x v="0"/>
    <n v="7"/>
    <n v="1"/>
    <n v="1900"/>
  </r>
  <r>
    <s v="0003730445544"/>
    <x v="117"/>
    <x v="117"/>
    <d v="2024-09-09T00:00:00"/>
    <m/>
    <m/>
    <m/>
    <m/>
    <m/>
    <x v="0"/>
    <m/>
    <x v="0"/>
    <x v="0"/>
    <m/>
    <x v="0"/>
    <m/>
    <m/>
    <m/>
  </r>
  <r>
    <s v="0004640345544"/>
    <x v="118"/>
    <x v="118"/>
    <d v="2024-09-09T00:00:00"/>
    <m/>
    <m/>
    <m/>
    <m/>
    <m/>
    <x v="0"/>
    <m/>
    <x v="0"/>
    <x v="0"/>
    <m/>
    <x v="0"/>
    <m/>
    <m/>
    <m/>
  </r>
  <r>
    <s v="001000145551"/>
    <x v="3"/>
    <x v="3"/>
    <d v="2024-09-16T00:00:00"/>
    <m/>
    <n v="1554.85"/>
    <n v="0"/>
    <m/>
    <m/>
    <x v="0"/>
    <m/>
    <x v="0"/>
    <x v="0"/>
    <m/>
    <x v="3"/>
    <n v="2"/>
    <n v="38"/>
    <n v="2024"/>
  </r>
  <r>
    <s v="00038645551"/>
    <x v="2"/>
    <x v="2"/>
    <d v="2024-09-16T00:00:00"/>
    <m/>
    <m/>
    <m/>
    <m/>
    <m/>
    <x v="0"/>
    <m/>
    <x v="0"/>
    <x v="0"/>
    <m/>
    <x v="0"/>
    <m/>
    <m/>
    <m/>
  </r>
  <r>
    <s v="00000945551"/>
    <x v="6"/>
    <x v="6"/>
    <d v="2024-09-16T00:00:00"/>
    <m/>
    <m/>
    <m/>
    <m/>
    <m/>
    <x v="0"/>
    <m/>
    <x v="0"/>
    <x v="0"/>
    <m/>
    <x v="0"/>
    <m/>
    <m/>
    <m/>
  </r>
  <r>
    <s v="00020745551"/>
    <x v="7"/>
    <x v="7"/>
    <d v="2024-09-16T00:00:00"/>
    <m/>
    <n v="726"/>
    <n v="0"/>
    <m/>
    <m/>
    <x v="0"/>
    <m/>
    <x v="0"/>
    <x v="0"/>
    <m/>
    <x v="3"/>
    <n v="2"/>
    <n v="38"/>
    <n v="2024"/>
  </r>
  <r>
    <s v="007001445551"/>
    <x v="8"/>
    <x v="8"/>
    <d v="2024-09-16T00:00:00"/>
    <m/>
    <m/>
    <m/>
    <m/>
    <m/>
    <x v="0"/>
    <m/>
    <x v="0"/>
    <x v="0"/>
    <m/>
    <x v="0"/>
    <m/>
    <m/>
    <m/>
  </r>
  <r>
    <s v="00003345551"/>
    <x v="9"/>
    <x v="9"/>
    <d v="2024-09-16T00:00:00"/>
    <m/>
    <m/>
    <m/>
    <m/>
    <m/>
    <x v="0"/>
    <m/>
    <x v="0"/>
    <x v="0"/>
    <m/>
    <x v="0"/>
    <m/>
    <m/>
    <m/>
  </r>
  <r>
    <s v="00019845551"/>
    <x v="10"/>
    <x v="10"/>
    <d v="2024-09-16T00:00:00"/>
    <m/>
    <n v="25289"/>
    <n v="0"/>
    <m/>
    <m/>
    <x v="0"/>
    <m/>
    <x v="0"/>
    <x v="0"/>
    <m/>
    <x v="3"/>
    <n v="2"/>
    <n v="38"/>
    <n v="2024"/>
  </r>
  <r>
    <s v="00020245551"/>
    <x v="12"/>
    <x v="12"/>
    <d v="2024-09-16T00:00:00"/>
    <m/>
    <m/>
    <m/>
    <m/>
    <m/>
    <x v="0"/>
    <m/>
    <x v="0"/>
    <x v="0"/>
    <m/>
    <x v="0"/>
    <m/>
    <m/>
    <m/>
  </r>
  <r>
    <s v="00001845551"/>
    <x v="13"/>
    <x v="13"/>
    <d v="2024-09-16T00:00:00"/>
    <m/>
    <m/>
    <m/>
    <m/>
    <m/>
    <x v="0"/>
    <m/>
    <x v="0"/>
    <x v="0"/>
    <m/>
    <x v="0"/>
    <m/>
    <m/>
    <m/>
  </r>
  <r>
    <s v="00045245551"/>
    <x v="14"/>
    <x v="14"/>
    <d v="2024-09-16T00:00:00"/>
    <m/>
    <m/>
    <m/>
    <m/>
    <m/>
    <x v="0"/>
    <m/>
    <x v="0"/>
    <x v="0"/>
    <m/>
    <x v="0"/>
    <m/>
    <m/>
    <m/>
  </r>
  <r>
    <s v="00023645551"/>
    <x v="15"/>
    <x v="15"/>
    <d v="2024-09-16T00:00:00"/>
    <m/>
    <m/>
    <m/>
    <m/>
    <m/>
    <x v="0"/>
    <m/>
    <x v="0"/>
    <x v="0"/>
    <m/>
    <x v="0"/>
    <m/>
    <m/>
    <m/>
  </r>
  <r>
    <s v="00047345551"/>
    <x v="16"/>
    <x v="16"/>
    <d v="2024-09-16T00:00:00"/>
    <m/>
    <m/>
    <m/>
    <m/>
    <m/>
    <x v="0"/>
    <m/>
    <x v="0"/>
    <x v="0"/>
    <m/>
    <x v="0"/>
    <m/>
    <m/>
    <m/>
  </r>
  <r>
    <s v="00044745551"/>
    <x v="17"/>
    <x v="17"/>
    <d v="2024-09-16T00:00:00"/>
    <m/>
    <m/>
    <m/>
    <m/>
    <m/>
    <x v="0"/>
    <m/>
    <x v="0"/>
    <x v="0"/>
    <m/>
    <x v="0"/>
    <m/>
    <m/>
    <m/>
  </r>
  <r>
    <s v="00047545551"/>
    <x v="18"/>
    <x v="18"/>
    <d v="2024-09-16T00:00:00"/>
    <m/>
    <m/>
    <m/>
    <m/>
    <m/>
    <x v="0"/>
    <m/>
    <x v="0"/>
    <x v="0"/>
    <m/>
    <x v="0"/>
    <m/>
    <m/>
    <m/>
  </r>
  <r>
    <s v="00038245551"/>
    <x v="19"/>
    <x v="19"/>
    <d v="2024-09-16T00:00:00"/>
    <m/>
    <m/>
    <m/>
    <m/>
    <m/>
    <x v="0"/>
    <m/>
    <x v="0"/>
    <x v="0"/>
    <m/>
    <x v="0"/>
    <m/>
    <m/>
    <m/>
  </r>
  <r>
    <s v="00041245551"/>
    <x v="21"/>
    <x v="21"/>
    <d v="2024-09-16T00:00:00"/>
    <m/>
    <m/>
    <m/>
    <m/>
    <m/>
    <x v="0"/>
    <m/>
    <x v="0"/>
    <x v="0"/>
    <m/>
    <x v="0"/>
    <m/>
    <m/>
    <m/>
  </r>
  <r>
    <s v="00017345551"/>
    <x v="22"/>
    <x v="22"/>
    <d v="2024-09-16T00:00:00"/>
    <m/>
    <m/>
    <m/>
    <m/>
    <m/>
    <x v="0"/>
    <m/>
    <x v="0"/>
    <x v="0"/>
    <m/>
    <x v="0"/>
    <m/>
    <m/>
    <m/>
  </r>
  <r>
    <s v="SW001845551"/>
    <x v="23"/>
    <x v="23"/>
    <d v="2024-09-16T00:00:00"/>
    <m/>
    <n v="940.23049999999989"/>
    <n v="0"/>
    <m/>
    <m/>
    <x v="0"/>
    <m/>
    <x v="0"/>
    <x v="0"/>
    <m/>
    <x v="3"/>
    <n v="2"/>
    <n v="38"/>
    <n v="2024"/>
  </r>
  <r>
    <s v="00001145551"/>
    <x v="119"/>
    <x v="119"/>
    <d v="2024-09-16T00:00:00"/>
    <m/>
    <m/>
    <m/>
    <m/>
    <m/>
    <x v="0"/>
    <m/>
    <x v="0"/>
    <x v="0"/>
    <m/>
    <x v="0"/>
    <m/>
    <m/>
    <m/>
  </r>
  <r>
    <s v="00041345551"/>
    <x v="25"/>
    <x v="25"/>
    <d v="2024-09-16T00:00:00"/>
    <m/>
    <m/>
    <m/>
    <m/>
    <m/>
    <x v="0"/>
    <m/>
    <x v="0"/>
    <x v="0"/>
    <m/>
    <x v="0"/>
    <m/>
    <m/>
    <m/>
  </r>
  <r>
    <s v="003200245551"/>
    <x v="26"/>
    <x v="26"/>
    <d v="2024-09-16T00:00:00"/>
    <m/>
    <m/>
    <m/>
    <m/>
    <m/>
    <x v="0"/>
    <m/>
    <x v="0"/>
    <x v="0"/>
    <m/>
    <x v="0"/>
    <m/>
    <m/>
    <m/>
  </r>
  <r>
    <s v="00027245551"/>
    <x v="27"/>
    <x v="27"/>
    <d v="2024-09-16T00:00:00"/>
    <m/>
    <m/>
    <m/>
    <m/>
    <m/>
    <x v="0"/>
    <m/>
    <x v="0"/>
    <x v="0"/>
    <m/>
    <x v="0"/>
    <m/>
    <m/>
    <m/>
  </r>
  <r>
    <s v="00042445551"/>
    <x v="28"/>
    <x v="28"/>
    <d v="2024-09-16T00:00:00"/>
    <m/>
    <m/>
    <m/>
    <m/>
    <m/>
    <x v="0"/>
    <m/>
    <x v="0"/>
    <x v="0"/>
    <m/>
    <x v="0"/>
    <m/>
    <m/>
    <m/>
  </r>
  <r>
    <s v="006001745551"/>
    <x v="29"/>
    <x v="29"/>
    <d v="2024-09-16T00:00:00"/>
    <m/>
    <n v="924.92399999999998"/>
    <n v="0"/>
    <m/>
    <m/>
    <x v="0"/>
    <m/>
    <x v="0"/>
    <x v="0"/>
    <m/>
    <x v="3"/>
    <n v="2"/>
    <n v="38"/>
    <n v="2024"/>
  </r>
  <r>
    <s v="00043045551"/>
    <x v="30"/>
    <x v="30"/>
    <d v="2024-09-16T00:00:00"/>
    <m/>
    <m/>
    <m/>
    <m/>
    <m/>
    <x v="0"/>
    <m/>
    <x v="0"/>
    <x v="0"/>
    <m/>
    <x v="0"/>
    <m/>
    <m/>
    <m/>
  </r>
  <r>
    <s v="011012045551"/>
    <x v="32"/>
    <x v="32"/>
    <d v="2024-09-16T00:00:00"/>
    <m/>
    <n v="26.305399999999999"/>
    <n v="0"/>
    <m/>
    <m/>
    <x v="0"/>
    <m/>
    <x v="0"/>
    <x v="0"/>
    <m/>
    <x v="3"/>
    <n v="2"/>
    <n v="38"/>
    <n v="2024"/>
  </r>
  <r>
    <s v="00012745551"/>
    <x v="33"/>
    <x v="33"/>
    <d v="2024-09-16T00:00:00"/>
    <m/>
    <n v="43.475299999999997"/>
    <n v="0"/>
    <m/>
    <m/>
    <x v="0"/>
    <m/>
    <x v="0"/>
    <x v="0"/>
    <m/>
    <x v="3"/>
    <n v="2"/>
    <n v="38"/>
    <n v="2024"/>
  </r>
  <r>
    <s v="00042845551"/>
    <x v="34"/>
    <x v="34"/>
    <d v="2024-09-16T00:00:00"/>
    <m/>
    <m/>
    <m/>
    <m/>
    <m/>
    <x v="0"/>
    <m/>
    <x v="0"/>
    <x v="0"/>
    <m/>
    <x v="0"/>
    <m/>
    <m/>
    <m/>
  </r>
  <r>
    <s v="00042745551"/>
    <x v="35"/>
    <x v="35"/>
    <d v="2024-09-16T00:00:00"/>
    <m/>
    <m/>
    <m/>
    <m/>
    <m/>
    <x v="0"/>
    <m/>
    <x v="0"/>
    <x v="0"/>
    <m/>
    <x v="0"/>
    <m/>
    <m/>
    <m/>
  </r>
  <r>
    <s v="00042645551"/>
    <x v="36"/>
    <x v="36"/>
    <d v="2024-09-16T00:00:00"/>
    <m/>
    <m/>
    <m/>
    <m/>
    <m/>
    <x v="0"/>
    <m/>
    <x v="0"/>
    <x v="0"/>
    <m/>
    <x v="0"/>
    <m/>
    <m/>
    <m/>
  </r>
  <r>
    <s v="007001045551"/>
    <x v="38"/>
    <x v="38"/>
    <d v="2024-09-16T00:00:00"/>
    <m/>
    <m/>
    <m/>
    <m/>
    <m/>
    <x v="0"/>
    <m/>
    <x v="0"/>
    <x v="0"/>
    <m/>
    <x v="0"/>
    <m/>
    <m/>
    <m/>
  </r>
  <r>
    <s v="00046145551"/>
    <x v="120"/>
    <x v="120"/>
    <d v="2024-09-16T00:00:00"/>
    <m/>
    <m/>
    <m/>
    <m/>
    <m/>
    <x v="0"/>
    <m/>
    <x v="0"/>
    <x v="0"/>
    <m/>
    <x v="0"/>
    <m/>
    <m/>
    <m/>
  </r>
  <r>
    <s v="007000545551"/>
    <x v="39"/>
    <x v="39"/>
    <d v="2024-09-16T00:00:00"/>
    <m/>
    <m/>
    <m/>
    <m/>
    <m/>
    <x v="0"/>
    <m/>
    <x v="0"/>
    <x v="0"/>
    <m/>
    <x v="0"/>
    <m/>
    <m/>
    <m/>
  </r>
  <r>
    <s v="00020945551"/>
    <x v="40"/>
    <x v="40"/>
    <d v="2024-09-16T00:00:00"/>
    <m/>
    <n v="3922.75"/>
    <n v="0"/>
    <m/>
    <m/>
    <x v="0"/>
    <m/>
    <x v="0"/>
    <x v="0"/>
    <m/>
    <x v="3"/>
    <n v="2"/>
    <n v="38"/>
    <n v="2024"/>
  </r>
  <r>
    <s v="00035245551"/>
    <x v="121"/>
    <x v="121"/>
    <d v="2024-09-16T00:00:00"/>
    <m/>
    <n v="779.60396800000001"/>
    <n v="0"/>
    <m/>
    <m/>
    <x v="0"/>
    <m/>
    <x v="0"/>
    <x v="0"/>
    <m/>
    <x v="3"/>
    <n v="2"/>
    <n v="38"/>
    <n v="2024"/>
  </r>
  <r>
    <s v="00034045551"/>
    <x v="41"/>
    <x v="41"/>
    <d v="2024-09-16T00:00:00"/>
    <m/>
    <m/>
    <m/>
    <m/>
    <m/>
    <x v="0"/>
    <m/>
    <x v="0"/>
    <x v="0"/>
    <m/>
    <x v="0"/>
    <m/>
    <m/>
    <m/>
  </r>
  <r>
    <s v="00017045551"/>
    <x v="42"/>
    <x v="42"/>
    <d v="2024-09-16T00:00:00"/>
    <m/>
    <n v="1312.5615359999999"/>
    <n v="0"/>
    <m/>
    <m/>
    <x v="0"/>
    <m/>
    <x v="0"/>
    <x v="0"/>
    <m/>
    <x v="3"/>
    <n v="2"/>
    <n v="38"/>
    <n v="2024"/>
  </r>
  <r>
    <s v="011005445551"/>
    <x v="122"/>
    <x v="122"/>
    <d v="2024-09-16T00:00:00"/>
    <m/>
    <m/>
    <m/>
    <m/>
    <m/>
    <x v="0"/>
    <m/>
    <x v="0"/>
    <x v="0"/>
    <m/>
    <x v="0"/>
    <m/>
    <m/>
    <m/>
  </r>
  <r>
    <s v="00040845551"/>
    <x v="44"/>
    <x v="44"/>
    <d v="2024-09-16T00:00:00"/>
    <m/>
    <m/>
    <m/>
    <m/>
    <m/>
    <x v="0"/>
    <m/>
    <x v="0"/>
    <x v="0"/>
    <m/>
    <x v="0"/>
    <m/>
    <m/>
    <m/>
  </r>
  <r>
    <s v="0000245551"/>
    <x v="45"/>
    <x v="45"/>
    <d v="2024-09-16T00:00:00"/>
    <m/>
    <m/>
    <m/>
    <m/>
    <m/>
    <x v="0"/>
    <m/>
    <x v="0"/>
    <x v="0"/>
    <m/>
    <x v="0"/>
    <m/>
    <m/>
    <m/>
  </r>
  <r>
    <s v="00023845551"/>
    <x v="46"/>
    <x v="46"/>
    <d v="2024-09-16T00:00:00"/>
    <m/>
    <m/>
    <m/>
    <m/>
    <m/>
    <x v="0"/>
    <m/>
    <x v="0"/>
    <x v="0"/>
    <m/>
    <x v="0"/>
    <m/>
    <m/>
    <m/>
  </r>
  <r>
    <s v="00034345551"/>
    <x v="47"/>
    <x v="47"/>
    <d v="2024-09-16T00:00:00"/>
    <m/>
    <m/>
    <m/>
    <m/>
    <m/>
    <x v="0"/>
    <m/>
    <x v="0"/>
    <x v="0"/>
    <m/>
    <x v="0"/>
    <m/>
    <m/>
    <m/>
  </r>
  <r>
    <s v="00034445551"/>
    <x v="48"/>
    <x v="48"/>
    <d v="2024-09-16T00:00:00"/>
    <m/>
    <m/>
    <m/>
    <m/>
    <m/>
    <x v="0"/>
    <m/>
    <x v="0"/>
    <x v="0"/>
    <m/>
    <x v="0"/>
    <m/>
    <m/>
    <m/>
  </r>
  <r>
    <s v="00034645551"/>
    <x v="49"/>
    <x v="49"/>
    <d v="2024-09-16T00:00:00"/>
    <m/>
    <m/>
    <m/>
    <m/>
    <m/>
    <x v="0"/>
    <m/>
    <x v="0"/>
    <x v="0"/>
    <m/>
    <x v="0"/>
    <m/>
    <m/>
    <m/>
  </r>
  <r>
    <s v="00034745551"/>
    <x v="50"/>
    <x v="50"/>
    <d v="2024-09-16T00:00:00"/>
    <m/>
    <m/>
    <m/>
    <m/>
    <m/>
    <x v="0"/>
    <m/>
    <x v="0"/>
    <x v="0"/>
    <m/>
    <x v="0"/>
    <m/>
    <m/>
    <m/>
  </r>
  <r>
    <s v="00035545551"/>
    <x v="51"/>
    <x v="51"/>
    <d v="2024-09-16T00:00:00"/>
    <m/>
    <m/>
    <m/>
    <m/>
    <m/>
    <x v="0"/>
    <m/>
    <x v="0"/>
    <x v="0"/>
    <m/>
    <x v="0"/>
    <m/>
    <m/>
    <m/>
  </r>
  <r>
    <s v="00036545551"/>
    <x v="52"/>
    <x v="52"/>
    <d v="2024-09-16T00:00:00"/>
    <m/>
    <n v="51058.950799999991"/>
    <n v="0"/>
    <m/>
    <m/>
    <x v="0"/>
    <m/>
    <x v="0"/>
    <x v="0"/>
    <m/>
    <x v="3"/>
    <n v="2"/>
    <n v="38"/>
    <n v="2024"/>
  </r>
  <r>
    <s v="004001845551"/>
    <x v="53"/>
    <x v="53"/>
    <d v="2024-09-16T00:00:00"/>
    <m/>
    <m/>
    <m/>
    <m/>
    <m/>
    <x v="0"/>
    <m/>
    <x v="0"/>
    <x v="0"/>
    <m/>
    <x v="0"/>
    <m/>
    <m/>
    <m/>
  </r>
  <r>
    <s v="004000545551"/>
    <x v="54"/>
    <x v="54"/>
    <d v="2024-09-16T00:00:00"/>
    <m/>
    <n v="6174.63"/>
    <n v="0"/>
    <m/>
    <m/>
    <x v="0"/>
    <m/>
    <x v="0"/>
    <x v="0"/>
    <m/>
    <x v="3"/>
    <n v="2"/>
    <n v="38"/>
    <n v="2024"/>
  </r>
  <r>
    <s v="004000645551"/>
    <x v="55"/>
    <x v="55"/>
    <d v="2024-09-16T00:00:00"/>
    <m/>
    <m/>
    <m/>
    <m/>
    <m/>
    <x v="0"/>
    <m/>
    <x v="0"/>
    <x v="0"/>
    <m/>
    <x v="0"/>
    <m/>
    <m/>
    <m/>
  </r>
  <r>
    <s v="004001045551"/>
    <x v="56"/>
    <x v="56"/>
    <d v="2024-09-16T00:00:00"/>
    <m/>
    <m/>
    <m/>
    <m/>
    <m/>
    <x v="0"/>
    <m/>
    <x v="0"/>
    <x v="0"/>
    <m/>
    <x v="0"/>
    <m/>
    <m/>
    <m/>
  </r>
  <r>
    <s v="004001145551"/>
    <x v="57"/>
    <x v="57"/>
    <d v="2024-09-16T00:00:00"/>
    <m/>
    <m/>
    <m/>
    <m/>
    <m/>
    <x v="0"/>
    <m/>
    <x v="0"/>
    <x v="0"/>
    <m/>
    <x v="0"/>
    <m/>
    <m/>
    <m/>
  </r>
  <r>
    <s v="00034545551"/>
    <x v="58"/>
    <x v="58"/>
    <d v="2024-09-16T00:00:00"/>
    <m/>
    <n v="70256.472000000009"/>
    <n v="0"/>
    <m/>
    <m/>
    <x v="0"/>
    <m/>
    <x v="0"/>
    <x v="0"/>
    <m/>
    <x v="0"/>
    <n v="7"/>
    <n v="1"/>
    <n v="1900"/>
  </r>
  <r>
    <s v="004000145551"/>
    <x v="59"/>
    <x v="59"/>
    <d v="2024-09-16T00:00:00"/>
    <m/>
    <m/>
    <m/>
    <m/>
    <m/>
    <x v="0"/>
    <m/>
    <x v="0"/>
    <x v="0"/>
    <m/>
    <x v="0"/>
    <m/>
    <m/>
    <m/>
  </r>
  <r>
    <s v="00042045551"/>
    <x v="60"/>
    <x v="60"/>
    <d v="2024-09-16T00:00:00"/>
    <m/>
    <m/>
    <m/>
    <m/>
    <m/>
    <x v="0"/>
    <m/>
    <x v="0"/>
    <x v="0"/>
    <m/>
    <x v="0"/>
    <m/>
    <m/>
    <m/>
  </r>
  <r>
    <s v="004000445551"/>
    <x v="61"/>
    <x v="61"/>
    <d v="2024-09-16T00:00:00"/>
    <m/>
    <m/>
    <m/>
    <m/>
    <m/>
    <x v="0"/>
    <m/>
    <x v="0"/>
    <x v="0"/>
    <m/>
    <x v="0"/>
    <m/>
    <m/>
    <m/>
  </r>
  <r>
    <s v="00047745551"/>
    <x v="62"/>
    <x v="62"/>
    <d v="2024-09-16T00:00:00"/>
    <m/>
    <m/>
    <m/>
    <m/>
    <m/>
    <x v="0"/>
    <m/>
    <x v="0"/>
    <x v="0"/>
    <m/>
    <x v="0"/>
    <m/>
    <m/>
    <m/>
  </r>
  <r>
    <s v="00046245551"/>
    <x v="65"/>
    <x v="65"/>
    <d v="2024-09-16T00:00:00"/>
    <m/>
    <n v="1742.7146"/>
    <n v="0"/>
    <m/>
    <m/>
    <x v="0"/>
    <m/>
    <x v="0"/>
    <x v="0"/>
    <n v="45"/>
    <x v="8"/>
    <n v="5"/>
    <n v="44"/>
    <n v="2024"/>
  </r>
  <r>
    <s v="00045445551"/>
    <x v="66"/>
    <x v="66"/>
    <d v="2024-09-16T00:00:00"/>
    <m/>
    <m/>
    <m/>
    <m/>
    <m/>
    <x v="0"/>
    <m/>
    <x v="0"/>
    <x v="0"/>
    <m/>
    <x v="0"/>
    <m/>
    <m/>
    <m/>
  </r>
  <r>
    <s v="00027345551"/>
    <x v="123"/>
    <x v="123"/>
    <d v="2024-09-16T00:00:00"/>
    <m/>
    <m/>
    <m/>
    <m/>
    <m/>
    <x v="0"/>
    <m/>
    <x v="0"/>
    <x v="0"/>
    <m/>
    <x v="0"/>
    <m/>
    <m/>
    <m/>
  </r>
  <r>
    <s v="00048445551"/>
    <x v="67"/>
    <x v="67"/>
    <d v="2024-09-16T00:00:00"/>
    <m/>
    <m/>
    <m/>
    <m/>
    <m/>
    <x v="0"/>
    <m/>
    <x v="0"/>
    <x v="0"/>
    <m/>
    <x v="0"/>
    <m/>
    <m/>
    <m/>
  </r>
  <r>
    <s v="00017245551"/>
    <x v="68"/>
    <x v="68"/>
    <d v="2024-09-16T00:00:00"/>
    <m/>
    <m/>
    <m/>
    <m/>
    <m/>
    <x v="0"/>
    <m/>
    <x v="0"/>
    <x v="0"/>
    <m/>
    <x v="0"/>
    <m/>
    <m/>
    <m/>
  </r>
  <r>
    <s v="009003045551"/>
    <x v="69"/>
    <x v="69"/>
    <d v="2024-09-16T00:00:00"/>
    <m/>
    <m/>
    <m/>
    <m/>
    <m/>
    <x v="0"/>
    <m/>
    <x v="0"/>
    <x v="0"/>
    <m/>
    <x v="0"/>
    <m/>
    <m/>
    <m/>
  </r>
  <r>
    <s v="009000645551"/>
    <x v="70"/>
    <x v="70"/>
    <d v="2024-09-16T00:00:00"/>
    <m/>
    <m/>
    <m/>
    <m/>
    <m/>
    <x v="0"/>
    <m/>
    <x v="0"/>
    <x v="0"/>
    <m/>
    <x v="0"/>
    <m/>
    <m/>
    <m/>
  </r>
  <r>
    <s v="009000345551"/>
    <x v="71"/>
    <x v="71"/>
    <d v="2024-09-16T00:00:00"/>
    <m/>
    <m/>
    <m/>
    <m/>
    <m/>
    <x v="0"/>
    <m/>
    <x v="0"/>
    <x v="0"/>
    <m/>
    <x v="0"/>
    <m/>
    <m/>
    <m/>
  </r>
  <r>
    <s v="009002645551"/>
    <x v="72"/>
    <x v="72"/>
    <d v="2024-09-16T00:00:00"/>
    <m/>
    <m/>
    <m/>
    <m/>
    <m/>
    <x v="0"/>
    <m/>
    <x v="0"/>
    <x v="0"/>
    <m/>
    <x v="0"/>
    <m/>
    <m/>
    <m/>
  </r>
  <r>
    <s v="005000945551"/>
    <x v="73"/>
    <x v="73"/>
    <d v="2024-09-16T00:00:00"/>
    <m/>
    <m/>
    <m/>
    <m/>
    <m/>
    <x v="0"/>
    <m/>
    <x v="0"/>
    <x v="0"/>
    <m/>
    <x v="0"/>
    <m/>
    <m/>
    <m/>
  </r>
  <r>
    <s v="00017445551"/>
    <x v="74"/>
    <x v="74"/>
    <d v="2024-09-16T00:00:00"/>
    <m/>
    <m/>
    <m/>
    <m/>
    <m/>
    <x v="0"/>
    <m/>
    <x v="0"/>
    <x v="0"/>
    <m/>
    <x v="0"/>
    <m/>
    <m/>
    <m/>
  </r>
  <r>
    <s v="0005270145551"/>
    <x v="75"/>
    <x v="75"/>
    <d v="2024-09-16T00:00:00"/>
    <m/>
    <n v="9825.1999999999989"/>
    <n v="0"/>
    <m/>
    <m/>
    <x v="0"/>
    <m/>
    <x v="0"/>
    <x v="0"/>
    <m/>
    <x v="3"/>
    <n v="2"/>
    <n v="38"/>
    <n v="2024"/>
  </r>
  <r>
    <s v="00049645551"/>
    <x v="76"/>
    <x v="76"/>
    <d v="2024-09-16T00:00:00"/>
    <m/>
    <m/>
    <m/>
    <m/>
    <m/>
    <x v="0"/>
    <m/>
    <x v="0"/>
    <x v="0"/>
    <m/>
    <x v="0"/>
    <m/>
    <m/>
    <m/>
  </r>
  <r>
    <s v="00053045551"/>
    <x v="124"/>
    <x v="124"/>
    <d v="2024-09-16T00:00:00"/>
    <m/>
    <m/>
    <m/>
    <m/>
    <m/>
    <x v="0"/>
    <m/>
    <x v="0"/>
    <x v="0"/>
    <m/>
    <x v="0"/>
    <m/>
    <m/>
    <m/>
  </r>
  <r>
    <s v="0004520345551"/>
    <x v="77"/>
    <x v="77"/>
    <d v="2024-09-16T00:00:00"/>
    <m/>
    <m/>
    <m/>
    <m/>
    <m/>
    <x v="0"/>
    <m/>
    <x v="0"/>
    <x v="0"/>
    <m/>
    <x v="0"/>
    <m/>
    <m/>
    <m/>
  </r>
  <r>
    <s v="0004790245551"/>
    <x v="78"/>
    <x v="78"/>
    <d v="2024-09-16T00:00:00"/>
    <m/>
    <m/>
    <m/>
    <m/>
    <m/>
    <x v="0"/>
    <m/>
    <x v="0"/>
    <x v="0"/>
    <m/>
    <x v="0"/>
    <m/>
    <m/>
    <m/>
  </r>
  <r>
    <s v="00052445551"/>
    <x v="79"/>
    <x v="79"/>
    <d v="2024-09-16T00:00:00"/>
    <m/>
    <n v="28.2898"/>
    <n v="0"/>
    <m/>
    <m/>
    <x v="0"/>
    <m/>
    <x v="0"/>
    <x v="0"/>
    <m/>
    <x v="3"/>
    <n v="2"/>
    <n v="38"/>
    <n v="2024"/>
  </r>
  <r>
    <s v="00001045551"/>
    <x v="80"/>
    <x v="80"/>
    <d v="2024-09-16T00:00:00"/>
    <m/>
    <m/>
    <m/>
    <m/>
    <m/>
    <x v="0"/>
    <m/>
    <x v="0"/>
    <x v="0"/>
    <m/>
    <x v="0"/>
    <m/>
    <m/>
    <m/>
  </r>
  <r>
    <s v="0003600345551"/>
    <x v="81"/>
    <x v="81"/>
    <d v="2024-09-16T00:00:00"/>
    <m/>
    <n v="11434.5"/>
    <n v="0"/>
    <m/>
    <m/>
    <x v="0"/>
    <m/>
    <x v="0"/>
    <x v="0"/>
    <m/>
    <x v="0"/>
    <n v="7"/>
    <n v="1"/>
    <n v="1900"/>
  </r>
  <r>
    <s v="0003610245551"/>
    <x v="82"/>
    <x v="82"/>
    <d v="2024-09-16T00:00:00"/>
    <m/>
    <m/>
    <m/>
    <m/>
    <m/>
    <x v="0"/>
    <m/>
    <x v="0"/>
    <x v="0"/>
    <m/>
    <x v="0"/>
    <m/>
    <m/>
    <m/>
  </r>
  <r>
    <s v="10008745551"/>
    <x v="83"/>
    <x v="83"/>
    <d v="2024-09-16T00:00:00"/>
    <m/>
    <m/>
    <m/>
    <m/>
    <m/>
    <x v="0"/>
    <m/>
    <x v="0"/>
    <x v="0"/>
    <m/>
    <x v="0"/>
    <m/>
    <m/>
    <m/>
  </r>
  <r>
    <s v="0003620245551"/>
    <x v="84"/>
    <x v="84"/>
    <d v="2024-09-16T00:00:00"/>
    <m/>
    <m/>
    <m/>
    <m/>
    <m/>
    <x v="0"/>
    <m/>
    <x v="0"/>
    <x v="0"/>
    <m/>
    <x v="0"/>
    <m/>
    <m/>
    <m/>
  </r>
  <r>
    <s v="PACK0680345551"/>
    <x v="85"/>
    <x v="85"/>
    <d v="2024-09-16T00:00:00"/>
    <m/>
    <m/>
    <m/>
    <m/>
    <m/>
    <x v="0"/>
    <m/>
    <x v="0"/>
    <x v="0"/>
    <m/>
    <x v="0"/>
    <m/>
    <m/>
    <m/>
  </r>
  <r>
    <s v="0004230145551"/>
    <x v="86"/>
    <x v="86"/>
    <d v="2024-09-16T00:00:00"/>
    <m/>
    <m/>
    <m/>
    <m/>
    <m/>
    <x v="0"/>
    <m/>
    <x v="0"/>
    <x v="0"/>
    <m/>
    <x v="0"/>
    <m/>
    <m/>
    <m/>
  </r>
  <r>
    <s v="0003150245551"/>
    <x v="87"/>
    <x v="87"/>
    <d v="2024-09-16T00:00:00"/>
    <m/>
    <m/>
    <m/>
    <m/>
    <m/>
    <x v="0"/>
    <m/>
    <x v="0"/>
    <x v="0"/>
    <m/>
    <x v="0"/>
    <m/>
    <m/>
    <m/>
  </r>
  <r>
    <s v="0003160245551"/>
    <x v="88"/>
    <x v="88"/>
    <d v="2024-09-16T00:00:00"/>
    <m/>
    <m/>
    <m/>
    <m/>
    <m/>
    <x v="0"/>
    <m/>
    <x v="0"/>
    <x v="0"/>
    <m/>
    <x v="0"/>
    <m/>
    <m/>
    <m/>
  </r>
  <r>
    <s v="PACK0670345551"/>
    <x v="89"/>
    <x v="89"/>
    <d v="2024-09-16T00:00:00"/>
    <m/>
    <m/>
    <m/>
    <m/>
    <m/>
    <x v="0"/>
    <m/>
    <x v="0"/>
    <x v="0"/>
    <m/>
    <x v="0"/>
    <m/>
    <m/>
    <m/>
  </r>
  <r>
    <s v="0002780145551"/>
    <x v="90"/>
    <x v="90"/>
    <d v="2024-09-16T00:00:00"/>
    <m/>
    <m/>
    <m/>
    <m/>
    <m/>
    <x v="0"/>
    <m/>
    <x v="0"/>
    <x v="0"/>
    <m/>
    <x v="0"/>
    <m/>
    <m/>
    <m/>
  </r>
  <r>
    <s v="0002760145551"/>
    <x v="91"/>
    <x v="91"/>
    <d v="2024-09-16T00:00:00"/>
    <m/>
    <m/>
    <m/>
    <m/>
    <m/>
    <x v="0"/>
    <m/>
    <x v="0"/>
    <x v="0"/>
    <m/>
    <x v="0"/>
    <m/>
    <m/>
    <m/>
  </r>
  <r>
    <s v="0002790145551"/>
    <x v="92"/>
    <x v="92"/>
    <d v="2024-09-16T00:00:00"/>
    <m/>
    <m/>
    <m/>
    <m/>
    <m/>
    <x v="0"/>
    <m/>
    <x v="0"/>
    <x v="0"/>
    <m/>
    <x v="0"/>
    <m/>
    <m/>
    <m/>
  </r>
  <r>
    <s v="0011008945551"/>
    <x v="93"/>
    <x v="93"/>
    <d v="2024-09-16T00:00:00"/>
    <m/>
    <m/>
    <m/>
    <m/>
    <m/>
    <x v="0"/>
    <m/>
    <x v="0"/>
    <x v="0"/>
    <m/>
    <x v="0"/>
    <m/>
    <m/>
    <m/>
  </r>
  <r>
    <s v="0003630245551"/>
    <x v="94"/>
    <x v="94"/>
    <d v="2024-09-16T00:00:00"/>
    <m/>
    <m/>
    <m/>
    <m/>
    <m/>
    <x v="0"/>
    <m/>
    <x v="0"/>
    <x v="0"/>
    <m/>
    <x v="0"/>
    <m/>
    <m/>
    <m/>
  </r>
  <r>
    <s v="00054445551"/>
    <x v="96"/>
    <x v="96"/>
    <d v="2024-09-16T00:00:00"/>
    <m/>
    <m/>
    <m/>
    <m/>
    <m/>
    <x v="0"/>
    <m/>
    <x v="0"/>
    <x v="0"/>
    <m/>
    <x v="0"/>
    <m/>
    <m/>
    <m/>
  </r>
  <r>
    <s v="00050045551"/>
    <x v="97"/>
    <x v="97"/>
    <d v="2024-09-16T00:00:00"/>
    <m/>
    <m/>
    <m/>
    <m/>
    <m/>
    <x v="0"/>
    <m/>
    <x v="0"/>
    <x v="0"/>
    <m/>
    <x v="0"/>
    <m/>
    <m/>
    <m/>
  </r>
  <r>
    <s v="00050145551"/>
    <x v="98"/>
    <x v="98"/>
    <d v="2024-09-16T00:00:00"/>
    <m/>
    <m/>
    <m/>
    <m/>
    <m/>
    <x v="0"/>
    <m/>
    <x v="0"/>
    <x v="0"/>
    <m/>
    <x v="0"/>
    <m/>
    <m/>
    <m/>
  </r>
  <r>
    <s v="0004210145551"/>
    <x v="100"/>
    <x v="100"/>
    <d v="2024-09-16T00:00:00"/>
    <m/>
    <n v="11434.5"/>
    <n v="0"/>
    <m/>
    <m/>
    <x v="0"/>
    <m/>
    <x v="0"/>
    <x v="0"/>
    <m/>
    <x v="3"/>
    <n v="2"/>
    <n v="38"/>
    <n v="2024"/>
  </r>
  <r>
    <s v="PACK0860345551"/>
    <x v="127"/>
    <x v="127"/>
    <d v="2024-09-16T00:00:00"/>
    <m/>
    <m/>
    <m/>
    <m/>
    <m/>
    <x v="0"/>
    <m/>
    <x v="0"/>
    <x v="0"/>
    <m/>
    <x v="0"/>
    <m/>
    <m/>
    <m/>
  </r>
  <r>
    <s v="00053645551"/>
    <x v="101"/>
    <x v="101"/>
    <d v="2024-09-16T00:00:00"/>
    <m/>
    <n v="4231.5877999999993"/>
    <n v="0"/>
    <m/>
    <m/>
    <x v="0"/>
    <m/>
    <x v="0"/>
    <x v="0"/>
    <m/>
    <x v="0"/>
    <n v="7"/>
    <n v="1"/>
    <n v="1900"/>
  </r>
  <r>
    <s v="0005440045551"/>
    <x v="102"/>
    <x v="102"/>
    <d v="2024-09-16T00:00:00"/>
    <m/>
    <m/>
    <m/>
    <m/>
    <m/>
    <x v="0"/>
    <m/>
    <x v="0"/>
    <x v="0"/>
    <m/>
    <x v="0"/>
    <m/>
    <m/>
    <m/>
  </r>
  <r>
    <s v="0005450045551"/>
    <x v="103"/>
    <x v="103"/>
    <d v="2024-09-16T00:00:00"/>
    <m/>
    <m/>
    <m/>
    <m/>
    <m/>
    <x v="0"/>
    <m/>
    <x v="0"/>
    <x v="0"/>
    <m/>
    <x v="0"/>
    <m/>
    <m/>
    <m/>
  </r>
  <r>
    <s v="0005460045551"/>
    <x v="104"/>
    <x v="104"/>
    <d v="2024-09-16T00:00:00"/>
    <m/>
    <m/>
    <m/>
    <m/>
    <m/>
    <x v="0"/>
    <m/>
    <x v="0"/>
    <x v="0"/>
    <m/>
    <x v="0"/>
    <m/>
    <m/>
    <m/>
  </r>
  <r>
    <s v="0005510045551"/>
    <x v="105"/>
    <x v="105"/>
    <d v="2024-09-16T00:00:00"/>
    <m/>
    <m/>
    <m/>
    <m/>
    <m/>
    <x v="0"/>
    <m/>
    <x v="0"/>
    <x v="0"/>
    <m/>
    <x v="0"/>
    <m/>
    <m/>
    <m/>
  </r>
  <r>
    <s v="0005470045551"/>
    <x v="106"/>
    <x v="106"/>
    <d v="2024-09-16T00:00:00"/>
    <m/>
    <m/>
    <m/>
    <m/>
    <m/>
    <x v="0"/>
    <m/>
    <x v="0"/>
    <x v="0"/>
    <m/>
    <x v="0"/>
    <m/>
    <m/>
    <m/>
  </r>
  <r>
    <s v="0005480045551"/>
    <x v="107"/>
    <x v="107"/>
    <d v="2024-09-16T00:00:00"/>
    <m/>
    <m/>
    <m/>
    <m/>
    <m/>
    <x v="0"/>
    <m/>
    <x v="0"/>
    <x v="0"/>
    <m/>
    <x v="0"/>
    <m/>
    <m/>
    <m/>
  </r>
  <r>
    <s v="00054545551"/>
    <x v="108"/>
    <x v="108"/>
    <d v="2024-09-16T00:00:00"/>
    <m/>
    <m/>
    <m/>
    <m/>
    <m/>
    <x v="0"/>
    <m/>
    <x v="0"/>
    <x v="0"/>
    <m/>
    <x v="0"/>
    <m/>
    <m/>
    <m/>
  </r>
  <r>
    <s v="00054745551"/>
    <x v="109"/>
    <x v="109"/>
    <d v="2024-09-16T00:00:00"/>
    <m/>
    <m/>
    <m/>
    <m/>
    <m/>
    <x v="0"/>
    <m/>
    <x v="0"/>
    <x v="0"/>
    <m/>
    <x v="0"/>
    <m/>
    <m/>
    <m/>
  </r>
  <r>
    <s v="0003580145551"/>
    <x v="110"/>
    <x v="110"/>
    <d v="2024-09-16T00:00:00"/>
    <m/>
    <m/>
    <m/>
    <m/>
    <m/>
    <x v="0"/>
    <m/>
    <x v="0"/>
    <x v="0"/>
    <m/>
    <x v="0"/>
    <m/>
    <m/>
    <m/>
  </r>
  <r>
    <s v="0005490045551"/>
    <x v="111"/>
    <x v="111"/>
    <d v="2024-09-16T00:00:00"/>
    <m/>
    <n v="10708.5"/>
    <n v="0"/>
    <m/>
    <m/>
    <x v="0"/>
    <m/>
    <x v="0"/>
    <x v="0"/>
    <m/>
    <x v="3"/>
    <n v="2"/>
    <n v="38"/>
    <n v="2024"/>
  </r>
  <r>
    <s v="0004220145551"/>
    <x v="112"/>
    <x v="112"/>
    <d v="2024-09-16T00:00:00"/>
    <n v="640"/>
    <n v="11011"/>
    <n v="7047040"/>
    <s v="FC37720"/>
    <s v="ENTREGADO"/>
    <x v="1"/>
    <m/>
    <x v="6"/>
    <x v="6"/>
    <n v="40"/>
    <x v="9"/>
    <n v="7"/>
    <n v="44"/>
    <n v="2024"/>
  </r>
  <r>
    <s v="00035C45551"/>
    <x v="126"/>
    <x v="126"/>
    <d v="2024-09-16T00:00:00"/>
    <m/>
    <m/>
    <m/>
    <m/>
    <m/>
    <x v="0"/>
    <m/>
    <x v="0"/>
    <x v="0"/>
    <m/>
    <x v="0"/>
    <m/>
    <m/>
    <m/>
  </r>
  <r>
    <s v="00034C45551"/>
    <x v="113"/>
    <x v="113"/>
    <d v="2024-09-16T00:00:00"/>
    <m/>
    <m/>
    <m/>
    <m/>
    <m/>
    <x v="0"/>
    <m/>
    <x v="0"/>
    <x v="0"/>
    <m/>
    <x v="0"/>
    <m/>
    <m/>
    <m/>
  </r>
  <r>
    <s v="0003740345551"/>
    <x v="114"/>
    <x v="114"/>
    <d v="2024-09-16T00:00:00"/>
    <m/>
    <m/>
    <m/>
    <m/>
    <m/>
    <x v="0"/>
    <m/>
    <x v="0"/>
    <x v="0"/>
    <m/>
    <x v="0"/>
    <m/>
    <m/>
    <m/>
  </r>
  <r>
    <s v="0003590145551"/>
    <x v="115"/>
    <x v="115"/>
    <d v="2024-09-16T00:00:00"/>
    <m/>
    <m/>
    <m/>
    <m/>
    <m/>
    <x v="0"/>
    <m/>
    <x v="0"/>
    <x v="0"/>
    <m/>
    <x v="0"/>
    <m/>
    <m/>
    <m/>
  </r>
  <r>
    <s v="006000745558"/>
    <x v="128"/>
    <x v="128"/>
    <d v="2024-09-23T00:00:00"/>
    <m/>
    <n v="70.664000000000001"/>
    <n v="0"/>
    <m/>
    <m/>
    <x v="0"/>
    <m/>
    <x v="0"/>
    <x v="0"/>
    <m/>
    <x v="0"/>
    <n v="7"/>
    <n v="1"/>
    <n v="1900"/>
  </r>
  <r>
    <s v="0005280145551"/>
    <x v="116"/>
    <x v="116"/>
    <d v="2024-09-16T00:00:00"/>
    <m/>
    <m/>
    <m/>
    <m/>
    <m/>
    <x v="0"/>
    <m/>
    <x v="0"/>
    <x v="0"/>
    <m/>
    <x v="0"/>
    <m/>
    <m/>
    <m/>
  </r>
  <r>
    <s v="0003730445551"/>
    <x v="117"/>
    <x v="117"/>
    <d v="2024-09-16T00:00:00"/>
    <m/>
    <m/>
    <m/>
    <m/>
    <m/>
    <x v="0"/>
    <m/>
    <x v="0"/>
    <x v="0"/>
    <m/>
    <x v="0"/>
    <m/>
    <m/>
    <m/>
  </r>
  <r>
    <s v="0004640345558"/>
    <x v="118"/>
    <x v="118"/>
    <d v="2024-09-23T00:00:00"/>
    <m/>
    <n v="11797.5"/>
    <n v="0"/>
    <m/>
    <m/>
    <x v="0"/>
    <m/>
    <x v="0"/>
    <x v="0"/>
    <m/>
    <x v="10"/>
    <n v="2"/>
    <n v="39"/>
    <n v="2024"/>
  </r>
  <r>
    <s v="001000145558"/>
    <x v="3"/>
    <x v="3"/>
    <d v="2024-09-23T00:00:00"/>
    <m/>
    <n v="1554.85"/>
    <n v="0"/>
    <m/>
    <m/>
    <x v="0"/>
    <m/>
    <x v="0"/>
    <x v="0"/>
    <m/>
    <x v="10"/>
    <n v="2"/>
    <n v="39"/>
    <n v="2024"/>
  </r>
  <r>
    <s v="00046345558"/>
    <x v="4"/>
    <x v="4"/>
    <d v="2024-09-23T00:00:00"/>
    <m/>
    <m/>
    <m/>
    <m/>
    <m/>
    <x v="0"/>
    <m/>
    <x v="0"/>
    <x v="0"/>
    <m/>
    <x v="0"/>
    <m/>
    <m/>
    <m/>
  </r>
  <r>
    <s v="00037545558"/>
    <x v="1"/>
    <x v="1"/>
    <d v="2024-09-23T00:00:00"/>
    <m/>
    <m/>
    <m/>
    <m/>
    <m/>
    <x v="0"/>
    <m/>
    <x v="0"/>
    <x v="0"/>
    <m/>
    <x v="0"/>
    <m/>
    <m/>
    <m/>
  </r>
  <r>
    <s v="00038645558"/>
    <x v="2"/>
    <x v="2"/>
    <d v="2024-09-23T00:00:00"/>
    <m/>
    <m/>
    <m/>
    <m/>
    <m/>
    <x v="0"/>
    <m/>
    <x v="0"/>
    <x v="0"/>
    <m/>
    <x v="0"/>
    <m/>
    <m/>
    <m/>
  </r>
  <r>
    <s v="00020445558"/>
    <x v="5"/>
    <x v="5"/>
    <d v="2024-09-23T00:00:00"/>
    <m/>
    <n v="16346.616"/>
    <n v="0"/>
    <m/>
    <m/>
    <x v="0"/>
    <m/>
    <x v="0"/>
    <x v="0"/>
    <m/>
    <x v="0"/>
    <n v="7"/>
    <n v="1"/>
    <n v="1900"/>
  </r>
  <r>
    <s v="00000945558"/>
    <x v="6"/>
    <x v="6"/>
    <d v="2024-09-23T00:00:00"/>
    <m/>
    <m/>
    <m/>
    <m/>
    <m/>
    <x v="0"/>
    <m/>
    <x v="0"/>
    <x v="0"/>
    <m/>
    <x v="0"/>
    <m/>
    <m/>
    <m/>
  </r>
  <r>
    <s v="00020745558"/>
    <x v="7"/>
    <x v="7"/>
    <d v="2024-09-23T00:00:00"/>
    <m/>
    <m/>
    <m/>
    <m/>
    <m/>
    <x v="0"/>
    <m/>
    <x v="0"/>
    <x v="0"/>
    <m/>
    <x v="0"/>
    <m/>
    <m/>
    <m/>
  </r>
  <r>
    <s v="007001445558"/>
    <x v="8"/>
    <x v="8"/>
    <d v="2024-09-23T00:00:00"/>
    <m/>
    <m/>
    <m/>
    <m/>
    <m/>
    <x v="0"/>
    <m/>
    <x v="0"/>
    <x v="0"/>
    <m/>
    <x v="0"/>
    <m/>
    <m/>
    <m/>
  </r>
  <r>
    <s v="00003345558"/>
    <x v="9"/>
    <x v="9"/>
    <d v="2024-09-23T00:00:00"/>
    <m/>
    <m/>
    <m/>
    <m/>
    <m/>
    <x v="0"/>
    <m/>
    <x v="0"/>
    <x v="0"/>
    <m/>
    <x v="0"/>
    <m/>
    <m/>
    <m/>
  </r>
  <r>
    <s v="00019845558"/>
    <x v="10"/>
    <x v="10"/>
    <d v="2024-09-23T00:00:00"/>
    <m/>
    <n v="25289"/>
    <n v="0"/>
    <m/>
    <m/>
    <x v="0"/>
    <m/>
    <x v="0"/>
    <x v="0"/>
    <m/>
    <x v="10"/>
    <n v="2"/>
    <n v="39"/>
    <n v="2024"/>
  </r>
  <r>
    <s v="00020045558"/>
    <x v="11"/>
    <x v="11"/>
    <d v="2024-09-23T00:00:00"/>
    <m/>
    <m/>
    <m/>
    <m/>
    <m/>
    <x v="0"/>
    <m/>
    <x v="0"/>
    <x v="0"/>
    <m/>
    <x v="0"/>
    <m/>
    <m/>
    <m/>
  </r>
  <r>
    <s v="00020245558"/>
    <x v="12"/>
    <x v="12"/>
    <d v="2024-09-23T00:00:00"/>
    <m/>
    <m/>
    <m/>
    <m/>
    <m/>
    <x v="0"/>
    <m/>
    <x v="0"/>
    <x v="0"/>
    <m/>
    <x v="0"/>
    <m/>
    <m/>
    <m/>
  </r>
  <r>
    <s v="00001845558"/>
    <x v="13"/>
    <x v="13"/>
    <d v="2024-09-23T00:00:00"/>
    <m/>
    <m/>
    <m/>
    <m/>
    <m/>
    <x v="0"/>
    <m/>
    <x v="0"/>
    <x v="0"/>
    <m/>
    <x v="0"/>
    <m/>
    <m/>
    <m/>
  </r>
  <r>
    <s v="00045245558"/>
    <x v="14"/>
    <x v="14"/>
    <d v="2024-09-23T00:00:00"/>
    <m/>
    <m/>
    <m/>
    <m/>
    <m/>
    <x v="0"/>
    <m/>
    <x v="0"/>
    <x v="0"/>
    <m/>
    <x v="0"/>
    <m/>
    <m/>
    <m/>
  </r>
  <r>
    <s v="00023645558"/>
    <x v="15"/>
    <x v="15"/>
    <d v="2024-09-23T00:00:00"/>
    <m/>
    <m/>
    <m/>
    <m/>
    <m/>
    <x v="0"/>
    <m/>
    <x v="0"/>
    <x v="0"/>
    <m/>
    <x v="0"/>
    <m/>
    <m/>
    <m/>
  </r>
  <r>
    <s v="00047345558"/>
    <x v="16"/>
    <x v="16"/>
    <d v="2024-09-23T00:00:00"/>
    <m/>
    <m/>
    <m/>
    <m/>
    <m/>
    <x v="0"/>
    <m/>
    <x v="0"/>
    <x v="0"/>
    <m/>
    <x v="0"/>
    <m/>
    <m/>
    <m/>
  </r>
  <r>
    <s v="00044745558"/>
    <x v="17"/>
    <x v="17"/>
    <d v="2024-09-23T00:00:00"/>
    <m/>
    <m/>
    <m/>
    <m/>
    <m/>
    <x v="0"/>
    <m/>
    <x v="0"/>
    <x v="0"/>
    <m/>
    <x v="0"/>
    <m/>
    <m/>
    <m/>
  </r>
  <r>
    <s v="00047545558"/>
    <x v="18"/>
    <x v="18"/>
    <d v="2024-09-23T00:00:00"/>
    <m/>
    <m/>
    <m/>
    <m/>
    <m/>
    <x v="0"/>
    <m/>
    <x v="0"/>
    <x v="0"/>
    <m/>
    <x v="0"/>
    <m/>
    <m/>
    <m/>
  </r>
  <r>
    <s v="00038245558"/>
    <x v="19"/>
    <x v="19"/>
    <d v="2024-09-23T00:00:00"/>
    <m/>
    <m/>
    <m/>
    <m/>
    <m/>
    <x v="0"/>
    <m/>
    <x v="0"/>
    <x v="0"/>
    <m/>
    <x v="0"/>
    <m/>
    <m/>
    <m/>
  </r>
  <r>
    <s v="004000245558"/>
    <x v="20"/>
    <x v="20"/>
    <d v="2024-09-23T00:00:00"/>
    <m/>
    <m/>
    <m/>
    <m/>
    <m/>
    <x v="0"/>
    <m/>
    <x v="0"/>
    <x v="0"/>
    <m/>
    <x v="0"/>
    <m/>
    <m/>
    <m/>
  </r>
  <r>
    <s v="00041245558"/>
    <x v="21"/>
    <x v="21"/>
    <d v="2024-09-23T00:00:00"/>
    <m/>
    <m/>
    <m/>
    <m/>
    <m/>
    <x v="0"/>
    <m/>
    <x v="0"/>
    <x v="0"/>
    <m/>
    <x v="0"/>
    <m/>
    <m/>
    <m/>
  </r>
  <r>
    <s v="SW001845558"/>
    <x v="23"/>
    <x v="23"/>
    <d v="2024-09-23T00:00:00"/>
    <m/>
    <m/>
    <m/>
    <m/>
    <m/>
    <x v="0"/>
    <m/>
    <x v="0"/>
    <x v="0"/>
    <m/>
    <x v="0"/>
    <m/>
    <m/>
    <m/>
  </r>
  <r>
    <s v="PACK07645558"/>
    <x v="24"/>
    <x v="24"/>
    <d v="2024-09-23T00:00:00"/>
    <m/>
    <n v="938.99629999999991"/>
    <n v="0"/>
    <m/>
    <m/>
    <x v="0"/>
    <m/>
    <x v="0"/>
    <x v="0"/>
    <m/>
    <x v="0"/>
    <n v="7"/>
    <n v="1"/>
    <n v="1900"/>
  </r>
  <r>
    <s v="30301000000145558"/>
    <x v="129"/>
    <x v="129"/>
    <d v="2024-09-23T00:00:00"/>
    <m/>
    <m/>
    <m/>
    <m/>
    <m/>
    <x v="0"/>
    <m/>
    <x v="0"/>
    <x v="0"/>
    <m/>
    <x v="0"/>
    <m/>
    <m/>
    <m/>
  </r>
  <r>
    <s v="00001145558"/>
    <x v="119"/>
    <x v="119"/>
    <d v="2024-09-23T00:00:00"/>
    <m/>
    <m/>
    <m/>
    <m/>
    <m/>
    <x v="0"/>
    <m/>
    <x v="0"/>
    <x v="0"/>
    <m/>
    <x v="0"/>
    <m/>
    <m/>
    <m/>
  </r>
  <r>
    <s v="00041345558"/>
    <x v="25"/>
    <x v="25"/>
    <d v="2024-09-23T00:00:00"/>
    <m/>
    <m/>
    <m/>
    <m/>
    <m/>
    <x v="0"/>
    <m/>
    <x v="0"/>
    <x v="0"/>
    <m/>
    <x v="0"/>
    <m/>
    <m/>
    <m/>
  </r>
  <r>
    <s v="00027245558"/>
    <x v="27"/>
    <x v="27"/>
    <d v="2024-09-23T00:00:00"/>
    <m/>
    <n v="3961.9150999999997"/>
    <n v="0"/>
    <m/>
    <m/>
    <x v="0"/>
    <m/>
    <x v="0"/>
    <x v="0"/>
    <m/>
    <x v="10"/>
    <n v="2"/>
    <n v="39"/>
    <n v="2024"/>
  </r>
  <r>
    <s v="00043045565"/>
    <x v="30"/>
    <x v="30"/>
    <d v="2024-09-30T00:00:00"/>
    <n v="5000"/>
    <n v="928.19999999999993"/>
    <n v="4641000"/>
    <s v="FC 437"/>
    <s v="ENTREGADO"/>
    <x v="1"/>
    <m/>
    <x v="7"/>
    <x v="7"/>
    <n v="30"/>
    <x v="11"/>
    <n v="4"/>
    <n v="44"/>
    <n v="2024"/>
  </r>
  <r>
    <s v="011012045572"/>
    <x v="32"/>
    <x v="32"/>
    <d v="2024-10-07T00:00:00"/>
    <n v="12500"/>
    <n v="26.305399999999999"/>
    <n v="638817.5"/>
    <s v="FC 21395"/>
    <s v="ENTREGADO"/>
    <x v="1"/>
    <m/>
    <x v="8"/>
    <x v="8"/>
    <n v="45"/>
    <x v="12"/>
    <n v="5"/>
    <n v="47"/>
    <n v="2024"/>
  </r>
  <r>
    <s v="00012745558"/>
    <x v="33"/>
    <x v="33"/>
    <d v="2024-09-23T00:00:00"/>
    <m/>
    <m/>
    <m/>
    <m/>
    <m/>
    <x v="0"/>
    <m/>
    <x v="0"/>
    <x v="0"/>
    <m/>
    <x v="0"/>
    <m/>
    <m/>
    <m/>
  </r>
  <r>
    <s v="00042845558"/>
    <x v="34"/>
    <x v="34"/>
    <d v="2024-09-23T00:00:00"/>
    <m/>
    <m/>
    <m/>
    <m/>
    <m/>
    <x v="0"/>
    <m/>
    <x v="0"/>
    <x v="0"/>
    <m/>
    <x v="0"/>
    <m/>
    <m/>
    <m/>
  </r>
  <r>
    <s v="00042745558"/>
    <x v="35"/>
    <x v="35"/>
    <d v="2024-09-23T00:00:00"/>
    <m/>
    <m/>
    <m/>
    <m/>
    <m/>
    <x v="0"/>
    <m/>
    <x v="0"/>
    <x v="0"/>
    <m/>
    <x v="0"/>
    <m/>
    <m/>
    <m/>
  </r>
  <r>
    <s v="00042645558"/>
    <x v="36"/>
    <x v="36"/>
    <d v="2024-09-23T00:00:00"/>
    <m/>
    <m/>
    <m/>
    <m/>
    <m/>
    <x v="0"/>
    <m/>
    <x v="0"/>
    <x v="0"/>
    <m/>
    <x v="0"/>
    <m/>
    <m/>
    <m/>
  </r>
  <r>
    <s v="00011345558"/>
    <x v="37"/>
    <x v="37"/>
    <d v="2024-09-23T00:00:00"/>
    <m/>
    <m/>
    <m/>
    <m/>
    <m/>
    <x v="0"/>
    <m/>
    <x v="0"/>
    <x v="0"/>
    <m/>
    <x v="0"/>
    <m/>
    <m/>
    <m/>
  </r>
  <r>
    <s v="007001045558"/>
    <x v="38"/>
    <x v="38"/>
    <d v="2024-09-23T00:00:00"/>
    <m/>
    <m/>
    <m/>
    <m/>
    <m/>
    <x v="0"/>
    <m/>
    <x v="0"/>
    <x v="0"/>
    <m/>
    <x v="0"/>
    <m/>
    <m/>
    <m/>
  </r>
  <r>
    <s v="00046145558"/>
    <x v="120"/>
    <x v="120"/>
    <d v="2024-09-23T00:00:00"/>
    <m/>
    <m/>
    <m/>
    <m/>
    <m/>
    <x v="0"/>
    <m/>
    <x v="0"/>
    <x v="0"/>
    <m/>
    <x v="0"/>
    <m/>
    <m/>
    <m/>
  </r>
  <r>
    <s v="007000545558"/>
    <x v="39"/>
    <x v="39"/>
    <d v="2024-09-23T00:00:00"/>
    <m/>
    <n v="11011"/>
    <n v="0"/>
    <m/>
    <m/>
    <x v="0"/>
    <m/>
    <x v="0"/>
    <x v="0"/>
    <m/>
    <x v="10"/>
    <n v="2"/>
    <n v="39"/>
    <n v="2024"/>
  </r>
  <r>
    <s v="00020945558"/>
    <x v="40"/>
    <x v="40"/>
    <d v="2024-09-23T00:00:00"/>
    <m/>
    <m/>
    <m/>
    <m/>
    <m/>
    <x v="0"/>
    <m/>
    <x v="0"/>
    <x v="0"/>
    <m/>
    <x v="0"/>
    <m/>
    <m/>
    <m/>
  </r>
  <r>
    <s v="00017045558"/>
    <x v="42"/>
    <x v="42"/>
    <d v="2024-09-23T00:00:00"/>
    <m/>
    <m/>
    <m/>
    <m/>
    <m/>
    <x v="0"/>
    <m/>
    <x v="0"/>
    <x v="0"/>
    <m/>
    <x v="0"/>
    <m/>
    <m/>
    <m/>
  </r>
  <r>
    <s v="00040345558"/>
    <x v="43"/>
    <x v="43"/>
    <d v="2024-09-23T00:00:00"/>
    <m/>
    <m/>
    <m/>
    <m/>
    <m/>
    <x v="0"/>
    <m/>
    <x v="0"/>
    <x v="0"/>
    <m/>
    <x v="0"/>
    <m/>
    <m/>
    <m/>
  </r>
  <r>
    <s v="011005445558"/>
    <x v="122"/>
    <x v="122"/>
    <d v="2024-09-23T00:00:00"/>
    <m/>
    <m/>
    <m/>
    <m/>
    <m/>
    <x v="0"/>
    <m/>
    <x v="0"/>
    <x v="0"/>
    <m/>
    <x v="0"/>
    <m/>
    <m/>
    <m/>
  </r>
  <r>
    <s v="00040845558"/>
    <x v="44"/>
    <x v="44"/>
    <d v="2024-09-23T00:00:00"/>
    <m/>
    <m/>
    <m/>
    <m/>
    <m/>
    <x v="0"/>
    <m/>
    <x v="0"/>
    <x v="0"/>
    <m/>
    <x v="0"/>
    <m/>
    <m/>
    <m/>
  </r>
  <r>
    <s v="00023845558"/>
    <x v="46"/>
    <x v="46"/>
    <d v="2024-09-23T00:00:00"/>
    <m/>
    <m/>
    <m/>
    <m/>
    <m/>
    <x v="0"/>
    <m/>
    <x v="0"/>
    <x v="0"/>
    <m/>
    <x v="0"/>
    <m/>
    <m/>
    <m/>
  </r>
  <r>
    <s v="00034345558"/>
    <x v="47"/>
    <x v="47"/>
    <d v="2024-09-23T00:00:00"/>
    <m/>
    <m/>
    <m/>
    <m/>
    <m/>
    <x v="0"/>
    <m/>
    <x v="0"/>
    <x v="0"/>
    <m/>
    <x v="0"/>
    <m/>
    <m/>
    <m/>
  </r>
  <r>
    <s v="00034445558"/>
    <x v="48"/>
    <x v="48"/>
    <d v="2024-09-23T00:00:00"/>
    <m/>
    <m/>
    <m/>
    <m/>
    <m/>
    <x v="0"/>
    <m/>
    <x v="0"/>
    <x v="0"/>
    <m/>
    <x v="0"/>
    <m/>
    <m/>
    <m/>
  </r>
  <r>
    <s v="00034645558"/>
    <x v="49"/>
    <x v="49"/>
    <d v="2024-09-23T00:00:00"/>
    <m/>
    <m/>
    <m/>
    <m/>
    <m/>
    <x v="0"/>
    <m/>
    <x v="0"/>
    <x v="0"/>
    <m/>
    <x v="0"/>
    <m/>
    <m/>
    <m/>
  </r>
  <r>
    <s v="00034745558"/>
    <x v="50"/>
    <x v="50"/>
    <d v="2024-09-23T00:00:00"/>
    <m/>
    <m/>
    <m/>
    <m/>
    <m/>
    <x v="0"/>
    <m/>
    <x v="0"/>
    <x v="0"/>
    <m/>
    <x v="0"/>
    <m/>
    <m/>
    <m/>
  </r>
  <r>
    <s v="00035545558"/>
    <x v="51"/>
    <x v="51"/>
    <d v="2024-09-23T00:00:00"/>
    <m/>
    <m/>
    <m/>
    <m/>
    <m/>
    <x v="0"/>
    <m/>
    <x v="0"/>
    <x v="0"/>
    <m/>
    <x v="0"/>
    <m/>
    <m/>
    <m/>
  </r>
  <r>
    <s v="004000545558"/>
    <x v="54"/>
    <x v="54"/>
    <d v="2024-09-23T00:00:00"/>
    <m/>
    <n v="6174.63"/>
    <n v="0"/>
    <m/>
    <m/>
    <x v="0"/>
    <m/>
    <x v="0"/>
    <x v="0"/>
    <m/>
    <x v="10"/>
    <n v="2"/>
    <n v="39"/>
    <n v="2024"/>
  </r>
  <r>
    <s v="004000645558"/>
    <x v="55"/>
    <x v="55"/>
    <d v="2024-09-23T00:00:00"/>
    <m/>
    <m/>
    <m/>
    <m/>
    <m/>
    <x v="0"/>
    <m/>
    <x v="0"/>
    <x v="0"/>
    <m/>
    <x v="0"/>
    <m/>
    <m/>
    <m/>
  </r>
  <r>
    <s v="004001045558"/>
    <x v="56"/>
    <x v="56"/>
    <d v="2024-09-23T00:00:00"/>
    <m/>
    <m/>
    <m/>
    <s v="24 KGS"/>
    <m/>
    <x v="0"/>
    <m/>
    <x v="0"/>
    <x v="0"/>
    <m/>
    <x v="0"/>
    <m/>
    <m/>
    <m/>
  </r>
  <r>
    <s v="004001145558"/>
    <x v="57"/>
    <x v="57"/>
    <d v="2024-09-23T00:00:00"/>
    <m/>
    <m/>
    <m/>
    <m/>
    <m/>
    <x v="0"/>
    <m/>
    <x v="0"/>
    <x v="0"/>
    <m/>
    <x v="0"/>
    <m/>
    <m/>
    <m/>
  </r>
  <r>
    <s v="00034545558"/>
    <x v="58"/>
    <x v="58"/>
    <d v="2024-09-23T00:00:00"/>
    <m/>
    <m/>
    <m/>
    <m/>
    <m/>
    <x v="0"/>
    <m/>
    <x v="0"/>
    <x v="0"/>
    <m/>
    <x v="0"/>
    <m/>
    <m/>
    <m/>
  </r>
  <r>
    <s v="004000145558"/>
    <x v="59"/>
    <x v="59"/>
    <d v="2024-09-23T00:00:00"/>
    <m/>
    <m/>
    <m/>
    <m/>
    <m/>
    <x v="0"/>
    <m/>
    <x v="0"/>
    <x v="0"/>
    <m/>
    <x v="0"/>
    <m/>
    <m/>
    <m/>
  </r>
  <r>
    <s v="00042045558"/>
    <x v="60"/>
    <x v="60"/>
    <d v="2024-09-23T00:00:00"/>
    <m/>
    <m/>
    <m/>
    <m/>
    <m/>
    <x v="0"/>
    <m/>
    <x v="0"/>
    <x v="0"/>
    <m/>
    <x v="0"/>
    <m/>
    <m/>
    <m/>
  </r>
  <r>
    <s v="004000445558"/>
    <x v="61"/>
    <x v="61"/>
    <d v="2024-09-23T00:00:00"/>
    <m/>
    <m/>
    <m/>
    <m/>
    <m/>
    <x v="0"/>
    <m/>
    <x v="0"/>
    <x v="0"/>
    <m/>
    <x v="0"/>
    <m/>
    <m/>
    <m/>
  </r>
  <r>
    <s v="00047745558"/>
    <x v="62"/>
    <x v="62"/>
    <d v="2024-09-23T00:00:00"/>
    <m/>
    <m/>
    <m/>
    <m/>
    <m/>
    <x v="0"/>
    <m/>
    <x v="0"/>
    <x v="0"/>
    <m/>
    <x v="0"/>
    <m/>
    <m/>
    <m/>
  </r>
  <r>
    <s v="004000745558"/>
    <x v="63"/>
    <x v="63"/>
    <d v="2024-09-23T00:00:00"/>
    <m/>
    <m/>
    <m/>
    <m/>
    <m/>
    <x v="0"/>
    <m/>
    <x v="0"/>
    <x v="0"/>
    <m/>
    <x v="0"/>
    <m/>
    <m/>
    <m/>
  </r>
  <r>
    <s v="00037245558"/>
    <x v="64"/>
    <x v="64"/>
    <d v="2024-09-23T00:00:00"/>
    <m/>
    <n v="1189.8050999999998"/>
    <n v="0"/>
    <m/>
    <m/>
    <x v="0"/>
    <m/>
    <x v="0"/>
    <x v="0"/>
    <m/>
    <x v="10"/>
    <n v="2"/>
    <n v="39"/>
    <n v="2024"/>
  </r>
  <r>
    <s v="00046245558"/>
    <x v="65"/>
    <x v="65"/>
    <d v="2024-09-23T00:00:00"/>
    <m/>
    <n v="1742.7146"/>
    <n v="0"/>
    <m/>
    <m/>
    <x v="0"/>
    <m/>
    <x v="0"/>
    <x v="0"/>
    <m/>
    <x v="10"/>
    <n v="2"/>
    <n v="39"/>
    <n v="2024"/>
  </r>
  <r>
    <s v="00045445558"/>
    <x v="66"/>
    <x v="66"/>
    <d v="2024-09-23T00:00:00"/>
    <m/>
    <m/>
    <m/>
    <m/>
    <m/>
    <x v="0"/>
    <m/>
    <x v="0"/>
    <x v="0"/>
    <m/>
    <x v="0"/>
    <m/>
    <m/>
    <m/>
  </r>
  <r>
    <s v="00027345558"/>
    <x v="123"/>
    <x v="123"/>
    <d v="2024-09-23T00:00:00"/>
    <m/>
    <m/>
    <m/>
    <m/>
    <m/>
    <x v="0"/>
    <m/>
    <x v="0"/>
    <x v="0"/>
    <m/>
    <x v="0"/>
    <m/>
    <m/>
    <m/>
  </r>
  <r>
    <s v="00048445558"/>
    <x v="67"/>
    <x v="67"/>
    <d v="2024-09-23T00:00:00"/>
    <m/>
    <m/>
    <m/>
    <m/>
    <m/>
    <x v="0"/>
    <m/>
    <x v="0"/>
    <x v="0"/>
    <m/>
    <x v="0"/>
    <m/>
    <m/>
    <m/>
  </r>
  <r>
    <s v="00017245558"/>
    <x v="68"/>
    <x v="68"/>
    <d v="2024-09-23T00:00:00"/>
    <m/>
    <n v="5662.8"/>
    <n v="0"/>
    <m/>
    <m/>
    <x v="0"/>
    <m/>
    <x v="0"/>
    <x v="0"/>
    <m/>
    <x v="0"/>
    <n v="7"/>
    <n v="1"/>
    <n v="1900"/>
  </r>
  <r>
    <s v="009003045558"/>
    <x v="69"/>
    <x v="69"/>
    <d v="2024-09-23T00:00:00"/>
    <m/>
    <m/>
    <m/>
    <m/>
    <m/>
    <x v="0"/>
    <m/>
    <x v="0"/>
    <x v="0"/>
    <m/>
    <x v="0"/>
    <m/>
    <m/>
    <m/>
  </r>
  <r>
    <s v="009000645558"/>
    <x v="70"/>
    <x v="70"/>
    <d v="2024-09-23T00:00:00"/>
    <m/>
    <m/>
    <m/>
    <m/>
    <m/>
    <x v="0"/>
    <m/>
    <x v="0"/>
    <x v="0"/>
    <m/>
    <x v="0"/>
    <m/>
    <m/>
    <m/>
  </r>
  <r>
    <s v="009000345558"/>
    <x v="71"/>
    <x v="71"/>
    <d v="2024-09-23T00:00:00"/>
    <m/>
    <m/>
    <m/>
    <m/>
    <m/>
    <x v="0"/>
    <m/>
    <x v="0"/>
    <x v="0"/>
    <m/>
    <x v="0"/>
    <m/>
    <m/>
    <m/>
  </r>
  <r>
    <s v="009002645558"/>
    <x v="72"/>
    <x v="72"/>
    <d v="2024-09-23T00:00:00"/>
    <m/>
    <m/>
    <m/>
    <m/>
    <m/>
    <x v="0"/>
    <m/>
    <x v="0"/>
    <x v="0"/>
    <m/>
    <x v="0"/>
    <m/>
    <m/>
    <m/>
  </r>
  <r>
    <s v="005000945558"/>
    <x v="73"/>
    <x v="73"/>
    <d v="2024-09-23T00:00:00"/>
    <m/>
    <m/>
    <m/>
    <m/>
    <m/>
    <x v="0"/>
    <m/>
    <x v="0"/>
    <x v="0"/>
    <m/>
    <x v="0"/>
    <m/>
    <m/>
    <m/>
  </r>
  <r>
    <s v="00017445558"/>
    <x v="74"/>
    <x v="74"/>
    <d v="2024-09-23T00:00:00"/>
    <m/>
    <m/>
    <m/>
    <m/>
    <m/>
    <x v="0"/>
    <m/>
    <x v="0"/>
    <x v="0"/>
    <m/>
    <x v="0"/>
    <m/>
    <m/>
    <m/>
  </r>
  <r>
    <s v="0005270145558"/>
    <x v="75"/>
    <x v="75"/>
    <d v="2024-09-23T00:00:00"/>
    <m/>
    <n v="9825.1999999999989"/>
    <n v="0"/>
    <m/>
    <m/>
    <x v="0"/>
    <m/>
    <x v="0"/>
    <x v="0"/>
    <m/>
    <x v="10"/>
    <n v="2"/>
    <n v="39"/>
    <n v="2024"/>
  </r>
  <r>
    <s v="00049645558"/>
    <x v="76"/>
    <x v="76"/>
    <d v="2024-09-23T00:00:00"/>
    <m/>
    <m/>
    <m/>
    <m/>
    <m/>
    <x v="0"/>
    <m/>
    <x v="0"/>
    <x v="0"/>
    <m/>
    <x v="0"/>
    <m/>
    <m/>
    <m/>
  </r>
  <r>
    <s v="00053045558"/>
    <x v="124"/>
    <x v="124"/>
    <d v="2024-09-23T00:00:00"/>
    <m/>
    <m/>
    <m/>
    <m/>
    <m/>
    <x v="0"/>
    <m/>
    <x v="0"/>
    <x v="0"/>
    <m/>
    <x v="0"/>
    <m/>
    <m/>
    <m/>
  </r>
  <r>
    <s v="0004520345558"/>
    <x v="77"/>
    <x v="77"/>
    <d v="2024-09-23T00:00:00"/>
    <m/>
    <n v="10648"/>
    <n v="0"/>
    <m/>
    <m/>
    <x v="0"/>
    <m/>
    <x v="0"/>
    <x v="0"/>
    <m/>
    <x v="10"/>
    <n v="2"/>
    <n v="39"/>
    <n v="2024"/>
  </r>
  <r>
    <s v="0004790245558"/>
    <x v="78"/>
    <x v="78"/>
    <d v="2024-09-23T00:00:00"/>
    <m/>
    <m/>
    <m/>
    <m/>
    <m/>
    <x v="0"/>
    <m/>
    <x v="0"/>
    <x v="0"/>
    <m/>
    <x v="0"/>
    <m/>
    <m/>
    <m/>
  </r>
  <r>
    <s v="00052445558"/>
    <x v="79"/>
    <x v="79"/>
    <d v="2024-09-23T00:00:00"/>
    <m/>
    <m/>
    <m/>
    <m/>
    <m/>
    <x v="0"/>
    <m/>
    <x v="0"/>
    <x v="0"/>
    <m/>
    <x v="0"/>
    <m/>
    <m/>
    <m/>
  </r>
  <r>
    <s v="00043445558"/>
    <x v="125"/>
    <x v="125"/>
    <d v="2024-09-23T00:00:00"/>
    <m/>
    <n v="1283.568"/>
    <n v="0"/>
    <m/>
    <m/>
    <x v="0"/>
    <m/>
    <x v="0"/>
    <x v="0"/>
    <m/>
    <x v="10"/>
    <n v="2"/>
    <n v="39"/>
    <n v="2024"/>
  </r>
  <r>
    <s v="00001045558"/>
    <x v="80"/>
    <x v="80"/>
    <d v="2024-09-23T00:00:00"/>
    <m/>
    <m/>
    <m/>
    <m/>
    <m/>
    <x v="0"/>
    <m/>
    <x v="0"/>
    <x v="0"/>
    <m/>
    <x v="0"/>
    <m/>
    <m/>
    <m/>
  </r>
  <r>
    <s v="0003600345558"/>
    <x v="81"/>
    <x v="81"/>
    <d v="2024-09-23T00:00:00"/>
    <m/>
    <n v="11434.5"/>
    <n v="0"/>
    <m/>
    <m/>
    <x v="0"/>
    <m/>
    <x v="0"/>
    <x v="0"/>
    <m/>
    <x v="10"/>
    <n v="2"/>
    <n v="39"/>
    <n v="2024"/>
  </r>
  <r>
    <s v="0003610245558"/>
    <x v="82"/>
    <x v="82"/>
    <d v="2024-09-23T00:00:00"/>
    <m/>
    <n v="11434.5"/>
    <n v="0"/>
    <m/>
    <m/>
    <x v="0"/>
    <m/>
    <x v="0"/>
    <x v="0"/>
    <m/>
    <x v="10"/>
    <n v="2"/>
    <n v="39"/>
    <n v="2024"/>
  </r>
  <r>
    <s v="10008745558"/>
    <x v="83"/>
    <x v="83"/>
    <d v="2024-09-23T00:00:00"/>
    <m/>
    <m/>
    <m/>
    <m/>
    <m/>
    <x v="0"/>
    <m/>
    <x v="0"/>
    <x v="0"/>
    <m/>
    <x v="0"/>
    <m/>
    <m/>
    <m/>
  </r>
  <r>
    <s v="0003620245558"/>
    <x v="84"/>
    <x v="84"/>
    <d v="2024-09-23T00:00:00"/>
    <m/>
    <m/>
    <m/>
    <m/>
    <m/>
    <x v="0"/>
    <m/>
    <x v="0"/>
    <x v="0"/>
    <m/>
    <x v="0"/>
    <m/>
    <m/>
    <m/>
  </r>
  <r>
    <s v="PACK0680345558"/>
    <x v="85"/>
    <x v="85"/>
    <d v="2024-09-23T00:00:00"/>
    <m/>
    <m/>
    <m/>
    <m/>
    <m/>
    <x v="0"/>
    <m/>
    <x v="0"/>
    <x v="0"/>
    <m/>
    <x v="0"/>
    <m/>
    <m/>
    <m/>
  </r>
  <r>
    <s v="0004230145558"/>
    <x v="86"/>
    <x v="86"/>
    <d v="2024-09-23T00:00:00"/>
    <m/>
    <m/>
    <m/>
    <m/>
    <m/>
    <x v="0"/>
    <m/>
    <x v="0"/>
    <x v="0"/>
    <m/>
    <x v="0"/>
    <m/>
    <m/>
    <m/>
  </r>
  <r>
    <s v="0003150245558"/>
    <x v="87"/>
    <x v="87"/>
    <d v="2024-09-23T00:00:00"/>
    <m/>
    <m/>
    <m/>
    <m/>
    <m/>
    <x v="0"/>
    <m/>
    <x v="0"/>
    <x v="0"/>
    <m/>
    <x v="0"/>
    <m/>
    <m/>
    <m/>
  </r>
  <r>
    <s v="0003160245558"/>
    <x v="88"/>
    <x v="88"/>
    <d v="2024-09-23T00:00:00"/>
    <m/>
    <m/>
    <m/>
    <m/>
    <m/>
    <x v="0"/>
    <m/>
    <x v="0"/>
    <x v="0"/>
    <m/>
    <x v="0"/>
    <m/>
    <m/>
    <m/>
  </r>
  <r>
    <s v="PACK0670345558"/>
    <x v="89"/>
    <x v="89"/>
    <d v="2024-09-23T00:00:00"/>
    <m/>
    <m/>
    <m/>
    <m/>
    <m/>
    <x v="0"/>
    <m/>
    <x v="0"/>
    <x v="0"/>
    <m/>
    <x v="0"/>
    <m/>
    <m/>
    <m/>
  </r>
  <r>
    <s v="0002780145558"/>
    <x v="90"/>
    <x v="90"/>
    <d v="2024-09-23T00:00:00"/>
    <m/>
    <m/>
    <m/>
    <m/>
    <m/>
    <x v="0"/>
    <m/>
    <x v="0"/>
    <x v="0"/>
    <m/>
    <x v="0"/>
    <m/>
    <m/>
    <m/>
  </r>
  <r>
    <s v="0002760145558"/>
    <x v="91"/>
    <x v="91"/>
    <d v="2024-09-23T00:00:00"/>
    <m/>
    <m/>
    <m/>
    <m/>
    <m/>
    <x v="0"/>
    <m/>
    <x v="0"/>
    <x v="0"/>
    <m/>
    <x v="0"/>
    <m/>
    <m/>
    <m/>
  </r>
  <r>
    <s v="0002790145558"/>
    <x v="92"/>
    <x v="92"/>
    <d v="2024-09-23T00:00:00"/>
    <m/>
    <m/>
    <m/>
    <m/>
    <m/>
    <x v="0"/>
    <m/>
    <x v="0"/>
    <x v="0"/>
    <m/>
    <x v="0"/>
    <m/>
    <m/>
    <m/>
  </r>
  <r>
    <s v="0011008945558"/>
    <x v="93"/>
    <x v="93"/>
    <d v="2024-09-23T00:00:00"/>
    <m/>
    <m/>
    <m/>
    <m/>
    <m/>
    <x v="0"/>
    <m/>
    <x v="0"/>
    <x v="0"/>
    <m/>
    <x v="0"/>
    <m/>
    <m/>
    <m/>
  </r>
  <r>
    <s v="0003630245558"/>
    <x v="94"/>
    <x v="94"/>
    <d v="2024-09-23T00:00:00"/>
    <m/>
    <m/>
    <m/>
    <m/>
    <m/>
    <x v="0"/>
    <m/>
    <x v="0"/>
    <x v="0"/>
    <m/>
    <x v="0"/>
    <m/>
    <m/>
    <m/>
  </r>
  <r>
    <s v="0004720345558"/>
    <x v="95"/>
    <x v="95"/>
    <d v="2024-09-23T00:00:00"/>
    <m/>
    <m/>
    <m/>
    <m/>
    <m/>
    <x v="0"/>
    <m/>
    <x v="0"/>
    <x v="0"/>
    <m/>
    <x v="0"/>
    <m/>
    <m/>
    <m/>
  </r>
  <r>
    <s v="00054445558"/>
    <x v="96"/>
    <x v="96"/>
    <d v="2024-09-23T00:00:00"/>
    <m/>
    <m/>
    <m/>
    <m/>
    <m/>
    <x v="0"/>
    <m/>
    <x v="0"/>
    <x v="0"/>
    <m/>
    <x v="0"/>
    <m/>
    <m/>
    <m/>
  </r>
  <r>
    <s v="00050045558"/>
    <x v="97"/>
    <x v="97"/>
    <d v="2024-09-23T00:00:00"/>
    <m/>
    <m/>
    <m/>
    <m/>
    <m/>
    <x v="0"/>
    <m/>
    <x v="0"/>
    <x v="0"/>
    <m/>
    <x v="0"/>
    <m/>
    <m/>
    <m/>
  </r>
  <r>
    <s v="00050145558"/>
    <x v="98"/>
    <x v="98"/>
    <d v="2024-09-23T00:00:00"/>
    <m/>
    <n v="1666.34"/>
    <n v="0"/>
    <m/>
    <m/>
    <x v="0"/>
    <m/>
    <x v="0"/>
    <x v="0"/>
    <m/>
    <x v="10"/>
    <n v="2"/>
    <n v="39"/>
    <n v="2024"/>
  </r>
  <r>
    <s v="0003910345558"/>
    <x v="99"/>
    <x v="99"/>
    <d v="2024-09-23T00:00:00"/>
    <m/>
    <n v="932.18399999999997"/>
    <n v="0"/>
    <m/>
    <m/>
    <x v="0"/>
    <m/>
    <x v="0"/>
    <x v="0"/>
    <m/>
    <x v="10"/>
    <n v="2"/>
    <n v="39"/>
    <n v="2024"/>
  </r>
  <r>
    <s v="0004210145558"/>
    <x v="100"/>
    <x v="100"/>
    <d v="2024-09-23T00:00:00"/>
    <m/>
    <n v="11434.5"/>
    <n v="0"/>
    <m/>
    <m/>
    <x v="0"/>
    <m/>
    <x v="0"/>
    <x v="0"/>
    <m/>
    <x v="10"/>
    <n v="2"/>
    <n v="39"/>
    <n v="2024"/>
  </r>
  <r>
    <s v="PACK0860345558"/>
    <x v="127"/>
    <x v="127"/>
    <d v="2024-09-23T00:00:00"/>
    <m/>
    <n v="922.90329999999994"/>
    <n v="0"/>
    <m/>
    <m/>
    <x v="0"/>
    <m/>
    <x v="0"/>
    <x v="0"/>
    <m/>
    <x v="10"/>
    <n v="2"/>
    <n v="39"/>
    <n v="2024"/>
  </r>
  <r>
    <s v="00053645558"/>
    <x v="101"/>
    <x v="101"/>
    <d v="2024-09-23T00:00:00"/>
    <m/>
    <m/>
    <m/>
    <m/>
    <m/>
    <x v="0"/>
    <m/>
    <x v="0"/>
    <x v="0"/>
    <m/>
    <x v="0"/>
    <m/>
    <m/>
    <m/>
  </r>
  <r>
    <s v="0005440045558"/>
    <x v="102"/>
    <x v="102"/>
    <d v="2024-09-23T00:00:00"/>
    <m/>
    <m/>
    <m/>
    <m/>
    <m/>
    <x v="0"/>
    <m/>
    <x v="0"/>
    <x v="0"/>
    <m/>
    <x v="0"/>
    <m/>
    <m/>
    <m/>
  </r>
  <r>
    <s v="0005450045558"/>
    <x v="103"/>
    <x v="103"/>
    <d v="2024-09-23T00:00:00"/>
    <m/>
    <m/>
    <m/>
    <m/>
    <m/>
    <x v="0"/>
    <m/>
    <x v="0"/>
    <x v="0"/>
    <m/>
    <x v="0"/>
    <m/>
    <m/>
    <m/>
  </r>
  <r>
    <s v="0005460045558"/>
    <x v="104"/>
    <x v="104"/>
    <d v="2024-09-23T00:00:00"/>
    <m/>
    <m/>
    <m/>
    <m/>
    <m/>
    <x v="0"/>
    <m/>
    <x v="0"/>
    <x v="0"/>
    <m/>
    <x v="0"/>
    <m/>
    <m/>
    <m/>
  </r>
  <r>
    <s v="0005510045558"/>
    <x v="105"/>
    <x v="105"/>
    <d v="2024-09-23T00:00:00"/>
    <m/>
    <m/>
    <m/>
    <m/>
    <m/>
    <x v="0"/>
    <m/>
    <x v="0"/>
    <x v="0"/>
    <m/>
    <x v="0"/>
    <m/>
    <m/>
    <m/>
  </r>
  <r>
    <s v="0005470045558"/>
    <x v="106"/>
    <x v="106"/>
    <d v="2024-09-23T00:00:00"/>
    <m/>
    <n v="11434.5"/>
    <n v="0"/>
    <m/>
    <m/>
    <x v="0"/>
    <m/>
    <x v="0"/>
    <x v="0"/>
    <m/>
    <x v="0"/>
    <n v="7"/>
    <n v="1"/>
    <n v="1900"/>
  </r>
  <r>
    <s v="0005480045558"/>
    <x v="107"/>
    <x v="107"/>
    <d v="2024-09-23T00:00:00"/>
    <m/>
    <m/>
    <m/>
    <m/>
    <m/>
    <x v="0"/>
    <m/>
    <x v="0"/>
    <x v="0"/>
    <m/>
    <x v="0"/>
    <m/>
    <m/>
    <m/>
  </r>
  <r>
    <s v="00054545558"/>
    <x v="108"/>
    <x v="108"/>
    <d v="2024-09-23T00:00:00"/>
    <m/>
    <m/>
    <m/>
    <m/>
    <m/>
    <x v="0"/>
    <m/>
    <x v="0"/>
    <x v="0"/>
    <m/>
    <x v="0"/>
    <m/>
    <m/>
    <m/>
  </r>
  <r>
    <s v="00054745558"/>
    <x v="109"/>
    <x v="109"/>
    <d v="2024-09-23T00:00:00"/>
    <m/>
    <n v="6209.72"/>
    <n v="0"/>
    <m/>
    <m/>
    <x v="0"/>
    <m/>
    <x v="0"/>
    <x v="0"/>
    <m/>
    <x v="10"/>
    <n v="2"/>
    <n v="39"/>
    <n v="2024"/>
  </r>
  <r>
    <s v="0003580145558"/>
    <x v="110"/>
    <x v="110"/>
    <d v="2024-09-23T00:00:00"/>
    <m/>
    <m/>
    <m/>
    <m/>
    <m/>
    <x v="0"/>
    <m/>
    <x v="0"/>
    <x v="0"/>
    <m/>
    <x v="0"/>
    <m/>
    <m/>
    <m/>
  </r>
  <r>
    <s v="0005490045558"/>
    <x v="111"/>
    <x v="111"/>
    <d v="2024-09-23T00:00:00"/>
    <m/>
    <m/>
    <m/>
    <m/>
    <m/>
    <x v="0"/>
    <m/>
    <x v="0"/>
    <x v="0"/>
    <m/>
    <x v="0"/>
    <m/>
    <m/>
    <m/>
  </r>
  <r>
    <s v="0004220145558"/>
    <x v="112"/>
    <x v="112"/>
    <d v="2024-09-23T00:00:00"/>
    <m/>
    <m/>
    <m/>
    <m/>
    <m/>
    <x v="0"/>
    <m/>
    <x v="0"/>
    <x v="0"/>
    <m/>
    <x v="0"/>
    <m/>
    <m/>
    <m/>
  </r>
  <r>
    <s v="00035C45558"/>
    <x v="126"/>
    <x v="126"/>
    <d v="2024-09-23T00:00:00"/>
    <m/>
    <n v="493.94620000000003"/>
    <n v="0"/>
    <m/>
    <m/>
    <x v="0"/>
    <m/>
    <x v="0"/>
    <x v="0"/>
    <m/>
    <x v="10"/>
    <n v="2"/>
    <n v="39"/>
    <n v="2024"/>
  </r>
  <r>
    <s v="00034C45558"/>
    <x v="113"/>
    <x v="113"/>
    <d v="2024-09-23T00:00:00"/>
    <m/>
    <m/>
    <m/>
    <m/>
    <m/>
    <x v="0"/>
    <m/>
    <x v="0"/>
    <x v="0"/>
    <m/>
    <x v="0"/>
    <m/>
    <m/>
    <m/>
  </r>
  <r>
    <s v="0003590145558"/>
    <x v="115"/>
    <x v="115"/>
    <d v="2024-09-23T00:00:00"/>
    <m/>
    <m/>
    <m/>
    <m/>
    <m/>
    <x v="0"/>
    <m/>
    <x v="0"/>
    <x v="0"/>
    <m/>
    <x v="0"/>
    <m/>
    <m/>
    <m/>
  </r>
  <r>
    <s v="0005280145558"/>
    <x v="116"/>
    <x v="116"/>
    <d v="2024-09-23T00:00:00"/>
    <m/>
    <m/>
    <m/>
    <m/>
    <m/>
    <x v="0"/>
    <m/>
    <x v="0"/>
    <x v="0"/>
    <m/>
    <x v="0"/>
    <m/>
    <m/>
    <m/>
  </r>
  <r>
    <s v="0003730445558"/>
    <x v="117"/>
    <x v="117"/>
    <d v="2024-09-23T00:00:00"/>
    <m/>
    <m/>
    <m/>
    <m/>
    <m/>
    <x v="0"/>
    <m/>
    <x v="0"/>
    <x v="0"/>
    <m/>
    <x v="0"/>
    <m/>
    <m/>
    <m/>
  </r>
  <r>
    <s v="0004640345558"/>
    <x v="118"/>
    <x v="118"/>
    <d v="2024-09-23T00:00:00"/>
    <m/>
    <m/>
    <m/>
    <m/>
    <m/>
    <x v="0"/>
    <m/>
    <x v="0"/>
    <x v="0"/>
    <m/>
    <x v="0"/>
    <m/>
    <m/>
    <m/>
  </r>
  <r>
    <s v="001000145565"/>
    <x v="3"/>
    <x v="3"/>
    <d v="2024-09-30T00:00:00"/>
    <n v="7500"/>
    <n v="1554.85"/>
    <n v="11661375"/>
    <s v="N 1000370315 OC 4873 E4/E4  fc 229291"/>
    <s v="ENTREGADO"/>
    <x v="1"/>
    <m/>
    <x v="4"/>
    <x v="4"/>
    <n v="45"/>
    <x v="13"/>
    <n v="5"/>
    <n v="46"/>
    <n v="2024"/>
  </r>
  <r>
    <s v="00046345565"/>
    <x v="4"/>
    <x v="4"/>
    <d v="2024-09-30T00:00:00"/>
    <m/>
    <m/>
    <m/>
    <m/>
    <m/>
    <x v="0"/>
    <m/>
    <x v="0"/>
    <x v="0"/>
    <m/>
    <x v="0"/>
    <m/>
    <m/>
    <m/>
  </r>
  <r>
    <s v="00037545565"/>
    <x v="1"/>
    <x v="1"/>
    <d v="2024-09-30T00:00:00"/>
    <m/>
    <m/>
    <m/>
    <m/>
    <m/>
    <x v="0"/>
    <m/>
    <x v="0"/>
    <x v="0"/>
    <m/>
    <x v="0"/>
    <m/>
    <m/>
    <m/>
  </r>
  <r>
    <s v="00038645565"/>
    <x v="2"/>
    <x v="2"/>
    <d v="2024-09-30T00:00:00"/>
    <m/>
    <m/>
    <m/>
    <s v="13 kgs"/>
    <m/>
    <x v="0"/>
    <m/>
    <x v="0"/>
    <x v="0"/>
    <m/>
    <x v="0"/>
    <m/>
    <m/>
    <m/>
  </r>
  <r>
    <s v="00000945565"/>
    <x v="6"/>
    <x v="6"/>
    <d v="2024-09-30T00:00:00"/>
    <m/>
    <n v="27798.056"/>
    <n v="0"/>
    <m/>
    <m/>
    <x v="0"/>
    <m/>
    <x v="0"/>
    <x v="0"/>
    <m/>
    <x v="14"/>
    <n v="2"/>
    <n v="40"/>
    <n v="2024"/>
  </r>
  <r>
    <s v="00020745565"/>
    <x v="7"/>
    <x v="7"/>
    <d v="2024-09-30T00:00:00"/>
    <m/>
    <m/>
    <m/>
    <m/>
    <m/>
    <x v="0"/>
    <m/>
    <x v="0"/>
    <x v="0"/>
    <m/>
    <x v="0"/>
    <m/>
    <m/>
    <m/>
  </r>
  <r>
    <s v="007001445565"/>
    <x v="8"/>
    <x v="8"/>
    <d v="2024-09-30T00:00:00"/>
    <m/>
    <n v="11374"/>
    <n v="0"/>
    <m/>
    <m/>
    <x v="0"/>
    <m/>
    <x v="0"/>
    <x v="0"/>
    <m/>
    <x v="14"/>
    <n v="2"/>
    <n v="40"/>
    <n v="2024"/>
  </r>
  <r>
    <s v="00003345565"/>
    <x v="9"/>
    <x v="9"/>
    <d v="2024-09-30T00:00:00"/>
    <m/>
    <m/>
    <m/>
    <m/>
    <m/>
    <x v="0"/>
    <m/>
    <x v="0"/>
    <x v="0"/>
    <m/>
    <x v="0"/>
    <m/>
    <m/>
    <m/>
  </r>
  <r>
    <s v="00019845565"/>
    <x v="10"/>
    <x v="10"/>
    <d v="2024-09-30T00:00:00"/>
    <m/>
    <n v="25289"/>
    <n v="0"/>
    <m/>
    <m/>
    <x v="0"/>
    <m/>
    <x v="0"/>
    <x v="0"/>
    <m/>
    <x v="14"/>
    <n v="2"/>
    <n v="40"/>
    <n v="2024"/>
  </r>
  <r>
    <s v="00020045565"/>
    <x v="11"/>
    <x v="11"/>
    <d v="2024-09-30T00:00:00"/>
    <m/>
    <n v="4215.6400000000003"/>
    <n v="0"/>
    <m/>
    <m/>
    <x v="0"/>
    <m/>
    <x v="0"/>
    <x v="0"/>
    <m/>
    <x v="0"/>
    <n v="7"/>
    <n v="1"/>
    <n v="1900"/>
  </r>
  <r>
    <s v="00020245565"/>
    <x v="12"/>
    <x v="12"/>
    <d v="2024-09-30T00:00:00"/>
    <m/>
    <m/>
    <m/>
    <m/>
    <m/>
    <x v="0"/>
    <m/>
    <x v="0"/>
    <x v="0"/>
    <m/>
    <x v="0"/>
    <m/>
    <m/>
    <m/>
  </r>
  <r>
    <s v="00001845565"/>
    <x v="13"/>
    <x v="13"/>
    <d v="2024-09-30T00:00:00"/>
    <m/>
    <m/>
    <m/>
    <m/>
    <m/>
    <x v="0"/>
    <m/>
    <x v="0"/>
    <x v="0"/>
    <m/>
    <x v="0"/>
    <m/>
    <m/>
    <m/>
  </r>
  <r>
    <s v="00045245565"/>
    <x v="14"/>
    <x v="14"/>
    <d v="2024-09-30T00:00:00"/>
    <m/>
    <m/>
    <m/>
    <m/>
    <m/>
    <x v="0"/>
    <m/>
    <x v="0"/>
    <x v="0"/>
    <m/>
    <x v="0"/>
    <m/>
    <m/>
    <m/>
  </r>
  <r>
    <s v="00023645565"/>
    <x v="15"/>
    <x v="15"/>
    <d v="2024-09-30T00:00:00"/>
    <m/>
    <m/>
    <m/>
    <m/>
    <m/>
    <x v="0"/>
    <m/>
    <x v="0"/>
    <x v="0"/>
    <m/>
    <x v="0"/>
    <m/>
    <m/>
    <m/>
  </r>
  <r>
    <s v="00047345565"/>
    <x v="16"/>
    <x v="16"/>
    <d v="2024-09-30T00:00:00"/>
    <m/>
    <m/>
    <m/>
    <s v="24 kgs "/>
    <m/>
    <x v="0"/>
    <m/>
    <x v="0"/>
    <x v="0"/>
    <m/>
    <x v="0"/>
    <m/>
    <m/>
    <m/>
  </r>
  <r>
    <s v="00044745565"/>
    <x v="17"/>
    <x v="17"/>
    <d v="2024-09-30T00:00:00"/>
    <m/>
    <m/>
    <m/>
    <m/>
    <m/>
    <x v="0"/>
    <m/>
    <x v="0"/>
    <x v="0"/>
    <m/>
    <x v="0"/>
    <m/>
    <m/>
    <m/>
  </r>
  <r>
    <s v="00047545565"/>
    <x v="18"/>
    <x v="18"/>
    <d v="2024-09-30T00:00:00"/>
    <m/>
    <m/>
    <m/>
    <m/>
    <m/>
    <x v="0"/>
    <m/>
    <x v="0"/>
    <x v="0"/>
    <m/>
    <x v="0"/>
    <m/>
    <m/>
    <m/>
  </r>
  <r>
    <s v="00038245565"/>
    <x v="19"/>
    <x v="19"/>
    <d v="2024-09-30T00:00:00"/>
    <m/>
    <m/>
    <m/>
    <m/>
    <m/>
    <x v="0"/>
    <m/>
    <x v="0"/>
    <x v="0"/>
    <m/>
    <x v="0"/>
    <m/>
    <m/>
    <m/>
  </r>
  <r>
    <s v="004000245565"/>
    <x v="20"/>
    <x v="20"/>
    <d v="2024-09-30T00:00:00"/>
    <m/>
    <m/>
    <m/>
    <m/>
    <m/>
    <x v="0"/>
    <m/>
    <x v="0"/>
    <x v="0"/>
    <m/>
    <x v="0"/>
    <m/>
    <m/>
    <m/>
  </r>
  <r>
    <s v="00041245565"/>
    <x v="21"/>
    <x v="21"/>
    <d v="2024-09-30T00:00:00"/>
    <m/>
    <m/>
    <m/>
    <m/>
    <m/>
    <x v="0"/>
    <m/>
    <x v="0"/>
    <x v="0"/>
    <m/>
    <x v="0"/>
    <m/>
    <m/>
    <m/>
  </r>
  <r>
    <s v="00017345565"/>
    <x v="22"/>
    <x v="22"/>
    <d v="2024-09-30T00:00:00"/>
    <m/>
    <m/>
    <m/>
    <m/>
    <m/>
    <x v="0"/>
    <m/>
    <x v="0"/>
    <x v="0"/>
    <m/>
    <x v="0"/>
    <m/>
    <m/>
    <m/>
  </r>
  <r>
    <s v="SW001845565"/>
    <x v="23"/>
    <x v="23"/>
    <d v="2024-09-30T00:00:00"/>
    <n v="2940"/>
    <n v="940.23049999999989"/>
    <n v="2764277.6699999995"/>
    <s v="FC 112284"/>
    <s v="ENTREGADO"/>
    <x v="1"/>
    <m/>
    <x v="9"/>
    <x v="9"/>
    <n v="45"/>
    <x v="13"/>
    <n v="5"/>
    <n v="46"/>
    <n v="2024"/>
  </r>
  <r>
    <s v="PACK07645579"/>
    <x v="24"/>
    <x v="24"/>
    <d v="2024-10-14T00:00:00"/>
    <n v="1680"/>
    <n v="938.99629999999991"/>
    <n v="1577513.7839999998"/>
    <m/>
    <s v="PEDIDO"/>
    <x v="2"/>
    <m/>
    <x v="9"/>
    <x v="9"/>
    <n v="45"/>
    <x v="15"/>
    <n v="5"/>
    <n v="48"/>
    <n v="2024"/>
  </r>
  <r>
    <s v="00041345565"/>
    <x v="25"/>
    <x v="25"/>
    <d v="2024-09-30T00:00:00"/>
    <m/>
    <m/>
    <m/>
    <m/>
    <m/>
    <x v="0"/>
    <m/>
    <x v="0"/>
    <x v="0"/>
    <m/>
    <x v="0"/>
    <m/>
    <m/>
    <m/>
  </r>
  <r>
    <s v="003200245565"/>
    <x v="26"/>
    <x v="26"/>
    <d v="2024-09-30T00:00:00"/>
    <m/>
    <m/>
    <m/>
    <m/>
    <m/>
    <x v="0"/>
    <m/>
    <x v="0"/>
    <x v="0"/>
    <m/>
    <x v="0"/>
    <m/>
    <m/>
    <m/>
  </r>
  <r>
    <s v="00027245565"/>
    <x v="27"/>
    <x v="27"/>
    <d v="2024-09-30T00:00:00"/>
    <n v="1311"/>
    <n v="3961.9150999999997"/>
    <n v="5194070.6960999994"/>
    <s v="FC 831682 Y FC 832113"/>
    <s v="ENTREGADO"/>
    <x v="1"/>
    <m/>
    <x v="10"/>
    <x v="10"/>
    <n v="30"/>
    <x v="11"/>
    <n v="4"/>
    <n v="44"/>
    <n v="2024"/>
  </r>
  <r>
    <s v="00042445579"/>
    <x v="28"/>
    <x v="28"/>
    <d v="2024-10-14T00:00:00"/>
    <m/>
    <n v="6760.6451000000006"/>
    <n v="0"/>
    <m/>
    <m/>
    <x v="0"/>
    <m/>
    <x v="0"/>
    <x v="0"/>
    <m/>
    <x v="16"/>
    <n v="2"/>
    <n v="42"/>
    <n v="2024"/>
  </r>
  <r>
    <s v="006001745565"/>
    <x v="29"/>
    <x v="29"/>
    <d v="2024-09-30T00:00:00"/>
    <m/>
    <m/>
    <m/>
    <m/>
    <m/>
    <x v="0"/>
    <m/>
    <x v="0"/>
    <x v="0"/>
    <m/>
    <x v="0"/>
    <m/>
    <m/>
    <m/>
  </r>
  <r>
    <s v="00043045565"/>
    <x v="30"/>
    <x v="30"/>
    <d v="2024-09-30T00:00:00"/>
    <m/>
    <n v="928.19999999999993"/>
    <n v="0"/>
    <m/>
    <m/>
    <x v="0"/>
    <m/>
    <x v="0"/>
    <x v="0"/>
    <m/>
    <x v="14"/>
    <n v="2"/>
    <n v="40"/>
    <n v="2024"/>
  </r>
  <r>
    <s v="011012045565"/>
    <x v="32"/>
    <x v="32"/>
    <d v="2024-09-30T00:00:00"/>
    <m/>
    <m/>
    <m/>
    <m/>
    <m/>
    <x v="0"/>
    <m/>
    <x v="0"/>
    <x v="0"/>
    <m/>
    <x v="0"/>
    <m/>
    <m/>
    <m/>
  </r>
  <r>
    <s v="00012745565"/>
    <x v="33"/>
    <x v="33"/>
    <d v="2024-09-30T00:00:00"/>
    <m/>
    <m/>
    <m/>
    <m/>
    <m/>
    <x v="0"/>
    <m/>
    <x v="0"/>
    <x v="0"/>
    <m/>
    <x v="0"/>
    <m/>
    <m/>
    <m/>
  </r>
  <r>
    <s v="00042845565"/>
    <x v="34"/>
    <x v="34"/>
    <d v="2024-09-30T00:00:00"/>
    <m/>
    <m/>
    <m/>
    <m/>
    <m/>
    <x v="0"/>
    <m/>
    <x v="0"/>
    <x v="0"/>
    <m/>
    <x v="0"/>
    <m/>
    <m/>
    <m/>
  </r>
  <r>
    <s v="00042745565"/>
    <x v="35"/>
    <x v="35"/>
    <d v="2024-09-30T00:00:00"/>
    <m/>
    <m/>
    <m/>
    <m/>
    <m/>
    <x v="0"/>
    <m/>
    <x v="0"/>
    <x v="0"/>
    <m/>
    <x v="0"/>
    <m/>
    <m/>
    <m/>
  </r>
  <r>
    <s v="00042645565"/>
    <x v="36"/>
    <x v="36"/>
    <d v="2024-09-30T00:00:00"/>
    <m/>
    <m/>
    <m/>
    <m/>
    <m/>
    <x v="0"/>
    <m/>
    <x v="0"/>
    <x v="0"/>
    <m/>
    <x v="0"/>
    <m/>
    <m/>
    <m/>
  </r>
  <r>
    <s v="007001045565"/>
    <x v="38"/>
    <x v="38"/>
    <d v="2024-09-30T00:00:00"/>
    <m/>
    <m/>
    <m/>
    <m/>
    <m/>
    <x v="0"/>
    <m/>
    <x v="0"/>
    <x v="0"/>
    <m/>
    <x v="0"/>
    <m/>
    <m/>
    <m/>
  </r>
  <r>
    <s v="00046145565"/>
    <x v="120"/>
    <x v="120"/>
    <d v="2024-09-30T00:00:00"/>
    <m/>
    <m/>
    <m/>
    <m/>
    <m/>
    <x v="0"/>
    <m/>
    <x v="0"/>
    <x v="0"/>
    <m/>
    <x v="0"/>
    <m/>
    <m/>
    <m/>
  </r>
  <r>
    <s v="007000545565"/>
    <x v="39"/>
    <x v="39"/>
    <d v="2024-09-30T00:00:00"/>
    <m/>
    <m/>
    <m/>
    <m/>
    <m/>
    <x v="0"/>
    <m/>
    <x v="0"/>
    <x v="0"/>
    <m/>
    <x v="0"/>
    <m/>
    <m/>
    <m/>
  </r>
  <r>
    <s v="00020945565"/>
    <x v="40"/>
    <x v="40"/>
    <d v="2024-09-30T00:00:00"/>
    <m/>
    <m/>
    <m/>
    <m/>
    <m/>
    <x v="0"/>
    <m/>
    <x v="0"/>
    <x v="0"/>
    <m/>
    <x v="0"/>
    <m/>
    <m/>
    <m/>
  </r>
  <r>
    <s v="00035245565"/>
    <x v="121"/>
    <x v="121"/>
    <d v="2024-09-30T00:00:00"/>
    <m/>
    <m/>
    <m/>
    <m/>
    <m/>
    <x v="0"/>
    <m/>
    <x v="0"/>
    <x v="0"/>
    <m/>
    <x v="0"/>
    <m/>
    <m/>
    <m/>
  </r>
  <r>
    <s v="00034045565"/>
    <x v="41"/>
    <x v="41"/>
    <d v="2024-09-30T00:00:00"/>
    <m/>
    <n v="1210"/>
    <n v="0"/>
    <m/>
    <m/>
    <x v="0"/>
    <m/>
    <x v="0"/>
    <x v="0"/>
    <m/>
    <x v="14"/>
    <n v="2"/>
    <n v="40"/>
    <n v="2024"/>
  </r>
  <r>
    <s v="00017045565"/>
    <x v="42"/>
    <x v="42"/>
    <d v="2024-09-30T00:00:00"/>
    <m/>
    <n v="1312.5615359999999"/>
    <n v="0"/>
    <m/>
    <m/>
    <x v="0"/>
    <m/>
    <x v="0"/>
    <x v="0"/>
    <m/>
    <x v="14"/>
    <n v="2"/>
    <n v="40"/>
    <n v="2024"/>
  </r>
  <r>
    <s v="00040345565"/>
    <x v="43"/>
    <x v="43"/>
    <d v="2024-09-30T00:00:00"/>
    <m/>
    <m/>
    <m/>
    <m/>
    <m/>
    <x v="0"/>
    <m/>
    <x v="0"/>
    <x v="0"/>
    <m/>
    <x v="0"/>
    <m/>
    <m/>
    <m/>
  </r>
  <r>
    <s v="011005445565"/>
    <x v="122"/>
    <x v="122"/>
    <d v="2024-09-30T00:00:00"/>
    <m/>
    <m/>
    <m/>
    <m/>
    <m/>
    <x v="0"/>
    <m/>
    <x v="0"/>
    <x v="0"/>
    <m/>
    <x v="0"/>
    <m/>
    <m/>
    <m/>
  </r>
  <r>
    <s v="00040845565"/>
    <x v="44"/>
    <x v="44"/>
    <d v="2024-09-30T00:00:00"/>
    <m/>
    <m/>
    <m/>
    <m/>
    <m/>
    <x v="0"/>
    <m/>
    <x v="0"/>
    <x v="0"/>
    <m/>
    <x v="0"/>
    <m/>
    <m/>
    <m/>
  </r>
  <r>
    <s v="0000245565"/>
    <x v="45"/>
    <x v="45"/>
    <d v="2024-09-30T00:00:00"/>
    <m/>
    <m/>
    <m/>
    <m/>
    <m/>
    <x v="0"/>
    <m/>
    <x v="0"/>
    <x v="0"/>
    <m/>
    <x v="0"/>
    <m/>
    <m/>
    <m/>
  </r>
  <r>
    <s v="00023845565"/>
    <x v="46"/>
    <x v="46"/>
    <d v="2024-09-30T00:00:00"/>
    <n v="80"/>
    <n v="43075.031999999992"/>
    <n v="3446002.5599999996"/>
    <s v="FC 96740"/>
    <s v="ENTREGADO"/>
    <x v="1"/>
    <m/>
    <x v="11"/>
    <x v="11"/>
    <n v="45"/>
    <x v="13"/>
    <n v="5"/>
    <n v="46"/>
    <n v="2024"/>
  </r>
  <r>
    <s v="00034345565"/>
    <x v="47"/>
    <x v="47"/>
    <d v="2024-09-30T00:00:00"/>
    <m/>
    <m/>
    <m/>
    <m/>
    <m/>
    <x v="0"/>
    <m/>
    <x v="0"/>
    <x v="0"/>
    <m/>
    <x v="0"/>
    <m/>
    <m/>
    <m/>
  </r>
  <r>
    <s v="00034445565"/>
    <x v="48"/>
    <x v="48"/>
    <d v="2024-09-30T00:00:00"/>
    <m/>
    <m/>
    <m/>
    <m/>
    <m/>
    <x v="0"/>
    <m/>
    <x v="0"/>
    <x v="0"/>
    <m/>
    <x v="0"/>
    <m/>
    <m/>
    <m/>
  </r>
  <r>
    <s v="00034645565"/>
    <x v="49"/>
    <x v="49"/>
    <d v="2024-09-30T00:00:00"/>
    <m/>
    <m/>
    <m/>
    <m/>
    <m/>
    <x v="0"/>
    <m/>
    <x v="0"/>
    <x v="0"/>
    <m/>
    <x v="0"/>
    <m/>
    <m/>
    <m/>
  </r>
  <r>
    <s v="00034745565"/>
    <x v="50"/>
    <x v="50"/>
    <d v="2024-09-30T00:00:00"/>
    <m/>
    <m/>
    <m/>
    <m/>
    <m/>
    <x v="0"/>
    <m/>
    <x v="0"/>
    <x v="0"/>
    <m/>
    <x v="0"/>
    <m/>
    <m/>
    <m/>
  </r>
  <r>
    <s v="00035545565"/>
    <x v="51"/>
    <x v="51"/>
    <d v="2024-09-30T00:00:00"/>
    <m/>
    <m/>
    <m/>
    <m/>
    <m/>
    <x v="0"/>
    <m/>
    <x v="0"/>
    <x v="0"/>
    <m/>
    <x v="0"/>
    <m/>
    <m/>
    <m/>
  </r>
  <r>
    <s v="00036545565"/>
    <x v="52"/>
    <x v="52"/>
    <d v="2024-09-30T00:00:00"/>
    <m/>
    <m/>
    <m/>
    <m/>
    <m/>
    <x v="0"/>
    <m/>
    <x v="0"/>
    <x v="0"/>
    <m/>
    <x v="0"/>
    <m/>
    <m/>
    <m/>
  </r>
  <r>
    <s v="004001845565"/>
    <x v="53"/>
    <x v="53"/>
    <d v="2024-09-30T00:00:00"/>
    <m/>
    <m/>
    <m/>
    <m/>
    <m/>
    <x v="0"/>
    <m/>
    <x v="0"/>
    <x v="0"/>
    <m/>
    <x v="0"/>
    <m/>
    <m/>
    <m/>
  </r>
  <r>
    <s v="004000645565"/>
    <x v="55"/>
    <x v="55"/>
    <d v="2024-09-30T00:00:00"/>
    <m/>
    <m/>
    <m/>
    <s v="25 KGS"/>
    <m/>
    <x v="0"/>
    <m/>
    <x v="0"/>
    <x v="0"/>
    <m/>
    <x v="0"/>
    <m/>
    <m/>
    <m/>
  </r>
  <r>
    <s v="004001045565"/>
    <x v="56"/>
    <x v="56"/>
    <d v="2024-09-30T00:00:00"/>
    <m/>
    <m/>
    <m/>
    <m/>
    <m/>
    <x v="0"/>
    <m/>
    <x v="0"/>
    <x v="0"/>
    <m/>
    <x v="0"/>
    <m/>
    <m/>
    <m/>
  </r>
  <r>
    <s v="004001145565"/>
    <x v="57"/>
    <x v="57"/>
    <d v="2024-09-30T00:00:00"/>
    <m/>
    <m/>
    <m/>
    <m/>
    <m/>
    <x v="0"/>
    <m/>
    <x v="0"/>
    <x v="0"/>
    <m/>
    <x v="0"/>
    <m/>
    <m/>
    <m/>
  </r>
  <r>
    <s v="00034545565"/>
    <x v="58"/>
    <x v="58"/>
    <d v="2024-09-30T00:00:00"/>
    <m/>
    <m/>
    <m/>
    <m/>
    <m/>
    <x v="0"/>
    <m/>
    <x v="0"/>
    <x v="0"/>
    <m/>
    <x v="0"/>
    <m/>
    <m/>
    <m/>
  </r>
  <r>
    <s v="004000145565"/>
    <x v="59"/>
    <x v="59"/>
    <d v="2024-09-30T00:00:00"/>
    <m/>
    <m/>
    <m/>
    <m/>
    <m/>
    <x v="0"/>
    <m/>
    <x v="0"/>
    <x v="0"/>
    <m/>
    <x v="0"/>
    <m/>
    <m/>
    <m/>
  </r>
  <r>
    <s v="00042045565"/>
    <x v="60"/>
    <x v="60"/>
    <d v="2024-09-30T00:00:00"/>
    <m/>
    <m/>
    <m/>
    <m/>
    <m/>
    <x v="0"/>
    <m/>
    <x v="0"/>
    <x v="0"/>
    <m/>
    <x v="0"/>
    <m/>
    <m/>
    <m/>
  </r>
  <r>
    <s v="004000445565"/>
    <x v="61"/>
    <x v="61"/>
    <d v="2024-09-30T00:00:00"/>
    <m/>
    <m/>
    <m/>
    <m/>
    <m/>
    <x v="0"/>
    <m/>
    <x v="0"/>
    <x v="0"/>
    <m/>
    <x v="0"/>
    <m/>
    <m/>
    <m/>
  </r>
  <r>
    <s v="00047745565"/>
    <x v="62"/>
    <x v="62"/>
    <d v="2024-09-30T00:00:00"/>
    <m/>
    <n v="52397.888399999989"/>
    <n v="0"/>
    <m/>
    <m/>
    <x v="0"/>
    <m/>
    <x v="0"/>
    <x v="0"/>
    <m/>
    <x v="14"/>
    <n v="2"/>
    <n v="40"/>
    <n v="2024"/>
  </r>
  <r>
    <s v="004000745565"/>
    <x v="63"/>
    <x v="63"/>
    <d v="2024-09-30T00:00:00"/>
    <m/>
    <m/>
    <m/>
    <m/>
    <m/>
    <x v="0"/>
    <m/>
    <x v="0"/>
    <x v="0"/>
    <m/>
    <x v="0"/>
    <m/>
    <m/>
    <m/>
  </r>
  <r>
    <s v="00046245565"/>
    <x v="65"/>
    <x v="65"/>
    <d v="2024-09-30T00:00:00"/>
    <m/>
    <m/>
    <m/>
    <m/>
    <m/>
    <x v="0"/>
    <m/>
    <x v="0"/>
    <x v="0"/>
    <m/>
    <x v="0"/>
    <m/>
    <m/>
    <m/>
  </r>
  <r>
    <s v="00045445565"/>
    <x v="66"/>
    <x v="66"/>
    <d v="2024-09-30T00:00:00"/>
    <m/>
    <m/>
    <m/>
    <m/>
    <m/>
    <x v="0"/>
    <m/>
    <x v="0"/>
    <x v="0"/>
    <m/>
    <x v="0"/>
    <m/>
    <m/>
    <m/>
  </r>
  <r>
    <s v="00027345565"/>
    <x v="123"/>
    <x v="123"/>
    <d v="2024-09-30T00:00:00"/>
    <m/>
    <m/>
    <m/>
    <m/>
    <m/>
    <x v="0"/>
    <m/>
    <x v="0"/>
    <x v="0"/>
    <m/>
    <x v="0"/>
    <m/>
    <m/>
    <m/>
  </r>
  <r>
    <s v="00048445565"/>
    <x v="67"/>
    <x v="67"/>
    <d v="2024-09-30T00:00:00"/>
    <m/>
    <m/>
    <m/>
    <m/>
    <m/>
    <x v="0"/>
    <m/>
    <x v="0"/>
    <x v="0"/>
    <m/>
    <x v="0"/>
    <m/>
    <m/>
    <m/>
  </r>
  <r>
    <s v="00017245565"/>
    <x v="68"/>
    <x v="68"/>
    <d v="2024-09-30T00:00:00"/>
    <m/>
    <m/>
    <m/>
    <m/>
    <m/>
    <x v="0"/>
    <m/>
    <x v="0"/>
    <x v="0"/>
    <m/>
    <x v="0"/>
    <m/>
    <m/>
    <m/>
  </r>
  <r>
    <s v="009003045565"/>
    <x v="69"/>
    <x v="69"/>
    <d v="2024-09-30T00:00:00"/>
    <m/>
    <m/>
    <m/>
    <m/>
    <m/>
    <x v="0"/>
    <m/>
    <x v="0"/>
    <x v="0"/>
    <m/>
    <x v="0"/>
    <m/>
    <m/>
    <m/>
  </r>
  <r>
    <s v="009000645565"/>
    <x v="70"/>
    <x v="70"/>
    <d v="2024-09-30T00:00:00"/>
    <m/>
    <n v="1768"/>
    <n v="0"/>
    <m/>
    <m/>
    <x v="0"/>
    <m/>
    <x v="0"/>
    <x v="0"/>
    <m/>
    <x v="0"/>
    <n v="7"/>
    <n v="1"/>
    <n v="1900"/>
  </r>
  <r>
    <s v="009000345565"/>
    <x v="71"/>
    <x v="71"/>
    <d v="2024-09-30T00:00:00"/>
    <m/>
    <m/>
    <m/>
    <m/>
    <m/>
    <x v="0"/>
    <m/>
    <x v="0"/>
    <x v="0"/>
    <m/>
    <x v="0"/>
    <m/>
    <m/>
    <m/>
  </r>
  <r>
    <s v="009002645565"/>
    <x v="72"/>
    <x v="72"/>
    <d v="2024-09-30T00:00:00"/>
    <m/>
    <m/>
    <m/>
    <m/>
    <m/>
    <x v="0"/>
    <m/>
    <x v="0"/>
    <x v="0"/>
    <m/>
    <x v="0"/>
    <m/>
    <m/>
    <m/>
  </r>
  <r>
    <s v="005000945565"/>
    <x v="73"/>
    <x v="73"/>
    <d v="2024-09-30T00:00:00"/>
    <m/>
    <m/>
    <m/>
    <m/>
    <m/>
    <x v="0"/>
    <m/>
    <x v="0"/>
    <x v="0"/>
    <m/>
    <x v="0"/>
    <m/>
    <m/>
    <m/>
  </r>
  <r>
    <s v="00017445565"/>
    <x v="74"/>
    <x v="74"/>
    <d v="2024-09-30T00:00:00"/>
    <m/>
    <m/>
    <m/>
    <m/>
    <m/>
    <x v="0"/>
    <m/>
    <x v="0"/>
    <x v="0"/>
    <m/>
    <x v="0"/>
    <m/>
    <m/>
    <m/>
  </r>
  <r>
    <s v="0005270145565"/>
    <x v="75"/>
    <x v="75"/>
    <d v="2024-09-30T00:00:00"/>
    <m/>
    <n v="9825.1999999999989"/>
    <n v="0"/>
    <m/>
    <m/>
    <x v="0"/>
    <m/>
    <x v="0"/>
    <x v="0"/>
    <m/>
    <x v="14"/>
    <n v="2"/>
    <n v="40"/>
    <n v="2024"/>
  </r>
  <r>
    <s v="00049645565"/>
    <x v="76"/>
    <x v="76"/>
    <d v="2024-09-30T00:00:00"/>
    <m/>
    <m/>
    <m/>
    <m/>
    <m/>
    <x v="0"/>
    <m/>
    <x v="0"/>
    <x v="0"/>
    <m/>
    <x v="0"/>
    <m/>
    <m/>
    <m/>
  </r>
  <r>
    <s v="00053045565"/>
    <x v="124"/>
    <x v="124"/>
    <d v="2024-09-30T00:00:00"/>
    <m/>
    <n v="1536.7"/>
    <n v="0"/>
    <m/>
    <m/>
    <x v="0"/>
    <m/>
    <x v="0"/>
    <x v="0"/>
    <m/>
    <x v="14"/>
    <n v="2"/>
    <n v="40"/>
    <n v="2024"/>
  </r>
  <r>
    <s v="0004520345565"/>
    <x v="77"/>
    <x v="77"/>
    <d v="2024-09-30T00:00:00"/>
    <m/>
    <m/>
    <m/>
    <m/>
    <m/>
    <x v="0"/>
    <m/>
    <x v="0"/>
    <x v="0"/>
    <m/>
    <x v="0"/>
    <m/>
    <m/>
    <m/>
  </r>
  <r>
    <s v="0004790245565"/>
    <x v="78"/>
    <x v="78"/>
    <d v="2024-09-30T00:00:00"/>
    <m/>
    <m/>
    <m/>
    <m/>
    <m/>
    <x v="0"/>
    <m/>
    <x v="0"/>
    <x v="0"/>
    <m/>
    <x v="0"/>
    <m/>
    <m/>
    <m/>
  </r>
  <r>
    <s v="00052445565"/>
    <x v="79"/>
    <x v="79"/>
    <d v="2024-09-30T00:00:00"/>
    <m/>
    <n v="28.2898"/>
    <n v="0"/>
    <m/>
    <m/>
    <x v="0"/>
    <m/>
    <x v="0"/>
    <x v="0"/>
    <m/>
    <x v="14"/>
    <n v="2"/>
    <n v="40"/>
    <n v="2024"/>
  </r>
  <r>
    <s v="00043445565"/>
    <x v="125"/>
    <x v="125"/>
    <d v="2024-09-30T00:00:00"/>
    <m/>
    <n v="1283.568"/>
    <n v="0"/>
    <m/>
    <m/>
    <x v="0"/>
    <m/>
    <x v="0"/>
    <x v="0"/>
    <m/>
    <x v="14"/>
    <n v="2"/>
    <n v="40"/>
    <n v="2024"/>
  </r>
  <r>
    <s v="00001045565"/>
    <x v="80"/>
    <x v="80"/>
    <d v="2024-09-30T00:00:00"/>
    <m/>
    <m/>
    <m/>
    <m/>
    <m/>
    <x v="0"/>
    <m/>
    <x v="0"/>
    <x v="0"/>
    <m/>
    <x v="0"/>
    <m/>
    <m/>
    <m/>
  </r>
  <r>
    <s v="0003600345565"/>
    <x v="81"/>
    <x v="81"/>
    <d v="2024-09-30T00:00:00"/>
    <m/>
    <m/>
    <m/>
    <m/>
    <m/>
    <x v="0"/>
    <m/>
    <x v="0"/>
    <x v="0"/>
    <m/>
    <x v="0"/>
    <m/>
    <m/>
    <m/>
  </r>
  <r>
    <s v="0003610245565"/>
    <x v="82"/>
    <x v="82"/>
    <d v="2024-09-30T00:00:00"/>
    <m/>
    <m/>
    <m/>
    <m/>
    <m/>
    <x v="0"/>
    <m/>
    <x v="0"/>
    <x v="0"/>
    <m/>
    <x v="0"/>
    <m/>
    <m/>
    <m/>
  </r>
  <r>
    <s v="10008745565"/>
    <x v="83"/>
    <x v="83"/>
    <d v="2024-09-30T00:00:00"/>
    <m/>
    <m/>
    <m/>
    <m/>
    <m/>
    <x v="0"/>
    <m/>
    <x v="0"/>
    <x v="0"/>
    <m/>
    <x v="0"/>
    <m/>
    <m/>
    <m/>
  </r>
  <r>
    <s v="0003620245565"/>
    <x v="84"/>
    <x v="84"/>
    <d v="2024-09-30T00:00:00"/>
    <m/>
    <m/>
    <m/>
    <m/>
    <m/>
    <x v="0"/>
    <m/>
    <x v="0"/>
    <x v="0"/>
    <m/>
    <x v="0"/>
    <m/>
    <m/>
    <m/>
  </r>
  <r>
    <s v="PACK0680345565"/>
    <x v="85"/>
    <x v="85"/>
    <d v="2024-09-30T00:00:00"/>
    <m/>
    <m/>
    <m/>
    <m/>
    <m/>
    <x v="0"/>
    <m/>
    <x v="0"/>
    <x v="0"/>
    <m/>
    <x v="0"/>
    <m/>
    <m/>
    <m/>
  </r>
  <r>
    <s v="0004230145565"/>
    <x v="86"/>
    <x v="86"/>
    <d v="2024-09-30T00:00:00"/>
    <m/>
    <m/>
    <m/>
    <m/>
    <m/>
    <x v="0"/>
    <m/>
    <x v="0"/>
    <x v="0"/>
    <m/>
    <x v="0"/>
    <m/>
    <m/>
    <m/>
  </r>
  <r>
    <s v="0003150245565"/>
    <x v="87"/>
    <x v="87"/>
    <d v="2024-09-30T00:00:00"/>
    <m/>
    <m/>
    <m/>
    <m/>
    <m/>
    <x v="0"/>
    <m/>
    <x v="0"/>
    <x v="0"/>
    <m/>
    <x v="0"/>
    <m/>
    <m/>
    <m/>
  </r>
  <r>
    <s v="0003160245565"/>
    <x v="88"/>
    <x v="88"/>
    <d v="2024-09-30T00:00:00"/>
    <m/>
    <m/>
    <m/>
    <m/>
    <m/>
    <x v="0"/>
    <m/>
    <x v="0"/>
    <x v="0"/>
    <m/>
    <x v="0"/>
    <m/>
    <m/>
    <m/>
  </r>
  <r>
    <s v="PACK0670345565"/>
    <x v="89"/>
    <x v="89"/>
    <d v="2024-09-30T00:00:00"/>
    <m/>
    <n v="11434.5"/>
    <n v="0"/>
    <m/>
    <m/>
    <x v="0"/>
    <m/>
    <x v="0"/>
    <x v="0"/>
    <m/>
    <x v="0"/>
    <n v="7"/>
    <n v="1"/>
    <n v="1900"/>
  </r>
  <r>
    <s v="0002780145565"/>
    <x v="90"/>
    <x v="90"/>
    <d v="2024-09-30T00:00:00"/>
    <m/>
    <m/>
    <m/>
    <m/>
    <m/>
    <x v="0"/>
    <m/>
    <x v="0"/>
    <x v="0"/>
    <m/>
    <x v="0"/>
    <m/>
    <m/>
    <m/>
  </r>
  <r>
    <s v="0002760145565"/>
    <x v="91"/>
    <x v="91"/>
    <d v="2024-09-30T00:00:00"/>
    <m/>
    <m/>
    <m/>
    <m/>
    <m/>
    <x v="0"/>
    <m/>
    <x v="0"/>
    <x v="0"/>
    <m/>
    <x v="0"/>
    <m/>
    <m/>
    <m/>
  </r>
  <r>
    <s v="0002790145565"/>
    <x v="92"/>
    <x v="92"/>
    <d v="2024-09-30T00:00:00"/>
    <m/>
    <m/>
    <m/>
    <m/>
    <m/>
    <x v="0"/>
    <m/>
    <x v="0"/>
    <x v="0"/>
    <m/>
    <x v="0"/>
    <m/>
    <m/>
    <m/>
  </r>
  <r>
    <s v="0011008945565"/>
    <x v="93"/>
    <x v="93"/>
    <d v="2024-09-30T00:00:00"/>
    <m/>
    <m/>
    <m/>
    <m/>
    <m/>
    <x v="0"/>
    <m/>
    <x v="0"/>
    <x v="0"/>
    <m/>
    <x v="0"/>
    <m/>
    <m/>
    <m/>
  </r>
  <r>
    <s v="0003630245565"/>
    <x v="94"/>
    <x v="94"/>
    <d v="2024-09-30T00:00:00"/>
    <m/>
    <m/>
    <m/>
    <m/>
    <m/>
    <x v="0"/>
    <m/>
    <x v="0"/>
    <x v="0"/>
    <m/>
    <x v="0"/>
    <m/>
    <m/>
    <m/>
  </r>
  <r>
    <s v="0004720345565"/>
    <x v="95"/>
    <x v="95"/>
    <d v="2024-09-30T00:00:00"/>
    <m/>
    <m/>
    <m/>
    <m/>
    <m/>
    <x v="0"/>
    <m/>
    <x v="0"/>
    <x v="0"/>
    <m/>
    <x v="0"/>
    <m/>
    <m/>
    <m/>
  </r>
  <r>
    <s v="00054445565"/>
    <x v="96"/>
    <x v="96"/>
    <d v="2024-09-30T00:00:00"/>
    <m/>
    <m/>
    <m/>
    <m/>
    <m/>
    <x v="0"/>
    <m/>
    <x v="0"/>
    <x v="0"/>
    <m/>
    <x v="0"/>
    <m/>
    <m/>
    <m/>
  </r>
  <r>
    <s v="00050045565"/>
    <x v="97"/>
    <x v="97"/>
    <d v="2024-09-30T00:00:00"/>
    <m/>
    <m/>
    <m/>
    <m/>
    <m/>
    <x v="0"/>
    <m/>
    <x v="0"/>
    <x v="0"/>
    <m/>
    <x v="0"/>
    <m/>
    <m/>
    <m/>
  </r>
  <r>
    <s v="00050145565"/>
    <x v="98"/>
    <x v="98"/>
    <d v="2024-09-30T00:00:00"/>
    <m/>
    <m/>
    <m/>
    <m/>
    <m/>
    <x v="0"/>
    <m/>
    <x v="0"/>
    <x v="0"/>
    <m/>
    <x v="0"/>
    <m/>
    <m/>
    <m/>
  </r>
  <r>
    <s v="0003910345565"/>
    <x v="99"/>
    <x v="99"/>
    <d v="2024-09-30T00:00:00"/>
    <n v="3360"/>
    <n v="932.18399999999997"/>
    <n v="3132138.2399999998"/>
    <s v="FC 112284"/>
    <s v="ENTREGADO"/>
    <x v="1"/>
    <m/>
    <x v="9"/>
    <x v="9"/>
    <n v="45"/>
    <x v="13"/>
    <n v="5"/>
    <n v="46"/>
    <n v="2024"/>
  </r>
  <r>
    <s v="0004210145565"/>
    <x v="100"/>
    <x v="100"/>
    <d v="2024-09-30T00:00:00"/>
    <m/>
    <n v="11434.5"/>
    <n v="0"/>
    <m/>
    <m/>
    <x v="0"/>
    <m/>
    <x v="0"/>
    <x v="0"/>
    <m/>
    <x v="14"/>
    <n v="2"/>
    <n v="40"/>
    <n v="2024"/>
  </r>
  <r>
    <s v="PACK0860345565"/>
    <x v="127"/>
    <x v="127"/>
    <d v="2024-09-30T00:00:00"/>
    <m/>
    <n v="922.90329999999994"/>
    <n v="0"/>
    <m/>
    <m/>
    <x v="0"/>
    <m/>
    <x v="0"/>
    <x v="0"/>
    <m/>
    <x v="14"/>
    <n v="2"/>
    <n v="40"/>
    <n v="2024"/>
  </r>
  <r>
    <s v="00053645565"/>
    <x v="101"/>
    <x v="101"/>
    <d v="2024-09-30T00:00:00"/>
    <m/>
    <m/>
    <m/>
    <m/>
    <m/>
    <x v="0"/>
    <m/>
    <x v="0"/>
    <x v="0"/>
    <m/>
    <x v="0"/>
    <m/>
    <m/>
    <m/>
  </r>
  <r>
    <s v="0005440045565"/>
    <x v="102"/>
    <x v="102"/>
    <d v="2024-09-30T00:00:00"/>
    <m/>
    <m/>
    <m/>
    <m/>
    <m/>
    <x v="0"/>
    <m/>
    <x v="0"/>
    <x v="0"/>
    <m/>
    <x v="0"/>
    <m/>
    <m/>
    <m/>
  </r>
  <r>
    <s v="0005450045565"/>
    <x v="103"/>
    <x v="103"/>
    <d v="2024-09-30T00:00:00"/>
    <m/>
    <m/>
    <m/>
    <m/>
    <m/>
    <x v="0"/>
    <m/>
    <x v="0"/>
    <x v="0"/>
    <m/>
    <x v="0"/>
    <m/>
    <m/>
    <m/>
  </r>
  <r>
    <s v="0005460045565"/>
    <x v="104"/>
    <x v="104"/>
    <d v="2024-09-30T00:00:00"/>
    <m/>
    <m/>
    <m/>
    <m/>
    <m/>
    <x v="0"/>
    <m/>
    <x v="0"/>
    <x v="0"/>
    <m/>
    <x v="0"/>
    <m/>
    <m/>
    <m/>
  </r>
  <r>
    <s v="0005510045565"/>
    <x v="105"/>
    <x v="105"/>
    <d v="2024-09-30T00:00:00"/>
    <m/>
    <m/>
    <m/>
    <m/>
    <m/>
    <x v="0"/>
    <m/>
    <x v="0"/>
    <x v="0"/>
    <m/>
    <x v="0"/>
    <m/>
    <m/>
    <m/>
  </r>
  <r>
    <s v="0005470045565"/>
    <x v="106"/>
    <x v="106"/>
    <d v="2024-09-30T00:00:00"/>
    <m/>
    <m/>
    <m/>
    <m/>
    <m/>
    <x v="0"/>
    <m/>
    <x v="0"/>
    <x v="0"/>
    <m/>
    <x v="0"/>
    <m/>
    <m/>
    <m/>
  </r>
  <r>
    <s v="0005480045565"/>
    <x v="107"/>
    <x v="107"/>
    <d v="2024-09-30T00:00:00"/>
    <m/>
    <m/>
    <m/>
    <m/>
    <m/>
    <x v="0"/>
    <m/>
    <x v="0"/>
    <x v="0"/>
    <m/>
    <x v="0"/>
    <m/>
    <m/>
    <m/>
  </r>
  <r>
    <s v="00054545565"/>
    <x v="108"/>
    <x v="108"/>
    <d v="2024-09-30T00:00:00"/>
    <m/>
    <m/>
    <m/>
    <m/>
    <m/>
    <x v="0"/>
    <m/>
    <x v="0"/>
    <x v="0"/>
    <m/>
    <x v="0"/>
    <m/>
    <m/>
    <m/>
  </r>
  <r>
    <s v="0003580145565"/>
    <x v="110"/>
    <x v="110"/>
    <d v="2024-09-30T00:00:00"/>
    <m/>
    <m/>
    <m/>
    <m/>
    <m/>
    <x v="0"/>
    <m/>
    <x v="0"/>
    <x v="0"/>
    <m/>
    <x v="0"/>
    <m/>
    <m/>
    <m/>
  </r>
  <r>
    <s v="0005490045565"/>
    <x v="111"/>
    <x v="111"/>
    <d v="2024-09-30T00:00:00"/>
    <m/>
    <m/>
    <m/>
    <m/>
    <m/>
    <x v="0"/>
    <m/>
    <x v="0"/>
    <x v="0"/>
    <m/>
    <x v="0"/>
    <m/>
    <m/>
    <m/>
  </r>
  <r>
    <s v="0004220145565"/>
    <x v="112"/>
    <x v="112"/>
    <d v="2024-09-30T00:00:00"/>
    <m/>
    <n v="11011"/>
    <n v="0"/>
    <m/>
    <m/>
    <x v="0"/>
    <m/>
    <x v="0"/>
    <x v="0"/>
    <m/>
    <x v="14"/>
    <n v="2"/>
    <n v="40"/>
    <n v="2024"/>
  </r>
  <r>
    <s v="00035C45565"/>
    <x v="126"/>
    <x v="126"/>
    <d v="2024-09-30T00:00:00"/>
    <m/>
    <n v="493.94620000000003"/>
    <n v="0"/>
    <m/>
    <m/>
    <x v="0"/>
    <m/>
    <x v="0"/>
    <x v="0"/>
    <m/>
    <x v="14"/>
    <n v="2"/>
    <n v="40"/>
    <n v="2024"/>
  </r>
  <r>
    <s v="00034C45565"/>
    <x v="113"/>
    <x v="113"/>
    <d v="2024-09-30T00:00:00"/>
    <m/>
    <m/>
    <m/>
    <m/>
    <m/>
    <x v="0"/>
    <m/>
    <x v="0"/>
    <x v="0"/>
    <m/>
    <x v="0"/>
    <m/>
    <m/>
    <m/>
  </r>
  <r>
    <s v="0003740345565"/>
    <x v="114"/>
    <x v="114"/>
    <d v="2024-09-30T00:00:00"/>
    <m/>
    <m/>
    <m/>
    <m/>
    <m/>
    <x v="0"/>
    <m/>
    <x v="0"/>
    <x v="0"/>
    <m/>
    <x v="0"/>
    <m/>
    <m/>
    <m/>
  </r>
  <r>
    <s v="0003590145565"/>
    <x v="115"/>
    <x v="115"/>
    <d v="2024-09-30T00:00:00"/>
    <m/>
    <m/>
    <m/>
    <m/>
    <m/>
    <x v="0"/>
    <m/>
    <x v="0"/>
    <x v="0"/>
    <m/>
    <x v="0"/>
    <m/>
    <m/>
    <m/>
  </r>
  <r>
    <s v="006000745565"/>
    <x v="128"/>
    <x v="128"/>
    <d v="2024-09-30T00:00:00"/>
    <m/>
    <m/>
    <m/>
    <m/>
    <m/>
    <x v="0"/>
    <m/>
    <x v="0"/>
    <x v="0"/>
    <m/>
    <x v="0"/>
    <m/>
    <m/>
    <m/>
  </r>
  <r>
    <s v="0005280145565"/>
    <x v="116"/>
    <x v="116"/>
    <d v="2024-09-30T00:00:00"/>
    <m/>
    <m/>
    <m/>
    <m/>
    <m/>
    <x v="0"/>
    <m/>
    <x v="0"/>
    <x v="0"/>
    <m/>
    <x v="0"/>
    <m/>
    <m/>
    <m/>
  </r>
  <r>
    <s v="0003730445565"/>
    <x v="117"/>
    <x v="117"/>
    <d v="2024-09-30T00:00:00"/>
    <m/>
    <m/>
    <m/>
    <m/>
    <m/>
    <x v="0"/>
    <m/>
    <x v="0"/>
    <x v="0"/>
    <m/>
    <x v="0"/>
    <m/>
    <m/>
    <m/>
  </r>
  <r>
    <s v="0004640345565"/>
    <x v="118"/>
    <x v="118"/>
    <d v="2024-09-30T00:00:00"/>
    <m/>
    <n v="11797.5"/>
    <n v="0"/>
    <m/>
    <m/>
    <x v="0"/>
    <m/>
    <x v="0"/>
    <x v="0"/>
    <m/>
    <x v="14"/>
    <n v="2"/>
    <n v="40"/>
    <n v="2024"/>
  </r>
  <r>
    <s v="001000145572"/>
    <x v="3"/>
    <x v="3"/>
    <d v="2024-10-07T00:00:00"/>
    <m/>
    <n v="1554.85"/>
    <n v="0"/>
    <m/>
    <m/>
    <x v="0"/>
    <m/>
    <x v="0"/>
    <x v="0"/>
    <m/>
    <x v="17"/>
    <n v="2"/>
    <n v="41"/>
    <n v="2024"/>
  </r>
  <r>
    <s v="00046345572"/>
    <x v="4"/>
    <x v="4"/>
    <d v="2024-10-07T00:00:00"/>
    <m/>
    <m/>
    <m/>
    <m/>
    <m/>
    <x v="0"/>
    <m/>
    <x v="0"/>
    <x v="0"/>
    <m/>
    <x v="0"/>
    <m/>
    <m/>
    <m/>
  </r>
  <r>
    <s v="00037545572"/>
    <x v="1"/>
    <x v="1"/>
    <d v="2024-10-07T00:00:00"/>
    <m/>
    <m/>
    <m/>
    <m/>
    <m/>
    <x v="0"/>
    <m/>
    <x v="0"/>
    <x v="0"/>
    <m/>
    <x v="0"/>
    <m/>
    <m/>
    <m/>
  </r>
  <r>
    <s v="00038645572"/>
    <x v="2"/>
    <x v="2"/>
    <d v="2024-10-07T00:00:00"/>
    <m/>
    <m/>
    <m/>
    <m/>
    <m/>
    <x v="0"/>
    <m/>
    <x v="0"/>
    <x v="0"/>
    <m/>
    <x v="0"/>
    <m/>
    <m/>
    <m/>
  </r>
  <r>
    <s v="00020445572"/>
    <x v="5"/>
    <x v="5"/>
    <d v="2024-10-07T00:00:00"/>
    <m/>
    <m/>
    <m/>
    <m/>
    <m/>
    <x v="0"/>
    <m/>
    <x v="0"/>
    <x v="0"/>
    <m/>
    <x v="0"/>
    <m/>
    <m/>
    <m/>
  </r>
  <r>
    <s v="00000945572"/>
    <x v="6"/>
    <x v="6"/>
    <d v="2024-10-07T00:00:00"/>
    <m/>
    <m/>
    <m/>
    <m/>
    <m/>
    <x v="0"/>
    <m/>
    <x v="0"/>
    <x v="0"/>
    <m/>
    <x v="0"/>
    <m/>
    <m/>
    <m/>
  </r>
  <r>
    <s v="00020745572"/>
    <x v="7"/>
    <x v="7"/>
    <d v="2024-10-07T00:00:00"/>
    <m/>
    <m/>
    <m/>
    <m/>
    <m/>
    <x v="0"/>
    <m/>
    <x v="0"/>
    <x v="0"/>
    <m/>
    <x v="0"/>
    <m/>
    <m/>
    <m/>
  </r>
  <r>
    <s v="007001445572"/>
    <x v="8"/>
    <x v="8"/>
    <d v="2024-10-07T00:00:00"/>
    <m/>
    <m/>
    <m/>
    <m/>
    <m/>
    <x v="0"/>
    <m/>
    <x v="0"/>
    <x v="0"/>
    <m/>
    <x v="0"/>
    <m/>
    <m/>
    <m/>
  </r>
  <r>
    <s v="00003345572"/>
    <x v="9"/>
    <x v="9"/>
    <d v="2024-10-07T00:00:00"/>
    <m/>
    <m/>
    <m/>
    <m/>
    <m/>
    <x v="0"/>
    <m/>
    <x v="0"/>
    <x v="0"/>
    <m/>
    <x v="0"/>
    <m/>
    <m/>
    <m/>
  </r>
  <r>
    <s v="00019845572"/>
    <x v="10"/>
    <x v="10"/>
    <d v="2024-10-07T00:00:00"/>
    <m/>
    <m/>
    <m/>
    <m/>
    <m/>
    <x v="0"/>
    <m/>
    <x v="0"/>
    <x v="0"/>
    <m/>
    <x v="0"/>
    <m/>
    <m/>
    <m/>
  </r>
  <r>
    <s v="00020045572"/>
    <x v="11"/>
    <x v="11"/>
    <d v="2024-10-07T00:00:00"/>
    <m/>
    <m/>
    <m/>
    <m/>
    <m/>
    <x v="0"/>
    <m/>
    <x v="0"/>
    <x v="0"/>
    <m/>
    <x v="0"/>
    <m/>
    <m/>
    <m/>
  </r>
  <r>
    <s v="00020245572"/>
    <x v="12"/>
    <x v="12"/>
    <d v="2024-10-07T00:00:00"/>
    <m/>
    <m/>
    <m/>
    <m/>
    <m/>
    <x v="0"/>
    <m/>
    <x v="0"/>
    <x v="0"/>
    <m/>
    <x v="0"/>
    <m/>
    <m/>
    <m/>
  </r>
  <r>
    <s v="00001845572"/>
    <x v="13"/>
    <x v="13"/>
    <d v="2024-10-07T00:00:00"/>
    <m/>
    <m/>
    <m/>
    <m/>
    <m/>
    <x v="0"/>
    <m/>
    <x v="0"/>
    <x v="0"/>
    <m/>
    <x v="0"/>
    <m/>
    <m/>
    <m/>
  </r>
  <r>
    <s v="00045245572"/>
    <x v="14"/>
    <x v="14"/>
    <d v="2024-10-07T00:00:00"/>
    <m/>
    <m/>
    <m/>
    <m/>
    <m/>
    <x v="0"/>
    <m/>
    <x v="0"/>
    <x v="0"/>
    <m/>
    <x v="0"/>
    <m/>
    <m/>
    <m/>
  </r>
  <r>
    <s v="00023645572"/>
    <x v="15"/>
    <x v="15"/>
    <d v="2024-10-07T00:00:00"/>
    <m/>
    <m/>
    <m/>
    <m/>
    <m/>
    <x v="0"/>
    <m/>
    <x v="0"/>
    <x v="0"/>
    <m/>
    <x v="0"/>
    <m/>
    <m/>
    <m/>
  </r>
  <r>
    <s v="00047345572"/>
    <x v="16"/>
    <x v="16"/>
    <d v="2024-10-07T00:00:00"/>
    <m/>
    <m/>
    <m/>
    <m/>
    <m/>
    <x v="0"/>
    <m/>
    <x v="0"/>
    <x v="0"/>
    <m/>
    <x v="0"/>
    <m/>
    <m/>
    <m/>
  </r>
  <r>
    <s v="00044745572"/>
    <x v="17"/>
    <x v="17"/>
    <d v="2024-10-07T00:00:00"/>
    <m/>
    <m/>
    <m/>
    <m/>
    <m/>
    <x v="0"/>
    <m/>
    <x v="0"/>
    <x v="0"/>
    <m/>
    <x v="0"/>
    <m/>
    <m/>
    <m/>
  </r>
  <r>
    <s v="00047545572"/>
    <x v="18"/>
    <x v="18"/>
    <d v="2024-10-07T00:00:00"/>
    <m/>
    <m/>
    <m/>
    <m/>
    <m/>
    <x v="0"/>
    <m/>
    <x v="0"/>
    <x v="0"/>
    <m/>
    <x v="0"/>
    <m/>
    <m/>
    <m/>
  </r>
  <r>
    <s v="00019945572"/>
    <x v="130"/>
    <x v="130"/>
    <d v="2024-10-07T00:00:00"/>
    <m/>
    <m/>
    <m/>
    <m/>
    <m/>
    <x v="0"/>
    <m/>
    <x v="0"/>
    <x v="0"/>
    <m/>
    <x v="0"/>
    <m/>
    <m/>
    <m/>
  </r>
  <r>
    <s v="00045145572"/>
    <x v="131"/>
    <x v="131"/>
    <d v="2024-10-07T00:00:00"/>
    <m/>
    <m/>
    <m/>
    <m/>
    <m/>
    <x v="0"/>
    <m/>
    <x v="0"/>
    <x v="0"/>
    <m/>
    <x v="0"/>
    <m/>
    <m/>
    <m/>
  </r>
  <r>
    <s v="00038245572"/>
    <x v="19"/>
    <x v="19"/>
    <d v="2024-10-07T00:00:00"/>
    <n v="200"/>
    <n v="1895.1504"/>
    <n v="379030.08"/>
    <s v="FC 1394"/>
    <s v="ENTREGADO"/>
    <x v="1"/>
    <m/>
    <x v="12"/>
    <x v="12"/>
    <n v="30"/>
    <x v="18"/>
    <n v="4"/>
    <n v="45"/>
    <n v="2024"/>
  </r>
  <r>
    <s v="004000245572"/>
    <x v="20"/>
    <x v="20"/>
    <d v="2024-10-07T00:00:00"/>
    <m/>
    <n v="960.0139999999999"/>
    <n v="0"/>
    <m/>
    <m/>
    <x v="0"/>
    <m/>
    <x v="0"/>
    <x v="0"/>
    <m/>
    <x v="17"/>
    <n v="2"/>
    <n v="41"/>
    <n v="2024"/>
  </r>
  <r>
    <s v="00041245572"/>
    <x v="21"/>
    <x v="21"/>
    <d v="2024-10-07T00:00:00"/>
    <m/>
    <m/>
    <m/>
    <m/>
    <m/>
    <x v="0"/>
    <m/>
    <x v="0"/>
    <x v="0"/>
    <m/>
    <x v="0"/>
    <m/>
    <m/>
    <m/>
  </r>
  <r>
    <s v="00017345572"/>
    <x v="22"/>
    <x v="22"/>
    <d v="2024-10-07T00:00:00"/>
    <m/>
    <m/>
    <m/>
    <m/>
    <m/>
    <x v="0"/>
    <m/>
    <x v="0"/>
    <x v="0"/>
    <m/>
    <x v="0"/>
    <m/>
    <m/>
    <m/>
  </r>
  <r>
    <s v="SW001845572"/>
    <x v="23"/>
    <x v="23"/>
    <d v="2024-10-07T00:00:00"/>
    <m/>
    <n v="940.23049999999989"/>
    <n v="0"/>
    <m/>
    <m/>
    <x v="0"/>
    <m/>
    <x v="0"/>
    <x v="0"/>
    <m/>
    <x v="0"/>
    <n v="7"/>
    <n v="1"/>
    <n v="1900"/>
  </r>
  <r>
    <s v="30301000000145572"/>
    <x v="129"/>
    <x v="129"/>
    <d v="2024-10-07T00:00:00"/>
    <m/>
    <m/>
    <m/>
    <m/>
    <m/>
    <x v="0"/>
    <m/>
    <x v="0"/>
    <x v="0"/>
    <m/>
    <x v="0"/>
    <m/>
    <m/>
    <m/>
  </r>
  <r>
    <s v="00001145572"/>
    <x v="119"/>
    <x v="119"/>
    <d v="2024-10-07T00:00:00"/>
    <m/>
    <m/>
    <m/>
    <m/>
    <m/>
    <x v="0"/>
    <m/>
    <x v="0"/>
    <x v="0"/>
    <m/>
    <x v="0"/>
    <m/>
    <m/>
    <m/>
  </r>
  <r>
    <s v="003200245572"/>
    <x v="26"/>
    <x v="26"/>
    <d v="2024-10-07T00:00:00"/>
    <m/>
    <m/>
    <m/>
    <m/>
    <m/>
    <x v="0"/>
    <m/>
    <x v="0"/>
    <x v="0"/>
    <m/>
    <x v="0"/>
    <m/>
    <m/>
    <m/>
  </r>
  <r>
    <s v="00027245572"/>
    <x v="27"/>
    <x v="27"/>
    <d v="2024-10-07T00:00:00"/>
    <m/>
    <n v="3961.9150999999997"/>
    <n v="0"/>
    <m/>
    <m/>
    <x v="0"/>
    <m/>
    <x v="0"/>
    <x v="0"/>
    <m/>
    <x v="17"/>
    <n v="2"/>
    <n v="41"/>
    <n v="2024"/>
  </r>
  <r>
    <s v="006001745572"/>
    <x v="29"/>
    <x v="29"/>
    <d v="2024-10-07T00:00:00"/>
    <m/>
    <n v="924.92399999999998"/>
    <n v="0"/>
    <m/>
    <m/>
    <x v="0"/>
    <m/>
    <x v="0"/>
    <x v="0"/>
    <m/>
    <x v="0"/>
    <n v="7"/>
    <n v="1"/>
    <n v="1900"/>
  </r>
  <r>
    <s v="00043045572"/>
    <x v="30"/>
    <x v="30"/>
    <d v="2024-10-07T00:00:00"/>
    <m/>
    <n v="928.19999999999993"/>
    <n v="0"/>
    <m/>
    <m/>
    <x v="0"/>
    <m/>
    <x v="0"/>
    <x v="0"/>
    <m/>
    <x v="17"/>
    <n v="2"/>
    <n v="41"/>
    <n v="2024"/>
  </r>
  <r>
    <s v="006001645572"/>
    <x v="31"/>
    <x v="31"/>
    <d v="2024-10-07T00:00:00"/>
    <n v="8000"/>
    <n v="424.32"/>
    <n v="3394560"/>
    <s v="FC 46994"/>
    <s v="ENTREGADO"/>
    <x v="1"/>
    <m/>
    <x v="13"/>
    <x v="13"/>
    <n v="30"/>
    <x v="18"/>
    <n v="4"/>
    <n v="45"/>
    <n v="2024"/>
  </r>
  <r>
    <s v="011012045572"/>
    <x v="32"/>
    <x v="32"/>
    <d v="2024-10-07T00:00:00"/>
    <m/>
    <m/>
    <m/>
    <m/>
    <m/>
    <x v="0"/>
    <m/>
    <x v="0"/>
    <x v="0"/>
    <m/>
    <x v="0"/>
    <m/>
    <m/>
    <m/>
  </r>
  <r>
    <s v="00012745572"/>
    <x v="33"/>
    <x v="33"/>
    <d v="2024-10-07T00:00:00"/>
    <m/>
    <m/>
    <m/>
    <m/>
    <m/>
    <x v="0"/>
    <m/>
    <x v="0"/>
    <x v="0"/>
    <m/>
    <x v="0"/>
    <m/>
    <m/>
    <m/>
  </r>
  <r>
    <s v="00042845572"/>
    <x v="34"/>
    <x v="34"/>
    <d v="2024-10-07T00:00:00"/>
    <m/>
    <m/>
    <m/>
    <m/>
    <m/>
    <x v="0"/>
    <m/>
    <x v="0"/>
    <x v="0"/>
    <m/>
    <x v="0"/>
    <m/>
    <m/>
    <m/>
  </r>
  <r>
    <s v="00042745572"/>
    <x v="35"/>
    <x v="35"/>
    <d v="2024-10-07T00:00:00"/>
    <m/>
    <m/>
    <m/>
    <m/>
    <m/>
    <x v="0"/>
    <m/>
    <x v="0"/>
    <x v="0"/>
    <m/>
    <x v="0"/>
    <m/>
    <m/>
    <m/>
  </r>
  <r>
    <s v="00042645572"/>
    <x v="36"/>
    <x v="36"/>
    <d v="2024-10-07T00:00:00"/>
    <m/>
    <m/>
    <m/>
    <m/>
    <m/>
    <x v="0"/>
    <m/>
    <x v="0"/>
    <x v="0"/>
    <m/>
    <x v="0"/>
    <m/>
    <m/>
    <m/>
  </r>
  <r>
    <s v="00011345572"/>
    <x v="37"/>
    <x v="37"/>
    <d v="2024-10-07T00:00:00"/>
    <m/>
    <m/>
    <m/>
    <m/>
    <m/>
    <x v="0"/>
    <m/>
    <x v="0"/>
    <x v="0"/>
    <m/>
    <x v="0"/>
    <m/>
    <m/>
    <m/>
  </r>
  <r>
    <s v="007001045572"/>
    <x v="38"/>
    <x v="38"/>
    <d v="2024-10-07T00:00:00"/>
    <m/>
    <m/>
    <m/>
    <m/>
    <m/>
    <x v="0"/>
    <m/>
    <x v="0"/>
    <x v="0"/>
    <m/>
    <x v="0"/>
    <m/>
    <m/>
    <m/>
  </r>
  <r>
    <s v="00046145565"/>
    <x v="120"/>
    <x v="120"/>
    <d v="2024-09-30T00:00:00"/>
    <n v="2000"/>
    <n v="5366.7129999999997"/>
    <n v="10733426"/>
    <m/>
    <s v="ENTREGADO"/>
    <x v="1"/>
    <m/>
    <x v="14"/>
    <x v="14"/>
    <n v="45"/>
    <x v="13"/>
    <n v="5"/>
    <n v="46"/>
    <n v="2024"/>
  </r>
  <r>
    <s v="007000545572"/>
    <x v="39"/>
    <x v="39"/>
    <d v="2024-10-07T00:00:00"/>
    <m/>
    <m/>
    <m/>
    <m/>
    <m/>
    <x v="0"/>
    <m/>
    <x v="0"/>
    <x v="0"/>
    <m/>
    <x v="0"/>
    <m/>
    <m/>
    <m/>
  </r>
  <r>
    <s v="00020945572"/>
    <x v="40"/>
    <x v="40"/>
    <d v="2024-10-07T00:00:00"/>
    <n v="10500"/>
    <n v="3922.75"/>
    <n v="41188875"/>
    <s v="FC 1461556"/>
    <s v="ENTREGADO"/>
    <x v="1"/>
    <m/>
    <x v="1"/>
    <x v="1"/>
    <n v="55"/>
    <x v="19"/>
    <n v="1"/>
    <n v="49"/>
    <n v="2024"/>
  </r>
  <r>
    <s v="00035245572"/>
    <x v="121"/>
    <x v="121"/>
    <d v="2024-10-07T00:00:00"/>
    <m/>
    <m/>
    <m/>
    <m/>
    <m/>
    <x v="0"/>
    <m/>
    <x v="0"/>
    <x v="0"/>
    <m/>
    <x v="0"/>
    <m/>
    <m/>
    <m/>
  </r>
  <r>
    <s v="00034045572"/>
    <x v="41"/>
    <x v="41"/>
    <d v="2024-10-07T00:00:00"/>
    <m/>
    <m/>
    <m/>
    <m/>
    <m/>
    <x v="0"/>
    <m/>
    <x v="0"/>
    <x v="0"/>
    <m/>
    <x v="0"/>
    <m/>
    <m/>
    <m/>
  </r>
  <r>
    <s v="00017045572"/>
    <x v="42"/>
    <x v="42"/>
    <d v="2024-10-07T00:00:00"/>
    <n v="2000"/>
    <n v="1312.5615359999999"/>
    <n v="2625123.0719999997"/>
    <m/>
    <s v="PEDIDO"/>
    <x v="2"/>
    <m/>
    <x v="15"/>
    <x v="15"/>
    <n v="45"/>
    <x v="12"/>
    <n v="5"/>
    <n v="47"/>
    <n v="2024"/>
  </r>
  <r>
    <s v="00040345572"/>
    <x v="43"/>
    <x v="43"/>
    <d v="2024-10-07T00:00:00"/>
    <m/>
    <n v="2101.5279999999998"/>
    <n v="0"/>
    <m/>
    <m/>
    <x v="0"/>
    <m/>
    <x v="0"/>
    <x v="0"/>
    <m/>
    <x v="17"/>
    <n v="2"/>
    <n v="41"/>
    <n v="2024"/>
  </r>
  <r>
    <s v="011005445572"/>
    <x v="122"/>
    <x v="122"/>
    <d v="2024-10-07T00:00:00"/>
    <m/>
    <m/>
    <m/>
    <m/>
    <m/>
    <x v="0"/>
    <m/>
    <x v="0"/>
    <x v="0"/>
    <m/>
    <x v="0"/>
    <m/>
    <m/>
    <m/>
  </r>
  <r>
    <s v="00040845572"/>
    <x v="44"/>
    <x v="44"/>
    <d v="2024-10-07T00:00:00"/>
    <m/>
    <m/>
    <m/>
    <m/>
    <m/>
    <x v="0"/>
    <m/>
    <x v="0"/>
    <x v="0"/>
    <m/>
    <x v="17"/>
    <n v="2"/>
    <n v="41"/>
    <n v="2024"/>
  </r>
  <r>
    <s v="0000245572"/>
    <x v="45"/>
    <x v="45"/>
    <d v="2024-10-07T00:00:00"/>
    <m/>
    <n v="5691.84"/>
    <n v="0"/>
    <m/>
    <m/>
    <x v="0"/>
    <m/>
    <x v="0"/>
    <x v="0"/>
    <m/>
    <x v="0"/>
    <n v="7"/>
    <n v="1"/>
    <n v="1900"/>
  </r>
  <r>
    <s v="00023845572"/>
    <x v="46"/>
    <x v="46"/>
    <d v="2024-10-07T00:00:00"/>
    <m/>
    <m/>
    <m/>
    <m/>
    <m/>
    <x v="0"/>
    <m/>
    <x v="0"/>
    <x v="0"/>
    <m/>
    <x v="0"/>
    <m/>
    <m/>
    <m/>
  </r>
  <r>
    <s v="00034345572"/>
    <x v="47"/>
    <x v="47"/>
    <d v="2024-10-07T00:00:00"/>
    <m/>
    <m/>
    <m/>
    <m/>
    <m/>
    <x v="0"/>
    <m/>
    <x v="0"/>
    <x v="0"/>
    <m/>
    <x v="0"/>
    <m/>
    <m/>
    <m/>
  </r>
  <r>
    <s v="00034445572"/>
    <x v="48"/>
    <x v="48"/>
    <d v="2024-10-07T00:00:00"/>
    <m/>
    <m/>
    <m/>
    <m/>
    <m/>
    <x v="0"/>
    <m/>
    <x v="0"/>
    <x v="0"/>
    <m/>
    <x v="0"/>
    <m/>
    <m/>
    <m/>
  </r>
  <r>
    <s v="00034645572"/>
    <x v="49"/>
    <x v="49"/>
    <d v="2024-10-07T00:00:00"/>
    <m/>
    <m/>
    <m/>
    <m/>
    <m/>
    <x v="0"/>
    <m/>
    <x v="0"/>
    <x v="0"/>
    <m/>
    <x v="0"/>
    <m/>
    <m/>
    <m/>
  </r>
  <r>
    <s v="00034745572"/>
    <x v="50"/>
    <x v="50"/>
    <d v="2024-10-07T00:00:00"/>
    <m/>
    <m/>
    <m/>
    <m/>
    <m/>
    <x v="0"/>
    <m/>
    <x v="0"/>
    <x v="0"/>
    <m/>
    <x v="0"/>
    <m/>
    <m/>
    <m/>
  </r>
  <r>
    <s v="00035545572"/>
    <x v="51"/>
    <x v="51"/>
    <d v="2024-10-07T00:00:00"/>
    <m/>
    <m/>
    <m/>
    <m/>
    <m/>
    <x v="0"/>
    <m/>
    <x v="0"/>
    <x v="0"/>
    <m/>
    <x v="0"/>
    <m/>
    <m/>
    <m/>
  </r>
  <r>
    <s v="004001845572"/>
    <x v="53"/>
    <x v="53"/>
    <d v="2024-10-07T00:00:00"/>
    <m/>
    <m/>
    <m/>
    <m/>
    <m/>
    <x v="0"/>
    <m/>
    <x v="0"/>
    <x v="0"/>
    <m/>
    <x v="0"/>
    <m/>
    <m/>
    <m/>
  </r>
  <r>
    <s v="004000545572"/>
    <x v="54"/>
    <x v="54"/>
    <d v="2024-10-07T00:00:00"/>
    <m/>
    <n v="6174.63"/>
    <n v="0"/>
    <m/>
    <m/>
    <x v="0"/>
    <m/>
    <x v="0"/>
    <x v="0"/>
    <m/>
    <x v="17"/>
    <n v="2"/>
    <n v="41"/>
    <n v="2024"/>
  </r>
  <r>
    <s v="004000645572"/>
    <x v="55"/>
    <x v="55"/>
    <d v="2024-10-07T00:00:00"/>
    <m/>
    <m/>
    <m/>
    <m/>
    <m/>
    <x v="0"/>
    <m/>
    <x v="0"/>
    <x v="0"/>
    <m/>
    <x v="0"/>
    <m/>
    <m/>
    <m/>
  </r>
  <r>
    <s v="004001045572"/>
    <x v="56"/>
    <x v="56"/>
    <d v="2024-10-07T00:00:00"/>
    <m/>
    <m/>
    <m/>
    <m/>
    <m/>
    <x v="0"/>
    <m/>
    <x v="0"/>
    <x v="0"/>
    <m/>
    <x v="0"/>
    <m/>
    <m/>
    <m/>
  </r>
  <r>
    <s v="004001145572"/>
    <x v="57"/>
    <x v="57"/>
    <d v="2024-10-07T00:00:00"/>
    <m/>
    <m/>
    <m/>
    <m/>
    <m/>
    <x v="0"/>
    <m/>
    <x v="0"/>
    <x v="0"/>
    <m/>
    <x v="0"/>
    <m/>
    <m/>
    <m/>
  </r>
  <r>
    <s v="004000145572"/>
    <x v="59"/>
    <x v="59"/>
    <d v="2024-10-07T00:00:00"/>
    <m/>
    <m/>
    <m/>
    <m/>
    <m/>
    <x v="0"/>
    <m/>
    <x v="0"/>
    <x v="0"/>
    <m/>
    <x v="0"/>
    <m/>
    <m/>
    <m/>
  </r>
  <r>
    <s v="00042045572"/>
    <x v="60"/>
    <x v="60"/>
    <d v="2024-10-07T00:00:00"/>
    <m/>
    <m/>
    <m/>
    <m/>
    <m/>
    <x v="0"/>
    <m/>
    <x v="0"/>
    <x v="0"/>
    <m/>
    <x v="0"/>
    <m/>
    <m/>
    <m/>
  </r>
  <r>
    <s v="004000445572"/>
    <x v="61"/>
    <x v="61"/>
    <d v="2024-10-07T00:00:00"/>
    <m/>
    <m/>
    <m/>
    <m/>
    <m/>
    <x v="0"/>
    <m/>
    <x v="0"/>
    <x v="0"/>
    <m/>
    <x v="0"/>
    <m/>
    <m/>
    <m/>
  </r>
  <r>
    <s v="00047745572"/>
    <x v="62"/>
    <x v="62"/>
    <d v="2024-10-07T00:00:00"/>
    <m/>
    <m/>
    <m/>
    <m/>
    <m/>
    <x v="0"/>
    <m/>
    <x v="0"/>
    <x v="0"/>
    <m/>
    <x v="0"/>
    <m/>
    <m/>
    <m/>
  </r>
  <r>
    <s v="00006945572"/>
    <x v="132"/>
    <x v="132"/>
    <d v="2024-10-07T00:00:00"/>
    <m/>
    <m/>
    <m/>
    <m/>
    <m/>
    <x v="0"/>
    <m/>
    <x v="0"/>
    <x v="0"/>
    <m/>
    <x v="0"/>
    <m/>
    <m/>
    <m/>
  </r>
  <r>
    <s v="004000745572"/>
    <x v="63"/>
    <x v="63"/>
    <d v="2024-10-07T00:00:00"/>
    <m/>
    <n v="320.04500000000002"/>
    <n v="0"/>
    <m/>
    <m/>
    <x v="0"/>
    <m/>
    <x v="0"/>
    <x v="0"/>
    <m/>
    <x v="17"/>
    <n v="2"/>
    <n v="41"/>
    <n v="2024"/>
  </r>
  <r>
    <s v="00037245572"/>
    <x v="64"/>
    <x v="64"/>
    <d v="2024-10-07T00:00:00"/>
    <m/>
    <m/>
    <m/>
    <m/>
    <m/>
    <x v="0"/>
    <m/>
    <x v="0"/>
    <x v="0"/>
    <m/>
    <x v="0"/>
    <m/>
    <m/>
    <m/>
  </r>
  <r>
    <s v="00046245572"/>
    <x v="65"/>
    <x v="65"/>
    <d v="2024-10-07T00:00:00"/>
    <m/>
    <m/>
    <m/>
    <m/>
    <m/>
    <x v="0"/>
    <m/>
    <x v="0"/>
    <x v="0"/>
    <m/>
    <x v="0"/>
    <m/>
    <m/>
    <m/>
  </r>
  <r>
    <s v="00045445572"/>
    <x v="66"/>
    <x v="66"/>
    <d v="2024-10-07T00:00:00"/>
    <m/>
    <m/>
    <m/>
    <m/>
    <m/>
    <x v="0"/>
    <m/>
    <x v="0"/>
    <x v="0"/>
    <m/>
    <x v="0"/>
    <m/>
    <m/>
    <m/>
  </r>
  <r>
    <s v="00027345572"/>
    <x v="123"/>
    <x v="123"/>
    <d v="2024-10-07T00:00:00"/>
    <m/>
    <m/>
    <m/>
    <m/>
    <m/>
    <x v="0"/>
    <m/>
    <x v="0"/>
    <x v="0"/>
    <m/>
    <x v="0"/>
    <m/>
    <m/>
    <m/>
  </r>
  <r>
    <s v="00017245572"/>
    <x v="68"/>
    <x v="68"/>
    <d v="2024-10-07T00:00:00"/>
    <m/>
    <n v="5662.8"/>
    <n v="0"/>
    <m/>
    <m/>
    <x v="0"/>
    <m/>
    <x v="0"/>
    <x v="0"/>
    <m/>
    <x v="0"/>
    <n v="7"/>
    <n v="1"/>
    <n v="1900"/>
  </r>
  <r>
    <s v="009003045572"/>
    <x v="69"/>
    <x v="69"/>
    <d v="2024-10-07T00:00:00"/>
    <m/>
    <n v="1768"/>
    <n v="0"/>
    <m/>
    <m/>
    <x v="0"/>
    <m/>
    <x v="0"/>
    <x v="0"/>
    <m/>
    <x v="17"/>
    <n v="2"/>
    <n v="41"/>
    <n v="2024"/>
  </r>
  <r>
    <s v="009000645572"/>
    <x v="70"/>
    <x v="70"/>
    <d v="2024-10-07T00:00:00"/>
    <m/>
    <n v="1768"/>
    <n v="0"/>
    <m/>
    <m/>
    <x v="0"/>
    <m/>
    <x v="0"/>
    <x v="0"/>
    <m/>
    <x v="0"/>
    <n v="7"/>
    <n v="1"/>
    <n v="1900"/>
  </r>
  <r>
    <s v="009000345579"/>
    <x v="71"/>
    <x v="71"/>
    <d v="2024-10-14T00:00:00"/>
    <m/>
    <n v="3315"/>
    <n v="0"/>
    <m/>
    <m/>
    <x v="0"/>
    <m/>
    <x v="0"/>
    <x v="0"/>
    <m/>
    <x v="16"/>
    <n v="2"/>
    <n v="42"/>
    <n v="2024"/>
  </r>
  <r>
    <s v="009002645572"/>
    <x v="72"/>
    <x v="72"/>
    <d v="2024-10-07T00:00:00"/>
    <m/>
    <m/>
    <m/>
    <m/>
    <m/>
    <x v="0"/>
    <m/>
    <x v="0"/>
    <x v="0"/>
    <m/>
    <x v="0"/>
    <m/>
    <m/>
    <m/>
  </r>
  <r>
    <s v="005000945572"/>
    <x v="73"/>
    <x v="73"/>
    <d v="2024-10-07T00:00:00"/>
    <m/>
    <n v="2873"/>
    <n v="0"/>
    <m/>
    <m/>
    <x v="0"/>
    <m/>
    <x v="0"/>
    <x v="0"/>
    <m/>
    <x v="17"/>
    <n v="2"/>
    <n v="41"/>
    <n v="2024"/>
  </r>
  <r>
    <s v="00017445572"/>
    <x v="74"/>
    <x v="74"/>
    <d v="2024-10-07T00:00:00"/>
    <m/>
    <m/>
    <m/>
    <m/>
    <m/>
    <x v="0"/>
    <m/>
    <x v="0"/>
    <x v="0"/>
    <m/>
    <x v="0"/>
    <m/>
    <m/>
    <m/>
  </r>
  <r>
    <s v="0005270145572"/>
    <x v="75"/>
    <x v="75"/>
    <d v="2024-10-07T00:00:00"/>
    <m/>
    <n v="9825.1999999999989"/>
    <n v="0"/>
    <m/>
    <m/>
    <x v="0"/>
    <m/>
    <x v="0"/>
    <x v="0"/>
    <m/>
    <x v="17"/>
    <n v="2"/>
    <n v="41"/>
    <n v="2024"/>
  </r>
  <r>
    <s v="00049645572"/>
    <x v="76"/>
    <x v="76"/>
    <d v="2024-10-07T00:00:00"/>
    <m/>
    <m/>
    <m/>
    <m/>
    <m/>
    <x v="0"/>
    <m/>
    <x v="0"/>
    <x v="0"/>
    <m/>
    <x v="0"/>
    <m/>
    <m/>
    <m/>
  </r>
  <r>
    <s v="00053045572"/>
    <x v="124"/>
    <x v="124"/>
    <d v="2024-10-07T00:00:00"/>
    <n v="1800"/>
    <n v="1536.7"/>
    <n v="2766060"/>
    <s v="FC 192"/>
    <s v="ENTREGADO"/>
    <x v="1"/>
    <m/>
    <x v="16"/>
    <x v="16"/>
    <n v="30"/>
    <x v="18"/>
    <n v="4"/>
    <n v="45"/>
    <n v="2024"/>
  </r>
  <r>
    <s v="0004520345572"/>
    <x v="77"/>
    <x v="77"/>
    <d v="2024-10-07T00:00:00"/>
    <m/>
    <m/>
    <m/>
    <m/>
    <m/>
    <x v="0"/>
    <m/>
    <x v="0"/>
    <x v="0"/>
    <m/>
    <x v="0"/>
    <m/>
    <m/>
    <m/>
  </r>
  <r>
    <s v="0004790245572"/>
    <x v="78"/>
    <x v="78"/>
    <d v="2024-10-07T00:00:00"/>
    <m/>
    <m/>
    <m/>
    <m/>
    <m/>
    <x v="0"/>
    <m/>
    <x v="0"/>
    <x v="0"/>
    <m/>
    <x v="0"/>
    <m/>
    <m/>
    <m/>
  </r>
  <r>
    <s v="00052445572"/>
    <x v="79"/>
    <x v="79"/>
    <d v="2024-10-07T00:00:00"/>
    <m/>
    <m/>
    <m/>
    <m/>
    <m/>
    <x v="0"/>
    <m/>
    <x v="0"/>
    <x v="0"/>
    <m/>
    <x v="0"/>
    <m/>
    <m/>
    <m/>
  </r>
  <r>
    <s v="00043445579"/>
    <x v="125"/>
    <x v="125"/>
    <d v="2024-10-14T00:00:00"/>
    <n v="5000"/>
    <n v="1283.568"/>
    <n v="6417840"/>
    <m/>
    <s v="PEDIDO"/>
    <x v="2"/>
    <m/>
    <x v="17"/>
    <x v="17"/>
    <n v="30"/>
    <x v="20"/>
    <n v="4"/>
    <n v="46"/>
    <n v="2024"/>
  </r>
  <r>
    <s v="00001045572"/>
    <x v="80"/>
    <x v="80"/>
    <d v="2024-10-07T00:00:00"/>
    <m/>
    <m/>
    <m/>
    <m/>
    <m/>
    <x v="0"/>
    <m/>
    <x v="0"/>
    <x v="0"/>
    <m/>
    <x v="0"/>
    <m/>
    <m/>
    <m/>
  </r>
  <r>
    <s v="0003600345572"/>
    <x v="81"/>
    <x v="81"/>
    <d v="2024-10-07T00:00:00"/>
    <m/>
    <n v="11434.5"/>
    <n v="0"/>
    <m/>
    <m/>
    <x v="0"/>
    <m/>
    <x v="0"/>
    <x v="0"/>
    <m/>
    <x v="17"/>
    <n v="2"/>
    <n v="41"/>
    <n v="2024"/>
  </r>
  <r>
    <s v="0003610245572"/>
    <x v="82"/>
    <x v="82"/>
    <d v="2024-10-07T00:00:00"/>
    <m/>
    <m/>
    <m/>
    <m/>
    <m/>
    <x v="0"/>
    <m/>
    <x v="0"/>
    <x v="0"/>
    <m/>
    <x v="0"/>
    <m/>
    <m/>
    <m/>
  </r>
  <r>
    <s v="10008745572"/>
    <x v="83"/>
    <x v="83"/>
    <d v="2024-10-07T00:00:00"/>
    <m/>
    <m/>
    <m/>
    <m/>
    <m/>
    <x v="0"/>
    <m/>
    <x v="0"/>
    <x v="0"/>
    <m/>
    <x v="0"/>
    <m/>
    <m/>
    <m/>
  </r>
  <r>
    <s v="0003620245572"/>
    <x v="84"/>
    <x v="84"/>
    <d v="2024-10-07T00:00:00"/>
    <m/>
    <m/>
    <m/>
    <m/>
    <m/>
    <x v="0"/>
    <m/>
    <x v="0"/>
    <x v="0"/>
    <m/>
    <x v="0"/>
    <m/>
    <m/>
    <m/>
  </r>
  <r>
    <s v="PACK0680345572"/>
    <x v="85"/>
    <x v="85"/>
    <d v="2024-10-07T00:00:00"/>
    <m/>
    <m/>
    <m/>
    <m/>
    <m/>
    <x v="0"/>
    <m/>
    <x v="0"/>
    <x v="0"/>
    <m/>
    <x v="0"/>
    <m/>
    <m/>
    <m/>
  </r>
  <r>
    <s v="0004230145572"/>
    <x v="86"/>
    <x v="86"/>
    <d v="2024-10-07T00:00:00"/>
    <m/>
    <m/>
    <m/>
    <m/>
    <m/>
    <x v="0"/>
    <m/>
    <x v="0"/>
    <x v="0"/>
    <m/>
    <x v="0"/>
    <m/>
    <m/>
    <m/>
  </r>
  <r>
    <s v="0003150245572"/>
    <x v="87"/>
    <x v="87"/>
    <d v="2024-10-07T00:00:00"/>
    <m/>
    <m/>
    <m/>
    <m/>
    <m/>
    <x v="0"/>
    <m/>
    <x v="0"/>
    <x v="0"/>
    <m/>
    <x v="0"/>
    <m/>
    <m/>
    <m/>
  </r>
  <r>
    <s v="0003160245572"/>
    <x v="88"/>
    <x v="88"/>
    <d v="2024-10-07T00:00:00"/>
    <m/>
    <m/>
    <m/>
    <m/>
    <m/>
    <x v="0"/>
    <m/>
    <x v="0"/>
    <x v="0"/>
    <m/>
    <x v="0"/>
    <m/>
    <m/>
    <m/>
  </r>
  <r>
    <s v="PACK0670345572"/>
    <x v="89"/>
    <x v="89"/>
    <d v="2024-10-07T00:00:00"/>
    <m/>
    <m/>
    <m/>
    <m/>
    <m/>
    <x v="0"/>
    <m/>
    <x v="0"/>
    <x v="0"/>
    <m/>
    <x v="0"/>
    <m/>
    <m/>
    <m/>
  </r>
  <r>
    <s v="0002780145572"/>
    <x v="90"/>
    <x v="90"/>
    <d v="2024-10-07T00:00:00"/>
    <m/>
    <m/>
    <m/>
    <m/>
    <m/>
    <x v="0"/>
    <m/>
    <x v="0"/>
    <x v="0"/>
    <m/>
    <x v="0"/>
    <m/>
    <m/>
    <m/>
  </r>
  <r>
    <s v="0002760145572"/>
    <x v="91"/>
    <x v="91"/>
    <d v="2024-10-07T00:00:00"/>
    <m/>
    <m/>
    <m/>
    <m/>
    <m/>
    <x v="0"/>
    <m/>
    <x v="0"/>
    <x v="0"/>
    <m/>
    <x v="0"/>
    <m/>
    <m/>
    <m/>
  </r>
  <r>
    <s v="0002790145572"/>
    <x v="92"/>
    <x v="92"/>
    <d v="2024-10-07T00:00:00"/>
    <m/>
    <m/>
    <m/>
    <m/>
    <m/>
    <x v="0"/>
    <m/>
    <x v="0"/>
    <x v="0"/>
    <m/>
    <x v="0"/>
    <m/>
    <m/>
    <m/>
  </r>
  <r>
    <s v="0011008945572"/>
    <x v="93"/>
    <x v="93"/>
    <d v="2024-10-07T00:00:00"/>
    <m/>
    <m/>
    <m/>
    <m/>
    <m/>
    <x v="0"/>
    <m/>
    <x v="0"/>
    <x v="0"/>
    <m/>
    <x v="0"/>
    <m/>
    <m/>
    <m/>
  </r>
  <r>
    <s v="0003630245572"/>
    <x v="94"/>
    <x v="94"/>
    <d v="2024-10-07T00:00:00"/>
    <m/>
    <m/>
    <m/>
    <m/>
    <m/>
    <x v="0"/>
    <m/>
    <x v="0"/>
    <x v="0"/>
    <m/>
    <x v="0"/>
    <m/>
    <m/>
    <m/>
  </r>
  <r>
    <s v="00045745579"/>
    <x v="133"/>
    <x v="133"/>
    <d v="2024-10-14T00:00:00"/>
    <n v="2000"/>
    <n v="6298.5"/>
    <n v="12597000"/>
    <m/>
    <s v="PEDIDO"/>
    <x v="2"/>
    <m/>
    <x v="18"/>
    <x v="18"/>
    <n v="30"/>
    <x v="20"/>
    <n v="4"/>
    <n v="46"/>
    <n v="2024"/>
  </r>
  <r>
    <s v="00045845579"/>
    <x v="134"/>
    <x v="134"/>
    <d v="2024-10-14T00:00:00"/>
    <n v="800"/>
    <n v="5967"/>
    <n v="4773600"/>
    <m/>
    <s v="PEDIDO"/>
    <x v="2"/>
    <m/>
    <x v="18"/>
    <x v="18"/>
    <n v="30"/>
    <x v="20"/>
    <n v="4"/>
    <n v="46"/>
    <n v="2024"/>
  </r>
  <r>
    <s v="00054445572"/>
    <x v="96"/>
    <x v="96"/>
    <d v="2024-10-07T00:00:00"/>
    <m/>
    <m/>
    <m/>
    <m/>
    <m/>
    <x v="0"/>
    <m/>
    <x v="0"/>
    <x v="0"/>
    <m/>
    <x v="0"/>
    <m/>
    <m/>
    <m/>
  </r>
  <r>
    <s v="00050045572"/>
    <x v="97"/>
    <x v="97"/>
    <d v="2024-10-07T00:00:00"/>
    <m/>
    <m/>
    <m/>
    <m/>
    <m/>
    <x v="0"/>
    <m/>
    <x v="0"/>
    <x v="0"/>
    <m/>
    <x v="0"/>
    <m/>
    <m/>
    <m/>
  </r>
  <r>
    <s v="00050145572"/>
    <x v="98"/>
    <x v="98"/>
    <d v="2024-10-07T00:00:00"/>
    <m/>
    <n v="1666.34"/>
    <n v="0"/>
    <m/>
    <m/>
    <x v="0"/>
    <m/>
    <x v="0"/>
    <x v="0"/>
    <m/>
    <x v="17"/>
    <n v="2"/>
    <n v="41"/>
    <n v="2024"/>
  </r>
  <r>
    <s v="0003910345579"/>
    <x v="99"/>
    <x v="99"/>
    <d v="2024-10-14T00:00:00"/>
    <n v="4200"/>
    <n v="932.18399999999997"/>
    <n v="3915172.8"/>
    <m/>
    <s v="PEDIDO"/>
    <x v="2"/>
    <m/>
    <x v="9"/>
    <x v="9"/>
    <n v="45"/>
    <x v="15"/>
    <n v="5"/>
    <n v="48"/>
    <n v="2024"/>
  </r>
  <r>
    <s v="0004210145572"/>
    <x v="100"/>
    <x v="100"/>
    <d v="2024-10-07T00:00:00"/>
    <n v="441"/>
    <n v="11434.5"/>
    <n v="5042614.5"/>
    <s v="FC 37808"/>
    <s v="ENTREGADO"/>
    <x v="1"/>
    <m/>
    <x v="6"/>
    <x v="6"/>
    <n v="40"/>
    <x v="21"/>
    <n v="7"/>
    <n v="47"/>
    <n v="2024"/>
  </r>
  <r>
    <s v="PACK0860345579"/>
    <x v="127"/>
    <x v="127"/>
    <d v="2024-10-14T00:00:00"/>
    <n v="2520"/>
    <n v="922.90329999999994"/>
    <n v="2325716.3159999996"/>
    <m/>
    <s v="PEDIDO"/>
    <x v="2"/>
    <m/>
    <x v="9"/>
    <x v="9"/>
    <n v="45"/>
    <x v="15"/>
    <n v="5"/>
    <n v="48"/>
    <n v="2024"/>
  </r>
  <r>
    <s v="00053645579"/>
    <x v="101"/>
    <x v="101"/>
    <d v="2024-10-14T00:00:00"/>
    <n v="160"/>
    <n v="4231.5877999999993"/>
    <n v="677054.04799999995"/>
    <m/>
    <s v="PEDIDO"/>
    <x v="2"/>
    <m/>
    <x v="14"/>
    <x v="14"/>
    <n v="45"/>
    <x v="15"/>
    <n v="5"/>
    <n v="48"/>
    <n v="2024"/>
  </r>
  <r>
    <s v="0005440045572"/>
    <x v="102"/>
    <x v="102"/>
    <d v="2024-10-07T00:00:00"/>
    <m/>
    <m/>
    <m/>
    <m/>
    <m/>
    <x v="0"/>
    <m/>
    <x v="0"/>
    <x v="0"/>
    <m/>
    <x v="0"/>
    <m/>
    <m/>
    <m/>
  </r>
  <r>
    <s v="0005450045572"/>
    <x v="103"/>
    <x v="103"/>
    <d v="2024-10-07T00:00:00"/>
    <m/>
    <m/>
    <m/>
    <m/>
    <m/>
    <x v="0"/>
    <m/>
    <x v="0"/>
    <x v="0"/>
    <m/>
    <x v="0"/>
    <m/>
    <m/>
    <m/>
  </r>
  <r>
    <s v="0005460045572"/>
    <x v="104"/>
    <x v="104"/>
    <d v="2024-10-07T00:00:00"/>
    <m/>
    <m/>
    <m/>
    <m/>
    <m/>
    <x v="0"/>
    <m/>
    <x v="0"/>
    <x v="0"/>
    <m/>
    <x v="0"/>
    <m/>
    <m/>
    <m/>
  </r>
  <r>
    <s v="0005510045572"/>
    <x v="105"/>
    <x v="105"/>
    <d v="2024-10-07T00:00:00"/>
    <m/>
    <m/>
    <m/>
    <m/>
    <m/>
    <x v="0"/>
    <m/>
    <x v="0"/>
    <x v="0"/>
    <m/>
    <x v="0"/>
    <m/>
    <m/>
    <m/>
  </r>
  <r>
    <s v="0005470045572"/>
    <x v="106"/>
    <x v="106"/>
    <d v="2024-10-07T00:00:00"/>
    <m/>
    <m/>
    <m/>
    <m/>
    <m/>
    <x v="0"/>
    <m/>
    <x v="0"/>
    <x v="0"/>
    <m/>
    <x v="0"/>
    <m/>
    <m/>
    <m/>
  </r>
  <r>
    <s v="0005480045572"/>
    <x v="107"/>
    <x v="107"/>
    <d v="2024-10-07T00:00:00"/>
    <m/>
    <m/>
    <m/>
    <m/>
    <m/>
    <x v="0"/>
    <m/>
    <x v="0"/>
    <x v="0"/>
    <m/>
    <x v="0"/>
    <m/>
    <m/>
    <m/>
  </r>
  <r>
    <s v="00054545572"/>
    <x v="108"/>
    <x v="108"/>
    <d v="2024-10-07T00:00:00"/>
    <m/>
    <n v="38590.094400000002"/>
    <n v="0"/>
    <m/>
    <m/>
    <x v="0"/>
    <m/>
    <x v="0"/>
    <x v="0"/>
    <m/>
    <x v="17"/>
    <n v="2"/>
    <n v="41"/>
    <n v="2024"/>
  </r>
  <r>
    <s v="00054745572"/>
    <x v="109"/>
    <x v="109"/>
    <d v="2024-10-07T00:00:00"/>
    <m/>
    <n v="6209.72"/>
    <n v="0"/>
    <m/>
    <m/>
    <x v="0"/>
    <m/>
    <x v="0"/>
    <x v="0"/>
    <m/>
    <x v="17"/>
    <n v="2"/>
    <n v="41"/>
    <n v="2024"/>
  </r>
  <r>
    <s v="0003580145572"/>
    <x v="110"/>
    <x v="110"/>
    <d v="2024-10-07T00:00:00"/>
    <m/>
    <m/>
    <m/>
    <m/>
    <m/>
    <x v="0"/>
    <m/>
    <x v="0"/>
    <x v="0"/>
    <m/>
    <x v="0"/>
    <m/>
    <m/>
    <m/>
  </r>
  <r>
    <s v="0005490045572"/>
    <x v="111"/>
    <x v="111"/>
    <d v="2024-10-07T00:00:00"/>
    <m/>
    <m/>
    <m/>
    <m/>
    <m/>
    <x v="0"/>
    <m/>
    <x v="0"/>
    <x v="0"/>
    <m/>
    <x v="0"/>
    <m/>
    <m/>
    <m/>
  </r>
  <r>
    <s v="0004220145572"/>
    <x v="112"/>
    <x v="112"/>
    <d v="2024-10-07T00:00:00"/>
    <m/>
    <m/>
    <m/>
    <m/>
    <m/>
    <x v="0"/>
    <m/>
    <x v="0"/>
    <x v="0"/>
    <m/>
    <x v="0"/>
    <m/>
    <m/>
    <m/>
  </r>
  <r>
    <s v="00035C45579"/>
    <x v="126"/>
    <x v="126"/>
    <d v="2024-10-14T00:00:00"/>
    <n v="6300"/>
    <n v="493.94620000000003"/>
    <n v="3111861.06"/>
    <m/>
    <s v="PEDIDO"/>
    <x v="2"/>
    <m/>
    <x v="9"/>
    <x v="9"/>
    <n v="45"/>
    <x v="15"/>
    <n v="5"/>
    <n v="48"/>
    <n v="2024"/>
  </r>
  <r>
    <s v="00034C45572"/>
    <x v="113"/>
    <x v="113"/>
    <d v="2024-10-07T00:00:00"/>
    <m/>
    <m/>
    <m/>
    <m/>
    <m/>
    <x v="0"/>
    <m/>
    <x v="0"/>
    <x v="0"/>
    <m/>
    <x v="0"/>
    <m/>
    <m/>
    <m/>
  </r>
  <r>
    <s v="0003740345572"/>
    <x v="114"/>
    <x v="114"/>
    <d v="2024-10-07T00:00:00"/>
    <n v="1"/>
    <n v="11011"/>
    <n v="11011"/>
    <m/>
    <s v="PEDIR"/>
    <x v="3"/>
    <m/>
    <x v="6"/>
    <x v="6"/>
    <n v="40"/>
    <x v="21"/>
    <n v="7"/>
    <n v="47"/>
    <n v="2024"/>
  </r>
  <r>
    <s v="0003590145572"/>
    <x v="115"/>
    <x v="115"/>
    <d v="2024-10-07T00:00:00"/>
    <m/>
    <m/>
    <m/>
    <m/>
    <m/>
    <x v="0"/>
    <m/>
    <x v="0"/>
    <x v="0"/>
    <m/>
    <x v="0"/>
    <m/>
    <m/>
    <m/>
  </r>
  <r>
    <s v="006000745572"/>
    <x v="128"/>
    <x v="128"/>
    <d v="2024-10-07T00:00:00"/>
    <m/>
    <m/>
    <m/>
    <m/>
    <m/>
    <x v="0"/>
    <m/>
    <x v="0"/>
    <x v="0"/>
    <m/>
    <x v="0"/>
    <m/>
    <m/>
    <m/>
  </r>
  <r>
    <s v="0005280145572"/>
    <x v="116"/>
    <x v="116"/>
    <d v="2024-10-07T00:00:00"/>
    <m/>
    <m/>
    <m/>
    <m/>
    <m/>
    <x v="0"/>
    <m/>
    <x v="0"/>
    <x v="0"/>
    <m/>
    <x v="0"/>
    <m/>
    <m/>
    <m/>
  </r>
  <r>
    <s v="0003730445572"/>
    <x v="117"/>
    <x v="117"/>
    <d v="2024-10-07T00:00:00"/>
    <m/>
    <m/>
    <m/>
    <m/>
    <m/>
    <x v="0"/>
    <m/>
    <x v="0"/>
    <x v="0"/>
    <m/>
    <x v="0"/>
    <m/>
    <m/>
    <m/>
  </r>
  <r>
    <s v="0004640345572"/>
    <x v="118"/>
    <x v="118"/>
    <d v="2024-10-07T00:00:00"/>
    <m/>
    <n v="11797.5"/>
    <n v="0"/>
    <m/>
    <m/>
    <x v="0"/>
    <m/>
    <x v="0"/>
    <x v="0"/>
    <m/>
    <x v="0"/>
    <n v="7"/>
    <n v="1"/>
    <n v="1900"/>
  </r>
  <r>
    <s v="00054245572"/>
    <x v="135"/>
    <x v="135"/>
    <d v="2024-10-07T00:00:00"/>
    <m/>
    <m/>
    <m/>
    <m/>
    <m/>
    <x v="0"/>
    <m/>
    <x v="0"/>
    <x v="0"/>
    <m/>
    <x v="0"/>
    <m/>
    <m/>
    <m/>
  </r>
  <r>
    <s v="0004710345572"/>
    <x v="136"/>
    <x v="136"/>
    <d v="2024-10-07T00:00:00"/>
    <m/>
    <m/>
    <m/>
    <m/>
    <m/>
    <x v="0"/>
    <m/>
    <x v="0"/>
    <x v="0"/>
    <m/>
    <x v="0"/>
    <m/>
    <m/>
    <m/>
  </r>
  <r>
    <s v="000507-0345572"/>
    <x v="137"/>
    <x v="137"/>
    <d v="2024-10-07T00:00:00"/>
    <m/>
    <m/>
    <m/>
    <m/>
    <m/>
    <x v="0"/>
    <m/>
    <x v="0"/>
    <x v="0"/>
    <m/>
    <x v="0"/>
    <m/>
    <m/>
    <m/>
  </r>
  <r>
    <s v="00017FR45572"/>
    <x v="138"/>
    <x v="138"/>
    <d v="2024-10-07T00:00:00"/>
    <m/>
    <m/>
    <m/>
    <m/>
    <m/>
    <x v="0"/>
    <m/>
    <x v="0"/>
    <x v="0"/>
    <m/>
    <x v="0"/>
    <m/>
    <m/>
    <m/>
  </r>
  <r>
    <s v="0005430045572"/>
    <x v="139"/>
    <x v="139"/>
    <d v="2024-10-07T00:00:00"/>
    <m/>
    <m/>
    <m/>
    <m/>
    <m/>
    <x v="0"/>
    <m/>
    <x v="0"/>
    <x v="0"/>
    <m/>
    <x v="0"/>
    <m/>
    <m/>
    <m/>
  </r>
  <r>
    <s v="001000145579"/>
    <x v="3"/>
    <x v="3"/>
    <d v="2024-10-14T00:00:00"/>
    <n v="7500"/>
    <n v="1554.85"/>
    <n v="11661375"/>
    <s v="N 1000384808 OC 4949 E1/E4 "/>
    <s v="PEDIDO"/>
    <x v="2"/>
    <m/>
    <x v="4"/>
    <x v="4"/>
    <n v="45"/>
    <x v="15"/>
    <n v="5"/>
    <n v="48"/>
    <n v="2024"/>
  </r>
  <r>
    <s v="00046345579"/>
    <x v="4"/>
    <x v="4"/>
    <d v="2024-10-14T00:00:00"/>
    <m/>
    <m/>
    <m/>
    <m/>
    <m/>
    <x v="0"/>
    <m/>
    <x v="0"/>
    <x v="0"/>
    <m/>
    <x v="0"/>
    <m/>
    <m/>
    <m/>
  </r>
  <r>
    <s v="00037545579"/>
    <x v="1"/>
    <x v="1"/>
    <d v="2024-10-14T00:00:00"/>
    <m/>
    <m/>
    <m/>
    <m/>
    <m/>
    <x v="0"/>
    <m/>
    <x v="0"/>
    <x v="0"/>
    <m/>
    <x v="0"/>
    <m/>
    <m/>
    <m/>
  </r>
  <r>
    <s v="00038645579"/>
    <x v="2"/>
    <x v="2"/>
    <d v="2024-10-14T00:00:00"/>
    <m/>
    <m/>
    <m/>
    <m/>
    <m/>
    <x v="0"/>
    <m/>
    <x v="0"/>
    <x v="0"/>
    <m/>
    <x v="0"/>
    <m/>
    <m/>
    <m/>
  </r>
  <r>
    <s v="00020445579"/>
    <x v="5"/>
    <x v="5"/>
    <d v="2024-10-14T00:00:00"/>
    <n v="50"/>
    <n v="16346.616"/>
    <n v="817330.8"/>
    <m/>
    <s v="PEDIDO"/>
    <x v="2"/>
    <m/>
    <x v="11"/>
    <x v="11"/>
    <n v="45"/>
    <x v="15"/>
    <n v="5"/>
    <n v="48"/>
    <n v="2024"/>
  </r>
  <r>
    <s v="00000945579"/>
    <x v="6"/>
    <x v="6"/>
    <d v="2024-10-14T00:00:00"/>
    <m/>
    <m/>
    <m/>
    <m/>
    <m/>
    <x v="0"/>
    <m/>
    <x v="0"/>
    <x v="0"/>
    <m/>
    <x v="0"/>
    <m/>
    <m/>
    <m/>
  </r>
  <r>
    <s v="00020745579"/>
    <x v="7"/>
    <x v="7"/>
    <d v="2024-10-14T00:00:00"/>
    <m/>
    <m/>
    <m/>
    <m/>
    <m/>
    <x v="0"/>
    <m/>
    <x v="0"/>
    <x v="0"/>
    <m/>
    <x v="0"/>
    <m/>
    <m/>
    <m/>
  </r>
  <r>
    <s v="007001445579"/>
    <x v="8"/>
    <x v="8"/>
    <d v="2024-10-14T00:00:00"/>
    <m/>
    <m/>
    <m/>
    <m/>
    <m/>
    <x v="0"/>
    <m/>
    <x v="0"/>
    <x v="0"/>
    <m/>
    <x v="0"/>
    <m/>
    <m/>
    <m/>
  </r>
  <r>
    <s v="00003345579"/>
    <x v="9"/>
    <x v="9"/>
    <d v="2024-10-14T00:00:00"/>
    <m/>
    <m/>
    <m/>
    <m/>
    <m/>
    <x v="0"/>
    <m/>
    <x v="0"/>
    <x v="0"/>
    <m/>
    <x v="0"/>
    <m/>
    <m/>
    <m/>
  </r>
  <r>
    <s v="00019845579"/>
    <x v="10"/>
    <x v="10"/>
    <d v="2024-10-14T00:00:00"/>
    <m/>
    <m/>
    <m/>
    <m/>
    <m/>
    <x v="0"/>
    <m/>
    <x v="0"/>
    <x v="0"/>
    <m/>
    <x v="0"/>
    <m/>
    <m/>
    <m/>
  </r>
  <r>
    <s v="00020045579"/>
    <x v="11"/>
    <x v="11"/>
    <d v="2024-10-14T00:00:00"/>
    <m/>
    <m/>
    <m/>
    <m/>
    <m/>
    <x v="0"/>
    <m/>
    <x v="0"/>
    <x v="0"/>
    <m/>
    <x v="0"/>
    <m/>
    <m/>
    <m/>
  </r>
  <r>
    <s v="00020245579"/>
    <x v="12"/>
    <x v="12"/>
    <d v="2024-10-14T00:00:00"/>
    <m/>
    <m/>
    <m/>
    <m/>
    <m/>
    <x v="0"/>
    <m/>
    <x v="0"/>
    <x v="0"/>
    <m/>
    <x v="0"/>
    <m/>
    <m/>
    <m/>
  </r>
  <r>
    <s v="00001845579"/>
    <x v="13"/>
    <x v="13"/>
    <d v="2024-10-14T00:00:00"/>
    <m/>
    <m/>
    <m/>
    <m/>
    <m/>
    <x v="0"/>
    <m/>
    <x v="0"/>
    <x v="0"/>
    <m/>
    <x v="0"/>
    <m/>
    <m/>
    <m/>
  </r>
  <r>
    <s v="00045245579"/>
    <x v="14"/>
    <x v="14"/>
    <d v="2024-10-14T00:00:00"/>
    <m/>
    <m/>
    <m/>
    <m/>
    <m/>
    <x v="0"/>
    <m/>
    <x v="0"/>
    <x v="0"/>
    <m/>
    <x v="0"/>
    <m/>
    <m/>
    <m/>
  </r>
  <r>
    <s v="00023645579"/>
    <x v="15"/>
    <x v="15"/>
    <d v="2024-10-14T00:00:00"/>
    <m/>
    <m/>
    <m/>
    <m/>
    <m/>
    <x v="0"/>
    <m/>
    <x v="0"/>
    <x v="0"/>
    <m/>
    <x v="0"/>
    <m/>
    <m/>
    <m/>
  </r>
  <r>
    <s v="00047345579"/>
    <x v="16"/>
    <x v="16"/>
    <d v="2024-10-14T00:00:00"/>
    <m/>
    <m/>
    <m/>
    <m/>
    <m/>
    <x v="0"/>
    <m/>
    <x v="0"/>
    <x v="0"/>
    <m/>
    <x v="0"/>
    <m/>
    <m/>
    <m/>
  </r>
  <r>
    <s v="00044745579"/>
    <x v="17"/>
    <x v="17"/>
    <d v="2024-10-14T00:00:00"/>
    <m/>
    <m/>
    <m/>
    <m/>
    <m/>
    <x v="0"/>
    <m/>
    <x v="0"/>
    <x v="0"/>
    <m/>
    <x v="0"/>
    <m/>
    <m/>
    <m/>
  </r>
  <r>
    <s v="00047545579"/>
    <x v="18"/>
    <x v="18"/>
    <d v="2024-10-14T00:00:00"/>
    <m/>
    <m/>
    <m/>
    <m/>
    <m/>
    <x v="0"/>
    <m/>
    <x v="0"/>
    <x v="0"/>
    <m/>
    <x v="0"/>
    <m/>
    <m/>
    <m/>
  </r>
  <r>
    <s v="00019945579"/>
    <x v="130"/>
    <x v="130"/>
    <d v="2024-10-14T00:00:00"/>
    <m/>
    <m/>
    <m/>
    <m/>
    <m/>
    <x v="0"/>
    <m/>
    <x v="0"/>
    <x v="0"/>
    <m/>
    <x v="0"/>
    <m/>
    <m/>
    <m/>
  </r>
  <r>
    <s v="00045145579"/>
    <x v="131"/>
    <x v="131"/>
    <d v="2024-10-14T00:00:00"/>
    <m/>
    <m/>
    <m/>
    <m/>
    <m/>
    <x v="0"/>
    <m/>
    <x v="0"/>
    <x v="0"/>
    <m/>
    <x v="0"/>
    <m/>
    <m/>
    <m/>
  </r>
  <r>
    <s v="00038245579"/>
    <x v="19"/>
    <x v="19"/>
    <d v="2024-10-14T00:00:00"/>
    <m/>
    <m/>
    <m/>
    <m/>
    <m/>
    <x v="0"/>
    <m/>
    <x v="0"/>
    <x v="0"/>
    <m/>
    <x v="0"/>
    <m/>
    <m/>
    <m/>
  </r>
  <r>
    <s v="004000245579"/>
    <x v="20"/>
    <x v="20"/>
    <d v="2024-10-14T00:00:00"/>
    <m/>
    <m/>
    <m/>
    <m/>
    <m/>
    <x v="0"/>
    <m/>
    <x v="0"/>
    <x v="0"/>
    <m/>
    <x v="0"/>
    <m/>
    <m/>
    <m/>
  </r>
  <r>
    <s v="00041245579"/>
    <x v="21"/>
    <x v="21"/>
    <d v="2024-10-14T00:00:00"/>
    <m/>
    <m/>
    <m/>
    <m/>
    <m/>
    <x v="0"/>
    <m/>
    <x v="0"/>
    <x v="0"/>
    <m/>
    <x v="0"/>
    <m/>
    <m/>
    <m/>
  </r>
  <r>
    <s v="00017345579"/>
    <x v="22"/>
    <x v="22"/>
    <d v="2024-10-14T00:00:00"/>
    <n v="1000"/>
    <n v="2063.7759999999998"/>
    <n v="2063775.9999999998"/>
    <m/>
    <s v="PEDIDO"/>
    <x v="2"/>
    <m/>
    <x v="11"/>
    <x v="11"/>
    <n v="45"/>
    <x v="15"/>
    <n v="5"/>
    <n v="48"/>
    <n v="2024"/>
  </r>
  <r>
    <s v="SW001845579"/>
    <x v="23"/>
    <x v="23"/>
    <d v="2024-10-14T00:00:00"/>
    <m/>
    <n v="940.23049999999989"/>
    <n v="0"/>
    <m/>
    <m/>
    <x v="0"/>
    <m/>
    <x v="0"/>
    <x v="0"/>
    <m/>
    <x v="16"/>
    <n v="2"/>
    <n v="42"/>
    <n v="2024"/>
  </r>
  <r>
    <s v="PACK07645579"/>
    <x v="24"/>
    <x v="24"/>
    <d v="2024-10-14T00:00:00"/>
    <m/>
    <n v="938.99629999999991"/>
    <n v="0"/>
    <m/>
    <m/>
    <x v="0"/>
    <m/>
    <x v="0"/>
    <x v="0"/>
    <m/>
    <x v="0"/>
    <n v="7"/>
    <n v="1"/>
    <n v="1900"/>
  </r>
  <r>
    <s v="30301000000145579"/>
    <x v="129"/>
    <x v="129"/>
    <d v="2024-10-14T00:00:00"/>
    <m/>
    <m/>
    <m/>
    <m/>
    <m/>
    <x v="0"/>
    <m/>
    <x v="0"/>
    <x v="0"/>
    <m/>
    <x v="0"/>
    <m/>
    <m/>
    <m/>
  </r>
  <r>
    <s v="00001145579"/>
    <x v="119"/>
    <x v="119"/>
    <d v="2024-10-14T00:00:00"/>
    <m/>
    <m/>
    <m/>
    <m/>
    <m/>
    <x v="0"/>
    <m/>
    <x v="0"/>
    <x v="0"/>
    <m/>
    <x v="0"/>
    <m/>
    <m/>
    <m/>
  </r>
  <r>
    <s v="003200245579"/>
    <x v="26"/>
    <x v="26"/>
    <d v="2024-10-14T00:00:00"/>
    <m/>
    <m/>
    <m/>
    <m/>
    <m/>
    <x v="0"/>
    <m/>
    <x v="0"/>
    <x v="0"/>
    <m/>
    <x v="0"/>
    <m/>
    <m/>
    <m/>
  </r>
  <r>
    <s v="00027245579"/>
    <x v="27"/>
    <x v="27"/>
    <d v="2024-10-14T00:00:00"/>
    <m/>
    <n v="3961.9150999999997"/>
    <n v="0"/>
    <m/>
    <m/>
    <x v="0"/>
    <m/>
    <x v="0"/>
    <x v="0"/>
    <m/>
    <x v="0"/>
    <n v="7"/>
    <n v="1"/>
    <n v="1900"/>
  </r>
  <r>
    <s v="00042445579"/>
    <x v="28"/>
    <x v="28"/>
    <d v="2024-10-14T00:00:00"/>
    <n v="1400"/>
    <n v="6760.6451000000006"/>
    <n v="9464903.1400000006"/>
    <s v="oc 4941"/>
    <s v="PEDIDO"/>
    <x v="2"/>
    <m/>
    <x v="19"/>
    <x v="19"/>
    <n v="30"/>
    <x v="20"/>
    <n v="4"/>
    <n v="46"/>
    <n v="2024"/>
  </r>
  <r>
    <s v="006001745579"/>
    <x v="29"/>
    <x v="29"/>
    <d v="2024-10-14T00:00:00"/>
    <m/>
    <m/>
    <m/>
    <m/>
    <m/>
    <x v="0"/>
    <m/>
    <x v="0"/>
    <x v="0"/>
    <m/>
    <x v="0"/>
    <m/>
    <m/>
    <m/>
  </r>
  <r>
    <s v="00043045579"/>
    <x v="30"/>
    <x v="30"/>
    <d v="2024-10-14T00:00:00"/>
    <m/>
    <m/>
    <m/>
    <m/>
    <m/>
    <x v="0"/>
    <m/>
    <x v="0"/>
    <x v="0"/>
    <m/>
    <x v="0"/>
    <m/>
    <m/>
    <m/>
  </r>
  <r>
    <s v="006001645579"/>
    <x v="31"/>
    <x v="31"/>
    <d v="2024-10-14T00:00:00"/>
    <n v="10000"/>
    <n v="424.32"/>
    <n v="4243200"/>
    <m/>
    <s v="PEDIDO"/>
    <x v="2"/>
    <m/>
    <x v="20"/>
    <x v="20"/>
    <n v="30"/>
    <x v="20"/>
    <n v="4"/>
    <n v="46"/>
    <n v="2024"/>
  </r>
  <r>
    <s v="00038845586"/>
    <x v="140"/>
    <x v="140"/>
    <d v="2024-10-21T00:00:00"/>
    <n v="3000"/>
    <n v="527.28390000000002"/>
    <n v="1581851.7"/>
    <m/>
    <s v="PEDIR"/>
    <x v="3"/>
    <m/>
    <x v="13"/>
    <x v="13"/>
    <n v="30"/>
    <x v="22"/>
    <n v="4"/>
    <n v="47"/>
    <n v="2024"/>
  </r>
  <r>
    <s v="011012045579"/>
    <x v="32"/>
    <x v="32"/>
    <d v="2024-10-14T00:00:00"/>
    <m/>
    <m/>
    <m/>
    <m/>
    <m/>
    <x v="0"/>
    <m/>
    <x v="0"/>
    <x v="0"/>
    <m/>
    <x v="0"/>
    <m/>
    <m/>
    <m/>
  </r>
  <r>
    <s v="00012745579"/>
    <x v="33"/>
    <x v="33"/>
    <d v="2024-10-14T00:00:00"/>
    <m/>
    <m/>
    <m/>
    <m/>
    <m/>
    <x v="0"/>
    <m/>
    <x v="0"/>
    <x v="0"/>
    <m/>
    <x v="0"/>
    <m/>
    <m/>
    <m/>
  </r>
  <r>
    <s v="00042845579"/>
    <x v="34"/>
    <x v="34"/>
    <d v="2024-10-14T00:00:00"/>
    <m/>
    <m/>
    <m/>
    <m/>
    <m/>
    <x v="0"/>
    <m/>
    <x v="0"/>
    <x v="0"/>
    <m/>
    <x v="0"/>
    <m/>
    <m/>
    <m/>
  </r>
  <r>
    <s v="00042745579"/>
    <x v="35"/>
    <x v="35"/>
    <d v="2024-10-14T00:00:00"/>
    <m/>
    <m/>
    <m/>
    <m/>
    <m/>
    <x v="0"/>
    <m/>
    <x v="0"/>
    <x v="0"/>
    <m/>
    <x v="0"/>
    <m/>
    <m/>
    <m/>
  </r>
  <r>
    <s v="00042645579"/>
    <x v="36"/>
    <x v="36"/>
    <d v="2024-10-14T00:00:00"/>
    <m/>
    <m/>
    <m/>
    <m/>
    <m/>
    <x v="0"/>
    <m/>
    <x v="0"/>
    <x v="0"/>
    <m/>
    <x v="0"/>
    <m/>
    <m/>
    <m/>
  </r>
  <r>
    <s v="00011345579"/>
    <x v="37"/>
    <x v="37"/>
    <d v="2024-10-14T00:00:00"/>
    <n v="200"/>
    <n v="11221.297999999999"/>
    <n v="2244259.5999999996"/>
    <m/>
    <s v="PEDIDO"/>
    <x v="2"/>
    <m/>
    <x v="21"/>
    <x v="21"/>
    <n v="30"/>
    <x v="20"/>
    <n v="4"/>
    <n v="46"/>
    <n v="2024"/>
  </r>
  <r>
    <s v="007001045579"/>
    <x v="38"/>
    <x v="38"/>
    <d v="2024-10-14T00:00:00"/>
    <m/>
    <m/>
    <m/>
    <m/>
    <m/>
    <x v="0"/>
    <m/>
    <x v="0"/>
    <x v="0"/>
    <m/>
    <x v="0"/>
    <m/>
    <m/>
    <m/>
  </r>
  <r>
    <s v="00046145579"/>
    <x v="120"/>
    <x v="120"/>
    <d v="2024-10-14T00:00:00"/>
    <m/>
    <m/>
    <m/>
    <m/>
    <m/>
    <x v="0"/>
    <m/>
    <x v="0"/>
    <x v="0"/>
    <m/>
    <x v="0"/>
    <m/>
    <m/>
    <m/>
  </r>
  <r>
    <s v="007000545579"/>
    <x v="39"/>
    <x v="39"/>
    <d v="2024-10-14T00:00:00"/>
    <m/>
    <m/>
    <m/>
    <m/>
    <m/>
    <x v="0"/>
    <m/>
    <x v="0"/>
    <x v="0"/>
    <m/>
    <x v="0"/>
    <m/>
    <m/>
    <m/>
  </r>
  <r>
    <s v="00020945579"/>
    <x v="40"/>
    <x v="40"/>
    <d v="2024-10-14T00:00:00"/>
    <m/>
    <m/>
    <m/>
    <m/>
    <m/>
    <x v="0"/>
    <m/>
    <x v="0"/>
    <x v="0"/>
    <m/>
    <x v="0"/>
    <m/>
    <m/>
    <m/>
  </r>
  <r>
    <s v="00035245579"/>
    <x v="121"/>
    <x v="121"/>
    <d v="2024-10-14T00:00:00"/>
    <m/>
    <m/>
    <m/>
    <m/>
    <m/>
    <x v="0"/>
    <m/>
    <x v="0"/>
    <x v="0"/>
    <m/>
    <x v="0"/>
    <m/>
    <m/>
    <m/>
  </r>
  <r>
    <s v="00034045579"/>
    <x v="41"/>
    <x v="41"/>
    <d v="2024-10-14T00:00:00"/>
    <m/>
    <m/>
    <m/>
    <m/>
    <m/>
    <x v="0"/>
    <m/>
    <x v="0"/>
    <x v="0"/>
    <m/>
    <x v="0"/>
    <m/>
    <m/>
    <m/>
  </r>
  <r>
    <s v="00017045579"/>
    <x v="42"/>
    <x v="42"/>
    <d v="2024-10-14T00:00:00"/>
    <m/>
    <m/>
    <m/>
    <m/>
    <m/>
    <x v="0"/>
    <m/>
    <x v="0"/>
    <x v="0"/>
    <m/>
    <x v="0"/>
    <m/>
    <m/>
    <m/>
  </r>
  <r>
    <s v="00040345579"/>
    <x v="43"/>
    <x v="43"/>
    <d v="2024-10-14T00:00:00"/>
    <m/>
    <m/>
    <m/>
    <m/>
    <m/>
    <x v="0"/>
    <m/>
    <x v="0"/>
    <x v="0"/>
    <m/>
    <x v="0"/>
    <m/>
    <m/>
    <m/>
  </r>
  <r>
    <s v="011005445579"/>
    <x v="122"/>
    <x v="122"/>
    <d v="2024-10-14T00:00:00"/>
    <m/>
    <m/>
    <m/>
    <m/>
    <m/>
    <x v="0"/>
    <m/>
    <x v="0"/>
    <x v="0"/>
    <m/>
    <x v="0"/>
    <m/>
    <m/>
    <m/>
  </r>
  <r>
    <s v="00040845579"/>
    <x v="44"/>
    <x v="44"/>
    <d v="2024-10-14T00:00:00"/>
    <m/>
    <m/>
    <m/>
    <m/>
    <m/>
    <x v="0"/>
    <m/>
    <x v="0"/>
    <x v="0"/>
    <m/>
    <x v="0"/>
    <m/>
    <m/>
    <m/>
  </r>
  <r>
    <s v="0000245579"/>
    <x v="45"/>
    <x v="45"/>
    <d v="2024-10-14T00:00:00"/>
    <m/>
    <m/>
    <m/>
    <m/>
    <m/>
    <x v="0"/>
    <m/>
    <x v="0"/>
    <x v="0"/>
    <m/>
    <x v="0"/>
    <m/>
    <m/>
    <m/>
  </r>
  <r>
    <s v="00023845579"/>
    <x v="46"/>
    <x v="46"/>
    <d v="2024-10-14T00:00:00"/>
    <m/>
    <m/>
    <m/>
    <m/>
    <m/>
    <x v="0"/>
    <m/>
    <x v="0"/>
    <x v="0"/>
    <m/>
    <x v="0"/>
    <m/>
    <m/>
    <m/>
  </r>
  <r>
    <s v="00034345579"/>
    <x v="47"/>
    <x v="47"/>
    <d v="2024-10-14T00:00:00"/>
    <m/>
    <m/>
    <m/>
    <m/>
    <m/>
    <x v="0"/>
    <m/>
    <x v="0"/>
    <x v="0"/>
    <m/>
    <x v="0"/>
    <m/>
    <m/>
    <m/>
  </r>
  <r>
    <s v="00034445579"/>
    <x v="48"/>
    <x v="48"/>
    <d v="2024-10-14T00:00:00"/>
    <m/>
    <m/>
    <m/>
    <m/>
    <m/>
    <x v="0"/>
    <m/>
    <x v="0"/>
    <x v="0"/>
    <m/>
    <x v="0"/>
    <m/>
    <m/>
    <m/>
  </r>
  <r>
    <s v="00034645579"/>
    <x v="49"/>
    <x v="49"/>
    <d v="2024-10-14T00:00:00"/>
    <m/>
    <m/>
    <m/>
    <m/>
    <m/>
    <x v="0"/>
    <m/>
    <x v="0"/>
    <x v="0"/>
    <m/>
    <x v="0"/>
    <m/>
    <m/>
    <m/>
  </r>
  <r>
    <s v="00034745579"/>
    <x v="50"/>
    <x v="50"/>
    <d v="2024-10-14T00:00:00"/>
    <m/>
    <m/>
    <m/>
    <m/>
    <m/>
    <x v="0"/>
    <m/>
    <x v="0"/>
    <x v="0"/>
    <m/>
    <x v="0"/>
    <m/>
    <m/>
    <m/>
  </r>
  <r>
    <s v="00035545579"/>
    <x v="51"/>
    <x v="51"/>
    <d v="2024-10-14T00:00:00"/>
    <m/>
    <m/>
    <m/>
    <m/>
    <m/>
    <x v="0"/>
    <m/>
    <x v="0"/>
    <x v="0"/>
    <m/>
    <x v="0"/>
    <m/>
    <m/>
    <m/>
  </r>
  <r>
    <s v="00036545579"/>
    <x v="52"/>
    <x v="52"/>
    <d v="2024-10-14T00:00:00"/>
    <m/>
    <m/>
    <m/>
    <m/>
    <m/>
    <x v="0"/>
    <m/>
    <x v="0"/>
    <x v="0"/>
    <m/>
    <x v="0"/>
    <m/>
    <m/>
    <m/>
  </r>
  <r>
    <s v="004001845579"/>
    <x v="53"/>
    <x v="53"/>
    <d v="2024-10-14T00:00:00"/>
    <m/>
    <m/>
    <m/>
    <m/>
    <m/>
    <x v="0"/>
    <m/>
    <x v="0"/>
    <x v="0"/>
    <m/>
    <x v="0"/>
    <m/>
    <m/>
    <m/>
  </r>
  <r>
    <s v="004000545579"/>
    <x v="54"/>
    <x v="54"/>
    <d v="2024-10-14T00:00:00"/>
    <m/>
    <m/>
    <m/>
    <m/>
    <m/>
    <x v="0"/>
    <m/>
    <x v="0"/>
    <x v="0"/>
    <m/>
    <x v="0"/>
    <m/>
    <m/>
    <m/>
  </r>
  <r>
    <s v="004000645579"/>
    <x v="55"/>
    <x v="55"/>
    <d v="2024-10-14T00:00:00"/>
    <m/>
    <m/>
    <m/>
    <m/>
    <m/>
    <x v="0"/>
    <m/>
    <x v="0"/>
    <x v="0"/>
    <m/>
    <x v="0"/>
    <m/>
    <m/>
    <m/>
  </r>
  <r>
    <s v="004001045579"/>
    <x v="56"/>
    <x v="56"/>
    <d v="2024-10-14T00:00:00"/>
    <m/>
    <m/>
    <m/>
    <m/>
    <m/>
    <x v="0"/>
    <m/>
    <x v="0"/>
    <x v="0"/>
    <m/>
    <x v="0"/>
    <m/>
    <m/>
    <m/>
  </r>
  <r>
    <s v="004001145579"/>
    <x v="57"/>
    <x v="57"/>
    <d v="2024-10-14T00:00:00"/>
    <m/>
    <m/>
    <m/>
    <m/>
    <m/>
    <x v="0"/>
    <m/>
    <x v="0"/>
    <x v="0"/>
    <m/>
    <x v="0"/>
    <m/>
    <m/>
    <m/>
  </r>
  <r>
    <s v="00034545579"/>
    <x v="58"/>
    <x v="58"/>
    <d v="2024-10-14T00:00:00"/>
    <m/>
    <m/>
    <m/>
    <m/>
    <m/>
    <x v="0"/>
    <m/>
    <x v="0"/>
    <x v="0"/>
    <m/>
    <x v="0"/>
    <m/>
    <m/>
    <m/>
  </r>
  <r>
    <s v="004000145579"/>
    <x v="59"/>
    <x v="59"/>
    <d v="2024-10-14T00:00:00"/>
    <m/>
    <m/>
    <m/>
    <m/>
    <m/>
    <x v="0"/>
    <m/>
    <x v="0"/>
    <x v="0"/>
    <m/>
    <x v="0"/>
    <m/>
    <m/>
    <m/>
  </r>
  <r>
    <s v="00042045579"/>
    <x v="60"/>
    <x v="60"/>
    <d v="2024-10-14T00:00:00"/>
    <m/>
    <m/>
    <m/>
    <m/>
    <m/>
    <x v="0"/>
    <m/>
    <x v="0"/>
    <x v="0"/>
    <m/>
    <x v="0"/>
    <m/>
    <m/>
    <m/>
  </r>
  <r>
    <s v="004000445579"/>
    <x v="61"/>
    <x v="61"/>
    <d v="2024-10-14T00:00:00"/>
    <m/>
    <m/>
    <m/>
    <m/>
    <m/>
    <x v="0"/>
    <m/>
    <x v="0"/>
    <x v="0"/>
    <m/>
    <x v="0"/>
    <m/>
    <m/>
    <m/>
  </r>
  <r>
    <s v="00047745579"/>
    <x v="62"/>
    <x v="62"/>
    <d v="2024-10-14T00:00:00"/>
    <m/>
    <m/>
    <m/>
    <m/>
    <m/>
    <x v="0"/>
    <m/>
    <x v="0"/>
    <x v="0"/>
    <m/>
    <x v="0"/>
    <m/>
    <m/>
    <m/>
  </r>
  <r>
    <s v="00006945579"/>
    <x v="132"/>
    <x v="132"/>
    <d v="2024-10-14T00:00:00"/>
    <m/>
    <m/>
    <m/>
    <m/>
    <m/>
    <x v="0"/>
    <m/>
    <x v="0"/>
    <x v="0"/>
    <m/>
    <x v="0"/>
    <m/>
    <m/>
    <m/>
  </r>
  <r>
    <s v="004000745579"/>
    <x v="63"/>
    <x v="63"/>
    <d v="2024-10-14T00:00:00"/>
    <m/>
    <m/>
    <m/>
    <m/>
    <m/>
    <x v="0"/>
    <m/>
    <x v="0"/>
    <x v="0"/>
    <m/>
    <x v="0"/>
    <m/>
    <m/>
    <m/>
  </r>
  <r>
    <s v="00037245579"/>
    <x v="64"/>
    <x v="64"/>
    <d v="2024-10-14T00:00:00"/>
    <m/>
    <n v="1189.8050999999998"/>
    <n v="0"/>
    <m/>
    <m/>
    <x v="0"/>
    <m/>
    <x v="0"/>
    <x v="0"/>
    <m/>
    <x v="16"/>
    <n v="2"/>
    <n v="42"/>
    <n v="2024"/>
  </r>
  <r>
    <s v="00046245579"/>
    <x v="65"/>
    <x v="65"/>
    <d v="2024-10-14T00:00:00"/>
    <m/>
    <m/>
    <m/>
    <m/>
    <m/>
    <x v="0"/>
    <m/>
    <x v="0"/>
    <x v="0"/>
    <m/>
    <x v="0"/>
    <m/>
    <m/>
    <m/>
  </r>
  <r>
    <s v="00045445579"/>
    <x v="66"/>
    <x v="66"/>
    <d v="2024-10-14T00:00:00"/>
    <m/>
    <m/>
    <m/>
    <m/>
    <m/>
    <x v="0"/>
    <m/>
    <x v="0"/>
    <x v="0"/>
    <m/>
    <x v="0"/>
    <m/>
    <m/>
    <m/>
  </r>
  <r>
    <s v="00027345579"/>
    <x v="123"/>
    <x v="123"/>
    <d v="2024-10-14T00:00:00"/>
    <m/>
    <m/>
    <m/>
    <m/>
    <m/>
    <x v="0"/>
    <m/>
    <x v="0"/>
    <x v="0"/>
    <m/>
    <x v="0"/>
    <m/>
    <m/>
    <m/>
  </r>
  <r>
    <s v="00017245579"/>
    <x v="68"/>
    <x v="68"/>
    <d v="2024-10-14T00:00:00"/>
    <m/>
    <m/>
    <m/>
    <m/>
    <m/>
    <x v="0"/>
    <m/>
    <x v="0"/>
    <x v="0"/>
    <m/>
    <x v="0"/>
    <m/>
    <m/>
    <m/>
  </r>
  <r>
    <s v="009003045579"/>
    <x v="69"/>
    <x v="69"/>
    <d v="2024-10-14T00:00:00"/>
    <m/>
    <m/>
    <m/>
    <m/>
    <m/>
    <x v="0"/>
    <m/>
    <x v="0"/>
    <x v="0"/>
    <m/>
    <x v="0"/>
    <m/>
    <m/>
    <m/>
  </r>
  <r>
    <s v="009000645579"/>
    <x v="70"/>
    <x v="70"/>
    <d v="2024-10-14T00:00:00"/>
    <n v="1000"/>
    <n v="1768"/>
    <n v="1768000"/>
    <m/>
    <s v="PEDIDO"/>
    <x v="2"/>
    <m/>
    <x v="22"/>
    <x v="22"/>
    <n v="30"/>
    <x v="20"/>
    <n v="4"/>
    <n v="46"/>
    <n v="2024"/>
  </r>
  <r>
    <s v="009000345579"/>
    <x v="71"/>
    <x v="71"/>
    <d v="2024-10-14T00:00:00"/>
    <m/>
    <m/>
    <m/>
    <m/>
    <m/>
    <x v="0"/>
    <m/>
    <x v="0"/>
    <x v="0"/>
    <m/>
    <x v="0"/>
    <m/>
    <m/>
    <m/>
  </r>
  <r>
    <s v="009002645579"/>
    <x v="72"/>
    <x v="72"/>
    <d v="2024-10-14T00:00:00"/>
    <m/>
    <m/>
    <m/>
    <m/>
    <m/>
    <x v="0"/>
    <m/>
    <x v="0"/>
    <x v="0"/>
    <m/>
    <x v="0"/>
    <m/>
    <m/>
    <m/>
  </r>
  <r>
    <s v="005000945579"/>
    <x v="73"/>
    <x v="73"/>
    <d v="2024-10-14T00:00:00"/>
    <m/>
    <m/>
    <m/>
    <m/>
    <m/>
    <x v="0"/>
    <m/>
    <x v="0"/>
    <x v="0"/>
    <m/>
    <x v="0"/>
    <m/>
    <m/>
    <m/>
  </r>
  <r>
    <s v="00017445579"/>
    <x v="74"/>
    <x v="74"/>
    <d v="2024-10-14T00:00:00"/>
    <m/>
    <m/>
    <m/>
    <m/>
    <m/>
    <x v="0"/>
    <m/>
    <x v="0"/>
    <x v="0"/>
    <m/>
    <x v="0"/>
    <m/>
    <m/>
    <m/>
  </r>
  <r>
    <s v="00021245579"/>
    <x v="141"/>
    <x v="141"/>
    <d v="2024-10-14T00:00:00"/>
    <m/>
    <m/>
    <m/>
    <m/>
    <m/>
    <x v="0"/>
    <m/>
    <x v="0"/>
    <x v="0"/>
    <m/>
    <x v="0"/>
    <m/>
    <m/>
    <m/>
  </r>
  <r>
    <s v="0005270145579"/>
    <x v="75"/>
    <x v="75"/>
    <d v="2024-10-14T00:00:00"/>
    <m/>
    <m/>
    <m/>
    <m/>
    <m/>
    <x v="0"/>
    <m/>
    <x v="0"/>
    <x v="0"/>
    <m/>
    <x v="0"/>
    <m/>
    <m/>
    <m/>
  </r>
  <r>
    <s v="00049645579"/>
    <x v="76"/>
    <x v="76"/>
    <d v="2024-10-14T00:00:00"/>
    <m/>
    <m/>
    <m/>
    <m/>
    <m/>
    <x v="0"/>
    <m/>
    <x v="0"/>
    <x v="0"/>
    <m/>
    <x v="0"/>
    <m/>
    <m/>
    <m/>
  </r>
  <r>
    <s v="00053045579"/>
    <x v="124"/>
    <x v="124"/>
    <d v="2024-10-14T00:00:00"/>
    <m/>
    <n v="1536.7"/>
    <n v="0"/>
    <m/>
    <m/>
    <x v="0"/>
    <m/>
    <x v="0"/>
    <x v="0"/>
    <m/>
    <x v="16"/>
    <n v="2"/>
    <n v="42"/>
    <n v="2024"/>
  </r>
  <r>
    <s v="0004520345579"/>
    <x v="77"/>
    <x v="77"/>
    <d v="2024-10-14T00:00:00"/>
    <m/>
    <m/>
    <m/>
    <m/>
    <m/>
    <x v="0"/>
    <m/>
    <x v="0"/>
    <x v="0"/>
    <m/>
    <x v="0"/>
    <n v="7"/>
    <n v="1"/>
    <n v="1900"/>
  </r>
  <r>
    <s v="0004790245579"/>
    <x v="78"/>
    <x v="78"/>
    <d v="2024-10-14T00:00:00"/>
    <m/>
    <m/>
    <m/>
    <m/>
    <m/>
    <x v="0"/>
    <m/>
    <x v="0"/>
    <x v="0"/>
    <m/>
    <x v="0"/>
    <m/>
    <m/>
    <m/>
  </r>
  <r>
    <s v="00052445579"/>
    <x v="79"/>
    <x v="79"/>
    <d v="2024-10-14T00:00:00"/>
    <m/>
    <n v="28.2898"/>
    <n v="0"/>
    <m/>
    <m/>
    <x v="0"/>
    <m/>
    <x v="0"/>
    <x v="0"/>
    <m/>
    <x v="16"/>
    <n v="2"/>
    <n v="42"/>
    <n v="2024"/>
  </r>
  <r>
    <s v="0005330045586"/>
    <x v="142"/>
    <x v="142"/>
    <d v="2024-10-21T00:00:00"/>
    <n v="9000"/>
    <n v="53.457799999999999"/>
    <n v="481120.2"/>
    <m/>
    <s v="PEDIDO"/>
    <x v="2"/>
    <m/>
    <x v="8"/>
    <x v="8"/>
    <n v="45"/>
    <x v="5"/>
    <n v="5"/>
    <n v="49"/>
    <n v="2024"/>
  </r>
  <r>
    <s v="00043445579"/>
    <x v="125"/>
    <x v="125"/>
    <d v="2024-10-14T00:00:00"/>
    <m/>
    <n v="1283.568"/>
    <n v="0"/>
    <m/>
    <m/>
    <x v="0"/>
    <m/>
    <x v="0"/>
    <x v="0"/>
    <m/>
    <x v="16"/>
    <n v="2"/>
    <n v="42"/>
    <n v="2024"/>
  </r>
  <r>
    <s v="00001045579"/>
    <x v="80"/>
    <x v="80"/>
    <d v="2024-10-14T00:00:00"/>
    <m/>
    <m/>
    <m/>
    <m/>
    <m/>
    <x v="0"/>
    <m/>
    <x v="0"/>
    <x v="0"/>
    <m/>
    <x v="0"/>
    <m/>
    <m/>
    <m/>
  </r>
  <r>
    <s v="0003600345579"/>
    <x v="81"/>
    <x v="81"/>
    <d v="2024-10-14T00:00:00"/>
    <m/>
    <m/>
    <m/>
    <m/>
    <m/>
    <x v="0"/>
    <m/>
    <x v="0"/>
    <x v="0"/>
    <m/>
    <x v="0"/>
    <m/>
    <m/>
    <m/>
  </r>
  <r>
    <s v="0003610245579"/>
    <x v="82"/>
    <x v="82"/>
    <d v="2024-10-14T00:00:00"/>
    <m/>
    <m/>
    <m/>
    <m/>
    <m/>
    <x v="0"/>
    <m/>
    <x v="0"/>
    <x v="0"/>
    <m/>
    <x v="0"/>
    <m/>
    <m/>
    <m/>
  </r>
  <r>
    <s v="10008745579"/>
    <x v="83"/>
    <x v="83"/>
    <d v="2024-10-14T00:00:00"/>
    <m/>
    <m/>
    <m/>
    <m/>
    <m/>
    <x v="0"/>
    <m/>
    <x v="0"/>
    <x v="0"/>
    <m/>
    <x v="0"/>
    <m/>
    <m/>
    <m/>
  </r>
  <r>
    <s v="0003620245579"/>
    <x v="84"/>
    <x v="84"/>
    <d v="2024-10-14T00:00:00"/>
    <m/>
    <m/>
    <m/>
    <m/>
    <m/>
    <x v="0"/>
    <m/>
    <x v="0"/>
    <x v="0"/>
    <m/>
    <x v="0"/>
    <m/>
    <m/>
    <m/>
  </r>
  <r>
    <s v="PACK0680345579"/>
    <x v="85"/>
    <x v="85"/>
    <d v="2024-10-14T00:00:00"/>
    <m/>
    <m/>
    <m/>
    <m/>
    <m/>
    <x v="0"/>
    <m/>
    <x v="0"/>
    <x v="0"/>
    <m/>
    <x v="0"/>
    <m/>
    <m/>
    <m/>
  </r>
  <r>
    <s v="0004230145579"/>
    <x v="86"/>
    <x v="86"/>
    <d v="2024-10-14T00:00:00"/>
    <m/>
    <m/>
    <m/>
    <m/>
    <m/>
    <x v="0"/>
    <m/>
    <x v="0"/>
    <x v="0"/>
    <m/>
    <x v="0"/>
    <m/>
    <m/>
    <m/>
  </r>
  <r>
    <s v="0003150245579"/>
    <x v="87"/>
    <x v="87"/>
    <d v="2024-10-14T00:00:00"/>
    <m/>
    <m/>
    <m/>
    <m/>
    <m/>
    <x v="0"/>
    <m/>
    <x v="0"/>
    <x v="0"/>
    <m/>
    <x v="0"/>
    <m/>
    <m/>
    <m/>
  </r>
  <r>
    <s v="0003160245579"/>
    <x v="88"/>
    <x v="88"/>
    <d v="2024-10-14T00:00:00"/>
    <m/>
    <m/>
    <m/>
    <m/>
    <m/>
    <x v="0"/>
    <m/>
    <x v="0"/>
    <x v="0"/>
    <m/>
    <x v="0"/>
    <m/>
    <m/>
    <m/>
  </r>
  <r>
    <s v="PACK0670345579"/>
    <x v="89"/>
    <x v="89"/>
    <d v="2024-10-14T00:00:00"/>
    <m/>
    <m/>
    <m/>
    <m/>
    <m/>
    <x v="0"/>
    <m/>
    <x v="0"/>
    <x v="0"/>
    <m/>
    <x v="0"/>
    <m/>
    <m/>
    <m/>
  </r>
  <r>
    <s v="0002780145579"/>
    <x v="90"/>
    <x v="90"/>
    <d v="2024-10-14T00:00:00"/>
    <m/>
    <m/>
    <m/>
    <m/>
    <m/>
    <x v="0"/>
    <m/>
    <x v="0"/>
    <x v="0"/>
    <m/>
    <x v="0"/>
    <m/>
    <m/>
    <m/>
  </r>
  <r>
    <s v="0002760145579"/>
    <x v="91"/>
    <x v="91"/>
    <d v="2024-10-14T00:00:00"/>
    <m/>
    <m/>
    <m/>
    <m/>
    <m/>
    <x v="0"/>
    <m/>
    <x v="0"/>
    <x v="0"/>
    <m/>
    <x v="0"/>
    <m/>
    <m/>
    <m/>
  </r>
  <r>
    <s v="0002790145579"/>
    <x v="92"/>
    <x v="92"/>
    <d v="2024-10-14T00:00:00"/>
    <m/>
    <m/>
    <m/>
    <m/>
    <m/>
    <x v="0"/>
    <m/>
    <x v="0"/>
    <x v="0"/>
    <m/>
    <x v="0"/>
    <m/>
    <m/>
    <m/>
  </r>
  <r>
    <s v="0011008945579"/>
    <x v="93"/>
    <x v="93"/>
    <d v="2024-10-14T00:00:00"/>
    <m/>
    <m/>
    <m/>
    <m/>
    <m/>
    <x v="0"/>
    <m/>
    <x v="0"/>
    <x v="0"/>
    <m/>
    <x v="0"/>
    <m/>
    <m/>
    <m/>
  </r>
  <r>
    <s v="0003630245579"/>
    <x v="94"/>
    <x v="94"/>
    <d v="2024-10-14T00:00:00"/>
    <m/>
    <m/>
    <m/>
    <m/>
    <m/>
    <x v="0"/>
    <m/>
    <x v="0"/>
    <x v="0"/>
    <m/>
    <x v="0"/>
    <m/>
    <m/>
    <m/>
  </r>
  <r>
    <s v="0004720345579"/>
    <x v="95"/>
    <x v="95"/>
    <d v="2024-10-14T00:00:00"/>
    <n v="12000"/>
    <n v="290.71459999999996"/>
    <n v="3488575.1999999997"/>
    <s v="CIFSA"/>
    <s v="PEDIDO"/>
    <x v="2"/>
    <m/>
    <x v="23"/>
    <x v="23"/>
    <n v="30"/>
    <x v="20"/>
    <n v="4"/>
    <n v="46"/>
    <n v="2024"/>
  </r>
  <r>
    <s v="00054445579"/>
    <x v="96"/>
    <x v="96"/>
    <d v="2024-10-14T00:00:00"/>
    <m/>
    <m/>
    <m/>
    <m/>
    <m/>
    <x v="0"/>
    <m/>
    <x v="0"/>
    <x v="0"/>
    <m/>
    <x v="0"/>
    <m/>
    <m/>
    <m/>
  </r>
  <r>
    <s v="00050045579"/>
    <x v="97"/>
    <x v="97"/>
    <d v="2024-10-14T00:00:00"/>
    <m/>
    <m/>
    <m/>
    <m/>
    <m/>
    <x v="0"/>
    <m/>
    <x v="0"/>
    <x v="0"/>
    <m/>
    <x v="0"/>
    <m/>
    <m/>
    <m/>
  </r>
  <r>
    <s v="00050145579"/>
    <x v="98"/>
    <x v="98"/>
    <d v="2024-10-14T00:00:00"/>
    <m/>
    <m/>
    <m/>
    <m/>
    <m/>
    <x v="0"/>
    <m/>
    <x v="0"/>
    <x v="0"/>
    <m/>
    <x v="0"/>
    <m/>
    <m/>
    <m/>
  </r>
  <r>
    <s v="0003910345579"/>
    <x v="99"/>
    <x v="99"/>
    <d v="2024-10-14T00:00:00"/>
    <n v="5600"/>
    <n v="932.18399999999997"/>
    <n v="5220230.3999999994"/>
    <s v="ver entrega?"/>
    <s v="PEDIDO"/>
    <x v="2"/>
    <m/>
    <x v="9"/>
    <x v="9"/>
    <n v="45"/>
    <x v="15"/>
    <n v="5"/>
    <n v="48"/>
    <n v="2024"/>
  </r>
  <r>
    <s v="0004210145579"/>
    <x v="100"/>
    <x v="100"/>
    <d v="2024-10-14T00:00:00"/>
    <m/>
    <m/>
    <m/>
    <m/>
    <m/>
    <x v="0"/>
    <m/>
    <x v="0"/>
    <x v="0"/>
    <m/>
    <x v="0"/>
    <m/>
    <m/>
    <m/>
  </r>
  <r>
    <s v="PACK0860345579"/>
    <x v="127"/>
    <x v="127"/>
    <d v="2024-10-14T00:00:00"/>
    <m/>
    <n v="922.90329999999994"/>
    <n v="0"/>
    <m/>
    <m/>
    <x v="0"/>
    <m/>
    <x v="0"/>
    <x v="0"/>
    <m/>
    <x v="16"/>
    <n v="2"/>
    <n v="42"/>
    <n v="2024"/>
  </r>
  <r>
    <s v="00053645579"/>
    <x v="101"/>
    <x v="101"/>
    <d v="2024-10-14T00:00:00"/>
    <m/>
    <m/>
    <m/>
    <m/>
    <m/>
    <x v="0"/>
    <m/>
    <x v="0"/>
    <x v="0"/>
    <m/>
    <x v="0"/>
    <m/>
    <m/>
    <m/>
  </r>
  <r>
    <s v="0005440045579"/>
    <x v="102"/>
    <x v="102"/>
    <d v="2024-10-14T00:00:00"/>
    <m/>
    <m/>
    <m/>
    <m/>
    <m/>
    <x v="0"/>
    <m/>
    <x v="0"/>
    <x v="0"/>
    <m/>
    <x v="0"/>
    <m/>
    <m/>
    <m/>
  </r>
  <r>
    <s v="0005450045579"/>
    <x v="103"/>
    <x v="103"/>
    <d v="2024-10-14T00:00:00"/>
    <m/>
    <m/>
    <m/>
    <m/>
    <m/>
    <x v="0"/>
    <m/>
    <x v="0"/>
    <x v="0"/>
    <m/>
    <x v="0"/>
    <m/>
    <m/>
    <m/>
  </r>
  <r>
    <s v="0005460045579"/>
    <x v="104"/>
    <x v="104"/>
    <d v="2024-10-14T00:00:00"/>
    <m/>
    <m/>
    <m/>
    <m/>
    <m/>
    <x v="0"/>
    <m/>
    <x v="0"/>
    <x v="0"/>
    <m/>
    <x v="0"/>
    <m/>
    <m/>
    <m/>
  </r>
  <r>
    <s v="0005510045579"/>
    <x v="105"/>
    <x v="105"/>
    <d v="2024-10-14T00:00:00"/>
    <m/>
    <m/>
    <m/>
    <m/>
    <m/>
    <x v="0"/>
    <m/>
    <x v="0"/>
    <x v="0"/>
    <m/>
    <x v="0"/>
    <m/>
    <m/>
    <m/>
  </r>
  <r>
    <s v="0005470045579"/>
    <x v="106"/>
    <x v="106"/>
    <d v="2024-10-14T00:00:00"/>
    <m/>
    <m/>
    <m/>
    <m/>
    <m/>
    <x v="0"/>
    <m/>
    <x v="0"/>
    <x v="0"/>
    <m/>
    <x v="0"/>
    <m/>
    <m/>
    <m/>
  </r>
  <r>
    <s v="0005480045579"/>
    <x v="107"/>
    <x v="107"/>
    <d v="2024-10-14T00:00:00"/>
    <m/>
    <m/>
    <m/>
    <m/>
    <m/>
    <x v="0"/>
    <m/>
    <x v="0"/>
    <x v="0"/>
    <m/>
    <x v="0"/>
    <m/>
    <m/>
    <m/>
  </r>
  <r>
    <s v="00054545579"/>
    <x v="108"/>
    <x v="108"/>
    <d v="2024-10-14T00:00:00"/>
    <m/>
    <m/>
    <m/>
    <m/>
    <m/>
    <x v="0"/>
    <m/>
    <x v="0"/>
    <x v="0"/>
    <m/>
    <x v="0"/>
    <m/>
    <m/>
    <m/>
  </r>
  <r>
    <s v="00054745579"/>
    <x v="109"/>
    <x v="109"/>
    <d v="2024-10-14T00:00:00"/>
    <n v="5000"/>
    <n v="6209.72"/>
    <n v="31048600"/>
    <s v="MOLFINO"/>
    <s v="PEDIDO"/>
    <x v="2"/>
    <m/>
    <x v="14"/>
    <x v="14"/>
    <n v="45"/>
    <x v="15"/>
    <n v="5"/>
    <n v="48"/>
    <n v="2024"/>
  </r>
  <r>
    <s v="0003580145579"/>
    <x v="110"/>
    <x v="110"/>
    <d v="2024-10-14T00:00:00"/>
    <m/>
    <m/>
    <m/>
    <m/>
    <m/>
    <x v="0"/>
    <m/>
    <x v="0"/>
    <x v="0"/>
    <m/>
    <x v="0"/>
    <m/>
    <m/>
    <m/>
  </r>
  <r>
    <s v="0005490045579"/>
    <x v="111"/>
    <x v="111"/>
    <d v="2024-10-14T00:00:00"/>
    <m/>
    <n v="10708.5"/>
    <n v="0"/>
    <m/>
    <m/>
    <x v="0"/>
    <m/>
    <x v="0"/>
    <x v="0"/>
    <m/>
    <x v="16"/>
    <n v="2"/>
    <n v="42"/>
    <n v="2024"/>
  </r>
  <r>
    <s v="0004220145572"/>
    <x v="112"/>
    <x v="112"/>
    <d v="2024-10-07T00:00:00"/>
    <n v="436"/>
    <n v="11011"/>
    <n v="4800796"/>
    <s v="FC 37808"/>
    <s v="ENTREGADO"/>
    <x v="1"/>
    <m/>
    <x v="6"/>
    <x v="6"/>
    <n v="40"/>
    <x v="21"/>
    <n v="7"/>
    <n v="47"/>
    <n v="2024"/>
  </r>
  <r>
    <s v="00035C45579"/>
    <x v="126"/>
    <x v="126"/>
    <d v="2024-10-14T00:00:00"/>
    <m/>
    <n v="493.94620000000003"/>
    <n v="0"/>
    <m/>
    <m/>
    <x v="0"/>
    <m/>
    <x v="0"/>
    <x v="0"/>
    <m/>
    <x v="16"/>
    <n v="2"/>
    <n v="42"/>
    <n v="2024"/>
  </r>
  <r>
    <s v="00034C45579"/>
    <x v="113"/>
    <x v="113"/>
    <d v="2024-10-14T00:00:00"/>
    <m/>
    <m/>
    <m/>
    <m/>
    <m/>
    <x v="0"/>
    <m/>
    <x v="0"/>
    <x v="0"/>
    <m/>
    <x v="0"/>
    <m/>
    <m/>
    <m/>
  </r>
  <r>
    <s v="0003740345579"/>
    <x v="114"/>
    <x v="114"/>
    <d v="2024-10-14T00:00:00"/>
    <m/>
    <m/>
    <m/>
    <m/>
    <m/>
    <x v="0"/>
    <m/>
    <x v="0"/>
    <x v="0"/>
    <m/>
    <x v="0"/>
    <m/>
    <m/>
    <m/>
  </r>
  <r>
    <s v="0003590145579"/>
    <x v="115"/>
    <x v="115"/>
    <d v="2024-10-14T00:00:00"/>
    <m/>
    <m/>
    <m/>
    <m/>
    <m/>
    <x v="0"/>
    <m/>
    <x v="0"/>
    <x v="0"/>
    <m/>
    <x v="0"/>
    <m/>
    <m/>
    <m/>
  </r>
  <r>
    <s v="006000745579"/>
    <x v="128"/>
    <x v="128"/>
    <d v="2024-10-14T00:00:00"/>
    <m/>
    <m/>
    <m/>
    <m/>
    <m/>
    <x v="0"/>
    <m/>
    <x v="0"/>
    <x v="0"/>
    <m/>
    <x v="0"/>
    <m/>
    <m/>
    <m/>
  </r>
  <r>
    <s v="0005280145579"/>
    <x v="116"/>
    <x v="116"/>
    <d v="2024-10-14T00:00:00"/>
    <m/>
    <n v="10648"/>
    <n v="0"/>
    <m/>
    <m/>
    <x v="0"/>
    <m/>
    <x v="0"/>
    <x v="0"/>
    <m/>
    <x v="0"/>
    <n v="7"/>
    <n v="1"/>
    <n v="1900"/>
  </r>
  <r>
    <s v="0003730445579"/>
    <x v="117"/>
    <x v="117"/>
    <d v="2024-10-14T00:00:00"/>
    <m/>
    <n v="11434.5"/>
    <n v="0"/>
    <m/>
    <m/>
    <x v="0"/>
    <m/>
    <x v="0"/>
    <x v="0"/>
    <m/>
    <x v="16"/>
    <n v="2"/>
    <n v="42"/>
    <n v="2024"/>
  </r>
  <r>
    <s v="0004640345579"/>
    <x v="118"/>
    <x v="118"/>
    <d v="2024-10-14T00:00:00"/>
    <m/>
    <m/>
    <m/>
    <m/>
    <m/>
    <x v="0"/>
    <m/>
    <x v="0"/>
    <x v="0"/>
    <m/>
    <x v="0"/>
    <m/>
    <m/>
    <m/>
  </r>
  <r>
    <s v="00054245579"/>
    <x v="135"/>
    <x v="135"/>
    <d v="2024-10-14T00:00:00"/>
    <m/>
    <m/>
    <m/>
    <m/>
    <m/>
    <x v="0"/>
    <m/>
    <x v="0"/>
    <x v="0"/>
    <m/>
    <x v="0"/>
    <m/>
    <m/>
    <m/>
  </r>
  <r>
    <s v="0004710345579"/>
    <x v="136"/>
    <x v="136"/>
    <d v="2024-10-14T00:00:00"/>
    <n v="4800"/>
    <n v="364.24629999999996"/>
    <n v="1748382.2399999998"/>
    <s v="CIFSA"/>
    <s v="PEDIDO"/>
    <x v="2"/>
    <m/>
    <x v="23"/>
    <x v="23"/>
    <n v="30"/>
    <x v="20"/>
    <n v="4"/>
    <n v="46"/>
    <n v="2024"/>
  </r>
  <r>
    <s v="000507-0345579"/>
    <x v="137"/>
    <x v="137"/>
    <d v="2024-10-14T00:00:00"/>
    <m/>
    <m/>
    <m/>
    <m/>
    <m/>
    <x v="0"/>
    <m/>
    <x v="0"/>
    <x v="0"/>
    <m/>
    <x v="0"/>
    <m/>
    <m/>
    <m/>
  </r>
  <r>
    <s v="0004790345579"/>
    <x v="143"/>
    <x v="143"/>
    <d v="2024-10-14T00:00:00"/>
    <m/>
    <m/>
    <m/>
    <m/>
    <m/>
    <x v="0"/>
    <m/>
    <x v="0"/>
    <x v="0"/>
    <m/>
    <x v="0"/>
    <m/>
    <m/>
    <m/>
  </r>
  <r>
    <s v="00017FR45579"/>
    <x v="138"/>
    <x v="138"/>
    <d v="2024-10-14T00:00:00"/>
    <m/>
    <m/>
    <m/>
    <m/>
    <m/>
    <x v="0"/>
    <m/>
    <x v="0"/>
    <x v="0"/>
    <m/>
    <x v="0"/>
    <m/>
    <m/>
    <m/>
  </r>
  <r>
    <s v="0005430045579"/>
    <x v="139"/>
    <x v="139"/>
    <d v="2024-10-14T00:00:00"/>
    <m/>
    <m/>
    <m/>
    <m/>
    <m/>
    <x v="0"/>
    <m/>
    <x v="0"/>
    <x v="0"/>
    <m/>
    <x v="0"/>
    <m/>
    <m/>
    <m/>
  </r>
  <r>
    <s v="001000145586"/>
    <x v="3"/>
    <x v="3"/>
    <d v="2024-10-21T00:00:00"/>
    <m/>
    <m/>
    <m/>
    <m/>
    <m/>
    <x v="0"/>
    <m/>
    <x v="0"/>
    <x v="0"/>
    <m/>
    <x v="0"/>
    <m/>
    <m/>
    <m/>
  </r>
  <r>
    <s v="00046345586"/>
    <x v="4"/>
    <x v="4"/>
    <d v="2024-10-21T00:00:00"/>
    <n v="40"/>
    <n v="4500.0020999999997"/>
    <n v="180000.08399999997"/>
    <m/>
    <s v="PEDIR"/>
    <x v="3"/>
    <m/>
    <x v="24"/>
    <x v="24"/>
    <n v="30"/>
    <x v="22"/>
    <n v="4"/>
    <n v="47"/>
    <n v="2024"/>
  </r>
  <r>
    <s v="00037545586"/>
    <x v="1"/>
    <x v="1"/>
    <d v="2024-10-21T00:00:00"/>
    <m/>
    <m/>
    <m/>
    <m/>
    <m/>
    <x v="0"/>
    <m/>
    <x v="0"/>
    <x v="0"/>
    <m/>
    <x v="0"/>
    <m/>
    <m/>
    <m/>
  </r>
  <r>
    <s v="00038645586"/>
    <x v="2"/>
    <x v="2"/>
    <d v="2024-10-21T00:00:00"/>
    <m/>
    <m/>
    <m/>
    <m/>
    <m/>
    <x v="0"/>
    <m/>
    <x v="0"/>
    <x v="0"/>
    <m/>
    <x v="0"/>
    <m/>
    <m/>
    <m/>
  </r>
  <r>
    <s v="00020445586"/>
    <x v="5"/>
    <x v="5"/>
    <d v="2024-10-21T00:00:00"/>
    <m/>
    <m/>
    <m/>
    <m/>
    <m/>
    <x v="0"/>
    <m/>
    <x v="0"/>
    <x v="0"/>
    <m/>
    <x v="0"/>
    <m/>
    <m/>
    <m/>
  </r>
  <r>
    <s v="00000945586"/>
    <x v="6"/>
    <x v="6"/>
    <d v="2024-10-21T00:00:00"/>
    <m/>
    <n v="27798.056"/>
    <n v="0"/>
    <m/>
    <m/>
    <x v="0"/>
    <m/>
    <x v="0"/>
    <x v="0"/>
    <m/>
    <x v="23"/>
    <n v="2"/>
    <n v="43"/>
    <n v="2024"/>
  </r>
  <r>
    <s v="00020745586"/>
    <x v="7"/>
    <x v="7"/>
    <d v="2024-10-21T00:00:00"/>
    <n v="2000"/>
    <n v="726"/>
    <n v="1452000"/>
    <m/>
    <s v="PEDIR"/>
    <x v="3"/>
    <m/>
    <x v="25"/>
    <x v="25"/>
    <n v="30"/>
    <x v="22"/>
    <n v="4"/>
    <n v="47"/>
    <n v="2024"/>
  </r>
  <r>
    <s v="007001445586"/>
    <x v="8"/>
    <x v="8"/>
    <d v="2024-10-21T00:00:00"/>
    <m/>
    <m/>
    <m/>
    <m/>
    <m/>
    <x v="0"/>
    <m/>
    <x v="0"/>
    <x v="0"/>
    <m/>
    <x v="0"/>
    <m/>
    <m/>
    <m/>
  </r>
  <r>
    <s v="00003345586"/>
    <x v="9"/>
    <x v="9"/>
    <d v="2024-10-21T00:00:00"/>
    <m/>
    <m/>
    <m/>
    <m/>
    <m/>
    <x v="0"/>
    <m/>
    <x v="0"/>
    <x v="0"/>
    <m/>
    <x v="0"/>
    <m/>
    <m/>
    <m/>
  </r>
  <r>
    <s v="00019845586"/>
    <x v="10"/>
    <x v="10"/>
    <d v="2024-10-21T00:00:00"/>
    <m/>
    <m/>
    <m/>
    <m/>
    <m/>
    <x v="0"/>
    <m/>
    <x v="0"/>
    <x v="0"/>
    <m/>
    <x v="0"/>
    <m/>
    <m/>
    <m/>
  </r>
  <r>
    <s v="00020045586"/>
    <x v="11"/>
    <x v="11"/>
    <d v="2024-10-21T00:00:00"/>
    <m/>
    <n v="4215.6400000000003"/>
    <n v="0"/>
    <m/>
    <m/>
    <x v="0"/>
    <m/>
    <x v="0"/>
    <x v="0"/>
    <m/>
    <x v="23"/>
    <n v="2"/>
    <n v="43"/>
    <n v="2024"/>
  </r>
  <r>
    <s v="00020245586"/>
    <x v="12"/>
    <x v="12"/>
    <d v="2024-10-21T00:00:00"/>
    <m/>
    <m/>
    <m/>
    <m/>
    <m/>
    <x v="0"/>
    <m/>
    <x v="0"/>
    <x v="0"/>
    <m/>
    <x v="0"/>
    <m/>
    <m/>
    <m/>
  </r>
  <r>
    <s v="00001845586"/>
    <x v="13"/>
    <x v="13"/>
    <d v="2024-10-21T00:00:00"/>
    <m/>
    <m/>
    <m/>
    <m/>
    <m/>
    <x v="0"/>
    <m/>
    <x v="0"/>
    <x v="0"/>
    <m/>
    <x v="0"/>
    <m/>
    <m/>
    <m/>
  </r>
  <r>
    <s v="00045245586"/>
    <x v="14"/>
    <x v="14"/>
    <d v="2024-10-21T00:00:00"/>
    <m/>
    <m/>
    <m/>
    <m/>
    <m/>
    <x v="0"/>
    <m/>
    <x v="0"/>
    <x v="0"/>
    <m/>
    <x v="0"/>
    <m/>
    <m/>
    <m/>
  </r>
  <r>
    <s v="00023645586"/>
    <x v="15"/>
    <x v="15"/>
    <d v="2024-10-21T00:00:00"/>
    <m/>
    <m/>
    <m/>
    <m/>
    <m/>
    <x v="0"/>
    <m/>
    <x v="0"/>
    <x v="0"/>
    <m/>
    <x v="0"/>
    <m/>
    <m/>
    <m/>
  </r>
  <r>
    <s v="00047345586"/>
    <x v="16"/>
    <x v="16"/>
    <d v="2024-10-21T00:00:00"/>
    <m/>
    <m/>
    <m/>
    <m/>
    <m/>
    <x v="0"/>
    <m/>
    <x v="0"/>
    <x v="0"/>
    <m/>
    <x v="0"/>
    <m/>
    <m/>
    <m/>
  </r>
  <r>
    <s v="00044745586"/>
    <x v="17"/>
    <x v="17"/>
    <d v="2024-10-21T00:00:00"/>
    <m/>
    <m/>
    <m/>
    <m/>
    <m/>
    <x v="0"/>
    <m/>
    <x v="0"/>
    <x v="0"/>
    <m/>
    <x v="0"/>
    <m/>
    <m/>
    <m/>
  </r>
  <r>
    <s v="00047545586"/>
    <x v="18"/>
    <x v="18"/>
    <d v="2024-10-21T00:00:00"/>
    <m/>
    <m/>
    <m/>
    <m/>
    <m/>
    <x v="0"/>
    <m/>
    <x v="0"/>
    <x v="0"/>
    <m/>
    <x v="0"/>
    <m/>
    <m/>
    <m/>
  </r>
  <r>
    <s v="00019945586"/>
    <x v="130"/>
    <x v="130"/>
    <d v="2024-10-21T00:00:00"/>
    <m/>
    <m/>
    <m/>
    <m/>
    <m/>
    <x v="0"/>
    <m/>
    <x v="0"/>
    <x v="0"/>
    <m/>
    <x v="0"/>
    <m/>
    <m/>
    <m/>
  </r>
  <r>
    <s v="00045145586"/>
    <x v="131"/>
    <x v="131"/>
    <d v="2024-10-21T00:00:00"/>
    <m/>
    <m/>
    <m/>
    <m/>
    <m/>
    <x v="0"/>
    <m/>
    <x v="0"/>
    <x v="0"/>
    <m/>
    <x v="0"/>
    <m/>
    <m/>
    <m/>
  </r>
  <r>
    <s v="00038245586"/>
    <x v="19"/>
    <x v="19"/>
    <d v="2024-10-21T00:00:00"/>
    <m/>
    <m/>
    <m/>
    <m/>
    <m/>
    <x v="0"/>
    <m/>
    <x v="0"/>
    <x v="0"/>
    <m/>
    <x v="0"/>
    <m/>
    <m/>
    <m/>
  </r>
  <r>
    <s v="004000245586"/>
    <x v="20"/>
    <x v="20"/>
    <d v="2024-10-21T00:00:00"/>
    <n v="400"/>
    <n v="960.0139999999999"/>
    <n v="384005.6"/>
    <m/>
    <s v="PEDIR"/>
    <x v="3"/>
    <m/>
    <x v="24"/>
    <x v="24"/>
    <n v="30"/>
    <x v="22"/>
    <n v="4"/>
    <n v="47"/>
    <n v="2024"/>
  </r>
  <r>
    <s v="00041245586"/>
    <x v="21"/>
    <x v="21"/>
    <d v="2024-10-21T00:00:00"/>
    <m/>
    <m/>
    <m/>
    <m/>
    <m/>
    <x v="0"/>
    <m/>
    <x v="0"/>
    <x v="0"/>
    <m/>
    <x v="0"/>
    <m/>
    <m/>
    <m/>
  </r>
  <r>
    <s v="00017345586"/>
    <x v="22"/>
    <x v="22"/>
    <d v="2024-10-21T00:00:00"/>
    <m/>
    <m/>
    <m/>
    <m/>
    <m/>
    <x v="0"/>
    <m/>
    <x v="0"/>
    <x v="0"/>
    <m/>
    <x v="0"/>
    <m/>
    <m/>
    <m/>
  </r>
  <r>
    <s v="SW001845586"/>
    <x v="23"/>
    <x v="23"/>
    <d v="2024-10-21T00:00:00"/>
    <n v="2940"/>
    <n v="940.23049999999989"/>
    <n v="2764277.6699999995"/>
    <m/>
    <s v="PEDIDO"/>
    <x v="2"/>
    <m/>
    <x v="9"/>
    <x v="9"/>
    <n v="45"/>
    <x v="5"/>
    <n v="5"/>
    <n v="49"/>
    <n v="2024"/>
  </r>
  <r>
    <s v="PACK07645586"/>
    <x v="24"/>
    <x v="24"/>
    <d v="2024-10-21T00:00:00"/>
    <m/>
    <m/>
    <m/>
    <m/>
    <m/>
    <x v="0"/>
    <m/>
    <x v="0"/>
    <x v="0"/>
    <m/>
    <x v="0"/>
    <m/>
    <m/>
    <m/>
  </r>
  <r>
    <s v="30301000000145586"/>
    <x v="129"/>
    <x v="129"/>
    <d v="2024-10-21T00:00:00"/>
    <m/>
    <m/>
    <m/>
    <m/>
    <m/>
    <x v="0"/>
    <m/>
    <x v="0"/>
    <x v="0"/>
    <m/>
    <x v="0"/>
    <m/>
    <m/>
    <m/>
  </r>
  <r>
    <s v="00001145586"/>
    <x v="119"/>
    <x v="119"/>
    <d v="2024-10-21T00:00:00"/>
    <m/>
    <m/>
    <m/>
    <m/>
    <m/>
    <x v="0"/>
    <m/>
    <x v="0"/>
    <x v="0"/>
    <m/>
    <x v="0"/>
    <m/>
    <m/>
    <m/>
  </r>
  <r>
    <s v="003200245586"/>
    <x v="26"/>
    <x v="26"/>
    <d v="2024-10-21T00:00:00"/>
    <m/>
    <m/>
    <m/>
    <m/>
    <m/>
    <x v="0"/>
    <m/>
    <x v="0"/>
    <x v="0"/>
    <m/>
    <x v="0"/>
    <m/>
    <m/>
    <m/>
  </r>
  <r>
    <s v="00027245586"/>
    <x v="27"/>
    <x v="27"/>
    <d v="2024-10-21T00:00:00"/>
    <m/>
    <m/>
    <m/>
    <m/>
    <m/>
    <x v="0"/>
    <m/>
    <x v="0"/>
    <x v="0"/>
    <m/>
    <x v="0"/>
    <m/>
    <m/>
    <m/>
  </r>
  <r>
    <s v="00042445586"/>
    <x v="28"/>
    <x v="28"/>
    <d v="2024-10-21T00:00:00"/>
    <m/>
    <n v="6760.6451000000006"/>
    <n v="0"/>
    <m/>
    <m/>
    <x v="0"/>
    <m/>
    <x v="0"/>
    <x v="0"/>
    <m/>
    <x v="0"/>
    <n v="7"/>
    <n v="1"/>
    <n v="1900"/>
  </r>
  <r>
    <s v="006001745586"/>
    <x v="29"/>
    <x v="29"/>
    <d v="2024-10-21T00:00:00"/>
    <m/>
    <n v="924.92399999999998"/>
    <n v="0"/>
    <m/>
    <m/>
    <x v="0"/>
    <m/>
    <x v="0"/>
    <x v="0"/>
    <m/>
    <x v="23"/>
    <n v="2"/>
    <n v="43"/>
    <n v="2024"/>
  </r>
  <r>
    <s v="00043045586"/>
    <x v="30"/>
    <x v="30"/>
    <d v="2024-10-21T00:00:00"/>
    <m/>
    <m/>
    <m/>
    <m/>
    <m/>
    <x v="0"/>
    <m/>
    <x v="0"/>
    <x v="0"/>
    <m/>
    <x v="23"/>
    <n v="2"/>
    <n v="43"/>
    <n v="2024"/>
  </r>
  <r>
    <s v="006001645586"/>
    <x v="31"/>
    <x v="31"/>
    <d v="2024-10-21T00:00:00"/>
    <n v="12000"/>
    <n v="424.32"/>
    <n v="5091840"/>
    <m/>
    <s v="PEDIR"/>
    <x v="3"/>
    <m/>
    <x v="13"/>
    <x v="13"/>
    <n v="30"/>
    <x v="22"/>
    <n v="4"/>
    <n v="47"/>
    <n v="2024"/>
  </r>
  <r>
    <s v="011012045586"/>
    <x v="32"/>
    <x v="32"/>
    <d v="2024-10-21T00:00:00"/>
    <m/>
    <m/>
    <m/>
    <m/>
    <m/>
    <x v="0"/>
    <m/>
    <x v="0"/>
    <x v="0"/>
    <m/>
    <x v="0"/>
    <m/>
    <m/>
    <m/>
  </r>
  <r>
    <s v="00012745586"/>
    <x v="33"/>
    <x v="33"/>
    <d v="2024-10-21T00:00:00"/>
    <m/>
    <m/>
    <m/>
    <m/>
    <m/>
    <x v="0"/>
    <m/>
    <x v="0"/>
    <x v="0"/>
    <m/>
    <x v="0"/>
    <m/>
    <m/>
    <m/>
  </r>
  <r>
    <s v="00042845586"/>
    <x v="34"/>
    <x v="34"/>
    <d v="2024-10-21T00:00:00"/>
    <m/>
    <m/>
    <m/>
    <m/>
    <m/>
    <x v="0"/>
    <m/>
    <x v="0"/>
    <x v="0"/>
    <m/>
    <x v="0"/>
    <m/>
    <m/>
    <m/>
  </r>
  <r>
    <s v="00042745586"/>
    <x v="35"/>
    <x v="35"/>
    <d v="2024-10-21T00:00:00"/>
    <m/>
    <m/>
    <m/>
    <m/>
    <m/>
    <x v="0"/>
    <m/>
    <x v="0"/>
    <x v="0"/>
    <m/>
    <x v="0"/>
    <m/>
    <m/>
    <m/>
  </r>
  <r>
    <s v="00042645586"/>
    <x v="36"/>
    <x v="36"/>
    <d v="2024-10-21T00:00:00"/>
    <m/>
    <m/>
    <m/>
    <m/>
    <m/>
    <x v="0"/>
    <m/>
    <x v="0"/>
    <x v="0"/>
    <m/>
    <x v="0"/>
    <m/>
    <m/>
    <m/>
  </r>
  <r>
    <s v="00011345586"/>
    <x v="37"/>
    <x v="37"/>
    <d v="2024-10-21T00:00:00"/>
    <m/>
    <n v="11221.297999999999"/>
    <n v="0"/>
    <m/>
    <m/>
    <x v="0"/>
    <m/>
    <x v="0"/>
    <x v="0"/>
    <m/>
    <x v="23"/>
    <n v="2"/>
    <n v="43"/>
    <n v="2024"/>
  </r>
  <r>
    <s v="007001045586"/>
    <x v="38"/>
    <x v="38"/>
    <d v="2024-10-21T00:00:00"/>
    <m/>
    <m/>
    <m/>
    <m/>
    <m/>
    <x v="0"/>
    <m/>
    <x v="0"/>
    <x v="0"/>
    <m/>
    <x v="0"/>
    <m/>
    <m/>
    <m/>
  </r>
  <r>
    <s v="00046145579"/>
    <x v="120"/>
    <x v="120"/>
    <d v="2024-10-14T00:00:00"/>
    <n v="3000"/>
    <n v="5366.7129999999997"/>
    <n v="16100139"/>
    <m/>
    <s v="PEDIDO"/>
    <x v="2"/>
    <m/>
    <x v="14"/>
    <x v="14"/>
    <n v="45"/>
    <x v="15"/>
    <n v="5"/>
    <n v="48"/>
    <n v="2024"/>
  </r>
  <r>
    <s v="007000545586"/>
    <x v="39"/>
    <x v="39"/>
    <d v="2024-10-21T00:00:00"/>
    <m/>
    <m/>
    <m/>
    <m/>
    <m/>
    <x v="0"/>
    <m/>
    <x v="0"/>
    <x v="0"/>
    <m/>
    <x v="0"/>
    <m/>
    <m/>
    <m/>
  </r>
  <r>
    <s v="00020945586"/>
    <x v="40"/>
    <x v="40"/>
    <d v="2024-10-21T00:00:00"/>
    <m/>
    <m/>
    <m/>
    <m/>
    <m/>
    <x v="0"/>
    <m/>
    <x v="0"/>
    <x v="0"/>
    <m/>
    <x v="0"/>
    <m/>
    <m/>
    <m/>
  </r>
  <r>
    <s v="00035245586"/>
    <x v="121"/>
    <x v="121"/>
    <d v="2024-10-21T00:00:00"/>
    <n v="4000"/>
    <n v="779.60396800000001"/>
    <n v="3118415.872"/>
    <m/>
    <s v="PEDIR"/>
    <x v="3"/>
    <m/>
    <x v="26"/>
    <x v="26"/>
    <n v="60"/>
    <x v="24"/>
    <n v="6"/>
    <n v="52"/>
    <n v="2024"/>
  </r>
  <r>
    <s v="00034045586"/>
    <x v="41"/>
    <x v="41"/>
    <d v="2024-10-21T00:00:00"/>
    <m/>
    <m/>
    <m/>
    <m/>
    <m/>
    <x v="0"/>
    <m/>
    <x v="0"/>
    <x v="0"/>
    <m/>
    <x v="0"/>
    <m/>
    <m/>
    <m/>
  </r>
  <r>
    <s v="00017045586"/>
    <x v="42"/>
    <x v="42"/>
    <d v="2024-10-21T00:00:00"/>
    <m/>
    <m/>
    <m/>
    <m/>
    <m/>
    <x v="0"/>
    <m/>
    <x v="0"/>
    <x v="0"/>
    <m/>
    <x v="0"/>
    <m/>
    <m/>
    <m/>
  </r>
  <r>
    <s v="00040345586"/>
    <x v="43"/>
    <x v="43"/>
    <d v="2024-10-21T00:00:00"/>
    <n v="1000"/>
    <n v="2101.5279999999998"/>
    <n v="2101528"/>
    <m/>
    <s v="PEDIDO"/>
    <x v="2"/>
    <m/>
    <x v="11"/>
    <x v="11"/>
    <n v="45"/>
    <x v="5"/>
    <n v="5"/>
    <n v="49"/>
    <n v="2024"/>
  </r>
  <r>
    <s v="011005445586"/>
    <x v="122"/>
    <x v="122"/>
    <d v="2024-10-21T00:00:00"/>
    <m/>
    <m/>
    <m/>
    <m/>
    <m/>
    <x v="0"/>
    <m/>
    <x v="0"/>
    <x v="0"/>
    <m/>
    <x v="0"/>
    <m/>
    <m/>
    <m/>
  </r>
  <r>
    <s v="00040845586"/>
    <x v="44"/>
    <x v="44"/>
    <d v="2024-10-21T00:00:00"/>
    <m/>
    <m/>
    <m/>
    <m/>
    <m/>
    <x v="0"/>
    <m/>
    <x v="0"/>
    <x v="0"/>
    <m/>
    <x v="0"/>
    <m/>
    <m/>
    <m/>
  </r>
  <r>
    <s v="0000245586"/>
    <x v="45"/>
    <x v="45"/>
    <d v="2024-10-21T00:00:00"/>
    <m/>
    <m/>
    <m/>
    <m/>
    <m/>
    <x v="0"/>
    <m/>
    <x v="0"/>
    <x v="0"/>
    <m/>
    <x v="0"/>
    <m/>
    <m/>
    <m/>
  </r>
  <r>
    <s v="00023845586"/>
    <x v="46"/>
    <x v="46"/>
    <d v="2024-10-21T00:00:00"/>
    <m/>
    <m/>
    <m/>
    <m/>
    <m/>
    <x v="0"/>
    <m/>
    <x v="0"/>
    <x v="0"/>
    <m/>
    <x v="0"/>
    <m/>
    <m/>
    <m/>
  </r>
  <r>
    <s v="00034345586"/>
    <x v="47"/>
    <x v="47"/>
    <d v="2024-10-21T00:00:00"/>
    <m/>
    <m/>
    <m/>
    <m/>
    <m/>
    <x v="0"/>
    <m/>
    <x v="0"/>
    <x v="0"/>
    <m/>
    <x v="0"/>
    <m/>
    <m/>
    <m/>
  </r>
  <r>
    <s v="00034445586"/>
    <x v="48"/>
    <x v="48"/>
    <d v="2024-10-21T00:00:00"/>
    <m/>
    <m/>
    <m/>
    <m/>
    <m/>
    <x v="0"/>
    <m/>
    <x v="0"/>
    <x v="0"/>
    <m/>
    <x v="0"/>
    <m/>
    <m/>
    <m/>
  </r>
  <r>
    <s v="00034645586"/>
    <x v="49"/>
    <x v="49"/>
    <d v="2024-10-21T00:00:00"/>
    <m/>
    <m/>
    <m/>
    <m/>
    <m/>
    <x v="0"/>
    <m/>
    <x v="0"/>
    <x v="0"/>
    <m/>
    <x v="0"/>
    <m/>
    <m/>
    <m/>
  </r>
  <r>
    <s v="00034745586"/>
    <x v="50"/>
    <x v="50"/>
    <d v="2024-10-21T00:00:00"/>
    <m/>
    <m/>
    <m/>
    <m/>
    <m/>
    <x v="0"/>
    <m/>
    <x v="0"/>
    <x v="0"/>
    <m/>
    <x v="0"/>
    <m/>
    <m/>
    <m/>
  </r>
  <r>
    <s v="00035545586"/>
    <x v="51"/>
    <x v="51"/>
    <d v="2024-10-21T00:00:00"/>
    <m/>
    <m/>
    <m/>
    <m/>
    <m/>
    <x v="0"/>
    <m/>
    <x v="0"/>
    <x v="0"/>
    <m/>
    <x v="0"/>
    <m/>
    <m/>
    <m/>
  </r>
  <r>
    <s v="00036545586"/>
    <x v="52"/>
    <x v="52"/>
    <d v="2024-10-21T00:00:00"/>
    <m/>
    <m/>
    <m/>
    <m/>
    <m/>
    <x v="0"/>
    <m/>
    <x v="0"/>
    <x v="0"/>
    <m/>
    <x v="0"/>
    <m/>
    <m/>
    <m/>
  </r>
  <r>
    <s v="004001845586"/>
    <x v="53"/>
    <x v="53"/>
    <d v="2024-10-21T00:00:00"/>
    <m/>
    <m/>
    <m/>
    <m/>
    <m/>
    <x v="0"/>
    <m/>
    <x v="0"/>
    <x v="0"/>
    <m/>
    <x v="0"/>
    <m/>
    <m/>
    <m/>
  </r>
  <r>
    <s v="004000545586"/>
    <x v="54"/>
    <x v="54"/>
    <d v="2024-10-21T00:00:00"/>
    <m/>
    <m/>
    <m/>
    <m/>
    <m/>
    <x v="0"/>
    <m/>
    <x v="0"/>
    <x v="0"/>
    <m/>
    <x v="0"/>
    <m/>
    <m/>
    <m/>
  </r>
  <r>
    <s v="004000645586"/>
    <x v="55"/>
    <x v="55"/>
    <d v="2024-10-21T00:00:00"/>
    <m/>
    <m/>
    <m/>
    <m/>
    <m/>
    <x v="0"/>
    <m/>
    <x v="0"/>
    <x v="0"/>
    <m/>
    <x v="0"/>
    <m/>
    <m/>
    <m/>
  </r>
  <r>
    <s v="004001045586"/>
    <x v="56"/>
    <x v="56"/>
    <d v="2024-10-21T00:00:00"/>
    <m/>
    <m/>
    <m/>
    <m/>
    <m/>
    <x v="0"/>
    <m/>
    <x v="0"/>
    <x v="0"/>
    <m/>
    <x v="0"/>
    <m/>
    <m/>
    <m/>
  </r>
  <r>
    <s v="004001145586"/>
    <x v="57"/>
    <x v="57"/>
    <d v="2024-10-21T00:00:00"/>
    <m/>
    <m/>
    <m/>
    <m/>
    <m/>
    <x v="0"/>
    <m/>
    <x v="0"/>
    <x v="0"/>
    <m/>
    <x v="0"/>
    <m/>
    <m/>
    <m/>
  </r>
  <r>
    <s v="00034545586"/>
    <x v="58"/>
    <x v="58"/>
    <d v="2024-10-21T00:00:00"/>
    <m/>
    <m/>
    <m/>
    <m/>
    <m/>
    <x v="0"/>
    <m/>
    <x v="0"/>
    <x v="0"/>
    <m/>
    <x v="0"/>
    <m/>
    <m/>
    <m/>
  </r>
  <r>
    <s v="004000145586"/>
    <x v="59"/>
    <x v="59"/>
    <d v="2024-10-21T00:00:00"/>
    <m/>
    <m/>
    <m/>
    <m/>
    <m/>
    <x v="0"/>
    <m/>
    <x v="0"/>
    <x v="0"/>
    <m/>
    <x v="0"/>
    <m/>
    <m/>
    <m/>
  </r>
  <r>
    <s v="00042045586"/>
    <x v="60"/>
    <x v="60"/>
    <d v="2024-10-21T00:00:00"/>
    <m/>
    <m/>
    <m/>
    <m/>
    <m/>
    <x v="0"/>
    <m/>
    <x v="0"/>
    <x v="0"/>
    <m/>
    <x v="0"/>
    <m/>
    <m/>
    <m/>
  </r>
  <r>
    <s v="004000445586"/>
    <x v="61"/>
    <x v="61"/>
    <d v="2024-10-21T00:00:00"/>
    <m/>
    <m/>
    <m/>
    <m/>
    <m/>
    <x v="0"/>
    <m/>
    <x v="0"/>
    <x v="0"/>
    <m/>
    <x v="0"/>
    <m/>
    <m/>
    <m/>
  </r>
  <r>
    <s v="00054645579"/>
    <x v="144"/>
    <x v="144"/>
    <d v="2024-10-14T00:00:00"/>
    <n v="25"/>
    <n v="52397.888399999989"/>
    <n v="1309947.2099999997"/>
    <m/>
    <s v="PEDIDO"/>
    <x v="2"/>
    <m/>
    <x v="3"/>
    <x v="3"/>
    <n v="45"/>
    <x v="15"/>
    <n v="5"/>
    <n v="48"/>
    <n v="2024"/>
  </r>
  <r>
    <s v="00006945586"/>
    <x v="132"/>
    <x v="132"/>
    <d v="2024-10-21T00:00:00"/>
    <m/>
    <m/>
    <m/>
    <m/>
    <m/>
    <x v="0"/>
    <m/>
    <x v="0"/>
    <x v="0"/>
    <m/>
    <x v="0"/>
    <m/>
    <m/>
    <m/>
  </r>
  <r>
    <s v="004000745586"/>
    <x v="63"/>
    <x v="63"/>
    <d v="2024-10-21T00:00:00"/>
    <n v="2000"/>
    <n v="320.04500000000002"/>
    <n v="640090"/>
    <m/>
    <s v="PEDIR"/>
    <x v="3"/>
    <m/>
    <x v="24"/>
    <x v="24"/>
    <n v="30"/>
    <x v="22"/>
    <n v="4"/>
    <n v="47"/>
    <n v="2024"/>
  </r>
  <r>
    <s v="00037245586"/>
    <x v="64"/>
    <x v="64"/>
    <d v="2024-10-21T00:00:00"/>
    <n v="14400"/>
    <n v="1189.8050999999998"/>
    <n v="17133193.439999998"/>
    <s v="OC 4953"/>
    <s v="PEDIDO"/>
    <x v="2"/>
    <m/>
    <x v="27"/>
    <x v="27"/>
    <n v="45"/>
    <x v="5"/>
    <n v="5"/>
    <n v="49"/>
    <n v="2024"/>
  </r>
  <r>
    <s v="00046245586"/>
    <x v="65"/>
    <x v="65"/>
    <d v="2024-10-21T00:00:00"/>
    <n v="1800"/>
    <n v="1742.7146"/>
    <n v="3136886.2800000003"/>
    <s v="OC 4953"/>
    <s v="PEDIDO"/>
    <x v="2"/>
    <m/>
    <x v="27"/>
    <x v="27"/>
    <n v="45"/>
    <x v="5"/>
    <n v="5"/>
    <n v="49"/>
    <n v="2024"/>
  </r>
  <r>
    <s v="00045445586"/>
    <x v="66"/>
    <x v="66"/>
    <d v="2024-10-21T00:00:00"/>
    <m/>
    <m/>
    <m/>
    <m/>
    <m/>
    <x v="0"/>
    <m/>
    <x v="0"/>
    <x v="0"/>
    <m/>
    <x v="0"/>
    <m/>
    <m/>
    <m/>
  </r>
  <r>
    <s v="00027345586"/>
    <x v="123"/>
    <x v="123"/>
    <d v="2024-10-21T00:00:00"/>
    <m/>
    <m/>
    <m/>
    <m/>
    <m/>
    <x v="0"/>
    <m/>
    <x v="0"/>
    <x v="0"/>
    <m/>
    <x v="0"/>
    <m/>
    <m/>
    <m/>
  </r>
  <r>
    <s v="00017245586"/>
    <x v="68"/>
    <x v="68"/>
    <d v="2024-10-21T00:00:00"/>
    <m/>
    <m/>
    <m/>
    <m/>
    <m/>
    <x v="0"/>
    <m/>
    <x v="0"/>
    <x v="0"/>
    <m/>
    <x v="0"/>
    <m/>
    <m/>
    <m/>
  </r>
  <r>
    <s v="009003045579"/>
    <x v="69"/>
    <x v="69"/>
    <d v="2024-10-14T00:00:00"/>
    <n v="2400"/>
    <n v="1768"/>
    <n v="4243200"/>
    <m/>
    <s v="PEDIDO"/>
    <x v="2"/>
    <m/>
    <x v="22"/>
    <x v="22"/>
    <n v="30"/>
    <x v="20"/>
    <n v="4"/>
    <n v="46"/>
    <n v="2024"/>
  </r>
  <r>
    <s v="009000645586"/>
    <x v="70"/>
    <x v="70"/>
    <d v="2024-10-21T00:00:00"/>
    <m/>
    <m/>
    <m/>
    <m/>
    <m/>
    <x v="0"/>
    <m/>
    <x v="0"/>
    <x v="0"/>
    <m/>
    <x v="0"/>
    <m/>
    <m/>
    <m/>
  </r>
  <r>
    <s v="009000345586"/>
    <x v="71"/>
    <x v="71"/>
    <d v="2024-10-21T00:00:00"/>
    <m/>
    <m/>
    <m/>
    <m/>
    <m/>
    <x v="0"/>
    <m/>
    <x v="0"/>
    <x v="0"/>
    <m/>
    <x v="0"/>
    <m/>
    <m/>
    <m/>
  </r>
  <r>
    <s v="009002645586"/>
    <x v="72"/>
    <x v="72"/>
    <d v="2024-10-21T00:00:00"/>
    <m/>
    <m/>
    <m/>
    <m/>
    <m/>
    <x v="0"/>
    <m/>
    <x v="0"/>
    <x v="0"/>
    <m/>
    <x v="0"/>
    <m/>
    <m/>
    <m/>
  </r>
  <r>
    <s v="005000945586"/>
    <x v="73"/>
    <x v="73"/>
    <d v="2024-10-21T00:00:00"/>
    <m/>
    <m/>
    <m/>
    <m/>
    <m/>
    <x v="0"/>
    <m/>
    <x v="0"/>
    <x v="0"/>
    <m/>
    <x v="0"/>
    <m/>
    <m/>
    <m/>
  </r>
  <r>
    <s v="00017445586"/>
    <x v="74"/>
    <x v="74"/>
    <d v="2024-10-21T00:00:00"/>
    <m/>
    <m/>
    <m/>
    <m/>
    <m/>
    <x v="0"/>
    <m/>
    <x v="0"/>
    <x v="0"/>
    <m/>
    <x v="0"/>
    <m/>
    <m/>
    <m/>
  </r>
  <r>
    <s v="00021245586"/>
    <x v="141"/>
    <x v="141"/>
    <d v="2024-10-21T00:00:00"/>
    <m/>
    <m/>
    <m/>
    <m/>
    <m/>
    <x v="0"/>
    <m/>
    <x v="0"/>
    <x v="0"/>
    <m/>
    <x v="0"/>
    <m/>
    <m/>
    <m/>
  </r>
  <r>
    <s v="0005270145586"/>
    <x v="75"/>
    <x v="75"/>
    <d v="2024-10-21T00:00:00"/>
    <n v="600"/>
    <n v="9825.1999999999989"/>
    <n v="5895119.9999999991"/>
    <s v="12 Y 15 OC 4944"/>
    <s v="PEDIDO"/>
    <x v="2"/>
    <m/>
    <x v="6"/>
    <x v="6"/>
    <n v="40"/>
    <x v="25"/>
    <n v="7"/>
    <n v="49"/>
    <n v="2024"/>
  </r>
  <r>
    <s v="00049645586"/>
    <x v="76"/>
    <x v="76"/>
    <d v="2024-10-21T00:00:00"/>
    <m/>
    <m/>
    <m/>
    <m/>
    <m/>
    <x v="0"/>
    <m/>
    <x v="0"/>
    <x v="0"/>
    <m/>
    <x v="0"/>
    <m/>
    <m/>
    <m/>
  </r>
  <r>
    <s v="00053045586"/>
    <x v="124"/>
    <x v="124"/>
    <d v="2024-10-21T00:00:00"/>
    <m/>
    <m/>
    <m/>
    <m/>
    <m/>
    <x v="0"/>
    <m/>
    <x v="0"/>
    <x v="0"/>
    <m/>
    <x v="0"/>
    <m/>
    <m/>
    <m/>
  </r>
  <r>
    <s v="0004520345586"/>
    <x v="77"/>
    <x v="77"/>
    <d v="2024-10-21T00:00:00"/>
    <m/>
    <m/>
    <m/>
    <m/>
    <m/>
    <x v="0"/>
    <m/>
    <x v="0"/>
    <x v="0"/>
    <m/>
    <x v="0"/>
    <m/>
    <m/>
    <m/>
  </r>
  <r>
    <s v="0004790245586"/>
    <x v="78"/>
    <x v="78"/>
    <d v="2024-10-21T00:00:00"/>
    <m/>
    <m/>
    <m/>
    <m/>
    <m/>
    <x v="0"/>
    <m/>
    <x v="0"/>
    <x v="0"/>
    <m/>
    <x v="0"/>
    <m/>
    <m/>
    <m/>
  </r>
  <r>
    <s v="00052445586"/>
    <x v="79"/>
    <x v="79"/>
    <d v="2024-10-21T00:00:00"/>
    <m/>
    <m/>
    <m/>
    <m/>
    <m/>
    <x v="0"/>
    <m/>
    <x v="0"/>
    <x v="0"/>
    <m/>
    <x v="0"/>
    <m/>
    <m/>
    <m/>
  </r>
  <r>
    <s v="00043445586"/>
    <x v="125"/>
    <x v="125"/>
    <d v="2024-10-21T00:00:00"/>
    <m/>
    <n v="1283.568"/>
    <n v="0"/>
    <m/>
    <m/>
    <x v="0"/>
    <m/>
    <x v="0"/>
    <x v="0"/>
    <m/>
    <x v="23"/>
    <n v="2"/>
    <n v="43"/>
    <n v="2024"/>
  </r>
  <r>
    <s v="00001045586"/>
    <x v="80"/>
    <x v="80"/>
    <d v="2024-10-21T00:00:00"/>
    <m/>
    <m/>
    <m/>
    <m/>
    <m/>
    <x v="0"/>
    <m/>
    <x v="0"/>
    <x v="0"/>
    <m/>
    <x v="0"/>
    <m/>
    <m/>
    <m/>
  </r>
  <r>
    <s v="0003600345586"/>
    <x v="81"/>
    <x v="81"/>
    <d v="2024-10-21T00:00:00"/>
    <n v="1"/>
    <n v="11434.5"/>
    <n v="11434.5"/>
    <s v="VER CON JOSE"/>
    <s v="PEDIR"/>
    <x v="3"/>
    <m/>
    <x v="6"/>
    <x v="6"/>
    <n v="40"/>
    <x v="25"/>
    <n v="7"/>
    <n v="49"/>
    <n v="2024"/>
  </r>
  <r>
    <s v="0003610245586"/>
    <x v="82"/>
    <x v="82"/>
    <d v="2024-10-21T00:00:00"/>
    <m/>
    <m/>
    <m/>
    <m/>
    <m/>
    <x v="0"/>
    <m/>
    <x v="0"/>
    <x v="0"/>
    <m/>
    <x v="0"/>
    <m/>
    <m/>
    <m/>
  </r>
  <r>
    <s v="10008745586"/>
    <x v="83"/>
    <x v="83"/>
    <d v="2024-10-21T00:00:00"/>
    <m/>
    <m/>
    <m/>
    <m/>
    <m/>
    <x v="0"/>
    <m/>
    <x v="0"/>
    <x v="0"/>
    <m/>
    <x v="0"/>
    <m/>
    <m/>
    <m/>
  </r>
  <r>
    <s v="0003620245586"/>
    <x v="84"/>
    <x v="84"/>
    <d v="2024-10-21T00:00:00"/>
    <m/>
    <m/>
    <m/>
    <m/>
    <m/>
    <x v="0"/>
    <m/>
    <x v="0"/>
    <x v="0"/>
    <m/>
    <x v="0"/>
    <m/>
    <m/>
    <m/>
  </r>
  <r>
    <s v="PACK0680345586"/>
    <x v="85"/>
    <x v="85"/>
    <d v="2024-10-21T00:00:00"/>
    <n v="1"/>
    <n v="11434.5"/>
    <n v="11434.5"/>
    <s v="VER CON JOSE"/>
    <s v="PEDIR"/>
    <x v="3"/>
    <m/>
    <x v="6"/>
    <x v="6"/>
    <n v="40"/>
    <x v="25"/>
    <n v="7"/>
    <n v="49"/>
    <n v="2024"/>
  </r>
  <r>
    <s v="0004230145586"/>
    <x v="86"/>
    <x v="86"/>
    <d v="2024-10-21T00:00:00"/>
    <m/>
    <m/>
    <m/>
    <m/>
    <m/>
    <x v="0"/>
    <m/>
    <x v="0"/>
    <x v="0"/>
    <m/>
    <x v="0"/>
    <m/>
    <m/>
    <m/>
  </r>
  <r>
    <s v="0003150245586"/>
    <x v="87"/>
    <x v="87"/>
    <d v="2024-10-21T00:00:00"/>
    <m/>
    <m/>
    <m/>
    <m/>
    <m/>
    <x v="0"/>
    <m/>
    <x v="0"/>
    <x v="0"/>
    <m/>
    <x v="0"/>
    <m/>
    <m/>
    <m/>
  </r>
  <r>
    <s v="0003160245586"/>
    <x v="88"/>
    <x v="88"/>
    <d v="2024-10-21T00:00:00"/>
    <m/>
    <m/>
    <m/>
    <m/>
    <m/>
    <x v="0"/>
    <m/>
    <x v="0"/>
    <x v="0"/>
    <m/>
    <x v="0"/>
    <m/>
    <m/>
    <m/>
  </r>
  <r>
    <s v="PACK0670345586"/>
    <x v="89"/>
    <x v="89"/>
    <d v="2024-10-21T00:00:00"/>
    <m/>
    <n v="11434.5"/>
    <n v="0"/>
    <m/>
    <m/>
    <x v="0"/>
    <m/>
    <x v="0"/>
    <x v="0"/>
    <m/>
    <x v="0"/>
    <n v="7"/>
    <n v="1"/>
    <n v="1900"/>
  </r>
  <r>
    <s v="0002780145586"/>
    <x v="90"/>
    <x v="90"/>
    <d v="2024-10-21T00:00:00"/>
    <m/>
    <m/>
    <m/>
    <m/>
    <m/>
    <x v="0"/>
    <m/>
    <x v="0"/>
    <x v="0"/>
    <m/>
    <x v="0"/>
    <m/>
    <m/>
    <m/>
  </r>
  <r>
    <s v="0002760145586"/>
    <x v="91"/>
    <x v="91"/>
    <d v="2024-10-21T00:00:00"/>
    <m/>
    <m/>
    <m/>
    <m/>
    <m/>
    <x v="0"/>
    <m/>
    <x v="0"/>
    <x v="0"/>
    <m/>
    <x v="0"/>
    <m/>
    <m/>
    <m/>
  </r>
  <r>
    <s v="0002790145586"/>
    <x v="92"/>
    <x v="92"/>
    <d v="2024-10-21T00:00:00"/>
    <m/>
    <m/>
    <m/>
    <m/>
    <m/>
    <x v="0"/>
    <m/>
    <x v="0"/>
    <x v="0"/>
    <m/>
    <x v="0"/>
    <m/>
    <m/>
    <m/>
  </r>
  <r>
    <s v="0011008945586"/>
    <x v="93"/>
    <x v="93"/>
    <d v="2024-10-21T00:00:00"/>
    <m/>
    <m/>
    <m/>
    <m/>
    <m/>
    <x v="0"/>
    <m/>
    <x v="0"/>
    <x v="0"/>
    <m/>
    <x v="0"/>
    <m/>
    <m/>
    <m/>
  </r>
  <r>
    <s v="0003630245586"/>
    <x v="94"/>
    <x v="94"/>
    <d v="2024-10-21T00:00:00"/>
    <m/>
    <m/>
    <m/>
    <m/>
    <m/>
    <x v="0"/>
    <m/>
    <x v="0"/>
    <x v="0"/>
    <m/>
    <x v="0"/>
    <m/>
    <m/>
    <m/>
  </r>
  <r>
    <s v="0004720345586"/>
    <x v="95"/>
    <x v="95"/>
    <d v="2024-10-21T00:00:00"/>
    <m/>
    <n v="290.71459999999996"/>
    <n v="0"/>
    <m/>
    <m/>
    <x v="0"/>
    <m/>
    <x v="0"/>
    <x v="0"/>
    <m/>
    <x v="23"/>
    <n v="2"/>
    <n v="43"/>
    <n v="2024"/>
  </r>
  <r>
    <s v="00054445586"/>
    <x v="96"/>
    <x v="96"/>
    <d v="2024-10-21T00:00:00"/>
    <m/>
    <m/>
    <m/>
    <m/>
    <m/>
    <x v="0"/>
    <m/>
    <x v="0"/>
    <x v="0"/>
    <m/>
    <x v="0"/>
    <m/>
    <m/>
    <m/>
  </r>
  <r>
    <s v="00050045586"/>
    <x v="97"/>
    <x v="97"/>
    <d v="2024-10-21T00:00:00"/>
    <m/>
    <m/>
    <m/>
    <m/>
    <m/>
    <x v="0"/>
    <m/>
    <x v="0"/>
    <x v="0"/>
    <m/>
    <x v="0"/>
    <m/>
    <m/>
    <m/>
  </r>
  <r>
    <s v="00050145586"/>
    <x v="98"/>
    <x v="98"/>
    <d v="2024-10-21T00:00:00"/>
    <m/>
    <m/>
    <m/>
    <m/>
    <m/>
    <x v="0"/>
    <m/>
    <x v="0"/>
    <x v="0"/>
    <m/>
    <x v="0"/>
    <m/>
    <m/>
    <m/>
  </r>
  <r>
    <s v="0003910345586"/>
    <x v="99"/>
    <x v="99"/>
    <d v="2024-10-21T00:00:00"/>
    <n v="5600"/>
    <n v="932.18399999999997"/>
    <n v="5220230.3999999994"/>
    <m/>
    <s v="PEDIDO"/>
    <x v="2"/>
    <m/>
    <x v="9"/>
    <x v="9"/>
    <n v="45"/>
    <x v="5"/>
    <n v="5"/>
    <n v="49"/>
    <n v="2024"/>
  </r>
  <r>
    <s v="0004210145586"/>
    <x v="100"/>
    <x v="100"/>
    <d v="2024-10-21T00:00:00"/>
    <m/>
    <m/>
    <m/>
    <m/>
    <m/>
    <x v="0"/>
    <m/>
    <x v="0"/>
    <x v="0"/>
    <m/>
    <x v="0"/>
    <m/>
    <m/>
    <m/>
  </r>
  <r>
    <s v="PACK0860345586"/>
    <x v="127"/>
    <x v="127"/>
    <d v="2024-10-21T00:00:00"/>
    <n v="840"/>
    <n v="922.90329999999994"/>
    <n v="775238.772"/>
    <m/>
    <s v="PEDIDO"/>
    <x v="2"/>
    <m/>
    <x v="9"/>
    <x v="9"/>
    <n v="45"/>
    <x v="5"/>
    <n v="5"/>
    <n v="49"/>
    <n v="2024"/>
  </r>
  <r>
    <s v="00053645586"/>
    <x v="101"/>
    <x v="101"/>
    <d v="2024-10-21T00:00:00"/>
    <m/>
    <m/>
    <m/>
    <m/>
    <m/>
    <x v="0"/>
    <m/>
    <x v="0"/>
    <x v="0"/>
    <m/>
    <x v="0"/>
    <m/>
    <m/>
    <m/>
  </r>
  <r>
    <s v="0005440045586"/>
    <x v="102"/>
    <x v="102"/>
    <d v="2024-10-21T00:00:00"/>
    <m/>
    <m/>
    <m/>
    <m/>
    <m/>
    <x v="0"/>
    <m/>
    <x v="0"/>
    <x v="0"/>
    <m/>
    <x v="0"/>
    <m/>
    <m/>
    <m/>
  </r>
  <r>
    <s v="0005450045586"/>
    <x v="103"/>
    <x v="103"/>
    <d v="2024-10-21T00:00:00"/>
    <m/>
    <m/>
    <m/>
    <m/>
    <m/>
    <x v="0"/>
    <m/>
    <x v="0"/>
    <x v="0"/>
    <m/>
    <x v="0"/>
    <m/>
    <m/>
    <m/>
  </r>
  <r>
    <s v="0005460045586"/>
    <x v="104"/>
    <x v="104"/>
    <d v="2024-10-21T00:00:00"/>
    <m/>
    <m/>
    <m/>
    <m/>
    <m/>
    <x v="0"/>
    <m/>
    <x v="0"/>
    <x v="0"/>
    <m/>
    <x v="0"/>
    <m/>
    <m/>
    <m/>
  </r>
  <r>
    <s v="0005510045586"/>
    <x v="105"/>
    <x v="105"/>
    <d v="2024-10-21T00:00:00"/>
    <m/>
    <m/>
    <m/>
    <m/>
    <m/>
    <x v="0"/>
    <m/>
    <x v="0"/>
    <x v="0"/>
    <m/>
    <x v="0"/>
    <m/>
    <m/>
    <m/>
  </r>
  <r>
    <s v="0005470045586"/>
    <x v="106"/>
    <x v="106"/>
    <d v="2024-10-21T00:00:00"/>
    <m/>
    <m/>
    <m/>
    <m/>
    <m/>
    <x v="0"/>
    <m/>
    <x v="0"/>
    <x v="0"/>
    <m/>
    <x v="0"/>
    <m/>
    <m/>
    <m/>
  </r>
  <r>
    <s v="0005480045586"/>
    <x v="107"/>
    <x v="107"/>
    <d v="2024-10-21T00:00:00"/>
    <m/>
    <m/>
    <m/>
    <m/>
    <m/>
    <x v="0"/>
    <m/>
    <x v="0"/>
    <x v="0"/>
    <m/>
    <x v="0"/>
    <m/>
    <m/>
    <m/>
  </r>
  <r>
    <s v="00054545586"/>
    <x v="108"/>
    <x v="108"/>
    <d v="2024-10-21T00:00:00"/>
    <m/>
    <m/>
    <m/>
    <m/>
    <m/>
    <x v="0"/>
    <m/>
    <x v="0"/>
    <x v="0"/>
    <m/>
    <x v="0"/>
    <m/>
    <m/>
    <m/>
  </r>
  <r>
    <s v="00054745586"/>
    <x v="109"/>
    <x v="109"/>
    <d v="2024-10-21T00:00:00"/>
    <n v="10000"/>
    <n v="6209.72"/>
    <n v="62097200"/>
    <s v="PAMPA"/>
    <s v="PEDIR"/>
    <x v="3"/>
    <m/>
    <x v="28"/>
    <x v="28"/>
    <n v="40"/>
    <x v="25"/>
    <n v="7"/>
    <n v="49"/>
    <n v="2024"/>
  </r>
  <r>
    <s v="0003580145586"/>
    <x v="110"/>
    <x v="110"/>
    <d v="2024-10-21T00:00:00"/>
    <m/>
    <m/>
    <m/>
    <m/>
    <m/>
    <x v="0"/>
    <m/>
    <x v="0"/>
    <x v="0"/>
    <m/>
    <x v="0"/>
    <m/>
    <m/>
    <m/>
  </r>
  <r>
    <s v="0005490045586"/>
    <x v="111"/>
    <x v="111"/>
    <d v="2024-10-21T00:00:00"/>
    <m/>
    <m/>
    <m/>
    <m/>
    <m/>
    <x v="0"/>
    <m/>
    <x v="0"/>
    <x v="0"/>
    <m/>
    <x v="0"/>
    <m/>
    <m/>
    <m/>
  </r>
  <r>
    <s v="0004220145586"/>
    <x v="112"/>
    <x v="112"/>
    <d v="2024-10-21T00:00:00"/>
    <n v="1"/>
    <n v="11011"/>
    <n v="11011"/>
    <m/>
    <s v="PEDIR"/>
    <x v="3"/>
    <m/>
    <x v="6"/>
    <x v="6"/>
    <n v="40"/>
    <x v="25"/>
    <n v="7"/>
    <n v="49"/>
    <n v="2024"/>
  </r>
  <r>
    <s v="00035C45586"/>
    <x v="126"/>
    <x v="126"/>
    <d v="2024-10-21T00:00:00"/>
    <n v="6300"/>
    <n v="493.94620000000003"/>
    <n v="3111861.06"/>
    <m/>
    <s v="PEDIDO"/>
    <x v="2"/>
    <m/>
    <x v="9"/>
    <x v="9"/>
    <n v="45"/>
    <x v="5"/>
    <n v="5"/>
    <n v="49"/>
    <n v="2024"/>
  </r>
  <r>
    <s v="00034C45586"/>
    <x v="113"/>
    <x v="113"/>
    <d v="2024-10-21T00:00:00"/>
    <m/>
    <m/>
    <m/>
    <m/>
    <m/>
    <x v="0"/>
    <m/>
    <x v="0"/>
    <x v="0"/>
    <m/>
    <x v="0"/>
    <m/>
    <m/>
    <m/>
  </r>
  <r>
    <s v="0003740345572"/>
    <x v="114"/>
    <x v="114"/>
    <d v="2024-10-07T00:00:00"/>
    <n v="621"/>
    <n v="11011"/>
    <n v="6837831"/>
    <s v="FC 37808"/>
    <s v="ENTREGADO"/>
    <x v="1"/>
    <m/>
    <x v="6"/>
    <x v="6"/>
    <n v="40"/>
    <x v="21"/>
    <n v="7"/>
    <n v="47"/>
    <n v="2024"/>
  </r>
  <r>
    <s v="0003590145586"/>
    <x v="115"/>
    <x v="115"/>
    <d v="2024-10-21T00:00:00"/>
    <m/>
    <m/>
    <m/>
    <m/>
    <m/>
    <x v="0"/>
    <m/>
    <x v="0"/>
    <x v="0"/>
    <m/>
    <x v="0"/>
    <m/>
    <m/>
    <m/>
  </r>
  <r>
    <s v="006000745586"/>
    <x v="128"/>
    <x v="128"/>
    <d v="2024-10-21T00:00:00"/>
    <m/>
    <m/>
    <m/>
    <m/>
    <m/>
    <x v="0"/>
    <m/>
    <x v="0"/>
    <x v="0"/>
    <m/>
    <x v="0"/>
    <m/>
    <m/>
    <m/>
  </r>
  <r>
    <s v="0005280145586"/>
    <x v="116"/>
    <x v="116"/>
    <d v="2024-10-21T00:00:00"/>
    <m/>
    <m/>
    <m/>
    <m/>
    <m/>
    <x v="0"/>
    <m/>
    <x v="0"/>
    <x v="0"/>
    <m/>
    <x v="0"/>
    <m/>
    <m/>
    <m/>
  </r>
  <r>
    <s v="0003730445586"/>
    <x v="117"/>
    <x v="117"/>
    <d v="2024-10-21T00:00:00"/>
    <m/>
    <m/>
    <m/>
    <m/>
    <m/>
    <x v="0"/>
    <m/>
    <x v="0"/>
    <x v="0"/>
    <m/>
    <x v="0"/>
    <m/>
    <m/>
    <m/>
  </r>
  <r>
    <s v="0004640345586"/>
    <x v="118"/>
    <x v="118"/>
    <d v="2024-10-21T00:00:00"/>
    <m/>
    <m/>
    <m/>
    <m/>
    <m/>
    <x v="0"/>
    <m/>
    <x v="0"/>
    <x v="0"/>
    <m/>
    <x v="0"/>
    <m/>
    <m/>
    <m/>
  </r>
  <r>
    <s v="00054245586"/>
    <x v="135"/>
    <x v="135"/>
    <d v="2024-10-21T00:00:00"/>
    <m/>
    <m/>
    <m/>
    <m/>
    <m/>
    <x v="0"/>
    <m/>
    <x v="0"/>
    <x v="0"/>
    <m/>
    <x v="0"/>
    <m/>
    <m/>
    <m/>
  </r>
  <r>
    <s v="0004710345586"/>
    <x v="136"/>
    <x v="136"/>
    <d v="2024-10-21T00:00:00"/>
    <m/>
    <m/>
    <m/>
    <m/>
    <m/>
    <x v="0"/>
    <m/>
    <x v="0"/>
    <x v="0"/>
    <m/>
    <x v="0"/>
    <m/>
    <m/>
    <m/>
  </r>
  <r>
    <s v="000507-0345586"/>
    <x v="137"/>
    <x v="137"/>
    <d v="2024-10-21T00:00:00"/>
    <m/>
    <m/>
    <m/>
    <m/>
    <m/>
    <x v="0"/>
    <m/>
    <x v="0"/>
    <x v="0"/>
    <m/>
    <x v="0"/>
    <m/>
    <m/>
    <m/>
  </r>
  <r>
    <s v="0004790345586"/>
    <x v="143"/>
    <x v="143"/>
    <d v="2024-10-21T00:00:00"/>
    <m/>
    <m/>
    <m/>
    <m/>
    <m/>
    <x v="0"/>
    <m/>
    <x v="0"/>
    <x v="0"/>
    <m/>
    <x v="0"/>
    <m/>
    <m/>
    <m/>
  </r>
  <r>
    <s v="00017FR45586"/>
    <x v="138"/>
    <x v="138"/>
    <d v="2024-10-21T00:00:00"/>
    <m/>
    <m/>
    <m/>
    <m/>
    <m/>
    <x v="0"/>
    <m/>
    <x v="0"/>
    <x v="0"/>
    <m/>
    <x v="0"/>
    <m/>
    <m/>
    <m/>
  </r>
  <r>
    <s v="0005430045586"/>
    <x v="139"/>
    <x v="139"/>
    <d v="2024-10-21T00:00:00"/>
    <m/>
    <m/>
    <m/>
    <m/>
    <m/>
    <x v="0"/>
    <m/>
    <x v="0"/>
    <x v="0"/>
    <m/>
    <x v="0"/>
    <m/>
    <m/>
    <m/>
  </r>
  <r>
    <s v="001000145593"/>
    <x v="3"/>
    <x v="3"/>
    <d v="2024-10-28T00:00:00"/>
    <m/>
    <m/>
    <m/>
    <m/>
    <m/>
    <x v="0"/>
    <m/>
    <x v="0"/>
    <x v="0"/>
    <m/>
    <x v="0"/>
    <m/>
    <m/>
    <m/>
  </r>
  <r>
    <s v="00046345593"/>
    <x v="4"/>
    <x v="4"/>
    <d v="2024-10-28T00:00:00"/>
    <m/>
    <m/>
    <m/>
    <m/>
    <m/>
    <x v="0"/>
    <m/>
    <x v="0"/>
    <x v="0"/>
    <m/>
    <x v="0"/>
    <m/>
    <m/>
    <m/>
  </r>
  <r>
    <s v="00037545593"/>
    <x v="1"/>
    <x v="1"/>
    <d v="2024-10-28T00:00:00"/>
    <m/>
    <m/>
    <m/>
    <m/>
    <m/>
    <x v="0"/>
    <m/>
    <x v="0"/>
    <x v="0"/>
    <m/>
    <x v="0"/>
    <m/>
    <m/>
    <m/>
  </r>
  <r>
    <s v="00038645593"/>
    <x v="2"/>
    <x v="2"/>
    <d v="2024-10-28T00:00:00"/>
    <m/>
    <m/>
    <m/>
    <m/>
    <m/>
    <x v="0"/>
    <m/>
    <x v="0"/>
    <x v="0"/>
    <m/>
    <x v="0"/>
    <m/>
    <m/>
    <m/>
  </r>
  <r>
    <s v="00020445586"/>
    <x v="5"/>
    <x v="5"/>
    <d v="2024-10-21T00:00:00"/>
    <n v="50"/>
    <n v="16346.616"/>
    <n v="817330.8"/>
    <m/>
    <s v="PEDIDO"/>
    <x v="2"/>
    <m/>
    <x v="11"/>
    <x v="11"/>
    <n v="45"/>
    <x v="5"/>
    <n v="5"/>
    <n v="49"/>
    <n v="2024"/>
  </r>
  <r>
    <s v="00000945593"/>
    <x v="6"/>
    <x v="6"/>
    <d v="2024-10-28T00:00:00"/>
    <n v="100"/>
    <n v="27798.056"/>
    <n v="2779805.6"/>
    <m/>
    <s v="PEDIR"/>
    <x v="3"/>
    <m/>
    <x v="29"/>
    <x v="29"/>
    <n v="30"/>
    <x v="26"/>
    <n v="4"/>
    <n v="48"/>
    <n v="2024"/>
  </r>
  <r>
    <s v="00020745593"/>
    <x v="7"/>
    <x v="7"/>
    <d v="2024-10-28T00:00:00"/>
    <m/>
    <m/>
    <m/>
    <m/>
    <m/>
    <x v="0"/>
    <m/>
    <x v="0"/>
    <x v="0"/>
    <m/>
    <x v="0"/>
    <m/>
    <m/>
    <m/>
  </r>
  <r>
    <s v="007001445593"/>
    <x v="8"/>
    <x v="8"/>
    <d v="2024-10-28T00:00:00"/>
    <m/>
    <m/>
    <m/>
    <m/>
    <m/>
    <x v="0"/>
    <m/>
    <x v="0"/>
    <x v="0"/>
    <m/>
    <x v="0"/>
    <m/>
    <m/>
    <m/>
  </r>
  <r>
    <s v="00003345593"/>
    <x v="9"/>
    <x v="9"/>
    <d v="2024-10-28T00:00:00"/>
    <m/>
    <m/>
    <m/>
    <m/>
    <m/>
    <x v="0"/>
    <m/>
    <x v="0"/>
    <x v="0"/>
    <m/>
    <x v="0"/>
    <m/>
    <m/>
    <m/>
  </r>
  <r>
    <s v="00019845593"/>
    <x v="10"/>
    <x v="10"/>
    <d v="2024-10-28T00:00:00"/>
    <m/>
    <m/>
    <m/>
    <m/>
    <m/>
    <x v="0"/>
    <m/>
    <x v="0"/>
    <x v="0"/>
    <m/>
    <x v="0"/>
    <m/>
    <m/>
    <m/>
  </r>
  <r>
    <s v="00020045593"/>
    <x v="11"/>
    <x v="11"/>
    <d v="2024-10-28T00:00:00"/>
    <m/>
    <m/>
    <m/>
    <m/>
    <m/>
    <x v="0"/>
    <m/>
    <x v="0"/>
    <x v="0"/>
    <m/>
    <x v="0"/>
    <m/>
    <m/>
    <m/>
  </r>
  <r>
    <s v="00020245593"/>
    <x v="12"/>
    <x v="12"/>
    <d v="2024-10-28T00:00:00"/>
    <n v="150"/>
    <n v="3775.2"/>
    <n v="566280"/>
    <m/>
    <s v="PEDIR"/>
    <x v="3"/>
    <m/>
    <x v="29"/>
    <x v="29"/>
    <n v="30"/>
    <x v="26"/>
    <n v="4"/>
    <n v="48"/>
    <n v="2024"/>
  </r>
  <r>
    <s v="00001845593"/>
    <x v="13"/>
    <x v="13"/>
    <d v="2024-10-28T00:00:00"/>
    <m/>
    <m/>
    <m/>
    <m/>
    <m/>
    <x v="0"/>
    <m/>
    <x v="0"/>
    <x v="0"/>
    <m/>
    <x v="0"/>
    <m/>
    <m/>
    <m/>
  </r>
  <r>
    <s v="00045245593"/>
    <x v="14"/>
    <x v="14"/>
    <d v="2024-10-28T00:00:00"/>
    <m/>
    <m/>
    <m/>
    <m/>
    <m/>
    <x v="0"/>
    <m/>
    <x v="0"/>
    <x v="0"/>
    <m/>
    <x v="0"/>
    <m/>
    <m/>
    <m/>
  </r>
  <r>
    <s v="00023645593"/>
    <x v="15"/>
    <x v="15"/>
    <d v="2024-10-28T00:00:00"/>
    <m/>
    <m/>
    <m/>
    <m/>
    <m/>
    <x v="0"/>
    <m/>
    <x v="0"/>
    <x v="0"/>
    <m/>
    <x v="0"/>
    <m/>
    <m/>
    <m/>
  </r>
  <r>
    <s v="00047345593"/>
    <x v="16"/>
    <x v="16"/>
    <d v="2024-10-28T00:00:00"/>
    <m/>
    <m/>
    <m/>
    <m/>
    <m/>
    <x v="0"/>
    <m/>
    <x v="0"/>
    <x v="0"/>
    <m/>
    <x v="0"/>
    <m/>
    <m/>
    <m/>
  </r>
  <r>
    <s v="00044745593"/>
    <x v="17"/>
    <x v="17"/>
    <d v="2024-10-28T00:00:00"/>
    <m/>
    <m/>
    <m/>
    <m/>
    <m/>
    <x v="0"/>
    <m/>
    <x v="0"/>
    <x v="0"/>
    <m/>
    <x v="0"/>
    <m/>
    <m/>
    <m/>
  </r>
  <r>
    <s v="00047545593"/>
    <x v="18"/>
    <x v="18"/>
    <d v="2024-10-28T00:00:00"/>
    <m/>
    <m/>
    <m/>
    <m/>
    <m/>
    <x v="0"/>
    <m/>
    <x v="0"/>
    <x v="0"/>
    <m/>
    <x v="0"/>
    <m/>
    <m/>
    <m/>
  </r>
  <r>
    <s v="00019945593"/>
    <x v="130"/>
    <x v="130"/>
    <d v="2024-10-28T00:00:00"/>
    <m/>
    <m/>
    <m/>
    <m/>
    <m/>
    <x v="0"/>
    <m/>
    <x v="0"/>
    <x v="0"/>
    <m/>
    <x v="0"/>
    <m/>
    <m/>
    <m/>
  </r>
  <r>
    <s v="00045145593"/>
    <x v="131"/>
    <x v="131"/>
    <d v="2024-10-28T00:00:00"/>
    <m/>
    <m/>
    <m/>
    <m/>
    <m/>
    <x v="0"/>
    <m/>
    <x v="0"/>
    <x v="0"/>
    <m/>
    <x v="0"/>
    <m/>
    <m/>
    <m/>
  </r>
  <r>
    <s v="00038245593"/>
    <x v="19"/>
    <x v="19"/>
    <d v="2024-10-28T00:00:00"/>
    <m/>
    <m/>
    <m/>
    <m/>
    <m/>
    <x v="0"/>
    <m/>
    <x v="0"/>
    <x v="0"/>
    <m/>
    <x v="0"/>
    <m/>
    <m/>
    <m/>
  </r>
  <r>
    <s v="004000245593"/>
    <x v="20"/>
    <x v="20"/>
    <d v="2024-10-28T00:00:00"/>
    <m/>
    <m/>
    <m/>
    <m/>
    <m/>
    <x v="0"/>
    <m/>
    <x v="0"/>
    <x v="0"/>
    <m/>
    <x v="0"/>
    <m/>
    <m/>
    <m/>
  </r>
  <r>
    <s v="00041245593"/>
    <x v="21"/>
    <x v="21"/>
    <d v="2024-10-28T00:00:00"/>
    <n v="1"/>
    <n v="3359.9280000000003"/>
    <n v="3359.9280000000003"/>
    <m/>
    <s v="PEDIR"/>
    <x v="3"/>
    <m/>
    <x v="30"/>
    <x v="30"/>
    <n v="30"/>
    <x v="26"/>
    <n v="4"/>
    <n v="48"/>
    <n v="2024"/>
  </r>
  <r>
    <s v="00017345593"/>
    <x v="22"/>
    <x v="22"/>
    <d v="2024-10-28T00:00:00"/>
    <m/>
    <m/>
    <m/>
    <m/>
    <m/>
    <x v="0"/>
    <m/>
    <x v="0"/>
    <x v="0"/>
    <m/>
    <x v="0"/>
    <m/>
    <m/>
    <m/>
  </r>
  <r>
    <s v="SW001845593"/>
    <x v="23"/>
    <x v="23"/>
    <d v="2024-10-28T00:00:00"/>
    <m/>
    <m/>
    <m/>
    <m/>
    <m/>
    <x v="0"/>
    <m/>
    <x v="0"/>
    <x v="0"/>
    <m/>
    <x v="0"/>
    <m/>
    <m/>
    <m/>
  </r>
  <r>
    <s v="PACK07645593"/>
    <x v="24"/>
    <x v="24"/>
    <d v="2024-10-28T00:00:00"/>
    <m/>
    <m/>
    <m/>
    <m/>
    <m/>
    <x v="0"/>
    <m/>
    <x v="0"/>
    <x v="0"/>
    <m/>
    <x v="0"/>
    <m/>
    <m/>
    <m/>
  </r>
  <r>
    <s v="30301000000145593"/>
    <x v="129"/>
    <x v="129"/>
    <d v="2024-10-28T00:00:00"/>
    <m/>
    <m/>
    <m/>
    <m/>
    <m/>
    <x v="0"/>
    <m/>
    <x v="0"/>
    <x v="0"/>
    <m/>
    <x v="0"/>
    <m/>
    <m/>
    <m/>
  </r>
  <r>
    <s v="00001145593"/>
    <x v="119"/>
    <x v="119"/>
    <d v="2024-10-28T00:00:00"/>
    <m/>
    <m/>
    <m/>
    <m/>
    <m/>
    <x v="0"/>
    <m/>
    <x v="0"/>
    <x v="0"/>
    <m/>
    <x v="0"/>
    <m/>
    <m/>
    <m/>
  </r>
  <r>
    <s v="003200245593"/>
    <x v="26"/>
    <x v="26"/>
    <d v="2024-10-28T00:00:00"/>
    <m/>
    <m/>
    <m/>
    <m/>
    <m/>
    <x v="0"/>
    <m/>
    <x v="0"/>
    <x v="0"/>
    <m/>
    <x v="0"/>
    <m/>
    <m/>
    <m/>
  </r>
  <r>
    <s v="00027245593"/>
    <x v="27"/>
    <x v="27"/>
    <d v="2024-10-28T00:00:00"/>
    <m/>
    <m/>
    <m/>
    <m/>
    <m/>
    <x v="0"/>
    <m/>
    <x v="0"/>
    <x v="0"/>
    <m/>
    <x v="0"/>
    <m/>
    <m/>
    <m/>
  </r>
  <r>
    <s v="00042445593"/>
    <x v="28"/>
    <x v="28"/>
    <d v="2024-10-28T00:00:00"/>
    <n v="1300"/>
    <n v="6760.6451000000006"/>
    <n v="8788838.6300000008"/>
    <s v="OC 4952"/>
    <s v="PEDIDO"/>
    <x v="2"/>
    <m/>
    <x v="19"/>
    <x v="19"/>
    <n v="30"/>
    <x v="26"/>
    <n v="4"/>
    <n v="48"/>
    <n v="2024"/>
  </r>
  <r>
    <s v="006001745593"/>
    <x v="29"/>
    <x v="29"/>
    <d v="2024-10-28T00:00:00"/>
    <m/>
    <n v="924.92399999999998"/>
    <n v="0"/>
    <m/>
    <m/>
    <x v="0"/>
    <m/>
    <x v="0"/>
    <x v="0"/>
    <m/>
    <x v="27"/>
    <n v="2"/>
    <n v="44"/>
    <n v="2024"/>
  </r>
  <r>
    <s v="00043045593"/>
    <x v="30"/>
    <x v="30"/>
    <d v="2024-10-28T00:00:00"/>
    <n v="4000"/>
    <n v="928.19999999999993"/>
    <n v="3712799.9999999995"/>
    <m/>
    <s v="PEDIR"/>
    <x v="3"/>
    <m/>
    <x v="7"/>
    <x v="7"/>
    <n v="30"/>
    <x v="26"/>
    <n v="4"/>
    <n v="48"/>
    <n v="2024"/>
  </r>
  <r>
    <s v="006001645593"/>
    <x v="31"/>
    <x v="31"/>
    <d v="2024-10-28T00:00:00"/>
    <n v="12000"/>
    <n v="424.32"/>
    <n v="5091840"/>
    <m/>
    <s v="PEDIR"/>
    <x v="3"/>
    <m/>
    <x v="13"/>
    <x v="13"/>
    <n v="30"/>
    <x v="26"/>
    <n v="4"/>
    <n v="48"/>
    <n v="2024"/>
  </r>
  <r>
    <s v="011012045593"/>
    <x v="32"/>
    <x v="32"/>
    <d v="2024-10-28T00:00:00"/>
    <m/>
    <m/>
    <m/>
    <m/>
    <m/>
    <x v="0"/>
    <m/>
    <x v="0"/>
    <x v="0"/>
    <m/>
    <x v="0"/>
    <m/>
    <m/>
    <m/>
  </r>
  <r>
    <s v="00012745593"/>
    <x v="33"/>
    <x v="33"/>
    <d v="2024-10-28T00:00:00"/>
    <m/>
    <m/>
    <m/>
    <m/>
    <m/>
    <x v="0"/>
    <m/>
    <x v="0"/>
    <x v="0"/>
    <m/>
    <x v="0"/>
    <m/>
    <m/>
    <m/>
  </r>
  <r>
    <s v="00042845593"/>
    <x v="34"/>
    <x v="34"/>
    <d v="2024-10-28T00:00:00"/>
    <m/>
    <m/>
    <m/>
    <m/>
    <m/>
    <x v="0"/>
    <m/>
    <x v="0"/>
    <x v="0"/>
    <m/>
    <x v="0"/>
    <m/>
    <m/>
    <m/>
  </r>
  <r>
    <s v="00042745593"/>
    <x v="35"/>
    <x v="35"/>
    <d v="2024-10-28T00:00:00"/>
    <m/>
    <m/>
    <m/>
    <m/>
    <m/>
    <x v="0"/>
    <m/>
    <x v="0"/>
    <x v="0"/>
    <m/>
    <x v="0"/>
    <m/>
    <m/>
    <m/>
  </r>
  <r>
    <s v="00042645593"/>
    <x v="36"/>
    <x v="36"/>
    <d v="2024-10-28T00:00:00"/>
    <m/>
    <m/>
    <m/>
    <m/>
    <m/>
    <x v="0"/>
    <m/>
    <x v="0"/>
    <x v="0"/>
    <m/>
    <x v="0"/>
    <m/>
    <m/>
    <m/>
  </r>
  <r>
    <s v="00011345593"/>
    <x v="37"/>
    <x v="37"/>
    <d v="2024-10-28T00:00:00"/>
    <n v="200"/>
    <n v="11221.297999999999"/>
    <n v="2244259.5999999996"/>
    <m/>
    <s v="PEDIR"/>
    <x v="3"/>
    <m/>
    <x v="21"/>
    <x v="21"/>
    <n v="30"/>
    <x v="26"/>
    <n v="4"/>
    <n v="48"/>
    <n v="2024"/>
  </r>
  <r>
    <s v="007001045593"/>
    <x v="38"/>
    <x v="38"/>
    <d v="2024-10-28T00:00:00"/>
    <m/>
    <m/>
    <m/>
    <m/>
    <m/>
    <x v="0"/>
    <m/>
    <x v="0"/>
    <x v="0"/>
    <m/>
    <x v="0"/>
    <m/>
    <m/>
    <m/>
  </r>
  <r>
    <s v="00046145593"/>
    <x v="120"/>
    <x v="120"/>
    <d v="2024-10-28T00:00:00"/>
    <m/>
    <n v="5366.7129999999997"/>
    <n v="0"/>
    <m/>
    <m/>
    <x v="0"/>
    <m/>
    <x v="0"/>
    <x v="0"/>
    <m/>
    <x v="27"/>
    <n v="2"/>
    <n v="44"/>
    <n v="2024"/>
  </r>
  <r>
    <s v="007000545593"/>
    <x v="39"/>
    <x v="39"/>
    <d v="2024-10-28T00:00:00"/>
    <n v="600"/>
    <n v="11011"/>
    <n v="6606600"/>
    <m/>
    <s v="PEDIR"/>
    <x v="3"/>
    <m/>
    <x v="5"/>
    <x v="5"/>
    <n v="60"/>
    <x v="28"/>
    <n v="6"/>
    <n v="53"/>
    <n v="2024"/>
  </r>
  <r>
    <s v="00020945593"/>
    <x v="40"/>
    <x v="40"/>
    <d v="2024-10-28T00:00:00"/>
    <n v="10500"/>
    <n v="3922.75"/>
    <n v="41188875"/>
    <s v="oc 4950"/>
    <s v="PEDIR"/>
    <x v="3"/>
    <m/>
    <x v="1"/>
    <x v="1"/>
    <n v="55"/>
    <x v="29"/>
    <n v="1"/>
    <n v="52"/>
    <n v="2024"/>
  </r>
  <r>
    <s v="00035245593"/>
    <x v="121"/>
    <x v="121"/>
    <d v="2024-10-28T00:00:00"/>
    <m/>
    <m/>
    <m/>
    <m/>
    <m/>
    <x v="0"/>
    <m/>
    <x v="0"/>
    <x v="0"/>
    <m/>
    <x v="0"/>
    <m/>
    <m/>
    <m/>
  </r>
  <r>
    <s v="00034045593"/>
    <x v="41"/>
    <x v="41"/>
    <d v="2024-10-28T00:00:00"/>
    <m/>
    <m/>
    <m/>
    <m/>
    <m/>
    <x v="0"/>
    <m/>
    <x v="0"/>
    <x v="0"/>
    <m/>
    <x v="0"/>
    <m/>
    <m/>
    <m/>
  </r>
  <r>
    <s v="00017045593"/>
    <x v="42"/>
    <x v="42"/>
    <d v="2024-10-28T00:00:00"/>
    <m/>
    <m/>
    <m/>
    <m/>
    <m/>
    <x v="0"/>
    <m/>
    <x v="0"/>
    <x v="0"/>
    <m/>
    <x v="0"/>
    <m/>
    <m/>
    <m/>
  </r>
  <r>
    <s v="00040345593"/>
    <x v="43"/>
    <x v="43"/>
    <d v="2024-10-28T00:00:00"/>
    <m/>
    <m/>
    <m/>
    <m/>
    <m/>
    <x v="0"/>
    <m/>
    <x v="0"/>
    <x v="0"/>
    <m/>
    <x v="0"/>
    <m/>
    <m/>
    <m/>
  </r>
  <r>
    <s v="011005445593"/>
    <x v="122"/>
    <x v="122"/>
    <d v="2024-10-28T00:00:00"/>
    <m/>
    <m/>
    <m/>
    <m/>
    <m/>
    <x v="0"/>
    <m/>
    <x v="0"/>
    <x v="0"/>
    <m/>
    <x v="0"/>
    <m/>
    <m/>
    <m/>
  </r>
  <r>
    <s v="00040845593"/>
    <x v="44"/>
    <x v="44"/>
    <d v="2024-10-28T00:00:00"/>
    <m/>
    <m/>
    <m/>
    <m/>
    <m/>
    <x v="0"/>
    <m/>
    <x v="0"/>
    <x v="0"/>
    <m/>
    <x v="0"/>
    <m/>
    <m/>
    <m/>
  </r>
  <r>
    <s v="0000245593"/>
    <x v="45"/>
    <x v="45"/>
    <d v="2024-10-28T00:00:00"/>
    <m/>
    <m/>
    <m/>
    <m/>
    <m/>
    <x v="0"/>
    <m/>
    <x v="0"/>
    <x v="0"/>
    <m/>
    <x v="0"/>
    <m/>
    <m/>
    <m/>
  </r>
  <r>
    <s v="00023845593"/>
    <x v="46"/>
    <x v="46"/>
    <d v="2024-10-28T00:00:00"/>
    <m/>
    <m/>
    <m/>
    <m/>
    <m/>
    <x v="0"/>
    <m/>
    <x v="0"/>
    <x v="0"/>
    <m/>
    <x v="0"/>
    <m/>
    <m/>
    <m/>
  </r>
  <r>
    <s v="00034345593"/>
    <x v="47"/>
    <x v="47"/>
    <d v="2024-10-28T00:00:00"/>
    <m/>
    <m/>
    <m/>
    <m/>
    <m/>
    <x v="0"/>
    <m/>
    <x v="0"/>
    <x v="0"/>
    <m/>
    <x v="0"/>
    <m/>
    <m/>
    <m/>
  </r>
  <r>
    <s v="00034445593"/>
    <x v="48"/>
    <x v="48"/>
    <d v="2024-10-28T00:00:00"/>
    <m/>
    <m/>
    <m/>
    <m/>
    <m/>
    <x v="0"/>
    <m/>
    <x v="0"/>
    <x v="0"/>
    <m/>
    <x v="0"/>
    <m/>
    <m/>
    <m/>
  </r>
  <r>
    <s v="00034645593"/>
    <x v="49"/>
    <x v="49"/>
    <d v="2024-10-28T00:00:00"/>
    <m/>
    <m/>
    <m/>
    <m/>
    <m/>
    <x v="0"/>
    <m/>
    <x v="0"/>
    <x v="0"/>
    <m/>
    <x v="0"/>
    <m/>
    <m/>
    <m/>
  </r>
  <r>
    <s v="00034745593"/>
    <x v="50"/>
    <x v="50"/>
    <d v="2024-10-28T00:00:00"/>
    <m/>
    <m/>
    <m/>
    <m/>
    <m/>
    <x v="0"/>
    <m/>
    <x v="0"/>
    <x v="0"/>
    <m/>
    <x v="0"/>
    <m/>
    <m/>
    <m/>
  </r>
  <r>
    <s v="00035545593"/>
    <x v="51"/>
    <x v="51"/>
    <d v="2024-10-28T00:00:00"/>
    <m/>
    <m/>
    <m/>
    <m/>
    <m/>
    <x v="0"/>
    <m/>
    <x v="0"/>
    <x v="0"/>
    <m/>
    <x v="0"/>
    <m/>
    <m/>
    <m/>
  </r>
  <r>
    <s v="00036545593"/>
    <x v="52"/>
    <x v="52"/>
    <d v="2024-10-28T00:00:00"/>
    <m/>
    <n v="51058.950799999991"/>
    <n v="0"/>
    <m/>
    <m/>
    <x v="0"/>
    <m/>
    <x v="0"/>
    <x v="0"/>
    <m/>
    <x v="27"/>
    <n v="2"/>
    <n v="44"/>
    <n v="2024"/>
  </r>
  <r>
    <s v="004001845593"/>
    <x v="53"/>
    <x v="53"/>
    <d v="2024-10-28T00:00:00"/>
    <m/>
    <m/>
    <m/>
    <m/>
    <m/>
    <x v="0"/>
    <m/>
    <x v="0"/>
    <x v="0"/>
    <m/>
    <x v="0"/>
    <m/>
    <m/>
    <m/>
  </r>
  <r>
    <s v="004000545593"/>
    <x v="54"/>
    <x v="54"/>
    <d v="2024-10-28T00:00:00"/>
    <m/>
    <m/>
    <m/>
    <m/>
    <m/>
    <x v="0"/>
    <m/>
    <x v="0"/>
    <x v="0"/>
    <m/>
    <x v="0"/>
    <m/>
    <m/>
    <m/>
  </r>
  <r>
    <s v="004000645593"/>
    <x v="55"/>
    <x v="55"/>
    <d v="2024-10-28T00:00:00"/>
    <m/>
    <m/>
    <m/>
    <m/>
    <m/>
    <x v="0"/>
    <m/>
    <x v="0"/>
    <x v="0"/>
    <m/>
    <x v="0"/>
    <m/>
    <m/>
    <m/>
  </r>
  <r>
    <s v="004001045593"/>
    <x v="56"/>
    <x v="56"/>
    <d v="2024-10-28T00:00:00"/>
    <m/>
    <m/>
    <m/>
    <m/>
    <m/>
    <x v="0"/>
    <m/>
    <x v="0"/>
    <x v="0"/>
    <m/>
    <x v="0"/>
    <m/>
    <m/>
    <m/>
  </r>
  <r>
    <s v="004001145593"/>
    <x v="57"/>
    <x v="57"/>
    <d v="2024-10-28T00:00:00"/>
    <m/>
    <m/>
    <m/>
    <m/>
    <m/>
    <x v="0"/>
    <m/>
    <x v="0"/>
    <x v="0"/>
    <m/>
    <x v="0"/>
    <m/>
    <m/>
    <m/>
  </r>
  <r>
    <s v="00034545593"/>
    <x v="58"/>
    <x v="58"/>
    <d v="2024-10-28T00:00:00"/>
    <m/>
    <m/>
    <m/>
    <m/>
    <m/>
    <x v="0"/>
    <m/>
    <x v="0"/>
    <x v="0"/>
    <m/>
    <x v="0"/>
    <m/>
    <m/>
    <m/>
  </r>
  <r>
    <s v="004000145593"/>
    <x v="59"/>
    <x v="59"/>
    <d v="2024-10-28T00:00:00"/>
    <m/>
    <m/>
    <m/>
    <m/>
    <m/>
    <x v="0"/>
    <m/>
    <x v="0"/>
    <x v="0"/>
    <m/>
    <x v="0"/>
    <m/>
    <m/>
    <m/>
  </r>
  <r>
    <s v="00042045593"/>
    <x v="60"/>
    <x v="60"/>
    <d v="2024-10-28T00:00:00"/>
    <m/>
    <m/>
    <m/>
    <m/>
    <m/>
    <x v="0"/>
    <m/>
    <x v="0"/>
    <x v="0"/>
    <m/>
    <x v="0"/>
    <m/>
    <m/>
    <m/>
  </r>
  <r>
    <s v="004000445593"/>
    <x v="61"/>
    <x v="61"/>
    <d v="2024-10-28T00:00:00"/>
    <m/>
    <m/>
    <m/>
    <m/>
    <m/>
    <x v="0"/>
    <m/>
    <x v="0"/>
    <x v="0"/>
    <m/>
    <x v="0"/>
    <m/>
    <m/>
    <m/>
  </r>
  <r>
    <s v="00047745593"/>
    <x v="62"/>
    <x v="62"/>
    <d v="2024-10-28T00:00:00"/>
    <m/>
    <m/>
    <m/>
    <m/>
    <m/>
    <x v="0"/>
    <m/>
    <x v="0"/>
    <x v="0"/>
    <m/>
    <x v="0"/>
    <m/>
    <m/>
    <m/>
  </r>
  <r>
    <s v="00006945593"/>
    <x v="132"/>
    <x v="132"/>
    <d v="2024-10-28T00:00:00"/>
    <m/>
    <m/>
    <m/>
    <m/>
    <m/>
    <x v="0"/>
    <m/>
    <x v="0"/>
    <x v="0"/>
    <m/>
    <x v="0"/>
    <m/>
    <m/>
    <m/>
  </r>
  <r>
    <s v="004000745593"/>
    <x v="63"/>
    <x v="63"/>
    <d v="2024-10-28T00:00:00"/>
    <m/>
    <m/>
    <m/>
    <m/>
    <m/>
    <x v="0"/>
    <m/>
    <x v="0"/>
    <x v="0"/>
    <m/>
    <x v="0"/>
    <m/>
    <m/>
    <m/>
  </r>
  <r>
    <s v="00037245593"/>
    <x v="64"/>
    <x v="64"/>
    <d v="2024-10-28T00:00:00"/>
    <m/>
    <m/>
    <m/>
    <m/>
    <m/>
    <x v="0"/>
    <m/>
    <x v="0"/>
    <x v="0"/>
    <m/>
    <x v="0"/>
    <m/>
    <m/>
    <m/>
  </r>
  <r>
    <s v="00046245593"/>
    <x v="65"/>
    <x v="65"/>
    <d v="2024-10-28T00:00:00"/>
    <m/>
    <m/>
    <m/>
    <m/>
    <m/>
    <x v="0"/>
    <m/>
    <x v="0"/>
    <x v="0"/>
    <m/>
    <x v="0"/>
    <m/>
    <m/>
    <m/>
  </r>
  <r>
    <s v="00045445593"/>
    <x v="66"/>
    <x v="66"/>
    <d v="2024-10-28T00:00:00"/>
    <m/>
    <m/>
    <m/>
    <m/>
    <m/>
    <x v="0"/>
    <m/>
    <x v="0"/>
    <x v="0"/>
    <m/>
    <x v="0"/>
    <m/>
    <m/>
    <m/>
  </r>
  <r>
    <s v="00027345593"/>
    <x v="123"/>
    <x v="123"/>
    <d v="2024-10-28T00:00:00"/>
    <m/>
    <m/>
    <m/>
    <m/>
    <m/>
    <x v="0"/>
    <m/>
    <x v="0"/>
    <x v="0"/>
    <m/>
    <x v="0"/>
    <m/>
    <m/>
    <m/>
  </r>
  <r>
    <s v="00017245593"/>
    <x v="68"/>
    <x v="68"/>
    <d v="2024-10-28T00:00:00"/>
    <m/>
    <m/>
    <m/>
    <m/>
    <m/>
    <x v="0"/>
    <m/>
    <x v="0"/>
    <x v="0"/>
    <m/>
    <x v="0"/>
    <m/>
    <m/>
    <m/>
  </r>
  <r>
    <s v="009003045593"/>
    <x v="69"/>
    <x v="69"/>
    <d v="2024-10-28T00:00:00"/>
    <m/>
    <m/>
    <m/>
    <m/>
    <m/>
    <x v="0"/>
    <m/>
    <x v="0"/>
    <x v="0"/>
    <m/>
    <x v="0"/>
    <m/>
    <m/>
    <m/>
  </r>
  <r>
    <s v="009000645593"/>
    <x v="70"/>
    <x v="70"/>
    <d v="2024-10-28T00:00:00"/>
    <m/>
    <m/>
    <m/>
    <m/>
    <m/>
    <x v="0"/>
    <m/>
    <x v="0"/>
    <x v="0"/>
    <m/>
    <x v="0"/>
    <m/>
    <m/>
    <m/>
  </r>
  <r>
    <s v="009000345593"/>
    <x v="71"/>
    <x v="71"/>
    <d v="2024-10-28T00:00:00"/>
    <m/>
    <m/>
    <m/>
    <m/>
    <m/>
    <x v="0"/>
    <m/>
    <x v="0"/>
    <x v="0"/>
    <m/>
    <x v="0"/>
    <m/>
    <m/>
    <m/>
  </r>
  <r>
    <s v="009002645593"/>
    <x v="72"/>
    <x v="72"/>
    <d v="2024-10-28T00:00:00"/>
    <m/>
    <m/>
    <m/>
    <m/>
    <m/>
    <x v="0"/>
    <m/>
    <x v="0"/>
    <x v="0"/>
    <m/>
    <x v="0"/>
    <m/>
    <m/>
    <m/>
  </r>
  <r>
    <s v="005000945593"/>
    <x v="73"/>
    <x v="73"/>
    <d v="2024-10-28T00:00:00"/>
    <m/>
    <m/>
    <m/>
    <m/>
    <m/>
    <x v="0"/>
    <m/>
    <x v="0"/>
    <x v="0"/>
    <m/>
    <x v="0"/>
    <m/>
    <m/>
    <m/>
  </r>
  <r>
    <s v="00017445593"/>
    <x v="74"/>
    <x v="74"/>
    <d v="2024-10-28T00:00:00"/>
    <m/>
    <m/>
    <m/>
    <m/>
    <m/>
    <x v="0"/>
    <m/>
    <x v="0"/>
    <x v="0"/>
    <m/>
    <x v="0"/>
    <m/>
    <m/>
    <m/>
  </r>
  <r>
    <s v="00021245593"/>
    <x v="141"/>
    <x v="141"/>
    <d v="2024-10-28T00:00:00"/>
    <m/>
    <m/>
    <m/>
    <m/>
    <m/>
    <x v="0"/>
    <m/>
    <x v="0"/>
    <x v="0"/>
    <m/>
    <x v="0"/>
    <m/>
    <m/>
    <m/>
  </r>
  <r>
    <s v="0005270145593"/>
    <x v="75"/>
    <x v="75"/>
    <d v="2024-10-28T00:00:00"/>
    <m/>
    <n v="9825.1999999999989"/>
    <n v="0"/>
    <m/>
    <m/>
    <x v="0"/>
    <m/>
    <x v="0"/>
    <x v="0"/>
    <m/>
    <x v="27"/>
    <n v="2"/>
    <n v="44"/>
    <n v="2024"/>
  </r>
  <r>
    <s v="00049645593"/>
    <x v="76"/>
    <x v="76"/>
    <d v="2024-10-28T00:00:00"/>
    <m/>
    <m/>
    <m/>
    <m/>
    <m/>
    <x v="0"/>
    <m/>
    <x v="0"/>
    <x v="0"/>
    <m/>
    <x v="0"/>
    <m/>
    <m/>
    <m/>
  </r>
  <r>
    <s v="00053045593"/>
    <x v="124"/>
    <x v="124"/>
    <d v="2024-10-28T00:00:00"/>
    <n v="1800"/>
    <n v="1536.7"/>
    <n v="2766060"/>
    <m/>
    <s v="PEDIDO"/>
    <x v="2"/>
    <m/>
    <x v="16"/>
    <x v="16"/>
    <n v="30"/>
    <x v="26"/>
    <n v="4"/>
    <n v="48"/>
    <n v="2024"/>
  </r>
  <r>
    <s v="0004520345593"/>
    <x v="77"/>
    <x v="77"/>
    <d v="2024-10-28T00:00:00"/>
    <m/>
    <n v="10648"/>
    <n v="0"/>
    <m/>
    <m/>
    <x v="0"/>
    <m/>
    <x v="0"/>
    <x v="0"/>
    <m/>
    <x v="27"/>
    <n v="2"/>
    <n v="44"/>
    <n v="2024"/>
  </r>
  <r>
    <s v="0004790245593"/>
    <x v="78"/>
    <x v="78"/>
    <d v="2024-10-28T00:00:00"/>
    <m/>
    <m/>
    <m/>
    <m/>
    <m/>
    <x v="0"/>
    <m/>
    <x v="0"/>
    <x v="0"/>
    <m/>
    <x v="0"/>
    <m/>
    <m/>
    <m/>
  </r>
  <r>
    <s v="00052445593"/>
    <x v="79"/>
    <x v="79"/>
    <d v="2024-10-28T00:00:00"/>
    <m/>
    <m/>
    <m/>
    <m/>
    <m/>
    <x v="0"/>
    <m/>
    <x v="0"/>
    <x v="0"/>
    <m/>
    <x v="0"/>
    <m/>
    <m/>
    <m/>
  </r>
  <r>
    <s v="00043445593"/>
    <x v="125"/>
    <x v="125"/>
    <d v="2024-10-28T00:00:00"/>
    <m/>
    <m/>
    <m/>
    <m/>
    <m/>
    <x v="0"/>
    <m/>
    <x v="0"/>
    <x v="0"/>
    <m/>
    <x v="0"/>
    <m/>
    <m/>
    <m/>
  </r>
  <r>
    <s v="00001045593"/>
    <x v="80"/>
    <x v="80"/>
    <d v="2024-10-28T00:00:00"/>
    <m/>
    <m/>
    <m/>
    <m/>
    <m/>
    <x v="0"/>
    <m/>
    <x v="0"/>
    <x v="0"/>
    <m/>
    <x v="0"/>
    <m/>
    <m/>
    <m/>
  </r>
  <r>
    <s v="0003600345593"/>
    <x v="81"/>
    <x v="81"/>
    <d v="2024-10-28T00:00:00"/>
    <m/>
    <n v="11434.5"/>
    <n v="0"/>
    <m/>
    <m/>
    <x v="0"/>
    <m/>
    <x v="0"/>
    <x v="0"/>
    <m/>
    <x v="27"/>
    <n v="2"/>
    <n v="44"/>
    <n v="2024"/>
  </r>
  <r>
    <s v="0003610245593"/>
    <x v="82"/>
    <x v="82"/>
    <d v="2024-10-28T00:00:00"/>
    <n v="300"/>
    <n v="11434.5"/>
    <n v="3430350"/>
    <s v="OC 4945"/>
    <s v="PEDIDO"/>
    <x v="2"/>
    <m/>
    <x v="6"/>
    <x v="6"/>
    <n v="40"/>
    <x v="30"/>
    <n v="7"/>
    <n v="50"/>
    <n v="2024"/>
  </r>
  <r>
    <s v="10008745593"/>
    <x v="83"/>
    <x v="83"/>
    <d v="2024-10-28T00:00:00"/>
    <m/>
    <m/>
    <m/>
    <m/>
    <m/>
    <x v="0"/>
    <m/>
    <x v="0"/>
    <x v="0"/>
    <m/>
    <x v="0"/>
    <m/>
    <m/>
    <m/>
  </r>
  <r>
    <s v="0003620245593"/>
    <x v="84"/>
    <x v="84"/>
    <d v="2024-10-28T00:00:00"/>
    <m/>
    <m/>
    <m/>
    <m/>
    <m/>
    <x v="0"/>
    <m/>
    <x v="0"/>
    <x v="0"/>
    <m/>
    <x v="0"/>
    <m/>
    <m/>
    <m/>
  </r>
  <r>
    <s v="PACK0680345593"/>
    <x v="85"/>
    <x v="85"/>
    <d v="2024-10-28T00:00:00"/>
    <m/>
    <m/>
    <m/>
    <m/>
    <m/>
    <x v="0"/>
    <m/>
    <x v="0"/>
    <x v="0"/>
    <m/>
    <x v="0"/>
    <m/>
    <m/>
    <m/>
  </r>
  <r>
    <s v="0004230145593"/>
    <x v="86"/>
    <x v="86"/>
    <d v="2024-10-28T00:00:00"/>
    <m/>
    <m/>
    <m/>
    <m/>
    <m/>
    <x v="0"/>
    <m/>
    <x v="0"/>
    <x v="0"/>
    <m/>
    <x v="0"/>
    <m/>
    <m/>
    <m/>
  </r>
  <r>
    <s v="0003150245593"/>
    <x v="87"/>
    <x v="87"/>
    <d v="2024-10-28T00:00:00"/>
    <m/>
    <n v="10708.5"/>
    <n v="0"/>
    <m/>
    <m/>
    <x v="0"/>
    <m/>
    <x v="0"/>
    <x v="0"/>
    <m/>
    <x v="27"/>
    <n v="2"/>
    <n v="44"/>
    <n v="2024"/>
  </r>
  <r>
    <s v="0003160245593"/>
    <x v="88"/>
    <x v="88"/>
    <d v="2024-10-28T00:00:00"/>
    <m/>
    <m/>
    <m/>
    <m/>
    <m/>
    <x v="0"/>
    <m/>
    <x v="0"/>
    <x v="0"/>
    <m/>
    <x v="0"/>
    <m/>
    <m/>
    <m/>
  </r>
  <r>
    <s v="PACK0670345593"/>
    <x v="89"/>
    <x v="89"/>
    <d v="2024-10-28T00:00:00"/>
    <n v="1"/>
    <n v="11434.5"/>
    <n v="11434.5"/>
    <m/>
    <s v="PEDIR"/>
    <x v="3"/>
    <m/>
    <x v="6"/>
    <x v="6"/>
    <n v="40"/>
    <x v="30"/>
    <n v="7"/>
    <n v="50"/>
    <n v="2024"/>
  </r>
  <r>
    <s v="0002780145593"/>
    <x v="90"/>
    <x v="90"/>
    <d v="2024-10-28T00:00:00"/>
    <m/>
    <m/>
    <m/>
    <m/>
    <m/>
    <x v="0"/>
    <m/>
    <x v="0"/>
    <x v="0"/>
    <m/>
    <x v="0"/>
    <m/>
    <m/>
    <m/>
  </r>
  <r>
    <s v="0002760145593"/>
    <x v="91"/>
    <x v="91"/>
    <d v="2024-10-28T00:00:00"/>
    <m/>
    <m/>
    <m/>
    <m/>
    <m/>
    <x v="0"/>
    <m/>
    <x v="0"/>
    <x v="0"/>
    <m/>
    <x v="0"/>
    <m/>
    <m/>
    <m/>
  </r>
  <r>
    <s v="0002790145593"/>
    <x v="92"/>
    <x v="92"/>
    <d v="2024-10-28T00:00:00"/>
    <m/>
    <m/>
    <m/>
    <m/>
    <m/>
    <x v="0"/>
    <m/>
    <x v="0"/>
    <x v="0"/>
    <m/>
    <x v="0"/>
    <m/>
    <m/>
    <m/>
  </r>
  <r>
    <s v="0011008945593"/>
    <x v="93"/>
    <x v="93"/>
    <d v="2024-10-28T00:00:00"/>
    <m/>
    <m/>
    <m/>
    <m/>
    <m/>
    <x v="0"/>
    <m/>
    <x v="0"/>
    <x v="0"/>
    <m/>
    <x v="0"/>
    <m/>
    <m/>
    <m/>
  </r>
  <r>
    <s v="0003630245593"/>
    <x v="94"/>
    <x v="94"/>
    <d v="2024-10-28T00:00:00"/>
    <m/>
    <m/>
    <m/>
    <m/>
    <m/>
    <x v="0"/>
    <m/>
    <x v="0"/>
    <x v="0"/>
    <m/>
    <x v="0"/>
    <m/>
    <m/>
    <m/>
  </r>
  <r>
    <s v="0004720345593"/>
    <x v="95"/>
    <x v="95"/>
    <d v="2024-10-28T00:00:00"/>
    <m/>
    <m/>
    <m/>
    <m/>
    <m/>
    <x v="0"/>
    <m/>
    <x v="0"/>
    <x v="0"/>
    <m/>
    <x v="0"/>
    <m/>
    <m/>
    <m/>
  </r>
  <r>
    <s v="00054445593"/>
    <x v="96"/>
    <x v="96"/>
    <d v="2024-10-28T00:00:00"/>
    <m/>
    <m/>
    <m/>
    <m/>
    <m/>
    <x v="0"/>
    <m/>
    <x v="0"/>
    <x v="0"/>
    <m/>
    <x v="0"/>
    <m/>
    <m/>
    <m/>
  </r>
  <r>
    <s v="00050045593"/>
    <x v="97"/>
    <x v="97"/>
    <d v="2024-10-28T00:00:00"/>
    <m/>
    <m/>
    <m/>
    <m/>
    <m/>
    <x v="0"/>
    <m/>
    <x v="0"/>
    <x v="0"/>
    <m/>
    <x v="0"/>
    <m/>
    <m/>
    <m/>
  </r>
  <r>
    <s v="00050145593"/>
    <x v="98"/>
    <x v="98"/>
    <d v="2024-10-28T00:00:00"/>
    <m/>
    <m/>
    <m/>
    <m/>
    <m/>
    <x v="0"/>
    <m/>
    <x v="0"/>
    <x v="0"/>
    <m/>
    <x v="0"/>
    <m/>
    <m/>
    <m/>
  </r>
  <r>
    <s v="0003910345593"/>
    <x v="99"/>
    <x v="99"/>
    <d v="2024-10-28T00:00:00"/>
    <n v="5600"/>
    <n v="932.18399999999997"/>
    <n v="5220230.3999999994"/>
    <m/>
    <s v="PEDIDO"/>
    <x v="2"/>
    <m/>
    <x v="9"/>
    <x v="9"/>
    <n v="45"/>
    <x v="31"/>
    <n v="5"/>
    <n v="50"/>
    <n v="2024"/>
  </r>
  <r>
    <s v="0004210145593"/>
    <x v="100"/>
    <x v="100"/>
    <d v="2024-10-28T00:00:00"/>
    <m/>
    <m/>
    <m/>
    <m/>
    <m/>
    <x v="0"/>
    <m/>
    <x v="0"/>
    <x v="0"/>
    <m/>
    <x v="0"/>
    <m/>
    <m/>
    <m/>
  </r>
  <r>
    <s v="PACK0860345593"/>
    <x v="127"/>
    <x v="127"/>
    <d v="2024-10-28T00:00:00"/>
    <n v="3360"/>
    <n v="922.90329999999994"/>
    <n v="3100955.088"/>
    <m/>
    <s v="PEDIDO"/>
    <x v="2"/>
    <m/>
    <x v="9"/>
    <x v="9"/>
    <n v="45"/>
    <x v="31"/>
    <n v="5"/>
    <n v="50"/>
    <n v="2024"/>
  </r>
  <r>
    <s v="00053645593"/>
    <x v="101"/>
    <x v="101"/>
    <d v="2024-10-28T00:00:00"/>
    <m/>
    <m/>
    <m/>
    <m/>
    <m/>
    <x v="0"/>
    <m/>
    <x v="0"/>
    <x v="0"/>
    <m/>
    <x v="0"/>
    <m/>
    <m/>
    <m/>
  </r>
  <r>
    <s v="0005440045593"/>
    <x v="102"/>
    <x v="102"/>
    <d v="2024-10-28T00:00:00"/>
    <m/>
    <m/>
    <m/>
    <m/>
    <m/>
    <x v="0"/>
    <m/>
    <x v="0"/>
    <x v="0"/>
    <m/>
    <x v="0"/>
    <m/>
    <m/>
    <m/>
  </r>
  <r>
    <s v="0005450045593"/>
    <x v="103"/>
    <x v="103"/>
    <d v="2024-10-28T00:00:00"/>
    <m/>
    <m/>
    <m/>
    <m/>
    <m/>
    <x v="0"/>
    <m/>
    <x v="0"/>
    <x v="0"/>
    <m/>
    <x v="0"/>
    <m/>
    <m/>
    <m/>
  </r>
  <r>
    <s v="0005460045593"/>
    <x v="104"/>
    <x v="104"/>
    <d v="2024-10-28T00:00:00"/>
    <m/>
    <m/>
    <m/>
    <m/>
    <m/>
    <x v="0"/>
    <m/>
    <x v="0"/>
    <x v="0"/>
    <m/>
    <x v="0"/>
    <m/>
    <m/>
    <m/>
  </r>
  <r>
    <s v="0005510045593"/>
    <x v="105"/>
    <x v="105"/>
    <d v="2024-10-28T00:00:00"/>
    <m/>
    <m/>
    <m/>
    <m/>
    <m/>
    <x v="0"/>
    <m/>
    <x v="0"/>
    <x v="0"/>
    <m/>
    <x v="0"/>
    <m/>
    <m/>
    <m/>
  </r>
  <r>
    <s v="0005470045593"/>
    <x v="106"/>
    <x v="106"/>
    <d v="2024-10-28T00:00:00"/>
    <m/>
    <n v="11434.5"/>
    <n v="0"/>
    <m/>
    <m/>
    <x v="0"/>
    <m/>
    <x v="0"/>
    <x v="0"/>
    <m/>
    <x v="0"/>
    <n v="7"/>
    <n v="1"/>
    <n v="1900"/>
  </r>
  <r>
    <s v="0005480045593"/>
    <x v="107"/>
    <x v="107"/>
    <d v="2024-10-28T00:00:00"/>
    <m/>
    <m/>
    <m/>
    <m/>
    <m/>
    <x v="0"/>
    <m/>
    <x v="0"/>
    <x v="0"/>
    <m/>
    <x v="0"/>
    <m/>
    <m/>
    <m/>
  </r>
  <r>
    <s v="00054545593"/>
    <x v="108"/>
    <x v="108"/>
    <d v="2024-10-28T00:00:00"/>
    <n v="25"/>
    <n v="38590.094400000002"/>
    <n v="964752.3600000001"/>
    <s v="PEDIDO PARA NOV"/>
    <s v="PEDIDO"/>
    <x v="2"/>
    <m/>
    <x v="3"/>
    <x v="3"/>
    <n v="45"/>
    <x v="31"/>
    <n v="5"/>
    <n v="50"/>
    <n v="2024"/>
  </r>
  <r>
    <s v="00054745593"/>
    <x v="109"/>
    <x v="109"/>
    <d v="2024-10-28T00:00:00"/>
    <n v="5000"/>
    <n v="6209.72"/>
    <n v="31048600"/>
    <s v="MOLFINO"/>
    <s v="PEDIR"/>
    <x v="3"/>
    <m/>
    <x v="14"/>
    <x v="14"/>
    <n v="45"/>
    <x v="31"/>
    <n v="5"/>
    <n v="50"/>
    <n v="2024"/>
  </r>
  <r>
    <s v="0003580145593"/>
    <x v="110"/>
    <x v="110"/>
    <d v="2024-10-28T00:00:00"/>
    <n v="1"/>
    <n v="10708.5"/>
    <n v="10708.5"/>
    <m/>
    <s v="PEDIR"/>
    <x v="3"/>
    <m/>
    <x v="6"/>
    <x v="6"/>
    <n v="40"/>
    <x v="30"/>
    <n v="7"/>
    <n v="50"/>
    <n v="2024"/>
  </r>
  <r>
    <s v="0005490045593"/>
    <x v="111"/>
    <x v="111"/>
    <d v="2024-10-28T00:00:00"/>
    <m/>
    <m/>
    <m/>
    <m/>
    <m/>
    <x v="0"/>
    <m/>
    <x v="0"/>
    <x v="0"/>
    <m/>
    <x v="0"/>
    <m/>
    <m/>
    <m/>
  </r>
  <r>
    <s v="0004220145593"/>
    <x v="112"/>
    <x v="112"/>
    <d v="2024-10-28T00:00:00"/>
    <m/>
    <m/>
    <m/>
    <m/>
    <m/>
    <x v="0"/>
    <m/>
    <x v="0"/>
    <x v="0"/>
    <m/>
    <x v="0"/>
    <m/>
    <m/>
    <m/>
  </r>
  <r>
    <s v="00035C45593"/>
    <x v="126"/>
    <x v="126"/>
    <d v="2024-10-28T00:00:00"/>
    <n v="6300"/>
    <n v="493.94620000000003"/>
    <n v="3111861.06"/>
    <m/>
    <s v="PEDIDO"/>
    <x v="2"/>
    <m/>
    <x v="9"/>
    <x v="9"/>
    <n v="45"/>
    <x v="31"/>
    <n v="5"/>
    <n v="50"/>
    <n v="2024"/>
  </r>
  <r>
    <s v="00034C45593"/>
    <x v="113"/>
    <x v="113"/>
    <d v="2024-10-28T00:00:00"/>
    <m/>
    <m/>
    <m/>
    <m/>
    <m/>
    <x v="0"/>
    <m/>
    <x v="0"/>
    <x v="0"/>
    <m/>
    <x v="0"/>
    <m/>
    <m/>
    <m/>
  </r>
  <r>
    <s v="0003740345593"/>
    <x v="114"/>
    <x v="114"/>
    <d v="2024-10-28T00:00:00"/>
    <m/>
    <m/>
    <m/>
    <m/>
    <m/>
    <x v="0"/>
    <m/>
    <x v="0"/>
    <x v="0"/>
    <m/>
    <x v="0"/>
    <m/>
    <m/>
    <m/>
  </r>
  <r>
    <s v="0003590145593"/>
    <x v="115"/>
    <x v="115"/>
    <d v="2024-10-28T00:00:00"/>
    <m/>
    <m/>
    <m/>
    <m/>
    <m/>
    <x v="0"/>
    <m/>
    <x v="0"/>
    <x v="0"/>
    <m/>
    <x v="27"/>
    <n v="2"/>
    <n v="44"/>
    <n v="2024"/>
  </r>
  <r>
    <s v="006000745593"/>
    <x v="128"/>
    <x v="128"/>
    <d v="2024-10-28T00:00:00"/>
    <m/>
    <m/>
    <m/>
    <m/>
    <m/>
    <x v="0"/>
    <m/>
    <x v="0"/>
    <x v="0"/>
    <m/>
    <x v="0"/>
    <m/>
    <m/>
    <m/>
  </r>
  <r>
    <s v="0005280145593"/>
    <x v="116"/>
    <x v="116"/>
    <d v="2024-10-28T00:00:00"/>
    <n v="1"/>
    <n v="10648"/>
    <n v="10648"/>
    <m/>
    <s v="PEDIR"/>
    <x v="3"/>
    <m/>
    <x v="6"/>
    <x v="6"/>
    <n v="40"/>
    <x v="30"/>
    <n v="7"/>
    <n v="50"/>
    <n v="2024"/>
  </r>
  <r>
    <s v="0003730445593"/>
    <x v="117"/>
    <x v="117"/>
    <d v="2024-10-28T00:00:00"/>
    <m/>
    <m/>
    <m/>
    <m/>
    <m/>
    <x v="0"/>
    <m/>
    <x v="0"/>
    <x v="0"/>
    <m/>
    <x v="0"/>
    <m/>
    <m/>
    <m/>
  </r>
  <r>
    <s v="0004640345600"/>
    <x v="118"/>
    <x v="118"/>
    <d v="2024-11-04T00:00:00"/>
    <n v="300"/>
    <n v="11797.5"/>
    <n v="3539250"/>
    <s v="OC 4947"/>
    <s v="PEDIDO"/>
    <x v="2"/>
    <m/>
    <x v="6"/>
    <x v="6"/>
    <n v="40"/>
    <x v="32"/>
    <n v="7"/>
    <n v="51"/>
    <n v="2024"/>
  </r>
  <r>
    <s v="00054245593"/>
    <x v="135"/>
    <x v="135"/>
    <d v="2024-10-28T00:00:00"/>
    <m/>
    <m/>
    <m/>
    <m/>
    <m/>
    <x v="0"/>
    <m/>
    <x v="0"/>
    <x v="0"/>
    <m/>
    <x v="0"/>
    <m/>
    <m/>
    <m/>
  </r>
  <r>
    <s v="0004710345593"/>
    <x v="136"/>
    <x v="136"/>
    <d v="2024-10-28T00:00:00"/>
    <m/>
    <m/>
    <m/>
    <m/>
    <m/>
    <x v="0"/>
    <m/>
    <x v="0"/>
    <x v="0"/>
    <m/>
    <x v="0"/>
    <m/>
    <m/>
    <m/>
  </r>
  <r>
    <s v="000507-0345593"/>
    <x v="137"/>
    <x v="137"/>
    <d v="2024-10-28T00:00:00"/>
    <m/>
    <m/>
    <m/>
    <m/>
    <m/>
    <x v="0"/>
    <m/>
    <x v="0"/>
    <x v="0"/>
    <m/>
    <x v="0"/>
    <m/>
    <m/>
    <m/>
  </r>
  <r>
    <s v="0004790345593"/>
    <x v="143"/>
    <x v="143"/>
    <d v="2024-10-28T00:00:00"/>
    <m/>
    <m/>
    <m/>
    <m/>
    <m/>
    <x v="0"/>
    <m/>
    <x v="0"/>
    <x v="0"/>
    <m/>
    <x v="0"/>
    <m/>
    <m/>
    <m/>
  </r>
  <r>
    <s v="00017FR45593"/>
    <x v="138"/>
    <x v="138"/>
    <d v="2024-10-28T00:00:00"/>
    <m/>
    <m/>
    <m/>
    <m/>
    <m/>
    <x v="0"/>
    <m/>
    <x v="0"/>
    <x v="0"/>
    <m/>
    <x v="0"/>
    <m/>
    <m/>
    <m/>
  </r>
  <r>
    <s v="0005430045593"/>
    <x v="139"/>
    <x v="139"/>
    <d v="2024-10-28T00:00:00"/>
    <m/>
    <m/>
    <m/>
    <m/>
    <m/>
    <x v="0"/>
    <m/>
    <x v="0"/>
    <x v="0"/>
    <m/>
    <x v="0"/>
    <m/>
    <m/>
    <m/>
  </r>
  <r>
    <s v="001000145600"/>
    <x v="3"/>
    <x v="3"/>
    <d v="2024-11-04T00:00:00"/>
    <n v="7500"/>
    <n v="1554.85"/>
    <n v="11661375"/>
    <s v="N 1000384808 OC 4949 E2/E4 "/>
    <s v="PEDIR"/>
    <x v="3"/>
    <m/>
    <x v="4"/>
    <x v="4"/>
    <n v="45"/>
    <x v="33"/>
    <n v="5"/>
    <n v="51"/>
    <n v="2024"/>
  </r>
  <r>
    <s v="00046345600"/>
    <x v="4"/>
    <x v="4"/>
    <d v="2024-11-04T00:00:00"/>
    <m/>
    <m/>
    <m/>
    <m/>
    <m/>
    <x v="0"/>
    <m/>
    <x v="0"/>
    <x v="0"/>
    <m/>
    <x v="0"/>
    <m/>
    <m/>
    <m/>
  </r>
  <r>
    <s v="00037545600"/>
    <x v="1"/>
    <x v="1"/>
    <d v="2024-11-04T00:00:00"/>
    <m/>
    <m/>
    <m/>
    <m/>
    <m/>
    <x v="0"/>
    <m/>
    <x v="0"/>
    <x v="0"/>
    <m/>
    <x v="0"/>
    <m/>
    <m/>
    <m/>
  </r>
  <r>
    <s v="00038645600"/>
    <x v="2"/>
    <x v="2"/>
    <d v="2024-11-04T00:00:00"/>
    <m/>
    <m/>
    <m/>
    <m/>
    <m/>
    <x v="0"/>
    <m/>
    <x v="0"/>
    <x v="0"/>
    <m/>
    <x v="0"/>
    <m/>
    <m/>
    <m/>
  </r>
  <r>
    <s v="00020445600"/>
    <x v="5"/>
    <x v="5"/>
    <d v="2024-11-04T00:00:00"/>
    <m/>
    <m/>
    <m/>
    <m/>
    <m/>
    <x v="0"/>
    <m/>
    <x v="0"/>
    <x v="0"/>
    <m/>
    <x v="0"/>
    <m/>
    <m/>
    <m/>
  </r>
  <r>
    <s v="00000945600"/>
    <x v="6"/>
    <x v="6"/>
    <d v="2024-11-04T00:00:00"/>
    <m/>
    <m/>
    <m/>
    <m/>
    <m/>
    <x v="0"/>
    <m/>
    <x v="0"/>
    <x v="0"/>
    <m/>
    <x v="0"/>
    <m/>
    <m/>
    <m/>
  </r>
  <r>
    <s v="00020745600"/>
    <x v="7"/>
    <x v="7"/>
    <d v="2024-11-04T00:00:00"/>
    <m/>
    <m/>
    <m/>
    <m/>
    <m/>
    <x v="0"/>
    <m/>
    <x v="0"/>
    <x v="0"/>
    <m/>
    <x v="0"/>
    <m/>
    <m/>
    <m/>
  </r>
  <r>
    <s v="007001445600"/>
    <x v="8"/>
    <x v="8"/>
    <d v="2024-11-04T00:00:00"/>
    <n v="200"/>
    <n v="11374"/>
    <n v="2274800"/>
    <m/>
    <s v="PEDIR"/>
    <x v="3"/>
    <m/>
    <x v="31"/>
    <x v="31"/>
    <n v="30"/>
    <x v="34"/>
    <n v="4"/>
    <n v="49"/>
    <n v="2024"/>
  </r>
  <r>
    <s v="00003345600"/>
    <x v="9"/>
    <x v="9"/>
    <d v="2024-11-04T00:00:00"/>
    <m/>
    <m/>
    <m/>
    <m/>
    <m/>
    <x v="0"/>
    <m/>
    <x v="0"/>
    <x v="0"/>
    <m/>
    <x v="0"/>
    <m/>
    <m/>
    <m/>
  </r>
  <r>
    <s v="00019845600"/>
    <x v="10"/>
    <x v="10"/>
    <d v="2024-11-04T00:00:00"/>
    <n v="200"/>
    <n v="25289"/>
    <n v="5057800"/>
    <m/>
    <s v="PEDIR"/>
    <x v="3"/>
    <m/>
    <x v="32"/>
    <x v="32"/>
    <n v="30"/>
    <x v="34"/>
    <n v="4"/>
    <n v="49"/>
    <n v="2024"/>
  </r>
  <r>
    <s v="00020045600"/>
    <x v="11"/>
    <x v="11"/>
    <d v="2024-11-04T00:00:00"/>
    <m/>
    <m/>
    <m/>
    <m/>
    <m/>
    <x v="0"/>
    <m/>
    <x v="0"/>
    <x v="0"/>
    <m/>
    <x v="0"/>
    <m/>
    <m/>
    <m/>
  </r>
  <r>
    <s v="00020245600"/>
    <x v="12"/>
    <x v="12"/>
    <d v="2024-11-04T00:00:00"/>
    <m/>
    <m/>
    <m/>
    <m/>
    <m/>
    <x v="0"/>
    <m/>
    <x v="0"/>
    <x v="0"/>
    <m/>
    <x v="0"/>
    <m/>
    <m/>
    <m/>
  </r>
  <r>
    <s v="00001845600"/>
    <x v="13"/>
    <x v="13"/>
    <d v="2024-11-04T00:00:00"/>
    <m/>
    <m/>
    <m/>
    <m/>
    <m/>
    <x v="0"/>
    <m/>
    <x v="0"/>
    <x v="0"/>
    <m/>
    <x v="0"/>
    <m/>
    <m/>
    <m/>
  </r>
  <r>
    <s v="00045245600"/>
    <x v="14"/>
    <x v="14"/>
    <d v="2024-11-04T00:00:00"/>
    <m/>
    <m/>
    <m/>
    <m/>
    <m/>
    <x v="0"/>
    <m/>
    <x v="0"/>
    <x v="0"/>
    <m/>
    <x v="0"/>
    <m/>
    <m/>
    <m/>
  </r>
  <r>
    <s v="00023645600"/>
    <x v="15"/>
    <x v="15"/>
    <d v="2024-11-04T00:00:00"/>
    <m/>
    <m/>
    <m/>
    <m/>
    <m/>
    <x v="0"/>
    <m/>
    <x v="0"/>
    <x v="0"/>
    <m/>
    <x v="0"/>
    <m/>
    <m/>
    <m/>
  </r>
  <r>
    <s v="00047345600"/>
    <x v="16"/>
    <x v="16"/>
    <d v="2024-11-04T00:00:00"/>
    <m/>
    <m/>
    <m/>
    <m/>
    <m/>
    <x v="0"/>
    <m/>
    <x v="0"/>
    <x v="0"/>
    <m/>
    <x v="0"/>
    <m/>
    <m/>
    <m/>
  </r>
  <r>
    <s v="00044745600"/>
    <x v="17"/>
    <x v="17"/>
    <d v="2024-11-04T00:00:00"/>
    <m/>
    <m/>
    <m/>
    <m/>
    <m/>
    <x v="0"/>
    <m/>
    <x v="0"/>
    <x v="0"/>
    <m/>
    <x v="0"/>
    <m/>
    <m/>
    <m/>
  </r>
  <r>
    <s v="00047545600"/>
    <x v="18"/>
    <x v="18"/>
    <d v="2024-11-04T00:00:00"/>
    <m/>
    <m/>
    <m/>
    <m/>
    <m/>
    <x v="0"/>
    <m/>
    <x v="0"/>
    <x v="0"/>
    <m/>
    <x v="0"/>
    <m/>
    <m/>
    <m/>
  </r>
  <r>
    <s v="00045145600"/>
    <x v="131"/>
    <x v="131"/>
    <d v="2024-11-04T00:00:00"/>
    <m/>
    <m/>
    <m/>
    <m/>
    <m/>
    <x v="0"/>
    <m/>
    <x v="0"/>
    <x v="0"/>
    <m/>
    <x v="0"/>
    <m/>
    <m/>
    <m/>
  </r>
  <r>
    <s v="00047445600"/>
    <x v="0"/>
    <x v="0"/>
    <d v="2024-11-04T00:00:00"/>
    <m/>
    <m/>
    <m/>
    <m/>
    <m/>
    <x v="0"/>
    <m/>
    <x v="0"/>
    <x v="0"/>
    <m/>
    <x v="0"/>
    <m/>
    <m/>
    <m/>
  </r>
  <r>
    <s v="00038245600"/>
    <x v="19"/>
    <x v="19"/>
    <d v="2024-11-04T00:00:00"/>
    <m/>
    <m/>
    <m/>
    <m/>
    <m/>
    <x v="0"/>
    <m/>
    <x v="0"/>
    <x v="0"/>
    <m/>
    <x v="0"/>
    <m/>
    <m/>
    <m/>
  </r>
  <r>
    <s v="004000245600"/>
    <x v="20"/>
    <x v="20"/>
    <d v="2024-11-04T00:00:00"/>
    <m/>
    <m/>
    <m/>
    <m/>
    <m/>
    <x v="0"/>
    <m/>
    <x v="0"/>
    <x v="0"/>
    <m/>
    <x v="0"/>
    <m/>
    <m/>
    <m/>
  </r>
  <r>
    <s v="00041245600"/>
    <x v="21"/>
    <x v="21"/>
    <d v="2024-11-04T00:00:00"/>
    <m/>
    <m/>
    <m/>
    <m/>
    <m/>
    <x v="0"/>
    <m/>
    <x v="0"/>
    <x v="0"/>
    <m/>
    <x v="0"/>
    <m/>
    <m/>
    <m/>
  </r>
  <r>
    <s v="00017345600"/>
    <x v="22"/>
    <x v="22"/>
    <d v="2024-11-04T00:00:00"/>
    <m/>
    <m/>
    <m/>
    <m/>
    <m/>
    <x v="0"/>
    <m/>
    <x v="0"/>
    <x v="0"/>
    <m/>
    <x v="0"/>
    <m/>
    <m/>
    <m/>
  </r>
  <r>
    <s v="SW001845600"/>
    <x v="23"/>
    <x v="23"/>
    <d v="2024-11-04T00:00:00"/>
    <m/>
    <m/>
    <m/>
    <m/>
    <m/>
    <x v="0"/>
    <m/>
    <x v="0"/>
    <x v="0"/>
    <m/>
    <x v="0"/>
    <m/>
    <m/>
    <m/>
  </r>
  <r>
    <s v="PACK07645600"/>
    <x v="24"/>
    <x v="24"/>
    <d v="2024-11-04T00:00:00"/>
    <n v="1680"/>
    <n v="938.99629999999991"/>
    <n v="1577513.7839999998"/>
    <m/>
    <s v="PEDIR"/>
    <x v="3"/>
    <m/>
    <x v="9"/>
    <x v="9"/>
    <n v="45"/>
    <x v="33"/>
    <n v="5"/>
    <n v="51"/>
    <n v="2024"/>
  </r>
  <r>
    <s v="30301000000145600"/>
    <x v="129"/>
    <x v="129"/>
    <d v="2024-11-04T00:00:00"/>
    <m/>
    <m/>
    <m/>
    <m/>
    <m/>
    <x v="0"/>
    <m/>
    <x v="0"/>
    <x v="0"/>
    <m/>
    <x v="0"/>
    <m/>
    <m/>
    <m/>
  </r>
  <r>
    <s v="00001145600"/>
    <x v="119"/>
    <x v="119"/>
    <d v="2024-11-04T00:00:00"/>
    <m/>
    <m/>
    <m/>
    <m/>
    <m/>
    <x v="0"/>
    <m/>
    <x v="0"/>
    <x v="0"/>
    <m/>
    <x v="0"/>
    <m/>
    <m/>
    <m/>
  </r>
  <r>
    <s v="003200245600"/>
    <x v="26"/>
    <x v="26"/>
    <d v="2024-11-04T00:00:00"/>
    <m/>
    <m/>
    <m/>
    <m/>
    <m/>
    <x v="0"/>
    <m/>
    <x v="0"/>
    <x v="0"/>
    <m/>
    <x v="0"/>
    <m/>
    <m/>
    <m/>
  </r>
  <r>
    <s v="00027245600"/>
    <x v="27"/>
    <x v="27"/>
    <d v="2024-11-04T00:00:00"/>
    <n v="1"/>
    <n v="3961.9150999999997"/>
    <n v="3961.9150999999997"/>
    <s v="ENTREGA 15/11"/>
    <s v="PEDIR"/>
    <x v="3"/>
    <m/>
    <x v="10"/>
    <x v="10"/>
    <n v="30"/>
    <x v="34"/>
    <n v="4"/>
    <n v="49"/>
    <n v="2024"/>
  </r>
  <r>
    <s v="00042445600"/>
    <x v="28"/>
    <x v="28"/>
    <d v="2024-11-04T00:00:00"/>
    <n v="1"/>
    <n v="6760.6451000000006"/>
    <n v="6760.6451000000006"/>
    <s v="PARA EL 18/11 Y 25/11"/>
    <s v="PEDIR"/>
    <x v="3"/>
    <m/>
    <x v="19"/>
    <x v="19"/>
    <n v="30"/>
    <x v="34"/>
    <n v="4"/>
    <n v="49"/>
    <n v="2024"/>
  </r>
  <r>
    <s v="006001745600"/>
    <x v="29"/>
    <x v="29"/>
    <d v="2024-11-04T00:00:00"/>
    <n v="2000"/>
    <n v="924.92399999999998"/>
    <n v="1849848"/>
    <m/>
    <s v="PEDIR"/>
    <x v="3"/>
    <m/>
    <x v="26"/>
    <x v="26"/>
    <n v="60"/>
    <x v="35"/>
    <n v="6"/>
    <n v="2"/>
    <n v="2025"/>
  </r>
  <r>
    <s v="00043045600"/>
    <x v="30"/>
    <x v="30"/>
    <d v="2024-11-04T00:00:00"/>
    <m/>
    <m/>
    <m/>
    <m/>
    <m/>
    <x v="0"/>
    <m/>
    <x v="0"/>
    <x v="0"/>
    <m/>
    <x v="0"/>
    <m/>
    <m/>
    <m/>
  </r>
  <r>
    <s v="006001645593"/>
    <x v="31"/>
    <x v="31"/>
    <d v="2024-10-28T00:00:00"/>
    <n v="10000"/>
    <n v="424.32"/>
    <n v="4243200"/>
    <m/>
    <s v="PEDIR"/>
    <x v="3"/>
    <m/>
    <x v="20"/>
    <x v="20"/>
    <n v="30"/>
    <x v="26"/>
    <n v="4"/>
    <n v="48"/>
    <n v="2024"/>
  </r>
  <r>
    <s v="00038845600"/>
    <x v="140"/>
    <x v="140"/>
    <d v="2024-11-04T00:00:00"/>
    <m/>
    <m/>
    <m/>
    <m/>
    <m/>
    <x v="0"/>
    <m/>
    <x v="0"/>
    <x v="0"/>
    <m/>
    <x v="0"/>
    <m/>
    <m/>
    <m/>
  </r>
  <r>
    <s v="011012045586"/>
    <x v="32"/>
    <x v="32"/>
    <d v="2024-10-21T00:00:00"/>
    <n v="12500"/>
    <n v="26.305399999999999"/>
    <n v="328817.5"/>
    <m/>
    <s v="PEDIDO"/>
    <x v="2"/>
    <m/>
    <x v="8"/>
    <x v="8"/>
    <n v="45"/>
    <x v="5"/>
    <n v="5"/>
    <n v="49"/>
    <n v="2024"/>
  </r>
  <r>
    <s v="00012745600"/>
    <x v="33"/>
    <x v="33"/>
    <d v="2024-11-04T00:00:00"/>
    <m/>
    <m/>
    <m/>
    <m/>
    <m/>
    <x v="0"/>
    <m/>
    <x v="0"/>
    <x v="0"/>
    <m/>
    <x v="0"/>
    <m/>
    <m/>
    <m/>
  </r>
  <r>
    <s v="00042845600"/>
    <x v="34"/>
    <x v="34"/>
    <d v="2024-11-04T00:00:00"/>
    <m/>
    <m/>
    <m/>
    <m/>
    <m/>
    <x v="0"/>
    <m/>
    <x v="0"/>
    <x v="0"/>
    <m/>
    <x v="0"/>
    <m/>
    <m/>
    <m/>
  </r>
  <r>
    <s v="00042745600"/>
    <x v="35"/>
    <x v="35"/>
    <d v="2024-11-04T00:00:00"/>
    <m/>
    <m/>
    <m/>
    <m/>
    <m/>
    <x v="0"/>
    <m/>
    <x v="0"/>
    <x v="0"/>
    <m/>
    <x v="0"/>
    <m/>
    <m/>
    <m/>
  </r>
  <r>
    <s v="00042645600"/>
    <x v="36"/>
    <x v="36"/>
    <d v="2024-11-04T00:00:00"/>
    <m/>
    <m/>
    <m/>
    <m/>
    <m/>
    <x v="0"/>
    <m/>
    <x v="0"/>
    <x v="0"/>
    <m/>
    <x v="0"/>
    <m/>
    <m/>
    <m/>
  </r>
  <r>
    <s v="00042945600"/>
    <x v="145"/>
    <x v="145"/>
    <d v="2024-11-04T00:00:00"/>
    <m/>
    <m/>
    <m/>
    <m/>
    <m/>
    <x v="0"/>
    <m/>
    <x v="0"/>
    <x v="0"/>
    <m/>
    <x v="0"/>
    <m/>
    <m/>
    <m/>
  </r>
  <r>
    <s v="00011345600"/>
    <x v="37"/>
    <x v="37"/>
    <d v="2024-11-04T00:00:00"/>
    <m/>
    <m/>
    <m/>
    <m/>
    <m/>
    <x v="0"/>
    <m/>
    <x v="0"/>
    <x v="0"/>
    <m/>
    <x v="0"/>
    <m/>
    <m/>
    <m/>
  </r>
  <r>
    <s v="007001045600"/>
    <x v="38"/>
    <x v="38"/>
    <d v="2024-11-04T00:00:00"/>
    <m/>
    <m/>
    <m/>
    <m/>
    <m/>
    <x v="0"/>
    <m/>
    <x v="0"/>
    <x v="0"/>
    <m/>
    <x v="0"/>
    <m/>
    <m/>
    <m/>
  </r>
  <r>
    <s v="00046145600"/>
    <x v="120"/>
    <x v="120"/>
    <d v="2024-11-04T00:00:00"/>
    <m/>
    <m/>
    <m/>
    <m/>
    <m/>
    <x v="0"/>
    <m/>
    <x v="0"/>
    <x v="0"/>
    <m/>
    <x v="0"/>
    <m/>
    <m/>
    <m/>
  </r>
  <r>
    <s v="007000545600"/>
    <x v="39"/>
    <x v="39"/>
    <d v="2024-11-04T00:00:00"/>
    <m/>
    <m/>
    <m/>
    <m/>
    <m/>
    <x v="0"/>
    <m/>
    <x v="0"/>
    <x v="0"/>
    <m/>
    <x v="0"/>
    <m/>
    <m/>
    <m/>
  </r>
  <r>
    <s v="00020945600"/>
    <x v="40"/>
    <x v="40"/>
    <d v="2024-11-04T00:00:00"/>
    <n v="8400"/>
    <n v="3922.75"/>
    <n v="32951100"/>
    <s v="nueva oc"/>
    <s v="PEDIR"/>
    <x v="3"/>
    <m/>
    <x v="1"/>
    <x v="1"/>
    <n v="55"/>
    <x v="36"/>
    <n v="1"/>
    <n v="53"/>
    <n v="2024"/>
  </r>
  <r>
    <s v="00035245600"/>
    <x v="121"/>
    <x v="121"/>
    <d v="2024-11-04T00:00:00"/>
    <m/>
    <m/>
    <m/>
    <m/>
    <m/>
    <x v="0"/>
    <m/>
    <x v="0"/>
    <x v="0"/>
    <m/>
    <x v="0"/>
    <m/>
    <m/>
    <m/>
  </r>
  <r>
    <s v="00034045600"/>
    <x v="41"/>
    <x v="41"/>
    <d v="2024-11-04T00:00:00"/>
    <n v="5000"/>
    <n v="1210"/>
    <n v="6050000"/>
    <m/>
    <s v="PEDIR"/>
    <x v="3"/>
    <m/>
    <x v="33"/>
    <x v="33"/>
    <n v="30"/>
    <x v="34"/>
    <n v="4"/>
    <n v="49"/>
    <n v="2024"/>
  </r>
  <r>
    <s v="00017045600"/>
    <x v="42"/>
    <x v="42"/>
    <d v="2024-11-04T00:00:00"/>
    <n v="3000"/>
    <n v="1312.5615359999999"/>
    <n v="3937684.608"/>
    <m/>
    <s v="PEDIR"/>
    <x v="3"/>
    <m/>
    <x v="15"/>
    <x v="15"/>
    <n v="45"/>
    <x v="33"/>
    <n v="5"/>
    <n v="51"/>
    <n v="2024"/>
  </r>
  <r>
    <s v="00040345600"/>
    <x v="43"/>
    <x v="43"/>
    <d v="2024-11-04T00:00:00"/>
    <m/>
    <m/>
    <m/>
    <m/>
    <m/>
    <x v="0"/>
    <m/>
    <x v="0"/>
    <x v="0"/>
    <m/>
    <x v="0"/>
    <m/>
    <m/>
    <m/>
  </r>
  <r>
    <s v="011005445600"/>
    <x v="122"/>
    <x v="122"/>
    <d v="2024-11-04T00:00:00"/>
    <m/>
    <m/>
    <m/>
    <m/>
    <m/>
    <x v="0"/>
    <m/>
    <x v="0"/>
    <x v="0"/>
    <m/>
    <x v="0"/>
    <m/>
    <m/>
    <m/>
  </r>
  <r>
    <s v="00040845600"/>
    <x v="44"/>
    <x v="44"/>
    <d v="2024-11-04T00:00:00"/>
    <m/>
    <m/>
    <m/>
    <m/>
    <m/>
    <x v="0"/>
    <m/>
    <x v="0"/>
    <x v="0"/>
    <m/>
    <x v="0"/>
    <m/>
    <m/>
    <m/>
  </r>
  <r>
    <s v="0000245600"/>
    <x v="45"/>
    <x v="45"/>
    <d v="2024-11-04T00:00:00"/>
    <m/>
    <m/>
    <m/>
    <m/>
    <m/>
    <x v="0"/>
    <m/>
    <x v="0"/>
    <x v="0"/>
    <m/>
    <x v="0"/>
    <m/>
    <m/>
    <m/>
  </r>
  <r>
    <s v="00023845600"/>
    <x v="46"/>
    <x v="46"/>
    <d v="2024-11-04T00:00:00"/>
    <m/>
    <m/>
    <m/>
    <m/>
    <m/>
    <x v="0"/>
    <m/>
    <x v="0"/>
    <x v="0"/>
    <m/>
    <x v="0"/>
    <m/>
    <m/>
    <m/>
  </r>
  <r>
    <s v="00034345600"/>
    <x v="47"/>
    <x v="47"/>
    <d v="2024-11-04T00:00:00"/>
    <m/>
    <m/>
    <m/>
    <m/>
    <m/>
    <x v="0"/>
    <m/>
    <x v="0"/>
    <x v="0"/>
    <m/>
    <x v="0"/>
    <m/>
    <m/>
    <m/>
  </r>
  <r>
    <s v="00034445600"/>
    <x v="48"/>
    <x v="48"/>
    <d v="2024-11-04T00:00:00"/>
    <m/>
    <m/>
    <m/>
    <m/>
    <m/>
    <x v="0"/>
    <m/>
    <x v="0"/>
    <x v="0"/>
    <m/>
    <x v="0"/>
    <m/>
    <m/>
    <m/>
  </r>
  <r>
    <s v="00035545600"/>
    <x v="51"/>
    <x v="51"/>
    <d v="2024-11-04T00:00:00"/>
    <m/>
    <m/>
    <m/>
    <m/>
    <m/>
    <x v="0"/>
    <m/>
    <x v="0"/>
    <x v="0"/>
    <m/>
    <x v="0"/>
    <m/>
    <m/>
    <m/>
  </r>
  <r>
    <s v="00036545600"/>
    <x v="52"/>
    <x v="52"/>
    <d v="2024-11-04T00:00:00"/>
    <n v="30"/>
    <n v="51058.950799999991"/>
    <n v="1531768.5239999997"/>
    <m/>
    <s v="PEDIR"/>
    <x v="3"/>
    <m/>
    <x v="3"/>
    <x v="3"/>
    <n v="45"/>
    <x v="33"/>
    <n v="5"/>
    <n v="51"/>
    <n v="2024"/>
  </r>
  <r>
    <s v="004001845600"/>
    <x v="53"/>
    <x v="53"/>
    <d v="2024-11-04T00:00:00"/>
    <m/>
    <m/>
    <m/>
    <m/>
    <m/>
    <x v="0"/>
    <m/>
    <x v="0"/>
    <x v="0"/>
    <m/>
    <x v="0"/>
    <m/>
    <m/>
    <m/>
  </r>
  <r>
    <s v="004000545600"/>
    <x v="54"/>
    <x v="54"/>
    <d v="2024-11-04T00:00:00"/>
    <n v="100"/>
    <n v="6174.63"/>
    <n v="617463"/>
    <m/>
    <s v="PEDIR"/>
    <x v="3"/>
    <m/>
    <x v="34"/>
    <x v="34"/>
    <n v="30"/>
    <x v="34"/>
    <n v="4"/>
    <n v="49"/>
    <n v="2024"/>
  </r>
  <r>
    <s v="004000645600"/>
    <x v="55"/>
    <x v="55"/>
    <d v="2024-11-04T00:00:00"/>
    <m/>
    <m/>
    <m/>
    <m/>
    <m/>
    <x v="0"/>
    <m/>
    <x v="0"/>
    <x v="0"/>
    <m/>
    <x v="0"/>
    <m/>
    <m/>
    <m/>
  </r>
  <r>
    <s v="004001045600"/>
    <x v="56"/>
    <x v="56"/>
    <d v="2024-11-04T00:00:00"/>
    <m/>
    <m/>
    <m/>
    <m/>
    <m/>
    <x v="0"/>
    <m/>
    <x v="0"/>
    <x v="0"/>
    <m/>
    <x v="0"/>
    <m/>
    <m/>
    <m/>
  </r>
  <r>
    <s v="004001145600"/>
    <x v="57"/>
    <x v="57"/>
    <d v="2024-11-04T00:00:00"/>
    <m/>
    <m/>
    <m/>
    <m/>
    <m/>
    <x v="0"/>
    <m/>
    <x v="0"/>
    <x v="0"/>
    <m/>
    <x v="0"/>
    <m/>
    <m/>
    <m/>
  </r>
  <r>
    <s v="00034545600"/>
    <x v="58"/>
    <x v="58"/>
    <d v="2024-11-04T00:00:00"/>
    <m/>
    <m/>
    <m/>
    <m/>
    <m/>
    <x v="0"/>
    <m/>
    <x v="0"/>
    <x v="0"/>
    <m/>
    <x v="0"/>
    <m/>
    <m/>
    <m/>
  </r>
  <r>
    <s v="004000145600"/>
    <x v="59"/>
    <x v="59"/>
    <d v="2024-11-04T00:00:00"/>
    <m/>
    <m/>
    <m/>
    <m/>
    <m/>
    <x v="0"/>
    <m/>
    <x v="0"/>
    <x v="0"/>
    <m/>
    <x v="0"/>
    <m/>
    <m/>
    <m/>
  </r>
  <r>
    <s v="004000445600"/>
    <x v="61"/>
    <x v="61"/>
    <d v="2024-11-04T00:00:00"/>
    <m/>
    <m/>
    <m/>
    <m/>
    <m/>
    <x v="0"/>
    <m/>
    <x v="0"/>
    <x v="0"/>
    <m/>
    <x v="0"/>
    <m/>
    <m/>
    <m/>
  </r>
  <r>
    <s v="00047745600"/>
    <x v="62"/>
    <x v="62"/>
    <d v="2024-11-04T00:00:00"/>
    <m/>
    <m/>
    <m/>
    <m/>
    <m/>
    <x v="0"/>
    <m/>
    <x v="0"/>
    <x v="0"/>
    <m/>
    <x v="0"/>
    <m/>
    <m/>
    <m/>
  </r>
  <r>
    <s v="00042045600"/>
    <x v="60"/>
    <x v="60"/>
    <d v="2024-11-04T00:00:00"/>
    <m/>
    <m/>
    <m/>
    <m/>
    <m/>
    <x v="0"/>
    <m/>
    <x v="0"/>
    <x v="0"/>
    <m/>
    <x v="0"/>
    <m/>
    <m/>
    <m/>
  </r>
  <r>
    <s v="004000745600"/>
    <x v="63"/>
    <x v="63"/>
    <d v="2024-11-04T00:00:00"/>
    <m/>
    <m/>
    <m/>
    <m/>
    <m/>
    <x v="0"/>
    <m/>
    <x v="0"/>
    <x v="0"/>
    <m/>
    <x v="0"/>
    <m/>
    <m/>
    <m/>
  </r>
  <r>
    <s v="00037245600"/>
    <x v="64"/>
    <x v="64"/>
    <d v="2024-11-04T00:00:00"/>
    <m/>
    <m/>
    <m/>
    <m/>
    <m/>
    <x v="0"/>
    <m/>
    <x v="0"/>
    <x v="0"/>
    <m/>
    <x v="0"/>
    <m/>
    <m/>
    <m/>
  </r>
  <r>
    <s v="00046245600"/>
    <x v="65"/>
    <x v="65"/>
    <d v="2024-11-04T00:00:00"/>
    <m/>
    <m/>
    <m/>
    <m/>
    <m/>
    <x v="0"/>
    <m/>
    <x v="0"/>
    <x v="0"/>
    <m/>
    <x v="0"/>
    <m/>
    <m/>
    <m/>
  </r>
  <r>
    <s v="00027345600"/>
    <x v="123"/>
    <x v="123"/>
    <d v="2024-11-04T00:00:00"/>
    <n v="1000"/>
    <n v="5889.3119999999999"/>
    <n v="5889312"/>
    <m/>
    <s v="PEDIR"/>
    <x v="3"/>
    <m/>
    <x v="35"/>
    <x v="35"/>
    <n v="30"/>
    <x v="34"/>
    <n v="4"/>
    <n v="49"/>
    <n v="2024"/>
  </r>
  <r>
    <s v="00017245600"/>
    <x v="68"/>
    <x v="68"/>
    <d v="2024-11-04T00:00:00"/>
    <m/>
    <m/>
    <m/>
    <m/>
    <m/>
    <x v="0"/>
    <m/>
    <x v="0"/>
    <x v="0"/>
    <m/>
    <x v="0"/>
    <m/>
    <m/>
    <m/>
  </r>
  <r>
    <s v="009003045600"/>
    <x v="69"/>
    <x v="69"/>
    <d v="2024-11-04T00:00:00"/>
    <m/>
    <m/>
    <m/>
    <m/>
    <m/>
    <x v="0"/>
    <m/>
    <x v="0"/>
    <x v="0"/>
    <m/>
    <x v="0"/>
    <m/>
    <m/>
    <m/>
  </r>
  <r>
    <s v="009000645600"/>
    <x v="70"/>
    <x v="70"/>
    <d v="2024-11-04T00:00:00"/>
    <n v="4000"/>
    <n v="1768"/>
    <n v="7072000"/>
    <m/>
    <s v="PEDIR"/>
    <x v="3"/>
    <m/>
    <x v="2"/>
    <x v="2"/>
    <n v="60"/>
    <x v="35"/>
    <n v="6"/>
    <n v="2"/>
    <n v="2025"/>
  </r>
  <r>
    <s v="009002645600"/>
    <x v="72"/>
    <x v="72"/>
    <d v="2024-11-04T00:00:00"/>
    <m/>
    <m/>
    <m/>
    <m/>
    <m/>
    <x v="0"/>
    <m/>
    <x v="0"/>
    <x v="0"/>
    <m/>
    <x v="0"/>
    <m/>
    <m/>
    <m/>
  </r>
  <r>
    <s v="005000945600"/>
    <x v="73"/>
    <x v="73"/>
    <d v="2024-11-04T00:00:00"/>
    <m/>
    <m/>
    <m/>
    <m/>
    <m/>
    <x v="0"/>
    <m/>
    <x v="0"/>
    <x v="0"/>
    <m/>
    <x v="0"/>
    <m/>
    <m/>
    <m/>
  </r>
  <r>
    <s v="009000345600"/>
    <x v="71"/>
    <x v="71"/>
    <d v="2024-11-04T00:00:00"/>
    <m/>
    <m/>
    <m/>
    <m/>
    <m/>
    <x v="0"/>
    <m/>
    <x v="0"/>
    <x v="0"/>
    <m/>
    <x v="0"/>
    <m/>
    <m/>
    <m/>
  </r>
  <r>
    <s v="0005270145600"/>
    <x v="75"/>
    <x v="75"/>
    <d v="2024-11-04T00:00:00"/>
    <m/>
    <m/>
    <m/>
    <m/>
    <m/>
    <x v="0"/>
    <m/>
    <x v="0"/>
    <x v="0"/>
    <m/>
    <x v="0"/>
    <m/>
    <m/>
    <m/>
  </r>
  <r>
    <s v="00049645600"/>
    <x v="76"/>
    <x v="76"/>
    <d v="2024-11-04T00:00:00"/>
    <m/>
    <m/>
    <m/>
    <m/>
    <m/>
    <x v="0"/>
    <m/>
    <x v="0"/>
    <x v="0"/>
    <m/>
    <x v="0"/>
    <m/>
    <m/>
    <m/>
  </r>
  <r>
    <s v="00053045600"/>
    <x v="124"/>
    <x v="124"/>
    <d v="2024-11-04T00:00:00"/>
    <n v="1800"/>
    <n v="1536.7"/>
    <n v="2766060"/>
    <m/>
    <s v="PEDIR"/>
    <x v="3"/>
    <m/>
    <x v="16"/>
    <x v="16"/>
    <n v="30"/>
    <x v="34"/>
    <n v="4"/>
    <n v="49"/>
    <n v="2024"/>
  </r>
  <r>
    <s v="0004520345600"/>
    <x v="77"/>
    <x v="77"/>
    <d v="2024-11-04T00:00:00"/>
    <m/>
    <m/>
    <m/>
    <m/>
    <m/>
    <x v="0"/>
    <m/>
    <x v="0"/>
    <x v="0"/>
    <m/>
    <x v="0"/>
    <m/>
    <m/>
    <m/>
  </r>
  <r>
    <s v="0004790245600"/>
    <x v="78"/>
    <x v="78"/>
    <d v="2024-11-04T00:00:00"/>
    <m/>
    <m/>
    <m/>
    <m/>
    <m/>
    <x v="0"/>
    <m/>
    <x v="0"/>
    <x v="0"/>
    <m/>
    <x v="0"/>
    <m/>
    <m/>
    <m/>
  </r>
  <r>
    <s v="00052445600"/>
    <x v="79"/>
    <x v="79"/>
    <d v="2024-11-04T00:00:00"/>
    <m/>
    <n v="28.2898"/>
    <n v="0"/>
    <m/>
    <m/>
    <x v="0"/>
    <m/>
    <x v="0"/>
    <x v="0"/>
    <m/>
    <x v="37"/>
    <n v="2"/>
    <n v="45"/>
    <n v="2024"/>
  </r>
  <r>
    <s v="00043445600"/>
    <x v="125"/>
    <x v="125"/>
    <d v="2024-11-04T00:00:00"/>
    <n v="6000"/>
    <n v="1283.568"/>
    <n v="7701408"/>
    <m/>
    <s v="PEDIR"/>
    <x v="3"/>
    <m/>
    <x v="17"/>
    <x v="17"/>
    <n v="30"/>
    <x v="34"/>
    <n v="4"/>
    <n v="49"/>
    <n v="2024"/>
  </r>
  <r>
    <s v="00001045600"/>
    <x v="80"/>
    <x v="80"/>
    <d v="2024-11-04T00:00:00"/>
    <m/>
    <m/>
    <m/>
    <m/>
    <m/>
    <x v="0"/>
    <m/>
    <x v="0"/>
    <x v="0"/>
    <m/>
    <x v="0"/>
    <m/>
    <m/>
    <m/>
  </r>
  <r>
    <s v="0003600345600"/>
    <x v="81"/>
    <x v="81"/>
    <d v="2024-11-04T00:00:00"/>
    <m/>
    <m/>
    <m/>
    <m/>
    <m/>
    <x v="0"/>
    <m/>
    <x v="0"/>
    <x v="0"/>
    <m/>
    <x v="0"/>
    <m/>
    <m/>
    <m/>
  </r>
  <r>
    <s v="0003610245600"/>
    <x v="82"/>
    <x v="82"/>
    <d v="2024-11-04T00:00:00"/>
    <m/>
    <m/>
    <m/>
    <m/>
    <m/>
    <x v="0"/>
    <m/>
    <x v="0"/>
    <x v="0"/>
    <m/>
    <x v="0"/>
    <m/>
    <m/>
    <m/>
  </r>
  <r>
    <s v="10008745600"/>
    <x v="83"/>
    <x v="83"/>
    <d v="2024-11-04T00:00:00"/>
    <m/>
    <m/>
    <m/>
    <m/>
    <m/>
    <x v="0"/>
    <m/>
    <x v="0"/>
    <x v="0"/>
    <m/>
    <x v="0"/>
    <m/>
    <m/>
    <m/>
  </r>
  <r>
    <s v="0003620245600"/>
    <x v="84"/>
    <x v="84"/>
    <d v="2024-11-04T00:00:00"/>
    <m/>
    <m/>
    <m/>
    <m/>
    <m/>
    <x v="0"/>
    <m/>
    <x v="0"/>
    <x v="0"/>
    <m/>
    <x v="0"/>
    <m/>
    <m/>
    <m/>
  </r>
  <r>
    <s v="PACK0680345600"/>
    <x v="85"/>
    <x v="85"/>
    <d v="2024-11-04T00:00:00"/>
    <m/>
    <m/>
    <m/>
    <m/>
    <m/>
    <x v="0"/>
    <m/>
    <x v="0"/>
    <x v="0"/>
    <m/>
    <x v="0"/>
    <m/>
    <m/>
    <m/>
  </r>
  <r>
    <s v="0004230145600"/>
    <x v="86"/>
    <x v="86"/>
    <d v="2024-11-04T00:00:00"/>
    <m/>
    <m/>
    <m/>
    <m/>
    <m/>
    <x v="0"/>
    <m/>
    <x v="0"/>
    <x v="0"/>
    <m/>
    <x v="0"/>
    <m/>
    <m/>
    <m/>
  </r>
  <r>
    <s v="0003150245600"/>
    <x v="87"/>
    <x v="87"/>
    <d v="2024-11-04T00:00:00"/>
    <n v="1"/>
    <n v="10708.5"/>
    <n v="10708.5"/>
    <m/>
    <s v="PEDIR"/>
    <x v="3"/>
    <m/>
    <x v="6"/>
    <x v="6"/>
    <n v="40"/>
    <x v="32"/>
    <n v="7"/>
    <n v="51"/>
    <n v="2024"/>
  </r>
  <r>
    <s v="0003160245600"/>
    <x v="88"/>
    <x v="88"/>
    <d v="2024-11-04T00:00:00"/>
    <n v="1"/>
    <n v="10708.5"/>
    <n v="10708.5"/>
    <m/>
    <s v="PEDIR"/>
    <x v="3"/>
    <m/>
    <x v="6"/>
    <x v="6"/>
    <n v="40"/>
    <x v="32"/>
    <n v="7"/>
    <n v="51"/>
    <n v="2024"/>
  </r>
  <r>
    <s v="PACK0670345600"/>
    <x v="89"/>
    <x v="89"/>
    <d v="2024-11-04T00:00:00"/>
    <m/>
    <m/>
    <m/>
    <m/>
    <m/>
    <x v="0"/>
    <m/>
    <x v="0"/>
    <x v="0"/>
    <m/>
    <x v="0"/>
    <m/>
    <m/>
    <m/>
  </r>
  <r>
    <s v="0002780145600"/>
    <x v="90"/>
    <x v="90"/>
    <d v="2024-11-04T00:00:00"/>
    <m/>
    <m/>
    <m/>
    <m/>
    <m/>
    <x v="0"/>
    <m/>
    <x v="0"/>
    <x v="0"/>
    <m/>
    <x v="0"/>
    <m/>
    <m/>
    <m/>
  </r>
  <r>
    <s v="0002760145600"/>
    <x v="91"/>
    <x v="91"/>
    <d v="2024-11-04T00:00:00"/>
    <m/>
    <m/>
    <m/>
    <m/>
    <m/>
    <x v="0"/>
    <m/>
    <x v="0"/>
    <x v="0"/>
    <m/>
    <x v="0"/>
    <m/>
    <m/>
    <m/>
  </r>
  <r>
    <s v="0002790145600"/>
    <x v="92"/>
    <x v="92"/>
    <d v="2024-11-04T00:00:00"/>
    <m/>
    <m/>
    <m/>
    <m/>
    <m/>
    <x v="0"/>
    <m/>
    <x v="0"/>
    <x v="0"/>
    <m/>
    <x v="0"/>
    <m/>
    <m/>
    <m/>
  </r>
  <r>
    <s v="0011008945600"/>
    <x v="93"/>
    <x v="93"/>
    <d v="2024-11-04T00:00:00"/>
    <m/>
    <m/>
    <m/>
    <m/>
    <m/>
    <x v="0"/>
    <m/>
    <x v="0"/>
    <x v="0"/>
    <m/>
    <x v="0"/>
    <m/>
    <m/>
    <m/>
  </r>
  <r>
    <s v="0003630245600"/>
    <x v="94"/>
    <x v="94"/>
    <d v="2024-11-04T00:00:00"/>
    <m/>
    <m/>
    <m/>
    <m/>
    <m/>
    <x v="0"/>
    <m/>
    <x v="0"/>
    <x v="0"/>
    <m/>
    <x v="0"/>
    <m/>
    <m/>
    <m/>
  </r>
  <r>
    <s v="0004720345600"/>
    <x v="95"/>
    <x v="95"/>
    <d v="2024-11-04T00:00:00"/>
    <m/>
    <m/>
    <m/>
    <m/>
    <m/>
    <x v="0"/>
    <m/>
    <x v="0"/>
    <x v="0"/>
    <m/>
    <x v="0"/>
    <m/>
    <m/>
    <m/>
  </r>
  <r>
    <s v="00054445600"/>
    <x v="96"/>
    <x v="96"/>
    <d v="2024-11-04T00:00:00"/>
    <m/>
    <m/>
    <m/>
    <m/>
    <m/>
    <x v="0"/>
    <m/>
    <x v="0"/>
    <x v="0"/>
    <m/>
    <x v="0"/>
    <m/>
    <m/>
    <m/>
  </r>
  <r>
    <s v="00050045600"/>
    <x v="97"/>
    <x v="97"/>
    <d v="2024-11-04T00:00:00"/>
    <m/>
    <m/>
    <m/>
    <m/>
    <m/>
    <x v="0"/>
    <m/>
    <x v="0"/>
    <x v="0"/>
    <m/>
    <x v="0"/>
    <m/>
    <m/>
    <m/>
  </r>
  <r>
    <s v="00050145600"/>
    <x v="98"/>
    <x v="98"/>
    <d v="2024-11-04T00:00:00"/>
    <m/>
    <m/>
    <m/>
    <m/>
    <m/>
    <x v="0"/>
    <m/>
    <x v="0"/>
    <x v="0"/>
    <m/>
    <x v="0"/>
    <m/>
    <m/>
    <m/>
  </r>
  <r>
    <s v="0003910345600"/>
    <x v="99"/>
    <x v="99"/>
    <d v="2024-11-04T00:00:00"/>
    <m/>
    <m/>
    <m/>
    <m/>
    <m/>
    <x v="0"/>
    <m/>
    <x v="0"/>
    <x v="0"/>
    <m/>
    <x v="0"/>
    <m/>
    <m/>
    <m/>
  </r>
  <r>
    <s v="0004210145600"/>
    <x v="100"/>
    <x v="100"/>
    <d v="2024-11-04T00:00:00"/>
    <n v="1"/>
    <n v="11434.5"/>
    <n v="11434.5"/>
    <m/>
    <s v="PEDIR "/>
    <x v="3"/>
    <m/>
    <x v="6"/>
    <x v="6"/>
    <n v="40"/>
    <x v="32"/>
    <n v="7"/>
    <n v="51"/>
    <n v="2024"/>
  </r>
  <r>
    <s v="PACK0860345600"/>
    <x v="127"/>
    <x v="127"/>
    <d v="2024-11-04T00:00:00"/>
    <n v="3360"/>
    <n v="922.90329999999994"/>
    <n v="3100955.088"/>
    <m/>
    <s v="PEDIR"/>
    <x v="3"/>
    <m/>
    <x v="9"/>
    <x v="9"/>
    <n v="45"/>
    <x v="33"/>
    <n v="5"/>
    <n v="51"/>
    <n v="2024"/>
  </r>
  <r>
    <s v="00053645600"/>
    <x v="101"/>
    <x v="101"/>
    <d v="2024-11-04T00:00:00"/>
    <m/>
    <m/>
    <m/>
    <m/>
    <m/>
    <x v="0"/>
    <m/>
    <x v="0"/>
    <x v="0"/>
    <m/>
    <x v="0"/>
    <m/>
    <m/>
    <m/>
  </r>
  <r>
    <s v="0005510045600"/>
    <x v="105"/>
    <x v="105"/>
    <d v="2024-11-04T00:00:00"/>
    <m/>
    <m/>
    <m/>
    <m/>
    <m/>
    <x v="0"/>
    <m/>
    <x v="0"/>
    <x v="0"/>
    <m/>
    <x v="0"/>
    <m/>
    <m/>
    <m/>
  </r>
  <r>
    <s v="0005470045600"/>
    <x v="106"/>
    <x v="106"/>
    <d v="2024-11-04T00:00:00"/>
    <m/>
    <m/>
    <m/>
    <m/>
    <m/>
    <x v="0"/>
    <m/>
    <x v="0"/>
    <x v="0"/>
    <m/>
    <x v="0"/>
    <m/>
    <m/>
    <m/>
  </r>
  <r>
    <s v="0005480045600"/>
    <x v="107"/>
    <x v="107"/>
    <d v="2024-11-04T00:00:00"/>
    <m/>
    <m/>
    <m/>
    <m/>
    <m/>
    <x v="0"/>
    <m/>
    <x v="0"/>
    <x v="0"/>
    <m/>
    <x v="0"/>
    <m/>
    <m/>
    <m/>
  </r>
  <r>
    <s v="00054545600"/>
    <x v="108"/>
    <x v="108"/>
    <d v="2024-11-04T00:00:00"/>
    <m/>
    <m/>
    <m/>
    <m/>
    <m/>
    <x v="0"/>
    <m/>
    <x v="0"/>
    <x v="0"/>
    <m/>
    <x v="0"/>
    <m/>
    <m/>
    <m/>
  </r>
  <r>
    <s v="00054745600"/>
    <x v="109"/>
    <x v="109"/>
    <d v="2024-11-04T00:00:00"/>
    <n v="10000"/>
    <n v="6209.72"/>
    <n v="62097200"/>
    <s v="PAMPA"/>
    <s v="PEDIR"/>
    <x v="3"/>
    <m/>
    <x v="28"/>
    <x v="28"/>
    <n v="40"/>
    <x v="32"/>
    <n v="7"/>
    <n v="51"/>
    <n v="2024"/>
  </r>
  <r>
    <s v="0003580145600"/>
    <x v="110"/>
    <x v="110"/>
    <d v="2024-11-04T00:00:00"/>
    <n v="400"/>
    <n v="10708.5"/>
    <n v="4283400"/>
    <m/>
    <s v="PEDIDO"/>
    <x v="2"/>
    <d v="2024-11-01T00:00:00"/>
    <x v="6"/>
    <x v="6"/>
    <n v="40"/>
    <x v="32"/>
    <n v="7"/>
    <n v="51"/>
    <n v="2024"/>
  </r>
  <r>
    <s v="0004220145600"/>
    <x v="112"/>
    <x v="112"/>
    <d v="2024-11-04T00:00:00"/>
    <n v="300"/>
    <n v="11011"/>
    <n v="3303300"/>
    <s v="O 4948"/>
    <s v="PEDIDO"/>
    <x v="2"/>
    <m/>
    <x v="6"/>
    <x v="6"/>
    <n v="40"/>
    <x v="32"/>
    <n v="7"/>
    <n v="51"/>
    <n v="2024"/>
  </r>
  <r>
    <s v="00035C45600"/>
    <x v="126"/>
    <x v="126"/>
    <d v="2024-11-04T00:00:00"/>
    <m/>
    <n v="493.94620000000003"/>
    <n v="0"/>
    <m/>
    <m/>
    <x v="0"/>
    <m/>
    <x v="0"/>
    <x v="0"/>
    <m/>
    <x v="37"/>
    <n v="2"/>
    <n v="45"/>
    <n v="2024"/>
  </r>
  <r>
    <s v="00034C45600"/>
    <x v="113"/>
    <x v="113"/>
    <d v="2024-11-04T00:00:00"/>
    <m/>
    <m/>
    <m/>
    <m/>
    <m/>
    <x v="0"/>
    <m/>
    <x v="0"/>
    <x v="0"/>
    <m/>
    <x v="0"/>
    <m/>
    <m/>
    <m/>
  </r>
  <r>
    <s v="0003740345600"/>
    <x v="114"/>
    <x v="114"/>
    <d v="2024-11-04T00:00:00"/>
    <n v="600"/>
    <n v="11011"/>
    <n v="6606600"/>
    <s v="O 4947"/>
    <s v="PEDIDO"/>
    <x v="2"/>
    <m/>
    <x v="6"/>
    <x v="6"/>
    <n v="40"/>
    <x v="32"/>
    <n v="7"/>
    <n v="51"/>
    <n v="2024"/>
  </r>
  <r>
    <s v="0003590145600"/>
    <x v="115"/>
    <x v="115"/>
    <d v="2024-11-04T00:00:00"/>
    <n v="600"/>
    <n v="10708.5"/>
    <n v="6425100"/>
    <s v="OC 4948"/>
    <s v="PEDIDO"/>
    <x v="2"/>
    <m/>
    <x v="6"/>
    <x v="6"/>
    <n v="40"/>
    <x v="32"/>
    <n v="7"/>
    <n v="51"/>
    <n v="2024"/>
  </r>
  <r>
    <s v="006000745600"/>
    <x v="128"/>
    <x v="128"/>
    <d v="2024-11-04T00:00:00"/>
    <m/>
    <m/>
    <m/>
    <m/>
    <m/>
    <x v="0"/>
    <m/>
    <x v="0"/>
    <x v="0"/>
    <m/>
    <x v="0"/>
    <m/>
    <m/>
    <m/>
  </r>
  <r>
    <s v="0005280145600"/>
    <x v="116"/>
    <x v="116"/>
    <d v="2024-11-04T00:00:00"/>
    <m/>
    <m/>
    <m/>
    <m/>
    <m/>
    <x v="0"/>
    <m/>
    <x v="0"/>
    <x v="0"/>
    <m/>
    <x v="0"/>
    <m/>
    <m/>
    <m/>
  </r>
  <r>
    <s v="0003730445600"/>
    <x v="117"/>
    <x v="117"/>
    <d v="2024-11-04T00:00:00"/>
    <n v="1"/>
    <n v="11434.5"/>
    <n v="11434.5"/>
    <m/>
    <s v="PEDIR "/>
    <x v="3"/>
    <m/>
    <x v="6"/>
    <x v="6"/>
    <n v="40"/>
    <x v="32"/>
    <n v="7"/>
    <n v="51"/>
    <n v="2024"/>
  </r>
  <r>
    <s v="00054245600"/>
    <x v="135"/>
    <x v="135"/>
    <d v="2024-11-04T00:00:00"/>
    <m/>
    <m/>
    <m/>
    <m/>
    <m/>
    <x v="0"/>
    <m/>
    <x v="0"/>
    <x v="0"/>
    <m/>
    <x v="0"/>
    <m/>
    <m/>
    <m/>
  </r>
  <r>
    <s v="0004710345600"/>
    <x v="136"/>
    <x v="136"/>
    <d v="2024-11-04T00:00:00"/>
    <m/>
    <m/>
    <m/>
    <m/>
    <m/>
    <x v="0"/>
    <m/>
    <x v="0"/>
    <x v="0"/>
    <m/>
    <x v="0"/>
    <m/>
    <m/>
    <m/>
  </r>
  <r>
    <s v="000507-0345600"/>
    <x v="137"/>
    <x v="137"/>
    <d v="2024-11-04T00:00:00"/>
    <m/>
    <m/>
    <m/>
    <m/>
    <m/>
    <x v="0"/>
    <m/>
    <x v="0"/>
    <x v="0"/>
    <m/>
    <x v="0"/>
    <m/>
    <m/>
    <m/>
  </r>
  <r>
    <s v="0003890245600"/>
    <x v="146"/>
    <x v="146"/>
    <d v="2024-11-04T00:00:00"/>
    <m/>
    <m/>
    <m/>
    <m/>
    <m/>
    <x v="0"/>
    <m/>
    <x v="0"/>
    <x v="0"/>
    <m/>
    <x v="0"/>
    <m/>
    <m/>
    <m/>
  </r>
  <r>
    <s v="0004790345600"/>
    <x v="143"/>
    <x v="143"/>
    <d v="2024-11-04T00:00:00"/>
    <n v="60"/>
    <n v="17690.2"/>
    <n v="1061412"/>
    <s v="SUMAR STREECH"/>
    <s v="PEDIR"/>
    <x v="3"/>
    <m/>
    <x v="36"/>
    <x v="36"/>
    <n v="30"/>
    <x v="34"/>
    <n v="4"/>
    <n v="49"/>
    <n v="2024"/>
  </r>
  <r>
    <s v="0005490045600"/>
    <x v="111"/>
    <x v="111"/>
    <d v="2024-11-04T00:00:00"/>
    <m/>
    <m/>
    <m/>
    <m/>
    <m/>
    <x v="0"/>
    <m/>
    <x v="0"/>
    <x v="0"/>
    <m/>
    <x v="0"/>
    <m/>
    <m/>
    <m/>
  </r>
  <r>
    <s v="00051145600"/>
    <x v="147"/>
    <x v="147"/>
    <d v="2024-11-04T00:00:00"/>
    <m/>
    <m/>
    <m/>
    <m/>
    <m/>
    <x v="0"/>
    <m/>
    <x v="0"/>
    <x v="0"/>
    <m/>
    <x v="0"/>
    <m/>
    <m/>
    <m/>
  </r>
  <r>
    <s v="001000145607"/>
    <x v="3"/>
    <x v="3"/>
    <d v="2024-11-11T00:00:00"/>
    <n v="7500"/>
    <n v="1554.85"/>
    <n v="11661375"/>
    <s v="N 1000384808 OC 4949 E3/E4 "/>
    <s v="PEDIR"/>
    <x v="3"/>
    <m/>
    <x v="4"/>
    <x v="4"/>
    <n v="45"/>
    <x v="38"/>
    <n v="5"/>
    <n v="52"/>
    <n v="2024"/>
  </r>
  <r>
    <s v="00046345607"/>
    <x v="4"/>
    <x v="4"/>
    <d v="2024-11-11T00:00:00"/>
    <m/>
    <m/>
    <m/>
    <m/>
    <m/>
    <x v="0"/>
    <m/>
    <x v="0"/>
    <x v="0"/>
    <m/>
    <x v="0"/>
    <m/>
    <m/>
    <m/>
  </r>
  <r>
    <s v="00037545607"/>
    <x v="1"/>
    <x v="1"/>
    <d v="2024-11-11T00:00:00"/>
    <m/>
    <m/>
    <m/>
    <m/>
    <m/>
    <x v="0"/>
    <m/>
    <x v="0"/>
    <x v="0"/>
    <m/>
    <x v="0"/>
    <m/>
    <m/>
    <m/>
  </r>
  <r>
    <s v="00038645607"/>
    <x v="2"/>
    <x v="2"/>
    <d v="2024-11-11T00:00:00"/>
    <m/>
    <m/>
    <m/>
    <m/>
    <m/>
    <x v="0"/>
    <m/>
    <x v="0"/>
    <x v="0"/>
    <m/>
    <x v="0"/>
    <m/>
    <m/>
    <m/>
  </r>
  <r>
    <s v="00020445607"/>
    <x v="5"/>
    <x v="5"/>
    <d v="2024-11-11T00:00:00"/>
    <n v="50"/>
    <n v="16346.616"/>
    <n v="817330.8"/>
    <m/>
    <s v="PEDIR"/>
    <x v="3"/>
    <m/>
    <x v="11"/>
    <x v="11"/>
    <n v="45"/>
    <x v="38"/>
    <n v="5"/>
    <n v="52"/>
    <n v="2024"/>
  </r>
  <r>
    <s v="00000945607"/>
    <x v="6"/>
    <x v="6"/>
    <d v="2024-11-11T00:00:00"/>
    <m/>
    <m/>
    <m/>
    <m/>
    <m/>
    <x v="0"/>
    <m/>
    <x v="0"/>
    <x v="0"/>
    <m/>
    <x v="0"/>
    <m/>
    <m/>
    <m/>
  </r>
  <r>
    <s v="00020745607"/>
    <x v="7"/>
    <x v="7"/>
    <d v="2024-11-11T00:00:00"/>
    <m/>
    <m/>
    <m/>
    <m/>
    <m/>
    <x v="0"/>
    <m/>
    <x v="0"/>
    <x v="0"/>
    <m/>
    <x v="0"/>
    <m/>
    <m/>
    <m/>
  </r>
  <r>
    <s v="007001445607"/>
    <x v="8"/>
    <x v="8"/>
    <d v="2024-11-11T00:00:00"/>
    <m/>
    <m/>
    <m/>
    <m/>
    <m/>
    <x v="0"/>
    <m/>
    <x v="0"/>
    <x v="0"/>
    <m/>
    <x v="0"/>
    <m/>
    <m/>
    <m/>
  </r>
  <r>
    <s v="00003345607"/>
    <x v="9"/>
    <x v="9"/>
    <d v="2024-11-11T00:00:00"/>
    <m/>
    <m/>
    <m/>
    <m/>
    <m/>
    <x v="0"/>
    <m/>
    <x v="0"/>
    <x v="0"/>
    <m/>
    <x v="0"/>
    <m/>
    <m/>
    <m/>
  </r>
  <r>
    <s v="00019845607"/>
    <x v="10"/>
    <x v="10"/>
    <d v="2024-11-11T00:00:00"/>
    <m/>
    <m/>
    <m/>
    <m/>
    <m/>
    <x v="0"/>
    <m/>
    <x v="0"/>
    <x v="0"/>
    <m/>
    <x v="0"/>
    <m/>
    <m/>
    <m/>
  </r>
  <r>
    <s v="00020045607"/>
    <x v="11"/>
    <x v="11"/>
    <d v="2024-11-11T00:00:00"/>
    <m/>
    <m/>
    <m/>
    <m/>
    <m/>
    <x v="0"/>
    <m/>
    <x v="0"/>
    <x v="0"/>
    <m/>
    <x v="0"/>
    <m/>
    <m/>
    <m/>
  </r>
  <r>
    <s v="00020245607"/>
    <x v="12"/>
    <x v="12"/>
    <d v="2024-11-11T00:00:00"/>
    <m/>
    <m/>
    <m/>
    <m/>
    <m/>
    <x v="0"/>
    <m/>
    <x v="0"/>
    <x v="0"/>
    <m/>
    <x v="0"/>
    <m/>
    <m/>
    <m/>
  </r>
  <r>
    <s v="00001845607"/>
    <x v="13"/>
    <x v="13"/>
    <d v="2024-11-11T00:00:00"/>
    <m/>
    <m/>
    <m/>
    <m/>
    <m/>
    <x v="0"/>
    <m/>
    <x v="0"/>
    <x v="0"/>
    <m/>
    <x v="0"/>
    <m/>
    <m/>
    <m/>
  </r>
  <r>
    <s v="00045245607"/>
    <x v="14"/>
    <x v="14"/>
    <d v="2024-11-11T00:00:00"/>
    <m/>
    <m/>
    <m/>
    <m/>
    <m/>
    <x v="0"/>
    <m/>
    <x v="0"/>
    <x v="0"/>
    <m/>
    <x v="0"/>
    <m/>
    <m/>
    <m/>
  </r>
  <r>
    <s v="00023645607"/>
    <x v="15"/>
    <x v="15"/>
    <d v="2024-11-11T00:00:00"/>
    <m/>
    <m/>
    <m/>
    <m/>
    <m/>
    <x v="0"/>
    <m/>
    <x v="0"/>
    <x v="0"/>
    <m/>
    <x v="0"/>
    <m/>
    <m/>
    <m/>
  </r>
  <r>
    <s v="00047345607"/>
    <x v="16"/>
    <x v="16"/>
    <d v="2024-11-11T00:00:00"/>
    <m/>
    <m/>
    <m/>
    <m/>
    <m/>
    <x v="0"/>
    <m/>
    <x v="0"/>
    <x v="0"/>
    <m/>
    <x v="0"/>
    <m/>
    <m/>
    <m/>
  </r>
  <r>
    <s v="00044745607"/>
    <x v="17"/>
    <x v="17"/>
    <d v="2024-11-11T00:00:00"/>
    <m/>
    <m/>
    <m/>
    <m/>
    <m/>
    <x v="0"/>
    <m/>
    <x v="0"/>
    <x v="0"/>
    <m/>
    <x v="0"/>
    <m/>
    <m/>
    <m/>
  </r>
  <r>
    <s v="00047545607"/>
    <x v="18"/>
    <x v="18"/>
    <d v="2024-11-11T00:00:00"/>
    <m/>
    <m/>
    <m/>
    <m/>
    <m/>
    <x v="0"/>
    <m/>
    <x v="0"/>
    <x v="0"/>
    <m/>
    <x v="0"/>
    <m/>
    <m/>
    <m/>
  </r>
  <r>
    <s v="00045145607"/>
    <x v="131"/>
    <x v="131"/>
    <d v="2024-11-11T00:00:00"/>
    <m/>
    <m/>
    <m/>
    <m/>
    <m/>
    <x v="0"/>
    <m/>
    <x v="0"/>
    <x v="0"/>
    <m/>
    <x v="0"/>
    <m/>
    <m/>
    <m/>
  </r>
  <r>
    <s v="00047445607"/>
    <x v="0"/>
    <x v="0"/>
    <d v="2024-11-11T00:00:00"/>
    <m/>
    <m/>
    <m/>
    <m/>
    <m/>
    <x v="0"/>
    <m/>
    <x v="0"/>
    <x v="0"/>
    <m/>
    <x v="0"/>
    <m/>
    <m/>
    <m/>
  </r>
  <r>
    <s v="00038245607"/>
    <x v="19"/>
    <x v="19"/>
    <d v="2024-11-11T00:00:00"/>
    <m/>
    <m/>
    <m/>
    <m/>
    <m/>
    <x v="0"/>
    <m/>
    <x v="0"/>
    <x v="0"/>
    <m/>
    <x v="0"/>
    <m/>
    <m/>
    <m/>
  </r>
  <r>
    <s v="004000245607"/>
    <x v="20"/>
    <x v="20"/>
    <d v="2024-11-11T00:00:00"/>
    <m/>
    <m/>
    <m/>
    <m/>
    <m/>
    <x v="0"/>
    <m/>
    <x v="0"/>
    <x v="0"/>
    <m/>
    <x v="0"/>
    <m/>
    <m/>
    <m/>
  </r>
  <r>
    <s v="00041245607"/>
    <x v="21"/>
    <x v="21"/>
    <d v="2024-11-11T00:00:00"/>
    <m/>
    <m/>
    <m/>
    <m/>
    <m/>
    <x v="0"/>
    <m/>
    <x v="0"/>
    <x v="0"/>
    <m/>
    <x v="0"/>
    <m/>
    <m/>
    <m/>
  </r>
  <r>
    <s v="00017345607"/>
    <x v="22"/>
    <x v="22"/>
    <d v="2024-11-11T00:00:00"/>
    <n v="1000"/>
    <n v="2063.7759999999998"/>
    <n v="2063775.9999999998"/>
    <m/>
    <s v="PEDIR"/>
    <x v="3"/>
    <m/>
    <x v="11"/>
    <x v="11"/>
    <n v="45"/>
    <x v="38"/>
    <n v="5"/>
    <n v="52"/>
    <n v="2024"/>
  </r>
  <r>
    <s v="SW001845607"/>
    <x v="23"/>
    <x v="23"/>
    <d v="2024-11-11T00:00:00"/>
    <m/>
    <m/>
    <m/>
    <m/>
    <m/>
    <x v="0"/>
    <m/>
    <x v="0"/>
    <x v="0"/>
    <m/>
    <x v="0"/>
    <m/>
    <m/>
    <m/>
  </r>
  <r>
    <s v="PACK07645607"/>
    <x v="24"/>
    <x v="24"/>
    <d v="2024-11-11T00:00:00"/>
    <m/>
    <m/>
    <m/>
    <m/>
    <m/>
    <x v="0"/>
    <m/>
    <x v="0"/>
    <x v="0"/>
    <m/>
    <x v="0"/>
    <m/>
    <m/>
    <m/>
  </r>
  <r>
    <s v="30301000000145607"/>
    <x v="129"/>
    <x v="129"/>
    <d v="2024-11-11T00:00:00"/>
    <m/>
    <m/>
    <m/>
    <m/>
    <m/>
    <x v="0"/>
    <m/>
    <x v="0"/>
    <x v="0"/>
    <m/>
    <x v="0"/>
    <m/>
    <m/>
    <m/>
  </r>
  <r>
    <s v="00001145607"/>
    <x v="119"/>
    <x v="119"/>
    <d v="2024-11-11T00:00:00"/>
    <m/>
    <m/>
    <m/>
    <m/>
    <m/>
    <x v="0"/>
    <m/>
    <x v="0"/>
    <x v="0"/>
    <m/>
    <x v="0"/>
    <m/>
    <m/>
    <m/>
  </r>
  <r>
    <s v="003200245607"/>
    <x v="26"/>
    <x v="26"/>
    <d v="2024-11-11T00:00:00"/>
    <m/>
    <m/>
    <m/>
    <m/>
    <m/>
    <x v="0"/>
    <m/>
    <x v="0"/>
    <x v="0"/>
    <m/>
    <x v="0"/>
    <m/>
    <m/>
    <m/>
  </r>
  <r>
    <s v="00027245607"/>
    <x v="27"/>
    <x v="27"/>
    <d v="2024-11-11T00:00:00"/>
    <n v="1500"/>
    <n v="3961.9150999999997"/>
    <n v="5942872.6499999994"/>
    <s v="ENTREGA 15/11"/>
    <s v="PEDIR"/>
    <x v="3"/>
    <m/>
    <x v="10"/>
    <x v="10"/>
    <n v="30"/>
    <x v="39"/>
    <n v="4"/>
    <n v="50"/>
    <n v="2024"/>
  </r>
  <r>
    <s v="00042445607"/>
    <x v="28"/>
    <x v="28"/>
    <d v="2024-11-11T00:00:00"/>
    <m/>
    <m/>
    <m/>
    <m/>
    <m/>
    <x v="0"/>
    <m/>
    <x v="0"/>
    <x v="0"/>
    <m/>
    <x v="0"/>
    <m/>
    <m/>
    <m/>
  </r>
  <r>
    <s v="006001745607"/>
    <x v="29"/>
    <x v="29"/>
    <d v="2024-11-11T00:00:00"/>
    <m/>
    <m/>
    <m/>
    <m/>
    <m/>
    <x v="0"/>
    <m/>
    <x v="0"/>
    <x v="0"/>
    <m/>
    <x v="0"/>
    <m/>
    <m/>
    <m/>
  </r>
  <r>
    <s v="00043045607"/>
    <x v="30"/>
    <x v="30"/>
    <d v="2024-11-11T00:00:00"/>
    <m/>
    <m/>
    <m/>
    <m/>
    <m/>
    <x v="0"/>
    <m/>
    <x v="0"/>
    <x v="0"/>
    <m/>
    <x v="0"/>
    <m/>
    <m/>
    <m/>
  </r>
  <r>
    <s v="006001645607"/>
    <x v="31"/>
    <x v="31"/>
    <d v="2024-11-11T00:00:00"/>
    <n v="14000"/>
    <n v="424.32"/>
    <n v="5940480"/>
    <m/>
    <s v="PEDIR"/>
    <x v="3"/>
    <m/>
    <x v="20"/>
    <x v="20"/>
    <n v="30"/>
    <x v="39"/>
    <n v="4"/>
    <n v="50"/>
    <n v="2024"/>
  </r>
  <r>
    <s v="00038845607"/>
    <x v="140"/>
    <x v="140"/>
    <d v="2024-11-11T00:00:00"/>
    <m/>
    <m/>
    <m/>
    <m/>
    <m/>
    <x v="0"/>
    <m/>
    <x v="0"/>
    <x v="0"/>
    <m/>
    <x v="0"/>
    <m/>
    <m/>
    <m/>
  </r>
  <r>
    <s v="011012045607"/>
    <x v="32"/>
    <x v="32"/>
    <d v="2024-11-11T00:00:00"/>
    <m/>
    <m/>
    <m/>
    <m/>
    <m/>
    <x v="0"/>
    <m/>
    <x v="0"/>
    <x v="0"/>
    <m/>
    <x v="0"/>
    <m/>
    <m/>
    <m/>
  </r>
  <r>
    <s v="00012745607"/>
    <x v="33"/>
    <x v="33"/>
    <d v="2024-11-11T00:00:00"/>
    <m/>
    <m/>
    <m/>
    <m/>
    <m/>
    <x v="0"/>
    <m/>
    <x v="0"/>
    <x v="0"/>
    <m/>
    <x v="0"/>
    <m/>
    <m/>
    <m/>
  </r>
  <r>
    <s v="00042845607"/>
    <x v="34"/>
    <x v="34"/>
    <d v="2024-11-11T00:00:00"/>
    <m/>
    <m/>
    <m/>
    <m/>
    <m/>
    <x v="0"/>
    <m/>
    <x v="0"/>
    <x v="0"/>
    <m/>
    <x v="0"/>
    <m/>
    <m/>
    <m/>
  </r>
  <r>
    <s v="00042745607"/>
    <x v="35"/>
    <x v="35"/>
    <d v="2024-11-11T00:00:00"/>
    <m/>
    <m/>
    <m/>
    <m/>
    <m/>
    <x v="0"/>
    <m/>
    <x v="0"/>
    <x v="0"/>
    <m/>
    <x v="0"/>
    <m/>
    <m/>
    <m/>
  </r>
  <r>
    <s v="00042645607"/>
    <x v="36"/>
    <x v="36"/>
    <d v="2024-11-11T00:00:00"/>
    <m/>
    <m/>
    <m/>
    <m/>
    <m/>
    <x v="0"/>
    <m/>
    <x v="0"/>
    <x v="0"/>
    <m/>
    <x v="0"/>
    <m/>
    <m/>
    <m/>
  </r>
  <r>
    <s v="00042945607"/>
    <x v="145"/>
    <x v="145"/>
    <d v="2024-11-11T00:00:00"/>
    <m/>
    <m/>
    <m/>
    <m/>
    <m/>
    <x v="0"/>
    <m/>
    <x v="0"/>
    <x v="0"/>
    <m/>
    <x v="0"/>
    <m/>
    <m/>
    <m/>
  </r>
  <r>
    <s v="00011345607"/>
    <x v="37"/>
    <x v="37"/>
    <d v="2024-11-11T00:00:00"/>
    <n v="200"/>
    <n v="11221.297999999999"/>
    <n v="2244259.5999999996"/>
    <m/>
    <s v="PEDIR"/>
    <x v="3"/>
    <m/>
    <x v="21"/>
    <x v="21"/>
    <n v="30"/>
    <x v="39"/>
    <n v="4"/>
    <n v="50"/>
    <n v="2024"/>
  </r>
  <r>
    <s v="007001045607"/>
    <x v="38"/>
    <x v="38"/>
    <d v="2024-11-11T00:00:00"/>
    <m/>
    <m/>
    <m/>
    <m/>
    <m/>
    <x v="0"/>
    <m/>
    <x v="0"/>
    <x v="0"/>
    <m/>
    <x v="0"/>
    <m/>
    <m/>
    <m/>
  </r>
  <r>
    <s v="00046145607"/>
    <x v="120"/>
    <x v="120"/>
    <d v="2024-11-11T00:00:00"/>
    <m/>
    <m/>
    <m/>
    <m/>
    <m/>
    <x v="0"/>
    <m/>
    <x v="0"/>
    <x v="0"/>
    <m/>
    <x v="0"/>
    <m/>
    <m/>
    <m/>
  </r>
  <r>
    <s v="007000545607"/>
    <x v="39"/>
    <x v="39"/>
    <d v="2024-11-11T00:00:00"/>
    <m/>
    <m/>
    <m/>
    <m/>
    <m/>
    <x v="0"/>
    <m/>
    <x v="0"/>
    <x v="0"/>
    <m/>
    <x v="0"/>
    <m/>
    <m/>
    <m/>
  </r>
  <r>
    <s v="00020945607"/>
    <x v="40"/>
    <x v="40"/>
    <d v="2024-11-11T00:00:00"/>
    <m/>
    <m/>
    <m/>
    <m/>
    <m/>
    <x v="0"/>
    <m/>
    <x v="0"/>
    <x v="0"/>
    <m/>
    <x v="0"/>
    <m/>
    <m/>
    <m/>
  </r>
  <r>
    <s v="00035245607"/>
    <x v="121"/>
    <x v="121"/>
    <d v="2024-11-11T00:00:00"/>
    <n v="3000"/>
    <n v="779.60396800000001"/>
    <n v="2338811.9040000001"/>
    <m/>
    <s v="PEDIR"/>
    <x v="3"/>
    <m/>
    <x v="26"/>
    <x v="26"/>
    <n v="60"/>
    <x v="40"/>
    <n v="6"/>
    <n v="3"/>
    <n v="2025"/>
  </r>
  <r>
    <s v="00034045607"/>
    <x v="41"/>
    <x v="41"/>
    <d v="2024-11-11T00:00:00"/>
    <m/>
    <m/>
    <m/>
    <m/>
    <m/>
    <x v="0"/>
    <m/>
    <x v="0"/>
    <x v="0"/>
    <m/>
    <x v="0"/>
    <m/>
    <m/>
    <m/>
  </r>
  <r>
    <s v="00017045607"/>
    <x v="42"/>
    <x v="42"/>
    <d v="2024-11-11T00:00:00"/>
    <m/>
    <m/>
    <m/>
    <m/>
    <m/>
    <x v="0"/>
    <m/>
    <x v="0"/>
    <x v="0"/>
    <m/>
    <x v="0"/>
    <m/>
    <m/>
    <m/>
  </r>
  <r>
    <s v="00040345607"/>
    <x v="43"/>
    <x v="43"/>
    <d v="2024-11-11T00:00:00"/>
    <n v="1000"/>
    <n v="2101.5279999999998"/>
    <n v="2101528"/>
    <m/>
    <s v="PEDIR"/>
    <x v="3"/>
    <m/>
    <x v="11"/>
    <x v="11"/>
    <n v="45"/>
    <x v="38"/>
    <n v="5"/>
    <n v="52"/>
    <n v="2024"/>
  </r>
  <r>
    <s v="011005445607"/>
    <x v="122"/>
    <x v="122"/>
    <d v="2024-11-11T00:00:00"/>
    <m/>
    <m/>
    <m/>
    <m/>
    <m/>
    <x v="0"/>
    <m/>
    <x v="0"/>
    <x v="0"/>
    <m/>
    <x v="0"/>
    <m/>
    <m/>
    <m/>
  </r>
  <r>
    <s v="00040845607"/>
    <x v="44"/>
    <x v="44"/>
    <d v="2024-11-11T00:00:00"/>
    <m/>
    <m/>
    <m/>
    <m/>
    <m/>
    <x v="0"/>
    <m/>
    <x v="0"/>
    <x v="0"/>
    <m/>
    <x v="0"/>
    <m/>
    <m/>
    <m/>
  </r>
  <r>
    <s v="0000245607"/>
    <x v="45"/>
    <x v="45"/>
    <d v="2024-11-11T00:00:00"/>
    <m/>
    <m/>
    <m/>
    <m/>
    <m/>
    <x v="0"/>
    <m/>
    <x v="0"/>
    <x v="0"/>
    <m/>
    <x v="0"/>
    <m/>
    <m/>
    <m/>
  </r>
  <r>
    <s v="00023845607"/>
    <x v="46"/>
    <x v="46"/>
    <d v="2024-11-11T00:00:00"/>
    <m/>
    <m/>
    <m/>
    <m/>
    <m/>
    <x v="0"/>
    <m/>
    <x v="0"/>
    <x v="0"/>
    <m/>
    <x v="0"/>
    <m/>
    <m/>
    <m/>
  </r>
  <r>
    <s v="00034345607"/>
    <x v="47"/>
    <x v="47"/>
    <d v="2024-11-11T00:00:00"/>
    <m/>
    <m/>
    <m/>
    <m/>
    <m/>
    <x v="0"/>
    <m/>
    <x v="0"/>
    <x v="0"/>
    <m/>
    <x v="0"/>
    <m/>
    <m/>
    <m/>
  </r>
  <r>
    <s v="00034445607"/>
    <x v="48"/>
    <x v="48"/>
    <d v="2024-11-11T00:00:00"/>
    <m/>
    <m/>
    <m/>
    <m/>
    <m/>
    <x v="0"/>
    <m/>
    <x v="0"/>
    <x v="0"/>
    <m/>
    <x v="0"/>
    <m/>
    <m/>
    <m/>
  </r>
  <r>
    <s v="00035545607"/>
    <x v="51"/>
    <x v="51"/>
    <d v="2024-11-11T00:00:00"/>
    <m/>
    <m/>
    <m/>
    <m/>
    <m/>
    <x v="0"/>
    <m/>
    <x v="0"/>
    <x v="0"/>
    <m/>
    <x v="0"/>
    <m/>
    <m/>
    <m/>
  </r>
  <r>
    <s v="00036545607"/>
    <x v="52"/>
    <x v="52"/>
    <d v="2024-11-11T00:00:00"/>
    <m/>
    <m/>
    <m/>
    <m/>
    <m/>
    <x v="0"/>
    <m/>
    <x v="0"/>
    <x v="0"/>
    <m/>
    <x v="0"/>
    <m/>
    <m/>
    <m/>
  </r>
  <r>
    <s v="004001845607"/>
    <x v="53"/>
    <x v="53"/>
    <d v="2024-11-11T00:00:00"/>
    <m/>
    <m/>
    <m/>
    <m/>
    <m/>
    <x v="0"/>
    <m/>
    <x v="0"/>
    <x v="0"/>
    <m/>
    <x v="0"/>
    <m/>
    <m/>
    <m/>
  </r>
  <r>
    <s v="004000545607"/>
    <x v="54"/>
    <x v="54"/>
    <d v="2024-11-11T00:00:00"/>
    <m/>
    <m/>
    <m/>
    <m/>
    <m/>
    <x v="0"/>
    <m/>
    <x v="0"/>
    <x v="0"/>
    <m/>
    <x v="0"/>
    <m/>
    <m/>
    <m/>
  </r>
  <r>
    <s v="004000645607"/>
    <x v="55"/>
    <x v="55"/>
    <d v="2024-11-11T00:00:00"/>
    <m/>
    <m/>
    <m/>
    <m/>
    <m/>
    <x v="0"/>
    <m/>
    <x v="0"/>
    <x v="0"/>
    <m/>
    <x v="0"/>
    <m/>
    <m/>
    <m/>
  </r>
  <r>
    <s v="004001045607"/>
    <x v="56"/>
    <x v="56"/>
    <d v="2024-11-11T00:00:00"/>
    <m/>
    <m/>
    <m/>
    <m/>
    <m/>
    <x v="0"/>
    <m/>
    <x v="0"/>
    <x v="0"/>
    <m/>
    <x v="0"/>
    <m/>
    <m/>
    <m/>
  </r>
  <r>
    <s v="004001145607"/>
    <x v="57"/>
    <x v="57"/>
    <d v="2024-11-11T00:00:00"/>
    <m/>
    <m/>
    <m/>
    <m/>
    <m/>
    <x v="0"/>
    <m/>
    <x v="0"/>
    <x v="0"/>
    <m/>
    <x v="0"/>
    <m/>
    <m/>
    <m/>
  </r>
  <r>
    <s v="00034545607"/>
    <x v="58"/>
    <x v="58"/>
    <d v="2024-11-11T00:00:00"/>
    <m/>
    <m/>
    <m/>
    <m/>
    <m/>
    <x v="0"/>
    <m/>
    <x v="0"/>
    <x v="0"/>
    <m/>
    <x v="0"/>
    <m/>
    <m/>
    <m/>
  </r>
  <r>
    <s v="004000145607"/>
    <x v="59"/>
    <x v="59"/>
    <d v="2024-11-11T00:00:00"/>
    <m/>
    <m/>
    <m/>
    <m/>
    <m/>
    <x v="0"/>
    <m/>
    <x v="0"/>
    <x v="0"/>
    <m/>
    <x v="0"/>
    <m/>
    <m/>
    <m/>
  </r>
  <r>
    <s v="004000445607"/>
    <x v="61"/>
    <x v="61"/>
    <d v="2024-11-11T00:00:00"/>
    <m/>
    <m/>
    <m/>
    <m/>
    <m/>
    <x v="0"/>
    <m/>
    <x v="0"/>
    <x v="0"/>
    <m/>
    <x v="0"/>
    <m/>
    <m/>
    <m/>
  </r>
  <r>
    <s v="00047745607"/>
    <x v="62"/>
    <x v="62"/>
    <d v="2024-11-11T00:00:00"/>
    <m/>
    <m/>
    <m/>
    <m/>
    <m/>
    <x v="0"/>
    <m/>
    <x v="0"/>
    <x v="0"/>
    <m/>
    <x v="0"/>
    <m/>
    <m/>
    <m/>
  </r>
  <r>
    <s v="00042045607"/>
    <x v="60"/>
    <x v="60"/>
    <d v="2024-11-11T00:00:00"/>
    <m/>
    <m/>
    <m/>
    <m/>
    <m/>
    <x v="0"/>
    <m/>
    <x v="0"/>
    <x v="0"/>
    <m/>
    <x v="0"/>
    <m/>
    <m/>
    <m/>
  </r>
  <r>
    <s v="004000745607"/>
    <x v="63"/>
    <x v="63"/>
    <d v="2024-11-11T00:00:00"/>
    <m/>
    <m/>
    <m/>
    <m/>
    <m/>
    <x v="0"/>
    <m/>
    <x v="0"/>
    <x v="0"/>
    <m/>
    <x v="0"/>
    <m/>
    <m/>
    <m/>
  </r>
  <r>
    <s v="00037245607"/>
    <x v="64"/>
    <x v="64"/>
    <d v="2024-11-11T00:00:00"/>
    <m/>
    <n v="1189.8050999999998"/>
    <n v="0"/>
    <m/>
    <m/>
    <x v="0"/>
    <m/>
    <x v="0"/>
    <x v="0"/>
    <m/>
    <x v="41"/>
    <n v="2"/>
    <n v="46"/>
    <n v="2024"/>
  </r>
  <r>
    <s v="00046245607"/>
    <x v="65"/>
    <x v="65"/>
    <d v="2024-11-11T00:00:00"/>
    <m/>
    <m/>
    <m/>
    <m/>
    <m/>
    <x v="0"/>
    <m/>
    <x v="0"/>
    <x v="0"/>
    <m/>
    <x v="0"/>
    <m/>
    <m/>
    <m/>
  </r>
  <r>
    <s v="00027345607"/>
    <x v="123"/>
    <x v="123"/>
    <d v="2024-11-11T00:00:00"/>
    <m/>
    <m/>
    <m/>
    <m/>
    <m/>
    <x v="0"/>
    <m/>
    <x v="0"/>
    <x v="0"/>
    <m/>
    <x v="0"/>
    <m/>
    <m/>
    <m/>
  </r>
  <r>
    <s v="00017245607"/>
    <x v="68"/>
    <x v="68"/>
    <d v="2024-11-11T00:00:00"/>
    <m/>
    <m/>
    <m/>
    <m/>
    <m/>
    <x v="0"/>
    <m/>
    <x v="0"/>
    <x v="0"/>
    <m/>
    <x v="0"/>
    <m/>
    <m/>
    <m/>
  </r>
  <r>
    <s v="009003045607"/>
    <x v="69"/>
    <x v="69"/>
    <d v="2024-11-11T00:00:00"/>
    <m/>
    <m/>
    <m/>
    <m/>
    <m/>
    <x v="0"/>
    <m/>
    <x v="0"/>
    <x v="0"/>
    <m/>
    <x v="0"/>
    <m/>
    <m/>
    <m/>
  </r>
  <r>
    <s v="009000645607"/>
    <x v="70"/>
    <x v="70"/>
    <d v="2024-11-11T00:00:00"/>
    <m/>
    <m/>
    <m/>
    <m/>
    <m/>
    <x v="0"/>
    <m/>
    <x v="0"/>
    <x v="0"/>
    <m/>
    <x v="0"/>
    <m/>
    <m/>
    <m/>
  </r>
  <r>
    <s v="009002645607"/>
    <x v="72"/>
    <x v="72"/>
    <d v="2024-11-11T00:00:00"/>
    <m/>
    <m/>
    <m/>
    <m/>
    <m/>
    <x v="0"/>
    <m/>
    <x v="0"/>
    <x v="0"/>
    <m/>
    <x v="0"/>
    <m/>
    <m/>
    <m/>
  </r>
  <r>
    <s v="005000945607"/>
    <x v="73"/>
    <x v="73"/>
    <d v="2024-11-11T00:00:00"/>
    <m/>
    <m/>
    <m/>
    <m/>
    <m/>
    <x v="0"/>
    <m/>
    <x v="0"/>
    <x v="0"/>
    <m/>
    <x v="0"/>
    <m/>
    <m/>
    <m/>
  </r>
  <r>
    <s v="009000345607"/>
    <x v="71"/>
    <x v="71"/>
    <d v="2024-11-11T00:00:00"/>
    <m/>
    <m/>
    <m/>
    <m/>
    <m/>
    <x v="0"/>
    <m/>
    <x v="0"/>
    <x v="0"/>
    <m/>
    <x v="0"/>
    <m/>
    <m/>
    <m/>
  </r>
  <r>
    <s v="0005270145607"/>
    <x v="75"/>
    <x v="75"/>
    <d v="2024-11-11T00:00:00"/>
    <m/>
    <m/>
    <m/>
    <m/>
    <m/>
    <x v="0"/>
    <m/>
    <x v="0"/>
    <x v="0"/>
    <m/>
    <x v="0"/>
    <m/>
    <m/>
    <m/>
  </r>
  <r>
    <s v="00049645607"/>
    <x v="76"/>
    <x v="76"/>
    <d v="2024-11-11T00:00:00"/>
    <m/>
    <m/>
    <m/>
    <m/>
    <m/>
    <x v="0"/>
    <m/>
    <x v="0"/>
    <x v="0"/>
    <m/>
    <x v="0"/>
    <m/>
    <m/>
    <m/>
  </r>
  <r>
    <s v="00053045607"/>
    <x v="124"/>
    <x v="124"/>
    <d v="2024-11-11T00:00:00"/>
    <m/>
    <m/>
    <m/>
    <m/>
    <m/>
    <x v="0"/>
    <m/>
    <x v="0"/>
    <x v="0"/>
    <m/>
    <x v="0"/>
    <m/>
    <m/>
    <m/>
  </r>
  <r>
    <s v="0004520345607"/>
    <x v="77"/>
    <x v="77"/>
    <d v="2024-11-11T00:00:00"/>
    <m/>
    <m/>
    <m/>
    <m/>
    <m/>
    <x v="0"/>
    <m/>
    <x v="0"/>
    <x v="0"/>
    <m/>
    <x v="0"/>
    <m/>
    <m/>
    <m/>
  </r>
  <r>
    <s v="0004790245607"/>
    <x v="78"/>
    <x v="78"/>
    <d v="2024-11-11T00:00:00"/>
    <m/>
    <m/>
    <m/>
    <m/>
    <m/>
    <x v="0"/>
    <m/>
    <x v="0"/>
    <x v="0"/>
    <m/>
    <x v="0"/>
    <m/>
    <m/>
    <m/>
  </r>
  <r>
    <s v="00052445607"/>
    <x v="79"/>
    <x v="79"/>
    <d v="2024-11-11T00:00:00"/>
    <m/>
    <m/>
    <m/>
    <m/>
    <m/>
    <x v="0"/>
    <m/>
    <x v="0"/>
    <x v="0"/>
    <m/>
    <x v="0"/>
    <m/>
    <m/>
    <m/>
  </r>
  <r>
    <s v="00043445607"/>
    <x v="125"/>
    <x v="125"/>
    <d v="2024-11-11T00:00:00"/>
    <m/>
    <m/>
    <m/>
    <m/>
    <m/>
    <x v="0"/>
    <m/>
    <x v="0"/>
    <x v="0"/>
    <m/>
    <x v="0"/>
    <m/>
    <m/>
    <m/>
  </r>
  <r>
    <s v="00001045607"/>
    <x v="80"/>
    <x v="80"/>
    <d v="2024-11-11T00:00:00"/>
    <m/>
    <m/>
    <m/>
    <m/>
    <m/>
    <x v="0"/>
    <m/>
    <x v="0"/>
    <x v="0"/>
    <m/>
    <x v="0"/>
    <m/>
    <m/>
    <m/>
  </r>
  <r>
    <s v="0003600345607"/>
    <x v="81"/>
    <x v="81"/>
    <d v="2024-11-11T00:00:00"/>
    <m/>
    <m/>
    <m/>
    <m/>
    <m/>
    <x v="0"/>
    <m/>
    <x v="0"/>
    <x v="0"/>
    <m/>
    <x v="0"/>
    <m/>
    <m/>
    <m/>
  </r>
  <r>
    <s v="0003610245607"/>
    <x v="82"/>
    <x v="82"/>
    <d v="2024-11-11T00:00:00"/>
    <m/>
    <m/>
    <m/>
    <m/>
    <m/>
    <x v="0"/>
    <m/>
    <x v="0"/>
    <x v="0"/>
    <m/>
    <x v="0"/>
    <m/>
    <m/>
    <m/>
  </r>
  <r>
    <s v="10008745607"/>
    <x v="83"/>
    <x v="83"/>
    <d v="2024-11-11T00:00:00"/>
    <m/>
    <m/>
    <m/>
    <m/>
    <m/>
    <x v="0"/>
    <m/>
    <x v="0"/>
    <x v="0"/>
    <m/>
    <x v="0"/>
    <m/>
    <m/>
    <m/>
  </r>
  <r>
    <s v="0003620245607"/>
    <x v="84"/>
    <x v="84"/>
    <d v="2024-11-11T00:00:00"/>
    <m/>
    <m/>
    <m/>
    <m/>
    <m/>
    <x v="0"/>
    <m/>
    <x v="0"/>
    <x v="0"/>
    <m/>
    <x v="0"/>
    <m/>
    <m/>
    <m/>
  </r>
  <r>
    <s v="PACK0680345607"/>
    <x v="85"/>
    <x v="85"/>
    <d v="2024-11-11T00:00:00"/>
    <m/>
    <m/>
    <m/>
    <m/>
    <m/>
    <x v="0"/>
    <m/>
    <x v="0"/>
    <x v="0"/>
    <m/>
    <x v="0"/>
    <m/>
    <m/>
    <m/>
  </r>
  <r>
    <s v="0004230145607"/>
    <x v="86"/>
    <x v="86"/>
    <d v="2024-11-11T00:00:00"/>
    <m/>
    <m/>
    <m/>
    <m/>
    <m/>
    <x v="0"/>
    <m/>
    <x v="0"/>
    <x v="0"/>
    <m/>
    <x v="0"/>
    <m/>
    <m/>
    <m/>
  </r>
  <r>
    <s v="0003150245607"/>
    <x v="87"/>
    <x v="87"/>
    <d v="2024-11-11T00:00:00"/>
    <m/>
    <m/>
    <m/>
    <m/>
    <m/>
    <x v="0"/>
    <m/>
    <x v="0"/>
    <x v="0"/>
    <m/>
    <x v="0"/>
    <m/>
    <m/>
    <m/>
  </r>
  <r>
    <s v="0003160245607"/>
    <x v="88"/>
    <x v="88"/>
    <d v="2024-11-11T00:00:00"/>
    <m/>
    <m/>
    <m/>
    <m/>
    <m/>
    <x v="0"/>
    <m/>
    <x v="0"/>
    <x v="0"/>
    <m/>
    <x v="0"/>
    <m/>
    <m/>
    <m/>
  </r>
  <r>
    <s v="PACK0670345607"/>
    <x v="89"/>
    <x v="89"/>
    <d v="2024-11-11T00:00:00"/>
    <m/>
    <m/>
    <m/>
    <m/>
    <m/>
    <x v="0"/>
    <m/>
    <x v="0"/>
    <x v="0"/>
    <m/>
    <x v="0"/>
    <m/>
    <m/>
    <m/>
  </r>
  <r>
    <s v="0002780145607"/>
    <x v="90"/>
    <x v="90"/>
    <d v="2024-11-11T00:00:00"/>
    <m/>
    <m/>
    <m/>
    <m/>
    <m/>
    <x v="0"/>
    <m/>
    <x v="0"/>
    <x v="0"/>
    <m/>
    <x v="0"/>
    <m/>
    <m/>
    <m/>
  </r>
  <r>
    <s v="0002760145607"/>
    <x v="91"/>
    <x v="91"/>
    <d v="2024-11-11T00:00:00"/>
    <m/>
    <m/>
    <m/>
    <m/>
    <m/>
    <x v="0"/>
    <m/>
    <x v="0"/>
    <x v="0"/>
    <m/>
    <x v="0"/>
    <m/>
    <m/>
    <m/>
  </r>
  <r>
    <s v="0002790145607"/>
    <x v="92"/>
    <x v="92"/>
    <d v="2024-11-11T00:00:00"/>
    <m/>
    <m/>
    <m/>
    <m/>
    <m/>
    <x v="0"/>
    <m/>
    <x v="0"/>
    <x v="0"/>
    <m/>
    <x v="0"/>
    <m/>
    <m/>
    <m/>
  </r>
  <r>
    <s v="0011008945607"/>
    <x v="93"/>
    <x v="93"/>
    <d v="2024-11-11T00:00:00"/>
    <m/>
    <m/>
    <m/>
    <m/>
    <m/>
    <x v="0"/>
    <m/>
    <x v="0"/>
    <x v="0"/>
    <m/>
    <x v="0"/>
    <m/>
    <m/>
    <m/>
  </r>
  <r>
    <s v="0003630245607"/>
    <x v="94"/>
    <x v="94"/>
    <d v="2024-11-11T00:00:00"/>
    <m/>
    <m/>
    <m/>
    <m/>
    <m/>
    <x v="0"/>
    <m/>
    <x v="0"/>
    <x v="0"/>
    <m/>
    <x v="0"/>
    <m/>
    <m/>
    <m/>
  </r>
  <r>
    <s v="0004720345607"/>
    <x v="95"/>
    <x v="95"/>
    <d v="2024-11-11T00:00:00"/>
    <m/>
    <m/>
    <m/>
    <m/>
    <m/>
    <x v="0"/>
    <m/>
    <x v="0"/>
    <x v="0"/>
    <m/>
    <x v="0"/>
    <m/>
    <m/>
    <m/>
  </r>
  <r>
    <s v="00054445607"/>
    <x v="96"/>
    <x v="96"/>
    <d v="2024-11-11T00:00:00"/>
    <m/>
    <m/>
    <m/>
    <m/>
    <m/>
    <x v="0"/>
    <m/>
    <x v="0"/>
    <x v="0"/>
    <m/>
    <x v="0"/>
    <m/>
    <m/>
    <m/>
  </r>
  <r>
    <s v="00050045607"/>
    <x v="97"/>
    <x v="97"/>
    <d v="2024-11-11T00:00:00"/>
    <m/>
    <m/>
    <m/>
    <m/>
    <m/>
    <x v="0"/>
    <m/>
    <x v="0"/>
    <x v="0"/>
    <m/>
    <x v="0"/>
    <m/>
    <m/>
    <m/>
  </r>
  <r>
    <s v="00050145607"/>
    <x v="98"/>
    <x v="98"/>
    <d v="2024-11-11T00:00:00"/>
    <m/>
    <m/>
    <m/>
    <m/>
    <m/>
    <x v="0"/>
    <m/>
    <x v="0"/>
    <x v="0"/>
    <m/>
    <x v="0"/>
    <m/>
    <m/>
    <m/>
  </r>
  <r>
    <s v="0003910345607"/>
    <x v="99"/>
    <x v="99"/>
    <d v="2024-11-11T00:00:00"/>
    <n v="4760"/>
    <n v="932.18399999999997"/>
    <n v="4437195.84"/>
    <m/>
    <s v="PEDIR"/>
    <x v="3"/>
    <m/>
    <x v="9"/>
    <x v="9"/>
    <n v="45"/>
    <x v="38"/>
    <n v="5"/>
    <n v="52"/>
    <n v="2024"/>
  </r>
  <r>
    <s v="0004210145607"/>
    <x v="100"/>
    <x v="100"/>
    <d v="2024-11-11T00:00:00"/>
    <m/>
    <m/>
    <m/>
    <m/>
    <m/>
    <x v="0"/>
    <m/>
    <x v="0"/>
    <x v="0"/>
    <m/>
    <x v="0"/>
    <m/>
    <m/>
    <m/>
  </r>
  <r>
    <s v="PACK0860345607"/>
    <x v="127"/>
    <x v="127"/>
    <d v="2024-11-11T00:00:00"/>
    <m/>
    <m/>
    <m/>
    <m/>
    <m/>
    <x v="0"/>
    <m/>
    <x v="0"/>
    <x v="0"/>
    <m/>
    <x v="0"/>
    <m/>
    <m/>
    <m/>
  </r>
  <r>
    <s v="00053645607"/>
    <x v="101"/>
    <x v="101"/>
    <d v="2024-11-11T00:00:00"/>
    <m/>
    <m/>
    <m/>
    <m/>
    <m/>
    <x v="0"/>
    <m/>
    <x v="0"/>
    <x v="0"/>
    <m/>
    <x v="0"/>
    <m/>
    <m/>
    <m/>
  </r>
  <r>
    <s v="0005510045607"/>
    <x v="105"/>
    <x v="105"/>
    <d v="2024-11-11T00:00:00"/>
    <m/>
    <m/>
    <m/>
    <m/>
    <m/>
    <x v="0"/>
    <m/>
    <x v="0"/>
    <x v="0"/>
    <m/>
    <x v="0"/>
    <m/>
    <m/>
    <m/>
  </r>
  <r>
    <s v="0005470045607"/>
    <x v="106"/>
    <x v="106"/>
    <d v="2024-11-11T00:00:00"/>
    <m/>
    <m/>
    <m/>
    <m/>
    <m/>
    <x v="0"/>
    <m/>
    <x v="0"/>
    <x v="0"/>
    <m/>
    <x v="0"/>
    <m/>
    <m/>
    <m/>
  </r>
  <r>
    <s v="0005480045607"/>
    <x v="107"/>
    <x v="107"/>
    <d v="2024-11-11T00:00:00"/>
    <m/>
    <m/>
    <m/>
    <m/>
    <m/>
    <x v="0"/>
    <m/>
    <x v="0"/>
    <x v="0"/>
    <m/>
    <x v="0"/>
    <m/>
    <m/>
    <m/>
  </r>
  <r>
    <s v="00054545607"/>
    <x v="108"/>
    <x v="108"/>
    <d v="2024-11-11T00:00:00"/>
    <m/>
    <m/>
    <m/>
    <m/>
    <m/>
    <x v="0"/>
    <m/>
    <x v="0"/>
    <x v="0"/>
    <m/>
    <x v="0"/>
    <m/>
    <m/>
    <m/>
  </r>
  <r>
    <s v="00054745607"/>
    <x v="109"/>
    <x v="109"/>
    <d v="2024-11-11T00:00:00"/>
    <n v="5000"/>
    <n v="6209.72"/>
    <n v="31048600"/>
    <s v="MOLFINO"/>
    <s v="PEDIR"/>
    <x v="3"/>
    <m/>
    <x v="14"/>
    <x v="14"/>
    <n v="40"/>
    <x v="42"/>
    <n v="7"/>
    <n v="52"/>
    <n v="2024"/>
  </r>
  <r>
    <s v="0003580145607"/>
    <x v="110"/>
    <x v="110"/>
    <d v="2024-11-11T00:00:00"/>
    <m/>
    <m/>
    <m/>
    <m/>
    <m/>
    <x v="0"/>
    <m/>
    <x v="0"/>
    <x v="0"/>
    <m/>
    <x v="0"/>
    <m/>
    <m/>
    <m/>
  </r>
  <r>
    <s v="0004220145607"/>
    <x v="112"/>
    <x v="112"/>
    <d v="2024-11-11T00:00:00"/>
    <m/>
    <m/>
    <m/>
    <m/>
    <m/>
    <x v="0"/>
    <m/>
    <x v="0"/>
    <x v="0"/>
    <m/>
    <x v="0"/>
    <m/>
    <m/>
    <m/>
  </r>
  <r>
    <s v="00035C45607"/>
    <x v="126"/>
    <x v="126"/>
    <d v="2024-11-11T00:00:00"/>
    <m/>
    <m/>
    <m/>
    <m/>
    <m/>
    <x v="0"/>
    <m/>
    <x v="0"/>
    <x v="0"/>
    <m/>
    <x v="0"/>
    <m/>
    <m/>
    <m/>
  </r>
  <r>
    <s v="00034C45607"/>
    <x v="113"/>
    <x v="113"/>
    <d v="2024-11-11T00:00:00"/>
    <n v="3150"/>
    <n v="493.94620000000003"/>
    <n v="1555930.53"/>
    <m/>
    <s v="PEDIR"/>
    <x v="3"/>
    <m/>
    <x v="9"/>
    <x v="9"/>
    <n v="45"/>
    <x v="38"/>
    <n v="5"/>
    <n v="52"/>
    <n v="2024"/>
  </r>
  <r>
    <s v="0003740345607"/>
    <x v="114"/>
    <x v="114"/>
    <d v="2024-11-11T00:00:00"/>
    <n v="1"/>
    <n v="11011"/>
    <n v="11011"/>
    <m/>
    <s v="PEDIR"/>
    <x v="3"/>
    <m/>
    <x v="6"/>
    <x v="6"/>
    <n v="40"/>
    <x v="42"/>
    <n v="7"/>
    <n v="52"/>
    <n v="2024"/>
  </r>
  <r>
    <s v="0003590145607"/>
    <x v="115"/>
    <x v="115"/>
    <d v="2024-11-11T00:00:00"/>
    <m/>
    <m/>
    <m/>
    <m/>
    <m/>
    <x v="0"/>
    <m/>
    <x v="0"/>
    <x v="0"/>
    <m/>
    <x v="0"/>
    <m/>
    <m/>
    <m/>
  </r>
  <r>
    <s v="006000745607"/>
    <x v="128"/>
    <x v="128"/>
    <d v="2024-11-11T00:00:00"/>
    <m/>
    <m/>
    <m/>
    <m/>
    <m/>
    <x v="0"/>
    <m/>
    <x v="0"/>
    <x v="0"/>
    <m/>
    <x v="0"/>
    <m/>
    <m/>
    <m/>
  </r>
  <r>
    <s v="0005280145607"/>
    <x v="116"/>
    <x v="116"/>
    <d v="2024-11-11T00:00:00"/>
    <m/>
    <m/>
    <m/>
    <m/>
    <m/>
    <x v="0"/>
    <m/>
    <x v="0"/>
    <x v="0"/>
    <m/>
    <x v="0"/>
    <m/>
    <m/>
    <m/>
  </r>
  <r>
    <s v="0003730445607"/>
    <x v="117"/>
    <x v="117"/>
    <d v="2024-11-11T00:00:00"/>
    <m/>
    <m/>
    <m/>
    <m/>
    <m/>
    <x v="0"/>
    <m/>
    <x v="0"/>
    <x v="0"/>
    <m/>
    <x v="0"/>
    <m/>
    <m/>
    <m/>
  </r>
  <r>
    <s v="0004640345607"/>
    <x v="118"/>
    <x v="118"/>
    <d v="2024-11-11T00:00:00"/>
    <m/>
    <m/>
    <m/>
    <m/>
    <m/>
    <x v="0"/>
    <m/>
    <x v="0"/>
    <x v="0"/>
    <m/>
    <x v="0"/>
    <m/>
    <m/>
    <m/>
  </r>
  <r>
    <s v="00054245607"/>
    <x v="135"/>
    <x v="135"/>
    <d v="2024-11-11T00:00:00"/>
    <m/>
    <m/>
    <m/>
    <m/>
    <m/>
    <x v="0"/>
    <m/>
    <x v="0"/>
    <x v="0"/>
    <m/>
    <x v="0"/>
    <m/>
    <m/>
    <m/>
  </r>
  <r>
    <s v="0004710345607"/>
    <x v="136"/>
    <x v="136"/>
    <d v="2024-11-11T00:00:00"/>
    <m/>
    <m/>
    <m/>
    <m/>
    <m/>
    <x v="0"/>
    <m/>
    <x v="0"/>
    <x v="0"/>
    <m/>
    <x v="0"/>
    <m/>
    <m/>
    <m/>
  </r>
  <r>
    <s v="000507-0345607"/>
    <x v="137"/>
    <x v="137"/>
    <d v="2024-11-11T00:00:00"/>
    <n v="1"/>
    <n v="10648"/>
    <n v="10648"/>
    <m/>
    <s v="PEDIR"/>
    <x v="3"/>
    <m/>
    <x v="6"/>
    <x v="6"/>
    <n v="40"/>
    <x v="42"/>
    <n v="7"/>
    <n v="52"/>
    <n v="2024"/>
  </r>
  <r>
    <s v="0003890245607"/>
    <x v="146"/>
    <x v="146"/>
    <d v="2024-11-11T00:00:00"/>
    <m/>
    <m/>
    <m/>
    <m/>
    <m/>
    <x v="0"/>
    <m/>
    <x v="0"/>
    <x v="0"/>
    <m/>
    <x v="0"/>
    <m/>
    <m/>
    <m/>
  </r>
  <r>
    <s v="0004790345607"/>
    <x v="143"/>
    <x v="143"/>
    <d v="2024-11-11T00:00:00"/>
    <m/>
    <m/>
    <m/>
    <m/>
    <m/>
    <x v="0"/>
    <m/>
    <x v="0"/>
    <x v="0"/>
    <m/>
    <x v="0"/>
    <m/>
    <m/>
    <m/>
  </r>
  <r>
    <s v="0005490045607"/>
    <x v="111"/>
    <x v="111"/>
    <d v="2024-11-11T00:00:00"/>
    <m/>
    <m/>
    <m/>
    <m/>
    <m/>
    <x v="0"/>
    <m/>
    <x v="0"/>
    <x v="0"/>
    <m/>
    <x v="0"/>
    <m/>
    <m/>
    <m/>
  </r>
  <r>
    <s v="00051145607"/>
    <x v="147"/>
    <x v="147"/>
    <d v="2024-11-11T00:00:00"/>
    <m/>
    <m/>
    <m/>
    <m/>
    <m/>
    <x v="0"/>
    <m/>
    <x v="0"/>
    <x v="0"/>
    <m/>
    <x v="0"/>
    <m/>
    <m/>
    <m/>
  </r>
  <r>
    <s v="001000145614"/>
    <x v="3"/>
    <x v="3"/>
    <d v="2024-11-18T00:00:00"/>
    <n v="1"/>
    <n v="1554.85"/>
    <n v="1554.85"/>
    <s v="nuevo contrato"/>
    <s v="PEDIR"/>
    <x v="3"/>
    <m/>
    <x v="4"/>
    <x v="4"/>
    <n v="45"/>
    <x v="43"/>
    <n v="5"/>
    <n v="1"/>
    <n v="2025"/>
  </r>
  <r>
    <s v="00046345614"/>
    <x v="4"/>
    <x v="4"/>
    <d v="2024-11-18T00:00:00"/>
    <m/>
    <m/>
    <m/>
    <m/>
    <m/>
    <x v="0"/>
    <m/>
    <x v="0"/>
    <x v="0"/>
    <m/>
    <x v="0"/>
    <m/>
    <m/>
    <m/>
  </r>
  <r>
    <s v="00037545614"/>
    <x v="1"/>
    <x v="1"/>
    <d v="2024-11-18T00:00:00"/>
    <m/>
    <m/>
    <m/>
    <m/>
    <m/>
    <x v="0"/>
    <m/>
    <x v="0"/>
    <x v="0"/>
    <m/>
    <x v="0"/>
    <m/>
    <m/>
    <m/>
  </r>
  <r>
    <s v="00038645614"/>
    <x v="2"/>
    <x v="2"/>
    <d v="2024-11-18T00:00:00"/>
    <m/>
    <m/>
    <m/>
    <m/>
    <m/>
    <x v="0"/>
    <m/>
    <x v="0"/>
    <x v="0"/>
    <m/>
    <x v="0"/>
    <m/>
    <m/>
    <m/>
  </r>
  <r>
    <s v="00020445614"/>
    <x v="5"/>
    <x v="5"/>
    <d v="2024-11-18T00:00:00"/>
    <m/>
    <m/>
    <m/>
    <m/>
    <m/>
    <x v="0"/>
    <m/>
    <x v="0"/>
    <x v="0"/>
    <m/>
    <x v="0"/>
    <m/>
    <m/>
    <m/>
  </r>
  <r>
    <s v="00000945614"/>
    <x v="6"/>
    <x v="6"/>
    <d v="2024-11-18T00:00:00"/>
    <n v="100"/>
    <n v="27798.056"/>
    <n v="2779805.6"/>
    <m/>
    <s v="PEDIR"/>
    <x v="3"/>
    <m/>
    <x v="29"/>
    <x v="29"/>
    <n v="30"/>
    <x v="44"/>
    <n v="4"/>
    <n v="51"/>
    <n v="2024"/>
  </r>
  <r>
    <s v="00020745614"/>
    <x v="7"/>
    <x v="7"/>
    <d v="2024-11-18T00:00:00"/>
    <m/>
    <m/>
    <m/>
    <m/>
    <m/>
    <x v="0"/>
    <m/>
    <x v="0"/>
    <x v="0"/>
    <m/>
    <x v="0"/>
    <m/>
    <m/>
    <m/>
  </r>
  <r>
    <s v="007001445614"/>
    <x v="8"/>
    <x v="8"/>
    <d v="2024-11-18T00:00:00"/>
    <m/>
    <m/>
    <m/>
    <m/>
    <m/>
    <x v="0"/>
    <m/>
    <x v="0"/>
    <x v="0"/>
    <m/>
    <x v="0"/>
    <m/>
    <m/>
    <m/>
  </r>
  <r>
    <s v="00003345614"/>
    <x v="9"/>
    <x v="9"/>
    <d v="2024-11-18T00:00:00"/>
    <m/>
    <m/>
    <m/>
    <m/>
    <m/>
    <x v="0"/>
    <m/>
    <x v="0"/>
    <x v="0"/>
    <m/>
    <x v="0"/>
    <m/>
    <m/>
    <m/>
  </r>
  <r>
    <s v="00019845614"/>
    <x v="10"/>
    <x v="10"/>
    <d v="2024-11-18T00:00:00"/>
    <m/>
    <m/>
    <m/>
    <m/>
    <m/>
    <x v="0"/>
    <m/>
    <x v="0"/>
    <x v="0"/>
    <m/>
    <x v="0"/>
    <m/>
    <m/>
    <m/>
  </r>
  <r>
    <s v="00020045614"/>
    <x v="11"/>
    <x v="11"/>
    <d v="2024-11-18T00:00:00"/>
    <m/>
    <m/>
    <m/>
    <m/>
    <m/>
    <x v="0"/>
    <m/>
    <x v="0"/>
    <x v="0"/>
    <m/>
    <x v="0"/>
    <m/>
    <m/>
    <m/>
  </r>
  <r>
    <s v="00020245614"/>
    <x v="12"/>
    <x v="12"/>
    <d v="2024-11-18T00:00:00"/>
    <m/>
    <m/>
    <m/>
    <m/>
    <m/>
    <x v="0"/>
    <m/>
    <x v="0"/>
    <x v="0"/>
    <m/>
    <x v="0"/>
    <m/>
    <m/>
    <m/>
  </r>
  <r>
    <s v="00001845614"/>
    <x v="13"/>
    <x v="13"/>
    <d v="2024-11-18T00:00:00"/>
    <m/>
    <m/>
    <m/>
    <m/>
    <m/>
    <x v="0"/>
    <m/>
    <x v="0"/>
    <x v="0"/>
    <m/>
    <x v="0"/>
    <m/>
    <m/>
    <m/>
  </r>
  <r>
    <s v="00045245614"/>
    <x v="14"/>
    <x v="14"/>
    <d v="2024-11-18T00:00:00"/>
    <m/>
    <m/>
    <m/>
    <m/>
    <m/>
    <x v="0"/>
    <m/>
    <x v="0"/>
    <x v="0"/>
    <m/>
    <x v="0"/>
    <m/>
    <m/>
    <m/>
  </r>
  <r>
    <s v="00023645614"/>
    <x v="15"/>
    <x v="15"/>
    <d v="2024-11-18T00:00:00"/>
    <m/>
    <m/>
    <m/>
    <m/>
    <m/>
    <x v="0"/>
    <m/>
    <x v="0"/>
    <x v="0"/>
    <m/>
    <x v="0"/>
    <m/>
    <m/>
    <m/>
  </r>
  <r>
    <s v="00047345614"/>
    <x v="16"/>
    <x v="16"/>
    <d v="2024-11-18T00:00:00"/>
    <m/>
    <m/>
    <m/>
    <m/>
    <m/>
    <x v="0"/>
    <m/>
    <x v="0"/>
    <x v="0"/>
    <m/>
    <x v="0"/>
    <m/>
    <m/>
    <m/>
  </r>
  <r>
    <s v="00044745614"/>
    <x v="17"/>
    <x v="17"/>
    <d v="2024-11-18T00:00:00"/>
    <m/>
    <m/>
    <m/>
    <m/>
    <m/>
    <x v="0"/>
    <m/>
    <x v="0"/>
    <x v="0"/>
    <m/>
    <x v="0"/>
    <m/>
    <m/>
    <m/>
  </r>
  <r>
    <s v="00047545614"/>
    <x v="18"/>
    <x v="18"/>
    <d v="2024-11-18T00:00:00"/>
    <m/>
    <m/>
    <m/>
    <m/>
    <m/>
    <x v="0"/>
    <m/>
    <x v="0"/>
    <x v="0"/>
    <m/>
    <x v="0"/>
    <m/>
    <m/>
    <m/>
  </r>
  <r>
    <s v="00045145614"/>
    <x v="131"/>
    <x v="131"/>
    <d v="2024-11-18T00:00:00"/>
    <m/>
    <m/>
    <m/>
    <m/>
    <m/>
    <x v="0"/>
    <m/>
    <x v="0"/>
    <x v="0"/>
    <m/>
    <x v="0"/>
    <m/>
    <m/>
    <m/>
  </r>
  <r>
    <s v="00047445614"/>
    <x v="0"/>
    <x v="0"/>
    <d v="2024-11-18T00:00:00"/>
    <m/>
    <m/>
    <m/>
    <m/>
    <m/>
    <x v="0"/>
    <m/>
    <x v="0"/>
    <x v="0"/>
    <m/>
    <x v="0"/>
    <m/>
    <m/>
    <m/>
  </r>
  <r>
    <s v="00038245614"/>
    <x v="19"/>
    <x v="19"/>
    <d v="2024-11-18T00:00:00"/>
    <m/>
    <m/>
    <m/>
    <m/>
    <m/>
    <x v="0"/>
    <m/>
    <x v="0"/>
    <x v="0"/>
    <m/>
    <x v="0"/>
    <m/>
    <m/>
    <m/>
  </r>
  <r>
    <s v="004000245614"/>
    <x v="20"/>
    <x v="20"/>
    <d v="2024-11-18T00:00:00"/>
    <m/>
    <m/>
    <m/>
    <m/>
    <m/>
    <x v="0"/>
    <m/>
    <x v="0"/>
    <x v="0"/>
    <m/>
    <x v="0"/>
    <m/>
    <m/>
    <m/>
  </r>
  <r>
    <s v="00041245614"/>
    <x v="21"/>
    <x v="21"/>
    <d v="2024-11-18T00:00:00"/>
    <m/>
    <m/>
    <m/>
    <m/>
    <m/>
    <x v="0"/>
    <m/>
    <x v="0"/>
    <x v="0"/>
    <m/>
    <x v="0"/>
    <m/>
    <m/>
    <m/>
  </r>
  <r>
    <s v="00017345614"/>
    <x v="22"/>
    <x v="22"/>
    <d v="2024-11-18T00:00:00"/>
    <m/>
    <m/>
    <m/>
    <m/>
    <m/>
    <x v="0"/>
    <m/>
    <x v="0"/>
    <x v="0"/>
    <m/>
    <x v="0"/>
    <m/>
    <m/>
    <m/>
  </r>
  <r>
    <s v="SW001845614"/>
    <x v="23"/>
    <x v="23"/>
    <d v="2024-11-18T00:00:00"/>
    <m/>
    <m/>
    <m/>
    <m/>
    <m/>
    <x v="0"/>
    <m/>
    <x v="0"/>
    <x v="0"/>
    <m/>
    <x v="0"/>
    <m/>
    <m/>
    <m/>
  </r>
  <r>
    <s v="PACK07645614"/>
    <x v="24"/>
    <x v="24"/>
    <d v="2024-11-18T00:00:00"/>
    <m/>
    <m/>
    <m/>
    <m/>
    <m/>
    <x v="0"/>
    <m/>
    <x v="0"/>
    <x v="0"/>
    <m/>
    <x v="0"/>
    <m/>
    <m/>
    <m/>
  </r>
  <r>
    <s v="30301000000145614"/>
    <x v="129"/>
    <x v="129"/>
    <d v="2024-11-18T00:00:00"/>
    <m/>
    <m/>
    <m/>
    <m/>
    <m/>
    <x v="0"/>
    <m/>
    <x v="0"/>
    <x v="0"/>
    <m/>
    <x v="0"/>
    <m/>
    <m/>
    <m/>
  </r>
  <r>
    <s v="00001145614"/>
    <x v="119"/>
    <x v="119"/>
    <d v="2024-11-18T00:00:00"/>
    <m/>
    <m/>
    <m/>
    <m/>
    <m/>
    <x v="0"/>
    <m/>
    <x v="0"/>
    <x v="0"/>
    <m/>
    <x v="0"/>
    <m/>
    <m/>
    <m/>
  </r>
  <r>
    <s v="003200245614"/>
    <x v="26"/>
    <x v="26"/>
    <d v="2024-11-18T00:00:00"/>
    <m/>
    <m/>
    <m/>
    <m/>
    <m/>
    <x v="0"/>
    <m/>
    <x v="0"/>
    <x v="0"/>
    <m/>
    <x v="0"/>
    <m/>
    <m/>
    <m/>
  </r>
  <r>
    <s v="00027245614"/>
    <x v="27"/>
    <x v="27"/>
    <d v="2024-11-18T00:00:00"/>
    <m/>
    <m/>
    <m/>
    <m/>
    <m/>
    <x v="0"/>
    <m/>
    <x v="0"/>
    <x v="0"/>
    <m/>
    <x v="0"/>
    <m/>
    <m/>
    <m/>
  </r>
  <r>
    <s v="00042445614"/>
    <x v="28"/>
    <x v="28"/>
    <d v="2024-11-18T00:00:00"/>
    <n v="2300"/>
    <n v="6760.6451000000006"/>
    <n v="15549483.730000002"/>
    <m/>
    <s v="PEDIR"/>
    <x v="3"/>
    <m/>
    <x v="19"/>
    <x v="19"/>
    <n v="30"/>
    <x v="44"/>
    <n v="4"/>
    <n v="51"/>
    <n v="2024"/>
  </r>
  <r>
    <s v="006001745614"/>
    <x v="29"/>
    <x v="29"/>
    <d v="2024-11-18T00:00:00"/>
    <m/>
    <m/>
    <m/>
    <m/>
    <m/>
    <x v="0"/>
    <m/>
    <x v="0"/>
    <x v="0"/>
    <m/>
    <x v="0"/>
    <m/>
    <m/>
    <m/>
  </r>
  <r>
    <s v="00043045614"/>
    <x v="30"/>
    <x v="30"/>
    <d v="2024-11-18T00:00:00"/>
    <m/>
    <m/>
    <m/>
    <m/>
    <m/>
    <x v="0"/>
    <m/>
    <x v="0"/>
    <x v="0"/>
    <m/>
    <x v="0"/>
    <m/>
    <m/>
    <m/>
  </r>
  <r>
    <s v="006001645614"/>
    <x v="31"/>
    <x v="31"/>
    <d v="2024-11-18T00:00:00"/>
    <n v="14000"/>
    <n v="424.32"/>
    <n v="5940480"/>
    <m/>
    <s v="PEDIR"/>
    <x v="3"/>
    <m/>
    <x v="13"/>
    <x v="13"/>
    <n v="30"/>
    <x v="44"/>
    <n v="4"/>
    <n v="51"/>
    <n v="2024"/>
  </r>
  <r>
    <s v="00038845614"/>
    <x v="140"/>
    <x v="140"/>
    <d v="2024-11-18T00:00:00"/>
    <n v="2000"/>
    <n v="527.28390000000002"/>
    <n v="1054567.8"/>
    <m/>
    <s v="PEDIR"/>
    <x v="3"/>
    <m/>
    <x v="13"/>
    <x v="13"/>
    <n v="30"/>
    <x v="44"/>
    <n v="4"/>
    <n v="51"/>
    <n v="2024"/>
  </r>
  <r>
    <s v="011012045614"/>
    <x v="32"/>
    <x v="32"/>
    <d v="2024-11-18T00:00:00"/>
    <m/>
    <m/>
    <m/>
    <m/>
    <m/>
    <x v="0"/>
    <m/>
    <x v="0"/>
    <x v="0"/>
    <m/>
    <x v="0"/>
    <m/>
    <m/>
    <m/>
  </r>
  <r>
    <s v="00012745614"/>
    <x v="33"/>
    <x v="33"/>
    <d v="2024-11-18T00:00:00"/>
    <m/>
    <m/>
    <m/>
    <m/>
    <m/>
    <x v="0"/>
    <m/>
    <x v="0"/>
    <x v="0"/>
    <m/>
    <x v="0"/>
    <m/>
    <m/>
    <m/>
  </r>
  <r>
    <s v="00042845614"/>
    <x v="34"/>
    <x v="34"/>
    <d v="2024-11-18T00:00:00"/>
    <m/>
    <m/>
    <m/>
    <m/>
    <m/>
    <x v="0"/>
    <m/>
    <x v="0"/>
    <x v="0"/>
    <m/>
    <x v="0"/>
    <m/>
    <m/>
    <m/>
  </r>
  <r>
    <s v="00042745614"/>
    <x v="35"/>
    <x v="35"/>
    <d v="2024-11-18T00:00:00"/>
    <m/>
    <m/>
    <m/>
    <m/>
    <m/>
    <x v="0"/>
    <m/>
    <x v="0"/>
    <x v="0"/>
    <m/>
    <x v="0"/>
    <m/>
    <m/>
    <m/>
  </r>
  <r>
    <s v="00042645614"/>
    <x v="36"/>
    <x v="36"/>
    <d v="2024-11-18T00:00:00"/>
    <m/>
    <m/>
    <m/>
    <m/>
    <m/>
    <x v="0"/>
    <m/>
    <x v="0"/>
    <x v="0"/>
    <m/>
    <x v="0"/>
    <m/>
    <m/>
    <m/>
  </r>
  <r>
    <s v="00042945614"/>
    <x v="145"/>
    <x v="145"/>
    <d v="2024-11-18T00:00:00"/>
    <m/>
    <m/>
    <m/>
    <m/>
    <m/>
    <x v="0"/>
    <m/>
    <x v="0"/>
    <x v="0"/>
    <m/>
    <x v="0"/>
    <m/>
    <m/>
    <m/>
  </r>
  <r>
    <s v="00011345614"/>
    <x v="37"/>
    <x v="37"/>
    <d v="2024-11-18T00:00:00"/>
    <m/>
    <m/>
    <m/>
    <m/>
    <m/>
    <x v="0"/>
    <m/>
    <x v="0"/>
    <x v="0"/>
    <m/>
    <x v="0"/>
    <m/>
    <m/>
    <m/>
  </r>
  <r>
    <s v="007001045614"/>
    <x v="38"/>
    <x v="38"/>
    <d v="2024-11-18T00:00:00"/>
    <m/>
    <m/>
    <m/>
    <m/>
    <m/>
    <x v="0"/>
    <m/>
    <x v="0"/>
    <x v="0"/>
    <m/>
    <x v="0"/>
    <m/>
    <m/>
    <m/>
  </r>
  <r>
    <s v="00046145614"/>
    <x v="120"/>
    <x v="120"/>
    <d v="2024-11-18T00:00:00"/>
    <n v="3000"/>
    <n v="5366.7129999999997"/>
    <n v="16100139"/>
    <m/>
    <s v="PEDIR"/>
    <x v="3"/>
    <m/>
    <x v="14"/>
    <x v="14"/>
    <n v="45"/>
    <x v="43"/>
    <n v="5"/>
    <n v="1"/>
    <n v="2025"/>
  </r>
  <r>
    <s v="007000545614"/>
    <x v="39"/>
    <x v="39"/>
    <d v="2024-11-18T00:00:00"/>
    <m/>
    <m/>
    <m/>
    <m/>
    <m/>
    <x v="0"/>
    <m/>
    <x v="0"/>
    <x v="0"/>
    <m/>
    <x v="0"/>
    <m/>
    <m/>
    <m/>
  </r>
  <r>
    <s v="00020945614"/>
    <x v="40"/>
    <x v="40"/>
    <d v="2024-11-18T00:00:00"/>
    <m/>
    <m/>
    <m/>
    <m/>
    <m/>
    <x v="0"/>
    <m/>
    <x v="0"/>
    <x v="0"/>
    <m/>
    <x v="0"/>
    <m/>
    <m/>
    <m/>
  </r>
  <r>
    <s v="00035245614"/>
    <x v="121"/>
    <x v="121"/>
    <d v="2024-11-18T00:00:00"/>
    <m/>
    <m/>
    <m/>
    <m/>
    <m/>
    <x v="0"/>
    <m/>
    <x v="0"/>
    <x v="0"/>
    <m/>
    <x v="0"/>
    <m/>
    <m/>
    <m/>
  </r>
  <r>
    <s v="00034045614"/>
    <x v="41"/>
    <x v="41"/>
    <d v="2024-11-18T00:00:00"/>
    <m/>
    <m/>
    <m/>
    <m/>
    <m/>
    <x v="0"/>
    <m/>
    <x v="0"/>
    <x v="0"/>
    <m/>
    <x v="0"/>
    <m/>
    <m/>
    <m/>
  </r>
  <r>
    <s v="00017045614"/>
    <x v="42"/>
    <x v="42"/>
    <d v="2024-11-18T00:00:00"/>
    <m/>
    <m/>
    <m/>
    <m/>
    <m/>
    <x v="0"/>
    <m/>
    <x v="0"/>
    <x v="0"/>
    <m/>
    <x v="0"/>
    <m/>
    <m/>
    <m/>
  </r>
  <r>
    <s v="00040345614"/>
    <x v="43"/>
    <x v="43"/>
    <d v="2024-11-18T00:00:00"/>
    <m/>
    <m/>
    <m/>
    <m/>
    <m/>
    <x v="0"/>
    <m/>
    <x v="0"/>
    <x v="0"/>
    <m/>
    <x v="0"/>
    <m/>
    <m/>
    <m/>
  </r>
  <r>
    <s v="011005445614"/>
    <x v="122"/>
    <x v="122"/>
    <d v="2024-11-18T00:00:00"/>
    <m/>
    <m/>
    <m/>
    <m/>
    <m/>
    <x v="0"/>
    <m/>
    <x v="0"/>
    <x v="0"/>
    <m/>
    <x v="0"/>
    <m/>
    <m/>
    <m/>
  </r>
  <r>
    <s v="00040845614"/>
    <x v="44"/>
    <x v="44"/>
    <d v="2024-11-18T00:00:00"/>
    <m/>
    <m/>
    <m/>
    <m/>
    <m/>
    <x v="0"/>
    <m/>
    <x v="0"/>
    <x v="0"/>
    <m/>
    <x v="0"/>
    <m/>
    <m/>
    <m/>
  </r>
  <r>
    <s v="0000245614"/>
    <x v="45"/>
    <x v="45"/>
    <d v="2024-11-18T00:00:00"/>
    <m/>
    <m/>
    <m/>
    <m/>
    <m/>
    <x v="0"/>
    <m/>
    <x v="0"/>
    <x v="0"/>
    <m/>
    <x v="0"/>
    <m/>
    <m/>
    <m/>
  </r>
  <r>
    <s v="00023845614"/>
    <x v="46"/>
    <x v="46"/>
    <d v="2024-11-18T00:00:00"/>
    <m/>
    <m/>
    <m/>
    <m/>
    <m/>
    <x v="0"/>
    <m/>
    <x v="0"/>
    <x v="0"/>
    <m/>
    <x v="0"/>
    <m/>
    <m/>
    <m/>
  </r>
  <r>
    <s v="00034345614"/>
    <x v="47"/>
    <x v="47"/>
    <d v="2024-11-18T00:00:00"/>
    <m/>
    <m/>
    <m/>
    <m/>
    <m/>
    <x v="0"/>
    <m/>
    <x v="0"/>
    <x v="0"/>
    <m/>
    <x v="0"/>
    <m/>
    <m/>
    <m/>
  </r>
  <r>
    <s v="00034445614"/>
    <x v="48"/>
    <x v="48"/>
    <d v="2024-11-18T00:00:00"/>
    <m/>
    <m/>
    <m/>
    <m/>
    <m/>
    <x v="0"/>
    <m/>
    <x v="0"/>
    <x v="0"/>
    <m/>
    <x v="0"/>
    <m/>
    <m/>
    <m/>
  </r>
  <r>
    <s v="00035545614"/>
    <x v="51"/>
    <x v="51"/>
    <d v="2024-11-18T00:00:00"/>
    <m/>
    <m/>
    <m/>
    <m/>
    <m/>
    <x v="0"/>
    <m/>
    <x v="0"/>
    <x v="0"/>
    <m/>
    <x v="0"/>
    <m/>
    <m/>
    <m/>
  </r>
  <r>
    <s v="00036545614"/>
    <x v="52"/>
    <x v="52"/>
    <d v="2024-11-18T00:00:00"/>
    <m/>
    <m/>
    <m/>
    <m/>
    <m/>
    <x v="0"/>
    <m/>
    <x v="0"/>
    <x v="0"/>
    <m/>
    <x v="0"/>
    <m/>
    <m/>
    <m/>
  </r>
  <r>
    <s v="004001845614"/>
    <x v="53"/>
    <x v="53"/>
    <d v="2024-11-18T00:00:00"/>
    <m/>
    <m/>
    <m/>
    <m/>
    <m/>
    <x v="0"/>
    <m/>
    <x v="0"/>
    <x v="0"/>
    <m/>
    <x v="0"/>
    <m/>
    <m/>
    <m/>
  </r>
  <r>
    <s v="004000545614"/>
    <x v="54"/>
    <x v="54"/>
    <d v="2024-11-18T00:00:00"/>
    <m/>
    <m/>
    <m/>
    <m/>
    <m/>
    <x v="0"/>
    <m/>
    <x v="0"/>
    <x v="0"/>
    <m/>
    <x v="0"/>
    <m/>
    <m/>
    <m/>
  </r>
  <r>
    <s v="004000645614"/>
    <x v="55"/>
    <x v="55"/>
    <d v="2024-11-18T00:00:00"/>
    <m/>
    <m/>
    <m/>
    <m/>
    <m/>
    <x v="0"/>
    <m/>
    <x v="0"/>
    <x v="0"/>
    <m/>
    <x v="0"/>
    <m/>
    <m/>
    <m/>
  </r>
  <r>
    <s v="004001045614"/>
    <x v="56"/>
    <x v="56"/>
    <d v="2024-11-18T00:00:00"/>
    <m/>
    <m/>
    <m/>
    <m/>
    <m/>
    <x v="0"/>
    <m/>
    <x v="0"/>
    <x v="0"/>
    <m/>
    <x v="0"/>
    <m/>
    <m/>
    <m/>
  </r>
  <r>
    <s v="004001145614"/>
    <x v="57"/>
    <x v="57"/>
    <d v="2024-11-18T00:00:00"/>
    <m/>
    <m/>
    <m/>
    <m/>
    <m/>
    <x v="0"/>
    <m/>
    <x v="0"/>
    <x v="0"/>
    <m/>
    <x v="0"/>
    <m/>
    <m/>
    <m/>
  </r>
  <r>
    <s v="00034545614"/>
    <x v="58"/>
    <x v="58"/>
    <d v="2024-11-18T00:00:00"/>
    <m/>
    <m/>
    <m/>
    <m/>
    <m/>
    <x v="0"/>
    <m/>
    <x v="0"/>
    <x v="0"/>
    <m/>
    <x v="0"/>
    <m/>
    <m/>
    <m/>
  </r>
  <r>
    <s v="004000145614"/>
    <x v="59"/>
    <x v="59"/>
    <d v="2024-11-18T00:00:00"/>
    <m/>
    <m/>
    <m/>
    <m/>
    <m/>
    <x v="0"/>
    <m/>
    <x v="0"/>
    <x v="0"/>
    <m/>
    <x v="0"/>
    <m/>
    <m/>
    <m/>
  </r>
  <r>
    <s v="004000445614"/>
    <x v="61"/>
    <x v="61"/>
    <d v="2024-11-18T00:00:00"/>
    <m/>
    <m/>
    <m/>
    <m/>
    <m/>
    <x v="0"/>
    <m/>
    <x v="0"/>
    <x v="0"/>
    <m/>
    <x v="0"/>
    <m/>
    <m/>
    <m/>
  </r>
  <r>
    <s v="00047745614"/>
    <x v="62"/>
    <x v="62"/>
    <d v="2024-11-18T00:00:00"/>
    <m/>
    <m/>
    <m/>
    <m/>
    <m/>
    <x v="0"/>
    <m/>
    <x v="0"/>
    <x v="0"/>
    <m/>
    <x v="0"/>
    <m/>
    <m/>
    <m/>
  </r>
  <r>
    <s v="00042045614"/>
    <x v="60"/>
    <x v="60"/>
    <d v="2024-11-18T00:00:00"/>
    <m/>
    <m/>
    <m/>
    <m/>
    <m/>
    <x v="0"/>
    <m/>
    <x v="0"/>
    <x v="0"/>
    <m/>
    <x v="0"/>
    <m/>
    <m/>
    <m/>
  </r>
  <r>
    <s v="004000745614"/>
    <x v="63"/>
    <x v="63"/>
    <d v="2024-11-18T00:00:00"/>
    <m/>
    <m/>
    <m/>
    <m/>
    <m/>
    <x v="0"/>
    <m/>
    <x v="0"/>
    <x v="0"/>
    <m/>
    <x v="0"/>
    <m/>
    <m/>
    <m/>
  </r>
  <r>
    <s v="00037245614"/>
    <x v="64"/>
    <x v="64"/>
    <d v="2024-11-18T00:00:00"/>
    <n v="14400"/>
    <n v="1189.8050999999998"/>
    <n v="17133193.439999998"/>
    <s v="OC 4953"/>
    <s v="PEDIDO"/>
    <x v="2"/>
    <m/>
    <x v="27"/>
    <x v="27"/>
    <n v="45"/>
    <x v="43"/>
    <n v="5"/>
    <n v="1"/>
    <n v="2025"/>
  </r>
  <r>
    <s v="00046245614"/>
    <x v="65"/>
    <x v="65"/>
    <d v="2024-11-18T00:00:00"/>
    <m/>
    <m/>
    <m/>
    <m/>
    <m/>
    <x v="0"/>
    <m/>
    <x v="0"/>
    <x v="0"/>
    <m/>
    <x v="0"/>
    <m/>
    <m/>
    <m/>
  </r>
  <r>
    <s v="00027345614"/>
    <x v="123"/>
    <x v="123"/>
    <d v="2024-11-18T00:00:00"/>
    <m/>
    <m/>
    <m/>
    <m/>
    <m/>
    <x v="0"/>
    <m/>
    <x v="0"/>
    <x v="0"/>
    <m/>
    <x v="0"/>
    <m/>
    <m/>
    <m/>
  </r>
  <r>
    <s v="00017245614"/>
    <x v="68"/>
    <x v="68"/>
    <d v="2024-11-18T00:00:00"/>
    <m/>
    <m/>
    <m/>
    <m/>
    <m/>
    <x v="0"/>
    <m/>
    <x v="0"/>
    <x v="0"/>
    <m/>
    <x v="0"/>
    <m/>
    <m/>
    <m/>
  </r>
  <r>
    <s v="009003045614"/>
    <x v="69"/>
    <x v="69"/>
    <d v="2024-11-18T00:00:00"/>
    <m/>
    <m/>
    <m/>
    <m/>
    <m/>
    <x v="0"/>
    <m/>
    <x v="0"/>
    <x v="0"/>
    <m/>
    <x v="0"/>
    <m/>
    <m/>
    <m/>
  </r>
  <r>
    <s v="009000645614"/>
    <x v="70"/>
    <x v="70"/>
    <d v="2024-11-18T00:00:00"/>
    <m/>
    <m/>
    <m/>
    <m/>
    <m/>
    <x v="0"/>
    <m/>
    <x v="0"/>
    <x v="0"/>
    <m/>
    <x v="0"/>
    <m/>
    <m/>
    <m/>
  </r>
  <r>
    <s v="009002645614"/>
    <x v="72"/>
    <x v="72"/>
    <d v="2024-11-18T00:00:00"/>
    <m/>
    <m/>
    <m/>
    <m/>
    <m/>
    <x v="0"/>
    <m/>
    <x v="0"/>
    <x v="0"/>
    <m/>
    <x v="0"/>
    <m/>
    <m/>
    <m/>
  </r>
  <r>
    <s v="005000945614"/>
    <x v="73"/>
    <x v="73"/>
    <d v="2024-11-18T00:00:00"/>
    <m/>
    <m/>
    <m/>
    <m/>
    <m/>
    <x v="0"/>
    <m/>
    <x v="0"/>
    <x v="0"/>
    <m/>
    <x v="0"/>
    <m/>
    <m/>
    <m/>
  </r>
  <r>
    <s v="009000345614"/>
    <x v="71"/>
    <x v="71"/>
    <d v="2024-11-18T00:00:00"/>
    <m/>
    <m/>
    <m/>
    <m/>
    <m/>
    <x v="0"/>
    <m/>
    <x v="0"/>
    <x v="0"/>
    <m/>
    <x v="0"/>
    <m/>
    <m/>
    <m/>
  </r>
  <r>
    <s v="0005270145614"/>
    <x v="75"/>
    <x v="75"/>
    <d v="2024-11-18T00:00:00"/>
    <m/>
    <m/>
    <m/>
    <m/>
    <m/>
    <x v="0"/>
    <m/>
    <x v="0"/>
    <x v="0"/>
    <m/>
    <x v="0"/>
    <m/>
    <m/>
    <m/>
  </r>
  <r>
    <s v="00049645614"/>
    <x v="76"/>
    <x v="76"/>
    <d v="2024-11-18T00:00:00"/>
    <m/>
    <m/>
    <m/>
    <m/>
    <m/>
    <x v="0"/>
    <m/>
    <x v="0"/>
    <x v="0"/>
    <m/>
    <x v="0"/>
    <m/>
    <m/>
    <m/>
  </r>
  <r>
    <s v="00053045614"/>
    <x v="124"/>
    <x v="124"/>
    <d v="2024-11-18T00:00:00"/>
    <m/>
    <m/>
    <m/>
    <m/>
    <m/>
    <x v="0"/>
    <m/>
    <x v="0"/>
    <x v="0"/>
    <m/>
    <x v="0"/>
    <m/>
    <m/>
    <m/>
  </r>
  <r>
    <s v="0004520345614"/>
    <x v="77"/>
    <x v="77"/>
    <d v="2024-11-18T00:00:00"/>
    <m/>
    <m/>
    <m/>
    <m/>
    <m/>
    <x v="0"/>
    <m/>
    <x v="0"/>
    <x v="0"/>
    <m/>
    <x v="0"/>
    <m/>
    <m/>
    <m/>
  </r>
  <r>
    <s v="0004790245614"/>
    <x v="78"/>
    <x v="78"/>
    <d v="2024-11-18T00:00:00"/>
    <m/>
    <m/>
    <m/>
    <m/>
    <m/>
    <x v="0"/>
    <m/>
    <x v="0"/>
    <x v="0"/>
    <m/>
    <x v="0"/>
    <m/>
    <m/>
    <m/>
  </r>
  <r>
    <s v="00052445614"/>
    <x v="79"/>
    <x v="79"/>
    <d v="2024-11-18T00:00:00"/>
    <m/>
    <m/>
    <m/>
    <m/>
    <m/>
    <x v="0"/>
    <m/>
    <x v="0"/>
    <x v="0"/>
    <m/>
    <x v="0"/>
    <m/>
    <m/>
    <m/>
  </r>
  <r>
    <s v="00043445614"/>
    <x v="125"/>
    <x v="125"/>
    <d v="2024-11-18T00:00:00"/>
    <m/>
    <m/>
    <m/>
    <m/>
    <m/>
    <x v="0"/>
    <m/>
    <x v="0"/>
    <x v="0"/>
    <m/>
    <x v="0"/>
    <m/>
    <m/>
    <m/>
  </r>
  <r>
    <s v="00001045614"/>
    <x v="80"/>
    <x v="80"/>
    <d v="2024-11-18T00:00:00"/>
    <m/>
    <m/>
    <m/>
    <m/>
    <m/>
    <x v="0"/>
    <m/>
    <x v="0"/>
    <x v="0"/>
    <m/>
    <x v="0"/>
    <m/>
    <m/>
    <m/>
  </r>
  <r>
    <s v="0003600345614"/>
    <x v="81"/>
    <x v="81"/>
    <d v="2024-11-18T00:00:00"/>
    <m/>
    <m/>
    <m/>
    <m/>
    <m/>
    <x v="0"/>
    <m/>
    <x v="0"/>
    <x v="0"/>
    <m/>
    <x v="0"/>
    <m/>
    <m/>
    <m/>
  </r>
  <r>
    <s v="0003610245614"/>
    <x v="82"/>
    <x v="82"/>
    <d v="2024-11-18T00:00:00"/>
    <m/>
    <m/>
    <m/>
    <m/>
    <m/>
    <x v="0"/>
    <m/>
    <x v="0"/>
    <x v="0"/>
    <m/>
    <x v="0"/>
    <m/>
    <m/>
    <m/>
  </r>
  <r>
    <s v="10008745614"/>
    <x v="83"/>
    <x v="83"/>
    <d v="2024-11-18T00:00:00"/>
    <m/>
    <m/>
    <m/>
    <m/>
    <m/>
    <x v="0"/>
    <m/>
    <x v="0"/>
    <x v="0"/>
    <m/>
    <x v="0"/>
    <m/>
    <m/>
    <m/>
  </r>
  <r>
    <s v="0003620245614"/>
    <x v="84"/>
    <x v="84"/>
    <d v="2024-11-18T00:00:00"/>
    <m/>
    <m/>
    <m/>
    <m/>
    <m/>
    <x v="0"/>
    <m/>
    <x v="0"/>
    <x v="0"/>
    <m/>
    <x v="0"/>
    <m/>
    <m/>
    <m/>
  </r>
  <r>
    <s v="PACK0680345614"/>
    <x v="85"/>
    <x v="85"/>
    <d v="2024-11-18T00:00:00"/>
    <m/>
    <m/>
    <m/>
    <m/>
    <m/>
    <x v="0"/>
    <m/>
    <x v="0"/>
    <x v="0"/>
    <m/>
    <x v="0"/>
    <m/>
    <m/>
    <m/>
  </r>
  <r>
    <s v="0004230145614"/>
    <x v="86"/>
    <x v="86"/>
    <d v="2024-11-18T00:00:00"/>
    <m/>
    <m/>
    <m/>
    <m/>
    <m/>
    <x v="0"/>
    <m/>
    <x v="0"/>
    <x v="0"/>
    <m/>
    <x v="0"/>
    <m/>
    <m/>
    <m/>
  </r>
  <r>
    <s v="0003150245614"/>
    <x v="87"/>
    <x v="87"/>
    <d v="2024-11-18T00:00:00"/>
    <m/>
    <m/>
    <m/>
    <m/>
    <m/>
    <x v="0"/>
    <m/>
    <x v="0"/>
    <x v="0"/>
    <m/>
    <x v="0"/>
    <m/>
    <m/>
    <m/>
  </r>
  <r>
    <s v="0003160245614"/>
    <x v="88"/>
    <x v="88"/>
    <d v="2024-11-18T00:00:00"/>
    <m/>
    <m/>
    <m/>
    <m/>
    <m/>
    <x v="0"/>
    <m/>
    <x v="0"/>
    <x v="0"/>
    <m/>
    <x v="0"/>
    <m/>
    <m/>
    <m/>
  </r>
  <r>
    <s v="PACK0670345614"/>
    <x v="89"/>
    <x v="89"/>
    <d v="2024-11-18T00:00:00"/>
    <m/>
    <m/>
    <m/>
    <m/>
    <m/>
    <x v="0"/>
    <m/>
    <x v="0"/>
    <x v="0"/>
    <m/>
    <x v="0"/>
    <m/>
    <m/>
    <m/>
  </r>
  <r>
    <s v="0002780145614"/>
    <x v="90"/>
    <x v="90"/>
    <d v="2024-11-18T00:00:00"/>
    <m/>
    <m/>
    <m/>
    <m/>
    <m/>
    <x v="0"/>
    <m/>
    <x v="0"/>
    <x v="0"/>
    <m/>
    <x v="0"/>
    <m/>
    <m/>
    <m/>
  </r>
  <r>
    <s v="0002760145614"/>
    <x v="91"/>
    <x v="91"/>
    <d v="2024-11-18T00:00:00"/>
    <m/>
    <m/>
    <m/>
    <m/>
    <m/>
    <x v="0"/>
    <m/>
    <x v="0"/>
    <x v="0"/>
    <m/>
    <x v="0"/>
    <m/>
    <m/>
    <m/>
  </r>
  <r>
    <s v="0002790145614"/>
    <x v="92"/>
    <x v="92"/>
    <d v="2024-11-18T00:00:00"/>
    <n v="1"/>
    <n v="11434.5"/>
    <n v="11434.5"/>
    <s v="RECONTRA VALIDAR"/>
    <s v="PEDIR"/>
    <x v="3"/>
    <m/>
    <x v="6"/>
    <x v="6"/>
    <n v="40"/>
    <x v="45"/>
    <n v="7"/>
    <n v="53"/>
    <n v="2024"/>
  </r>
  <r>
    <s v="0011008945614"/>
    <x v="93"/>
    <x v="93"/>
    <d v="2024-11-18T00:00:00"/>
    <m/>
    <m/>
    <m/>
    <m/>
    <m/>
    <x v="0"/>
    <m/>
    <x v="0"/>
    <x v="0"/>
    <m/>
    <x v="0"/>
    <m/>
    <m/>
    <m/>
  </r>
  <r>
    <s v="0003630245614"/>
    <x v="94"/>
    <x v="94"/>
    <d v="2024-11-18T00:00:00"/>
    <m/>
    <m/>
    <m/>
    <m/>
    <m/>
    <x v="0"/>
    <m/>
    <x v="0"/>
    <x v="0"/>
    <m/>
    <x v="0"/>
    <m/>
    <m/>
    <m/>
  </r>
  <r>
    <s v="0004720345614"/>
    <x v="95"/>
    <x v="95"/>
    <d v="2024-11-18T00:00:00"/>
    <m/>
    <m/>
    <m/>
    <m/>
    <m/>
    <x v="0"/>
    <m/>
    <x v="0"/>
    <x v="0"/>
    <m/>
    <x v="0"/>
    <m/>
    <m/>
    <m/>
  </r>
  <r>
    <s v="00054445614"/>
    <x v="96"/>
    <x v="96"/>
    <d v="2024-11-18T00:00:00"/>
    <m/>
    <m/>
    <m/>
    <m/>
    <m/>
    <x v="0"/>
    <m/>
    <x v="0"/>
    <x v="0"/>
    <m/>
    <x v="0"/>
    <m/>
    <m/>
    <m/>
  </r>
  <r>
    <s v="00050045614"/>
    <x v="97"/>
    <x v="97"/>
    <d v="2024-11-18T00:00:00"/>
    <m/>
    <m/>
    <m/>
    <m/>
    <m/>
    <x v="0"/>
    <m/>
    <x v="0"/>
    <x v="0"/>
    <m/>
    <x v="0"/>
    <m/>
    <m/>
    <m/>
  </r>
  <r>
    <s v="00050145614"/>
    <x v="98"/>
    <x v="98"/>
    <d v="2024-11-18T00:00:00"/>
    <m/>
    <m/>
    <m/>
    <m/>
    <m/>
    <x v="0"/>
    <m/>
    <x v="0"/>
    <x v="0"/>
    <m/>
    <x v="0"/>
    <m/>
    <m/>
    <m/>
  </r>
  <r>
    <s v="0003910345614"/>
    <x v="99"/>
    <x v="99"/>
    <d v="2024-11-18T00:00:00"/>
    <n v="4760"/>
    <n v="932.18399999999997"/>
    <n v="4437195.84"/>
    <m/>
    <s v="PEDIR"/>
    <x v="3"/>
    <m/>
    <x v="9"/>
    <x v="9"/>
    <n v="45"/>
    <x v="43"/>
    <n v="5"/>
    <n v="1"/>
    <n v="2025"/>
  </r>
  <r>
    <s v="0004210145614"/>
    <x v="100"/>
    <x v="100"/>
    <d v="2024-11-18T00:00:00"/>
    <m/>
    <m/>
    <m/>
    <m/>
    <m/>
    <x v="0"/>
    <m/>
    <x v="0"/>
    <x v="0"/>
    <m/>
    <x v="0"/>
    <m/>
    <m/>
    <m/>
  </r>
  <r>
    <s v="PACK0860345614"/>
    <x v="127"/>
    <x v="127"/>
    <d v="2024-11-18T00:00:00"/>
    <m/>
    <m/>
    <m/>
    <m/>
    <m/>
    <x v="0"/>
    <m/>
    <x v="0"/>
    <x v="0"/>
    <m/>
    <x v="0"/>
    <m/>
    <m/>
    <m/>
  </r>
  <r>
    <s v="00053645614"/>
    <x v="101"/>
    <x v="101"/>
    <d v="2024-11-18T00:00:00"/>
    <m/>
    <m/>
    <m/>
    <m/>
    <m/>
    <x v="0"/>
    <m/>
    <x v="0"/>
    <x v="0"/>
    <m/>
    <x v="0"/>
    <m/>
    <m/>
    <m/>
  </r>
  <r>
    <s v="0005510045614"/>
    <x v="105"/>
    <x v="105"/>
    <d v="2024-11-18T00:00:00"/>
    <m/>
    <m/>
    <m/>
    <m/>
    <m/>
    <x v="0"/>
    <m/>
    <x v="0"/>
    <x v="0"/>
    <m/>
    <x v="0"/>
    <m/>
    <m/>
    <m/>
  </r>
  <r>
    <s v="0005470045614"/>
    <x v="106"/>
    <x v="106"/>
    <d v="2024-11-18T00:00:00"/>
    <m/>
    <m/>
    <m/>
    <m/>
    <m/>
    <x v="0"/>
    <m/>
    <x v="0"/>
    <x v="0"/>
    <m/>
    <x v="0"/>
    <m/>
    <m/>
    <m/>
  </r>
  <r>
    <s v="0005480045614"/>
    <x v="107"/>
    <x v="107"/>
    <d v="2024-11-18T00:00:00"/>
    <m/>
    <m/>
    <m/>
    <m/>
    <m/>
    <x v="0"/>
    <m/>
    <x v="0"/>
    <x v="0"/>
    <m/>
    <x v="0"/>
    <m/>
    <m/>
    <m/>
  </r>
  <r>
    <s v="00054545614"/>
    <x v="108"/>
    <x v="108"/>
    <d v="2024-11-18T00:00:00"/>
    <m/>
    <m/>
    <m/>
    <m/>
    <m/>
    <x v="0"/>
    <m/>
    <x v="0"/>
    <x v="0"/>
    <m/>
    <x v="0"/>
    <m/>
    <m/>
    <m/>
  </r>
  <r>
    <s v="00054745614"/>
    <x v="109"/>
    <x v="109"/>
    <d v="2024-11-18T00:00:00"/>
    <n v="10000"/>
    <n v="6209.72"/>
    <n v="62097200"/>
    <s v="PAMPA"/>
    <s v="PEDIR"/>
    <x v="3"/>
    <m/>
    <x v="28"/>
    <x v="28"/>
    <n v="40"/>
    <x v="45"/>
    <n v="7"/>
    <n v="53"/>
    <n v="2024"/>
  </r>
  <r>
    <s v="0003580145614"/>
    <x v="110"/>
    <x v="110"/>
    <d v="2024-11-18T00:00:00"/>
    <m/>
    <m/>
    <m/>
    <m/>
    <m/>
    <x v="0"/>
    <m/>
    <x v="0"/>
    <x v="0"/>
    <m/>
    <x v="0"/>
    <m/>
    <m/>
    <m/>
  </r>
  <r>
    <s v="0004220145614"/>
    <x v="112"/>
    <x v="112"/>
    <d v="2024-11-18T00:00:00"/>
    <n v="1"/>
    <n v="11011"/>
    <n v="11011"/>
    <m/>
    <s v="PEDIR"/>
    <x v="3"/>
    <m/>
    <x v="6"/>
    <x v="6"/>
    <n v="40"/>
    <x v="45"/>
    <n v="7"/>
    <n v="53"/>
    <n v="2024"/>
  </r>
  <r>
    <s v="00035C45614"/>
    <x v="126"/>
    <x v="126"/>
    <d v="2024-11-18T00:00:00"/>
    <m/>
    <m/>
    <m/>
    <m/>
    <m/>
    <x v="0"/>
    <m/>
    <x v="0"/>
    <x v="0"/>
    <m/>
    <x v="0"/>
    <m/>
    <m/>
    <m/>
  </r>
  <r>
    <s v="00034C45614"/>
    <x v="113"/>
    <x v="113"/>
    <d v="2024-11-18T00:00:00"/>
    <m/>
    <m/>
    <m/>
    <m/>
    <m/>
    <x v="0"/>
    <m/>
    <x v="0"/>
    <x v="0"/>
    <m/>
    <x v="0"/>
    <m/>
    <m/>
    <m/>
  </r>
  <r>
    <s v="0003740345614"/>
    <x v="114"/>
    <x v="114"/>
    <d v="2024-11-18T00:00:00"/>
    <n v="800"/>
    <n v="11011"/>
    <n v="8808800"/>
    <m/>
    <s v="PEDIR"/>
    <x v="3"/>
    <m/>
    <x v="6"/>
    <x v="6"/>
    <n v="40"/>
    <x v="45"/>
    <n v="7"/>
    <n v="53"/>
    <n v="2024"/>
  </r>
  <r>
    <s v="0003590145614"/>
    <x v="115"/>
    <x v="115"/>
    <d v="2024-11-18T00:00:00"/>
    <m/>
    <m/>
    <m/>
    <m/>
    <m/>
    <x v="0"/>
    <m/>
    <x v="0"/>
    <x v="0"/>
    <m/>
    <x v="0"/>
    <m/>
    <m/>
    <m/>
  </r>
  <r>
    <s v="006000745614"/>
    <x v="128"/>
    <x v="128"/>
    <d v="2024-11-18T00:00:00"/>
    <m/>
    <m/>
    <m/>
    <m/>
    <m/>
    <x v="0"/>
    <m/>
    <x v="0"/>
    <x v="0"/>
    <m/>
    <x v="0"/>
    <m/>
    <m/>
    <m/>
  </r>
  <r>
    <s v="0005280145614"/>
    <x v="116"/>
    <x v="116"/>
    <d v="2024-11-18T00:00:00"/>
    <m/>
    <m/>
    <m/>
    <m/>
    <m/>
    <x v="0"/>
    <m/>
    <x v="0"/>
    <x v="0"/>
    <m/>
    <x v="0"/>
    <m/>
    <m/>
    <m/>
  </r>
  <r>
    <s v="0003730445614"/>
    <x v="117"/>
    <x v="117"/>
    <d v="2024-11-18T00:00:00"/>
    <m/>
    <m/>
    <m/>
    <m/>
    <m/>
    <x v="0"/>
    <m/>
    <x v="0"/>
    <x v="0"/>
    <m/>
    <x v="0"/>
    <m/>
    <m/>
    <m/>
  </r>
  <r>
    <s v="0004640345614"/>
    <x v="118"/>
    <x v="118"/>
    <d v="2024-11-18T00:00:00"/>
    <m/>
    <m/>
    <m/>
    <m/>
    <m/>
    <x v="0"/>
    <m/>
    <x v="0"/>
    <x v="0"/>
    <m/>
    <x v="0"/>
    <m/>
    <m/>
    <m/>
  </r>
  <r>
    <s v="00054245614"/>
    <x v="135"/>
    <x v="135"/>
    <d v="2024-11-18T00:00:00"/>
    <m/>
    <m/>
    <m/>
    <m/>
    <m/>
    <x v="0"/>
    <m/>
    <x v="0"/>
    <x v="0"/>
    <m/>
    <x v="0"/>
    <m/>
    <m/>
    <m/>
  </r>
  <r>
    <s v="0004710345614"/>
    <x v="136"/>
    <x v="136"/>
    <d v="2024-11-18T00:00:00"/>
    <m/>
    <m/>
    <m/>
    <m/>
    <m/>
    <x v="0"/>
    <m/>
    <x v="0"/>
    <x v="0"/>
    <m/>
    <x v="0"/>
    <m/>
    <m/>
    <m/>
  </r>
  <r>
    <s v="000507-0345614"/>
    <x v="137"/>
    <x v="137"/>
    <d v="2024-11-18T00:00:00"/>
    <m/>
    <m/>
    <m/>
    <m/>
    <m/>
    <x v="0"/>
    <m/>
    <x v="0"/>
    <x v="0"/>
    <m/>
    <x v="0"/>
    <m/>
    <m/>
    <m/>
  </r>
  <r>
    <s v="0003890245614"/>
    <x v="146"/>
    <x v="146"/>
    <d v="2024-11-18T00:00:00"/>
    <m/>
    <m/>
    <m/>
    <m/>
    <m/>
    <x v="0"/>
    <m/>
    <x v="0"/>
    <x v="0"/>
    <m/>
    <x v="0"/>
    <m/>
    <m/>
    <m/>
  </r>
  <r>
    <s v="0004790345614"/>
    <x v="143"/>
    <x v="143"/>
    <d v="2024-11-18T00:00:00"/>
    <m/>
    <m/>
    <m/>
    <m/>
    <m/>
    <x v="0"/>
    <m/>
    <x v="0"/>
    <x v="0"/>
    <m/>
    <x v="0"/>
    <m/>
    <m/>
    <m/>
  </r>
  <r>
    <s v="0005490045614"/>
    <x v="111"/>
    <x v="111"/>
    <d v="2024-11-18T00:00:00"/>
    <m/>
    <m/>
    <m/>
    <m/>
    <m/>
    <x v="0"/>
    <m/>
    <x v="0"/>
    <x v="0"/>
    <m/>
    <x v="0"/>
    <m/>
    <m/>
    <m/>
  </r>
  <r>
    <s v="00051145614"/>
    <x v="147"/>
    <x v="147"/>
    <d v="2024-11-18T00:00:00"/>
    <m/>
    <m/>
    <m/>
    <m/>
    <m/>
    <x v="0"/>
    <m/>
    <x v="0"/>
    <x v="0"/>
    <m/>
    <x v="0"/>
    <m/>
    <m/>
    <m/>
  </r>
  <r>
    <s v="001000145621"/>
    <x v="3"/>
    <x v="3"/>
    <d v="2024-11-25T00:00:00"/>
    <m/>
    <m/>
    <m/>
    <m/>
    <m/>
    <x v="0"/>
    <m/>
    <x v="0"/>
    <x v="0"/>
    <m/>
    <x v="0"/>
    <m/>
    <m/>
    <m/>
  </r>
  <r>
    <s v="00046345621"/>
    <x v="4"/>
    <x v="4"/>
    <d v="2024-11-25T00:00:00"/>
    <m/>
    <m/>
    <m/>
    <m/>
    <m/>
    <x v="0"/>
    <m/>
    <x v="0"/>
    <x v="0"/>
    <m/>
    <x v="0"/>
    <m/>
    <m/>
    <m/>
  </r>
  <r>
    <s v="00037545621"/>
    <x v="1"/>
    <x v="1"/>
    <d v="2024-11-25T00:00:00"/>
    <m/>
    <m/>
    <m/>
    <m/>
    <m/>
    <x v="0"/>
    <m/>
    <x v="0"/>
    <x v="0"/>
    <m/>
    <x v="0"/>
    <m/>
    <m/>
    <m/>
  </r>
  <r>
    <s v="00038645621"/>
    <x v="2"/>
    <x v="2"/>
    <d v="2024-11-25T00:00:00"/>
    <m/>
    <m/>
    <m/>
    <m/>
    <m/>
    <x v="0"/>
    <m/>
    <x v="0"/>
    <x v="0"/>
    <m/>
    <x v="0"/>
    <m/>
    <m/>
    <m/>
  </r>
  <r>
    <s v="00020445621"/>
    <x v="5"/>
    <x v="5"/>
    <d v="2024-11-25T00:00:00"/>
    <n v="50"/>
    <n v="16346.616"/>
    <n v="817330.8"/>
    <m/>
    <s v="PEDIR"/>
    <x v="3"/>
    <m/>
    <x v="11"/>
    <x v="11"/>
    <n v="45"/>
    <x v="46"/>
    <n v="5"/>
    <n v="2"/>
    <n v="2025"/>
  </r>
  <r>
    <s v="00000945621"/>
    <x v="6"/>
    <x v="6"/>
    <d v="2024-11-25T00:00:00"/>
    <m/>
    <n v="27798.056"/>
    <n v="0"/>
    <m/>
    <m/>
    <x v="0"/>
    <m/>
    <x v="0"/>
    <x v="0"/>
    <m/>
    <x v="47"/>
    <n v="2"/>
    <n v="48"/>
    <n v="2024"/>
  </r>
  <r>
    <s v="00020745621"/>
    <x v="7"/>
    <x v="7"/>
    <d v="2024-11-25T00:00:00"/>
    <m/>
    <m/>
    <m/>
    <m/>
    <m/>
    <x v="0"/>
    <m/>
    <x v="0"/>
    <x v="0"/>
    <m/>
    <x v="0"/>
    <m/>
    <m/>
    <m/>
  </r>
  <r>
    <s v="007001445621"/>
    <x v="8"/>
    <x v="8"/>
    <d v="2024-11-25T00:00:00"/>
    <m/>
    <m/>
    <m/>
    <m/>
    <m/>
    <x v="0"/>
    <m/>
    <x v="0"/>
    <x v="0"/>
    <m/>
    <x v="0"/>
    <m/>
    <m/>
    <m/>
  </r>
  <r>
    <s v="00003345621"/>
    <x v="9"/>
    <x v="9"/>
    <d v="2024-11-25T00:00:00"/>
    <m/>
    <m/>
    <m/>
    <m/>
    <m/>
    <x v="0"/>
    <m/>
    <x v="0"/>
    <x v="0"/>
    <m/>
    <x v="0"/>
    <m/>
    <m/>
    <m/>
  </r>
  <r>
    <s v="00019845621"/>
    <x v="10"/>
    <x v="10"/>
    <d v="2024-11-25T00:00:00"/>
    <m/>
    <m/>
    <m/>
    <m/>
    <m/>
    <x v="0"/>
    <m/>
    <x v="0"/>
    <x v="0"/>
    <m/>
    <x v="0"/>
    <m/>
    <m/>
    <m/>
  </r>
  <r>
    <s v="00020045621"/>
    <x v="11"/>
    <x v="11"/>
    <d v="2024-11-25T00:00:00"/>
    <n v="100"/>
    <n v="4215.6400000000003"/>
    <n v="421564.00000000006"/>
    <m/>
    <s v="PEDIR"/>
    <x v="3"/>
    <m/>
    <x v="29"/>
    <x v="29"/>
    <n v="30"/>
    <x v="48"/>
    <n v="4"/>
    <n v="52"/>
    <n v="2024"/>
  </r>
  <r>
    <s v="00020245621"/>
    <x v="12"/>
    <x v="12"/>
    <d v="2024-11-25T00:00:00"/>
    <m/>
    <m/>
    <m/>
    <m/>
    <m/>
    <x v="0"/>
    <m/>
    <x v="0"/>
    <x v="0"/>
    <m/>
    <x v="0"/>
    <m/>
    <m/>
    <m/>
  </r>
  <r>
    <s v="00001845621"/>
    <x v="13"/>
    <x v="13"/>
    <d v="2024-11-25T00:00:00"/>
    <m/>
    <m/>
    <m/>
    <m/>
    <m/>
    <x v="0"/>
    <m/>
    <x v="0"/>
    <x v="0"/>
    <m/>
    <x v="0"/>
    <m/>
    <m/>
    <m/>
  </r>
  <r>
    <s v="00045245621"/>
    <x v="14"/>
    <x v="14"/>
    <d v="2024-11-25T00:00:00"/>
    <m/>
    <m/>
    <m/>
    <m/>
    <m/>
    <x v="0"/>
    <m/>
    <x v="0"/>
    <x v="0"/>
    <m/>
    <x v="0"/>
    <m/>
    <m/>
    <m/>
  </r>
  <r>
    <s v="00023645621"/>
    <x v="15"/>
    <x v="15"/>
    <d v="2024-11-25T00:00:00"/>
    <m/>
    <m/>
    <m/>
    <m/>
    <m/>
    <x v="0"/>
    <m/>
    <x v="0"/>
    <x v="0"/>
    <m/>
    <x v="0"/>
    <m/>
    <m/>
    <m/>
  </r>
  <r>
    <s v="00047345621"/>
    <x v="16"/>
    <x v="16"/>
    <d v="2024-11-25T00:00:00"/>
    <m/>
    <m/>
    <m/>
    <m/>
    <m/>
    <x v="0"/>
    <m/>
    <x v="0"/>
    <x v="0"/>
    <m/>
    <x v="0"/>
    <m/>
    <m/>
    <m/>
  </r>
  <r>
    <s v="00044745621"/>
    <x v="17"/>
    <x v="17"/>
    <d v="2024-11-25T00:00:00"/>
    <m/>
    <m/>
    <m/>
    <m/>
    <m/>
    <x v="0"/>
    <m/>
    <x v="0"/>
    <x v="0"/>
    <m/>
    <x v="0"/>
    <m/>
    <m/>
    <m/>
  </r>
  <r>
    <s v="00047545621"/>
    <x v="18"/>
    <x v="18"/>
    <d v="2024-11-25T00:00:00"/>
    <m/>
    <m/>
    <m/>
    <m/>
    <m/>
    <x v="0"/>
    <m/>
    <x v="0"/>
    <x v="0"/>
    <m/>
    <x v="0"/>
    <m/>
    <m/>
    <m/>
  </r>
  <r>
    <s v="00045145621"/>
    <x v="131"/>
    <x v="131"/>
    <d v="2024-11-25T00:00:00"/>
    <m/>
    <m/>
    <m/>
    <m/>
    <m/>
    <x v="0"/>
    <m/>
    <x v="0"/>
    <x v="0"/>
    <m/>
    <x v="0"/>
    <m/>
    <m/>
    <m/>
  </r>
  <r>
    <s v="00047445621"/>
    <x v="0"/>
    <x v="0"/>
    <d v="2024-11-25T00:00:00"/>
    <m/>
    <m/>
    <m/>
    <m/>
    <m/>
    <x v="0"/>
    <m/>
    <x v="0"/>
    <x v="0"/>
    <m/>
    <x v="0"/>
    <m/>
    <m/>
    <m/>
  </r>
  <r>
    <s v="00038245621"/>
    <x v="19"/>
    <x v="19"/>
    <d v="2024-11-25T00:00:00"/>
    <m/>
    <m/>
    <m/>
    <m/>
    <m/>
    <x v="0"/>
    <m/>
    <x v="0"/>
    <x v="0"/>
    <m/>
    <x v="0"/>
    <m/>
    <m/>
    <m/>
  </r>
  <r>
    <s v="004000245621"/>
    <x v="20"/>
    <x v="20"/>
    <d v="2024-11-25T00:00:00"/>
    <n v="400"/>
    <n v="960.0139999999999"/>
    <n v="384005.6"/>
    <m/>
    <s v="PEDIR"/>
    <x v="3"/>
    <m/>
    <x v="24"/>
    <x v="24"/>
    <n v="30"/>
    <x v="48"/>
    <n v="4"/>
    <n v="52"/>
    <n v="2024"/>
  </r>
  <r>
    <s v="00041245621"/>
    <x v="21"/>
    <x v="21"/>
    <d v="2024-11-25T00:00:00"/>
    <m/>
    <m/>
    <m/>
    <m/>
    <m/>
    <x v="0"/>
    <m/>
    <x v="0"/>
    <x v="0"/>
    <m/>
    <x v="0"/>
    <m/>
    <m/>
    <m/>
  </r>
  <r>
    <s v="00017345621"/>
    <x v="22"/>
    <x v="22"/>
    <d v="2024-11-25T00:00:00"/>
    <n v="1000"/>
    <n v="2063.7759999999998"/>
    <n v="2063775.9999999998"/>
    <m/>
    <s v="PEDIR"/>
    <x v="3"/>
    <m/>
    <x v="11"/>
    <x v="11"/>
    <n v="45"/>
    <x v="46"/>
    <n v="5"/>
    <n v="2"/>
    <n v="2025"/>
  </r>
  <r>
    <s v="SW001845621"/>
    <x v="23"/>
    <x v="23"/>
    <d v="2024-11-25T00:00:00"/>
    <m/>
    <m/>
    <m/>
    <m/>
    <m/>
    <x v="0"/>
    <m/>
    <x v="0"/>
    <x v="0"/>
    <m/>
    <x v="0"/>
    <m/>
    <m/>
    <m/>
  </r>
  <r>
    <s v="PACK07645621"/>
    <x v="24"/>
    <x v="24"/>
    <d v="2024-11-25T00:00:00"/>
    <m/>
    <m/>
    <m/>
    <m/>
    <m/>
    <x v="0"/>
    <m/>
    <x v="0"/>
    <x v="0"/>
    <m/>
    <x v="0"/>
    <m/>
    <m/>
    <m/>
  </r>
  <r>
    <s v="30301000000145621"/>
    <x v="129"/>
    <x v="129"/>
    <d v="2024-11-25T00:00:00"/>
    <m/>
    <m/>
    <m/>
    <m/>
    <m/>
    <x v="0"/>
    <m/>
    <x v="0"/>
    <x v="0"/>
    <m/>
    <x v="0"/>
    <m/>
    <m/>
    <m/>
  </r>
  <r>
    <s v="00001145621"/>
    <x v="119"/>
    <x v="119"/>
    <d v="2024-11-25T00:00:00"/>
    <m/>
    <m/>
    <m/>
    <m/>
    <m/>
    <x v="0"/>
    <m/>
    <x v="0"/>
    <x v="0"/>
    <m/>
    <x v="0"/>
    <m/>
    <m/>
    <m/>
  </r>
  <r>
    <s v="003200245621"/>
    <x v="26"/>
    <x v="26"/>
    <d v="2024-11-25T00:00:00"/>
    <m/>
    <m/>
    <m/>
    <m/>
    <m/>
    <x v="0"/>
    <m/>
    <x v="0"/>
    <x v="0"/>
    <m/>
    <x v="0"/>
    <m/>
    <m/>
    <m/>
  </r>
  <r>
    <s v="00027245621"/>
    <x v="27"/>
    <x v="27"/>
    <d v="2024-11-25T00:00:00"/>
    <n v="1"/>
    <n v="3961.9150999999997"/>
    <n v="3961.9150999999997"/>
    <s v="ENTREGA 06/12"/>
    <s v="PEDIR"/>
    <x v="3"/>
    <m/>
    <x v="10"/>
    <x v="10"/>
    <n v="30"/>
    <x v="48"/>
    <n v="4"/>
    <n v="52"/>
    <n v="2024"/>
  </r>
  <r>
    <s v="00042445621"/>
    <x v="28"/>
    <x v="28"/>
    <d v="2024-11-25T00:00:00"/>
    <n v="1700"/>
    <n v="6760.6451000000006"/>
    <n v="11493096.670000002"/>
    <m/>
    <s v="PEDIR"/>
    <x v="3"/>
    <m/>
    <x v="19"/>
    <x v="19"/>
    <n v="30"/>
    <x v="48"/>
    <n v="4"/>
    <n v="52"/>
    <n v="2024"/>
  </r>
  <r>
    <s v="006001745621"/>
    <x v="29"/>
    <x v="29"/>
    <d v="2024-11-25T00:00:00"/>
    <n v="2000"/>
    <n v="924.92399999999998"/>
    <n v="1849848"/>
    <m/>
    <s v="PEDIR"/>
    <x v="3"/>
    <m/>
    <x v="26"/>
    <x v="26"/>
    <n v="60"/>
    <x v="49"/>
    <n v="6"/>
    <n v="5"/>
    <n v="2025"/>
  </r>
  <r>
    <s v="00043045621"/>
    <x v="30"/>
    <x v="30"/>
    <d v="2024-11-25T00:00:00"/>
    <m/>
    <m/>
    <m/>
    <m/>
    <m/>
    <x v="0"/>
    <m/>
    <x v="0"/>
    <x v="0"/>
    <m/>
    <x v="0"/>
    <m/>
    <m/>
    <m/>
  </r>
  <r>
    <s v="006001645621"/>
    <x v="31"/>
    <x v="31"/>
    <d v="2024-11-25T00:00:00"/>
    <n v="14000"/>
    <n v="424.32"/>
    <n v="5940480"/>
    <m/>
    <s v="PEDIR"/>
    <x v="3"/>
    <m/>
    <x v="20"/>
    <x v="20"/>
    <n v="30"/>
    <x v="48"/>
    <n v="4"/>
    <n v="52"/>
    <n v="2024"/>
  </r>
  <r>
    <s v="00038845621"/>
    <x v="140"/>
    <x v="140"/>
    <d v="2024-11-25T00:00:00"/>
    <m/>
    <m/>
    <m/>
    <m/>
    <m/>
    <x v="0"/>
    <m/>
    <x v="0"/>
    <x v="0"/>
    <m/>
    <x v="0"/>
    <m/>
    <m/>
    <m/>
  </r>
  <r>
    <s v="011012045621"/>
    <x v="32"/>
    <x v="32"/>
    <d v="2024-11-25T00:00:00"/>
    <m/>
    <m/>
    <m/>
    <m/>
    <m/>
    <x v="0"/>
    <m/>
    <x v="0"/>
    <x v="0"/>
    <m/>
    <x v="0"/>
    <m/>
    <m/>
    <m/>
  </r>
  <r>
    <s v="00012745621"/>
    <x v="33"/>
    <x v="33"/>
    <d v="2024-11-25T00:00:00"/>
    <m/>
    <m/>
    <m/>
    <m/>
    <m/>
    <x v="0"/>
    <m/>
    <x v="0"/>
    <x v="0"/>
    <m/>
    <x v="0"/>
    <m/>
    <m/>
    <m/>
  </r>
  <r>
    <s v="00042845621"/>
    <x v="34"/>
    <x v="34"/>
    <d v="2024-11-25T00:00:00"/>
    <m/>
    <m/>
    <m/>
    <m/>
    <m/>
    <x v="0"/>
    <m/>
    <x v="0"/>
    <x v="0"/>
    <m/>
    <x v="0"/>
    <m/>
    <m/>
    <m/>
  </r>
  <r>
    <s v="00042745621"/>
    <x v="35"/>
    <x v="35"/>
    <d v="2024-11-25T00:00:00"/>
    <m/>
    <m/>
    <m/>
    <m/>
    <m/>
    <x v="0"/>
    <m/>
    <x v="0"/>
    <x v="0"/>
    <m/>
    <x v="0"/>
    <m/>
    <m/>
    <m/>
  </r>
  <r>
    <s v="00042645621"/>
    <x v="36"/>
    <x v="36"/>
    <d v="2024-11-25T00:00:00"/>
    <m/>
    <m/>
    <m/>
    <m/>
    <m/>
    <x v="0"/>
    <m/>
    <x v="0"/>
    <x v="0"/>
    <m/>
    <x v="0"/>
    <m/>
    <m/>
    <m/>
  </r>
  <r>
    <s v="00042945621"/>
    <x v="145"/>
    <x v="145"/>
    <d v="2024-11-25T00:00:00"/>
    <m/>
    <m/>
    <m/>
    <m/>
    <m/>
    <x v="0"/>
    <m/>
    <x v="0"/>
    <x v="0"/>
    <m/>
    <x v="0"/>
    <m/>
    <m/>
    <m/>
  </r>
  <r>
    <s v="00011345621"/>
    <x v="37"/>
    <x v="37"/>
    <d v="2024-11-25T00:00:00"/>
    <n v="200"/>
    <n v="11221.297999999999"/>
    <n v="2244259.5999999996"/>
    <m/>
    <s v="PEDIR"/>
    <x v="3"/>
    <m/>
    <x v="21"/>
    <x v="21"/>
    <n v="30"/>
    <x v="48"/>
    <n v="4"/>
    <n v="52"/>
    <n v="2024"/>
  </r>
  <r>
    <s v="007001045621"/>
    <x v="38"/>
    <x v="38"/>
    <d v="2024-11-25T00:00:00"/>
    <n v="1000"/>
    <n v="5800.0019000000002"/>
    <n v="5800001.9000000004"/>
    <m/>
    <s v="PEDIR"/>
    <x v="3"/>
    <m/>
    <x v="37"/>
    <x v="37"/>
    <n v="45"/>
    <x v="46"/>
    <n v="5"/>
    <n v="2"/>
    <n v="2025"/>
  </r>
  <r>
    <s v="00046145621"/>
    <x v="120"/>
    <x v="120"/>
    <d v="2024-11-25T00:00:00"/>
    <m/>
    <n v="5366.7129999999997"/>
    <n v="0"/>
    <m/>
    <m/>
    <x v="0"/>
    <m/>
    <x v="0"/>
    <x v="0"/>
    <m/>
    <x v="47"/>
    <n v="2"/>
    <n v="48"/>
    <n v="2024"/>
  </r>
  <r>
    <s v="007000545621"/>
    <x v="39"/>
    <x v="39"/>
    <d v="2024-11-25T00:00:00"/>
    <m/>
    <m/>
    <m/>
    <m/>
    <m/>
    <x v="0"/>
    <m/>
    <x v="0"/>
    <x v="0"/>
    <m/>
    <x v="0"/>
    <m/>
    <m/>
    <m/>
  </r>
  <r>
    <s v="00020945621"/>
    <x v="40"/>
    <x v="40"/>
    <d v="2024-11-25T00:00:00"/>
    <n v="10500"/>
    <n v="3922.75"/>
    <n v="41188875"/>
    <s v="nueva oc"/>
    <s v="PEDIR"/>
    <x v="3"/>
    <m/>
    <x v="1"/>
    <x v="1"/>
    <n v="55"/>
    <x v="50"/>
    <n v="1"/>
    <n v="4"/>
    <n v="2025"/>
  </r>
  <r>
    <s v="00035245621"/>
    <x v="121"/>
    <x v="121"/>
    <d v="2024-11-25T00:00:00"/>
    <m/>
    <m/>
    <m/>
    <m/>
    <m/>
    <x v="0"/>
    <m/>
    <x v="0"/>
    <x v="0"/>
    <m/>
    <x v="0"/>
    <m/>
    <m/>
    <m/>
  </r>
  <r>
    <s v="00034045621"/>
    <x v="41"/>
    <x v="41"/>
    <d v="2024-11-25T00:00:00"/>
    <m/>
    <m/>
    <m/>
    <m/>
    <m/>
    <x v="0"/>
    <m/>
    <x v="0"/>
    <x v="0"/>
    <m/>
    <x v="0"/>
    <m/>
    <m/>
    <m/>
  </r>
  <r>
    <s v="00017045621"/>
    <x v="42"/>
    <x v="42"/>
    <d v="2024-11-25T00:00:00"/>
    <m/>
    <m/>
    <m/>
    <m/>
    <m/>
    <x v="0"/>
    <m/>
    <x v="0"/>
    <x v="0"/>
    <m/>
    <x v="0"/>
    <m/>
    <m/>
    <m/>
  </r>
  <r>
    <s v="00040345621"/>
    <x v="43"/>
    <x v="43"/>
    <d v="2024-11-25T00:00:00"/>
    <m/>
    <m/>
    <m/>
    <m/>
    <m/>
    <x v="0"/>
    <m/>
    <x v="0"/>
    <x v="0"/>
    <m/>
    <x v="0"/>
    <m/>
    <m/>
    <m/>
  </r>
  <r>
    <s v="011005445621"/>
    <x v="122"/>
    <x v="122"/>
    <d v="2024-11-25T00:00:00"/>
    <m/>
    <m/>
    <m/>
    <m/>
    <m/>
    <x v="0"/>
    <m/>
    <x v="0"/>
    <x v="0"/>
    <m/>
    <x v="0"/>
    <m/>
    <m/>
    <m/>
  </r>
  <r>
    <s v="00040845621"/>
    <x v="44"/>
    <x v="44"/>
    <d v="2024-11-25T00:00:00"/>
    <n v="50"/>
    <n v="12596.584000000001"/>
    <n v="629829.20000000007"/>
    <m/>
    <s v="PEDIR"/>
    <x v="3"/>
    <m/>
    <x v="38"/>
    <x v="38"/>
    <n v="45"/>
    <x v="46"/>
    <n v="5"/>
    <n v="2"/>
    <n v="2025"/>
  </r>
  <r>
    <s v="0000245621"/>
    <x v="45"/>
    <x v="45"/>
    <d v="2024-11-25T00:00:00"/>
    <n v="100"/>
    <m/>
    <m/>
    <m/>
    <s v="PEDIR"/>
    <x v="3"/>
    <m/>
    <x v="34"/>
    <x v="34"/>
    <n v="30"/>
    <x v="48"/>
    <n v="4"/>
    <n v="52"/>
    <n v="2024"/>
  </r>
  <r>
    <s v="00023845621"/>
    <x v="46"/>
    <x v="46"/>
    <d v="2024-11-25T00:00:00"/>
    <m/>
    <m/>
    <m/>
    <m/>
    <m/>
    <x v="0"/>
    <m/>
    <x v="0"/>
    <x v="0"/>
    <m/>
    <x v="0"/>
    <m/>
    <m/>
    <m/>
  </r>
  <r>
    <s v="00034345621"/>
    <x v="47"/>
    <x v="47"/>
    <d v="2024-11-25T00:00:00"/>
    <m/>
    <m/>
    <m/>
    <m/>
    <m/>
    <x v="0"/>
    <m/>
    <x v="0"/>
    <x v="0"/>
    <m/>
    <x v="0"/>
    <m/>
    <m/>
    <m/>
  </r>
  <r>
    <s v="00034445621"/>
    <x v="48"/>
    <x v="48"/>
    <d v="2024-11-25T00:00:00"/>
    <n v="15"/>
    <n v="65172.536000000007"/>
    <n v="977588.04000000015"/>
    <m/>
    <s v="PEDIR"/>
    <x v="3"/>
    <m/>
    <x v="38"/>
    <x v="38"/>
    <n v="45"/>
    <x v="46"/>
    <n v="5"/>
    <n v="2"/>
    <n v="2025"/>
  </r>
  <r>
    <s v="00035545621"/>
    <x v="51"/>
    <x v="51"/>
    <d v="2024-11-25T00:00:00"/>
    <m/>
    <m/>
    <m/>
    <m/>
    <m/>
    <x v="0"/>
    <m/>
    <x v="0"/>
    <x v="0"/>
    <m/>
    <x v="0"/>
    <m/>
    <m/>
    <m/>
  </r>
  <r>
    <s v="00036545621"/>
    <x v="52"/>
    <x v="52"/>
    <d v="2024-11-25T00:00:00"/>
    <m/>
    <m/>
    <m/>
    <m/>
    <m/>
    <x v="0"/>
    <m/>
    <x v="0"/>
    <x v="0"/>
    <m/>
    <x v="0"/>
    <m/>
    <m/>
    <m/>
  </r>
  <r>
    <s v="004001845621"/>
    <x v="53"/>
    <x v="53"/>
    <d v="2024-11-25T00:00:00"/>
    <n v="200"/>
    <n v="5082"/>
    <n v="1016400"/>
    <m/>
    <s v="PEDIR"/>
    <x v="3"/>
    <m/>
    <x v="39"/>
    <x v="39"/>
    <n v="30"/>
    <x v="48"/>
    <n v="4"/>
    <n v="52"/>
    <n v="2024"/>
  </r>
  <r>
    <s v="004000545621"/>
    <x v="54"/>
    <x v="54"/>
    <d v="2024-11-25T00:00:00"/>
    <m/>
    <m/>
    <m/>
    <m/>
    <m/>
    <x v="0"/>
    <m/>
    <x v="0"/>
    <x v="0"/>
    <m/>
    <x v="0"/>
    <m/>
    <m/>
    <m/>
  </r>
  <r>
    <s v="004000645621"/>
    <x v="55"/>
    <x v="55"/>
    <d v="2024-11-25T00:00:00"/>
    <m/>
    <m/>
    <m/>
    <m/>
    <m/>
    <x v="0"/>
    <m/>
    <x v="0"/>
    <x v="0"/>
    <m/>
    <x v="0"/>
    <m/>
    <m/>
    <m/>
  </r>
  <r>
    <s v="004001045621"/>
    <x v="56"/>
    <x v="56"/>
    <d v="2024-11-25T00:00:00"/>
    <m/>
    <m/>
    <m/>
    <m/>
    <m/>
    <x v="0"/>
    <m/>
    <x v="0"/>
    <x v="0"/>
    <m/>
    <x v="0"/>
    <m/>
    <m/>
    <m/>
  </r>
  <r>
    <s v="004001145621"/>
    <x v="57"/>
    <x v="57"/>
    <d v="2024-11-25T00:00:00"/>
    <m/>
    <m/>
    <m/>
    <m/>
    <m/>
    <x v="0"/>
    <m/>
    <x v="0"/>
    <x v="0"/>
    <m/>
    <x v="0"/>
    <m/>
    <m/>
    <m/>
  </r>
  <r>
    <s v="00034545621"/>
    <x v="58"/>
    <x v="58"/>
    <d v="2024-11-25T00:00:00"/>
    <m/>
    <m/>
    <m/>
    <m/>
    <m/>
    <x v="0"/>
    <m/>
    <x v="0"/>
    <x v="0"/>
    <m/>
    <x v="0"/>
    <m/>
    <m/>
    <m/>
  </r>
  <r>
    <s v="004000145621"/>
    <x v="59"/>
    <x v="59"/>
    <d v="2024-11-25T00:00:00"/>
    <m/>
    <m/>
    <m/>
    <m/>
    <m/>
    <x v="0"/>
    <m/>
    <x v="0"/>
    <x v="0"/>
    <m/>
    <x v="0"/>
    <m/>
    <m/>
    <m/>
  </r>
  <r>
    <s v="004000445621"/>
    <x v="61"/>
    <x v="61"/>
    <d v="2024-11-25T00:00:00"/>
    <m/>
    <m/>
    <m/>
    <m/>
    <m/>
    <x v="0"/>
    <m/>
    <x v="0"/>
    <x v="0"/>
    <m/>
    <x v="0"/>
    <m/>
    <m/>
    <m/>
  </r>
  <r>
    <s v="00047745621"/>
    <x v="62"/>
    <x v="62"/>
    <d v="2024-11-25T00:00:00"/>
    <m/>
    <m/>
    <m/>
    <m/>
    <m/>
    <x v="0"/>
    <m/>
    <x v="0"/>
    <x v="0"/>
    <m/>
    <x v="0"/>
    <m/>
    <m/>
    <m/>
  </r>
  <r>
    <s v="00042045621"/>
    <x v="60"/>
    <x v="60"/>
    <d v="2024-11-25T00:00:00"/>
    <m/>
    <m/>
    <m/>
    <m/>
    <m/>
    <x v="0"/>
    <m/>
    <x v="0"/>
    <x v="0"/>
    <m/>
    <x v="0"/>
    <m/>
    <m/>
    <m/>
  </r>
  <r>
    <s v="004000745621"/>
    <x v="63"/>
    <x v="63"/>
    <d v="2024-11-25T00:00:00"/>
    <n v="1000"/>
    <n v="320.04500000000002"/>
    <n v="320045"/>
    <m/>
    <s v="PEDIR"/>
    <x v="3"/>
    <m/>
    <x v="24"/>
    <x v="24"/>
    <n v="30"/>
    <x v="48"/>
    <n v="4"/>
    <n v="52"/>
    <n v="2024"/>
  </r>
  <r>
    <s v="00037245621"/>
    <x v="64"/>
    <x v="64"/>
    <d v="2024-11-25T00:00:00"/>
    <m/>
    <n v="1189.8050999999998"/>
    <n v="0"/>
    <m/>
    <m/>
    <x v="0"/>
    <m/>
    <x v="0"/>
    <x v="0"/>
    <m/>
    <x v="47"/>
    <n v="2"/>
    <n v="48"/>
    <n v="2024"/>
  </r>
  <r>
    <s v="00046245621"/>
    <x v="65"/>
    <x v="65"/>
    <d v="2024-11-25T00:00:00"/>
    <m/>
    <m/>
    <m/>
    <m/>
    <m/>
    <x v="0"/>
    <m/>
    <x v="0"/>
    <x v="0"/>
    <m/>
    <x v="0"/>
    <m/>
    <m/>
    <m/>
  </r>
  <r>
    <s v="00027345621"/>
    <x v="123"/>
    <x v="123"/>
    <d v="2024-11-25T00:00:00"/>
    <m/>
    <m/>
    <m/>
    <m/>
    <m/>
    <x v="0"/>
    <m/>
    <x v="0"/>
    <x v="0"/>
    <m/>
    <x v="0"/>
    <m/>
    <m/>
    <m/>
  </r>
  <r>
    <s v="00017245621"/>
    <x v="68"/>
    <x v="68"/>
    <d v="2024-11-25T00:00:00"/>
    <n v="500"/>
    <n v="5662.8"/>
    <n v="2831400"/>
    <m/>
    <s v="PEDIR"/>
    <x v="3"/>
    <m/>
    <x v="2"/>
    <x v="2"/>
    <n v="60"/>
    <x v="49"/>
    <n v="6"/>
    <n v="5"/>
    <n v="2025"/>
  </r>
  <r>
    <s v="009003045621"/>
    <x v="69"/>
    <x v="69"/>
    <d v="2024-11-25T00:00:00"/>
    <m/>
    <m/>
    <m/>
    <m/>
    <m/>
    <x v="0"/>
    <m/>
    <x v="0"/>
    <x v="0"/>
    <m/>
    <x v="0"/>
    <m/>
    <m/>
    <m/>
  </r>
  <r>
    <s v="009000645621"/>
    <x v="70"/>
    <x v="70"/>
    <d v="2024-11-25T00:00:00"/>
    <m/>
    <m/>
    <m/>
    <m/>
    <m/>
    <x v="0"/>
    <m/>
    <x v="0"/>
    <x v="0"/>
    <m/>
    <x v="0"/>
    <m/>
    <m/>
    <m/>
  </r>
  <r>
    <s v="009002645621"/>
    <x v="72"/>
    <x v="72"/>
    <d v="2024-11-25T00:00:00"/>
    <m/>
    <m/>
    <m/>
    <m/>
    <m/>
    <x v="0"/>
    <m/>
    <x v="0"/>
    <x v="0"/>
    <m/>
    <x v="0"/>
    <m/>
    <m/>
    <m/>
  </r>
  <r>
    <s v="005000945621"/>
    <x v="73"/>
    <x v="73"/>
    <d v="2024-11-25T00:00:00"/>
    <n v="500"/>
    <n v="2873"/>
    <n v="1436500"/>
    <m/>
    <s v="PEDIR"/>
    <x v="3"/>
    <m/>
    <x v="2"/>
    <x v="2"/>
    <n v="60"/>
    <x v="49"/>
    <n v="6"/>
    <n v="5"/>
    <n v="2025"/>
  </r>
  <r>
    <s v="009000345621"/>
    <x v="71"/>
    <x v="71"/>
    <d v="2024-11-25T00:00:00"/>
    <m/>
    <m/>
    <m/>
    <m/>
    <m/>
    <x v="0"/>
    <m/>
    <x v="0"/>
    <x v="0"/>
    <m/>
    <x v="0"/>
    <m/>
    <m/>
    <m/>
  </r>
  <r>
    <s v="0005270145621"/>
    <x v="75"/>
    <x v="75"/>
    <d v="2024-11-25T00:00:00"/>
    <m/>
    <m/>
    <m/>
    <m/>
    <m/>
    <x v="0"/>
    <m/>
    <x v="0"/>
    <x v="0"/>
    <m/>
    <x v="0"/>
    <m/>
    <m/>
    <m/>
  </r>
  <r>
    <s v="00049645621"/>
    <x v="76"/>
    <x v="76"/>
    <d v="2024-11-25T00:00:00"/>
    <m/>
    <m/>
    <m/>
    <m/>
    <m/>
    <x v="0"/>
    <m/>
    <x v="0"/>
    <x v="0"/>
    <m/>
    <x v="0"/>
    <m/>
    <m/>
    <m/>
  </r>
  <r>
    <s v="00053045621"/>
    <x v="124"/>
    <x v="124"/>
    <d v="2024-11-25T00:00:00"/>
    <n v="1800"/>
    <n v="1536.7"/>
    <n v="2766060"/>
    <m/>
    <s v="PEDIR"/>
    <x v="3"/>
    <m/>
    <x v="16"/>
    <x v="16"/>
    <n v="30"/>
    <x v="48"/>
    <n v="4"/>
    <n v="52"/>
    <n v="2024"/>
  </r>
  <r>
    <s v="0004520345621"/>
    <x v="77"/>
    <x v="77"/>
    <d v="2024-11-25T00:00:00"/>
    <m/>
    <m/>
    <m/>
    <m/>
    <m/>
    <x v="0"/>
    <m/>
    <x v="0"/>
    <x v="0"/>
    <m/>
    <x v="0"/>
    <m/>
    <m/>
    <m/>
  </r>
  <r>
    <s v="0004790245621"/>
    <x v="78"/>
    <x v="78"/>
    <d v="2024-11-25T00:00:00"/>
    <m/>
    <m/>
    <m/>
    <m/>
    <m/>
    <x v="0"/>
    <m/>
    <x v="0"/>
    <x v="0"/>
    <m/>
    <x v="0"/>
    <m/>
    <m/>
    <m/>
  </r>
  <r>
    <s v="00052445621"/>
    <x v="79"/>
    <x v="79"/>
    <d v="2024-11-25T00:00:00"/>
    <m/>
    <m/>
    <m/>
    <m/>
    <m/>
    <x v="0"/>
    <m/>
    <x v="0"/>
    <x v="0"/>
    <m/>
    <x v="0"/>
    <m/>
    <m/>
    <m/>
  </r>
  <r>
    <s v="00043445621"/>
    <x v="125"/>
    <x v="125"/>
    <d v="2024-11-25T00:00:00"/>
    <m/>
    <m/>
    <m/>
    <m/>
    <m/>
    <x v="0"/>
    <m/>
    <x v="0"/>
    <x v="0"/>
    <m/>
    <x v="0"/>
    <m/>
    <m/>
    <m/>
  </r>
  <r>
    <s v="00001045621"/>
    <x v="80"/>
    <x v="80"/>
    <d v="2024-11-25T00:00:00"/>
    <m/>
    <m/>
    <m/>
    <m/>
    <m/>
    <x v="0"/>
    <m/>
    <x v="0"/>
    <x v="0"/>
    <m/>
    <x v="0"/>
    <m/>
    <m/>
    <m/>
  </r>
  <r>
    <s v="0003600345621"/>
    <x v="81"/>
    <x v="81"/>
    <d v="2024-11-25T00:00:00"/>
    <n v="300"/>
    <n v="11434.5"/>
    <n v="3430350"/>
    <s v="VER CON JOSE"/>
    <s v="PEDIR"/>
    <x v="3"/>
    <m/>
    <x v="6"/>
    <x v="6"/>
    <n v="40"/>
    <x v="51"/>
    <n v="7"/>
    <n v="2"/>
    <n v="2025"/>
  </r>
  <r>
    <s v="0003610245621"/>
    <x v="82"/>
    <x v="82"/>
    <d v="2024-11-25T00:00:00"/>
    <m/>
    <m/>
    <m/>
    <m/>
    <m/>
    <x v="0"/>
    <m/>
    <x v="0"/>
    <x v="0"/>
    <m/>
    <x v="0"/>
    <m/>
    <m/>
    <m/>
  </r>
  <r>
    <s v="10008745621"/>
    <x v="83"/>
    <x v="83"/>
    <d v="2024-11-25T00:00:00"/>
    <m/>
    <m/>
    <m/>
    <m/>
    <m/>
    <x v="0"/>
    <m/>
    <x v="0"/>
    <x v="0"/>
    <m/>
    <x v="0"/>
    <m/>
    <m/>
    <m/>
  </r>
  <r>
    <s v="0003620245621"/>
    <x v="84"/>
    <x v="84"/>
    <d v="2024-11-25T00:00:00"/>
    <m/>
    <m/>
    <m/>
    <m/>
    <m/>
    <x v="0"/>
    <m/>
    <x v="0"/>
    <x v="0"/>
    <m/>
    <x v="0"/>
    <m/>
    <m/>
    <m/>
  </r>
  <r>
    <s v="PACK0680345621"/>
    <x v="85"/>
    <x v="85"/>
    <d v="2024-11-25T00:00:00"/>
    <n v="300"/>
    <n v="11434.5"/>
    <n v="3430350"/>
    <s v="VER CON JOSE"/>
    <s v="PEDIR"/>
    <x v="3"/>
    <m/>
    <x v="6"/>
    <x v="6"/>
    <n v="40"/>
    <x v="51"/>
    <n v="7"/>
    <n v="2"/>
    <n v="2025"/>
  </r>
  <r>
    <s v="0004230145621"/>
    <x v="86"/>
    <x v="86"/>
    <d v="2024-11-25T00:00:00"/>
    <m/>
    <m/>
    <m/>
    <m/>
    <m/>
    <x v="0"/>
    <m/>
    <x v="0"/>
    <x v="0"/>
    <m/>
    <x v="0"/>
    <m/>
    <m/>
    <m/>
  </r>
  <r>
    <s v="0003150245621"/>
    <x v="87"/>
    <x v="87"/>
    <d v="2024-11-25T00:00:00"/>
    <m/>
    <m/>
    <m/>
    <m/>
    <m/>
    <x v="0"/>
    <m/>
    <x v="0"/>
    <x v="0"/>
    <m/>
    <x v="0"/>
    <m/>
    <m/>
    <m/>
  </r>
  <r>
    <s v="0003160245621"/>
    <x v="88"/>
    <x v="88"/>
    <d v="2024-11-25T00:00:00"/>
    <m/>
    <m/>
    <m/>
    <m/>
    <m/>
    <x v="0"/>
    <m/>
    <x v="0"/>
    <x v="0"/>
    <m/>
    <x v="0"/>
    <m/>
    <m/>
    <m/>
  </r>
  <r>
    <s v="PACK0670345621"/>
    <x v="89"/>
    <x v="89"/>
    <d v="2024-11-25T00:00:00"/>
    <m/>
    <m/>
    <m/>
    <m/>
    <m/>
    <x v="0"/>
    <m/>
    <x v="0"/>
    <x v="0"/>
    <m/>
    <x v="0"/>
    <m/>
    <m/>
    <m/>
  </r>
  <r>
    <s v="0002780145621"/>
    <x v="90"/>
    <x v="90"/>
    <d v="2024-11-25T00:00:00"/>
    <m/>
    <m/>
    <m/>
    <m/>
    <m/>
    <x v="0"/>
    <m/>
    <x v="0"/>
    <x v="0"/>
    <m/>
    <x v="0"/>
    <m/>
    <m/>
    <m/>
  </r>
  <r>
    <s v="0002760145621"/>
    <x v="91"/>
    <x v="91"/>
    <d v="2024-11-25T00:00:00"/>
    <m/>
    <m/>
    <m/>
    <m/>
    <m/>
    <x v="0"/>
    <m/>
    <x v="0"/>
    <x v="0"/>
    <m/>
    <x v="0"/>
    <m/>
    <m/>
    <m/>
  </r>
  <r>
    <s v="0002790145621"/>
    <x v="92"/>
    <x v="92"/>
    <d v="2024-11-25T00:00:00"/>
    <m/>
    <m/>
    <m/>
    <m/>
    <m/>
    <x v="0"/>
    <m/>
    <x v="0"/>
    <x v="0"/>
    <m/>
    <x v="0"/>
    <m/>
    <m/>
    <m/>
  </r>
  <r>
    <s v="0011008945621"/>
    <x v="93"/>
    <x v="93"/>
    <d v="2024-11-25T00:00:00"/>
    <m/>
    <m/>
    <m/>
    <m/>
    <m/>
    <x v="0"/>
    <m/>
    <x v="0"/>
    <x v="0"/>
    <m/>
    <x v="0"/>
    <m/>
    <m/>
    <m/>
  </r>
  <r>
    <s v="0003630245621"/>
    <x v="94"/>
    <x v="94"/>
    <d v="2024-11-25T00:00:00"/>
    <m/>
    <m/>
    <m/>
    <m/>
    <m/>
    <x v="0"/>
    <m/>
    <x v="0"/>
    <x v="0"/>
    <m/>
    <x v="0"/>
    <m/>
    <m/>
    <m/>
  </r>
  <r>
    <s v="0004720345621"/>
    <x v="95"/>
    <x v="95"/>
    <d v="2024-11-25T00:00:00"/>
    <n v="9600"/>
    <n v="290.71459999999996"/>
    <n v="2790860.1599999997"/>
    <m/>
    <s v="PEDIR"/>
    <x v="3"/>
    <m/>
    <x v="23"/>
    <x v="23"/>
    <n v="30"/>
    <x v="48"/>
    <n v="4"/>
    <n v="52"/>
    <n v="2024"/>
  </r>
  <r>
    <s v="00054445621"/>
    <x v="96"/>
    <x v="96"/>
    <d v="2024-11-25T00:00:00"/>
    <m/>
    <m/>
    <m/>
    <m/>
    <m/>
    <x v="0"/>
    <m/>
    <x v="0"/>
    <x v="0"/>
    <m/>
    <x v="0"/>
    <m/>
    <m/>
    <m/>
  </r>
  <r>
    <s v="00050045621"/>
    <x v="97"/>
    <x v="97"/>
    <d v="2024-11-25T00:00:00"/>
    <m/>
    <m/>
    <m/>
    <m/>
    <m/>
    <x v="0"/>
    <m/>
    <x v="0"/>
    <x v="0"/>
    <m/>
    <x v="0"/>
    <m/>
    <m/>
    <m/>
  </r>
  <r>
    <s v="00050145621"/>
    <x v="98"/>
    <x v="98"/>
    <d v="2024-11-25T00:00:00"/>
    <n v="1000"/>
    <n v="1666.34"/>
    <n v="1666340"/>
    <m/>
    <s v="PEDIR"/>
    <x v="3"/>
    <m/>
    <x v="22"/>
    <x v="22"/>
    <n v="30"/>
    <x v="48"/>
    <n v="4"/>
    <n v="52"/>
    <n v="2024"/>
  </r>
  <r>
    <s v="0003910345621"/>
    <x v="99"/>
    <x v="99"/>
    <d v="2024-11-25T00:00:00"/>
    <n v="4760"/>
    <n v="932.18399999999997"/>
    <n v="4437195.84"/>
    <m/>
    <s v="PEDIR"/>
    <x v="3"/>
    <m/>
    <x v="9"/>
    <x v="9"/>
    <n v="45"/>
    <x v="46"/>
    <n v="5"/>
    <n v="2"/>
    <n v="2025"/>
  </r>
  <r>
    <s v="0004210145621"/>
    <x v="100"/>
    <x v="100"/>
    <d v="2024-11-25T00:00:00"/>
    <m/>
    <m/>
    <m/>
    <m/>
    <m/>
    <x v="0"/>
    <m/>
    <x v="0"/>
    <x v="0"/>
    <m/>
    <x v="0"/>
    <m/>
    <m/>
    <m/>
  </r>
  <r>
    <s v="PACK0860345621"/>
    <x v="127"/>
    <x v="127"/>
    <d v="2024-11-25T00:00:00"/>
    <m/>
    <m/>
    <m/>
    <m/>
    <m/>
    <x v="0"/>
    <m/>
    <x v="0"/>
    <x v="0"/>
    <m/>
    <x v="0"/>
    <m/>
    <m/>
    <m/>
  </r>
  <r>
    <s v="00053645621"/>
    <x v="101"/>
    <x v="101"/>
    <d v="2024-11-25T00:00:00"/>
    <m/>
    <m/>
    <m/>
    <m/>
    <m/>
    <x v="0"/>
    <m/>
    <x v="0"/>
    <x v="0"/>
    <m/>
    <x v="0"/>
    <m/>
    <m/>
    <m/>
  </r>
  <r>
    <s v="0005510045621"/>
    <x v="105"/>
    <x v="105"/>
    <d v="2024-11-25T00:00:00"/>
    <m/>
    <m/>
    <m/>
    <m/>
    <m/>
    <x v="0"/>
    <m/>
    <x v="0"/>
    <x v="0"/>
    <m/>
    <x v="0"/>
    <m/>
    <m/>
    <m/>
  </r>
  <r>
    <s v="0005470045621"/>
    <x v="106"/>
    <x v="106"/>
    <d v="2024-11-25T00:00:00"/>
    <m/>
    <m/>
    <m/>
    <m/>
    <m/>
    <x v="0"/>
    <m/>
    <x v="0"/>
    <x v="0"/>
    <m/>
    <x v="0"/>
    <m/>
    <m/>
    <m/>
  </r>
  <r>
    <s v="0005480045621"/>
    <x v="107"/>
    <x v="107"/>
    <d v="2024-11-25T00:00:00"/>
    <m/>
    <m/>
    <m/>
    <m/>
    <m/>
    <x v="0"/>
    <m/>
    <x v="0"/>
    <x v="0"/>
    <m/>
    <x v="0"/>
    <m/>
    <m/>
    <m/>
  </r>
  <r>
    <s v="00054545621"/>
    <x v="108"/>
    <x v="108"/>
    <d v="2024-11-25T00:00:00"/>
    <m/>
    <m/>
    <m/>
    <m/>
    <m/>
    <x v="0"/>
    <m/>
    <x v="0"/>
    <x v="0"/>
    <m/>
    <x v="0"/>
    <m/>
    <m/>
    <m/>
  </r>
  <r>
    <s v="00054745628"/>
    <x v="109"/>
    <x v="109"/>
    <d v="2024-12-02T00:00:00"/>
    <n v="10000"/>
    <n v="6209.72"/>
    <n v="62097200"/>
    <s v="PAMPA"/>
    <s v="PEDIR"/>
    <x v="3"/>
    <m/>
    <x v="28"/>
    <x v="28"/>
    <n v="40"/>
    <x v="52"/>
    <n v="7"/>
    <n v="3"/>
    <n v="2025"/>
  </r>
  <r>
    <s v="0003580145621"/>
    <x v="110"/>
    <x v="110"/>
    <d v="2024-11-25T00:00:00"/>
    <m/>
    <m/>
    <m/>
    <m/>
    <m/>
    <x v="0"/>
    <m/>
    <x v="0"/>
    <x v="0"/>
    <m/>
    <x v="0"/>
    <m/>
    <m/>
    <m/>
  </r>
  <r>
    <s v="0004220145621"/>
    <x v="112"/>
    <x v="112"/>
    <d v="2024-11-25T00:00:00"/>
    <n v="600"/>
    <n v="11011"/>
    <n v="6606600"/>
    <m/>
    <s v="PEDIR"/>
    <x v="3"/>
    <m/>
    <x v="6"/>
    <x v="6"/>
    <n v="40"/>
    <x v="51"/>
    <n v="7"/>
    <n v="2"/>
    <n v="2025"/>
  </r>
  <r>
    <s v="00035C45621"/>
    <x v="126"/>
    <x v="126"/>
    <d v="2024-11-25T00:00:00"/>
    <n v="6300"/>
    <n v="493.94620000000003"/>
    <n v="3111861.06"/>
    <m/>
    <s v="PEDIR"/>
    <x v="3"/>
    <m/>
    <x v="9"/>
    <x v="9"/>
    <n v="45"/>
    <x v="46"/>
    <n v="5"/>
    <n v="2"/>
    <n v="2025"/>
  </r>
  <r>
    <s v="00034C45621"/>
    <x v="113"/>
    <x v="113"/>
    <d v="2024-11-25T00:00:00"/>
    <m/>
    <m/>
    <m/>
    <m/>
    <m/>
    <x v="0"/>
    <m/>
    <x v="0"/>
    <x v="0"/>
    <m/>
    <x v="0"/>
    <m/>
    <m/>
    <m/>
  </r>
  <r>
    <s v="0003740345621"/>
    <x v="114"/>
    <x v="114"/>
    <d v="2024-11-25T00:00:00"/>
    <m/>
    <m/>
    <m/>
    <m/>
    <m/>
    <x v="0"/>
    <m/>
    <x v="0"/>
    <x v="0"/>
    <m/>
    <x v="0"/>
    <m/>
    <m/>
    <m/>
  </r>
  <r>
    <s v="0003590145621"/>
    <x v="115"/>
    <x v="115"/>
    <d v="2024-11-25T00:00:00"/>
    <n v="1"/>
    <n v="10708.5"/>
    <n v="10708.5"/>
    <m/>
    <s v="PEDIR"/>
    <x v="3"/>
    <m/>
    <x v="6"/>
    <x v="6"/>
    <n v="40"/>
    <x v="51"/>
    <n v="7"/>
    <n v="2"/>
    <n v="2025"/>
  </r>
  <r>
    <s v="006000745621"/>
    <x v="128"/>
    <x v="128"/>
    <d v="2024-11-25T00:00:00"/>
    <n v="60000"/>
    <n v="70.664000000000001"/>
    <n v="4239840"/>
    <m/>
    <s v="PEDIR"/>
    <x v="3"/>
    <m/>
    <x v="40"/>
    <x v="40"/>
    <n v="60"/>
    <x v="49"/>
    <n v="6"/>
    <n v="5"/>
    <n v="2025"/>
  </r>
  <r>
    <s v="0005280145621"/>
    <x v="116"/>
    <x v="116"/>
    <d v="2024-11-25T00:00:00"/>
    <m/>
    <m/>
    <m/>
    <m/>
    <m/>
    <x v="0"/>
    <m/>
    <x v="0"/>
    <x v="0"/>
    <m/>
    <x v="0"/>
    <m/>
    <m/>
    <m/>
  </r>
  <r>
    <s v="0003730445621"/>
    <x v="117"/>
    <x v="117"/>
    <d v="2024-11-25T00:00:00"/>
    <m/>
    <m/>
    <m/>
    <m/>
    <m/>
    <x v="0"/>
    <m/>
    <x v="0"/>
    <x v="0"/>
    <m/>
    <x v="0"/>
    <m/>
    <m/>
    <m/>
  </r>
  <r>
    <s v="0004640345621"/>
    <x v="118"/>
    <x v="118"/>
    <d v="2024-11-25T00:00:00"/>
    <m/>
    <m/>
    <m/>
    <m/>
    <m/>
    <x v="0"/>
    <m/>
    <x v="0"/>
    <x v="0"/>
    <m/>
    <x v="0"/>
    <m/>
    <m/>
    <m/>
  </r>
  <r>
    <s v="00054245621"/>
    <x v="135"/>
    <x v="135"/>
    <d v="2024-11-25T00:00:00"/>
    <m/>
    <m/>
    <m/>
    <m/>
    <m/>
    <x v="0"/>
    <m/>
    <x v="0"/>
    <x v="0"/>
    <m/>
    <x v="0"/>
    <m/>
    <m/>
    <m/>
  </r>
  <r>
    <s v="0004710345621"/>
    <x v="136"/>
    <x v="136"/>
    <d v="2024-11-25T00:00:00"/>
    <n v="4800"/>
    <n v="364.24629999999996"/>
    <n v="1748382.2399999998"/>
    <m/>
    <s v="PEDIR"/>
    <x v="3"/>
    <m/>
    <x v="23"/>
    <x v="23"/>
    <n v="30"/>
    <x v="48"/>
    <n v="4"/>
    <n v="52"/>
    <n v="2024"/>
  </r>
  <r>
    <s v="000507-0345621"/>
    <x v="137"/>
    <x v="137"/>
    <d v="2024-11-25T00:00:00"/>
    <m/>
    <m/>
    <m/>
    <m/>
    <m/>
    <x v="0"/>
    <m/>
    <x v="0"/>
    <x v="0"/>
    <m/>
    <x v="0"/>
    <m/>
    <m/>
    <m/>
  </r>
  <r>
    <s v="0003890245621"/>
    <x v="146"/>
    <x v="146"/>
    <d v="2024-11-25T00:00:00"/>
    <m/>
    <m/>
    <m/>
    <m/>
    <m/>
    <x v="0"/>
    <m/>
    <x v="0"/>
    <x v="0"/>
    <m/>
    <x v="0"/>
    <m/>
    <m/>
    <m/>
  </r>
  <r>
    <s v="0004790345621"/>
    <x v="143"/>
    <x v="143"/>
    <d v="2024-11-25T00:00:00"/>
    <m/>
    <m/>
    <m/>
    <m/>
    <m/>
    <x v="0"/>
    <m/>
    <x v="0"/>
    <x v="0"/>
    <m/>
    <x v="0"/>
    <m/>
    <m/>
    <m/>
  </r>
  <r>
    <s v="0005490045621"/>
    <x v="111"/>
    <x v="111"/>
    <d v="2024-11-25T00:00:00"/>
    <m/>
    <m/>
    <m/>
    <m/>
    <m/>
    <x v="0"/>
    <m/>
    <x v="0"/>
    <x v="0"/>
    <m/>
    <x v="0"/>
    <m/>
    <m/>
    <m/>
  </r>
  <r>
    <s v="00051145621"/>
    <x v="147"/>
    <x v="147"/>
    <d v="2024-11-25T00:00:00"/>
    <m/>
    <m/>
    <m/>
    <m/>
    <m/>
    <x v="0"/>
    <m/>
    <x v="0"/>
    <x v="0"/>
    <m/>
    <x v="0"/>
    <m/>
    <m/>
    <m/>
  </r>
  <r>
    <s v="001000145628"/>
    <x v="3"/>
    <x v="3"/>
    <d v="2024-12-02T00:00:00"/>
    <n v="7500"/>
    <n v="1554.85"/>
    <n v="11661375"/>
    <s v="N 1000384808 OC 4949 E4/E4 "/>
    <s v="PEDIR"/>
    <x v="3"/>
    <m/>
    <x v="4"/>
    <x v="4"/>
    <n v="45"/>
    <x v="53"/>
    <n v="5"/>
    <n v="3"/>
    <n v="2025"/>
  </r>
  <r>
    <s v="00046345628"/>
    <x v="4"/>
    <x v="4"/>
    <d v="2024-12-02T00:00:00"/>
    <m/>
    <m/>
    <m/>
    <m/>
    <m/>
    <x v="0"/>
    <m/>
    <x v="0"/>
    <x v="0"/>
    <m/>
    <x v="0"/>
    <m/>
    <m/>
    <m/>
  </r>
  <r>
    <s v="00037545628"/>
    <x v="1"/>
    <x v="1"/>
    <d v="2024-12-02T00:00:00"/>
    <m/>
    <m/>
    <m/>
    <m/>
    <m/>
    <x v="0"/>
    <m/>
    <x v="0"/>
    <x v="0"/>
    <m/>
    <x v="0"/>
    <m/>
    <m/>
    <m/>
  </r>
  <r>
    <s v="00038645628"/>
    <x v="2"/>
    <x v="2"/>
    <d v="2024-12-02T00:00:00"/>
    <m/>
    <m/>
    <m/>
    <m/>
    <m/>
    <x v="0"/>
    <m/>
    <x v="0"/>
    <x v="0"/>
    <m/>
    <x v="0"/>
    <m/>
    <m/>
    <m/>
  </r>
  <r>
    <s v="00020445628"/>
    <x v="5"/>
    <x v="5"/>
    <d v="2024-12-02T00:00:00"/>
    <m/>
    <m/>
    <m/>
    <m/>
    <m/>
    <x v="0"/>
    <m/>
    <x v="0"/>
    <x v="0"/>
    <m/>
    <x v="0"/>
    <m/>
    <m/>
    <m/>
  </r>
  <r>
    <s v="00000945628"/>
    <x v="6"/>
    <x v="6"/>
    <d v="2024-12-02T00:00:00"/>
    <m/>
    <m/>
    <m/>
    <m/>
    <m/>
    <x v="0"/>
    <m/>
    <x v="0"/>
    <x v="0"/>
    <m/>
    <x v="0"/>
    <m/>
    <m/>
    <m/>
  </r>
  <r>
    <s v="00020745628"/>
    <x v="7"/>
    <x v="7"/>
    <d v="2024-12-02T00:00:00"/>
    <m/>
    <m/>
    <m/>
    <m/>
    <m/>
    <x v="0"/>
    <m/>
    <x v="0"/>
    <x v="0"/>
    <m/>
    <x v="0"/>
    <m/>
    <m/>
    <m/>
  </r>
  <r>
    <s v="007001445628"/>
    <x v="8"/>
    <x v="8"/>
    <d v="2024-12-02T00:00:00"/>
    <m/>
    <m/>
    <m/>
    <m/>
    <m/>
    <x v="0"/>
    <m/>
    <x v="0"/>
    <x v="0"/>
    <m/>
    <x v="0"/>
    <m/>
    <m/>
    <m/>
  </r>
  <r>
    <s v="00003345628"/>
    <x v="9"/>
    <x v="9"/>
    <d v="2024-12-02T00:00:00"/>
    <m/>
    <m/>
    <m/>
    <m/>
    <m/>
    <x v="0"/>
    <m/>
    <x v="0"/>
    <x v="0"/>
    <m/>
    <x v="0"/>
    <m/>
    <m/>
    <m/>
  </r>
  <r>
    <s v="00019845628"/>
    <x v="10"/>
    <x v="10"/>
    <d v="2024-12-02T00:00:00"/>
    <m/>
    <m/>
    <m/>
    <m/>
    <m/>
    <x v="0"/>
    <m/>
    <x v="0"/>
    <x v="0"/>
    <m/>
    <x v="0"/>
    <m/>
    <m/>
    <m/>
  </r>
  <r>
    <s v="00020045628"/>
    <x v="11"/>
    <x v="11"/>
    <d v="2024-12-02T00:00:00"/>
    <m/>
    <m/>
    <m/>
    <m/>
    <m/>
    <x v="0"/>
    <m/>
    <x v="0"/>
    <x v="0"/>
    <m/>
    <x v="0"/>
    <m/>
    <m/>
    <m/>
  </r>
  <r>
    <s v="00020245628"/>
    <x v="12"/>
    <x v="12"/>
    <d v="2024-12-02T00:00:00"/>
    <m/>
    <m/>
    <m/>
    <m/>
    <m/>
    <x v="0"/>
    <m/>
    <x v="0"/>
    <x v="0"/>
    <m/>
    <x v="0"/>
    <m/>
    <m/>
    <m/>
  </r>
  <r>
    <s v="00001845628"/>
    <x v="13"/>
    <x v="13"/>
    <d v="2024-12-02T00:00:00"/>
    <m/>
    <m/>
    <m/>
    <m/>
    <m/>
    <x v="0"/>
    <m/>
    <x v="0"/>
    <x v="0"/>
    <m/>
    <x v="0"/>
    <m/>
    <m/>
    <m/>
  </r>
  <r>
    <s v="00045245628"/>
    <x v="14"/>
    <x v="14"/>
    <d v="2024-12-02T00:00:00"/>
    <m/>
    <m/>
    <m/>
    <m/>
    <m/>
    <x v="0"/>
    <m/>
    <x v="0"/>
    <x v="0"/>
    <m/>
    <x v="0"/>
    <m/>
    <m/>
    <m/>
  </r>
  <r>
    <s v="00023645628"/>
    <x v="15"/>
    <x v="15"/>
    <d v="2024-12-02T00:00:00"/>
    <m/>
    <m/>
    <m/>
    <m/>
    <m/>
    <x v="0"/>
    <m/>
    <x v="0"/>
    <x v="0"/>
    <m/>
    <x v="0"/>
    <m/>
    <m/>
    <m/>
  </r>
  <r>
    <s v="00047345628"/>
    <x v="16"/>
    <x v="16"/>
    <d v="2024-12-02T00:00:00"/>
    <m/>
    <m/>
    <m/>
    <m/>
    <m/>
    <x v="0"/>
    <m/>
    <x v="0"/>
    <x v="0"/>
    <m/>
    <x v="0"/>
    <m/>
    <m/>
    <m/>
  </r>
  <r>
    <s v="00044745628"/>
    <x v="17"/>
    <x v="17"/>
    <d v="2024-12-02T00:00:00"/>
    <m/>
    <m/>
    <m/>
    <m/>
    <m/>
    <x v="0"/>
    <m/>
    <x v="0"/>
    <x v="0"/>
    <m/>
    <x v="0"/>
    <m/>
    <m/>
    <m/>
  </r>
  <r>
    <s v="00047545628"/>
    <x v="18"/>
    <x v="18"/>
    <d v="2024-12-02T00:00:00"/>
    <m/>
    <m/>
    <m/>
    <m/>
    <m/>
    <x v="0"/>
    <m/>
    <x v="0"/>
    <x v="0"/>
    <m/>
    <x v="0"/>
    <m/>
    <m/>
    <m/>
  </r>
  <r>
    <s v="00045145628"/>
    <x v="131"/>
    <x v="131"/>
    <d v="2024-12-02T00:00:00"/>
    <m/>
    <m/>
    <m/>
    <m/>
    <m/>
    <x v="0"/>
    <m/>
    <x v="0"/>
    <x v="0"/>
    <m/>
    <x v="0"/>
    <m/>
    <m/>
    <m/>
  </r>
  <r>
    <s v="00047445628"/>
    <x v="0"/>
    <x v="0"/>
    <d v="2024-12-02T00:00:00"/>
    <m/>
    <m/>
    <m/>
    <m/>
    <m/>
    <x v="0"/>
    <m/>
    <x v="0"/>
    <x v="0"/>
    <m/>
    <x v="0"/>
    <m/>
    <m/>
    <m/>
  </r>
  <r>
    <s v="00038245628"/>
    <x v="19"/>
    <x v="19"/>
    <d v="2024-12-02T00:00:00"/>
    <m/>
    <m/>
    <m/>
    <m/>
    <m/>
    <x v="0"/>
    <m/>
    <x v="0"/>
    <x v="0"/>
    <m/>
    <x v="0"/>
    <m/>
    <m/>
    <m/>
  </r>
  <r>
    <s v="004000245628"/>
    <x v="20"/>
    <x v="20"/>
    <d v="2024-12-02T00:00:00"/>
    <m/>
    <m/>
    <m/>
    <m/>
    <m/>
    <x v="0"/>
    <m/>
    <x v="0"/>
    <x v="0"/>
    <m/>
    <x v="0"/>
    <m/>
    <m/>
    <m/>
  </r>
  <r>
    <s v="00041245628"/>
    <x v="21"/>
    <x v="21"/>
    <d v="2024-12-02T00:00:00"/>
    <m/>
    <m/>
    <m/>
    <m/>
    <m/>
    <x v="0"/>
    <m/>
    <x v="0"/>
    <x v="0"/>
    <m/>
    <x v="0"/>
    <m/>
    <m/>
    <m/>
  </r>
  <r>
    <s v="00017345628"/>
    <x v="22"/>
    <x v="22"/>
    <d v="2024-12-02T00:00:00"/>
    <m/>
    <m/>
    <m/>
    <m/>
    <m/>
    <x v="0"/>
    <m/>
    <x v="0"/>
    <x v="0"/>
    <m/>
    <x v="0"/>
    <m/>
    <m/>
    <m/>
  </r>
  <r>
    <s v="SW001845628"/>
    <x v="23"/>
    <x v="23"/>
    <d v="2024-12-02T00:00:00"/>
    <m/>
    <m/>
    <m/>
    <m/>
    <m/>
    <x v="0"/>
    <m/>
    <x v="0"/>
    <x v="0"/>
    <m/>
    <x v="0"/>
    <m/>
    <m/>
    <m/>
  </r>
  <r>
    <s v="PACK07645628"/>
    <x v="24"/>
    <x v="24"/>
    <d v="2024-12-02T00:00:00"/>
    <n v="1680"/>
    <n v="938.99629999999991"/>
    <n v="1577513.7839999998"/>
    <m/>
    <s v="PEDIR"/>
    <x v="3"/>
    <m/>
    <x v="9"/>
    <x v="9"/>
    <n v="45"/>
    <x v="53"/>
    <n v="5"/>
    <n v="3"/>
    <n v="2025"/>
  </r>
  <r>
    <s v="30301000000145628"/>
    <x v="129"/>
    <x v="129"/>
    <d v="2024-12-02T00:00:00"/>
    <m/>
    <m/>
    <m/>
    <m/>
    <m/>
    <x v="0"/>
    <m/>
    <x v="0"/>
    <x v="0"/>
    <m/>
    <x v="0"/>
    <m/>
    <m/>
    <m/>
  </r>
  <r>
    <s v="00001145628"/>
    <x v="119"/>
    <x v="119"/>
    <d v="2024-12-02T00:00:00"/>
    <m/>
    <m/>
    <m/>
    <m/>
    <m/>
    <x v="0"/>
    <m/>
    <x v="0"/>
    <x v="0"/>
    <m/>
    <x v="0"/>
    <m/>
    <m/>
    <m/>
  </r>
  <r>
    <s v="003200245628"/>
    <x v="26"/>
    <x v="26"/>
    <d v="2024-12-02T00:00:00"/>
    <m/>
    <m/>
    <m/>
    <m/>
    <m/>
    <x v="0"/>
    <m/>
    <x v="0"/>
    <x v="0"/>
    <m/>
    <x v="0"/>
    <m/>
    <m/>
    <m/>
  </r>
  <r>
    <s v="00027245628"/>
    <x v="27"/>
    <x v="27"/>
    <d v="2024-12-02T00:00:00"/>
    <n v="2200"/>
    <n v="3961.9150999999997"/>
    <n v="8716213.2199999988"/>
    <s v="ENTREGA 15/11"/>
    <s v="PEDIR"/>
    <x v="3"/>
    <m/>
    <x v="10"/>
    <x v="10"/>
    <n v="30"/>
    <x v="54"/>
    <n v="4"/>
    <n v="1"/>
    <n v="2025"/>
  </r>
  <r>
    <s v="00042445628"/>
    <x v="28"/>
    <x v="28"/>
    <d v="2024-12-02T00:00:00"/>
    <n v="1"/>
    <n v="6760.6451000000006"/>
    <n v="6760.6451000000006"/>
    <s v="PARA EL 20/12 Y 30/12"/>
    <s v="PEDIR"/>
    <x v="3"/>
    <m/>
    <x v="19"/>
    <x v="19"/>
    <n v="30"/>
    <x v="54"/>
    <n v="4"/>
    <n v="1"/>
    <n v="2025"/>
  </r>
  <r>
    <s v="006001745628"/>
    <x v="29"/>
    <x v="29"/>
    <d v="2024-12-02T00:00:00"/>
    <m/>
    <m/>
    <m/>
    <m/>
    <m/>
    <x v="0"/>
    <m/>
    <x v="0"/>
    <x v="0"/>
    <m/>
    <x v="0"/>
    <m/>
    <m/>
    <m/>
  </r>
  <r>
    <s v="00043045628"/>
    <x v="30"/>
    <x v="30"/>
    <d v="2024-12-02T00:00:00"/>
    <n v="4000"/>
    <n v="928.19999999999993"/>
    <n v="3712799.9999999995"/>
    <m/>
    <s v="PEDIR"/>
    <x v="3"/>
    <m/>
    <x v="7"/>
    <x v="7"/>
    <n v="30"/>
    <x v="54"/>
    <n v="4"/>
    <n v="1"/>
    <n v="2025"/>
  </r>
  <r>
    <s v="006001645628"/>
    <x v="31"/>
    <x v="31"/>
    <d v="2024-12-02T00:00:00"/>
    <m/>
    <m/>
    <m/>
    <m/>
    <m/>
    <x v="0"/>
    <m/>
    <x v="0"/>
    <x v="0"/>
    <m/>
    <x v="0"/>
    <m/>
    <m/>
    <m/>
  </r>
  <r>
    <s v="00038845628"/>
    <x v="140"/>
    <x v="140"/>
    <d v="2024-12-02T00:00:00"/>
    <m/>
    <m/>
    <m/>
    <m/>
    <m/>
    <x v="0"/>
    <m/>
    <x v="0"/>
    <x v="0"/>
    <m/>
    <x v="0"/>
    <m/>
    <m/>
    <m/>
  </r>
  <r>
    <s v="011012045628"/>
    <x v="32"/>
    <x v="32"/>
    <d v="2024-12-02T00:00:00"/>
    <m/>
    <m/>
    <m/>
    <m/>
    <m/>
    <x v="0"/>
    <m/>
    <x v="0"/>
    <x v="0"/>
    <m/>
    <x v="0"/>
    <m/>
    <m/>
    <m/>
  </r>
  <r>
    <s v="00012745628"/>
    <x v="33"/>
    <x v="33"/>
    <d v="2024-12-02T00:00:00"/>
    <m/>
    <m/>
    <m/>
    <m/>
    <m/>
    <x v="0"/>
    <m/>
    <x v="0"/>
    <x v="0"/>
    <m/>
    <x v="0"/>
    <m/>
    <m/>
    <m/>
  </r>
  <r>
    <s v="00042845628"/>
    <x v="34"/>
    <x v="34"/>
    <d v="2024-12-02T00:00:00"/>
    <m/>
    <m/>
    <m/>
    <m/>
    <m/>
    <x v="0"/>
    <m/>
    <x v="0"/>
    <x v="0"/>
    <m/>
    <x v="0"/>
    <m/>
    <m/>
    <m/>
  </r>
  <r>
    <s v="00042745628"/>
    <x v="35"/>
    <x v="35"/>
    <d v="2024-12-02T00:00:00"/>
    <m/>
    <m/>
    <m/>
    <m/>
    <m/>
    <x v="0"/>
    <m/>
    <x v="0"/>
    <x v="0"/>
    <m/>
    <x v="0"/>
    <m/>
    <m/>
    <m/>
  </r>
  <r>
    <s v="00042645628"/>
    <x v="36"/>
    <x v="36"/>
    <d v="2024-12-02T00:00:00"/>
    <m/>
    <m/>
    <m/>
    <m/>
    <m/>
    <x v="0"/>
    <m/>
    <x v="0"/>
    <x v="0"/>
    <m/>
    <x v="0"/>
    <m/>
    <m/>
    <m/>
  </r>
  <r>
    <s v="00042945628"/>
    <x v="145"/>
    <x v="145"/>
    <d v="2024-12-02T00:00:00"/>
    <m/>
    <m/>
    <m/>
    <m/>
    <m/>
    <x v="0"/>
    <m/>
    <x v="0"/>
    <x v="0"/>
    <m/>
    <x v="0"/>
    <m/>
    <m/>
    <m/>
  </r>
  <r>
    <s v="00011345628"/>
    <x v="37"/>
    <x v="37"/>
    <d v="2024-12-02T00:00:00"/>
    <m/>
    <m/>
    <m/>
    <m/>
    <m/>
    <x v="0"/>
    <m/>
    <x v="0"/>
    <x v="0"/>
    <m/>
    <x v="0"/>
    <m/>
    <m/>
    <m/>
  </r>
  <r>
    <s v="007001045628"/>
    <x v="38"/>
    <x v="38"/>
    <d v="2024-12-02T00:00:00"/>
    <m/>
    <m/>
    <m/>
    <m/>
    <m/>
    <x v="0"/>
    <m/>
    <x v="0"/>
    <x v="0"/>
    <m/>
    <x v="0"/>
    <m/>
    <m/>
    <m/>
  </r>
  <r>
    <s v="00046145628"/>
    <x v="120"/>
    <x v="120"/>
    <d v="2024-12-02T00:00:00"/>
    <m/>
    <m/>
    <m/>
    <m/>
    <m/>
    <x v="0"/>
    <m/>
    <x v="0"/>
    <x v="0"/>
    <m/>
    <x v="0"/>
    <m/>
    <m/>
    <m/>
  </r>
  <r>
    <s v="007000545628"/>
    <x v="39"/>
    <x v="39"/>
    <d v="2024-12-02T00:00:00"/>
    <n v="500"/>
    <n v="11011"/>
    <n v="5505500"/>
    <m/>
    <s v="PEDIR"/>
    <x v="3"/>
    <m/>
    <x v="5"/>
    <x v="5"/>
    <n v="60"/>
    <x v="55"/>
    <n v="6"/>
    <n v="6"/>
    <n v="2025"/>
  </r>
  <r>
    <s v="00020945628"/>
    <x v="40"/>
    <x v="40"/>
    <d v="2024-12-02T00:00:00"/>
    <n v="10500"/>
    <n v="3922.75"/>
    <n v="41188875"/>
    <s v="nueva oc"/>
    <s v="PEDIR"/>
    <x v="3"/>
    <m/>
    <x v="1"/>
    <x v="1"/>
    <n v="55"/>
    <x v="56"/>
    <n v="1"/>
    <n v="5"/>
    <n v="2025"/>
  </r>
  <r>
    <s v="00035245628"/>
    <x v="121"/>
    <x v="121"/>
    <d v="2024-12-02T00:00:00"/>
    <m/>
    <m/>
    <m/>
    <m/>
    <m/>
    <x v="0"/>
    <m/>
    <x v="0"/>
    <x v="0"/>
    <m/>
    <x v="0"/>
    <m/>
    <m/>
    <m/>
  </r>
  <r>
    <s v="00034045628"/>
    <x v="41"/>
    <x v="41"/>
    <d v="2024-12-02T00:00:00"/>
    <m/>
    <m/>
    <m/>
    <m/>
    <m/>
    <x v="0"/>
    <m/>
    <x v="0"/>
    <x v="0"/>
    <m/>
    <x v="0"/>
    <m/>
    <m/>
    <m/>
  </r>
  <r>
    <s v="00017045628"/>
    <x v="42"/>
    <x v="42"/>
    <d v="2024-12-02T00:00:00"/>
    <m/>
    <m/>
    <m/>
    <m/>
    <m/>
    <x v="0"/>
    <m/>
    <x v="0"/>
    <x v="0"/>
    <m/>
    <x v="0"/>
    <m/>
    <m/>
    <m/>
  </r>
  <r>
    <s v="00040345628"/>
    <x v="43"/>
    <x v="43"/>
    <d v="2024-12-02T00:00:00"/>
    <m/>
    <m/>
    <m/>
    <m/>
    <m/>
    <x v="0"/>
    <m/>
    <x v="0"/>
    <x v="0"/>
    <m/>
    <x v="0"/>
    <m/>
    <m/>
    <m/>
  </r>
  <r>
    <s v="011005445628"/>
    <x v="122"/>
    <x v="122"/>
    <d v="2024-12-02T00:00:00"/>
    <m/>
    <m/>
    <m/>
    <m/>
    <m/>
    <x v="0"/>
    <m/>
    <x v="0"/>
    <x v="0"/>
    <m/>
    <x v="0"/>
    <m/>
    <m/>
    <m/>
  </r>
  <r>
    <s v="00040845628"/>
    <x v="44"/>
    <x v="44"/>
    <d v="2024-12-02T00:00:00"/>
    <m/>
    <m/>
    <m/>
    <m/>
    <m/>
    <x v="0"/>
    <m/>
    <x v="0"/>
    <x v="0"/>
    <m/>
    <x v="0"/>
    <m/>
    <m/>
    <m/>
  </r>
  <r>
    <s v="0000245628"/>
    <x v="45"/>
    <x v="45"/>
    <d v="2024-12-02T00:00:00"/>
    <m/>
    <m/>
    <m/>
    <m/>
    <m/>
    <x v="0"/>
    <m/>
    <x v="0"/>
    <x v="0"/>
    <m/>
    <x v="0"/>
    <m/>
    <m/>
    <m/>
  </r>
  <r>
    <s v="00023845628"/>
    <x v="46"/>
    <x v="46"/>
    <d v="2024-12-02T00:00:00"/>
    <m/>
    <m/>
    <m/>
    <m/>
    <m/>
    <x v="0"/>
    <m/>
    <x v="0"/>
    <x v="0"/>
    <m/>
    <x v="0"/>
    <m/>
    <m/>
    <m/>
  </r>
  <r>
    <s v="00034345628"/>
    <x v="47"/>
    <x v="47"/>
    <d v="2024-12-02T00:00:00"/>
    <m/>
    <m/>
    <m/>
    <m/>
    <m/>
    <x v="0"/>
    <m/>
    <x v="0"/>
    <x v="0"/>
    <m/>
    <x v="0"/>
    <m/>
    <m/>
    <m/>
  </r>
  <r>
    <s v="00034445628"/>
    <x v="48"/>
    <x v="48"/>
    <d v="2024-12-02T00:00:00"/>
    <m/>
    <m/>
    <m/>
    <m/>
    <m/>
    <x v="0"/>
    <m/>
    <x v="0"/>
    <x v="0"/>
    <m/>
    <x v="0"/>
    <m/>
    <m/>
    <m/>
  </r>
  <r>
    <s v="00035545628"/>
    <x v="51"/>
    <x v="51"/>
    <d v="2024-12-02T00:00:00"/>
    <n v="25"/>
    <n v="53821.768000000004"/>
    <n v="1345544.2000000002"/>
    <m/>
    <s v="PEDIR"/>
    <x v="3"/>
    <m/>
    <x v="38"/>
    <x v="38"/>
    <n v="45"/>
    <x v="53"/>
    <n v="5"/>
    <n v="3"/>
    <n v="2025"/>
  </r>
  <r>
    <s v="00036545628"/>
    <x v="52"/>
    <x v="52"/>
    <d v="2024-12-02T00:00:00"/>
    <n v="30"/>
    <n v="51058.950799999991"/>
    <n v="1531768.5239999997"/>
    <m/>
    <s v="PEDIR"/>
    <x v="3"/>
    <m/>
    <x v="3"/>
    <x v="3"/>
    <n v="45"/>
    <x v="53"/>
    <n v="5"/>
    <n v="3"/>
    <n v="2025"/>
  </r>
  <r>
    <s v="004001845628"/>
    <x v="53"/>
    <x v="53"/>
    <d v="2024-12-02T00:00:00"/>
    <m/>
    <m/>
    <m/>
    <m/>
    <m/>
    <x v="0"/>
    <m/>
    <x v="0"/>
    <x v="0"/>
    <m/>
    <x v="0"/>
    <m/>
    <m/>
    <m/>
  </r>
  <r>
    <s v="004000545628"/>
    <x v="54"/>
    <x v="54"/>
    <d v="2024-12-02T00:00:00"/>
    <m/>
    <m/>
    <m/>
    <m/>
    <m/>
    <x v="0"/>
    <m/>
    <x v="0"/>
    <x v="0"/>
    <m/>
    <x v="0"/>
    <m/>
    <m/>
    <m/>
  </r>
  <r>
    <s v="004000645628"/>
    <x v="55"/>
    <x v="55"/>
    <d v="2024-12-02T00:00:00"/>
    <m/>
    <m/>
    <m/>
    <m/>
    <m/>
    <x v="0"/>
    <m/>
    <x v="0"/>
    <x v="0"/>
    <m/>
    <x v="0"/>
    <m/>
    <m/>
    <m/>
  </r>
  <r>
    <s v="004001045628"/>
    <x v="56"/>
    <x v="56"/>
    <d v="2024-12-02T00:00:00"/>
    <m/>
    <m/>
    <m/>
    <m/>
    <m/>
    <x v="0"/>
    <m/>
    <x v="0"/>
    <x v="0"/>
    <m/>
    <x v="0"/>
    <m/>
    <m/>
    <m/>
  </r>
  <r>
    <s v="004001145628"/>
    <x v="57"/>
    <x v="57"/>
    <d v="2024-12-02T00:00:00"/>
    <m/>
    <m/>
    <m/>
    <m/>
    <m/>
    <x v="0"/>
    <m/>
    <x v="0"/>
    <x v="0"/>
    <m/>
    <x v="0"/>
    <m/>
    <m/>
    <m/>
  </r>
  <r>
    <s v="00034545628"/>
    <x v="58"/>
    <x v="58"/>
    <d v="2024-12-02T00:00:00"/>
    <m/>
    <m/>
    <m/>
    <m/>
    <m/>
    <x v="0"/>
    <m/>
    <x v="0"/>
    <x v="0"/>
    <m/>
    <x v="0"/>
    <m/>
    <m/>
    <m/>
  </r>
  <r>
    <s v="004000145628"/>
    <x v="59"/>
    <x v="59"/>
    <d v="2024-12-02T00:00:00"/>
    <m/>
    <m/>
    <m/>
    <m/>
    <m/>
    <x v="0"/>
    <m/>
    <x v="0"/>
    <x v="0"/>
    <m/>
    <x v="0"/>
    <m/>
    <m/>
    <m/>
  </r>
  <r>
    <s v="004000445628"/>
    <x v="61"/>
    <x v="61"/>
    <d v="2024-12-02T00:00:00"/>
    <m/>
    <m/>
    <m/>
    <m/>
    <m/>
    <x v="0"/>
    <m/>
    <x v="0"/>
    <x v="0"/>
    <m/>
    <x v="0"/>
    <m/>
    <m/>
    <m/>
  </r>
  <r>
    <s v="00047745628"/>
    <x v="62"/>
    <x v="62"/>
    <d v="2024-12-02T00:00:00"/>
    <m/>
    <m/>
    <m/>
    <m/>
    <m/>
    <x v="0"/>
    <m/>
    <x v="0"/>
    <x v="0"/>
    <m/>
    <x v="0"/>
    <m/>
    <m/>
    <m/>
  </r>
  <r>
    <s v="00042045628"/>
    <x v="60"/>
    <x v="60"/>
    <d v="2024-12-02T00:00:00"/>
    <m/>
    <m/>
    <m/>
    <m/>
    <m/>
    <x v="0"/>
    <m/>
    <x v="0"/>
    <x v="0"/>
    <m/>
    <x v="0"/>
    <m/>
    <m/>
    <m/>
  </r>
  <r>
    <s v="004000745628"/>
    <x v="63"/>
    <x v="63"/>
    <d v="2024-12-02T00:00:00"/>
    <m/>
    <m/>
    <m/>
    <m/>
    <m/>
    <x v="0"/>
    <m/>
    <x v="0"/>
    <x v="0"/>
    <m/>
    <x v="0"/>
    <m/>
    <m/>
    <m/>
  </r>
  <r>
    <s v="00037245628"/>
    <x v="64"/>
    <x v="64"/>
    <d v="2024-12-02T00:00:00"/>
    <m/>
    <m/>
    <m/>
    <m/>
    <m/>
    <x v="0"/>
    <m/>
    <x v="0"/>
    <x v="0"/>
    <m/>
    <x v="0"/>
    <m/>
    <m/>
    <m/>
  </r>
  <r>
    <s v="00046245628"/>
    <x v="65"/>
    <x v="65"/>
    <d v="2024-12-02T00:00:00"/>
    <m/>
    <m/>
    <m/>
    <m/>
    <m/>
    <x v="0"/>
    <m/>
    <x v="0"/>
    <x v="0"/>
    <m/>
    <x v="0"/>
    <m/>
    <m/>
    <m/>
  </r>
  <r>
    <s v="00027345628"/>
    <x v="123"/>
    <x v="123"/>
    <d v="2024-12-02T00:00:00"/>
    <m/>
    <m/>
    <m/>
    <m/>
    <m/>
    <x v="0"/>
    <m/>
    <x v="0"/>
    <x v="0"/>
    <m/>
    <x v="0"/>
    <m/>
    <m/>
    <m/>
  </r>
  <r>
    <s v="00017245628"/>
    <x v="68"/>
    <x v="68"/>
    <d v="2024-12-02T00:00:00"/>
    <m/>
    <m/>
    <m/>
    <m/>
    <m/>
    <x v="0"/>
    <m/>
    <x v="0"/>
    <x v="0"/>
    <m/>
    <x v="0"/>
    <m/>
    <m/>
    <m/>
  </r>
  <r>
    <s v="009003045628"/>
    <x v="69"/>
    <x v="69"/>
    <d v="2024-12-02T00:00:00"/>
    <m/>
    <m/>
    <m/>
    <m/>
    <m/>
    <x v="0"/>
    <m/>
    <x v="0"/>
    <x v="0"/>
    <m/>
    <x v="0"/>
    <m/>
    <m/>
    <m/>
  </r>
  <r>
    <s v="009000645628"/>
    <x v="70"/>
    <x v="70"/>
    <d v="2024-12-02T00:00:00"/>
    <m/>
    <m/>
    <m/>
    <m/>
    <m/>
    <x v="0"/>
    <m/>
    <x v="0"/>
    <x v="0"/>
    <m/>
    <x v="0"/>
    <m/>
    <m/>
    <m/>
  </r>
  <r>
    <s v="009002645628"/>
    <x v="72"/>
    <x v="72"/>
    <d v="2024-12-02T00:00:00"/>
    <m/>
    <m/>
    <m/>
    <m/>
    <m/>
    <x v="0"/>
    <m/>
    <x v="0"/>
    <x v="0"/>
    <m/>
    <x v="0"/>
    <m/>
    <m/>
    <m/>
  </r>
  <r>
    <s v="005000945628"/>
    <x v="73"/>
    <x v="73"/>
    <d v="2024-12-02T00:00:00"/>
    <m/>
    <m/>
    <m/>
    <m/>
    <m/>
    <x v="0"/>
    <m/>
    <x v="0"/>
    <x v="0"/>
    <m/>
    <x v="0"/>
    <m/>
    <m/>
    <m/>
  </r>
  <r>
    <s v="009000345628"/>
    <x v="71"/>
    <x v="71"/>
    <d v="2024-12-02T00:00:00"/>
    <m/>
    <m/>
    <m/>
    <m/>
    <m/>
    <x v="0"/>
    <m/>
    <x v="0"/>
    <x v="0"/>
    <m/>
    <x v="0"/>
    <m/>
    <m/>
    <m/>
  </r>
  <r>
    <s v="0005270145628"/>
    <x v="75"/>
    <x v="75"/>
    <d v="2024-12-02T00:00:00"/>
    <m/>
    <m/>
    <m/>
    <m/>
    <m/>
    <x v="0"/>
    <m/>
    <x v="0"/>
    <x v="0"/>
    <m/>
    <x v="0"/>
    <m/>
    <m/>
    <m/>
  </r>
  <r>
    <s v="00049645628"/>
    <x v="76"/>
    <x v="76"/>
    <d v="2024-12-02T00:00:00"/>
    <m/>
    <m/>
    <m/>
    <m/>
    <m/>
    <x v="0"/>
    <m/>
    <x v="0"/>
    <x v="0"/>
    <m/>
    <x v="0"/>
    <m/>
    <m/>
    <m/>
  </r>
  <r>
    <s v="00053045628"/>
    <x v="124"/>
    <x v="124"/>
    <d v="2024-12-02T00:00:00"/>
    <n v="1800"/>
    <n v="1536.7"/>
    <n v="2766060"/>
    <m/>
    <s v="PEDIR"/>
    <x v="3"/>
    <m/>
    <x v="16"/>
    <x v="16"/>
    <n v="30"/>
    <x v="54"/>
    <n v="4"/>
    <n v="1"/>
    <n v="2025"/>
  </r>
  <r>
    <s v="0004520345628"/>
    <x v="77"/>
    <x v="77"/>
    <d v="2024-12-02T00:00:00"/>
    <m/>
    <m/>
    <m/>
    <m/>
    <m/>
    <x v="0"/>
    <m/>
    <x v="0"/>
    <x v="0"/>
    <m/>
    <x v="0"/>
    <m/>
    <m/>
    <m/>
  </r>
  <r>
    <s v="0004790245628"/>
    <x v="78"/>
    <x v="78"/>
    <d v="2024-12-02T00:00:00"/>
    <m/>
    <m/>
    <m/>
    <m/>
    <m/>
    <x v="0"/>
    <m/>
    <x v="0"/>
    <x v="0"/>
    <m/>
    <x v="0"/>
    <m/>
    <m/>
    <m/>
  </r>
  <r>
    <s v="00052445628"/>
    <x v="79"/>
    <x v="79"/>
    <d v="2024-12-02T00:00:00"/>
    <m/>
    <m/>
    <m/>
    <m/>
    <m/>
    <x v="0"/>
    <m/>
    <x v="0"/>
    <x v="0"/>
    <m/>
    <x v="0"/>
    <m/>
    <m/>
    <m/>
  </r>
  <r>
    <s v="00043445628"/>
    <x v="125"/>
    <x v="125"/>
    <d v="2024-12-02T00:00:00"/>
    <n v="6000"/>
    <n v="1283.568"/>
    <n v="7701408"/>
    <m/>
    <s v="PEDIR"/>
    <x v="3"/>
    <m/>
    <x v="17"/>
    <x v="17"/>
    <n v="30"/>
    <x v="54"/>
    <n v="4"/>
    <n v="1"/>
    <n v="2025"/>
  </r>
  <r>
    <s v="00001045628"/>
    <x v="80"/>
    <x v="80"/>
    <d v="2024-12-02T00:00:00"/>
    <m/>
    <m/>
    <m/>
    <m/>
    <m/>
    <x v="0"/>
    <m/>
    <x v="0"/>
    <x v="0"/>
    <m/>
    <x v="0"/>
    <m/>
    <m/>
    <m/>
  </r>
  <r>
    <s v="0003600345628"/>
    <x v="81"/>
    <x v="81"/>
    <d v="2024-12-02T00:00:00"/>
    <m/>
    <m/>
    <m/>
    <m/>
    <m/>
    <x v="0"/>
    <m/>
    <x v="0"/>
    <x v="0"/>
    <m/>
    <x v="0"/>
    <m/>
    <m/>
    <m/>
  </r>
  <r>
    <s v="0003610245628"/>
    <x v="82"/>
    <x v="82"/>
    <d v="2024-12-02T00:00:00"/>
    <m/>
    <m/>
    <m/>
    <m/>
    <m/>
    <x v="0"/>
    <m/>
    <x v="0"/>
    <x v="0"/>
    <m/>
    <x v="0"/>
    <m/>
    <m/>
    <m/>
  </r>
  <r>
    <s v="10008745628"/>
    <x v="83"/>
    <x v="83"/>
    <d v="2024-12-02T00:00:00"/>
    <m/>
    <m/>
    <m/>
    <m/>
    <m/>
    <x v="0"/>
    <m/>
    <x v="0"/>
    <x v="0"/>
    <m/>
    <x v="0"/>
    <m/>
    <m/>
    <m/>
  </r>
  <r>
    <s v="0003620245628"/>
    <x v="84"/>
    <x v="84"/>
    <d v="2024-12-02T00:00:00"/>
    <m/>
    <m/>
    <m/>
    <m/>
    <m/>
    <x v="0"/>
    <m/>
    <x v="0"/>
    <x v="0"/>
    <m/>
    <x v="0"/>
    <m/>
    <m/>
    <m/>
  </r>
  <r>
    <s v="PACK0680345628"/>
    <x v="85"/>
    <x v="85"/>
    <d v="2024-12-02T00:00:00"/>
    <m/>
    <m/>
    <m/>
    <m/>
    <m/>
    <x v="0"/>
    <m/>
    <x v="0"/>
    <x v="0"/>
    <m/>
    <x v="0"/>
    <m/>
    <m/>
    <m/>
  </r>
  <r>
    <s v="0004230145628"/>
    <x v="86"/>
    <x v="86"/>
    <d v="2024-12-02T00:00:00"/>
    <m/>
    <m/>
    <m/>
    <m/>
    <m/>
    <x v="0"/>
    <m/>
    <x v="0"/>
    <x v="0"/>
    <m/>
    <x v="0"/>
    <m/>
    <m/>
    <m/>
  </r>
  <r>
    <s v="0003150245628"/>
    <x v="87"/>
    <x v="87"/>
    <d v="2024-12-02T00:00:00"/>
    <m/>
    <n v="10708.5"/>
    <n v="0"/>
    <m/>
    <m/>
    <x v="0"/>
    <m/>
    <x v="0"/>
    <x v="0"/>
    <m/>
    <x v="0"/>
    <n v="7"/>
    <n v="1"/>
    <n v="1900"/>
  </r>
  <r>
    <s v="0003160245628"/>
    <x v="88"/>
    <x v="88"/>
    <d v="2024-12-02T00:00:00"/>
    <m/>
    <m/>
    <m/>
    <m/>
    <m/>
    <x v="0"/>
    <m/>
    <x v="0"/>
    <x v="0"/>
    <m/>
    <x v="0"/>
    <m/>
    <m/>
    <m/>
  </r>
  <r>
    <s v="PACK0670345628"/>
    <x v="89"/>
    <x v="89"/>
    <d v="2024-12-02T00:00:00"/>
    <n v="300"/>
    <n v="11434.5"/>
    <n v="3430350"/>
    <m/>
    <s v="PEDIR"/>
    <x v="3"/>
    <m/>
    <x v="6"/>
    <x v="6"/>
    <n v="40"/>
    <x v="52"/>
    <n v="7"/>
    <n v="3"/>
    <n v="2025"/>
  </r>
  <r>
    <s v="0002780145628"/>
    <x v="90"/>
    <x v="90"/>
    <d v="2024-12-02T00:00:00"/>
    <m/>
    <m/>
    <m/>
    <m/>
    <m/>
    <x v="0"/>
    <m/>
    <x v="0"/>
    <x v="0"/>
    <m/>
    <x v="0"/>
    <m/>
    <m/>
    <m/>
  </r>
  <r>
    <s v="0002760145628"/>
    <x v="91"/>
    <x v="91"/>
    <d v="2024-12-02T00:00:00"/>
    <m/>
    <m/>
    <m/>
    <m/>
    <m/>
    <x v="0"/>
    <m/>
    <x v="0"/>
    <x v="0"/>
    <m/>
    <x v="0"/>
    <m/>
    <m/>
    <m/>
  </r>
  <r>
    <s v="0002790145628"/>
    <x v="92"/>
    <x v="92"/>
    <d v="2024-12-02T00:00:00"/>
    <m/>
    <m/>
    <m/>
    <m/>
    <m/>
    <x v="0"/>
    <m/>
    <x v="0"/>
    <x v="0"/>
    <m/>
    <x v="0"/>
    <m/>
    <m/>
    <m/>
  </r>
  <r>
    <s v="0011008945628"/>
    <x v="93"/>
    <x v="93"/>
    <d v="2024-12-02T00:00:00"/>
    <m/>
    <m/>
    <m/>
    <m/>
    <m/>
    <x v="0"/>
    <m/>
    <x v="0"/>
    <x v="0"/>
    <m/>
    <x v="0"/>
    <m/>
    <m/>
    <m/>
  </r>
  <r>
    <s v="0003630245628"/>
    <x v="94"/>
    <x v="94"/>
    <d v="2024-12-02T00:00:00"/>
    <m/>
    <m/>
    <m/>
    <m/>
    <m/>
    <x v="0"/>
    <m/>
    <x v="0"/>
    <x v="0"/>
    <m/>
    <x v="0"/>
    <m/>
    <m/>
    <m/>
  </r>
  <r>
    <s v="0004720345628"/>
    <x v="95"/>
    <x v="95"/>
    <d v="2024-12-02T00:00:00"/>
    <m/>
    <m/>
    <m/>
    <m/>
    <m/>
    <x v="0"/>
    <m/>
    <x v="0"/>
    <x v="0"/>
    <m/>
    <x v="0"/>
    <m/>
    <m/>
    <m/>
  </r>
  <r>
    <s v="00054445628"/>
    <x v="96"/>
    <x v="96"/>
    <d v="2024-12-02T00:00:00"/>
    <m/>
    <m/>
    <m/>
    <m/>
    <m/>
    <x v="0"/>
    <m/>
    <x v="0"/>
    <x v="0"/>
    <m/>
    <x v="0"/>
    <m/>
    <m/>
    <m/>
  </r>
  <r>
    <s v="00050045628"/>
    <x v="97"/>
    <x v="97"/>
    <d v="2024-12-02T00:00:00"/>
    <m/>
    <m/>
    <m/>
    <m/>
    <m/>
    <x v="0"/>
    <m/>
    <x v="0"/>
    <x v="0"/>
    <m/>
    <x v="0"/>
    <m/>
    <m/>
    <m/>
  </r>
  <r>
    <s v="00050145628"/>
    <x v="98"/>
    <x v="98"/>
    <d v="2024-12-02T00:00:00"/>
    <m/>
    <m/>
    <m/>
    <m/>
    <m/>
    <x v="0"/>
    <m/>
    <x v="0"/>
    <x v="0"/>
    <m/>
    <x v="0"/>
    <m/>
    <m/>
    <m/>
  </r>
  <r>
    <s v="0003910345628"/>
    <x v="99"/>
    <x v="99"/>
    <d v="2024-12-02T00:00:00"/>
    <m/>
    <m/>
    <m/>
    <m/>
    <m/>
    <x v="0"/>
    <m/>
    <x v="0"/>
    <x v="0"/>
    <m/>
    <x v="0"/>
    <m/>
    <m/>
    <m/>
  </r>
  <r>
    <s v="0004210145628"/>
    <x v="100"/>
    <x v="100"/>
    <d v="2024-12-02T00:00:00"/>
    <m/>
    <m/>
    <m/>
    <m/>
    <m/>
    <x v="0"/>
    <m/>
    <x v="0"/>
    <x v="0"/>
    <m/>
    <x v="0"/>
    <m/>
    <m/>
    <m/>
  </r>
  <r>
    <s v="PACK0860345628"/>
    <x v="127"/>
    <x v="127"/>
    <d v="2024-12-02T00:00:00"/>
    <n v="2520"/>
    <n v="922.90329999999994"/>
    <n v="2325716.3159999996"/>
    <m/>
    <s v="PEDIR"/>
    <x v="3"/>
    <m/>
    <x v="9"/>
    <x v="9"/>
    <n v="45"/>
    <x v="53"/>
    <n v="5"/>
    <n v="3"/>
    <n v="2025"/>
  </r>
  <r>
    <s v="00053645628"/>
    <x v="101"/>
    <x v="101"/>
    <d v="2024-12-02T00:00:00"/>
    <m/>
    <m/>
    <m/>
    <m/>
    <m/>
    <x v="0"/>
    <m/>
    <x v="0"/>
    <x v="0"/>
    <m/>
    <x v="0"/>
    <m/>
    <m/>
    <m/>
  </r>
  <r>
    <s v="0005510045628"/>
    <x v="105"/>
    <x v="105"/>
    <d v="2024-12-02T00:00:00"/>
    <m/>
    <m/>
    <m/>
    <m/>
    <m/>
    <x v="0"/>
    <m/>
    <x v="0"/>
    <x v="0"/>
    <m/>
    <x v="0"/>
    <m/>
    <m/>
    <m/>
  </r>
  <r>
    <s v="0005470045628"/>
    <x v="106"/>
    <x v="106"/>
    <d v="2024-12-02T00:00:00"/>
    <m/>
    <m/>
    <m/>
    <m/>
    <m/>
    <x v="0"/>
    <m/>
    <x v="0"/>
    <x v="0"/>
    <m/>
    <x v="0"/>
    <m/>
    <m/>
    <m/>
  </r>
  <r>
    <s v="0005480045628"/>
    <x v="107"/>
    <x v="107"/>
    <d v="2024-12-02T00:00:00"/>
    <m/>
    <m/>
    <m/>
    <m/>
    <m/>
    <x v="0"/>
    <m/>
    <x v="0"/>
    <x v="0"/>
    <m/>
    <x v="0"/>
    <m/>
    <m/>
    <m/>
  </r>
  <r>
    <s v="00054545628"/>
    <x v="108"/>
    <x v="108"/>
    <d v="2024-12-02T00:00:00"/>
    <m/>
    <m/>
    <m/>
    <m/>
    <m/>
    <x v="0"/>
    <m/>
    <x v="0"/>
    <x v="0"/>
    <m/>
    <x v="0"/>
    <m/>
    <m/>
    <m/>
  </r>
  <r>
    <s v="00054745628"/>
    <x v="109"/>
    <x v="109"/>
    <d v="2024-12-02T00:00:00"/>
    <m/>
    <m/>
    <m/>
    <m/>
    <m/>
    <x v="0"/>
    <m/>
    <x v="0"/>
    <x v="0"/>
    <m/>
    <x v="0"/>
    <m/>
    <m/>
    <m/>
  </r>
  <r>
    <s v="0003580145628"/>
    <x v="110"/>
    <x v="110"/>
    <d v="2024-12-02T00:00:00"/>
    <n v="300"/>
    <n v="10708.5"/>
    <n v="3212550"/>
    <m/>
    <s v="PEDIR"/>
    <x v="3"/>
    <m/>
    <x v="6"/>
    <x v="6"/>
    <n v="40"/>
    <x v="52"/>
    <n v="7"/>
    <n v="3"/>
    <n v="2025"/>
  </r>
  <r>
    <s v="0004220145628"/>
    <x v="112"/>
    <x v="112"/>
    <d v="2024-12-02T00:00:00"/>
    <n v="1"/>
    <n v="11011"/>
    <n v="11011"/>
    <m/>
    <s v="PEDIR"/>
    <x v="3"/>
    <m/>
    <x v="6"/>
    <x v="6"/>
    <n v="40"/>
    <x v="52"/>
    <n v="7"/>
    <n v="3"/>
    <n v="2025"/>
  </r>
  <r>
    <s v="00035C45628"/>
    <x v="126"/>
    <x v="126"/>
    <d v="2024-12-02T00:00:00"/>
    <n v="6300"/>
    <n v="493.94620000000003"/>
    <n v="3111861.06"/>
    <m/>
    <s v="PEDIR"/>
    <x v="3"/>
    <m/>
    <x v="9"/>
    <x v="9"/>
    <n v="45"/>
    <x v="53"/>
    <n v="5"/>
    <n v="3"/>
    <n v="2025"/>
  </r>
  <r>
    <s v="00034C45628"/>
    <x v="113"/>
    <x v="113"/>
    <d v="2024-12-02T00:00:00"/>
    <m/>
    <m/>
    <m/>
    <m/>
    <m/>
    <x v="0"/>
    <m/>
    <x v="0"/>
    <x v="0"/>
    <m/>
    <x v="0"/>
    <m/>
    <m/>
    <m/>
  </r>
  <r>
    <s v="0003740345628"/>
    <x v="114"/>
    <x v="114"/>
    <d v="2024-12-02T00:00:00"/>
    <n v="1"/>
    <n v="11011"/>
    <n v="11011"/>
    <m/>
    <s v="PEDIR"/>
    <x v="3"/>
    <m/>
    <x v="6"/>
    <x v="6"/>
    <n v="40"/>
    <x v="52"/>
    <n v="7"/>
    <n v="3"/>
    <n v="2025"/>
  </r>
  <r>
    <s v="0003590145628"/>
    <x v="115"/>
    <x v="115"/>
    <d v="2024-12-02T00:00:00"/>
    <m/>
    <n v="10708.5"/>
    <n v="0"/>
    <m/>
    <m/>
    <x v="0"/>
    <m/>
    <x v="0"/>
    <x v="0"/>
    <m/>
    <x v="57"/>
    <n v="2"/>
    <n v="49"/>
    <n v="2024"/>
  </r>
  <r>
    <s v="006000745628"/>
    <x v="128"/>
    <x v="128"/>
    <d v="2024-12-02T00:00:00"/>
    <m/>
    <m/>
    <m/>
    <m/>
    <m/>
    <x v="0"/>
    <m/>
    <x v="0"/>
    <x v="0"/>
    <m/>
    <x v="0"/>
    <m/>
    <m/>
    <m/>
  </r>
  <r>
    <s v="0005280145628"/>
    <x v="116"/>
    <x v="116"/>
    <d v="2024-12-02T00:00:00"/>
    <m/>
    <m/>
    <m/>
    <m/>
    <m/>
    <x v="0"/>
    <m/>
    <x v="0"/>
    <x v="0"/>
    <m/>
    <x v="0"/>
    <m/>
    <m/>
    <m/>
  </r>
  <r>
    <s v="0003730445628"/>
    <x v="117"/>
    <x v="117"/>
    <d v="2024-12-02T00:00:00"/>
    <m/>
    <m/>
    <m/>
    <m/>
    <m/>
    <x v="0"/>
    <m/>
    <x v="0"/>
    <x v="0"/>
    <m/>
    <x v="0"/>
    <m/>
    <m/>
    <m/>
  </r>
  <r>
    <s v="0004640345628"/>
    <x v="118"/>
    <x v="118"/>
    <d v="2024-12-02T00:00:00"/>
    <m/>
    <m/>
    <m/>
    <m/>
    <m/>
    <x v="0"/>
    <m/>
    <x v="0"/>
    <x v="0"/>
    <m/>
    <x v="0"/>
    <m/>
    <m/>
    <m/>
  </r>
  <r>
    <s v="00054245628"/>
    <x v="135"/>
    <x v="135"/>
    <d v="2024-12-02T00:00:00"/>
    <m/>
    <m/>
    <m/>
    <m/>
    <m/>
    <x v="0"/>
    <m/>
    <x v="0"/>
    <x v="0"/>
    <m/>
    <x v="0"/>
    <m/>
    <m/>
    <m/>
  </r>
  <r>
    <s v="0004710345628"/>
    <x v="136"/>
    <x v="136"/>
    <d v="2024-12-02T00:00:00"/>
    <m/>
    <m/>
    <m/>
    <m/>
    <m/>
    <x v="0"/>
    <m/>
    <x v="0"/>
    <x v="0"/>
    <m/>
    <x v="0"/>
    <m/>
    <m/>
    <m/>
  </r>
  <r>
    <s v="000507-0345628"/>
    <x v="137"/>
    <x v="137"/>
    <d v="2024-12-02T00:00:00"/>
    <m/>
    <m/>
    <m/>
    <m/>
    <m/>
    <x v="0"/>
    <m/>
    <x v="0"/>
    <x v="0"/>
    <m/>
    <x v="0"/>
    <m/>
    <m/>
    <m/>
  </r>
  <r>
    <s v="0003890245628"/>
    <x v="146"/>
    <x v="146"/>
    <d v="2024-12-02T00:00:00"/>
    <m/>
    <m/>
    <m/>
    <m/>
    <m/>
    <x v="0"/>
    <m/>
    <x v="0"/>
    <x v="0"/>
    <m/>
    <x v="0"/>
    <m/>
    <m/>
    <m/>
  </r>
  <r>
    <s v="0004790345628"/>
    <x v="143"/>
    <x v="143"/>
    <d v="2024-12-02T00:00:00"/>
    <n v="60"/>
    <n v="17690.2"/>
    <n v="1061412"/>
    <s v="SUMAR STREECH"/>
    <s v="PEDIR"/>
    <x v="3"/>
    <m/>
    <x v="36"/>
    <x v="36"/>
    <n v="30"/>
    <x v="54"/>
    <n v="4"/>
    <n v="1"/>
    <n v="2025"/>
  </r>
  <r>
    <s v="0005490045628"/>
    <x v="111"/>
    <x v="111"/>
    <d v="2024-12-02T00:00:00"/>
    <m/>
    <m/>
    <m/>
    <m/>
    <m/>
    <x v="0"/>
    <m/>
    <x v="0"/>
    <x v="0"/>
    <m/>
    <x v="0"/>
    <m/>
    <m/>
    <m/>
  </r>
  <r>
    <s v="00051145628"/>
    <x v="147"/>
    <x v="147"/>
    <d v="2024-12-02T00:00:00"/>
    <m/>
    <m/>
    <m/>
    <m/>
    <m/>
    <x v="0"/>
    <m/>
    <x v="0"/>
    <x v="0"/>
    <m/>
    <x v="0"/>
    <m/>
    <m/>
    <m/>
  </r>
  <r>
    <s v="001000145635"/>
    <x v="3"/>
    <x v="3"/>
    <d v="2024-12-09T00:00:00"/>
    <n v="7500"/>
    <n v="1554.85"/>
    <n v="11661375"/>
    <s v="nuevo contrato"/>
    <s v="PEDIR"/>
    <x v="3"/>
    <m/>
    <x v="4"/>
    <x v="4"/>
    <n v="45"/>
    <x v="58"/>
    <n v="5"/>
    <n v="4"/>
    <n v="2025"/>
  </r>
  <r>
    <s v="00046345635"/>
    <x v="4"/>
    <x v="4"/>
    <d v="2024-12-09T00:00:00"/>
    <m/>
    <m/>
    <m/>
    <m/>
    <m/>
    <x v="0"/>
    <m/>
    <x v="0"/>
    <x v="0"/>
    <m/>
    <x v="0"/>
    <m/>
    <m/>
    <m/>
  </r>
  <r>
    <s v="00037545635"/>
    <x v="1"/>
    <x v="1"/>
    <d v="2024-12-09T00:00:00"/>
    <m/>
    <m/>
    <m/>
    <m/>
    <m/>
    <x v="0"/>
    <m/>
    <x v="0"/>
    <x v="0"/>
    <m/>
    <x v="0"/>
    <m/>
    <m/>
    <m/>
  </r>
  <r>
    <s v="00038645635"/>
    <x v="2"/>
    <x v="2"/>
    <d v="2024-12-09T00:00:00"/>
    <n v="25"/>
    <n v="18876"/>
    <n v="471900"/>
    <m/>
    <s v="PEDIR"/>
    <x v="3"/>
    <m/>
    <x v="41"/>
    <x v="41"/>
    <n v="30"/>
    <x v="59"/>
    <n v="4"/>
    <n v="2"/>
    <n v="2025"/>
  </r>
  <r>
    <s v="00020445635"/>
    <x v="5"/>
    <x v="5"/>
    <d v="2024-12-09T00:00:00"/>
    <n v="50"/>
    <n v="16346.616"/>
    <n v="817330.8"/>
    <m/>
    <s v="PEDIR"/>
    <x v="3"/>
    <m/>
    <x v="11"/>
    <x v="11"/>
    <n v="45"/>
    <x v="58"/>
    <n v="5"/>
    <n v="4"/>
    <n v="2025"/>
  </r>
  <r>
    <s v="00000945635"/>
    <x v="6"/>
    <x v="6"/>
    <d v="2024-12-09T00:00:00"/>
    <n v="100"/>
    <n v="27798.056"/>
    <n v="2779805.6"/>
    <m/>
    <s v="PEDIR"/>
    <x v="3"/>
    <m/>
    <x v="29"/>
    <x v="29"/>
    <n v="30"/>
    <x v="59"/>
    <n v="4"/>
    <n v="2"/>
    <n v="2025"/>
  </r>
  <r>
    <s v="00020745635"/>
    <x v="7"/>
    <x v="7"/>
    <d v="2024-12-09T00:00:00"/>
    <m/>
    <m/>
    <m/>
    <m/>
    <m/>
    <x v="0"/>
    <m/>
    <x v="0"/>
    <x v="0"/>
    <m/>
    <x v="0"/>
    <m/>
    <m/>
    <m/>
  </r>
  <r>
    <s v="007001445635"/>
    <x v="8"/>
    <x v="8"/>
    <d v="2024-12-09T00:00:00"/>
    <m/>
    <m/>
    <m/>
    <m/>
    <m/>
    <x v="0"/>
    <m/>
    <x v="0"/>
    <x v="0"/>
    <m/>
    <x v="0"/>
    <m/>
    <m/>
    <m/>
  </r>
  <r>
    <s v="00003345635"/>
    <x v="9"/>
    <x v="9"/>
    <d v="2024-12-09T00:00:00"/>
    <m/>
    <m/>
    <m/>
    <m/>
    <m/>
    <x v="0"/>
    <m/>
    <x v="0"/>
    <x v="0"/>
    <m/>
    <x v="0"/>
    <m/>
    <m/>
    <m/>
  </r>
  <r>
    <s v="00019845635"/>
    <x v="10"/>
    <x v="10"/>
    <d v="2024-12-09T00:00:00"/>
    <m/>
    <m/>
    <m/>
    <m/>
    <m/>
    <x v="0"/>
    <m/>
    <x v="0"/>
    <x v="0"/>
    <m/>
    <x v="0"/>
    <m/>
    <m/>
    <m/>
  </r>
  <r>
    <s v="00020045635"/>
    <x v="11"/>
    <x v="11"/>
    <d v="2024-12-09T00:00:00"/>
    <m/>
    <m/>
    <m/>
    <m/>
    <m/>
    <x v="0"/>
    <m/>
    <x v="0"/>
    <x v="0"/>
    <m/>
    <x v="0"/>
    <m/>
    <m/>
    <m/>
  </r>
  <r>
    <s v="00020245635"/>
    <x v="12"/>
    <x v="12"/>
    <d v="2024-12-09T00:00:00"/>
    <m/>
    <m/>
    <m/>
    <m/>
    <m/>
    <x v="0"/>
    <m/>
    <x v="0"/>
    <x v="0"/>
    <m/>
    <x v="0"/>
    <m/>
    <m/>
    <m/>
  </r>
  <r>
    <s v="00001845635"/>
    <x v="13"/>
    <x v="13"/>
    <d v="2024-12-09T00:00:00"/>
    <m/>
    <m/>
    <m/>
    <m/>
    <m/>
    <x v="0"/>
    <m/>
    <x v="0"/>
    <x v="0"/>
    <m/>
    <x v="0"/>
    <m/>
    <m/>
    <m/>
  </r>
  <r>
    <s v="00045245635"/>
    <x v="14"/>
    <x v="14"/>
    <d v="2024-12-09T00:00:00"/>
    <m/>
    <m/>
    <m/>
    <m/>
    <m/>
    <x v="0"/>
    <m/>
    <x v="0"/>
    <x v="0"/>
    <m/>
    <x v="0"/>
    <m/>
    <m/>
    <m/>
  </r>
  <r>
    <s v="00023645635"/>
    <x v="15"/>
    <x v="15"/>
    <d v="2024-12-09T00:00:00"/>
    <m/>
    <m/>
    <m/>
    <m/>
    <m/>
    <x v="0"/>
    <m/>
    <x v="0"/>
    <x v="0"/>
    <m/>
    <x v="0"/>
    <m/>
    <m/>
    <m/>
  </r>
  <r>
    <s v="00047345635"/>
    <x v="16"/>
    <x v="16"/>
    <d v="2024-12-09T00:00:00"/>
    <m/>
    <m/>
    <m/>
    <m/>
    <m/>
    <x v="0"/>
    <m/>
    <x v="0"/>
    <x v="0"/>
    <m/>
    <x v="0"/>
    <m/>
    <m/>
    <m/>
  </r>
  <r>
    <s v="00044745635"/>
    <x v="17"/>
    <x v="17"/>
    <d v="2024-12-09T00:00:00"/>
    <m/>
    <m/>
    <m/>
    <m/>
    <m/>
    <x v="0"/>
    <m/>
    <x v="0"/>
    <x v="0"/>
    <m/>
    <x v="0"/>
    <m/>
    <m/>
    <m/>
  </r>
  <r>
    <s v="00047545635"/>
    <x v="18"/>
    <x v="18"/>
    <d v="2024-12-09T00:00:00"/>
    <m/>
    <m/>
    <m/>
    <m/>
    <m/>
    <x v="0"/>
    <m/>
    <x v="0"/>
    <x v="0"/>
    <m/>
    <x v="0"/>
    <m/>
    <m/>
    <m/>
  </r>
  <r>
    <s v="00045145635"/>
    <x v="131"/>
    <x v="131"/>
    <d v="2024-12-09T00:00:00"/>
    <m/>
    <m/>
    <m/>
    <m/>
    <m/>
    <x v="0"/>
    <m/>
    <x v="0"/>
    <x v="0"/>
    <m/>
    <x v="0"/>
    <m/>
    <m/>
    <m/>
  </r>
  <r>
    <s v="00047445635"/>
    <x v="0"/>
    <x v="0"/>
    <d v="2024-12-09T00:00:00"/>
    <m/>
    <m/>
    <m/>
    <m/>
    <m/>
    <x v="0"/>
    <m/>
    <x v="0"/>
    <x v="0"/>
    <m/>
    <x v="0"/>
    <m/>
    <m/>
    <m/>
  </r>
  <r>
    <s v="00038245635"/>
    <x v="19"/>
    <x v="19"/>
    <d v="2024-12-09T00:00:00"/>
    <m/>
    <m/>
    <m/>
    <m/>
    <m/>
    <x v="0"/>
    <m/>
    <x v="0"/>
    <x v="0"/>
    <m/>
    <x v="0"/>
    <m/>
    <m/>
    <m/>
  </r>
  <r>
    <s v="004000245635"/>
    <x v="20"/>
    <x v="20"/>
    <d v="2024-12-09T00:00:00"/>
    <m/>
    <m/>
    <m/>
    <m/>
    <m/>
    <x v="0"/>
    <m/>
    <x v="0"/>
    <x v="0"/>
    <m/>
    <x v="0"/>
    <m/>
    <m/>
    <m/>
  </r>
  <r>
    <s v="00041245635"/>
    <x v="21"/>
    <x v="21"/>
    <d v="2024-12-09T00:00:00"/>
    <n v="1000"/>
    <n v="3359.9280000000003"/>
    <n v="3359928.0000000005"/>
    <m/>
    <s v="PEDIR"/>
    <x v="3"/>
    <m/>
    <x v="30"/>
    <x v="30"/>
    <n v="30"/>
    <x v="59"/>
    <n v="4"/>
    <n v="2"/>
    <n v="2025"/>
  </r>
  <r>
    <s v="00017345635"/>
    <x v="22"/>
    <x v="22"/>
    <d v="2024-12-09T00:00:00"/>
    <m/>
    <m/>
    <m/>
    <m/>
    <m/>
    <x v="0"/>
    <m/>
    <x v="0"/>
    <x v="0"/>
    <m/>
    <x v="0"/>
    <m/>
    <m/>
    <m/>
  </r>
  <r>
    <s v="SW001845635"/>
    <x v="23"/>
    <x v="23"/>
    <d v="2024-12-09T00:00:00"/>
    <n v="2940"/>
    <n v="940.23049999999989"/>
    <n v="2764277.6699999995"/>
    <m/>
    <s v="PEDIR"/>
    <x v="3"/>
    <m/>
    <x v="9"/>
    <x v="9"/>
    <n v="45"/>
    <x v="58"/>
    <n v="5"/>
    <n v="4"/>
    <n v="2025"/>
  </r>
  <r>
    <s v="PACK07645635"/>
    <x v="24"/>
    <x v="24"/>
    <d v="2024-12-09T00:00:00"/>
    <m/>
    <m/>
    <m/>
    <m/>
    <m/>
    <x v="0"/>
    <m/>
    <x v="0"/>
    <x v="0"/>
    <m/>
    <x v="0"/>
    <m/>
    <m/>
    <m/>
  </r>
  <r>
    <s v="30301000000145635"/>
    <x v="129"/>
    <x v="129"/>
    <d v="2024-12-09T00:00:00"/>
    <m/>
    <m/>
    <m/>
    <m/>
    <m/>
    <x v="0"/>
    <m/>
    <x v="0"/>
    <x v="0"/>
    <m/>
    <x v="0"/>
    <m/>
    <m/>
    <m/>
  </r>
  <r>
    <s v="00001145635"/>
    <x v="119"/>
    <x v="119"/>
    <d v="2024-12-09T00:00:00"/>
    <m/>
    <m/>
    <m/>
    <m/>
    <m/>
    <x v="0"/>
    <m/>
    <x v="0"/>
    <x v="0"/>
    <m/>
    <x v="0"/>
    <m/>
    <m/>
    <m/>
  </r>
  <r>
    <s v="003200245635"/>
    <x v="26"/>
    <x v="26"/>
    <d v="2024-12-09T00:00:00"/>
    <m/>
    <m/>
    <m/>
    <m/>
    <m/>
    <x v="0"/>
    <m/>
    <x v="0"/>
    <x v="0"/>
    <m/>
    <x v="0"/>
    <m/>
    <m/>
    <m/>
  </r>
  <r>
    <s v="00027245635"/>
    <x v="27"/>
    <x v="27"/>
    <d v="2024-12-09T00:00:00"/>
    <m/>
    <m/>
    <m/>
    <m/>
    <m/>
    <x v="0"/>
    <m/>
    <x v="0"/>
    <x v="0"/>
    <m/>
    <x v="0"/>
    <m/>
    <m/>
    <m/>
  </r>
  <r>
    <s v="00042445635"/>
    <x v="28"/>
    <x v="28"/>
    <d v="2024-12-09T00:00:00"/>
    <m/>
    <m/>
    <m/>
    <m/>
    <m/>
    <x v="0"/>
    <m/>
    <x v="0"/>
    <x v="0"/>
    <m/>
    <x v="0"/>
    <m/>
    <m/>
    <m/>
  </r>
  <r>
    <s v="006001745635"/>
    <x v="29"/>
    <x v="29"/>
    <d v="2024-12-09T00:00:00"/>
    <m/>
    <m/>
    <m/>
    <m/>
    <m/>
    <x v="0"/>
    <m/>
    <x v="0"/>
    <x v="0"/>
    <m/>
    <x v="0"/>
    <m/>
    <m/>
    <m/>
  </r>
  <r>
    <s v="00043045635"/>
    <x v="30"/>
    <x v="30"/>
    <d v="2024-12-09T00:00:00"/>
    <m/>
    <m/>
    <m/>
    <m/>
    <m/>
    <x v="0"/>
    <m/>
    <x v="0"/>
    <x v="0"/>
    <m/>
    <x v="0"/>
    <m/>
    <m/>
    <m/>
  </r>
  <r>
    <s v="006001645635"/>
    <x v="31"/>
    <x v="31"/>
    <d v="2024-12-09T00:00:00"/>
    <m/>
    <m/>
    <m/>
    <m/>
    <m/>
    <x v="0"/>
    <m/>
    <x v="0"/>
    <x v="0"/>
    <m/>
    <x v="0"/>
    <m/>
    <m/>
    <m/>
  </r>
  <r>
    <s v="00038845635"/>
    <x v="140"/>
    <x v="140"/>
    <d v="2024-12-09T00:00:00"/>
    <m/>
    <m/>
    <m/>
    <m/>
    <m/>
    <x v="0"/>
    <m/>
    <x v="0"/>
    <x v="0"/>
    <m/>
    <x v="0"/>
    <m/>
    <m/>
    <m/>
  </r>
  <r>
    <s v="011012045635"/>
    <x v="32"/>
    <x v="32"/>
    <d v="2024-12-09T00:00:00"/>
    <m/>
    <m/>
    <m/>
    <m/>
    <m/>
    <x v="0"/>
    <m/>
    <x v="0"/>
    <x v="0"/>
    <m/>
    <x v="0"/>
    <m/>
    <m/>
    <m/>
  </r>
  <r>
    <s v="00012745635"/>
    <x v="33"/>
    <x v="33"/>
    <d v="2024-12-09T00:00:00"/>
    <m/>
    <m/>
    <m/>
    <m/>
    <m/>
    <x v="0"/>
    <m/>
    <x v="0"/>
    <x v="0"/>
    <m/>
    <x v="0"/>
    <m/>
    <m/>
    <m/>
  </r>
  <r>
    <s v="00042845635"/>
    <x v="34"/>
    <x v="34"/>
    <d v="2024-12-09T00:00:00"/>
    <m/>
    <m/>
    <m/>
    <m/>
    <m/>
    <x v="0"/>
    <m/>
    <x v="0"/>
    <x v="0"/>
    <m/>
    <x v="0"/>
    <m/>
    <m/>
    <m/>
  </r>
  <r>
    <s v="00042745635"/>
    <x v="35"/>
    <x v="35"/>
    <d v="2024-12-09T00:00:00"/>
    <m/>
    <m/>
    <m/>
    <m/>
    <m/>
    <x v="0"/>
    <m/>
    <x v="0"/>
    <x v="0"/>
    <m/>
    <x v="0"/>
    <m/>
    <m/>
    <m/>
  </r>
  <r>
    <s v="00042645635"/>
    <x v="36"/>
    <x v="36"/>
    <d v="2024-12-09T00:00:00"/>
    <m/>
    <m/>
    <m/>
    <m/>
    <m/>
    <x v="0"/>
    <m/>
    <x v="0"/>
    <x v="0"/>
    <m/>
    <x v="0"/>
    <m/>
    <m/>
    <m/>
  </r>
  <r>
    <s v="00042945635"/>
    <x v="145"/>
    <x v="145"/>
    <d v="2024-12-09T00:00:00"/>
    <m/>
    <m/>
    <m/>
    <m/>
    <m/>
    <x v="0"/>
    <m/>
    <x v="0"/>
    <x v="0"/>
    <m/>
    <x v="0"/>
    <m/>
    <m/>
    <m/>
  </r>
  <r>
    <s v="00011345635"/>
    <x v="37"/>
    <x v="37"/>
    <d v="2024-12-09T00:00:00"/>
    <n v="200"/>
    <n v="11221.297999999999"/>
    <n v="2244259.5999999996"/>
    <m/>
    <s v="PEDIR"/>
    <x v="3"/>
    <m/>
    <x v="21"/>
    <x v="21"/>
    <n v="30"/>
    <x v="59"/>
    <n v="4"/>
    <n v="2"/>
    <n v="2025"/>
  </r>
  <r>
    <s v="007001045635"/>
    <x v="38"/>
    <x v="38"/>
    <d v="2024-12-09T00:00:00"/>
    <m/>
    <m/>
    <m/>
    <m/>
    <m/>
    <x v="0"/>
    <m/>
    <x v="0"/>
    <x v="0"/>
    <m/>
    <x v="0"/>
    <m/>
    <m/>
    <m/>
  </r>
  <r>
    <s v="00046145635"/>
    <x v="120"/>
    <x v="120"/>
    <d v="2024-12-09T00:00:00"/>
    <m/>
    <m/>
    <m/>
    <m/>
    <m/>
    <x v="0"/>
    <m/>
    <x v="0"/>
    <x v="0"/>
    <m/>
    <x v="0"/>
    <m/>
    <m/>
    <m/>
  </r>
  <r>
    <s v="007000545635"/>
    <x v="39"/>
    <x v="39"/>
    <d v="2024-12-09T00:00:00"/>
    <m/>
    <m/>
    <m/>
    <m/>
    <m/>
    <x v="0"/>
    <m/>
    <x v="0"/>
    <x v="0"/>
    <m/>
    <x v="0"/>
    <m/>
    <m/>
    <m/>
  </r>
  <r>
    <s v="00020945635"/>
    <x v="40"/>
    <x v="40"/>
    <d v="2024-12-09T00:00:00"/>
    <m/>
    <m/>
    <m/>
    <m/>
    <m/>
    <x v="0"/>
    <m/>
    <x v="0"/>
    <x v="0"/>
    <m/>
    <x v="0"/>
    <m/>
    <m/>
    <m/>
  </r>
  <r>
    <s v="00035245635"/>
    <x v="121"/>
    <x v="121"/>
    <d v="2024-12-09T00:00:00"/>
    <n v="4000"/>
    <n v="779.60396800000001"/>
    <n v="3118415.872"/>
    <m/>
    <s v="PEDIR"/>
    <x v="3"/>
    <m/>
    <x v="26"/>
    <x v="26"/>
    <n v="60"/>
    <x v="60"/>
    <n v="6"/>
    <n v="7"/>
    <n v="2025"/>
  </r>
  <r>
    <s v="00034045635"/>
    <x v="41"/>
    <x v="41"/>
    <d v="2024-12-09T00:00:00"/>
    <m/>
    <m/>
    <m/>
    <m/>
    <m/>
    <x v="0"/>
    <m/>
    <x v="0"/>
    <x v="0"/>
    <m/>
    <x v="0"/>
    <m/>
    <m/>
    <m/>
  </r>
  <r>
    <s v="00017045635"/>
    <x v="42"/>
    <x v="42"/>
    <d v="2024-12-09T00:00:00"/>
    <m/>
    <m/>
    <m/>
    <m/>
    <m/>
    <x v="0"/>
    <m/>
    <x v="0"/>
    <x v="0"/>
    <m/>
    <x v="0"/>
    <m/>
    <m/>
    <m/>
  </r>
  <r>
    <s v="00040345635"/>
    <x v="43"/>
    <x v="43"/>
    <d v="2024-12-09T00:00:00"/>
    <m/>
    <m/>
    <m/>
    <m/>
    <m/>
    <x v="0"/>
    <m/>
    <x v="0"/>
    <x v="0"/>
    <m/>
    <x v="0"/>
    <m/>
    <m/>
    <m/>
  </r>
  <r>
    <s v="011005445635"/>
    <x v="122"/>
    <x v="122"/>
    <d v="2024-12-09T00:00:00"/>
    <m/>
    <m/>
    <m/>
    <m/>
    <m/>
    <x v="0"/>
    <m/>
    <x v="0"/>
    <x v="0"/>
    <m/>
    <x v="0"/>
    <m/>
    <m/>
    <m/>
  </r>
  <r>
    <s v="00040845635"/>
    <x v="44"/>
    <x v="44"/>
    <d v="2024-12-09T00:00:00"/>
    <m/>
    <m/>
    <m/>
    <m/>
    <m/>
    <x v="0"/>
    <m/>
    <x v="0"/>
    <x v="0"/>
    <m/>
    <x v="0"/>
    <m/>
    <m/>
    <m/>
  </r>
  <r>
    <s v="0000245635"/>
    <x v="45"/>
    <x v="45"/>
    <d v="2024-12-09T00:00:00"/>
    <m/>
    <m/>
    <m/>
    <m/>
    <m/>
    <x v="0"/>
    <m/>
    <x v="0"/>
    <x v="0"/>
    <m/>
    <x v="0"/>
    <m/>
    <m/>
    <m/>
  </r>
  <r>
    <s v="00023845635"/>
    <x v="46"/>
    <x v="46"/>
    <d v="2024-12-09T00:00:00"/>
    <m/>
    <m/>
    <m/>
    <m/>
    <m/>
    <x v="0"/>
    <m/>
    <x v="0"/>
    <x v="0"/>
    <m/>
    <x v="0"/>
    <m/>
    <m/>
    <m/>
  </r>
  <r>
    <s v="00034345635"/>
    <x v="47"/>
    <x v="47"/>
    <d v="2024-12-09T00:00:00"/>
    <m/>
    <m/>
    <m/>
    <m/>
    <m/>
    <x v="0"/>
    <m/>
    <x v="0"/>
    <x v="0"/>
    <m/>
    <x v="0"/>
    <m/>
    <m/>
    <m/>
  </r>
  <r>
    <s v="00034445635"/>
    <x v="48"/>
    <x v="48"/>
    <d v="2024-12-09T00:00:00"/>
    <m/>
    <m/>
    <m/>
    <m/>
    <m/>
    <x v="0"/>
    <m/>
    <x v="0"/>
    <x v="0"/>
    <m/>
    <x v="0"/>
    <m/>
    <m/>
    <m/>
  </r>
  <r>
    <s v="00035545635"/>
    <x v="51"/>
    <x v="51"/>
    <d v="2024-12-09T00:00:00"/>
    <m/>
    <m/>
    <m/>
    <m/>
    <m/>
    <x v="0"/>
    <m/>
    <x v="0"/>
    <x v="0"/>
    <m/>
    <x v="0"/>
    <m/>
    <m/>
    <m/>
  </r>
  <r>
    <s v="00036545635"/>
    <x v="52"/>
    <x v="52"/>
    <d v="2024-12-09T00:00:00"/>
    <m/>
    <m/>
    <m/>
    <m/>
    <m/>
    <x v="0"/>
    <m/>
    <x v="0"/>
    <x v="0"/>
    <m/>
    <x v="0"/>
    <m/>
    <m/>
    <m/>
  </r>
  <r>
    <s v="004001845635"/>
    <x v="53"/>
    <x v="53"/>
    <d v="2024-12-09T00:00:00"/>
    <m/>
    <m/>
    <m/>
    <m/>
    <m/>
    <x v="0"/>
    <m/>
    <x v="0"/>
    <x v="0"/>
    <m/>
    <x v="0"/>
    <m/>
    <m/>
    <m/>
  </r>
  <r>
    <s v="004000545635"/>
    <x v="54"/>
    <x v="54"/>
    <d v="2024-12-09T00:00:00"/>
    <m/>
    <m/>
    <m/>
    <m/>
    <m/>
    <x v="0"/>
    <m/>
    <x v="0"/>
    <x v="0"/>
    <m/>
    <x v="0"/>
    <m/>
    <m/>
    <m/>
  </r>
  <r>
    <s v="004000645635"/>
    <x v="55"/>
    <x v="55"/>
    <d v="2024-12-09T00:00:00"/>
    <m/>
    <m/>
    <m/>
    <m/>
    <m/>
    <x v="0"/>
    <m/>
    <x v="0"/>
    <x v="0"/>
    <m/>
    <x v="0"/>
    <m/>
    <m/>
    <m/>
  </r>
  <r>
    <s v="004001045635"/>
    <x v="56"/>
    <x v="56"/>
    <d v="2024-12-09T00:00:00"/>
    <m/>
    <m/>
    <m/>
    <m/>
    <m/>
    <x v="0"/>
    <m/>
    <x v="0"/>
    <x v="0"/>
    <m/>
    <x v="0"/>
    <m/>
    <m/>
    <m/>
  </r>
  <r>
    <s v="004001145635"/>
    <x v="57"/>
    <x v="57"/>
    <d v="2024-12-09T00:00:00"/>
    <m/>
    <m/>
    <m/>
    <m/>
    <m/>
    <x v="0"/>
    <m/>
    <x v="0"/>
    <x v="0"/>
    <m/>
    <x v="0"/>
    <m/>
    <m/>
    <m/>
  </r>
  <r>
    <s v="00034545635"/>
    <x v="58"/>
    <x v="58"/>
    <d v="2024-12-09T00:00:00"/>
    <m/>
    <m/>
    <m/>
    <m/>
    <m/>
    <x v="0"/>
    <m/>
    <x v="0"/>
    <x v="0"/>
    <m/>
    <x v="0"/>
    <m/>
    <m/>
    <m/>
  </r>
  <r>
    <s v="004000145635"/>
    <x v="59"/>
    <x v="59"/>
    <d v="2024-12-09T00:00:00"/>
    <m/>
    <m/>
    <m/>
    <m/>
    <m/>
    <x v="0"/>
    <m/>
    <x v="0"/>
    <x v="0"/>
    <m/>
    <x v="0"/>
    <m/>
    <m/>
    <m/>
  </r>
  <r>
    <s v="004000445635"/>
    <x v="61"/>
    <x v="61"/>
    <d v="2024-12-09T00:00:00"/>
    <m/>
    <m/>
    <m/>
    <m/>
    <m/>
    <x v="0"/>
    <m/>
    <x v="0"/>
    <x v="0"/>
    <m/>
    <x v="0"/>
    <m/>
    <m/>
    <m/>
  </r>
  <r>
    <s v="00047745635"/>
    <x v="62"/>
    <x v="62"/>
    <d v="2024-12-09T00:00:00"/>
    <m/>
    <m/>
    <m/>
    <m/>
    <m/>
    <x v="0"/>
    <m/>
    <x v="0"/>
    <x v="0"/>
    <m/>
    <x v="0"/>
    <m/>
    <m/>
    <m/>
  </r>
  <r>
    <s v="00042045635"/>
    <x v="60"/>
    <x v="60"/>
    <d v="2024-12-09T00:00:00"/>
    <m/>
    <m/>
    <m/>
    <m/>
    <m/>
    <x v="0"/>
    <m/>
    <x v="0"/>
    <x v="0"/>
    <m/>
    <x v="0"/>
    <m/>
    <m/>
    <m/>
  </r>
  <r>
    <s v="004000745635"/>
    <x v="63"/>
    <x v="63"/>
    <d v="2024-12-09T00:00:00"/>
    <m/>
    <m/>
    <m/>
    <m/>
    <m/>
    <x v="0"/>
    <m/>
    <x v="0"/>
    <x v="0"/>
    <m/>
    <x v="0"/>
    <m/>
    <m/>
    <m/>
  </r>
  <r>
    <s v="00037245635"/>
    <x v="64"/>
    <x v="64"/>
    <d v="2024-12-09T00:00:00"/>
    <m/>
    <n v="1189.8050999999998"/>
    <n v="0"/>
    <m/>
    <m/>
    <x v="0"/>
    <m/>
    <x v="0"/>
    <x v="0"/>
    <m/>
    <x v="61"/>
    <n v="2"/>
    <n v="50"/>
    <n v="2024"/>
  </r>
  <r>
    <s v="00046245635"/>
    <x v="65"/>
    <x v="65"/>
    <d v="2024-12-09T00:00:00"/>
    <m/>
    <m/>
    <m/>
    <m/>
    <m/>
    <x v="0"/>
    <m/>
    <x v="0"/>
    <x v="0"/>
    <m/>
    <x v="0"/>
    <m/>
    <m/>
    <m/>
  </r>
  <r>
    <s v="00027345635"/>
    <x v="123"/>
    <x v="123"/>
    <d v="2024-12-09T00:00:00"/>
    <m/>
    <m/>
    <m/>
    <m/>
    <m/>
    <x v="0"/>
    <m/>
    <x v="0"/>
    <x v="0"/>
    <m/>
    <x v="0"/>
    <m/>
    <m/>
    <m/>
  </r>
  <r>
    <s v="00017245635"/>
    <x v="68"/>
    <x v="68"/>
    <d v="2024-12-09T00:00:00"/>
    <m/>
    <m/>
    <m/>
    <m/>
    <m/>
    <x v="0"/>
    <m/>
    <x v="0"/>
    <x v="0"/>
    <m/>
    <x v="0"/>
    <m/>
    <m/>
    <m/>
  </r>
  <r>
    <s v="009003045635"/>
    <x v="69"/>
    <x v="69"/>
    <d v="2024-12-09T00:00:00"/>
    <m/>
    <m/>
    <m/>
    <m/>
    <m/>
    <x v="0"/>
    <m/>
    <x v="0"/>
    <x v="0"/>
    <m/>
    <x v="0"/>
    <m/>
    <m/>
    <m/>
  </r>
  <r>
    <s v="009000645635"/>
    <x v="70"/>
    <x v="70"/>
    <d v="2024-12-09T00:00:00"/>
    <m/>
    <m/>
    <m/>
    <m/>
    <m/>
    <x v="0"/>
    <m/>
    <x v="0"/>
    <x v="0"/>
    <m/>
    <x v="0"/>
    <m/>
    <m/>
    <m/>
  </r>
  <r>
    <s v="009002645635"/>
    <x v="72"/>
    <x v="72"/>
    <d v="2024-12-09T00:00:00"/>
    <m/>
    <m/>
    <m/>
    <m/>
    <m/>
    <x v="0"/>
    <m/>
    <x v="0"/>
    <x v="0"/>
    <m/>
    <x v="0"/>
    <m/>
    <m/>
    <m/>
  </r>
  <r>
    <s v="005000945635"/>
    <x v="73"/>
    <x v="73"/>
    <d v="2024-12-09T00:00:00"/>
    <m/>
    <m/>
    <m/>
    <m/>
    <m/>
    <x v="0"/>
    <m/>
    <x v="0"/>
    <x v="0"/>
    <m/>
    <x v="0"/>
    <m/>
    <m/>
    <m/>
  </r>
  <r>
    <s v="009000345635"/>
    <x v="71"/>
    <x v="71"/>
    <d v="2024-12-09T00:00:00"/>
    <m/>
    <m/>
    <m/>
    <m/>
    <m/>
    <x v="0"/>
    <m/>
    <x v="0"/>
    <x v="0"/>
    <m/>
    <x v="0"/>
    <m/>
    <m/>
    <m/>
  </r>
  <r>
    <s v="0005270145635"/>
    <x v="75"/>
    <x v="75"/>
    <d v="2024-12-09T00:00:00"/>
    <m/>
    <m/>
    <m/>
    <m/>
    <m/>
    <x v="0"/>
    <m/>
    <x v="0"/>
    <x v="0"/>
    <m/>
    <x v="0"/>
    <m/>
    <m/>
    <m/>
  </r>
  <r>
    <s v="00049645635"/>
    <x v="76"/>
    <x v="76"/>
    <d v="2024-12-09T00:00:00"/>
    <m/>
    <m/>
    <m/>
    <m/>
    <m/>
    <x v="0"/>
    <m/>
    <x v="0"/>
    <x v="0"/>
    <m/>
    <x v="0"/>
    <m/>
    <m/>
    <m/>
  </r>
  <r>
    <s v="00053045635"/>
    <x v="124"/>
    <x v="124"/>
    <d v="2024-12-09T00:00:00"/>
    <m/>
    <m/>
    <m/>
    <m/>
    <m/>
    <x v="0"/>
    <m/>
    <x v="0"/>
    <x v="0"/>
    <m/>
    <x v="0"/>
    <m/>
    <m/>
    <m/>
  </r>
  <r>
    <s v="0004520345635"/>
    <x v="77"/>
    <x v="77"/>
    <d v="2024-12-09T00:00:00"/>
    <m/>
    <m/>
    <m/>
    <m/>
    <m/>
    <x v="0"/>
    <m/>
    <x v="0"/>
    <x v="0"/>
    <m/>
    <x v="0"/>
    <m/>
    <m/>
    <m/>
  </r>
  <r>
    <s v="0004790245635"/>
    <x v="78"/>
    <x v="78"/>
    <d v="2024-12-09T00:00:00"/>
    <m/>
    <m/>
    <m/>
    <m/>
    <m/>
    <x v="0"/>
    <m/>
    <x v="0"/>
    <x v="0"/>
    <m/>
    <x v="0"/>
    <m/>
    <m/>
    <m/>
  </r>
  <r>
    <s v="00052445635"/>
    <x v="79"/>
    <x v="79"/>
    <d v="2024-12-09T00:00:00"/>
    <m/>
    <m/>
    <m/>
    <m/>
    <m/>
    <x v="0"/>
    <m/>
    <x v="0"/>
    <x v="0"/>
    <m/>
    <x v="0"/>
    <m/>
    <m/>
    <m/>
  </r>
  <r>
    <s v="00043445635"/>
    <x v="125"/>
    <x v="125"/>
    <d v="2024-12-09T00:00:00"/>
    <m/>
    <m/>
    <m/>
    <m/>
    <m/>
    <x v="0"/>
    <m/>
    <x v="0"/>
    <x v="0"/>
    <m/>
    <x v="0"/>
    <m/>
    <m/>
    <m/>
  </r>
  <r>
    <s v="00001045635"/>
    <x v="80"/>
    <x v="80"/>
    <d v="2024-12-09T00:00:00"/>
    <m/>
    <m/>
    <m/>
    <m/>
    <m/>
    <x v="0"/>
    <m/>
    <x v="0"/>
    <x v="0"/>
    <m/>
    <x v="0"/>
    <m/>
    <m/>
    <m/>
  </r>
  <r>
    <s v="0003600345635"/>
    <x v="81"/>
    <x v="81"/>
    <d v="2024-12-09T00:00:00"/>
    <m/>
    <m/>
    <m/>
    <m/>
    <m/>
    <x v="0"/>
    <m/>
    <x v="0"/>
    <x v="0"/>
    <m/>
    <x v="0"/>
    <m/>
    <m/>
    <m/>
  </r>
  <r>
    <s v="0003610245635"/>
    <x v="82"/>
    <x v="82"/>
    <d v="2024-12-09T00:00:00"/>
    <m/>
    <m/>
    <m/>
    <m/>
    <m/>
    <x v="0"/>
    <m/>
    <x v="0"/>
    <x v="0"/>
    <m/>
    <x v="0"/>
    <m/>
    <m/>
    <m/>
  </r>
  <r>
    <s v="10008745635"/>
    <x v="83"/>
    <x v="83"/>
    <d v="2024-12-09T00:00:00"/>
    <m/>
    <m/>
    <m/>
    <m/>
    <m/>
    <x v="0"/>
    <m/>
    <x v="0"/>
    <x v="0"/>
    <m/>
    <x v="0"/>
    <m/>
    <m/>
    <m/>
  </r>
  <r>
    <s v="0003620245635"/>
    <x v="84"/>
    <x v="84"/>
    <d v="2024-12-09T00:00:00"/>
    <m/>
    <m/>
    <m/>
    <m/>
    <m/>
    <x v="0"/>
    <m/>
    <x v="0"/>
    <x v="0"/>
    <m/>
    <x v="0"/>
    <m/>
    <m/>
    <m/>
  </r>
  <r>
    <s v="PACK0680345635"/>
    <x v="85"/>
    <x v="85"/>
    <d v="2024-12-09T00:00:00"/>
    <m/>
    <m/>
    <m/>
    <m/>
    <m/>
    <x v="0"/>
    <m/>
    <x v="0"/>
    <x v="0"/>
    <m/>
    <x v="0"/>
    <m/>
    <m/>
    <m/>
  </r>
  <r>
    <s v="0004230145635"/>
    <x v="86"/>
    <x v="86"/>
    <d v="2024-12-09T00:00:00"/>
    <m/>
    <m/>
    <m/>
    <m/>
    <m/>
    <x v="0"/>
    <m/>
    <x v="0"/>
    <x v="0"/>
    <m/>
    <x v="0"/>
    <m/>
    <m/>
    <m/>
  </r>
  <r>
    <s v="0003150245635"/>
    <x v="87"/>
    <x v="87"/>
    <d v="2024-12-09T00:00:00"/>
    <n v="300"/>
    <n v="10708.5"/>
    <n v="3212550"/>
    <m/>
    <s v="PEDIR"/>
    <x v="3"/>
    <m/>
    <x v="6"/>
    <x v="6"/>
    <n v="40"/>
    <x v="62"/>
    <n v="7"/>
    <n v="4"/>
    <n v="2025"/>
  </r>
  <r>
    <s v="0003160245635"/>
    <x v="88"/>
    <x v="88"/>
    <d v="2024-12-09T00:00:00"/>
    <n v="300"/>
    <n v="10708.5"/>
    <n v="3212550"/>
    <m/>
    <s v="PEDIR"/>
    <x v="3"/>
    <m/>
    <x v="6"/>
    <x v="6"/>
    <n v="40"/>
    <x v="62"/>
    <n v="7"/>
    <n v="4"/>
    <n v="2025"/>
  </r>
  <r>
    <s v="PACK0670345635"/>
    <x v="89"/>
    <x v="89"/>
    <d v="2024-12-09T00:00:00"/>
    <n v="1"/>
    <n v="11434.5"/>
    <n v="11434.5"/>
    <m/>
    <s v="PEDIR"/>
    <x v="3"/>
    <m/>
    <x v="6"/>
    <x v="6"/>
    <n v="40"/>
    <x v="62"/>
    <n v="7"/>
    <n v="4"/>
    <n v="2025"/>
  </r>
  <r>
    <s v="0002780145635"/>
    <x v="90"/>
    <x v="90"/>
    <d v="2024-12-09T00:00:00"/>
    <m/>
    <m/>
    <m/>
    <m/>
    <m/>
    <x v="0"/>
    <m/>
    <x v="0"/>
    <x v="0"/>
    <m/>
    <x v="0"/>
    <m/>
    <m/>
    <m/>
  </r>
  <r>
    <s v="0002760145635"/>
    <x v="91"/>
    <x v="91"/>
    <d v="2024-12-09T00:00:00"/>
    <m/>
    <m/>
    <m/>
    <m/>
    <m/>
    <x v="0"/>
    <m/>
    <x v="0"/>
    <x v="0"/>
    <m/>
    <x v="0"/>
    <m/>
    <m/>
    <m/>
  </r>
  <r>
    <s v="0002790145635"/>
    <x v="92"/>
    <x v="92"/>
    <d v="2024-12-09T00:00:00"/>
    <m/>
    <m/>
    <m/>
    <m/>
    <m/>
    <x v="0"/>
    <m/>
    <x v="0"/>
    <x v="0"/>
    <m/>
    <x v="0"/>
    <m/>
    <m/>
    <m/>
  </r>
  <r>
    <s v="0011008945635"/>
    <x v="93"/>
    <x v="93"/>
    <d v="2024-12-09T00:00:00"/>
    <m/>
    <m/>
    <m/>
    <m/>
    <m/>
    <x v="0"/>
    <m/>
    <x v="0"/>
    <x v="0"/>
    <m/>
    <x v="0"/>
    <m/>
    <m/>
    <m/>
  </r>
  <r>
    <s v="0003630245635"/>
    <x v="94"/>
    <x v="94"/>
    <d v="2024-12-09T00:00:00"/>
    <m/>
    <m/>
    <m/>
    <m/>
    <m/>
    <x v="0"/>
    <m/>
    <x v="0"/>
    <x v="0"/>
    <m/>
    <x v="0"/>
    <m/>
    <m/>
    <m/>
  </r>
  <r>
    <s v="0004720345635"/>
    <x v="95"/>
    <x v="95"/>
    <d v="2024-12-09T00:00:00"/>
    <m/>
    <m/>
    <m/>
    <m/>
    <m/>
    <x v="0"/>
    <m/>
    <x v="0"/>
    <x v="0"/>
    <m/>
    <x v="0"/>
    <m/>
    <m/>
    <m/>
  </r>
  <r>
    <s v="00054445635"/>
    <x v="96"/>
    <x v="96"/>
    <d v="2024-12-09T00:00:00"/>
    <m/>
    <m/>
    <m/>
    <m/>
    <m/>
    <x v="0"/>
    <m/>
    <x v="0"/>
    <x v="0"/>
    <m/>
    <x v="0"/>
    <m/>
    <m/>
    <m/>
  </r>
  <r>
    <s v="00050045635"/>
    <x v="97"/>
    <x v="97"/>
    <d v="2024-12-09T00:00:00"/>
    <m/>
    <m/>
    <m/>
    <m/>
    <m/>
    <x v="0"/>
    <m/>
    <x v="0"/>
    <x v="0"/>
    <m/>
    <x v="0"/>
    <m/>
    <m/>
    <m/>
  </r>
  <r>
    <s v="00050145635"/>
    <x v="98"/>
    <x v="98"/>
    <d v="2024-12-09T00:00:00"/>
    <m/>
    <m/>
    <m/>
    <m/>
    <m/>
    <x v="0"/>
    <m/>
    <x v="0"/>
    <x v="0"/>
    <m/>
    <x v="0"/>
    <m/>
    <m/>
    <m/>
  </r>
  <r>
    <s v="0003910345635"/>
    <x v="99"/>
    <x v="99"/>
    <d v="2024-12-09T00:00:00"/>
    <n v="4200"/>
    <n v="932.18399999999997"/>
    <n v="3915172.8"/>
    <m/>
    <s v="PEDIR"/>
    <x v="3"/>
    <m/>
    <x v="9"/>
    <x v="9"/>
    <n v="45"/>
    <x v="58"/>
    <n v="5"/>
    <n v="4"/>
    <n v="2025"/>
  </r>
  <r>
    <s v="0004210145635"/>
    <x v="100"/>
    <x v="100"/>
    <d v="2024-12-09T00:00:00"/>
    <n v="400"/>
    <n v="11434.5"/>
    <n v="4573800"/>
    <m/>
    <s v="PEDIR "/>
    <x v="3"/>
    <m/>
    <x v="6"/>
    <x v="6"/>
    <n v="40"/>
    <x v="62"/>
    <n v="7"/>
    <n v="4"/>
    <n v="2025"/>
  </r>
  <r>
    <s v="PACK0860345635"/>
    <x v="127"/>
    <x v="127"/>
    <d v="2024-12-09T00:00:00"/>
    <n v="2520"/>
    <n v="922.90329999999994"/>
    <n v="2325716.3159999996"/>
    <m/>
    <s v="PEDIR"/>
    <x v="3"/>
    <m/>
    <x v="9"/>
    <x v="9"/>
    <n v="45"/>
    <x v="58"/>
    <n v="5"/>
    <n v="4"/>
    <n v="2025"/>
  </r>
  <r>
    <s v="00053645635"/>
    <x v="101"/>
    <x v="101"/>
    <d v="2024-12-09T00:00:00"/>
    <m/>
    <m/>
    <m/>
    <m/>
    <m/>
    <x v="0"/>
    <m/>
    <x v="0"/>
    <x v="0"/>
    <m/>
    <x v="0"/>
    <m/>
    <m/>
    <m/>
  </r>
  <r>
    <s v="0005510045635"/>
    <x v="105"/>
    <x v="105"/>
    <d v="2024-12-09T00:00:00"/>
    <m/>
    <m/>
    <m/>
    <m/>
    <m/>
    <x v="0"/>
    <m/>
    <x v="0"/>
    <x v="0"/>
    <m/>
    <x v="0"/>
    <m/>
    <m/>
    <m/>
  </r>
  <r>
    <s v="0005470045635"/>
    <x v="106"/>
    <x v="106"/>
    <d v="2024-12-09T00:00:00"/>
    <m/>
    <m/>
    <m/>
    <m/>
    <m/>
    <x v="0"/>
    <m/>
    <x v="0"/>
    <x v="0"/>
    <m/>
    <x v="0"/>
    <m/>
    <m/>
    <m/>
  </r>
  <r>
    <s v="0005480045635"/>
    <x v="107"/>
    <x v="107"/>
    <d v="2024-12-09T00:00:00"/>
    <m/>
    <m/>
    <m/>
    <m/>
    <m/>
    <x v="0"/>
    <m/>
    <x v="0"/>
    <x v="0"/>
    <m/>
    <x v="0"/>
    <m/>
    <m/>
    <m/>
  </r>
  <r>
    <s v="00054545635"/>
    <x v="108"/>
    <x v="108"/>
    <d v="2024-12-09T00:00:00"/>
    <m/>
    <m/>
    <m/>
    <m/>
    <m/>
    <x v="0"/>
    <m/>
    <x v="0"/>
    <x v="0"/>
    <m/>
    <x v="0"/>
    <m/>
    <m/>
    <m/>
  </r>
  <r>
    <s v="00054745635"/>
    <x v="109"/>
    <x v="109"/>
    <d v="2024-12-09T00:00:00"/>
    <n v="5000"/>
    <n v="6209.72"/>
    <n v="31048600"/>
    <s v="MOLFINO"/>
    <s v="PEDIR"/>
    <x v="3"/>
    <m/>
    <x v="14"/>
    <x v="14"/>
    <n v="40"/>
    <x v="62"/>
    <n v="7"/>
    <n v="4"/>
    <n v="2025"/>
  </r>
  <r>
    <s v="0003580145635"/>
    <x v="110"/>
    <x v="110"/>
    <d v="2024-12-09T00:00:00"/>
    <m/>
    <m/>
    <m/>
    <m/>
    <m/>
    <x v="0"/>
    <m/>
    <x v="0"/>
    <x v="0"/>
    <m/>
    <x v="0"/>
    <m/>
    <m/>
    <m/>
  </r>
  <r>
    <s v="0004220145635"/>
    <x v="112"/>
    <x v="112"/>
    <d v="2024-12-09T00:00:00"/>
    <m/>
    <m/>
    <m/>
    <m/>
    <m/>
    <x v="0"/>
    <m/>
    <x v="0"/>
    <x v="0"/>
    <m/>
    <x v="0"/>
    <m/>
    <m/>
    <m/>
  </r>
  <r>
    <s v="00035C45635"/>
    <x v="126"/>
    <x v="126"/>
    <d v="2024-12-09T00:00:00"/>
    <m/>
    <m/>
    <m/>
    <m/>
    <m/>
    <x v="0"/>
    <m/>
    <x v="0"/>
    <x v="0"/>
    <m/>
    <x v="0"/>
    <m/>
    <m/>
    <m/>
  </r>
  <r>
    <s v="00034C45635"/>
    <x v="113"/>
    <x v="113"/>
    <d v="2024-12-09T00:00:00"/>
    <m/>
    <m/>
    <m/>
    <m/>
    <m/>
    <x v="0"/>
    <m/>
    <x v="0"/>
    <x v="0"/>
    <m/>
    <x v="0"/>
    <m/>
    <m/>
    <m/>
  </r>
  <r>
    <s v="0003740345635"/>
    <x v="114"/>
    <x v="114"/>
    <d v="2024-12-09T00:00:00"/>
    <m/>
    <m/>
    <m/>
    <m/>
    <m/>
    <x v="0"/>
    <m/>
    <x v="0"/>
    <x v="0"/>
    <m/>
    <x v="0"/>
    <m/>
    <m/>
    <m/>
  </r>
  <r>
    <s v="0003590145635"/>
    <x v="115"/>
    <x v="115"/>
    <d v="2024-12-09T00:00:00"/>
    <m/>
    <m/>
    <m/>
    <m/>
    <m/>
    <x v="0"/>
    <m/>
    <x v="0"/>
    <x v="0"/>
    <m/>
    <x v="0"/>
    <m/>
    <m/>
    <m/>
  </r>
  <r>
    <s v="006000745635"/>
    <x v="128"/>
    <x v="128"/>
    <d v="2024-12-09T00:00:00"/>
    <m/>
    <m/>
    <m/>
    <m/>
    <m/>
    <x v="0"/>
    <m/>
    <x v="0"/>
    <x v="0"/>
    <m/>
    <x v="0"/>
    <m/>
    <m/>
    <m/>
  </r>
  <r>
    <s v="0005280145635"/>
    <x v="116"/>
    <x v="116"/>
    <d v="2024-12-09T00:00:00"/>
    <n v="300"/>
    <n v="10648"/>
    <n v="3194400"/>
    <m/>
    <s v="PEDIR"/>
    <x v="3"/>
    <m/>
    <x v="6"/>
    <x v="6"/>
    <n v="40"/>
    <x v="62"/>
    <n v="7"/>
    <n v="4"/>
    <n v="2025"/>
  </r>
  <r>
    <s v="0003730445635"/>
    <x v="117"/>
    <x v="117"/>
    <d v="2024-12-09T00:00:00"/>
    <n v="300"/>
    <n v="11434.5"/>
    <n v="3430350"/>
    <m/>
    <s v="PEDIR "/>
    <x v="3"/>
    <m/>
    <x v="6"/>
    <x v="6"/>
    <n v="40"/>
    <x v="62"/>
    <n v="7"/>
    <n v="4"/>
    <n v="2025"/>
  </r>
  <r>
    <s v="0004640345635"/>
    <x v="118"/>
    <x v="118"/>
    <d v="2024-12-09T00:00:00"/>
    <m/>
    <m/>
    <m/>
    <m/>
    <m/>
    <x v="0"/>
    <m/>
    <x v="0"/>
    <x v="0"/>
    <m/>
    <x v="0"/>
    <m/>
    <m/>
    <m/>
  </r>
  <r>
    <s v="00054245635"/>
    <x v="135"/>
    <x v="135"/>
    <d v="2024-12-09T00:00:00"/>
    <m/>
    <m/>
    <m/>
    <m/>
    <m/>
    <x v="0"/>
    <m/>
    <x v="0"/>
    <x v="0"/>
    <m/>
    <x v="0"/>
    <m/>
    <m/>
    <m/>
  </r>
  <r>
    <s v="0004710345635"/>
    <x v="136"/>
    <x v="136"/>
    <d v="2024-12-09T00:00:00"/>
    <m/>
    <m/>
    <m/>
    <m/>
    <m/>
    <x v="0"/>
    <m/>
    <x v="0"/>
    <x v="0"/>
    <m/>
    <x v="0"/>
    <m/>
    <m/>
    <m/>
  </r>
  <r>
    <s v="000507-0345635"/>
    <x v="137"/>
    <x v="137"/>
    <d v="2024-12-09T00:00:00"/>
    <m/>
    <m/>
    <m/>
    <m/>
    <m/>
    <x v="0"/>
    <m/>
    <x v="0"/>
    <x v="0"/>
    <m/>
    <x v="0"/>
    <m/>
    <m/>
    <m/>
  </r>
  <r>
    <s v="0003890245635"/>
    <x v="146"/>
    <x v="146"/>
    <d v="2024-12-09T00:00:00"/>
    <m/>
    <m/>
    <m/>
    <m/>
    <m/>
    <x v="0"/>
    <m/>
    <x v="0"/>
    <x v="0"/>
    <m/>
    <x v="0"/>
    <m/>
    <m/>
    <m/>
  </r>
  <r>
    <s v="0004790345635"/>
    <x v="143"/>
    <x v="143"/>
    <d v="2024-12-09T00:00:00"/>
    <m/>
    <m/>
    <m/>
    <m/>
    <m/>
    <x v="0"/>
    <m/>
    <x v="0"/>
    <x v="0"/>
    <m/>
    <x v="0"/>
    <m/>
    <m/>
    <m/>
  </r>
  <r>
    <s v="0005490045635"/>
    <x v="111"/>
    <x v="111"/>
    <d v="2024-12-09T00:00:00"/>
    <m/>
    <m/>
    <m/>
    <m/>
    <m/>
    <x v="0"/>
    <m/>
    <x v="0"/>
    <x v="0"/>
    <m/>
    <x v="0"/>
    <m/>
    <m/>
    <m/>
  </r>
  <r>
    <s v="00051145635"/>
    <x v="147"/>
    <x v="147"/>
    <d v="2024-12-09T00:00:00"/>
    <m/>
    <m/>
    <m/>
    <m/>
    <m/>
    <x v="0"/>
    <m/>
    <x v="0"/>
    <x v="0"/>
    <m/>
    <x v="0"/>
    <m/>
    <m/>
    <m/>
  </r>
  <r>
    <s v="001000145642"/>
    <x v="3"/>
    <x v="3"/>
    <d v="2024-12-16T00:00:00"/>
    <m/>
    <m/>
    <m/>
    <m/>
    <m/>
    <x v="0"/>
    <m/>
    <x v="0"/>
    <x v="0"/>
    <m/>
    <x v="0"/>
    <m/>
    <m/>
    <m/>
  </r>
  <r>
    <s v="00046345642"/>
    <x v="4"/>
    <x v="4"/>
    <d v="2024-12-16T00:00:00"/>
    <m/>
    <m/>
    <m/>
    <m/>
    <m/>
    <x v="0"/>
    <m/>
    <x v="0"/>
    <x v="0"/>
    <m/>
    <x v="0"/>
    <m/>
    <m/>
    <m/>
  </r>
  <r>
    <s v="00037545642"/>
    <x v="1"/>
    <x v="1"/>
    <d v="2024-12-16T00:00:00"/>
    <m/>
    <m/>
    <m/>
    <m/>
    <m/>
    <x v="0"/>
    <m/>
    <x v="0"/>
    <x v="0"/>
    <m/>
    <x v="0"/>
    <m/>
    <m/>
    <m/>
  </r>
  <r>
    <s v="00038645642"/>
    <x v="2"/>
    <x v="2"/>
    <d v="2024-12-16T00:00:00"/>
    <m/>
    <m/>
    <m/>
    <m/>
    <m/>
    <x v="0"/>
    <m/>
    <x v="0"/>
    <x v="0"/>
    <m/>
    <x v="0"/>
    <m/>
    <m/>
    <m/>
  </r>
  <r>
    <s v="00020445642"/>
    <x v="5"/>
    <x v="5"/>
    <d v="2024-12-16T00:00:00"/>
    <m/>
    <m/>
    <m/>
    <m/>
    <m/>
    <x v="0"/>
    <m/>
    <x v="0"/>
    <x v="0"/>
    <m/>
    <x v="0"/>
    <m/>
    <m/>
    <m/>
  </r>
  <r>
    <s v="00000945642"/>
    <x v="6"/>
    <x v="6"/>
    <d v="2024-12-16T00:00:00"/>
    <m/>
    <m/>
    <m/>
    <m/>
    <m/>
    <x v="0"/>
    <m/>
    <x v="0"/>
    <x v="0"/>
    <m/>
    <x v="0"/>
    <m/>
    <m/>
    <m/>
  </r>
  <r>
    <s v="00020745642"/>
    <x v="7"/>
    <x v="7"/>
    <d v="2024-12-16T00:00:00"/>
    <n v="2000"/>
    <n v="726"/>
    <n v="1452000"/>
    <m/>
    <s v="PEDIR"/>
    <x v="3"/>
    <m/>
    <x v="25"/>
    <x v="25"/>
    <n v="30"/>
    <x v="63"/>
    <n v="4"/>
    <n v="3"/>
    <n v="2025"/>
  </r>
  <r>
    <s v="007001445642"/>
    <x v="8"/>
    <x v="8"/>
    <d v="2024-12-16T00:00:00"/>
    <m/>
    <m/>
    <m/>
    <m/>
    <m/>
    <x v="0"/>
    <m/>
    <x v="0"/>
    <x v="0"/>
    <m/>
    <x v="0"/>
    <m/>
    <m/>
    <m/>
  </r>
  <r>
    <s v="00003345642"/>
    <x v="9"/>
    <x v="9"/>
    <d v="2024-12-16T00:00:00"/>
    <m/>
    <m/>
    <m/>
    <m/>
    <m/>
    <x v="0"/>
    <m/>
    <x v="0"/>
    <x v="0"/>
    <m/>
    <x v="0"/>
    <m/>
    <m/>
    <m/>
  </r>
  <r>
    <s v="00019845642"/>
    <x v="10"/>
    <x v="10"/>
    <d v="2024-12-16T00:00:00"/>
    <m/>
    <m/>
    <m/>
    <m/>
    <m/>
    <x v="0"/>
    <m/>
    <x v="0"/>
    <x v="0"/>
    <m/>
    <x v="0"/>
    <m/>
    <m/>
    <m/>
  </r>
  <r>
    <s v="00020045642"/>
    <x v="11"/>
    <x v="11"/>
    <d v="2024-12-16T00:00:00"/>
    <m/>
    <m/>
    <m/>
    <m/>
    <m/>
    <x v="0"/>
    <m/>
    <x v="0"/>
    <x v="0"/>
    <m/>
    <x v="0"/>
    <m/>
    <m/>
    <m/>
  </r>
  <r>
    <s v="00020245642"/>
    <x v="12"/>
    <x v="12"/>
    <d v="2024-12-16T00:00:00"/>
    <m/>
    <m/>
    <m/>
    <m/>
    <m/>
    <x v="0"/>
    <m/>
    <x v="0"/>
    <x v="0"/>
    <m/>
    <x v="0"/>
    <m/>
    <m/>
    <m/>
  </r>
  <r>
    <s v="00001845642"/>
    <x v="13"/>
    <x v="13"/>
    <d v="2024-12-16T00:00:00"/>
    <m/>
    <m/>
    <m/>
    <m/>
    <m/>
    <x v="0"/>
    <m/>
    <x v="0"/>
    <x v="0"/>
    <m/>
    <x v="0"/>
    <m/>
    <m/>
    <m/>
  </r>
  <r>
    <s v="00045245642"/>
    <x v="14"/>
    <x v="14"/>
    <d v="2024-12-16T00:00:00"/>
    <m/>
    <m/>
    <m/>
    <m/>
    <m/>
    <x v="0"/>
    <m/>
    <x v="0"/>
    <x v="0"/>
    <m/>
    <x v="0"/>
    <m/>
    <m/>
    <m/>
  </r>
  <r>
    <s v="00023645642"/>
    <x v="15"/>
    <x v="15"/>
    <d v="2024-12-16T00:00:00"/>
    <m/>
    <m/>
    <m/>
    <m/>
    <m/>
    <x v="0"/>
    <m/>
    <x v="0"/>
    <x v="0"/>
    <m/>
    <x v="0"/>
    <m/>
    <m/>
    <m/>
  </r>
  <r>
    <s v="00047345642"/>
    <x v="16"/>
    <x v="16"/>
    <d v="2024-12-16T00:00:00"/>
    <m/>
    <m/>
    <m/>
    <m/>
    <m/>
    <x v="0"/>
    <m/>
    <x v="0"/>
    <x v="0"/>
    <m/>
    <x v="0"/>
    <m/>
    <m/>
    <m/>
  </r>
  <r>
    <s v="00044745642"/>
    <x v="17"/>
    <x v="17"/>
    <d v="2024-12-16T00:00:00"/>
    <m/>
    <m/>
    <m/>
    <m/>
    <m/>
    <x v="0"/>
    <m/>
    <x v="0"/>
    <x v="0"/>
    <m/>
    <x v="0"/>
    <m/>
    <m/>
    <m/>
  </r>
  <r>
    <s v="00047545642"/>
    <x v="18"/>
    <x v="18"/>
    <d v="2024-12-16T00:00:00"/>
    <m/>
    <m/>
    <m/>
    <m/>
    <m/>
    <x v="0"/>
    <m/>
    <x v="0"/>
    <x v="0"/>
    <m/>
    <x v="0"/>
    <m/>
    <m/>
    <m/>
  </r>
  <r>
    <s v="00045145642"/>
    <x v="131"/>
    <x v="131"/>
    <d v="2024-12-16T00:00:00"/>
    <m/>
    <m/>
    <m/>
    <m/>
    <m/>
    <x v="0"/>
    <m/>
    <x v="0"/>
    <x v="0"/>
    <m/>
    <x v="0"/>
    <m/>
    <m/>
    <m/>
  </r>
  <r>
    <s v="00047445642"/>
    <x v="0"/>
    <x v="0"/>
    <d v="2024-12-16T00:00:00"/>
    <m/>
    <m/>
    <m/>
    <m/>
    <m/>
    <x v="0"/>
    <m/>
    <x v="0"/>
    <x v="0"/>
    <m/>
    <x v="0"/>
    <m/>
    <m/>
    <m/>
  </r>
  <r>
    <s v="00038245642"/>
    <x v="19"/>
    <x v="19"/>
    <d v="2024-12-16T00:00:00"/>
    <m/>
    <m/>
    <m/>
    <m/>
    <m/>
    <x v="0"/>
    <m/>
    <x v="0"/>
    <x v="0"/>
    <m/>
    <x v="0"/>
    <m/>
    <m/>
    <m/>
  </r>
  <r>
    <s v="004000245642"/>
    <x v="20"/>
    <x v="20"/>
    <d v="2024-12-16T00:00:00"/>
    <m/>
    <m/>
    <m/>
    <m/>
    <m/>
    <x v="0"/>
    <m/>
    <x v="0"/>
    <x v="0"/>
    <m/>
    <x v="0"/>
    <m/>
    <m/>
    <m/>
  </r>
  <r>
    <s v="00041245642"/>
    <x v="21"/>
    <x v="21"/>
    <d v="2024-12-16T00:00:00"/>
    <m/>
    <m/>
    <m/>
    <m/>
    <m/>
    <x v="0"/>
    <m/>
    <x v="0"/>
    <x v="0"/>
    <m/>
    <x v="0"/>
    <m/>
    <m/>
    <m/>
  </r>
  <r>
    <s v="00017345642"/>
    <x v="22"/>
    <x v="22"/>
    <d v="2024-12-16T00:00:00"/>
    <n v="1000"/>
    <n v="2063.7759999999998"/>
    <n v="2063775.9999999998"/>
    <m/>
    <s v="PEDIR"/>
    <x v="3"/>
    <m/>
    <x v="11"/>
    <x v="11"/>
    <n v="45"/>
    <x v="64"/>
    <n v="5"/>
    <n v="5"/>
    <n v="2025"/>
  </r>
  <r>
    <s v="SW001845642"/>
    <x v="23"/>
    <x v="23"/>
    <d v="2024-12-16T00:00:00"/>
    <m/>
    <m/>
    <m/>
    <m/>
    <m/>
    <x v="0"/>
    <m/>
    <x v="0"/>
    <x v="0"/>
    <m/>
    <x v="0"/>
    <m/>
    <m/>
    <m/>
  </r>
  <r>
    <s v="PACK07645642"/>
    <x v="24"/>
    <x v="24"/>
    <d v="2024-12-16T00:00:00"/>
    <m/>
    <m/>
    <m/>
    <m/>
    <m/>
    <x v="0"/>
    <m/>
    <x v="0"/>
    <x v="0"/>
    <m/>
    <x v="0"/>
    <m/>
    <m/>
    <m/>
  </r>
  <r>
    <s v="30301000000145642"/>
    <x v="129"/>
    <x v="129"/>
    <d v="2024-12-16T00:00:00"/>
    <m/>
    <m/>
    <m/>
    <m/>
    <m/>
    <x v="0"/>
    <m/>
    <x v="0"/>
    <x v="0"/>
    <m/>
    <x v="0"/>
    <m/>
    <m/>
    <m/>
  </r>
  <r>
    <s v="00001145642"/>
    <x v="119"/>
    <x v="119"/>
    <d v="2024-12-16T00:00:00"/>
    <m/>
    <m/>
    <m/>
    <m/>
    <m/>
    <x v="0"/>
    <m/>
    <x v="0"/>
    <x v="0"/>
    <m/>
    <x v="0"/>
    <m/>
    <m/>
    <m/>
  </r>
  <r>
    <s v="003200245642"/>
    <x v="26"/>
    <x v="26"/>
    <d v="2024-12-16T00:00:00"/>
    <m/>
    <m/>
    <m/>
    <m/>
    <m/>
    <x v="0"/>
    <m/>
    <x v="0"/>
    <x v="0"/>
    <m/>
    <x v="0"/>
    <m/>
    <m/>
    <m/>
  </r>
  <r>
    <s v="00027245642"/>
    <x v="27"/>
    <x v="27"/>
    <d v="2024-12-16T00:00:00"/>
    <m/>
    <m/>
    <m/>
    <m/>
    <m/>
    <x v="0"/>
    <m/>
    <x v="0"/>
    <x v="0"/>
    <m/>
    <x v="0"/>
    <m/>
    <m/>
    <m/>
  </r>
  <r>
    <s v="00042445642"/>
    <x v="28"/>
    <x v="28"/>
    <d v="2024-12-16T00:00:00"/>
    <n v="1000"/>
    <n v="6760.6451000000006"/>
    <n v="6760645.1000000006"/>
    <m/>
    <s v="PEDIR"/>
    <x v="3"/>
    <m/>
    <x v="19"/>
    <x v="19"/>
    <n v="30"/>
    <x v="63"/>
    <n v="4"/>
    <n v="3"/>
    <n v="2025"/>
  </r>
  <r>
    <s v="006001745642"/>
    <x v="29"/>
    <x v="29"/>
    <d v="2024-12-16T00:00:00"/>
    <m/>
    <m/>
    <m/>
    <m/>
    <m/>
    <x v="0"/>
    <m/>
    <x v="0"/>
    <x v="0"/>
    <m/>
    <x v="0"/>
    <m/>
    <m/>
    <m/>
  </r>
  <r>
    <s v="00043045642"/>
    <x v="30"/>
    <x v="30"/>
    <d v="2024-12-16T00:00:00"/>
    <m/>
    <m/>
    <m/>
    <m/>
    <m/>
    <x v="0"/>
    <m/>
    <x v="0"/>
    <x v="0"/>
    <m/>
    <x v="0"/>
    <m/>
    <m/>
    <m/>
  </r>
  <r>
    <s v="006001645642"/>
    <x v="31"/>
    <x v="31"/>
    <d v="2024-12-16T00:00:00"/>
    <n v="12000"/>
    <n v="424.32"/>
    <n v="5091840"/>
    <m/>
    <s v="PEDIR"/>
    <x v="3"/>
    <m/>
    <x v="13"/>
    <x v="13"/>
    <n v="30"/>
    <x v="63"/>
    <n v="4"/>
    <n v="3"/>
    <n v="2025"/>
  </r>
  <r>
    <s v="00038845642"/>
    <x v="140"/>
    <x v="140"/>
    <d v="2024-12-16T00:00:00"/>
    <n v="2000"/>
    <n v="527.28390000000002"/>
    <n v="1054567.8"/>
    <m/>
    <s v="PEDIR"/>
    <x v="3"/>
    <m/>
    <x v="13"/>
    <x v="13"/>
    <n v="30"/>
    <x v="63"/>
    <n v="4"/>
    <n v="3"/>
    <n v="2025"/>
  </r>
  <r>
    <s v="011012045642"/>
    <x v="32"/>
    <x v="32"/>
    <d v="2024-12-16T00:00:00"/>
    <m/>
    <m/>
    <m/>
    <m/>
    <m/>
    <x v="0"/>
    <m/>
    <x v="0"/>
    <x v="0"/>
    <m/>
    <x v="0"/>
    <m/>
    <m/>
    <m/>
  </r>
  <r>
    <s v="00012745642"/>
    <x v="33"/>
    <x v="33"/>
    <d v="2024-12-16T00:00:00"/>
    <m/>
    <m/>
    <m/>
    <m/>
    <m/>
    <x v="0"/>
    <m/>
    <x v="0"/>
    <x v="0"/>
    <m/>
    <x v="0"/>
    <m/>
    <m/>
    <m/>
  </r>
  <r>
    <s v="00042845642"/>
    <x v="34"/>
    <x v="34"/>
    <d v="2024-12-16T00:00:00"/>
    <m/>
    <m/>
    <m/>
    <m/>
    <m/>
    <x v="0"/>
    <m/>
    <x v="0"/>
    <x v="0"/>
    <m/>
    <x v="0"/>
    <m/>
    <m/>
    <m/>
  </r>
  <r>
    <s v="00042745642"/>
    <x v="35"/>
    <x v="35"/>
    <d v="2024-12-16T00:00:00"/>
    <m/>
    <m/>
    <m/>
    <m/>
    <m/>
    <x v="0"/>
    <m/>
    <x v="0"/>
    <x v="0"/>
    <m/>
    <x v="0"/>
    <m/>
    <m/>
    <m/>
  </r>
  <r>
    <s v="00042645642"/>
    <x v="36"/>
    <x v="36"/>
    <d v="2024-12-16T00:00:00"/>
    <m/>
    <m/>
    <m/>
    <m/>
    <m/>
    <x v="0"/>
    <m/>
    <x v="0"/>
    <x v="0"/>
    <m/>
    <x v="0"/>
    <m/>
    <m/>
    <m/>
  </r>
  <r>
    <s v="00042945642"/>
    <x v="145"/>
    <x v="145"/>
    <d v="2024-12-16T00:00:00"/>
    <m/>
    <m/>
    <m/>
    <m/>
    <m/>
    <x v="0"/>
    <m/>
    <x v="0"/>
    <x v="0"/>
    <m/>
    <x v="0"/>
    <m/>
    <m/>
    <m/>
  </r>
  <r>
    <s v="00011345642"/>
    <x v="37"/>
    <x v="37"/>
    <d v="2024-12-16T00:00:00"/>
    <m/>
    <m/>
    <m/>
    <m/>
    <m/>
    <x v="0"/>
    <m/>
    <x v="0"/>
    <x v="0"/>
    <m/>
    <x v="0"/>
    <m/>
    <m/>
    <m/>
  </r>
  <r>
    <s v="007001045642"/>
    <x v="38"/>
    <x v="38"/>
    <d v="2024-12-16T00:00:00"/>
    <m/>
    <m/>
    <m/>
    <m/>
    <m/>
    <x v="0"/>
    <m/>
    <x v="0"/>
    <x v="0"/>
    <m/>
    <x v="0"/>
    <m/>
    <m/>
    <m/>
  </r>
  <r>
    <s v="00046145642"/>
    <x v="120"/>
    <x v="120"/>
    <d v="2024-12-16T00:00:00"/>
    <n v="3000"/>
    <n v="5366.7129999999997"/>
    <n v="16100139"/>
    <m/>
    <s v="PEDIR"/>
    <x v="3"/>
    <m/>
    <x v="14"/>
    <x v="14"/>
    <n v="45"/>
    <x v="64"/>
    <n v="5"/>
    <n v="5"/>
    <n v="2025"/>
  </r>
  <r>
    <s v="007000545642"/>
    <x v="39"/>
    <x v="39"/>
    <d v="2024-12-16T00:00:00"/>
    <m/>
    <m/>
    <m/>
    <m/>
    <m/>
    <x v="0"/>
    <m/>
    <x v="0"/>
    <x v="0"/>
    <m/>
    <x v="0"/>
    <m/>
    <m/>
    <m/>
  </r>
  <r>
    <s v="00020945642"/>
    <x v="40"/>
    <x v="40"/>
    <d v="2024-12-16T00:00:00"/>
    <m/>
    <m/>
    <m/>
    <m/>
    <m/>
    <x v="0"/>
    <m/>
    <x v="0"/>
    <x v="0"/>
    <m/>
    <x v="0"/>
    <m/>
    <m/>
    <m/>
  </r>
  <r>
    <s v="00035245642"/>
    <x v="121"/>
    <x v="121"/>
    <d v="2024-12-16T00:00:00"/>
    <m/>
    <m/>
    <m/>
    <m/>
    <m/>
    <x v="0"/>
    <m/>
    <x v="0"/>
    <x v="0"/>
    <m/>
    <x v="0"/>
    <m/>
    <m/>
    <m/>
  </r>
  <r>
    <s v="00034045642"/>
    <x v="41"/>
    <x v="41"/>
    <d v="2024-12-16T00:00:00"/>
    <m/>
    <m/>
    <m/>
    <m/>
    <m/>
    <x v="0"/>
    <m/>
    <x v="0"/>
    <x v="0"/>
    <m/>
    <x v="0"/>
    <m/>
    <m/>
    <m/>
  </r>
  <r>
    <s v="00017045642"/>
    <x v="42"/>
    <x v="42"/>
    <d v="2024-12-16T00:00:00"/>
    <m/>
    <m/>
    <m/>
    <m/>
    <m/>
    <x v="0"/>
    <m/>
    <x v="0"/>
    <x v="0"/>
    <m/>
    <x v="0"/>
    <m/>
    <m/>
    <m/>
  </r>
  <r>
    <s v="00040345642"/>
    <x v="43"/>
    <x v="43"/>
    <d v="2024-12-16T00:00:00"/>
    <m/>
    <m/>
    <m/>
    <m/>
    <m/>
    <x v="0"/>
    <m/>
    <x v="0"/>
    <x v="0"/>
    <m/>
    <x v="0"/>
    <m/>
    <m/>
    <m/>
  </r>
  <r>
    <s v="011005445642"/>
    <x v="122"/>
    <x v="122"/>
    <d v="2024-12-16T00:00:00"/>
    <m/>
    <m/>
    <m/>
    <m/>
    <m/>
    <x v="0"/>
    <m/>
    <x v="0"/>
    <x v="0"/>
    <m/>
    <x v="0"/>
    <m/>
    <m/>
    <m/>
  </r>
  <r>
    <s v="00040845642"/>
    <x v="44"/>
    <x v="44"/>
    <d v="2024-12-16T00:00:00"/>
    <m/>
    <m/>
    <m/>
    <m/>
    <m/>
    <x v="0"/>
    <m/>
    <x v="0"/>
    <x v="0"/>
    <m/>
    <x v="0"/>
    <m/>
    <m/>
    <m/>
  </r>
  <r>
    <s v="0000245642"/>
    <x v="45"/>
    <x v="45"/>
    <d v="2024-12-16T00:00:00"/>
    <m/>
    <m/>
    <m/>
    <m/>
    <m/>
    <x v="0"/>
    <m/>
    <x v="0"/>
    <x v="0"/>
    <m/>
    <x v="0"/>
    <m/>
    <m/>
    <m/>
  </r>
  <r>
    <s v="00023845642"/>
    <x v="46"/>
    <x v="46"/>
    <d v="2024-12-16T00:00:00"/>
    <m/>
    <m/>
    <m/>
    <m/>
    <m/>
    <x v="0"/>
    <m/>
    <x v="0"/>
    <x v="0"/>
    <m/>
    <x v="0"/>
    <m/>
    <m/>
    <m/>
  </r>
  <r>
    <s v="00034345642"/>
    <x v="47"/>
    <x v="47"/>
    <d v="2024-12-16T00:00:00"/>
    <m/>
    <m/>
    <m/>
    <m/>
    <m/>
    <x v="0"/>
    <m/>
    <x v="0"/>
    <x v="0"/>
    <m/>
    <x v="0"/>
    <m/>
    <m/>
    <m/>
  </r>
  <r>
    <s v="00034445642"/>
    <x v="48"/>
    <x v="48"/>
    <d v="2024-12-16T00:00:00"/>
    <m/>
    <m/>
    <m/>
    <m/>
    <m/>
    <x v="0"/>
    <m/>
    <x v="0"/>
    <x v="0"/>
    <m/>
    <x v="0"/>
    <m/>
    <m/>
    <m/>
  </r>
  <r>
    <s v="00035545642"/>
    <x v="51"/>
    <x v="51"/>
    <d v="2024-12-16T00:00:00"/>
    <m/>
    <m/>
    <m/>
    <m/>
    <m/>
    <x v="0"/>
    <m/>
    <x v="0"/>
    <x v="0"/>
    <m/>
    <x v="0"/>
    <m/>
    <m/>
    <m/>
  </r>
  <r>
    <s v="00036545642"/>
    <x v="52"/>
    <x v="52"/>
    <d v="2024-12-16T00:00:00"/>
    <m/>
    <m/>
    <m/>
    <m/>
    <m/>
    <x v="0"/>
    <m/>
    <x v="0"/>
    <x v="0"/>
    <m/>
    <x v="0"/>
    <m/>
    <m/>
    <m/>
  </r>
  <r>
    <s v="004001845642"/>
    <x v="53"/>
    <x v="53"/>
    <d v="2024-12-16T00:00:00"/>
    <m/>
    <m/>
    <m/>
    <m/>
    <m/>
    <x v="0"/>
    <m/>
    <x v="0"/>
    <x v="0"/>
    <m/>
    <x v="0"/>
    <m/>
    <m/>
    <m/>
  </r>
  <r>
    <s v="004000545642"/>
    <x v="54"/>
    <x v="54"/>
    <d v="2024-12-16T00:00:00"/>
    <m/>
    <m/>
    <m/>
    <m/>
    <m/>
    <x v="0"/>
    <m/>
    <x v="0"/>
    <x v="0"/>
    <m/>
    <x v="0"/>
    <m/>
    <m/>
    <m/>
  </r>
  <r>
    <s v="004000645642"/>
    <x v="55"/>
    <x v="55"/>
    <d v="2024-12-16T00:00:00"/>
    <m/>
    <m/>
    <m/>
    <m/>
    <m/>
    <x v="0"/>
    <m/>
    <x v="0"/>
    <x v="0"/>
    <m/>
    <x v="0"/>
    <m/>
    <m/>
    <m/>
  </r>
  <r>
    <s v="004001045642"/>
    <x v="56"/>
    <x v="56"/>
    <d v="2024-12-16T00:00:00"/>
    <m/>
    <m/>
    <m/>
    <m/>
    <m/>
    <x v="0"/>
    <m/>
    <x v="0"/>
    <x v="0"/>
    <m/>
    <x v="0"/>
    <m/>
    <m/>
    <m/>
  </r>
  <r>
    <s v="004001145642"/>
    <x v="57"/>
    <x v="57"/>
    <d v="2024-12-16T00:00:00"/>
    <m/>
    <m/>
    <m/>
    <m/>
    <m/>
    <x v="0"/>
    <m/>
    <x v="0"/>
    <x v="0"/>
    <m/>
    <x v="0"/>
    <m/>
    <m/>
    <m/>
  </r>
  <r>
    <s v="00034545642"/>
    <x v="58"/>
    <x v="58"/>
    <d v="2024-12-16T00:00:00"/>
    <m/>
    <m/>
    <m/>
    <m/>
    <m/>
    <x v="0"/>
    <m/>
    <x v="0"/>
    <x v="0"/>
    <m/>
    <x v="0"/>
    <m/>
    <m/>
    <m/>
  </r>
  <r>
    <s v="004000145642"/>
    <x v="59"/>
    <x v="59"/>
    <d v="2024-12-16T00:00:00"/>
    <m/>
    <m/>
    <m/>
    <m/>
    <m/>
    <x v="0"/>
    <m/>
    <x v="0"/>
    <x v="0"/>
    <m/>
    <x v="0"/>
    <m/>
    <m/>
    <m/>
  </r>
  <r>
    <s v="004000445642"/>
    <x v="61"/>
    <x v="61"/>
    <d v="2024-12-16T00:00:00"/>
    <m/>
    <m/>
    <m/>
    <m/>
    <m/>
    <x v="0"/>
    <m/>
    <x v="0"/>
    <x v="0"/>
    <m/>
    <x v="0"/>
    <m/>
    <m/>
    <m/>
  </r>
  <r>
    <s v="00047745642"/>
    <x v="62"/>
    <x v="62"/>
    <d v="2024-12-16T00:00:00"/>
    <m/>
    <m/>
    <m/>
    <m/>
    <m/>
    <x v="0"/>
    <m/>
    <x v="0"/>
    <x v="0"/>
    <m/>
    <x v="0"/>
    <m/>
    <m/>
    <m/>
  </r>
  <r>
    <s v="00042045642"/>
    <x v="60"/>
    <x v="60"/>
    <d v="2024-12-16T00:00:00"/>
    <m/>
    <m/>
    <m/>
    <m/>
    <m/>
    <x v="0"/>
    <m/>
    <x v="0"/>
    <x v="0"/>
    <m/>
    <x v="0"/>
    <m/>
    <m/>
    <m/>
  </r>
  <r>
    <s v="004000745642"/>
    <x v="63"/>
    <x v="63"/>
    <d v="2024-12-16T00:00:00"/>
    <m/>
    <m/>
    <m/>
    <m/>
    <m/>
    <x v="0"/>
    <m/>
    <x v="0"/>
    <x v="0"/>
    <m/>
    <x v="0"/>
    <m/>
    <m/>
    <m/>
  </r>
  <r>
    <s v="00037245642"/>
    <x v="64"/>
    <x v="64"/>
    <d v="2024-12-16T00:00:00"/>
    <n v="14400"/>
    <n v="1189.8050999999998"/>
    <n v="17133193.439999998"/>
    <s v="OC 4953"/>
    <s v="PEDIDO"/>
    <x v="2"/>
    <m/>
    <x v="27"/>
    <x v="27"/>
    <n v="45"/>
    <x v="64"/>
    <n v="5"/>
    <n v="5"/>
    <n v="2025"/>
  </r>
  <r>
    <s v="00046245642"/>
    <x v="65"/>
    <x v="65"/>
    <d v="2024-12-16T00:00:00"/>
    <m/>
    <m/>
    <m/>
    <m/>
    <m/>
    <x v="0"/>
    <m/>
    <x v="0"/>
    <x v="0"/>
    <m/>
    <x v="0"/>
    <m/>
    <m/>
    <m/>
  </r>
  <r>
    <s v="00027345642"/>
    <x v="123"/>
    <x v="123"/>
    <d v="2024-12-16T00:00:00"/>
    <m/>
    <m/>
    <m/>
    <m/>
    <m/>
    <x v="0"/>
    <m/>
    <x v="0"/>
    <x v="0"/>
    <m/>
    <x v="0"/>
    <m/>
    <m/>
    <m/>
  </r>
  <r>
    <s v="00017245642"/>
    <x v="68"/>
    <x v="68"/>
    <d v="2024-12-16T00:00:00"/>
    <m/>
    <m/>
    <m/>
    <m/>
    <m/>
    <x v="0"/>
    <m/>
    <x v="0"/>
    <x v="0"/>
    <m/>
    <x v="0"/>
    <m/>
    <m/>
    <m/>
  </r>
  <r>
    <s v="009003045642"/>
    <x v="69"/>
    <x v="69"/>
    <d v="2024-12-16T00:00:00"/>
    <n v="3200"/>
    <n v="1768"/>
    <n v="5657600"/>
    <m/>
    <s v="PEDIR"/>
    <x v="3"/>
    <m/>
    <x v="22"/>
    <x v="22"/>
    <n v="30"/>
    <x v="63"/>
    <n v="4"/>
    <n v="3"/>
    <n v="2025"/>
  </r>
  <r>
    <s v="009000645642"/>
    <x v="70"/>
    <x v="70"/>
    <d v="2024-12-16T00:00:00"/>
    <m/>
    <m/>
    <m/>
    <m/>
    <m/>
    <x v="0"/>
    <m/>
    <x v="0"/>
    <x v="0"/>
    <m/>
    <x v="0"/>
    <m/>
    <m/>
    <m/>
  </r>
  <r>
    <s v="009002645642"/>
    <x v="72"/>
    <x v="72"/>
    <d v="2024-12-16T00:00:00"/>
    <m/>
    <m/>
    <m/>
    <m/>
    <m/>
    <x v="0"/>
    <m/>
    <x v="0"/>
    <x v="0"/>
    <m/>
    <x v="0"/>
    <m/>
    <m/>
    <m/>
  </r>
  <r>
    <s v="005000945642"/>
    <x v="73"/>
    <x v="73"/>
    <d v="2024-12-16T00:00:00"/>
    <m/>
    <m/>
    <m/>
    <m/>
    <m/>
    <x v="0"/>
    <m/>
    <x v="0"/>
    <x v="0"/>
    <m/>
    <x v="0"/>
    <m/>
    <m/>
    <m/>
  </r>
  <r>
    <s v="009000345642"/>
    <x v="71"/>
    <x v="71"/>
    <d v="2024-12-16T00:00:00"/>
    <m/>
    <m/>
    <m/>
    <m/>
    <m/>
    <x v="0"/>
    <m/>
    <x v="0"/>
    <x v="0"/>
    <m/>
    <x v="0"/>
    <m/>
    <m/>
    <m/>
  </r>
  <r>
    <s v="0005270145642"/>
    <x v="75"/>
    <x v="75"/>
    <d v="2024-12-16T00:00:00"/>
    <m/>
    <m/>
    <m/>
    <m/>
    <m/>
    <x v="0"/>
    <m/>
    <x v="0"/>
    <x v="0"/>
    <m/>
    <x v="0"/>
    <m/>
    <m/>
    <m/>
  </r>
  <r>
    <s v="00049645642"/>
    <x v="76"/>
    <x v="76"/>
    <d v="2024-12-16T00:00:00"/>
    <m/>
    <m/>
    <m/>
    <m/>
    <m/>
    <x v="0"/>
    <m/>
    <x v="0"/>
    <x v="0"/>
    <m/>
    <x v="0"/>
    <m/>
    <m/>
    <m/>
  </r>
  <r>
    <s v="00053045642"/>
    <x v="124"/>
    <x v="124"/>
    <d v="2024-12-16T00:00:00"/>
    <m/>
    <m/>
    <m/>
    <m/>
    <m/>
    <x v="0"/>
    <m/>
    <x v="0"/>
    <x v="0"/>
    <m/>
    <x v="0"/>
    <m/>
    <m/>
    <m/>
  </r>
  <r>
    <s v="0004520345642"/>
    <x v="77"/>
    <x v="77"/>
    <d v="2024-12-16T00:00:00"/>
    <m/>
    <m/>
    <m/>
    <m/>
    <m/>
    <x v="0"/>
    <m/>
    <x v="0"/>
    <x v="0"/>
    <m/>
    <x v="0"/>
    <m/>
    <m/>
    <m/>
  </r>
  <r>
    <s v="0004790245642"/>
    <x v="78"/>
    <x v="78"/>
    <d v="2024-12-16T00:00:00"/>
    <m/>
    <m/>
    <m/>
    <m/>
    <m/>
    <x v="0"/>
    <m/>
    <x v="0"/>
    <x v="0"/>
    <m/>
    <x v="0"/>
    <m/>
    <m/>
    <m/>
  </r>
  <r>
    <s v="00052445642"/>
    <x v="79"/>
    <x v="79"/>
    <d v="2024-12-16T00:00:00"/>
    <m/>
    <m/>
    <m/>
    <m/>
    <m/>
    <x v="0"/>
    <m/>
    <x v="0"/>
    <x v="0"/>
    <m/>
    <x v="0"/>
    <m/>
    <m/>
    <m/>
  </r>
  <r>
    <s v="00043445642"/>
    <x v="125"/>
    <x v="125"/>
    <d v="2024-12-16T00:00:00"/>
    <m/>
    <m/>
    <m/>
    <m/>
    <m/>
    <x v="0"/>
    <m/>
    <x v="0"/>
    <x v="0"/>
    <m/>
    <x v="0"/>
    <m/>
    <m/>
    <m/>
  </r>
  <r>
    <s v="00001045642"/>
    <x v="80"/>
    <x v="80"/>
    <d v="2024-12-16T00:00:00"/>
    <m/>
    <m/>
    <m/>
    <m/>
    <m/>
    <x v="0"/>
    <m/>
    <x v="0"/>
    <x v="0"/>
    <m/>
    <x v="0"/>
    <m/>
    <m/>
    <m/>
  </r>
  <r>
    <s v="0003600345642"/>
    <x v="81"/>
    <x v="81"/>
    <d v="2024-12-16T00:00:00"/>
    <m/>
    <m/>
    <m/>
    <m/>
    <m/>
    <x v="0"/>
    <m/>
    <x v="0"/>
    <x v="0"/>
    <m/>
    <x v="0"/>
    <m/>
    <m/>
    <m/>
  </r>
  <r>
    <s v="0003610245642"/>
    <x v="82"/>
    <x v="82"/>
    <d v="2024-12-16T00:00:00"/>
    <m/>
    <m/>
    <m/>
    <m/>
    <m/>
    <x v="0"/>
    <m/>
    <x v="0"/>
    <x v="0"/>
    <m/>
    <x v="0"/>
    <m/>
    <m/>
    <m/>
  </r>
  <r>
    <s v="10008745642"/>
    <x v="83"/>
    <x v="83"/>
    <d v="2024-12-16T00:00:00"/>
    <m/>
    <m/>
    <m/>
    <m/>
    <m/>
    <x v="0"/>
    <m/>
    <x v="0"/>
    <x v="0"/>
    <m/>
    <x v="0"/>
    <m/>
    <m/>
    <m/>
  </r>
  <r>
    <s v="0003620245642"/>
    <x v="84"/>
    <x v="84"/>
    <d v="2024-12-16T00:00:00"/>
    <m/>
    <m/>
    <m/>
    <m/>
    <m/>
    <x v="0"/>
    <m/>
    <x v="0"/>
    <x v="0"/>
    <m/>
    <x v="0"/>
    <m/>
    <m/>
    <m/>
  </r>
  <r>
    <s v="PACK0680345642"/>
    <x v="85"/>
    <x v="85"/>
    <d v="2024-12-16T00:00:00"/>
    <m/>
    <m/>
    <m/>
    <m/>
    <m/>
    <x v="0"/>
    <m/>
    <x v="0"/>
    <x v="0"/>
    <m/>
    <x v="0"/>
    <m/>
    <m/>
    <m/>
  </r>
  <r>
    <s v="0004230145642"/>
    <x v="86"/>
    <x v="86"/>
    <d v="2024-12-16T00:00:00"/>
    <m/>
    <m/>
    <m/>
    <m/>
    <m/>
    <x v="0"/>
    <m/>
    <x v="0"/>
    <x v="0"/>
    <m/>
    <x v="0"/>
    <m/>
    <m/>
    <m/>
  </r>
  <r>
    <s v="0003150245642"/>
    <x v="87"/>
    <x v="87"/>
    <d v="2024-12-16T00:00:00"/>
    <m/>
    <m/>
    <m/>
    <m/>
    <m/>
    <x v="0"/>
    <m/>
    <x v="0"/>
    <x v="0"/>
    <m/>
    <x v="0"/>
    <m/>
    <m/>
    <m/>
  </r>
  <r>
    <s v="0003160245642"/>
    <x v="88"/>
    <x v="88"/>
    <d v="2024-12-16T00:00:00"/>
    <m/>
    <m/>
    <m/>
    <m/>
    <m/>
    <x v="0"/>
    <m/>
    <x v="0"/>
    <x v="0"/>
    <m/>
    <x v="0"/>
    <m/>
    <m/>
    <m/>
  </r>
  <r>
    <s v="PACK0670345642"/>
    <x v="89"/>
    <x v="89"/>
    <d v="2024-12-16T00:00:00"/>
    <m/>
    <m/>
    <m/>
    <m/>
    <m/>
    <x v="0"/>
    <m/>
    <x v="0"/>
    <x v="0"/>
    <m/>
    <x v="0"/>
    <m/>
    <m/>
    <m/>
  </r>
  <r>
    <s v="0002780145642"/>
    <x v="90"/>
    <x v="90"/>
    <d v="2024-12-16T00:00:00"/>
    <m/>
    <m/>
    <m/>
    <m/>
    <m/>
    <x v="0"/>
    <m/>
    <x v="0"/>
    <x v="0"/>
    <m/>
    <x v="0"/>
    <m/>
    <m/>
    <m/>
  </r>
  <r>
    <s v="0002760145642"/>
    <x v="91"/>
    <x v="91"/>
    <d v="2024-12-16T00:00:00"/>
    <m/>
    <m/>
    <m/>
    <m/>
    <m/>
    <x v="0"/>
    <m/>
    <x v="0"/>
    <x v="0"/>
    <m/>
    <x v="0"/>
    <m/>
    <m/>
    <m/>
  </r>
  <r>
    <s v="0002790145642"/>
    <x v="92"/>
    <x v="92"/>
    <d v="2024-12-16T00:00:00"/>
    <m/>
    <m/>
    <m/>
    <m/>
    <m/>
    <x v="0"/>
    <m/>
    <x v="0"/>
    <x v="0"/>
    <m/>
    <x v="0"/>
    <m/>
    <m/>
    <m/>
  </r>
  <r>
    <s v="0011008945642"/>
    <x v="93"/>
    <x v="93"/>
    <d v="2024-12-16T00:00:00"/>
    <m/>
    <m/>
    <m/>
    <m/>
    <m/>
    <x v="0"/>
    <m/>
    <x v="0"/>
    <x v="0"/>
    <m/>
    <x v="0"/>
    <m/>
    <m/>
    <m/>
  </r>
  <r>
    <s v="0003630245642"/>
    <x v="94"/>
    <x v="94"/>
    <d v="2024-12-16T00:00:00"/>
    <m/>
    <m/>
    <m/>
    <m/>
    <m/>
    <x v="0"/>
    <m/>
    <x v="0"/>
    <x v="0"/>
    <m/>
    <x v="0"/>
    <m/>
    <m/>
    <m/>
  </r>
  <r>
    <s v="0004720345642"/>
    <x v="95"/>
    <x v="95"/>
    <d v="2024-12-16T00:00:00"/>
    <m/>
    <m/>
    <m/>
    <m/>
    <m/>
    <x v="0"/>
    <m/>
    <x v="0"/>
    <x v="0"/>
    <m/>
    <x v="0"/>
    <m/>
    <m/>
    <m/>
  </r>
  <r>
    <s v="00054445642"/>
    <x v="96"/>
    <x v="96"/>
    <d v="2024-12-16T00:00:00"/>
    <m/>
    <m/>
    <m/>
    <m/>
    <m/>
    <x v="0"/>
    <m/>
    <x v="0"/>
    <x v="0"/>
    <m/>
    <x v="0"/>
    <m/>
    <m/>
    <m/>
  </r>
  <r>
    <s v="00050045642"/>
    <x v="97"/>
    <x v="97"/>
    <d v="2024-12-16T00:00:00"/>
    <m/>
    <m/>
    <m/>
    <m/>
    <m/>
    <x v="0"/>
    <m/>
    <x v="0"/>
    <x v="0"/>
    <m/>
    <x v="0"/>
    <m/>
    <m/>
    <m/>
  </r>
  <r>
    <s v="00050145642"/>
    <x v="98"/>
    <x v="98"/>
    <d v="2024-12-16T00:00:00"/>
    <m/>
    <m/>
    <m/>
    <m/>
    <m/>
    <x v="0"/>
    <m/>
    <x v="0"/>
    <x v="0"/>
    <m/>
    <x v="0"/>
    <m/>
    <m/>
    <m/>
  </r>
  <r>
    <s v="0003910345642"/>
    <x v="99"/>
    <x v="99"/>
    <d v="2024-12-16T00:00:00"/>
    <n v="4200"/>
    <n v="932.18399999999997"/>
    <n v="3915172.8"/>
    <m/>
    <s v="PEDIR"/>
    <x v="3"/>
    <m/>
    <x v="9"/>
    <x v="9"/>
    <n v="45"/>
    <x v="64"/>
    <n v="5"/>
    <n v="5"/>
    <n v="2025"/>
  </r>
  <r>
    <s v="0004210145642"/>
    <x v="100"/>
    <x v="100"/>
    <d v="2024-12-16T00:00:00"/>
    <m/>
    <m/>
    <m/>
    <m/>
    <m/>
    <x v="0"/>
    <m/>
    <x v="0"/>
    <x v="0"/>
    <m/>
    <x v="0"/>
    <m/>
    <m/>
    <m/>
  </r>
  <r>
    <s v="PACK0860345642"/>
    <x v="127"/>
    <x v="127"/>
    <d v="2024-12-16T00:00:00"/>
    <m/>
    <m/>
    <m/>
    <m/>
    <m/>
    <x v="0"/>
    <m/>
    <x v="0"/>
    <x v="0"/>
    <m/>
    <x v="0"/>
    <m/>
    <m/>
    <m/>
  </r>
  <r>
    <s v="00053645642"/>
    <x v="101"/>
    <x v="101"/>
    <d v="2024-12-16T00:00:00"/>
    <m/>
    <m/>
    <m/>
    <m/>
    <m/>
    <x v="0"/>
    <m/>
    <x v="0"/>
    <x v="0"/>
    <m/>
    <x v="0"/>
    <m/>
    <m/>
    <m/>
  </r>
  <r>
    <s v="0005510045642"/>
    <x v="105"/>
    <x v="105"/>
    <d v="2024-12-16T00:00:00"/>
    <m/>
    <m/>
    <m/>
    <m/>
    <m/>
    <x v="0"/>
    <m/>
    <x v="0"/>
    <x v="0"/>
    <m/>
    <x v="0"/>
    <m/>
    <m/>
    <m/>
  </r>
  <r>
    <s v="0005470045642"/>
    <x v="106"/>
    <x v="106"/>
    <d v="2024-12-16T00:00:00"/>
    <m/>
    <m/>
    <m/>
    <m/>
    <m/>
    <x v="0"/>
    <m/>
    <x v="0"/>
    <x v="0"/>
    <m/>
    <x v="0"/>
    <m/>
    <m/>
    <m/>
  </r>
  <r>
    <s v="0005480045642"/>
    <x v="107"/>
    <x v="107"/>
    <d v="2024-12-16T00:00:00"/>
    <m/>
    <m/>
    <m/>
    <m/>
    <m/>
    <x v="0"/>
    <m/>
    <x v="0"/>
    <x v="0"/>
    <m/>
    <x v="0"/>
    <m/>
    <m/>
    <m/>
  </r>
  <r>
    <s v="00054545642"/>
    <x v="108"/>
    <x v="108"/>
    <d v="2024-12-16T00:00:00"/>
    <m/>
    <m/>
    <m/>
    <m/>
    <m/>
    <x v="0"/>
    <m/>
    <x v="0"/>
    <x v="0"/>
    <m/>
    <x v="0"/>
    <m/>
    <m/>
    <m/>
  </r>
  <r>
    <s v="00054745642"/>
    <x v="109"/>
    <x v="109"/>
    <d v="2024-12-16T00:00:00"/>
    <m/>
    <m/>
    <m/>
    <m/>
    <m/>
    <x v="0"/>
    <m/>
    <x v="0"/>
    <x v="0"/>
    <m/>
    <x v="0"/>
    <m/>
    <m/>
    <m/>
  </r>
  <r>
    <s v="0003580145642"/>
    <x v="110"/>
    <x v="110"/>
    <d v="2024-12-16T00:00:00"/>
    <m/>
    <m/>
    <m/>
    <m/>
    <m/>
    <x v="0"/>
    <m/>
    <x v="0"/>
    <x v="0"/>
    <m/>
    <x v="0"/>
    <m/>
    <m/>
    <m/>
  </r>
  <r>
    <s v="0004220145642"/>
    <x v="112"/>
    <x v="112"/>
    <d v="2024-12-16T00:00:00"/>
    <m/>
    <m/>
    <m/>
    <m/>
    <m/>
    <x v="0"/>
    <m/>
    <x v="0"/>
    <x v="0"/>
    <m/>
    <x v="0"/>
    <m/>
    <m/>
    <m/>
  </r>
  <r>
    <s v="00035C45642"/>
    <x v="126"/>
    <x v="126"/>
    <d v="2024-12-16T00:00:00"/>
    <m/>
    <m/>
    <m/>
    <m/>
    <m/>
    <x v="0"/>
    <m/>
    <x v="0"/>
    <x v="0"/>
    <m/>
    <x v="0"/>
    <m/>
    <m/>
    <m/>
  </r>
  <r>
    <s v="00034C45642"/>
    <x v="113"/>
    <x v="113"/>
    <d v="2024-12-16T00:00:00"/>
    <n v="3150"/>
    <n v="493.94620000000003"/>
    <n v="1555930.53"/>
    <m/>
    <s v="PEDIR"/>
    <x v="3"/>
    <m/>
    <x v="9"/>
    <x v="9"/>
    <n v="45"/>
    <x v="64"/>
    <n v="5"/>
    <n v="5"/>
    <n v="2025"/>
  </r>
  <r>
    <s v="0003740345642"/>
    <x v="114"/>
    <x v="114"/>
    <d v="2024-12-16T00:00:00"/>
    <n v="1000"/>
    <n v="11011"/>
    <n v="11011000"/>
    <m/>
    <s v="PEDIR"/>
    <x v="3"/>
    <m/>
    <x v="6"/>
    <x v="6"/>
    <n v="40"/>
    <x v="65"/>
    <n v="7"/>
    <n v="5"/>
    <n v="2025"/>
  </r>
  <r>
    <s v="0003590145642"/>
    <x v="115"/>
    <x v="115"/>
    <d v="2024-12-16T00:00:00"/>
    <m/>
    <m/>
    <m/>
    <m/>
    <m/>
    <x v="0"/>
    <m/>
    <x v="0"/>
    <x v="0"/>
    <m/>
    <x v="0"/>
    <m/>
    <m/>
    <m/>
  </r>
  <r>
    <s v="006000745642"/>
    <x v="128"/>
    <x v="128"/>
    <d v="2024-12-16T00:00:00"/>
    <m/>
    <m/>
    <m/>
    <m/>
    <m/>
    <x v="0"/>
    <m/>
    <x v="0"/>
    <x v="0"/>
    <m/>
    <x v="0"/>
    <m/>
    <m/>
    <m/>
  </r>
  <r>
    <s v="0005280145642"/>
    <x v="116"/>
    <x v="116"/>
    <d v="2024-12-16T00:00:00"/>
    <m/>
    <m/>
    <m/>
    <m/>
    <m/>
    <x v="0"/>
    <m/>
    <x v="0"/>
    <x v="0"/>
    <m/>
    <x v="0"/>
    <m/>
    <m/>
    <m/>
  </r>
  <r>
    <s v="0003730445642"/>
    <x v="117"/>
    <x v="117"/>
    <d v="2024-12-16T00:00:00"/>
    <m/>
    <m/>
    <m/>
    <m/>
    <m/>
    <x v="0"/>
    <m/>
    <x v="0"/>
    <x v="0"/>
    <m/>
    <x v="0"/>
    <m/>
    <m/>
    <m/>
  </r>
  <r>
    <s v="0004640345642"/>
    <x v="118"/>
    <x v="118"/>
    <d v="2024-12-16T00:00:00"/>
    <m/>
    <m/>
    <m/>
    <m/>
    <m/>
    <x v="0"/>
    <m/>
    <x v="0"/>
    <x v="0"/>
    <m/>
    <x v="0"/>
    <m/>
    <m/>
    <m/>
  </r>
  <r>
    <s v="00054245642"/>
    <x v="135"/>
    <x v="135"/>
    <d v="2024-12-16T00:00:00"/>
    <m/>
    <m/>
    <m/>
    <m/>
    <m/>
    <x v="0"/>
    <m/>
    <x v="0"/>
    <x v="0"/>
    <m/>
    <x v="0"/>
    <m/>
    <m/>
    <m/>
  </r>
  <r>
    <s v="0004710345642"/>
    <x v="136"/>
    <x v="136"/>
    <d v="2024-12-16T00:00:00"/>
    <m/>
    <m/>
    <m/>
    <m/>
    <m/>
    <x v="0"/>
    <m/>
    <x v="0"/>
    <x v="0"/>
    <m/>
    <x v="0"/>
    <m/>
    <m/>
    <m/>
  </r>
  <r>
    <s v="000507-0345642"/>
    <x v="137"/>
    <x v="137"/>
    <d v="2024-12-16T00:00:00"/>
    <m/>
    <m/>
    <m/>
    <m/>
    <m/>
    <x v="0"/>
    <m/>
    <x v="0"/>
    <x v="0"/>
    <m/>
    <x v="0"/>
    <m/>
    <m/>
    <m/>
  </r>
  <r>
    <s v="0003890245642"/>
    <x v="146"/>
    <x v="146"/>
    <d v="2024-12-16T00:00:00"/>
    <m/>
    <m/>
    <m/>
    <m/>
    <m/>
    <x v="0"/>
    <m/>
    <x v="0"/>
    <x v="0"/>
    <m/>
    <x v="0"/>
    <m/>
    <m/>
    <m/>
  </r>
  <r>
    <s v="0004790345642"/>
    <x v="143"/>
    <x v="143"/>
    <d v="2024-12-16T00:00:00"/>
    <m/>
    <m/>
    <m/>
    <m/>
    <m/>
    <x v="0"/>
    <m/>
    <x v="0"/>
    <x v="0"/>
    <m/>
    <x v="0"/>
    <m/>
    <m/>
    <m/>
  </r>
  <r>
    <s v="0005490045642"/>
    <x v="111"/>
    <x v="111"/>
    <d v="2024-12-16T00:00:00"/>
    <m/>
    <m/>
    <m/>
    <m/>
    <m/>
    <x v="0"/>
    <m/>
    <x v="0"/>
    <x v="0"/>
    <m/>
    <x v="0"/>
    <m/>
    <m/>
    <m/>
  </r>
  <r>
    <s v="00051145642"/>
    <x v="147"/>
    <x v="147"/>
    <d v="2024-12-16T00:00:00"/>
    <m/>
    <m/>
    <m/>
    <m/>
    <m/>
    <x v="0"/>
    <m/>
    <x v="0"/>
    <x v="0"/>
    <m/>
    <x v="0"/>
    <m/>
    <m/>
    <m/>
  </r>
  <r>
    <s v="001000145649"/>
    <x v="3"/>
    <x v="3"/>
    <d v="2024-12-23T00:00:00"/>
    <m/>
    <m/>
    <m/>
    <m/>
    <m/>
    <x v="0"/>
    <m/>
    <x v="0"/>
    <x v="0"/>
    <m/>
    <x v="0"/>
    <m/>
    <m/>
    <m/>
  </r>
  <r>
    <s v="00046345649"/>
    <x v="4"/>
    <x v="4"/>
    <d v="2024-12-23T00:00:00"/>
    <m/>
    <m/>
    <m/>
    <m/>
    <m/>
    <x v="0"/>
    <m/>
    <x v="0"/>
    <x v="0"/>
    <m/>
    <x v="0"/>
    <m/>
    <m/>
    <m/>
  </r>
  <r>
    <s v="00037545649"/>
    <x v="1"/>
    <x v="1"/>
    <d v="2024-12-23T00:00:00"/>
    <m/>
    <m/>
    <m/>
    <m/>
    <m/>
    <x v="0"/>
    <m/>
    <x v="0"/>
    <x v="0"/>
    <m/>
    <x v="0"/>
    <m/>
    <m/>
    <m/>
  </r>
  <r>
    <s v="00038645649"/>
    <x v="2"/>
    <x v="2"/>
    <d v="2024-12-23T00:00:00"/>
    <m/>
    <m/>
    <m/>
    <m/>
    <m/>
    <x v="0"/>
    <m/>
    <x v="0"/>
    <x v="0"/>
    <m/>
    <x v="0"/>
    <m/>
    <m/>
    <m/>
  </r>
  <r>
    <s v="00020445649"/>
    <x v="5"/>
    <x v="5"/>
    <d v="2024-12-23T00:00:00"/>
    <n v="50"/>
    <n v="16346.616"/>
    <n v="817330.8"/>
    <m/>
    <s v="PEDIR"/>
    <x v="3"/>
    <m/>
    <x v="11"/>
    <x v="11"/>
    <n v="45"/>
    <x v="66"/>
    <n v="5"/>
    <n v="6"/>
    <n v="2025"/>
  </r>
  <r>
    <s v="00000945649"/>
    <x v="6"/>
    <x v="6"/>
    <d v="2024-12-23T00:00:00"/>
    <m/>
    <m/>
    <m/>
    <m/>
    <m/>
    <x v="0"/>
    <m/>
    <x v="0"/>
    <x v="0"/>
    <m/>
    <x v="0"/>
    <m/>
    <m/>
    <m/>
  </r>
  <r>
    <s v="00020745649"/>
    <x v="7"/>
    <x v="7"/>
    <d v="2024-12-23T00:00:00"/>
    <m/>
    <m/>
    <m/>
    <m/>
    <m/>
    <x v="0"/>
    <m/>
    <x v="0"/>
    <x v="0"/>
    <m/>
    <x v="0"/>
    <m/>
    <m/>
    <m/>
  </r>
  <r>
    <s v="007001445649"/>
    <x v="8"/>
    <x v="8"/>
    <d v="2024-12-23T00:00:00"/>
    <m/>
    <m/>
    <m/>
    <m/>
    <m/>
    <x v="0"/>
    <m/>
    <x v="0"/>
    <x v="0"/>
    <m/>
    <x v="0"/>
    <m/>
    <m/>
    <m/>
  </r>
  <r>
    <s v="00003345649"/>
    <x v="9"/>
    <x v="9"/>
    <d v="2024-12-23T00:00:00"/>
    <m/>
    <m/>
    <m/>
    <m/>
    <m/>
    <x v="0"/>
    <m/>
    <x v="0"/>
    <x v="0"/>
    <m/>
    <x v="0"/>
    <m/>
    <m/>
    <m/>
  </r>
  <r>
    <s v="00019845649"/>
    <x v="10"/>
    <x v="10"/>
    <d v="2024-12-23T00:00:00"/>
    <m/>
    <m/>
    <m/>
    <m/>
    <m/>
    <x v="0"/>
    <m/>
    <x v="0"/>
    <x v="0"/>
    <m/>
    <x v="0"/>
    <m/>
    <m/>
    <m/>
  </r>
  <r>
    <s v="00020045649"/>
    <x v="11"/>
    <x v="11"/>
    <d v="2024-12-23T00:00:00"/>
    <m/>
    <m/>
    <m/>
    <m/>
    <m/>
    <x v="0"/>
    <m/>
    <x v="0"/>
    <x v="0"/>
    <m/>
    <x v="0"/>
    <m/>
    <m/>
    <m/>
  </r>
  <r>
    <s v="00020245649"/>
    <x v="12"/>
    <x v="12"/>
    <d v="2024-12-23T00:00:00"/>
    <m/>
    <m/>
    <m/>
    <m/>
    <m/>
    <x v="0"/>
    <m/>
    <x v="0"/>
    <x v="0"/>
    <m/>
    <x v="0"/>
    <m/>
    <m/>
    <m/>
  </r>
  <r>
    <s v="00001845649"/>
    <x v="13"/>
    <x v="13"/>
    <d v="2024-12-23T00:00:00"/>
    <m/>
    <m/>
    <m/>
    <m/>
    <m/>
    <x v="0"/>
    <m/>
    <x v="0"/>
    <x v="0"/>
    <m/>
    <x v="0"/>
    <m/>
    <m/>
    <m/>
  </r>
  <r>
    <s v="00045245649"/>
    <x v="14"/>
    <x v="14"/>
    <d v="2024-12-23T00:00:00"/>
    <m/>
    <m/>
    <m/>
    <m/>
    <m/>
    <x v="0"/>
    <m/>
    <x v="0"/>
    <x v="0"/>
    <m/>
    <x v="0"/>
    <m/>
    <m/>
    <m/>
  </r>
  <r>
    <s v="00023645649"/>
    <x v="15"/>
    <x v="15"/>
    <d v="2024-12-23T00:00:00"/>
    <m/>
    <m/>
    <m/>
    <m/>
    <m/>
    <x v="0"/>
    <m/>
    <x v="0"/>
    <x v="0"/>
    <m/>
    <x v="0"/>
    <m/>
    <m/>
    <m/>
  </r>
  <r>
    <s v="00047345649"/>
    <x v="16"/>
    <x v="16"/>
    <d v="2024-12-23T00:00:00"/>
    <m/>
    <m/>
    <m/>
    <m/>
    <m/>
    <x v="0"/>
    <m/>
    <x v="0"/>
    <x v="0"/>
    <m/>
    <x v="0"/>
    <m/>
    <m/>
    <m/>
  </r>
  <r>
    <s v="00044745649"/>
    <x v="17"/>
    <x v="17"/>
    <d v="2024-12-23T00:00:00"/>
    <m/>
    <m/>
    <m/>
    <m/>
    <m/>
    <x v="0"/>
    <m/>
    <x v="0"/>
    <x v="0"/>
    <m/>
    <x v="0"/>
    <m/>
    <m/>
    <m/>
  </r>
  <r>
    <s v="00047545649"/>
    <x v="18"/>
    <x v="18"/>
    <d v="2024-12-23T00:00:00"/>
    <m/>
    <m/>
    <m/>
    <m/>
    <m/>
    <x v="0"/>
    <m/>
    <x v="0"/>
    <x v="0"/>
    <m/>
    <x v="0"/>
    <m/>
    <m/>
    <m/>
  </r>
  <r>
    <s v="00045145649"/>
    <x v="131"/>
    <x v="131"/>
    <d v="2024-12-23T00:00:00"/>
    <m/>
    <m/>
    <m/>
    <m/>
    <m/>
    <x v="0"/>
    <m/>
    <x v="0"/>
    <x v="0"/>
    <m/>
    <x v="0"/>
    <m/>
    <m/>
    <m/>
  </r>
  <r>
    <s v="00047445649"/>
    <x v="0"/>
    <x v="0"/>
    <d v="2024-12-23T00:00:00"/>
    <m/>
    <m/>
    <m/>
    <m/>
    <m/>
    <x v="0"/>
    <m/>
    <x v="0"/>
    <x v="0"/>
    <m/>
    <x v="0"/>
    <m/>
    <m/>
    <m/>
  </r>
  <r>
    <s v="00038245649"/>
    <x v="19"/>
    <x v="19"/>
    <d v="2024-12-23T00:00:00"/>
    <m/>
    <m/>
    <m/>
    <m/>
    <m/>
    <x v="0"/>
    <m/>
    <x v="0"/>
    <x v="0"/>
    <m/>
    <x v="0"/>
    <m/>
    <m/>
    <m/>
  </r>
  <r>
    <s v="004000245649"/>
    <x v="20"/>
    <x v="20"/>
    <d v="2024-12-23T00:00:00"/>
    <m/>
    <m/>
    <m/>
    <m/>
    <m/>
    <x v="0"/>
    <m/>
    <x v="0"/>
    <x v="0"/>
    <m/>
    <x v="0"/>
    <m/>
    <m/>
    <m/>
  </r>
  <r>
    <s v="00041245649"/>
    <x v="21"/>
    <x v="21"/>
    <d v="2024-12-23T00:00:00"/>
    <m/>
    <m/>
    <m/>
    <m/>
    <m/>
    <x v="0"/>
    <m/>
    <x v="0"/>
    <x v="0"/>
    <m/>
    <x v="0"/>
    <m/>
    <m/>
    <m/>
  </r>
  <r>
    <s v="00017345649"/>
    <x v="22"/>
    <x v="22"/>
    <d v="2024-12-23T00:00:00"/>
    <m/>
    <m/>
    <m/>
    <m/>
    <m/>
    <x v="0"/>
    <m/>
    <x v="0"/>
    <x v="0"/>
    <m/>
    <x v="0"/>
    <m/>
    <m/>
    <m/>
  </r>
  <r>
    <s v="SW001845649"/>
    <x v="23"/>
    <x v="23"/>
    <d v="2024-12-23T00:00:00"/>
    <m/>
    <m/>
    <m/>
    <m/>
    <m/>
    <x v="0"/>
    <m/>
    <x v="0"/>
    <x v="0"/>
    <m/>
    <x v="0"/>
    <m/>
    <m/>
    <m/>
  </r>
  <r>
    <s v="PACK07645649"/>
    <x v="24"/>
    <x v="24"/>
    <d v="2024-12-23T00:00:00"/>
    <m/>
    <m/>
    <m/>
    <m/>
    <m/>
    <x v="0"/>
    <m/>
    <x v="0"/>
    <x v="0"/>
    <m/>
    <x v="0"/>
    <m/>
    <m/>
    <m/>
  </r>
  <r>
    <s v="30301000000145649"/>
    <x v="129"/>
    <x v="129"/>
    <d v="2024-12-23T00:00:00"/>
    <n v="500"/>
    <n v="5414.5"/>
    <n v="2707250"/>
    <m/>
    <s v="PEDIR"/>
    <x v="3"/>
    <m/>
    <x v="18"/>
    <x v="18"/>
    <n v="30"/>
    <x v="67"/>
    <n v="4"/>
    <n v="4"/>
    <n v="2025"/>
  </r>
  <r>
    <s v="00001145649"/>
    <x v="119"/>
    <x v="119"/>
    <d v="2024-12-23T00:00:00"/>
    <m/>
    <m/>
    <m/>
    <m/>
    <m/>
    <x v="0"/>
    <m/>
    <x v="0"/>
    <x v="0"/>
    <m/>
    <x v="0"/>
    <m/>
    <m/>
    <m/>
  </r>
  <r>
    <s v="003200245649"/>
    <x v="26"/>
    <x v="26"/>
    <d v="2024-12-23T00:00:00"/>
    <m/>
    <m/>
    <m/>
    <m/>
    <m/>
    <x v="0"/>
    <m/>
    <x v="0"/>
    <x v="0"/>
    <m/>
    <x v="0"/>
    <m/>
    <m/>
    <m/>
  </r>
  <r>
    <s v="00027245649"/>
    <x v="27"/>
    <x v="27"/>
    <d v="2024-12-23T00:00:00"/>
    <m/>
    <m/>
    <m/>
    <m/>
    <m/>
    <x v="0"/>
    <m/>
    <x v="0"/>
    <x v="0"/>
    <m/>
    <x v="0"/>
    <m/>
    <m/>
    <m/>
  </r>
  <r>
    <s v="00042445649"/>
    <x v="28"/>
    <x v="28"/>
    <d v="2024-12-23T00:00:00"/>
    <m/>
    <m/>
    <m/>
    <m/>
    <m/>
    <x v="0"/>
    <m/>
    <x v="0"/>
    <x v="0"/>
    <m/>
    <x v="0"/>
    <m/>
    <m/>
    <m/>
  </r>
  <r>
    <s v="006001745649"/>
    <x v="29"/>
    <x v="29"/>
    <d v="2024-12-23T00:00:00"/>
    <m/>
    <m/>
    <m/>
    <m/>
    <m/>
    <x v="0"/>
    <m/>
    <x v="0"/>
    <x v="0"/>
    <m/>
    <x v="0"/>
    <m/>
    <m/>
    <m/>
  </r>
  <r>
    <s v="00043045649"/>
    <x v="30"/>
    <x v="30"/>
    <d v="2024-12-23T00:00:00"/>
    <m/>
    <m/>
    <m/>
    <m/>
    <m/>
    <x v="0"/>
    <m/>
    <x v="0"/>
    <x v="0"/>
    <m/>
    <x v="0"/>
    <m/>
    <m/>
    <m/>
  </r>
  <r>
    <s v="006001645649"/>
    <x v="31"/>
    <x v="31"/>
    <d v="2024-12-23T00:00:00"/>
    <n v="12000"/>
    <n v="424.32"/>
    <n v="5091840"/>
    <m/>
    <s v="PEDIR"/>
    <x v="3"/>
    <m/>
    <x v="20"/>
    <x v="20"/>
    <n v="30"/>
    <x v="67"/>
    <n v="4"/>
    <n v="4"/>
    <n v="2025"/>
  </r>
  <r>
    <s v="00038845649"/>
    <x v="140"/>
    <x v="140"/>
    <d v="2024-12-23T00:00:00"/>
    <m/>
    <m/>
    <m/>
    <m/>
    <m/>
    <x v="0"/>
    <m/>
    <x v="0"/>
    <x v="0"/>
    <m/>
    <x v="0"/>
    <m/>
    <m/>
    <m/>
  </r>
  <r>
    <s v="011012045649"/>
    <x v="32"/>
    <x v="32"/>
    <d v="2024-12-23T00:00:00"/>
    <m/>
    <m/>
    <m/>
    <m/>
    <m/>
    <x v="0"/>
    <m/>
    <x v="0"/>
    <x v="0"/>
    <m/>
    <x v="0"/>
    <m/>
    <m/>
    <m/>
  </r>
  <r>
    <s v="00012745649"/>
    <x v="33"/>
    <x v="33"/>
    <d v="2024-12-23T00:00:00"/>
    <m/>
    <m/>
    <m/>
    <m/>
    <m/>
    <x v="0"/>
    <m/>
    <x v="0"/>
    <x v="0"/>
    <m/>
    <x v="0"/>
    <m/>
    <m/>
    <m/>
  </r>
  <r>
    <s v="00042845649"/>
    <x v="34"/>
    <x v="34"/>
    <d v="2024-12-23T00:00:00"/>
    <m/>
    <m/>
    <m/>
    <m/>
    <m/>
    <x v="0"/>
    <m/>
    <x v="0"/>
    <x v="0"/>
    <m/>
    <x v="0"/>
    <m/>
    <m/>
    <m/>
  </r>
  <r>
    <s v="00042745649"/>
    <x v="35"/>
    <x v="35"/>
    <d v="2024-12-23T00:00:00"/>
    <m/>
    <m/>
    <m/>
    <m/>
    <m/>
    <x v="0"/>
    <m/>
    <x v="0"/>
    <x v="0"/>
    <m/>
    <x v="0"/>
    <m/>
    <m/>
    <m/>
  </r>
  <r>
    <s v="00042645649"/>
    <x v="36"/>
    <x v="36"/>
    <d v="2024-12-23T00:00:00"/>
    <m/>
    <m/>
    <m/>
    <m/>
    <m/>
    <x v="0"/>
    <m/>
    <x v="0"/>
    <x v="0"/>
    <m/>
    <x v="0"/>
    <m/>
    <m/>
    <m/>
  </r>
  <r>
    <s v="00042945649"/>
    <x v="145"/>
    <x v="145"/>
    <d v="2024-12-23T00:00:00"/>
    <m/>
    <m/>
    <m/>
    <m/>
    <m/>
    <x v="0"/>
    <m/>
    <x v="0"/>
    <x v="0"/>
    <m/>
    <x v="0"/>
    <m/>
    <m/>
    <m/>
  </r>
  <r>
    <s v="00011345649"/>
    <x v="37"/>
    <x v="37"/>
    <d v="2024-12-23T00:00:00"/>
    <n v="200"/>
    <n v="11221.297999999999"/>
    <n v="2244259.5999999996"/>
    <m/>
    <s v="PEDIR"/>
    <x v="3"/>
    <m/>
    <x v="21"/>
    <x v="21"/>
    <n v="30"/>
    <x v="67"/>
    <n v="4"/>
    <n v="4"/>
    <n v="2025"/>
  </r>
  <r>
    <s v="007001045649"/>
    <x v="38"/>
    <x v="38"/>
    <d v="2024-12-23T00:00:00"/>
    <m/>
    <m/>
    <m/>
    <m/>
    <m/>
    <x v="0"/>
    <m/>
    <x v="0"/>
    <x v="0"/>
    <m/>
    <x v="0"/>
    <m/>
    <m/>
    <m/>
  </r>
  <r>
    <s v="00046145649"/>
    <x v="120"/>
    <x v="120"/>
    <d v="2024-12-23T00:00:00"/>
    <m/>
    <m/>
    <m/>
    <m/>
    <m/>
    <x v="0"/>
    <m/>
    <x v="0"/>
    <x v="0"/>
    <m/>
    <x v="0"/>
    <m/>
    <m/>
    <m/>
  </r>
  <r>
    <s v="007000545649"/>
    <x v="39"/>
    <x v="39"/>
    <d v="2024-12-23T00:00:00"/>
    <m/>
    <m/>
    <m/>
    <m/>
    <m/>
    <x v="0"/>
    <m/>
    <x v="0"/>
    <x v="0"/>
    <m/>
    <x v="0"/>
    <m/>
    <m/>
    <m/>
  </r>
  <r>
    <s v="00020945649"/>
    <x v="40"/>
    <x v="40"/>
    <d v="2024-12-23T00:00:00"/>
    <m/>
    <m/>
    <m/>
    <m/>
    <m/>
    <x v="0"/>
    <m/>
    <x v="0"/>
    <x v="0"/>
    <m/>
    <x v="0"/>
    <m/>
    <m/>
    <m/>
  </r>
  <r>
    <s v="00035245649"/>
    <x v="121"/>
    <x v="121"/>
    <d v="2024-12-23T00:00:00"/>
    <n v="4000"/>
    <n v="779.60396800000001"/>
    <n v="3118415.872"/>
    <m/>
    <s v="PEDIR"/>
    <x v="3"/>
    <m/>
    <x v="26"/>
    <x v="26"/>
    <n v="60"/>
    <x v="68"/>
    <n v="6"/>
    <n v="9"/>
    <n v="2025"/>
  </r>
  <r>
    <s v="00034045649"/>
    <x v="41"/>
    <x v="41"/>
    <d v="2024-12-23T00:00:00"/>
    <m/>
    <m/>
    <m/>
    <m/>
    <m/>
    <x v="0"/>
    <m/>
    <x v="0"/>
    <x v="0"/>
    <m/>
    <x v="0"/>
    <m/>
    <m/>
    <m/>
  </r>
  <r>
    <s v="00017045649"/>
    <x v="42"/>
    <x v="42"/>
    <d v="2024-12-23T00:00:00"/>
    <m/>
    <m/>
    <m/>
    <m/>
    <m/>
    <x v="0"/>
    <m/>
    <x v="0"/>
    <x v="0"/>
    <m/>
    <x v="0"/>
    <m/>
    <m/>
    <m/>
  </r>
  <r>
    <s v="00040345649"/>
    <x v="43"/>
    <x v="43"/>
    <d v="2024-12-23T00:00:00"/>
    <n v="1000"/>
    <n v="2101.5279999999998"/>
    <n v="2101528"/>
    <m/>
    <s v="PEDIR"/>
    <x v="3"/>
    <m/>
    <x v="11"/>
    <x v="11"/>
    <n v="45"/>
    <x v="66"/>
    <n v="5"/>
    <n v="6"/>
    <n v="2025"/>
  </r>
  <r>
    <s v="011005445649"/>
    <x v="122"/>
    <x v="122"/>
    <d v="2024-12-23T00:00:00"/>
    <m/>
    <m/>
    <m/>
    <m/>
    <m/>
    <x v="0"/>
    <m/>
    <x v="0"/>
    <x v="0"/>
    <m/>
    <x v="0"/>
    <m/>
    <m/>
    <m/>
  </r>
  <r>
    <s v="00040845649"/>
    <x v="44"/>
    <x v="44"/>
    <d v="2024-12-23T00:00:00"/>
    <m/>
    <m/>
    <m/>
    <m/>
    <m/>
    <x v="0"/>
    <m/>
    <x v="0"/>
    <x v="0"/>
    <m/>
    <x v="0"/>
    <m/>
    <m/>
    <m/>
  </r>
  <r>
    <s v="0000245649"/>
    <x v="45"/>
    <x v="45"/>
    <d v="2024-12-23T00:00:00"/>
    <m/>
    <m/>
    <m/>
    <m/>
    <m/>
    <x v="0"/>
    <m/>
    <x v="0"/>
    <x v="0"/>
    <m/>
    <x v="0"/>
    <m/>
    <m/>
    <m/>
  </r>
  <r>
    <s v="00023845649"/>
    <x v="46"/>
    <x v="46"/>
    <d v="2024-12-23T00:00:00"/>
    <m/>
    <m/>
    <m/>
    <m/>
    <m/>
    <x v="0"/>
    <m/>
    <x v="0"/>
    <x v="0"/>
    <m/>
    <x v="0"/>
    <m/>
    <m/>
    <m/>
  </r>
  <r>
    <s v="00034345649"/>
    <x v="47"/>
    <x v="47"/>
    <d v="2024-12-23T00:00:00"/>
    <m/>
    <m/>
    <m/>
    <m/>
    <m/>
    <x v="0"/>
    <m/>
    <x v="0"/>
    <x v="0"/>
    <m/>
    <x v="0"/>
    <m/>
    <m/>
    <m/>
  </r>
  <r>
    <s v="00034445649"/>
    <x v="48"/>
    <x v="48"/>
    <d v="2024-12-23T00:00:00"/>
    <m/>
    <m/>
    <m/>
    <m/>
    <m/>
    <x v="0"/>
    <m/>
    <x v="0"/>
    <x v="0"/>
    <m/>
    <x v="0"/>
    <m/>
    <m/>
    <m/>
  </r>
  <r>
    <s v="00035545649"/>
    <x v="51"/>
    <x v="51"/>
    <d v="2024-12-23T00:00:00"/>
    <m/>
    <m/>
    <m/>
    <m/>
    <m/>
    <x v="0"/>
    <m/>
    <x v="0"/>
    <x v="0"/>
    <m/>
    <x v="0"/>
    <m/>
    <m/>
    <m/>
  </r>
  <r>
    <s v="00036545649"/>
    <x v="52"/>
    <x v="52"/>
    <d v="2024-12-23T00:00:00"/>
    <m/>
    <m/>
    <m/>
    <m/>
    <m/>
    <x v="0"/>
    <m/>
    <x v="0"/>
    <x v="0"/>
    <m/>
    <x v="0"/>
    <m/>
    <m/>
    <m/>
  </r>
  <r>
    <s v="004001845649"/>
    <x v="53"/>
    <x v="53"/>
    <d v="2024-12-23T00:00:00"/>
    <m/>
    <m/>
    <m/>
    <m/>
    <m/>
    <x v="0"/>
    <m/>
    <x v="0"/>
    <x v="0"/>
    <m/>
    <x v="0"/>
    <m/>
    <m/>
    <m/>
  </r>
  <r>
    <s v="004000545649"/>
    <x v="54"/>
    <x v="54"/>
    <d v="2024-12-23T00:00:00"/>
    <m/>
    <m/>
    <m/>
    <m/>
    <m/>
    <x v="0"/>
    <m/>
    <x v="0"/>
    <x v="0"/>
    <m/>
    <x v="0"/>
    <m/>
    <m/>
    <m/>
  </r>
  <r>
    <s v="004000645649"/>
    <x v="55"/>
    <x v="55"/>
    <d v="2024-12-23T00:00:00"/>
    <m/>
    <m/>
    <m/>
    <m/>
    <m/>
    <x v="0"/>
    <m/>
    <x v="0"/>
    <x v="0"/>
    <m/>
    <x v="0"/>
    <m/>
    <m/>
    <m/>
  </r>
  <r>
    <s v="004001045649"/>
    <x v="56"/>
    <x v="56"/>
    <d v="2024-12-23T00:00:00"/>
    <m/>
    <m/>
    <m/>
    <m/>
    <m/>
    <x v="0"/>
    <m/>
    <x v="0"/>
    <x v="0"/>
    <m/>
    <x v="0"/>
    <m/>
    <m/>
    <m/>
  </r>
  <r>
    <s v="004001145649"/>
    <x v="57"/>
    <x v="57"/>
    <d v="2024-12-23T00:00:00"/>
    <m/>
    <m/>
    <m/>
    <m/>
    <m/>
    <x v="0"/>
    <m/>
    <x v="0"/>
    <x v="0"/>
    <m/>
    <x v="0"/>
    <m/>
    <m/>
    <m/>
  </r>
  <r>
    <s v="00034545649"/>
    <x v="58"/>
    <x v="58"/>
    <d v="2024-12-23T00:00:00"/>
    <m/>
    <m/>
    <m/>
    <m/>
    <m/>
    <x v="0"/>
    <m/>
    <x v="0"/>
    <x v="0"/>
    <m/>
    <x v="0"/>
    <m/>
    <m/>
    <m/>
  </r>
  <r>
    <s v="004000145649"/>
    <x v="59"/>
    <x v="59"/>
    <d v="2024-12-23T00:00:00"/>
    <m/>
    <m/>
    <m/>
    <m/>
    <m/>
    <x v="0"/>
    <m/>
    <x v="0"/>
    <x v="0"/>
    <m/>
    <x v="0"/>
    <m/>
    <m/>
    <m/>
  </r>
  <r>
    <s v="004000445649"/>
    <x v="61"/>
    <x v="61"/>
    <d v="2024-12-23T00:00:00"/>
    <m/>
    <m/>
    <m/>
    <m/>
    <m/>
    <x v="0"/>
    <m/>
    <x v="0"/>
    <x v="0"/>
    <m/>
    <x v="0"/>
    <m/>
    <m/>
    <m/>
  </r>
  <r>
    <s v="00047745649"/>
    <x v="62"/>
    <x v="62"/>
    <d v="2024-12-23T00:00:00"/>
    <m/>
    <m/>
    <m/>
    <m/>
    <m/>
    <x v="0"/>
    <m/>
    <x v="0"/>
    <x v="0"/>
    <m/>
    <x v="0"/>
    <m/>
    <m/>
    <m/>
  </r>
  <r>
    <s v="00042045649"/>
    <x v="60"/>
    <x v="60"/>
    <d v="2024-12-23T00:00:00"/>
    <m/>
    <m/>
    <m/>
    <m/>
    <m/>
    <x v="0"/>
    <m/>
    <x v="0"/>
    <x v="0"/>
    <m/>
    <x v="0"/>
    <m/>
    <m/>
    <m/>
  </r>
  <r>
    <s v="004000745649"/>
    <x v="63"/>
    <x v="63"/>
    <d v="2024-12-23T00:00:00"/>
    <m/>
    <m/>
    <m/>
    <m/>
    <m/>
    <x v="0"/>
    <m/>
    <x v="0"/>
    <x v="0"/>
    <m/>
    <x v="0"/>
    <m/>
    <m/>
    <m/>
  </r>
  <r>
    <s v="00037245649"/>
    <x v="64"/>
    <x v="64"/>
    <d v="2024-12-23T00:00:00"/>
    <m/>
    <n v="1189.8050999999998"/>
    <n v="0"/>
    <m/>
    <m/>
    <x v="0"/>
    <m/>
    <x v="0"/>
    <x v="0"/>
    <m/>
    <x v="69"/>
    <n v="2"/>
    <n v="52"/>
    <n v="2024"/>
  </r>
  <r>
    <s v="00046245649"/>
    <x v="65"/>
    <x v="65"/>
    <d v="2024-12-23T00:00:00"/>
    <m/>
    <m/>
    <m/>
    <m/>
    <m/>
    <x v="0"/>
    <m/>
    <x v="0"/>
    <x v="0"/>
    <m/>
    <x v="0"/>
    <m/>
    <m/>
    <m/>
  </r>
  <r>
    <s v="00027345649"/>
    <x v="123"/>
    <x v="123"/>
    <d v="2024-12-23T00:00:00"/>
    <m/>
    <m/>
    <m/>
    <m/>
    <m/>
    <x v="0"/>
    <m/>
    <x v="0"/>
    <x v="0"/>
    <m/>
    <x v="0"/>
    <m/>
    <m/>
    <m/>
  </r>
  <r>
    <s v="00017245649"/>
    <x v="68"/>
    <x v="68"/>
    <d v="2024-12-23T00:00:00"/>
    <m/>
    <m/>
    <m/>
    <m/>
    <m/>
    <x v="0"/>
    <m/>
    <x v="0"/>
    <x v="0"/>
    <m/>
    <x v="0"/>
    <m/>
    <m/>
    <m/>
  </r>
  <r>
    <s v="009003045649"/>
    <x v="69"/>
    <x v="69"/>
    <d v="2024-12-23T00:00:00"/>
    <m/>
    <m/>
    <m/>
    <m/>
    <m/>
    <x v="0"/>
    <m/>
    <x v="0"/>
    <x v="0"/>
    <m/>
    <x v="0"/>
    <m/>
    <m/>
    <m/>
  </r>
  <r>
    <s v="009000645649"/>
    <x v="70"/>
    <x v="70"/>
    <d v="2024-12-23T00:00:00"/>
    <m/>
    <m/>
    <m/>
    <m/>
    <m/>
    <x v="0"/>
    <m/>
    <x v="0"/>
    <x v="0"/>
    <m/>
    <x v="0"/>
    <m/>
    <m/>
    <m/>
  </r>
  <r>
    <s v="009002645649"/>
    <x v="72"/>
    <x v="72"/>
    <d v="2024-12-23T00:00:00"/>
    <m/>
    <m/>
    <m/>
    <m/>
    <m/>
    <x v="0"/>
    <m/>
    <x v="0"/>
    <x v="0"/>
    <m/>
    <x v="0"/>
    <m/>
    <m/>
    <m/>
  </r>
  <r>
    <s v="005000945649"/>
    <x v="73"/>
    <x v="73"/>
    <d v="2024-12-23T00:00:00"/>
    <m/>
    <m/>
    <m/>
    <m/>
    <m/>
    <x v="0"/>
    <m/>
    <x v="0"/>
    <x v="0"/>
    <m/>
    <x v="0"/>
    <m/>
    <m/>
    <m/>
  </r>
  <r>
    <s v="009000345649"/>
    <x v="71"/>
    <x v="71"/>
    <d v="2024-12-23T00:00:00"/>
    <m/>
    <m/>
    <m/>
    <m/>
    <m/>
    <x v="0"/>
    <m/>
    <x v="0"/>
    <x v="0"/>
    <m/>
    <x v="0"/>
    <m/>
    <m/>
    <m/>
  </r>
  <r>
    <s v="0005270145649"/>
    <x v="75"/>
    <x v="75"/>
    <d v="2024-12-23T00:00:00"/>
    <m/>
    <m/>
    <m/>
    <m/>
    <m/>
    <x v="0"/>
    <m/>
    <x v="0"/>
    <x v="0"/>
    <m/>
    <x v="0"/>
    <m/>
    <m/>
    <m/>
  </r>
  <r>
    <s v="00049645649"/>
    <x v="76"/>
    <x v="76"/>
    <d v="2024-12-23T00:00:00"/>
    <m/>
    <m/>
    <m/>
    <m/>
    <m/>
    <x v="0"/>
    <m/>
    <x v="0"/>
    <x v="0"/>
    <m/>
    <x v="0"/>
    <m/>
    <m/>
    <m/>
  </r>
  <r>
    <s v="00053045649"/>
    <x v="124"/>
    <x v="124"/>
    <d v="2024-12-23T00:00:00"/>
    <m/>
    <m/>
    <m/>
    <m/>
    <m/>
    <x v="0"/>
    <m/>
    <x v="0"/>
    <x v="0"/>
    <m/>
    <x v="0"/>
    <m/>
    <m/>
    <m/>
  </r>
  <r>
    <s v="0004520345649"/>
    <x v="77"/>
    <x v="77"/>
    <d v="2024-12-23T00:00:00"/>
    <m/>
    <m/>
    <m/>
    <m/>
    <m/>
    <x v="0"/>
    <m/>
    <x v="0"/>
    <x v="0"/>
    <m/>
    <x v="0"/>
    <m/>
    <m/>
    <m/>
  </r>
  <r>
    <s v="0004790245649"/>
    <x v="78"/>
    <x v="78"/>
    <d v="2024-12-23T00:00:00"/>
    <m/>
    <m/>
    <m/>
    <m/>
    <m/>
    <x v="0"/>
    <m/>
    <x v="0"/>
    <x v="0"/>
    <m/>
    <x v="0"/>
    <m/>
    <m/>
    <m/>
  </r>
  <r>
    <s v="00052445649"/>
    <x v="79"/>
    <x v="79"/>
    <d v="2024-12-23T00:00:00"/>
    <m/>
    <m/>
    <m/>
    <m/>
    <m/>
    <x v="0"/>
    <m/>
    <x v="0"/>
    <x v="0"/>
    <m/>
    <x v="0"/>
    <m/>
    <m/>
    <m/>
  </r>
  <r>
    <s v="00043445649"/>
    <x v="125"/>
    <x v="125"/>
    <d v="2024-12-23T00:00:00"/>
    <m/>
    <m/>
    <m/>
    <m/>
    <m/>
    <x v="0"/>
    <m/>
    <x v="0"/>
    <x v="0"/>
    <m/>
    <x v="0"/>
    <m/>
    <m/>
    <m/>
  </r>
  <r>
    <s v="00001045649"/>
    <x v="80"/>
    <x v="80"/>
    <d v="2024-12-23T00:00:00"/>
    <m/>
    <m/>
    <m/>
    <m/>
    <m/>
    <x v="0"/>
    <m/>
    <x v="0"/>
    <x v="0"/>
    <m/>
    <x v="0"/>
    <m/>
    <m/>
    <m/>
  </r>
  <r>
    <s v="0003600345649"/>
    <x v="81"/>
    <x v="81"/>
    <d v="2024-12-23T00:00:00"/>
    <m/>
    <m/>
    <m/>
    <m/>
    <m/>
    <x v="0"/>
    <m/>
    <x v="0"/>
    <x v="0"/>
    <m/>
    <x v="0"/>
    <m/>
    <m/>
    <m/>
  </r>
  <r>
    <s v="0003610245649"/>
    <x v="82"/>
    <x v="82"/>
    <d v="2024-12-23T00:00:00"/>
    <m/>
    <m/>
    <m/>
    <m/>
    <m/>
    <x v="0"/>
    <m/>
    <x v="0"/>
    <x v="0"/>
    <m/>
    <x v="0"/>
    <m/>
    <m/>
    <m/>
  </r>
  <r>
    <s v="10008745649"/>
    <x v="83"/>
    <x v="83"/>
    <d v="2024-12-23T00:00:00"/>
    <m/>
    <m/>
    <m/>
    <m/>
    <m/>
    <x v="0"/>
    <m/>
    <x v="0"/>
    <x v="0"/>
    <m/>
    <x v="0"/>
    <m/>
    <m/>
    <m/>
  </r>
  <r>
    <s v="0003620245649"/>
    <x v="84"/>
    <x v="84"/>
    <d v="2024-12-23T00:00:00"/>
    <m/>
    <m/>
    <m/>
    <m/>
    <m/>
    <x v="0"/>
    <m/>
    <x v="0"/>
    <x v="0"/>
    <m/>
    <x v="0"/>
    <m/>
    <m/>
    <m/>
  </r>
  <r>
    <s v="PACK0680345649"/>
    <x v="85"/>
    <x v="85"/>
    <d v="2024-12-23T00:00:00"/>
    <m/>
    <m/>
    <m/>
    <m/>
    <m/>
    <x v="0"/>
    <m/>
    <x v="0"/>
    <x v="0"/>
    <m/>
    <x v="0"/>
    <m/>
    <m/>
    <m/>
  </r>
  <r>
    <s v="0004230145649"/>
    <x v="86"/>
    <x v="86"/>
    <d v="2024-12-23T00:00:00"/>
    <m/>
    <m/>
    <m/>
    <m/>
    <m/>
    <x v="0"/>
    <m/>
    <x v="0"/>
    <x v="0"/>
    <m/>
    <x v="0"/>
    <m/>
    <m/>
    <m/>
  </r>
  <r>
    <s v="0003150245649"/>
    <x v="87"/>
    <x v="87"/>
    <d v="2024-12-23T00:00:00"/>
    <m/>
    <m/>
    <m/>
    <m/>
    <m/>
    <x v="0"/>
    <m/>
    <x v="0"/>
    <x v="0"/>
    <m/>
    <x v="0"/>
    <m/>
    <m/>
    <m/>
  </r>
  <r>
    <s v="0003160245649"/>
    <x v="88"/>
    <x v="88"/>
    <d v="2024-12-23T00:00:00"/>
    <m/>
    <m/>
    <m/>
    <m/>
    <m/>
    <x v="0"/>
    <m/>
    <x v="0"/>
    <x v="0"/>
    <m/>
    <x v="0"/>
    <m/>
    <m/>
    <m/>
  </r>
  <r>
    <s v="PACK0670345649"/>
    <x v="89"/>
    <x v="89"/>
    <d v="2024-12-23T00:00:00"/>
    <m/>
    <m/>
    <m/>
    <m/>
    <m/>
    <x v="0"/>
    <m/>
    <x v="0"/>
    <x v="0"/>
    <m/>
    <x v="0"/>
    <m/>
    <m/>
    <m/>
  </r>
  <r>
    <s v="0002780145649"/>
    <x v="90"/>
    <x v="90"/>
    <d v="2024-12-23T00:00:00"/>
    <m/>
    <m/>
    <m/>
    <m/>
    <m/>
    <x v="0"/>
    <m/>
    <x v="0"/>
    <x v="0"/>
    <m/>
    <x v="0"/>
    <m/>
    <m/>
    <m/>
  </r>
  <r>
    <s v="0002760145649"/>
    <x v="91"/>
    <x v="91"/>
    <d v="2024-12-23T00:00:00"/>
    <m/>
    <m/>
    <m/>
    <m/>
    <m/>
    <x v="0"/>
    <m/>
    <x v="0"/>
    <x v="0"/>
    <m/>
    <x v="0"/>
    <m/>
    <m/>
    <m/>
  </r>
  <r>
    <s v="0002790145649"/>
    <x v="92"/>
    <x v="92"/>
    <d v="2024-12-23T00:00:00"/>
    <n v="300"/>
    <n v="11434.5"/>
    <n v="3430350"/>
    <s v="RECONTRA VALIDAR"/>
    <s v="PEDIR"/>
    <x v="3"/>
    <m/>
    <x v="6"/>
    <x v="6"/>
    <n v="40"/>
    <x v="70"/>
    <n v="7"/>
    <n v="6"/>
    <n v="2025"/>
  </r>
  <r>
    <s v="0011008945649"/>
    <x v="93"/>
    <x v="93"/>
    <d v="2024-12-23T00:00:00"/>
    <m/>
    <m/>
    <m/>
    <m/>
    <m/>
    <x v="0"/>
    <m/>
    <x v="0"/>
    <x v="0"/>
    <m/>
    <x v="0"/>
    <m/>
    <m/>
    <m/>
  </r>
  <r>
    <s v="0003630245649"/>
    <x v="94"/>
    <x v="94"/>
    <d v="2024-12-23T00:00:00"/>
    <m/>
    <m/>
    <m/>
    <m/>
    <m/>
    <x v="0"/>
    <m/>
    <x v="0"/>
    <x v="0"/>
    <m/>
    <x v="0"/>
    <m/>
    <m/>
    <m/>
  </r>
  <r>
    <s v="0004720345649"/>
    <x v="95"/>
    <x v="95"/>
    <d v="2024-12-23T00:00:00"/>
    <m/>
    <m/>
    <m/>
    <m/>
    <m/>
    <x v="0"/>
    <m/>
    <x v="0"/>
    <x v="0"/>
    <m/>
    <x v="0"/>
    <m/>
    <m/>
    <m/>
  </r>
  <r>
    <s v="00054445649"/>
    <x v="96"/>
    <x v="96"/>
    <d v="2024-12-23T00:00:00"/>
    <m/>
    <m/>
    <m/>
    <m/>
    <m/>
    <x v="0"/>
    <m/>
    <x v="0"/>
    <x v="0"/>
    <m/>
    <x v="0"/>
    <m/>
    <m/>
    <m/>
  </r>
  <r>
    <s v="00050045649"/>
    <x v="97"/>
    <x v="97"/>
    <d v="2024-12-23T00:00:00"/>
    <m/>
    <m/>
    <m/>
    <m/>
    <m/>
    <x v="0"/>
    <m/>
    <x v="0"/>
    <x v="0"/>
    <m/>
    <x v="0"/>
    <m/>
    <m/>
    <m/>
  </r>
  <r>
    <s v="00050145649"/>
    <x v="98"/>
    <x v="98"/>
    <d v="2024-12-23T00:00:00"/>
    <m/>
    <m/>
    <m/>
    <m/>
    <m/>
    <x v="0"/>
    <m/>
    <x v="0"/>
    <x v="0"/>
    <m/>
    <x v="0"/>
    <m/>
    <m/>
    <m/>
  </r>
  <r>
    <s v="0003910345649"/>
    <x v="99"/>
    <x v="99"/>
    <d v="2024-12-23T00:00:00"/>
    <n v="4200"/>
    <n v="932.18399999999997"/>
    <n v="3915172.8"/>
    <m/>
    <s v="PEDIR"/>
    <x v="3"/>
    <m/>
    <x v="9"/>
    <x v="9"/>
    <n v="45"/>
    <x v="66"/>
    <n v="5"/>
    <n v="6"/>
    <n v="2025"/>
  </r>
  <r>
    <s v="0004210145649"/>
    <x v="100"/>
    <x v="100"/>
    <d v="2024-12-23T00:00:00"/>
    <m/>
    <m/>
    <m/>
    <m/>
    <m/>
    <x v="0"/>
    <m/>
    <x v="0"/>
    <x v="0"/>
    <m/>
    <x v="0"/>
    <m/>
    <m/>
    <m/>
  </r>
  <r>
    <s v="PACK0860345649"/>
    <x v="127"/>
    <x v="127"/>
    <d v="2024-12-23T00:00:00"/>
    <m/>
    <m/>
    <m/>
    <m/>
    <m/>
    <x v="0"/>
    <m/>
    <x v="0"/>
    <x v="0"/>
    <m/>
    <x v="0"/>
    <m/>
    <m/>
    <m/>
  </r>
  <r>
    <s v="00053645649"/>
    <x v="101"/>
    <x v="101"/>
    <d v="2024-12-23T00:00:00"/>
    <m/>
    <m/>
    <m/>
    <m/>
    <m/>
    <x v="0"/>
    <m/>
    <x v="0"/>
    <x v="0"/>
    <m/>
    <x v="0"/>
    <m/>
    <m/>
    <m/>
  </r>
  <r>
    <s v="0005510045649"/>
    <x v="105"/>
    <x v="105"/>
    <d v="2024-12-23T00:00:00"/>
    <m/>
    <m/>
    <m/>
    <m/>
    <m/>
    <x v="0"/>
    <m/>
    <x v="0"/>
    <x v="0"/>
    <m/>
    <x v="0"/>
    <m/>
    <m/>
    <m/>
  </r>
  <r>
    <s v="0005470045649"/>
    <x v="106"/>
    <x v="106"/>
    <d v="2024-12-23T00:00:00"/>
    <m/>
    <m/>
    <m/>
    <m/>
    <m/>
    <x v="0"/>
    <m/>
    <x v="0"/>
    <x v="0"/>
    <m/>
    <x v="0"/>
    <m/>
    <m/>
    <m/>
  </r>
  <r>
    <s v="0005480045649"/>
    <x v="107"/>
    <x v="107"/>
    <d v="2024-12-23T00:00:00"/>
    <m/>
    <m/>
    <m/>
    <m/>
    <m/>
    <x v="0"/>
    <m/>
    <x v="0"/>
    <x v="0"/>
    <m/>
    <x v="0"/>
    <m/>
    <m/>
    <m/>
  </r>
  <r>
    <s v="00054545649"/>
    <x v="108"/>
    <x v="108"/>
    <d v="2024-12-23T00:00:00"/>
    <m/>
    <m/>
    <m/>
    <m/>
    <m/>
    <x v="0"/>
    <m/>
    <x v="0"/>
    <x v="0"/>
    <m/>
    <x v="0"/>
    <m/>
    <m/>
    <m/>
  </r>
  <r>
    <s v="00054745649"/>
    <x v="109"/>
    <x v="109"/>
    <d v="2024-12-23T00:00:00"/>
    <n v="10000"/>
    <n v="6209.72"/>
    <n v="62097200"/>
    <s v="PAMPA"/>
    <s v="PEDIR"/>
    <x v="3"/>
    <m/>
    <x v="28"/>
    <x v="28"/>
    <n v="40"/>
    <x v="70"/>
    <n v="7"/>
    <n v="6"/>
    <n v="2025"/>
  </r>
  <r>
    <s v="0003580145649"/>
    <x v="110"/>
    <x v="110"/>
    <d v="2024-12-23T00:00:00"/>
    <m/>
    <m/>
    <m/>
    <m/>
    <m/>
    <x v="0"/>
    <m/>
    <x v="0"/>
    <x v="0"/>
    <m/>
    <x v="0"/>
    <m/>
    <m/>
    <m/>
  </r>
  <r>
    <s v="0004220145649"/>
    <x v="112"/>
    <x v="112"/>
    <d v="2024-12-23T00:00:00"/>
    <n v="600"/>
    <n v="11011"/>
    <n v="6606600"/>
    <m/>
    <s v="PEDIR"/>
    <x v="3"/>
    <m/>
    <x v="6"/>
    <x v="6"/>
    <n v="40"/>
    <x v="70"/>
    <n v="7"/>
    <n v="6"/>
    <n v="2025"/>
  </r>
  <r>
    <s v="00035C45649"/>
    <x v="126"/>
    <x v="126"/>
    <d v="2024-12-23T00:00:00"/>
    <m/>
    <m/>
    <m/>
    <m/>
    <m/>
    <x v="0"/>
    <m/>
    <x v="0"/>
    <x v="0"/>
    <m/>
    <x v="0"/>
    <m/>
    <m/>
    <m/>
  </r>
  <r>
    <s v="00034C45649"/>
    <x v="113"/>
    <x v="113"/>
    <d v="2024-12-23T00:00:00"/>
    <m/>
    <m/>
    <m/>
    <m/>
    <m/>
    <x v="0"/>
    <m/>
    <x v="0"/>
    <x v="0"/>
    <m/>
    <x v="0"/>
    <m/>
    <m/>
    <m/>
  </r>
  <r>
    <s v="0003740345649"/>
    <x v="114"/>
    <x v="114"/>
    <d v="2024-12-23T00:00:00"/>
    <m/>
    <m/>
    <m/>
    <m/>
    <m/>
    <x v="0"/>
    <m/>
    <x v="0"/>
    <x v="0"/>
    <m/>
    <x v="0"/>
    <m/>
    <m/>
    <m/>
  </r>
  <r>
    <s v="0003590145649"/>
    <x v="115"/>
    <x v="115"/>
    <d v="2024-12-23T00:00:00"/>
    <m/>
    <m/>
    <m/>
    <m/>
    <m/>
    <x v="0"/>
    <m/>
    <x v="0"/>
    <x v="0"/>
    <m/>
    <x v="0"/>
    <m/>
    <m/>
    <m/>
  </r>
  <r>
    <s v="006000745649"/>
    <x v="128"/>
    <x v="128"/>
    <d v="2024-12-23T00:00:00"/>
    <m/>
    <m/>
    <m/>
    <m/>
    <m/>
    <x v="0"/>
    <m/>
    <x v="0"/>
    <x v="0"/>
    <m/>
    <x v="0"/>
    <m/>
    <m/>
    <m/>
  </r>
  <r>
    <s v="0005280145649"/>
    <x v="116"/>
    <x v="116"/>
    <d v="2024-12-23T00:00:00"/>
    <m/>
    <m/>
    <m/>
    <m/>
    <m/>
    <x v="0"/>
    <m/>
    <x v="0"/>
    <x v="0"/>
    <m/>
    <x v="0"/>
    <m/>
    <m/>
    <m/>
  </r>
  <r>
    <s v="0003730445649"/>
    <x v="117"/>
    <x v="117"/>
    <d v="2024-12-23T00:00:00"/>
    <m/>
    <m/>
    <m/>
    <m/>
    <m/>
    <x v="0"/>
    <m/>
    <x v="0"/>
    <x v="0"/>
    <m/>
    <x v="0"/>
    <m/>
    <m/>
    <m/>
  </r>
  <r>
    <s v="0004640345649"/>
    <x v="118"/>
    <x v="118"/>
    <d v="2024-12-23T00:00:00"/>
    <m/>
    <m/>
    <m/>
    <m/>
    <m/>
    <x v="0"/>
    <m/>
    <x v="0"/>
    <x v="0"/>
    <m/>
    <x v="0"/>
    <m/>
    <m/>
    <m/>
  </r>
  <r>
    <s v="00054245649"/>
    <x v="135"/>
    <x v="135"/>
    <d v="2024-12-23T00:00:00"/>
    <m/>
    <m/>
    <m/>
    <m/>
    <m/>
    <x v="0"/>
    <m/>
    <x v="0"/>
    <x v="0"/>
    <m/>
    <x v="0"/>
    <m/>
    <m/>
    <m/>
  </r>
  <r>
    <s v="0004710345649"/>
    <x v="136"/>
    <x v="136"/>
    <d v="2024-12-23T00:00:00"/>
    <m/>
    <m/>
    <m/>
    <m/>
    <m/>
    <x v="0"/>
    <m/>
    <x v="0"/>
    <x v="0"/>
    <m/>
    <x v="0"/>
    <m/>
    <m/>
    <m/>
  </r>
  <r>
    <s v="000507-0345649"/>
    <x v="137"/>
    <x v="137"/>
    <d v="2024-12-23T00:00:00"/>
    <n v="300"/>
    <n v="10648"/>
    <n v="3194400"/>
    <m/>
    <s v="PEDIR"/>
    <x v="3"/>
    <m/>
    <x v="6"/>
    <x v="6"/>
    <n v="40"/>
    <x v="70"/>
    <n v="7"/>
    <n v="6"/>
    <n v="2025"/>
  </r>
  <r>
    <s v="0003890245649"/>
    <x v="146"/>
    <x v="146"/>
    <d v="2024-12-23T00:00:00"/>
    <m/>
    <m/>
    <m/>
    <m/>
    <m/>
    <x v="0"/>
    <m/>
    <x v="0"/>
    <x v="0"/>
    <m/>
    <x v="0"/>
    <m/>
    <m/>
    <m/>
  </r>
  <r>
    <s v="0004790345649"/>
    <x v="143"/>
    <x v="143"/>
    <d v="2024-12-23T00:00:00"/>
    <m/>
    <m/>
    <m/>
    <m/>
    <m/>
    <x v="0"/>
    <m/>
    <x v="0"/>
    <x v="0"/>
    <m/>
    <x v="0"/>
    <m/>
    <m/>
    <m/>
  </r>
  <r>
    <s v="0005490045649"/>
    <x v="111"/>
    <x v="111"/>
    <d v="2024-12-23T00:00:00"/>
    <m/>
    <m/>
    <m/>
    <m/>
    <m/>
    <x v="0"/>
    <m/>
    <x v="0"/>
    <x v="0"/>
    <m/>
    <x v="0"/>
    <m/>
    <m/>
    <m/>
  </r>
  <r>
    <s v="00051145649"/>
    <x v="147"/>
    <x v="147"/>
    <d v="2024-12-23T00:00:00"/>
    <m/>
    <m/>
    <m/>
    <m/>
    <m/>
    <x v="0"/>
    <m/>
    <x v="0"/>
    <x v="0"/>
    <m/>
    <x v="0"/>
    <m/>
    <m/>
    <m/>
  </r>
  <r>
    <s v="001000145656"/>
    <x v="3"/>
    <x v="3"/>
    <d v="2024-12-30T00:00:00"/>
    <m/>
    <m/>
    <m/>
    <m/>
    <m/>
    <x v="0"/>
    <m/>
    <x v="0"/>
    <x v="0"/>
    <m/>
    <x v="0"/>
    <m/>
    <m/>
    <m/>
  </r>
  <r>
    <s v="00046345656"/>
    <x v="4"/>
    <x v="4"/>
    <d v="2024-12-30T00:00:00"/>
    <m/>
    <m/>
    <m/>
    <m/>
    <m/>
    <x v="0"/>
    <m/>
    <x v="0"/>
    <x v="0"/>
    <m/>
    <x v="0"/>
    <m/>
    <m/>
    <m/>
  </r>
  <r>
    <s v="00037545656"/>
    <x v="1"/>
    <x v="1"/>
    <d v="2024-12-30T00:00:00"/>
    <m/>
    <m/>
    <m/>
    <m/>
    <m/>
    <x v="0"/>
    <m/>
    <x v="0"/>
    <x v="0"/>
    <m/>
    <x v="0"/>
    <m/>
    <m/>
    <m/>
  </r>
  <r>
    <s v="00038645656"/>
    <x v="2"/>
    <x v="2"/>
    <d v="2024-12-30T00:00:00"/>
    <m/>
    <m/>
    <m/>
    <m/>
    <m/>
    <x v="0"/>
    <m/>
    <x v="0"/>
    <x v="0"/>
    <m/>
    <x v="0"/>
    <m/>
    <m/>
    <m/>
  </r>
  <r>
    <s v="00020445656"/>
    <x v="5"/>
    <x v="5"/>
    <d v="2024-12-30T00:00:00"/>
    <m/>
    <m/>
    <m/>
    <m/>
    <m/>
    <x v="0"/>
    <m/>
    <x v="0"/>
    <x v="0"/>
    <m/>
    <x v="0"/>
    <m/>
    <m/>
    <m/>
  </r>
  <r>
    <s v="00000945656"/>
    <x v="6"/>
    <x v="6"/>
    <d v="2024-12-30T00:00:00"/>
    <m/>
    <m/>
    <m/>
    <m/>
    <m/>
    <x v="0"/>
    <m/>
    <x v="0"/>
    <x v="0"/>
    <m/>
    <x v="0"/>
    <m/>
    <m/>
    <m/>
  </r>
  <r>
    <s v="00020745656"/>
    <x v="7"/>
    <x v="7"/>
    <d v="2024-12-30T00:00:00"/>
    <m/>
    <m/>
    <m/>
    <m/>
    <m/>
    <x v="0"/>
    <m/>
    <x v="0"/>
    <x v="0"/>
    <m/>
    <x v="0"/>
    <m/>
    <m/>
    <m/>
  </r>
  <r>
    <s v="007001445656"/>
    <x v="8"/>
    <x v="8"/>
    <d v="2024-12-30T00:00:00"/>
    <m/>
    <m/>
    <m/>
    <m/>
    <m/>
    <x v="0"/>
    <m/>
    <x v="0"/>
    <x v="0"/>
    <m/>
    <x v="0"/>
    <m/>
    <m/>
    <m/>
  </r>
  <r>
    <s v="00003345656"/>
    <x v="9"/>
    <x v="9"/>
    <d v="2024-12-30T00:00:00"/>
    <m/>
    <m/>
    <m/>
    <m/>
    <m/>
    <x v="0"/>
    <m/>
    <x v="0"/>
    <x v="0"/>
    <m/>
    <x v="0"/>
    <m/>
    <m/>
    <m/>
  </r>
  <r>
    <s v="00019845656"/>
    <x v="10"/>
    <x v="10"/>
    <d v="2024-12-30T00:00:00"/>
    <m/>
    <m/>
    <m/>
    <m/>
    <m/>
    <x v="0"/>
    <m/>
    <x v="0"/>
    <x v="0"/>
    <m/>
    <x v="0"/>
    <m/>
    <m/>
    <m/>
  </r>
  <r>
    <s v="00020045656"/>
    <x v="11"/>
    <x v="11"/>
    <d v="2024-12-30T00:00:00"/>
    <m/>
    <m/>
    <m/>
    <m/>
    <m/>
    <x v="0"/>
    <m/>
    <x v="0"/>
    <x v="0"/>
    <m/>
    <x v="0"/>
    <m/>
    <m/>
    <m/>
  </r>
  <r>
    <s v="00020245656"/>
    <x v="12"/>
    <x v="12"/>
    <d v="2024-12-30T00:00:00"/>
    <m/>
    <m/>
    <m/>
    <m/>
    <m/>
    <x v="0"/>
    <m/>
    <x v="0"/>
    <x v="0"/>
    <m/>
    <x v="0"/>
    <m/>
    <m/>
    <m/>
  </r>
  <r>
    <s v="00001845656"/>
    <x v="13"/>
    <x v="13"/>
    <d v="2024-12-30T00:00:00"/>
    <m/>
    <m/>
    <m/>
    <m/>
    <m/>
    <x v="0"/>
    <m/>
    <x v="0"/>
    <x v="0"/>
    <m/>
    <x v="0"/>
    <m/>
    <m/>
    <m/>
  </r>
  <r>
    <s v="00045245656"/>
    <x v="14"/>
    <x v="14"/>
    <d v="2024-12-30T00:00:00"/>
    <m/>
    <m/>
    <m/>
    <m/>
    <m/>
    <x v="0"/>
    <m/>
    <x v="0"/>
    <x v="0"/>
    <m/>
    <x v="0"/>
    <m/>
    <m/>
    <m/>
  </r>
  <r>
    <s v="00023645656"/>
    <x v="15"/>
    <x v="15"/>
    <d v="2024-12-30T00:00:00"/>
    <m/>
    <m/>
    <m/>
    <m/>
    <m/>
    <x v="0"/>
    <m/>
    <x v="0"/>
    <x v="0"/>
    <m/>
    <x v="0"/>
    <m/>
    <m/>
    <m/>
  </r>
  <r>
    <s v="00047345656"/>
    <x v="16"/>
    <x v="16"/>
    <d v="2024-12-30T00:00:00"/>
    <m/>
    <m/>
    <m/>
    <m/>
    <m/>
    <x v="0"/>
    <m/>
    <x v="0"/>
    <x v="0"/>
    <m/>
    <x v="0"/>
    <m/>
    <m/>
    <m/>
  </r>
  <r>
    <s v="00044745656"/>
    <x v="17"/>
    <x v="17"/>
    <d v="2024-12-30T00:00:00"/>
    <m/>
    <m/>
    <m/>
    <m/>
    <m/>
    <x v="0"/>
    <m/>
    <x v="0"/>
    <x v="0"/>
    <m/>
    <x v="0"/>
    <m/>
    <m/>
    <m/>
  </r>
  <r>
    <s v="00047545656"/>
    <x v="18"/>
    <x v="18"/>
    <d v="2024-12-30T00:00:00"/>
    <m/>
    <m/>
    <m/>
    <m/>
    <m/>
    <x v="0"/>
    <m/>
    <x v="0"/>
    <x v="0"/>
    <m/>
    <x v="0"/>
    <m/>
    <m/>
    <m/>
  </r>
  <r>
    <s v="00045145656"/>
    <x v="131"/>
    <x v="131"/>
    <d v="2024-12-30T00:00:00"/>
    <m/>
    <m/>
    <m/>
    <m/>
    <m/>
    <x v="0"/>
    <m/>
    <x v="0"/>
    <x v="0"/>
    <m/>
    <x v="0"/>
    <m/>
    <m/>
    <m/>
  </r>
  <r>
    <s v="00047445656"/>
    <x v="0"/>
    <x v="0"/>
    <d v="2024-12-30T00:00:00"/>
    <m/>
    <m/>
    <m/>
    <m/>
    <m/>
    <x v="0"/>
    <m/>
    <x v="0"/>
    <x v="0"/>
    <m/>
    <x v="0"/>
    <m/>
    <m/>
    <m/>
  </r>
  <r>
    <s v="00038245656"/>
    <x v="19"/>
    <x v="19"/>
    <d v="2024-12-30T00:00:00"/>
    <m/>
    <m/>
    <m/>
    <m/>
    <m/>
    <x v="0"/>
    <m/>
    <x v="0"/>
    <x v="0"/>
    <m/>
    <x v="0"/>
    <m/>
    <m/>
    <m/>
  </r>
  <r>
    <s v="004000245656"/>
    <x v="20"/>
    <x v="20"/>
    <d v="2024-12-30T00:00:00"/>
    <n v="400"/>
    <n v="960.0139999999999"/>
    <n v="384005.6"/>
    <m/>
    <s v="PEDIR"/>
    <x v="3"/>
    <m/>
    <x v="24"/>
    <x v="24"/>
    <n v="30"/>
    <x v="71"/>
    <n v="4"/>
    <n v="5"/>
    <n v="2025"/>
  </r>
  <r>
    <s v="00041245656"/>
    <x v="21"/>
    <x v="21"/>
    <d v="2024-12-30T00:00:00"/>
    <m/>
    <m/>
    <m/>
    <m/>
    <m/>
    <x v="0"/>
    <m/>
    <x v="0"/>
    <x v="0"/>
    <m/>
    <x v="0"/>
    <m/>
    <m/>
    <m/>
  </r>
  <r>
    <s v="00017345656"/>
    <x v="22"/>
    <x v="22"/>
    <d v="2024-12-30T00:00:00"/>
    <m/>
    <m/>
    <m/>
    <m/>
    <m/>
    <x v="0"/>
    <m/>
    <x v="0"/>
    <x v="0"/>
    <m/>
    <x v="0"/>
    <m/>
    <m/>
    <m/>
  </r>
  <r>
    <s v="SW001845656"/>
    <x v="23"/>
    <x v="23"/>
    <d v="2024-12-30T00:00:00"/>
    <m/>
    <m/>
    <m/>
    <m/>
    <m/>
    <x v="0"/>
    <m/>
    <x v="0"/>
    <x v="0"/>
    <m/>
    <x v="0"/>
    <m/>
    <m/>
    <m/>
  </r>
  <r>
    <s v="PACK07645656"/>
    <x v="24"/>
    <x v="24"/>
    <d v="2024-12-30T00:00:00"/>
    <m/>
    <m/>
    <m/>
    <m/>
    <m/>
    <x v="0"/>
    <m/>
    <x v="0"/>
    <x v="0"/>
    <m/>
    <x v="0"/>
    <m/>
    <m/>
    <m/>
  </r>
  <r>
    <s v="30301000000145656"/>
    <x v="129"/>
    <x v="129"/>
    <d v="2024-12-30T00:00:00"/>
    <m/>
    <m/>
    <m/>
    <m/>
    <m/>
    <x v="0"/>
    <m/>
    <x v="0"/>
    <x v="0"/>
    <m/>
    <x v="0"/>
    <m/>
    <m/>
    <m/>
  </r>
  <r>
    <s v="00001145656"/>
    <x v="119"/>
    <x v="119"/>
    <d v="2024-12-30T00:00:00"/>
    <m/>
    <m/>
    <m/>
    <m/>
    <m/>
    <x v="0"/>
    <m/>
    <x v="0"/>
    <x v="0"/>
    <m/>
    <x v="0"/>
    <m/>
    <m/>
    <m/>
  </r>
  <r>
    <s v="003200245656"/>
    <x v="26"/>
    <x v="26"/>
    <d v="2024-12-30T00:00:00"/>
    <m/>
    <m/>
    <m/>
    <m/>
    <m/>
    <x v="0"/>
    <m/>
    <x v="0"/>
    <x v="0"/>
    <m/>
    <x v="0"/>
    <m/>
    <m/>
    <m/>
  </r>
  <r>
    <s v="00027245656"/>
    <x v="27"/>
    <x v="27"/>
    <d v="2024-12-30T00:00:00"/>
    <n v="1"/>
    <n v="3961.9150999999997"/>
    <n v="3961.9150999999997"/>
    <s v="ENTREGA 10/01/2025"/>
    <s v="PEDIR"/>
    <x v="3"/>
    <m/>
    <x v="10"/>
    <x v="10"/>
    <n v="30"/>
    <x v="71"/>
    <n v="4"/>
    <n v="5"/>
    <n v="2025"/>
  </r>
  <r>
    <s v="00042445656"/>
    <x v="28"/>
    <x v="28"/>
    <d v="2024-12-30T00:00:00"/>
    <n v="2000"/>
    <n v="6760.6451000000006"/>
    <n v="13521290.200000001"/>
    <m/>
    <s v="PEDIR"/>
    <x v="3"/>
    <m/>
    <x v="19"/>
    <x v="19"/>
    <n v="30"/>
    <x v="71"/>
    <n v="4"/>
    <n v="5"/>
    <n v="2025"/>
  </r>
  <r>
    <s v="006001745656"/>
    <x v="29"/>
    <x v="29"/>
    <d v="2024-12-30T00:00:00"/>
    <n v="1000"/>
    <n v="924.92399999999998"/>
    <n v="924924"/>
    <m/>
    <s v="PEDIR"/>
    <x v="3"/>
    <m/>
    <x v="26"/>
    <x v="26"/>
    <n v="60"/>
    <x v="72"/>
    <n v="6"/>
    <n v="10"/>
    <n v="2025"/>
  </r>
  <r>
    <s v="00043045656"/>
    <x v="30"/>
    <x v="30"/>
    <d v="2024-12-30T00:00:00"/>
    <m/>
    <m/>
    <m/>
    <m/>
    <m/>
    <x v="0"/>
    <m/>
    <x v="0"/>
    <x v="0"/>
    <m/>
    <x v="0"/>
    <m/>
    <m/>
    <m/>
  </r>
  <r>
    <s v="006001645656"/>
    <x v="31"/>
    <x v="31"/>
    <d v="2024-12-30T00:00:00"/>
    <n v="12000"/>
    <n v="424.32"/>
    <n v="5091840"/>
    <m/>
    <s v="PEDIR"/>
    <x v="3"/>
    <m/>
    <x v="13"/>
    <x v="13"/>
    <n v="30"/>
    <x v="71"/>
    <n v="4"/>
    <n v="5"/>
    <n v="2025"/>
  </r>
  <r>
    <s v="00038845656"/>
    <x v="140"/>
    <x v="140"/>
    <d v="2024-12-30T00:00:00"/>
    <m/>
    <m/>
    <m/>
    <m/>
    <m/>
    <x v="0"/>
    <m/>
    <x v="0"/>
    <x v="0"/>
    <m/>
    <x v="0"/>
    <m/>
    <m/>
    <m/>
  </r>
  <r>
    <s v="011012045656"/>
    <x v="32"/>
    <x v="32"/>
    <d v="2024-12-30T00:00:00"/>
    <m/>
    <m/>
    <m/>
    <m/>
    <m/>
    <x v="0"/>
    <m/>
    <x v="0"/>
    <x v="0"/>
    <m/>
    <x v="0"/>
    <m/>
    <m/>
    <m/>
  </r>
  <r>
    <s v="00012745656"/>
    <x v="33"/>
    <x v="33"/>
    <d v="2024-12-30T00:00:00"/>
    <m/>
    <m/>
    <m/>
    <m/>
    <m/>
    <x v="0"/>
    <m/>
    <x v="0"/>
    <x v="0"/>
    <m/>
    <x v="0"/>
    <m/>
    <m/>
    <m/>
  </r>
  <r>
    <s v="00042845656"/>
    <x v="34"/>
    <x v="34"/>
    <d v="2024-12-30T00:00:00"/>
    <m/>
    <m/>
    <m/>
    <m/>
    <m/>
    <x v="0"/>
    <m/>
    <x v="0"/>
    <x v="0"/>
    <m/>
    <x v="0"/>
    <m/>
    <m/>
    <m/>
  </r>
  <r>
    <s v="00042745656"/>
    <x v="35"/>
    <x v="35"/>
    <d v="2024-12-30T00:00:00"/>
    <m/>
    <m/>
    <m/>
    <m/>
    <m/>
    <x v="0"/>
    <m/>
    <x v="0"/>
    <x v="0"/>
    <m/>
    <x v="0"/>
    <m/>
    <m/>
    <m/>
  </r>
  <r>
    <s v="00042645656"/>
    <x v="36"/>
    <x v="36"/>
    <d v="2024-12-30T00:00:00"/>
    <m/>
    <m/>
    <m/>
    <m/>
    <m/>
    <x v="0"/>
    <m/>
    <x v="0"/>
    <x v="0"/>
    <m/>
    <x v="0"/>
    <m/>
    <m/>
    <m/>
  </r>
  <r>
    <s v="00042945656"/>
    <x v="145"/>
    <x v="145"/>
    <d v="2024-12-30T00:00:00"/>
    <m/>
    <m/>
    <m/>
    <m/>
    <m/>
    <x v="0"/>
    <m/>
    <x v="0"/>
    <x v="0"/>
    <m/>
    <x v="0"/>
    <m/>
    <m/>
    <m/>
  </r>
  <r>
    <s v="00011345656"/>
    <x v="37"/>
    <x v="37"/>
    <d v="2024-12-30T00:00:00"/>
    <m/>
    <m/>
    <m/>
    <m/>
    <m/>
    <x v="0"/>
    <m/>
    <x v="0"/>
    <x v="0"/>
    <m/>
    <x v="0"/>
    <m/>
    <m/>
    <m/>
  </r>
  <r>
    <s v="007001045656"/>
    <x v="38"/>
    <x v="38"/>
    <d v="2024-12-30T00:00:00"/>
    <m/>
    <m/>
    <m/>
    <m/>
    <m/>
    <x v="0"/>
    <m/>
    <x v="0"/>
    <x v="0"/>
    <m/>
    <x v="0"/>
    <m/>
    <m/>
    <m/>
  </r>
  <r>
    <s v="00046145656"/>
    <x v="120"/>
    <x v="120"/>
    <d v="2024-12-30T00:00:00"/>
    <m/>
    <m/>
    <m/>
    <m/>
    <m/>
    <x v="0"/>
    <m/>
    <x v="0"/>
    <x v="0"/>
    <m/>
    <x v="0"/>
    <m/>
    <m/>
    <m/>
  </r>
  <r>
    <s v="007000545656"/>
    <x v="39"/>
    <x v="39"/>
    <d v="2024-12-30T00:00:00"/>
    <m/>
    <m/>
    <m/>
    <m/>
    <m/>
    <x v="0"/>
    <m/>
    <x v="0"/>
    <x v="0"/>
    <m/>
    <x v="0"/>
    <m/>
    <m/>
    <m/>
  </r>
  <r>
    <s v="00020945656"/>
    <x v="40"/>
    <x v="40"/>
    <d v="2024-12-30T00:00:00"/>
    <n v="10500"/>
    <n v="3922.75"/>
    <n v="41188875"/>
    <s v="nueva oc"/>
    <s v="PEDIR"/>
    <x v="3"/>
    <m/>
    <x v="1"/>
    <x v="1"/>
    <n v="55"/>
    <x v="73"/>
    <n v="1"/>
    <n v="9"/>
    <n v="2025"/>
  </r>
  <r>
    <s v="00035245656"/>
    <x v="121"/>
    <x v="121"/>
    <d v="2024-12-30T00:00:00"/>
    <m/>
    <m/>
    <m/>
    <m/>
    <m/>
    <x v="0"/>
    <m/>
    <x v="0"/>
    <x v="0"/>
    <m/>
    <x v="0"/>
    <m/>
    <m/>
    <m/>
  </r>
  <r>
    <s v="00034045656"/>
    <x v="41"/>
    <x v="41"/>
    <d v="2024-12-30T00:00:00"/>
    <m/>
    <m/>
    <m/>
    <m/>
    <m/>
    <x v="0"/>
    <m/>
    <x v="0"/>
    <x v="0"/>
    <m/>
    <x v="0"/>
    <m/>
    <m/>
    <m/>
  </r>
  <r>
    <s v="00017045656"/>
    <x v="42"/>
    <x v="42"/>
    <d v="2024-12-30T00:00:00"/>
    <m/>
    <m/>
    <m/>
    <m/>
    <m/>
    <x v="0"/>
    <m/>
    <x v="0"/>
    <x v="0"/>
    <m/>
    <x v="0"/>
    <m/>
    <m/>
    <m/>
  </r>
  <r>
    <s v="00040345656"/>
    <x v="43"/>
    <x v="43"/>
    <d v="2024-12-30T00:00:00"/>
    <m/>
    <m/>
    <m/>
    <m/>
    <m/>
    <x v="0"/>
    <m/>
    <x v="0"/>
    <x v="0"/>
    <m/>
    <x v="0"/>
    <m/>
    <m/>
    <m/>
  </r>
  <r>
    <s v="011005445656"/>
    <x v="122"/>
    <x v="122"/>
    <d v="2024-12-30T00:00:00"/>
    <m/>
    <m/>
    <m/>
    <m/>
    <m/>
    <x v="0"/>
    <m/>
    <x v="0"/>
    <x v="0"/>
    <m/>
    <x v="0"/>
    <m/>
    <m/>
    <m/>
  </r>
  <r>
    <s v="00040845656"/>
    <x v="44"/>
    <x v="44"/>
    <d v="2024-12-30T00:00:00"/>
    <m/>
    <m/>
    <m/>
    <m/>
    <m/>
    <x v="0"/>
    <m/>
    <x v="0"/>
    <x v="0"/>
    <m/>
    <x v="0"/>
    <m/>
    <m/>
    <m/>
  </r>
  <r>
    <s v="0000245656"/>
    <x v="45"/>
    <x v="45"/>
    <d v="2024-12-30T00:00:00"/>
    <m/>
    <m/>
    <m/>
    <m/>
    <m/>
    <x v="0"/>
    <m/>
    <x v="0"/>
    <x v="0"/>
    <m/>
    <x v="0"/>
    <m/>
    <m/>
    <m/>
  </r>
  <r>
    <s v="00023845656"/>
    <x v="46"/>
    <x v="46"/>
    <d v="2024-12-30T00:00:00"/>
    <m/>
    <m/>
    <m/>
    <m/>
    <m/>
    <x v="0"/>
    <m/>
    <x v="0"/>
    <x v="0"/>
    <m/>
    <x v="0"/>
    <m/>
    <m/>
    <m/>
  </r>
  <r>
    <s v="00034345656"/>
    <x v="47"/>
    <x v="47"/>
    <d v="2024-12-30T00:00:00"/>
    <m/>
    <m/>
    <m/>
    <m/>
    <m/>
    <x v="0"/>
    <m/>
    <x v="0"/>
    <x v="0"/>
    <m/>
    <x v="0"/>
    <m/>
    <m/>
    <m/>
  </r>
  <r>
    <s v="00034445656"/>
    <x v="48"/>
    <x v="48"/>
    <d v="2024-12-30T00:00:00"/>
    <m/>
    <m/>
    <m/>
    <m/>
    <m/>
    <x v="0"/>
    <m/>
    <x v="0"/>
    <x v="0"/>
    <m/>
    <x v="0"/>
    <m/>
    <m/>
    <m/>
  </r>
  <r>
    <s v="00035545656"/>
    <x v="51"/>
    <x v="51"/>
    <d v="2024-12-30T00:00:00"/>
    <m/>
    <m/>
    <m/>
    <m/>
    <m/>
    <x v="0"/>
    <m/>
    <x v="0"/>
    <x v="0"/>
    <m/>
    <x v="0"/>
    <m/>
    <m/>
    <m/>
  </r>
  <r>
    <s v="00036545656"/>
    <x v="52"/>
    <x v="52"/>
    <d v="2024-12-30T00:00:00"/>
    <m/>
    <m/>
    <m/>
    <m/>
    <m/>
    <x v="0"/>
    <m/>
    <x v="0"/>
    <x v="0"/>
    <m/>
    <x v="0"/>
    <m/>
    <m/>
    <m/>
  </r>
  <r>
    <s v="004001845656"/>
    <x v="53"/>
    <x v="53"/>
    <d v="2024-12-30T00:00:00"/>
    <m/>
    <m/>
    <m/>
    <m/>
    <m/>
    <x v="0"/>
    <m/>
    <x v="0"/>
    <x v="0"/>
    <m/>
    <x v="0"/>
    <m/>
    <m/>
    <m/>
  </r>
  <r>
    <s v="004000545656"/>
    <x v="54"/>
    <x v="54"/>
    <d v="2024-12-30T00:00:00"/>
    <n v="100"/>
    <n v="6174.63"/>
    <n v="617463"/>
    <m/>
    <s v="PEDIR"/>
    <x v="3"/>
    <m/>
    <x v="34"/>
    <x v="34"/>
    <n v="30"/>
    <x v="71"/>
    <n v="4"/>
    <n v="5"/>
    <n v="2025"/>
  </r>
  <r>
    <s v="004000645656"/>
    <x v="55"/>
    <x v="55"/>
    <d v="2024-12-30T00:00:00"/>
    <m/>
    <m/>
    <m/>
    <m/>
    <m/>
    <x v="0"/>
    <m/>
    <x v="0"/>
    <x v="0"/>
    <m/>
    <x v="0"/>
    <m/>
    <m/>
    <m/>
  </r>
  <r>
    <s v="004001045656"/>
    <x v="56"/>
    <x v="56"/>
    <d v="2024-12-30T00:00:00"/>
    <m/>
    <m/>
    <m/>
    <m/>
    <m/>
    <x v="0"/>
    <m/>
    <x v="0"/>
    <x v="0"/>
    <m/>
    <x v="0"/>
    <m/>
    <m/>
    <m/>
  </r>
  <r>
    <s v="004001145656"/>
    <x v="57"/>
    <x v="57"/>
    <d v="2024-12-30T00:00:00"/>
    <m/>
    <m/>
    <m/>
    <m/>
    <m/>
    <x v="0"/>
    <m/>
    <x v="0"/>
    <x v="0"/>
    <m/>
    <x v="0"/>
    <m/>
    <m/>
    <m/>
  </r>
  <r>
    <s v="00034545656"/>
    <x v="58"/>
    <x v="58"/>
    <d v="2024-12-30T00:00:00"/>
    <m/>
    <m/>
    <m/>
    <m/>
    <m/>
    <x v="0"/>
    <m/>
    <x v="0"/>
    <x v="0"/>
    <m/>
    <x v="0"/>
    <m/>
    <m/>
    <m/>
  </r>
  <r>
    <s v="004000145656"/>
    <x v="59"/>
    <x v="59"/>
    <d v="2024-12-30T00:00:00"/>
    <m/>
    <m/>
    <m/>
    <m/>
    <m/>
    <x v="0"/>
    <m/>
    <x v="0"/>
    <x v="0"/>
    <m/>
    <x v="0"/>
    <m/>
    <m/>
    <m/>
  </r>
  <r>
    <s v="004000445656"/>
    <x v="61"/>
    <x v="61"/>
    <d v="2024-12-30T00:00:00"/>
    <m/>
    <m/>
    <m/>
    <m/>
    <m/>
    <x v="0"/>
    <m/>
    <x v="0"/>
    <x v="0"/>
    <m/>
    <x v="0"/>
    <m/>
    <m/>
    <m/>
  </r>
  <r>
    <s v="00047745656"/>
    <x v="62"/>
    <x v="62"/>
    <d v="2024-12-30T00:00:00"/>
    <m/>
    <m/>
    <m/>
    <m/>
    <m/>
    <x v="0"/>
    <m/>
    <x v="0"/>
    <x v="0"/>
    <m/>
    <x v="0"/>
    <m/>
    <m/>
    <m/>
  </r>
  <r>
    <s v="00042045656"/>
    <x v="60"/>
    <x v="60"/>
    <d v="2024-12-30T00:00:00"/>
    <m/>
    <m/>
    <m/>
    <m/>
    <m/>
    <x v="0"/>
    <m/>
    <x v="0"/>
    <x v="0"/>
    <m/>
    <x v="0"/>
    <m/>
    <m/>
    <m/>
  </r>
  <r>
    <s v="004000745656"/>
    <x v="63"/>
    <x v="63"/>
    <d v="2024-12-30T00:00:00"/>
    <n v="2000"/>
    <n v="320.04500000000002"/>
    <n v="640090"/>
    <m/>
    <s v="PEDIR"/>
    <x v="3"/>
    <m/>
    <x v="24"/>
    <x v="24"/>
    <n v="30"/>
    <x v="71"/>
    <n v="4"/>
    <n v="5"/>
    <n v="2025"/>
  </r>
  <r>
    <s v="00037245656"/>
    <x v="64"/>
    <x v="64"/>
    <d v="2024-12-30T00:00:00"/>
    <m/>
    <m/>
    <m/>
    <m/>
    <m/>
    <x v="0"/>
    <m/>
    <x v="0"/>
    <x v="0"/>
    <m/>
    <x v="0"/>
    <m/>
    <m/>
    <m/>
  </r>
  <r>
    <s v="00046245656"/>
    <x v="65"/>
    <x v="65"/>
    <d v="2024-12-30T00:00:00"/>
    <m/>
    <m/>
    <m/>
    <m/>
    <m/>
    <x v="0"/>
    <m/>
    <x v="0"/>
    <x v="0"/>
    <m/>
    <x v="0"/>
    <m/>
    <m/>
    <m/>
  </r>
  <r>
    <s v="00027345656"/>
    <x v="123"/>
    <x v="123"/>
    <d v="2024-12-30T00:00:00"/>
    <m/>
    <m/>
    <m/>
    <m/>
    <m/>
    <x v="0"/>
    <m/>
    <x v="0"/>
    <x v="0"/>
    <m/>
    <x v="0"/>
    <m/>
    <m/>
    <m/>
  </r>
  <r>
    <s v="00017245656"/>
    <x v="68"/>
    <x v="68"/>
    <d v="2024-12-30T00:00:00"/>
    <m/>
    <m/>
    <m/>
    <m/>
    <m/>
    <x v="0"/>
    <m/>
    <x v="0"/>
    <x v="0"/>
    <m/>
    <x v="0"/>
    <m/>
    <m/>
    <m/>
  </r>
  <r>
    <s v="009003045656"/>
    <x v="69"/>
    <x v="69"/>
    <d v="2024-12-30T00:00:00"/>
    <m/>
    <m/>
    <m/>
    <m/>
    <m/>
    <x v="0"/>
    <m/>
    <x v="0"/>
    <x v="0"/>
    <m/>
    <x v="0"/>
    <m/>
    <m/>
    <m/>
  </r>
  <r>
    <s v="009000645656"/>
    <x v="70"/>
    <x v="70"/>
    <d v="2024-12-30T00:00:00"/>
    <m/>
    <m/>
    <m/>
    <m/>
    <m/>
    <x v="0"/>
    <m/>
    <x v="0"/>
    <x v="0"/>
    <m/>
    <x v="0"/>
    <m/>
    <m/>
    <m/>
  </r>
  <r>
    <s v="009002645656"/>
    <x v="72"/>
    <x v="72"/>
    <d v="2024-12-30T00:00:00"/>
    <m/>
    <m/>
    <m/>
    <m/>
    <m/>
    <x v="0"/>
    <m/>
    <x v="0"/>
    <x v="0"/>
    <m/>
    <x v="0"/>
    <m/>
    <m/>
    <m/>
  </r>
  <r>
    <s v="005000945656"/>
    <x v="73"/>
    <x v="73"/>
    <d v="2024-12-30T00:00:00"/>
    <m/>
    <m/>
    <m/>
    <m/>
    <m/>
    <x v="0"/>
    <m/>
    <x v="0"/>
    <x v="0"/>
    <m/>
    <x v="0"/>
    <m/>
    <m/>
    <m/>
  </r>
  <r>
    <s v="009000345656"/>
    <x v="71"/>
    <x v="71"/>
    <d v="2024-12-30T00:00:00"/>
    <m/>
    <m/>
    <m/>
    <m/>
    <m/>
    <x v="0"/>
    <m/>
    <x v="0"/>
    <x v="0"/>
    <m/>
    <x v="0"/>
    <m/>
    <m/>
    <m/>
  </r>
  <r>
    <s v="0005270145656"/>
    <x v="75"/>
    <x v="75"/>
    <d v="2024-12-30T00:00:00"/>
    <m/>
    <m/>
    <m/>
    <m/>
    <m/>
    <x v="0"/>
    <m/>
    <x v="0"/>
    <x v="0"/>
    <m/>
    <x v="0"/>
    <m/>
    <m/>
    <m/>
  </r>
  <r>
    <s v="00049645656"/>
    <x v="76"/>
    <x v="76"/>
    <d v="2024-12-30T00:00:00"/>
    <m/>
    <m/>
    <m/>
    <m/>
    <m/>
    <x v="0"/>
    <m/>
    <x v="0"/>
    <x v="0"/>
    <m/>
    <x v="0"/>
    <m/>
    <m/>
    <m/>
  </r>
  <r>
    <s v="00053045656"/>
    <x v="124"/>
    <x v="124"/>
    <d v="2024-12-30T00:00:00"/>
    <n v="1800"/>
    <n v="1536.7"/>
    <n v="2766060"/>
    <m/>
    <s v="PEDIR"/>
    <x v="3"/>
    <m/>
    <x v="16"/>
    <x v="16"/>
    <n v="30"/>
    <x v="71"/>
    <n v="4"/>
    <n v="5"/>
    <n v="2025"/>
  </r>
  <r>
    <s v="0004520345656"/>
    <x v="77"/>
    <x v="77"/>
    <d v="2024-12-30T00:00:00"/>
    <m/>
    <m/>
    <m/>
    <m/>
    <m/>
    <x v="0"/>
    <m/>
    <x v="0"/>
    <x v="0"/>
    <m/>
    <x v="0"/>
    <m/>
    <m/>
    <m/>
  </r>
  <r>
    <s v="0004790245656"/>
    <x v="78"/>
    <x v="78"/>
    <d v="2024-12-30T00:00:00"/>
    <m/>
    <m/>
    <m/>
    <m/>
    <m/>
    <x v="0"/>
    <m/>
    <x v="0"/>
    <x v="0"/>
    <m/>
    <x v="0"/>
    <m/>
    <m/>
    <m/>
  </r>
  <r>
    <s v="00052445656"/>
    <x v="79"/>
    <x v="79"/>
    <d v="2024-12-30T00:00:00"/>
    <m/>
    <m/>
    <m/>
    <m/>
    <m/>
    <x v="0"/>
    <m/>
    <x v="0"/>
    <x v="0"/>
    <m/>
    <x v="0"/>
    <m/>
    <m/>
    <m/>
  </r>
  <r>
    <s v="00043445656"/>
    <x v="125"/>
    <x v="125"/>
    <d v="2024-12-30T00:00:00"/>
    <m/>
    <m/>
    <m/>
    <m/>
    <m/>
    <x v="0"/>
    <m/>
    <x v="0"/>
    <x v="0"/>
    <m/>
    <x v="0"/>
    <m/>
    <m/>
    <m/>
  </r>
  <r>
    <s v="00001045656"/>
    <x v="80"/>
    <x v="80"/>
    <d v="2024-12-30T00:00:00"/>
    <m/>
    <m/>
    <m/>
    <m/>
    <m/>
    <x v="0"/>
    <m/>
    <x v="0"/>
    <x v="0"/>
    <m/>
    <x v="0"/>
    <m/>
    <m/>
    <m/>
  </r>
  <r>
    <s v="0003600345656"/>
    <x v="81"/>
    <x v="81"/>
    <d v="2024-12-30T00:00:00"/>
    <m/>
    <m/>
    <m/>
    <m/>
    <m/>
    <x v="0"/>
    <m/>
    <x v="0"/>
    <x v="0"/>
    <m/>
    <x v="0"/>
    <m/>
    <m/>
    <m/>
  </r>
  <r>
    <s v="0003610245656"/>
    <x v="82"/>
    <x v="82"/>
    <d v="2024-12-30T00:00:00"/>
    <m/>
    <m/>
    <m/>
    <m/>
    <m/>
    <x v="0"/>
    <m/>
    <x v="0"/>
    <x v="0"/>
    <m/>
    <x v="0"/>
    <m/>
    <m/>
    <m/>
  </r>
  <r>
    <s v="10008745656"/>
    <x v="83"/>
    <x v="83"/>
    <d v="2024-12-30T00:00:00"/>
    <m/>
    <m/>
    <m/>
    <m/>
    <m/>
    <x v="0"/>
    <m/>
    <x v="0"/>
    <x v="0"/>
    <m/>
    <x v="0"/>
    <m/>
    <m/>
    <m/>
  </r>
  <r>
    <s v="0003620245656"/>
    <x v="84"/>
    <x v="84"/>
    <d v="2024-12-30T00:00:00"/>
    <m/>
    <m/>
    <m/>
    <m/>
    <m/>
    <x v="0"/>
    <m/>
    <x v="0"/>
    <x v="0"/>
    <m/>
    <x v="0"/>
    <m/>
    <m/>
    <m/>
  </r>
  <r>
    <s v="PACK0680345656"/>
    <x v="85"/>
    <x v="85"/>
    <d v="2024-12-30T00:00:00"/>
    <m/>
    <m/>
    <m/>
    <m/>
    <m/>
    <x v="0"/>
    <m/>
    <x v="0"/>
    <x v="0"/>
    <m/>
    <x v="0"/>
    <m/>
    <m/>
    <m/>
  </r>
  <r>
    <s v="0004230145656"/>
    <x v="86"/>
    <x v="86"/>
    <d v="2024-12-30T00:00:00"/>
    <m/>
    <m/>
    <m/>
    <m/>
    <m/>
    <x v="0"/>
    <m/>
    <x v="0"/>
    <x v="0"/>
    <m/>
    <x v="0"/>
    <m/>
    <m/>
    <m/>
  </r>
  <r>
    <s v="0003150245656"/>
    <x v="87"/>
    <x v="87"/>
    <d v="2024-12-30T00:00:00"/>
    <m/>
    <m/>
    <m/>
    <m/>
    <m/>
    <x v="0"/>
    <m/>
    <x v="0"/>
    <x v="0"/>
    <m/>
    <x v="0"/>
    <m/>
    <m/>
    <m/>
  </r>
  <r>
    <s v="0003160245656"/>
    <x v="88"/>
    <x v="88"/>
    <d v="2024-12-30T00:00:00"/>
    <m/>
    <m/>
    <m/>
    <m/>
    <m/>
    <x v="0"/>
    <m/>
    <x v="0"/>
    <x v="0"/>
    <m/>
    <x v="0"/>
    <m/>
    <m/>
    <m/>
  </r>
  <r>
    <s v="PACK0670345656"/>
    <x v="89"/>
    <x v="89"/>
    <d v="2024-12-30T00:00:00"/>
    <m/>
    <m/>
    <m/>
    <m/>
    <m/>
    <x v="0"/>
    <m/>
    <x v="0"/>
    <x v="0"/>
    <m/>
    <x v="0"/>
    <m/>
    <m/>
    <m/>
  </r>
  <r>
    <s v="0002780145656"/>
    <x v="90"/>
    <x v="90"/>
    <d v="2024-12-30T00:00:00"/>
    <m/>
    <m/>
    <m/>
    <m/>
    <m/>
    <x v="0"/>
    <m/>
    <x v="0"/>
    <x v="0"/>
    <m/>
    <x v="0"/>
    <m/>
    <m/>
    <m/>
  </r>
  <r>
    <s v="0002760145656"/>
    <x v="91"/>
    <x v="91"/>
    <d v="2024-12-30T00:00:00"/>
    <m/>
    <m/>
    <m/>
    <m/>
    <m/>
    <x v="0"/>
    <m/>
    <x v="0"/>
    <x v="0"/>
    <m/>
    <x v="0"/>
    <m/>
    <m/>
    <m/>
  </r>
  <r>
    <s v="0002790145656"/>
    <x v="92"/>
    <x v="92"/>
    <d v="2024-12-30T00:00:00"/>
    <m/>
    <m/>
    <m/>
    <m/>
    <m/>
    <x v="0"/>
    <m/>
    <x v="0"/>
    <x v="0"/>
    <m/>
    <x v="0"/>
    <m/>
    <m/>
    <m/>
  </r>
  <r>
    <s v="0011008945656"/>
    <x v="93"/>
    <x v="93"/>
    <d v="2024-12-30T00:00:00"/>
    <m/>
    <m/>
    <m/>
    <m/>
    <m/>
    <x v="0"/>
    <m/>
    <x v="0"/>
    <x v="0"/>
    <m/>
    <x v="0"/>
    <m/>
    <m/>
    <m/>
  </r>
  <r>
    <s v="0003630245656"/>
    <x v="94"/>
    <x v="94"/>
    <d v="2024-12-30T00:00:00"/>
    <m/>
    <m/>
    <m/>
    <m/>
    <m/>
    <x v="0"/>
    <m/>
    <x v="0"/>
    <x v="0"/>
    <m/>
    <x v="0"/>
    <m/>
    <m/>
    <m/>
  </r>
  <r>
    <s v="0004720345656"/>
    <x v="95"/>
    <x v="95"/>
    <d v="2024-12-30T00:00:00"/>
    <m/>
    <m/>
    <m/>
    <m/>
    <m/>
    <x v="0"/>
    <m/>
    <x v="0"/>
    <x v="0"/>
    <m/>
    <x v="0"/>
    <m/>
    <m/>
    <m/>
  </r>
  <r>
    <s v="00054445656"/>
    <x v="96"/>
    <x v="96"/>
    <d v="2024-12-30T00:00:00"/>
    <m/>
    <m/>
    <m/>
    <m/>
    <m/>
    <x v="0"/>
    <m/>
    <x v="0"/>
    <x v="0"/>
    <m/>
    <x v="0"/>
    <m/>
    <m/>
    <m/>
  </r>
  <r>
    <s v="00050045656"/>
    <x v="97"/>
    <x v="97"/>
    <d v="2024-12-30T00:00:00"/>
    <m/>
    <m/>
    <m/>
    <m/>
    <m/>
    <x v="0"/>
    <m/>
    <x v="0"/>
    <x v="0"/>
    <m/>
    <x v="0"/>
    <m/>
    <m/>
    <m/>
  </r>
  <r>
    <s v="00050145656"/>
    <x v="98"/>
    <x v="98"/>
    <d v="2024-12-30T00:00:00"/>
    <m/>
    <m/>
    <m/>
    <m/>
    <m/>
    <x v="0"/>
    <m/>
    <x v="0"/>
    <x v="0"/>
    <m/>
    <x v="0"/>
    <m/>
    <m/>
    <m/>
  </r>
  <r>
    <s v="0003910345656"/>
    <x v="99"/>
    <x v="99"/>
    <d v="2024-12-30T00:00:00"/>
    <m/>
    <m/>
    <m/>
    <m/>
    <m/>
    <x v="0"/>
    <m/>
    <x v="0"/>
    <x v="0"/>
    <m/>
    <x v="0"/>
    <m/>
    <m/>
    <m/>
  </r>
  <r>
    <s v="0004210145656"/>
    <x v="100"/>
    <x v="100"/>
    <d v="2024-12-30T00:00:00"/>
    <m/>
    <m/>
    <m/>
    <m/>
    <m/>
    <x v="0"/>
    <m/>
    <x v="0"/>
    <x v="0"/>
    <m/>
    <x v="0"/>
    <m/>
    <m/>
    <m/>
  </r>
  <r>
    <s v="PACK0860345656"/>
    <x v="127"/>
    <x v="127"/>
    <d v="2024-12-30T00:00:00"/>
    <n v="2520"/>
    <n v="922.90329999999994"/>
    <n v="2325716.3159999996"/>
    <m/>
    <s v="PEDIR"/>
    <x v="3"/>
    <m/>
    <x v="9"/>
    <x v="9"/>
    <n v="45"/>
    <x v="74"/>
    <n v="5"/>
    <n v="7"/>
    <n v="2025"/>
  </r>
  <r>
    <s v="00053645656"/>
    <x v="101"/>
    <x v="101"/>
    <d v="2024-12-30T00:00:00"/>
    <m/>
    <m/>
    <m/>
    <m/>
    <m/>
    <x v="0"/>
    <m/>
    <x v="0"/>
    <x v="0"/>
    <m/>
    <x v="0"/>
    <m/>
    <m/>
    <m/>
  </r>
  <r>
    <s v="0005510045656"/>
    <x v="105"/>
    <x v="105"/>
    <d v="2024-12-30T00:00:00"/>
    <m/>
    <m/>
    <m/>
    <m/>
    <m/>
    <x v="0"/>
    <m/>
    <x v="0"/>
    <x v="0"/>
    <m/>
    <x v="0"/>
    <m/>
    <m/>
    <m/>
  </r>
  <r>
    <s v="0005470045656"/>
    <x v="106"/>
    <x v="106"/>
    <d v="2024-12-30T00:00:00"/>
    <m/>
    <m/>
    <m/>
    <m/>
    <m/>
    <x v="0"/>
    <m/>
    <x v="0"/>
    <x v="0"/>
    <m/>
    <x v="0"/>
    <m/>
    <m/>
    <m/>
  </r>
  <r>
    <s v="0005480045656"/>
    <x v="107"/>
    <x v="107"/>
    <d v="2024-12-30T00:00:00"/>
    <m/>
    <m/>
    <m/>
    <m/>
    <m/>
    <x v="0"/>
    <m/>
    <x v="0"/>
    <x v="0"/>
    <m/>
    <x v="0"/>
    <m/>
    <m/>
    <m/>
  </r>
  <r>
    <s v="00054545656"/>
    <x v="108"/>
    <x v="108"/>
    <d v="2024-12-30T00:00:00"/>
    <m/>
    <m/>
    <m/>
    <m/>
    <m/>
    <x v="0"/>
    <m/>
    <x v="0"/>
    <x v="0"/>
    <m/>
    <x v="0"/>
    <m/>
    <m/>
    <m/>
  </r>
  <r>
    <s v="00054745656"/>
    <x v="109"/>
    <x v="109"/>
    <d v="2024-12-30T00:00:00"/>
    <m/>
    <m/>
    <m/>
    <m/>
    <m/>
    <x v="0"/>
    <m/>
    <x v="0"/>
    <x v="0"/>
    <m/>
    <x v="0"/>
    <m/>
    <m/>
    <m/>
  </r>
  <r>
    <s v="0003580145656"/>
    <x v="110"/>
    <x v="110"/>
    <d v="2024-12-30T00:00:00"/>
    <m/>
    <m/>
    <m/>
    <m/>
    <m/>
    <x v="0"/>
    <m/>
    <x v="0"/>
    <x v="0"/>
    <m/>
    <x v="0"/>
    <m/>
    <m/>
    <m/>
  </r>
  <r>
    <s v="0004220145656"/>
    <x v="112"/>
    <x v="112"/>
    <d v="2024-12-30T00:00:00"/>
    <m/>
    <m/>
    <m/>
    <m/>
    <m/>
    <x v="0"/>
    <m/>
    <x v="0"/>
    <x v="0"/>
    <m/>
    <x v="0"/>
    <m/>
    <m/>
    <m/>
  </r>
  <r>
    <s v="00035C45656"/>
    <x v="126"/>
    <x v="126"/>
    <d v="2024-12-30T00:00:00"/>
    <n v="6300"/>
    <n v="493.94620000000003"/>
    <n v="3111861.06"/>
    <m/>
    <s v="PEDIR"/>
    <x v="3"/>
    <m/>
    <x v="9"/>
    <x v="9"/>
    <n v="45"/>
    <x v="74"/>
    <n v="5"/>
    <n v="7"/>
    <n v="2025"/>
  </r>
  <r>
    <s v="00034C45656"/>
    <x v="113"/>
    <x v="113"/>
    <d v="2024-12-30T00:00:00"/>
    <m/>
    <m/>
    <m/>
    <m/>
    <m/>
    <x v="0"/>
    <m/>
    <x v="0"/>
    <x v="0"/>
    <m/>
    <x v="0"/>
    <m/>
    <m/>
    <m/>
  </r>
  <r>
    <s v="0003740345656"/>
    <x v="114"/>
    <x v="114"/>
    <d v="2024-12-30T00:00:00"/>
    <m/>
    <m/>
    <m/>
    <m/>
    <m/>
    <x v="0"/>
    <m/>
    <x v="0"/>
    <x v="0"/>
    <m/>
    <x v="0"/>
    <m/>
    <m/>
    <m/>
  </r>
  <r>
    <s v="0003590145656"/>
    <x v="115"/>
    <x v="115"/>
    <d v="2024-12-30T00:00:00"/>
    <n v="400"/>
    <n v="10708.5"/>
    <n v="4283400"/>
    <m/>
    <s v="PEDIR"/>
    <x v="3"/>
    <m/>
    <x v="6"/>
    <x v="6"/>
    <n v="40"/>
    <x v="75"/>
    <n v="7"/>
    <n v="7"/>
    <n v="2025"/>
  </r>
  <r>
    <s v="006000745656"/>
    <x v="128"/>
    <x v="128"/>
    <d v="2024-12-30T00:00:00"/>
    <m/>
    <m/>
    <m/>
    <m/>
    <m/>
    <x v="0"/>
    <m/>
    <x v="0"/>
    <x v="0"/>
    <m/>
    <x v="0"/>
    <m/>
    <m/>
    <m/>
  </r>
  <r>
    <s v="0005280145656"/>
    <x v="116"/>
    <x v="116"/>
    <d v="2024-12-30T00:00:00"/>
    <m/>
    <m/>
    <m/>
    <m/>
    <m/>
    <x v="0"/>
    <m/>
    <x v="0"/>
    <x v="0"/>
    <m/>
    <x v="0"/>
    <m/>
    <m/>
    <m/>
  </r>
  <r>
    <s v="0003730445656"/>
    <x v="117"/>
    <x v="117"/>
    <d v="2024-12-30T00:00:00"/>
    <m/>
    <m/>
    <m/>
    <m/>
    <m/>
    <x v="0"/>
    <m/>
    <x v="0"/>
    <x v="0"/>
    <m/>
    <x v="0"/>
    <m/>
    <m/>
    <m/>
  </r>
  <r>
    <s v="0004640345656"/>
    <x v="118"/>
    <x v="118"/>
    <d v="2024-12-30T00:00:00"/>
    <m/>
    <m/>
    <m/>
    <m/>
    <m/>
    <x v="0"/>
    <m/>
    <x v="0"/>
    <x v="0"/>
    <m/>
    <x v="0"/>
    <m/>
    <m/>
    <m/>
  </r>
  <r>
    <s v="00054245656"/>
    <x v="135"/>
    <x v="135"/>
    <d v="2024-12-30T00:00:00"/>
    <m/>
    <m/>
    <m/>
    <m/>
    <m/>
    <x v="0"/>
    <m/>
    <x v="0"/>
    <x v="0"/>
    <m/>
    <x v="0"/>
    <m/>
    <m/>
    <m/>
  </r>
  <r>
    <s v="0004710345656"/>
    <x v="136"/>
    <x v="136"/>
    <d v="2024-12-30T00:00:00"/>
    <m/>
    <m/>
    <m/>
    <m/>
    <m/>
    <x v="0"/>
    <m/>
    <x v="0"/>
    <x v="0"/>
    <m/>
    <x v="0"/>
    <m/>
    <m/>
    <m/>
  </r>
  <r>
    <s v="000507-0345656"/>
    <x v="137"/>
    <x v="137"/>
    <d v="2024-12-30T00:00:00"/>
    <m/>
    <m/>
    <m/>
    <m/>
    <m/>
    <x v="0"/>
    <m/>
    <x v="0"/>
    <x v="0"/>
    <m/>
    <x v="0"/>
    <m/>
    <m/>
    <m/>
  </r>
  <r>
    <s v="0003890245656"/>
    <x v="146"/>
    <x v="146"/>
    <d v="2024-12-30T00:00:00"/>
    <m/>
    <m/>
    <m/>
    <m/>
    <m/>
    <x v="0"/>
    <m/>
    <x v="0"/>
    <x v="0"/>
    <m/>
    <x v="0"/>
    <m/>
    <m/>
    <m/>
  </r>
  <r>
    <s v="0004790345656"/>
    <x v="143"/>
    <x v="143"/>
    <d v="2024-12-30T00:00:00"/>
    <m/>
    <m/>
    <m/>
    <m/>
    <m/>
    <x v="0"/>
    <m/>
    <x v="0"/>
    <x v="0"/>
    <m/>
    <x v="0"/>
    <m/>
    <m/>
    <m/>
  </r>
  <r>
    <s v="0005490045656"/>
    <x v="111"/>
    <x v="111"/>
    <d v="2024-12-30T00:00:00"/>
    <m/>
    <m/>
    <m/>
    <m/>
    <m/>
    <x v="0"/>
    <m/>
    <x v="0"/>
    <x v="0"/>
    <m/>
    <x v="0"/>
    <m/>
    <m/>
    <m/>
  </r>
  <r>
    <s v="00051145656"/>
    <x v="147"/>
    <x v="147"/>
    <d v="2024-12-30T00:00:00"/>
    <m/>
    <m/>
    <m/>
    <m/>
    <m/>
    <x v="0"/>
    <m/>
    <x v="0"/>
    <x v="0"/>
    <m/>
    <x v="0"/>
    <m/>
    <m/>
    <m/>
  </r>
  <r>
    <s v="001000145663"/>
    <x v="3"/>
    <x v="3"/>
    <d v="2025-01-06T00:00:00"/>
    <n v="7500"/>
    <n v="1554.85"/>
    <n v="11661375"/>
    <s v="nuevo contrato"/>
    <s v="PEDIR"/>
    <x v="3"/>
    <m/>
    <x v="4"/>
    <x v="4"/>
    <n v="45"/>
    <x v="76"/>
    <n v="5"/>
    <n v="8"/>
    <n v="2025"/>
  </r>
  <r>
    <s v="00046345663"/>
    <x v="4"/>
    <x v="4"/>
    <d v="2025-01-06T00:00:00"/>
    <m/>
    <m/>
    <m/>
    <m/>
    <m/>
    <x v="0"/>
    <m/>
    <x v="0"/>
    <x v="0"/>
    <m/>
    <x v="0"/>
    <m/>
    <m/>
    <m/>
  </r>
  <r>
    <s v="00037545663"/>
    <x v="1"/>
    <x v="1"/>
    <d v="2025-01-06T00:00:00"/>
    <m/>
    <m/>
    <m/>
    <m/>
    <m/>
    <x v="0"/>
    <m/>
    <x v="0"/>
    <x v="0"/>
    <m/>
    <x v="0"/>
    <m/>
    <m/>
    <m/>
  </r>
  <r>
    <s v="00038645663"/>
    <x v="2"/>
    <x v="2"/>
    <d v="2025-01-06T00:00:00"/>
    <m/>
    <m/>
    <m/>
    <m/>
    <m/>
    <x v="0"/>
    <m/>
    <x v="0"/>
    <x v="0"/>
    <m/>
    <x v="0"/>
    <m/>
    <m/>
    <m/>
  </r>
  <r>
    <s v="00020445663"/>
    <x v="5"/>
    <x v="5"/>
    <d v="2025-01-06T00:00:00"/>
    <n v="50"/>
    <n v="16346.616"/>
    <n v="817330.8"/>
    <m/>
    <s v="PEDIR"/>
    <x v="3"/>
    <m/>
    <x v="11"/>
    <x v="11"/>
    <n v="45"/>
    <x v="76"/>
    <n v="5"/>
    <n v="8"/>
    <n v="2025"/>
  </r>
  <r>
    <s v="00000945663"/>
    <x v="6"/>
    <x v="6"/>
    <d v="2025-01-06T00:00:00"/>
    <m/>
    <m/>
    <m/>
    <m/>
    <m/>
    <x v="0"/>
    <m/>
    <x v="0"/>
    <x v="0"/>
    <m/>
    <x v="0"/>
    <m/>
    <m/>
    <m/>
  </r>
  <r>
    <s v="00020745663"/>
    <x v="7"/>
    <x v="7"/>
    <d v="2025-01-06T00:00:00"/>
    <m/>
    <m/>
    <m/>
    <m/>
    <m/>
    <x v="0"/>
    <m/>
    <x v="0"/>
    <x v="0"/>
    <m/>
    <x v="0"/>
    <m/>
    <m/>
    <m/>
  </r>
  <r>
    <s v="007001445663"/>
    <x v="8"/>
    <x v="8"/>
    <d v="2025-01-06T00:00:00"/>
    <n v="200"/>
    <n v="11374"/>
    <n v="2274800"/>
    <m/>
    <s v="PEDIR"/>
    <x v="3"/>
    <m/>
    <x v="31"/>
    <x v="31"/>
    <n v="30"/>
    <x v="77"/>
    <n v="4"/>
    <n v="6"/>
    <n v="2025"/>
  </r>
  <r>
    <s v="00003345663"/>
    <x v="9"/>
    <x v="9"/>
    <d v="2025-01-06T00:00:00"/>
    <m/>
    <m/>
    <m/>
    <m/>
    <m/>
    <x v="0"/>
    <m/>
    <x v="0"/>
    <x v="0"/>
    <m/>
    <x v="0"/>
    <m/>
    <m/>
    <m/>
  </r>
  <r>
    <s v="00019845663"/>
    <x v="10"/>
    <x v="10"/>
    <d v="2025-01-06T00:00:00"/>
    <m/>
    <m/>
    <m/>
    <m/>
    <m/>
    <x v="0"/>
    <m/>
    <x v="0"/>
    <x v="0"/>
    <m/>
    <x v="0"/>
    <m/>
    <m/>
    <m/>
  </r>
  <r>
    <s v="00020045663"/>
    <x v="11"/>
    <x v="11"/>
    <d v="2025-01-06T00:00:00"/>
    <m/>
    <m/>
    <m/>
    <m/>
    <m/>
    <x v="0"/>
    <m/>
    <x v="0"/>
    <x v="0"/>
    <m/>
    <x v="0"/>
    <m/>
    <m/>
    <m/>
  </r>
  <r>
    <s v="00020245663"/>
    <x v="12"/>
    <x v="12"/>
    <d v="2025-01-06T00:00:00"/>
    <n v="100"/>
    <n v="3775.2"/>
    <n v="377520"/>
    <m/>
    <s v="PEDIR"/>
    <x v="3"/>
    <m/>
    <x v="29"/>
    <x v="29"/>
    <n v="30"/>
    <x v="77"/>
    <n v="4"/>
    <n v="6"/>
    <n v="2025"/>
  </r>
  <r>
    <s v="00001845663"/>
    <x v="13"/>
    <x v="13"/>
    <d v="2025-01-06T00:00:00"/>
    <m/>
    <m/>
    <m/>
    <m/>
    <m/>
    <x v="0"/>
    <m/>
    <x v="0"/>
    <x v="0"/>
    <m/>
    <x v="0"/>
    <m/>
    <m/>
    <m/>
  </r>
  <r>
    <s v="00045245663"/>
    <x v="14"/>
    <x v="14"/>
    <d v="2025-01-06T00:00:00"/>
    <m/>
    <m/>
    <m/>
    <m/>
    <m/>
    <x v="0"/>
    <m/>
    <x v="0"/>
    <x v="0"/>
    <m/>
    <x v="0"/>
    <m/>
    <m/>
    <m/>
  </r>
  <r>
    <s v="00023645663"/>
    <x v="15"/>
    <x v="15"/>
    <d v="2025-01-06T00:00:00"/>
    <m/>
    <m/>
    <m/>
    <m/>
    <m/>
    <x v="0"/>
    <m/>
    <x v="0"/>
    <x v="0"/>
    <m/>
    <x v="0"/>
    <m/>
    <m/>
    <m/>
  </r>
  <r>
    <s v="00047345663"/>
    <x v="16"/>
    <x v="16"/>
    <d v="2025-01-06T00:00:00"/>
    <m/>
    <m/>
    <m/>
    <m/>
    <m/>
    <x v="0"/>
    <m/>
    <x v="0"/>
    <x v="0"/>
    <m/>
    <x v="0"/>
    <m/>
    <m/>
    <m/>
  </r>
  <r>
    <s v="00044745663"/>
    <x v="17"/>
    <x v="17"/>
    <d v="2025-01-06T00:00:00"/>
    <m/>
    <m/>
    <m/>
    <m/>
    <m/>
    <x v="0"/>
    <m/>
    <x v="0"/>
    <x v="0"/>
    <m/>
    <x v="0"/>
    <m/>
    <m/>
    <m/>
  </r>
  <r>
    <s v="00047545663"/>
    <x v="18"/>
    <x v="18"/>
    <d v="2025-01-06T00:00:00"/>
    <m/>
    <m/>
    <m/>
    <m/>
    <m/>
    <x v="0"/>
    <m/>
    <x v="0"/>
    <x v="0"/>
    <m/>
    <x v="0"/>
    <m/>
    <m/>
    <m/>
  </r>
  <r>
    <s v="00045145663"/>
    <x v="131"/>
    <x v="131"/>
    <d v="2025-01-06T00:00:00"/>
    <m/>
    <m/>
    <m/>
    <m/>
    <m/>
    <x v="0"/>
    <m/>
    <x v="0"/>
    <x v="0"/>
    <m/>
    <x v="0"/>
    <m/>
    <m/>
    <m/>
  </r>
  <r>
    <s v="00047445663"/>
    <x v="0"/>
    <x v="0"/>
    <d v="2025-01-06T00:00:00"/>
    <m/>
    <m/>
    <m/>
    <m/>
    <m/>
    <x v="0"/>
    <m/>
    <x v="0"/>
    <x v="0"/>
    <m/>
    <x v="0"/>
    <m/>
    <m/>
    <m/>
  </r>
  <r>
    <s v="00038245663"/>
    <x v="19"/>
    <x v="19"/>
    <d v="2025-01-06T00:00:00"/>
    <m/>
    <m/>
    <m/>
    <m/>
    <m/>
    <x v="0"/>
    <m/>
    <x v="0"/>
    <x v="0"/>
    <m/>
    <x v="0"/>
    <m/>
    <m/>
    <m/>
  </r>
  <r>
    <s v="004000245663"/>
    <x v="20"/>
    <x v="20"/>
    <d v="2025-01-06T00:00:00"/>
    <m/>
    <m/>
    <m/>
    <m/>
    <m/>
    <x v="0"/>
    <m/>
    <x v="0"/>
    <x v="0"/>
    <m/>
    <x v="0"/>
    <m/>
    <m/>
    <m/>
  </r>
  <r>
    <s v="00041245663"/>
    <x v="21"/>
    <x v="21"/>
    <d v="2025-01-06T00:00:00"/>
    <m/>
    <m/>
    <m/>
    <m/>
    <m/>
    <x v="0"/>
    <m/>
    <x v="0"/>
    <x v="0"/>
    <m/>
    <x v="0"/>
    <m/>
    <m/>
    <m/>
  </r>
  <r>
    <s v="00017345663"/>
    <x v="22"/>
    <x v="22"/>
    <d v="2025-01-06T00:00:00"/>
    <n v="1000"/>
    <n v="2063.7759999999998"/>
    <n v="2063775.9999999998"/>
    <m/>
    <s v="PEDIR"/>
    <x v="3"/>
    <m/>
    <x v="11"/>
    <x v="11"/>
    <n v="45"/>
    <x v="76"/>
    <n v="5"/>
    <n v="8"/>
    <n v="2025"/>
  </r>
  <r>
    <s v="SW001845663"/>
    <x v="23"/>
    <x v="23"/>
    <d v="2025-01-06T00:00:00"/>
    <m/>
    <m/>
    <m/>
    <m/>
    <m/>
    <x v="0"/>
    <m/>
    <x v="0"/>
    <x v="0"/>
    <m/>
    <x v="0"/>
    <m/>
    <m/>
    <m/>
  </r>
  <r>
    <s v="PACK07645663"/>
    <x v="24"/>
    <x v="24"/>
    <d v="2025-01-06T00:00:00"/>
    <n v="1680"/>
    <n v="938.99629999999991"/>
    <n v="1577513.7839999998"/>
    <m/>
    <s v="PEDIR"/>
    <x v="3"/>
    <m/>
    <x v="9"/>
    <x v="9"/>
    <n v="45"/>
    <x v="76"/>
    <n v="5"/>
    <n v="8"/>
    <n v="2025"/>
  </r>
  <r>
    <s v="30301000000145663"/>
    <x v="129"/>
    <x v="129"/>
    <d v="2025-01-06T00:00:00"/>
    <m/>
    <m/>
    <m/>
    <m/>
    <m/>
    <x v="0"/>
    <m/>
    <x v="0"/>
    <x v="0"/>
    <m/>
    <x v="0"/>
    <m/>
    <m/>
    <m/>
  </r>
  <r>
    <s v="00001145663"/>
    <x v="119"/>
    <x v="119"/>
    <d v="2025-01-06T00:00:00"/>
    <m/>
    <m/>
    <m/>
    <m/>
    <m/>
    <x v="0"/>
    <m/>
    <x v="0"/>
    <x v="0"/>
    <m/>
    <x v="0"/>
    <m/>
    <m/>
    <m/>
  </r>
  <r>
    <s v="003200245663"/>
    <x v="26"/>
    <x v="26"/>
    <d v="2025-01-06T00:00:00"/>
    <m/>
    <m/>
    <m/>
    <m/>
    <m/>
    <x v="0"/>
    <m/>
    <x v="0"/>
    <x v="0"/>
    <m/>
    <x v="0"/>
    <m/>
    <m/>
    <m/>
  </r>
  <r>
    <s v="00027245663"/>
    <x v="27"/>
    <x v="27"/>
    <d v="2025-01-06T00:00:00"/>
    <n v="1400"/>
    <n v="3961.9150999999997"/>
    <n v="5546681.1399999997"/>
    <s v="ENTREGA 10/01/2025"/>
    <s v="PEDIR"/>
    <x v="3"/>
    <m/>
    <x v="10"/>
    <x v="10"/>
    <n v="30"/>
    <x v="77"/>
    <n v="4"/>
    <n v="6"/>
    <n v="2025"/>
  </r>
  <r>
    <s v="00042445663"/>
    <x v="28"/>
    <x v="28"/>
    <d v="2025-01-06T00:00:00"/>
    <n v="1"/>
    <n v="6760.6451000000006"/>
    <n v="6760.6451000000006"/>
    <s v="PARA EL 17/01"/>
    <s v="PEDIR"/>
    <x v="3"/>
    <m/>
    <x v="19"/>
    <x v="19"/>
    <n v="30"/>
    <x v="77"/>
    <n v="4"/>
    <n v="6"/>
    <n v="2025"/>
  </r>
  <r>
    <s v="006001745663"/>
    <x v="29"/>
    <x v="29"/>
    <d v="2025-01-06T00:00:00"/>
    <m/>
    <m/>
    <m/>
    <m/>
    <m/>
    <x v="0"/>
    <m/>
    <x v="0"/>
    <x v="0"/>
    <m/>
    <x v="0"/>
    <m/>
    <m/>
    <m/>
  </r>
  <r>
    <s v="00043045663"/>
    <x v="30"/>
    <x v="30"/>
    <d v="2025-01-06T00:00:00"/>
    <m/>
    <m/>
    <m/>
    <m/>
    <m/>
    <x v="0"/>
    <m/>
    <x v="0"/>
    <x v="0"/>
    <m/>
    <x v="0"/>
    <m/>
    <m/>
    <m/>
  </r>
  <r>
    <s v="006001645663"/>
    <x v="31"/>
    <x v="31"/>
    <d v="2025-01-06T00:00:00"/>
    <n v="12000"/>
    <n v="424.32"/>
    <n v="5091840"/>
    <m/>
    <s v="PEDIR"/>
    <x v="3"/>
    <m/>
    <x v="20"/>
    <x v="20"/>
    <n v="30"/>
    <x v="77"/>
    <n v="4"/>
    <n v="6"/>
    <n v="2025"/>
  </r>
  <r>
    <s v="00038845663"/>
    <x v="140"/>
    <x v="140"/>
    <d v="2025-01-06T00:00:00"/>
    <m/>
    <m/>
    <m/>
    <m/>
    <m/>
    <x v="0"/>
    <m/>
    <x v="0"/>
    <x v="0"/>
    <m/>
    <x v="0"/>
    <m/>
    <m/>
    <m/>
  </r>
  <r>
    <s v="011012045663"/>
    <x v="32"/>
    <x v="32"/>
    <d v="2025-01-06T00:00:00"/>
    <n v="12500"/>
    <n v="26.305399999999999"/>
    <n v="328817.5"/>
    <m/>
    <s v="PEDIR"/>
    <x v="3"/>
    <m/>
    <x v="8"/>
    <x v="8"/>
    <n v="45"/>
    <x v="76"/>
    <n v="5"/>
    <n v="8"/>
    <n v="2025"/>
  </r>
  <r>
    <s v="00012745663"/>
    <x v="33"/>
    <x v="33"/>
    <d v="2025-01-06T00:00:00"/>
    <m/>
    <m/>
    <m/>
    <m/>
    <m/>
    <x v="0"/>
    <m/>
    <x v="0"/>
    <x v="0"/>
    <m/>
    <x v="0"/>
    <m/>
    <m/>
    <m/>
  </r>
  <r>
    <s v="00042845663"/>
    <x v="34"/>
    <x v="34"/>
    <d v="2025-01-06T00:00:00"/>
    <m/>
    <m/>
    <m/>
    <m/>
    <m/>
    <x v="0"/>
    <m/>
    <x v="0"/>
    <x v="0"/>
    <m/>
    <x v="0"/>
    <m/>
    <m/>
    <m/>
  </r>
  <r>
    <s v="00042745663"/>
    <x v="35"/>
    <x v="35"/>
    <d v="2025-01-06T00:00:00"/>
    <m/>
    <m/>
    <m/>
    <m/>
    <m/>
    <x v="0"/>
    <m/>
    <x v="0"/>
    <x v="0"/>
    <m/>
    <x v="0"/>
    <m/>
    <m/>
    <m/>
  </r>
  <r>
    <s v="00042645663"/>
    <x v="36"/>
    <x v="36"/>
    <d v="2025-01-06T00:00:00"/>
    <m/>
    <m/>
    <m/>
    <m/>
    <m/>
    <x v="0"/>
    <m/>
    <x v="0"/>
    <x v="0"/>
    <m/>
    <x v="0"/>
    <m/>
    <m/>
    <m/>
  </r>
  <r>
    <s v="00042945663"/>
    <x v="145"/>
    <x v="145"/>
    <d v="2025-01-06T00:00:00"/>
    <m/>
    <m/>
    <m/>
    <m/>
    <m/>
    <x v="0"/>
    <m/>
    <x v="0"/>
    <x v="0"/>
    <m/>
    <x v="0"/>
    <m/>
    <m/>
    <m/>
  </r>
  <r>
    <s v="00011345663"/>
    <x v="37"/>
    <x v="37"/>
    <d v="2025-01-06T00:00:00"/>
    <n v="200"/>
    <n v="11221.297999999999"/>
    <n v="2244259.5999999996"/>
    <m/>
    <s v="PEDIR"/>
    <x v="3"/>
    <m/>
    <x v="21"/>
    <x v="21"/>
    <n v="30"/>
    <x v="77"/>
    <n v="4"/>
    <n v="6"/>
    <n v="2025"/>
  </r>
  <r>
    <s v="007001045663"/>
    <x v="38"/>
    <x v="38"/>
    <d v="2025-01-06T00:00:00"/>
    <m/>
    <m/>
    <m/>
    <m/>
    <m/>
    <x v="0"/>
    <m/>
    <x v="0"/>
    <x v="0"/>
    <m/>
    <x v="0"/>
    <m/>
    <m/>
    <m/>
  </r>
  <r>
    <s v="00046145663"/>
    <x v="120"/>
    <x v="120"/>
    <d v="2025-01-06T00:00:00"/>
    <m/>
    <m/>
    <m/>
    <m/>
    <m/>
    <x v="0"/>
    <m/>
    <x v="0"/>
    <x v="0"/>
    <m/>
    <x v="0"/>
    <m/>
    <m/>
    <m/>
  </r>
  <r>
    <s v="007000545663"/>
    <x v="39"/>
    <x v="39"/>
    <d v="2025-01-06T00:00:00"/>
    <m/>
    <m/>
    <m/>
    <m/>
    <m/>
    <x v="0"/>
    <m/>
    <x v="0"/>
    <x v="0"/>
    <m/>
    <x v="0"/>
    <m/>
    <m/>
    <m/>
  </r>
  <r>
    <s v="00020945663"/>
    <x v="40"/>
    <x v="40"/>
    <d v="2025-01-06T00:00:00"/>
    <m/>
    <m/>
    <m/>
    <m/>
    <m/>
    <x v="0"/>
    <m/>
    <x v="0"/>
    <x v="0"/>
    <m/>
    <x v="0"/>
    <m/>
    <m/>
    <m/>
  </r>
  <r>
    <s v="00035245663"/>
    <x v="121"/>
    <x v="121"/>
    <d v="2025-01-06T00:00:00"/>
    <m/>
    <m/>
    <m/>
    <m/>
    <m/>
    <x v="0"/>
    <m/>
    <x v="0"/>
    <x v="0"/>
    <m/>
    <x v="0"/>
    <m/>
    <m/>
    <m/>
  </r>
  <r>
    <s v="00034045663"/>
    <x v="41"/>
    <x v="41"/>
    <d v="2025-01-06T00:00:00"/>
    <m/>
    <m/>
    <m/>
    <m/>
    <m/>
    <x v="0"/>
    <m/>
    <x v="0"/>
    <x v="0"/>
    <m/>
    <x v="0"/>
    <m/>
    <m/>
    <m/>
  </r>
  <r>
    <s v="00017045663"/>
    <x v="42"/>
    <x v="42"/>
    <d v="2025-01-06T00:00:00"/>
    <m/>
    <m/>
    <m/>
    <m/>
    <m/>
    <x v="0"/>
    <m/>
    <x v="0"/>
    <x v="0"/>
    <m/>
    <x v="0"/>
    <m/>
    <m/>
    <m/>
  </r>
  <r>
    <s v="00040345663"/>
    <x v="43"/>
    <x v="43"/>
    <d v="2025-01-06T00:00:00"/>
    <m/>
    <m/>
    <m/>
    <m/>
    <m/>
    <x v="0"/>
    <m/>
    <x v="0"/>
    <x v="0"/>
    <m/>
    <x v="0"/>
    <m/>
    <m/>
    <m/>
  </r>
  <r>
    <s v="011005445663"/>
    <x v="122"/>
    <x v="122"/>
    <d v="2025-01-06T00:00:00"/>
    <m/>
    <m/>
    <m/>
    <m/>
    <m/>
    <x v="0"/>
    <m/>
    <x v="0"/>
    <x v="0"/>
    <m/>
    <x v="0"/>
    <m/>
    <m/>
    <m/>
  </r>
  <r>
    <s v="00040845663"/>
    <x v="44"/>
    <x v="44"/>
    <d v="2025-01-06T00:00:00"/>
    <m/>
    <m/>
    <m/>
    <m/>
    <m/>
    <x v="0"/>
    <m/>
    <x v="0"/>
    <x v="0"/>
    <m/>
    <x v="0"/>
    <m/>
    <m/>
    <m/>
  </r>
  <r>
    <s v="0000245663"/>
    <x v="45"/>
    <x v="45"/>
    <d v="2025-01-06T00:00:00"/>
    <n v="100"/>
    <m/>
    <m/>
    <m/>
    <s v="PEDIR"/>
    <x v="3"/>
    <m/>
    <x v="34"/>
    <x v="34"/>
    <n v="30"/>
    <x v="77"/>
    <n v="4"/>
    <n v="6"/>
    <n v="2025"/>
  </r>
  <r>
    <s v="00023845663"/>
    <x v="46"/>
    <x v="46"/>
    <d v="2025-01-06T00:00:00"/>
    <m/>
    <m/>
    <m/>
    <m/>
    <m/>
    <x v="0"/>
    <m/>
    <x v="0"/>
    <x v="0"/>
    <m/>
    <x v="0"/>
    <m/>
    <m/>
    <m/>
  </r>
  <r>
    <s v="00034345663"/>
    <x v="47"/>
    <x v="47"/>
    <d v="2025-01-06T00:00:00"/>
    <m/>
    <m/>
    <m/>
    <m/>
    <m/>
    <x v="0"/>
    <m/>
    <x v="0"/>
    <x v="0"/>
    <m/>
    <x v="0"/>
    <m/>
    <m/>
    <m/>
  </r>
  <r>
    <s v="00034445663"/>
    <x v="48"/>
    <x v="48"/>
    <d v="2025-01-06T00:00:00"/>
    <m/>
    <m/>
    <m/>
    <m/>
    <m/>
    <x v="0"/>
    <m/>
    <x v="0"/>
    <x v="0"/>
    <m/>
    <x v="0"/>
    <m/>
    <m/>
    <m/>
  </r>
  <r>
    <s v="00035545663"/>
    <x v="51"/>
    <x v="51"/>
    <d v="2025-01-06T00:00:00"/>
    <m/>
    <m/>
    <m/>
    <m/>
    <m/>
    <x v="0"/>
    <m/>
    <x v="0"/>
    <x v="0"/>
    <m/>
    <x v="0"/>
    <m/>
    <m/>
    <m/>
  </r>
  <r>
    <s v="00036545663"/>
    <x v="52"/>
    <x v="52"/>
    <d v="2025-01-06T00:00:00"/>
    <n v="30"/>
    <n v="51058.950799999991"/>
    <n v="1531768.5239999997"/>
    <m/>
    <s v="PEDIR"/>
    <x v="3"/>
    <m/>
    <x v="3"/>
    <x v="3"/>
    <n v="45"/>
    <x v="76"/>
    <n v="5"/>
    <n v="8"/>
    <n v="2025"/>
  </r>
  <r>
    <s v="004001845663"/>
    <x v="53"/>
    <x v="53"/>
    <d v="2025-01-06T00:00:00"/>
    <m/>
    <m/>
    <m/>
    <m/>
    <m/>
    <x v="0"/>
    <m/>
    <x v="0"/>
    <x v="0"/>
    <m/>
    <x v="0"/>
    <m/>
    <m/>
    <m/>
  </r>
  <r>
    <s v="004000545663"/>
    <x v="54"/>
    <x v="54"/>
    <d v="2025-01-06T00:00:00"/>
    <m/>
    <n v="6174.63"/>
    <n v="0"/>
    <m/>
    <m/>
    <x v="0"/>
    <m/>
    <x v="0"/>
    <x v="0"/>
    <m/>
    <x v="0"/>
    <m/>
    <m/>
    <m/>
  </r>
  <r>
    <s v="004000645663"/>
    <x v="55"/>
    <x v="55"/>
    <d v="2025-01-06T00:00:00"/>
    <m/>
    <m/>
    <m/>
    <m/>
    <m/>
    <x v="0"/>
    <m/>
    <x v="0"/>
    <x v="0"/>
    <m/>
    <x v="0"/>
    <m/>
    <m/>
    <m/>
  </r>
  <r>
    <s v="004001045663"/>
    <x v="56"/>
    <x v="56"/>
    <d v="2025-01-06T00:00:00"/>
    <m/>
    <m/>
    <m/>
    <m/>
    <m/>
    <x v="0"/>
    <m/>
    <x v="0"/>
    <x v="0"/>
    <m/>
    <x v="0"/>
    <m/>
    <m/>
    <m/>
  </r>
  <r>
    <s v="004001145663"/>
    <x v="57"/>
    <x v="57"/>
    <d v="2025-01-06T00:00:00"/>
    <m/>
    <m/>
    <m/>
    <m/>
    <m/>
    <x v="0"/>
    <m/>
    <x v="0"/>
    <x v="0"/>
    <m/>
    <x v="0"/>
    <m/>
    <m/>
    <m/>
  </r>
  <r>
    <s v="00034545663"/>
    <x v="58"/>
    <x v="58"/>
    <d v="2025-01-06T00:00:00"/>
    <m/>
    <m/>
    <m/>
    <m/>
    <m/>
    <x v="0"/>
    <m/>
    <x v="0"/>
    <x v="0"/>
    <m/>
    <x v="0"/>
    <m/>
    <m/>
    <m/>
  </r>
  <r>
    <s v="004000145663"/>
    <x v="59"/>
    <x v="59"/>
    <d v="2025-01-06T00:00:00"/>
    <m/>
    <m/>
    <m/>
    <m/>
    <m/>
    <x v="0"/>
    <m/>
    <x v="0"/>
    <x v="0"/>
    <m/>
    <x v="0"/>
    <m/>
    <m/>
    <m/>
  </r>
  <r>
    <s v="004000445663"/>
    <x v="61"/>
    <x v="61"/>
    <d v="2025-01-06T00:00:00"/>
    <m/>
    <m/>
    <m/>
    <m/>
    <m/>
    <x v="0"/>
    <m/>
    <x v="0"/>
    <x v="0"/>
    <m/>
    <x v="0"/>
    <m/>
    <m/>
    <m/>
  </r>
  <r>
    <s v="00047745663"/>
    <x v="62"/>
    <x v="62"/>
    <d v="2025-01-06T00:00:00"/>
    <m/>
    <m/>
    <m/>
    <m/>
    <m/>
    <x v="0"/>
    <m/>
    <x v="0"/>
    <x v="0"/>
    <m/>
    <x v="0"/>
    <m/>
    <m/>
    <m/>
  </r>
  <r>
    <s v="00042045663"/>
    <x v="60"/>
    <x v="60"/>
    <d v="2025-01-06T00:00:00"/>
    <m/>
    <m/>
    <m/>
    <m/>
    <m/>
    <x v="0"/>
    <m/>
    <x v="0"/>
    <x v="0"/>
    <m/>
    <x v="0"/>
    <m/>
    <m/>
    <m/>
  </r>
  <r>
    <s v="004000745663"/>
    <x v="63"/>
    <x v="63"/>
    <d v="2025-01-06T00:00:00"/>
    <m/>
    <m/>
    <m/>
    <m/>
    <m/>
    <x v="0"/>
    <m/>
    <x v="0"/>
    <x v="0"/>
    <m/>
    <x v="0"/>
    <m/>
    <m/>
    <m/>
  </r>
  <r>
    <s v="00037245663"/>
    <x v="64"/>
    <x v="64"/>
    <d v="2025-01-06T00:00:00"/>
    <m/>
    <n v="1189.8050999999998"/>
    <n v="0"/>
    <m/>
    <m/>
    <x v="0"/>
    <m/>
    <x v="0"/>
    <x v="0"/>
    <m/>
    <x v="78"/>
    <n v="2"/>
    <n v="2"/>
    <n v="2025"/>
  </r>
  <r>
    <s v="00046245663"/>
    <x v="65"/>
    <x v="65"/>
    <d v="2025-01-06T00:00:00"/>
    <m/>
    <m/>
    <m/>
    <m/>
    <m/>
    <x v="0"/>
    <m/>
    <x v="0"/>
    <x v="0"/>
    <m/>
    <x v="0"/>
    <m/>
    <m/>
    <m/>
  </r>
  <r>
    <s v="00027345663"/>
    <x v="123"/>
    <x v="123"/>
    <d v="2025-01-06T00:00:00"/>
    <n v="1000"/>
    <n v="5889.3119999999999"/>
    <n v="5889312"/>
    <m/>
    <s v="PEDIR"/>
    <x v="3"/>
    <m/>
    <x v="35"/>
    <x v="35"/>
    <n v="30"/>
    <x v="77"/>
    <n v="4"/>
    <n v="6"/>
    <n v="2025"/>
  </r>
  <r>
    <s v="00017245663"/>
    <x v="68"/>
    <x v="68"/>
    <d v="2025-01-06T00:00:00"/>
    <m/>
    <m/>
    <m/>
    <m/>
    <m/>
    <x v="0"/>
    <m/>
    <x v="0"/>
    <x v="0"/>
    <m/>
    <x v="0"/>
    <m/>
    <m/>
    <m/>
  </r>
  <r>
    <s v="009003045663"/>
    <x v="69"/>
    <x v="69"/>
    <d v="2025-01-06T00:00:00"/>
    <m/>
    <m/>
    <m/>
    <m/>
    <m/>
    <x v="0"/>
    <m/>
    <x v="0"/>
    <x v="0"/>
    <m/>
    <x v="0"/>
    <m/>
    <m/>
    <m/>
  </r>
  <r>
    <s v="009000645663"/>
    <x v="70"/>
    <x v="70"/>
    <d v="2025-01-06T00:00:00"/>
    <n v="3000"/>
    <n v="1768"/>
    <n v="5304000"/>
    <m/>
    <s v="PEDIR"/>
    <x v="3"/>
    <m/>
    <x v="2"/>
    <x v="2"/>
    <n v="60"/>
    <x v="79"/>
    <n v="6"/>
    <n v="11"/>
    <n v="2025"/>
  </r>
  <r>
    <s v="009002645663"/>
    <x v="72"/>
    <x v="72"/>
    <d v="2025-01-06T00:00:00"/>
    <m/>
    <m/>
    <m/>
    <m/>
    <m/>
    <x v="0"/>
    <m/>
    <x v="0"/>
    <x v="0"/>
    <m/>
    <x v="0"/>
    <m/>
    <m/>
    <m/>
  </r>
  <r>
    <s v="005000945663"/>
    <x v="73"/>
    <x v="73"/>
    <d v="2025-01-06T00:00:00"/>
    <m/>
    <m/>
    <m/>
    <m/>
    <m/>
    <x v="0"/>
    <m/>
    <x v="0"/>
    <x v="0"/>
    <m/>
    <x v="0"/>
    <m/>
    <m/>
    <m/>
  </r>
  <r>
    <s v="009000345663"/>
    <x v="71"/>
    <x v="71"/>
    <d v="2025-01-06T00:00:00"/>
    <m/>
    <m/>
    <m/>
    <m/>
    <m/>
    <x v="0"/>
    <m/>
    <x v="0"/>
    <x v="0"/>
    <m/>
    <x v="0"/>
    <m/>
    <m/>
    <m/>
  </r>
  <r>
    <s v="0005270145663"/>
    <x v="75"/>
    <x v="75"/>
    <d v="2025-01-06T00:00:00"/>
    <m/>
    <m/>
    <m/>
    <m/>
    <m/>
    <x v="0"/>
    <m/>
    <x v="0"/>
    <x v="0"/>
    <m/>
    <x v="0"/>
    <m/>
    <m/>
    <m/>
  </r>
  <r>
    <s v="00049645663"/>
    <x v="76"/>
    <x v="76"/>
    <d v="2025-01-06T00:00:00"/>
    <m/>
    <m/>
    <m/>
    <m/>
    <m/>
    <x v="0"/>
    <m/>
    <x v="0"/>
    <x v="0"/>
    <m/>
    <x v="0"/>
    <m/>
    <m/>
    <m/>
  </r>
  <r>
    <s v="00053045663"/>
    <x v="124"/>
    <x v="124"/>
    <d v="2025-01-06T00:00:00"/>
    <m/>
    <m/>
    <m/>
    <m/>
    <m/>
    <x v="0"/>
    <m/>
    <x v="0"/>
    <x v="0"/>
    <m/>
    <x v="0"/>
    <m/>
    <m/>
    <m/>
  </r>
  <r>
    <s v="0004520345663"/>
    <x v="77"/>
    <x v="77"/>
    <d v="2025-01-06T00:00:00"/>
    <m/>
    <m/>
    <m/>
    <m/>
    <m/>
    <x v="0"/>
    <m/>
    <x v="0"/>
    <x v="0"/>
    <m/>
    <x v="0"/>
    <m/>
    <m/>
    <m/>
  </r>
  <r>
    <s v="0004790245663"/>
    <x v="78"/>
    <x v="78"/>
    <d v="2025-01-06T00:00:00"/>
    <m/>
    <m/>
    <m/>
    <m/>
    <m/>
    <x v="0"/>
    <m/>
    <x v="0"/>
    <x v="0"/>
    <m/>
    <x v="0"/>
    <m/>
    <m/>
    <m/>
  </r>
  <r>
    <s v="00052445663"/>
    <x v="79"/>
    <x v="79"/>
    <d v="2025-01-06T00:00:00"/>
    <n v="28800"/>
    <n v="28.2898"/>
    <n v="814746.24"/>
    <m/>
    <s v="PEDIR"/>
    <x v="3"/>
    <m/>
    <x v="8"/>
    <x v="8"/>
    <n v="45"/>
    <x v="76"/>
    <n v="5"/>
    <n v="8"/>
    <n v="2025"/>
  </r>
  <r>
    <s v="00043445663"/>
    <x v="125"/>
    <x v="125"/>
    <d v="2025-01-06T00:00:00"/>
    <n v="6000"/>
    <n v="1283.568"/>
    <n v="7701408"/>
    <m/>
    <s v="PEDIR"/>
    <x v="3"/>
    <m/>
    <x v="17"/>
    <x v="17"/>
    <n v="30"/>
    <x v="77"/>
    <n v="4"/>
    <n v="6"/>
    <n v="2025"/>
  </r>
  <r>
    <s v="00001045663"/>
    <x v="80"/>
    <x v="80"/>
    <d v="2025-01-06T00:00:00"/>
    <m/>
    <m/>
    <m/>
    <m/>
    <m/>
    <x v="0"/>
    <m/>
    <x v="0"/>
    <x v="0"/>
    <m/>
    <x v="0"/>
    <m/>
    <m/>
    <m/>
  </r>
  <r>
    <s v="0003600345663"/>
    <x v="81"/>
    <x v="81"/>
    <d v="2025-01-06T00:00:00"/>
    <m/>
    <m/>
    <m/>
    <m/>
    <m/>
    <x v="0"/>
    <m/>
    <x v="0"/>
    <x v="0"/>
    <m/>
    <x v="0"/>
    <m/>
    <m/>
    <m/>
  </r>
  <r>
    <s v="0003610245663"/>
    <x v="82"/>
    <x v="82"/>
    <d v="2025-01-06T00:00:00"/>
    <m/>
    <m/>
    <m/>
    <m/>
    <m/>
    <x v="0"/>
    <m/>
    <x v="0"/>
    <x v="0"/>
    <m/>
    <x v="0"/>
    <m/>
    <m/>
    <m/>
  </r>
  <r>
    <s v="10008745663"/>
    <x v="83"/>
    <x v="83"/>
    <d v="2025-01-06T00:00:00"/>
    <m/>
    <m/>
    <m/>
    <m/>
    <m/>
    <x v="0"/>
    <m/>
    <x v="0"/>
    <x v="0"/>
    <m/>
    <x v="0"/>
    <m/>
    <m/>
    <m/>
  </r>
  <r>
    <s v="0003620245663"/>
    <x v="84"/>
    <x v="84"/>
    <d v="2025-01-06T00:00:00"/>
    <m/>
    <m/>
    <m/>
    <m/>
    <m/>
    <x v="0"/>
    <m/>
    <x v="0"/>
    <x v="0"/>
    <m/>
    <x v="0"/>
    <m/>
    <m/>
    <m/>
  </r>
  <r>
    <s v="PACK0680345663"/>
    <x v="85"/>
    <x v="85"/>
    <d v="2025-01-06T00:00:00"/>
    <m/>
    <m/>
    <m/>
    <m/>
    <m/>
    <x v="0"/>
    <m/>
    <x v="0"/>
    <x v="0"/>
    <m/>
    <x v="0"/>
    <m/>
    <m/>
    <m/>
  </r>
  <r>
    <s v="0004230145663"/>
    <x v="86"/>
    <x v="86"/>
    <d v="2025-01-06T00:00:00"/>
    <m/>
    <m/>
    <m/>
    <m/>
    <m/>
    <x v="0"/>
    <m/>
    <x v="0"/>
    <x v="0"/>
    <m/>
    <x v="0"/>
    <m/>
    <m/>
    <m/>
  </r>
  <r>
    <s v="0003150245663"/>
    <x v="87"/>
    <x v="87"/>
    <d v="2025-01-06T00:00:00"/>
    <m/>
    <m/>
    <m/>
    <m/>
    <m/>
    <x v="0"/>
    <m/>
    <x v="0"/>
    <x v="0"/>
    <m/>
    <x v="0"/>
    <m/>
    <m/>
    <m/>
  </r>
  <r>
    <s v="0003160245663"/>
    <x v="88"/>
    <x v="88"/>
    <d v="2025-01-06T00:00:00"/>
    <m/>
    <m/>
    <m/>
    <m/>
    <m/>
    <x v="0"/>
    <m/>
    <x v="0"/>
    <x v="0"/>
    <m/>
    <x v="0"/>
    <m/>
    <m/>
    <m/>
  </r>
  <r>
    <s v="PACK0670345663"/>
    <x v="89"/>
    <x v="89"/>
    <d v="2025-01-06T00:00:00"/>
    <m/>
    <m/>
    <m/>
    <m/>
    <m/>
    <x v="0"/>
    <m/>
    <x v="0"/>
    <x v="0"/>
    <m/>
    <x v="0"/>
    <m/>
    <m/>
    <m/>
  </r>
  <r>
    <s v="0002780145663"/>
    <x v="90"/>
    <x v="90"/>
    <d v="2025-01-06T00:00:00"/>
    <m/>
    <m/>
    <m/>
    <m/>
    <m/>
    <x v="0"/>
    <m/>
    <x v="0"/>
    <x v="0"/>
    <m/>
    <x v="0"/>
    <m/>
    <m/>
    <m/>
  </r>
  <r>
    <s v="0002760145663"/>
    <x v="91"/>
    <x v="91"/>
    <d v="2025-01-06T00:00:00"/>
    <m/>
    <m/>
    <m/>
    <m/>
    <m/>
    <x v="0"/>
    <m/>
    <x v="0"/>
    <x v="0"/>
    <m/>
    <x v="0"/>
    <m/>
    <m/>
    <m/>
  </r>
  <r>
    <s v="0002790145663"/>
    <x v="92"/>
    <x v="92"/>
    <d v="2025-01-06T00:00:00"/>
    <m/>
    <m/>
    <m/>
    <m/>
    <m/>
    <x v="0"/>
    <m/>
    <x v="0"/>
    <x v="0"/>
    <m/>
    <x v="0"/>
    <m/>
    <m/>
    <m/>
  </r>
  <r>
    <s v="0011008945663"/>
    <x v="93"/>
    <x v="93"/>
    <d v="2025-01-06T00:00:00"/>
    <m/>
    <m/>
    <m/>
    <m/>
    <m/>
    <x v="0"/>
    <m/>
    <x v="0"/>
    <x v="0"/>
    <m/>
    <x v="0"/>
    <m/>
    <m/>
    <m/>
  </r>
  <r>
    <s v="0003630245663"/>
    <x v="94"/>
    <x v="94"/>
    <d v="2025-01-06T00:00:00"/>
    <m/>
    <m/>
    <m/>
    <m/>
    <m/>
    <x v="0"/>
    <m/>
    <x v="0"/>
    <x v="0"/>
    <m/>
    <x v="0"/>
    <m/>
    <m/>
    <m/>
  </r>
  <r>
    <s v="0004720345663"/>
    <x v="95"/>
    <x v="95"/>
    <d v="2025-01-06T00:00:00"/>
    <m/>
    <m/>
    <m/>
    <m/>
    <m/>
    <x v="0"/>
    <m/>
    <x v="0"/>
    <x v="0"/>
    <m/>
    <x v="0"/>
    <m/>
    <m/>
    <m/>
  </r>
  <r>
    <s v="00054445663"/>
    <x v="96"/>
    <x v="96"/>
    <d v="2025-01-06T00:00:00"/>
    <m/>
    <m/>
    <m/>
    <m/>
    <m/>
    <x v="0"/>
    <m/>
    <x v="0"/>
    <x v="0"/>
    <m/>
    <x v="0"/>
    <m/>
    <m/>
    <m/>
  </r>
  <r>
    <s v="00050045663"/>
    <x v="97"/>
    <x v="97"/>
    <d v="2025-01-06T00:00:00"/>
    <m/>
    <m/>
    <m/>
    <m/>
    <m/>
    <x v="0"/>
    <m/>
    <x v="0"/>
    <x v="0"/>
    <m/>
    <x v="0"/>
    <m/>
    <m/>
    <m/>
  </r>
  <r>
    <s v="00050145663"/>
    <x v="98"/>
    <x v="98"/>
    <d v="2025-01-06T00:00:00"/>
    <m/>
    <m/>
    <m/>
    <m/>
    <m/>
    <x v="0"/>
    <m/>
    <x v="0"/>
    <x v="0"/>
    <m/>
    <x v="0"/>
    <m/>
    <m/>
    <m/>
  </r>
  <r>
    <s v="0003910345663"/>
    <x v="99"/>
    <x v="99"/>
    <d v="2025-01-06T00:00:00"/>
    <n v="4200"/>
    <n v="932.18399999999997"/>
    <n v="3915172.8"/>
    <m/>
    <s v="PEDIR"/>
    <x v="3"/>
    <m/>
    <x v="9"/>
    <x v="9"/>
    <n v="45"/>
    <x v="76"/>
    <n v="5"/>
    <n v="8"/>
    <n v="2025"/>
  </r>
  <r>
    <s v="0004210145663"/>
    <x v="100"/>
    <x v="100"/>
    <d v="2025-01-06T00:00:00"/>
    <m/>
    <m/>
    <m/>
    <m/>
    <m/>
    <x v="0"/>
    <m/>
    <x v="0"/>
    <x v="0"/>
    <m/>
    <x v="0"/>
    <m/>
    <m/>
    <m/>
  </r>
  <r>
    <s v="PACK0860345663"/>
    <x v="127"/>
    <x v="127"/>
    <d v="2025-01-06T00:00:00"/>
    <m/>
    <m/>
    <m/>
    <m/>
    <m/>
    <x v="0"/>
    <m/>
    <x v="0"/>
    <x v="0"/>
    <m/>
    <x v="0"/>
    <m/>
    <m/>
    <m/>
  </r>
  <r>
    <s v="00053645663"/>
    <x v="101"/>
    <x v="101"/>
    <d v="2025-01-06T00:00:00"/>
    <m/>
    <m/>
    <m/>
    <m/>
    <m/>
    <x v="0"/>
    <m/>
    <x v="0"/>
    <x v="0"/>
    <m/>
    <x v="0"/>
    <m/>
    <m/>
    <m/>
  </r>
  <r>
    <s v="0005510045663"/>
    <x v="105"/>
    <x v="105"/>
    <d v="2025-01-06T00:00:00"/>
    <m/>
    <m/>
    <m/>
    <m/>
    <m/>
    <x v="0"/>
    <m/>
    <x v="0"/>
    <x v="0"/>
    <m/>
    <x v="0"/>
    <m/>
    <m/>
    <m/>
  </r>
  <r>
    <s v="0005470045663"/>
    <x v="106"/>
    <x v="106"/>
    <d v="2025-01-06T00:00:00"/>
    <m/>
    <m/>
    <m/>
    <m/>
    <m/>
    <x v="0"/>
    <m/>
    <x v="0"/>
    <x v="0"/>
    <m/>
    <x v="0"/>
    <m/>
    <m/>
    <m/>
  </r>
  <r>
    <s v="0005480045663"/>
    <x v="107"/>
    <x v="107"/>
    <d v="2025-01-06T00:00:00"/>
    <m/>
    <m/>
    <m/>
    <m/>
    <m/>
    <x v="0"/>
    <m/>
    <x v="0"/>
    <x v="0"/>
    <m/>
    <x v="0"/>
    <m/>
    <m/>
    <m/>
  </r>
  <r>
    <s v="00054545663"/>
    <x v="108"/>
    <x v="108"/>
    <d v="2025-01-06T00:00:00"/>
    <m/>
    <m/>
    <m/>
    <m/>
    <m/>
    <x v="0"/>
    <m/>
    <x v="0"/>
    <x v="0"/>
    <m/>
    <x v="0"/>
    <m/>
    <m/>
    <m/>
  </r>
  <r>
    <s v="00054745663"/>
    <x v="109"/>
    <x v="109"/>
    <d v="2025-01-06T00:00:00"/>
    <n v="10000"/>
    <n v="6209.72"/>
    <n v="62097200"/>
    <s v="PAMPA"/>
    <s v="PEDIR"/>
    <x v="3"/>
    <m/>
    <x v="28"/>
    <x v="28"/>
    <n v="40"/>
    <x v="80"/>
    <n v="7"/>
    <n v="8"/>
    <n v="2025"/>
  </r>
  <r>
    <s v="0003580145663"/>
    <x v="110"/>
    <x v="110"/>
    <d v="2025-01-06T00:00:00"/>
    <m/>
    <m/>
    <m/>
    <m/>
    <m/>
    <x v="0"/>
    <m/>
    <x v="0"/>
    <x v="0"/>
    <m/>
    <x v="0"/>
    <m/>
    <m/>
    <m/>
  </r>
  <r>
    <s v="0004220145663"/>
    <x v="112"/>
    <x v="112"/>
    <d v="2025-01-06T00:00:00"/>
    <n v="600"/>
    <n v="11011"/>
    <n v="6606600"/>
    <m/>
    <s v="PEDIR"/>
    <x v="3"/>
    <m/>
    <x v="6"/>
    <x v="6"/>
    <n v="40"/>
    <x v="80"/>
    <n v="7"/>
    <n v="8"/>
    <n v="2025"/>
  </r>
  <r>
    <s v="00035C45663"/>
    <x v="126"/>
    <x v="126"/>
    <d v="2025-01-06T00:00:00"/>
    <n v="6300"/>
    <n v="493.94620000000003"/>
    <n v="3111861.06"/>
    <m/>
    <s v="PEDIR"/>
    <x v="3"/>
    <m/>
    <x v="9"/>
    <x v="9"/>
    <n v="45"/>
    <x v="76"/>
    <n v="5"/>
    <n v="8"/>
    <n v="2025"/>
  </r>
  <r>
    <s v="00034C45663"/>
    <x v="113"/>
    <x v="113"/>
    <d v="2025-01-06T00:00:00"/>
    <m/>
    <m/>
    <m/>
    <m/>
    <m/>
    <x v="0"/>
    <m/>
    <x v="0"/>
    <x v="0"/>
    <m/>
    <x v="0"/>
    <m/>
    <m/>
    <m/>
  </r>
  <r>
    <s v="0003740345663"/>
    <x v="114"/>
    <x v="114"/>
    <d v="2025-01-06T00:00:00"/>
    <n v="800"/>
    <n v="11011"/>
    <n v="8808800"/>
    <m/>
    <s v="PEDIR"/>
    <x v="3"/>
    <m/>
    <x v="6"/>
    <x v="6"/>
    <n v="40"/>
    <x v="80"/>
    <n v="7"/>
    <n v="8"/>
    <n v="2025"/>
  </r>
  <r>
    <s v="0003590145663"/>
    <x v="115"/>
    <x v="115"/>
    <d v="2025-01-06T00:00:00"/>
    <m/>
    <m/>
    <m/>
    <m/>
    <m/>
    <x v="0"/>
    <m/>
    <x v="0"/>
    <x v="0"/>
    <m/>
    <x v="0"/>
    <m/>
    <m/>
    <m/>
  </r>
  <r>
    <s v="006000745663"/>
    <x v="128"/>
    <x v="128"/>
    <d v="2025-01-06T00:00:00"/>
    <m/>
    <m/>
    <m/>
    <m/>
    <m/>
    <x v="0"/>
    <m/>
    <x v="0"/>
    <x v="0"/>
    <m/>
    <x v="0"/>
    <m/>
    <m/>
    <m/>
  </r>
  <r>
    <s v="0005280145663"/>
    <x v="116"/>
    <x v="116"/>
    <d v="2025-01-06T00:00:00"/>
    <m/>
    <m/>
    <m/>
    <m/>
    <m/>
    <x v="0"/>
    <m/>
    <x v="0"/>
    <x v="0"/>
    <m/>
    <x v="0"/>
    <m/>
    <m/>
    <m/>
  </r>
  <r>
    <s v="0003730445663"/>
    <x v="117"/>
    <x v="117"/>
    <d v="2025-01-06T00:00:00"/>
    <m/>
    <m/>
    <m/>
    <m/>
    <m/>
    <x v="0"/>
    <m/>
    <x v="0"/>
    <x v="0"/>
    <m/>
    <x v="0"/>
    <m/>
    <m/>
    <m/>
  </r>
  <r>
    <s v="0004640345663"/>
    <x v="118"/>
    <x v="118"/>
    <d v="2025-01-06T00:00:00"/>
    <m/>
    <m/>
    <m/>
    <m/>
    <m/>
    <x v="0"/>
    <m/>
    <x v="0"/>
    <x v="0"/>
    <m/>
    <x v="0"/>
    <m/>
    <m/>
    <m/>
  </r>
  <r>
    <s v="00054245663"/>
    <x v="135"/>
    <x v="135"/>
    <d v="2025-01-06T00:00:00"/>
    <m/>
    <m/>
    <m/>
    <m/>
    <m/>
    <x v="0"/>
    <m/>
    <x v="0"/>
    <x v="0"/>
    <m/>
    <x v="0"/>
    <m/>
    <m/>
    <m/>
  </r>
  <r>
    <s v="0004710345663"/>
    <x v="136"/>
    <x v="136"/>
    <d v="2025-01-06T00:00:00"/>
    <m/>
    <m/>
    <m/>
    <m/>
    <m/>
    <x v="0"/>
    <m/>
    <x v="0"/>
    <x v="0"/>
    <m/>
    <x v="0"/>
    <m/>
    <m/>
    <m/>
  </r>
  <r>
    <s v="000507-0345663"/>
    <x v="137"/>
    <x v="137"/>
    <d v="2025-01-06T00:00:00"/>
    <m/>
    <m/>
    <m/>
    <m/>
    <m/>
    <x v="0"/>
    <m/>
    <x v="0"/>
    <x v="0"/>
    <m/>
    <x v="0"/>
    <m/>
    <m/>
    <m/>
  </r>
  <r>
    <s v="0003890245663"/>
    <x v="146"/>
    <x v="146"/>
    <d v="2025-01-06T00:00:00"/>
    <m/>
    <m/>
    <m/>
    <m/>
    <m/>
    <x v="0"/>
    <m/>
    <x v="0"/>
    <x v="0"/>
    <m/>
    <x v="0"/>
    <m/>
    <m/>
    <m/>
  </r>
  <r>
    <s v="0004790345663"/>
    <x v="143"/>
    <x v="143"/>
    <d v="2025-01-06T00:00:00"/>
    <n v="60"/>
    <n v="17690.2"/>
    <n v="1061412"/>
    <s v="SUMAR STREECH"/>
    <s v="PEDIR"/>
    <x v="3"/>
    <m/>
    <x v="36"/>
    <x v="36"/>
    <n v="30"/>
    <x v="77"/>
    <n v="4"/>
    <n v="6"/>
    <n v="2025"/>
  </r>
  <r>
    <s v="0005490045663"/>
    <x v="111"/>
    <x v="111"/>
    <d v="2025-01-06T00:00:00"/>
    <m/>
    <m/>
    <m/>
    <m/>
    <m/>
    <x v="0"/>
    <m/>
    <x v="0"/>
    <x v="0"/>
    <m/>
    <x v="0"/>
    <m/>
    <m/>
    <m/>
  </r>
  <r>
    <s v="00051145663"/>
    <x v="147"/>
    <x v="147"/>
    <d v="2025-01-06T00:00:00"/>
    <m/>
    <m/>
    <m/>
    <m/>
    <m/>
    <x v="0"/>
    <m/>
    <x v="0"/>
    <x v="0"/>
    <m/>
    <x v="0"/>
    <m/>
    <m/>
    <m/>
  </r>
  <r>
    <s v="001000145670"/>
    <x v="3"/>
    <x v="3"/>
    <d v="2025-01-13T00:00:00"/>
    <m/>
    <m/>
    <m/>
    <m/>
    <m/>
    <x v="0"/>
    <m/>
    <x v="0"/>
    <x v="0"/>
    <m/>
    <x v="0"/>
    <m/>
    <m/>
    <m/>
  </r>
  <r>
    <s v="00046345670"/>
    <x v="4"/>
    <x v="4"/>
    <d v="2025-01-13T00:00:00"/>
    <m/>
    <m/>
    <m/>
    <m/>
    <m/>
    <x v="0"/>
    <m/>
    <x v="0"/>
    <x v="0"/>
    <m/>
    <x v="0"/>
    <m/>
    <m/>
    <m/>
  </r>
  <r>
    <s v="00037545670"/>
    <x v="1"/>
    <x v="1"/>
    <d v="2025-01-13T00:00:00"/>
    <m/>
    <m/>
    <m/>
    <m/>
    <m/>
    <x v="0"/>
    <m/>
    <x v="0"/>
    <x v="0"/>
    <m/>
    <x v="0"/>
    <m/>
    <m/>
    <m/>
  </r>
  <r>
    <s v="00038645670"/>
    <x v="2"/>
    <x v="2"/>
    <d v="2025-01-13T00:00:00"/>
    <m/>
    <m/>
    <m/>
    <m/>
    <m/>
    <x v="0"/>
    <m/>
    <x v="0"/>
    <x v="0"/>
    <m/>
    <x v="0"/>
    <m/>
    <m/>
    <m/>
  </r>
  <r>
    <s v="00020445670"/>
    <x v="5"/>
    <x v="5"/>
    <d v="2025-01-13T00:00:00"/>
    <m/>
    <m/>
    <m/>
    <m/>
    <m/>
    <x v="0"/>
    <m/>
    <x v="0"/>
    <x v="0"/>
    <m/>
    <x v="0"/>
    <m/>
    <m/>
    <m/>
  </r>
  <r>
    <s v="00000945670"/>
    <x v="6"/>
    <x v="6"/>
    <d v="2025-01-13T00:00:00"/>
    <m/>
    <m/>
    <m/>
    <m/>
    <m/>
    <x v="0"/>
    <m/>
    <x v="0"/>
    <x v="0"/>
    <m/>
    <x v="0"/>
    <m/>
    <m/>
    <m/>
  </r>
  <r>
    <s v="00020745670"/>
    <x v="7"/>
    <x v="7"/>
    <d v="2025-01-13T00:00:00"/>
    <m/>
    <m/>
    <m/>
    <m/>
    <m/>
    <x v="0"/>
    <m/>
    <x v="0"/>
    <x v="0"/>
    <m/>
    <x v="0"/>
    <m/>
    <m/>
    <m/>
  </r>
  <r>
    <s v="007001445670"/>
    <x v="8"/>
    <x v="8"/>
    <d v="2025-01-13T00:00:00"/>
    <m/>
    <n v="11374"/>
    <n v="0"/>
    <m/>
    <m/>
    <x v="0"/>
    <m/>
    <x v="0"/>
    <x v="0"/>
    <m/>
    <x v="0"/>
    <n v="7"/>
    <n v="1"/>
    <n v="1900"/>
  </r>
  <r>
    <s v="00003345670"/>
    <x v="9"/>
    <x v="9"/>
    <d v="2025-01-13T00:00:00"/>
    <m/>
    <m/>
    <m/>
    <m/>
    <m/>
    <x v="0"/>
    <m/>
    <x v="0"/>
    <x v="0"/>
    <m/>
    <x v="0"/>
    <m/>
    <m/>
    <m/>
  </r>
  <r>
    <s v="00019845670"/>
    <x v="10"/>
    <x v="10"/>
    <d v="2025-01-13T00:00:00"/>
    <m/>
    <m/>
    <m/>
    <m/>
    <m/>
    <x v="0"/>
    <m/>
    <x v="0"/>
    <x v="0"/>
    <m/>
    <x v="0"/>
    <m/>
    <m/>
    <m/>
  </r>
  <r>
    <s v="00020045670"/>
    <x v="11"/>
    <x v="11"/>
    <d v="2025-01-13T00:00:00"/>
    <n v="100"/>
    <n v="4215.6400000000003"/>
    <n v="421564.00000000006"/>
    <m/>
    <s v="PEDIR"/>
    <x v="3"/>
    <m/>
    <x v="29"/>
    <x v="29"/>
    <n v="30"/>
    <x v="81"/>
    <n v="4"/>
    <n v="7"/>
    <n v="2025"/>
  </r>
  <r>
    <s v="00020245670"/>
    <x v="12"/>
    <x v="12"/>
    <d v="2025-01-13T00:00:00"/>
    <m/>
    <m/>
    <m/>
    <m/>
    <m/>
    <x v="0"/>
    <m/>
    <x v="0"/>
    <x v="0"/>
    <m/>
    <x v="0"/>
    <m/>
    <m/>
    <m/>
  </r>
  <r>
    <s v="00001845670"/>
    <x v="13"/>
    <x v="13"/>
    <d v="2025-01-13T00:00:00"/>
    <m/>
    <m/>
    <m/>
    <m/>
    <m/>
    <x v="0"/>
    <m/>
    <x v="0"/>
    <x v="0"/>
    <m/>
    <x v="0"/>
    <m/>
    <m/>
    <m/>
  </r>
  <r>
    <s v="00045245670"/>
    <x v="14"/>
    <x v="14"/>
    <d v="2025-01-13T00:00:00"/>
    <m/>
    <m/>
    <m/>
    <m/>
    <m/>
    <x v="0"/>
    <m/>
    <x v="0"/>
    <x v="0"/>
    <m/>
    <x v="0"/>
    <m/>
    <m/>
    <m/>
  </r>
  <r>
    <s v="00023645670"/>
    <x v="15"/>
    <x v="15"/>
    <d v="2025-01-13T00:00:00"/>
    <m/>
    <m/>
    <m/>
    <m/>
    <m/>
    <x v="0"/>
    <m/>
    <x v="0"/>
    <x v="0"/>
    <m/>
    <x v="0"/>
    <m/>
    <m/>
    <m/>
  </r>
  <r>
    <s v="00047345670"/>
    <x v="16"/>
    <x v="16"/>
    <d v="2025-01-13T00:00:00"/>
    <m/>
    <m/>
    <m/>
    <m/>
    <m/>
    <x v="0"/>
    <m/>
    <x v="0"/>
    <x v="0"/>
    <m/>
    <x v="0"/>
    <m/>
    <m/>
    <m/>
  </r>
  <r>
    <s v="00044745670"/>
    <x v="17"/>
    <x v="17"/>
    <d v="2025-01-13T00:00:00"/>
    <m/>
    <m/>
    <m/>
    <m/>
    <m/>
    <x v="0"/>
    <m/>
    <x v="0"/>
    <x v="0"/>
    <m/>
    <x v="0"/>
    <m/>
    <m/>
    <m/>
  </r>
  <r>
    <s v="00047545670"/>
    <x v="18"/>
    <x v="18"/>
    <d v="2025-01-13T00:00:00"/>
    <m/>
    <m/>
    <m/>
    <m/>
    <m/>
    <x v="0"/>
    <m/>
    <x v="0"/>
    <x v="0"/>
    <m/>
    <x v="0"/>
    <m/>
    <m/>
    <m/>
  </r>
  <r>
    <s v="00045145670"/>
    <x v="131"/>
    <x v="131"/>
    <d v="2025-01-13T00:00:00"/>
    <m/>
    <m/>
    <m/>
    <m/>
    <m/>
    <x v="0"/>
    <m/>
    <x v="0"/>
    <x v="0"/>
    <m/>
    <x v="0"/>
    <m/>
    <m/>
    <m/>
  </r>
  <r>
    <s v="00047445670"/>
    <x v="0"/>
    <x v="0"/>
    <d v="2025-01-13T00:00:00"/>
    <m/>
    <m/>
    <m/>
    <m/>
    <m/>
    <x v="0"/>
    <m/>
    <x v="0"/>
    <x v="0"/>
    <m/>
    <x v="0"/>
    <m/>
    <m/>
    <m/>
  </r>
  <r>
    <s v="00038245670"/>
    <x v="19"/>
    <x v="19"/>
    <d v="2025-01-13T00:00:00"/>
    <m/>
    <m/>
    <m/>
    <m/>
    <m/>
    <x v="0"/>
    <m/>
    <x v="0"/>
    <x v="0"/>
    <m/>
    <x v="0"/>
    <m/>
    <m/>
    <m/>
  </r>
  <r>
    <s v="004000245670"/>
    <x v="20"/>
    <x v="20"/>
    <d v="2025-01-13T00:00:00"/>
    <m/>
    <m/>
    <m/>
    <m/>
    <m/>
    <x v="0"/>
    <m/>
    <x v="0"/>
    <x v="0"/>
    <m/>
    <x v="0"/>
    <m/>
    <m/>
    <m/>
  </r>
  <r>
    <s v="00041245670"/>
    <x v="21"/>
    <x v="21"/>
    <d v="2025-01-13T00:00:00"/>
    <m/>
    <m/>
    <m/>
    <m/>
    <m/>
    <x v="0"/>
    <m/>
    <x v="0"/>
    <x v="0"/>
    <m/>
    <x v="0"/>
    <m/>
    <m/>
    <m/>
  </r>
  <r>
    <s v="00017345670"/>
    <x v="22"/>
    <x v="22"/>
    <d v="2025-01-13T00:00:00"/>
    <m/>
    <m/>
    <m/>
    <m/>
    <m/>
    <x v="0"/>
    <m/>
    <x v="0"/>
    <x v="0"/>
    <m/>
    <x v="0"/>
    <m/>
    <m/>
    <m/>
  </r>
  <r>
    <s v="SW001845670"/>
    <x v="23"/>
    <x v="23"/>
    <d v="2025-01-13T00:00:00"/>
    <m/>
    <m/>
    <m/>
    <m/>
    <m/>
    <x v="0"/>
    <m/>
    <x v="0"/>
    <x v="0"/>
    <m/>
    <x v="0"/>
    <m/>
    <m/>
    <m/>
  </r>
  <r>
    <s v="PACK07645670"/>
    <x v="24"/>
    <x v="24"/>
    <d v="2025-01-13T00:00:00"/>
    <m/>
    <m/>
    <m/>
    <m/>
    <m/>
    <x v="0"/>
    <m/>
    <x v="0"/>
    <x v="0"/>
    <m/>
    <x v="0"/>
    <m/>
    <m/>
    <m/>
  </r>
  <r>
    <s v="30301000000145670"/>
    <x v="129"/>
    <x v="129"/>
    <d v="2025-01-13T00:00:00"/>
    <m/>
    <m/>
    <m/>
    <m/>
    <m/>
    <x v="0"/>
    <m/>
    <x v="0"/>
    <x v="0"/>
    <m/>
    <x v="0"/>
    <m/>
    <m/>
    <m/>
  </r>
  <r>
    <s v="00001145670"/>
    <x v="119"/>
    <x v="119"/>
    <d v="2025-01-13T00:00:00"/>
    <m/>
    <m/>
    <m/>
    <m/>
    <m/>
    <x v="0"/>
    <m/>
    <x v="0"/>
    <x v="0"/>
    <m/>
    <x v="0"/>
    <m/>
    <m/>
    <m/>
  </r>
  <r>
    <s v="003200245670"/>
    <x v="26"/>
    <x v="26"/>
    <d v="2025-01-13T00:00:00"/>
    <m/>
    <m/>
    <m/>
    <m/>
    <m/>
    <x v="0"/>
    <m/>
    <x v="0"/>
    <x v="0"/>
    <m/>
    <x v="0"/>
    <m/>
    <m/>
    <m/>
  </r>
  <r>
    <s v="00027245670"/>
    <x v="27"/>
    <x v="27"/>
    <d v="2025-01-13T00:00:00"/>
    <m/>
    <m/>
    <m/>
    <m/>
    <m/>
    <x v="0"/>
    <m/>
    <x v="0"/>
    <x v="0"/>
    <m/>
    <x v="0"/>
    <m/>
    <m/>
    <m/>
  </r>
  <r>
    <s v="00042445670"/>
    <x v="28"/>
    <x v="28"/>
    <d v="2025-01-13T00:00:00"/>
    <n v="2000"/>
    <n v="6760.6451000000006"/>
    <n v="13521290.200000001"/>
    <m/>
    <s v="PEDIR"/>
    <x v="3"/>
    <m/>
    <x v="19"/>
    <x v="19"/>
    <n v="30"/>
    <x v="81"/>
    <n v="4"/>
    <n v="7"/>
    <n v="2025"/>
  </r>
  <r>
    <s v="006001745670"/>
    <x v="29"/>
    <x v="29"/>
    <d v="2025-01-13T00:00:00"/>
    <n v="1000"/>
    <n v="924.92399999999998"/>
    <n v="924924"/>
    <m/>
    <s v="PEDIR"/>
    <x v="3"/>
    <m/>
    <x v="26"/>
    <x v="26"/>
    <n v="60"/>
    <x v="82"/>
    <n v="6"/>
    <n v="12"/>
    <n v="2025"/>
  </r>
  <r>
    <s v="00043045670"/>
    <x v="30"/>
    <x v="30"/>
    <d v="2025-01-13T00:00:00"/>
    <m/>
    <m/>
    <m/>
    <m/>
    <m/>
    <x v="0"/>
    <m/>
    <x v="0"/>
    <x v="0"/>
    <m/>
    <x v="0"/>
    <m/>
    <m/>
    <m/>
  </r>
  <r>
    <s v="006001645670"/>
    <x v="31"/>
    <x v="31"/>
    <d v="2025-01-13T00:00:00"/>
    <n v="12000"/>
    <n v="424.32"/>
    <n v="5091840"/>
    <m/>
    <s v="PEDIR"/>
    <x v="3"/>
    <m/>
    <x v="13"/>
    <x v="13"/>
    <n v="30"/>
    <x v="81"/>
    <n v="4"/>
    <n v="7"/>
    <n v="2025"/>
  </r>
  <r>
    <s v="00038845670"/>
    <x v="140"/>
    <x v="140"/>
    <d v="2025-01-13T00:00:00"/>
    <m/>
    <m/>
    <m/>
    <m/>
    <m/>
    <x v="0"/>
    <m/>
    <x v="0"/>
    <x v="0"/>
    <m/>
    <x v="0"/>
    <m/>
    <m/>
    <m/>
  </r>
  <r>
    <s v="011012045670"/>
    <x v="32"/>
    <x v="32"/>
    <d v="2025-01-13T00:00:00"/>
    <m/>
    <m/>
    <m/>
    <m/>
    <m/>
    <x v="0"/>
    <m/>
    <x v="0"/>
    <x v="0"/>
    <m/>
    <x v="0"/>
    <m/>
    <m/>
    <m/>
  </r>
  <r>
    <s v="00012745670"/>
    <x v="33"/>
    <x v="33"/>
    <d v="2025-01-13T00:00:00"/>
    <m/>
    <m/>
    <m/>
    <m/>
    <m/>
    <x v="0"/>
    <m/>
    <x v="0"/>
    <x v="0"/>
    <m/>
    <x v="0"/>
    <m/>
    <m/>
    <m/>
  </r>
  <r>
    <s v="00042845670"/>
    <x v="34"/>
    <x v="34"/>
    <d v="2025-01-13T00:00:00"/>
    <m/>
    <m/>
    <m/>
    <m/>
    <m/>
    <x v="0"/>
    <m/>
    <x v="0"/>
    <x v="0"/>
    <m/>
    <x v="0"/>
    <m/>
    <m/>
    <m/>
  </r>
  <r>
    <s v="00042745670"/>
    <x v="35"/>
    <x v="35"/>
    <d v="2025-01-13T00:00:00"/>
    <m/>
    <m/>
    <m/>
    <m/>
    <m/>
    <x v="0"/>
    <m/>
    <x v="0"/>
    <x v="0"/>
    <m/>
    <x v="0"/>
    <m/>
    <m/>
    <m/>
  </r>
  <r>
    <s v="00042645670"/>
    <x v="36"/>
    <x v="36"/>
    <d v="2025-01-13T00:00:00"/>
    <m/>
    <m/>
    <m/>
    <m/>
    <m/>
    <x v="0"/>
    <m/>
    <x v="0"/>
    <x v="0"/>
    <m/>
    <x v="0"/>
    <m/>
    <m/>
    <m/>
  </r>
  <r>
    <s v="00042945670"/>
    <x v="145"/>
    <x v="145"/>
    <d v="2025-01-13T00:00:00"/>
    <m/>
    <m/>
    <m/>
    <m/>
    <m/>
    <x v="0"/>
    <m/>
    <x v="0"/>
    <x v="0"/>
    <m/>
    <x v="0"/>
    <m/>
    <m/>
    <m/>
  </r>
  <r>
    <s v="00011345670"/>
    <x v="37"/>
    <x v="37"/>
    <d v="2025-01-13T00:00:00"/>
    <m/>
    <m/>
    <m/>
    <m/>
    <m/>
    <x v="0"/>
    <m/>
    <x v="0"/>
    <x v="0"/>
    <m/>
    <x v="0"/>
    <m/>
    <m/>
    <m/>
  </r>
  <r>
    <s v="007001045670"/>
    <x v="38"/>
    <x v="38"/>
    <d v="2025-01-13T00:00:00"/>
    <m/>
    <m/>
    <m/>
    <m/>
    <m/>
    <x v="0"/>
    <m/>
    <x v="0"/>
    <x v="0"/>
    <m/>
    <x v="0"/>
    <m/>
    <m/>
    <m/>
  </r>
  <r>
    <s v="00046145670"/>
    <x v="120"/>
    <x v="120"/>
    <d v="2025-01-13T00:00:00"/>
    <m/>
    <m/>
    <m/>
    <m/>
    <m/>
    <x v="0"/>
    <m/>
    <x v="0"/>
    <x v="0"/>
    <m/>
    <x v="0"/>
    <m/>
    <m/>
    <m/>
  </r>
  <r>
    <s v="007000545670"/>
    <x v="39"/>
    <x v="39"/>
    <d v="2025-01-13T00:00:00"/>
    <m/>
    <m/>
    <m/>
    <m/>
    <m/>
    <x v="0"/>
    <m/>
    <x v="0"/>
    <x v="0"/>
    <m/>
    <x v="0"/>
    <m/>
    <m/>
    <m/>
  </r>
  <r>
    <s v="00020945670"/>
    <x v="40"/>
    <x v="40"/>
    <d v="2025-01-13T00:00:00"/>
    <m/>
    <m/>
    <m/>
    <m/>
    <m/>
    <x v="0"/>
    <m/>
    <x v="0"/>
    <x v="0"/>
    <m/>
    <x v="0"/>
    <m/>
    <m/>
    <m/>
  </r>
  <r>
    <s v="00035245670"/>
    <x v="121"/>
    <x v="121"/>
    <d v="2025-01-13T00:00:00"/>
    <m/>
    <m/>
    <m/>
    <m/>
    <m/>
    <x v="0"/>
    <m/>
    <x v="0"/>
    <x v="0"/>
    <m/>
    <x v="0"/>
    <m/>
    <m/>
    <m/>
  </r>
  <r>
    <s v="00034045670"/>
    <x v="41"/>
    <x v="41"/>
    <d v="2025-01-13T00:00:00"/>
    <m/>
    <m/>
    <m/>
    <m/>
    <m/>
    <x v="0"/>
    <m/>
    <x v="0"/>
    <x v="0"/>
    <m/>
    <x v="0"/>
    <m/>
    <m/>
    <m/>
  </r>
  <r>
    <s v="00017045670"/>
    <x v="42"/>
    <x v="42"/>
    <d v="2025-01-13T00:00:00"/>
    <m/>
    <m/>
    <m/>
    <m/>
    <m/>
    <x v="0"/>
    <m/>
    <x v="0"/>
    <x v="0"/>
    <m/>
    <x v="0"/>
    <m/>
    <m/>
    <m/>
  </r>
  <r>
    <s v="00040345670"/>
    <x v="43"/>
    <x v="43"/>
    <d v="2025-01-13T00:00:00"/>
    <m/>
    <m/>
    <m/>
    <m/>
    <m/>
    <x v="0"/>
    <m/>
    <x v="0"/>
    <x v="0"/>
    <m/>
    <x v="0"/>
    <m/>
    <m/>
    <m/>
  </r>
  <r>
    <s v="011005445670"/>
    <x v="122"/>
    <x v="122"/>
    <d v="2025-01-13T00:00:00"/>
    <m/>
    <m/>
    <m/>
    <m/>
    <m/>
    <x v="0"/>
    <m/>
    <x v="0"/>
    <x v="0"/>
    <m/>
    <x v="0"/>
    <m/>
    <m/>
    <m/>
  </r>
  <r>
    <s v="00040845670"/>
    <x v="44"/>
    <x v="44"/>
    <d v="2025-01-13T00:00:00"/>
    <m/>
    <m/>
    <m/>
    <m/>
    <m/>
    <x v="0"/>
    <m/>
    <x v="0"/>
    <x v="0"/>
    <m/>
    <x v="0"/>
    <m/>
    <m/>
    <m/>
  </r>
  <r>
    <s v="0000245670"/>
    <x v="45"/>
    <x v="45"/>
    <d v="2025-01-13T00:00:00"/>
    <m/>
    <m/>
    <m/>
    <m/>
    <m/>
    <x v="0"/>
    <m/>
    <x v="0"/>
    <x v="0"/>
    <m/>
    <x v="0"/>
    <m/>
    <m/>
    <m/>
  </r>
  <r>
    <s v="00023845670"/>
    <x v="46"/>
    <x v="46"/>
    <d v="2025-01-13T00:00:00"/>
    <m/>
    <m/>
    <m/>
    <m/>
    <m/>
    <x v="0"/>
    <m/>
    <x v="0"/>
    <x v="0"/>
    <m/>
    <x v="0"/>
    <m/>
    <m/>
    <m/>
  </r>
  <r>
    <s v="00034345670"/>
    <x v="47"/>
    <x v="47"/>
    <d v="2025-01-13T00:00:00"/>
    <m/>
    <m/>
    <m/>
    <m/>
    <m/>
    <x v="0"/>
    <m/>
    <x v="0"/>
    <x v="0"/>
    <m/>
    <x v="0"/>
    <m/>
    <m/>
    <m/>
  </r>
  <r>
    <s v="00034445670"/>
    <x v="48"/>
    <x v="48"/>
    <d v="2025-01-13T00:00:00"/>
    <m/>
    <m/>
    <m/>
    <m/>
    <m/>
    <x v="0"/>
    <m/>
    <x v="0"/>
    <x v="0"/>
    <m/>
    <x v="0"/>
    <m/>
    <m/>
    <m/>
  </r>
  <r>
    <s v="00035545670"/>
    <x v="51"/>
    <x v="51"/>
    <d v="2025-01-13T00:00:00"/>
    <m/>
    <m/>
    <m/>
    <m/>
    <m/>
    <x v="0"/>
    <m/>
    <x v="0"/>
    <x v="0"/>
    <m/>
    <x v="0"/>
    <m/>
    <m/>
    <m/>
  </r>
  <r>
    <s v="00036545670"/>
    <x v="52"/>
    <x v="52"/>
    <d v="2025-01-13T00:00:00"/>
    <m/>
    <m/>
    <m/>
    <m/>
    <m/>
    <x v="0"/>
    <m/>
    <x v="0"/>
    <x v="0"/>
    <m/>
    <x v="0"/>
    <m/>
    <m/>
    <m/>
  </r>
  <r>
    <s v="004001845670"/>
    <x v="53"/>
    <x v="53"/>
    <d v="2025-01-13T00:00:00"/>
    <m/>
    <m/>
    <m/>
    <m/>
    <m/>
    <x v="0"/>
    <m/>
    <x v="0"/>
    <x v="0"/>
    <m/>
    <x v="0"/>
    <m/>
    <m/>
    <m/>
  </r>
  <r>
    <s v="004000545670"/>
    <x v="54"/>
    <x v="54"/>
    <d v="2025-01-13T00:00:00"/>
    <m/>
    <m/>
    <m/>
    <m/>
    <m/>
    <x v="0"/>
    <m/>
    <x v="0"/>
    <x v="0"/>
    <m/>
    <x v="0"/>
    <m/>
    <m/>
    <m/>
  </r>
  <r>
    <s v="004000645670"/>
    <x v="55"/>
    <x v="55"/>
    <d v="2025-01-13T00:00:00"/>
    <m/>
    <m/>
    <m/>
    <m/>
    <m/>
    <x v="0"/>
    <m/>
    <x v="0"/>
    <x v="0"/>
    <m/>
    <x v="0"/>
    <m/>
    <m/>
    <m/>
  </r>
  <r>
    <s v="004001045670"/>
    <x v="56"/>
    <x v="56"/>
    <d v="2025-01-13T00:00:00"/>
    <m/>
    <m/>
    <m/>
    <m/>
    <m/>
    <x v="0"/>
    <m/>
    <x v="0"/>
    <x v="0"/>
    <m/>
    <x v="0"/>
    <m/>
    <m/>
    <m/>
  </r>
  <r>
    <s v="004001145670"/>
    <x v="57"/>
    <x v="57"/>
    <d v="2025-01-13T00:00:00"/>
    <m/>
    <m/>
    <m/>
    <m/>
    <m/>
    <x v="0"/>
    <m/>
    <x v="0"/>
    <x v="0"/>
    <m/>
    <x v="0"/>
    <m/>
    <m/>
    <m/>
  </r>
  <r>
    <s v="00034545670"/>
    <x v="58"/>
    <x v="58"/>
    <d v="2025-01-13T00:00:00"/>
    <m/>
    <m/>
    <m/>
    <m/>
    <m/>
    <x v="0"/>
    <m/>
    <x v="0"/>
    <x v="0"/>
    <m/>
    <x v="0"/>
    <m/>
    <m/>
    <m/>
  </r>
  <r>
    <s v="004000145670"/>
    <x v="59"/>
    <x v="59"/>
    <d v="2025-01-13T00:00:00"/>
    <m/>
    <m/>
    <m/>
    <m/>
    <m/>
    <x v="0"/>
    <m/>
    <x v="0"/>
    <x v="0"/>
    <m/>
    <x v="0"/>
    <m/>
    <m/>
    <m/>
  </r>
  <r>
    <s v="004000445670"/>
    <x v="61"/>
    <x v="61"/>
    <d v="2025-01-13T00:00:00"/>
    <m/>
    <m/>
    <m/>
    <m/>
    <m/>
    <x v="0"/>
    <m/>
    <x v="0"/>
    <x v="0"/>
    <m/>
    <x v="0"/>
    <m/>
    <m/>
    <m/>
  </r>
  <r>
    <s v="00047745670"/>
    <x v="62"/>
    <x v="62"/>
    <d v="2025-01-13T00:00:00"/>
    <m/>
    <m/>
    <m/>
    <m/>
    <m/>
    <x v="0"/>
    <m/>
    <x v="0"/>
    <x v="0"/>
    <m/>
    <x v="0"/>
    <m/>
    <m/>
    <m/>
  </r>
  <r>
    <s v="00042045670"/>
    <x v="60"/>
    <x v="60"/>
    <d v="2025-01-13T00:00:00"/>
    <m/>
    <m/>
    <m/>
    <m/>
    <m/>
    <x v="0"/>
    <m/>
    <x v="0"/>
    <x v="0"/>
    <m/>
    <x v="0"/>
    <m/>
    <m/>
    <m/>
  </r>
  <r>
    <s v="004000745670"/>
    <x v="63"/>
    <x v="63"/>
    <d v="2025-01-13T00:00:00"/>
    <m/>
    <m/>
    <m/>
    <m/>
    <m/>
    <x v="0"/>
    <m/>
    <x v="0"/>
    <x v="0"/>
    <m/>
    <x v="0"/>
    <m/>
    <m/>
    <m/>
  </r>
  <r>
    <s v="00037245670"/>
    <x v="64"/>
    <x v="64"/>
    <d v="2025-01-13T00:00:00"/>
    <m/>
    <m/>
    <m/>
    <m/>
    <m/>
    <x v="0"/>
    <m/>
    <x v="0"/>
    <x v="0"/>
    <m/>
    <x v="0"/>
    <m/>
    <m/>
    <m/>
  </r>
  <r>
    <s v="00046245670"/>
    <x v="65"/>
    <x v="65"/>
    <d v="2025-01-13T00:00:00"/>
    <m/>
    <m/>
    <m/>
    <m/>
    <m/>
    <x v="0"/>
    <m/>
    <x v="0"/>
    <x v="0"/>
    <m/>
    <x v="0"/>
    <m/>
    <m/>
    <m/>
  </r>
  <r>
    <s v="00027345670"/>
    <x v="123"/>
    <x v="123"/>
    <d v="2025-01-13T00:00:00"/>
    <m/>
    <m/>
    <m/>
    <m/>
    <m/>
    <x v="0"/>
    <m/>
    <x v="0"/>
    <x v="0"/>
    <m/>
    <x v="0"/>
    <m/>
    <m/>
    <m/>
  </r>
  <r>
    <s v="00017245670"/>
    <x v="68"/>
    <x v="68"/>
    <d v="2025-01-13T00:00:00"/>
    <m/>
    <m/>
    <m/>
    <m/>
    <m/>
    <x v="0"/>
    <m/>
    <x v="0"/>
    <x v="0"/>
    <m/>
    <x v="0"/>
    <m/>
    <m/>
    <m/>
  </r>
  <r>
    <s v="009003045670"/>
    <x v="69"/>
    <x v="69"/>
    <d v="2025-01-13T00:00:00"/>
    <n v="2400"/>
    <n v="1768"/>
    <n v="4243200"/>
    <m/>
    <s v="PEDIR"/>
    <x v="3"/>
    <m/>
    <x v="22"/>
    <x v="22"/>
    <n v="30"/>
    <x v="81"/>
    <n v="4"/>
    <n v="7"/>
    <n v="2025"/>
  </r>
  <r>
    <s v="009000645670"/>
    <x v="70"/>
    <x v="70"/>
    <d v="2025-01-13T00:00:00"/>
    <m/>
    <m/>
    <m/>
    <m/>
    <m/>
    <x v="0"/>
    <m/>
    <x v="0"/>
    <x v="0"/>
    <m/>
    <x v="0"/>
    <m/>
    <m/>
    <m/>
  </r>
  <r>
    <s v="009002645670"/>
    <x v="72"/>
    <x v="72"/>
    <d v="2025-01-13T00:00:00"/>
    <m/>
    <m/>
    <m/>
    <m/>
    <m/>
    <x v="0"/>
    <m/>
    <x v="0"/>
    <x v="0"/>
    <m/>
    <x v="0"/>
    <m/>
    <m/>
    <m/>
  </r>
  <r>
    <s v="005000945670"/>
    <x v="73"/>
    <x v="73"/>
    <d v="2025-01-13T00:00:00"/>
    <m/>
    <m/>
    <m/>
    <m/>
    <m/>
    <x v="0"/>
    <m/>
    <x v="0"/>
    <x v="0"/>
    <m/>
    <x v="0"/>
    <m/>
    <m/>
    <m/>
  </r>
  <r>
    <s v="009000345670"/>
    <x v="71"/>
    <x v="71"/>
    <d v="2025-01-13T00:00:00"/>
    <m/>
    <m/>
    <m/>
    <m/>
    <m/>
    <x v="0"/>
    <m/>
    <x v="0"/>
    <x v="0"/>
    <m/>
    <x v="0"/>
    <m/>
    <m/>
    <m/>
  </r>
  <r>
    <s v="0005270145670"/>
    <x v="75"/>
    <x v="75"/>
    <d v="2025-01-13T00:00:00"/>
    <m/>
    <m/>
    <m/>
    <m/>
    <m/>
    <x v="0"/>
    <m/>
    <x v="0"/>
    <x v="0"/>
    <m/>
    <x v="0"/>
    <m/>
    <m/>
    <m/>
  </r>
  <r>
    <s v="00049645670"/>
    <x v="76"/>
    <x v="76"/>
    <d v="2025-01-13T00:00:00"/>
    <m/>
    <m/>
    <m/>
    <m/>
    <m/>
    <x v="0"/>
    <m/>
    <x v="0"/>
    <x v="0"/>
    <m/>
    <x v="0"/>
    <m/>
    <m/>
    <m/>
  </r>
  <r>
    <s v="00053045670"/>
    <x v="124"/>
    <x v="124"/>
    <d v="2025-01-13T00:00:00"/>
    <n v="1800"/>
    <n v="1536.7"/>
    <n v="2766060"/>
    <m/>
    <s v="PEDIR"/>
    <x v="3"/>
    <m/>
    <x v="16"/>
    <x v="16"/>
    <n v="30"/>
    <x v="81"/>
    <n v="4"/>
    <n v="7"/>
    <n v="2025"/>
  </r>
  <r>
    <s v="0004520345670"/>
    <x v="77"/>
    <x v="77"/>
    <d v="2025-01-13T00:00:00"/>
    <m/>
    <m/>
    <m/>
    <m/>
    <m/>
    <x v="0"/>
    <m/>
    <x v="0"/>
    <x v="0"/>
    <m/>
    <x v="0"/>
    <m/>
    <m/>
    <m/>
  </r>
  <r>
    <s v="0004790245670"/>
    <x v="78"/>
    <x v="78"/>
    <d v="2025-01-13T00:00:00"/>
    <m/>
    <m/>
    <m/>
    <m/>
    <m/>
    <x v="0"/>
    <m/>
    <x v="0"/>
    <x v="0"/>
    <m/>
    <x v="0"/>
    <m/>
    <m/>
    <m/>
  </r>
  <r>
    <s v="00052445670"/>
    <x v="79"/>
    <x v="79"/>
    <d v="2025-01-13T00:00:00"/>
    <m/>
    <m/>
    <m/>
    <m/>
    <m/>
    <x v="0"/>
    <m/>
    <x v="0"/>
    <x v="0"/>
    <m/>
    <x v="0"/>
    <m/>
    <m/>
    <m/>
  </r>
  <r>
    <s v="00043445670"/>
    <x v="125"/>
    <x v="125"/>
    <d v="2025-01-13T00:00:00"/>
    <m/>
    <m/>
    <m/>
    <m/>
    <m/>
    <x v="0"/>
    <m/>
    <x v="0"/>
    <x v="0"/>
    <m/>
    <x v="0"/>
    <m/>
    <m/>
    <m/>
  </r>
  <r>
    <s v="00001045670"/>
    <x v="80"/>
    <x v="80"/>
    <d v="2025-01-13T00:00:00"/>
    <m/>
    <m/>
    <m/>
    <m/>
    <m/>
    <x v="0"/>
    <m/>
    <x v="0"/>
    <x v="0"/>
    <m/>
    <x v="0"/>
    <m/>
    <m/>
    <m/>
  </r>
  <r>
    <s v="0003600345670"/>
    <x v="81"/>
    <x v="81"/>
    <d v="2025-01-13T00:00:00"/>
    <m/>
    <m/>
    <m/>
    <m/>
    <m/>
    <x v="0"/>
    <m/>
    <x v="0"/>
    <x v="0"/>
    <m/>
    <x v="0"/>
    <m/>
    <m/>
    <m/>
  </r>
  <r>
    <s v="0003610245670"/>
    <x v="82"/>
    <x v="82"/>
    <d v="2025-01-13T00:00:00"/>
    <m/>
    <m/>
    <m/>
    <m/>
    <m/>
    <x v="0"/>
    <m/>
    <x v="0"/>
    <x v="0"/>
    <m/>
    <x v="0"/>
    <m/>
    <m/>
    <m/>
  </r>
  <r>
    <s v="10008745670"/>
    <x v="83"/>
    <x v="83"/>
    <d v="2025-01-13T00:00:00"/>
    <m/>
    <m/>
    <m/>
    <m/>
    <m/>
    <x v="0"/>
    <m/>
    <x v="0"/>
    <x v="0"/>
    <m/>
    <x v="0"/>
    <m/>
    <m/>
    <m/>
  </r>
  <r>
    <s v="0003620245670"/>
    <x v="84"/>
    <x v="84"/>
    <d v="2025-01-13T00:00:00"/>
    <m/>
    <m/>
    <m/>
    <m/>
    <m/>
    <x v="0"/>
    <m/>
    <x v="0"/>
    <x v="0"/>
    <m/>
    <x v="0"/>
    <m/>
    <m/>
    <m/>
  </r>
  <r>
    <s v="PACK0680345670"/>
    <x v="85"/>
    <x v="85"/>
    <d v="2025-01-13T00:00:00"/>
    <m/>
    <m/>
    <m/>
    <m/>
    <m/>
    <x v="0"/>
    <m/>
    <x v="0"/>
    <x v="0"/>
    <m/>
    <x v="0"/>
    <m/>
    <m/>
    <m/>
  </r>
  <r>
    <s v="0004230145670"/>
    <x v="86"/>
    <x v="86"/>
    <d v="2025-01-13T00:00:00"/>
    <m/>
    <m/>
    <m/>
    <m/>
    <m/>
    <x v="0"/>
    <m/>
    <x v="0"/>
    <x v="0"/>
    <m/>
    <x v="0"/>
    <m/>
    <m/>
    <m/>
  </r>
  <r>
    <s v="0003150245670"/>
    <x v="87"/>
    <x v="87"/>
    <d v="2025-01-13T00:00:00"/>
    <m/>
    <m/>
    <m/>
    <m/>
    <m/>
    <x v="0"/>
    <m/>
    <x v="0"/>
    <x v="0"/>
    <m/>
    <x v="0"/>
    <m/>
    <m/>
    <m/>
  </r>
  <r>
    <s v="0003160245670"/>
    <x v="88"/>
    <x v="88"/>
    <d v="2025-01-13T00:00:00"/>
    <m/>
    <m/>
    <m/>
    <m/>
    <m/>
    <x v="0"/>
    <m/>
    <x v="0"/>
    <x v="0"/>
    <m/>
    <x v="0"/>
    <m/>
    <m/>
    <m/>
  </r>
  <r>
    <s v="PACK0670345670"/>
    <x v="89"/>
    <x v="89"/>
    <d v="2025-01-13T00:00:00"/>
    <n v="300"/>
    <n v="11434.5"/>
    <n v="3430350"/>
    <m/>
    <s v="PEDIR"/>
    <x v="3"/>
    <m/>
    <x v="6"/>
    <x v="6"/>
    <n v="40"/>
    <x v="83"/>
    <n v="7"/>
    <n v="9"/>
    <n v="2025"/>
  </r>
  <r>
    <s v="0002780145670"/>
    <x v="90"/>
    <x v="90"/>
    <d v="2025-01-13T00:00:00"/>
    <m/>
    <m/>
    <m/>
    <m/>
    <m/>
    <x v="0"/>
    <m/>
    <x v="0"/>
    <x v="0"/>
    <m/>
    <x v="0"/>
    <m/>
    <m/>
    <m/>
  </r>
  <r>
    <s v="0002760145670"/>
    <x v="91"/>
    <x v="91"/>
    <d v="2025-01-13T00:00:00"/>
    <m/>
    <m/>
    <m/>
    <m/>
    <m/>
    <x v="0"/>
    <m/>
    <x v="0"/>
    <x v="0"/>
    <m/>
    <x v="0"/>
    <m/>
    <m/>
    <m/>
  </r>
  <r>
    <s v="0002790145670"/>
    <x v="92"/>
    <x v="92"/>
    <d v="2025-01-13T00:00:00"/>
    <m/>
    <m/>
    <m/>
    <m/>
    <m/>
    <x v="0"/>
    <m/>
    <x v="0"/>
    <x v="0"/>
    <m/>
    <x v="0"/>
    <m/>
    <m/>
    <m/>
  </r>
  <r>
    <s v="0011008945670"/>
    <x v="93"/>
    <x v="93"/>
    <d v="2025-01-13T00:00:00"/>
    <m/>
    <m/>
    <m/>
    <m/>
    <m/>
    <x v="0"/>
    <m/>
    <x v="0"/>
    <x v="0"/>
    <m/>
    <x v="0"/>
    <m/>
    <m/>
    <m/>
  </r>
  <r>
    <s v="0003630245670"/>
    <x v="94"/>
    <x v="94"/>
    <d v="2025-01-13T00:00:00"/>
    <m/>
    <m/>
    <m/>
    <m/>
    <m/>
    <x v="0"/>
    <m/>
    <x v="0"/>
    <x v="0"/>
    <m/>
    <x v="0"/>
    <m/>
    <m/>
    <m/>
  </r>
  <r>
    <s v="0004720345670"/>
    <x v="95"/>
    <x v="95"/>
    <d v="2025-01-13T00:00:00"/>
    <m/>
    <m/>
    <m/>
    <m/>
    <m/>
    <x v="0"/>
    <m/>
    <x v="0"/>
    <x v="0"/>
    <m/>
    <x v="0"/>
    <m/>
    <m/>
    <m/>
  </r>
  <r>
    <s v="00054445670"/>
    <x v="96"/>
    <x v="96"/>
    <d v="2025-01-13T00:00:00"/>
    <m/>
    <m/>
    <m/>
    <m/>
    <m/>
    <x v="0"/>
    <m/>
    <x v="0"/>
    <x v="0"/>
    <m/>
    <x v="0"/>
    <m/>
    <m/>
    <m/>
  </r>
  <r>
    <s v="00050045670"/>
    <x v="97"/>
    <x v="97"/>
    <d v="2025-01-13T00:00:00"/>
    <m/>
    <m/>
    <m/>
    <m/>
    <m/>
    <x v="0"/>
    <m/>
    <x v="0"/>
    <x v="0"/>
    <m/>
    <x v="0"/>
    <m/>
    <m/>
    <m/>
  </r>
  <r>
    <s v="00050145670"/>
    <x v="98"/>
    <x v="98"/>
    <d v="2025-01-13T00:00:00"/>
    <n v="1000"/>
    <n v="1666.34"/>
    <n v="1666340"/>
    <m/>
    <s v="PEDIR"/>
    <x v="3"/>
    <m/>
    <x v="22"/>
    <x v="22"/>
    <n v="30"/>
    <x v="81"/>
    <n v="4"/>
    <n v="7"/>
    <n v="2025"/>
  </r>
  <r>
    <s v="0003910345670"/>
    <x v="99"/>
    <x v="99"/>
    <d v="2025-01-13T00:00:00"/>
    <n v="4200"/>
    <n v="932.18399999999997"/>
    <n v="3915172.8"/>
    <m/>
    <s v="PEDIR"/>
    <x v="3"/>
    <m/>
    <x v="9"/>
    <x v="9"/>
    <n v="45"/>
    <x v="84"/>
    <n v="5"/>
    <n v="9"/>
    <n v="2025"/>
  </r>
  <r>
    <s v="0004210145670"/>
    <x v="100"/>
    <x v="100"/>
    <d v="2025-01-13T00:00:00"/>
    <m/>
    <m/>
    <m/>
    <m/>
    <m/>
    <x v="0"/>
    <m/>
    <x v="0"/>
    <x v="0"/>
    <m/>
    <x v="0"/>
    <m/>
    <m/>
    <m/>
  </r>
  <r>
    <s v="PACK0860345670"/>
    <x v="127"/>
    <x v="127"/>
    <d v="2025-01-13T00:00:00"/>
    <m/>
    <m/>
    <m/>
    <m/>
    <m/>
    <x v="0"/>
    <m/>
    <x v="0"/>
    <x v="0"/>
    <m/>
    <x v="0"/>
    <m/>
    <m/>
    <m/>
  </r>
  <r>
    <s v="00053645670"/>
    <x v="101"/>
    <x v="101"/>
    <d v="2025-01-13T00:00:00"/>
    <m/>
    <m/>
    <m/>
    <m/>
    <m/>
    <x v="0"/>
    <m/>
    <x v="0"/>
    <x v="0"/>
    <m/>
    <x v="0"/>
    <m/>
    <m/>
    <m/>
  </r>
  <r>
    <s v="0005510045670"/>
    <x v="105"/>
    <x v="105"/>
    <d v="2025-01-13T00:00:00"/>
    <m/>
    <m/>
    <m/>
    <m/>
    <m/>
    <x v="0"/>
    <m/>
    <x v="0"/>
    <x v="0"/>
    <m/>
    <x v="0"/>
    <m/>
    <m/>
    <m/>
  </r>
  <r>
    <s v="0005470045670"/>
    <x v="106"/>
    <x v="106"/>
    <d v="2025-01-13T00:00:00"/>
    <m/>
    <m/>
    <m/>
    <m/>
    <m/>
    <x v="0"/>
    <m/>
    <x v="0"/>
    <x v="0"/>
    <m/>
    <x v="0"/>
    <m/>
    <m/>
    <m/>
  </r>
  <r>
    <s v="0005480045670"/>
    <x v="107"/>
    <x v="107"/>
    <d v="2025-01-13T00:00:00"/>
    <m/>
    <m/>
    <m/>
    <m/>
    <m/>
    <x v="0"/>
    <m/>
    <x v="0"/>
    <x v="0"/>
    <m/>
    <x v="0"/>
    <m/>
    <m/>
    <m/>
  </r>
  <r>
    <s v="00054545670"/>
    <x v="108"/>
    <x v="108"/>
    <d v="2025-01-13T00:00:00"/>
    <m/>
    <m/>
    <m/>
    <m/>
    <m/>
    <x v="0"/>
    <m/>
    <x v="0"/>
    <x v="0"/>
    <m/>
    <x v="0"/>
    <m/>
    <m/>
    <m/>
  </r>
  <r>
    <s v="00054745670"/>
    <x v="109"/>
    <x v="109"/>
    <d v="2025-01-13T00:00:00"/>
    <m/>
    <m/>
    <m/>
    <m/>
    <m/>
    <x v="0"/>
    <m/>
    <x v="0"/>
    <x v="0"/>
    <m/>
    <x v="0"/>
    <m/>
    <m/>
    <m/>
  </r>
  <r>
    <s v="0003580145670"/>
    <x v="110"/>
    <x v="110"/>
    <d v="2025-01-13T00:00:00"/>
    <m/>
    <m/>
    <m/>
    <m/>
    <m/>
    <x v="0"/>
    <m/>
    <x v="0"/>
    <x v="0"/>
    <m/>
    <x v="0"/>
    <m/>
    <m/>
    <m/>
  </r>
  <r>
    <s v="0004220145670"/>
    <x v="112"/>
    <x v="112"/>
    <d v="2025-01-13T00:00:00"/>
    <m/>
    <m/>
    <m/>
    <m/>
    <m/>
    <x v="0"/>
    <m/>
    <x v="0"/>
    <x v="0"/>
    <m/>
    <x v="0"/>
    <m/>
    <m/>
    <m/>
  </r>
  <r>
    <s v="00035C45670"/>
    <x v="126"/>
    <x v="126"/>
    <d v="2025-01-13T00:00:00"/>
    <m/>
    <m/>
    <m/>
    <m/>
    <m/>
    <x v="0"/>
    <m/>
    <x v="0"/>
    <x v="0"/>
    <m/>
    <x v="0"/>
    <m/>
    <m/>
    <m/>
  </r>
  <r>
    <s v="00034C45670"/>
    <x v="113"/>
    <x v="113"/>
    <d v="2025-01-13T00:00:00"/>
    <m/>
    <m/>
    <m/>
    <m/>
    <m/>
    <x v="0"/>
    <m/>
    <x v="0"/>
    <x v="0"/>
    <m/>
    <x v="0"/>
    <m/>
    <m/>
    <m/>
  </r>
  <r>
    <s v="0003740345670"/>
    <x v="114"/>
    <x v="114"/>
    <d v="2025-01-13T00:00:00"/>
    <m/>
    <m/>
    <m/>
    <m/>
    <m/>
    <x v="0"/>
    <m/>
    <x v="0"/>
    <x v="0"/>
    <m/>
    <x v="0"/>
    <m/>
    <m/>
    <m/>
  </r>
  <r>
    <s v="0003590145670"/>
    <x v="115"/>
    <x v="115"/>
    <d v="2025-01-13T00:00:00"/>
    <m/>
    <m/>
    <m/>
    <m/>
    <m/>
    <x v="0"/>
    <m/>
    <x v="0"/>
    <x v="0"/>
    <m/>
    <x v="0"/>
    <m/>
    <m/>
    <m/>
  </r>
  <r>
    <s v="006000745670"/>
    <x v="128"/>
    <x v="128"/>
    <d v="2025-01-13T00:00:00"/>
    <m/>
    <m/>
    <m/>
    <m/>
    <m/>
    <x v="0"/>
    <m/>
    <x v="0"/>
    <x v="0"/>
    <m/>
    <x v="0"/>
    <m/>
    <m/>
    <m/>
  </r>
  <r>
    <s v="0005280145670"/>
    <x v="116"/>
    <x v="116"/>
    <d v="2025-01-13T00:00:00"/>
    <m/>
    <m/>
    <m/>
    <m/>
    <m/>
    <x v="0"/>
    <m/>
    <x v="0"/>
    <x v="0"/>
    <m/>
    <x v="0"/>
    <m/>
    <m/>
    <m/>
  </r>
  <r>
    <s v="0003730445670"/>
    <x v="117"/>
    <x v="117"/>
    <d v="2025-01-13T00:00:00"/>
    <m/>
    <m/>
    <m/>
    <m/>
    <m/>
    <x v="0"/>
    <m/>
    <x v="0"/>
    <x v="0"/>
    <m/>
    <x v="0"/>
    <m/>
    <m/>
    <m/>
  </r>
  <r>
    <s v="0004640345670"/>
    <x v="118"/>
    <x v="118"/>
    <d v="2025-01-13T00:00:00"/>
    <m/>
    <m/>
    <m/>
    <m/>
    <m/>
    <x v="0"/>
    <m/>
    <x v="0"/>
    <x v="0"/>
    <m/>
    <x v="0"/>
    <m/>
    <m/>
    <m/>
  </r>
  <r>
    <s v="00054245670"/>
    <x v="135"/>
    <x v="135"/>
    <d v="2025-01-13T00:00:00"/>
    <m/>
    <m/>
    <m/>
    <m/>
    <m/>
    <x v="0"/>
    <m/>
    <x v="0"/>
    <x v="0"/>
    <m/>
    <x v="0"/>
    <m/>
    <m/>
    <m/>
  </r>
  <r>
    <s v="0004710345670"/>
    <x v="136"/>
    <x v="136"/>
    <d v="2025-01-13T00:00:00"/>
    <m/>
    <m/>
    <m/>
    <m/>
    <m/>
    <x v="0"/>
    <m/>
    <x v="0"/>
    <x v="0"/>
    <m/>
    <x v="0"/>
    <m/>
    <m/>
    <m/>
  </r>
  <r>
    <s v="000507-0345670"/>
    <x v="137"/>
    <x v="137"/>
    <d v="2025-01-13T00:00:00"/>
    <m/>
    <m/>
    <m/>
    <m/>
    <m/>
    <x v="0"/>
    <m/>
    <x v="0"/>
    <x v="0"/>
    <m/>
    <x v="0"/>
    <m/>
    <m/>
    <m/>
  </r>
  <r>
    <s v="0003890245670"/>
    <x v="146"/>
    <x v="146"/>
    <d v="2025-01-13T00:00:00"/>
    <m/>
    <m/>
    <m/>
    <m/>
    <m/>
    <x v="0"/>
    <m/>
    <x v="0"/>
    <x v="0"/>
    <m/>
    <x v="0"/>
    <m/>
    <m/>
    <m/>
  </r>
  <r>
    <s v="0004790345670"/>
    <x v="143"/>
    <x v="143"/>
    <d v="2025-01-13T00:00:00"/>
    <m/>
    <m/>
    <m/>
    <m/>
    <m/>
    <x v="0"/>
    <m/>
    <x v="0"/>
    <x v="0"/>
    <m/>
    <x v="0"/>
    <m/>
    <m/>
    <m/>
  </r>
  <r>
    <s v="0005490045670"/>
    <x v="111"/>
    <x v="111"/>
    <d v="2025-01-13T00:00:00"/>
    <m/>
    <m/>
    <m/>
    <m/>
    <m/>
    <x v="0"/>
    <m/>
    <x v="0"/>
    <x v="0"/>
    <m/>
    <x v="0"/>
    <m/>
    <m/>
    <m/>
  </r>
  <r>
    <s v="00051145670"/>
    <x v="147"/>
    <x v="147"/>
    <d v="2025-01-13T00:00:00"/>
    <m/>
    <m/>
    <m/>
    <m/>
    <m/>
    <x v="0"/>
    <m/>
    <x v="0"/>
    <x v="0"/>
    <m/>
    <x v="0"/>
    <m/>
    <m/>
    <m/>
  </r>
  <r>
    <s v="001000145677"/>
    <x v="3"/>
    <x v="3"/>
    <d v="2025-01-20T00:00:00"/>
    <m/>
    <m/>
    <m/>
    <m/>
    <m/>
    <x v="0"/>
    <m/>
    <x v="0"/>
    <x v="0"/>
    <m/>
    <x v="0"/>
    <m/>
    <m/>
    <m/>
  </r>
  <r>
    <s v="00046345677"/>
    <x v="4"/>
    <x v="4"/>
    <d v="2025-01-20T00:00:00"/>
    <m/>
    <m/>
    <m/>
    <m/>
    <m/>
    <x v="0"/>
    <m/>
    <x v="0"/>
    <x v="0"/>
    <m/>
    <x v="0"/>
    <m/>
    <m/>
    <m/>
  </r>
  <r>
    <s v="00037545677"/>
    <x v="1"/>
    <x v="1"/>
    <d v="2025-01-20T00:00:00"/>
    <m/>
    <m/>
    <m/>
    <m/>
    <m/>
    <x v="0"/>
    <m/>
    <x v="0"/>
    <x v="0"/>
    <m/>
    <x v="0"/>
    <m/>
    <m/>
    <m/>
  </r>
  <r>
    <s v="00038645677"/>
    <x v="2"/>
    <x v="2"/>
    <d v="2025-01-20T00:00:00"/>
    <m/>
    <m/>
    <m/>
    <m/>
    <m/>
    <x v="0"/>
    <m/>
    <x v="0"/>
    <x v="0"/>
    <m/>
    <x v="0"/>
    <m/>
    <m/>
    <m/>
  </r>
  <r>
    <s v="00020445677"/>
    <x v="5"/>
    <x v="5"/>
    <d v="2025-01-20T00:00:00"/>
    <n v="50"/>
    <n v="16346.616"/>
    <n v="817330.8"/>
    <m/>
    <s v="PEDIR"/>
    <x v="3"/>
    <m/>
    <x v="11"/>
    <x v="11"/>
    <n v="45"/>
    <x v="85"/>
    <n v="5"/>
    <n v="10"/>
    <n v="2025"/>
  </r>
  <r>
    <s v="00000945677"/>
    <x v="6"/>
    <x v="6"/>
    <d v="2025-01-20T00:00:00"/>
    <m/>
    <m/>
    <m/>
    <m/>
    <m/>
    <x v="0"/>
    <m/>
    <x v="0"/>
    <x v="0"/>
    <m/>
    <x v="0"/>
    <m/>
    <m/>
    <m/>
  </r>
  <r>
    <s v="00020745677"/>
    <x v="7"/>
    <x v="7"/>
    <d v="2025-01-20T00:00:00"/>
    <m/>
    <m/>
    <m/>
    <m/>
    <m/>
    <x v="0"/>
    <m/>
    <x v="0"/>
    <x v="0"/>
    <m/>
    <x v="0"/>
    <m/>
    <m/>
    <m/>
  </r>
  <r>
    <s v="007001445677"/>
    <x v="8"/>
    <x v="8"/>
    <d v="2025-01-20T00:00:00"/>
    <m/>
    <m/>
    <m/>
    <m/>
    <m/>
    <x v="0"/>
    <m/>
    <x v="0"/>
    <x v="0"/>
    <m/>
    <x v="0"/>
    <m/>
    <m/>
    <m/>
  </r>
  <r>
    <s v="00003345677"/>
    <x v="9"/>
    <x v="9"/>
    <d v="2025-01-20T00:00:00"/>
    <m/>
    <m/>
    <m/>
    <m/>
    <m/>
    <x v="0"/>
    <m/>
    <x v="0"/>
    <x v="0"/>
    <m/>
    <x v="0"/>
    <m/>
    <m/>
    <m/>
  </r>
  <r>
    <s v="00019845677"/>
    <x v="10"/>
    <x v="10"/>
    <d v="2025-01-20T00:00:00"/>
    <n v="200"/>
    <n v="25289"/>
    <n v="5057800"/>
    <m/>
    <s v="PEDIR"/>
    <x v="3"/>
    <m/>
    <x v="32"/>
    <x v="32"/>
    <n v="30"/>
    <x v="86"/>
    <n v="4"/>
    <n v="8"/>
    <n v="2025"/>
  </r>
  <r>
    <s v="00020045677"/>
    <x v="11"/>
    <x v="11"/>
    <d v="2025-01-20T00:00:00"/>
    <m/>
    <m/>
    <m/>
    <m/>
    <m/>
    <x v="0"/>
    <m/>
    <x v="0"/>
    <x v="0"/>
    <m/>
    <x v="0"/>
    <m/>
    <m/>
    <m/>
  </r>
  <r>
    <s v="00020245677"/>
    <x v="12"/>
    <x v="12"/>
    <d v="2025-01-20T00:00:00"/>
    <m/>
    <m/>
    <m/>
    <m/>
    <m/>
    <x v="0"/>
    <m/>
    <x v="0"/>
    <x v="0"/>
    <m/>
    <x v="0"/>
    <m/>
    <m/>
    <m/>
  </r>
  <r>
    <s v="00001845677"/>
    <x v="13"/>
    <x v="13"/>
    <d v="2025-01-20T00:00:00"/>
    <m/>
    <m/>
    <m/>
    <m/>
    <m/>
    <x v="0"/>
    <m/>
    <x v="0"/>
    <x v="0"/>
    <m/>
    <x v="0"/>
    <m/>
    <m/>
    <m/>
  </r>
  <r>
    <s v="00045245677"/>
    <x v="14"/>
    <x v="14"/>
    <d v="2025-01-20T00:00:00"/>
    <m/>
    <m/>
    <m/>
    <m/>
    <m/>
    <x v="0"/>
    <m/>
    <x v="0"/>
    <x v="0"/>
    <m/>
    <x v="0"/>
    <m/>
    <m/>
    <m/>
  </r>
  <r>
    <s v="00023645677"/>
    <x v="15"/>
    <x v="15"/>
    <d v="2025-01-20T00:00:00"/>
    <m/>
    <m/>
    <m/>
    <m/>
    <m/>
    <x v="0"/>
    <m/>
    <x v="0"/>
    <x v="0"/>
    <m/>
    <x v="0"/>
    <m/>
    <m/>
    <m/>
  </r>
  <r>
    <s v="00047345677"/>
    <x v="16"/>
    <x v="16"/>
    <d v="2025-01-20T00:00:00"/>
    <m/>
    <m/>
    <m/>
    <m/>
    <m/>
    <x v="0"/>
    <m/>
    <x v="0"/>
    <x v="0"/>
    <m/>
    <x v="0"/>
    <m/>
    <m/>
    <m/>
  </r>
  <r>
    <s v="00044745677"/>
    <x v="17"/>
    <x v="17"/>
    <d v="2025-01-20T00:00:00"/>
    <m/>
    <m/>
    <m/>
    <m/>
    <m/>
    <x v="0"/>
    <m/>
    <x v="0"/>
    <x v="0"/>
    <m/>
    <x v="0"/>
    <m/>
    <m/>
    <m/>
  </r>
  <r>
    <s v="00047545677"/>
    <x v="18"/>
    <x v="18"/>
    <d v="2025-01-20T00:00:00"/>
    <m/>
    <m/>
    <m/>
    <m/>
    <m/>
    <x v="0"/>
    <m/>
    <x v="0"/>
    <x v="0"/>
    <m/>
    <x v="0"/>
    <m/>
    <m/>
    <m/>
  </r>
  <r>
    <s v="00045145677"/>
    <x v="131"/>
    <x v="131"/>
    <d v="2025-01-20T00:00:00"/>
    <m/>
    <m/>
    <m/>
    <m/>
    <m/>
    <x v="0"/>
    <m/>
    <x v="0"/>
    <x v="0"/>
    <m/>
    <x v="0"/>
    <m/>
    <m/>
    <m/>
  </r>
  <r>
    <s v="00047445677"/>
    <x v="0"/>
    <x v="0"/>
    <d v="2025-01-20T00:00:00"/>
    <m/>
    <m/>
    <m/>
    <m/>
    <m/>
    <x v="0"/>
    <m/>
    <x v="0"/>
    <x v="0"/>
    <m/>
    <x v="0"/>
    <m/>
    <m/>
    <m/>
  </r>
  <r>
    <s v="00038245677"/>
    <x v="19"/>
    <x v="19"/>
    <d v="2025-01-20T00:00:00"/>
    <m/>
    <m/>
    <m/>
    <m/>
    <m/>
    <x v="0"/>
    <m/>
    <x v="0"/>
    <x v="0"/>
    <m/>
    <x v="0"/>
    <m/>
    <m/>
    <m/>
  </r>
  <r>
    <s v="004000245677"/>
    <x v="20"/>
    <x v="20"/>
    <d v="2025-01-20T00:00:00"/>
    <m/>
    <m/>
    <m/>
    <m/>
    <m/>
    <x v="0"/>
    <m/>
    <x v="0"/>
    <x v="0"/>
    <m/>
    <x v="0"/>
    <m/>
    <m/>
    <m/>
  </r>
  <r>
    <s v="00041245677"/>
    <x v="21"/>
    <x v="21"/>
    <d v="2025-01-20T00:00:00"/>
    <m/>
    <m/>
    <m/>
    <m/>
    <m/>
    <x v="0"/>
    <m/>
    <x v="0"/>
    <x v="0"/>
    <m/>
    <x v="0"/>
    <m/>
    <m/>
    <m/>
  </r>
  <r>
    <s v="00017345677"/>
    <x v="22"/>
    <x v="22"/>
    <d v="2025-01-20T00:00:00"/>
    <m/>
    <m/>
    <m/>
    <m/>
    <m/>
    <x v="0"/>
    <m/>
    <x v="0"/>
    <x v="0"/>
    <m/>
    <x v="0"/>
    <m/>
    <m/>
    <m/>
  </r>
  <r>
    <s v="SW001845677"/>
    <x v="23"/>
    <x v="23"/>
    <d v="2025-01-20T00:00:00"/>
    <m/>
    <m/>
    <m/>
    <m/>
    <m/>
    <x v="0"/>
    <m/>
    <x v="0"/>
    <x v="0"/>
    <m/>
    <x v="0"/>
    <m/>
    <m/>
    <m/>
  </r>
  <r>
    <s v="PACK07645677"/>
    <x v="24"/>
    <x v="24"/>
    <d v="2025-01-20T00:00:00"/>
    <m/>
    <m/>
    <m/>
    <m/>
    <m/>
    <x v="0"/>
    <m/>
    <x v="0"/>
    <x v="0"/>
    <m/>
    <x v="0"/>
    <m/>
    <m/>
    <m/>
  </r>
  <r>
    <s v="30301000000145677"/>
    <x v="129"/>
    <x v="129"/>
    <d v="2025-01-20T00:00:00"/>
    <m/>
    <m/>
    <m/>
    <m/>
    <m/>
    <x v="0"/>
    <m/>
    <x v="0"/>
    <x v="0"/>
    <m/>
    <x v="0"/>
    <m/>
    <m/>
    <m/>
  </r>
  <r>
    <s v="00001145677"/>
    <x v="119"/>
    <x v="119"/>
    <d v="2025-01-20T00:00:00"/>
    <m/>
    <m/>
    <m/>
    <m/>
    <m/>
    <x v="0"/>
    <m/>
    <x v="0"/>
    <x v="0"/>
    <m/>
    <x v="0"/>
    <m/>
    <m/>
    <m/>
  </r>
  <r>
    <s v="003200245677"/>
    <x v="26"/>
    <x v="26"/>
    <d v="2025-01-20T00:00:00"/>
    <m/>
    <m/>
    <m/>
    <m/>
    <m/>
    <x v="0"/>
    <m/>
    <x v="0"/>
    <x v="0"/>
    <m/>
    <x v="0"/>
    <m/>
    <m/>
    <m/>
  </r>
  <r>
    <s v="00027245677"/>
    <x v="27"/>
    <x v="27"/>
    <d v="2025-01-20T00:00:00"/>
    <m/>
    <m/>
    <m/>
    <m/>
    <m/>
    <x v="0"/>
    <m/>
    <x v="0"/>
    <x v="0"/>
    <m/>
    <x v="0"/>
    <m/>
    <m/>
    <m/>
  </r>
  <r>
    <s v="00042445677"/>
    <x v="28"/>
    <x v="28"/>
    <d v="2025-01-20T00:00:00"/>
    <m/>
    <m/>
    <m/>
    <m/>
    <m/>
    <x v="0"/>
    <m/>
    <x v="0"/>
    <x v="0"/>
    <m/>
    <x v="0"/>
    <m/>
    <m/>
    <m/>
  </r>
  <r>
    <s v="006001745677"/>
    <x v="29"/>
    <x v="29"/>
    <d v="2025-01-20T00:00:00"/>
    <m/>
    <m/>
    <m/>
    <m/>
    <m/>
    <x v="0"/>
    <m/>
    <x v="0"/>
    <x v="0"/>
    <m/>
    <x v="0"/>
    <m/>
    <m/>
    <m/>
  </r>
  <r>
    <s v="00043045677"/>
    <x v="30"/>
    <x v="30"/>
    <d v="2025-01-20T00:00:00"/>
    <m/>
    <m/>
    <m/>
    <m/>
    <m/>
    <x v="0"/>
    <m/>
    <x v="0"/>
    <x v="0"/>
    <m/>
    <x v="0"/>
    <m/>
    <m/>
    <m/>
  </r>
  <r>
    <s v="006001645677"/>
    <x v="31"/>
    <x v="31"/>
    <d v="2025-01-20T00:00:00"/>
    <m/>
    <m/>
    <m/>
    <m/>
    <m/>
    <x v="0"/>
    <m/>
    <x v="0"/>
    <x v="0"/>
    <m/>
    <x v="0"/>
    <m/>
    <m/>
    <m/>
  </r>
  <r>
    <s v="00038845677"/>
    <x v="140"/>
    <x v="140"/>
    <d v="2025-01-20T00:00:00"/>
    <m/>
    <m/>
    <m/>
    <m/>
    <m/>
    <x v="0"/>
    <m/>
    <x v="0"/>
    <x v="0"/>
    <m/>
    <x v="0"/>
    <m/>
    <m/>
    <m/>
  </r>
  <r>
    <s v="011012045677"/>
    <x v="32"/>
    <x v="32"/>
    <d v="2025-01-20T00:00:00"/>
    <m/>
    <m/>
    <m/>
    <m/>
    <m/>
    <x v="0"/>
    <m/>
    <x v="0"/>
    <x v="0"/>
    <m/>
    <x v="0"/>
    <m/>
    <m/>
    <m/>
  </r>
  <r>
    <s v="00012745677"/>
    <x v="33"/>
    <x v="33"/>
    <d v="2025-01-20T00:00:00"/>
    <m/>
    <m/>
    <m/>
    <m/>
    <m/>
    <x v="0"/>
    <m/>
    <x v="0"/>
    <x v="0"/>
    <m/>
    <x v="0"/>
    <m/>
    <m/>
    <m/>
  </r>
  <r>
    <s v="00042845677"/>
    <x v="34"/>
    <x v="34"/>
    <d v="2025-01-20T00:00:00"/>
    <m/>
    <m/>
    <m/>
    <m/>
    <m/>
    <x v="0"/>
    <m/>
    <x v="0"/>
    <x v="0"/>
    <m/>
    <x v="0"/>
    <m/>
    <m/>
    <m/>
  </r>
  <r>
    <s v="00042745677"/>
    <x v="35"/>
    <x v="35"/>
    <d v="2025-01-20T00:00:00"/>
    <m/>
    <m/>
    <m/>
    <m/>
    <m/>
    <x v="0"/>
    <m/>
    <x v="0"/>
    <x v="0"/>
    <m/>
    <x v="0"/>
    <m/>
    <m/>
    <m/>
  </r>
  <r>
    <s v="00042645677"/>
    <x v="36"/>
    <x v="36"/>
    <d v="2025-01-20T00:00:00"/>
    <m/>
    <m/>
    <m/>
    <m/>
    <m/>
    <x v="0"/>
    <m/>
    <x v="0"/>
    <x v="0"/>
    <m/>
    <x v="0"/>
    <m/>
    <m/>
    <m/>
  </r>
  <r>
    <s v="00042945677"/>
    <x v="145"/>
    <x v="145"/>
    <d v="2025-01-20T00:00:00"/>
    <m/>
    <m/>
    <m/>
    <m/>
    <m/>
    <x v="0"/>
    <m/>
    <x v="0"/>
    <x v="0"/>
    <m/>
    <x v="0"/>
    <m/>
    <m/>
    <m/>
  </r>
  <r>
    <s v="00011345677"/>
    <x v="37"/>
    <x v="37"/>
    <d v="2025-01-20T00:00:00"/>
    <m/>
    <m/>
    <m/>
    <m/>
    <m/>
    <x v="0"/>
    <m/>
    <x v="0"/>
    <x v="0"/>
    <m/>
    <x v="0"/>
    <m/>
    <m/>
    <m/>
  </r>
  <r>
    <s v="007001045677"/>
    <x v="38"/>
    <x v="38"/>
    <d v="2025-01-20T00:00:00"/>
    <m/>
    <m/>
    <m/>
    <m/>
    <m/>
    <x v="0"/>
    <m/>
    <x v="0"/>
    <x v="0"/>
    <m/>
    <x v="0"/>
    <m/>
    <m/>
    <m/>
  </r>
  <r>
    <s v="00046145677"/>
    <x v="120"/>
    <x v="120"/>
    <d v="2025-01-20T00:00:00"/>
    <m/>
    <m/>
    <m/>
    <m/>
    <m/>
    <x v="0"/>
    <m/>
    <x v="0"/>
    <x v="0"/>
    <m/>
    <x v="0"/>
    <m/>
    <m/>
    <m/>
  </r>
  <r>
    <s v="007000545677"/>
    <x v="39"/>
    <x v="39"/>
    <d v="2025-01-20T00:00:00"/>
    <m/>
    <m/>
    <m/>
    <m/>
    <m/>
    <x v="0"/>
    <m/>
    <x v="0"/>
    <x v="0"/>
    <m/>
    <x v="0"/>
    <m/>
    <m/>
    <m/>
  </r>
  <r>
    <s v="00020945677"/>
    <x v="40"/>
    <x v="40"/>
    <d v="2025-01-20T00:00:00"/>
    <m/>
    <m/>
    <m/>
    <m/>
    <m/>
    <x v="0"/>
    <m/>
    <x v="0"/>
    <x v="0"/>
    <m/>
    <x v="0"/>
    <m/>
    <m/>
    <m/>
  </r>
  <r>
    <s v="00035245677"/>
    <x v="121"/>
    <x v="121"/>
    <d v="2025-01-20T00:00:00"/>
    <m/>
    <m/>
    <m/>
    <m/>
    <m/>
    <x v="0"/>
    <m/>
    <x v="0"/>
    <x v="0"/>
    <m/>
    <x v="0"/>
    <m/>
    <m/>
    <m/>
  </r>
  <r>
    <s v="00034045677"/>
    <x v="41"/>
    <x v="41"/>
    <d v="2025-01-20T00:00:00"/>
    <m/>
    <m/>
    <m/>
    <m/>
    <m/>
    <x v="0"/>
    <m/>
    <x v="0"/>
    <x v="0"/>
    <m/>
    <x v="0"/>
    <m/>
    <m/>
    <m/>
  </r>
  <r>
    <s v="00017045677"/>
    <x v="42"/>
    <x v="42"/>
    <d v="2025-01-20T00:00:00"/>
    <m/>
    <m/>
    <m/>
    <m/>
    <m/>
    <x v="0"/>
    <m/>
    <x v="0"/>
    <x v="0"/>
    <m/>
    <x v="0"/>
    <m/>
    <m/>
    <m/>
  </r>
  <r>
    <s v="00040345677"/>
    <x v="43"/>
    <x v="43"/>
    <d v="2025-01-20T00:00:00"/>
    <m/>
    <m/>
    <m/>
    <m/>
    <m/>
    <x v="0"/>
    <m/>
    <x v="0"/>
    <x v="0"/>
    <m/>
    <x v="0"/>
    <m/>
    <m/>
    <m/>
  </r>
  <r>
    <s v="011005445677"/>
    <x v="122"/>
    <x v="122"/>
    <d v="2025-01-20T00:00:00"/>
    <m/>
    <m/>
    <m/>
    <m/>
    <m/>
    <x v="0"/>
    <m/>
    <x v="0"/>
    <x v="0"/>
    <m/>
    <x v="0"/>
    <m/>
    <m/>
    <m/>
  </r>
  <r>
    <s v="00040845677"/>
    <x v="44"/>
    <x v="44"/>
    <d v="2025-01-20T00:00:00"/>
    <m/>
    <m/>
    <m/>
    <m/>
    <m/>
    <x v="0"/>
    <m/>
    <x v="0"/>
    <x v="0"/>
    <m/>
    <x v="0"/>
    <m/>
    <m/>
    <m/>
  </r>
  <r>
    <s v="0000245677"/>
    <x v="45"/>
    <x v="45"/>
    <d v="2025-01-20T00:00:00"/>
    <m/>
    <m/>
    <m/>
    <m/>
    <m/>
    <x v="0"/>
    <m/>
    <x v="0"/>
    <x v="0"/>
    <m/>
    <x v="0"/>
    <m/>
    <m/>
    <m/>
  </r>
  <r>
    <s v="00023845677"/>
    <x v="46"/>
    <x v="46"/>
    <d v="2025-01-20T00:00:00"/>
    <m/>
    <m/>
    <m/>
    <m/>
    <m/>
    <x v="0"/>
    <m/>
    <x v="0"/>
    <x v="0"/>
    <m/>
    <x v="0"/>
    <m/>
    <m/>
    <m/>
  </r>
  <r>
    <s v="00034345677"/>
    <x v="47"/>
    <x v="47"/>
    <d v="2025-01-20T00:00:00"/>
    <m/>
    <m/>
    <m/>
    <m/>
    <m/>
    <x v="0"/>
    <m/>
    <x v="0"/>
    <x v="0"/>
    <m/>
    <x v="0"/>
    <m/>
    <m/>
    <m/>
  </r>
  <r>
    <s v="00034445677"/>
    <x v="48"/>
    <x v="48"/>
    <d v="2025-01-20T00:00:00"/>
    <m/>
    <m/>
    <m/>
    <m/>
    <m/>
    <x v="0"/>
    <m/>
    <x v="0"/>
    <x v="0"/>
    <m/>
    <x v="0"/>
    <m/>
    <m/>
    <m/>
  </r>
  <r>
    <s v="00035545677"/>
    <x v="51"/>
    <x v="51"/>
    <d v="2025-01-20T00:00:00"/>
    <m/>
    <m/>
    <m/>
    <m/>
    <m/>
    <x v="0"/>
    <m/>
    <x v="0"/>
    <x v="0"/>
    <m/>
    <x v="0"/>
    <m/>
    <m/>
    <m/>
  </r>
  <r>
    <s v="00036545677"/>
    <x v="52"/>
    <x v="52"/>
    <d v="2025-01-20T00:00:00"/>
    <m/>
    <m/>
    <m/>
    <m/>
    <m/>
    <x v="0"/>
    <m/>
    <x v="0"/>
    <x v="0"/>
    <m/>
    <x v="0"/>
    <m/>
    <m/>
    <m/>
  </r>
  <r>
    <s v="004001845677"/>
    <x v="53"/>
    <x v="53"/>
    <d v="2025-01-20T00:00:00"/>
    <m/>
    <m/>
    <m/>
    <m/>
    <m/>
    <x v="0"/>
    <m/>
    <x v="0"/>
    <x v="0"/>
    <m/>
    <x v="0"/>
    <m/>
    <m/>
    <m/>
  </r>
  <r>
    <s v="004000545677"/>
    <x v="54"/>
    <x v="54"/>
    <d v="2025-01-20T00:00:00"/>
    <m/>
    <m/>
    <m/>
    <m/>
    <m/>
    <x v="0"/>
    <m/>
    <x v="0"/>
    <x v="0"/>
    <m/>
    <x v="0"/>
    <m/>
    <m/>
    <m/>
  </r>
  <r>
    <s v="004000645677"/>
    <x v="55"/>
    <x v="55"/>
    <d v="2025-01-20T00:00:00"/>
    <m/>
    <m/>
    <m/>
    <m/>
    <m/>
    <x v="0"/>
    <m/>
    <x v="0"/>
    <x v="0"/>
    <m/>
    <x v="0"/>
    <m/>
    <m/>
    <m/>
  </r>
  <r>
    <s v="004001045677"/>
    <x v="56"/>
    <x v="56"/>
    <d v="2025-01-20T00:00:00"/>
    <m/>
    <m/>
    <m/>
    <m/>
    <m/>
    <x v="0"/>
    <m/>
    <x v="0"/>
    <x v="0"/>
    <m/>
    <x v="0"/>
    <m/>
    <m/>
    <m/>
  </r>
  <r>
    <s v="004001145677"/>
    <x v="57"/>
    <x v="57"/>
    <d v="2025-01-20T00:00:00"/>
    <m/>
    <m/>
    <m/>
    <m/>
    <m/>
    <x v="0"/>
    <m/>
    <x v="0"/>
    <x v="0"/>
    <m/>
    <x v="0"/>
    <m/>
    <m/>
    <m/>
  </r>
  <r>
    <s v="00034545677"/>
    <x v="58"/>
    <x v="58"/>
    <d v="2025-01-20T00:00:00"/>
    <m/>
    <m/>
    <m/>
    <m/>
    <m/>
    <x v="0"/>
    <m/>
    <x v="0"/>
    <x v="0"/>
    <m/>
    <x v="0"/>
    <m/>
    <m/>
    <m/>
  </r>
  <r>
    <s v="004000145677"/>
    <x v="59"/>
    <x v="59"/>
    <d v="2025-01-20T00:00:00"/>
    <m/>
    <m/>
    <m/>
    <m/>
    <m/>
    <x v="0"/>
    <m/>
    <x v="0"/>
    <x v="0"/>
    <m/>
    <x v="0"/>
    <m/>
    <m/>
    <m/>
  </r>
  <r>
    <s v="004000445677"/>
    <x v="61"/>
    <x v="61"/>
    <d v="2025-01-20T00:00:00"/>
    <m/>
    <m/>
    <m/>
    <m/>
    <m/>
    <x v="0"/>
    <m/>
    <x v="0"/>
    <x v="0"/>
    <m/>
    <x v="0"/>
    <m/>
    <m/>
    <m/>
  </r>
  <r>
    <s v="00047745677"/>
    <x v="62"/>
    <x v="62"/>
    <d v="2025-01-20T00:00:00"/>
    <m/>
    <m/>
    <m/>
    <m/>
    <m/>
    <x v="0"/>
    <m/>
    <x v="0"/>
    <x v="0"/>
    <m/>
    <x v="0"/>
    <m/>
    <m/>
    <m/>
  </r>
  <r>
    <s v="00042045677"/>
    <x v="60"/>
    <x v="60"/>
    <d v="2025-01-20T00:00:00"/>
    <m/>
    <m/>
    <m/>
    <m/>
    <m/>
    <x v="0"/>
    <m/>
    <x v="0"/>
    <x v="0"/>
    <m/>
    <x v="0"/>
    <m/>
    <m/>
    <m/>
  </r>
  <r>
    <s v="004000745677"/>
    <x v="63"/>
    <x v="63"/>
    <d v="2025-01-20T00:00:00"/>
    <m/>
    <m/>
    <m/>
    <m/>
    <m/>
    <x v="0"/>
    <m/>
    <x v="0"/>
    <x v="0"/>
    <m/>
    <x v="0"/>
    <m/>
    <m/>
    <m/>
  </r>
  <r>
    <s v="00037245677"/>
    <x v="64"/>
    <x v="64"/>
    <d v="2025-01-20T00:00:00"/>
    <m/>
    <m/>
    <m/>
    <m/>
    <m/>
    <x v="0"/>
    <m/>
    <x v="0"/>
    <x v="0"/>
    <m/>
    <x v="0"/>
    <m/>
    <m/>
    <m/>
  </r>
  <r>
    <s v="00046245677"/>
    <x v="65"/>
    <x v="65"/>
    <d v="2025-01-20T00:00:00"/>
    <m/>
    <m/>
    <m/>
    <m/>
    <m/>
    <x v="0"/>
    <m/>
    <x v="0"/>
    <x v="0"/>
    <m/>
    <x v="0"/>
    <m/>
    <m/>
    <m/>
  </r>
  <r>
    <s v="00027345677"/>
    <x v="123"/>
    <x v="123"/>
    <d v="2025-01-20T00:00:00"/>
    <m/>
    <m/>
    <m/>
    <m/>
    <m/>
    <x v="0"/>
    <m/>
    <x v="0"/>
    <x v="0"/>
    <m/>
    <x v="0"/>
    <m/>
    <m/>
    <m/>
  </r>
  <r>
    <s v="00017245677"/>
    <x v="68"/>
    <x v="68"/>
    <d v="2025-01-20T00:00:00"/>
    <m/>
    <m/>
    <m/>
    <m/>
    <m/>
    <x v="0"/>
    <m/>
    <x v="0"/>
    <x v="0"/>
    <m/>
    <x v="0"/>
    <m/>
    <m/>
    <m/>
  </r>
  <r>
    <s v="009003045677"/>
    <x v="69"/>
    <x v="69"/>
    <d v="2025-01-20T00:00:00"/>
    <m/>
    <m/>
    <m/>
    <m/>
    <m/>
    <x v="0"/>
    <m/>
    <x v="0"/>
    <x v="0"/>
    <m/>
    <x v="0"/>
    <m/>
    <m/>
    <m/>
  </r>
  <r>
    <s v="009000645677"/>
    <x v="70"/>
    <x v="70"/>
    <d v="2025-01-20T00:00:00"/>
    <m/>
    <m/>
    <m/>
    <m/>
    <m/>
    <x v="0"/>
    <m/>
    <x v="0"/>
    <x v="0"/>
    <m/>
    <x v="0"/>
    <m/>
    <m/>
    <m/>
  </r>
  <r>
    <s v="009002645677"/>
    <x v="72"/>
    <x v="72"/>
    <d v="2025-01-20T00:00:00"/>
    <m/>
    <m/>
    <m/>
    <m/>
    <m/>
    <x v="0"/>
    <m/>
    <x v="0"/>
    <x v="0"/>
    <m/>
    <x v="0"/>
    <m/>
    <m/>
    <m/>
  </r>
  <r>
    <s v="005000945677"/>
    <x v="73"/>
    <x v="73"/>
    <d v="2025-01-20T00:00:00"/>
    <m/>
    <m/>
    <m/>
    <m/>
    <m/>
    <x v="0"/>
    <m/>
    <x v="0"/>
    <x v="0"/>
    <m/>
    <x v="0"/>
    <m/>
    <m/>
    <m/>
  </r>
  <r>
    <s v="009000345677"/>
    <x v="71"/>
    <x v="71"/>
    <d v="2025-01-20T00:00:00"/>
    <m/>
    <m/>
    <m/>
    <m/>
    <m/>
    <x v="0"/>
    <m/>
    <x v="0"/>
    <x v="0"/>
    <m/>
    <x v="0"/>
    <m/>
    <m/>
    <m/>
  </r>
  <r>
    <s v="0005270145677"/>
    <x v="75"/>
    <x v="75"/>
    <d v="2025-01-20T00:00:00"/>
    <m/>
    <m/>
    <m/>
    <m/>
    <m/>
    <x v="0"/>
    <m/>
    <x v="0"/>
    <x v="0"/>
    <m/>
    <x v="0"/>
    <m/>
    <m/>
    <m/>
  </r>
  <r>
    <s v="00049645677"/>
    <x v="76"/>
    <x v="76"/>
    <d v="2025-01-20T00:00:00"/>
    <m/>
    <m/>
    <m/>
    <m/>
    <m/>
    <x v="0"/>
    <m/>
    <x v="0"/>
    <x v="0"/>
    <m/>
    <x v="0"/>
    <m/>
    <m/>
    <m/>
  </r>
  <r>
    <s v="00053045677"/>
    <x v="124"/>
    <x v="124"/>
    <d v="2025-01-20T00:00:00"/>
    <m/>
    <m/>
    <m/>
    <m/>
    <m/>
    <x v="0"/>
    <m/>
    <x v="0"/>
    <x v="0"/>
    <m/>
    <x v="0"/>
    <m/>
    <m/>
    <m/>
  </r>
  <r>
    <s v="0004520345677"/>
    <x v="77"/>
    <x v="77"/>
    <d v="2025-01-20T00:00:00"/>
    <m/>
    <m/>
    <m/>
    <m/>
    <m/>
    <x v="0"/>
    <m/>
    <x v="0"/>
    <x v="0"/>
    <m/>
    <x v="0"/>
    <m/>
    <m/>
    <m/>
  </r>
  <r>
    <s v="0004790245677"/>
    <x v="78"/>
    <x v="78"/>
    <d v="2025-01-20T00:00:00"/>
    <m/>
    <m/>
    <m/>
    <m/>
    <m/>
    <x v="0"/>
    <m/>
    <x v="0"/>
    <x v="0"/>
    <m/>
    <x v="0"/>
    <m/>
    <m/>
    <m/>
  </r>
  <r>
    <s v="00052445677"/>
    <x v="79"/>
    <x v="79"/>
    <d v="2025-01-20T00:00:00"/>
    <m/>
    <m/>
    <m/>
    <m/>
    <m/>
    <x v="0"/>
    <m/>
    <x v="0"/>
    <x v="0"/>
    <m/>
    <x v="0"/>
    <m/>
    <m/>
    <m/>
  </r>
  <r>
    <s v="00043445677"/>
    <x v="125"/>
    <x v="125"/>
    <d v="2025-01-20T00:00:00"/>
    <m/>
    <m/>
    <m/>
    <m/>
    <m/>
    <x v="0"/>
    <m/>
    <x v="0"/>
    <x v="0"/>
    <m/>
    <x v="0"/>
    <m/>
    <m/>
    <m/>
  </r>
  <r>
    <s v="00001045677"/>
    <x v="80"/>
    <x v="80"/>
    <d v="2025-01-20T00:00:00"/>
    <m/>
    <m/>
    <m/>
    <m/>
    <m/>
    <x v="0"/>
    <m/>
    <x v="0"/>
    <x v="0"/>
    <m/>
    <x v="0"/>
    <m/>
    <m/>
    <m/>
  </r>
  <r>
    <s v="0003600345677"/>
    <x v="81"/>
    <x v="81"/>
    <d v="2025-01-20T00:00:00"/>
    <m/>
    <m/>
    <m/>
    <m/>
    <m/>
    <x v="0"/>
    <m/>
    <x v="0"/>
    <x v="0"/>
    <m/>
    <x v="0"/>
    <m/>
    <m/>
    <m/>
  </r>
  <r>
    <s v="0003610245677"/>
    <x v="82"/>
    <x v="82"/>
    <d v="2025-01-20T00:00:00"/>
    <m/>
    <m/>
    <m/>
    <m/>
    <m/>
    <x v="0"/>
    <m/>
    <x v="0"/>
    <x v="0"/>
    <m/>
    <x v="0"/>
    <m/>
    <m/>
    <m/>
  </r>
  <r>
    <s v="10008745677"/>
    <x v="83"/>
    <x v="83"/>
    <d v="2025-01-20T00:00:00"/>
    <m/>
    <m/>
    <m/>
    <m/>
    <m/>
    <x v="0"/>
    <m/>
    <x v="0"/>
    <x v="0"/>
    <m/>
    <x v="0"/>
    <m/>
    <m/>
    <m/>
  </r>
  <r>
    <s v="0003620245677"/>
    <x v="84"/>
    <x v="84"/>
    <d v="2025-01-20T00:00:00"/>
    <m/>
    <m/>
    <m/>
    <m/>
    <m/>
    <x v="0"/>
    <m/>
    <x v="0"/>
    <x v="0"/>
    <m/>
    <x v="0"/>
    <m/>
    <m/>
    <m/>
  </r>
  <r>
    <s v="PACK0680345677"/>
    <x v="85"/>
    <x v="85"/>
    <d v="2025-01-20T00:00:00"/>
    <m/>
    <m/>
    <m/>
    <m/>
    <m/>
    <x v="0"/>
    <m/>
    <x v="0"/>
    <x v="0"/>
    <m/>
    <x v="0"/>
    <m/>
    <m/>
    <m/>
  </r>
  <r>
    <s v="0004230145677"/>
    <x v="86"/>
    <x v="86"/>
    <d v="2025-01-20T00:00:00"/>
    <m/>
    <m/>
    <m/>
    <m/>
    <m/>
    <x v="0"/>
    <m/>
    <x v="0"/>
    <x v="0"/>
    <m/>
    <x v="0"/>
    <m/>
    <m/>
    <m/>
  </r>
  <r>
    <s v="0003150245677"/>
    <x v="87"/>
    <x v="87"/>
    <d v="2025-01-20T00:00:00"/>
    <m/>
    <m/>
    <m/>
    <m/>
    <m/>
    <x v="0"/>
    <m/>
    <x v="0"/>
    <x v="0"/>
    <m/>
    <x v="0"/>
    <m/>
    <m/>
    <m/>
  </r>
  <r>
    <s v="0003160245677"/>
    <x v="88"/>
    <x v="88"/>
    <d v="2025-01-20T00:00:00"/>
    <m/>
    <m/>
    <m/>
    <m/>
    <m/>
    <x v="0"/>
    <m/>
    <x v="0"/>
    <x v="0"/>
    <m/>
    <x v="0"/>
    <m/>
    <m/>
    <m/>
  </r>
  <r>
    <s v="PACK0670345677"/>
    <x v="89"/>
    <x v="89"/>
    <d v="2025-01-20T00:00:00"/>
    <m/>
    <m/>
    <m/>
    <m/>
    <m/>
    <x v="0"/>
    <m/>
    <x v="0"/>
    <x v="0"/>
    <m/>
    <x v="0"/>
    <m/>
    <m/>
    <m/>
  </r>
  <r>
    <s v="0002780145677"/>
    <x v="90"/>
    <x v="90"/>
    <d v="2025-01-20T00:00:00"/>
    <m/>
    <m/>
    <m/>
    <m/>
    <m/>
    <x v="0"/>
    <m/>
    <x v="0"/>
    <x v="0"/>
    <m/>
    <x v="0"/>
    <m/>
    <m/>
    <m/>
  </r>
  <r>
    <s v="0002760145677"/>
    <x v="91"/>
    <x v="91"/>
    <d v="2025-01-20T00:00:00"/>
    <m/>
    <m/>
    <m/>
    <m/>
    <m/>
    <x v="0"/>
    <m/>
    <x v="0"/>
    <x v="0"/>
    <m/>
    <x v="0"/>
    <m/>
    <m/>
    <m/>
  </r>
  <r>
    <s v="0002790145677"/>
    <x v="92"/>
    <x v="92"/>
    <d v="2025-01-20T00:00:00"/>
    <m/>
    <m/>
    <m/>
    <m/>
    <m/>
    <x v="0"/>
    <m/>
    <x v="0"/>
    <x v="0"/>
    <m/>
    <x v="0"/>
    <m/>
    <m/>
    <m/>
  </r>
  <r>
    <s v="0011008945677"/>
    <x v="93"/>
    <x v="93"/>
    <d v="2025-01-20T00:00:00"/>
    <m/>
    <m/>
    <m/>
    <m/>
    <m/>
    <x v="0"/>
    <m/>
    <x v="0"/>
    <x v="0"/>
    <m/>
    <x v="0"/>
    <m/>
    <m/>
    <m/>
  </r>
  <r>
    <s v="0003630245677"/>
    <x v="94"/>
    <x v="94"/>
    <d v="2025-01-20T00:00:00"/>
    <m/>
    <m/>
    <m/>
    <m/>
    <m/>
    <x v="0"/>
    <m/>
    <x v="0"/>
    <x v="0"/>
    <m/>
    <x v="0"/>
    <m/>
    <m/>
    <m/>
  </r>
  <r>
    <s v="0004720345677"/>
    <x v="95"/>
    <x v="95"/>
    <d v="2025-01-20T00:00:00"/>
    <m/>
    <m/>
    <m/>
    <m/>
    <m/>
    <x v="0"/>
    <m/>
    <x v="0"/>
    <x v="0"/>
    <m/>
    <x v="0"/>
    <m/>
    <m/>
    <m/>
  </r>
  <r>
    <s v="00054445677"/>
    <x v="96"/>
    <x v="96"/>
    <d v="2025-01-20T00:00:00"/>
    <m/>
    <m/>
    <m/>
    <m/>
    <m/>
    <x v="0"/>
    <m/>
    <x v="0"/>
    <x v="0"/>
    <m/>
    <x v="0"/>
    <m/>
    <m/>
    <m/>
  </r>
  <r>
    <s v="00050045677"/>
    <x v="97"/>
    <x v="97"/>
    <d v="2025-01-20T00:00:00"/>
    <m/>
    <m/>
    <m/>
    <m/>
    <m/>
    <x v="0"/>
    <m/>
    <x v="0"/>
    <x v="0"/>
    <m/>
    <x v="0"/>
    <m/>
    <m/>
    <m/>
  </r>
  <r>
    <s v="00050145677"/>
    <x v="98"/>
    <x v="98"/>
    <d v="2025-01-20T00:00:00"/>
    <m/>
    <m/>
    <m/>
    <m/>
    <m/>
    <x v="0"/>
    <m/>
    <x v="0"/>
    <x v="0"/>
    <m/>
    <x v="0"/>
    <m/>
    <m/>
    <m/>
  </r>
  <r>
    <s v="0003910345677"/>
    <x v="99"/>
    <x v="99"/>
    <d v="2025-01-20T00:00:00"/>
    <m/>
    <m/>
    <m/>
    <m/>
    <m/>
    <x v="0"/>
    <m/>
    <x v="0"/>
    <x v="0"/>
    <m/>
    <x v="0"/>
    <m/>
    <m/>
    <m/>
  </r>
  <r>
    <s v="0004210145677"/>
    <x v="100"/>
    <x v="100"/>
    <d v="2025-01-20T00:00:00"/>
    <m/>
    <m/>
    <m/>
    <m/>
    <m/>
    <x v="0"/>
    <m/>
    <x v="0"/>
    <x v="0"/>
    <m/>
    <x v="0"/>
    <m/>
    <m/>
    <m/>
  </r>
  <r>
    <s v="PACK0860345677"/>
    <x v="127"/>
    <x v="127"/>
    <d v="2025-01-20T00:00:00"/>
    <m/>
    <m/>
    <m/>
    <m/>
    <m/>
    <x v="0"/>
    <m/>
    <x v="0"/>
    <x v="0"/>
    <m/>
    <x v="0"/>
    <m/>
    <m/>
    <m/>
  </r>
  <r>
    <s v="00053645677"/>
    <x v="101"/>
    <x v="101"/>
    <d v="2025-01-20T00:00:00"/>
    <m/>
    <m/>
    <m/>
    <m/>
    <m/>
    <x v="0"/>
    <m/>
    <x v="0"/>
    <x v="0"/>
    <m/>
    <x v="0"/>
    <m/>
    <m/>
    <m/>
  </r>
  <r>
    <s v="0005510045677"/>
    <x v="105"/>
    <x v="105"/>
    <d v="2025-01-20T00:00:00"/>
    <m/>
    <m/>
    <m/>
    <m/>
    <m/>
    <x v="0"/>
    <m/>
    <x v="0"/>
    <x v="0"/>
    <m/>
    <x v="0"/>
    <m/>
    <m/>
    <m/>
  </r>
  <r>
    <s v="0005470045677"/>
    <x v="106"/>
    <x v="106"/>
    <d v="2025-01-20T00:00:00"/>
    <m/>
    <m/>
    <m/>
    <m/>
    <m/>
    <x v="0"/>
    <m/>
    <x v="0"/>
    <x v="0"/>
    <m/>
    <x v="0"/>
    <m/>
    <m/>
    <m/>
  </r>
  <r>
    <s v="0005480045677"/>
    <x v="107"/>
    <x v="107"/>
    <d v="2025-01-20T00:00:00"/>
    <m/>
    <m/>
    <m/>
    <m/>
    <m/>
    <x v="0"/>
    <m/>
    <x v="0"/>
    <x v="0"/>
    <m/>
    <x v="0"/>
    <m/>
    <m/>
    <m/>
  </r>
  <r>
    <s v="00054545677"/>
    <x v="108"/>
    <x v="108"/>
    <d v="2025-01-20T00:00:00"/>
    <m/>
    <m/>
    <m/>
    <m/>
    <m/>
    <x v="0"/>
    <m/>
    <x v="0"/>
    <x v="0"/>
    <m/>
    <x v="0"/>
    <m/>
    <m/>
    <m/>
  </r>
  <r>
    <s v="00054745677"/>
    <x v="109"/>
    <x v="109"/>
    <d v="2025-01-20T00:00:00"/>
    <m/>
    <m/>
    <m/>
    <m/>
    <m/>
    <x v="0"/>
    <m/>
    <x v="0"/>
    <x v="0"/>
    <m/>
    <x v="0"/>
    <m/>
    <m/>
    <m/>
  </r>
  <r>
    <s v="0003580145677"/>
    <x v="110"/>
    <x v="110"/>
    <d v="2025-01-20T00:00:00"/>
    <m/>
    <m/>
    <m/>
    <m/>
    <m/>
    <x v="0"/>
    <m/>
    <x v="0"/>
    <x v="0"/>
    <m/>
    <x v="0"/>
    <m/>
    <m/>
    <m/>
  </r>
  <r>
    <s v="0004220145677"/>
    <x v="112"/>
    <x v="112"/>
    <d v="2025-01-20T00:00:00"/>
    <m/>
    <m/>
    <m/>
    <m/>
    <m/>
    <x v="0"/>
    <m/>
    <x v="0"/>
    <x v="0"/>
    <m/>
    <x v="0"/>
    <m/>
    <m/>
    <m/>
  </r>
  <r>
    <s v="00035C45677"/>
    <x v="126"/>
    <x v="126"/>
    <d v="2025-01-20T00:00:00"/>
    <m/>
    <m/>
    <m/>
    <m/>
    <m/>
    <x v="0"/>
    <m/>
    <x v="0"/>
    <x v="0"/>
    <m/>
    <x v="0"/>
    <m/>
    <m/>
    <m/>
  </r>
  <r>
    <s v="00034C45677"/>
    <x v="113"/>
    <x v="113"/>
    <d v="2025-01-20T00:00:00"/>
    <n v="3150"/>
    <n v="493.94620000000003"/>
    <n v="1555930.53"/>
    <m/>
    <s v="PEDIR"/>
    <x v="3"/>
    <m/>
    <x v="9"/>
    <x v="9"/>
    <n v="45"/>
    <x v="85"/>
    <n v="5"/>
    <n v="10"/>
    <n v="2025"/>
  </r>
  <r>
    <s v="0003740345677"/>
    <x v="114"/>
    <x v="114"/>
    <d v="2025-01-20T00:00:00"/>
    <m/>
    <m/>
    <m/>
    <m/>
    <m/>
    <x v="0"/>
    <m/>
    <x v="0"/>
    <x v="0"/>
    <m/>
    <x v="0"/>
    <m/>
    <m/>
    <m/>
  </r>
  <r>
    <s v="0003590145677"/>
    <x v="115"/>
    <x v="115"/>
    <d v="2025-01-20T00:00:00"/>
    <m/>
    <m/>
    <m/>
    <m/>
    <m/>
    <x v="0"/>
    <m/>
    <x v="0"/>
    <x v="0"/>
    <m/>
    <x v="0"/>
    <m/>
    <m/>
    <m/>
  </r>
  <r>
    <s v="006000745677"/>
    <x v="128"/>
    <x v="128"/>
    <d v="2025-01-20T00:00:00"/>
    <m/>
    <m/>
    <m/>
    <m/>
    <m/>
    <x v="0"/>
    <m/>
    <x v="0"/>
    <x v="0"/>
    <m/>
    <x v="0"/>
    <m/>
    <m/>
    <m/>
  </r>
  <r>
    <s v="0005280145677"/>
    <x v="116"/>
    <x v="116"/>
    <d v="2025-01-20T00:00:00"/>
    <m/>
    <m/>
    <m/>
    <m/>
    <m/>
    <x v="0"/>
    <m/>
    <x v="0"/>
    <x v="0"/>
    <m/>
    <x v="0"/>
    <m/>
    <m/>
    <m/>
  </r>
  <r>
    <s v="0003730445677"/>
    <x v="117"/>
    <x v="117"/>
    <d v="2025-01-20T00:00:00"/>
    <m/>
    <m/>
    <m/>
    <m/>
    <m/>
    <x v="0"/>
    <m/>
    <x v="0"/>
    <x v="0"/>
    <m/>
    <x v="0"/>
    <m/>
    <m/>
    <m/>
  </r>
  <r>
    <s v="0004640345677"/>
    <x v="118"/>
    <x v="118"/>
    <d v="2025-01-20T00:00:00"/>
    <m/>
    <m/>
    <m/>
    <m/>
    <m/>
    <x v="0"/>
    <m/>
    <x v="0"/>
    <x v="0"/>
    <m/>
    <x v="0"/>
    <m/>
    <m/>
    <m/>
  </r>
  <r>
    <s v="00054245677"/>
    <x v="135"/>
    <x v="135"/>
    <d v="2025-01-20T00:00:00"/>
    <m/>
    <m/>
    <m/>
    <m/>
    <m/>
    <x v="0"/>
    <m/>
    <x v="0"/>
    <x v="0"/>
    <m/>
    <x v="0"/>
    <m/>
    <m/>
    <m/>
  </r>
  <r>
    <s v="0004710345677"/>
    <x v="136"/>
    <x v="136"/>
    <d v="2025-01-20T00:00:00"/>
    <m/>
    <m/>
    <m/>
    <m/>
    <m/>
    <x v="0"/>
    <m/>
    <x v="0"/>
    <x v="0"/>
    <m/>
    <x v="0"/>
    <m/>
    <m/>
    <m/>
  </r>
  <r>
    <s v="000507-0345677"/>
    <x v="137"/>
    <x v="137"/>
    <d v="2025-01-20T00:00:00"/>
    <m/>
    <m/>
    <m/>
    <m/>
    <m/>
    <x v="0"/>
    <m/>
    <x v="0"/>
    <x v="0"/>
    <m/>
    <x v="0"/>
    <m/>
    <m/>
    <m/>
  </r>
  <r>
    <s v="0003890245677"/>
    <x v="146"/>
    <x v="146"/>
    <d v="2025-01-20T00:00:00"/>
    <m/>
    <m/>
    <m/>
    <m/>
    <m/>
    <x v="0"/>
    <m/>
    <x v="0"/>
    <x v="0"/>
    <m/>
    <x v="0"/>
    <m/>
    <m/>
    <m/>
  </r>
  <r>
    <s v="0004790345677"/>
    <x v="143"/>
    <x v="143"/>
    <d v="2025-01-20T00:00:00"/>
    <m/>
    <m/>
    <m/>
    <m/>
    <m/>
    <x v="0"/>
    <m/>
    <x v="0"/>
    <x v="0"/>
    <m/>
    <x v="0"/>
    <m/>
    <m/>
    <m/>
  </r>
  <r>
    <s v="0005490045677"/>
    <x v="111"/>
    <x v="111"/>
    <d v="2025-01-20T00:00:00"/>
    <m/>
    <m/>
    <m/>
    <m/>
    <m/>
    <x v="0"/>
    <m/>
    <x v="0"/>
    <x v="0"/>
    <m/>
    <x v="0"/>
    <m/>
    <m/>
    <m/>
  </r>
  <r>
    <s v="00051145677"/>
    <x v="147"/>
    <x v="147"/>
    <d v="2025-01-20T00:00:00"/>
    <m/>
    <m/>
    <m/>
    <m/>
    <m/>
    <x v="0"/>
    <m/>
    <x v="0"/>
    <x v="0"/>
    <m/>
    <x v="0"/>
    <m/>
    <m/>
    <m/>
  </r>
  <r>
    <s v="001000145684"/>
    <x v="3"/>
    <x v="3"/>
    <d v="2025-01-27T00:00:00"/>
    <m/>
    <m/>
    <m/>
    <m/>
    <m/>
    <x v="0"/>
    <m/>
    <x v="0"/>
    <x v="0"/>
    <m/>
    <x v="0"/>
    <m/>
    <m/>
    <m/>
  </r>
  <r>
    <s v="00046345684"/>
    <x v="4"/>
    <x v="4"/>
    <d v="2025-01-27T00:00:00"/>
    <m/>
    <m/>
    <m/>
    <m/>
    <m/>
    <x v="0"/>
    <m/>
    <x v="0"/>
    <x v="0"/>
    <m/>
    <x v="0"/>
    <m/>
    <m/>
    <m/>
  </r>
  <r>
    <s v="00037545684"/>
    <x v="1"/>
    <x v="1"/>
    <d v="2025-01-27T00:00:00"/>
    <m/>
    <m/>
    <m/>
    <m/>
    <m/>
    <x v="0"/>
    <m/>
    <x v="0"/>
    <x v="0"/>
    <m/>
    <x v="0"/>
    <m/>
    <m/>
    <m/>
  </r>
  <r>
    <s v="00038645684"/>
    <x v="2"/>
    <x v="2"/>
    <d v="2025-01-27T00:00:00"/>
    <m/>
    <m/>
    <m/>
    <m/>
    <m/>
    <x v="0"/>
    <m/>
    <x v="0"/>
    <x v="0"/>
    <m/>
    <x v="0"/>
    <m/>
    <m/>
    <m/>
  </r>
  <r>
    <s v="00020445684"/>
    <x v="5"/>
    <x v="5"/>
    <d v="2025-01-27T00:00:00"/>
    <m/>
    <m/>
    <m/>
    <m/>
    <m/>
    <x v="0"/>
    <m/>
    <x v="0"/>
    <x v="0"/>
    <m/>
    <x v="0"/>
    <m/>
    <m/>
    <m/>
  </r>
  <r>
    <s v="00000945684"/>
    <x v="6"/>
    <x v="6"/>
    <d v="2025-01-27T00:00:00"/>
    <m/>
    <m/>
    <m/>
    <m/>
    <m/>
    <x v="0"/>
    <m/>
    <x v="0"/>
    <x v="0"/>
    <m/>
    <x v="0"/>
    <m/>
    <m/>
    <m/>
  </r>
  <r>
    <s v="00020745684"/>
    <x v="7"/>
    <x v="7"/>
    <d v="2025-01-27T00:00:00"/>
    <m/>
    <m/>
    <m/>
    <m/>
    <m/>
    <x v="0"/>
    <m/>
    <x v="0"/>
    <x v="0"/>
    <m/>
    <x v="0"/>
    <m/>
    <m/>
    <m/>
  </r>
  <r>
    <s v="007001445684"/>
    <x v="8"/>
    <x v="8"/>
    <d v="2025-01-27T00:00:00"/>
    <m/>
    <m/>
    <m/>
    <m/>
    <m/>
    <x v="0"/>
    <m/>
    <x v="0"/>
    <x v="0"/>
    <m/>
    <x v="0"/>
    <m/>
    <m/>
    <m/>
  </r>
  <r>
    <s v="00003345684"/>
    <x v="9"/>
    <x v="9"/>
    <d v="2025-01-27T00:00:00"/>
    <m/>
    <m/>
    <m/>
    <m/>
    <m/>
    <x v="0"/>
    <m/>
    <x v="0"/>
    <x v="0"/>
    <m/>
    <x v="0"/>
    <m/>
    <m/>
    <m/>
  </r>
  <r>
    <s v="00019845684"/>
    <x v="10"/>
    <x v="10"/>
    <d v="2025-01-27T00:00:00"/>
    <m/>
    <m/>
    <m/>
    <m/>
    <m/>
    <x v="0"/>
    <m/>
    <x v="0"/>
    <x v="0"/>
    <m/>
    <x v="0"/>
    <m/>
    <m/>
    <m/>
  </r>
  <r>
    <s v="00020045684"/>
    <x v="11"/>
    <x v="11"/>
    <d v="2025-01-27T00:00:00"/>
    <m/>
    <m/>
    <m/>
    <m/>
    <m/>
    <x v="0"/>
    <m/>
    <x v="0"/>
    <x v="0"/>
    <m/>
    <x v="0"/>
    <m/>
    <m/>
    <m/>
  </r>
  <r>
    <s v="00020245684"/>
    <x v="12"/>
    <x v="12"/>
    <d v="2025-01-27T00:00:00"/>
    <m/>
    <m/>
    <m/>
    <m/>
    <m/>
    <x v="0"/>
    <m/>
    <x v="0"/>
    <x v="0"/>
    <m/>
    <x v="0"/>
    <m/>
    <m/>
    <m/>
  </r>
  <r>
    <s v="00001845684"/>
    <x v="13"/>
    <x v="13"/>
    <d v="2025-01-27T00:00:00"/>
    <m/>
    <m/>
    <m/>
    <m/>
    <m/>
    <x v="0"/>
    <m/>
    <x v="0"/>
    <x v="0"/>
    <m/>
    <x v="0"/>
    <m/>
    <m/>
    <m/>
  </r>
  <r>
    <s v="00045245684"/>
    <x v="14"/>
    <x v="14"/>
    <d v="2025-01-27T00:00:00"/>
    <m/>
    <m/>
    <m/>
    <m/>
    <m/>
    <x v="0"/>
    <m/>
    <x v="0"/>
    <x v="0"/>
    <m/>
    <x v="0"/>
    <m/>
    <m/>
    <m/>
  </r>
  <r>
    <s v="00023645684"/>
    <x v="15"/>
    <x v="15"/>
    <d v="2025-01-27T00:00:00"/>
    <m/>
    <m/>
    <m/>
    <m/>
    <m/>
    <x v="0"/>
    <m/>
    <x v="0"/>
    <x v="0"/>
    <m/>
    <x v="0"/>
    <m/>
    <m/>
    <m/>
  </r>
  <r>
    <s v="00047345684"/>
    <x v="16"/>
    <x v="16"/>
    <d v="2025-01-27T00:00:00"/>
    <m/>
    <m/>
    <m/>
    <m/>
    <m/>
    <x v="0"/>
    <m/>
    <x v="0"/>
    <x v="0"/>
    <m/>
    <x v="0"/>
    <m/>
    <m/>
    <m/>
  </r>
  <r>
    <s v="00044745684"/>
    <x v="17"/>
    <x v="17"/>
    <d v="2025-01-27T00:00:00"/>
    <m/>
    <m/>
    <m/>
    <m/>
    <m/>
    <x v="0"/>
    <m/>
    <x v="0"/>
    <x v="0"/>
    <m/>
    <x v="0"/>
    <m/>
    <m/>
    <m/>
  </r>
  <r>
    <s v="00047545684"/>
    <x v="18"/>
    <x v="18"/>
    <d v="2025-01-27T00:00:00"/>
    <m/>
    <m/>
    <m/>
    <m/>
    <m/>
    <x v="0"/>
    <m/>
    <x v="0"/>
    <x v="0"/>
    <m/>
    <x v="0"/>
    <m/>
    <m/>
    <m/>
  </r>
  <r>
    <s v="00045145684"/>
    <x v="131"/>
    <x v="131"/>
    <d v="2025-01-27T00:00:00"/>
    <m/>
    <m/>
    <m/>
    <m/>
    <m/>
    <x v="0"/>
    <m/>
    <x v="0"/>
    <x v="0"/>
    <m/>
    <x v="0"/>
    <m/>
    <m/>
    <m/>
  </r>
  <r>
    <s v="00047445684"/>
    <x v="0"/>
    <x v="0"/>
    <d v="2025-01-27T00:00:00"/>
    <m/>
    <m/>
    <m/>
    <m/>
    <m/>
    <x v="0"/>
    <m/>
    <x v="0"/>
    <x v="0"/>
    <m/>
    <x v="0"/>
    <m/>
    <m/>
    <m/>
  </r>
  <r>
    <s v="00038245684"/>
    <x v="19"/>
    <x v="19"/>
    <d v="2025-01-27T00:00:00"/>
    <m/>
    <m/>
    <m/>
    <m/>
    <m/>
    <x v="0"/>
    <m/>
    <x v="0"/>
    <x v="0"/>
    <m/>
    <x v="0"/>
    <m/>
    <m/>
    <m/>
  </r>
  <r>
    <s v="004000245684"/>
    <x v="20"/>
    <x v="20"/>
    <d v="2025-01-27T00:00:00"/>
    <n v="400"/>
    <n v="960.0139999999999"/>
    <n v="384005.6"/>
    <m/>
    <s v="PEDIR"/>
    <x v="3"/>
    <m/>
    <x v="24"/>
    <x v="24"/>
    <n v="30"/>
    <x v="87"/>
    <n v="4"/>
    <n v="9"/>
    <n v="2025"/>
  </r>
  <r>
    <s v="00041245684"/>
    <x v="21"/>
    <x v="21"/>
    <d v="2025-01-27T00:00:00"/>
    <m/>
    <m/>
    <m/>
    <m/>
    <m/>
    <x v="0"/>
    <m/>
    <x v="0"/>
    <x v="0"/>
    <m/>
    <x v="0"/>
    <m/>
    <m/>
    <m/>
  </r>
  <r>
    <s v="00017345684"/>
    <x v="22"/>
    <x v="22"/>
    <d v="2025-01-27T00:00:00"/>
    <m/>
    <m/>
    <m/>
    <m/>
    <m/>
    <x v="0"/>
    <m/>
    <x v="0"/>
    <x v="0"/>
    <m/>
    <x v="0"/>
    <m/>
    <m/>
    <m/>
  </r>
  <r>
    <s v="SW001845684"/>
    <x v="23"/>
    <x v="23"/>
    <d v="2025-01-27T00:00:00"/>
    <m/>
    <m/>
    <m/>
    <m/>
    <m/>
    <x v="0"/>
    <m/>
    <x v="0"/>
    <x v="0"/>
    <m/>
    <x v="0"/>
    <m/>
    <m/>
    <m/>
  </r>
  <r>
    <s v="PACK07645684"/>
    <x v="24"/>
    <x v="24"/>
    <d v="2025-01-27T00:00:00"/>
    <m/>
    <m/>
    <m/>
    <m/>
    <m/>
    <x v="0"/>
    <m/>
    <x v="0"/>
    <x v="0"/>
    <m/>
    <x v="0"/>
    <m/>
    <m/>
    <m/>
  </r>
  <r>
    <s v="30301000000145684"/>
    <x v="129"/>
    <x v="129"/>
    <d v="2025-01-27T00:00:00"/>
    <m/>
    <m/>
    <m/>
    <m/>
    <m/>
    <x v="0"/>
    <m/>
    <x v="0"/>
    <x v="0"/>
    <m/>
    <x v="0"/>
    <m/>
    <m/>
    <m/>
  </r>
  <r>
    <s v="00001145684"/>
    <x v="119"/>
    <x v="119"/>
    <d v="2025-01-27T00:00:00"/>
    <m/>
    <m/>
    <m/>
    <m/>
    <m/>
    <x v="0"/>
    <m/>
    <x v="0"/>
    <x v="0"/>
    <m/>
    <x v="0"/>
    <m/>
    <m/>
    <m/>
  </r>
  <r>
    <s v="003200245684"/>
    <x v="26"/>
    <x v="26"/>
    <d v="2025-01-27T00:00:00"/>
    <m/>
    <m/>
    <m/>
    <m/>
    <m/>
    <x v="0"/>
    <m/>
    <x v="0"/>
    <x v="0"/>
    <m/>
    <x v="0"/>
    <m/>
    <m/>
    <m/>
  </r>
  <r>
    <s v="00027245684"/>
    <x v="27"/>
    <x v="27"/>
    <d v="2025-01-27T00:00:00"/>
    <m/>
    <m/>
    <m/>
    <m/>
    <m/>
    <x v="0"/>
    <m/>
    <x v="0"/>
    <x v="0"/>
    <m/>
    <x v="0"/>
    <m/>
    <m/>
    <m/>
  </r>
  <r>
    <s v="00042445684"/>
    <x v="28"/>
    <x v="28"/>
    <d v="2025-01-27T00:00:00"/>
    <m/>
    <m/>
    <m/>
    <m/>
    <m/>
    <x v="0"/>
    <m/>
    <x v="0"/>
    <x v="0"/>
    <m/>
    <x v="0"/>
    <m/>
    <m/>
    <m/>
  </r>
  <r>
    <s v="006001745684"/>
    <x v="29"/>
    <x v="29"/>
    <d v="2025-01-27T00:00:00"/>
    <m/>
    <m/>
    <m/>
    <m/>
    <m/>
    <x v="0"/>
    <m/>
    <x v="0"/>
    <x v="0"/>
    <m/>
    <x v="0"/>
    <m/>
    <m/>
    <m/>
  </r>
  <r>
    <s v="00043045684"/>
    <x v="30"/>
    <x v="30"/>
    <d v="2025-01-27T00:00:00"/>
    <m/>
    <m/>
    <m/>
    <m/>
    <m/>
    <x v="0"/>
    <m/>
    <x v="0"/>
    <x v="0"/>
    <m/>
    <x v="0"/>
    <m/>
    <m/>
    <m/>
  </r>
  <r>
    <s v="006001645684"/>
    <x v="31"/>
    <x v="31"/>
    <d v="2025-01-27T00:00:00"/>
    <m/>
    <m/>
    <m/>
    <m/>
    <m/>
    <x v="0"/>
    <m/>
    <x v="0"/>
    <x v="0"/>
    <m/>
    <x v="0"/>
    <m/>
    <m/>
    <m/>
  </r>
  <r>
    <s v="00038845684"/>
    <x v="140"/>
    <x v="140"/>
    <d v="2025-01-27T00:00:00"/>
    <m/>
    <m/>
    <m/>
    <m/>
    <m/>
    <x v="0"/>
    <m/>
    <x v="0"/>
    <x v="0"/>
    <m/>
    <x v="0"/>
    <m/>
    <m/>
    <m/>
  </r>
  <r>
    <s v="011012045684"/>
    <x v="32"/>
    <x v="32"/>
    <d v="2025-01-27T00:00:00"/>
    <m/>
    <m/>
    <m/>
    <m/>
    <m/>
    <x v="0"/>
    <m/>
    <x v="0"/>
    <x v="0"/>
    <m/>
    <x v="0"/>
    <m/>
    <m/>
    <m/>
  </r>
  <r>
    <s v="00012745684"/>
    <x v="33"/>
    <x v="33"/>
    <d v="2025-01-27T00:00:00"/>
    <m/>
    <m/>
    <m/>
    <m/>
    <m/>
    <x v="0"/>
    <m/>
    <x v="0"/>
    <x v="0"/>
    <m/>
    <x v="0"/>
    <m/>
    <m/>
    <m/>
  </r>
  <r>
    <s v="00042845684"/>
    <x v="34"/>
    <x v="34"/>
    <d v="2025-01-27T00:00:00"/>
    <m/>
    <m/>
    <m/>
    <m/>
    <m/>
    <x v="0"/>
    <m/>
    <x v="0"/>
    <x v="0"/>
    <m/>
    <x v="0"/>
    <m/>
    <m/>
    <m/>
  </r>
  <r>
    <s v="00042745684"/>
    <x v="35"/>
    <x v="35"/>
    <d v="2025-01-27T00:00:00"/>
    <m/>
    <m/>
    <m/>
    <m/>
    <m/>
    <x v="0"/>
    <m/>
    <x v="0"/>
    <x v="0"/>
    <m/>
    <x v="0"/>
    <m/>
    <m/>
    <m/>
  </r>
  <r>
    <s v="00042645684"/>
    <x v="36"/>
    <x v="36"/>
    <d v="2025-01-27T00:00:00"/>
    <m/>
    <m/>
    <m/>
    <m/>
    <m/>
    <x v="0"/>
    <m/>
    <x v="0"/>
    <x v="0"/>
    <m/>
    <x v="0"/>
    <m/>
    <m/>
    <m/>
  </r>
  <r>
    <s v="00042945684"/>
    <x v="145"/>
    <x v="145"/>
    <d v="2025-01-27T00:00:00"/>
    <m/>
    <m/>
    <m/>
    <m/>
    <m/>
    <x v="0"/>
    <m/>
    <x v="0"/>
    <x v="0"/>
    <m/>
    <x v="0"/>
    <m/>
    <m/>
    <m/>
  </r>
  <r>
    <s v="00011345684"/>
    <x v="37"/>
    <x v="37"/>
    <d v="2025-01-27T00:00:00"/>
    <m/>
    <m/>
    <m/>
    <m/>
    <m/>
    <x v="0"/>
    <m/>
    <x v="0"/>
    <x v="0"/>
    <m/>
    <x v="0"/>
    <m/>
    <m/>
    <m/>
  </r>
  <r>
    <s v="007001045684"/>
    <x v="38"/>
    <x v="38"/>
    <d v="2025-01-27T00:00:00"/>
    <m/>
    <m/>
    <m/>
    <m/>
    <m/>
    <x v="0"/>
    <m/>
    <x v="0"/>
    <x v="0"/>
    <m/>
    <x v="0"/>
    <m/>
    <m/>
    <m/>
  </r>
  <r>
    <s v="00046145684"/>
    <x v="120"/>
    <x v="120"/>
    <d v="2025-01-27T00:00:00"/>
    <m/>
    <m/>
    <m/>
    <m/>
    <m/>
    <x v="0"/>
    <m/>
    <x v="0"/>
    <x v="0"/>
    <m/>
    <x v="0"/>
    <m/>
    <m/>
    <m/>
  </r>
  <r>
    <s v="007000545684"/>
    <x v="39"/>
    <x v="39"/>
    <d v="2025-01-27T00:00:00"/>
    <m/>
    <m/>
    <m/>
    <m/>
    <m/>
    <x v="0"/>
    <m/>
    <x v="0"/>
    <x v="0"/>
    <m/>
    <x v="0"/>
    <m/>
    <m/>
    <m/>
  </r>
  <r>
    <s v="00020945684"/>
    <x v="40"/>
    <x v="40"/>
    <d v="2025-01-27T00:00:00"/>
    <m/>
    <m/>
    <m/>
    <m/>
    <m/>
    <x v="0"/>
    <m/>
    <x v="0"/>
    <x v="0"/>
    <m/>
    <x v="0"/>
    <m/>
    <m/>
    <m/>
  </r>
  <r>
    <s v="00035245684"/>
    <x v="121"/>
    <x v="121"/>
    <d v="2025-01-27T00:00:00"/>
    <m/>
    <m/>
    <m/>
    <m/>
    <m/>
    <x v="0"/>
    <m/>
    <x v="0"/>
    <x v="0"/>
    <m/>
    <x v="0"/>
    <m/>
    <m/>
    <m/>
  </r>
  <r>
    <s v="00034045684"/>
    <x v="41"/>
    <x v="41"/>
    <d v="2025-01-27T00:00:00"/>
    <m/>
    <m/>
    <m/>
    <m/>
    <m/>
    <x v="0"/>
    <m/>
    <x v="0"/>
    <x v="0"/>
    <m/>
    <x v="0"/>
    <m/>
    <m/>
    <m/>
  </r>
  <r>
    <s v="00017045684"/>
    <x v="42"/>
    <x v="42"/>
    <d v="2025-01-27T00:00:00"/>
    <m/>
    <m/>
    <m/>
    <m/>
    <m/>
    <x v="0"/>
    <m/>
    <x v="0"/>
    <x v="0"/>
    <m/>
    <x v="0"/>
    <m/>
    <m/>
    <m/>
  </r>
  <r>
    <s v="00040345684"/>
    <x v="43"/>
    <x v="43"/>
    <d v="2025-01-27T00:00:00"/>
    <m/>
    <m/>
    <m/>
    <m/>
    <m/>
    <x v="0"/>
    <m/>
    <x v="0"/>
    <x v="0"/>
    <m/>
    <x v="0"/>
    <m/>
    <m/>
    <m/>
  </r>
  <r>
    <s v="011005445684"/>
    <x v="122"/>
    <x v="122"/>
    <d v="2025-01-27T00:00:00"/>
    <m/>
    <m/>
    <m/>
    <m/>
    <m/>
    <x v="0"/>
    <m/>
    <x v="0"/>
    <x v="0"/>
    <m/>
    <x v="0"/>
    <m/>
    <m/>
    <m/>
  </r>
  <r>
    <s v="00040845684"/>
    <x v="44"/>
    <x v="44"/>
    <d v="2025-01-27T00:00:00"/>
    <m/>
    <m/>
    <m/>
    <m/>
    <m/>
    <x v="0"/>
    <m/>
    <x v="0"/>
    <x v="0"/>
    <m/>
    <x v="0"/>
    <m/>
    <m/>
    <m/>
  </r>
  <r>
    <s v="0000245684"/>
    <x v="45"/>
    <x v="45"/>
    <d v="2025-01-27T00:00:00"/>
    <m/>
    <m/>
    <m/>
    <m/>
    <m/>
    <x v="0"/>
    <m/>
    <x v="0"/>
    <x v="0"/>
    <m/>
    <x v="0"/>
    <m/>
    <m/>
    <m/>
  </r>
  <r>
    <s v="00023845684"/>
    <x v="46"/>
    <x v="46"/>
    <d v="2025-01-27T00:00:00"/>
    <m/>
    <m/>
    <m/>
    <m/>
    <m/>
    <x v="0"/>
    <m/>
    <x v="0"/>
    <x v="0"/>
    <m/>
    <x v="0"/>
    <m/>
    <m/>
    <m/>
  </r>
  <r>
    <s v="00034345684"/>
    <x v="47"/>
    <x v="47"/>
    <d v="2025-01-27T00:00:00"/>
    <m/>
    <m/>
    <m/>
    <m/>
    <m/>
    <x v="0"/>
    <m/>
    <x v="0"/>
    <x v="0"/>
    <m/>
    <x v="0"/>
    <m/>
    <m/>
    <m/>
  </r>
  <r>
    <s v="00034445684"/>
    <x v="48"/>
    <x v="48"/>
    <d v="2025-01-27T00:00:00"/>
    <m/>
    <m/>
    <m/>
    <m/>
    <m/>
    <x v="0"/>
    <m/>
    <x v="0"/>
    <x v="0"/>
    <m/>
    <x v="0"/>
    <m/>
    <m/>
    <m/>
  </r>
  <r>
    <s v="00035545684"/>
    <x v="51"/>
    <x v="51"/>
    <d v="2025-01-27T00:00:00"/>
    <m/>
    <m/>
    <m/>
    <m/>
    <m/>
    <x v="0"/>
    <m/>
    <x v="0"/>
    <x v="0"/>
    <m/>
    <x v="0"/>
    <m/>
    <m/>
    <m/>
  </r>
  <r>
    <s v="00036545684"/>
    <x v="52"/>
    <x v="52"/>
    <d v="2025-01-27T00:00:00"/>
    <m/>
    <m/>
    <m/>
    <m/>
    <m/>
    <x v="0"/>
    <m/>
    <x v="0"/>
    <x v="0"/>
    <m/>
    <x v="0"/>
    <m/>
    <m/>
    <m/>
  </r>
  <r>
    <s v="004001845684"/>
    <x v="53"/>
    <x v="53"/>
    <d v="2025-01-27T00:00:00"/>
    <m/>
    <m/>
    <m/>
    <m/>
    <m/>
    <x v="0"/>
    <m/>
    <x v="0"/>
    <x v="0"/>
    <m/>
    <x v="0"/>
    <m/>
    <m/>
    <m/>
  </r>
  <r>
    <s v="004000545684"/>
    <x v="54"/>
    <x v="54"/>
    <d v="2025-01-27T00:00:00"/>
    <m/>
    <m/>
    <m/>
    <m/>
    <m/>
    <x v="0"/>
    <m/>
    <x v="0"/>
    <x v="0"/>
    <m/>
    <x v="0"/>
    <m/>
    <m/>
    <m/>
  </r>
  <r>
    <s v="004000645684"/>
    <x v="55"/>
    <x v="55"/>
    <d v="2025-01-27T00:00:00"/>
    <m/>
    <m/>
    <m/>
    <m/>
    <m/>
    <x v="0"/>
    <m/>
    <x v="0"/>
    <x v="0"/>
    <m/>
    <x v="0"/>
    <m/>
    <m/>
    <m/>
  </r>
  <r>
    <s v="004001045684"/>
    <x v="56"/>
    <x v="56"/>
    <d v="2025-01-27T00:00:00"/>
    <m/>
    <m/>
    <m/>
    <m/>
    <m/>
    <x v="0"/>
    <m/>
    <x v="0"/>
    <x v="0"/>
    <m/>
    <x v="0"/>
    <m/>
    <m/>
    <m/>
  </r>
  <r>
    <s v="004001145684"/>
    <x v="57"/>
    <x v="57"/>
    <d v="2025-01-27T00:00:00"/>
    <m/>
    <m/>
    <m/>
    <m/>
    <m/>
    <x v="0"/>
    <m/>
    <x v="0"/>
    <x v="0"/>
    <m/>
    <x v="0"/>
    <m/>
    <m/>
    <m/>
  </r>
  <r>
    <s v="00034545684"/>
    <x v="58"/>
    <x v="58"/>
    <d v="2025-01-27T00:00:00"/>
    <m/>
    <m/>
    <m/>
    <m/>
    <m/>
    <x v="0"/>
    <m/>
    <x v="0"/>
    <x v="0"/>
    <m/>
    <x v="0"/>
    <m/>
    <m/>
    <m/>
  </r>
  <r>
    <s v="004000145684"/>
    <x v="59"/>
    <x v="59"/>
    <d v="2025-01-27T00:00:00"/>
    <m/>
    <m/>
    <m/>
    <m/>
    <m/>
    <x v="0"/>
    <m/>
    <x v="0"/>
    <x v="0"/>
    <m/>
    <x v="0"/>
    <m/>
    <m/>
    <m/>
  </r>
  <r>
    <s v="004000445684"/>
    <x v="61"/>
    <x v="61"/>
    <d v="2025-01-27T00:00:00"/>
    <m/>
    <m/>
    <m/>
    <m/>
    <m/>
    <x v="0"/>
    <m/>
    <x v="0"/>
    <x v="0"/>
    <m/>
    <x v="0"/>
    <m/>
    <m/>
    <m/>
  </r>
  <r>
    <s v="00047745684"/>
    <x v="62"/>
    <x v="62"/>
    <d v="2025-01-27T00:00:00"/>
    <m/>
    <m/>
    <m/>
    <m/>
    <m/>
    <x v="0"/>
    <m/>
    <x v="0"/>
    <x v="0"/>
    <m/>
    <x v="0"/>
    <m/>
    <m/>
    <m/>
  </r>
  <r>
    <s v="00042045684"/>
    <x v="60"/>
    <x v="60"/>
    <d v="2025-01-27T00:00:00"/>
    <m/>
    <m/>
    <m/>
    <m/>
    <m/>
    <x v="0"/>
    <m/>
    <x v="0"/>
    <x v="0"/>
    <m/>
    <x v="0"/>
    <m/>
    <m/>
    <m/>
  </r>
  <r>
    <s v="004000745684"/>
    <x v="63"/>
    <x v="63"/>
    <d v="2025-01-27T00:00:00"/>
    <n v="1000"/>
    <n v="320.04500000000002"/>
    <n v="320045"/>
    <m/>
    <s v="PEDIR"/>
    <x v="3"/>
    <m/>
    <x v="24"/>
    <x v="24"/>
    <n v="30"/>
    <x v="87"/>
    <n v="4"/>
    <n v="9"/>
    <n v="2025"/>
  </r>
  <r>
    <s v="00037245684"/>
    <x v="64"/>
    <x v="64"/>
    <d v="2025-01-27T00:00:00"/>
    <m/>
    <m/>
    <m/>
    <m/>
    <m/>
    <x v="0"/>
    <m/>
    <x v="0"/>
    <x v="0"/>
    <m/>
    <x v="0"/>
    <m/>
    <m/>
    <m/>
  </r>
  <r>
    <s v="00046245684"/>
    <x v="65"/>
    <x v="65"/>
    <d v="2025-01-27T00:00:00"/>
    <m/>
    <m/>
    <m/>
    <m/>
    <m/>
    <x v="0"/>
    <m/>
    <x v="0"/>
    <x v="0"/>
    <m/>
    <x v="0"/>
    <m/>
    <m/>
    <m/>
  </r>
  <r>
    <s v="00027345684"/>
    <x v="123"/>
    <x v="123"/>
    <d v="2025-01-27T00:00:00"/>
    <m/>
    <m/>
    <m/>
    <m/>
    <m/>
    <x v="0"/>
    <m/>
    <x v="0"/>
    <x v="0"/>
    <m/>
    <x v="0"/>
    <m/>
    <m/>
    <m/>
  </r>
  <r>
    <s v="00017245684"/>
    <x v="68"/>
    <x v="68"/>
    <d v="2025-01-27T00:00:00"/>
    <m/>
    <m/>
    <m/>
    <m/>
    <m/>
    <x v="0"/>
    <m/>
    <x v="0"/>
    <x v="0"/>
    <m/>
    <x v="0"/>
    <m/>
    <m/>
    <m/>
  </r>
  <r>
    <s v="009003045684"/>
    <x v="69"/>
    <x v="69"/>
    <d v="2025-01-27T00:00:00"/>
    <m/>
    <m/>
    <m/>
    <m/>
    <m/>
    <x v="0"/>
    <m/>
    <x v="0"/>
    <x v="0"/>
    <m/>
    <x v="0"/>
    <m/>
    <m/>
    <m/>
  </r>
  <r>
    <s v="009000645684"/>
    <x v="70"/>
    <x v="70"/>
    <d v="2025-01-27T00:00:00"/>
    <m/>
    <m/>
    <m/>
    <m/>
    <m/>
    <x v="0"/>
    <m/>
    <x v="0"/>
    <x v="0"/>
    <m/>
    <x v="0"/>
    <m/>
    <m/>
    <m/>
  </r>
  <r>
    <s v="009002645684"/>
    <x v="72"/>
    <x v="72"/>
    <d v="2025-01-27T00:00:00"/>
    <m/>
    <m/>
    <m/>
    <m/>
    <m/>
    <x v="0"/>
    <m/>
    <x v="0"/>
    <x v="0"/>
    <m/>
    <x v="0"/>
    <m/>
    <m/>
    <m/>
  </r>
  <r>
    <s v="005000945684"/>
    <x v="73"/>
    <x v="73"/>
    <d v="2025-01-27T00:00:00"/>
    <m/>
    <m/>
    <m/>
    <m/>
    <m/>
    <x v="0"/>
    <m/>
    <x v="0"/>
    <x v="0"/>
    <m/>
    <x v="0"/>
    <m/>
    <m/>
    <m/>
  </r>
  <r>
    <s v="009000345684"/>
    <x v="71"/>
    <x v="71"/>
    <d v="2025-01-27T00:00:00"/>
    <m/>
    <m/>
    <m/>
    <m/>
    <m/>
    <x v="0"/>
    <m/>
    <x v="0"/>
    <x v="0"/>
    <m/>
    <x v="0"/>
    <m/>
    <m/>
    <m/>
  </r>
  <r>
    <s v="0005270145684"/>
    <x v="75"/>
    <x v="75"/>
    <d v="2025-01-27T00:00:00"/>
    <m/>
    <m/>
    <m/>
    <m/>
    <m/>
    <x v="0"/>
    <m/>
    <x v="0"/>
    <x v="0"/>
    <m/>
    <x v="0"/>
    <m/>
    <m/>
    <m/>
  </r>
  <r>
    <s v="00049645684"/>
    <x v="76"/>
    <x v="76"/>
    <d v="2025-01-27T00:00:00"/>
    <m/>
    <m/>
    <m/>
    <m/>
    <m/>
    <x v="0"/>
    <m/>
    <x v="0"/>
    <x v="0"/>
    <m/>
    <x v="0"/>
    <m/>
    <m/>
    <m/>
  </r>
  <r>
    <s v="00053045684"/>
    <x v="124"/>
    <x v="124"/>
    <d v="2025-01-27T00:00:00"/>
    <m/>
    <m/>
    <m/>
    <m/>
    <m/>
    <x v="0"/>
    <m/>
    <x v="0"/>
    <x v="0"/>
    <m/>
    <x v="0"/>
    <m/>
    <m/>
    <m/>
  </r>
  <r>
    <s v="0004520345684"/>
    <x v="77"/>
    <x v="77"/>
    <d v="2025-01-27T00:00:00"/>
    <m/>
    <m/>
    <m/>
    <m/>
    <m/>
    <x v="0"/>
    <m/>
    <x v="0"/>
    <x v="0"/>
    <m/>
    <x v="0"/>
    <m/>
    <m/>
    <m/>
  </r>
  <r>
    <s v="0004790245684"/>
    <x v="78"/>
    <x v="78"/>
    <d v="2025-01-27T00:00:00"/>
    <m/>
    <m/>
    <m/>
    <m/>
    <m/>
    <x v="0"/>
    <m/>
    <x v="0"/>
    <x v="0"/>
    <m/>
    <x v="0"/>
    <m/>
    <m/>
    <m/>
  </r>
  <r>
    <s v="00052445684"/>
    <x v="79"/>
    <x v="79"/>
    <d v="2025-01-27T00:00:00"/>
    <m/>
    <m/>
    <m/>
    <m/>
    <m/>
    <x v="0"/>
    <m/>
    <x v="0"/>
    <x v="0"/>
    <m/>
    <x v="0"/>
    <m/>
    <m/>
    <m/>
  </r>
  <r>
    <s v="00043445684"/>
    <x v="125"/>
    <x v="125"/>
    <d v="2025-01-27T00:00:00"/>
    <m/>
    <m/>
    <m/>
    <m/>
    <m/>
    <x v="0"/>
    <m/>
    <x v="0"/>
    <x v="0"/>
    <m/>
    <x v="0"/>
    <m/>
    <m/>
    <m/>
  </r>
  <r>
    <s v="00001045684"/>
    <x v="80"/>
    <x v="80"/>
    <d v="2025-01-27T00:00:00"/>
    <m/>
    <m/>
    <m/>
    <m/>
    <m/>
    <x v="0"/>
    <m/>
    <x v="0"/>
    <x v="0"/>
    <m/>
    <x v="0"/>
    <m/>
    <m/>
    <m/>
  </r>
  <r>
    <s v="0003600345684"/>
    <x v="81"/>
    <x v="81"/>
    <d v="2025-01-27T00:00:00"/>
    <m/>
    <m/>
    <m/>
    <m/>
    <m/>
    <x v="0"/>
    <m/>
    <x v="0"/>
    <x v="0"/>
    <m/>
    <x v="0"/>
    <m/>
    <m/>
    <m/>
  </r>
  <r>
    <s v="0003610245684"/>
    <x v="82"/>
    <x v="82"/>
    <d v="2025-01-27T00:00:00"/>
    <m/>
    <m/>
    <m/>
    <m/>
    <m/>
    <x v="0"/>
    <m/>
    <x v="0"/>
    <x v="0"/>
    <m/>
    <x v="0"/>
    <m/>
    <m/>
    <m/>
  </r>
  <r>
    <s v="10008745684"/>
    <x v="83"/>
    <x v="83"/>
    <d v="2025-01-27T00:00:00"/>
    <m/>
    <m/>
    <m/>
    <m/>
    <m/>
    <x v="0"/>
    <m/>
    <x v="0"/>
    <x v="0"/>
    <m/>
    <x v="0"/>
    <m/>
    <m/>
    <m/>
  </r>
  <r>
    <s v="0003620245684"/>
    <x v="84"/>
    <x v="84"/>
    <d v="2025-01-27T00:00:00"/>
    <m/>
    <m/>
    <m/>
    <m/>
    <m/>
    <x v="0"/>
    <m/>
    <x v="0"/>
    <x v="0"/>
    <m/>
    <x v="0"/>
    <m/>
    <m/>
    <m/>
  </r>
  <r>
    <s v="PACK0680345684"/>
    <x v="85"/>
    <x v="85"/>
    <d v="2025-01-27T00:00:00"/>
    <m/>
    <m/>
    <m/>
    <m/>
    <m/>
    <x v="0"/>
    <m/>
    <x v="0"/>
    <x v="0"/>
    <m/>
    <x v="0"/>
    <m/>
    <m/>
    <m/>
  </r>
  <r>
    <s v="0004230145684"/>
    <x v="86"/>
    <x v="86"/>
    <d v="2025-01-27T00:00:00"/>
    <m/>
    <m/>
    <m/>
    <m/>
    <m/>
    <x v="0"/>
    <m/>
    <x v="0"/>
    <x v="0"/>
    <m/>
    <x v="0"/>
    <m/>
    <m/>
    <m/>
  </r>
  <r>
    <s v="0003150245684"/>
    <x v="87"/>
    <x v="87"/>
    <d v="2025-01-27T00:00:00"/>
    <m/>
    <m/>
    <m/>
    <m/>
    <m/>
    <x v="0"/>
    <m/>
    <x v="0"/>
    <x v="0"/>
    <m/>
    <x v="0"/>
    <m/>
    <m/>
    <m/>
  </r>
  <r>
    <s v="0003160245684"/>
    <x v="88"/>
    <x v="88"/>
    <d v="2025-01-27T00:00:00"/>
    <m/>
    <m/>
    <m/>
    <m/>
    <m/>
    <x v="0"/>
    <m/>
    <x v="0"/>
    <x v="0"/>
    <m/>
    <x v="0"/>
    <m/>
    <m/>
    <m/>
  </r>
  <r>
    <s v="PACK0670345684"/>
    <x v="89"/>
    <x v="89"/>
    <d v="2025-01-27T00:00:00"/>
    <m/>
    <m/>
    <m/>
    <m/>
    <m/>
    <x v="0"/>
    <m/>
    <x v="0"/>
    <x v="0"/>
    <m/>
    <x v="0"/>
    <m/>
    <m/>
    <m/>
  </r>
  <r>
    <s v="0002780145684"/>
    <x v="90"/>
    <x v="90"/>
    <d v="2025-01-27T00:00:00"/>
    <m/>
    <m/>
    <m/>
    <m/>
    <m/>
    <x v="0"/>
    <m/>
    <x v="0"/>
    <x v="0"/>
    <m/>
    <x v="0"/>
    <m/>
    <m/>
    <m/>
  </r>
  <r>
    <s v="0002760145684"/>
    <x v="91"/>
    <x v="91"/>
    <d v="2025-01-27T00:00:00"/>
    <m/>
    <m/>
    <m/>
    <m/>
    <m/>
    <x v="0"/>
    <m/>
    <x v="0"/>
    <x v="0"/>
    <m/>
    <x v="0"/>
    <m/>
    <m/>
    <m/>
  </r>
  <r>
    <s v="0002790145684"/>
    <x v="92"/>
    <x v="92"/>
    <d v="2025-01-27T00:00:00"/>
    <m/>
    <m/>
    <m/>
    <m/>
    <m/>
    <x v="0"/>
    <m/>
    <x v="0"/>
    <x v="0"/>
    <m/>
    <x v="0"/>
    <m/>
    <m/>
    <m/>
  </r>
  <r>
    <s v="0011008945684"/>
    <x v="93"/>
    <x v="93"/>
    <d v="2025-01-27T00:00:00"/>
    <m/>
    <m/>
    <m/>
    <m/>
    <m/>
    <x v="0"/>
    <m/>
    <x v="0"/>
    <x v="0"/>
    <m/>
    <x v="0"/>
    <m/>
    <m/>
    <m/>
  </r>
  <r>
    <s v="0003630245684"/>
    <x v="94"/>
    <x v="94"/>
    <d v="2025-01-27T00:00:00"/>
    <m/>
    <m/>
    <m/>
    <m/>
    <m/>
    <x v="0"/>
    <m/>
    <x v="0"/>
    <x v="0"/>
    <m/>
    <x v="0"/>
    <m/>
    <m/>
    <m/>
  </r>
  <r>
    <s v="0004720345684"/>
    <x v="95"/>
    <x v="95"/>
    <d v="2025-01-27T00:00:00"/>
    <m/>
    <m/>
    <m/>
    <m/>
    <m/>
    <x v="0"/>
    <m/>
    <x v="0"/>
    <x v="0"/>
    <m/>
    <x v="0"/>
    <m/>
    <m/>
    <m/>
  </r>
  <r>
    <s v="00054445684"/>
    <x v="96"/>
    <x v="96"/>
    <d v="2025-01-27T00:00:00"/>
    <m/>
    <m/>
    <m/>
    <m/>
    <m/>
    <x v="0"/>
    <m/>
    <x v="0"/>
    <x v="0"/>
    <m/>
    <x v="0"/>
    <m/>
    <m/>
    <m/>
  </r>
  <r>
    <s v="00050045684"/>
    <x v="97"/>
    <x v="97"/>
    <d v="2025-01-27T00:00:00"/>
    <m/>
    <m/>
    <m/>
    <m/>
    <m/>
    <x v="0"/>
    <m/>
    <x v="0"/>
    <x v="0"/>
    <m/>
    <x v="0"/>
    <m/>
    <m/>
    <m/>
  </r>
  <r>
    <s v="00050145684"/>
    <x v="98"/>
    <x v="98"/>
    <d v="2025-01-27T00:00:00"/>
    <m/>
    <m/>
    <m/>
    <m/>
    <m/>
    <x v="0"/>
    <m/>
    <x v="0"/>
    <x v="0"/>
    <m/>
    <x v="0"/>
    <m/>
    <m/>
    <m/>
  </r>
  <r>
    <s v="0003910345684"/>
    <x v="99"/>
    <x v="99"/>
    <d v="2025-01-27T00:00:00"/>
    <m/>
    <m/>
    <m/>
    <m/>
    <m/>
    <x v="0"/>
    <m/>
    <x v="0"/>
    <x v="0"/>
    <m/>
    <x v="0"/>
    <m/>
    <m/>
    <m/>
  </r>
  <r>
    <s v="0004210145684"/>
    <x v="100"/>
    <x v="100"/>
    <d v="2025-01-27T00:00:00"/>
    <m/>
    <m/>
    <m/>
    <m/>
    <m/>
    <x v="0"/>
    <m/>
    <x v="0"/>
    <x v="0"/>
    <m/>
    <x v="0"/>
    <m/>
    <m/>
    <m/>
  </r>
  <r>
    <s v="PACK0860345684"/>
    <x v="127"/>
    <x v="127"/>
    <d v="2025-01-27T00:00:00"/>
    <m/>
    <m/>
    <m/>
    <m/>
    <m/>
    <x v="0"/>
    <m/>
    <x v="0"/>
    <x v="0"/>
    <m/>
    <x v="0"/>
    <m/>
    <m/>
    <m/>
  </r>
  <r>
    <s v="00053645684"/>
    <x v="101"/>
    <x v="101"/>
    <d v="2025-01-27T00:00:00"/>
    <m/>
    <m/>
    <m/>
    <m/>
    <m/>
    <x v="0"/>
    <m/>
    <x v="0"/>
    <x v="0"/>
    <m/>
    <x v="0"/>
    <m/>
    <m/>
    <m/>
  </r>
  <r>
    <s v="0005510045684"/>
    <x v="105"/>
    <x v="105"/>
    <d v="2025-01-27T00:00:00"/>
    <m/>
    <m/>
    <m/>
    <m/>
    <m/>
    <x v="0"/>
    <m/>
    <x v="0"/>
    <x v="0"/>
    <m/>
    <x v="0"/>
    <m/>
    <m/>
    <m/>
  </r>
  <r>
    <s v="0005470045684"/>
    <x v="106"/>
    <x v="106"/>
    <d v="2025-01-27T00:00:00"/>
    <m/>
    <m/>
    <m/>
    <m/>
    <m/>
    <x v="0"/>
    <m/>
    <x v="0"/>
    <x v="0"/>
    <m/>
    <x v="0"/>
    <m/>
    <m/>
    <m/>
  </r>
  <r>
    <s v="0005480045684"/>
    <x v="107"/>
    <x v="107"/>
    <d v="2025-01-27T00:00:00"/>
    <m/>
    <m/>
    <m/>
    <m/>
    <m/>
    <x v="0"/>
    <m/>
    <x v="0"/>
    <x v="0"/>
    <m/>
    <x v="0"/>
    <m/>
    <m/>
    <m/>
  </r>
  <r>
    <s v="00054545684"/>
    <x v="108"/>
    <x v="108"/>
    <d v="2025-01-27T00:00:00"/>
    <m/>
    <m/>
    <m/>
    <m/>
    <m/>
    <x v="0"/>
    <m/>
    <x v="0"/>
    <x v="0"/>
    <m/>
    <x v="0"/>
    <m/>
    <m/>
    <m/>
  </r>
  <r>
    <s v="00054745684"/>
    <x v="109"/>
    <x v="109"/>
    <d v="2025-01-27T00:00:00"/>
    <m/>
    <m/>
    <m/>
    <m/>
    <m/>
    <x v="0"/>
    <m/>
    <x v="0"/>
    <x v="0"/>
    <m/>
    <x v="0"/>
    <m/>
    <m/>
    <m/>
  </r>
  <r>
    <s v="0003580145684"/>
    <x v="110"/>
    <x v="110"/>
    <d v="2025-01-27T00:00:00"/>
    <m/>
    <m/>
    <m/>
    <m/>
    <m/>
    <x v="0"/>
    <m/>
    <x v="0"/>
    <x v="0"/>
    <m/>
    <x v="0"/>
    <m/>
    <m/>
    <m/>
  </r>
  <r>
    <s v="0004220145684"/>
    <x v="112"/>
    <x v="112"/>
    <d v="2025-01-27T00:00:00"/>
    <m/>
    <m/>
    <m/>
    <m/>
    <m/>
    <x v="0"/>
    <m/>
    <x v="0"/>
    <x v="0"/>
    <m/>
    <x v="0"/>
    <m/>
    <m/>
    <m/>
  </r>
  <r>
    <s v="00035C45684"/>
    <x v="126"/>
    <x v="126"/>
    <d v="2025-01-27T00:00:00"/>
    <m/>
    <m/>
    <m/>
    <m/>
    <m/>
    <x v="0"/>
    <m/>
    <x v="0"/>
    <x v="0"/>
    <m/>
    <x v="0"/>
    <m/>
    <m/>
    <m/>
  </r>
  <r>
    <s v="00034C45684"/>
    <x v="113"/>
    <x v="113"/>
    <d v="2025-01-27T00:00:00"/>
    <m/>
    <m/>
    <m/>
    <m/>
    <m/>
    <x v="0"/>
    <m/>
    <x v="0"/>
    <x v="0"/>
    <m/>
    <x v="0"/>
    <m/>
    <m/>
    <m/>
  </r>
  <r>
    <s v="0003740345684"/>
    <x v="114"/>
    <x v="114"/>
    <d v="2025-01-27T00:00:00"/>
    <m/>
    <m/>
    <m/>
    <m/>
    <m/>
    <x v="0"/>
    <m/>
    <x v="0"/>
    <x v="0"/>
    <m/>
    <x v="0"/>
    <m/>
    <m/>
    <m/>
  </r>
  <r>
    <s v="0003590145684"/>
    <x v="115"/>
    <x v="115"/>
    <d v="2025-01-27T00:00:00"/>
    <m/>
    <m/>
    <m/>
    <m/>
    <m/>
    <x v="0"/>
    <m/>
    <x v="0"/>
    <x v="0"/>
    <m/>
    <x v="0"/>
    <m/>
    <m/>
    <m/>
  </r>
  <r>
    <s v="006000745684"/>
    <x v="128"/>
    <x v="128"/>
    <d v="2025-01-27T00:00:00"/>
    <m/>
    <m/>
    <m/>
    <m/>
    <m/>
    <x v="0"/>
    <m/>
    <x v="0"/>
    <x v="0"/>
    <m/>
    <x v="0"/>
    <m/>
    <m/>
    <m/>
  </r>
  <r>
    <s v="0005280145684"/>
    <x v="116"/>
    <x v="116"/>
    <d v="2025-01-27T00:00:00"/>
    <m/>
    <m/>
    <m/>
    <m/>
    <m/>
    <x v="0"/>
    <m/>
    <x v="0"/>
    <x v="0"/>
    <m/>
    <x v="0"/>
    <m/>
    <m/>
    <m/>
  </r>
  <r>
    <s v="0003730445684"/>
    <x v="117"/>
    <x v="117"/>
    <d v="2025-01-27T00:00:00"/>
    <m/>
    <m/>
    <m/>
    <m/>
    <m/>
    <x v="0"/>
    <m/>
    <x v="0"/>
    <x v="0"/>
    <m/>
    <x v="0"/>
    <m/>
    <m/>
    <m/>
  </r>
  <r>
    <s v="0004640345684"/>
    <x v="118"/>
    <x v="118"/>
    <d v="2025-01-27T00:00:00"/>
    <m/>
    <m/>
    <m/>
    <m/>
    <m/>
    <x v="0"/>
    <m/>
    <x v="0"/>
    <x v="0"/>
    <m/>
    <x v="0"/>
    <m/>
    <m/>
    <m/>
  </r>
  <r>
    <s v="00054245684"/>
    <x v="135"/>
    <x v="135"/>
    <d v="2025-01-27T00:00:00"/>
    <m/>
    <m/>
    <m/>
    <m/>
    <m/>
    <x v="0"/>
    <m/>
    <x v="0"/>
    <x v="0"/>
    <m/>
    <x v="0"/>
    <m/>
    <m/>
    <m/>
  </r>
  <r>
    <s v="0004710345684"/>
    <x v="136"/>
    <x v="136"/>
    <d v="2025-01-27T00:00:00"/>
    <m/>
    <m/>
    <m/>
    <m/>
    <m/>
    <x v="0"/>
    <m/>
    <x v="0"/>
    <x v="0"/>
    <m/>
    <x v="0"/>
    <m/>
    <m/>
    <m/>
  </r>
  <r>
    <s v="000507-0345684"/>
    <x v="137"/>
    <x v="137"/>
    <d v="2025-01-27T00:00:00"/>
    <m/>
    <m/>
    <m/>
    <m/>
    <m/>
    <x v="0"/>
    <m/>
    <x v="0"/>
    <x v="0"/>
    <m/>
    <x v="0"/>
    <m/>
    <m/>
    <m/>
  </r>
  <r>
    <s v="0003890245684"/>
    <x v="146"/>
    <x v="146"/>
    <d v="2025-01-27T00:00:00"/>
    <m/>
    <m/>
    <m/>
    <m/>
    <m/>
    <x v="0"/>
    <m/>
    <x v="0"/>
    <x v="0"/>
    <m/>
    <x v="0"/>
    <m/>
    <m/>
    <m/>
  </r>
  <r>
    <s v="0004790345684"/>
    <x v="143"/>
    <x v="143"/>
    <d v="2025-01-27T00:00:00"/>
    <m/>
    <m/>
    <m/>
    <m/>
    <m/>
    <x v="0"/>
    <m/>
    <x v="0"/>
    <x v="0"/>
    <m/>
    <x v="0"/>
    <m/>
    <m/>
    <m/>
  </r>
  <r>
    <s v="0005490045684"/>
    <x v="111"/>
    <x v="111"/>
    <d v="2025-01-27T00:00:00"/>
    <m/>
    <m/>
    <m/>
    <m/>
    <m/>
    <x v="0"/>
    <m/>
    <x v="0"/>
    <x v="0"/>
    <m/>
    <x v="0"/>
    <m/>
    <m/>
    <m/>
  </r>
  <r>
    <s v="00051145684"/>
    <x v="147"/>
    <x v="147"/>
    <d v="2025-01-27T00:00:00"/>
    <m/>
    <m/>
    <m/>
    <m/>
    <m/>
    <x v="0"/>
    <m/>
    <x v="0"/>
    <x v="0"/>
    <m/>
    <x v="0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1">
  <r>
    <x v="0"/>
    <x v="0"/>
    <x v="0"/>
    <s v="UNI"/>
    <n v="325"/>
    <x v="0"/>
  </r>
  <r>
    <x v="0"/>
    <x v="1"/>
    <x v="1"/>
    <s v="UNI"/>
    <n v="2748"/>
    <x v="0"/>
  </r>
  <r>
    <x v="0"/>
    <x v="2"/>
    <x v="2"/>
    <s v="UNI"/>
    <n v="400"/>
    <x v="0"/>
  </r>
  <r>
    <x v="0"/>
    <x v="3"/>
    <x v="3"/>
    <s v="UNI"/>
    <n v="800"/>
    <x v="0"/>
  </r>
  <r>
    <x v="0"/>
    <x v="4"/>
    <x v="4"/>
    <s v="UNI"/>
    <n v="200"/>
    <x v="0"/>
  </r>
  <r>
    <x v="0"/>
    <x v="5"/>
    <x v="5"/>
    <s v="UNI"/>
    <n v="600"/>
    <x v="0"/>
  </r>
  <r>
    <x v="0"/>
    <x v="6"/>
    <x v="6"/>
    <s v="UNI"/>
    <n v="1597"/>
    <x v="0"/>
  </r>
  <r>
    <x v="0"/>
    <x v="7"/>
    <x v="7"/>
    <s v="UNI"/>
    <n v="1425"/>
    <x v="0"/>
  </r>
  <r>
    <x v="0"/>
    <x v="8"/>
    <x v="8"/>
    <s v="UNI"/>
    <n v="1265"/>
    <x v="0"/>
  </r>
  <r>
    <x v="0"/>
    <x v="9"/>
    <x v="9"/>
    <s v="UNI"/>
    <n v="1981"/>
    <x v="0"/>
  </r>
  <r>
    <x v="0"/>
    <x v="10"/>
    <x v="10"/>
    <s v="UNI"/>
    <n v="700"/>
    <x v="0"/>
  </r>
  <r>
    <x v="0"/>
    <x v="11"/>
    <x v="11"/>
    <s v="UNI"/>
    <n v="832"/>
    <x v="0"/>
  </r>
  <r>
    <x v="0"/>
    <x v="12"/>
    <x v="12"/>
    <s v="UNI"/>
    <n v="153"/>
    <x v="0"/>
  </r>
  <r>
    <x v="0"/>
    <x v="13"/>
    <x v="13"/>
    <s v="UNI"/>
    <n v="824"/>
    <x v="0"/>
  </r>
  <r>
    <x v="0"/>
    <x v="14"/>
    <x v="14"/>
    <s v="UNI"/>
    <n v="336"/>
    <x v="0"/>
  </r>
  <r>
    <x v="0"/>
    <x v="15"/>
    <x v="15"/>
    <s v="UNI"/>
    <n v="2059"/>
    <x v="0"/>
  </r>
  <r>
    <x v="0"/>
    <x v="16"/>
    <x v="16"/>
    <s v="UNI"/>
    <n v="1252"/>
    <x v="0"/>
  </r>
  <r>
    <x v="0"/>
    <x v="17"/>
    <x v="17"/>
    <s v="UNI"/>
    <n v="517"/>
    <x v="0"/>
  </r>
  <r>
    <x v="0"/>
    <x v="18"/>
    <x v="18"/>
    <s v="UNI"/>
    <n v="199"/>
    <x v="0"/>
  </r>
  <r>
    <x v="0"/>
    <x v="19"/>
    <x v="19"/>
    <s v="UNI"/>
    <n v="5"/>
    <x v="0"/>
  </r>
  <r>
    <x v="0"/>
    <x v="20"/>
    <x v="20"/>
    <s v="UNI"/>
    <n v="2498"/>
    <x v="0"/>
  </r>
  <r>
    <x v="0"/>
    <x v="21"/>
    <x v="21"/>
    <s v="UNI"/>
    <n v="514"/>
    <x v="0"/>
  </r>
  <r>
    <x v="0"/>
    <x v="22"/>
    <x v="22"/>
    <s v="UNI"/>
    <n v="1764"/>
    <x v="0"/>
  </r>
  <r>
    <x v="0"/>
    <x v="23"/>
    <x v="23"/>
    <s v="KGS"/>
    <n v="120"/>
    <x v="0"/>
  </r>
  <r>
    <x v="0"/>
    <x v="24"/>
    <x v="24"/>
    <s v="UNI"/>
    <n v="200"/>
    <x v="0"/>
  </r>
  <r>
    <x v="0"/>
    <x v="25"/>
    <x v="25"/>
    <s v="UNI"/>
    <n v="1"/>
    <x v="0"/>
  </r>
  <r>
    <x v="0"/>
    <x v="26"/>
    <x v="26"/>
    <s v="KIL"/>
    <n v="0"/>
    <x v="0"/>
  </r>
  <r>
    <x v="0"/>
    <x v="27"/>
    <x v="27"/>
    <s v="KIL"/>
    <n v="0"/>
    <x v="0"/>
  </r>
  <r>
    <x v="0"/>
    <x v="28"/>
    <x v="28"/>
    <s v="UNI"/>
    <n v="0"/>
    <x v="0"/>
  </r>
  <r>
    <x v="0"/>
    <x v="29"/>
    <x v="29"/>
    <s v="UNI"/>
    <n v="0"/>
    <x v="0"/>
  </r>
  <r>
    <x v="0"/>
    <x v="30"/>
    <x v="30"/>
    <s v="UNI"/>
    <n v="0"/>
    <x v="0"/>
  </r>
  <r>
    <x v="0"/>
    <x v="31"/>
    <x v="31"/>
    <s v="UNI"/>
    <n v="0"/>
    <x v="0"/>
  </r>
  <r>
    <x v="0"/>
    <x v="32"/>
    <x v="32"/>
    <s v="UNI"/>
    <n v="0"/>
    <x v="0"/>
  </r>
  <r>
    <x v="0"/>
    <x v="33"/>
    <x v="33"/>
    <s v="UNI"/>
    <n v="0"/>
    <x v="0"/>
  </r>
  <r>
    <x v="0"/>
    <x v="34"/>
    <x v="33"/>
    <s v="UNI"/>
    <n v="0"/>
    <x v="0"/>
  </r>
  <r>
    <x v="0"/>
    <x v="35"/>
    <x v="34"/>
    <s v="UNI"/>
    <n v="0"/>
    <x v="0"/>
  </r>
  <r>
    <x v="0"/>
    <x v="36"/>
    <x v="35"/>
    <s v="UNI"/>
    <n v="0"/>
    <x v="0"/>
  </r>
  <r>
    <x v="0"/>
    <x v="37"/>
    <x v="36"/>
    <s v="UNI"/>
    <n v="0"/>
    <x v="0"/>
  </r>
  <r>
    <x v="0"/>
    <x v="38"/>
    <x v="37"/>
    <s v="UNI"/>
    <n v="0"/>
    <x v="0"/>
  </r>
  <r>
    <x v="0"/>
    <x v="39"/>
    <x v="38"/>
    <s v="UNI"/>
    <n v="0"/>
    <x v="0"/>
  </r>
  <r>
    <x v="0"/>
    <x v="40"/>
    <x v="39"/>
    <s v="UNI"/>
    <n v="0"/>
    <x v="0"/>
  </r>
  <r>
    <x v="0"/>
    <x v="41"/>
    <x v="40"/>
    <s v="UNI"/>
    <n v="0"/>
    <x v="0"/>
  </r>
  <r>
    <x v="0"/>
    <x v="42"/>
    <x v="41"/>
    <s v="UNI"/>
    <n v="0"/>
    <x v="0"/>
  </r>
  <r>
    <x v="0"/>
    <x v="43"/>
    <x v="42"/>
    <s v="UNI"/>
    <n v="0"/>
    <x v="0"/>
  </r>
  <r>
    <x v="0"/>
    <x v="44"/>
    <x v="43"/>
    <s v="UNI"/>
    <n v="0"/>
    <x v="0"/>
  </r>
  <r>
    <x v="0"/>
    <x v="45"/>
    <x v="44"/>
    <s v="UNI"/>
    <n v="0"/>
    <x v="0"/>
  </r>
  <r>
    <x v="0"/>
    <x v="46"/>
    <x v="45"/>
    <s v="UNI"/>
    <n v="0"/>
    <x v="0"/>
  </r>
  <r>
    <x v="0"/>
    <x v="47"/>
    <x v="46"/>
    <s v="UNI"/>
    <n v="0"/>
    <x v="0"/>
  </r>
  <r>
    <x v="0"/>
    <x v="48"/>
    <x v="47"/>
    <s v="UNI"/>
    <n v="0"/>
    <x v="0"/>
  </r>
  <r>
    <x v="0"/>
    <x v="49"/>
    <x v="48"/>
    <s v="UNI"/>
    <n v="0"/>
    <x v="0"/>
  </r>
  <r>
    <x v="0"/>
    <x v="50"/>
    <x v="49"/>
    <s v="UNI"/>
    <n v="0"/>
    <x v="0"/>
  </r>
  <r>
    <x v="0"/>
    <x v="51"/>
    <x v="50"/>
    <s v="UNI"/>
    <n v="0"/>
    <x v="0"/>
  </r>
  <r>
    <x v="0"/>
    <x v="52"/>
    <x v="51"/>
    <s v="UNI"/>
    <n v="0"/>
    <x v="0"/>
  </r>
  <r>
    <x v="0"/>
    <x v="53"/>
    <x v="52"/>
    <s v="UNI"/>
    <n v="0"/>
    <x v="0"/>
  </r>
  <r>
    <x v="0"/>
    <x v="54"/>
    <x v="53"/>
    <s v="UNI"/>
    <n v="0"/>
    <x v="0"/>
  </r>
  <r>
    <x v="0"/>
    <x v="55"/>
    <x v="54"/>
    <s v="UNI"/>
    <n v="0"/>
    <x v="0"/>
  </r>
  <r>
    <x v="0"/>
    <x v="56"/>
    <x v="55"/>
    <s v="UNI"/>
    <n v="0"/>
    <x v="0"/>
  </r>
  <r>
    <x v="0"/>
    <x v="57"/>
    <x v="56"/>
    <s v="UNI"/>
    <n v="0"/>
    <x v="0"/>
  </r>
  <r>
    <x v="0"/>
    <x v="58"/>
    <x v="57"/>
    <s v="UNI"/>
    <n v="0"/>
    <x v="0"/>
  </r>
  <r>
    <x v="0"/>
    <x v="59"/>
    <x v="58"/>
    <s v="UNI"/>
    <n v="0"/>
    <x v="0"/>
  </r>
  <r>
    <x v="0"/>
    <x v="60"/>
    <x v="59"/>
    <s v="***"/>
    <n v="0"/>
    <x v="0"/>
  </r>
  <r>
    <x v="0"/>
    <x v="61"/>
    <x v="60"/>
    <s v="UNI"/>
    <n v="1"/>
    <x v="0"/>
  </r>
  <r>
    <x v="0"/>
    <x v="62"/>
    <x v="61"/>
    <s v="UNI"/>
    <n v="12"/>
    <x v="0"/>
  </r>
  <r>
    <x v="0"/>
    <x v="63"/>
    <x v="62"/>
    <s v="UNI"/>
    <n v="0"/>
    <x v="0"/>
  </r>
  <r>
    <x v="0"/>
    <x v="64"/>
    <x v="63"/>
    <s v="UNI"/>
    <n v="0"/>
    <x v="0"/>
  </r>
  <r>
    <x v="0"/>
    <x v="65"/>
    <x v="64"/>
    <s v="UNI"/>
    <n v="0"/>
    <x v="0"/>
  </r>
  <r>
    <x v="0"/>
    <x v="66"/>
    <x v="65"/>
    <s v="UNI"/>
    <n v="0"/>
    <x v="0"/>
  </r>
  <r>
    <x v="0"/>
    <x v="67"/>
    <x v="66"/>
    <s v="UNI"/>
    <n v="0"/>
    <x v="0"/>
  </r>
  <r>
    <x v="0"/>
    <x v="68"/>
    <x v="67"/>
    <s v="UNI"/>
    <n v="0"/>
    <x v="0"/>
  </r>
  <r>
    <x v="0"/>
    <x v="69"/>
    <x v="68"/>
    <s v="UNI"/>
    <n v="0"/>
    <x v="0"/>
  </r>
  <r>
    <x v="0"/>
    <x v="70"/>
    <x v="69"/>
    <s v="UNI"/>
    <n v="0"/>
    <x v="0"/>
  </r>
  <r>
    <x v="0"/>
    <x v="71"/>
    <x v="70"/>
    <s v="UNI"/>
    <n v="0"/>
    <x v="0"/>
  </r>
  <r>
    <x v="0"/>
    <x v="72"/>
    <x v="71"/>
    <s v="UNI"/>
    <n v="0"/>
    <x v="0"/>
  </r>
  <r>
    <x v="0"/>
    <x v="73"/>
    <x v="72"/>
    <s v="UNI"/>
    <n v="0"/>
    <x v="0"/>
  </r>
  <r>
    <x v="0"/>
    <x v="74"/>
    <x v="73"/>
    <s v="UNI"/>
    <n v="0"/>
    <x v="0"/>
  </r>
  <r>
    <x v="0"/>
    <x v="75"/>
    <x v="74"/>
    <s v="UNI"/>
    <n v="0"/>
    <x v="0"/>
  </r>
  <r>
    <x v="0"/>
    <x v="76"/>
    <x v="75"/>
    <s v="UNI"/>
    <n v="0"/>
    <x v="0"/>
  </r>
  <r>
    <x v="0"/>
    <x v="77"/>
    <x v="76"/>
    <s v="UNI"/>
    <n v="0"/>
    <x v="0"/>
  </r>
  <r>
    <x v="0"/>
    <x v="78"/>
    <x v="77"/>
    <s v="UNI"/>
    <n v="0"/>
    <x v="0"/>
  </r>
  <r>
    <x v="0"/>
    <x v="79"/>
    <x v="78"/>
    <s v="UNI"/>
    <n v="0"/>
    <x v="0"/>
  </r>
  <r>
    <x v="0"/>
    <x v="80"/>
    <x v="79"/>
    <s v="UNI"/>
    <n v="0"/>
    <x v="0"/>
  </r>
  <r>
    <x v="0"/>
    <x v="81"/>
    <x v="80"/>
    <s v="UNI"/>
    <n v="0"/>
    <x v="0"/>
  </r>
  <r>
    <x v="0"/>
    <x v="82"/>
    <x v="81"/>
    <s v="UNI"/>
    <n v="0"/>
    <x v="0"/>
  </r>
  <r>
    <x v="0"/>
    <x v="83"/>
    <x v="82"/>
    <s v="UC"/>
    <n v="0"/>
    <x v="0"/>
  </r>
  <r>
    <x v="0"/>
    <x v="84"/>
    <x v="83"/>
    <s v="UNI"/>
    <n v="0"/>
    <x v="0"/>
  </r>
  <r>
    <x v="0"/>
    <x v="85"/>
    <x v="84"/>
    <s v="UNI"/>
    <n v="0"/>
    <x v="0"/>
  </r>
  <r>
    <x v="0"/>
    <x v="86"/>
    <x v="85"/>
    <s v="UC"/>
    <n v="0"/>
    <x v="0"/>
  </r>
  <r>
    <x v="0"/>
    <x v="87"/>
    <x v="86"/>
    <s v="UNI"/>
    <n v="0"/>
    <x v="0"/>
  </r>
  <r>
    <x v="0"/>
    <x v="88"/>
    <x v="87"/>
    <s v="UNI"/>
    <n v="0"/>
    <x v="0"/>
  </r>
  <r>
    <x v="0"/>
    <x v="89"/>
    <x v="88"/>
    <s v="UNI"/>
    <n v="0"/>
    <x v="0"/>
  </r>
  <r>
    <x v="0"/>
    <x v="90"/>
    <x v="89"/>
    <s v="UNI"/>
    <n v="0"/>
    <x v="0"/>
  </r>
  <r>
    <x v="0"/>
    <x v="91"/>
    <x v="90"/>
    <s v="UNI"/>
    <n v="0"/>
    <x v="0"/>
  </r>
  <r>
    <x v="0"/>
    <x v="92"/>
    <x v="91"/>
    <s v="UNI"/>
    <n v="0"/>
    <x v="0"/>
  </r>
  <r>
    <x v="0"/>
    <x v="93"/>
    <x v="92"/>
    <s v="UNI"/>
    <n v="0"/>
    <x v="0"/>
  </r>
  <r>
    <x v="0"/>
    <x v="94"/>
    <x v="93"/>
    <s v="UNI"/>
    <n v="0"/>
    <x v="0"/>
  </r>
  <r>
    <x v="0"/>
    <x v="95"/>
    <x v="94"/>
    <s v="UNI"/>
    <n v="0"/>
    <x v="0"/>
  </r>
  <r>
    <x v="0"/>
    <x v="96"/>
    <x v="95"/>
    <s v="UNI"/>
    <n v="0"/>
    <x v="0"/>
  </r>
  <r>
    <x v="0"/>
    <x v="97"/>
    <x v="96"/>
    <s v="UNI"/>
    <n v="0"/>
    <x v="0"/>
  </r>
  <r>
    <x v="0"/>
    <x v="98"/>
    <x v="97"/>
    <s v="UNI"/>
    <n v="140"/>
    <x v="0"/>
  </r>
  <r>
    <x v="0"/>
    <x v="99"/>
    <x v="98"/>
    <s v="UNI"/>
    <n v="352"/>
    <x v="0"/>
  </r>
  <r>
    <x v="0"/>
    <x v="100"/>
    <x v="99"/>
    <s v="UNI"/>
    <n v="0"/>
    <x v="0"/>
  </r>
  <r>
    <x v="0"/>
    <x v="101"/>
    <x v="100"/>
    <s v="UNI"/>
    <n v="0"/>
    <x v="0"/>
  </r>
  <r>
    <x v="0"/>
    <x v="102"/>
    <x v="101"/>
    <s v="UNI"/>
    <n v="0"/>
    <x v="0"/>
  </r>
  <r>
    <x v="0"/>
    <x v="103"/>
    <x v="102"/>
    <s v="UNI"/>
    <n v="0"/>
    <x v="0"/>
  </r>
  <r>
    <x v="0"/>
    <x v="104"/>
    <x v="103"/>
    <s v="UNI"/>
    <n v="0"/>
    <x v="0"/>
  </r>
  <r>
    <x v="0"/>
    <x v="105"/>
    <x v="104"/>
    <s v="UNI"/>
    <n v="0"/>
    <x v="0"/>
  </r>
  <r>
    <x v="0"/>
    <x v="106"/>
    <x v="105"/>
    <s v="UNI"/>
    <n v="0"/>
    <x v="0"/>
  </r>
  <r>
    <x v="0"/>
    <x v="107"/>
    <x v="106"/>
    <s v="UNI"/>
    <n v="0"/>
    <x v="0"/>
  </r>
  <r>
    <x v="0"/>
    <x v="108"/>
    <x v="107"/>
    <s v="UNI"/>
    <n v="0"/>
    <x v="0"/>
  </r>
  <r>
    <x v="0"/>
    <x v="109"/>
    <x v="108"/>
    <s v="KGS"/>
    <n v="0"/>
    <x v="0"/>
  </r>
  <r>
    <x v="0"/>
    <x v="110"/>
    <x v="109"/>
    <s v="UNI"/>
    <n v="0"/>
    <x v="0"/>
  </r>
  <r>
    <x v="0"/>
    <x v="111"/>
    <x v="110"/>
    <s v="UNI"/>
    <n v="0"/>
    <x v="0"/>
  </r>
  <r>
    <x v="0"/>
    <x v="112"/>
    <x v="111"/>
    <s v="UNI"/>
    <n v="0"/>
    <x v="0"/>
  </r>
  <r>
    <x v="0"/>
    <x v="113"/>
    <x v="112"/>
    <s v="UNI"/>
    <n v="0"/>
    <x v="0"/>
  </r>
  <r>
    <x v="0"/>
    <x v="114"/>
    <x v="113"/>
    <s v="UNI"/>
    <n v="0"/>
    <x v="0"/>
  </r>
  <r>
    <x v="0"/>
    <x v="115"/>
    <x v="114"/>
    <s v="UNI"/>
    <n v="0"/>
    <x v="0"/>
  </r>
  <r>
    <x v="0"/>
    <x v="116"/>
    <x v="115"/>
    <s v="UNI"/>
    <n v="0"/>
    <x v="0"/>
  </r>
  <r>
    <x v="0"/>
    <x v="117"/>
    <x v="116"/>
    <s v="UNI"/>
    <n v="0"/>
    <x v="0"/>
  </r>
  <r>
    <x v="0"/>
    <x v="118"/>
    <x v="117"/>
    <s v="UNI"/>
    <n v="0"/>
    <x v="0"/>
  </r>
  <r>
    <x v="0"/>
    <x v="119"/>
    <x v="118"/>
    <s v="UNI"/>
    <n v="0"/>
    <x v="0"/>
  </r>
  <r>
    <x v="0"/>
    <x v="120"/>
    <x v="119"/>
    <s v="UNI"/>
    <n v="0"/>
    <x v="0"/>
  </r>
  <r>
    <x v="0"/>
    <x v="121"/>
    <x v="120"/>
    <s v="UNI"/>
    <n v="0"/>
    <x v="0"/>
  </r>
  <r>
    <x v="0"/>
    <x v="122"/>
    <x v="121"/>
    <s v="UN"/>
    <n v="0"/>
    <x v="0"/>
  </r>
  <r>
    <x v="0"/>
    <x v="123"/>
    <x v="122"/>
    <s v="UNI"/>
    <n v="0"/>
    <x v="0"/>
  </r>
  <r>
    <x v="0"/>
    <x v="124"/>
    <x v="123"/>
    <s v="UNI"/>
    <n v="0"/>
    <x v="0"/>
  </r>
  <r>
    <x v="0"/>
    <x v="125"/>
    <x v="124"/>
    <s v="UNI"/>
    <n v="0"/>
    <x v="0"/>
  </r>
  <r>
    <x v="0"/>
    <x v="126"/>
    <x v="125"/>
    <s v="UNI"/>
    <n v="0"/>
    <x v="0"/>
  </r>
  <r>
    <x v="0"/>
    <x v="127"/>
    <x v="126"/>
    <s v="UNI"/>
    <n v="0"/>
    <x v="0"/>
  </r>
  <r>
    <x v="0"/>
    <x v="128"/>
    <x v="127"/>
    <s v="UNI"/>
    <n v="171"/>
    <x v="0"/>
  </r>
  <r>
    <x v="0"/>
    <x v="129"/>
    <x v="128"/>
    <s v="UNI"/>
    <n v="0"/>
    <x v="0"/>
  </r>
  <r>
    <x v="0"/>
    <x v="130"/>
    <x v="129"/>
    <s v="UNI"/>
    <n v="0"/>
    <x v="0"/>
  </r>
  <r>
    <x v="0"/>
    <x v="131"/>
    <x v="130"/>
    <s v="UNI"/>
    <n v="0"/>
    <x v="0"/>
  </r>
  <r>
    <x v="1"/>
    <x v="132"/>
    <x v="131"/>
    <s v="UNI"/>
    <n v="0"/>
    <x v="0"/>
  </r>
  <r>
    <x v="1"/>
    <x v="133"/>
    <x v="132"/>
    <s v="UNI"/>
    <n v="0"/>
    <x v="0"/>
  </r>
  <r>
    <x v="1"/>
    <x v="134"/>
    <x v="133"/>
    <s v="UNI"/>
    <n v="0"/>
    <x v="0"/>
  </r>
  <r>
    <x v="1"/>
    <x v="29"/>
    <x v="29"/>
    <s v="UNI"/>
    <n v="0"/>
    <x v="0"/>
  </r>
  <r>
    <x v="1"/>
    <x v="32"/>
    <x v="32"/>
    <s v="UNI"/>
    <n v="0"/>
    <x v="0"/>
  </r>
  <r>
    <x v="1"/>
    <x v="135"/>
    <x v="134"/>
    <s v="UNI"/>
    <n v="0"/>
    <x v="0"/>
  </r>
  <r>
    <x v="1"/>
    <x v="136"/>
    <x v="135"/>
    <s v="UNI"/>
    <n v="0"/>
    <x v="0"/>
  </r>
  <r>
    <x v="1"/>
    <x v="38"/>
    <x v="37"/>
    <s v="UNI"/>
    <n v="0"/>
    <x v="0"/>
  </r>
  <r>
    <x v="1"/>
    <x v="39"/>
    <x v="38"/>
    <s v="UNI"/>
    <n v="0"/>
    <x v="0"/>
  </r>
  <r>
    <x v="1"/>
    <x v="41"/>
    <x v="40"/>
    <s v="UNI"/>
    <n v="0"/>
    <x v="0"/>
  </r>
  <r>
    <x v="1"/>
    <x v="137"/>
    <x v="136"/>
    <s v="UNI"/>
    <n v="0"/>
    <x v="0"/>
  </r>
  <r>
    <x v="1"/>
    <x v="42"/>
    <x v="41"/>
    <s v="UNI"/>
    <n v="0"/>
    <x v="0"/>
  </r>
  <r>
    <x v="1"/>
    <x v="43"/>
    <x v="42"/>
    <s v="UNI"/>
    <n v="0"/>
    <x v="0"/>
  </r>
  <r>
    <x v="1"/>
    <x v="138"/>
    <x v="137"/>
    <s v="UNI"/>
    <n v="0"/>
    <x v="0"/>
  </r>
  <r>
    <x v="1"/>
    <x v="139"/>
    <x v="138"/>
    <s v="UNI"/>
    <n v="0"/>
    <x v="0"/>
  </r>
  <r>
    <x v="1"/>
    <x v="52"/>
    <x v="51"/>
    <s v="UNI"/>
    <n v="0"/>
    <x v="0"/>
  </r>
  <r>
    <x v="1"/>
    <x v="53"/>
    <x v="52"/>
    <s v="UNI"/>
    <n v="0"/>
    <x v="0"/>
  </r>
  <r>
    <x v="1"/>
    <x v="54"/>
    <x v="53"/>
    <s v="UNI"/>
    <n v="0"/>
    <x v="0"/>
  </r>
  <r>
    <x v="1"/>
    <x v="55"/>
    <x v="54"/>
    <s v="UNI"/>
    <n v="0"/>
    <x v="0"/>
  </r>
  <r>
    <x v="1"/>
    <x v="57"/>
    <x v="56"/>
    <s v="UNI"/>
    <n v="0"/>
    <x v="0"/>
  </r>
  <r>
    <x v="1"/>
    <x v="58"/>
    <x v="57"/>
    <s v="UNI"/>
    <n v="0"/>
    <x v="0"/>
  </r>
  <r>
    <x v="1"/>
    <x v="140"/>
    <x v="139"/>
    <s v="UNI"/>
    <n v="0"/>
    <x v="0"/>
  </r>
  <r>
    <x v="1"/>
    <x v="141"/>
    <x v="140"/>
    <s v="UNI"/>
    <n v="0"/>
    <x v="0"/>
  </r>
  <r>
    <x v="1"/>
    <x v="142"/>
    <x v="141"/>
    <s v="UNI"/>
    <n v="0"/>
    <x v="0"/>
  </r>
  <r>
    <x v="1"/>
    <x v="64"/>
    <x v="63"/>
    <s v="UNI"/>
    <n v="0"/>
    <x v="0"/>
  </r>
  <r>
    <x v="1"/>
    <x v="65"/>
    <x v="64"/>
    <s v="UNI"/>
    <n v="0"/>
    <x v="0"/>
  </r>
  <r>
    <x v="1"/>
    <x v="66"/>
    <x v="65"/>
    <s v="UNI"/>
    <n v="0"/>
    <x v="0"/>
  </r>
  <r>
    <x v="1"/>
    <x v="67"/>
    <x v="66"/>
    <s v="UNI"/>
    <n v="0"/>
    <x v="0"/>
  </r>
  <r>
    <x v="1"/>
    <x v="68"/>
    <x v="67"/>
    <s v="UNI"/>
    <n v="0"/>
    <x v="0"/>
  </r>
  <r>
    <x v="1"/>
    <x v="69"/>
    <x v="68"/>
    <s v="UNI"/>
    <n v="0"/>
    <x v="0"/>
  </r>
  <r>
    <x v="1"/>
    <x v="70"/>
    <x v="69"/>
    <s v="UNI"/>
    <n v="0"/>
    <x v="0"/>
  </r>
  <r>
    <x v="1"/>
    <x v="71"/>
    <x v="70"/>
    <s v="UNI"/>
    <n v="0"/>
    <x v="0"/>
  </r>
  <r>
    <x v="1"/>
    <x v="72"/>
    <x v="71"/>
    <s v="UNI"/>
    <n v="0"/>
    <x v="0"/>
  </r>
  <r>
    <x v="1"/>
    <x v="73"/>
    <x v="72"/>
    <s v="UNI"/>
    <n v="0"/>
    <x v="0"/>
  </r>
  <r>
    <x v="1"/>
    <x v="74"/>
    <x v="73"/>
    <s v="UNI"/>
    <n v="0"/>
    <x v="0"/>
  </r>
  <r>
    <x v="1"/>
    <x v="143"/>
    <x v="142"/>
    <s v="UNI"/>
    <n v="0"/>
    <x v="0"/>
  </r>
  <r>
    <x v="1"/>
    <x v="89"/>
    <x v="88"/>
    <s v="UNI"/>
    <n v="0"/>
    <x v="0"/>
  </r>
  <r>
    <x v="1"/>
    <x v="90"/>
    <x v="89"/>
    <s v="UNI"/>
    <n v="0"/>
    <x v="0"/>
  </r>
  <r>
    <x v="1"/>
    <x v="91"/>
    <x v="90"/>
    <s v="UNI"/>
    <n v="0"/>
    <x v="0"/>
  </r>
  <r>
    <x v="1"/>
    <x v="93"/>
    <x v="92"/>
    <s v="UNI"/>
    <n v="0"/>
    <x v="0"/>
  </r>
  <r>
    <x v="1"/>
    <x v="101"/>
    <x v="100"/>
    <s v="UNI"/>
    <n v="0"/>
    <x v="0"/>
  </r>
  <r>
    <x v="1"/>
    <x v="102"/>
    <x v="101"/>
    <s v="UNI"/>
    <n v="0"/>
    <x v="1"/>
  </r>
  <r>
    <x v="1"/>
    <x v="103"/>
    <x v="102"/>
    <s v="UNI"/>
    <n v="0"/>
    <x v="0"/>
  </r>
  <r>
    <x v="1"/>
    <x v="104"/>
    <x v="103"/>
    <s v="UNI"/>
    <n v="0"/>
    <x v="0"/>
  </r>
  <r>
    <x v="1"/>
    <x v="105"/>
    <x v="104"/>
    <s v="UNI"/>
    <n v="0"/>
    <x v="0"/>
  </r>
  <r>
    <x v="1"/>
    <x v="108"/>
    <x v="107"/>
    <s v="UNI"/>
    <n v="0"/>
    <x v="0"/>
  </r>
  <r>
    <x v="1"/>
    <x v="109"/>
    <x v="108"/>
    <s v="KGS"/>
    <n v="0"/>
    <x v="0"/>
  </r>
  <r>
    <x v="1"/>
    <x v="110"/>
    <x v="109"/>
    <s v="UNI"/>
    <n v="0"/>
    <x v="0"/>
  </r>
  <r>
    <x v="1"/>
    <x v="144"/>
    <x v="143"/>
    <s v="UNI"/>
    <n v="0"/>
    <x v="0"/>
  </r>
  <r>
    <x v="1"/>
    <x v="111"/>
    <x v="110"/>
    <s v="UNI"/>
    <n v="0"/>
    <x v="0"/>
  </r>
  <r>
    <x v="1"/>
    <x v="112"/>
    <x v="111"/>
    <s v="UNI"/>
    <n v="0"/>
    <x v="0"/>
  </r>
  <r>
    <x v="1"/>
    <x v="145"/>
    <x v="144"/>
    <s v="UNI"/>
    <n v="0"/>
    <x v="0"/>
  </r>
  <r>
    <x v="1"/>
    <x v="114"/>
    <x v="113"/>
    <s v="UNI"/>
    <n v="0"/>
    <x v="0"/>
  </r>
  <r>
    <x v="1"/>
    <x v="119"/>
    <x v="118"/>
    <s v="UNI"/>
    <n v="0"/>
    <x v="0"/>
  </r>
  <r>
    <x v="1"/>
    <x v="120"/>
    <x v="119"/>
    <s v="UNI"/>
    <n v="0"/>
    <x v="0"/>
  </r>
  <r>
    <x v="1"/>
    <x v="127"/>
    <x v="126"/>
    <s v="UNI"/>
    <n v="0"/>
    <x v="0"/>
  </r>
  <r>
    <x v="1"/>
    <x v="146"/>
    <x v="145"/>
    <s v="UNI"/>
    <n v="0"/>
    <x v="0"/>
  </r>
  <r>
    <x v="2"/>
    <x v="147"/>
    <x v="146"/>
    <s v="KGS"/>
    <n v="7930"/>
    <x v="2"/>
  </r>
  <r>
    <x v="2"/>
    <x v="148"/>
    <x v="147"/>
    <s v="KGS"/>
    <n v="13"/>
    <x v="2"/>
  </r>
  <r>
    <x v="2"/>
    <x v="149"/>
    <x v="148"/>
    <s v="KG"/>
    <n v="1000"/>
    <x v="3"/>
  </r>
  <r>
    <x v="2"/>
    <x v="150"/>
    <x v="149"/>
    <s v="KGS"/>
    <n v="25"/>
    <x v="4"/>
  </r>
  <r>
    <x v="2"/>
    <x v="151"/>
    <x v="150"/>
    <s v="KGS"/>
    <n v="100"/>
    <x v="5"/>
  </r>
  <r>
    <x v="2"/>
    <x v="152"/>
    <x v="151"/>
    <s v="KG"/>
    <n v="600"/>
    <x v="5"/>
  </r>
  <r>
    <x v="2"/>
    <x v="153"/>
    <x v="152"/>
    <s v="KG"/>
    <n v="275"/>
    <x v="5"/>
  </r>
  <r>
    <x v="2"/>
    <x v="154"/>
    <x v="153"/>
    <s v="KG"/>
    <n v="70"/>
    <x v="5"/>
  </r>
  <r>
    <x v="2"/>
    <x v="155"/>
    <x v="154"/>
    <s v="KGS"/>
    <n v="225"/>
    <x v="6"/>
  </r>
  <r>
    <x v="2"/>
    <x v="156"/>
    <x v="155"/>
    <s v="KGS"/>
    <n v="250"/>
    <x v="7"/>
  </r>
  <r>
    <x v="2"/>
    <x v="157"/>
    <x v="156"/>
    <s v="KGS"/>
    <n v="2250"/>
    <x v="8"/>
  </r>
  <r>
    <x v="2"/>
    <x v="158"/>
    <x v="157"/>
    <s v="KGS"/>
    <n v="1425"/>
    <x v="8"/>
  </r>
  <r>
    <x v="2"/>
    <x v="159"/>
    <x v="158"/>
    <s v="UNI"/>
    <n v="6970"/>
    <x v="9"/>
  </r>
  <r>
    <x v="2"/>
    <x v="160"/>
    <x v="159"/>
    <s v="UNI"/>
    <n v="3800"/>
    <x v="9"/>
  </r>
  <r>
    <x v="2"/>
    <x v="161"/>
    <x v="160"/>
    <s v="UNI"/>
    <n v="11370"/>
    <x v="9"/>
  </r>
  <r>
    <x v="2"/>
    <x v="162"/>
    <x v="161"/>
    <s v="UNI"/>
    <n v="8800"/>
    <x v="9"/>
  </r>
  <r>
    <x v="2"/>
    <x v="163"/>
    <x v="162"/>
    <s v="KGS"/>
    <n v="480"/>
    <x v="10"/>
  </r>
  <r>
    <x v="2"/>
    <x v="164"/>
    <x v="163"/>
    <s v="UNI"/>
    <n v="4480"/>
    <x v="0"/>
  </r>
  <r>
    <x v="2"/>
    <x v="165"/>
    <x v="164"/>
    <s v="UNI"/>
    <n v="19600"/>
    <x v="0"/>
  </r>
  <r>
    <x v="2"/>
    <x v="166"/>
    <x v="165"/>
    <s v="UNI"/>
    <n v="1050"/>
    <x v="0"/>
  </r>
  <r>
    <x v="2"/>
    <x v="167"/>
    <x v="166"/>
    <s v="UNI"/>
    <n v="1050"/>
    <x v="0"/>
  </r>
  <r>
    <x v="2"/>
    <x v="168"/>
    <x v="167"/>
    <s v="UNI"/>
    <n v="1860"/>
    <x v="11"/>
  </r>
  <r>
    <x v="2"/>
    <x v="169"/>
    <x v="168"/>
    <s v="UNI"/>
    <n v="1200"/>
    <x v="0"/>
  </r>
  <r>
    <x v="2"/>
    <x v="170"/>
    <x v="169"/>
    <s v="UNI"/>
    <n v="3600"/>
    <x v="0"/>
  </r>
  <r>
    <x v="2"/>
    <x v="171"/>
    <x v="170"/>
    <s v="UNI"/>
    <n v="27730"/>
    <x v="0"/>
  </r>
  <r>
    <x v="2"/>
    <x v="172"/>
    <x v="171"/>
    <s v="KG"/>
    <n v="2925"/>
    <x v="0"/>
  </r>
  <r>
    <x v="2"/>
    <x v="173"/>
    <x v="172"/>
    <s v="UNI"/>
    <n v="7760"/>
    <x v="0"/>
  </r>
  <r>
    <x v="2"/>
    <x v="174"/>
    <x v="173"/>
    <s v="KG"/>
    <n v="1800"/>
    <x v="0"/>
  </r>
  <r>
    <x v="2"/>
    <x v="175"/>
    <x v="174"/>
    <s v="UNI"/>
    <n v="840"/>
    <x v="11"/>
  </r>
  <r>
    <x v="2"/>
    <x v="176"/>
    <x v="175"/>
    <s v="KG"/>
    <n v="798"/>
    <x v="0"/>
  </r>
  <r>
    <x v="2"/>
    <x v="177"/>
    <x v="176"/>
    <s v="KIL"/>
    <n v="150"/>
    <x v="12"/>
  </r>
  <r>
    <x v="2"/>
    <x v="178"/>
    <x v="177"/>
    <s v="KGS"/>
    <n v="2350"/>
    <x v="10"/>
  </r>
  <r>
    <x v="2"/>
    <x v="179"/>
    <x v="178"/>
    <s v="KGS"/>
    <n v="10"/>
    <x v="0"/>
  </r>
  <r>
    <x v="2"/>
    <x v="180"/>
    <x v="179"/>
    <s v="KGS"/>
    <n v="100"/>
    <x v="4"/>
  </r>
  <r>
    <x v="2"/>
    <x v="181"/>
    <x v="180"/>
    <s v="KGS"/>
    <n v="1080"/>
    <x v="0"/>
  </r>
  <r>
    <x v="2"/>
    <x v="182"/>
    <x v="181"/>
    <s v="KG"/>
    <n v="660"/>
    <x v="10"/>
  </r>
  <r>
    <x v="2"/>
    <x v="183"/>
    <x v="182"/>
    <s v="UNI"/>
    <n v="90"/>
    <x v="13"/>
  </r>
  <r>
    <x v="2"/>
    <x v="184"/>
    <x v="183"/>
    <s v="UNI"/>
    <n v="60"/>
    <x v="13"/>
  </r>
  <r>
    <x v="2"/>
    <x v="185"/>
    <x v="184"/>
    <s v="UNI"/>
    <n v="24"/>
    <x v="0"/>
  </r>
  <r>
    <x v="2"/>
    <x v="186"/>
    <x v="185"/>
    <s v="KG"/>
    <n v="75"/>
    <x v="5"/>
  </r>
  <r>
    <x v="2"/>
    <x v="187"/>
    <x v="186"/>
    <s v="KGS"/>
    <n v="15"/>
    <x v="14"/>
  </r>
  <r>
    <x v="2"/>
    <x v="188"/>
    <x v="187"/>
    <s v="KGS"/>
    <n v="5"/>
    <x v="4"/>
  </r>
  <r>
    <x v="2"/>
    <x v="189"/>
    <x v="188"/>
    <s v="KGS"/>
    <n v="320"/>
    <x v="5"/>
  </r>
  <r>
    <x v="2"/>
    <x v="190"/>
    <x v="189"/>
    <s v="KG"/>
    <n v="2016"/>
    <x v="0"/>
  </r>
  <r>
    <x v="2"/>
    <x v="191"/>
    <x v="190"/>
    <s v="KGS"/>
    <n v="75"/>
    <x v="5"/>
  </r>
  <r>
    <x v="2"/>
    <x v="192"/>
    <x v="191"/>
    <s v="UNI"/>
    <n v="26880"/>
    <x v="0"/>
  </r>
  <r>
    <x v="2"/>
    <x v="193"/>
    <x v="192"/>
    <s v="KGS"/>
    <n v="20"/>
    <x v="0"/>
  </r>
  <r>
    <x v="2"/>
    <x v="194"/>
    <x v="193"/>
    <s v="UNI"/>
    <n v="36"/>
    <x v="0"/>
  </r>
  <r>
    <x v="2"/>
    <x v="195"/>
    <x v="194"/>
    <s v="UNI"/>
    <n v="9000"/>
    <x v="15"/>
  </r>
  <r>
    <x v="2"/>
    <x v="196"/>
    <x v="195"/>
    <s v="UNI"/>
    <n v="41600"/>
    <x v="16"/>
  </r>
  <r>
    <x v="2"/>
    <x v="197"/>
    <x v="196"/>
    <s v="UNI"/>
    <n v="12500"/>
    <x v="16"/>
  </r>
  <r>
    <x v="2"/>
    <x v="198"/>
    <x v="197"/>
    <s v="UNI"/>
    <n v="5010"/>
    <x v="0"/>
  </r>
  <r>
    <x v="2"/>
    <x v="199"/>
    <x v="198"/>
    <s v="UNI"/>
    <n v="45900"/>
    <x v="16"/>
  </r>
  <r>
    <x v="2"/>
    <x v="200"/>
    <x v="199"/>
    <s v="UNI"/>
    <n v="40000"/>
    <x v="16"/>
  </r>
  <r>
    <x v="2"/>
    <x v="201"/>
    <x v="200"/>
    <s v="UNI"/>
    <n v="20000"/>
    <x v="16"/>
  </r>
  <r>
    <x v="2"/>
    <x v="202"/>
    <x v="201"/>
    <s v="UNI"/>
    <n v="40000"/>
    <x v="16"/>
  </r>
  <r>
    <x v="2"/>
    <x v="203"/>
    <x v="202"/>
    <s v="UNI"/>
    <n v="9000"/>
    <x v="0"/>
  </r>
  <r>
    <x v="2"/>
    <x v="204"/>
    <x v="203"/>
    <s v="UNI"/>
    <n v="43200"/>
    <x v="15"/>
  </r>
  <r>
    <x v="2"/>
    <x v="205"/>
    <x v="204"/>
    <s v="UNI"/>
    <n v="69600"/>
    <x v="0"/>
  </r>
  <r>
    <x v="2"/>
    <x v="206"/>
    <x v="205"/>
    <s v="UNI"/>
    <n v="18000"/>
    <x v="0"/>
  </r>
  <r>
    <x v="2"/>
    <x v="207"/>
    <x v="206"/>
    <s v="KGS"/>
    <n v="717.8"/>
    <x v="17"/>
  </r>
  <r>
    <x v="2"/>
    <x v="208"/>
    <x v="207"/>
    <s v="KG"/>
    <n v="170"/>
    <x v="5"/>
  </r>
  <r>
    <x v="2"/>
    <x v="209"/>
    <x v="208"/>
    <s v="KGS"/>
    <n v="51"/>
    <x v="0"/>
  </r>
  <r>
    <x v="2"/>
    <x v="210"/>
    <x v="208"/>
    <s v="KGS"/>
    <n v="238.55"/>
    <x v="0"/>
  </r>
  <r>
    <x v="2"/>
    <x v="211"/>
    <x v="209"/>
    <s v="KGS"/>
    <n v="204.25"/>
    <x v="0"/>
  </r>
  <r>
    <x v="2"/>
    <x v="212"/>
    <x v="210"/>
    <s v="KGS"/>
    <n v="99.8"/>
    <x v="0"/>
  </r>
  <r>
    <x v="2"/>
    <x v="213"/>
    <x v="211"/>
    <s v="KGS"/>
    <n v="217.75"/>
    <x v="0"/>
  </r>
  <r>
    <x v="2"/>
    <x v="214"/>
    <x v="212"/>
    <s v="KGS"/>
    <n v="80.05"/>
    <x v="0"/>
  </r>
  <r>
    <x v="2"/>
    <x v="215"/>
    <x v="213"/>
    <s v="KG"/>
    <n v="201"/>
    <x v="0"/>
  </r>
  <r>
    <x v="2"/>
    <x v="216"/>
    <x v="214"/>
    <s v="KG"/>
    <n v="438.65"/>
    <x v="0"/>
  </r>
  <r>
    <x v="2"/>
    <x v="217"/>
    <x v="215"/>
    <s v="KG"/>
    <n v="300.39999999999998"/>
    <x v="0"/>
  </r>
  <r>
    <x v="2"/>
    <x v="218"/>
    <x v="216"/>
    <s v="KG"/>
    <n v="324"/>
    <x v="0"/>
  </r>
  <r>
    <x v="2"/>
    <x v="219"/>
    <x v="217"/>
    <s v="KG"/>
    <n v="112.6"/>
    <x v="0"/>
  </r>
  <r>
    <x v="2"/>
    <x v="220"/>
    <x v="218"/>
    <s v="KG"/>
    <n v="110"/>
    <x v="0"/>
  </r>
  <r>
    <x v="2"/>
    <x v="221"/>
    <x v="219"/>
    <s v="KG"/>
    <n v="253"/>
    <x v="0"/>
  </r>
  <r>
    <x v="2"/>
    <x v="222"/>
    <x v="220"/>
    <s v="KG"/>
    <n v="130"/>
    <x v="0"/>
  </r>
  <r>
    <x v="2"/>
    <x v="223"/>
    <x v="221"/>
    <s v="KG"/>
    <n v="255.75"/>
    <x v="0"/>
  </r>
  <r>
    <x v="2"/>
    <x v="224"/>
    <x v="222"/>
    <s v="KG"/>
    <n v="101"/>
    <x v="0"/>
  </r>
  <r>
    <x v="2"/>
    <x v="225"/>
    <x v="223"/>
    <s v="KG"/>
    <n v="336.95"/>
    <x v="0"/>
  </r>
  <r>
    <x v="2"/>
    <x v="226"/>
    <x v="224"/>
    <s v="KG"/>
    <n v="368.5"/>
    <x v="0"/>
  </r>
  <r>
    <x v="2"/>
    <x v="227"/>
    <x v="225"/>
    <s v="KG"/>
    <n v="1094.95"/>
    <x v="0"/>
  </r>
  <r>
    <x v="2"/>
    <x v="228"/>
    <x v="226"/>
    <s v="KG"/>
    <n v="1049.2"/>
    <x v="0"/>
  </r>
  <r>
    <x v="2"/>
    <x v="229"/>
    <x v="227"/>
    <s v="KG"/>
    <n v="540.25"/>
    <x v="0"/>
  </r>
  <r>
    <x v="2"/>
    <x v="230"/>
    <x v="228"/>
    <s v="KG"/>
    <n v="652.20000000000005"/>
    <x v="0"/>
  </r>
  <r>
    <x v="2"/>
    <x v="231"/>
    <x v="229"/>
    <s v="KG"/>
    <n v="71.7"/>
    <x v="0"/>
  </r>
  <r>
    <x v="2"/>
    <x v="232"/>
    <x v="230"/>
    <s v="KG"/>
    <n v="144.19999999999999"/>
    <x v="0"/>
  </r>
  <r>
    <x v="2"/>
    <x v="233"/>
    <x v="231"/>
    <s v="KG"/>
    <n v="223.15"/>
    <x v="0"/>
  </r>
  <r>
    <x v="2"/>
    <x v="234"/>
    <x v="232"/>
    <s v="KGS"/>
    <n v="487.4"/>
    <x v="0"/>
  </r>
  <r>
    <x v="2"/>
    <x v="235"/>
    <x v="233"/>
    <s v="KGS"/>
    <n v="481.1"/>
    <x v="0"/>
  </r>
  <r>
    <x v="2"/>
    <x v="236"/>
    <x v="234"/>
    <s v="KGS"/>
    <n v="378.7"/>
    <x v="0"/>
  </r>
  <r>
    <x v="2"/>
    <x v="237"/>
    <x v="235"/>
    <s v="KGS"/>
    <n v="384.74"/>
    <x v="0"/>
  </r>
  <r>
    <x v="2"/>
    <x v="238"/>
    <x v="236"/>
    <s v="KGS"/>
    <n v="331.65"/>
    <x v="0"/>
  </r>
  <r>
    <x v="2"/>
    <x v="239"/>
    <x v="237"/>
    <s v="KG"/>
    <n v="442.65"/>
    <x v="0"/>
  </r>
  <r>
    <x v="2"/>
    <x v="240"/>
    <x v="238"/>
    <s v="KG"/>
    <n v="197.95"/>
    <x v="0"/>
  </r>
  <r>
    <x v="2"/>
    <x v="241"/>
    <x v="239"/>
    <s v="KGS"/>
    <n v="100"/>
    <x v="0"/>
  </r>
  <r>
    <x v="2"/>
    <x v="242"/>
    <x v="240"/>
    <s v="KG"/>
    <n v="252.4"/>
    <x v="0"/>
  </r>
  <r>
    <x v="2"/>
    <x v="243"/>
    <x v="241"/>
    <s v="KG"/>
    <n v="25"/>
    <x v="5"/>
  </r>
  <r>
    <x v="2"/>
    <x v="244"/>
    <x v="242"/>
    <s v="KGS"/>
    <n v="75"/>
    <x v="5"/>
  </r>
  <r>
    <x v="2"/>
    <x v="245"/>
    <x v="243"/>
    <s v="KGS"/>
    <n v="625"/>
    <x v="5"/>
  </r>
  <r>
    <x v="2"/>
    <x v="246"/>
    <x v="244"/>
    <s v="KGS"/>
    <n v="150"/>
    <x v="5"/>
  </r>
  <r>
    <x v="2"/>
    <x v="247"/>
    <x v="245"/>
    <s v="KGS"/>
    <n v="1950"/>
    <x v="18"/>
  </r>
  <r>
    <x v="2"/>
    <x v="248"/>
    <x v="246"/>
    <s v="KGS"/>
    <n v="6000"/>
    <x v="18"/>
  </r>
  <r>
    <x v="2"/>
    <x v="249"/>
    <x v="247"/>
    <s v="KGS"/>
    <n v="375"/>
    <x v="18"/>
  </r>
  <r>
    <x v="2"/>
    <x v="250"/>
    <x v="248"/>
    <s v="KGS"/>
    <n v="15125"/>
    <x v="18"/>
  </r>
  <r>
    <x v="2"/>
    <x v="251"/>
    <x v="249"/>
    <s v="KGS"/>
    <n v="80"/>
    <x v="5"/>
  </r>
  <r>
    <x v="2"/>
    <x v="252"/>
    <x v="250"/>
    <s v="KGS"/>
    <n v="125"/>
    <x v="5"/>
  </r>
  <r>
    <x v="2"/>
    <x v="253"/>
    <x v="251"/>
    <s v="KGS"/>
    <n v="320.24"/>
    <x v="17"/>
  </r>
  <r>
    <x v="2"/>
    <x v="254"/>
    <x v="252"/>
    <s v="UNI"/>
    <n v="1575"/>
    <x v="9"/>
  </r>
  <r>
    <x v="2"/>
    <x v="255"/>
    <x v="253"/>
    <s v="KGS"/>
    <n v="400"/>
    <x v="19"/>
  </r>
  <r>
    <x v="2"/>
    <x v="256"/>
    <x v="254"/>
    <s v="KGS"/>
    <n v="170"/>
    <x v="20"/>
  </r>
  <r>
    <x v="2"/>
    <x v="257"/>
    <x v="255"/>
    <s v="KGS"/>
    <n v="972.21"/>
    <x v="21"/>
  </r>
  <r>
    <x v="2"/>
    <x v="258"/>
    <x v="256"/>
    <s v="KG"/>
    <n v="6600"/>
    <x v="0"/>
  </r>
  <r>
    <x v="2"/>
    <x v="259"/>
    <x v="257"/>
    <s v="KGS"/>
    <n v="5"/>
    <x v="4"/>
  </r>
  <r>
    <x v="2"/>
    <x v="260"/>
    <x v="258"/>
    <s v="KGS"/>
    <n v="170"/>
    <x v="4"/>
  </r>
  <r>
    <x v="2"/>
    <x v="261"/>
    <x v="259"/>
    <s v="UN"/>
    <n v="100"/>
    <x v="0"/>
  </r>
  <r>
    <x v="2"/>
    <x v="262"/>
    <x v="260"/>
    <s v="UN"/>
    <n v="6"/>
    <x v="22"/>
  </r>
  <r>
    <x v="2"/>
    <x v="263"/>
    <x v="261"/>
    <s v="UN"/>
    <n v="150"/>
    <x v="22"/>
  </r>
  <r>
    <x v="2"/>
    <x v="264"/>
    <x v="262"/>
    <s v="KG"/>
    <n v="255"/>
    <x v="10"/>
  </r>
  <r>
    <x v="2"/>
    <x v="265"/>
    <x v="263"/>
    <s v="KG"/>
    <n v="5250"/>
    <x v="23"/>
  </r>
  <r>
    <x v="2"/>
    <x v="266"/>
    <x v="264"/>
    <s v="KG"/>
    <n v="10"/>
    <x v="4"/>
  </r>
  <r>
    <x v="2"/>
    <x v="267"/>
    <x v="265"/>
    <s v="KGS"/>
    <n v="800"/>
    <x v="10"/>
  </r>
  <r>
    <x v="2"/>
    <x v="268"/>
    <x v="266"/>
    <s v="UNI"/>
    <n v="340"/>
    <x v="0"/>
  </r>
  <r>
    <x v="2"/>
    <x v="269"/>
    <x v="267"/>
    <s v="UNI"/>
    <n v="0"/>
    <x v="0"/>
  </r>
  <r>
    <x v="2"/>
    <x v="270"/>
    <x v="268"/>
    <s v="KGS"/>
    <n v="48.07"/>
    <x v="21"/>
  </r>
  <r>
    <x v="2"/>
    <x v="271"/>
    <x v="269"/>
    <s v="KGS"/>
    <n v="150"/>
    <x v="10"/>
  </r>
  <r>
    <x v="2"/>
    <x v="272"/>
    <x v="270"/>
    <s v="KG"/>
    <n v="156"/>
    <x v="0"/>
  </r>
  <r>
    <x v="2"/>
    <x v="273"/>
    <x v="271"/>
    <s v="KGS"/>
    <n v="4000"/>
    <x v="24"/>
  </r>
  <r>
    <x v="2"/>
    <x v="274"/>
    <x v="272"/>
    <s v="KGS"/>
    <n v="4000"/>
    <x v="24"/>
  </r>
  <r>
    <x v="2"/>
    <x v="275"/>
    <x v="273"/>
    <s v="KGS"/>
    <n v="2190"/>
    <x v="24"/>
  </r>
  <r>
    <x v="2"/>
    <x v="276"/>
    <x v="274"/>
    <s v="KGS"/>
    <n v="3375"/>
    <x v="0"/>
  </r>
  <r>
    <x v="2"/>
    <x v="277"/>
    <x v="275"/>
    <s v="KGS"/>
    <n v="1000"/>
    <x v="24"/>
  </r>
  <r>
    <x v="2"/>
    <x v="278"/>
    <x v="276"/>
    <s v="UNI"/>
    <n v="24"/>
    <x v="0"/>
  </r>
  <r>
    <x v="2"/>
    <x v="279"/>
    <x v="277"/>
    <s v="UNI"/>
    <n v="65"/>
    <x v="0"/>
  </r>
  <r>
    <x v="2"/>
    <x v="280"/>
    <x v="278"/>
    <s v="UNI"/>
    <n v="60"/>
    <x v="25"/>
  </r>
  <r>
    <x v="2"/>
    <x v="281"/>
    <x v="279"/>
    <s v="UNI"/>
    <n v="27"/>
    <x v="25"/>
  </r>
  <r>
    <x v="2"/>
    <x v="282"/>
    <x v="280"/>
    <s v="KG"/>
    <n v="140"/>
    <x v="4"/>
  </r>
  <r>
    <x v="2"/>
    <x v="283"/>
    <x v="281"/>
    <s v="KG"/>
    <n v="50"/>
    <x v="0"/>
  </r>
  <r>
    <x v="2"/>
    <x v="284"/>
    <x v="282"/>
    <s v="KGS"/>
    <n v="25"/>
    <x v="4"/>
  </r>
  <r>
    <x v="2"/>
    <x v="285"/>
    <x v="283"/>
    <s v="KGS"/>
    <n v="25"/>
    <x v="4"/>
  </r>
  <r>
    <x v="2"/>
    <x v="286"/>
    <x v="284"/>
    <s v="KGS"/>
    <n v="13"/>
    <x v="4"/>
  </r>
  <r>
    <x v="2"/>
    <x v="287"/>
    <x v="285"/>
    <s v="KGS"/>
    <n v="10"/>
    <x v="4"/>
  </r>
  <r>
    <x v="2"/>
    <x v="288"/>
    <x v="286"/>
    <s v="KG"/>
    <n v="7"/>
    <x v="0"/>
  </r>
  <r>
    <x v="2"/>
    <x v="289"/>
    <x v="287"/>
    <s v="KGS"/>
    <n v="90"/>
    <x v="4"/>
  </r>
  <r>
    <x v="2"/>
    <x v="290"/>
    <x v="288"/>
    <s v="KGS"/>
    <n v="25"/>
    <x v="4"/>
  </r>
  <r>
    <x v="2"/>
    <x v="291"/>
    <x v="289"/>
    <s v="KGS"/>
    <n v="40"/>
    <x v="4"/>
  </r>
  <r>
    <x v="2"/>
    <x v="292"/>
    <x v="290"/>
    <s v="KGS"/>
    <n v="25"/>
    <x v="4"/>
  </r>
  <r>
    <x v="2"/>
    <x v="293"/>
    <x v="291"/>
    <s v="KGS"/>
    <n v="50"/>
    <x v="4"/>
  </r>
  <r>
    <x v="2"/>
    <x v="294"/>
    <x v="292"/>
    <s v="KGS"/>
    <n v="1275"/>
    <x v="26"/>
  </r>
  <r>
    <x v="2"/>
    <x v="295"/>
    <x v="293"/>
    <s v="KG"/>
    <n v="6756"/>
    <x v="27"/>
  </r>
  <r>
    <x v="2"/>
    <x v="296"/>
    <x v="294"/>
    <s v="KG"/>
    <n v="75"/>
    <x v="28"/>
  </r>
  <r>
    <x v="2"/>
    <x v="297"/>
    <x v="295"/>
    <s v="KG"/>
    <n v="50"/>
    <x v="28"/>
  </r>
  <r>
    <x v="2"/>
    <x v="298"/>
    <x v="296"/>
    <s v="KG"/>
    <n v="5"/>
    <x v="0"/>
  </r>
  <r>
    <x v="2"/>
    <x v="299"/>
    <x v="297"/>
    <s v="KG"/>
    <n v="25"/>
    <x v="5"/>
  </r>
  <r>
    <x v="2"/>
    <x v="300"/>
    <x v="298"/>
    <s v="KG"/>
    <n v="625.29999999999995"/>
    <x v="29"/>
  </r>
  <r>
    <x v="2"/>
    <x v="301"/>
    <x v="299"/>
    <s v="KGS"/>
    <n v="1080"/>
    <x v="0"/>
  </r>
  <r>
    <x v="2"/>
    <x v="302"/>
    <x v="300"/>
    <s v="KG"/>
    <n v="2640"/>
    <x v="0"/>
  </r>
  <r>
    <x v="2"/>
    <x v="303"/>
    <x v="301"/>
    <s v="KG"/>
    <n v="40"/>
    <x v="0"/>
  </r>
  <r>
    <x v="2"/>
    <x v="304"/>
    <x v="302"/>
    <s v="KGS"/>
    <n v="100"/>
    <x v="5"/>
  </r>
  <r>
    <x v="2"/>
    <x v="305"/>
    <x v="303"/>
    <s v="KGS"/>
    <n v="1700"/>
    <x v="0"/>
  </r>
  <r>
    <x v="2"/>
    <x v="306"/>
    <x v="304"/>
    <m/>
    <m/>
    <x v="0"/>
  </r>
  <r>
    <x v="3"/>
    <x v="54"/>
    <x v="53"/>
    <s v="UNI"/>
    <n v="0"/>
    <x v="0"/>
  </r>
  <r>
    <x v="3"/>
    <x v="71"/>
    <x v="70"/>
    <s v="UNI"/>
    <n v="0"/>
    <x v="0"/>
  </r>
  <r>
    <x v="3"/>
    <x v="72"/>
    <x v="71"/>
    <s v="UNI"/>
    <n v="0"/>
    <x v="0"/>
  </r>
  <r>
    <x v="3"/>
    <x v="74"/>
    <x v="73"/>
    <s v="UNI"/>
    <n v="0"/>
    <x v="0"/>
  </r>
  <r>
    <x v="3"/>
    <x v="95"/>
    <x v="94"/>
    <s v="UNI"/>
    <n v="0"/>
    <x v="0"/>
  </r>
  <r>
    <x v="3"/>
    <x v="96"/>
    <x v="95"/>
    <s v="UNI"/>
    <n v="0"/>
    <x v="0"/>
  </r>
  <r>
    <x v="3"/>
    <x v="97"/>
    <x v="96"/>
    <s v="UNI"/>
    <n v="0"/>
    <x v="0"/>
  </r>
  <r>
    <x v="3"/>
    <x v="307"/>
    <x v="305"/>
    <s v="UNI"/>
    <n v="0"/>
    <x v="0"/>
  </r>
  <r>
    <x v="3"/>
    <x v="109"/>
    <x v="108"/>
    <s v="KGS"/>
    <n v="0"/>
    <x v="0"/>
  </r>
  <r>
    <x v="3"/>
    <x v="113"/>
    <x v="112"/>
    <s v="UNI"/>
    <n v="0"/>
    <x v="0"/>
  </r>
  <r>
    <x v="3"/>
    <x v="114"/>
    <x v="113"/>
    <s v="UNI"/>
    <n v="0"/>
    <x v="0"/>
  </r>
  <r>
    <x v="3"/>
    <x v="129"/>
    <x v="128"/>
    <s v="UNI"/>
    <n v="0"/>
    <x v="0"/>
  </r>
  <r>
    <x v="3"/>
    <x v="131"/>
    <x v="130"/>
    <s v="UNI"/>
    <n v="0"/>
    <x v="0"/>
  </r>
  <r>
    <x v="4"/>
    <x v="28"/>
    <x v="28"/>
    <s v="UNI"/>
    <n v="0"/>
    <x v="0"/>
  </r>
  <r>
    <x v="4"/>
    <x v="29"/>
    <x v="29"/>
    <s v="UNI"/>
    <n v="0"/>
    <x v="0"/>
  </r>
  <r>
    <x v="4"/>
    <x v="32"/>
    <x v="32"/>
    <s v="UNI"/>
    <n v="0"/>
    <x v="0"/>
  </r>
  <r>
    <x v="4"/>
    <x v="35"/>
    <x v="34"/>
    <s v="UNI"/>
    <n v="0"/>
    <x v="0"/>
  </r>
  <r>
    <x v="4"/>
    <x v="36"/>
    <x v="35"/>
    <s v="UNI"/>
    <n v="0"/>
    <x v="0"/>
  </r>
  <r>
    <x v="4"/>
    <x v="37"/>
    <x v="36"/>
    <s v="UNI"/>
    <n v="0"/>
    <x v="0"/>
  </r>
  <r>
    <x v="4"/>
    <x v="38"/>
    <x v="37"/>
    <s v="UNI"/>
    <n v="0"/>
    <x v="0"/>
  </r>
  <r>
    <x v="4"/>
    <x v="39"/>
    <x v="38"/>
    <s v="UNI"/>
    <n v="0"/>
    <x v="0"/>
  </r>
  <r>
    <x v="4"/>
    <x v="45"/>
    <x v="44"/>
    <s v="UNI"/>
    <n v="0"/>
    <x v="0"/>
  </r>
  <r>
    <x v="4"/>
    <x v="47"/>
    <x v="46"/>
    <s v="UNI"/>
    <n v="0"/>
    <x v="0"/>
  </r>
  <r>
    <x v="4"/>
    <x v="48"/>
    <x v="47"/>
    <s v="UNI"/>
    <n v="0"/>
    <x v="0"/>
  </r>
  <r>
    <x v="4"/>
    <x v="54"/>
    <x v="53"/>
    <s v="UNI"/>
    <n v="0"/>
    <x v="0"/>
  </r>
  <r>
    <x v="4"/>
    <x v="308"/>
    <x v="306"/>
    <s v="UNI"/>
    <n v="0"/>
    <x v="0"/>
  </r>
  <r>
    <x v="4"/>
    <x v="55"/>
    <x v="54"/>
    <s v="UNI"/>
    <n v="0"/>
    <x v="0"/>
  </r>
  <r>
    <x v="4"/>
    <x v="56"/>
    <x v="55"/>
    <s v="UNI"/>
    <n v="0"/>
    <x v="0"/>
  </r>
  <r>
    <x v="4"/>
    <x v="57"/>
    <x v="56"/>
    <s v="UNI"/>
    <n v="0"/>
    <x v="0"/>
  </r>
  <r>
    <x v="4"/>
    <x v="58"/>
    <x v="57"/>
    <s v="UNI"/>
    <n v="0"/>
    <x v="0"/>
  </r>
  <r>
    <x v="4"/>
    <x v="59"/>
    <x v="58"/>
    <s v="UNI"/>
    <n v="0"/>
    <x v="0"/>
  </r>
  <r>
    <x v="4"/>
    <x v="140"/>
    <x v="139"/>
    <s v="UNI"/>
    <n v="0"/>
    <x v="0"/>
  </r>
  <r>
    <x v="4"/>
    <x v="64"/>
    <x v="63"/>
    <s v="UNI"/>
    <n v="0"/>
    <x v="0"/>
  </r>
  <r>
    <x v="4"/>
    <x v="65"/>
    <x v="64"/>
    <s v="UNI"/>
    <n v="0"/>
    <x v="0"/>
  </r>
  <r>
    <x v="4"/>
    <x v="66"/>
    <x v="65"/>
    <s v="UNI"/>
    <n v="0"/>
    <x v="0"/>
  </r>
  <r>
    <x v="4"/>
    <x v="67"/>
    <x v="66"/>
    <s v="UNI"/>
    <n v="0"/>
    <x v="0"/>
  </r>
  <r>
    <x v="4"/>
    <x v="68"/>
    <x v="67"/>
    <s v="UNI"/>
    <n v="0"/>
    <x v="0"/>
  </r>
  <r>
    <x v="4"/>
    <x v="70"/>
    <x v="69"/>
    <s v="UNI"/>
    <n v="0"/>
    <x v="0"/>
  </r>
  <r>
    <x v="4"/>
    <x v="71"/>
    <x v="70"/>
    <s v="UNI"/>
    <n v="0"/>
    <x v="0"/>
  </r>
  <r>
    <x v="4"/>
    <x v="72"/>
    <x v="71"/>
    <s v="UNI"/>
    <n v="0"/>
    <x v="0"/>
  </r>
  <r>
    <x v="4"/>
    <x v="73"/>
    <x v="72"/>
    <s v="UNI"/>
    <n v="0"/>
    <x v="0"/>
  </r>
  <r>
    <x v="4"/>
    <x v="74"/>
    <x v="73"/>
    <s v="UNI"/>
    <n v="0"/>
    <x v="0"/>
  </r>
  <r>
    <x v="4"/>
    <x v="93"/>
    <x v="92"/>
    <s v="UNI"/>
    <n v="0"/>
    <x v="0"/>
  </r>
  <r>
    <x v="4"/>
    <x v="95"/>
    <x v="94"/>
    <s v="UNI"/>
    <n v="0"/>
    <x v="0"/>
  </r>
  <r>
    <x v="4"/>
    <x v="96"/>
    <x v="95"/>
    <s v="UNI"/>
    <n v="0"/>
    <x v="0"/>
  </r>
  <r>
    <x v="4"/>
    <x v="97"/>
    <x v="96"/>
    <s v="UNI"/>
    <n v="0"/>
    <x v="0"/>
  </r>
  <r>
    <x v="4"/>
    <x v="101"/>
    <x v="100"/>
    <s v="UNI"/>
    <n v="0"/>
    <x v="0"/>
  </r>
  <r>
    <x v="4"/>
    <x v="102"/>
    <x v="101"/>
    <s v="UNI"/>
    <n v="0"/>
    <x v="0"/>
  </r>
  <r>
    <x v="4"/>
    <x v="103"/>
    <x v="102"/>
    <s v="UNI"/>
    <n v="0"/>
    <x v="0"/>
  </r>
  <r>
    <x v="4"/>
    <x v="104"/>
    <x v="103"/>
    <s v="UNI"/>
    <n v="0"/>
    <x v="0"/>
  </r>
  <r>
    <x v="4"/>
    <x v="105"/>
    <x v="104"/>
    <s v="UNI"/>
    <n v="0"/>
    <x v="0"/>
  </r>
  <r>
    <x v="4"/>
    <x v="108"/>
    <x v="107"/>
    <s v="UNI"/>
    <n v="0"/>
    <x v="0"/>
  </r>
  <r>
    <x v="4"/>
    <x v="109"/>
    <x v="108"/>
    <s v="KGS"/>
    <n v="0"/>
    <x v="0"/>
  </r>
  <r>
    <x v="4"/>
    <x v="113"/>
    <x v="112"/>
    <s v="UNI"/>
    <n v="0"/>
    <x v="0"/>
  </r>
  <r>
    <x v="4"/>
    <x v="114"/>
    <x v="113"/>
    <s v="UNI"/>
    <n v="0"/>
    <x v="0"/>
  </r>
  <r>
    <x v="4"/>
    <x v="115"/>
    <x v="114"/>
    <s v="UNI"/>
    <n v="0"/>
    <x v="0"/>
  </r>
  <r>
    <x v="4"/>
    <x v="116"/>
    <x v="115"/>
    <s v="UNI"/>
    <n v="0"/>
    <x v="0"/>
  </r>
  <r>
    <x v="4"/>
    <x v="121"/>
    <x v="120"/>
    <s v="UNI"/>
    <n v="0"/>
    <x v="0"/>
  </r>
  <r>
    <x v="4"/>
    <x v="127"/>
    <x v="126"/>
    <s v="UNI"/>
    <n v="0"/>
    <x v="0"/>
  </r>
  <r>
    <x v="4"/>
    <x v="129"/>
    <x v="128"/>
    <s v="UNI"/>
    <n v="0"/>
    <x v="0"/>
  </r>
  <r>
    <x v="4"/>
    <x v="131"/>
    <x v="130"/>
    <s v="UNI"/>
    <n v="0"/>
    <x v="0"/>
  </r>
  <r>
    <x v="5"/>
    <x v="309"/>
    <x v="307"/>
    <s v="UNI"/>
    <n v="62"/>
    <x v="0"/>
  </r>
  <r>
    <x v="5"/>
    <x v="45"/>
    <x v="44"/>
    <s v="UNI"/>
    <n v="0"/>
    <x v="0"/>
  </r>
  <r>
    <x v="5"/>
    <x v="60"/>
    <x v="59"/>
    <s v="***"/>
    <n v="0"/>
    <x v="0"/>
  </r>
  <r>
    <x v="5"/>
    <x v="71"/>
    <x v="70"/>
    <s v="UNI"/>
    <n v="0"/>
    <x v="0"/>
  </r>
  <r>
    <x v="5"/>
    <x v="72"/>
    <x v="71"/>
    <s v="UNI"/>
    <n v="0"/>
    <x v="0"/>
  </r>
  <r>
    <x v="5"/>
    <x v="108"/>
    <x v="107"/>
    <s v="UNI"/>
    <n v="0"/>
    <x v="0"/>
  </r>
  <r>
    <x v="5"/>
    <x v="122"/>
    <x v="121"/>
    <s v="UN"/>
    <n v="0"/>
    <x v="0"/>
  </r>
  <r>
    <x v="6"/>
    <x v="29"/>
    <x v="29"/>
    <s v="UNI"/>
    <n v="0"/>
    <x v="0"/>
  </r>
  <r>
    <x v="6"/>
    <x v="32"/>
    <x v="32"/>
    <s v="UNI"/>
    <n v="0"/>
    <x v="0"/>
  </r>
  <r>
    <x v="6"/>
    <x v="38"/>
    <x v="37"/>
    <s v="UNI"/>
    <n v="0"/>
    <x v="0"/>
  </r>
  <r>
    <x v="6"/>
    <x v="55"/>
    <x v="54"/>
    <s v="UNI"/>
    <n v="0"/>
    <x v="0"/>
  </r>
  <r>
    <x v="6"/>
    <x v="57"/>
    <x v="56"/>
    <s v="UNI"/>
    <n v="0"/>
    <x v="0"/>
  </r>
  <r>
    <x v="6"/>
    <x v="58"/>
    <x v="57"/>
    <s v="UNI"/>
    <n v="0"/>
    <x v="0"/>
  </r>
  <r>
    <x v="6"/>
    <x v="64"/>
    <x v="63"/>
    <s v="UNI"/>
    <n v="0"/>
    <x v="0"/>
  </r>
  <r>
    <x v="6"/>
    <x v="65"/>
    <x v="64"/>
    <s v="UNI"/>
    <n v="0"/>
    <x v="0"/>
  </r>
  <r>
    <x v="6"/>
    <x v="66"/>
    <x v="65"/>
    <s v="UNI"/>
    <n v="0"/>
    <x v="0"/>
  </r>
  <r>
    <x v="6"/>
    <x v="67"/>
    <x v="66"/>
    <s v="UNI"/>
    <n v="0"/>
    <x v="0"/>
  </r>
  <r>
    <x v="6"/>
    <x v="68"/>
    <x v="67"/>
    <s v="UNI"/>
    <n v="0"/>
    <x v="0"/>
  </r>
  <r>
    <x v="6"/>
    <x v="69"/>
    <x v="68"/>
    <s v="UNI"/>
    <n v="0"/>
    <x v="0"/>
  </r>
  <r>
    <x v="6"/>
    <x v="70"/>
    <x v="69"/>
    <s v="UNI"/>
    <n v="0"/>
    <x v="0"/>
  </r>
  <r>
    <x v="6"/>
    <x v="71"/>
    <x v="70"/>
    <s v="UNI"/>
    <n v="0"/>
    <x v="0"/>
  </r>
  <r>
    <x v="6"/>
    <x v="72"/>
    <x v="71"/>
    <s v="UNI"/>
    <n v="0"/>
    <x v="0"/>
  </r>
  <r>
    <x v="6"/>
    <x v="73"/>
    <x v="72"/>
    <s v="UNI"/>
    <n v="0"/>
    <x v="0"/>
  </r>
  <r>
    <x v="6"/>
    <x v="74"/>
    <x v="73"/>
    <s v="UNI"/>
    <n v="0"/>
    <x v="0"/>
  </r>
  <r>
    <x v="6"/>
    <x v="77"/>
    <x v="76"/>
    <s v="UNI"/>
    <n v="0"/>
    <x v="0"/>
  </r>
  <r>
    <x v="6"/>
    <x v="78"/>
    <x v="77"/>
    <s v="UNI"/>
    <n v="0"/>
    <x v="0"/>
  </r>
  <r>
    <x v="6"/>
    <x v="87"/>
    <x v="86"/>
    <s v="UNI"/>
    <n v="0"/>
    <x v="0"/>
  </r>
  <r>
    <x v="6"/>
    <x v="89"/>
    <x v="88"/>
    <s v="UNI"/>
    <n v="0"/>
    <x v="0"/>
  </r>
  <r>
    <x v="6"/>
    <x v="95"/>
    <x v="94"/>
    <s v="UNI"/>
    <n v="0"/>
    <x v="0"/>
  </r>
  <r>
    <x v="6"/>
    <x v="101"/>
    <x v="100"/>
    <s v="UNI"/>
    <n v="0"/>
    <x v="0"/>
  </r>
  <r>
    <x v="6"/>
    <x v="102"/>
    <x v="101"/>
    <s v="UNI"/>
    <n v="0"/>
    <x v="0"/>
  </r>
  <r>
    <x v="6"/>
    <x v="103"/>
    <x v="102"/>
    <s v="UNI"/>
    <n v="0"/>
    <x v="0"/>
  </r>
  <r>
    <x v="6"/>
    <x v="104"/>
    <x v="103"/>
    <s v="UNI"/>
    <n v="0"/>
    <x v="0"/>
  </r>
  <r>
    <x v="6"/>
    <x v="105"/>
    <x v="104"/>
    <s v="UNI"/>
    <n v="0"/>
    <x v="0"/>
  </r>
  <r>
    <x v="7"/>
    <x v="29"/>
    <x v="29"/>
    <s v="UNI"/>
    <n v="0"/>
    <x v="0"/>
  </r>
  <r>
    <x v="7"/>
    <x v="32"/>
    <x v="32"/>
    <s v="UNI"/>
    <n v="0"/>
    <x v="0"/>
  </r>
  <r>
    <x v="7"/>
    <x v="39"/>
    <x v="38"/>
    <s v="UNI"/>
    <n v="0"/>
    <x v="0"/>
  </r>
  <r>
    <x v="7"/>
    <x v="55"/>
    <x v="54"/>
    <s v="UNI"/>
    <n v="0"/>
    <x v="0"/>
  </r>
  <r>
    <x v="7"/>
    <x v="71"/>
    <x v="70"/>
    <s v="UNI"/>
    <n v="0"/>
    <x v="0"/>
  </r>
  <r>
    <x v="7"/>
    <x v="72"/>
    <x v="71"/>
    <s v="UNI"/>
    <n v="0"/>
    <x v="0"/>
  </r>
  <r>
    <x v="7"/>
    <x v="95"/>
    <x v="94"/>
    <s v="UNI"/>
    <n v="0"/>
    <x v="0"/>
  </r>
  <r>
    <x v="7"/>
    <x v="96"/>
    <x v="95"/>
    <s v="UNI"/>
    <n v="0"/>
    <x v="0"/>
  </r>
  <r>
    <x v="7"/>
    <x v="97"/>
    <x v="96"/>
    <s v="UNI"/>
    <n v="0"/>
    <x v="0"/>
  </r>
  <r>
    <x v="7"/>
    <x v="101"/>
    <x v="100"/>
    <s v="UNI"/>
    <n v="0"/>
    <x v="0"/>
  </r>
  <r>
    <x v="7"/>
    <x v="103"/>
    <x v="102"/>
    <s v="UNI"/>
    <n v="0"/>
    <x v="0"/>
  </r>
  <r>
    <x v="7"/>
    <x v="104"/>
    <x v="103"/>
    <s v="UNI"/>
    <n v="0"/>
    <x v="0"/>
  </r>
  <r>
    <x v="7"/>
    <x v="113"/>
    <x v="112"/>
    <s v="UNI"/>
    <n v="0"/>
    <x v="0"/>
  </r>
  <r>
    <x v="7"/>
    <x v="114"/>
    <x v="113"/>
    <s v="UNI"/>
    <n v="0"/>
    <x v="0"/>
  </r>
  <r>
    <x v="8"/>
    <x v="29"/>
    <x v="29"/>
    <s v="UNI"/>
    <n v="0"/>
    <x v="0"/>
  </r>
  <r>
    <x v="8"/>
    <x v="32"/>
    <x v="32"/>
    <s v="UNI"/>
    <n v="0"/>
    <x v="0"/>
  </r>
  <r>
    <x v="8"/>
    <x v="38"/>
    <x v="37"/>
    <s v="UNI"/>
    <n v="0"/>
    <x v="0"/>
  </r>
  <r>
    <x v="8"/>
    <x v="55"/>
    <x v="54"/>
    <s v="UNI"/>
    <n v="0"/>
    <x v="0"/>
  </r>
  <r>
    <x v="8"/>
    <x v="57"/>
    <x v="56"/>
    <s v="UNI"/>
    <n v="0"/>
    <x v="0"/>
  </r>
  <r>
    <x v="8"/>
    <x v="67"/>
    <x v="66"/>
    <s v="UNI"/>
    <n v="0"/>
    <x v="0"/>
  </r>
  <r>
    <x v="8"/>
    <x v="68"/>
    <x v="67"/>
    <s v="UNI"/>
    <n v="0"/>
    <x v="0"/>
  </r>
  <r>
    <x v="8"/>
    <x v="71"/>
    <x v="70"/>
    <s v="UNI"/>
    <n v="0"/>
    <x v="0"/>
  </r>
  <r>
    <x v="8"/>
    <x v="72"/>
    <x v="71"/>
    <s v="UNI"/>
    <n v="0"/>
    <x v="0"/>
  </r>
  <r>
    <x v="8"/>
    <x v="73"/>
    <x v="72"/>
    <s v="UNI"/>
    <n v="0"/>
    <x v="0"/>
  </r>
  <r>
    <x v="8"/>
    <x v="74"/>
    <x v="73"/>
    <s v="UNI"/>
    <n v="0"/>
    <x v="0"/>
  </r>
  <r>
    <x v="8"/>
    <x v="95"/>
    <x v="94"/>
    <s v="UNI"/>
    <n v="0"/>
    <x v="0"/>
  </r>
  <r>
    <x v="8"/>
    <x v="101"/>
    <x v="100"/>
    <s v="UNI"/>
    <n v="0"/>
    <x v="0"/>
  </r>
  <r>
    <x v="8"/>
    <x v="102"/>
    <x v="101"/>
    <s v="UNI"/>
    <n v="0"/>
    <x v="0"/>
  </r>
  <r>
    <x v="8"/>
    <x v="103"/>
    <x v="102"/>
    <s v="UNI"/>
    <n v="0"/>
    <x v="0"/>
  </r>
  <r>
    <x v="8"/>
    <x v="109"/>
    <x v="108"/>
    <s v="KGS"/>
    <n v="0"/>
    <x v="0"/>
  </r>
  <r>
    <x v="8"/>
    <x v="130"/>
    <x v="129"/>
    <s v="UNI"/>
    <n v="0"/>
    <x v="0"/>
  </r>
  <r>
    <x v="9"/>
    <x v="29"/>
    <x v="29"/>
    <s v="UNI"/>
    <n v="0"/>
    <x v="0"/>
  </r>
  <r>
    <x v="9"/>
    <x v="32"/>
    <x v="32"/>
    <s v="UNI"/>
    <n v="0"/>
    <x v="0"/>
  </r>
  <r>
    <x v="9"/>
    <x v="35"/>
    <x v="34"/>
    <s v="UNI"/>
    <n v="0"/>
    <x v="0"/>
  </r>
  <r>
    <x v="9"/>
    <x v="101"/>
    <x v="100"/>
    <s v="UNI"/>
    <n v="0"/>
    <x v="0"/>
  </r>
  <r>
    <x v="9"/>
    <x v="102"/>
    <x v="101"/>
    <s v="UNI"/>
    <n v="0"/>
    <x v="0"/>
  </r>
  <r>
    <x v="9"/>
    <x v="103"/>
    <x v="102"/>
    <s v="UNI"/>
    <n v="0"/>
    <x v="0"/>
  </r>
  <r>
    <x v="9"/>
    <x v="109"/>
    <x v="108"/>
    <s v="KGS"/>
    <n v="0"/>
    <x v="0"/>
  </r>
  <r>
    <x v="9"/>
    <x v="113"/>
    <x v="112"/>
    <s v="UNI"/>
    <n v="0"/>
    <x v="0"/>
  </r>
  <r>
    <x v="10"/>
    <x v="28"/>
    <x v="28"/>
    <s v="UNI"/>
    <n v="0"/>
    <x v="0"/>
  </r>
  <r>
    <x v="10"/>
    <x v="29"/>
    <x v="29"/>
    <s v="UNI"/>
    <n v="0"/>
    <x v="0"/>
  </r>
  <r>
    <x v="10"/>
    <x v="32"/>
    <x v="32"/>
    <s v="UNI"/>
    <n v="0"/>
    <x v="0"/>
  </r>
  <r>
    <x v="10"/>
    <x v="35"/>
    <x v="34"/>
    <s v="UNI"/>
    <n v="0"/>
    <x v="0"/>
  </r>
  <r>
    <x v="10"/>
    <x v="36"/>
    <x v="35"/>
    <s v="UNI"/>
    <n v="0"/>
    <x v="0"/>
  </r>
  <r>
    <x v="10"/>
    <x v="38"/>
    <x v="37"/>
    <s v="UNI"/>
    <n v="0"/>
    <x v="0"/>
  </r>
  <r>
    <x v="10"/>
    <x v="41"/>
    <x v="40"/>
    <s v="UNI"/>
    <n v="0"/>
    <x v="0"/>
  </r>
  <r>
    <x v="10"/>
    <x v="137"/>
    <x v="136"/>
    <s v="UNI"/>
    <n v="0"/>
    <x v="0"/>
  </r>
  <r>
    <x v="10"/>
    <x v="42"/>
    <x v="41"/>
    <s v="UNI"/>
    <n v="0"/>
    <x v="0"/>
  </r>
  <r>
    <x v="10"/>
    <x v="55"/>
    <x v="54"/>
    <s v="UNI"/>
    <n v="0"/>
    <x v="0"/>
  </r>
  <r>
    <x v="10"/>
    <x v="57"/>
    <x v="56"/>
    <s v="UNI"/>
    <n v="0"/>
    <x v="0"/>
  </r>
  <r>
    <x v="10"/>
    <x v="58"/>
    <x v="57"/>
    <s v="UNI"/>
    <n v="0"/>
    <x v="0"/>
  </r>
  <r>
    <x v="10"/>
    <x v="59"/>
    <x v="58"/>
    <s v="UNI"/>
    <n v="0"/>
    <x v="0"/>
  </r>
  <r>
    <x v="10"/>
    <x v="71"/>
    <x v="70"/>
    <s v="UNI"/>
    <n v="0"/>
    <x v="0"/>
  </r>
  <r>
    <x v="10"/>
    <x v="72"/>
    <x v="71"/>
    <s v="UNI"/>
    <n v="0"/>
    <x v="0"/>
  </r>
  <r>
    <x v="10"/>
    <x v="73"/>
    <x v="72"/>
    <s v="UNI"/>
    <n v="0"/>
    <x v="0"/>
  </r>
  <r>
    <x v="10"/>
    <x v="74"/>
    <x v="73"/>
    <s v="UNI"/>
    <n v="0"/>
    <x v="0"/>
  </r>
  <r>
    <x v="10"/>
    <x v="95"/>
    <x v="94"/>
    <s v="UNI"/>
    <n v="0"/>
    <x v="0"/>
  </r>
  <r>
    <x v="10"/>
    <x v="97"/>
    <x v="96"/>
    <s v="UNI"/>
    <n v="0"/>
    <x v="0"/>
  </r>
  <r>
    <x v="10"/>
    <x v="101"/>
    <x v="100"/>
    <s v="UNI"/>
    <n v="0"/>
    <x v="0"/>
  </r>
  <r>
    <x v="10"/>
    <x v="102"/>
    <x v="101"/>
    <s v="UNI"/>
    <n v="0"/>
    <x v="0"/>
  </r>
  <r>
    <x v="10"/>
    <x v="103"/>
    <x v="102"/>
    <s v="UNI"/>
    <n v="0"/>
    <x v="0"/>
  </r>
  <r>
    <x v="10"/>
    <x v="105"/>
    <x v="104"/>
    <s v="UNI"/>
    <n v="0"/>
    <x v="0"/>
  </r>
  <r>
    <x v="10"/>
    <x v="109"/>
    <x v="108"/>
    <s v="KGS"/>
    <n v="0"/>
    <x v="0"/>
  </r>
  <r>
    <x v="10"/>
    <x v="113"/>
    <x v="112"/>
    <s v="UNI"/>
    <n v="0"/>
    <x v="0"/>
  </r>
  <r>
    <x v="11"/>
    <x v="29"/>
    <x v="29"/>
    <s v="UNI"/>
    <n v="0"/>
    <x v="0"/>
  </r>
  <r>
    <x v="11"/>
    <x v="32"/>
    <x v="32"/>
    <s v="UNI"/>
    <n v="0"/>
    <x v="0"/>
  </r>
  <r>
    <x v="11"/>
    <x v="35"/>
    <x v="34"/>
    <s v="UNI"/>
    <n v="0"/>
    <x v="0"/>
  </r>
  <r>
    <x v="11"/>
    <x v="36"/>
    <x v="35"/>
    <s v="UNI"/>
    <n v="0"/>
    <x v="0"/>
  </r>
  <r>
    <x v="11"/>
    <x v="37"/>
    <x v="36"/>
    <s v="UNI"/>
    <n v="0"/>
    <x v="0"/>
  </r>
  <r>
    <x v="11"/>
    <x v="55"/>
    <x v="54"/>
    <s v="UNI"/>
    <n v="0"/>
    <x v="0"/>
  </r>
  <r>
    <x v="11"/>
    <x v="57"/>
    <x v="56"/>
    <s v="UNI"/>
    <n v="0"/>
    <x v="0"/>
  </r>
  <r>
    <x v="11"/>
    <x v="67"/>
    <x v="66"/>
    <s v="UNI"/>
    <n v="0"/>
    <x v="0"/>
  </r>
  <r>
    <x v="11"/>
    <x v="68"/>
    <x v="67"/>
    <s v="UNI"/>
    <n v="0"/>
    <x v="0"/>
  </r>
  <r>
    <x v="11"/>
    <x v="69"/>
    <x v="68"/>
    <s v="UNI"/>
    <n v="0"/>
    <x v="0"/>
  </r>
  <r>
    <x v="11"/>
    <x v="70"/>
    <x v="69"/>
    <s v="UNI"/>
    <n v="0"/>
    <x v="0"/>
  </r>
  <r>
    <x v="11"/>
    <x v="71"/>
    <x v="70"/>
    <s v="UNI"/>
    <n v="0"/>
    <x v="0"/>
  </r>
  <r>
    <x v="11"/>
    <x v="72"/>
    <x v="71"/>
    <s v="UNI"/>
    <n v="0"/>
    <x v="0"/>
  </r>
  <r>
    <x v="11"/>
    <x v="73"/>
    <x v="72"/>
    <s v="UNI"/>
    <n v="0"/>
    <x v="0"/>
  </r>
  <r>
    <x v="11"/>
    <x v="74"/>
    <x v="73"/>
    <s v="UNI"/>
    <n v="0"/>
    <x v="0"/>
  </r>
  <r>
    <x v="11"/>
    <x v="101"/>
    <x v="100"/>
    <s v="UNI"/>
    <n v="0"/>
    <x v="0"/>
  </r>
  <r>
    <x v="11"/>
    <x v="103"/>
    <x v="102"/>
    <s v="UNI"/>
    <n v="0"/>
    <x v="0"/>
  </r>
  <r>
    <x v="11"/>
    <x v="109"/>
    <x v="108"/>
    <s v="KGS"/>
    <n v="0"/>
    <x v="0"/>
  </r>
  <r>
    <x v="11"/>
    <x v="114"/>
    <x v="113"/>
    <s v="UNI"/>
    <n v="0"/>
    <x v="0"/>
  </r>
  <r>
    <x v="12"/>
    <x v="72"/>
    <x v="71"/>
    <s v="UNI"/>
    <n v="0"/>
    <x v="0"/>
  </r>
  <r>
    <x v="13"/>
    <x v="28"/>
    <x v="28"/>
    <s v="UNI"/>
    <n v="0"/>
    <x v="0"/>
  </r>
  <r>
    <x v="13"/>
    <x v="29"/>
    <x v="29"/>
    <s v="UNI"/>
    <n v="0"/>
    <x v="0"/>
  </r>
  <r>
    <x v="13"/>
    <x v="55"/>
    <x v="54"/>
    <s v="UNI"/>
    <n v="0"/>
    <x v="0"/>
  </r>
  <r>
    <x v="13"/>
    <x v="58"/>
    <x v="57"/>
    <s v="UNI"/>
    <n v="0"/>
    <x v="0"/>
  </r>
  <r>
    <x v="13"/>
    <x v="71"/>
    <x v="70"/>
    <s v="UNI"/>
    <n v="0"/>
    <x v="0"/>
  </r>
  <r>
    <x v="13"/>
    <x v="72"/>
    <x v="71"/>
    <s v="UNI"/>
    <n v="0"/>
    <x v="0"/>
  </r>
  <r>
    <x v="13"/>
    <x v="73"/>
    <x v="72"/>
    <s v="UNI"/>
    <n v="0"/>
    <x v="0"/>
  </r>
  <r>
    <x v="13"/>
    <x v="74"/>
    <x v="73"/>
    <s v="UNI"/>
    <n v="0"/>
    <x v="0"/>
  </r>
  <r>
    <x v="13"/>
    <x v="95"/>
    <x v="94"/>
    <s v="UNI"/>
    <n v="0"/>
    <x v="0"/>
  </r>
  <r>
    <x v="13"/>
    <x v="97"/>
    <x v="96"/>
    <s v="UNI"/>
    <n v="0"/>
    <x v="0"/>
  </r>
  <r>
    <x v="13"/>
    <x v="102"/>
    <x v="101"/>
    <s v="UNI"/>
    <n v="0"/>
    <x v="0"/>
  </r>
  <r>
    <x v="13"/>
    <x v="109"/>
    <x v="108"/>
    <s v="KGS"/>
    <n v="0"/>
    <x v="0"/>
  </r>
  <r>
    <x v="13"/>
    <x v="113"/>
    <x v="112"/>
    <s v="UNI"/>
    <n v="0"/>
    <x v="0"/>
  </r>
  <r>
    <x v="14"/>
    <x v="29"/>
    <x v="29"/>
    <s v="UNI"/>
    <n v="0"/>
    <x v="0"/>
  </r>
  <r>
    <x v="14"/>
    <x v="38"/>
    <x v="37"/>
    <s v="UNI"/>
    <n v="0"/>
    <x v="0"/>
  </r>
  <r>
    <x v="14"/>
    <x v="58"/>
    <x v="57"/>
    <s v="UNI"/>
    <n v="0"/>
    <x v="0"/>
  </r>
  <r>
    <x v="14"/>
    <x v="67"/>
    <x v="66"/>
    <s v="UNI"/>
    <n v="0"/>
    <x v="0"/>
  </r>
  <r>
    <x v="14"/>
    <x v="68"/>
    <x v="67"/>
    <s v="UNI"/>
    <n v="0"/>
    <x v="0"/>
  </r>
  <r>
    <x v="14"/>
    <x v="71"/>
    <x v="70"/>
    <s v="UNI"/>
    <n v="0"/>
    <x v="0"/>
  </r>
  <r>
    <x v="14"/>
    <x v="72"/>
    <x v="71"/>
    <s v="UNI"/>
    <n v="0"/>
    <x v="0"/>
  </r>
  <r>
    <x v="14"/>
    <x v="73"/>
    <x v="72"/>
    <s v="UNI"/>
    <n v="0"/>
    <x v="0"/>
  </r>
  <r>
    <x v="14"/>
    <x v="74"/>
    <x v="73"/>
    <s v="UNI"/>
    <n v="0"/>
    <x v="0"/>
  </r>
  <r>
    <x v="14"/>
    <x v="83"/>
    <x v="82"/>
    <s v="UC"/>
    <n v="0"/>
    <x v="0"/>
  </r>
  <r>
    <x v="14"/>
    <x v="101"/>
    <x v="100"/>
    <s v="UNI"/>
    <n v="0"/>
    <x v="0"/>
  </r>
  <r>
    <x v="14"/>
    <x v="103"/>
    <x v="102"/>
    <s v="UNI"/>
    <n v="0"/>
    <x v="0"/>
  </r>
  <r>
    <x v="14"/>
    <x v="122"/>
    <x v="121"/>
    <s v="UN"/>
    <n v="0"/>
    <x v="0"/>
  </r>
  <r>
    <x v="15"/>
    <x v="29"/>
    <x v="29"/>
    <s v="UNI"/>
    <n v="0"/>
    <x v="0"/>
  </r>
  <r>
    <x v="15"/>
    <x v="32"/>
    <x v="32"/>
    <s v="UNI"/>
    <n v="0"/>
    <x v="0"/>
  </r>
  <r>
    <x v="15"/>
    <x v="39"/>
    <x v="38"/>
    <s v="UNI"/>
    <n v="0"/>
    <x v="0"/>
  </r>
  <r>
    <x v="15"/>
    <x v="54"/>
    <x v="53"/>
    <s v="UNI"/>
    <n v="0"/>
    <x v="0"/>
  </r>
  <r>
    <x v="15"/>
    <x v="55"/>
    <x v="54"/>
    <s v="UNI"/>
    <n v="0"/>
    <x v="0"/>
  </r>
  <r>
    <x v="15"/>
    <x v="57"/>
    <x v="56"/>
    <s v="UNI"/>
    <n v="0"/>
    <x v="0"/>
  </r>
  <r>
    <x v="15"/>
    <x v="58"/>
    <x v="57"/>
    <s v="UNI"/>
    <n v="0"/>
    <x v="0"/>
  </r>
  <r>
    <x v="15"/>
    <x v="60"/>
    <x v="59"/>
    <s v="***"/>
    <n v="0"/>
    <x v="0"/>
  </r>
  <r>
    <x v="15"/>
    <x v="67"/>
    <x v="66"/>
    <s v="UNI"/>
    <n v="0"/>
    <x v="0"/>
  </r>
  <r>
    <x v="15"/>
    <x v="68"/>
    <x v="67"/>
    <s v="UNI"/>
    <n v="0"/>
    <x v="0"/>
  </r>
  <r>
    <x v="15"/>
    <x v="71"/>
    <x v="70"/>
    <s v="UNI"/>
    <n v="0"/>
    <x v="0"/>
  </r>
  <r>
    <x v="15"/>
    <x v="72"/>
    <x v="71"/>
    <s v="UNI"/>
    <n v="0"/>
    <x v="0"/>
  </r>
  <r>
    <x v="15"/>
    <x v="73"/>
    <x v="72"/>
    <s v="UNI"/>
    <n v="0"/>
    <x v="0"/>
  </r>
  <r>
    <x v="15"/>
    <x v="74"/>
    <x v="73"/>
    <s v="UNI"/>
    <n v="0"/>
    <x v="0"/>
  </r>
  <r>
    <x v="15"/>
    <x v="86"/>
    <x v="85"/>
    <s v="UC"/>
    <n v="0"/>
    <x v="0"/>
  </r>
  <r>
    <x v="15"/>
    <x v="93"/>
    <x v="92"/>
    <s v="UNI"/>
    <n v="0"/>
    <x v="0"/>
  </r>
  <r>
    <x v="15"/>
    <x v="101"/>
    <x v="100"/>
    <s v="UNI"/>
    <n v="0"/>
    <x v="0"/>
  </r>
  <r>
    <x v="15"/>
    <x v="102"/>
    <x v="101"/>
    <s v="UNI"/>
    <n v="0"/>
    <x v="0"/>
  </r>
  <r>
    <x v="15"/>
    <x v="103"/>
    <x v="102"/>
    <s v="UNI"/>
    <n v="0"/>
    <x v="0"/>
  </r>
  <r>
    <x v="15"/>
    <x v="105"/>
    <x v="104"/>
    <s v="UNI"/>
    <n v="0"/>
    <x v="0"/>
  </r>
  <r>
    <x v="15"/>
    <x v="108"/>
    <x v="107"/>
    <s v="UNI"/>
    <n v="0"/>
    <x v="0"/>
  </r>
  <r>
    <x v="15"/>
    <x v="122"/>
    <x v="121"/>
    <s v="UN"/>
    <n v="0"/>
    <x v="0"/>
  </r>
  <r>
    <x v="15"/>
    <x v="130"/>
    <x v="129"/>
    <s v="UNI"/>
    <n v="0"/>
    <x v="0"/>
  </r>
  <r>
    <x v="15"/>
    <x v="131"/>
    <x v="130"/>
    <s v="UNI"/>
    <n v="0"/>
    <x v="0"/>
  </r>
  <r>
    <x v="16"/>
    <x v="29"/>
    <x v="29"/>
    <s v="UNI"/>
    <n v="0"/>
    <x v="0"/>
  </r>
  <r>
    <x v="16"/>
    <x v="115"/>
    <x v="114"/>
    <s v="UNI"/>
    <n v="0"/>
    <x v="0"/>
  </r>
  <r>
    <x v="16"/>
    <x v="116"/>
    <x v="115"/>
    <s v="UNI"/>
    <n v="0"/>
    <x v="0"/>
  </r>
  <r>
    <x v="17"/>
    <x v="29"/>
    <x v="29"/>
    <s v="UNI"/>
    <n v="0"/>
    <x v="0"/>
  </r>
  <r>
    <x v="17"/>
    <x v="38"/>
    <x v="37"/>
    <s v="UNI"/>
    <n v="0"/>
    <x v="0"/>
  </r>
  <r>
    <x v="17"/>
    <x v="60"/>
    <x v="59"/>
    <s v="***"/>
    <n v="0"/>
    <x v="0"/>
  </r>
  <r>
    <x v="17"/>
    <x v="71"/>
    <x v="70"/>
    <s v="UNI"/>
    <n v="0"/>
    <x v="0"/>
  </r>
  <r>
    <x v="17"/>
    <x v="72"/>
    <x v="71"/>
    <s v="UNI"/>
    <n v="0"/>
    <x v="0"/>
  </r>
  <r>
    <x v="17"/>
    <x v="73"/>
    <x v="72"/>
    <s v="UNI"/>
    <n v="0"/>
    <x v="0"/>
  </r>
  <r>
    <x v="17"/>
    <x v="74"/>
    <x v="73"/>
    <s v="UNI"/>
    <n v="0"/>
    <x v="0"/>
  </r>
  <r>
    <x v="17"/>
    <x v="83"/>
    <x v="82"/>
    <s v="UC"/>
    <n v="0"/>
    <x v="0"/>
  </r>
  <r>
    <x v="17"/>
    <x v="86"/>
    <x v="85"/>
    <s v="UC"/>
    <n v="0"/>
    <x v="0"/>
  </r>
  <r>
    <x v="17"/>
    <x v="101"/>
    <x v="100"/>
    <s v="UNI"/>
    <n v="0"/>
    <x v="0"/>
  </r>
  <r>
    <x v="17"/>
    <x v="102"/>
    <x v="101"/>
    <s v="UNI"/>
    <n v="0"/>
    <x v="0"/>
  </r>
  <r>
    <x v="17"/>
    <x v="103"/>
    <x v="102"/>
    <s v="UNI"/>
    <n v="0"/>
    <x v="0"/>
  </r>
  <r>
    <x v="17"/>
    <x v="122"/>
    <x v="121"/>
    <s v="UN"/>
    <n v="0"/>
    <x v="0"/>
  </r>
  <r>
    <x v="18"/>
    <x v="29"/>
    <x v="29"/>
    <s v="UNI"/>
    <n v="0"/>
    <x v="0"/>
  </r>
  <r>
    <x v="18"/>
    <x v="32"/>
    <x v="32"/>
    <s v="UNI"/>
    <n v="0"/>
    <x v="0"/>
  </r>
  <r>
    <x v="18"/>
    <x v="68"/>
    <x v="67"/>
    <s v="UNI"/>
    <n v="0"/>
    <x v="0"/>
  </r>
  <r>
    <x v="18"/>
    <x v="71"/>
    <x v="70"/>
    <s v="UNI"/>
    <n v="0"/>
    <x v="0"/>
  </r>
  <r>
    <x v="18"/>
    <x v="72"/>
    <x v="71"/>
    <s v="UNI"/>
    <n v="0"/>
    <x v="0"/>
  </r>
  <r>
    <x v="18"/>
    <x v="73"/>
    <x v="72"/>
    <s v="UNI"/>
    <n v="0"/>
    <x v="0"/>
  </r>
  <r>
    <x v="18"/>
    <x v="93"/>
    <x v="92"/>
    <s v="UNI"/>
    <n v="0"/>
    <x v="0"/>
  </r>
  <r>
    <x v="18"/>
    <x v="101"/>
    <x v="100"/>
    <s v="UNI"/>
    <n v="0"/>
    <x v="0"/>
  </r>
  <r>
    <x v="18"/>
    <x v="103"/>
    <x v="102"/>
    <s v="UNI"/>
    <n v="0"/>
    <x v="0"/>
  </r>
  <r>
    <x v="18"/>
    <x v="105"/>
    <x v="104"/>
    <s v="UNI"/>
    <n v="0"/>
    <x v="0"/>
  </r>
  <r>
    <x v="18"/>
    <x v="122"/>
    <x v="121"/>
    <s v="UN"/>
    <n v="0"/>
    <x v="0"/>
  </r>
  <r>
    <x v="19"/>
    <x v="29"/>
    <x v="29"/>
    <s v="UNI"/>
    <n v="0"/>
    <x v="0"/>
  </r>
  <r>
    <x v="19"/>
    <x v="32"/>
    <x v="32"/>
    <s v="UNI"/>
    <n v="0"/>
    <x v="0"/>
  </r>
  <r>
    <x v="19"/>
    <x v="38"/>
    <x v="37"/>
    <s v="UNI"/>
    <n v="0"/>
    <x v="0"/>
  </r>
  <r>
    <x v="19"/>
    <x v="39"/>
    <x v="38"/>
    <s v="UNI"/>
    <n v="0"/>
    <x v="0"/>
  </r>
  <r>
    <x v="19"/>
    <x v="71"/>
    <x v="70"/>
    <s v="UNI"/>
    <n v="0"/>
    <x v="0"/>
  </r>
  <r>
    <x v="19"/>
    <x v="72"/>
    <x v="71"/>
    <s v="UNI"/>
    <n v="0"/>
    <x v="0"/>
  </r>
  <r>
    <x v="19"/>
    <x v="101"/>
    <x v="100"/>
    <s v="UNI"/>
    <n v="0"/>
    <x v="0"/>
  </r>
  <r>
    <x v="19"/>
    <x v="103"/>
    <x v="102"/>
    <s v="UNI"/>
    <n v="0"/>
    <x v="0"/>
  </r>
  <r>
    <x v="19"/>
    <x v="105"/>
    <x v="104"/>
    <s v="UNI"/>
    <n v="0"/>
    <x v="0"/>
  </r>
  <r>
    <x v="20"/>
    <x v="29"/>
    <x v="29"/>
    <s v="UNI"/>
    <n v="0"/>
    <x v="0"/>
  </r>
  <r>
    <x v="20"/>
    <x v="71"/>
    <x v="70"/>
    <s v="UNI"/>
    <n v="0"/>
    <x v="0"/>
  </r>
  <r>
    <x v="20"/>
    <x v="72"/>
    <x v="71"/>
    <s v="UNI"/>
    <n v="0"/>
    <x v="0"/>
  </r>
  <r>
    <x v="21"/>
    <x v="265"/>
    <x v="263"/>
    <s v="KG"/>
    <n v="10500"/>
    <x v="23"/>
  </r>
  <r>
    <x v="21"/>
    <x v="193"/>
    <x v="192"/>
    <s v="KGS"/>
    <n v="20"/>
    <x v="0"/>
  </r>
  <r>
    <x v="21"/>
    <x v="98"/>
    <x v="97"/>
    <s v="UNI"/>
    <n v="52"/>
    <x v="0"/>
  </r>
  <r>
    <x v="22"/>
    <x v="28"/>
    <x v="28"/>
    <s v="UNI"/>
    <n v="0"/>
    <x v="0"/>
  </r>
  <r>
    <x v="22"/>
    <x v="35"/>
    <x v="34"/>
    <s v="UNI"/>
    <n v="0"/>
    <x v="0"/>
  </r>
  <r>
    <x v="22"/>
    <x v="36"/>
    <x v="35"/>
    <s v="UNI"/>
    <n v="0"/>
    <x v="0"/>
  </r>
  <r>
    <x v="22"/>
    <x v="37"/>
    <x v="36"/>
    <s v="UNI"/>
    <n v="0"/>
    <x v="0"/>
  </r>
  <r>
    <x v="22"/>
    <x v="38"/>
    <x v="37"/>
    <s v="UNI"/>
    <n v="0"/>
    <x v="0"/>
  </r>
  <r>
    <x v="22"/>
    <x v="39"/>
    <x v="38"/>
    <s v="UNI"/>
    <n v="0"/>
    <x v="0"/>
  </r>
  <r>
    <x v="22"/>
    <x v="55"/>
    <x v="54"/>
    <s v="UNI"/>
    <n v="0"/>
    <x v="0"/>
  </r>
  <r>
    <x v="22"/>
    <x v="71"/>
    <x v="70"/>
    <s v="UNI"/>
    <n v="0"/>
    <x v="0"/>
  </r>
  <r>
    <x v="22"/>
    <x v="72"/>
    <x v="71"/>
    <s v="UNI"/>
    <n v="0"/>
    <x v="0"/>
  </r>
  <r>
    <x v="22"/>
    <x v="97"/>
    <x v="96"/>
    <s v="UNI"/>
    <n v="0"/>
    <x v="0"/>
  </r>
  <r>
    <x v="22"/>
    <x v="101"/>
    <x v="100"/>
    <s v="UNI"/>
    <n v="0"/>
    <x v="0"/>
  </r>
  <r>
    <x v="22"/>
    <x v="103"/>
    <x v="102"/>
    <s v="UNI"/>
    <n v="0"/>
    <x v="0"/>
  </r>
  <r>
    <x v="22"/>
    <x v="113"/>
    <x v="112"/>
    <s v="UNI"/>
    <n v="0"/>
    <x v="0"/>
  </r>
  <r>
    <x v="23"/>
    <x v="71"/>
    <x v="70"/>
    <s v="UNI"/>
    <n v="0"/>
    <x v="0"/>
  </r>
  <r>
    <x v="23"/>
    <x v="104"/>
    <x v="103"/>
    <s v="UNI"/>
    <n v="0"/>
    <x v="0"/>
  </r>
  <r>
    <x v="23"/>
    <x v="105"/>
    <x v="104"/>
    <s v="UNI"/>
    <n v="0"/>
    <x v="0"/>
  </r>
  <r>
    <x v="24"/>
    <x v="28"/>
    <x v="28"/>
    <s v="UNI"/>
    <n v="0"/>
    <x v="0"/>
  </r>
  <r>
    <x v="24"/>
    <x v="35"/>
    <x v="34"/>
    <s v="UNI"/>
    <n v="0"/>
    <x v="0"/>
  </r>
  <r>
    <x v="24"/>
    <x v="36"/>
    <x v="35"/>
    <s v="UNI"/>
    <n v="0"/>
    <x v="0"/>
  </r>
  <r>
    <x v="24"/>
    <x v="37"/>
    <x v="36"/>
    <s v="UNI"/>
    <n v="0"/>
    <x v="0"/>
  </r>
  <r>
    <x v="24"/>
    <x v="38"/>
    <x v="37"/>
    <s v="UNI"/>
    <n v="0"/>
    <x v="0"/>
  </r>
  <r>
    <x v="24"/>
    <x v="46"/>
    <x v="45"/>
    <s v="UNI"/>
    <n v="0"/>
    <x v="0"/>
  </r>
  <r>
    <x v="24"/>
    <x v="47"/>
    <x v="46"/>
    <s v="UNI"/>
    <n v="0"/>
    <x v="0"/>
  </r>
  <r>
    <x v="24"/>
    <x v="48"/>
    <x v="47"/>
    <s v="UNI"/>
    <n v="0"/>
    <x v="0"/>
  </r>
  <r>
    <x v="24"/>
    <x v="71"/>
    <x v="70"/>
    <s v="UNI"/>
    <n v="0"/>
    <x v="0"/>
  </r>
  <r>
    <x v="24"/>
    <x v="72"/>
    <x v="71"/>
    <s v="UNI"/>
    <n v="0"/>
    <x v="0"/>
  </r>
  <r>
    <x v="24"/>
    <x v="73"/>
    <x v="72"/>
    <s v="UNI"/>
    <n v="0"/>
    <x v="0"/>
  </r>
  <r>
    <x v="24"/>
    <x v="74"/>
    <x v="73"/>
    <s v="UNI"/>
    <n v="0"/>
    <x v="0"/>
  </r>
  <r>
    <x v="24"/>
    <x v="113"/>
    <x v="112"/>
    <s v="UNI"/>
    <n v="0"/>
    <x v="0"/>
  </r>
  <r>
    <x v="25"/>
    <x v="310"/>
    <x v="308"/>
    <s v="UNI"/>
    <n v="0"/>
    <x v="0"/>
  </r>
  <r>
    <x v="25"/>
    <x v="311"/>
    <x v="309"/>
    <s v="UNI"/>
    <n v="0"/>
    <x v="0"/>
  </r>
  <r>
    <x v="26"/>
    <x v="312"/>
    <x v="310"/>
    <s v="UN"/>
    <n v="1"/>
    <x v="0"/>
  </r>
  <r>
    <x v="26"/>
    <x v="313"/>
    <x v="311"/>
    <s v="UN"/>
    <n v="782"/>
    <x v="0"/>
  </r>
  <r>
    <x v="26"/>
    <x v="314"/>
    <x v="312"/>
    <s v="UN"/>
    <n v="276"/>
    <x v="0"/>
  </r>
  <r>
    <x v="27"/>
    <x v="71"/>
    <x v="70"/>
    <s v="UNI"/>
    <n v="0"/>
    <x v="0"/>
  </r>
  <r>
    <x v="27"/>
    <x v="72"/>
    <x v="71"/>
    <s v="UNI"/>
    <n v="0"/>
    <x v="0"/>
  </r>
  <r>
    <x v="28"/>
    <x v="29"/>
    <x v="29"/>
    <s v="UNI"/>
    <n v="0"/>
    <x v="0"/>
  </r>
  <r>
    <x v="28"/>
    <x v="71"/>
    <x v="70"/>
    <s v="UNI"/>
    <n v="0"/>
    <x v="0"/>
  </r>
  <r>
    <x v="28"/>
    <x v="72"/>
    <x v="71"/>
    <s v="UNI"/>
    <n v="0"/>
    <x v="0"/>
  </r>
  <r>
    <x v="28"/>
    <x v="105"/>
    <x v="104"/>
    <s v="UNI"/>
    <n v="0"/>
    <x v="0"/>
  </r>
  <r>
    <x v="29"/>
    <x v="29"/>
    <x v="29"/>
    <s v="UNI"/>
    <n v="0"/>
    <x v="0"/>
  </r>
  <r>
    <x v="29"/>
    <x v="38"/>
    <x v="37"/>
    <s v="UNI"/>
    <n v="0"/>
    <x v="0"/>
  </r>
  <r>
    <x v="29"/>
    <x v="39"/>
    <x v="38"/>
    <s v="UNI"/>
    <n v="0"/>
    <x v="0"/>
  </r>
  <r>
    <x v="29"/>
    <x v="71"/>
    <x v="70"/>
    <s v="UNI"/>
    <n v="0"/>
    <x v="0"/>
  </r>
  <r>
    <x v="29"/>
    <x v="72"/>
    <x v="71"/>
    <s v="UNI"/>
    <n v="0"/>
    <x v="0"/>
  </r>
  <r>
    <x v="29"/>
    <x v="101"/>
    <x v="100"/>
    <s v="UNI"/>
    <n v="0"/>
    <x v="0"/>
  </r>
  <r>
    <x v="29"/>
    <x v="103"/>
    <x v="102"/>
    <s v="UNI"/>
    <n v="0"/>
    <x v="0"/>
  </r>
  <r>
    <x v="30"/>
    <x v="29"/>
    <x v="29"/>
    <s v="UNI"/>
    <n v="0"/>
    <x v="0"/>
  </r>
  <r>
    <x v="30"/>
    <x v="32"/>
    <x v="32"/>
    <s v="UNI"/>
    <n v="0"/>
    <x v="0"/>
  </r>
  <r>
    <x v="30"/>
    <x v="57"/>
    <x v="56"/>
    <s v="UNI"/>
    <n v="0"/>
    <x v="0"/>
  </r>
  <r>
    <x v="30"/>
    <x v="64"/>
    <x v="63"/>
    <s v="UNI"/>
    <n v="0"/>
    <x v="0"/>
  </r>
  <r>
    <x v="30"/>
    <x v="65"/>
    <x v="64"/>
    <s v="UNI"/>
    <n v="0"/>
    <x v="0"/>
  </r>
  <r>
    <x v="30"/>
    <x v="66"/>
    <x v="65"/>
    <s v="UNI"/>
    <n v="0"/>
    <x v="0"/>
  </r>
  <r>
    <x v="30"/>
    <x v="71"/>
    <x v="70"/>
    <s v="UNI"/>
    <n v="0"/>
    <x v="0"/>
  </r>
  <r>
    <x v="30"/>
    <x v="72"/>
    <x v="71"/>
    <s v="UNI"/>
    <n v="0"/>
    <x v="0"/>
  </r>
  <r>
    <x v="30"/>
    <x v="73"/>
    <x v="72"/>
    <s v="UNI"/>
    <n v="0"/>
    <x v="0"/>
  </r>
  <r>
    <x v="30"/>
    <x v="74"/>
    <x v="73"/>
    <s v="UNI"/>
    <n v="0"/>
    <x v="0"/>
  </r>
  <r>
    <x v="30"/>
    <x v="101"/>
    <x v="100"/>
    <s v="UNI"/>
    <n v="0"/>
    <x v="0"/>
  </r>
  <r>
    <x v="30"/>
    <x v="102"/>
    <x v="101"/>
    <s v="UNI"/>
    <n v="0"/>
    <x v="0"/>
  </r>
  <r>
    <x v="30"/>
    <x v="103"/>
    <x v="102"/>
    <s v="UNI"/>
    <n v="0"/>
    <x v="0"/>
  </r>
  <r>
    <x v="30"/>
    <x v="104"/>
    <x v="103"/>
    <s v="UNI"/>
    <n v="0"/>
    <x v="0"/>
  </r>
  <r>
    <x v="30"/>
    <x v="105"/>
    <x v="104"/>
    <s v="UNI"/>
    <n v="0"/>
    <x v="0"/>
  </r>
  <r>
    <x v="31"/>
    <x v="29"/>
    <x v="29"/>
    <s v="UNI"/>
    <n v="0"/>
    <x v="0"/>
  </r>
  <r>
    <x v="31"/>
    <x v="71"/>
    <x v="70"/>
    <s v="UNI"/>
    <n v="0"/>
    <x v="0"/>
  </r>
  <r>
    <x v="31"/>
    <x v="72"/>
    <x v="71"/>
    <s v="UNI"/>
    <n v="0"/>
    <x v="0"/>
  </r>
  <r>
    <x v="31"/>
    <x v="74"/>
    <x v="73"/>
    <s v="UNI"/>
    <n v="0"/>
    <x v="0"/>
  </r>
  <r>
    <x v="32"/>
    <x v="29"/>
    <x v="29"/>
    <s v="UNI"/>
    <n v="0"/>
    <x v="0"/>
  </r>
  <r>
    <x v="32"/>
    <x v="71"/>
    <x v="70"/>
    <s v="UNI"/>
    <n v="0"/>
    <x v="0"/>
  </r>
  <r>
    <x v="32"/>
    <x v="72"/>
    <x v="71"/>
    <s v="UNI"/>
    <n v="0"/>
    <x v="0"/>
  </r>
  <r>
    <x v="32"/>
    <x v="103"/>
    <x v="102"/>
    <s v="UNI"/>
    <n v="0"/>
    <x v="0"/>
  </r>
  <r>
    <x v="33"/>
    <x v="109"/>
    <x v="108"/>
    <s v="KGS"/>
    <n v="0"/>
    <x v="0"/>
  </r>
  <r>
    <x v="33"/>
    <x v="114"/>
    <x v="113"/>
    <s v="UNI"/>
    <n v="0"/>
    <x v="0"/>
  </r>
  <r>
    <x v="34"/>
    <x v="215"/>
    <x v="213"/>
    <s v="KG"/>
    <n v="60"/>
    <x v="0"/>
  </r>
  <r>
    <x v="35"/>
    <x v="315"/>
    <x v="313"/>
    <s v="UNI"/>
    <n v="4500"/>
    <x v="0"/>
  </r>
  <r>
    <x v="35"/>
    <x v="316"/>
    <x v="314"/>
    <s v="KG"/>
    <n v="4639.5"/>
    <x v="0"/>
  </r>
  <r>
    <x v="35"/>
    <x v="317"/>
    <x v="315"/>
    <s v="KGS"/>
    <n v="150"/>
    <x v="0"/>
  </r>
  <r>
    <x v="35"/>
    <x v="318"/>
    <x v="316"/>
    <s v="KG"/>
    <n v="1700"/>
    <x v="0"/>
  </r>
  <r>
    <x v="35"/>
    <x v="319"/>
    <x v="317"/>
    <s v="KGS"/>
    <n v="5070"/>
    <x v="0"/>
  </r>
  <r>
    <x v="35"/>
    <x v="320"/>
    <x v="318"/>
    <s v="UNI"/>
    <n v="0"/>
    <x v="0"/>
  </r>
  <r>
    <x v="35"/>
    <x v="77"/>
    <x v="76"/>
    <s v="UNI"/>
    <n v="0"/>
    <x v="0"/>
  </r>
  <r>
    <x v="35"/>
    <x v="78"/>
    <x v="77"/>
    <s v="UNI"/>
    <n v="0"/>
    <x v="0"/>
  </r>
  <r>
    <x v="35"/>
    <x v="321"/>
    <x v="319"/>
    <s v="UNI"/>
    <n v="0"/>
    <x v="0"/>
  </r>
  <r>
    <x v="35"/>
    <x v="322"/>
    <x v="320"/>
    <s v="UNI"/>
    <n v="0"/>
    <x v="0"/>
  </r>
  <r>
    <x v="35"/>
    <x v="103"/>
    <x v="102"/>
    <s v="UNI"/>
    <n v="0"/>
    <x v="0"/>
  </r>
  <r>
    <x v="36"/>
    <x v="173"/>
    <x v="172"/>
    <s v="UNI"/>
    <n v="1499"/>
    <x v="0"/>
  </r>
  <r>
    <x v="36"/>
    <x v="323"/>
    <x v="321"/>
    <s v="UNI"/>
    <n v="6"/>
    <x v="0"/>
  </r>
  <r>
    <x v="36"/>
    <x v="324"/>
    <x v="322"/>
    <s v="KGS"/>
    <n v="221.68"/>
    <x v="0"/>
  </r>
  <r>
    <x v="36"/>
    <x v="183"/>
    <x v="182"/>
    <s v="UNI"/>
    <n v="20"/>
    <x v="13"/>
  </r>
  <r>
    <x v="37"/>
    <x v="78"/>
    <x v="77"/>
    <s v="UNI"/>
    <n v="0"/>
    <x v="0"/>
  </r>
  <r>
    <x v="37"/>
    <x v="79"/>
    <x v="78"/>
    <s v="UNI"/>
    <n v="0"/>
    <x v="0"/>
  </r>
  <r>
    <x v="37"/>
    <x v="325"/>
    <x v="323"/>
    <s v="UNI"/>
    <n v="0"/>
    <x v="0"/>
  </r>
  <r>
    <x v="37"/>
    <x v="326"/>
    <x v="324"/>
    <s v="UNI"/>
    <n v="0"/>
    <x v="0"/>
  </r>
  <r>
    <x v="37"/>
    <x v="327"/>
    <x v="325"/>
    <s v="UNI"/>
    <n v="0"/>
    <x v="0"/>
  </r>
  <r>
    <x v="37"/>
    <x v="328"/>
    <x v="326"/>
    <s v="UNI"/>
    <n v="0"/>
    <x v="0"/>
  </r>
  <r>
    <x v="38"/>
    <x v="196"/>
    <x v="195"/>
    <s v="UNI"/>
    <n v="1448"/>
    <x v="16"/>
  </r>
  <r>
    <x v="38"/>
    <x v="329"/>
    <x v="168"/>
    <s v="UNI"/>
    <n v="1558"/>
    <x v="0"/>
  </r>
  <r>
    <x v="38"/>
    <x v="330"/>
    <x v="169"/>
    <s v="UNI"/>
    <n v="820"/>
    <x v="0"/>
  </r>
  <r>
    <x v="38"/>
    <x v="173"/>
    <x v="172"/>
    <s v="UNI"/>
    <n v="10"/>
    <x v="0"/>
  </r>
  <r>
    <x v="38"/>
    <x v="323"/>
    <x v="321"/>
    <s v="UNI"/>
    <n v="26.4"/>
    <x v="0"/>
  </r>
  <r>
    <x v="38"/>
    <x v="205"/>
    <x v="204"/>
    <s v="UNI"/>
    <n v="5160"/>
    <x v="0"/>
  </r>
  <r>
    <x v="38"/>
    <x v="331"/>
    <x v="327"/>
    <s v="KGS"/>
    <n v="113.6"/>
    <x v="0"/>
  </r>
  <r>
    <x v="39"/>
    <x v="332"/>
    <x v="328"/>
    <s v="KGS"/>
    <n v="187.2"/>
    <x v="0"/>
  </r>
  <r>
    <x v="39"/>
    <x v="170"/>
    <x v="169"/>
    <s v="UNI"/>
    <n v="2400"/>
    <x v="0"/>
  </r>
  <r>
    <x v="39"/>
    <x v="333"/>
    <x v="329"/>
    <s v="UNI"/>
    <n v="11640"/>
    <x v="0"/>
  </r>
  <r>
    <x v="39"/>
    <x v="173"/>
    <x v="172"/>
    <s v="UNI"/>
    <n v="60"/>
    <x v="0"/>
  </r>
  <r>
    <x v="39"/>
    <x v="216"/>
    <x v="214"/>
    <s v="KG"/>
    <n v="331"/>
    <x v="0"/>
  </r>
  <r>
    <x v="39"/>
    <x v="205"/>
    <x v="204"/>
    <s v="UNI"/>
    <n v="7200"/>
    <x v="0"/>
  </r>
  <r>
    <x v="39"/>
    <x v="278"/>
    <x v="276"/>
    <s v="UNI"/>
    <n v="21"/>
    <x v="0"/>
  </r>
  <r>
    <x v="40"/>
    <x v="334"/>
    <x v="330"/>
    <s v="KG"/>
    <n v="14.23"/>
    <x v="0"/>
  </r>
  <r>
    <x v="40"/>
    <x v="251"/>
    <x v="249"/>
    <s v="KGS"/>
    <n v="9.3379999999999992"/>
    <x v="5"/>
  </r>
  <r>
    <x v="40"/>
    <x v="245"/>
    <x v="243"/>
    <s v="KGS"/>
    <n v="7.78"/>
    <x v="5"/>
  </r>
  <r>
    <x v="40"/>
    <x v="180"/>
    <x v="179"/>
    <s v="KGS"/>
    <n v="22.12"/>
    <x v="4"/>
  </r>
  <r>
    <x v="40"/>
    <x v="186"/>
    <x v="185"/>
    <s v="KG"/>
    <n v="6.82"/>
    <x v="5"/>
  </r>
  <r>
    <x v="40"/>
    <x v="271"/>
    <x v="269"/>
    <s v="KGS"/>
    <n v="11.01"/>
    <x v="10"/>
  </r>
  <r>
    <x v="40"/>
    <x v="172"/>
    <x v="171"/>
    <s v="KG"/>
    <n v="900"/>
    <x v="0"/>
  </r>
  <r>
    <x v="40"/>
    <x v="151"/>
    <x v="150"/>
    <s v="KGS"/>
    <n v="23.81"/>
    <x v="5"/>
  </r>
  <r>
    <x v="40"/>
    <x v="244"/>
    <x v="242"/>
    <s v="KGS"/>
    <n v="17.77"/>
    <x v="5"/>
  </r>
  <r>
    <x v="40"/>
    <x v="246"/>
    <x v="244"/>
    <s v="KGS"/>
    <n v="22.53"/>
    <x v="5"/>
  </r>
  <r>
    <x v="40"/>
    <x v="304"/>
    <x v="302"/>
    <s v="KGS"/>
    <n v="6.73"/>
    <x v="5"/>
  </r>
  <r>
    <x v="40"/>
    <x v="154"/>
    <x v="153"/>
    <s v="KG"/>
    <n v="3.24"/>
    <x v="5"/>
  </r>
  <r>
    <x v="40"/>
    <x v="152"/>
    <x v="151"/>
    <s v="KG"/>
    <n v="31.317"/>
    <x v="5"/>
  </r>
  <r>
    <x v="40"/>
    <x v="289"/>
    <x v="287"/>
    <s v="KGS"/>
    <n v="3.74"/>
    <x v="4"/>
  </r>
  <r>
    <x v="40"/>
    <x v="149"/>
    <x v="148"/>
    <s v="KG"/>
    <n v="13.03"/>
    <x v="3"/>
  </r>
  <r>
    <x v="40"/>
    <x v="273"/>
    <x v="271"/>
    <s v="KGS"/>
    <n v="975.00099999999998"/>
    <x v="24"/>
  </r>
  <r>
    <x v="40"/>
    <x v="292"/>
    <x v="290"/>
    <s v="KGS"/>
    <n v="20.43"/>
    <x v="4"/>
  </r>
  <r>
    <x v="40"/>
    <x v="284"/>
    <x v="282"/>
    <s v="KGS"/>
    <n v="13.94"/>
    <x v="4"/>
  </r>
  <r>
    <x v="40"/>
    <x v="285"/>
    <x v="283"/>
    <s v="KGS"/>
    <n v="11.16"/>
    <x v="4"/>
  </r>
  <r>
    <x v="40"/>
    <x v="291"/>
    <x v="289"/>
    <s v="KGS"/>
    <n v="0.76"/>
    <x v="4"/>
  </r>
  <r>
    <x v="40"/>
    <x v="295"/>
    <x v="293"/>
    <s v="KG"/>
    <n v="91.234999999999999"/>
    <x v="27"/>
  </r>
  <r>
    <x v="40"/>
    <x v="299"/>
    <x v="297"/>
    <s v="KG"/>
    <n v="15.145"/>
    <x v="5"/>
  </r>
  <r>
    <x v="40"/>
    <x v="155"/>
    <x v="154"/>
    <s v="KGS"/>
    <n v="15.43"/>
    <x v="6"/>
  </r>
  <r>
    <x v="40"/>
    <x v="335"/>
    <x v="331"/>
    <s v="KG"/>
    <n v="1.2390000000000001"/>
    <x v="5"/>
  </r>
  <r>
    <x v="40"/>
    <x v="336"/>
    <x v="332"/>
    <s v="KG"/>
    <n v="11.63"/>
    <x v="5"/>
  </r>
  <r>
    <x v="40"/>
    <x v="293"/>
    <x v="291"/>
    <s v="KGS"/>
    <n v="20.614000000000001"/>
    <x v="4"/>
  </r>
  <r>
    <x v="40"/>
    <x v="158"/>
    <x v="157"/>
    <s v="KGS"/>
    <n v="15"/>
    <x v="8"/>
  </r>
  <r>
    <x v="40"/>
    <x v="337"/>
    <x v="333"/>
    <s v="KGS"/>
    <n v="23.456"/>
    <x v="17"/>
  </r>
  <r>
    <x v="40"/>
    <x v="248"/>
    <x v="246"/>
    <s v="KGS"/>
    <n v="499.99900000000002"/>
    <x v="1"/>
  </r>
  <r>
    <x v="40"/>
    <x v="189"/>
    <x v="188"/>
    <s v="KGS"/>
    <n v="10"/>
    <x v="5"/>
  </r>
  <r>
    <x v="40"/>
    <x v="153"/>
    <x v="152"/>
    <s v="KG"/>
    <n v="0.4"/>
    <x v="5"/>
  </r>
  <r>
    <x v="40"/>
    <x v="257"/>
    <x v="255"/>
    <s v="KGS"/>
    <n v="2E-3"/>
    <x v="21"/>
  </r>
  <r>
    <x v="40"/>
    <x v="338"/>
    <x v="334"/>
    <s v="KG"/>
    <n v="14.65"/>
    <x v="5"/>
  </r>
  <r>
    <x v="40"/>
    <x v="339"/>
    <x v="335"/>
    <s v="KG"/>
    <n v="18.7"/>
    <x v="5"/>
  </r>
  <r>
    <x v="40"/>
    <x v="243"/>
    <x v="241"/>
    <s v="KG"/>
    <n v="2.61"/>
    <x v="5"/>
  </r>
  <r>
    <x v="40"/>
    <x v="179"/>
    <x v="178"/>
    <s v="KGS"/>
    <n v="9.1"/>
    <x v="0"/>
  </r>
  <r>
    <x v="40"/>
    <x v="176"/>
    <x v="175"/>
    <s v="KG"/>
    <n v="3.11"/>
    <x v="1"/>
  </r>
  <r>
    <x v="40"/>
    <x v="340"/>
    <x v="336"/>
    <s v="KG"/>
    <n v="4.7"/>
    <x v="1"/>
  </r>
  <r>
    <x v="40"/>
    <x v="193"/>
    <x v="192"/>
    <s v="KGS"/>
    <n v="9.7899999999999991"/>
    <x v="0"/>
  </r>
  <r>
    <x v="40"/>
    <x v="302"/>
    <x v="300"/>
    <s v="KG"/>
    <n v="4.66"/>
    <x v="0"/>
  </r>
  <r>
    <x v="40"/>
    <x v="341"/>
    <x v="337"/>
    <s v="KG"/>
    <n v="12.2"/>
    <x v="0"/>
  </r>
  <r>
    <x v="40"/>
    <x v="214"/>
    <x v="212"/>
    <s v="KGS"/>
    <n v="85.13"/>
    <x v="0"/>
  </r>
  <r>
    <x v="40"/>
    <x v="150"/>
    <x v="149"/>
    <s v="KGS"/>
    <n v="8.9700000000000006"/>
    <x v="4"/>
  </r>
  <r>
    <x v="40"/>
    <x v="156"/>
    <x v="155"/>
    <s v="KGS"/>
    <n v="25.327999999999999"/>
    <x v="7"/>
  </r>
  <r>
    <x v="40"/>
    <x v="188"/>
    <x v="187"/>
    <s v="KGS"/>
    <n v="2.97"/>
    <x v="4"/>
  </r>
  <r>
    <x v="40"/>
    <x v="260"/>
    <x v="258"/>
    <s v="KGS"/>
    <n v="3.7639999999999998"/>
    <x v="4"/>
  </r>
  <r>
    <x v="40"/>
    <x v="342"/>
    <x v="338"/>
    <s v="KGS"/>
    <n v="9.4"/>
    <x v="4"/>
  </r>
  <r>
    <x v="40"/>
    <x v="294"/>
    <x v="292"/>
    <s v="KGS"/>
    <n v="45.183"/>
    <x v="26"/>
  </r>
  <r>
    <x v="40"/>
    <x v="343"/>
    <x v="339"/>
    <s v="KGS"/>
    <n v="21.533999999999999"/>
    <x v="4"/>
  </r>
  <r>
    <x v="40"/>
    <x v="259"/>
    <x v="257"/>
    <s v="KGS"/>
    <n v="4.1349999999999998"/>
    <x v="4"/>
  </r>
  <r>
    <x v="40"/>
    <x v="282"/>
    <x v="280"/>
    <s v="KG"/>
    <n v="11.42"/>
    <x v="4"/>
  </r>
  <r>
    <x v="40"/>
    <x v="250"/>
    <x v="248"/>
    <s v="KGS"/>
    <n v="3.5"/>
    <x v="18"/>
  </r>
  <r>
    <x v="40"/>
    <x v="247"/>
    <x v="245"/>
    <s v="KGS"/>
    <n v="32.46"/>
    <x v="18"/>
  </r>
  <r>
    <x v="40"/>
    <x v="255"/>
    <x v="253"/>
    <s v="KGS"/>
    <n v="10.384"/>
    <x v="19"/>
  </r>
  <r>
    <x v="40"/>
    <x v="252"/>
    <x v="250"/>
    <s v="KGS"/>
    <n v="15.09"/>
    <x v="5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2"/>
    <x v="306"/>
    <x v="304"/>
    <m/>
    <s v="NECESIDAD"/>
    <x v="30"/>
  </r>
  <r>
    <x v="43"/>
    <x v="238"/>
    <x v="340"/>
    <s v="KGS"/>
    <n v="100"/>
    <x v="31"/>
  </r>
  <r>
    <x v="43"/>
    <x v="237"/>
    <x v="341"/>
    <s v="KGS"/>
    <n v="100"/>
    <x v="31"/>
  </r>
  <r>
    <x v="43"/>
    <x v="236"/>
    <x v="342"/>
    <s v="KGS"/>
    <n v="100"/>
    <x v="31"/>
  </r>
  <r>
    <x v="44"/>
    <x v="232"/>
    <x v="230"/>
    <s v="KGS"/>
    <n v="200"/>
    <x v="32"/>
  </r>
  <r>
    <x v="44"/>
    <x v="344"/>
    <x v="343"/>
    <s v="KGS"/>
    <n v="100"/>
    <x v="31"/>
  </r>
  <r>
    <x v="45"/>
    <x v="217"/>
    <x v="215"/>
    <s v="KGS"/>
    <n v="200"/>
    <x v="33"/>
  </r>
  <r>
    <x v="41"/>
    <x v="306"/>
    <x v="304"/>
    <m/>
    <m/>
    <x v="1"/>
  </r>
  <r>
    <x v="41"/>
    <x v="306"/>
    <x v="304"/>
    <m/>
    <m/>
    <x v="1"/>
  </r>
  <r>
    <x v="46"/>
    <x v="306"/>
    <x v="304"/>
    <m/>
    <m/>
    <x v="0"/>
  </r>
  <r>
    <x v="47"/>
    <x v="213"/>
    <x v="211"/>
    <m/>
    <m/>
    <x v="0"/>
  </r>
  <r>
    <x v="47"/>
    <x v="210"/>
    <x v="208"/>
    <m/>
    <m/>
    <x v="0"/>
  </r>
  <r>
    <x v="48"/>
    <x v="219"/>
    <x v="217"/>
    <m/>
    <m/>
    <x v="0"/>
  </r>
  <r>
    <x v="49"/>
    <x v="221"/>
    <x v="34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0"/>
  </r>
  <r>
    <x v="41"/>
    <x v="306"/>
    <x v="304"/>
    <m/>
    <m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6">
  <r>
    <x v="0"/>
    <x v="0"/>
    <n v="2080.4794520547944"/>
    <d v="2023-04-24T00:00:00"/>
    <n v="17"/>
  </r>
  <r>
    <x v="1"/>
    <x v="0"/>
    <n v="2020.2020202020201"/>
    <d v="2023-04-24T00:00:00"/>
    <n v="17"/>
  </r>
  <r>
    <x v="2"/>
    <x v="0"/>
    <n v="525.9649122807017"/>
    <d v="2023-04-24T00:00:00"/>
    <n v="17"/>
  </r>
  <r>
    <x v="3"/>
    <x v="0"/>
    <n v="3443.0555555555561"/>
    <d v="2023-04-24T00:00:00"/>
    <n v="17"/>
  </r>
  <r>
    <x v="4"/>
    <x v="0"/>
    <n v="1150"/>
    <d v="2023-04-24T00:00:00"/>
    <n v="17"/>
  </r>
  <r>
    <x v="5"/>
    <x v="0"/>
    <n v="2400"/>
    <d v="2023-04-24T00:00:00"/>
    <n v="17"/>
  </r>
  <r>
    <x v="6"/>
    <x v="0"/>
    <n v="3242.8571428571431"/>
    <d v="2023-04-24T00:00:00"/>
    <n v="17"/>
  </r>
  <r>
    <x v="7"/>
    <x v="0"/>
    <n v="803.57142857142844"/>
    <d v="2023-04-24T00:00:00"/>
    <n v="17"/>
  </r>
  <r>
    <x v="8"/>
    <x v="0"/>
    <n v="2053.5714285714284"/>
    <d v="2023-04-24T00:00:00"/>
    <n v="17"/>
  </r>
  <r>
    <x v="9"/>
    <x v="0"/>
    <n v="1444.3500424808835"/>
    <d v="2023-04-24T00:00:00"/>
    <n v="17"/>
  </r>
  <r>
    <x v="10"/>
    <x v="0"/>
    <n v="677.08333333333337"/>
    <d v="2023-04-24T00:00:00"/>
    <n v="17"/>
  </r>
  <r>
    <x v="11"/>
    <x v="0"/>
    <n v="260.41666666666669"/>
    <d v="2023-04-24T00:00:00"/>
    <n v="17"/>
  </r>
  <r>
    <x v="12"/>
    <x v="0"/>
    <n v="3125"/>
    <d v="2023-04-24T00:00:00"/>
    <n v="17"/>
  </r>
  <r>
    <x v="13"/>
    <x v="0"/>
    <n v="1250"/>
    <d v="2023-04-24T00:00:00"/>
    <n v="17"/>
  </r>
  <r>
    <x v="14"/>
    <x v="0"/>
    <n v="2237.5"/>
    <d v="2023-04-24T00:00:00"/>
    <n v="17"/>
  </r>
  <r>
    <x v="15"/>
    <x v="0"/>
    <n v="252.08333333333334"/>
    <d v="2023-04-24T00:00:00"/>
    <n v="17"/>
  </r>
  <r>
    <x v="16"/>
    <x v="0"/>
    <n v="190.625"/>
    <d v="2023-04-24T00:00:00"/>
    <n v="17"/>
  </r>
  <r>
    <x v="17"/>
    <x v="0"/>
    <n v="280"/>
    <d v="2023-04-24T00:00:00"/>
    <n v="17"/>
  </r>
  <r>
    <x v="18"/>
    <x v="0"/>
    <n v="266.66666666666669"/>
    <d v="2023-04-24T00:00:00"/>
    <n v="17"/>
  </r>
  <r>
    <x v="19"/>
    <x v="0"/>
    <n v="266.66666666666669"/>
    <d v="2023-04-24T00:00:00"/>
    <n v="17"/>
  </r>
  <r>
    <x v="20"/>
    <x v="0"/>
    <n v="533.33333333333337"/>
    <d v="2023-04-24T00:00:00"/>
    <n v="17"/>
  </r>
  <r>
    <x v="21"/>
    <x v="0"/>
    <n v="533.33333333333337"/>
    <d v="2023-04-24T00:00:00"/>
    <n v="17"/>
  </r>
  <r>
    <x v="22"/>
    <x v="0"/>
    <n v="533.33333333333337"/>
    <d v="2023-04-24T00:00:00"/>
    <n v="17"/>
  </r>
  <r>
    <x v="23"/>
    <x v="0"/>
    <n v="266.66666666666669"/>
    <d v="2023-04-24T00:00:00"/>
    <n v="17"/>
  </r>
  <r>
    <x v="24"/>
    <x v="0"/>
    <n v="533.33333333333337"/>
    <d v="2023-04-24T00:00:00"/>
    <n v="17"/>
  </r>
  <r>
    <x v="25"/>
    <x v="0"/>
    <n v="833.33333333333337"/>
    <d v="2023-04-24T00:00:00"/>
    <n v="17"/>
  </r>
  <r>
    <x v="26"/>
    <x v="0"/>
    <n v="533.33333333333337"/>
    <d v="2023-04-24T00:00:00"/>
    <n v="17"/>
  </r>
  <r>
    <x v="27"/>
    <x v="1"/>
    <n v="600"/>
    <d v="2023-05-01T00:00:00"/>
    <n v="18"/>
  </r>
  <r>
    <x v="28"/>
    <x v="1"/>
    <n v="632.85714285714289"/>
    <d v="2023-05-01T00:00:00"/>
    <n v="18"/>
  </r>
  <r>
    <x v="29"/>
    <x v="1"/>
    <n v="614.28571428571433"/>
    <d v="2023-05-01T00:00:00"/>
    <n v="18"/>
  </r>
  <r>
    <x v="30"/>
    <x v="1"/>
    <n v="1754.3859649122805"/>
    <d v="2023-05-01T00:00:00"/>
    <n v="18"/>
  </r>
  <r>
    <x v="31"/>
    <x v="1"/>
    <n v="3308.8235294117649"/>
    <d v="2023-05-01T00:00:00"/>
    <n v="18"/>
  </r>
  <r>
    <x v="32"/>
    <x v="1"/>
    <n v="1700"/>
    <d v="2023-05-01T00:00:00"/>
    <n v="18"/>
  </r>
  <r>
    <x v="33"/>
    <x v="1"/>
    <n v="2402.173913043478"/>
    <d v="2023-05-01T00:00:00"/>
    <n v="18"/>
  </r>
  <r>
    <x v="34"/>
    <x v="1"/>
    <n v="909.09090909090912"/>
    <d v="2023-05-01T00:00:00"/>
    <n v="18"/>
  </r>
  <r>
    <x v="35"/>
    <x v="1"/>
    <n v="1263.1578947368421"/>
    <d v="2023-05-01T00:00:00"/>
    <n v="18"/>
  </r>
  <r>
    <x v="36"/>
    <x v="1"/>
    <n v="1157.8947368421054"/>
    <d v="2023-05-01T00:00:00"/>
    <n v="18"/>
  </r>
  <r>
    <x v="37"/>
    <x v="1"/>
    <n v="289.28571428571428"/>
    <d v="2023-05-01T00:00:00"/>
    <n v="18"/>
  </r>
  <r>
    <x v="38"/>
    <x v="1"/>
    <n v="424.99999999999994"/>
    <d v="2023-05-01T00:00:00"/>
    <n v="18"/>
  </r>
  <r>
    <x v="39"/>
    <x v="1"/>
    <n v="2139.5348837209303"/>
    <d v="2023-05-01T00:00:00"/>
    <n v="18"/>
  </r>
  <r>
    <x v="40"/>
    <x v="1"/>
    <n v="3000"/>
    <d v="2023-05-01T00:00:00"/>
    <n v="18"/>
  </r>
  <r>
    <x v="41"/>
    <x v="1"/>
    <n v="2125"/>
    <d v="2023-05-01T00:00:00"/>
    <n v="18"/>
  </r>
  <r>
    <x v="42"/>
    <x v="1"/>
    <n v="839.58333333333337"/>
    <d v="2023-05-01T00:00:00"/>
    <n v="18"/>
  </r>
  <r>
    <x v="43"/>
    <x v="1"/>
    <n v="1275"/>
    <d v="2023-05-01T00:00:00"/>
    <n v="18"/>
  </r>
  <r>
    <x v="44"/>
    <x v="1"/>
    <n v="839.58333333333337"/>
    <d v="2023-05-01T00:00:00"/>
    <n v="18"/>
  </r>
  <r>
    <x v="45"/>
    <x v="1"/>
    <n v="839.58333333333337"/>
    <d v="2023-05-01T00:00:00"/>
    <n v="18"/>
  </r>
  <r>
    <x v="17"/>
    <x v="1"/>
    <n v="419.53488372093022"/>
    <d v="2023-05-01T00:00:00"/>
    <n v="18"/>
  </r>
  <r>
    <x v="18"/>
    <x v="1"/>
    <n v="266.66666666666669"/>
    <d v="2023-05-01T00:00:00"/>
    <n v="18"/>
  </r>
  <r>
    <x v="19"/>
    <x v="1"/>
    <n v="266.66666666666669"/>
    <d v="2023-05-01T00:00:00"/>
    <n v="18"/>
  </r>
  <r>
    <x v="21"/>
    <x v="1"/>
    <n v="533.33333333333337"/>
    <d v="2023-05-01T00:00:00"/>
    <n v="18"/>
  </r>
  <r>
    <x v="23"/>
    <x v="1"/>
    <n v="266.66666666666669"/>
    <d v="2023-05-01T00:00:00"/>
    <n v="18"/>
  </r>
  <r>
    <x v="46"/>
    <x v="1"/>
    <n v="1066.6666666666667"/>
    <d v="2023-05-01T00:00:00"/>
    <n v="18"/>
  </r>
  <r>
    <x v="25"/>
    <x v="1"/>
    <n v="416.66666666666669"/>
    <d v="2023-05-01T00:00:00"/>
    <n v="18"/>
  </r>
  <r>
    <x v="47"/>
    <x v="1"/>
    <n v="266.66666666666669"/>
    <d v="2023-05-01T00:00:00"/>
    <n v="18"/>
  </r>
  <r>
    <x v="48"/>
    <x v="1"/>
    <n v="266.66666666666669"/>
    <d v="2023-05-01T00:00:00"/>
    <n v="18"/>
  </r>
  <r>
    <x v="49"/>
    <x v="2"/>
    <n v="4342.105263157895"/>
    <d v="2023-05-08T00:00:00"/>
    <n v="19"/>
  </r>
  <r>
    <x v="50"/>
    <x v="2"/>
    <n v="324.01315789473682"/>
    <d v="2023-05-08T00:00:00"/>
    <n v="19"/>
  </r>
  <r>
    <x v="51"/>
    <x v="2"/>
    <n v="2467.1052631578946"/>
    <d v="2023-05-08T00:00:00"/>
    <n v="19"/>
  </r>
  <r>
    <x v="52"/>
    <x v="2"/>
    <n v="900"/>
    <d v="2023-05-08T00:00:00"/>
    <n v="19"/>
  </r>
  <r>
    <x v="53"/>
    <x v="2"/>
    <n v="1500"/>
    <d v="2023-05-08T00:00:00"/>
    <n v="19"/>
  </r>
  <r>
    <x v="54"/>
    <x v="2"/>
    <n v="2000"/>
    <d v="2023-05-08T00:00:00"/>
    <n v="19"/>
  </r>
  <r>
    <x v="55"/>
    <x v="2"/>
    <n v="2000"/>
    <d v="2023-05-08T00:00:00"/>
    <n v="19"/>
  </r>
  <r>
    <x v="56"/>
    <x v="2"/>
    <n v="2500"/>
    <d v="2023-05-08T00:00:00"/>
    <n v="19"/>
  </r>
  <r>
    <x v="57"/>
    <x v="2"/>
    <n v="1000"/>
    <d v="2023-05-08T00:00:00"/>
    <n v="19"/>
  </r>
  <r>
    <x v="58"/>
    <x v="2"/>
    <n v="1000"/>
    <d v="2023-05-08T00:00:00"/>
    <n v="19"/>
  </r>
  <r>
    <x v="59"/>
    <x v="2"/>
    <n v="125"/>
    <d v="2023-05-08T00:00:00"/>
    <n v="19"/>
  </r>
  <r>
    <x v="60"/>
    <x v="2"/>
    <n v="2614.3790849673201"/>
    <d v="2023-05-08T00:00:00"/>
    <n v="19"/>
  </r>
  <r>
    <x v="61"/>
    <x v="2"/>
    <n v="252"/>
    <d v="2023-05-08T00:00:00"/>
    <n v="19"/>
  </r>
  <r>
    <x v="62"/>
    <x v="2"/>
    <n v="1094.2760942760942"/>
    <d v="2023-05-08T00:00:00"/>
    <n v="19"/>
  </r>
  <r>
    <x v="9"/>
    <x v="2"/>
    <n v="1869.1588785046727"/>
    <d v="2023-05-08T00:00:00"/>
    <n v="19"/>
  </r>
  <r>
    <x v="63"/>
    <x v="2"/>
    <n v="952.38095238095241"/>
    <d v="2023-05-08T00:00:00"/>
    <n v="19"/>
  </r>
  <r>
    <x v="64"/>
    <x v="2"/>
    <n v="952.38095238095241"/>
    <d v="2023-05-08T00:00:00"/>
    <n v="19"/>
  </r>
  <r>
    <x v="39"/>
    <x v="2"/>
    <n v="930.23255813953494"/>
    <d v="2023-05-08T00:00:00"/>
    <n v="19"/>
  </r>
  <r>
    <x v="65"/>
    <x v="2"/>
    <n v="1488.372093023256"/>
    <d v="2023-05-08T00:00:00"/>
    <n v="19"/>
  </r>
  <r>
    <x v="66"/>
    <x v="2"/>
    <n v="2000"/>
    <d v="2023-05-08T00:00:00"/>
    <n v="19"/>
  </r>
  <r>
    <x v="19"/>
    <x v="2"/>
    <n v="266.66666666666669"/>
    <d v="2023-05-08T00:00:00"/>
    <n v="19"/>
  </r>
  <r>
    <x v="23"/>
    <x v="2"/>
    <n v="266.66666666666669"/>
    <d v="2023-05-08T00:00:00"/>
    <n v="19"/>
  </r>
  <r>
    <x v="25"/>
    <x v="2"/>
    <n v="416.66666666666669"/>
    <d v="2023-05-08T00:00:00"/>
    <n v="19"/>
  </r>
  <r>
    <x v="27"/>
    <x v="3"/>
    <n v="1114.2857142857142"/>
    <d v="2023-05-15T00:00:00"/>
    <n v="20"/>
  </r>
  <r>
    <x v="28"/>
    <x v="3"/>
    <n v="1081.4285714285713"/>
    <d v="2023-05-15T00:00:00"/>
    <n v="20"/>
  </r>
  <r>
    <x v="29"/>
    <x v="3"/>
    <n v="1100"/>
    <d v="2023-05-15T00:00:00"/>
    <n v="20"/>
  </r>
  <r>
    <x v="1"/>
    <x v="3"/>
    <n v="2020.2020202020201"/>
    <d v="2023-05-15T00:00:00"/>
    <n v="20"/>
  </r>
  <r>
    <x v="2"/>
    <x v="3"/>
    <n v="1754.3859649122805"/>
    <d v="2023-05-15T00:00:00"/>
    <n v="20"/>
  </r>
  <r>
    <x v="3"/>
    <x v="3"/>
    <n v="3055.5555555555557"/>
    <d v="2023-05-15T00:00:00"/>
    <n v="20"/>
  </r>
  <r>
    <x v="4"/>
    <x v="3"/>
    <n v="1102.9411764705883"/>
    <d v="2023-05-15T00:00:00"/>
    <n v="20"/>
  </r>
  <r>
    <x v="67"/>
    <x v="3"/>
    <n v="2300"/>
    <d v="2023-05-15T00:00:00"/>
    <n v="20"/>
  </r>
  <r>
    <x v="68"/>
    <x v="3"/>
    <n v="1789.4736842105265"/>
    <d v="2023-05-15T00:00:00"/>
    <n v="20"/>
  </r>
  <r>
    <x v="69"/>
    <x v="3"/>
    <n v="1250"/>
    <d v="2023-05-15T00:00:00"/>
    <n v="20"/>
  </r>
  <r>
    <x v="70"/>
    <x v="3"/>
    <n v="1176"/>
    <d v="2023-05-15T00:00:00"/>
    <n v="20"/>
  </r>
  <r>
    <x v="60"/>
    <x v="3"/>
    <n v="1601.3071895424837"/>
    <d v="2023-05-15T00:00:00"/>
    <n v="20"/>
  </r>
  <r>
    <x v="71"/>
    <x v="3"/>
    <n v="216.00000000000003"/>
    <d v="2023-05-15T00:00:00"/>
    <n v="20"/>
  </r>
  <r>
    <x v="72"/>
    <x v="3"/>
    <n v="84"/>
    <d v="2023-05-15T00:00:00"/>
    <n v="20"/>
  </r>
  <r>
    <x v="73"/>
    <x v="3"/>
    <n v="1176.0407816482582"/>
    <d v="2023-05-15T00:00:00"/>
    <n v="20"/>
  </r>
  <r>
    <x v="9"/>
    <x v="3"/>
    <n v="1444.3500424808835"/>
    <d v="2023-05-15T00:00:00"/>
    <n v="20"/>
  </r>
  <r>
    <x v="74"/>
    <x v="3"/>
    <n v="666.66666666666674"/>
    <d v="2023-05-15T00:00:00"/>
    <n v="20"/>
  </r>
  <r>
    <x v="75"/>
    <x v="3"/>
    <n v="2000"/>
    <d v="2023-05-15T00:00:00"/>
    <n v="20"/>
  </r>
  <r>
    <x v="76"/>
    <x v="3"/>
    <n v="3000"/>
    <d v="2023-05-15T00:00:00"/>
    <n v="20"/>
  </r>
  <r>
    <x v="47"/>
    <x v="3"/>
    <n v="570"/>
    <d v="2023-05-15T00:00:00"/>
    <n v="20"/>
  </r>
  <r>
    <x v="77"/>
    <x v="3"/>
    <n v="225.33333333333334"/>
    <d v="2023-05-15T00:00:00"/>
    <n v="20"/>
  </r>
  <r>
    <x v="18"/>
    <x v="3"/>
    <n v="266.66666666666669"/>
    <d v="2023-05-15T00:00:00"/>
    <n v="20"/>
  </r>
  <r>
    <x v="19"/>
    <x v="3"/>
    <n v="266.66666666666669"/>
    <d v="2023-05-15T00:00:00"/>
    <n v="20"/>
  </r>
  <r>
    <x v="21"/>
    <x v="3"/>
    <n v="533.33333333333337"/>
    <d v="2023-05-15T00:00:00"/>
    <n v="20"/>
  </r>
  <r>
    <x v="46"/>
    <x v="3"/>
    <n v="1066.6666666666667"/>
    <d v="2023-05-15T00:00:00"/>
    <n v="20"/>
  </r>
  <r>
    <x v="25"/>
    <x v="3"/>
    <n v="416.66666666666669"/>
    <d v="2023-05-15T00:00:00"/>
    <n v="20"/>
  </r>
  <r>
    <x v="48"/>
    <x v="3"/>
    <n v="266.66666666666669"/>
    <d v="2023-05-15T00:00:00"/>
    <n v="20"/>
  </r>
  <r>
    <x v="78"/>
    <x v="4"/>
    <n v="986.84210526315792"/>
    <d v="2023-05-22T00:00:00"/>
    <n v="21"/>
  </r>
  <r>
    <x v="79"/>
    <x v="4"/>
    <n v="723.68421052631584"/>
    <d v="2023-05-22T00:00:00"/>
    <n v="21"/>
  </r>
  <r>
    <x v="49"/>
    <x v="4"/>
    <n v="1949.1776315789473"/>
    <d v="2023-05-22T00:00:00"/>
    <n v="21"/>
  </r>
  <r>
    <x v="51"/>
    <x v="4"/>
    <n v="740.13157894736844"/>
    <d v="2023-05-22T00:00:00"/>
    <n v="21"/>
  </r>
  <r>
    <x v="54"/>
    <x v="4"/>
    <n v="1500"/>
    <d v="2023-05-22T00:00:00"/>
    <n v="21"/>
  </r>
  <r>
    <x v="55"/>
    <x v="4"/>
    <n v="1500"/>
    <d v="2023-05-22T00:00:00"/>
    <n v="21"/>
  </r>
  <r>
    <x v="56"/>
    <x v="4"/>
    <n v="1500"/>
    <d v="2023-05-22T00:00:00"/>
    <n v="21"/>
  </r>
  <r>
    <x v="60"/>
    <x v="4"/>
    <n v="3267.9738562091502"/>
    <d v="2023-05-22T00:00:00"/>
    <n v="21"/>
  </r>
  <r>
    <x v="13"/>
    <x v="4"/>
    <n v="1250"/>
    <d v="2023-05-22T00:00:00"/>
    <n v="21"/>
  </r>
  <r>
    <x v="80"/>
    <x v="4"/>
    <n v="833.33333333333337"/>
    <d v="2023-05-22T00:00:00"/>
    <n v="21"/>
  </r>
  <r>
    <x v="19"/>
    <x v="4"/>
    <n v="266.66666666666669"/>
    <d v="2023-05-22T00:00:00"/>
    <n v="21"/>
  </r>
  <r>
    <x v="22"/>
    <x v="4"/>
    <n v="533.33333333333337"/>
    <d v="2023-05-22T00:00:00"/>
    <n v="21"/>
  </r>
  <r>
    <x v="81"/>
    <x v="4"/>
    <n v="533.33333333333337"/>
    <d v="2023-05-22T00:00:00"/>
    <n v="21"/>
  </r>
  <r>
    <x v="25"/>
    <x v="4"/>
    <n v="416.66666666666669"/>
    <d v="2023-05-22T00:00:00"/>
    <n v="21"/>
  </r>
  <r>
    <x v="0"/>
    <x v="5"/>
    <n v="2054.7945205479455"/>
    <d v="2023-05-29T00:00:00"/>
    <n v="22"/>
  </r>
  <r>
    <x v="30"/>
    <x v="5"/>
    <n v="1578.9473684210525"/>
    <d v="2023-05-29T00:00:00"/>
    <n v="22"/>
  </r>
  <r>
    <x v="31"/>
    <x v="5"/>
    <n v="3308.8235294117649"/>
    <d v="2023-05-29T00:00:00"/>
    <n v="22"/>
  </r>
  <r>
    <x v="51"/>
    <x v="5"/>
    <n v="1784.8684210526314"/>
    <d v="2023-05-29T00:00:00"/>
    <n v="22"/>
  </r>
  <r>
    <x v="67"/>
    <x v="5"/>
    <n v="2500"/>
    <d v="2023-05-29T00:00:00"/>
    <n v="22"/>
  </r>
  <r>
    <x v="33"/>
    <x v="5"/>
    <n v="1630.4347826086955"/>
    <d v="2023-05-29T00:00:00"/>
    <n v="22"/>
  </r>
  <r>
    <x v="82"/>
    <x v="5"/>
    <n v="1999.9999999999998"/>
    <d v="2023-05-29T00:00:00"/>
    <n v="22"/>
  </r>
  <r>
    <x v="83"/>
    <x v="5"/>
    <n v="909.09090909090901"/>
    <d v="2023-05-29T00:00:00"/>
    <n v="22"/>
  </r>
  <r>
    <x v="60"/>
    <x v="5"/>
    <n v="1388.8888888888889"/>
    <d v="2023-05-29T00:00:00"/>
    <n v="22"/>
  </r>
  <r>
    <x v="71"/>
    <x v="5"/>
    <n v="1248.0000000000002"/>
    <d v="2023-05-29T00:00:00"/>
    <n v="22"/>
  </r>
  <r>
    <x v="72"/>
    <x v="5"/>
    <n v="1006.2893081761006"/>
    <d v="2023-05-29T00:00:00"/>
    <n v="22"/>
  </r>
  <r>
    <x v="10"/>
    <x v="5"/>
    <n v="520.83333333333337"/>
    <d v="2023-05-29T00:00:00"/>
    <n v="22"/>
  </r>
  <r>
    <x v="11"/>
    <x v="5"/>
    <n v="520.83333333333337"/>
    <d v="2023-05-29T00:00:00"/>
    <n v="22"/>
  </r>
  <r>
    <x v="12"/>
    <x v="5"/>
    <n v="1250"/>
    <d v="2023-05-29T00:00:00"/>
    <n v="22"/>
  </r>
  <r>
    <x v="84"/>
    <x v="5"/>
    <n v="833.33333333333337"/>
    <d v="2023-05-29T00:00:00"/>
    <n v="22"/>
  </r>
  <r>
    <x v="13"/>
    <x v="5"/>
    <n v="833.33333333333337"/>
    <d v="2023-05-29T00:00:00"/>
    <n v="22"/>
  </r>
  <r>
    <x v="85"/>
    <x v="5"/>
    <n v="833.33333333333337"/>
    <d v="2023-05-29T00:00:00"/>
    <n v="22"/>
  </r>
  <r>
    <x v="18"/>
    <x v="5"/>
    <n v="266.66666666666669"/>
    <d v="2023-05-29T00:00:00"/>
    <n v="22"/>
  </r>
  <r>
    <x v="19"/>
    <x v="5"/>
    <n v="266.66666666666669"/>
    <d v="2023-05-29T00:00:00"/>
    <n v="22"/>
  </r>
  <r>
    <x v="23"/>
    <x v="5"/>
    <n v="266.66666666666669"/>
    <d v="2023-05-29T00:00:00"/>
    <n v="22"/>
  </r>
  <r>
    <x v="25"/>
    <x v="5"/>
    <n v="416.66666666666669"/>
    <d v="2023-05-29T00:00:00"/>
    <n v="22"/>
  </r>
  <r>
    <x v="47"/>
    <x v="5"/>
    <n v="266.66666666666669"/>
    <d v="2023-05-29T00:00:00"/>
    <n v="22"/>
  </r>
  <r>
    <x v="48"/>
    <x v="5"/>
    <n v="266.66666666666669"/>
    <d v="2023-05-29T00:00:00"/>
    <n v="22"/>
  </r>
  <r>
    <x v="4"/>
    <x v="6"/>
    <n v="1225.4901960784314"/>
    <d v="2023-06-05T00:00:00"/>
    <n v="23"/>
  </r>
  <r>
    <x v="49"/>
    <x v="6"/>
    <n v="4992"/>
    <d v="2023-06-05T00:00:00"/>
    <n v="23"/>
  </r>
  <r>
    <x v="86"/>
    <x v="6"/>
    <n v="2000"/>
    <d v="2023-06-05T00:00:00"/>
    <n v="23"/>
  </r>
  <r>
    <x v="52"/>
    <x v="6"/>
    <n v="1000"/>
    <d v="2023-06-05T00:00:00"/>
    <n v="23"/>
  </r>
  <r>
    <x v="53"/>
    <x v="6"/>
    <n v="1000"/>
    <d v="2023-06-05T00:00:00"/>
    <n v="23"/>
  </r>
  <r>
    <x v="74"/>
    <x v="6"/>
    <n v="1000"/>
    <d v="2023-06-05T00:00:00"/>
    <n v="23"/>
  </r>
  <r>
    <x v="87"/>
    <x v="6"/>
    <n v="555.55555555555554"/>
    <d v="2023-06-05T00:00:00"/>
    <n v="23"/>
  </r>
  <r>
    <x v="88"/>
    <x v="6"/>
    <n v="1111.1111111111111"/>
    <d v="2023-06-05T00:00:00"/>
    <n v="23"/>
  </r>
  <r>
    <x v="58"/>
    <x v="6"/>
    <n v="2000"/>
    <d v="2023-06-05T00:00:00"/>
    <n v="23"/>
  </r>
  <r>
    <x v="60"/>
    <x v="6"/>
    <n v="4460.7843137254904"/>
    <d v="2023-06-05T00:00:00"/>
    <n v="23"/>
  </r>
  <r>
    <x v="9"/>
    <x v="6"/>
    <n v="2548.8530161427357"/>
    <d v="2023-06-05T00:00:00"/>
    <n v="23"/>
  </r>
  <r>
    <x v="40"/>
    <x v="6"/>
    <n v="3000"/>
    <d v="2023-06-05T00:00:00"/>
    <n v="23"/>
  </r>
  <r>
    <x v="18"/>
    <x v="6"/>
    <n v="266.66666666666669"/>
    <d v="2023-06-05T00:00:00"/>
    <n v="23"/>
  </r>
  <r>
    <x v="20"/>
    <x v="6"/>
    <n v="533.33333333333337"/>
    <d v="2023-06-05T00:00:00"/>
    <n v="23"/>
  </r>
  <r>
    <x v="81"/>
    <x v="6"/>
    <n v="533.33333333333337"/>
    <d v="2023-06-05T00:00:00"/>
    <n v="23"/>
  </r>
  <r>
    <x v="1"/>
    <x v="7"/>
    <n v="2020.2020202020201"/>
    <d v="2023-06-12T00:00:00"/>
    <n v="24"/>
  </r>
  <r>
    <x v="2"/>
    <x v="7"/>
    <n v="1754.3859649122805"/>
    <d v="2023-06-12T00:00:00"/>
    <n v="24"/>
  </r>
  <r>
    <x v="30"/>
    <x v="7"/>
    <n v="1754.3859649122805"/>
    <d v="2023-06-12T00:00:00"/>
    <n v="24"/>
  </r>
  <r>
    <x v="3"/>
    <x v="7"/>
    <n v="3055.5555555555557"/>
    <d v="2023-06-12T00:00:00"/>
    <n v="24"/>
  </r>
  <r>
    <x v="78"/>
    <x v="7"/>
    <n v="723.68421052631584"/>
    <d v="2023-06-12T00:00:00"/>
    <n v="24"/>
  </r>
  <r>
    <x v="79"/>
    <x v="7"/>
    <n v="592.1052631578948"/>
    <d v="2023-06-12T00:00:00"/>
    <n v="24"/>
  </r>
  <r>
    <x v="32"/>
    <x v="7"/>
    <n v="2500"/>
    <d v="2023-06-12T00:00:00"/>
    <n v="24"/>
  </r>
  <r>
    <x v="69"/>
    <x v="7"/>
    <n v="1875"/>
    <d v="2023-06-12T00:00:00"/>
    <n v="24"/>
  </r>
  <r>
    <x v="37"/>
    <x v="7"/>
    <n v="1339.2857142857142"/>
    <d v="2023-06-12T00:00:00"/>
    <n v="24"/>
  </r>
  <r>
    <x v="54"/>
    <x v="7"/>
    <n v="1500"/>
    <d v="2023-06-12T00:00:00"/>
    <n v="24"/>
  </r>
  <r>
    <x v="55"/>
    <x v="7"/>
    <n v="1500"/>
    <d v="2023-06-12T00:00:00"/>
    <n v="24"/>
  </r>
  <r>
    <x v="56"/>
    <x v="7"/>
    <n v="3000"/>
    <d v="2023-06-12T00:00:00"/>
    <n v="24"/>
  </r>
  <r>
    <x v="62"/>
    <x v="7"/>
    <n v="1092.2558922558921"/>
    <d v="2023-06-12T00:00:00"/>
    <n v="24"/>
  </r>
  <r>
    <x v="9"/>
    <x v="7"/>
    <n v="2718.7765505522511"/>
    <d v="2023-06-12T00:00:00"/>
    <n v="24"/>
  </r>
  <r>
    <x v="89"/>
    <x v="7"/>
    <n v="2184"/>
    <d v="2023-06-12T00:00:00"/>
    <n v="24"/>
  </r>
  <r>
    <x v="77"/>
    <x v="7"/>
    <n v="1000"/>
    <d v="2023-06-12T00:00:00"/>
    <n v="24"/>
  </r>
  <r>
    <x v="14"/>
    <x v="7"/>
    <n v="2500"/>
    <d v="2023-06-12T00:00:00"/>
    <n v="24"/>
  </r>
  <r>
    <x v="18"/>
    <x v="7"/>
    <n v="266.66666666666669"/>
    <d v="2023-06-12T00:00:00"/>
    <n v="24"/>
  </r>
  <r>
    <x v="19"/>
    <x v="7"/>
    <n v="266.66666666666669"/>
    <d v="2023-06-12T00:00:00"/>
    <n v="24"/>
  </r>
  <r>
    <x v="23"/>
    <x v="7"/>
    <n v="266.66666666666669"/>
    <d v="2023-06-12T00:00:00"/>
    <n v="24"/>
  </r>
  <r>
    <x v="46"/>
    <x v="7"/>
    <n v="1066.6666666666667"/>
    <d v="2023-06-12T00:00:00"/>
    <n v="24"/>
  </r>
  <r>
    <x v="25"/>
    <x v="7"/>
    <n v="416.66666666666669"/>
    <d v="2023-06-12T00:00:00"/>
    <n v="24"/>
  </r>
  <r>
    <x v="47"/>
    <x v="7"/>
    <n v="266.66666666666669"/>
    <d v="2023-06-12T00:00:00"/>
    <n v="24"/>
  </r>
  <r>
    <x v="48"/>
    <x v="7"/>
    <n v="266.66666666666669"/>
    <d v="2023-06-12T00:00:00"/>
    <n v="24"/>
  </r>
  <r>
    <x v="27"/>
    <x v="8"/>
    <n v="1214.2857142857142"/>
    <d v="2023-06-19T00:00:00"/>
    <n v="25"/>
  </r>
  <r>
    <x v="28"/>
    <x v="8"/>
    <n v="1214.2857142857142"/>
    <d v="2023-06-19T00:00:00"/>
    <n v="25"/>
  </r>
  <r>
    <x v="29"/>
    <x v="8"/>
    <n v="1214.2857142857142"/>
    <d v="2023-06-19T00:00:00"/>
    <n v="25"/>
  </r>
  <r>
    <x v="35"/>
    <x v="8"/>
    <n v="1052.6315789473686"/>
    <d v="2023-06-19T00:00:00"/>
    <n v="25"/>
  </r>
  <r>
    <x v="36"/>
    <x v="8"/>
    <n v="1052.6315789473686"/>
    <d v="2023-06-19T00:00:00"/>
    <n v="25"/>
  </r>
  <r>
    <x v="68"/>
    <x v="8"/>
    <n v="2105.2631578947371"/>
    <d v="2023-06-19T00:00:00"/>
    <n v="25"/>
  </r>
  <r>
    <x v="72"/>
    <x v="8"/>
    <n v="1091.9811320754716"/>
    <d v="2023-06-19T00:00:00"/>
    <n v="25"/>
  </r>
  <r>
    <x v="9"/>
    <x v="8"/>
    <n v="1444.3500424808835"/>
    <d v="2023-06-19T00:00:00"/>
    <n v="25"/>
  </r>
  <r>
    <x v="90"/>
    <x v="8"/>
    <n v="1500"/>
    <d v="2023-06-19T00:00:00"/>
    <n v="25"/>
  </r>
  <r>
    <x v="12"/>
    <x v="8"/>
    <n v="833.33333333333337"/>
    <d v="2023-06-19T00:00:00"/>
    <n v="25"/>
  </r>
  <r>
    <x v="84"/>
    <x v="8"/>
    <n v="833.33333333333337"/>
    <d v="2023-06-19T00:00:00"/>
    <n v="25"/>
  </r>
  <r>
    <x v="18"/>
    <x v="8"/>
    <n v="266.66666666666669"/>
    <d v="2023-06-19T00:00:00"/>
    <n v="25"/>
  </r>
  <r>
    <x v="20"/>
    <x v="8"/>
    <n v="533.33333333333337"/>
    <d v="2023-06-19T00:00:00"/>
    <n v="25"/>
  </r>
  <r>
    <x v="81"/>
    <x v="8"/>
    <n v="533.33333333333337"/>
    <d v="2023-06-19T00:00:00"/>
    <n v="25"/>
  </r>
  <r>
    <x v="0"/>
    <x v="9"/>
    <n v="2739.7260273972602"/>
    <d v="2023-06-26T00:00:00"/>
    <n v="26"/>
  </r>
  <r>
    <x v="31"/>
    <x v="9"/>
    <n v="3308.8235294117649"/>
    <d v="2023-06-26T00:00:00"/>
    <n v="26"/>
  </r>
  <r>
    <x v="5"/>
    <x v="9"/>
    <n v="1785.7142857142858"/>
    <d v="2023-06-26T00:00:00"/>
    <n v="26"/>
  </r>
  <r>
    <x v="6"/>
    <x v="9"/>
    <n v="952.38095238095241"/>
    <d v="2023-06-26T00:00:00"/>
    <n v="26"/>
  </r>
  <r>
    <x v="64"/>
    <x v="9"/>
    <n v="952.38095238095241"/>
    <d v="2023-06-26T00:00:00"/>
    <n v="26"/>
  </r>
  <r>
    <x v="7"/>
    <x v="9"/>
    <n v="1339.2857142857142"/>
    <d v="2023-06-26T00:00:00"/>
    <n v="26"/>
  </r>
  <r>
    <x v="8"/>
    <x v="9"/>
    <n v="892.85714285714278"/>
    <d v="2023-06-26T00:00:00"/>
    <n v="26"/>
  </r>
  <r>
    <x v="55"/>
    <x v="9"/>
    <n v="2000"/>
    <d v="2023-06-26T00:00:00"/>
    <n v="26"/>
  </r>
  <r>
    <x v="56"/>
    <x v="9"/>
    <n v="2000"/>
    <d v="2023-06-26T00:00:00"/>
    <n v="26"/>
  </r>
  <r>
    <x v="60"/>
    <x v="9"/>
    <n v="2124.1830065359477"/>
    <d v="2023-06-26T00:00:00"/>
    <n v="26"/>
  </r>
  <r>
    <x v="62"/>
    <x v="9"/>
    <n v="1092.2558922558921"/>
    <d v="2023-06-26T00:00:00"/>
    <n v="26"/>
  </r>
  <r>
    <x v="9"/>
    <x v="9"/>
    <n v="2039.0824129141884"/>
    <d v="2023-06-26T00:00:00"/>
    <n v="26"/>
  </r>
  <r>
    <x v="66"/>
    <x v="9"/>
    <n v="2000"/>
    <d v="2023-06-26T00:00:00"/>
    <n v="26"/>
  </r>
  <r>
    <x v="91"/>
    <x v="9"/>
    <n v="1674.1071428571429"/>
    <d v="2023-06-26T00:00:00"/>
    <n v="26"/>
  </r>
  <r>
    <x v="18"/>
    <x v="9"/>
    <n v="266.66666666666669"/>
    <d v="2023-06-26T00:00:00"/>
    <n v="26"/>
  </r>
  <r>
    <x v="19"/>
    <x v="9"/>
    <n v="266.66666666666669"/>
    <d v="2023-06-26T00:00:00"/>
    <n v="26"/>
  </r>
  <r>
    <x v="21"/>
    <x v="9"/>
    <n v="533.33333333333337"/>
    <d v="2023-06-26T00:00:00"/>
    <n v="26"/>
  </r>
  <r>
    <x v="46"/>
    <x v="9"/>
    <n v="1066.6666666666667"/>
    <d v="2023-06-26T00:00:00"/>
    <n v="26"/>
  </r>
  <r>
    <x v="25"/>
    <x v="9"/>
    <n v="416.66666666666669"/>
    <d v="2023-06-26T00:00:00"/>
    <n v="26"/>
  </r>
  <r>
    <x v="47"/>
    <x v="9"/>
    <n v="266.66666666666669"/>
    <d v="2023-06-26T00:00:00"/>
    <n v="26"/>
  </r>
  <r>
    <x v="48"/>
    <x v="9"/>
    <n v="266.66666666666669"/>
    <d v="2023-06-26T00:00:00"/>
    <n v="26"/>
  </r>
  <r>
    <x v="1"/>
    <x v="10"/>
    <n v="1616.1616161616162"/>
    <d v="2023-07-03T00:00:00"/>
    <n v="27"/>
  </r>
  <r>
    <x v="2"/>
    <x v="10"/>
    <n v="1403.5087719298244"/>
    <d v="2023-07-03T00:00:00"/>
    <n v="27"/>
  </r>
  <r>
    <x v="30"/>
    <x v="10"/>
    <n v="1403.5087719298244"/>
    <d v="2023-07-03T00:00:00"/>
    <n v="27"/>
  </r>
  <r>
    <x v="60"/>
    <x v="10"/>
    <n v="4411.7647058823532"/>
    <d v="2023-07-03T00:00:00"/>
    <n v="27"/>
  </r>
  <r>
    <x v="62"/>
    <x v="10"/>
    <n v="1094.2760942760942"/>
    <d v="2023-07-03T00:00:00"/>
    <n v="27"/>
  </r>
  <r>
    <x v="3"/>
    <x v="11"/>
    <n v="3055.5555555555557"/>
    <d v="2023-07-10T00:00:00"/>
    <n v="28"/>
  </r>
  <r>
    <x v="4"/>
    <x v="11"/>
    <n v="1225.4901960784314"/>
    <d v="2023-07-10T00:00:00"/>
    <n v="28"/>
  </r>
  <r>
    <x v="78"/>
    <x v="11"/>
    <n v="723.68421052631584"/>
    <d v="2023-07-10T00:00:00"/>
    <n v="28"/>
  </r>
  <r>
    <x v="79"/>
    <x v="11"/>
    <n v="592.1052631578948"/>
    <d v="2023-07-10T00:00:00"/>
    <n v="28"/>
  </r>
  <r>
    <x v="49"/>
    <x v="11"/>
    <n v="2496.0526315789475"/>
    <d v="2023-07-10T00:00:00"/>
    <n v="28"/>
  </r>
  <r>
    <x v="60"/>
    <x v="11"/>
    <n v="2189.5424836601305"/>
    <d v="2023-07-10T00:00:00"/>
    <n v="28"/>
  </r>
  <r>
    <x v="71"/>
    <x v="11"/>
    <n v="1248.0000000000002"/>
    <d v="2023-07-10T00:00:00"/>
    <n v="28"/>
  </r>
  <r>
    <x v="62"/>
    <x v="11"/>
    <n v="1094.2760942760942"/>
    <d v="2023-07-10T00:00:00"/>
    <n v="28"/>
  </r>
  <r>
    <x v="9"/>
    <x v="11"/>
    <n v="2259.9830076465587"/>
    <d v="2023-07-10T00:00:00"/>
    <n v="28"/>
  </r>
  <r>
    <x v="27"/>
    <x v="12"/>
    <n v="1142.8571428571429"/>
    <d v="2023-07-17T00:00:00"/>
    <n v="29"/>
  </r>
  <r>
    <x v="28"/>
    <x v="12"/>
    <n v="1142.8571428571429"/>
    <d v="2023-07-17T00:00:00"/>
    <n v="29"/>
  </r>
  <r>
    <x v="29"/>
    <x v="12"/>
    <n v="1142.8571428571429"/>
    <d v="2023-07-17T00:00:00"/>
    <n v="29"/>
  </r>
  <r>
    <x v="51"/>
    <x v="12"/>
    <n v="2496.0526315789475"/>
    <d v="2023-07-17T00:00:00"/>
    <n v="29"/>
  </r>
  <r>
    <x v="60"/>
    <x v="12"/>
    <n v="2189.5424836601305"/>
    <d v="2023-07-17T00:00:00"/>
    <n v="29"/>
  </r>
  <r>
    <x v="9"/>
    <x v="12"/>
    <n v="2276.9753610875105"/>
    <d v="2023-07-17T00:00:00"/>
    <n v="29"/>
  </r>
  <r>
    <x v="89"/>
    <x v="12"/>
    <n v="2180.4511278195487"/>
    <d v="2023-07-17T00:00:00"/>
    <n v="29"/>
  </r>
  <r>
    <x v="0"/>
    <x v="13"/>
    <n v="2568.4931506849316"/>
    <d v="2023-07-24T00:00:00"/>
    <n v="30"/>
  </r>
  <r>
    <x v="9"/>
    <x v="13"/>
    <n v="2276.9753610875105"/>
    <d v="2023-07-24T00:00:00"/>
    <n v="30"/>
  </r>
  <r>
    <x v="92"/>
    <x v="14"/>
    <m/>
    <m/>
    <m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d v="1899-12-30T00:00:00"/>
    <n v="52"/>
  </r>
  <r>
    <x v="92"/>
    <x v="14"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58">
  <r>
    <x v="0"/>
    <x v="0"/>
    <n v="0.74173999999999995"/>
    <x v="0"/>
    <n v="0.74173999999999995"/>
    <m/>
    <n v="0.74173999999999995"/>
    <m/>
    <m/>
    <d v="2023-04-18T00:00:00"/>
    <x v="0"/>
    <x v="0"/>
    <n v="16"/>
    <x v="0"/>
  </r>
  <r>
    <x v="0"/>
    <x v="0"/>
    <n v="2.314073"/>
    <x v="0"/>
    <n v="3.0558130000000001"/>
    <m/>
    <n v="2.314073"/>
    <m/>
    <m/>
    <d v="2023-04-18T00:00:00"/>
    <x v="0"/>
    <x v="0"/>
    <n v="16"/>
    <x v="0"/>
  </r>
  <r>
    <x v="0"/>
    <x v="0"/>
    <n v="2.0948190000000002"/>
    <x v="0"/>
    <n v="5.1506319999999999"/>
    <m/>
    <n v="2.0948190000000002"/>
    <m/>
    <m/>
    <d v="2023-04-20T00:00:00"/>
    <x v="0"/>
    <x v="0"/>
    <n v="16"/>
    <x v="0"/>
  </r>
  <r>
    <x v="0"/>
    <x v="0"/>
    <n v="7.4018709999999999"/>
    <x v="1"/>
    <n v="12.552503"/>
    <m/>
    <n v="7.4018709999999999"/>
    <m/>
    <m/>
    <d v="2023-04-25T00:00:00"/>
    <x v="0"/>
    <x v="1"/>
    <n v="17"/>
    <x v="0"/>
  </r>
  <r>
    <x v="0"/>
    <x v="0"/>
    <n v="1.4203170000000001"/>
    <x v="1"/>
    <n v="13.97282"/>
    <m/>
    <n v="1.4203170000000001"/>
    <m/>
    <m/>
    <d v="2023-04-25T00:00:00"/>
    <x v="0"/>
    <x v="1"/>
    <n v="17"/>
    <x v="0"/>
  </r>
  <r>
    <x v="0"/>
    <x v="0"/>
    <n v="7.0245610000000003"/>
    <x v="1"/>
    <n v="20.997381000000001"/>
    <m/>
    <n v="7.0245610000000003"/>
    <m/>
    <m/>
    <d v="2023-04-26T00:00:00"/>
    <x v="0"/>
    <x v="1"/>
    <n v="17"/>
    <x v="0"/>
  </r>
  <r>
    <x v="0"/>
    <x v="0"/>
    <n v="1.567447"/>
    <x v="1"/>
    <n v="22.564828000000002"/>
    <m/>
    <n v="1.567447"/>
    <m/>
    <m/>
    <d v="2023-04-26T00:00:00"/>
    <x v="0"/>
    <x v="1"/>
    <n v="17"/>
    <x v="0"/>
  </r>
  <r>
    <x v="0"/>
    <x v="0"/>
    <n v="116.609756"/>
    <x v="1"/>
    <n v="139.17458400000001"/>
    <m/>
    <n v="116.609756"/>
    <m/>
    <m/>
    <d v="2023-04-26T00:00:00"/>
    <x v="0"/>
    <x v="1"/>
    <n v="17"/>
    <x v="0"/>
  </r>
  <r>
    <x v="0"/>
    <x v="0"/>
    <n v="15.315072000000001"/>
    <x v="1"/>
    <n v="154.48965600000002"/>
    <m/>
    <n v="15.315072000000001"/>
    <m/>
    <m/>
    <d v="2023-04-26T00:00:00"/>
    <x v="0"/>
    <x v="1"/>
    <n v="17"/>
    <x v="0"/>
  </r>
  <r>
    <x v="0"/>
    <x v="0"/>
    <n v="0.58313199999999998"/>
    <x v="1"/>
    <n v="155.07278800000003"/>
    <m/>
    <n v="0.58313199999999998"/>
    <m/>
    <m/>
    <d v="2023-04-27T00:00:00"/>
    <x v="0"/>
    <x v="1"/>
    <n v="17"/>
    <x v="0"/>
  </r>
  <r>
    <x v="0"/>
    <x v="0"/>
    <n v="1.1578090000000001"/>
    <x v="2"/>
    <n v="156.23059700000002"/>
    <m/>
    <n v="1.1578090000000001"/>
    <m/>
    <m/>
    <d v="2023-05-02T00:00:00"/>
    <x v="0"/>
    <x v="2"/>
    <n v="18"/>
    <x v="0"/>
  </r>
  <r>
    <x v="0"/>
    <x v="0"/>
    <n v="5.434342"/>
    <x v="2"/>
    <n v="161.664939"/>
    <m/>
    <n v="5.434342"/>
    <m/>
    <m/>
    <d v="2023-05-02T00:00:00"/>
    <x v="0"/>
    <x v="2"/>
    <n v="18"/>
    <x v="0"/>
  </r>
  <r>
    <x v="0"/>
    <x v="0"/>
    <n v="1.8364750000000001"/>
    <x v="2"/>
    <n v="163.50141400000001"/>
    <m/>
    <n v="1.8364750000000001"/>
    <m/>
    <m/>
    <d v="2023-05-03T00:00:00"/>
    <x v="0"/>
    <x v="2"/>
    <n v="18"/>
    <x v="0"/>
  </r>
  <r>
    <x v="0"/>
    <x v="0"/>
    <n v="4.8189840000000004"/>
    <x v="2"/>
    <n v="168.32039800000001"/>
    <m/>
    <n v="4.8189840000000004"/>
    <m/>
    <m/>
    <d v="2023-05-03T00:00:00"/>
    <x v="0"/>
    <x v="2"/>
    <n v="18"/>
    <x v="0"/>
  </r>
  <r>
    <x v="0"/>
    <x v="0"/>
    <n v="2.1003349999999998"/>
    <x v="2"/>
    <n v="170.42073300000001"/>
    <m/>
    <n v="2.1003349999999998"/>
    <m/>
    <m/>
    <d v="2023-05-03T00:00:00"/>
    <x v="0"/>
    <x v="2"/>
    <n v="18"/>
    <x v="0"/>
  </r>
  <r>
    <x v="0"/>
    <x v="0"/>
    <n v="5.3931259999999996"/>
    <x v="2"/>
    <n v="175.81385900000001"/>
    <m/>
    <n v="5.3931259999999996"/>
    <m/>
    <m/>
    <d v="2023-05-03T00:00:00"/>
    <x v="0"/>
    <x v="2"/>
    <n v="18"/>
    <x v="0"/>
  </r>
  <r>
    <x v="0"/>
    <x v="0"/>
    <n v="12.669385"/>
    <x v="2"/>
    <n v="188.48324400000001"/>
    <m/>
    <n v="12.669385"/>
    <m/>
    <m/>
    <d v="2023-05-03T00:00:00"/>
    <x v="0"/>
    <x v="2"/>
    <n v="18"/>
    <x v="0"/>
  </r>
  <r>
    <x v="0"/>
    <x v="0"/>
    <n v="3.8376190000000001"/>
    <x v="2"/>
    <n v="192.320863"/>
    <m/>
    <n v="3.8376190000000001"/>
    <m/>
    <m/>
    <d v="2023-05-03T00:00:00"/>
    <x v="0"/>
    <x v="2"/>
    <n v="18"/>
    <x v="0"/>
  </r>
  <r>
    <x v="0"/>
    <x v="0"/>
    <n v="3.0811799999999998"/>
    <x v="2"/>
    <n v="195.40204299999999"/>
    <m/>
    <n v="3.0811799999999998"/>
    <m/>
    <m/>
    <d v="2023-05-03T00:00:00"/>
    <x v="0"/>
    <x v="2"/>
    <n v="18"/>
    <x v="0"/>
  </r>
  <r>
    <x v="0"/>
    <x v="0"/>
    <n v="0.48480099999999998"/>
    <x v="3"/>
    <n v="195.886844"/>
    <m/>
    <n v="0.48480099999999998"/>
    <m/>
    <m/>
    <d v="2023-05-09T00:00:00"/>
    <x v="0"/>
    <x v="3"/>
    <n v="19"/>
    <x v="0"/>
  </r>
  <r>
    <x v="0"/>
    <x v="0"/>
    <n v="2.2968470000000001"/>
    <x v="3"/>
    <n v="198.18369100000001"/>
    <m/>
    <n v="2.2968470000000001"/>
    <m/>
    <m/>
    <d v="2023-05-09T00:00:00"/>
    <x v="0"/>
    <x v="3"/>
    <n v="19"/>
    <x v="0"/>
  </r>
  <r>
    <x v="0"/>
    <x v="0"/>
    <n v="50.530895000000001"/>
    <x v="3"/>
    <n v="248.714586"/>
    <m/>
    <n v="50.530895000000001"/>
    <m/>
    <m/>
    <d v="2023-05-10T00:00:00"/>
    <x v="0"/>
    <x v="3"/>
    <n v="19"/>
    <x v="1"/>
  </r>
  <r>
    <x v="0"/>
    <x v="0"/>
    <n v="2.0792250000000001"/>
    <x v="3"/>
    <n v="250.79381100000001"/>
    <m/>
    <n v="2.0792250000000001"/>
    <m/>
    <m/>
    <d v="2023-05-11T00:00:00"/>
    <x v="0"/>
    <x v="3"/>
    <n v="19"/>
    <x v="1"/>
  </r>
  <r>
    <x v="0"/>
    <x v="0"/>
    <n v="0.72719500000000004"/>
    <x v="4"/>
    <n v="251.521006"/>
    <m/>
    <n v="0.72719500000000004"/>
    <m/>
    <m/>
    <d v="2023-05-16T00:00:00"/>
    <x v="0"/>
    <x v="4"/>
    <n v="20"/>
    <x v="1"/>
  </r>
  <r>
    <x v="0"/>
    <x v="0"/>
    <n v="2.2968199999999999"/>
    <x v="4"/>
    <n v="253.817826"/>
    <m/>
    <n v="2.2968199999999999"/>
    <m/>
    <m/>
    <d v="2023-05-16T00:00:00"/>
    <x v="0"/>
    <x v="4"/>
    <n v="20"/>
    <x v="1"/>
  </r>
  <r>
    <x v="0"/>
    <x v="0"/>
    <n v="1.9961679999999999"/>
    <x v="4"/>
    <n v="255.81399400000001"/>
    <m/>
    <n v="1.9961679999999999"/>
    <m/>
    <m/>
    <d v="2023-05-17T00:00:00"/>
    <x v="0"/>
    <x v="4"/>
    <n v="20"/>
    <x v="1"/>
  </r>
  <r>
    <x v="0"/>
    <x v="0"/>
    <n v="5.2380259999999996"/>
    <x v="4"/>
    <n v="261.05202000000003"/>
    <m/>
    <n v="5.2380259999999996"/>
    <m/>
    <m/>
    <d v="2023-05-17T00:00:00"/>
    <x v="0"/>
    <x v="4"/>
    <n v="20"/>
    <x v="1"/>
  </r>
  <r>
    <x v="0"/>
    <x v="0"/>
    <n v="2.0684260000000001"/>
    <x v="4"/>
    <n v="263.12044600000002"/>
    <m/>
    <n v="2.0684260000000001"/>
    <m/>
    <m/>
    <d v="2023-05-17T00:00:00"/>
    <x v="0"/>
    <x v="4"/>
    <n v="20"/>
    <x v="1"/>
  </r>
  <r>
    <x v="0"/>
    <x v="0"/>
    <n v="68.815306000000007"/>
    <x v="4"/>
    <n v="331.93575200000004"/>
    <m/>
    <n v="68.815306000000007"/>
    <m/>
    <m/>
    <d v="2023-05-17T00:00:00"/>
    <x v="0"/>
    <x v="4"/>
    <n v="20"/>
    <x v="1"/>
  </r>
  <r>
    <x v="0"/>
    <x v="0"/>
    <n v="12.669385"/>
    <x v="4"/>
    <n v="344.60513700000001"/>
    <m/>
    <n v="12.669385"/>
    <m/>
    <m/>
    <d v="2023-05-17T00:00:00"/>
    <x v="0"/>
    <x v="4"/>
    <n v="20"/>
    <x v="1"/>
  </r>
  <r>
    <x v="0"/>
    <x v="0"/>
    <n v="3.4663300000000001"/>
    <x v="4"/>
    <n v="348.07146700000004"/>
    <m/>
    <n v="3.4663300000000001"/>
    <m/>
    <m/>
    <d v="2023-05-17T00:00:00"/>
    <x v="0"/>
    <x v="4"/>
    <n v="20"/>
    <x v="0"/>
  </r>
  <r>
    <x v="0"/>
    <x v="0"/>
    <n v="1.4437949999999999"/>
    <x v="4"/>
    <n v="349.51526200000006"/>
    <m/>
    <n v="1.4437949999999999"/>
    <m/>
    <m/>
    <d v="2023-05-18T00:00:00"/>
    <x v="0"/>
    <x v="4"/>
    <n v="20"/>
    <x v="0"/>
  </r>
  <r>
    <x v="1"/>
    <x v="1"/>
    <n v="127.115588"/>
    <x v="0"/>
    <n v="127.115588"/>
    <m/>
    <n v="127.115588"/>
    <m/>
    <m/>
    <d v="2023-04-30T00:00:00"/>
    <x v="0"/>
    <x v="0"/>
    <n v="17"/>
    <x v="0"/>
  </r>
  <r>
    <x v="1"/>
    <x v="1"/>
    <n v="49.980500999999997"/>
    <x v="0"/>
    <n v="177.09608900000001"/>
    <m/>
    <n v="49.980500999999997"/>
    <m/>
    <m/>
    <d v="2023-04-30T00:00:00"/>
    <x v="0"/>
    <x v="0"/>
    <n v="17"/>
    <x v="0"/>
  </r>
  <r>
    <x v="1"/>
    <x v="1"/>
    <n v="49.053058999999998"/>
    <x v="0"/>
    <n v="226.149148"/>
    <m/>
    <n v="49.053058999999998"/>
    <m/>
    <m/>
    <d v="2023-04-30T00:00:00"/>
    <x v="0"/>
    <x v="0"/>
    <n v="17"/>
    <x v="0"/>
  </r>
  <r>
    <x v="1"/>
    <x v="1"/>
    <n v="180.89210499999999"/>
    <x v="1"/>
    <n v="407.04125299999998"/>
    <m/>
    <n v="180.89210499999999"/>
    <m/>
    <m/>
    <d v="2023-05-07T00:00:00"/>
    <x v="0"/>
    <x v="1"/>
    <n v="18"/>
    <x v="0"/>
  </r>
  <r>
    <x v="1"/>
    <x v="1"/>
    <n v="102.779605"/>
    <x v="1"/>
    <n v="509.82085799999999"/>
    <m/>
    <n v="102.779605"/>
    <m/>
    <m/>
    <d v="2023-05-07T00:00:00"/>
    <x v="0"/>
    <x v="1"/>
    <n v="18"/>
    <x v="0"/>
  </r>
  <r>
    <x v="1"/>
    <x v="1"/>
    <n v="13.498673"/>
    <x v="1"/>
    <n v="523.31953099999998"/>
    <m/>
    <n v="13.498673"/>
    <m/>
    <m/>
    <d v="2023-05-07T00:00:00"/>
    <x v="0"/>
    <x v="1"/>
    <n v="18"/>
    <x v="0"/>
  </r>
  <r>
    <x v="1"/>
    <x v="1"/>
    <n v="62.331584999999997"/>
    <x v="1"/>
    <n v="585.651116"/>
    <m/>
    <n v="62.331584999999997"/>
    <m/>
    <m/>
    <d v="2023-05-07T00:00:00"/>
    <x v="0"/>
    <x v="1"/>
    <n v="18"/>
    <x v="0"/>
  </r>
  <r>
    <x v="1"/>
    <x v="1"/>
    <n v="62.331584999999997"/>
    <x v="1"/>
    <n v="647.98270100000002"/>
    <m/>
    <n v="62.331584999999997"/>
    <m/>
    <m/>
    <d v="2023-05-07T00:00:00"/>
    <x v="0"/>
    <x v="1"/>
    <n v="18"/>
    <x v="0"/>
  </r>
  <r>
    <x v="1"/>
    <x v="1"/>
    <n v="62.331429"/>
    <x v="1"/>
    <n v="710.31412999999998"/>
    <m/>
    <n v="62.331429"/>
    <m/>
    <m/>
    <d v="2023-05-07T00:00:00"/>
    <x v="0"/>
    <x v="1"/>
    <n v="18"/>
    <x v="0"/>
  </r>
  <r>
    <x v="1"/>
    <x v="1"/>
    <n v="107.35588199999999"/>
    <x v="2"/>
    <n v="817.67001199999993"/>
    <m/>
    <n v="107.35588199999999"/>
    <m/>
    <m/>
    <d v="2023-05-14T00:00:00"/>
    <x v="0"/>
    <x v="2"/>
    <n v="19"/>
    <x v="0"/>
  </r>
  <r>
    <x v="1"/>
    <x v="1"/>
    <n v="55.989359999999998"/>
    <x v="2"/>
    <n v="873.65937199999996"/>
    <m/>
    <n v="55.989359999999998"/>
    <m/>
    <m/>
    <d v="2023-05-14T00:00:00"/>
    <x v="0"/>
    <x v="2"/>
    <n v="19"/>
    <x v="0"/>
  </r>
  <r>
    <x v="1"/>
    <x v="1"/>
    <n v="8.9985599999999994"/>
    <x v="2"/>
    <n v="882.65793199999996"/>
    <m/>
    <n v="8.9985599999999994"/>
    <m/>
    <m/>
    <d v="2023-05-14T00:00:00"/>
    <x v="0"/>
    <x v="2"/>
    <n v="19"/>
    <x v="0"/>
  </r>
  <r>
    <x v="1"/>
    <x v="1"/>
    <n v="117.305803"/>
    <x v="2"/>
    <n v="999.96373499999993"/>
    <m/>
    <n v="117.305803"/>
    <m/>
    <m/>
    <d v="2023-05-14T00:00:00"/>
    <x v="0"/>
    <x v="2"/>
    <n v="19"/>
    <x v="0"/>
  </r>
  <r>
    <x v="1"/>
    <x v="1"/>
    <n v="3.972102"/>
    <x v="2"/>
    <n v="1003.9358369999999"/>
    <m/>
    <n v="3.972102"/>
    <m/>
    <m/>
    <d v="2023-05-14T00:00:00"/>
    <x v="0"/>
    <x v="2"/>
    <n v="19"/>
    <x v="0"/>
  </r>
  <r>
    <x v="1"/>
    <x v="1"/>
    <n v="3.9992399999999999"/>
    <x v="2"/>
    <n v="1007.9350769999999"/>
    <m/>
    <n v="3.9992399999999999"/>
    <m/>
    <m/>
    <d v="2023-05-14T00:00:00"/>
    <x v="0"/>
    <x v="2"/>
    <n v="19"/>
    <x v="0"/>
  </r>
  <r>
    <x v="1"/>
    <x v="1"/>
    <n v="81.461111000000002"/>
    <x v="2"/>
    <n v="1089.3961879999999"/>
    <m/>
    <n v="81.461111000000002"/>
    <m/>
    <m/>
    <d v="2023-05-14T00:00:00"/>
    <x v="0"/>
    <x v="2"/>
    <n v="19"/>
    <x v="0"/>
  </r>
  <r>
    <x v="1"/>
    <x v="1"/>
    <n v="29.404412000000001"/>
    <x v="2"/>
    <n v="1118.8006"/>
    <m/>
    <n v="29.404412000000001"/>
    <m/>
    <m/>
    <d v="2023-05-14T00:00:00"/>
    <x v="0"/>
    <x v="2"/>
    <n v="19"/>
    <x v="0"/>
  </r>
  <r>
    <x v="1"/>
    <x v="1"/>
    <n v="88.213234999999997"/>
    <x v="2"/>
    <n v="1207.013835"/>
    <m/>
    <n v="88.213234999999997"/>
    <m/>
    <m/>
    <d v="2023-05-14T00:00:00"/>
    <x v="0"/>
    <x v="2"/>
    <n v="19"/>
    <x v="2"/>
  </r>
  <r>
    <x v="1"/>
    <x v="1"/>
    <n v="85.059027"/>
    <x v="2"/>
    <n v="1292.072862"/>
    <m/>
    <n v="85.059027"/>
    <m/>
    <m/>
    <d v="2023-05-14T00:00:00"/>
    <x v="0"/>
    <x v="2"/>
    <n v="19"/>
    <x v="2"/>
  </r>
  <r>
    <x v="1"/>
    <x v="1"/>
    <n v="73.866731999999999"/>
    <x v="2"/>
    <n v="1365.9395939999999"/>
    <m/>
    <n v="73.866731999999999"/>
    <m/>
    <m/>
    <d v="2023-05-14T00:00:00"/>
    <x v="0"/>
    <x v="2"/>
    <n v="19"/>
    <x v="2"/>
  </r>
  <r>
    <x v="1"/>
    <x v="1"/>
    <n v="73.866731999999999"/>
    <x v="2"/>
    <n v="1439.8063259999999"/>
    <m/>
    <n v="73.866731999999999"/>
    <m/>
    <m/>
    <d v="2023-05-14T00:00:00"/>
    <x v="0"/>
    <x v="2"/>
    <n v="19"/>
    <x v="2"/>
  </r>
  <r>
    <x v="1"/>
    <x v="1"/>
    <n v="40.469406999999997"/>
    <x v="2"/>
    <n v="1480.2757329999999"/>
    <m/>
    <n v="40.469406999999997"/>
    <m/>
    <m/>
    <d v="2023-05-14T00:00:00"/>
    <x v="0"/>
    <x v="2"/>
    <n v="19"/>
    <x v="2"/>
  </r>
  <r>
    <x v="1"/>
    <x v="1"/>
    <n v="55.991740999999998"/>
    <x v="2"/>
    <n v="1536.267474"/>
    <m/>
    <n v="55.991740999999998"/>
    <m/>
    <m/>
    <d v="2023-05-15T00:00:00"/>
    <x v="0"/>
    <x v="2"/>
    <n v="20"/>
    <x v="2"/>
  </r>
  <r>
    <x v="1"/>
    <x v="1"/>
    <n v="11.974867"/>
    <x v="2"/>
    <n v="1548.2423409999999"/>
    <m/>
    <n v="11.974867"/>
    <m/>
    <m/>
    <d v="2023-05-15T00:00:00"/>
    <x v="0"/>
    <x v="2"/>
    <n v="20"/>
    <x v="2"/>
  </r>
  <r>
    <x v="1"/>
    <x v="1"/>
    <n v="81.202740000000006"/>
    <x v="3"/>
    <n v="1629.4450809999998"/>
    <m/>
    <n v="81.202740000000006"/>
    <m/>
    <m/>
    <d v="2023-05-21T00:00:00"/>
    <x v="0"/>
    <x v="3"/>
    <n v="20"/>
    <x v="2"/>
  </r>
  <r>
    <x v="1"/>
    <x v="1"/>
    <n v="44.537829000000002"/>
    <x v="3"/>
    <n v="1673.9829099999999"/>
    <m/>
    <n v="44.537829000000002"/>
    <m/>
    <m/>
    <d v="2023-05-21T00:00:00"/>
    <x v="0"/>
    <x v="3"/>
    <n v="20"/>
    <x v="2"/>
  </r>
  <r>
    <x v="1"/>
    <x v="1"/>
    <n v="124.47058800000001"/>
    <x v="3"/>
    <n v="1798.4534979999999"/>
    <m/>
    <n v="124.47058800000001"/>
    <m/>
    <m/>
    <d v="2023-05-21T00:00:00"/>
    <x v="0"/>
    <x v="3"/>
    <n v="20"/>
    <x v="1"/>
  </r>
  <r>
    <x v="1"/>
    <x v="1"/>
    <n v="22.801316"/>
    <x v="3"/>
    <n v="1821.2548139999999"/>
    <m/>
    <n v="22.801316"/>
    <m/>
    <m/>
    <d v="2023-05-21T00:00:00"/>
    <x v="0"/>
    <x v="3"/>
    <n v="20"/>
    <x v="1"/>
  </r>
  <r>
    <x v="1"/>
    <x v="1"/>
    <n v="15.785526000000001"/>
    <x v="3"/>
    <n v="1837.0403399999998"/>
    <m/>
    <n v="15.785526000000001"/>
    <m/>
    <m/>
    <d v="2023-05-21T00:00:00"/>
    <x v="0"/>
    <x v="3"/>
    <n v="20"/>
    <x v="1"/>
  </r>
  <r>
    <x v="2"/>
    <x v="2"/>
    <n v="160.196078"/>
    <x v="0"/>
    <n v="160.196078"/>
    <m/>
    <n v="160.196078"/>
    <m/>
    <m/>
    <d v="2023-04-30T00:00:00"/>
    <x v="0"/>
    <x v="0"/>
    <n v="17"/>
    <x v="1"/>
  </r>
  <r>
    <x v="2"/>
    <x v="2"/>
    <n v="62.987400000000001"/>
    <x v="0"/>
    <n v="223.18347800000001"/>
    <m/>
    <n v="62.987400000000001"/>
    <m/>
    <m/>
    <d v="2023-04-30T00:00:00"/>
    <x v="0"/>
    <x v="0"/>
    <n v="17"/>
    <x v="1"/>
  </r>
  <r>
    <x v="2"/>
    <x v="2"/>
    <n v="61.818600000000004"/>
    <x v="0"/>
    <n v="285.00207799999998"/>
    <m/>
    <n v="61.818600000000004"/>
    <m/>
    <m/>
    <d v="2023-04-30T00:00:00"/>
    <x v="0"/>
    <x v="0"/>
    <n v="17"/>
    <x v="1"/>
  </r>
  <r>
    <x v="2"/>
    <x v="2"/>
    <n v="260.52631600000001"/>
    <x v="1"/>
    <n v="545.52839399999993"/>
    <m/>
    <n v="260.52631600000001"/>
    <m/>
    <m/>
    <d v="2023-05-07T00:00:00"/>
    <x v="0"/>
    <x v="1"/>
    <n v="18"/>
    <x v="1"/>
  </r>
  <r>
    <x v="2"/>
    <x v="2"/>
    <n v="148.02631600000001"/>
    <x v="1"/>
    <n v="693.55470999999989"/>
    <m/>
    <n v="148.02631600000001"/>
    <m/>
    <m/>
    <d v="2023-05-07T00:00:00"/>
    <x v="0"/>
    <x v="1"/>
    <n v="18"/>
    <x v="1"/>
  </r>
  <r>
    <x v="2"/>
    <x v="2"/>
    <n v="19.441199999999998"/>
    <x v="1"/>
    <n v="712.99590999999987"/>
    <m/>
    <n v="19.441199999999998"/>
    <m/>
    <m/>
    <d v="2023-05-07T00:00:00"/>
    <x v="0"/>
    <x v="1"/>
    <n v="18"/>
    <x v="2"/>
  </r>
  <r>
    <x v="2"/>
    <x v="2"/>
    <n v="135.294118"/>
    <x v="2"/>
    <n v="848.29002799999989"/>
    <m/>
    <n v="135.294118"/>
    <m/>
    <m/>
    <d v="2023-05-14T00:00:00"/>
    <x v="0"/>
    <x v="2"/>
    <n v="19"/>
    <x v="2"/>
  </r>
  <r>
    <x v="2"/>
    <x v="2"/>
    <n v="70.56"/>
    <x v="2"/>
    <n v="918.85002799999984"/>
    <m/>
    <n v="70.56"/>
    <m/>
    <m/>
    <d v="2023-05-14T00:00:00"/>
    <x v="0"/>
    <x v="2"/>
    <n v="19"/>
    <x v="2"/>
  </r>
  <r>
    <x v="2"/>
    <x v="2"/>
    <n v="12.96"/>
    <x v="2"/>
    <n v="931.81002799999987"/>
    <m/>
    <n v="12.96"/>
    <m/>
    <m/>
    <d v="2023-05-14T00:00:00"/>
    <x v="0"/>
    <x v="2"/>
    <n v="19"/>
    <x v="2"/>
  </r>
  <r>
    <x v="2"/>
    <x v="2"/>
    <n v="147.83340000000001"/>
    <x v="2"/>
    <n v="1079.6434279999999"/>
    <m/>
    <n v="147.83340000000001"/>
    <m/>
    <m/>
    <d v="2023-05-14T00:00:00"/>
    <x v="0"/>
    <x v="2"/>
    <n v="19"/>
    <x v="2"/>
  </r>
  <r>
    <x v="2"/>
    <x v="2"/>
    <n v="5.0057999999999998"/>
    <x v="2"/>
    <n v="1084.6492279999998"/>
    <m/>
    <n v="5.0057999999999998"/>
    <m/>
    <m/>
    <d v="2023-05-14T00:00:00"/>
    <x v="0"/>
    <x v="2"/>
    <n v="19"/>
    <x v="3"/>
  </r>
  <r>
    <x v="2"/>
    <x v="2"/>
    <n v="5.04"/>
    <x v="2"/>
    <n v="1089.6892279999997"/>
    <m/>
    <n v="5.04"/>
    <m/>
    <m/>
    <d v="2023-05-14T00:00:00"/>
    <x v="0"/>
    <x v="2"/>
    <n v="19"/>
    <x v="3"/>
  </r>
  <r>
    <x v="2"/>
    <x v="2"/>
    <n v="66.176471000000006"/>
    <x v="2"/>
    <n v="1155.8656989999997"/>
    <m/>
    <n v="66.176471000000006"/>
    <m/>
    <m/>
    <d v="2023-05-14T00:00:00"/>
    <x v="0"/>
    <x v="2"/>
    <n v="19"/>
    <x v="3"/>
  </r>
  <r>
    <x v="2"/>
    <x v="2"/>
    <n v="96.970200000000006"/>
    <x v="2"/>
    <n v="1252.8358989999997"/>
    <m/>
    <n v="96.970200000000006"/>
    <m/>
    <m/>
    <d v="2023-05-14T00:00:00"/>
    <x v="0"/>
    <x v="2"/>
    <n v="19"/>
    <x v="3"/>
  </r>
  <r>
    <x v="2"/>
    <x v="2"/>
    <n v="84.210599999999999"/>
    <x v="2"/>
    <n v="1337.0464989999996"/>
    <m/>
    <n v="84.210599999999999"/>
    <m/>
    <m/>
    <d v="2023-05-14T00:00:00"/>
    <x v="0"/>
    <x v="2"/>
    <n v="19"/>
    <x v="3"/>
  </r>
  <r>
    <x v="2"/>
    <x v="2"/>
    <n v="66.781199999999998"/>
    <x v="2"/>
    <n v="1403.8276989999995"/>
    <m/>
    <n v="66.781199999999998"/>
    <m/>
    <m/>
    <d v="2023-05-14T00:00:00"/>
    <x v="0"/>
    <x v="2"/>
    <n v="19"/>
    <x v="3"/>
  </r>
  <r>
    <x v="2"/>
    <x v="2"/>
    <n v="70.563000000000002"/>
    <x v="2"/>
    <n v="1474.3906989999996"/>
    <m/>
    <n v="70.563000000000002"/>
    <m/>
    <m/>
    <d v="2023-05-15T00:00:00"/>
    <x v="0"/>
    <x v="2"/>
    <n v="20"/>
    <x v="3"/>
  </r>
  <r>
    <x v="2"/>
    <x v="2"/>
    <n v="15.091200000000001"/>
    <x v="2"/>
    <n v="1489.4818989999997"/>
    <m/>
    <n v="15.091200000000001"/>
    <m/>
    <m/>
    <d v="2023-05-15T00:00:00"/>
    <x v="0"/>
    <x v="2"/>
    <n v="20"/>
    <x v="3"/>
  </r>
  <r>
    <x v="2"/>
    <x v="2"/>
    <n v="116.950658"/>
    <x v="3"/>
    <n v="1606.4325569999996"/>
    <m/>
    <n v="116.950658"/>
    <m/>
    <m/>
    <d v="2023-05-21T00:00:00"/>
    <x v="0"/>
    <x v="3"/>
    <n v="20"/>
    <x v="3"/>
  </r>
  <r>
    <x v="2"/>
    <x v="2"/>
    <n v="64.144737000000006"/>
    <x v="3"/>
    <n v="1670.5772939999997"/>
    <m/>
    <n v="64.144737000000006"/>
    <m/>
    <m/>
    <d v="2023-05-21T00:00:00"/>
    <x v="0"/>
    <x v="3"/>
    <n v="20"/>
    <x v="3"/>
  </r>
  <r>
    <x v="2"/>
    <x v="2"/>
    <n v="156.86274499999999"/>
    <x v="3"/>
    <n v="1827.4400389999996"/>
    <m/>
    <n v="156.86274499999999"/>
    <m/>
    <m/>
    <d v="2023-05-21T00:00:00"/>
    <x v="0"/>
    <x v="3"/>
    <n v="20"/>
    <x v="3"/>
  </r>
  <r>
    <x v="2"/>
    <x v="2"/>
    <n v="51.315789000000002"/>
    <x v="3"/>
    <n v="1878.7558279999996"/>
    <m/>
    <n v="51.315789000000002"/>
    <m/>
    <m/>
    <d v="2023-05-21T00:00:00"/>
    <x v="0"/>
    <x v="3"/>
    <n v="20"/>
    <x v="3"/>
  </r>
  <r>
    <x v="2"/>
    <x v="2"/>
    <n v="35.526316000000001"/>
    <x v="3"/>
    <n v="1914.2821439999996"/>
    <m/>
    <n v="35.526316000000001"/>
    <m/>
    <m/>
    <d v="2023-05-21T00:00:00"/>
    <x v="0"/>
    <x v="3"/>
    <n v="20"/>
    <x v="3"/>
  </r>
  <r>
    <x v="3"/>
    <x v="3"/>
    <n v="73.128794999999997"/>
    <x v="0"/>
    <n v="73.128794999999997"/>
    <m/>
    <n v="73.128794999999997"/>
    <m/>
    <m/>
    <d v="2023-04-18T00:00:00"/>
    <x v="0"/>
    <x v="0"/>
    <n v="16"/>
    <x v="3"/>
  </r>
  <r>
    <x v="3"/>
    <x v="3"/>
    <n v="35.058247000000001"/>
    <x v="0"/>
    <n v="108.18704199999999"/>
    <m/>
    <n v="35.058247000000001"/>
    <m/>
    <m/>
    <d v="2023-04-18T00:00:00"/>
    <x v="0"/>
    <x v="0"/>
    <n v="16"/>
    <x v="3"/>
  </r>
  <r>
    <x v="3"/>
    <x v="3"/>
    <n v="0.32539499999999999"/>
    <x v="2"/>
    <n v="108.51243699999999"/>
    <m/>
    <n v="0.32539499999999999"/>
    <m/>
    <m/>
    <d v="2023-05-04T00:00:00"/>
    <x v="0"/>
    <x v="2"/>
    <n v="18"/>
    <x v="3"/>
  </r>
  <r>
    <x v="3"/>
    <x v="3"/>
    <n v="46.050924999999999"/>
    <x v="4"/>
    <n v="154.56336199999998"/>
    <m/>
    <n v="46.050924999999999"/>
    <m/>
    <m/>
    <d v="2023-05-18T00:00:00"/>
    <x v="0"/>
    <x v="4"/>
    <n v="20"/>
    <x v="3"/>
  </r>
  <r>
    <x v="3"/>
    <x v="3"/>
    <n v="20.677506999999999"/>
    <x v="4"/>
    <n v="175.24086899999998"/>
    <m/>
    <n v="20.677506999999999"/>
    <m/>
    <m/>
    <d v="2023-05-18T00:00:00"/>
    <x v="0"/>
    <x v="4"/>
    <n v="20"/>
    <x v="4"/>
  </r>
  <r>
    <x v="4"/>
    <x v="4"/>
    <n v="0.98643599999999998"/>
    <x v="0"/>
    <n v="0.98643599999999998"/>
    <m/>
    <n v="0.98643599999999998"/>
    <m/>
    <m/>
    <d v="2023-04-05T00:00:00"/>
    <x v="0"/>
    <x v="0"/>
    <n v="14"/>
    <x v="4"/>
  </r>
  <r>
    <x v="4"/>
    <x v="4"/>
    <n v="0.33412399999999998"/>
    <x v="1"/>
    <n v="1.32056"/>
    <m/>
    <n v="0.33412399999999998"/>
    <m/>
    <m/>
    <d v="2023-04-11T00:00:00"/>
    <x v="0"/>
    <x v="1"/>
    <n v="15"/>
    <x v="4"/>
  </r>
  <r>
    <x v="4"/>
    <x v="4"/>
    <n v="1.3658870000000001"/>
    <x v="1"/>
    <n v="2.6864470000000003"/>
    <m/>
    <n v="1.3658870000000001"/>
    <m/>
    <m/>
    <d v="2023-04-12T00:00:00"/>
    <x v="0"/>
    <x v="1"/>
    <n v="15"/>
    <x v="4"/>
  </r>
  <r>
    <x v="4"/>
    <x v="4"/>
    <n v="0.65583199999999997"/>
    <x v="1"/>
    <n v="3.3422790000000004"/>
    <m/>
    <n v="0.65583199999999997"/>
    <m/>
    <m/>
    <d v="2023-04-12T00:00:00"/>
    <x v="0"/>
    <x v="1"/>
    <n v="15"/>
    <x v="4"/>
  </r>
  <r>
    <x v="4"/>
    <x v="4"/>
    <n v="9.1088000000000002E-2"/>
    <x v="1"/>
    <n v="3.4333670000000005"/>
    <m/>
    <n v="9.1088000000000002E-2"/>
    <m/>
    <m/>
    <d v="2023-04-12T00:00:00"/>
    <x v="0"/>
    <x v="1"/>
    <n v="15"/>
    <x v="4"/>
  </r>
  <r>
    <x v="4"/>
    <x v="4"/>
    <n v="3.0118649999999998"/>
    <x v="2"/>
    <n v="6.4452320000000007"/>
    <m/>
    <n v="3.0118649999999998"/>
    <m/>
    <m/>
    <d v="2023-04-19T00:00:00"/>
    <x v="0"/>
    <x v="2"/>
    <n v="16"/>
    <x v="4"/>
  </r>
  <r>
    <x v="4"/>
    <x v="4"/>
    <n v="7.8770449999999999"/>
    <x v="2"/>
    <n v="14.322277"/>
    <m/>
    <n v="7.8770449999999999"/>
    <m/>
    <m/>
    <d v="2023-04-19T00:00:00"/>
    <x v="0"/>
    <x v="2"/>
    <n v="16"/>
    <x v="4"/>
  </r>
  <r>
    <x v="4"/>
    <x v="4"/>
    <n v="14.630141"/>
    <x v="2"/>
    <n v="28.952418000000002"/>
    <m/>
    <n v="14.630141"/>
    <m/>
    <m/>
    <d v="2023-04-19T00:00:00"/>
    <x v="0"/>
    <x v="2"/>
    <n v="16"/>
    <x v="4"/>
  </r>
  <r>
    <x v="4"/>
    <x v="4"/>
    <n v="5.6876639999999998"/>
    <x v="2"/>
    <n v="34.640082"/>
    <m/>
    <n v="5.6876639999999998"/>
    <m/>
    <m/>
    <d v="2023-04-19T00:00:00"/>
    <x v="0"/>
    <x v="2"/>
    <n v="16"/>
    <x v="4"/>
  </r>
  <r>
    <x v="4"/>
    <x v="4"/>
    <n v="17.062992000000001"/>
    <x v="2"/>
    <n v="51.703074000000001"/>
    <m/>
    <n v="17.062992000000001"/>
    <m/>
    <m/>
    <d v="2023-04-19T00:00:00"/>
    <x v="0"/>
    <x v="2"/>
    <n v="16"/>
    <x v="4"/>
  </r>
  <r>
    <x v="4"/>
    <x v="4"/>
    <n v="4.454599"/>
    <x v="2"/>
    <n v="56.157673000000003"/>
    <m/>
    <n v="4.454599"/>
    <m/>
    <m/>
    <d v="2023-04-21T00:00:00"/>
    <x v="0"/>
    <x v="2"/>
    <n v="16"/>
    <x v="4"/>
  </r>
  <r>
    <x v="4"/>
    <x v="4"/>
    <n v="0.83300099999999999"/>
    <x v="2"/>
    <n v="56.990674000000006"/>
    <m/>
    <n v="0.83300099999999999"/>
    <m/>
    <m/>
    <d v="2023-04-21T00:00:00"/>
    <x v="0"/>
    <x v="2"/>
    <n v="16"/>
    <x v="5"/>
  </r>
  <r>
    <x v="4"/>
    <x v="4"/>
    <n v="2.4990039999999998"/>
    <x v="2"/>
    <n v="59.489678000000005"/>
    <m/>
    <n v="2.4990039999999998"/>
    <m/>
    <m/>
    <d v="2023-04-21T00:00:00"/>
    <x v="0"/>
    <x v="2"/>
    <n v="16"/>
    <x v="5"/>
  </r>
  <r>
    <x v="4"/>
    <x v="4"/>
    <n v="8.4246540000000003"/>
    <x v="3"/>
    <n v="67.914332000000002"/>
    <m/>
    <n v="8.4246540000000003"/>
    <m/>
    <m/>
    <d v="2023-04-26T00:00:00"/>
    <x v="0"/>
    <x v="3"/>
    <n v="17"/>
    <x v="5"/>
  </r>
  <r>
    <x v="4"/>
    <x v="4"/>
    <n v="5.8324540000000002"/>
    <x v="3"/>
    <n v="73.746786"/>
    <m/>
    <n v="5.8324540000000002"/>
    <m/>
    <m/>
    <d v="2023-04-26T00:00:00"/>
    <x v="0"/>
    <x v="3"/>
    <n v="17"/>
    <x v="5"/>
  </r>
  <r>
    <x v="4"/>
    <x v="4"/>
    <n v="1.856554"/>
    <x v="3"/>
    <n v="75.603340000000003"/>
    <m/>
    <n v="1.856554"/>
    <m/>
    <m/>
    <d v="2023-04-28T00:00:00"/>
    <x v="0"/>
    <x v="3"/>
    <n v="17"/>
    <x v="5"/>
  </r>
  <r>
    <x v="4"/>
    <x v="4"/>
    <n v="1.285307"/>
    <x v="3"/>
    <n v="76.888647000000006"/>
    <m/>
    <n v="1.285307"/>
    <m/>
    <m/>
    <d v="2023-04-28T00:00:00"/>
    <x v="0"/>
    <x v="3"/>
    <n v="17"/>
    <x v="5"/>
  </r>
  <r>
    <x v="4"/>
    <x v="4"/>
    <n v="3.2737660000000002"/>
    <x v="4"/>
    <n v="80.162413000000001"/>
    <m/>
    <n v="3.2737660000000002"/>
    <m/>
    <m/>
    <d v="2023-05-03T00:00:00"/>
    <x v="0"/>
    <x v="4"/>
    <n v="18"/>
    <x v="5"/>
  </r>
  <r>
    <x v="4"/>
    <x v="4"/>
    <n v="17.062992000000001"/>
    <x v="4"/>
    <n v="97.225404999999995"/>
    <m/>
    <n v="17.062992000000001"/>
    <m/>
    <m/>
    <d v="2023-05-03T00:00:00"/>
    <x v="0"/>
    <x v="4"/>
    <n v="18"/>
    <x v="5"/>
  </r>
  <r>
    <x v="4"/>
    <x v="4"/>
    <n v="1.1865159999999999"/>
    <x v="4"/>
    <n v="98.411920999999992"/>
    <m/>
    <n v="1.1865159999999999"/>
    <m/>
    <m/>
    <d v="2023-05-04T00:00:00"/>
    <x v="0"/>
    <x v="4"/>
    <n v="18"/>
    <x v="5"/>
  </r>
  <r>
    <x v="4"/>
    <x v="4"/>
    <n v="0.542991"/>
    <x v="4"/>
    <n v="98.954911999999993"/>
    <m/>
    <n v="0.542991"/>
    <m/>
    <m/>
    <d v="2023-05-04T00:00:00"/>
    <x v="0"/>
    <x v="4"/>
    <n v="18"/>
    <x v="5"/>
  </r>
  <r>
    <x v="4"/>
    <x v="4"/>
    <n v="2.4990039999999998"/>
    <x v="4"/>
    <n v="101.45391599999999"/>
    <m/>
    <n v="2.4990039999999998"/>
    <m/>
    <m/>
    <d v="2023-05-05T00:00:00"/>
    <x v="0"/>
    <x v="4"/>
    <n v="18"/>
    <x v="5"/>
  </r>
  <r>
    <x v="4"/>
    <x v="4"/>
    <n v="0.66824700000000004"/>
    <x v="5"/>
    <n v="102.12216299999999"/>
    <m/>
    <n v="0.66824700000000004"/>
    <m/>
    <m/>
    <d v="2023-05-09T00:00:00"/>
    <x v="0"/>
    <x v="5"/>
    <n v="19"/>
    <x v="5"/>
  </r>
  <r>
    <x v="4"/>
    <x v="4"/>
    <n v="0.98643599999999998"/>
    <x v="5"/>
    <n v="103.10859899999998"/>
    <m/>
    <n v="0.98643599999999998"/>
    <m/>
    <m/>
    <d v="2023-05-10T00:00:00"/>
    <x v="0"/>
    <x v="5"/>
    <n v="19"/>
    <x v="5"/>
  </r>
  <r>
    <x v="4"/>
    <x v="4"/>
    <n v="0.72870199999999996"/>
    <x v="5"/>
    <n v="103.83730099999998"/>
    <m/>
    <n v="0.72870199999999996"/>
    <m/>
    <m/>
    <d v="2023-05-10T00:00:00"/>
    <x v="0"/>
    <x v="5"/>
    <n v="19"/>
    <x v="5"/>
  </r>
  <r>
    <x v="4"/>
    <x v="4"/>
    <n v="6.3196260000000004"/>
    <x v="5"/>
    <n v="110.15692699999998"/>
    <m/>
    <n v="6.3196260000000004"/>
    <m/>
    <m/>
    <d v="2023-05-10T00:00:00"/>
    <x v="0"/>
    <x v="5"/>
    <n v="19"/>
    <x v="5"/>
  </r>
  <r>
    <x v="4"/>
    <x v="4"/>
    <n v="6.3961880000000004"/>
    <x v="5"/>
    <n v="116.55311499999998"/>
    <m/>
    <n v="6.3961880000000004"/>
    <m/>
    <m/>
    <d v="2023-05-11T00:00:00"/>
    <x v="0"/>
    <x v="5"/>
    <n v="19"/>
    <x v="5"/>
  </r>
  <r>
    <x v="4"/>
    <x v="4"/>
    <n v="0.92555699999999996"/>
    <x v="5"/>
    <n v="117.47867199999997"/>
    <m/>
    <n v="0.92555699999999996"/>
    <m/>
    <m/>
    <d v="2023-05-12T00:00:00"/>
    <x v="0"/>
    <x v="5"/>
    <n v="19"/>
    <x v="5"/>
  </r>
  <r>
    <x v="4"/>
    <x v="4"/>
    <n v="1.2582610000000001"/>
    <x v="6"/>
    <n v="118.73693299999998"/>
    <m/>
    <n v="1.2582610000000001"/>
    <m/>
    <m/>
    <d v="2023-05-17T00:00:00"/>
    <x v="0"/>
    <x v="6"/>
    <n v="20"/>
    <x v="5"/>
  </r>
  <r>
    <x v="4"/>
    <x v="4"/>
    <n v="7.1285530000000001"/>
    <x v="6"/>
    <n v="125.86548599999998"/>
    <m/>
    <n v="7.1285530000000001"/>
    <m/>
    <m/>
    <d v="2023-05-17T00:00:00"/>
    <x v="0"/>
    <x v="6"/>
    <n v="20"/>
    <x v="5"/>
  </r>
  <r>
    <x v="4"/>
    <x v="4"/>
    <n v="5.8324540000000002"/>
    <x v="6"/>
    <n v="131.69793999999999"/>
    <m/>
    <n v="5.8324540000000002"/>
    <m/>
    <m/>
    <d v="2023-05-17T00:00:00"/>
    <x v="0"/>
    <x v="6"/>
    <n v="20"/>
    <x v="5"/>
  </r>
  <r>
    <x v="4"/>
    <x v="4"/>
    <n v="14.630141"/>
    <x v="6"/>
    <n v="146.328081"/>
    <m/>
    <n v="14.630141"/>
    <m/>
    <m/>
    <d v="2023-05-17T00:00:00"/>
    <x v="0"/>
    <x v="6"/>
    <n v="20"/>
    <x v="5"/>
  </r>
  <r>
    <x v="4"/>
    <x v="4"/>
    <n v="0.42335099999999998"/>
    <x v="6"/>
    <n v="146.75143199999999"/>
    <m/>
    <n v="0.42335099999999998"/>
    <m/>
    <m/>
    <d v="2023-05-18T00:00:00"/>
    <x v="0"/>
    <x v="6"/>
    <n v="20"/>
    <x v="5"/>
  </r>
  <r>
    <x v="4"/>
    <x v="4"/>
    <n v="1.5709310000000001"/>
    <x v="6"/>
    <n v="148.322363"/>
    <m/>
    <n v="1.5709310000000001"/>
    <m/>
    <m/>
    <d v="2023-05-19T00:00:00"/>
    <x v="0"/>
    <x v="6"/>
    <n v="20"/>
    <x v="5"/>
  </r>
  <r>
    <x v="4"/>
    <x v="4"/>
    <n v="1.285307"/>
    <x v="6"/>
    <n v="149.60766999999998"/>
    <m/>
    <n v="1.285307"/>
    <m/>
    <m/>
    <d v="2023-05-19T00:00:00"/>
    <x v="0"/>
    <x v="6"/>
    <n v="20"/>
    <x v="5"/>
  </r>
  <r>
    <x v="4"/>
    <x v="4"/>
    <n v="4.454599"/>
    <x v="6"/>
    <n v="154.06226899999999"/>
    <m/>
    <n v="4.454599"/>
    <m/>
    <m/>
    <d v="2023-05-19T00:00:00"/>
    <x v="0"/>
    <x v="6"/>
    <n v="20"/>
    <x v="5"/>
  </r>
  <r>
    <x v="5"/>
    <x v="5"/>
    <n v="0.417655"/>
    <x v="1"/>
    <n v="0.417655"/>
    <m/>
    <n v="0.417655"/>
    <m/>
    <m/>
    <d v="2023-04-25T00:00:00"/>
    <x v="0"/>
    <x v="1"/>
    <n v="17"/>
    <x v="5"/>
  </r>
  <r>
    <x v="5"/>
    <x v="5"/>
    <n v="0.54578599999999999"/>
    <x v="1"/>
    <n v="0.96344099999999999"/>
    <m/>
    <n v="0.54578599999999999"/>
    <m/>
    <m/>
    <d v="2023-04-25T00:00:00"/>
    <x v="0"/>
    <x v="1"/>
    <n v="17"/>
    <x v="5"/>
  </r>
  <r>
    <x v="5"/>
    <x v="5"/>
    <n v="0.36615799999999998"/>
    <x v="1"/>
    <n v="1.329599"/>
    <m/>
    <n v="0.36615799999999998"/>
    <m/>
    <m/>
    <d v="2023-04-26T00:00:00"/>
    <x v="0"/>
    <x v="1"/>
    <n v="17"/>
    <x v="5"/>
  </r>
  <r>
    <x v="5"/>
    <x v="5"/>
    <n v="7.1643220000000003"/>
    <x v="1"/>
    <n v="8.4939210000000003"/>
    <m/>
    <n v="7.1643220000000003"/>
    <m/>
    <m/>
    <d v="2023-04-26T00:00:00"/>
    <x v="0"/>
    <x v="1"/>
    <n v="17"/>
    <x v="5"/>
  </r>
  <r>
    <x v="5"/>
    <x v="5"/>
    <n v="0.94093400000000005"/>
    <x v="1"/>
    <n v="9.4348550000000007"/>
    <m/>
    <n v="0.94093400000000005"/>
    <m/>
    <m/>
    <d v="2023-04-26T00:00:00"/>
    <x v="0"/>
    <x v="1"/>
    <n v="17"/>
    <x v="5"/>
  </r>
  <r>
    <x v="5"/>
    <x v="5"/>
    <n v="3.1045400000000001"/>
    <x v="3"/>
    <n v="12.539395000000001"/>
    <m/>
    <n v="3.1045400000000001"/>
    <m/>
    <m/>
    <d v="2023-05-10T00:00:00"/>
    <x v="0"/>
    <x v="3"/>
    <n v="19"/>
    <x v="5"/>
  </r>
  <r>
    <x v="5"/>
    <x v="5"/>
    <n v="4.2279049999999998"/>
    <x v="4"/>
    <n v="16.767299999999999"/>
    <m/>
    <n v="4.2279049999999998"/>
    <m/>
    <m/>
    <d v="2023-05-17T00:00:00"/>
    <x v="0"/>
    <x v="4"/>
    <n v="20"/>
    <x v="5"/>
  </r>
  <r>
    <x v="6"/>
    <x v="6"/>
    <n v="0.72502699999999998"/>
    <x v="2"/>
    <n v="0.72502699999999998"/>
    <m/>
    <n v="0.72502699999999998"/>
    <m/>
    <m/>
    <d v="2023-04-18T00:00:00"/>
    <x v="0"/>
    <x v="2"/>
    <n v="16"/>
    <x v="1"/>
  </r>
  <r>
    <x v="6"/>
    <x v="6"/>
    <n v="1.0875410000000001"/>
    <x v="6"/>
    <n v="1.8125680000000002"/>
    <m/>
    <n v="1.0875410000000001"/>
    <m/>
    <m/>
    <d v="2023-05-16T00:00:00"/>
    <x v="0"/>
    <x v="6"/>
    <n v="20"/>
    <x v="1"/>
  </r>
  <r>
    <x v="7"/>
    <x v="7"/>
    <n v="47.003216999999999"/>
    <x v="4"/>
    <n v="47.003216999999999"/>
    <m/>
    <n v="47.003216999999999"/>
    <m/>
    <m/>
    <d v="2023-05-10T00:00:00"/>
    <x v="0"/>
    <x v="4"/>
    <n v="19"/>
    <x v="1"/>
  </r>
  <r>
    <x v="8"/>
    <x v="8"/>
    <n v="3.3698079999999999"/>
    <x v="1"/>
    <n v="3.3698079999999999"/>
    <m/>
    <n v="3.3698079999999999"/>
    <m/>
    <m/>
    <d v="2023-04-22T00:00:00"/>
    <x v="0"/>
    <x v="1"/>
    <n v="16"/>
    <x v="6"/>
  </r>
  <r>
    <x v="8"/>
    <x v="8"/>
    <n v="13.994400000000001"/>
    <x v="2"/>
    <n v="17.364208000000001"/>
    <m/>
    <n v="13.994400000000001"/>
    <m/>
    <m/>
    <d v="2023-04-29T00:00:00"/>
    <x v="0"/>
    <x v="2"/>
    <n v="17"/>
    <x v="6"/>
  </r>
  <r>
    <x v="8"/>
    <x v="8"/>
    <n v="13.994994999999999"/>
    <x v="2"/>
    <n v="31.359203000000001"/>
    <m/>
    <n v="13.994994999999999"/>
    <m/>
    <m/>
    <d v="2023-04-30T00:00:00"/>
    <x v="0"/>
    <x v="2"/>
    <n v="17"/>
    <x v="6"/>
  </r>
  <r>
    <x v="8"/>
    <x v="8"/>
    <n v="2.9930880000000002"/>
    <x v="2"/>
    <n v="34.352291000000001"/>
    <m/>
    <n v="2.9930880000000002"/>
    <m/>
    <m/>
    <d v="2023-04-30T00:00:00"/>
    <x v="0"/>
    <x v="2"/>
    <n v="17"/>
    <x v="6"/>
  </r>
  <r>
    <x v="9"/>
    <x v="9"/>
    <n v="17.116962000000001"/>
    <x v="0"/>
    <n v="17.116962000000001"/>
    <m/>
    <n v="17.116962000000001"/>
    <m/>
    <m/>
    <d v="2023-04-19T00:00:00"/>
    <x v="0"/>
    <x v="0"/>
    <n v="16"/>
    <x v="6"/>
  </r>
  <r>
    <x v="9"/>
    <x v="9"/>
    <n v="10.12895"/>
    <x v="0"/>
    <n v="27.245912000000001"/>
    <m/>
    <n v="10.12895"/>
    <m/>
    <m/>
    <d v="2023-04-19T00:00:00"/>
    <x v="0"/>
    <x v="0"/>
    <n v="16"/>
    <x v="6"/>
  </r>
  <r>
    <x v="9"/>
    <x v="9"/>
    <n v="80.653210999999999"/>
    <x v="0"/>
    <n v="107.899123"/>
    <m/>
    <n v="80.653210999999999"/>
    <m/>
    <m/>
    <d v="2023-04-19T00:00:00"/>
    <x v="0"/>
    <x v="0"/>
    <n v="16"/>
    <x v="6"/>
  </r>
  <r>
    <x v="9"/>
    <x v="9"/>
    <n v="28.880886"/>
    <x v="0"/>
    <n v="136.78000900000001"/>
    <m/>
    <n v="28.880886"/>
    <m/>
    <m/>
    <d v="2023-04-19T00:00:00"/>
    <x v="0"/>
    <x v="0"/>
    <n v="16"/>
    <x v="6"/>
  </r>
  <r>
    <x v="9"/>
    <x v="9"/>
    <n v="28.352422000000001"/>
    <x v="0"/>
    <n v="165.132431"/>
    <m/>
    <n v="28.352422000000001"/>
    <m/>
    <m/>
    <d v="2023-04-19T00:00:00"/>
    <x v="0"/>
    <x v="0"/>
    <n v="16"/>
    <x v="6"/>
  </r>
  <r>
    <x v="9"/>
    <x v="9"/>
    <n v="68.115930000000006"/>
    <x v="2"/>
    <n v="233.24836099999999"/>
    <m/>
    <n v="68.115930000000006"/>
    <m/>
    <m/>
    <d v="2023-05-03T00:00:00"/>
    <x v="0"/>
    <x v="2"/>
    <n v="18"/>
    <x v="6"/>
  </r>
  <r>
    <x v="9"/>
    <x v="9"/>
    <n v="35.524531000000003"/>
    <x v="2"/>
    <n v="268.77289200000001"/>
    <m/>
    <n v="35.524531000000003"/>
    <m/>
    <m/>
    <d v="2023-05-03T00:00:00"/>
    <x v="0"/>
    <x v="2"/>
    <n v="18"/>
    <x v="6"/>
  </r>
  <r>
    <x v="9"/>
    <x v="9"/>
    <n v="3.6353339999999998"/>
    <x v="2"/>
    <n v="272.40822600000001"/>
    <m/>
    <n v="3.6353339999999998"/>
    <m/>
    <m/>
    <d v="2023-05-03T00:00:00"/>
    <x v="0"/>
    <x v="2"/>
    <n v="18"/>
    <x v="6"/>
  </r>
  <r>
    <x v="9"/>
    <x v="9"/>
    <n v="67.784345000000002"/>
    <x v="2"/>
    <n v="340.19257100000004"/>
    <m/>
    <n v="67.784345000000002"/>
    <m/>
    <m/>
    <d v="2023-05-03T00:00:00"/>
    <x v="0"/>
    <x v="2"/>
    <n v="18"/>
    <x v="6"/>
  </r>
  <r>
    <x v="9"/>
    <x v="9"/>
    <n v="2.295855"/>
    <x v="2"/>
    <n v="342.48842600000006"/>
    <m/>
    <n v="2.295855"/>
    <m/>
    <m/>
    <d v="2023-05-03T00:00:00"/>
    <x v="0"/>
    <x v="2"/>
    <n v="18"/>
    <x v="6"/>
  </r>
  <r>
    <x v="9"/>
    <x v="9"/>
    <n v="3.0334699999999999"/>
    <x v="2"/>
    <n v="345.52189600000008"/>
    <m/>
    <n v="3.0334699999999999"/>
    <m/>
    <m/>
    <d v="2023-05-03T00:00:00"/>
    <x v="0"/>
    <x v="2"/>
    <n v="18"/>
    <x v="6"/>
  </r>
  <r>
    <x v="9"/>
    <x v="9"/>
    <n v="32.354439999999997"/>
    <x v="2"/>
    <n v="377.87633600000009"/>
    <m/>
    <n v="32.354439999999997"/>
    <m/>
    <m/>
    <d v="2023-05-04T00:00:00"/>
    <x v="0"/>
    <x v="2"/>
    <n v="18"/>
    <x v="6"/>
  </r>
  <r>
    <x v="9"/>
    <x v="9"/>
    <n v="6.9214130000000003"/>
    <x v="2"/>
    <n v="384.79774900000007"/>
    <m/>
    <n v="6.9214130000000003"/>
    <m/>
    <m/>
    <d v="2023-05-04T00:00:00"/>
    <x v="0"/>
    <x v="2"/>
    <n v="18"/>
    <x v="6"/>
  </r>
  <r>
    <x v="9"/>
    <x v="9"/>
    <n v="78.974992"/>
    <x v="3"/>
    <n v="463.77274100000005"/>
    <m/>
    <n v="78.974992"/>
    <m/>
    <m/>
    <d v="2023-05-10T00:00:00"/>
    <x v="0"/>
    <x v="3"/>
    <n v="19"/>
    <x v="6"/>
  </r>
  <r>
    <x v="9"/>
    <x v="9"/>
    <n v="41.955464999999997"/>
    <x v="4"/>
    <n v="505.72820600000006"/>
    <m/>
    <n v="41.955464999999997"/>
    <m/>
    <m/>
    <d v="2023-05-17T00:00:00"/>
    <x v="0"/>
    <x v="4"/>
    <n v="20"/>
    <x v="6"/>
  </r>
  <r>
    <x v="9"/>
    <x v="9"/>
    <n v="21.004152000000001"/>
    <x v="4"/>
    <n v="526.73235800000009"/>
    <m/>
    <n v="21.004152000000001"/>
    <m/>
    <m/>
    <d v="2023-05-17T00:00:00"/>
    <x v="0"/>
    <x v="4"/>
    <n v="20"/>
    <x v="6"/>
  </r>
  <r>
    <x v="9"/>
    <x v="9"/>
    <n v="36.339891999999999"/>
    <x v="4"/>
    <n v="563.07225000000005"/>
    <m/>
    <n v="36.339891999999999"/>
    <m/>
    <m/>
    <d v="2023-05-17T00:00:00"/>
    <x v="0"/>
    <x v="4"/>
    <n v="20"/>
    <x v="7"/>
  </r>
  <r>
    <x v="10"/>
    <x v="10"/>
    <n v="13.996171"/>
    <x v="2"/>
    <n v="13.996171"/>
    <m/>
    <n v="13.996171"/>
    <m/>
    <m/>
    <d v="2023-05-05T00:00:00"/>
    <x v="0"/>
    <x v="2"/>
    <n v="18"/>
    <x v="7"/>
  </r>
  <r>
    <x v="11"/>
    <x v="11"/>
    <n v="1330.635"/>
    <x v="1"/>
    <n v="1330.635"/>
    <m/>
    <n v="1330.635"/>
    <m/>
    <m/>
    <d v="2023-04-29T00:00:00"/>
    <x v="0"/>
    <x v="1"/>
    <n v="17"/>
    <x v="7"/>
  </r>
  <r>
    <x v="11"/>
    <x v="11"/>
    <n v="174.76042000000001"/>
    <x v="1"/>
    <n v="1505.3954200000001"/>
    <m/>
    <n v="174.76042000000001"/>
    <m/>
    <m/>
    <d v="2023-04-29T00:00:00"/>
    <x v="0"/>
    <x v="1"/>
    <n v="17"/>
    <x v="7"/>
  </r>
  <r>
    <x v="11"/>
    <x v="11"/>
    <n v="613.23152800000003"/>
    <x v="2"/>
    <n v="2118.6269480000001"/>
    <m/>
    <n v="613.23152800000003"/>
    <m/>
    <m/>
    <d v="2023-05-06T00:00:00"/>
    <x v="0"/>
    <x v="2"/>
    <n v="18"/>
    <x v="7"/>
  </r>
  <r>
    <x v="11"/>
    <x v="11"/>
    <n v="440.00038499999999"/>
    <x v="2"/>
    <n v="2558.6273329999999"/>
    <m/>
    <n v="440.00038499999999"/>
    <m/>
    <m/>
    <d v="2023-05-06T00:00:00"/>
    <x v="0"/>
    <x v="2"/>
    <n v="18"/>
    <x v="7"/>
  </r>
  <r>
    <x v="11"/>
    <x v="11"/>
    <n v="421.32836900000001"/>
    <x v="2"/>
    <n v="2979.9557019999997"/>
    <m/>
    <n v="421.32836900000001"/>
    <m/>
    <m/>
    <d v="2023-05-06T00:00:00"/>
    <x v="0"/>
    <x v="2"/>
    <n v="18"/>
    <x v="7"/>
  </r>
  <r>
    <x v="11"/>
    <x v="11"/>
    <n v="576.60850000000005"/>
    <x v="3"/>
    <n v="3556.5642019999996"/>
    <m/>
    <n v="576.60850000000005"/>
    <m/>
    <m/>
    <d v="2023-05-13T00:00:00"/>
    <x v="0"/>
    <x v="3"/>
    <n v="19"/>
    <x v="7"/>
  </r>
  <r>
    <x v="11"/>
    <x v="11"/>
    <n v="785.25206800000001"/>
    <x v="4"/>
    <n v="4341.8162699999993"/>
    <m/>
    <n v="785.25206800000001"/>
    <m/>
    <m/>
    <d v="2023-05-20T00:00:00"/>
    <x v="0"/>
    <x v="4"/>
    <n v="20"/>
    <x v="7"/>
  </r>
  <r>
    <x v="11"/>
    <x v="11"/>
    <n v="473.99479000000002"/>
    <x v="4"/>
    <n v="4815.8110599999991"/>
    <m/>
    <n v="473.99479000000002"/>
    <m/>
    <m/>
    <d v="2023-05-20T00:00:00"/>
    <x v="0"/>
    <x v="4"/>
    <n v="20"/>
    <x v="7"/>
  </r>
  <r>
    <x v="12"/>
    <x v="12"/>
    <n v="16.202919000000001"/>
    <x v="1"/>
    <n v="16.202919000000001"/>
    <m/>
    <n v="16.202919000000001"/>
    <m/>
    <m/>
    <d v="2023-03-04T00:00:00"/>
    <x v="0"/>
    <x v="1"/>
    <n v="9"/>
    <x v="7"/>
  </r>
  <r>
    <x v="12"/>
    <x v="12"/>
    <n v="2.2504089999999999"/>
    <x v="1"/>
    <n v="18.453328000000003"/>
    <m/>
    <n v="2.2504089999999999"/>
    <m/>
    <m/>
    <d v="2023-03-04T00:00:00"/>
    <x v="0"/>
    <x v="1"/>
    <n v="9"/>
    <x v="7"/>
  </r>
  <r>
    <x v="12"/>
    <x v="12"/>
    <n v="10.970151"/>
    <x v="1"/>
    <n v="29.423479"/>
    <m/>
    <n v="10.970151"/>
    <m/>
    <m/>
    <d v="2023-03-04T00:00:00"/>
    <x v="0"/>
    <x v="1"/>
    <n v="9"/>
    <x v="7"/>
  </r>
  <r>
    <x v="12"/>
    <x v="12"/>
    <n v="11.662642"/>
    <x v="1"/>
    <n v="41.086120999999999"/>
    <m/>
    <n v="11.662642"/>
    <m/>
    <m/>
    <d v="2023-03-04T00:00:00"/>
    <x v="0"/>
    <x v="1"/>
    <n v="9"/>
    <x v="7"/>
  </r>
  <r>
    <x v="12"/>
    <x v="12"/>
    <n v="51.458212000000003"/>
    <x v="2"/>
    <n v="92.544332999999995"/>
    <m/>
    <n v="51.458212000000003"/>
    <m/>
    <m/>
    <d v="2023-03-11T00:00:00"/>
    <x v="0"/>
    <x v="2"/>
    <n v="10"/>
    <x v="8"/>
  </r>
  <r>
    <x v="12"/>
    <x v="12"/>
    <n v="240.96427700000001"/>
    <x v="2"/>
    <n v="333.50860999999998"/>
    <m/>
    <n v="240.96427700000001"/>
    <m/>
    <m/>
    <d v="2023-03-12T00:00:00"/>
    <x v="0"/>
    <x v="2"/>
    <n v="10"/>
    <x v="8"/>
  </r>
  <r>
    <x v="12"/>
    <x v="12"/>
    <n v="261.91769299999999"/>
    <x v="4"/>
    <n v="595.42630299999996"/>
    <m/>
    <n v="261.91769299999999"/>
    <m/>
    <m/>
    <d v="2023-03-26T00:00:00"/>
    <x v="0"/>
    <x v="4"/>
    <n v="12"/>
    <x v="8"/>
  </r>
  <r>
    <x v="12"/>
    <x v="12"/>
    <n v="4.6923360000000001"/>
    <x v="4"/>
    <n v="600.11863899999992"/>
    <m/>
    <n v="4.6923360000000001"/>
    <m/>
    <m/>
    <d v="2023-03-26T00:00:00"/>
    <x v="0"/>
    <x v="4"/>
    <n v="12"/>
    <x v="8"/>
  </r>
  <r>
    <x v="12"/>
    <x v="12"/>
    <n v="18.003235"/>
    <x v="5"/>
    <n v="618.12187399999993"/>
    <m/>
    <n v="18.003235"/>
    <m/>
    <m/>
    <d v="2023-04-01T00:00:00"/>
    <x v="0"/>
    <x v="5"/>
    <n v="13"/>
    <x v="8"/>
  </r>
  <r>
    <x v="12"/>
    <x v="12"/>
    <n v="7.313434"/>
    <x v="5"/>
    <n v="625.43530799999996"/>
    <m/>
    <n v="7.313434"/>
    <m/>
    <m/>
    <d v="2023-04-01T00:00:00"/>
    <x v="0"/>
    <x v="5"/>
    <n v="13"/>
    <x v="8"/>
  </r>
  <r>
    <x v="12"/>
    <x v="12"/>
    <n v="350.26574099999999"/>
    <x v="6"/>
    <n v="975.70104900000001"/>
    <m/>
    <n v="350.26574099999999"/>
    <m/>
    <m/>
    <d v="2023-04-09T00:00:00"/>
    <x v="0"/>
    <x v="6"/>
    <n v="14"/>
    <x v="8"/>
  </r>
  <r>
    <x v="12"/>
    <x v="12"/>
    <n v="211.761674"/>
    <x v="6"/>
    <n v="1187.4627230000001"/>
    <m/>
    <n v="211.761674"/>
    <m/>
    <m/>
    <d v="2023-04-09T00:00:00"/>
    <x v="0"/>
    <x v="6"/>
    <n v="14"/>
    <x v="8"/>
  </r>
  <r>
    <x v="12"/>
    <x v="12"/>
    <n v="8.3304159999999996"/>
    <x v="7"/>
    <n v="1195.7931390000001"/>
    <m/>
    <n v="8.3304159999999996"/>
    <m/>
    <m/>
    <d v="2023-04-15T00:00:00"/>
    <x v="0"/>
    <x v="7"/>
    <n v="15"/>
    <x v="8"/>
  </r>
  <r>
    <x v="12"/>
    <x v="12"/>
    <n v="68.610946999999996"/>
    <x v="8"/>
    <n v="1264.404086"/>
    <m/>
    <n v="68.610946999999996"/>
    <m/>
    <m/>
    <d v="2023-04-22T00:00:00"/>
    <x v="0"/>
    <x v="8"/>
    <n v="16"/>
    <x v="8"/>
  </r>
  <r>
    <x v="12"/>
    <x v="12"/>
    <n v="18.270534000000001"/>
    <x v="8"/>
    <n v="1282.67462"/>
    <m/>
    <n v="18.270534000000001"/>
    <m/>
    <m/>
    <d v="2023-04-22T00:00:00"/>
    <x v="0"/>
    <x v="8"/>
    <n v="16"/>
    <x v="8"/>
  </r>
  <r>
    <x v="13"/>
    <x v="13"/>
    <n v="68.919889999999995"/>
    <x v="1"/>
    <n v="68.919889999999995"/>
    <m/>
    <n v="68.919889999999995"/>
    <m/>
    <m/>
    <d v="2023-04-13T00:00:00"/>
    <x v="0"/>
    <x v="1"/>
    <n v="15"/>
    <x v="8"/>
  </r>
  <r>
    <x v="13"/>
    <x v="13"/>
    <n v="80.276421999999997"/>
    <x v="1"/>
    <n v="149.19631199999998"/>
    <m/>
    <n v="80.276421999999997"/>
    <m/>
    <m/>
    <d v="2023-04-13T00:00:00"/>
    <x v="0"/>
    <x v="1"/>
    <n v="15"/>
    <x v="8"/>
  </r>
  <r>
    <x v="13"/>
    <x v="13"/>
    <n v="101.78867099999999"/>
    <x v="1"/>
    <n v="250.98498299999997"/>
    <m/>
    <n v="101.78867099999999"/>
    <m/>
    <m/>
    <d v="2023-04-13T00:00:00"/>
    <x v="0"/>
    <x v="1"/>
    <n v="15"/>
    <x v="8"/>
  </r>
  <r>
    <x v="13"/>
    <x v="13"/>
    <n v="41.041587"/>
    <x v="1"/>
    <n v="292.02656999999999"/>
    <m/>
    <n v="41.041587"/>
    <m/>
    <m/>
    <d v="2023-04-13T00:00:00"/>
    <x v="0"/>
    <x v="1"/>
    <n v="15"/>
    <x v="8"/>
  </r>
  <r>
    <x v="13"/>
    <x v="13"/>
    <n v="5.7002199999999998"/>
    <x v="1"/>
    <n v="297.72678999999999"/>
    <m/>
    <n v="5.7002199999999998"/>
    <m/>
    <m/>
    <d v="2023-04-13T00:00:00"/>
    <x v="0"/>
    <x v="1"/>
    <n v="15"/>
    <x v="8"/>
  </r>
  <r>
    <x v="13"/>
    <x v="13"/>
    <n v="44.191848"/>
    <x v="1"/>
    <n v="341.91863799999999"/>
    <m/>
    <n v="44.191848"/>
    <m/>
    <m/>
    <d v="2023-04-13T00:00:00"/>
    <x v="0"/>
    <x v="1"/>
    <n v="15"/>
    <x v="8"/>
  </r>
  <r>
    <x v="13"/>
    <x v="13"/>
    <n v="18.011894999999999"/>
    <x v="1"/>
    <n v="359.93053299999997"/>
    <m/>
    <n v="18.011894999999999"/>
    <m/>
    <m/>
    <d v="2023-04-13T00:00:00"/>
    <x v="0"/>
    <x v="1"/>
    <n v="15"/>
    <x v="8"/>
  </r>
  <r>
    <x v="13"/>
    <x v="13"/>
    <n v="26.052517000000002"/>
    <x v="1"/>
    <n v="385.98304999999999"/>
    <m/>
    <n v="26.052517000000002"/>
    <m/>
    <m/>
    <d v="2023-04-14T00:00:00"/>
    <x v="0"/>
    <x v="1"/>
    <n v="15"/>
    <x v="8"/>
  </r>
  <r>
    <x v="13"/>
    <x v="13"/>
    <n v="53.855922"/>
    <x v="1"/>
    <n v="439.83897200000001"/>
    <m/>
    <n v="53.855922"/>
    <m/>
    <m/>
    <d v="2023-04-14T00:00:00"/>
    <x v="0"/>
    <x v="1"/>
    <n v="15"/>
    <x v="8"/>
  </r>
  <r>
    <x v="13"/>
    <x v="13"/>
    <n v="1053.757239"/>
    <x v="1"/>
    <n v="1493.596211"/>
    <m/>
    <n v="1053.757239"/>
    <m/>
    <m/>
    <d v="2023-04-14T00:00:00"/>
    <x v="0"/>
    <x v="1"/>
    <n v="15"/>
    <x v="8"/>
  </r>
  <r>
    <x v="13"/>
    <x v="13"/>
    <n v="138.39637300000001"/>
    <x v="1"/>
    <n v="1631.9925840000001"/>
    <m/>
    <n v="138.39637300000001"/>
    <m/>
    <m/>
    <d v="2023-04-14T00:00:00"/>
    <x v="0"/>
    <x v="1"/>
    <n v="15"/>
    <x v="8"/>
  </r>
  <r>
    <x v="13"/>
    <x v="13"/>
    <n v="464.02574900000002"/>
    <x v="2"/>
    <n v="2096.018333"/>
    <m/>
    <n v="464.02574900000002"/>
    <m/>
    <m/>
    <d v="2023-04-21T00:00:00"/>
    <x v="0"/>
    <x v="2"/>
    <n v="16"/>
    <x v="8"/>
  </r>
  <r>
    <x v="13"/>
    <x v="13"/>
    <n v="86.771916000000004"/>
    <x v="2"/>
    <n v="2182.7902490000001"/>
    <m/>
    <n v="86.771916000000004"/>
    <m/>
    <m/>
    <d v="2023-04-21T00:00:00"/>
    <x v="0"/>
    <x v="2"/>
    <n v="16"/>
    <x v="8"/>
  </r>
  <r>
    <x v="13"/>
    <x v="13"/>
    <n v="260.31574799999999"/>
    <x v="2"/>
    <n v="2443.1059970000001"/>
    <m/>
    <n v="260.31574799999999"/>
    <m/>
    <m/>
    <d v="2023-04-21T00:00:00"/>
    <x v="0"/>
    <x v="2"/>
    <n v="16"/>
    <x v="8"/>
  </r>
  <r>
    <x v="13"/>
    <x v="13"/>
    <n v="80.000069999999994"/>
    <x v="2"/>
    <n v="2523.1060670000002"/>
    <m/>
    <n v="80.000069999999994"/>
    <m/>
    <m/>
    <d v="2023-04-22T00:00:00"/>
    <x v="0"/>
    <x v="2"/>
    <n v="16"/>
    <x v="8"/>
  </r>
  <r>
    <x v="13"/>
    <x v="13"/>
    <n v="76.341503000000003"/>
    <x v="3"/>
    <n v="2599.4475700000003"/>
    <m/>
    <n v="76.341503000000003"/>
    <m/>
    <m/>
    <d v="2023-04-27T00:00:00"/>
    <x v="0"/>
    <x v="3"/>
    <n v="17"/>
    <x v="8"/>
  </r>
  <r>
    <x v="13"/>
    <x v="13"/>
    <n v="456.62813699999998"/>
    <x v="3"/>
    <n v="3056.0757070000004"/>
    <m/>
    <n v="456.62813699999998"/>
    <m/>
    <m/>
    <d v="2023-04-28T00:00:00"/>
    <x v="0"/>
    <x v="3"/>
    <n v="17"/>
    <x v="8"/>
  </r>
  <r>
    <x v="13"/>
    <x v="13"/>
    <n v="193.39316199999999"/>
    <x v="3"/>
    <n v="3249.4688690000003"/>
    <m/>
    <n v="193.39316199999999"/>
    <m/>
    <m/>
    <d v="2023-04-28T00:00:00"/>
    <x v="0"/>
    <x v="3"/>
    <n v="17"/>
    <x v="8"/>
  </r>
  <r>
    <x v="13"/>
    <x v="13"/>
    <n v="133.887573"/>
    <x v="3"/>
    <n v="3383.3564420000002"/>
    <m/>
    <n v="133.887573"/>
    <m/>
    <m/>
    <d v="2023-04-28T00:00:00"/>
    <x v="0"/>
    <x v="3"/>
    <n v="17"/>
    <x v="8"/>
  </r>
  <r>
    <x v="13"/>
    <x v="13"/>
    <n v="80.959322"/>
    <x v="4"/>
    <n v="3464.3157640000004"/>
    <m/>
    <n v="80.959322"/>
    <m/>
    <m/>
    <d v="2023-05-04T00:00:00"/>
    <x v="0"/>
    <x v="4"/>
    <n v="18"/>
    <x v="8"/>
  </r>
  <r>
    <x v="13"/>
    <x v="13"/>
    <n v="36.336582999999997"/>
    <x v="4"/>
    <n v="3500.6523470000002"/>
    <m/>
    <n v="36.336582999999997"/>
    <m/>
    <m/>
    <d v="2023-05-04T00:00:00"/>
    <x v="0"/>
    <x v="4"/>
    <n v="18"/>
    <x v="8"/>
  </r>
  <r>
    <x v="13"/>
    <x v="13"/>
    <n v="38.994999999999997"/>
    <x v="4"/>
    <n v="3539.6473470000001"/>
    <m/>
    <n v="38.994999999999997"/>
    <m/>
    <m/>
    <d v="2023-05-05T00:00:00"/>
    <x v="0"/>
    <x v="4"/>
    <n v="18"/>
    <x v="8"/>
  </r>
  <r>
    <x v="13"/>
    <x v="13"/>
    <n v="17.00217"/>
    <x v="4"/>
    <n v="3556.6495170000003"/>
    <m/>
    <n v="17.00217"/>
    <m/>
    <m/>
    <d v="2023-05-05T00:00:00"/>
    <x v="0"/>
    <x v="4"/>
    <n v="18"/>
    <x v="8"/>
  </r>
  <r>
    <x v="13"/>
    <x v="13"/>
    <n v="621.85727199999997"/>
    <x v="4"/>
    <n v="4178.506789"/>
    <m/>
    <n v="621.85727199999997"/>
    <m/>
    <m/>
    <d v="2023-05-05T00:00:00"/>
    <x v="0"/>
    <x v="4"/>
    <n v="18"/>
    <x v="8"/>
  </r>
  <r>
    <x v="13"/>
    <x v="13"/>
    <n v="260.31574799999999"/>
    <x v="4"/>
    <n v="4438.822537"/>
    <m/>
    <n v="260.31574799999999"/>
    <m/>
    <m/>
    <d v="2023-05-05T00:00:00"/>
    <x v="0"/>
    <x v="4"/>
    <n v="18"/>
    <x v="8"/>
  </r>
  <r>
    <x v="13"/>
    <x v="13"/>
    <n v="137.83977999999999"/>
    <x v="5"/>
    <n v="4576.6623170000003"/>
    <m/>
    <n v="137.83977999999999"/>
    <m/>
    <m/>
    <d v="2023-05-11T00:00:00"/>
    <x v="0"/>
    <x v="5"/>
    <n v="19"/>
    <x v="8"/>
  </r>
  <r>
    <x v="13"/>
    <x v="13"/>
    <n v="45.601764000000003"/>
    <x v="5"/>
    <n v="4622.2640810000003"/>
    <m/>
    <n v="45.601764000000003"/>
    <m/>
    <m/>
    <d v="2023-05-11T00:00:00"/>
    <x v="0"/>
    <x v="5"/>
    <n v="19"/>
    <x v="8"/>
  </r>
  <r>
    <x v="13"/>
    <x v="13"/>
    <n v="29.461231999999999"/>
    <x v="5"/>
    <n v="4651.7253129999999"/>
    <m/>
    <n v="29.461231999999999"/>
    <m/>
    <m/>
    <d v="2023-05-11T00:00:00"/>
    <x v="0"/>
    <x v="5"/>
    <n v="19"/>
    <x v="8"/>
  </r>
  <r>
    <x v="13"/>
    <x v="13"/>
    <n v="46.183985999999997"/>
    <x v="5"/>
    <n v="4697.9092989999999"/>
    <m/>
    <n v="46.183985999999997"/>
    <m/>
    <m/>
    <d v="2023-05-12T00:00:00"/>
    <x v="0"/>
    <x v="5"/>
    <n v="19"/>
    <x v="8"/>
  </r>
  <r>
    <x v="13"/>
    <x v="13"/>
    <n v="96.413240000000002"/>
    <x v="5"/>
    <n v="4794.3225389999998"/>
    <m/>
    <n v="96.413240000000002"/>
    <m/>
    <m/>
    <d v="2023-05-12T00:00:00"/>
    <x v="0"/>
    <x v="5"/>
    <n v="19"/>
    <x v="8"/>
  </r>
  <r>
    <x v="13"/>
    <x v="13"/>
    <n v="76.341503000000003"/>
    <x v="6"/>
    <n v="4870.6640419999994"/>
    <m/>
    <n v="76.341503000000003"/>
    <m/>
    <m/>
    <d v="2023-05-18T00:00:00"/>
    <x v="0"/>
    <x v="6"/>
    <n v="20"/>
    <x v="8"/>
  </r>
  <r>
    <x v="13"/>
    <x v="13"/>
    <n v="163.640368"/>
    <x v="6"/>
    <n v="5034.3044099999997"/>
    <m/>
    <n v="163.640368"/>
    <m/>
    <m/>
    <d v="2023-05-19T00:00:00"/>
    <x v="0"/>
    <x v="6"/>
    <n v="20"/>
    <x v="8"/>
  </r>
  <r>
    <x v="13"/>
    <x v="13"/>
    <n v="133.887573"/>
    <x v="6"/>
    <n v="5168.1919829999997"/>
    <m/>
    <n v="133.887573"/>
    <m/>
    <m/>
    <d v="2023-05-19T00:00:00"/>
    <x v="0"/>
    <x v="6"/>
    <n v="20"/>
    <x v="8"/>
  </r>
  <r>
    <x v="13"/>
    <x v="13"/>
    <n v="464.02574900000002"/>
    <x v="6"/>
    <n v="5632.2177320000001"/>
    <m/>
    <n v="464.02574900000002"/>
    <m/>
    <m/>
    <d v="2023-05-19T00:00:00"/>
    <x v="0"/>
    <x v="6"/>
    <n v="20"/>
    <x v="8"/>
  </r>
  <r>
    <x v="13"/>
    <x v="13"/>
    <n v="100.00023"/>
    <x v="6"/>
    <n v="5732.2179619999997"/>
    <m/>
    <n v="100.00023"/>
    <m/>
    <m/>
    <d v="2023-05-20T00:00:00"/>
    <x v="0"/>
    <x v="6"/>
    <n v="20"/>
    <x v="8"/>
  </r>
  <r>
    <x v="14"/>
    <x v="14"/>
    <n v="3.341237"/>
    <x v="1"/>
    <n v="3.341237"/>
    <m/>
    <n v="3.341237"/>
    <m/>
    <m/>
    <d v="2023-04-25T00:00:00"/>
    <x v="0"/>
    <x v="1"/>
    <n v="17"/>
    <x v="8"/>
  </r>
  <r>
    <x v="14"/>
    <x v="14"/>
    <n v="3.852608"/>
    <x v="1"/>
    <n v="7.1938449999999996"/>
    <m/>
    <n v="3.852608"/>
    <m/>
    <m/>
    <d v="2023-04-25T00:00:00"/>
    <x v="0"/>
    <x v="1"/>
    <n v="17"/>
    <x v="8"/>
  </r>
  <r>
    <x v="14"/>
    <x v="14"/>
    <n v="13.502432000000001"/>
    <x v="1"/>
    <n v="20.696277000000002"/>
    <m/>
    <n v="13.502432000000001"/>
    <m/>
    <m/>
    <d v="2023-04-26T00:00:00"/>
    <x v="0"/>
    <x v="1"/>
    <n v="17"/>
    <x v="8"/>
  </r>
  <r>
    <x v="14"/>
    <x v="14"/>
    <n v="1.8753409999999999"/>
    <x v="1"/>
    <n v="22.571618000000001"/>
    <m/>
    <n v="1.8753409999999999"/>
    <m/>
    <m/>
    <d v="2023-04-26T00:00:00"/>
    <x v="0"/>
    <x v="1"/>
    <n v="17"/>
    <x v="9"/>
  </r>
  <r>
    <x v="14"/>
    <x v="14"/>
    <n v="24.883513000000001"/>
    <x v="1"/>
    <n v="47.455131000000002"/>
    <m/>
    <n v="24.883513000000001"/>
    <m/>
    <m/>
    <d v="2023-04-26T00:00:00"/>
    <x v="0"/>
    <x v="1"/>
    <n v="17"/>
    <x v="9"/>
  </r>
  <r>
    <x v="14"/>
    <x v="14"/>
    <n v="2.584641"/>
    <x v="1"/>
    <n v="50.039771999999999"/>
    <m/>
    <n v="2.584641"/>
    <m/>
    <m/>
    <d v="2023-04-26T00:00:00"/>
    <x v="0"/>
    <x v="1"/>
    <n v="17"/>
    <x v="8"/>
  </r>
  <r>
    <x v="14"/>
    <x v="14"/>
    <n v="50.571686"/>
    <x v="1"/>
    <n v="100.611458"/>
    <m/>
    <n v="50.571686"/>
    <m/>
    <m/>
    <d v="2023-04-26T00:00:00"/>
    <x v="0"/>
    <x v="1"/>
    <n v="17"/>
    <x v="8"/>
  </r>
  <r>
    <x v="14"/>
    <x v="14"/>
    <n v="6.6418879999999998"/>
    <x v="1"/>
    <n v="107.25334599999999"/>
    <m/>
    <n v="6.6418879999999998"/>
    <m/>
    <m/>
    <d v="2023-04-26T00:00:00"/>
    <x v="0"/>
    <x v="1"/>
    <n v="17"/>
    <x v="8"/>
  </r>
  <r>
    <x v="14"/>
    <x v="14"/>
    <n v="32.919572000000002"/>
    <x v="2"/>
    <n v="140.17291799999998"/>
    <m/>
    <n v="32.919572000000002"/>
    <m/>
    <m/>
    <d v="2023-05-02T00:00:00"/>
    <x v="0"/>
    <x v="2"/>
    <n v="18"/>
    <x v="8"/>
  </r>
  <r>
    <x v="14"/>
    <x v="14"/>
    <n v="15.059326"/>
    <x v="2"/>
    <n v="155.23224399999998"/>
    <m/>
    <n v="15.059326"/>
    <m/>
    <m/>
    <d v="2023-05-03T00:00:00"/>
    <x v="0"/>
    <x v="2"/>
    <n v="18"/>
    <x v="8"/>
  </r>
  <r>
    <x v="14"/>
    <x v="14"/>
    <n v="47.262267999999999"/>
    <x v="2"/>
    <n v="202.49451199999999"/>
    <m/>
    <n v="47.262267999999999"/>
    <m/>
    <m/>
    <d v="2023-05-03T00:00:00"/>
    <x v="0"/>
    <x v="2"/>
    <n v="18"/>
    <x v="8"/>
  </r>
  <r>
    <x v="14"/>
    <x v="14"/>
    <n v="21.914397999999998"/>
    <x v="3"/>
    <n v="224.40890999999999"/>
    <m/>
    <n v="21.914397999999998"/>
    <m/>
    <m/>
    <d v="2023-05-10T00:00:00"/>
    <x v="0"/>
    <x v="3"/>
    <n v="19"/>
    <x v="8"/>
  </r>
  <r>
    <x v="14"/>
    <x v="14"/>
    <n v="16.368832000000001"/>
    <x v="4"/>
    <n v="240.77774199999999"/>
    <m/>
    <n v="16.368832000000001"/>
    <m/>
    <m/>
    <d v="2023-05-17T00:00:00"/>
    <x v="0"/>
    <x v="4"/>
    <n v="20"/>
    <x v="8"/>
  </r>
  <r>
    <x v="14"/>
    <x v="14"/>
    <n v="29.844037"/>
    <x v="4"/>
    <n v="270.621779"/>
    <m/>
    <n v="29.844037"/>
    <m/>
    <m/>
    <d v="2023-05-17T00:00:00"/>
    <x v="0"/>
    <x v="4"/>
    <n v="20"/>
    <x v="8"/>
  </r>
  <r>
    <x v="14"/>
    <x v="14"/>
    <n v="22.561544000000001"/>
    <x v="4"/>
    <n v="293.18332300000003"/>
    <m/>
    <n v="22.561544000000001"/>
    <m/>
    <m/>
    <d v="2023-05-18T00:00:00"/>
    <x v="0"/>
    <x v="4"/>
    <n v="20"/>
    <x v="8"/>
  </r>
  <r>
    <x v="14"/>
    <x v="14"/>
    <n v="19.458864999999999"/>
    <x v="4"/>
    <n v="312.64218800000003"/>
    <m/>
    <n v="19.458864999999999"/>
    <m/>
    <m/>
    <d v="2023-05-18T00:00:00"/>
    <x v="0"/>
    <x v="4"/>
    <n v="20"/>
    <x v="8"/>
  </r>
  <r>
    <x v="14"/>
    <x v="14"/>
    <n v="8.5625560000000007"/>
    <x v="4"/>
    <n v="321.20474400000001"/>
    <m/>
    <n v="8.5625560000000007"/>
    <m/>
    <m/>
    <d v="2023-05-18T00:00:00"/>
    <x v="0"/>
    <x v="4"/>
    <n v="20"/>
    <x v="8"/>
  </r>
  <r>
    <x v="15"/>
    <x v="15"/>
    <n v="1.2540789999999999"/>
    <x v="2"/>
    <n v="1.2540789999999999"/>
    <m/>
    <n v="1.2540789999999999"/>
    <m/>
    <m/>
    <d v="2023-05-02T00:00:00"/>
    <x v="0"/>
    <x v="2"/>
    <n v="18"/>
    <x v="8"/>
  </r>
  <r>
    <x v="16"/>
    <x v="16"/>
    <n v="2.3341310000000002"/>
    <x v="0"/>
    <n v="2.3341310000000002"/>
    <m/>
    <n v="2.3341310000000002"/>
    <m/>
    <m/>
    <d v="2023-04-18T00:00:00"/>
    <x v="0"/>
    <x v="0"/>
    <n v="16"/>
    <x v="8"/>
  </r>
  <r>
    <x v="16"/>
    <x v="16"/>
    <n v="1.5583"/>
    <x v="0"/>
    <n v="3.8924310000000002"/>
    <m/>
    <n v="1.5583"/>
    <m/>
    <m/>
    <d v="2023-04-18T00:00:00"/>
    <x v="0"/>
    <x v="0"/>
    <n v="16"/>
    <x v="8"/>
  </r>
  <r>
    <x v="16"/>
    <x v="16"/>
    <n v="1.007477"/>
    <x v="1"/>
    <n v="4.8999079999999999"/>
    <m/>
    <n v="1.007477"/>
    <m/>
    <m/>
    <d v="2023-04-25T00:00:00"/>
    <x v="0"/>
    <x v="1"/>
    <n v="17"/>
    <x v="8"/>
  </r>
  <r>
    <x v="16"/>
    <x v="16"/>
    <n v="1.1263110000000001"/>
    <x v="1"/>
    <n v="6.0262190000000002"/>
    <m/>
    <n v="1.1263110000000001"/>
    <m/>
    <m/>
    <d v="2023-04-25T00:00:00"/>
    <x v="0"/>
    <x v="1"/>
    <n v="17"/>
    <x v="8"/>
  </r>
  <r>
    <x v="16"/>
    <x v="16"/>
    <n v="1.498067"/>
    <x v="1"/>
    <n v="7.524286"/>
    <m/>
    <n v="1.498067"/>
    <m/>
    <m/>
    <d v="2023-04-25T00:00:00"/>
    <x v="0"/>
    <x v="1"/>
    <n v="17"/>
    <x v="8"/>
  </r>
  <r>
    <x v="16"/>
    <x v="16"/>
    <n v="1.4203170000000001"/>
    <x v="1"/>
    <n v="8.9446030000000007"/>
    <m/>
    <n v="1.4203170000000001"/>
    <m/>
    <m/>
    <d v="2023-04-25T00:00:00"/>
    <x v="0"/>
    <x v="1"/>
    <n v="17"/>
    <x v="8"/>
  </r>
  <r>
    <x v="16"/>
    <x v="16"/>
    <n v="0.39025300000000002"/>
    <x v="1"/>
    <n v="9.3348560000000003"/>
    <m/>
    <n v="0.39025300000000002"/>
    <m/>
    <m/>
    <d v="2023-04-26T00:00:00"/>
    <x v="0"/>
    <x v="1"/>
    <n v="17"/>
    <x v="8"/>
  </r>
  <r>
    <x v="16"/>
    <x v="16"/>
    <n v="0.81014600000000003"/>
    <x v="1"/>
    <n v="10.145002"/>
    <m/>
    <n v="0.81014600000000003"/>
    <m/>
    <m/>
    <d v="2023-04-26T00:00:00"/>
    <x v="0"/>
    <x v="1"/>
    <n v="17"/>
    <x v="8"/>
  </r>
  <r>
    <x v="16"/>
    <x v="16"/>
    <n v="0.11252"/>
    <x v="1"/>
    <n v="10.257522"/>
    <m/>
    <n v="0.11252"/>
    <m/>
    <m/>
    <d v="2023-04-26T00:00:00"/>
    <x v="0"/>
    <x v="1"/>
    <n v="17"/>
    <x v="0"/>
  </r>
  <r>
    <x v="16"/>
    <x v="16"/>
    <n v="1.0702590000000001"/>
    <x v="1"/>
    <n v="11.327781"/>
    <m/>
    <n v="1.0702590000000001"/>
    <m/>
    <m/>
    <d v="2023-04-26T00:00:00"/>
    <x v="0"/>
    <x v="1"/>
    <n v="17"/>
    <x v="0"/>
  </r>
  <r>
    <x v="16"/>
    <x v="16"/>
    <n v="1.5735619999999999"/>
    <x v="1"/>
    <n v="12.901343000000001"/>
    <m/>
    <n v="1.5735619999999999"/>
    <m/>
    <m/>
    <d v="2023-04-26T00:00:00"/>
    <x v="0"/>
    <x v="1"/>
    <n v="17"/>
    <x v="0"/>
  </r>
  <r>
    <x v="16"/>
    <x v="16"/>
    <n v="0.50562799999999997"/>
    <x v="1"/>
    <n v="13.406971"/>
    <m/>
    <n v="0.50562799999999997"/>
    <m/>
    <m/>
    <d v="2023-04-26T00:00:00"/>
    <x v="0"/>
    <x v="1"/>
    <n v="17"/>
    <x v="0"/>
  </r>
  <r>
    <x v="16"/>
    <x v="16"/>
    <n v="1.398199"/>
    <x v="1"/>
    <n v="14.80517"/>
    <m/>
    <n v="1.398199"/>
    <m/>
    <m/>
    <d v="2023-04-26T00:00:00"/>
    <x v="0"/>
    <x v="1"/>
    <n v="17"/>
    <x v="0"/>
  </r>
  <r>
    <x v="16"/>
    <x v="16"/>
    <n v="15.650257"/>
    <x v="1"/>
    <n v="30.455427"/>
    <m/>
    <n v="15.650257"/>
    <m/>
    <m/>
    <d v="2023-04-26T00:00:00"/>
    <x v="0"/>
    <x v="1"/>
    <n v="17"/>
    <x v="0"/>
  </r>
  <r>
    <x v="16"/>
    <x v="16"/>
    <n v="2.0554429999999999"/>
    <x v="1"/>
    <n v="32.510869999999997"/>
    <m/>
    <n v="2.0554429999999999"/>
    <m/>
    <m/>
    <d v="2023-04-26T00:00:00"/>
    <x v="0"/>
    <x v="1"/>
    <n v="17"/>
    <x v="0"/>
  </r>
  <r>
    <x v="16"/>
    <x v="16"/>
    <n v="24.679677000000002"/>
    <x v="1"/>
    <n v="57.190546999999995"/>
    <m/>
    <n v="24.679677000000002"/>
    <m/>
    <m/>
    <d v="2023-04-26T00:00:00"/>
    <x v="0"/>
    <x v="1"/>
    <n v="17"/>
    <x v="0"/>
  </r>
  <r>
    <x v="16"/>
    <x v="16"/>
    <n v="26.694375000000001"/>
    <x v="1"/>
    <n v="83.884921999999989"/>
    <m/>
    <n v="26.694375000000001"/>
    <m/>
    <m/>
    <d v="2023-04-26T00:00:00"/>
    <x v="0"/>
    <x v="1"/>
    <n v="17"/>
    <x v="0"/>
  </r>
  <r>
    <x v="16"/>
    <x v="16"/>
    <n v="14.421908"/>
    <x v="2"/>
    <n v="98.306829999999991"/>
    <m/>
    <n v="14.421908"/>
    <m/>
    <m/>
    <d v="2023-05-02T00:00:00"/>
    <x v="0"/>
    <x v="2"/>
    <n v="18"/>
    <x v="0"/>
  </r>
  <r>
    <x v="16"/>
    <x v="16"/>
    <n v="0.48752200000000001"/>
    <x v="2"/>
    <n v="98.794351999999989"/>
    <m/>
    <n v="0.48752200000000001"/>
    <m/>
    <m/>
    <d v="2023-05-02T00:00:00"/>
    <x v="0"/>
    <x v="2"/>
    <n v="18"/>
    <x v="0"/>
  </r>
  <r>
    <x v="16"/>
    <x v="16"/>
    <n v="2.1003349999999998"/>
    <x v="2"/>
    <n v="100.89468699999999"/>
    <m/>
    <n v="2.1003349999999998"/>
    <m/>
    <m/>
    <d v="2023-05-03T00:00:00"/>
    <x v="0"/>
    <x v="2"/>
    <n v="18"/>
    <x v="0"/>
  </r>
  <r>
    <x v="16"/>
    <x v="16"/>
    <n v="5.3931259999999996"/>
    <x v="2"/>
    <n v="106.28781299999999"/>
    <m/>
    <n v="5.3931259999999996"/>
    <m/>
    <m/>
    <d v="2023-05-03T00:00:00"/>
    <x v="0"/>
    <x v="2"/>
    <n v="18"/>
    <x v="0"/>
  </r>
  <r>
    <x v="16"/>
    <x v="16"/>
    <n v="10.059749"/>
    <x v="2"/>
    <n v="116.34756199999998"/>
    <m/>
    <n v="10.059749"/>
    <m/>
    <m/>
    <d v="2023-05-03T00:00:00"/>
    <x v="0"/>
    <x v="2"/>
    <n v="18"/>
    <x v="0"/>
  </r>
  <r>
    <x v="16"/>
    <x v="16"/>
    <n v="8.3262140000000002"/>
    <x v="2"/>
    <n v="124.67377599999998"/>
    <m/>
    <n v="8.3262140000000002"/>
    <m/>
    <m/>
    <d v="2023-05-03T00:00:00"/>
    <x v="0"/>
    <x v="2"/>
    <n v="18"/>
    <x v="0"/>
  </r>
  <r>
    <x v="16"/>
    <x v="16"/>
    <n v="3.8376190000000001"/>
    <x v="2"/>
    <n v="128.51139499999996"/>
    <m/>
    <n v="3.8376190000000001"/>
    <m/>
    <m/>
    <d v="2023-05-03T00:00:00"/>
    <x v="0"/>
    <x v="2"/>
    <n v="18"/>
    <x v="0"/>
  </r>
  <r>
    <x v="16"/>
    <x v="16"/>
    <n v="8.3843879999999995"/>
    <x v="2"/>
    <n v="136.89578299999997"/>
    <m/>
    <n v="8.3843879999999995"/>
    <m/>
    <m/>
    <d v="2023-05-03T00:00:00"/>
    <x v="0"/>
    <x v="2"/>
    <n v="18"/>
    <x v="0"/>
  </r>
  <r>
    <x v="16"/>
    <x v="16"/>
    <n v="1.9368570000000001"/>
    <x v="2"/>
    <n v="138.83263999999997"/>
    <m/>
    <n v="1.9368570000000001"/>
    <m/>
    <m/>
    <d v="2023-05-03T00:00:00"/>
    <x v="0"/>
    <x v="2"/>
    <n v="18"/>
    <x v="0"/>
  </r>
  <r>
    <x v="16"/>
    <x v="16"/>
    <n v="6.7817780000000001"/>
    <x v="3"/>
    <n v="145.61441799999997"/>
    <m/>
    <n v="6.7817780000000001"/>
    <m/>
    <m/>
    <d v="2023-05-10T00:00:00"/>
    <x v="0"/>
    <x v="3"/>
    <n v="19"/>
    <x v="0"/>
  </r>
  <r>
    <x v="16"/>
    <x v="16"/>
    <n v="5.8403400000000003"/>
    <x v="4"/>
    <n v="151.45475799999997"/>
    <m/>
    <n v="5.8403400000000003"/>
    <m/>
    <m/>
    <d v="2023-05-16T00:00:00"/>
    <x v="0"/>
    <x v="4"/>
    <n v="20"/>
    <x v="0"/>
  </r>
  <r>
    <x v="16"/>
    <x v="16"/>
    <n v="9.2357379999999996"/>
    <x v="4"/>
    <n v="160.69049599999997"/>
    <m/>
    <n v="9.2357379999999996"/>
    <m/>
    <m/>
    <d v="2023-05-17T00:00:00"/>
    <x v="0"/>
    <x v="4"/>
    <n v="20"/>
    <x v="0"/>
  </r>
  <r>
    <x v="16"/>
    <x v="16"/>
    <n v="9.4324460000000006"/>
    <x v="4"/>
    <n v="170.12294199999997"/>
    <m/>
    <n v="9.4324460000000006"/>
    <m/>
    <m/>
    <d v="2023-05-17T00:00:00"/>
    <x v="0"/>
    <x v="4"/>
    <n v="20"/>
    <x v="0"/>
  </r>
  <r>
    <x v="16"/>
    <x v="16"/>
    <n v="3.5757080000000001"/>
    <x v="4"/>
    <n v="173.69864999999996"/>
    <m/>
    <n v="3.5757080000000001"/>
    <m/>
    <m/>
    <d v="2023-05-17T00:00:00"/>
    <x v="0"/>
    <x v="4"/>
    <n v="20"/>
    <x v="0"/>
  </r>
  <r>
    <x v="16"/>
    <x v="16"/>
    <n v="0.56403899999999996"/>
    <x v="4"/>
    <n v="174.26268899999997"/>
    <m/>
    <n v="0.56403899999999996"/>
    <m/>
    <m/>
    <d v="2023-05-18T00:00:00"/>
    <x v="0"/>
    <x v="4"/>
    <n v="20"/>
    <x v="0"/>
  </r>
  <r>
    <x v="16"/>
    <x v="16"/>
    <n v="0.71191000000000004"/>
    <x v="4"/>
    <n v="174.97459899999996"/>
    <m/>
    <n v="0.71191000000000004"/>
    <m/>
    <m/>
    <d v="2023-05-18T00:00:00"/>
    <x v="0"/>
    <x v="4"/>
    <n v="20"/>
    <x v="0"/>
  </r>
  <r>
    <x v="16"/>
    <x v="16"/>
    <n v="0.334148"/>
    <x v="4"/>
    <n v="175.30874699999995"/>
    <m/>
    <n v="0.334148"/>
    <m/>
    <m/>
    <d v="2023-05-18T00:00:00"/>
    <x v="0"/>
    <x v="4"/>
    <n v="20"/>
    <x v="0"/>
  </r>
  <r>
    <x v="17"/>
    <x v="17"/>
    <n v="5.3130689999999996"/>
    <x v="0"/>
    <n v="5.3130689999999996"/>
    <m/>
    <n v="5.3130689999999996"/>
    <m/>
    <m/>
    <d v="2023-04-19T00:00:00"/>
    <x v="0"/>
    <x v="0"/>
    <n v="16"/>
    <x v="0"/>
  </r>
  <r>
    <x v="17"/>
    <x v="17"/>
    <n v="2.8773"/>
    <x v="1"/>
    <n v="8.1903690000000005"/>
    <m/>
    <n v="2.8773"/>
    <m/>
    <m/>
    <d v="2023-04-25T00:00:00"/>
    <x v="0"/>
    <x v="1"/>
    <n v="17"/>
    <x v="0"/>
  </r>
  <r>
    <x v="17"/>
    <x v="17"/>
    <n v="3.0352579999999998"/>
    <x v="1"/>
    <n v="11.225626999999999"/>
    <m/>
    <n v="3.0352579999999998"/>
    <m/>
    <m/>
    <d v="2023-04-25T00:00:00"/>
    <x v="0"/>
    <x v="1"/>
    <n v="17"/>
    <x v="0"/>
  </r>
  <r>
    <x v="17"/>
    <x v="17"/>
    <n v="2.4282059999999999"/>
    <x v="1"/>
    <n v="13.653832999999999"/>
    <m/>
    <n v="2.4282059999999999"/>
    <m/>
    <m/>
    <d v="2023-04-26T00:00:00"/>
    <x v="0"/>
    <x v="1"/>
    <n v="17"/>
    <x v="0"/>
  </r>
  <r>
    <x v="17"/>
    <x v="17"/>
    <n v="33.724620000000002"/>
    <x v="1"/>
    <n v="47.378453"/>
    <m/>
    <n v="33.724620000000002"/>
    <m/>
    <m/>
    <d v="2023-04-26T00:00:00"/>
    <x v="0"/>
    <x v="1"/>
    <n v="17"/>
    <x v="0"/>
  </r>
  <r>
    <x v="17"/>
    <x v="17"/>
    <n v="13.817356"/>
    <x v="2"/>
    <n v="61.195808999999997"/>
    <m/>
    <n v="13.817356"/>
    <m/>
    <m/>
    <d v="2023-05-03T00:00:00"/>
    <x v="0"/>
    <x v="2"/>
    <n v="18"/>
    <x v="0"/>
  </r>
  <r>
    <x v="17"/>
    <x v="17"/>
    <n v="5.371683"/>
    <x v="2"/>
    <n v="66.567492000000001"/>
    <m/>
    <n v="5.371683"/>
    <m/>
    <m/>
    <d v="2023-05-03T00:00:00"/>
    <x v="0"/>
    <x v="2"/>
    <n v="18"/>
    <x v="0"/>
  </r>
  <r>
    <x v="17"/>
    <x v="17"/>
    <n v="16.115048000000002"/>
    <x v="2"/>
    <n v="82.682540000000003"/>
    <m/>
    <n v="16.115048000000002"/>
    <m/>
    <m/>
    <d v="2023-05-03T00:00:00"/>
    <x v="0"/>
    <x v="2"/>
    <n v="18"/>
    <x v="0"/>
  </r>
  <r>
    <x v="17"/>
    <x v="17"/>
    <n v="2.157975"/>
    <x v="3"/>
    <n v="84.840514999999996"/>
    <m/>
    <n v="2.157975"/>
    <m/>
    <m/>
    <d v="2023-05-09T00:00:00"/>
    <x v="0"/>
    <x v="3"/>
    <n v="19"/>
    <x v="0"/>
  </r>
  <r>
    <x v="17"/>
    <x v="17"/>
    <n v="1.8211550000000001"/>
    <x v="3"/>
    <n v="86.661670000000001"/>
    <m/>
    <n v="1.8211550000000001"/>
    <m/>
    <m/>
    <d v="2023-05-09T00:00:00"/>
    <x v="0"/>
    <x v="3"/>
    <n v="19"/>
    <x v="0"/>
  </r>
  <r>
    <x v="17"/>
    <x v="17"/>
    <n v="1.8211550000000001"/>
    <x v="3"/>
    <n v="88.482825000000005"/>
    <m/>
    <n v="1.8211550000000001"/>
    <m/>
    <m/>
    <d v="2023-05-10T00:00:00"/>
    <x v="0"/>
    <x v="3"/>
    <n v="19"/>
    <x v="0"/>
  </r>
  <r>
    <x v="17"/>
    <x v="17"/>
    <n v="15.139033"/>
    <x v="3"/>
    <n v="103.621858"/>
    <m/>
    <n v="15.139033"/>
    <m/>
    <m/>
    <d v="2023-05-10T00:00:00"/>
    <x v="0"/>
    <x v="3"/>
    <n v="19"/>
    <x v="0"/>
  </r>
  <r>
    <x v="17"/>
    <x v="17"/>
    <n v="7.9566179999999997"/>
    <x v="3"/>
    <n v="111.57847600000001"/>
    <m/>
    <n v="7.9566179999999997"/>
    <m/>
    <m/>
    <d v="2023-05-10T00:00:00"/>
    <x v="0"/>
    <x v="3"/>
    <n v="19"/>
    <x v="0"/>
  </r>
  <r>
    <x v="17"/>
    <x v="17"/>
    <n v="5.5084280000000003"/>
    <x v="3"/>
    <n v="117.086904"/>
    <m/>
    <n v="5.5084280000000003"/>
    <m/>
    <m/>
    <d v="2023-05-10T00:00:00"/>
    <x v="0"/>
    <x v="3"/>
    <n v="19"/>
    <x v="0"/>
  </r>
  <r>
    <x v="17"/>
    <x v="17"/>
    <n v="16.115048000000002"/>
    <x v="4"/>
    <n v="133.20195200000001"/>
    <m/>
    <n v="16.115048000000002"/>
    <m/>
    <m/>
    <d v="2023-05-17T00:00:00"/>
    <x v="0"/>
    <x v="4"/>
    <n v="20"/>
    <x v="0"/>
  </r>
  <r>
    <x v="18"/>
    <x v="18"/>
    <n v="11.290271000000001"/>
    <x v="0"/>
    <n v="11.290271000000001"/>
    <m/>
    <n v="11.290271000000001"/>
    <m/>
    <m/>
    <d v="2023-04-05T00:00:00"/>
    <x v="0"/>
    <x v="0"/>
    <n v="14"/>
    <x v="0"/>
  </r>
  <r>
    <x v="18"/>
    <x v="18"/>
    <n v="4.7954999999999997"/>
    <x v="1"/>
    <n v="16.085771000000001"/>
    <m/>
    <n v="4.7954999999999997"/>
    <m/>
    <m/>
    <d v="2023-04-11T00:00:00"/>
    <x v="0"/>
    <x v="1"/>
    <n v="15"/>
    <x v="0"/>
  </r>
  <r>
    <x v="18"/>
    <x v="18"/>
    <n v="5.0587629999999999"/>
    <x v="1"/>
    <n v="21.144534"/>
    <m/>
    <n v="5.0587629999999999"/>
    <m/>
    <m/>
    <d v="2023-04-11T00:00:00"/>
    <x v="0"/>
    <x v="1"/>
    <n v="15"/>
    <x v="0"/>
  </r>
  <r>
    <x v="18"/>
    <x v="18"/>
    <n v="4.0470100000000002"/>
    <x v="1"/>
    <n v="25.191544"/>
    <m/>
    <n v="4.0470100000000002"/>
    <m/>
    <m/>
    <d v="2023-04-12T00:00:00"/>
    <x v="0"/>
    <x v="1"/>
    <n v="15"/>
    <x v="0"/>
  </r>
  <r>
    <x v="18"/>
    <x v="18"/>
    <n v="54.802508000000003"/>
    <x v="1"/>
    <n v="79.994052000000011"/>
    <m/>
    <n v="54.802508000000003"/>
    <m/>
    <m/>
    <d v="2023-04-12T00:00:00"/>
    <x v="0"/>
    <x v="1"/>
    <n v="15"/>
    <x v="0"/>
  </r>
  <r>
    <x v="18"/>
    <x v="18"/>
    <n v="16.255711999999999"/>
    <x v="2"/>
    <n v="96.249764000000013"/>
    <m/>
    <n v="16.255711999999999"/>
    <m/>
    <m/>
    <d v="2023-04-19T00:00:00"/>
    <x v="0"/>
    <x v="2"/>
    <n v="16"/>
    <x v="0"/>
  </r>
  <r>
    <x v="18"/>
    <x v="18"/>
    <n v="6.3196269999999997"/>
    <x v="2"/>
    <n v="102.56939100000001"/>
    <m/>
    <n v="6.3196269999999997"/>
    <m/>
    <m/>
    <d v="2023-04-19T00:00:00"/>
    <x v="0"/>
    <x v="2"/>
    <n v="16"/>
    <x v="0"/>
  </r>
  <r>
    <x v="18"/>
    <x v="18"/>
    <n v="18.958880000000001"/>
    <x v="2"/>
    <n v="121.52827100000002"/>
    <m/>
    <n v="18.958880000000001"/>
    <m/>
    <m/>
    <d v="2023-04-19T00:00:00"/>
    <x v="0"/>
    <x v="2"/>
    <n v="16"/>
    <x v="0"/>
  </r>
  <r>
    <x v="18"/>
    <x v="18"/>
    <n v="6.706499"/>
    <x v="2"/>
    <n v="128.23477000000003"/>
    <m/>
    <n v="6.706499"/>
    <m/>
    <m/>
    <d v="2023-04-19T00:00:00"/>
    <x v="0"/>
    <x v="2"/>
    <n v="16"/>
    <x v="0"/>
  </r>
  <r>
    <x v="18"/>
    <x v="18"/>
    <n v="5.5508100000000002"/>
    <x v="2"/>
    <n v="133.78558000000004"/>
    <m/>
    <n v="5.5508100000000002"/>
    <m/>
    <m/>
    <d v="2023-04-19T00:00:00"/>
    <x v="0"/>
    <x v="2"/>
    <n v="16"/>
    <x v="0"/>
  </r>
  <r>
    <x v="18"/>
    <x v="18"/>
    <n v="5.5895929999999998"/>
    <x v="2"/>
    <n v="139.37517300000005"/>
    <m/>
    <n v="5.5895929999999998"/>
    <m/>
    <m/>
    <d v="2023-04-19T00:00:00"/>
    <x v="0"/>
    <x v="2"/>
    <n v="16"/>
    <x v="0"/>
  </r>
  <r>
    <x v="18"/>
    <x v="18"/>
    <n v="3.596625"/>
    <x v="3"/>
    <n v="142.97179800000004"/>
    <m/>
    <n v="3.596625"/>
    <m/>
    <m/>
    <d v="2023-04-25T00:00:00"/>
    <x v="0"/>
    <x v="3"/>
    <n v="17"/>
    <x v="0"/>
  </r>
  <r>
    <x v="18"/>
    <x v="18"/>
    <n v="3.0352579999999998"/>
    <x v="3"/>
    <n v="146.00705600000003"/>
    <m/>
    <n v="3.0352579999999998"/>
    <m/>
    <m/>
    <d v="2023-04-25T00:00:00"/>
    <x v="0"/>
    <x v="3"/>
    <n v="17"/>
    <x v="0"/>
  </r>
  <r>
    <x v="18"/>
    <x v="18"/>
    <n v="3.0352579999999998"/>
    <x v="3"/>
    <n v="149.04231400000003"/>
    <m/>
    <n v="3.0352579999999998"/>
    <m/>
    <m/>
    <d v="2023-04-26T00:00:00"/>
    <x v="0"/>
    <x v="3"/>
    <n v="17"/>
    <x v="0"/>
  </r>
  <r>
    <x v="18"/>
    <x v="18"/>
    <n v="24.600929000000001"/>
    <x v="3"/>
    <n v="173.64324300000004"/>
    <m/>
    <n v="24.600929000000001"/>
    <m/>
    <m/>
    <d v="2023-04-26T00:00:00"/>
    <x v="0"/>
    <x v="3"/>
    <n v="17"/>
    <x v="0"/>
  </r>
  <r>
    <x v="18"/>
    <x v="18"/>
    <n v="9.3607270000000007"/>
    <x v="3"/>
    <n v="183.00397000000004"/>
    <m/>
    <n v="9.3607270000000007"/>
    <m/>
    <m/>
    <d v="2023-04-26T00:00:00"/>
    <x v="0"/>
    <x v="3"/>
    <n v="17"/>
    <x v="0"/>
  </r>
  <r>
    <x v="18"/>
    <x v="18"/>
    <n v="6.4805039999999998"/>
    <x v="3"/>
    <n v="189.48447400000003"/>
    <m/>
    <n v="6.4805039999999998"/>
    <m/>
    <m/>
    <d v="2023-04-26T00:00:00"/>
    <x v="0"/>
    <x v="3"/>
    <n v="17"/>
    <x v="0"/>
  </r>
  <r>
    <x v="18"/>
    <x v="18"/>
    <n v="18.958880000000001"/>
    <x v="4"/>
    <n v="208.44335400000003"/>
    <m/>
    <n v="18.958880000000001"/>
    <m/>
    <m/>
    <d v="2023-05-03T00:00:00"/>
    <x v="0"/>
    <x v="4"/>
    <n v="18"/>
    <x v="0"/>
  </r>
  <r>
    <x v="18"/>
    <x v="18"/>
    <n v="6.288297"/>
    <x v="4"/>
    <n v="214.73165100000003"/>
    <m/>
    <n v="6.288297"/>
    <m/>
    <m/>
    <d v="2023-05-03T00:00:00"/>
    <x v="0"/>
    <x v="4"/>
    <n v="18"/>
    <x v="0"/>
  </r>
  <r>
    <x v="18"/>
    <x v="18"/>
    <n v="11.290271000000001"/>
    <x v="5"/>
    <n v="226.02192200000002"/>
    <m/>
    <n v="11.290271000000001"/>
    <m/>
    <m/>
    <d v="2023-05-10T00:00:00"/>
    <x v="0"/>
    <x v="5"/>
    <n v="19"/>
    <x v="0"/>
  </r>
  <r>
    <x v="18"/>
    <x v="18"/>
    <n v="63.004949000000003"/>
    <x v="5"/>
    <n v="289.02687100000003"/>
    <m/>
    <n v="63.004949000000003"/>
    <m/>
    <m/>
    <d v="2023-05-10T00:00:00"/>
    <x v="0"/>
    <x v="5"/>
    <n v="19"/>
    <x v="0"/>
  </r>
  <r>
    <x v="18"/>
    <x v="18"/>
    <n v="7.0218069999999999"/>
    <x v="5"/>
    <n v="296.04867800000005"/>
    <m/>
    <n v="7.0218069999999999"/>
    <m/>
    <m/>
    <d v="2023-05-10T00:00:00"/>
    <x v="0"/>
    <x v="5"/>
    <n v="19"/>
    <x v="0"/>
  </r>
  <r>
    <x v="18"/>
    <x v="18"/>
    <n v="1.872055"/>
    <x v="5"/>
    <n v="297.92073300000004"/>
    <m/>
    <n v="1.872055"/>
    <m/>
    <m/>
    <d v="2023-05-11T00:00:00"/>
    <x v="0"/>
    <x v="5"/>
    <n v="19"/>
    <x v="0"/>
  </r>
  <r>
    <x v="18"/>
    <x v="18"/>
    <n v="3.596625"/>
    <x v="6"/>
    <n v="301.51735800000006"/>
    <m/>
    <n v="3.596625"/>
    <m/>
    <m/>
    <d v="2023-05-16T00:00:00"/>
    <x v="0"/>
    <x v="6"/>
    <n v="20"/>
    <x v="0"/>
  </r>
  <r>
    <x v="18"/>
    <x v="18"/>
    <n v="6.0705150000000003"/>
    <x v="6"/>
    <n v="307.58787300000006"/>
    <m/>
    <n v="6.0705150000000003"/>
    <m/>
    <m/>
    <d v="2023-05-16T00:00:00"/>
    <x v="0"/>
    <x v="6"/>
    <n v="20"/>
    <x v="0"/>
  </r>
  <r>
    <x v="18"/>
    <x v="18"/>
    <n v="4.314038"/>
    <x v="6"/>
    <n v="311.90191100000004"/>
    <m/>
    <n v="4.314038"/>
    <m/>
    <m/>
    <d v="2023-05-17T00:00:00"/>
    <x v="0"/>
    <x v="6"/>
    <n v="20"/>
    <x v="0"/>
  </r>
  <r>
    <x v="18"/>
    <x v="18"/>
    <n v="3.0352579999999998"/>
    <x v="6"/>
    <n v="314.93716900000004"/>
    <m/>
    <n v="3.0352579999999998"/>
    <m/>
    <m/>
    <d v="2023-05-17T00:00:00"/>
    <x v="0"/>
    <x v="6"/>
    <n v="20"/>
    <x v="0"/>
  </r>
  <r>
    <x v="18"/>
    <x v="18"/>
    <n v="7.9206149999999997"/>
    <x v="6"/>
    <n v="322.85778400000004"/>
    <m/>
    <n v="7.9206149999999997"/>
    <m/>
    <m/>
    <d v="2023-05-17T00:00:00"/>
    <x v="0"/>
    <x v="6"/>
    <n v="20"/>
    <x v="0"/>
  </r>
  <r>
    <x v="18"/>
    <x v="18"/>
    <n v="6.4805039999999998"/>
    <x v="6"/>
    <n v="329.33828800000003"/>
    <m/>
    <n v="6.4805039999999998"/>
    <m/>
    <m/>
    <d v="2023-05-17T00:00:00"/>
    <x v="0"/>
    <x v="6"/>
    <n v="20"/>
    <x v="0"/>
  </r>
  <r>
    <x v="18"/>
    <x v="18"/>
    <n v="16.255711999999999"/>
    <x v="6"/>
    <n v="345.59400000000005"/>
    <m/>
    <n v="16.255711999999999"/>
    <m/>
    <m/>
    <d v="2023-05-17T00:00:00"/>
    <x v="0"/>
    <x v="6"/>
    <n v="20"/>
    <x v="0"/>
  </r>
  <r>
    <x v="18"/>
    <x v="18"/>
    <n v="8.3830720000000003"/>
    <x v="6"/>
    <n v="353.97707200000008"/>
    <m/>
    <n v="8.3830720000000003"/>
    <m/>
    <m/>
    <d v="2023-05-17T00:00:00"/>
    <x v="0"/>
    <x v="6"/>
    <n v="20"/>
    <x v="0"/>
  </r>
  <r>
    <x v="18"/>
    <x v="18"/>
    <n v="6.9385219999999999"/>
    <x v="6"/>
    <n v="360.91559400000006"/>
    <m/>
    <n v="6.9385219999999999"/>
    <m/>
    <m/>
    <d v="2023-05-17T00:00:00"/>
    <x v="0"/>
    <x v="6"/>
    <n v="20"/>
    <x v="0"/>
  </r>
  <r>
    <x v="18"/>
    <x v="18"/>
    <n v="6.9870010000000002"/>
    <x v="6"/>
    <n v="367.90259500000008"/>
    <m/>
    <n v="6.9870010000000002"/>
    <m/>
    <m/>
    <d v="2023-05-17T00:00:00"/>
    <x v="0"/>
    <x v="6"/>
    <n v="20"/>
    <x v="0"/>
  </r>
  <r>
    <x v="19"/>
    <x v="19"/>
    <n v="10.205285"/>
    <x v="0"/>
    <n v="10.205285"/>
    <m/>
    <n v="10.205285"/>
    <m/>
    <m/>
    <d v="2023-04-18T00:00:00"/>
    <x v="0"/>
    <x v="0"/>
    <n v="16"/>
    <x v="0"/>
  </r>
  <r>
    <x v="19"/>
    <x v="19"/>
    <n v="5.0078149999999999"/>
    <x v="0"/>
    <n v="15.213100000000001"/>
    <m/>
    <n v="5.0078149999999999"/>
    <m/>
    <m/>
    <d v="2023-04-18T00:00:00"/>
    <x v="0"/>
    <x v="0"/>
    <n v="16"/>
    <x v="0"/>
  </r>
  <r>
    <x v="19"/>
    <x v="19"/>
    <n v="19.924007"/>
    <x v="0"/>
    <n v="35.137107"/>
    <m/>
    <n v="19.924007"/>
    <m/>
    <m/>
    <d v="2023-04-19T00:00:00"/>
    <x v="0"/>
    <x v="0"/>
    <n v="16"/>
    <x v="0"/>
  </r>
  <r>
    <x v="19"/>
    <x v="19"/>
    <n v="4.1896370000000003"/>
    <x v="0"/>
    <n v="39.326743999999998"/>
    <m/>
    <n v="4.1896370000000003"/>
    <m/>
    <m/>
    <d v="2023-04-20T00:00:00"/>
    <x v="0"/>
    <x v="0"/>
    <n v="16"/>
    <x v="0"/>
  </r>
  <r>
    <x v="19"/>
    <x v="19"/>
    <n v="29.440667999999999"/>
    <x v="1"/>
    <n v="68.767411999999993"/>
    <m/>
    <n v="29.440667999999999"/>
    <m/>
    <m/>
    <d v="2023-04-25T00:00:00"/>
    <x v="0"/>
    <x v="1"/>
    <n v="17"/>
    <x v="0"/>
  </r>
  <r>
    <x v="19"/>
    <x v="19"/>
    <n v="31.056896999999999"/>
    <x v="1"/>
    <n v="99.824309"/>
    <m/>
    <n v="31.056896999999999"/>
    <m/>
    <m/>
    <d v="2023-04-25T00:00:00"/>
    <x v="0"/>
    <x v="1"/>
    <n v="17"/>
    <x v="0"/>
  </r>
  <r>
    <x v="19"/>
    <x v="19"/>
    <n v="4.2609510000000004"/>
    <x v="1"/>
    <n v="104.08526000000001"/>
    <m/>
    <n v="4.2609510000000004"/>
    <m/>
    <m/>
    <d v="2023-04-25T00:00:00"/>
    <x v="0"/>
    <x v="1"/>
    <n v="17"/>
    <x v="10"/>
  </r>
  <r>
    <x v="19"/>
    <x v="19"/>
    <n v="24.845518999999999"/>
    <x v="1"/>
    <n v="128.930779"/>
    <m/>
    <n v="24.845518999999999"/>
    <m/>
    <m/>
    <d v="2023-04-26T00:00:00"/>
    <x v="0"/>
    <x v="1"/>
    <n v="17"/>
    <x v="10"/>
  </r>
  <r>
    <x v="19"/>
    <x v="19"/>
    <n v="4.8034660000000002"/>
    <x v="1"/>
    <n v="133.73424499999999"/>
    <m/>
    <n v="4.8034660000000002"/>
    <m/>
    <m/>
    <d v="2023-04-26T00:00:00"/>
    <x v="0"/>
    <x v="1"/>
    <n v="17"/>
    <x v="10"/>
  </r>
  <r>
    <x v="19"/>
    <x v="19"/>
    <n v="341.46177899999998"/>
    <x v="1"/>
    <n v="475.19602399999997"/>
    <m/>
    <n v="341.46177899999998"/>
    <m/>
    <m/>
    <d v="2023-04-26T00:00:00"/>
    <x v="0"/>
    <x v="1"/>
    <n v="17"/>
    <x v="10"/>
  </r>
  <r>
    <x v="19"/>
    <x v="19"/>
    <n v="49.359352999999999"/>
    <x v="1"/>
    <n v="524.55537699999991"/>
    <m/>
    <n v="49.359352999999999"/>
    <m/>
    <m/>
    <d v="2023-04-26T00:00:00"/>
    <x v="0"/>
    <x v="1"/>
    <n v="17"/>
    <x v="10"/>
  </r>
  <r>
    <x v="19"/>
    <x v="19"/>
    <n v="37.372123999999999"/>
    <x v="1"/>
    <n v="561.92750099999989"/>
    <m/>
    <n v="37.372123999999999"/>
    <m/>
    <m/>
    <d v="2023-04-26T00:00:00"/>
    <x v="0"/>
    <x v="1"/>
    <n v="17"/>
    <x v="10"/>
  </r>
  <r>
    <x v="19"/>
    <x v="19"/>
    <n v="39.036278000000003"/>
    <x v="1"/>
    <n v="600.96377899999993"/>
    <m/>
    <n v="39.036278000000003"/>
    <m/>
    <m/>
    <d v="2023-04-26T00:00:00"/>
    <x v="0"/>
    <x v="1"/>
    <n v="17"/>
    <x v="10"/>
  </r>
  <r>
    <x v="19"/>
    <x v="19"/>
    <n v="130.04569900000001"/>
    <x v="2"/>
    <n v="731.00947799999994"/>
    <m/>
    <n v="130.04569900000001"/>
    <m/>
    <m/>
    <d v="2023-05-03T00:00:00"/>
    <x v="0"/>
    <x v="2"/>
    <n v="18"/>
    <x v="10"/>
  </r>
  <r>
    <x v="19"/>
    <x v="19"/>
    <n v="50.557015"/>
    <x v="2"/>
    <n v="781.56649299999992"/>
    <m/>
    <n v="50.557015"/>
    <m/>
    <m/>
    <d v="2023-05-03T00:00:00"/>
    <x v="0"/>
    <x v="2"/>
    <n v="18"/>
    <x v="10"/>
  </r>
  <r>
    <x v="19"/>
    <x v="19"/>
    <n v="16.179376999999999"/>
    <x v="2"/>
    <n v="797.74586999999997"/>
    <m/>
    <n v="16.179376999999999"/>
    <m/>
    <m/>
    <d v="2023-05-03T00:00:00"/>
    <x v="0"/>
    <x v="2"/>
    <n v="18"/>
    <x v="10"/>
  </r>
  <r>
    <x v="19"/>
    <x v="19"/>
    <n v="151.67103800000001"/>
    <x v="2"/>
    <n v="949.41690799999992"/>
    <m/>
    <n v="151.67103800000001"/>
    <m/>
    <m/>
    <d v="2023-05-03T00:00:00"/>
    <x v="0"/>
    <x v="2"/>
    <n v="18"/>
    <x v="10"/>
  </r>
  <r>
    <x v="19"/>
    <x v="19"/>
    <n v="48.949897999999997"/>
    <x v="2"/>
    <n v="998.36680599999988"/>
    <m/>
    <n v="48.949897999999997"/>
    <m/>
    <m/>
    <d v="2023-05-03T00:00:00"/>
    <x v="0"/>
    <x v="2"/>
    <n v="18"/>
    <x v="10"/>
  </r>
  <r>
    <x v="19"/>
    <x v="19"/>
    <n v="11.512859000000001"/>
    <x v="2"/>
    <n v="1009.8796649999999"/>
    <m/>
    <n v="11.512859000000001"/>
    <m/>
    <m/>
    <d v="2023-05-03T00:00:00"/>
    <x v="0"/>
    <x v="2"/>
    <n v="18"/>
    <x v="0"/>
  </r>
  <r>
    <x v="19"/>
    <x v="19"/>
    <n v="11.904558"/>
    <x v="2"/>
    <n v="1021.7842229999999"/>
    <m/>
    <n v="11.904558"/>
    <m/>
    <m/>
    <d v="2023-05-03T00:00:00"/>
    <x v="0"/>
    <x v="2"/>
    <n v="18"/>
    <x v="0"/>
  </r>
  <r>
    <x v="19"/>
    <x v="19"/>
    <n v="22.080501000000002"/>
    <x v="3"/>
    <n v="1043.8647239999998"/>
    <m/>
    <n v="22.080501000000002"/>
    <m/>
    <m/>
    <d v="2023-05-09T00:00:00"/>
    <x v="0"/>
    <x v="3"/>
    <n v="19"/>
    <x v="0"/>
  </r>
  <r>
    <x v="19"/>
    <x v="19"/>
    <n v="18.634139999999999"/>
    <x v="3"/>
    <n v="1062.4988639999997"/>
    <m/>
    <n v="18.634139999999999"/>
    <m/>
    <m/>
    <d v="2023-05-09T00:00:00"/>
    <x v="0"/>
    <x v="3"/>
    <n v="19"/>
    <x v="0"/>
  </r>
  <r>
    <x v="19"/>
    <x v="19"/>
    <n v="4.9705370000000002"/>
    <x v="3"/>
    <n v="1067.4694009999996"/>
    <m/>
    <n v="4.9705370000000002"/>
    <m/>
    <m/>
    <d v="2023-05-09T00:00:00"/>
    <x v="0"/>
    <x v="3"/>
    <n v="19"/>
    <x v="0"/>
  </r>
  <r>
    <x v="19"/>
    <x v="19"/>
    <n v="18.634139999999999"/>
    <x v="3"/>
    <n v="1086.1035409999995"/>
    <m/>
    <n v="18.634139999999999"/>
    <m/>
    <m/>
    <d v="2023-05-10T00:00:00"/>
    <x v="0"/>
    <x v="3"/>
    <n v="19"/>
    <x v="0"/>
  </r>
  <r>
    <x v="19"/>
    <x v="19"/>
    <n v="4.0021040000000001"/>
    <x v="3"/>
    <n v="1090.1056449999994"/>
    <m/>
    <n v="4.0021040000000001"/>
    <m/>
    <m/>
    <d v="2023-05-10T00:00:00"/>
    <x v="0"/>
    <x v="3"/>
    <n v="19"/>
    <x v="0"/>
  </r>
  <r>
    <x v="19"/>
    <x v="19"/>
    <n v="153.28270900000001"/>
    <x v="3"/>
    <n v="1243.3883539999995"/>
    <m/>
    <n v="153.28270900000001"/>
    <m/>
    <m/>
    <d v="2023-05-10T00:00:00"/>
    <x v="0"/>
    <x v="3"/>
    <n v="19"/>
    <x v="0"/>
  </r>
  <r>
    <x v="19"/>
    <x v="19"/>
    <n v="74.885816000000005"/>
    <x v="3"/>
    <n v="1318.2741699999995"/>
    <m/>
    <n v="74.885816000000005"/>
    <m/>
    <m/>
    <d v="2023-05-10T00:00:00"/>
    <x v="0"/>
    <x v="3"/>
    <n v="19"/>
    <x v="0"/>
  </r>
  <r>
    <x v="19"/>
    <x v="19"/>
    <n v="51.844031999999999"/>
    <x v="3"/>
    <n v="1370.1182019999994"/>
    <m/>
    <n v="51.844031999999999"/>
    <m/>
    <m/>
    <d v="2023-05-10T00:00:00"/>
    <x v="0"/>
    <x v="3"/>
    <n v="19"/>
    <x v="0"/>
  </r>
  <r>
    <x v="19"/>
    <x v="19"/>
    <n v="4.1584479999999999"/>
    <x v="3"/>
    <n v="1374.2766499999993"/>
    <m/>
    <n v="4.1584479999999999"/>
    <m/>
    <m/>
    <d v="2023-05-11T00:00:00"/>
    <x v="0"/>
    <x v="3"/>
    <n v="19"/>
    <x v="0"/>
  </r>
  <r>
    <x v="19"/>
    <x v="19"/>
    <n v="4.9704769999999998"/>
    <x v="4"/>
    <n v="1379.2471269999994"/>
    <m/>
    <n v="4.9704769999999998"/>
    <m/>
    <m/>
    <d v="2023-05-16T00:00:00"/>
    <x v="0"/>
    <x v="4"/>
    <n v="20"/>
    <x v="0"/>
  </r>
  <r>
    <x v="19"/>
    <x v="19"/>
    <n v="4.0020559999999996"/>
    <x v="4"/>
    <n v="1383.2491829999994"/>
    <m/>
    <n v="4.0020559999999996"/>
    <m/>
    <m/>
    <d v="2023-05-17T00:00:00"/>
    <x v="0"/>
    <x v="4"/>
    <n v="20"/>
    <x v="0"/>
  </r>
  <r>
    <x v="19"/>
    <x v="19"/>
    <n v="151.67103800000001"/>
    <x v="4"/>
    <n v="1534.9202209999994"/>
    <m/>
    <n v="151.67103800000001"/>
    <m/>
    <m/>
    <d v="2023-05-17T00:00:00"/>
    <x v="0"/>
    <x v="4"/>
    <n v="20"/>
    <x v="0"/>
  </r>
  <r>
    <x v="19"/>
    <x v="19"/>
    <n v="48.949897999999997"/>
    <x v="4"/>
    <n v="1583.8701189999995"/>
    <m/>
    <n v="48.949897999999997"/>
    <m/>
    <m/>
    <d v="2023-05-17T00:00:00"/>
    <x v="0"/>
    <x v="4"/>
    <n v="20"/>
    <x v="0"/>
  </r>
  <r>
    <x v="19"/>
    <x v="19"/>
    <n v="13.392637000000001"/>
    <x v="4"/>
    <n v="1597.2627559999994"/>
    <m/>
    <n v="13.392637000000001"/>
    <m/>
    <m/>
    <d v="2023-05-17T00:00:00"/>
    <x v="0"/>
    <x v="4"/>
    <n v="20"/>
    <x v="0"/>
  </r>
  <r>
    <x v="20"/>
    <x v="20"/>
    <n v="121.642869"/>
    <x v="0"/>
    <n v="121.642869"/>
    <m/>
    <n v="121.642869"/>
    <m/>
    <m/>
    <d v="2023-04-09T00:00:00"/>
    <x v="0"/>
    <x v="0"/>
    <n v="14"/>
    <x v="0"/>
  </r>
  <r>
    <x v="20"/>
    <x v="20"/>
    <n v="196.08735100000001"/>
    <x v="0"/>
    <n v="317.73022000000003"/>
    <m/>
    <n v="196.08735100000001"/>
    <m/>
    <m/>
    <d v="2023-04-09T00:00:00"/>
    <x v="0"/>
    <x v="0"/>
    <n v="14"/>
    <x v="0"/>
  </r>
  <r>
    <x v="20"/>
    <x v="20"/>
    <n v="2761.77"/>
    <x v="0"/>
    <n v="3079.5002199999999"/>
    <m/>
    <n v="2761.77"/>
    <m/>
    <m/>
    <d v="2023-04-10T00:00:00"/>
    <x v="0"/>
    <x v="0"/>
    <n v="15"/>
    <x v="0"/>
  </r>
  <r>
    <x v="20"/>
    <x v="20"/>
    <n v="726.72777499999995"/>
    <x v="1"/>
    <n v="3806.2279949999997"/>
    <m/>
    <n v="726.72777499999995"/>
    <m/>
    <m/>
    <d v="2023-04-17T00:00:00"/>
    <x v="0"/>
    <x v="1"/>
    <n v="16"/>
    <x v="0"/>
  </r>
  <r>
    <x v="20"/>
    <x v="20"/>
    <n v="766.623604"/>
    <x v="1"/>
    <n v="4572.8515989999996"/>
    <m/>
    <n v="766.623604"/>
    <m/>
    <m/>
    <d v="2023-04-17T00:00:00"/>
    <x v="0"/>
    <x v="1"/>
    <n v="16"/>
    <x v="0"/>
  </r>
  <r>
    <x v="20"/>
    <x v="20"/>
    <n v="613.29888300000005"/>
    <x v="1"/>
    <n v="5186.150482"/>
    <m/>
    <n v="613.29888300000005"/>
    <m/>
    <m/>
    <d v="2023-04-18T00:00:00"/>
    <x v="0"/>
    <x v="1"/>
    <n v="16"/>
    <x v="0"/>
  </r>
  <r>
    <x v="20"/>
    <x v="20"/>
    <n v="8518.0884079999996"/>
    <x v="1"/>
    <n v="13704.238890000001"/>
    <m/>
    <n v="8518.0884079999996"/>
    <m/>
    <m/>
    <d v="2023-04-18T00:00:00"/>
    <x v="0"/>
    <x v="1"/>
    <n v="16"/>
    <x v="0"/>
  </r>
  <r>
    <x v="20"/>
    <x v="20"/>
    <n v="3234.9941560000002"/>
    <x v="2"/>
    <n v="16939.233046000001"/>
    <m/>
    <n v="3234.9941560000002"/>
    <m/>
    <m/>
    <d v="2023-04-25T00:00:00"/>
    <x v="0"/>
    <x v="2"/>
    <n v="17"/>
    <x v="0"/>
  </r>
  <r>
    <x v="20"/>
    <x v="20"/>
    <n v="1257.647428"/>
    <x v="2"/>
    <n v="18196.880474000001"/>
    <m/>
    <n v="1257.647428"/>
    <m/>
    <m/>
    <d v="2023-04-25T00:00:00"/>
    <x v="0"/>
    <x v="2"/>
    <n v="17"/>
    <x v="0"/>
  </r>
  <r>
    <x v="20"/>
    <x v="20"/>
    <n v="3772.9422840000002"/>
    <x v="2"/>
    <n v="21969.822758000002"/>
    <m/>
    <n v="3772.9422840000002"/>
    <m/>
    <m/>
    <d v="2023-04-25T00:00:00"/>
    <x v="0"/>
    <x v="2"/>
    <n v="17"/>
    <x v="0"/>
  </r>
  <r>
    <x v="20"/>
    <x v="20"/>
    <n v="545.04583100000002"/>
    <x v="3"/>
    <n v="22514.868589000002"/>
    <m/>
    <n v="545.04583100000002"/>
    <m/>
    <m/>
    <d v="2023-05-01T00:00:00"/>
    <x v="0"/>
    <x v="3"/>
    <n v="18"/>
    <x v="0"/>
  </r>
  <r>
    <x v="20"/>
    <x v="20"/>
    <n v="459.97416199999998"/>
    <x v="3"/>
    <n v="22974.842751"/>
    <m/>
    <n v="459.97416199999998"/>
    <m/>
    <m/>
    <d v="2023-05-01T00:00:00"/>
    <x v="0"/>
    <x v="3"/>
    <n v="18"/>
    <x v="0"/>
  </r>
  <r>
    <x v="20"/>
    <x v="20"/>
    <n v="459.97416199999998"/>
    <x v="3"/>
    <n v="23434.816912999999"/>
    <m/>
    <n v="459.97416199999998"/>
    <m/>
    <m/>
    <d v="2023-05-02T00:00:00"/>
    <x v="0"/>
    <x v="3"/>
    <n v="18"/>
    <x v="0"/>
  </r>
  <r>
    <x v="20"/>
    <x v="20"/>
    <n v="3823.7827940000002"/>
    <x v="3"/>
    <n v="27258.599706999998"/>
    <m/>
    <n v="3823.7827940000002"/>
    <m/>
    <m/>
    <d v="2023-05-02T00:00:00"/>
    <x v="0"/>
    <x v="3"/>
    <n v="18"/>
    <x v="0"/>
  </r>
  <r>
    <x v="20"/>
    <x v="20"/>
    <n v="1862.8465229999999"/>
    <x v="3"/>
    <n v="29121.446229999998"/>
    <m/>
    <n v="1862.8465229999999"/>
    <m/>
    <m/>
    <d v="2023-05-02T00:00:00"/>
    <x v="0"/>
    <x v="3"/>
    <n v="18"/>
    <x v="0"/>
  </r>
  <r>
    <x v="20"/>
    <x v="20"/>
    <n v="1289.662977"/>
    <x v="3"/>
    <n v="30411.109206999998"/>
    <m/>
    <n v="1289.662977"/>
    <m/>
    <m/>
    <d v="2023-05-02T00:00:00"/>
    <x v="0"/>
    <x v="3"/>
    <n v="18"/>
    <x v="0"/>
  </r>
  <r>
    <x v="20"/>
    <x v="20"/>
    <n v="194.62531899999999"/>
    <x v="4"/>
    <n v="30605.734525999997"/>
    <m/>
    <n v="194.62531899999999"/>
    <m/>
    <m/>
    <d v="2023-05-07T00:00:00"/>
    <x v="0"/>
    <x v="4"/>
    <n v="18"/>
    <x v="0"/>
  </r>
  <r>
    <x v="20"/>
    <x v="20"/>
    <n v="3772.9422840000002"/>
    <x v="4"/>
    <n v="34378.676809999997"/>
    <m/>
    <n v="3772.9422840000002"/>
    <m/>
    <m/>
    <d v="2023-05-09T00:00:00"/>
    <x v="0"/>
    <x v="4"/>
    <n v="19"/>
    <x v="0"/>
  </r>
  <r>
    <x v="20"/>
    <x v="20"/>
    <n v="2761.77"/>
    <x v="5"/>
    <n v="37140.446809999994"/>
    <m/>
    <n v="2761.77"/>
    <m/>
    <m/>
    <d v="2023-05-15T00:00:00"/>
    <x v="0"/>
    <x v="5"/>
    <n v="20"/>
    <x v="0"/>
  </r>
  <r>
    <x v="20"/>
    <x v="20"/>
    <n v="9793.0139319999998"/>
    <x v="5"/>
    <n v="46933.460741999996"/>
    <m/>
    <n v="9793.0139319999998"/>
    <m/>
    <m/>
    <d v="2023-05-16T00:00:00"/>
    <x v="0"/>
    <x v="5"/>
    <n v="20"/>
    <x v="0"/>
  </r>
  <r>
    <x v="20"/>
    <x v="20"/>
    <n v="1397.386031"/>
    <x v="5"/>
    <n v="48330.846772999997"/>
    <m/>
    <n v="1397.386031"/>
    <m/>
    <m/>
    <d v="2023-05-16T00:00:00"/>
    <x v="0"/>
    <x v="5"/>
    <n v="20"/>
    <x v="0"/>
  </r>
  <r>
    <x v="21"/>
    <x v="21"/>
    <n v="739.17642000000001"/>
    <x v="2"/>
    <n v="739.17642000000001"/>
    <m/>
    <n v="739.17642000000001"/>
    <m/>
    <m/>
    <d v="2023-03-12T00:00:00"/>
    <x v="0"/>
    <x v="2"/>
    <n v="10"/>
    <x v="0"/>
  </r>
  <r>
    <x v="21"/>
    <x v="21"/>
    <n v="1108.764631"/>
    <x v="6"/>
    <n v="1847.941051"/>
    <m/>
    <n v="1108.764631"/>
    <m/>
    <m/>
    <d v="2023-04-09T00:00:00"/>
    <x v="0"/>
    <x v="6"/>
    <n v="14"/>
    <x v="0"/>
  </r>
  <r>
    <x v="22"/>
    <x v="22"/>
    <n v="2.8009569999999999"/>
    <x v="0"/>
    <n v="2.8009569999999999"/>
    <m/>
    <n v="2.8009569999999999"/>
    <m/>
    <m/>
    <d v="2023-04-18T00:00:00"/>
    <x v="0"/>
    <x v="0"/>
    <n v="16"/>
    <x v="0"/>
  </r>
  <r>
    <x v="22"/>
    <x v="22"/>
    <n v="1.5583"/>
    <x v="0"/>
    <n v="4.3592569999999995"/>
    <m/>
    <n v="1.5583"/>
    <m/>
    <m/>
    <d v="2023-04-18T00:00:00"/>
    <x v="0"/>
    <x v="0"/>
    <n v="16"/>
    <x v="0"/>
  </r>
  <r>
    <x v="22"/>
    <x v="22"/>
    <n v="1.1263110000000001"/>
    <x v="1"/>
    <n v="5.4855679999999998"/>
    <m/>
    <n v="1.1263110000000001"/>
    <m/>
    <m/>
    <d v="2023-04-25T00:00:00"/>
    <x v="0"/>
    <x v="1"/>
    <n v="17"/>
    <x v="0"/>
  </r>
  <r>
    <x v="22"/>
    <x v="22"/>
    <n v="1.498067"/>
    <x v="1"/>
    <n v="6.9836349999999996"/>
    <m/>
    <n v="1.498067"/>
    <m/>
    <m/>
    <d v="2023-04-25T00:00:00"/>
    <x v="0"/>
    <x v="1"/>
    <n v="17"/>
    <x v="0"/>
  </r>
  <r>
    <x v="22"/>
    <x v="22"/>
    <n v="1.5735619999999999"/>
    <x v="1"/>
    <n v="8.5571969999999986"/>
    <m/>
    <n v="1.5735619999999999"/>
    <m/>
    <m/>
    <d v="2023-04-26T00:00:00"/>
    <x v="0"/>
    <x v="1"/>
    <n v="17"/>
    <x v="0"/>
  </r>
  <r>
    <x v="22"/>
    <x v="22"/>
    <n v="0.50562799999999997"/>
    <x v="1"/>
    <n v="9.0628249999999984"/>
    <m/>
    <n v="0.50562799999999997"/>
    <m/>
    <m/>
    <d v="2023-04-26T00:00:00"/>
    <x v="0"/>
    <x v="1"/>
    <n v="17"/>
    <x v="0"/>
  </r>
  <r>
    <x v="22"/>
    <x v="22"/>
    <n v="1.398199"/>
    <x v="1"/>
    <n v="10.461023999999998"/>
    <m/>
    <n v="1.398199"/>
    <m/>
    <m/>
    <d v="2023-04-26T00:00:00"/>
    <x v="0"/>
    <x v="1"/>
    <n v="17"/>
    <x v="0"/>
  </r>
  <r>
    <x v="22"/>
    <x v="22"/>
    <n v="0.56877599999999995"/>
    <x v="2"/>
    <n v="11.029799999999998"/>
    <m/>
    <n v="0.56877599999999995"/>
    <m/>
    <m/>
    <d v="2023-05-02T00:00:00"/>
    <x v="0"/>
    <x v="2"/>
    <n v="18"/>
    <x v="0"/>
  </r>
  <r>
    <x v="22"/>
    <x v="22"/>
    <n v="6.8137299999999996"/>
    <x v="4"/>
    <n v="17.843529999999998"/>
    <m/>
    <n v="6.8137299999999996"/>
    <m/>
    <m/>
    <d v="2023-05-16T00:00:00"/>
    <x v="0"/>
    <x v="4"/>
    <n v="20"/>
    <x v="0"/>
  </r>
  <r>
    <x v="22"/>
    <x v="22"/>
    <n v="0.71191000000000004"/>
    <x v="4"/>
    <n v="18.555439999999997"/>
    <m/>
    <n v="0.71191000000000004"/>
    <m/>
    <m/>
    <d v="2023-05-18T00:00:00"/>
    <x v="0"/>
    <x v="4"/>
    <n v="20"/>
    <x v="0"/>
  </r>
  <r>
    <x v="22"/>
    <x v="22"/>
    <n v="0.334148"/>
    <x v="4"/>
    <n v="18.889587999999996"/>
    <m/>
    <n v="0.334148"/>
    <m/>
    <m/>
    <d v="2023-05-18T00:00:00"/>
    <x v="0"/>
    <x v="4"/>
    <n v="20"/>
    <x v="10"/>
  </r>
  <r>
    <x v="23"/>
    <x v="23"/>
    <n v="0.24577399999999999"/>
    <x v="0"/>
    <n v="0.24577399999999999"/>
    <m/>
    <n v="0.24577399999999999"/>
    <m/>
    <m/>
    <d v="2023-04-04T00:00:00"/>
    <x v="0"/>
    <x v="0"/>
    <n v="14"/>
    <x v="10"/>
  </r>
  <r>
    <x v="23"/>
    <x v="23"/>
    <n v="0.39618599999999998"/>
    <x v="0"/>
    <n v="0.64195999999999998"/>
    <m/>
    <n v="0.39618599999999998"/>
    <m/>
    <m/>
    <d v="2023-04-04T00:00:00"/>
    <x v="0"/>
    <x v="0"/>
    <n v="14"/>
    <x v="10"/>
  </r>
  <r>
    <x v="23"/>
    <x v="23"/>
    <n v="1.72638"/>
    <x v="1"/>
    <n v="2.3683399999999999"/>
    <m/>
    <n v="1.72638"/>
    <m/>
    <m/>
    <d v="2023-04-11T00:00:00"/>
    <x v="0"/>
    <x v="1"/>
    <n v="15"/>
    <x v="10"/>
  </r>
  <r>
    <x v="23"/>
    <x v="23"/>
    <n v="1.8211550000000001"/>
    <x v="1"/>
    <n v="4.189495"/>
    <m/>
    <n v="1.8211550000000001"/>
    <m/>
    <m/>
    <d v="2023-04-11T00:00:00"/>
    <x v="0"/>
    <x v="1"/>
    <n v="15"/>
    <x v="10"/>
  </r>
  <r>
    <x v="23"/>
    <x v="23"/>
    <n v="1.4569240000000001"/>
    <x v="1"/>
    <n v="5.6464189999999999"/>
    <m/>
    <n v="1.4569240000000001"/>
    <m/>
    <m/>
    <d v="2023-04-12T00:00:00"/>
    <x v="0"/>
    <x v="1"/>
    <n v="15"/>
    <x v="10"/>
  </r>
  <r>
    <x v="23"/>
    <x v="23"/>
    <n v="3.2511420000000002"/>
    <x v="2"/>
    <n v="8.8975609999999996"/>
    <m/>
    <n v="3.2511420000000002"/>
    <m/>
    <m/>
    <d v="2023-04-19T00:00:00"/>
    <x v="0"/>
    <x v="2"/>
    <n v="16"/>
    <x v="10"/>
  </r>
  <r>
    <x v="23"/>
    <x v="23"/>
    <n v="1.263925"/>
    <x v="2"/>
    <n v="10.161486"/>
    <m/>
    <n v="1.263925"/>
    <m/>
    <m/>
    <d v="2023-04-19T00:00:00"/>
    <x v="0"/>
    <x v="2"/>
    <n v="16"/>
    <x v="10"/>
  </r>
  <r>
    <x v="23"/>
    <x v="23"/>
    <n v="3.791776"/>
    <x v="2"/>
    <n v="13.953262"/>
    <m/>
    <n v="3.791776"/>
    <m/>
    <m/>
    <d v="2023-04-19T00:00:00"/>
    <x v="0"/>
    <x v="2"/>
    <n v="16"/>
    <x v="10"/>
  </r>
  <r>
    <x v="23"/>
    <x v="23"/>
    <n v="1.2947850000000001"/>
    <x v="3"/>
    <n v="15.248047"/>
    <m/>
    <n v="1.2947850000000001"/>
    <m/>
    <m/>
    <d v="2023-04-25T00:00:00"/>
    <x v="0"/>
    <x v="3"/>
    <n v="17"/>
    <x v="10"/>
  </r>
  <r>
    <x v="23"/>
    <x v="23"/>
    <n v="1.0926929999999999"/>
    <x v="3"/>
    <n v="16.34074"/>
    <m/>
    <n v="1.0926929999999999"/>
    <m/>
    <m/>
    <d v="2023-04-25T00:00:00"/>
    <x v="0"/>
    <x v="3"/>
    <n v="17"/>
    <x v="10"/>
  </r>
  <r>
    <x v="23"/>
    <x v="23"/>
    <n v="1.0926929999999999"/>
    <x v="3"/>
    <n v="17.433433000000001"/>
    <m/>
    <n v="1.0926929999999999"/>
    <m/>
    <m/>
    <d v="2023-04-26T00:00:00"/>
    <x v="0"/>
    <x v="3"/>
    <n v="17"/>
    <x v="10"/>
  </r>
  <r>
    <x v="23"/>
    <x v="23"/>
    <n v="1.8721449999999999"/>
    <x v="3"/>
    <n v="19.305578000000001"/>
    <m/>
    <n v="1.8721449999999999"/>
    <m/>
    <m/>
    <d v="2023-04-26T00:00:00"/>
    <x v="0"/>
    <x v="3"/>
    <n v="17"/>
    <x v="9"/>
  </r>
  <r>
    <x v="23"/>
    <x v="23"/>
    <n v="1.2961009999999999"/>
    <x v="3"/>
    <n v="20.601679000000001"/>
    <m/>
    <n v="1.2961009999999999"/>
    <m/>
    <m/>
    <d v="2023-04-26T00:00:00"/>
    <x v="0"/>
    <x v="3"/>
    <n v="17"/>
    <x v="9"/>
  </r>
  <r>
    <x v="23"/>
    <x v="23"/>
    <n v="0.393231"/>
    <x v="4"/>
    <n v="20.994910000000001"/>
    <m/>
    <n v="0.393231"/>
    <m/>
    <m/>
    <d v="2023-05-02T00:00:00"/>
    <x v="0"/>
    <x v="4"/>
    <n v="18"/>
    <x v="9"/>
  </r>
  <r>
    <x v="23"/>
    <x v="23"/>
    <n v="3.791776"/>
    <x v="4"/>
    <n v="24.786686"/>
    <m/>
    <n v="3.791776"/>
    <m/>
    <m/>
    <d v="2023-05-03T00:00:00"/>
    <x v="0"/>
    <x v="4"/>
    <n v="18"/>
    <x v="9"/>
  </r>
  <r>
    <x v="23"/>
    <x v="23"/>
    <n v="1.404361"/>
    <x v="5"/>
    <n v="26.191047000000001"/>
    <m/>
    <n v="1.404361"/>
    <m/>
    <m/>
    <d v="2023-05-10T00:00:00"/>
    <x v="0"/>
    <x v="5"/>
    <n v="19"/>
    <x v="2"/>
  </r>
  <r>
    <x v="23"/>
    <x v="23"/>
    <n v="1.2947850000000001"/>
    <x v="6"/>
    <n v="27.485832000000002"/>
    <m/>
    <n v="1.2947850000000001"/>
    <m/>
    <m/>
    <d v="2023-05-16T00:00:00"/>
    <x v="0"/>
    <x v="6"/>
    <n v="20"/>
    <x v="2"/>
  </r>
  <r>
    <x v="23"/>
    <x v="23"/>
    <n v="2.1853850000000001"/>
    <x v="6"/>
    <n v="29.671217000000002"/>
    <m/>
    <n v="2.1853850000000001"/>
    <m/>
    <m/>
    <d v="2023-05-16T00:00:00"/>
    <x v="0"/>
    <x v="6"/>
    <n v="20"/>
    <x v="2"/>
  </r>
  <r>
    <x v="23"/>
    <x v="23"/>
    <n v="1.0926929999999999"/>
    <x v="6"/>
    <n v="30.763910000000003"/>
    <m/>
    <n v="1.0926929999999999"/>
    <m/>
    <m/>
    <d v="2023-05-17T00:00:00"/>
    <x v="0"/>
    <x v="6"/>
    <n v="20"/>
    <x v="0"/>
  </r>
  <r>
    <x v="23"/>
    <x v="23"/>
    <n v="1.5841229999999999"/>
    <x v="6"/>
    <n v="32.348033000000001"/>
    <m/>
    <n v="1.5841229999999999"/>
    <m/>
    <m/>
    <d v="2023-05-17T00:00:00"/>
    <x v="0"/>
    <x v="6"/>
    <n v="20"/>
    <x v="0"/>
  </r>
  <r>
    <x v="23"/>
    <x v="23"/>
    <n v="1.2961009999999999"/>
    <x v="6"/>
    <n v="33.644134000000001"/>
    <m/>
    <n v="1.2961009999999999"/>
    <m/>
    <m/>
    <d v="2023-05-17T00:00:00"/>
    <x v="0"/>
    <x v="6"/>
    <n v="20"/>
    <x v="1"/>
  </r>
  <r>
    <x v="23"/>
    <x v="23"/>
    <n v="3.2511420000000002"/>
    <x v="6"/>
    <n v="36.895276000000003"/>
    <m/>
    <n v="3.2511420000000002"/>
    <m/>
    <m/>
    <d v="2023-05-17T00:00:00"/>
    <x v="0"/>
    <x v="6"/>
    <n v="20"/>
    <x v="1"/>
  </r>
  <r>
    <x v="24"/>
    <x v="24"/>
    <n v="6.6413359999999999"/>
    <x v="0"/>
    <n v="6.6413359999999999"/>
    <m/>
    <n v="6.6413359999999999"/>
    <m/>
    <m/>
    <d v="2023-04-19T00:00:00"/>
    <x v="0"/>
    <x v="0"/>
    <n v="16"/>
    <x v="2"/>
  </r>
  <r>
    <x v="25"/>
    <x v="25"/>
    <n v="1283.04486"/>
    <x v="2"/>
    <n v="1283.04486"/>
    <m/>
    <n v="1283.04486"/>
    <m/>
    <m/>
    <d v="2023-05-05T00:00:00"/>
    <x v="0"/>
    <x v="2"/>
    <n v="18"/>
    <x v="2"/>
  </r>
  <r>
    <x v="25"/>
    <x v="25"/>
    <n v="312.03501799999998"/>
    <x v="2"/>
    <n v="1595.079878"/>
    <m/>
    <n v="312.03501799999998"/>
    <m/>
    <m/>
    <d v="2023-05-05T00:00:00"/>
    <x v="0"/>
    <x v="2"/>
    <n v="18"/>
    <x v="0"/>
  </r>
  <r>
    <x v="25"/>
    <x v="25"/>
    <n v="1283.04486"/>
    <x v="4"/>
    <n v="2878.124738"/>
    <m/>
    <n v="1283.04486"/>
    <m/>
    <m/>
    <d v="2023-05-19T00:00:00"/>
    <x v="0"/>
    <x v="4"/>
    <n v="20"/>
    <x v="0"/>
  </r>
  <r>
    <x v="25"/>
    <x v="25"/>
    <n v="351.03967299999999"/>
    <x v="4"/>
    <n v="3229.1644109999997"/>
    <m/>
    <n v="351.03967299999999"/>
    <m/>
    <m/>
    <d v="2023-05-19T00:00:00"/>
    <x v="0"/>
    <x v="4"/>
    <n v="20"/>
    <x v="0"/>
  </r>
  <r>
    <x v="26"/>
    <x v="26"/>
    <n v="26.565342999999999"/>
    <x v="0"/>
    <n v="26.565342999999999"/>
    <m/>
    <n v="26.565342999999999"/>
    <m/>
    <m/>
    <d v="2023-03-27T00:00:00"/>
    <x v="0"/>
    <x v="0"/>
    <n v="13"/>
    <x v="0"/>
  </r>
  <r>
    <x v="26"/>
    <x v="26"/>
    <n v="22.317926"/>
    <x v="1"/>
    <n v="48.883268999999999"/>
    <m/>
    <n v="22.317926"/>
    <m/>
    <m/>
    <d v="2023-04-02T00:00:00"/>
    <x v="0"/>
    <x v="1"/>
    <n v="13"/>
    <x v="0"/>
  </r>
  <r>
    <x v="26"/>
    <x v="26"/>
    <n v="23.543130999999999"/>
    <x v="1"/>
    <n v="72.426400000000001"/>
    <m/>
    <n v="23.543130999999999"/>
    <m/>
    <m/>
    <d v="2023-04-02T00:00:00"/>
    <x v="0"/>
    <x v="1"/>
    <n v="13"/>
    <x v="0"/>
  </r>
  <r>
    <x v="26"/>
    <x v="26"/>
    <n v="18.834506000000001"/>
    <x v="1"/>
    <n v="91.260906000000006"/>
    <m/>
    <n v="18.834506000000001"/>
    <m/>
    <m/>
    <d v="2023-04-03T00:00:00"/>
    <x v="0"/>
    <x v="1"/>
    <n v="14"/>
    <x v="0"/>
  </r>
  <r>
    <x v="26"/>
    <x v="26"/>
    <n v="257.15022800000003"/>
    <x v="1"/>
    <n v="348.41113400000006"/>
    <m/>
    <n v="257.15022800000003"/>
    <m/>
    <m/>
    <d v="2023-04-03T00:00:00"/>
    <x v="0"/>
    <x v="1"/>
    <n v="14"/>
    <x v="0"/>
  </r>
  <r>
    <x v="26"/>
    <x v="26"/>
    <n v="97.534273999999996"/>
    <x v="2"/>
    <n v="445.94540800000004"/>
    <m/>
    <n v="97.534273999999996"/>
    <m/>
    <m/>
    <d v="2023-04-10T00:00:00"/>
    <x v="0"/>
    <x v="2"/>
    <n v="15"/>
    <x v="0"/>
  </r>
  <r>
    <x v="26"/>
    <x v="26"/>
    <n v="37.917760999999999"/>
    <x v="2"/>
    <n v="483.86316900000003"/>
    <m/>
    <n v="37.917760999999999"/>
    <m/>
    <m/>
    <d v="2023-04-10T00:00:00"/>
    <x v="0"/>
    <x v="2"/>
    <n v="15"/>
    <x v="0"/>
  </r>
  <r>
    <x v="26"/>
    <x v="26"/>
    <n v="113.75327799999999"/>
    <x v="2"/>
    <n v="597.61644699999999"/>
    <m/>
    <n v="113.75327799999999"/>
    <m/>
    <m/>
    <d v="2023-04-10T00:00:00"/>
    <x v="0"/>
    <x v="2"/>
    <n v="15"/>
    <x v="0"/>
  </r>
  <r>
    <x v="26"/>
    <x v="26"/>
    <n v="16.738444000000001"/>
    <x v="3"/>
    <n v="614.35489099999995"/>
    <m/>
    <n v="16.738444000000001"/>
    <m/>
    <m/>
    <d v="2023-04-16T00:00:00"/>
    <x v="0"/>
    <x v="3"/>
    <n v="15"/>
    <x v="0"/>
  </r>
  <r>
    <x v="26"/>
    <x v="26"/>
    <n v="14.125881"/>
    <x v="3"/>
    <n v="628.480772"/>
    <m/>
    <n v="14.125881"/>
    <m/>
    <m/>
    <d v="2023-04-16T00:00:00"/>
    <x v="0"/>
    <x v="3"/>
    <n v="15"/>
    <x v="1"/>
  </r>
  <r>
    <x v="26"/>
    <x v="26"/>
    <n v="14.125881"/>
    <x v="3"/>
    <n v="642.60665300000005"/>
    <m/>
    <n v="14.125881"/>
    <m/>
    <m/>
    <d v="2023-04-17T00:00:00"/>
    <x v="0"/>
    <x v="3"/>
    <n v="16"/>
    <x v="1"/>
  </r>
  <r>
    <x v="26"/>
    <x v="26"/>
    <n v="115.435126"/>
    <x v="3"/>
    <n v="758.04177900000002"/>
    <m/>
    <n v="115.435126"/>
    <m/>
    <m/>
    <d v="2023-04-17T00:00:00"/>
    <x v="0"/>
    <x v="3"/>
    <n v="16"/>
    <x v="1"/>
  </r>
  <r>
    <x v="26"/>
    <x v="26"/>
    <n v="56.164361999999997"/>
    <x v="3"/>
    <n v="814.206141"/>
    <m/>
    <n v="56.164361999999997"/>
    <m/>
    <m/>
    <d v="2023-04-17T00:00:00"/>
    <x v="0"/>
    <x v="3"/>
    <n v="16"/>
    <x v="1"/>
  </r>
  <r>
    <x v="26"/>
    <x v="26"/>
    <n v="38.883023999999999"/>
    <x v="3"/>
    <n v="853.08916499999998"/>
    <m/>
    <n v="38.883023999999999"/>
    <m/>
    <m/>
    <d v="2023-04-17T00:00:00"/>
    <x v="0"/>
    <x v="3"/>
    <n v="16"/>
    <x v="1"/>
  </r>
  <r>
    <x v="26"/>
    <x v="26"/>
    <n v="113.75327799999999"/>
    <x v="4"/>
    <n v="966.842443"/>
    <m/>
    <n v="113.75327799999999"/>
    <m/>
    <m/>
    <d v="2023-04-24T00:00:00"/>
    <x v="0"/>
    <x v="4"/>
    <n v="17"/>
    <x v="1"/>
  </r>
  <r>
    <x v="26"/>
    <x v="26"/>
    <n v="26.565342999999999"/>
    <x v="5"/>
    <n v="993.40778599999999"/>
    <m/>
    <n v="26.565342999999999"/>
    <m/>
    <m/>
    <d v="2023-05-01T00:00:00"/>
    <x v="0"/>
    <x v="5"/>
    <n v="18"/>
    <x v="11"/>
  </r>
  <r>
    <x v="26"/>
    <x v="26"/>
    <n v="295.63860499999998"/>
    <x v="5"/>
    <n v="1289.0463909999999"/>
    <m/>
    <n v="295.63860499999998"/>
    <m/>
    <m/>
    <d v="2023-05-01T00:00:00"/>
    <x v="0"/>
    <x v="5"/>
    <n v="18"/>
    <x v="11"/>
  </r>
  <r>
    <x v="26"/>
    <x v="26"/>
    <n v="42.130842999999999"/>
    <x v="5"/>
    <n v="1331.1772339999998"/>
    <m/>
    <n v="42.130842999999999"/>
    <m/>
    <m/>
    <d v="2023-05-01T00:00:00"/>
    <x v="0"/>
    <x v="5"/>
    <n v="18"/>
    <x v="3"/>
  </r>
  <r>
    <x v="26"/>
    <x v="26"/>
    <n v="16.738444000000001"/>
    <x v="6"/>
    <n v="1347.9156779999998"/>
    <m/>
    <n v="16.738444000000001"/>
    <m/>
    <m/>
    <d v="2023-05-07T00:00:00"/>
    <x v="0"/>
    <x v="6"/>
    <n v="18"/>
    <x v="3"/>
  </r>
  <r>
    <x v="26"/>
    <x v="26"/>
    <n v="28.251757000000001"/>
    <x v="6"/>
    <n v="1376.1674349999998"/>
    <m/>
    <n v="28.251757000000001"/>
    <m/>
    <m/>
    <d v="2023-05-07T00:00:00"/>
    <x v="0"/>
    <x v="6"/>
    <n v="18"/>
    <x v="3"/>
  </r>
  <r>
    <x v="26"/>
    <x v="26"/>
    <n v="14.125881"/>
    <x v="6"/>
    <n v="1390.2933159999998"/>
    <m/>
    <n v="14.125881"/>
    <m/>
    <m/>
    <d v="2023-05-08T00:00:00"/>
    <x v="0"/>
    <x v="6"/>
    <n v="19"/>
    <x v="3"/>
  </r>
  <r>
    <x v="26"/>
    <x v="26"/>
    <n v="47.523690000000002"/>
    <x v="6"/>
    <n v="1437.8170059999998"/>
    <m/>
    <n v="47.523690000000002"/>
    <m/>
    <m/>
    <d v="2023-05-08T00:00:00"/>
    <x v="0"/>
    <x v="6"/>
    <n v="19"/>
    <x v="3"/>
  </r>
  <r>
    <x v="26"/>
    <x v="26"/>
    <n v="38.883023999999999"/>
    <x v="6"/>
    <n v="1476.7000299999997"/>
    <m/>
    <n v="38.883023999999999"/>
    <m/>
    <m/>
    <d v="2023-05-08T00:00:00"/>
    <x v="0"/>
    <x v="6"/>
    <n v="19"/>
    <x v="3"/>
  </r>
  <r>
    <x v="26"/>
    <x v="26"/>
    <n v="97.534273999999996"/>
    <x v="6"/>
    <n v="1574.2343039999998"/>
    <m/>
    <n v="97.534273999999996"/>
    <m/>
    <m/>
    <d v="2023-05-08T00:00:00"/>
    <x v="0"/>
    <x v="6"/>
    <n v="19"/>
    <x v="3"/>
  </r>
  <r>
    <x v="27"/>
    <x v="27"/>
    <n v="85.81"/>
    <x v="2"/>
    <n v="85.81"/>
    <m/>
    <n v="85.81"/>
    <m/>
    <m/>
    <d v="2023-05-14T00:00:00"/>
    <x v="0"/>
    <x v="2"/>
    <n v="19"/>
    <x v="3"/>
  </r>
  <r>
    <x v="28"/>
    <x v="28"/>
    <n v="120.02"/>
    <x v="1"/>
    <n v="120.02"/>
    <m/>
    <n v="120.02"/>
    <m/>
    <m/>
    <d v="2023-05-07T00:00:00"/>
    <x v="0"/>
    <x v="1"/>
    <n v="18"/>
    <x v="3"/>
  </r>
  <r>
    <x v="29"/>
    <x v="29"/>
    <n v="140.68"/>
    <x v="1"/>
    <n v="140.68"/>
    <m/>
    <n v="140.68"/>
    <m/>
    <m/>
    <d v="2023-05-07T00:00:00"/>
    <x v="0"/>
    <x v="1"/>
    <n v="18"/>
    <x v="3"/>
  </r>
  <r>
    <x v="30"/>
    <x v="30"/>
    <n v="171.07"/>
    <x v="3"/>
    <n v="171.07"/>
    <m/>
    <n v="171.07"/>
    <m/>
    <m/>
    <d v="2023-05-21T00:00:00"/>
    <x v="0"/>
    <x v="3"/>
    <n v="20"/>
    <x v="3"/>
  </r>
  <r>
    <x v="31"/>
    <x v="31"/>
    <n v="76.989999999999995"/>
    <x v="3"/>
    <n v="76.989999999999995"/>
    <m/>
    <n v="76.989999999999995"/>
    <m/>
    <m/>
    <d v="2023-05-21T00:00:00"/>
    <x v="0"/>
    <x v="3"/>
    <n v="20"/>
    <x v="3"/>
  </r>
  <r>
    <x v="32"/>
    <x v="32"/>
    <n v="1908.1949999999999"/>
    <x v="1"/>
    <n v="1908.1949999999999"/>
    <m/>
    <n v="1908.1949999999999"/>
    <m/>
    <m/>
    <d v="2023-04-21T00:00:00"/>
    <x v="0"/>
    <x v="1"/>
    <n v="16"/>
    <x v="3"/>
  </r>
  <r>
    <x v="32"/>
    <x v="32"/>
    <n v="250.614902"/>
    <x v="1"/>
    <n v="2158.809902"/>
    <m/>
    <n v="250.614902"/>
    <m/>
    <m/>
    <d v="2023-04-21T00:00:00"/>
    <x v="0"/>
    <x v="1"/>
    <n v="16"/>
    <x v="3"/>
  </r>
  <r>
    <x v="32"/>
    <x v="32"/>
    <n v="1129.322823"/>
    <x v="1"/>
    <n v="3288.1327249999999"/>
    <m/>
    <n v="1129.322823"/>
    <m/>
    <m/>
    <d v="2023-04-21T00:00:00"/>
    <x v="0"/>
    <x v="1"/>
    <n v="16"/>
    <x v="12"/>
  </r>
  <r>
    <x v="32"/>
    <x v="32"/>
    <n v="1129.322823"/>
    <x v="1"/>
    <n v="4417.4555479999999"/>
    <m/>
    <n v="1129.322823"/>
    <m/>
    <m/>
    <d v="2023-04-21T00:00:00"/>
    <x v="0"/>
    <x v="1"/>
    <n v="16"/>
    <x v="12"/>
  </r>
  <r>
    <x v="32"/>
    <x v="32"/>
    <n v="1129.32"/>
    <x v="1"/>
    <n v="5546.7755479999996"/>
    <m/>
    <n v="1129.32"/>
    <m/>
    <m/>
    <d v="2023-04-21T00:00:00"/>
    <x v="0"/>
    <x v="1"/>
    <n v="16"/>
    <x v="2"/>
  </r>
  <r>
    <x v="32"/>
    <x v="32"/>
    <n v="840.64374899999996"/>
    <x v="2"/>
    <n v="6387.4192969999995"/>
    <m/>
    <n v="840.64374899999996"/>
    <m/>
    <m/>
    <d v="2023-04-28T00:00:00"/>
    <x v="0"/>
    <x v="2"/>
    <n v="17"/>
    <x v="2"/>
  </r>
  <r>
    <x v="32"/>
    <x v="32"/>
    <n v="826.8845"/>
    <x v="3"/>
    <n v="7214.3037969999996"/>
    <m/>
    <n v="826.8845"/>
    <m/>
    <m/>
    <d v="2023-05-05T00:00:00"/>
    <x v="0"/>
    <x v="3"/>
    <n v="18"/>
    <x v="2"/>
  </r>
  <r>
    <x v="32"/>
    <x v="32"/>
    <n v="1126.0894760000001"/>
    <x v="4"/>
    <n v="8340.3932729999997"/>
    <m/>
    <n v="1126.0894760000001"/>
    <m/>
    <m/>
    <d v="2023-05-12T00:00:00"/>
    <x v="0"/>
    <x v="4"/>
    <n v="19"/>
    <x v="2"/>
  </r>
  <r>
    <x v="32"/>
    <x v="32"/>
    <n v="1551.945489"/>
    <x v="4"/>
    <n v="9892.3387619999994"/>
    <m/>
    <n v="1551.945489"/>
    <m/>
    <m/>
    <d v="2023-05-12T00:00:00"/>
    <x v="0"/>
    <x v="4"/>
    <n v="19"/>
    <x v="2"/>
  </r>
  <r>
    <x v="33"/>
    <x v="33"/>
    <n v="0.82971499999999998"/>
    <x v="0"/>
    <n v="0.82971499999999998"/>
    <m/>
    <n v="0.82971499999999998"/>
    <m/>
    <m/>
    <d v="2023-04-06T00:00:00"/>
    <x v="0"/>
    <x v="0"/>
    <n v="14"/>
    <x v="2"/>
  </r>
  <r>
    <x v="33"/>
    <x v="33"/>
    <n v="1.340376"/>
    <x v="1"/>
    <n v="2.1700910000000002"/>
    <m/>
    <n v="1.340376"/>
    <m/>
    <m/>
    <d v="2023-04-11T00:00:00"/>
    <x v="0"/>
    <x v="1"/>
    <n v="15"/>
    <x v="2"/>
  </r>
  <r>
    <x v="33"/>
    <x v="33"/>
    <n v="1.3658870000000001"/>
    <x v="1"/>
    <n v="3.5359780000000001"/>
    <m/>
    <n v="1.3658870000000001"/>
    <m/>
    <m/>
    <d v="2023-04-12T00:00:00"/>
    <x v="0"/>
    <x v="1"/>
    <n v="15"/>
    <x v="2"/>
  </r>
  <r>
    <x v="33"/>
    <x v="33"/>
    <n v="1.407923"/>
    <x v="1"/>
    <n v="4.9439010000000003"/>
    <m/>
    <n v="1.407923"/>
    <m/>
    <m/>
    <d v="2023-04-12T00:00:00"/>
    <x v="0"/>
    <x v="1"/>
    <n v="15"/>
    <x v="2"/>
  </r>
  <r>
    <x v="33"/>
    <x v="33"/>
    <n v="0.404503"/>
    <x v="1"/>
    <n v="5.3484040000000004"/>
    <m/>
    <n v="0.404503"/>
    <m/>
    <m/>
    <d v="2023-04-12T00:00:00"/>
    <x v="0"/>
    <x v="1"/>
    <n v="15"/>
    <x v="2"/>
  </r>
  <r>
    <x v="33"/>
    <x v="33"/>
    <n v="1.2510209999999999"/>
    <x v="1"/>
    <n v="6.5994250000000001"/>
    <m/>
    <n v="1.2510209999999999"/>
    <m/>
    <m/>
    <d v="2023-04-12T00:00:00"/>
    <x v="0"/>
    <x v="1"/>
    <n v="15"/>
    <x v="2"/>
  </r>
  <r>
    <x v="33"/>
    <x v="33"/>
    <n v="1.0100610000000001"/>
    <x v="2"/>
    <n v="7.6094860000000004"/>
    <m/>
    <n v="1.0100610000000001"/>
    <m/>
    <m/>
    <d v="2023-04-19T00:00:00"/>
    <x v="0"/>
    <x v="2"/>
    <n v="16"/>
    <x v="2"/>
  </r>
  <r>
    <x v="33"/>
    <x v="33"/>
    <n v="1.3236509999999999"/>
    <x v="2"/>
    <n v="8.9331370000000003"/>
    <m/>
    <n v="1.3236509999999999"/>
    <m/>
    <m/>
    <d v="2023-04-19T00:00:00"/>
    <x v="0"/>
    <x v="2"/>
    <n v="16"/>
    <x v="2"/>
  </r>
  <r>
    <x v="33"/>
    <x v="33"/>
    <n v="1.0955550000000001"/>
    <x v="2"/>
    <n v="10.028691999999999"/>
    <m/>
    <n v="1.0955550000000001"/>
    <m/>
    <m/>
    <d v="2023-04-19T00:00:00"/>
    <x v="0"/>
    <x v="2"/>
    <n v="16"/>
    <x v="2"/>
  </r>
  <r>
    <x v="33"/>
    <x v="33"/>
    <n v="1.1032090000000001"/>
    <x v="2"/>
    <n v="11.131900999999999"/>
    <m/>
    <n v="1.1032090000000001"/>
    <m/>
    <m/>
    <d v="2023-04-19T00:00:00"/>
    <x v="0"/>
    <x v="2"/>
    <n v="16"/>
    <x v="2"/>
  </r>
  <r>
    <x v="33"/>
    <x v="33"/>
    <n v="0.82353799999999999"/>
    <x v="3"/>
    <n v="11.955438999999998"/>
    <m/>
    <n v="0.82353799999999999"/>
    <m/>
    <m/>
    <d v="2023-04-27T00:00:00"/>
    <x v="0"/>
    <x v="3"/>
    <n v="17"/>
    <x v="2"/>
  </r>
  <r>
    <x v="33"/>
    <x v="33"/>
    <n v="1.097893"/>
    <x v="4"/>
    <n v="13.053331999999997"/>
    <m/>
    <n v="1.097893"/>
    <m/>
    <m/>
    <d v="2023-05-03T00:00:00"/>
    <x v="0"/>
    <x v="4"/>
    <n v="18"/>
    <x v="2"/>
  </r>
  <r>
    <x v="33"/>
    <x v="33"/>
    <n v="1.2411110000000001"/>
    <x v="4"/>
    <n v="14.294442999999998"/>
    <m/>
    <n v="1.2411110000000001"/>
    <m/>
    <m/>
    <d v="2023-05-03T00:00:00"/>
    <x v="0"/>
    <x v="4"/>
    <n v="18"/>
    <x v="2"/>
  </r>
  <r>
    <x v="33"/>
    <x v="33"/>
    <n v="0.77506799999999998"/>
    <x v="5"/>
    <n v="15.069510999999997"/>
    <m/>
    <n v="0.77506799999999998"/>
    <m/>
    <m/>
    <d v="2023-05-10T00:00:00"/>
    <x v="0"/>
    <x v="5"/>
    <n v="19"/>
    <x v="2"/>
  </r>
  <r>
    <x v="33"/>
    <x v="33"/>
    <n v="1.6545529999999999"/>
    <x v="6"/>
    <n v="16.724063999999998"/>
    <m/>
    <n v="1.6545529999999999"/>
    <m/>
    <m/>
    <d v="2023-05-17T00:00:00"/>
    <x v="0"/>
    <x v="6"/>
    <n v="20"/>
    <x v="2"/>
  </r>
  <r>
    <x v="33"/>
    <x v="33"/>
    <n v="1.369445"/>
    <x v="6"/>
    <n v="18.093508999999997"/>
    <m/>
    <n v="1.369445"/>
    <m/>
    <m/>
    <d v="2023-05-17T00:00:00"/>
    <x v="0"/>
    <x v="6"/>
    <n v="20"/>
    <x v="2"/>
  </r>
  <r>
    <x v="33"/>
    <x v="33"/>
    <n v="1.379013"/>
    <x v="6"/>
    <n v="19.472521999999998"/>
    <m/>
    <n v="1.379013"/>
    <m/>
    <m/>
    <d v="2023-05-17T00:00:00"/>
    <x v="0"/>
    <x v="6"/>
    <n v="20"/>
    <x v="2"/>
  </r>
  <r>
    <x v="34"/>
    <x v="34"/>
    <n v="3.372125"/>
    <x v="1"/>
    <n v="3.372125"/>
    <m/>
    <n v="3.372125"/>
    <m/>
    <m/>
    <d v="2023-04-14T00:00:00"/>
    <x v="0"/>
    <x v="1"/>
    <n v="15"/>
    <x v="2"/>
  </r>
  <r>
    <x v="34"/>
    <x v="34"/>
    <n v="0.67304699999999995"/>
    <x v="2"/>
    <n v="4.045172"/>
    <m/>
    <n v="0.67304699999999995"/>
    <m/>
    <m/>
    <d v="2023-04-21T00:00:00"/>
    <x v="0"/>
    <x v="2"/>
    <n v="16"/>
    <x v="2"/>
  </r>
  <r>
    <x v="34"/>
    <x v="34"/>
    <n v="0.261656"/>
    <x v="2"/>
    <n v="4.3068280000000003"/>
    <m/>
    <n v="0.261656"/>
    <m/>
    <m/>
    <d v="2023-04-21T00:00:00"/>
    <x v="0"/>
    <x v="2"/>
    <n v="16"/>
    <x v="2"/>
  </r>
  <r>
    <x v="34"/>
    <x v="34"/>
    <n v="0.784968"/>
    <x v="2"/>
    <n v="5.0917960000000004"/>
    <m/>
    <n v="0.784968"/>
    <m/>
    <m/>
    <d v="2023-04-21T00:00:00"/>
    <x v="0"/>
    <x v="2"/>
    <n v="16"/>
    <x v="2"/>
  </r>
  <r>
    <x v="34"/>
    <x v="34"/>
    <n v="1.513752"/>
    <x v="3"/>
    <n v="6.6055480000000006"/>
    <m/>
    <n v="1.513752"/>
    <m/>
    <m/>
    <d v="2023-04-28T00:00:00"/>
    <x v="0"/>
    <x v="3"/>
    <n v="17"/>
    <x v="2"/>
  </r>
  <r>
    <x v="34"/>
    <x v="34"/>
    <n v="0.387569"/>
    <x v="3"/>
    <n v="6.9931170000000007"/>
    <m/>
    <n v="0.387569"/>
    <m/>
    <m/>
    <d v="2023-04-28T00:00:00"/>
    <x v="0"/>
    <x v="3"/>
    <n v="17"/>
    <x v="2"/>
  </r>
  <r>
    <x v="34"/>
    <x v="34"/>
    <n v="0.26831700000000003"/>
    <x v="3"/>
    <n v="7.2614340000000004"/>
    <m/>
    <n v="0.26831700000000003"/>
    <m/>
    <m/>
    <d v="2023-04-28T00:00:00"/>
    <x v="0"/>
    <x v="3"/>
    <n v="17"/>
    <x v="2"/>
  </r>
  <r>
    <x v="34"/>
    <x v="34"/>
    <n v="0.784968"/>
    <x v="4"/>
    <n v="8.0464020000000005"/>
    <m/>
    <n v="0.784968"/>
    <m/>
    <m/>
    <d v="2023-05-05T00:00:00"/>
    <x v="0"/>
    <x v="4"/>
    <n v="18"/>
    <x v="2"/>
  </r>
  <r>
    <x v="34"/>
    <x v="34"/>
    <n v="3.8768400000000001"/>
    <x v="5"/>
    <n v="11.923242"/>
    <m/>
    <n v="3.8768400000000001"/>
    <m/>
    <m/>
    <d v="2023-05-12T00:00:00"/>
    <x v="0"/>
    <x v="5"/>
    <n v="19"/>
    <x v="2"/>
  </r>
  <r>
    <x v="34"/>
    <x v="34"/>
    <n v="0.29072900000000002"/>
    <x v="5"/>
    <n v="12.213971000000001"/>
    <m/>
    <n v="0.29072900000000002"/>
    <m/>
    <m/>
    <d v="2023-05-12T00:00:00"/>
    <x v="0"/>
    <x v="5"/>
    <n v="19"/>
    <x v="2"/>
  </r>
  <r>
    <x v="34"/>
    <x v="34"/>
    <n v="0.32794299999999998"/>
    <x v="6"/>
    <n v="12.541914"/>
    <m/>
    <n v="0.32794299999999998"/>
    <m/>
    <m/>
    <d v="2023-05-19T00:00:00"/>
    <x v="0"/>
    <x v="6"/>
    <n v="20"/>
    <x v="2"/>
  </r>
  <r>
    <x v="34"/>
    <x v="34"/>
    <n v="0.26831700000000003"/>
    <x v="6"/>
    <n v="12.810231"/>
    <m/>
    <n v="0.26831700000000003"/>
    <m/>
    <m/>
    <d v="2023-05-19T00:00:00"/>
    <x v="0"/>
    <x v="6"/>
    <n v="20"/>
    <x v="2"/>
  </r>
  <r>
    <x v="34"/>
    <x v="34"/>
    <n v="0.67304699999999995"/>
    <x v="6"/>
    <n v="13.483278"/>
    <m/>
    <n v="0.67304699999999995"/>
    <m/>
    <m/>
    <d v="2023-05-19T00:00:00"/>
    <x v="0"/>
    <x v="6"/>
    <n v="20"/>
    <x v="2"/>
  </r>
  <r>
    <x v="35"/>
    <x v="35"/>
    <n v="8.4311550000000004"/>
    <x v="1"/>
    <n v="8.4311550000000004"/>
    <m/>
    <n v="8.4311550000000004"/>
    <m/>
    <m/>
    <d v="2023-05-03T00:00:00"/>
    <x v="0"/>
    <x v="1"/>
    <n v="18"/>
    <x v="2"/>
  </r>
  <r>
    <x v="35"/>
    <x v="35"/>
    <n v="3.7847580000000001"/>
    <x v="3"/>
    <n v="12.215913"/>
    <m/>
    <n v="3.7847580000000001"/>
    <m/>
    <m/>
    <d v="2023-05-17T00:00:00"/>
    <x v="0"/>
    <x v="3"/>
    <n v="20"/>
    <x v="2"/>
  </r>
  <r>
    <x v="36"/>
    <x v="36"/>
    <n v="0.67850500000000002"/>
    <x v="1"/>
    <n v="0.67850500000000002"/>
    <m/>
    <n v="0.67850500000000002"/>
    <m/>
    <m/>
    <d v="2023-04-11T00:00:00"/>
    <x v="0"/>
    <x v="1"/>
    <n v="15"/>
    <x v="2"/>
  </r>
  <r>
    <x v="36"/>
    <x v="36"/>
    <n v="0.57545999999999997"/>
    <x v="1"/>
    <n v="1.253965"/>
    <m/>
    <n v="0.57545999999999997"/>
    <m/>
    <m/>
    <d v="2023-04-11T00:00:00"/>
    <x v="0"/>
    <x v="1"/>
    <n v="15"/>
    <x v="2"/>
  </r>
  <r>
    <x v="36"/>
    <x v="36"/>
    <n v="0.60705200000000004"/>
    <x v="1"/>
    <n v="1.8610169999999999"/>
    <m/>
    <n v="0.60705200000000004"/>
    <m/>
    <m/>
    <d v="2023-04-11T00:00:00"/>
    <x v="0"/>
    <x v="1"/>
    <n v="15"/>
    <x v="2"/>
  </r>
  <r>
    <x v="36"/>
    <x v="36"/>
    <n v="0.92871300000000001"/>
    <x v="1"/>
    <n v="2.78973"/>
    <m/>
    <n v="0.92871300000000001"/>
    <m/>
    <m/>
    <d v="2023-04-11T00:00:00"/>
    <x v="0"/>
    <x v="1"/>
    <n v="15"/>
    <x v="2"/>
  </r>
  <r>
    <x v="36"/>
    <x v="36"/>
    <n v="0.48564099999999999"/>
    <x v="1"/>
    <n v="3.2753709999999998"/>
    <m/>
    <n v="0.48564099999999999"/>
    <m/>
    <m/>
    <d v="2023-04-12T00:00:00"/>
    <x v="0"/>
    <x v="1"/>
    <n v="15"/>
    <x v="2"/>
  </r>
  <r>
    <x v="36"/>
    <x v="36"/>
    <n v="0.22753200000000001"/>
    <x v="1"/>
    <n v="3.5029029999999999"/>
    <m/>
    <n v="0.22753200000000001"/>
    <m/>
    <m/>
    <d v="2023-04-12T00:00:00"/>
    <x v="0"/>
    <x v="1"/>
    <n v="15"/>
    <x v="2"/>
  </r>
  <r>
    <x v="36"/>
    <x v="36"/>
    <n v="8.8606789999999993"/>
    <x v="1"/>
    <n v="12.363581999999999"/>
    <m/>
    <n v="8.8606789999999993"/>
    <m/>
    <m/>
    <d v="2023-04-12T00:00:00"/>
    <x v="0"/>
    <x v="1"/>
    <n v="15"/>
    <x v="2"/>
  </r>
  <r>
    <x v="36"/>
    <x v="36"/>
    <n v="10.443937999999999"/>
    <x v="1"/>
    <n v="22.807519999999997"/>
    <m/>
    <n v="10.443937999999999"/>
    <m/>
    <m/>
    <d v="2023-04-12T00:00:00"/>
    <x v="0"/>
    <x v="1"/>
    <n v="15"/>
    <x v="2"/>
  </r>
  <r>
    <x v="36"/>
    <x v="36"/>
    <n v="1.3716660000000001"/>
    <x v="1"/>
    <n v="24.179185999999998"/>
    <m/>
    <n v="1.3716660000000001"/>
    <m/>
    <m/>
    <d v="2023-04-12T00:00:00"/>
    <x v="0"/>
    <x v="1"/>
    <n v="15"/>
    <x v="2"/>
  </r>
  <r>
    <x v="36"/>
    <x v="36"/>
    <n v="0.43159500000000001"/>
    <x v="3"/>
    <n v="24.610780999999999"/>
    <m/>
    <n v="0.43159500000000001"/>
    <m/>
    <m/>
    <d v="2023-04-25T00:00:00"/>
    <x v="0"/>
    <x v="3"/>
    <n v="17"/>
    <x v="2"/>
  </r>
  <r>
    <x v="36"/>
    <x v="36"/>
    <n v="0.36423100000000003"/>
    <x v="3"/>
    <n v="24.975012"/>
    <m/>
    <n v="0.36423100000000003"/>
    <m/>
    <m/>
    <d v="2023-04-25T00:00:00"/>
    <x v="0"/>
    <x v="3"/>
    <n v="17"/>
    <x v="3"/>
  </r>
  <r>
    <x v="36"/>
    <x v="36"/>
    <n v="0.36423100000000003"/>
    <x v="3"/>
    <n v="25.339243"/>
    <m/>
    <n v="0.36423100000000003"/>
    <m/>
    <m/>
    <d v="2023-04-26T00:00:00"/>
    <x v="0"/>
    <x v="3"/>
    <n v="17"/>
    <x v="3"/>
  </r>
  <r>
    <x v="36"/>
    <x v="36"/>
    <n v="3.9775719999999999"/>
    <x v="3"/>
    <n v="29.316814999999998"/>
    <m/>
    <n v="3.9775719999999999"/>
    <m/>
    <m/>
    <d v="2023-04-26T00:00:00"/>
    <x v="0"/>
    <x v="3"/>
    <n v="17"/>
    <x v="3"/>
  </r>
  <r>
    <x v="36"/>
    <x v="36"/>
    <n v="4.5257069999999997"/>
    <x v="3"/>
    <n v="33.842521999999995"/>
    <m/>
    <n v="4.5257069999999997"/>
    <m/>
    <m/>
    <d v="2023-04-26T00:00:00"/>
    <x v="0"/>
    <x v="3"/>
    <n v="17"/>
    <x v="3"/>
  </r>
  <r>
    <x v="36"/>
    <x v="36"/>
    <n v="6.163316"/>
    <x v="4"/>
    <n v="40.005837999999997"/>
    <m/>
    <n v="6.163316"/>
    <m/>
    <m/>
    <d v="2023-05-03T00:00:00"/>
    <x v="0"/>
    <x v="4"/>
    <n v="18"/>
    <x v="3"/>
  </r>
  <r>
    <x v="36"/>
    <x v="36"/>
    <n v="1.35701"/>
    <x v="5"/>
    <n v="41.362848"/>
    <m/>
    <n v="1.35701"/>
    <m/>
    <m/>
    <d v="2023-05-09T00:00:00"/>
    <x v="0"/>
    <x v="5"/>
    <n v="19"/>
    <x v="3"/>
  </r>
  <r>
    <x v="36"/>
    <x v="36"/>
    <n v="10.186881"/>
    <x v="5"/>
    <n v="51.549728999999999"/>
    <m/>
    <n v="10.186881"/>
    <m/>
    <m/>
    <d v="2023-05-10T00:00:00"/>
    <x v="0"/>
    <x v="5"/>
    <n v="19"/>
    <x v="3"/>
  </r>
  <r>
    <x v="36"/>
    <x v="36"/>
    <n v="1.405305"/>
    <x v="5"/>
    <n v="52.955033999999998"/>
    <m/>
    <n v="1.405305"/>
    <m/>
    <m/>
    <d v="2023-05-11T00:00:00"/>
    <x v="0"/>
    <x v="5"/>
    <n v="19"/>
    <x v="3"/>
  </r>
  <r>
    <x v="36"/>
    <x v="36"/>
    <n v="0.43159500000000001"/>
    <x v="6"/>
    <n v="53.386628999999999"/>
    <m/>
    <n v="0.43159500000000001"/>
    <m/>
    <m/>
    <d v="2023-05-16T00:00:00"/>
    <x v="0"/>
    <x v="6"/>
    <n v="20"/>
    <x v="3"/>
  </r>
  <r>
    <x v="36"/>
    <x v="36"/>
    <n v="0.72846200000000005"/>
    <x v="6"/>
    <n v="54.115091"/>
    <m/>
    <n v="0.72846200000000005"/>
    <m/>
    <m/>
    <d v="2023-05-16T00:00:00"/>
    <x v="0"/>
    <x v="6"/>
    <n v="20"/>
    <x v="3"/>
  </r>
  <r>
    <x v="36"/>
    <x v="36"/>
    <n v="3.2384400000000002"/>
    <x v="6"/>
    <n v="57.353530999999997"/>
    <m/>
    <n v="3.2384400000000002"/>
    <m/>
    <m/>
    <d v="2023-05-17T00:00:00"/>
    <x v="0"/>
    <x v="6"/>
    <n v="20"/>
    <x v="2"/>
  </r>
  <r>
    <x v="36"/>
    <x v="36"/>
    <n v="0.36423100000000003"/>
    <x v="6"/>
    <n v="57.717761999999993"/>
    <m/>
    <n v="0.36423100000000003"/>
    <m/>
    <m/>
    <d v="2023-05-17T00:00:00"/>
    <x v="0"/>
    <x v="6"/>
    <n v="20"/>
    <x v="2"/>
  </r>
  <r>
    <x v="37"/>
    <x v="37"/>
    <n v="2.324468"/>
    <x v="0"/>
    <n v="2.324468"/>
    <m/>
    <n v="2.324468"/>
    <m/>
    <m/>
    <d v="2023-04-05T00:00:00"/>
    <x v="0"/>
    <x v="0"/>
    <n v="14"/>
    <x v="2"/>
  </r>
  <r>
    <x v="37"/>
    <x v="37"/>
    <n v="0.82242999999999999"/>
    <x v="1"/>
    <n v="3.1468980000000002"/>
    <m/>
    <n v="0.82242999999999999"/>
    <m/>
    <m/>
    <d v="2023-04-11T00:00:00"/>
    <x v="0"/>
    <x v="1"/>
    <n v="15"/>
    <x v="8"/>
  </r>
  <r>
    <x v="37"/>
    <x v="37"/>
    <n v="0.56981899999999996"/>
    <x v="1"/>
    <n v="3.716717"/>
    <m/>
    <n v="0.56981899999999996"/>
    <m/>
    <m/>
    <d v="2023-04-11T00:00:00"/>
    <x v="0"/>
    <x v="1"/>
    <n v="15"/>
    <x v="8"/>
  </r>
  <r>
    <x v="37"/>
    <x v="37"/>
    <n v="0.601101"/>
    <x v="1"/>
    <n v="4.3178179999999999"/>
    <m/>
    <n v="0.601101"/>
    <m/>
    <m/>
    <d v="2023-04-11T00:00:00"/>
    <x v="0"/>
    <x v="1"/>
    <n v="15"/>
    <x v="8"/>
  </r>
  <r>
    <x v="37"/>
    <x v="37"/>
    <n v="0.39519700000000002"/>
    <x v="1"/>
    <n v="4.7130150000000004"/>
    <m/>
    <n v="0.39519700000000002"/>
    <m/>
    <m/>
    <d v="2023-04-11T00:00:00"/>
    <x v="0"/>
    <x v="1"/>
    <n v="15"/>
    <x v="8"/>
  </r>
  <r>
    <x v="37"/>
    <x v="37"/>
    <n v="0.31538300000000002"/>
    <x v="1"/>
    <n v="5.0283980000000001"/>
    <m/>
    <n v="0.31538300000000002"/>
    <m/>
    <m/>
    <d v="2023-04-11T00:00:00"/>
    <x v="0"/>
    <x v="1"/>
    <n v="15"/>
    <x v="8"/>
  </r>
  <r>
    <x v="37"/>
    <x v="37"/>
    <n v="0.480881"/>
    <x v="1"/>
    <n v="5.5092790000000003"/>
    <m/>
    <n v="0.480881"/>
    <m/>
    <m/>
    <d v="2023-04-12T00:00:00"/>
    <x v="0"/>
    <x v="1"/>
    <n v="15"/>
    <x v="8"/>
  </r>
  <r>
    <x v="37"/>
    <x v="37"/>
    <n v="0.33127699999999999"/>
    <x v="1"/>
    <n v="5.8405560000000003"/>
    <m/>
    <n v="0.33127699999999999"/>
    <m/>
    <m/>
    <d v="2023-04-12T00:00:00"/>
    <x v="0"/>
    <x v="1"/>
    <n v="15"/>
    <x v="8"/>
  </r>
  <r>
    <x v="37"/>
    <x v="37"/>
    <n v="0.22753200000000001"/>
    <x v="1"/>
    <n v="6.0680880000000004"/>
    <m/>
    <n v="0.22753200000000001"/>
    <m/>
    <m/>
    <d v="2023-04-12T00:00:00"/>
    <x v="0"/>
    <x v="1"/>
    <n v="15"/>
    <x v="8"/>
  </r>
  <r>
    <x v="37"/>
    <x v="37"/>
    <n v="0.29435800000000001"/>
    <x v="1"/>
    <n v="6.3624460000000003"/>
    <m/>
    <n v="0.29435800000000001"/>
    <m/>
    <m/>
    <d v="2023-04-12T00:00:00"/>
    <x v="0"/>
    <x v="1"/>
    <n v="15"/>
    <x v="8"/>
  </r>
  <r>
    <x v="37"/>
    <x v="37"/>
    <n v="8.8527129999999996"/>
    <x v="1"/>
    <n v="15.215159"/>
    <m/>
    <n v="8.8527129999999996"/>
    <m/>
    <m/>
    <d v="2023-04-12T00:00:00"/>
    <x v="0"/>
    <x v="1"/>
    <n v="15"/>
    <x v="8"/>
  </r>
  <r>
    <x v="37"/>
    <x v="37"/>
    <n v="12.889735999999999"/>
    <x v="1"/>
    <n v="28.104894999999999"/>
    <m/>
    <n v="12.889735999999999"/>
    <m/>
    <m/>
    <d v="2023-04-12T00:00:00"/>
    <x v="0"/>
    <x v="1"/>
    <n v="15"/>
    <x v="8"/>
  </r>
  <r>
    <x v="37"/>
    <x v="37"/>
    <n v="1.6928879999999999"/>
    <x v="1"/>
    <n v="29.797782999999999"/>
    <m/>
    <n v="1.6928879999999999"/>
    <m/>
    <m/>
    <d v="2023-04-12T00:00:00"/>
    <x v="0"/>
    <x v="1"/>
    <n v="15"/>
    <x v="1"/>
  </r>
  <r>
    <x v="37"/>
    <x v="37"/>
    <n v="3.2511420000000002"/>
    <x v="2"/>
    <n v="33.048924999999997"/>
    <m/>
    <n v="3.2511420000000002"/>
    <m/>
    <m/>
    <d v="2023-04-19T00:00:00"/>
    <x v="0"/>
    <x v="2"/>
    <n v="16"/>
    <x v="1"/>
  </r>
  <r>
    <x v="37"/>
    <x v="37"/>
    <n v="1.263925"/>
    <x v="2"/>
    <n v="34.312849999999997"/>
    <m/>
    <n v="1.263925"/>
    <m/>
    <m/>
    <d v="2023-04-19T00:00:00"/>
    <x v="0"/>
    <x v="2"/>
    <n v="16"/>
    <x v="1"/>
  </r>
  <r>
    <x v="37"/>
    <x v="37"/>
    <n v="3.791776"/>
    <x v="2"/>
    <n v="38.104625999999996"/>
    <m/>
    <n v="3.791776"/>
    <m/>
    <m/>
    <d v="2023-04-19T00:00:00"/>
    <x v="0"/>
    <x v="2"/>
    <n v="16"/>
    <x v="1"/>
  </r>
  <r>
    <x v="37"/>
    <x v="37"/>
    <n v="0.97067700000000001"/>
    <x v="2"/>
    <n v="39.075302999999998"/>
    <m/>
    <n v="0.97067700000000001"/>
    <m/>
    <m/>
    <d v="2023-04-19T00:00:00"/>
    <x v="0"/>
    <x v="2"/>
    <n v="16"/>
    <x v="1"/>
  </r>
  <r>
    <x v="37"/>
    <x v="37"/>
    <n v="0.80340699999999998"/>
    <x v="2"/>
    <n v="39.878709999999998"/>
    <m/>
    <n v="0.80340699999999998"/>
    <m/>
    <m/>
    <d v="2023-04-19T00:00:00"/>
    <x v="0"/>
    <x v="2"/>
    <n v="16"/>
    <x v="1"/>
  </r>
  <r>
    <x v="37"/>
    <x v="37"/>
    <n v="0.80901999999999996"/>
    <x v="2"/>
    <n v="40.687729999999995"/>
    <m/>
    <n v="0.80901999999999996"/>
    <m/>
    <m/>
    <d v="2023-04-19T00:00:00"/>
    <x v="0"/>
    <x v="2"/>
    <n v="16"/>
    <x v="1"/>
  </r>
  <r>
    <x v="37"/>
    <x v="37"/>
    <n v="0.42736499999999999"/>
    <x v="3"/>
    <n v="41.115094999999997"/>
    <m/>
    <n v="0.42736499999999999"/>
    <m/>
    <m/>
    <d v="2023-04-25T00:00:00"/>
    <x v="0"/>
    <x v="3"/>
    <n v="17"/>
    <x v="1"/>
  </r>
  <r>
    <x v="37"/>
    <x v="37"/>
    <n v="0.36066100000000001"/>
    <x v="3"/>
    <n v="41.475755999999997"/>
    <m/>
    <n v="0.36066100000000001"/>
    <m/>
    <m/>
    <d v="2023-04-25T00:00:00"/>
    <x v="0"/>
    <x v="3"/>
    <n v="17"/>
    <x v="1"/>
  </r>
  <r>
    <x v="37"/>
    <x v="37"/>
    <n v="0.36066100000000001"/>
    <x v="3"/>
    <n v="41.836416999999997"/>
    <m/>
    <n v="0.36066100000000001"/>
    <m/>
    <m/>
    <d v="2023-04-26T00:00:00"/>
    <x v="0"/>
    <x v="3"/>
    <n v="17"/>
    <x v="1"/>
  </r>
  <r>
    <x v="37"/>
    <x v="37"/>
    <n v="3.9739960000000001"/>
    <x v="3"/>
    <n v="45.810412999999997"/>
    <m/>
    <n v="3.9739960000000001"/>
    <m/>
    <m/>
    <d v="2023-04-26T00:00:00"/>
    <x v="0"/>
    <x v="3"/>
    <n v="17"/>
    <x v="1"/>
  </r>
  <r>
    <x v="37"/>
    <x v="37"/>
    <n v="5.5855519999999999"/>
    <x v="3"/>
    <n v="51.395964999999997"/>
    <m/>
    <n v="5.5855519999999999"/>
    <m/>
    <m/>
    <d v="2023-04-26T00:00:00"/>
    <x v="0"/>
    <x v="3"/>
    <n v="17"/>
    <x v="1"/>
  </r>
  <r>
    <x v="37"/>
    <x v="37"/>
    <n v="1.8721449999999999"/>
    <x v="3"/>
    <n v="53.26811"/>
    <m/>
    <n v="1.8721449999999999"/>
    <m/>
    <m/>
    <d v="2023-04-26T00:00:00"/>
    <x v="0"/>
    <x v="3"/>
    <n v="17"/>
    <x v="8"/>
  </r>
  <r>
    <x v="37"/>
    <x v="37"/>
    <n v="1.2961009999999999"/>
    <x v="3"/>
    <n v="54.564211"/>
    <m/>
    <n v="1.2961009999999999"/>
    <m/>
    <m/>
    <d v="2023-04-26T00:00:00"/>
    <x v="0"/>
    <x v="3"/>
    <n v="17"/>
    <x v="8"/>
  </r>
  <r>
    <x v="37"/>
    <x v="37"/>
    <n v="7.6066630000000002"/>
    <x v="4"/>
    <n v="62.170873999999998"/>
    <m/>
    <n v="7.6066630000000002"/>
    <m/>
    <m/>
    <d v="2023-05-03T00:00:00"/>
    <x v="0"/>
    <x v="4"/>
    <n v="18"/>
    <x v="8"/>
  </r>
  <r>
    <x v="37"/>
    <x v="37"/>
    <n v="3.791776"/>
    <x v="4"/>
    <n v="65.962649999999996"/>
    <m/>
    <n v="3.791776"/>
    <m/>
    <m/>
    <d v="2023-05-03T00:00:00"/>
    <x v="0"/>
    <x v="4"/>
    <n v="18"/>
    <x v="8"/>
  </r>
  <r>
    <x v="37"/>
    <x v="37"/>
    <n v="0.91014899999999999"/>
    <x v="4"/>
    <n v="66.872799000000001"/>
    <m/>
    <n v="0.91014899999999999"/>
    <m/>
    <m/>
    <d v="2023-05-03T00:00:00"/>
    <x v="0"/>
    <x v="4"/>
    <n v="18"/>
    <x v="8"/>
  </r>
  <r>
    <x v="37"/>
    <x v="37"/>
    <n v="0.56403899999999996"/>
    <x v="4"/>
    <n v="67.436837999999995"/>
    <m/>
    <n v="0.56403899999999996"/>
    <m/>
    <m/>
    <d v="2023-05-04T00:00:00"/>
    <x v="0"/>
    <x v="4"/>
    <n v="18"/>
    <x v="8"/>
  </r>
  <r>
    <x v="37"/>
    <x v="37"/>
    <n v="1.1865159999999999"/>
    <x v="4"/>
    <n v="68.623353999999992"/>
    <m/>
    <n v="1.1865159999999999"/>
    <m/>
    <m/>
    <d v="2023-05-04T00:00:00"/>
    <x v="0"/>
    <x v="4"/>
    <n v="18"/>
    <x v="8"/>
  </r>
  <r>
    <x v="37"/>
    <x v="37"/>
    <n v="0.542991"/>
    <x v="4"/>
    <n v="69.166344999999993"/>
    <m/>
    <n v="0.542991"/>
    <m/>
    <m/>
    <d v="2023-05-04T00:00:00"/>
    <x v="0"/>
    <x v="4"/>
    <n v="18"/>
    <x v="1"/>
  </r>
  <r>
    <x v="37"/>
    <x v="37"/>
    <n v="1.6448609999999999"/>
    <x v="5"/>
    <n v="70.811205999999999"/>
    <m/>
    <n v="1.6448609999999999"/>
    <m/>
    <m/>
    <d v="2023-05-09T00:00:00"/>
    <x v="0"/>
    <x v="5"/>
    <n v="19"/>
    <x v="1"/>
  </r>
  <r>
    <x v="37"/>
    <x v="37"/>
    <n v="2.324468"/>
    <x v="5"/>
    <n v="73.135673999999995"/>
    <m/>
    <n v="2.324468"/>
    <m/>
    <m/>
    <d v="2023-05-10T00:00:00"/>
    <x v="0"/>
    <x v="5"/>
    <n v="19"/>
    <x v="1"/>
  </r>
  <r>
    <x v="37"/>
    <x v="37"/>
    <n v="10.177721999999999"/>
    <x v="5"/>
    <n v="83.313395999999997"/>
    <m/>
    <n v="10.177721999999999"/>
    <m/>
    <m/>
    <d v="2023-05-10T00:00:00"/>
    <x v="0"/>
    <x v="5"/>
    <n v="19"/>
    <x v="1"/>
  </r>
  <r>
    <x v="37"/>
    <x v="37"/>
    <n v="1.404361"/>
    <x v="5"/>
    <n v="84.717756999999992"/>
    <m/>
    <n v="1.404361"/>
    <m/>
    <m/>
    <d v="2023-05-10T00:00:00"/>
    <x v="0"/>
    <x v="5"/>
    <n v="19"/>
    <x v="2"/>
  </r>
  <r>
    <x v="37"/>
    <x v="37"/>
    <n v="0.156005"/>
    <x v="5"/>
    <n v="84.873761999999985"/>
    <m/>
    <n v="0.156005"/>
    <m/>
    <m/>
    <d v="2023-05-11T00:00:00"/>
    <x v="0"/>
    <x v="5"/>
    <n v="19"/>
    <x v="2"/>
  </r>
  <r>
    <x v="37"/>
    <x v="37"/>
    <n v="0.42736499999999999"/>
    <x v="6"/>
    <n v="85.30112699999998"/>
    <m/>
    <n v="0.42736499999999999"/>
    <m/>
    <m/>
    <d v="2023-05-16T00:00:00"/>
    <x v="0"/>
    <x v="6"/>
    <n v="20"/>
    <x v="2"/>
  </r>
  <r>
    <x v="37"/>
    <x v="37"/>
    <n v="0.72132099999999999"/>
    <x v="6"/>
    <n v="86.022447999999983"/>
    <m/>
    <n v="0.72132099999999999"/>
    <m/>
    <m/>
    <d v="2023-05-16T00:00:00"/>
    <x v="0"/>
    <x v="6"/>
    <n v="20"/>
    <x v="2"/>
  </r>
  <r>
    <x v="37"/>
    <x v="37"/>
    <n v="0.35950300000000002"/>
    <x v="6"/>
    <n v="86.381950999999987"/>
    <m/>
    <n v="0.35950300000000002"/>
    <m/>
    <m/>
    <d v="2023-05-17T00:00:00"/>
    <x v="0"/>
    <x v="6"/>
    <n v="20"/>
    <x v="2"/>
  </r>
  <r>
    <x v="37"/>
    <x v="37"/>
    <n v="0.36066100000000001"/>
    <x v="6"/>
    <n v="86.74261199999998"/>
    <m/>
    <n v="0.36066100000000001"/>
    <m/>
    <m/>
    <d v="2023-05-17T00:00:00"/>
    <x v="0"/>
    <x v="6"/>
    <n v="20"/>
    <x v="2"/>
  </r>
  <r>
    <x v="37"/>
    <x v="37"/>
    <n v="1.5841229999999999"/>
    <x v="6"/>
    <n v="88.326734999999985"/>
    <m/>
    <n v="1.5841229999999999"/>
    <m/>
    <m/>
    <d v="2023-05-17T00:00:00"/>
    <x v="0"/>
    <x v="6"/>
    <n v="20"/>
    <x v="2"/>
  </r>
  <r>
    <x v="37"/>
    <x v="37"/>
    <n v="1.2961009999999999"/>
    <x v="6"/>
    <n v="89.622835999999978"/>
    <m/>
    <n v="1.2961009999999999"/>
    <m/>
    <m/>
    <d v="2023-05-17T00:00:00"/>
    <x v="0"/>
    <x v="6"/>
    <n v="20"/>
    <x v="1"/>
  </r>
  <r>
    <x v="37"/>
    <x v="37"/>
    <n v="3.2511420000000002"/>
    <x v="6"/>
    <n v="92.87397799999998"/>
    <m/>
    <n v="3.2511420000000002"/>
    <m/>
    <m/>
    <d v="2023-05-17T00:00:00"/>
    <x v="0"/>
    <x v="6"/>
    <n v="20"/>
    <x v="1"/>
  </r>
  <r>
    <x v="37"/>
    <x v="37"/>
    <n v="1.2133400000000001"/>
    <x v="6"/>
    <n v="94.087317999999982"/>
    <m/>
    <n v="1.2133400000000001"/>
    <m/>
    <m/>
    <d v="2023-05-17T00:00:00"/>
    <x v="0"/>
    <x v="6"/>
    <n v="20"/>
    <x v="1"/>
  </r>
  <r>
    <x v="37"/>
    <x v="37"/>
    <n v="1.004259"/>
    <x v="6"/>
    <n v="95.091576999999987"/>
    <m/>
    <n v="1.004259"/>
    <m/>
    <m/>
    <d v="2023-05-17T00:00:00"/>
    <x v="0"/>
    <x v="6"/>
    <n v="20"/>
    <x v="1"/>
  </r>
  <r>
    <x v="37"/>
    <x v="37"/>
    <n v="1.0112760000000001"/>
    <x v="6"/>
    <n v="96.102852999999982"/>
    <m/>
    <n v="1.0112760000000001"/>
    <m/>
    <m/>
    <d v="2023-05-17T00:00:00"/>
    <x v="0"/>
    <x v="6"/>
    <n v="20"/>
    <x v="1"/>
  </r>
  <r>
    <x v="38"/>
    <x v="38"/>
    <n v="123.5"/>
    <x v="1"/>
    <n v="123.5"/>
    <m/>
    <n v="123.5"/>
    <m/>
    <m/>
    <d v="2023-04-20T00:00:00"/>
    <x v="0"/>
    <x v="1"/>
    <n v="16"/>
    <x v="1"/>
  </r>
  <r>
    <x v="38"/>
    <x v="38"/>
    <n v="60.7"/>
    <x v="1"/>
    <n v="184.2"/>
    <m/>
    <n v="60.7"/>
    <m/>
    <m/>
    <d v="2023-04-20T00:00:00"/>
    <x v="0"/>
    <x v="1"/>
    <n v="16"/>
    <x v="1"/>
  </r>
  <r>
    <x v="38"/>
    <x v="38"/>
    <n v="125.51655"/>
    <x v="1"/>
    <n v="309.71654999999998"/>
    <m/>
    <n v="125.51655"/>
    <m/>
    <m/>
    <d v="2023-04-20T00:00:00"/>
    <x v="0"/>
    <x v="1"/>
    <n v="16"/>
    <x v="1"/>
  </r>
  <r>
    <x v="38"/>
    <x v="38"/>
    <n v="260.85608300000001"/>
    <x v="1"/>
    <n v="570.572633"/>
    <m/>
    <n v="260.85608300000001"/>
    <m/>
    <m/>
    <d v="2023-04-20T00:00:00"/>
    <x v="0"/>
    <x v="1"/>
    <n v="16"/>
    <x v="1"/>
  </r>
  <r>
    <x v="38"/>
    <x v="38"/>
    <n v="115.21169999999999"/>
    <x v="1"/>
    <n v="685.78433299999995"/>
    <m/>
    <n v="115.21169999999999"/>
    <m/>
    <m/>
    <d v="2023-04-20T00:00:00"/>
    <x v="0"/>
    <x v="1"/>
    <n v="16"/>
    <x v="1"/>
  </r>
  <r>
    <x v="38"/>
    <x v="38"/>
    <n v="16.001625000000001"/>
    <x v="1"/>
    <n v="701.78595799999994"/>
    <m/>
    <n v="16.001625000000001"/>
    <m/>
    <m/>
    <d v="2023-04-20T00:00:00"/>
    <x v="0"/>
    <x v="1"/>
    <n v="16"/>
    <x v="1"/>
  </r>
  <r>
    <x v="38"/>
    <x v="38"/>
    <n v="234.624"/>
    <x v="1"/>
    <n v="936.40995799999996"/>
    <m/>
    <n v="234.624"/>
    <m/>
    <m/>
    <d v="2023-04-20T00:00:00"/>
    <x v="0"/>
    <x v="1"/>
    <n v="16"/>
    <x v="1"/>
  </r>
  <r>
    <x v="38"/>
    <x v="38"/>
    <n v="208.684866"/>
    <x v="1"/>
    <n v="1145.094824"/>
    <m/>
    <n v="208.684866"/>
    <m/>
    <m/>
    <d v="2023-04-21T00:00:00"/>
    <x v="0"/>
    <x v="1"/>
    <n v="16"/>
    <x v="1"/>
  </r>
  <r>
    <x v="38"/>
    <x v="38"/>
    <n v="2754.3647999999998"/>
    <x v="1"/>
    <n v="3899.4596240000001"/>
    <m/>
    <n v="2754.3647999999998"/>
    <m/>
    <m/>
    <d v="2023-04-21T00:00:00"/>
    <x v="0"/>
    <x v="1"/>
    <n v="16"/>
    <x v="1"/>
  </r>
  <r>
    <x v="38"/>
    <x v="38"/>
    <n v="1215.6210000000001"/>
    <x v="2"/>
    <n v="5115.0806240000002"/>
    <m/>
    <n v="1215.6210000000001"/>
    <m/>
    <m/>
    <d v="2023-04-28T00:00:00"/>
    <x v="0"/>
    <x v="2"/>
    <n v="17"/>
    <x v="1"/>
  </r>
  <r>
    <x v="38"/>
    <x v="38"/>
    <n v="94.137412999999995"/>
    <x v="3"/>
    <n v="5209.2180370000005"/>
    <m/>
    <n v="94.137412999999995"/>
    <m/>
    <m/>
    <d v="2023-05-04T00:00:00"/>
    <x v="0"/>
    <x v="3"/>
    <n v="18"/>
    <x v="13"/>
  </r>
  <r>
    <x v="38"/>
    <x v="38"/>
    <n v="156.51365000000001"/>
    <x v="3"/>
    <n v="5365.7316870000004"/>
    <m/>
    <n v="156.51365000000001"/>
    <m/>
    <m/>
    <d v="2023-05-04T00:00:00"/>
    <x v="0"/>
    <x v="3"/>
    <n v="18"/>
    <x v="13"/>
  </r>
  <r>
    <x v="38"/>
    <x v="38"/>
    <n v="156.51365000000001"/>
    <x v="3"/>
    <n v="5522.2453370000003"/>
    <m/>
    <n v="156.51365000000001"/>
    <m/>
    <m/>
    <d v="2023-05-05T00:00:00"/>
    <x v="0"/>
    <x v="3"/>
    <n v="18"/>
    <x v="13"/>
  </r>
  <r>
    <x v="38"/>
    <x v="38"/>
    <n v="1236.4385319999999"/>
    <x v="3"/>
    <n v="6758.6838690000004"/>
    <m/>
    <n v="1236.4385319999999"/>
    <m/>
    <m/>
    <d v="2023-05-05T00:00:00"/>
    <x v="0"/>
    <x v="3"/>
    <n v="18"/>
    <x v="13"/>
  </r>
  <r>
    <x v="38"/>
    <x v="38"/>
    <n v="724.82150000000001"/>
    <x v="3"/>
    <n v="7483.5053690000004"/>
    <m/>
    <n v="724.82150000000001"/>
    <m/>
    <m/>
    <d v="2023-05-05T00:00:00"/>
    <x v="0"/>
    <x v="3"/>
    <n v="18"/>
    <x v="13"/>
  </r>
  <r>
    <x v="38"/>
    <x v="38"/>
    <n v="501.79950000000002"/>
    <x v="3"/>
    <n v="7985.3048690000005"/>
    <m/>
    <n v="501.79950000000002"/>
    <m/>
    <m/>
    <d v="2023-05-05T00:00:00"/>
    <x v="0"/>
    <x v="3"/>
    <n v="18"/>
    <x v="13"/>
  </r>
  <r>
    <x v="38"/>
    <x v="38"/>
    <n v="245.13548399999999"/>
    <x v="4"/>
    <n v="8230.440353"/>
    <m/>
    <n v="245.13548399999999"/>
    <m/>
    <m/>
    <d v="2023-05-10T00:00:00"/>
    <x v="0"/>
    <x v="4"/>
    <n v="19"/>
    <x v="13"/>
  </r>
  <r>
    <x v="38"/>
    <x v="38"/>
    <n v="101.894617"/>
    <x v="4"/>
    <n v="8332.3349699999999"/>
    <m/>
    <n v="101.894617"/>
    <m/>
    <m/>
    <d v="2023-05-10T00:00:00"/>
    <x v="0"/>
    <x v="4"/>
    <n v="19"/>
    <x v="13"/>
  </r>
  <r>
    <x v="38"/>
    <x v="38"/>
    <n v="229.52160000000001"/>
    <x v="4"/>
    <n v="8561.8565699999999"/>
    <m/>
    <n v="229.52160000000001"/>
    <m/>
    <m/>
    <d v="2023-05-11T00:00:00"/>
    <x v="0"/>
    <x v="4"/>
    <n v="19"/>
    <x v="13"/>
  </r>
  <r>
    <x v="38"/>
    <x v="38"/>
    <n v="104.329043"/>
    <x v="4"/>
    <n v="8666.1856129999996"/>
    <m/>
    <n v="104.329043"/>
    <m/>
    <m/>
    <d v="2023-05-11T00:00:00"/>
    <x v="0"/>
    <x v="4"/>
    <n v="19"/>
    <x v="13"/>
  </r>
  <r>
    <x v="38"/>
    <x v="38"/>
    <n v="247"/>
    <x v="5"/>
    <n v="8913.1856129999996"/>
    <m/>
    <n v="247"/>
    <m/>
    <m/>
    <d v="2023-05-18T00:00:00"/>
    <x v="0"/>
    <x v="5"/>
    <n v="20"/>
    <x v="13"/>
  </r>
  <r>
    <x v="38"/>
    <x v="38"/>
    <n v="128.01300000000001"/>
    <x v="5"/>
    <n v="9041.1986130000005"/>
    <m/>
    <n v="128.01300000000001"/>
    <m/>
    <m/>
    <d v="2023-05-18T00:00:00"/>
    <x v="0"/>
    <x v="5"/>
    <n v="20"/>
    <x v="13"/>
  </r>
  <r>
    <x v="38"/>
    <x v="38"/>
    <n v="156.416"/>
    <x v="5"/>
    <n v="9197.6146129999997"/>
    <m/>
    <n v="156.416"/>
    <m/>
    <m/>
    <d v="2023-05-18T00:00:00"/>
    <x v="0"/>
    <x v="5"/>
    <n v="20"/>
    <x v="13"/>
  </r>
  <r>
    <x v="38"/>
    <x v="38"/>
    <n v="3166.6180920000002"/>
    <x v="5"/>
    <n v="12364.232705"/>
    <m/>
    <n v="3166.6180920000002"/>
    <m/>
    <m/>
    <d v="2023-05-19T00:00:00"/>
    <x v="0"/>
    <x v="5"/>
    <n v="20"/>
    <x v="13"/>
  </r>
  <r>
    <x v="39"/>
    <x v="39"/>
    <n v="5.5948320000000002"/>
    <x v="0"/>
    <n v="5.5948320000000002"/>
    <m/>
    <n v="5.5948320000000002"/>
    <m/>
    <m/>
    <d v="2023-04-05T00:00:00"/>
    <x v="0"/>
    <x v="0"/>
    <n v="14"/>
    <x v="13"/>
  </r>
  <r>
    <x v="39"/>
    <x v="39"/>
    <n v="0.39519700000000002"/>
    <x v="1"/>
    <n v="5.9900289999999998"/>
    <m/>
    <n v="0.39519700000000002"/>
    <m/>
    <m/>
    <d v="2023-04-11T00:00:00"/>
    <x v="0"/>
    <x v="1"/>
    <n v="15"/>
    <x v="13"/>
  </r>
  <r>
    <x v="39"/>
    <x v="39"/>
    <n v="1.024994"/>
    <x v="1"/>
    <n v="7.0150229999999993"/>
    <m/>
    <n v="1.024994"/>
    <m/>
    <m/>
    <d v="2023-04-11T00:00:00"/>
    <x v="0"/>
    <x v="1"/>
    <n v="15"/>
    <x v="13"/>
  </r>
  <r>
    <x v="39"/>
    <x v="39"/>
    <n v="1.076648"/>
    <x v="1"/>
    <n v="8.0916709999999998"/>
    <m/>
    <n v="1.076648"/>
    <m/>
    <m/>
    <d v="2023-04-12T00:00:00"/>
    <x v="0"/>
    <x v="1"/>
    <n v="15"/>
    <x v="13"/>
  </r>
  <r>
    <x v="39"/>
    <x v="39"/>
    <n v="0.95666300000000004"/>
    <x v="1"/>
    <n v="9.0483340000000005"/>
    <m/>
    <n v="0.95666300000000004"/>
    <m/>
    <m/>
    <d v="2023-04-12T00:00:00"/>
    <x v="0"/>
    <x v="1"/>
    <n v="15"/>
    <x v="13"/>
  </r>
  <r>
    <x v="39"/>
    <x v="39"/>
    <n v="7.0658260000000004"/>
    <x v="2"/>
    <n v="16.114160000000002"/>
    <m/>
    <n v="7.0658260000000004"/>
    <m/>
    <m/>
    <d v="2023-04-19T00:00:00"/>
    <x v="0"/>
    <x v="2"/>
    <n v="16"/>
    <x v="13"/>
  </r>
  <r>
    <x v="39"/>
    <x v="39"/>
    <n v="5.8482149999999997"/>
    <x v="2"/>
    <n v="21.962375000000002"/>
    <m/>
    <n v="5.8482149999999997"/>
    <m/>
    <m/>
    <d v="2023-04-19T00:00:00"/>
    <x v="0"/>
    <x v="2"/>
    <n v="16"/>
    <x v="13"/>
  </r>
  <r>
    <x v="39"/>
    <x v="39"/>
    <n v="5.8890760000000002"/>
    <x v="2"/>
    <n v="27.851451000000001"/>
    <m/>
    <n v="5.8890760000000002"/>
    <m/>
    <m/>
    <d v="2023-04-19T00:00:00"/>
    <x v="0"/>
    <x v="2"/>
    <n v="16"/>
    <x v="13"/>
  </r>
  <r>
    <x v="39"/>
    <x v="39"/>
    <n v="6.6252170000000001"/>
    <x v="4"/>
    <n v="34.476668000000004"/>
    <m/>
    <n v="6.6252170000000001"/>
    <m/>
    <m/>
    <d v="2023-05-03T00:00:00"/>
    <x v="0"/>
    <x v="4"/>
    <n v="18"/>
    <x v="13"/>
  </r>
  <r>
    <x v="39"/>
    <x v="39"/>
    <n v="1.1865159999999999"/>
    <x v="4"/>
    <n v="35.663184000000001"/>
    <m/>
    <n v="1.1865159999999999"/>
    <m/>
    <m/>
    <d v="2023-05-04T00:00:00"/>
    <x v="0"/>
    <x v="4"/>
    <n v="18"/>
    <x v="13"/>
  </r>
  <r>
    <x v="39"/>
    <x v="39"/>
    <n v="0.542991"/>
    <x v="4"/>
    <n v="36.206175000000002"/>
    <m/>
    <n v="0.542991"/>
    <m/>
    <m/>
    <d v="2023-05-04T00:00:00"/>
    <x v="0"/>
    <x v="4"/>
    <n v="18"/>
    <x v="13"/>
  </r>
  <r>
    <x v="39"/>
    <x v="39"/>
    <n v="5.5948320000000002"/>
    <x v="5"/>
    <n v="41.801006999999998"/>
    <m/>
    <n v="5.5948320000000002"/>
    <m/>
    <m/>
    <d v="2023-05-10T00:00:00"/>
    <x v="0"/>
    <x v="5"/>
    <n v="19"/>
    <x v="13"/>
  </r>
  <r>
    <x v="39"/>
    <x v="39"/>
    <n v="8.8322269999999996"/>
    <x v="6"/>
    <n v="50.633234000000002"/>
    <m/>
    <n v="8.8322269999999996"/>
    <m/>
    <m/>
    <d v="2023-05-17T00:00:00"/>
    <x v="0"/>
    <x v="6"/>
    <n v="20"/>
    <x v="13"/>
  </r>
  <r>
    <x v="39"/>
    <x v="39"/>
    <n v="7.3102799999999997"/>
    <x v="6"/>
    <n v="57.943514"/>
    <m/>
    <n v="7.3102799999999997"/>
    <m/>
    <m/>
    <d v="2023-05-17T00:00:00"/>
    <x v="0"/>
    <x v="6"/>
    <n v="20"/>
    <x v="13"/>
  </r>
  <r>
    <x v="39"/>
    <x v="39"/>
    <n v="7.3613569999999999"/>
    <x v="6"/>
    <n v="65.304871000000006"/>
    <m/>
    <n v="7.3613569999999999"/>
    <m/>
    <m/>
    <d v="2023-05-17T00:00:00"/>
    <x v="0"/>
    <x v="6"/>
    <n v="20"/>
    <x v="13"/>
  </r>
  <r>
    <x v="40"/>
    <x v="40"/>
    <n v="355.3"/>
    <x v="1"/>
    <n v="355.3"/>
    <m/>
    <n v="355.3"/>
    <m/>
    <m/>
    <d v="2023-05-07T00:00:00"/>
    <x v="0"/>
    <x v="1"/>
    <n v="18"/>
    <x v="13"/>
  </r>
  <r>
    <x v="40"/>
    <x v="40"/>
    <n v="46.67"/>
    <x v="1"/>
    <n v="401.97"/>
    <m/>
    <n v="46.67"/>
    <m/>
    <m/>
    <d v="2023-05-07T00:00:00"/>
    <x v="0"/>
    <x v="1"/>
    <n v="18"/>
    <x v="13"/>
  </r>
  <r>
    <x v="40"/>
    <x v="40"/>
    <n v="153.96"/>
    <x v="3"/>
    <n v="555.93000000000006"/>
    <m/>
    <n v="153.96"/>
    <m/>
    <m/>
    <d v="2023-05-21T00:00:00"/>
    <x v="0"/>
    <x v="3"/>
    <n v="20"/>
    <x v="13"/>
  </r>
  <r>
    <x v="41"/>
    <x v="41"/>
    <n v="644.58552599999996"/>
    <x v="1"/>
    <n v="644.58552599999996"/>
    <m/>
    <n v="644.58552599999996"/>
    <m/>
    <m/>
    <d v="2023-04-02T00:00:00"/>
    <x v="0"/>
    <x v="1"/>
    <n v="13"/>
    <x v="13"/>
  </r>
  <r>
    <x v="41"/>
    <x v="41"/>
    <n v="289.35541899999998"/>
    <x v="3"/>
    <n v="933.94094499999994"/>
    <m/>
    <n v="289.35541899999998"/>
    <m/>
    <m/>
    <d v="2023-04-16T00:00:00"/>
    <x v="0"/>
    <x v="3"/>
    <n v="15"/>
    <x v="13"/>
  </r>
  <r>
    <x v="41"/>
    <x v="41"/>
    <n v="741.06240000000003"/>
    <x v="5"/>
    <n v="1675.0033450000001"/>
    <m/>
    <n v="741.06240000000003"/>
    <m/>
    <m/>
    <d v="2023-04-30T00:00:00"/>
    <x v="0"/>
    <x v="5"/>
    <n v="17"/>
    <x v="13"/>
  </r>
  <r>
    <x v="42"/>
    <x v="42"/>
    <n v="66.19"/>
    <x v="2"/>
    <n v="66.19"/>
    <m/>
    <n v="66.19"/>
    <m/>
    <m/>
    <d v="2023-05-14T00:00:00"/>
    <x v="0"/>
    <x v="2"/>
    <n v="19"/>
    <x v="13"/>
  </r>
  <r>
    <x v="43"/>
    <x v="43"/>
    <n v="70.72"/>
    <x v="2"/>
    <n v="70.72"/>
    <m/>
    <n v="70.72"/>
    <m/>
    <m/>
    <d v="2023-05-14T00:00:00"/>
    <x v="0"/>
    <x v="2"/>
    <n v="19"/>
    <x v="13"/>
  </r>
  <r>
    <x v="44"/>
    <x v="44"/>
    <n v="61.41"/>
    <x v="2"/>
    <n v="61.41"/>
    <m/>
    <n v="61.41"/>
    <m/>
    <m/>
    <d v="2023-05-14T00:00:00"/>
    <x v="0"/>
    <x v="2"/>
    <n v="19"/>
    <x v="13"/>
  </r>
  <r>
    <x v="45"/>
    <x v="45"/>
    <n v="63.301107999999999"/>
    <x v="2"/>
    <n v="63.301107999999999"/>
    <m/>
    <n v="63.301107999999999"/>
    <m/>
    <m/>
    <d v="2023-04-09T00:00:00"/>
    <x v="0"/>
    <x v="2"/>
    <n v="14"/>
    <x v="13"/>
  </r>
  <r>
    <x v="45"/>
    <x v="45"/>
    <n v="79.126497999999998"/>
    <x v="6"/>
    <n v="142.427606"/>
    <m/>
    <n v="79.126497999999998"/>
    <m/>
    <m/>
    <d v="2023-05-07T00:00:00"/>
    <x v="0"/>
    <x v="6"/>
    <n v="18"/>
    <x v="13"/>
  </r>
  <r>
    <x v="46"/>
    <x v="46"/>
    <n v="9.7534270000000003"/>
    <x v="2"/>
    <n v="9.7534270000000003"/>
    <m/>
    <n v="9.7534270000000003"/>
    <m/>
    <m/>
    <d v="2023-04-19T00:00:00"/>
    <x v="0"/>
    <x v="2"/>
    <n v="16"/>
    <x v="13"/>
  </r>
  <r>
    <x v="46"/>
    <x v="46"/>
    <n v="3.791776"/>
    <x v="2"/>
    <n v="13.545203000000001"/>
    <m/>
    <n v="3.791776"/>
    <m/>
    <m/>
    <d v="2023-04-19T00:00:00"/>
    <x v="0"/>
    <x v="2"/>
    <n v="16"/>
    <x v="13"/>
  </r>
  <r>
    <x v="46"/>
    <x v="46"/>
    <n v="11.375328"/>
    <x v="2"/>
    <n v="24.920531"/>
    <m/>
    <n v="11.375328"/>
    <m/>
    <m/>
    <d v="2023-04-19T00:00:00"/>
    <x v="0"/>
    <x v="2"/>
    <n v="16"/>
    <x v="13"/>
  </r>
  <r>
    <x v="46"/>
    <x v="46"/>
    <n v="5.6164360000000002"/>
    <x v="3"/>
    <n v="30.536967000000001"/>
    <m/>
    <n v="5.6164360000000002"/>
    <m/>
    <m/>
    <d v="2023-04-26T00:00:00"/>
    <x v="0"/>
    <x v="3"/>
    <n v="17"/>
    <x v="13"/>
  </r>
  <r>
    <x v="46"/>
    <x v="46"/>
    <n v="3.8883019999999999"/>
    <x v="3"/>
    <n v="34.425269"/>
    <m/>
    <n v="3.8883019999999999"/>
    <m/>
    <m/>
    <d v="2023-04-26T00:00:00"/>
    <x v="0"/>
    <x v="3"/>
    <n v="17"/>
    <x v="13"/>
  </r>
  <r>
    <x v="46"/>
    <x v="46"/>
    <n v="11.375328"/>
    <x v="4"/>
    <n v="45.800596999999996"/>
    <m/>
    <n v="11.375328"/>
    <m/>
    <m/>
    <d v="2023-05-03T00:00:00"/>
    <x v="0"/>
    <x v="4"/>
    <n v="18"/>
    <x v="13"/>
  </r>
  <r>
    <x v="46"/>
    <x v="46"/>
    <n v="4.2130840000000003"/>
    <x v="5"/>
    <n v="50.013680999999998"/>
    <m/>
    <n v="4.2130840000000003"/>
    <m/>
    <m/>
    <d v="2023-05-10T00:00:00"/>
    <x v="0"/>
    <x v="5"/>
    <n v="19"/>
    <x v="13"/>
  </r>
  <r>
    <x v="46"/>
    <x v="46"/>
    <n v="4.7523689999999998"/>
    <x v="6"/>
    <n v="54.76605"/>
    <m/>
    <n v="4.7523689999999998"/>
    <m/>
    <m/>
    <d v="2023-05-17T00:00:00"/>
    <x v="0"/>
    <x v="6"/>
    <n v="20"/>
    <x v="13"/>
  </r>
  <r>
    <x v="46"/>
    <x v="46"/>
    <n v="3.8883019999999999"/>
    <x v="6"/>
    <n v="58.654352000000003"/>
    <m/>
    <n v="3.8883019999999999"/>
    <m/>
    <m/>
    <d v="2023-05-17T00:00:00"/>
    <x v="0"/>
    <x v="6"/>
    <n v="20"/>
    <x v="13"/>
  </r>
  <r>
    <x v="46"/>
    <x v="46"/>
    <n v="9.7534270000000003"/>
    <x v="6"/>
    <n v="68.407779000000005"/>
    <m/>
    <n v="9.7534270000000003"/>
    <m/>
    <m/>
    <d v="2023-05-17T00:00:00"/>
    <x v="0"/>
    <x v="6"/>
    <n v="20"/>
    <x v="11"/>
  </r>
  <r>
    <x v="47"/>
    <x v="47"/>
    <n v="1616.17"/>
    <x v="2"/>
    <n v="1616.17"/>
    <m/>
    <n v="1616.17"/>
    <m/>
    <m/>
    <d v="2023-04-29T00:00:00"/>
    <x v="0"/>
    <x v="2"/>
    <n v="17"/>
    <x v="11"/>
  </r>
  <r>
    <x v="47"/>
    <x v="47"/>
    <n v="1403.51"/>
    <x v="2"/>
    <n v="3019.6800000000003"/>
    <m/>
    <n v="1403.51"/>
    <m/>
    <m/>
    <d v="2023-04-29T00:00:00"/>
    <x v="0"/>
    <x v="2"/>
    <n v="17"/>
    <x v="11"/>
  </r>
  <r>
    <x v="47"/>
    <x v="47"/>
    <n v="1403.51"/>
    <x v="2"/>
    <n v="4423.1900000000005"/>
    <m/>
    <n v="1403.51"/>
    <m/>
    <m/>
    <d v="2023-04-29T00:00:00"/>
    <x v="0"/>
    <x v="2"/>
    <n v="17"/>
    <x v="11"/>
  </r>
  <r>
    <x v="47"/>
    <x v="47"/>
    <n v="1578.95"/>
    <x v="4"/>
    <n v="6002.14"/>
    <m/>
    <n v="1578.95"/>
    <m/>
    <m/>
    <d v="2023-05-13T00:00:00"/>
    <x v="0"/>
    <x v="4"/>
    <n v="19"/>
    <x v="11"/>
  </r>
  <r>
    <x v="48"/>
    <x v="48"/>
    <n v="38.296818000000002"/>
    <x v="0"/>
    <n v="38.296818000000002"/>
    <m/>
    <n v="38.296818000000002"/>
    <m/>
    <m/>
    <d v="2023-04-12T00:00:00"/>
    <x v="0"/>
    <x v="0"/>
    <n v="15"/>
    <x v="11"/>
  </r>
  <r>
    <x v="48"/>
    <x v="48"/>
    <n v="24.579764999999998"/>
    <x v="0"/>
    <n v="62.876582999999997"/>
    <m/>
    <n v="24.579764999999998"/>
    <m/>
    <m/>
    <d v="2023-04-12T00:00:00"/>
    <x v="0"/>
    <x v="0"/>
    <n v="15"/>
    <x v="11"/>
  </r>
  <r>
    <x v="48"/>
    <x v="48"/>
    <n v="39.622388000000001"/>
    <x v="0"/>
    <n v="102.498971"/>
    <m/>
    <n v="39.622388000000001"/>
    <m/>
    <m/>
    <d v="2023-04-12T00:00:00"/>
    <x v="0"/>
    <x v="0"/>
    <n v="15"/>
    <x v="11"/>
  </r>
  <r>
    <x v="48"/>
    <x v="48"/>
    <n v="285.29015299999998"/>
    <x v="0"/>
    <n v="387.78912399999996"/>
    <m/>
    <n v="285.29015299999998"/>
    <m/>
    <m/>
    <d v="2023-04-13T00:00:00"/>
    <x v="0"/>
    <x v="0"/>
    <n v="15"/>
    <x v="14"/>
  </r>
  <r>
    <x v="48"/>
    <x v="48"/>
    <n v="159.97573299999999"/>
    <x v="0"/>
    <n v="547.76485699999989"/>
    <m/>
    <n v="159.97573299999999"/>
    <m/>
    <m/>
    <d v="2023-04-13T00:00:00"/>
    <x v="0"/>
    <x v="0"/>
    <n v="15"/>
    <x v="14"/>
  </r>
  <r>
    <x v="48"/>
    <x v="48"/>
    <n v="2635.7563799999998"/>
    <x v="0"/>
    <n v="3183.5212369999999"/>
    <m/>
    <n v="2635.7563799999998"/>
    <m/>
    <m/>
    <d v="2023-04-14T00:00:00"/>
    <x v="0"/>
    <x v="0"/>
    <n v="15"/>
    <x v="14"/>
  </r>
  <r>
    <x v="48"/>
    <x v="48"/>
    <n v="935.11657700000001"/>
    <x v="0"/>
    <n v="4118.6378139999997"/>
    <m/>
    <n v="935.11657700000001"/>
    <m/>
    <m/>
    <d v="2023-04-14T00:00:00"/>
    <x v="0"/>
    <x v="0"/>
    <n v="15"/>
    <x v="14"/>
  </r>
  <r>
    <x v="48"/>
    <x v="48"/>
    <n v="869.35188100000005"/>
    <x v="0"/>
    <n v="4987.9896950000002"/>
    <m/>
    <n v="869.35188100000005"/>
    <m/>
    <m/>
    <d v="2023-04-14T00:00:00"/>
    <x v="0"/>
    <x v="0"/>
    <n v="15"/>
    <x v="14"/>
  </r>
  <r>
    <x v="48"/>
    <x v="48"/>
    <n v="666.509905"/>
    <x v="1"/>
    <n v="5654.4996000000001"/>
    <m/>
    <n v="666.509905"/>
    <m/>
    <m/>
    <d v="2023-04-20T00:00:00"/>
    <x v="0"/>
    <x v="1"/>
    <n v="16"/>
    <x v="14"/>
  </r>
  <r>
    <x v="48"/>
    <x v="48"/>
    <n v="2226.0365999999999"/>
    <x v="2"/>
    <n v="7880.5362000000005"/>
    <m/>
    <n v="2226.0365999999999"/>
    <m/>
    <m/>
    <d v="2023-04-28T00:00:00"/>
    <x v="0"/>
    <x v="2"/>
    <n v="17"/>
    <x v="14"/>
  </r>
  <r>
    <x v="48"/>
    <x v="48"/>
    <n v="1160.9458360000001"/>
    <x v="2"/>
    <n v="9041.4820360000012"/>
    <m/>
    <n v="1160.9458360000001"/>
    <m/>
    <m/>
    <d v="2023-04-28T00:00:00"/>
    <x v="0"/>
    <x v="2"/>
    <n v="17"/>
    <x v="14"/>
  </r>
  <r>
    <x v="48"/>
    <x v="48"/>
    <n v="113.36941400000001"/>
    <x v="2"/>
    <n v="9154.8514500000019"/>
    <m/>
    <n v="113.36941400000001"/>
    <m/>
    <m/>
    <d v="2023-04-28T00:00:00"/>
    <x v="0"/>
    <x v="2"/>
    <n v="17"/>
    <x v="14"/>
  </r>
  <r>
    <x v="48"/>
    <x v="48"/>
    <n v="2194.747887"/>
    <x v="2"/>
    <n v="11349.599337000001"/>
    <m/>
    <n v="2194.747887"/>
    <m/>
    <m/>
    <d v="2023-04-28T00:00:00"/>
    <x v="0"/>
    <x v="2"/>
    <n v="17"/>
    <x v="14"/>
  </r>
  <r>
    <x v="48"/>
    <x v="48"/>
    <n v="70.396315000000001"/>
    <x v="2"/>
    <n v="11419.995652000001"/>
    <m/>
    <n v="70.396315000000001"/>
    <m/>
    <m/>
    <d v="2023-04-28T00:00:00"/>
    <x v="0"/>
    <x v="2"/>
    <n v="17"/>
    <x v="14"/>
  </r>
  <r>
    <x v="48"/>
    <x v="48"/>
    <n v="77.648043999999999"/>
    <x v="2"/>
    <n v="11497.643696000001"/>
    <m/>
    <n v="77.648043999999999"/>
    <m/>
    <m/>
    <d v="2023-04-28T00:00:00"/>
    <x v="0"/>
    <x v="2"/>
    <n v="17"/>
    <x v="14"/>
  </r>
  <r>
    <x v="48"/>
    <x v="48"/>
    <n v="1047.584613"/>
    <x v="2"/>
    <n v="12545.228309000002"/>
    <m/>
    <n v="1047.584613"/>
    <m/>
    <m/>
    <d v="2023-04-29T00:00:00"/>
    <x v="0"/>
    <x v="2"/>
    <n v="17"/>
    <x v="14"/>
  </r>
  <r>
    <x v="48"/>
    <x v="48"/>
    <n v="212.22679099999999"/>
    <x v="2"/>
    <n v="12757.455100000001"/>
    <m/>
    <n v="212.22679099999999"/>
    <m/>
    <m/>
    <d v="2023-04-29T00:00:00"/>
    <x v="0"/>
    <x v="2"/>
    <n v="17"/>
    <x v="14"/>
  </r>
  <r>
    <x v="48"/>
    <x v="48"/>
    <n v="15.01848"/>
    <x v="3"/>
    <n v="12772.473580000002"/>
    <m/>
    <n v="15.01848"/>
    <m/>
    <m/>
    <d v="2023-05-04T00:00:00"/>
    <x v="0"/>
    <x v="3"/>
    <n v="18"/>
    <x v="1"/>
  </r>
  <r>
    <x v="48"/>
    <x v="48"/>
    <n v="2580.9119999999998"/>
    <x v="3"/>
    <n v="15353.385580000002"/>
    <m/>
    <n v="2580.9119999999998"/>
    <m/>
    <m/>
    <d v="2023-05-05T00:00:00"/>
    <x v="0"/>
    <x v="3"/>
    <n v="18"/>
    <x v="1"/>
  </r>
  <r>
    <x v="48"/>
    <x v="48"/>
    <n v="39.326962999999999"/>
    <x v="4"/>
    <n v="15392.712543000001"/>
    <m/>
    <n v="39.326962999999999"/>
    <m/>
    <m/>
    <d v="2023-05-10T00:00:00"/>
    <x v="0"/>
    <x v="4"/>
    <n v="19"/>
    <x v="1"/>
  </r>
  <r>
    <x v="48"/>
    <x v="48"/>
    <n v="15.0183"/>
    <x v="4"/>
    <n v="15407.730843000001"/>
    <m/>
    <n v="15.0183"/>
    <m/>
    <m/>
    <d v="2023-05-11T00:00:00"/>
    <x v="0"/>
    <x v="4"/>
    <n v="19"/>
    <x v="1"/>
  </r>
  <r>
    <x v="48"/>
    <x v="48"/>
    <n v="1371.1095"/>
    <x v="4"/>
    <n v="16778.840343"/>
    <m/>
    <n v="1371.1095"/>
    <m/>
    <m/>
    <d v="2023-05-12T00:00:00"/>
    <x v="0"/>
    <x v="4"/>
    <n v="19"/>
    <x v="1"/>
  </r>
  <r>
    <x v="48"/>
    <x v="48"/>
    <n v="655.02328299999999"/>
    <x v="4"/>
    <n v="17433.863625999998"/>
    <m/>
    <n v="655.02328299999999"/>
    <m/>
    <m/>
    <d v="2023-05-12T00:00:00"/>
    <x v="0"/>
    <x v="4"/>
    <n v="19"/>
    <x v="1"/>
  </r>
  <r>
    <x v="48"/>
    <x v="48"/>
    <n v="930.19583999999998"/>
    <x v="4"/>
    <n v="18364.059465999999"/>
    <m/>
    <n v="930.19583999999998"/>
    <m/>
    <m/>
    <d v="2023-05-12T00:00:00"/>
    <x v="0"/>
    <x v="4"/>
    <n v="19"/>
    <x v="1"/>
  </r>
  <r>
    <x v="48"/>
    <x v="48"/>
    <n v="4403.6810999999998"/>
    <x v="5"/>
    <n v="22767.740566"/>
    <m/>
    <n v="4403.6810999999998"/>
    <m/>
    <m/>
    <d v="2023-05-19T00:00:00"/>
    <x v="0"/>
    <x v="5"/>
    <n v="20"/>
    <x v="1"/>
  </r>
  <r>
    <x v="48"/>
    <x v="48"/>
    <n v="2270.4362209999999"/>
    <x v="5"/>
    <n v="25038.176787"/>
    <m/>
    <n v="2270.4362209999999"/>
    <m/>
    <m/>
    <d v="2023-05-19T00:00:00"/>
    <x v="0"/>
    <x v="5"/>
    <n v="20"/>
    <x v="1"/>
  </r>
  <r>
    <x v="49"/>
    <x v="49"/>
    <n v="25.93"/>
    <x v="2"/>
    <n v="25.93"/>
    <m/>
    <n v="25.93"/>
    <m/>
    <m/>
    <d v="2023-05-14T00:00:00"/>
    <x v="0"/>
    <x v="2"/>
    <n v="19"/>
    <x v="1"/>
  </r>
  <r>
    <x v="50"/>
    <x v="50"/>
    <n v="448.55"/>
    <x v="0"/>
    <n v="448.55"/>
    <m/>
    <n v="448.55"/>
    <m/>
    <m/>
    <d v="2023-04-30T00:00:00"/>
    <x v="0"/>
    <x v="0"/>
    <n v="17"/>
    <x v="1"/>
  </r>
  <r>
    <x v="50"/>
    <x v="50"/>
    <n v="378.83"/>
    <x v="2"/>
    <n v="827.38"/>
    <m/>
    <n v="378.83"/>
    <m/>
    <m/>
    <d v="2023-05-14T00:00:00"/>
    <x v="0"/>
    <x v="2"/>
    <n v="19"/>
    <x v="1"/>
  </r>
  <r>
    <x v="50"/>
    <x v="50"/>
    <n v="197.57"/>
    <x v="2"/>
    <n v="1024.95"/>
    <m/>
    <n v="197.57"/>
    <m/>
    <m/>
    <d v="2023-05-14T00:00:00"/>
    <x v="0"/>
    <x v="2"/>
    <n v="19"/>
    <x v="1"/>
  </r>
  <r>
    <x v="51"/>
    <x v="51"/>
    <n v="0.70571600000000001"/>
    <x v="0"/>
    <n v="0.70571600000000001"/>
    <m/>
    <n v="0.70571600000000001"/>
    <m/>
    <m/>
    <d v="2023-03-26T00:00:00"/>
    <x v="0"/>
    <x v="0"/>
    <n v="12"/>
    <x v="1"/>
  </r>
  <r>
    <x v="51"/>
    <x v="51"/>
    <n v="0.25270799999999999"/>
    <x v="0"/>
    <n v="0.95842399999999994"/>
    <m/>
    <n v="0.25270799999999999"/>
    <m/>
    <m/>
    <d v="2023-03-26T00:00:00"/>
    <x v="0"/>
    <x v="0"/>
    <n v="12"/>
    <x v="1"/>
  </r>
  <r>
    <x v="51"/>
    <x v="51"/>
    <n v="0.248084"/>
    <x v="0"/>
    <n v="1.2065079999999999"/>
    <m/>
    <n v="0.248084"/>
    <m/>
    <m/>
    <d v="2023-03-26T00:00:00"/>
    <x v="0"/>
    <x v="0"/>
    <n v="12"/>
    <x v="1"/>
  </r>
  <r>
    <x v="51"/>
    <x v="51"/>
    <n v="0.59601400000000004"/>
    <x v="2"/>
    <n v="1.802522"/>
    <m/>
    <n v="0.59601400000000004"/>
    <m/>
    <m/>
    <d v="2023-04-09T00:00:00"/>
    <x v="0"/>
    <x v="2"/>
    <n v="14"/>
    <x v="1"/>
  </r>
  <r>
    <x v="51"/>
    <x v="51"/>
    <n v="0.31084000000000001"/>
    <x v="2"/>
    <n v="2.113362"/>
    <m/>
    <n v="0.31084000000000001"/>
    <m/>
    <m/>
    <d v="2023-04-09T00:00:00"/>
    <x v="0"/>
    <x v="2"/>
    <n v="14"/>
    <x v="1"/>
  </r>
  <r>
    <x v="51"/>
    <x v="51"/>
    <n v="3.1808999999999997E-2"/>
    <x v="2"/>
    <n v="2.1451709999999999"/>
    <m/>
    <n v="3.1808999999999997E-2"/>
    <m/>
    <m/>
    <d v="2023-04-09T00:00:00"/>
    <x v="0"/>
    <x v="2"/>
    <n v="14"/>
    <x v="1"/>
  </r>
  <r>
    <x v="51"/>
    <x v="51"/>
    <n v="0.593113"/>
    <x v="2"/>
    <n v="2.7382840000000002"/>
    <m/>
    <n v="0.593113"/>
    <m/>
    <m/>
    <d v="2023-04-09T00:00:00"/>
    <x v="0"/>
    <x v="2"/>
    <n v="14"/>
    <x v="1"/>
  </r>
  <r>
    <x v="51"/>
    <x v="51"/>
    <n v="2.0088999999999999E-2"/>
    <x v="2"/>
    <n v="2.7583730000000002"/>
    <m/>
    <n v="2.0088999999999999E-2"/>
    <m/>
    <m/>
    <d v="2023-04-09T00:00:00"/>
    <x v="0"/>
    <x v="2"/>
    <n v="14"/>
    <x v="1"/>
  </r>
  <r>
    <x v="51"/>
    <x v="51"/>
    <n v="1.8959E-2"/>
    <x v="2"/>
    <n v="2.7773320000000004"/>
    <m/>
    <n v="1.8959E-2"/>
    <m/>
    <m/>
    <d v="2023-04-09T00:00:00"/>
    <x v="0"/>
    <x v="2"/>
    <n v="14"/>
    <x v="1"/>
  </r>
  <r>
    <x v="51"/>
    <x v="51"/>
    <n v="0.28310099999999999"/>
    <x v="2"/>
    <n v="3.0604330000000002"/>
    <m/>
    <n v="0.28310099999999999"/>
    <m/>
    <m/>
    <d v="2023-04-10T00:00:00"/>
    <x v="0"/>
    <x v="2"/>
    <n v="15"/>
    <x v="1"/>
  </r>
  <r>
    <x v="51"/>
    <x v="51"/>
    <n v="6.0561999999999998E-2"/>
    <x v="2"/>
    <n v="3.1209950000000002"/>
    <m/>
    <n v="6.0561999999999998E-2"/>
    <m/>
    <m/>
    <d v="2023-04-10T00:00:00"/>
    <x v="0"/>
    <x v="2"/>
    <n v="15"/>
    <x v="1"/>
  </r>
  <r>
    <x v="51"/>
    <x v="51"/>
    <n v="0.69103099999999995"/>
    <x v="3"/>
    <n v="3.8120260000000004"/>
    <m/>
    <n v="0.69103099999999995"/>
    <m/>
    <m/>
    <d v="2023-04-16T00:00:00"/>
    <x v="0"/>
    <x v="3"/>
    <n v="15"/>
    <x v="1"/>
  </r>
  <r>
    <x v="51"/>
    <x v="51"/>
    <n v="0.36710999999999999"/>
    <x v="4"/>
    <n v="4.1791360000000006"/>
    <m/>
    <n v="0.36710999999999999"/>
    <m/>
    <m/>
    <d v="2023-04-23T00:00:00"/>
    <x v="0"/>
    <x v="4"/>
    <n v="16"/>
    <x v="1"/>
  </r>
  <r>
    <x v="51"/>
    <x v="51"/>
    <n v="0.183786"/>
    <x v="4"/>
    <n v="4.3629220000000011"/>
    <m/>
    <n v="0.183786"/>
    <m/>
    <m/>
    <d v="2023-04-23T00:00:00"/>
    <x v="0"/>
    <x v="4"/>
    <n v="16"/>
    <x v="1"/>
  </r>
  <r>
    <x v="51"/>
    <x v="51"/>
    <n v="0.22712399999999999"/>
    <x v="4"/>
    <n v="4.590046000000001"/>
    <m/>
    <n v="0.22712399999999999"/>
    <m/>
    <m/>
    <d v="2023-04-23T00:00:00"/>
    <x v="0"/>
    <x v="4"/>
    <n v="16"/>
    <x v="1"/>
  </r>
  <r>
    <x v="51"/>
    <x v="51"/>
    <n v="1.1790719999999999"/>
    <x v="5"/>
    <n v="5.7691180000000006"/>
    <m/>
    <n v="1.1790719999999999"/>
    <m/>
    <m/>
    <d v="2023-04-30T00:00:00"/>
    <x v="0"/>
    <x v="5"/>
    <n v="17"/>
    <x v="1"/>
  </r>
  <r>
    <x v="51"/>
    <x v="51"/>
    <n v="0.61356699999999997"/>
    <x v="5"/>
    <n v="6.3826850000000004"/>
    <m/>
    <n v="0.61356699999999997"/>
    <m/>
    <m/>
    <d v="2023-04-30T00:00:00"/>
    <x v="0"/>
    <x v="5"/>
    <n v="17"/>
    <x v="1"/>
  </r>
  <r>
    <x v="51"/>
    <x v="51"/>
    <n v="0.65446800000000005"/>
    <x v="6"/>
    <n v="7.037153"/>
    <m/>
    <n v="0.65446800000000005"/>
    <m/>
    <m/>
    <d v="2023-05-07T00:00:00"/>
    <x v="0"/>
    <x v="6"/>
    <n v="18"/>
    <x v="1"/>
  </r>
  <r>
    <x v="51"/>
    <x v="51"/>
    <n v="0.26300000000000001"/>
    <x v="6"/>
    <n v="7.3001529999999999"/>
    <m/>
    <n v="0.26300000000000001"/>
    <m/>
    <m/>
    <d v="2023-05-07T00:00:00"/>
    <x v="0"/>
    <x v="6"/>
    <n v="18"/>
    <x v="1"/>
  </r>
  <r>
    <x v="51"/>
    <x v="51"/>
    <n v="0.46266299999999999"/>
    <x v="6"/>
    <n v="7.7628159999999999"/>
    <m/>
    <n v="0.46266299999999999"/>
    <m/>
    <m/>
    <d v="2023-05-10T00:00:00"/>
    <x v="0"/>
    <x v="6"/>
    <n v="19"/>
    <x v="1"/>
  </r>
  <r>
    <x v="51"/>
    <x v="51"/>
    <n v="0.34768700000000002"/>
    <x v="7"/>
    <n v="8.1105029999999996"/>
    <m/>
    <n v="0.34768700000000002"/>
    <m/>
    <m/>
    <d v="2023-05-14T00:00:00"/>
    <x v="0"/>
    <x v="7"/>
    <n v="19"/>
    <x v="1"/>
  </r>
  <r>
    <x v="51"/>
    <x v="51"/>
    <n v="0.24646699999999999"/>
    <x v="7"/>
    <n v="8.3569700000000005"/>
    <m/>
    <n v="0.24646699999999999"/>
    <m/>
    <m/>
    <d v="2023-05-14T00:00:00"/>
    <x v="0"/>
    <x v="7"/>
    <n v="19"/>
    <x v="1"/>
  </r>
  <r>
    <x v="51"/>
    <x v="51"/>
    <n v="5.3634000000000001E-2"/>
    <x v="7"/>
    <n v="8.4106040000000011"/>
    <m/>
    <n v="5.3634000000000001E-2"/>
    <m/>
    <m/>
    <d v="2023-05-16T00:00:00"/>
    <x v="0"/>
    <x v="7"/>
    <n v="20"/>
    <x v="1"/>
  </r>
  <r>
    <x v="52"/>
    <x v="52"/>
    <n v="46.682623"/>
    <x v="0"/>
    <n v="46.682623"/>
    <m/>
    <n v="46.682623"/>
    <m/>
    <m/>
    <d v="2023-04-10T00:00:00"/>
    <x v="0"/>
    <x v="0"/>
    <n v="15"/>
    <x v="1"/>
  </r>
  <r>
    <x v="52"/>
    <x v="52"/>
    <n v="27.270251999999999"/>
    <x v="0"/>
    <n v="73.952875000000006"/>
    <m/>
    <n v="27.270251999999999"/>
    <m/>
    <m/>
    <d v="2023-04-10T00:00:00"/>
    <x v="0"/>
    <x v="0"/>
    <n v="15"/>
    <x v="1"/>
  </r>
  <r>
    <x v="52"/>
    <x v="52"/>
    <n v="24.304378"/>
    <x v="1"/>
    <n v="98.257253000000006"/>
    <m/>
    <n v="24.304378"/>
    <m/>
    <m/>
    <d v="2023-04-18T00:00:00"/>
    <x v="0"/>
    <x v="1"/>
    <n v="16"/>
    <x v="1"/>
  </r>
  <r>
    <x v="52"/>
    <x v="52"/>
    <n v="3.375613"/>
    <x v="1"/>
    <n v="101.63286600000001"/>
    <m/>
    <n v="3.375613"/>
    <m/>
    <m/>
    <d v="2023-04-18T00:00:00"/>
    <x v="0"/>
    <x v="1"/>
    <n v="16"/>
    <x v="1"/>
  </r>
  <r>
    <x v="52"/>
    <x v="52"/>
    <n v="73.580280000000002"/>
    <x v="1"/>
    <n v="175.21314599999999"/>
    <m/>
    <n v="73.580280000000002"/>
    <m/>
    <m/>
    <d v="2023-04-18T00:00:00"/>
    <x v="0"/>
    <x v="1"/>
    <n v="16"/>
    <x v="1"/>
  </r>
  <r>
    <x v="52"/>
    <x v="52"/>
    <n v="2.887591"/>
    <x v="4"/>
    <n v="178.10073699999998"/>
    <m/>
    <n v="2.887591"/>
    <m/>
    <m/>
    <d v="2023-05-10T00:00:00"/>
    <x v="0"/>
    <x v="4"/>
    <n v="19"/>
    <x v="1"/>
  </r>
  <r>
    <x v="52"/>
    <x v="52"/>
    <n v="21.621479999999998"/>
    <x v="4"/>
    <n v="199.72221699999997"/>
    <m/>
    <n v="21.621479999999998"/>
    <m/>
    <m/>
    <d v="2023-05-10T00:00:00"/>
    <x v="0"/>
    <x v="4"/>
    <n v="19"/>
    <x v="1"/>
  </r>
  <r>
    <x v="52"/>
    <x v="52"/>
    <n v="2.377542"/>
    <x v="4"/>
    <n v="202.09975899999998"/>
    <m/>
    <n v="2.377542"/>
    <m/>
    <m/>
    <d v="2023-05-10T00:00:00"/>
    <x v="0"/>
    <x v="4"/>
    <n v="19"/>
    <x v="1"/>
  </r>
  <r>
    <x v="52"/>
    <x v="52"/>
    <n v="62.410750999999998"/>
    <x v="4"/>
    <n v="264.51050999999995"/>
    <m/>
    <n v="62.410750999999998"/>
    <m/>
    <m/>
    <d v="2023-05-10T00:00:00"/>
    <x v="0"/>
    <x v="4"/>
    <n v="19"/>
    <x v="1"/>
  </r>
  <r>
    <x v="52"/>
    <x v="52"/>
    <n v="0.98826099999999995"/>
    <x v="4"/>
    <n v="265.49877099999998"/>
    <m/>
    <n v="0.98826099999999995"/>
    <m/>
    <m/>
    <d v="2023-05-10T00:00:00"/>
    <x v="0"/>
    <x v="4"/>
    <n v="19"/>
    <x v="1"/>
  </r>
  <r>
    <x v="52"/>
    <x v="52"/>
    <n v="27.149566"/>
    <x v="4"/>
    <n v="292.64833699999997"/>
    <m/>
    <n v="27.149566"/>
    <m/>
    <m/>
    <d v="2023-05-10T00:00:00"/>
    <x v="0"/>
    <x v="4"/>
    <n v="19"/>
    <x v="1"/>
  </r>
  <r>
    <x v="52"/>
    <x v="52"/>
    <n v="27.004853000000001"/>
    <x v="5"/>
    <n v="319.65319"/>
    <m/>
    <n v="27.004853000000001"/>
    <m/>
    <m/>
    <d v="2023-05-16T00:00:00"/>
    <x v="0"/>
    <x v="5"/>
    <n v="20"/>
    <x v="15"/>
  </r>
  <r>
    <x v="52"/>
    <x v="52"/>
    <n v="49.053519999999999"/>
    <x v="5"/>
    <n v="368.70670999999999"/>
    <m/>
    <n v="49.053519999999999"/>
    <m/>
    <m/>
    <d v="2023-05-16T00:00:00"/>
    <x v="0"/>
    <x v="5"/>
    <n v="20"/>
    <x v="15"/>
  </r>
  <r>
    <x v="53"/>
    <x v="53"/>
    <n v="0.50408299999999995"/>
    <x v="0"/>
    <n v="0.50408299999999995"/>
    <m/>
    <n v="0.50408299999999995"/>
    <m/>
    <m/>
    <d v="2023-04-04T00:00:00"/>
    <x v="0"/>
    <x v="0"/>
    <n v="14"/>
    <x v="15"/>
  </r>
  <r>
    <x v="53"/>
    <x v="53"/>
    <n v="0.180505"/>
    <x v="0"/>
    <n v="0.68458799999999997"/>
    <m/>
    <n v="0.180505"/>
    <m/>
    <m/>
    <d v="2023-04-04T00:00:00"/>
    <x v="0"/>
    <x v="0"/>
    <n v="14"/>
    <x v="15"/>
  </r>
  <r>
    <x v="53"/>
    <x v="53"/>
    <n v="0.177202"/>
    <x v="0"/>
    <n v="0.86178999999999994"/>
    <m/>
    <n v="0.177202"/>
    <m/>
    <m/>
    <d v="2023-04-04T00:00:00"/>
    <x v="0"/>
    <x v="0"/>
    <n v="14"/>
    <x v="15"/>
  </r>
  <r>
    <x v="53"/>
    <x v="53"/>
    <n v="0.42572500000000002"/>
    <x v="2"/>
    <n v="1.287515"/>
    <m/>
    <n v="0.42572500000000002"/>
    <m/>
    <m/>
    <d v="2023-04-18T00:00:00"/>
    <x v="0"/>
    <x v="2"/>
    <n v="16"/>
    <x v="15"/>
  </r>
  <r>
    <x v="53"/>
    <x v="53"/>
    <n v="0.222028"/>
    <x v="2"/>
    <n v="1.5095429999999999"/>
    <m/>
    <n v="0.222028"/>
    <m/>
    <m/>
    <d v="2023-04-18T00:00:00"/>
    <x v="0"/>
    <x v="2"/>
    <n v="16"/>
    <x v="15"/>
  </r>
  <r>
    <x v="53"/>
    <x v="53"/>
    <n v="2.2721000000000002E-2"/>
    <x v="2"/>
    <n v="1.5322639999999998"/>
    <m/>
    <n v="2.2721000000000002E-2"/>
    <m/>
    <m/>
    <d v="2023-04-18T00:00:00"/>
    <x v="0"/>
    <x v="2"/>
    <n v="16"/>
    <x v="15"/>
  </r>
  <r>
    <x v="53"/>
    <x v="53"/>
    <n v="0.42365199999999997"/>
    <x v="2"/>
    <n v="1.9559159999999998"/>
    <m/>
    <n v="0.42365199999999997"/>
    <m/>
    <m/>
    <d v="2023-04-18T00:00:00"/>
    <x v="0"/>
    <x v="2"/>
    <n v="16"/>
    <x v="15"/>
  </r>
  <r>
    <x v="53"/>
    <x v="53"/>
    <n v="1.4349000000000001E-2"/>
    <x v="2"/>
    <n v="1.9702649999999997"/>
    <m/>
    <n v="1.4349000000000001E-2"/>
    <m/>
    <m/>
    <d v="2023-04-18T00:00:00"/>
    <x v="0"/>
    <x v="2"/>
    <n v="16"/>
    <x v="15"/>
  </r>
  <r>
    <x v="53"/>
    <x v="53"/>
    <n v="1.3542E-2"/>
    <x v="2"/>
    <n v="1.9838069999999997"/>
    <m/>
    <n v="1.3542E-2"/>
    <m/>
    <m/>
    <d v="2023-04-18T00:00:00"/>
    <x v="0"/>
    <x v="2"/>
    <n v="16"/>
    <x v="15"/>
  </r>
  <r>
    <x v="53"/>
    <x v="53"/>
    <n v="0.20221600000000001"/>
    <x v="2"/>
    <n v="2.1860229999999996"/>
    <m/>
    <n v="0.20221600000000001"/>
    <m/>
    <m/>
    <d v="2023-04-19T00:00:00"/>
    <x v="0"/>
    <x v="2"/>
    <n v="16"/>
    <x v="15"/>
  </r>
  <r>
    <x v="53"/>
    <x v="53"/>
    <n v="4.3258999999999999E-2"/>
    <x v="2"/>
    <n v="2.2292819999999995"/>
    <m/>
    <n v="4.3258999999999999E-2"/>
    <m/>
    <m/>
    <d v="2023-04-19T00:00:00"/>
    <x v="0"/>
    <x v="2"/>
    <n v="16"/>
    <x v="15"/>
  </r>
  <r>
    <x v="53"/>
    <x v="53"/>
    <n v="0.49359399999999998"/>
    <x v="3"/>
    <n v="2.7228759999999994"/>
    <m/>
    <n v="0.49359399999999998"/>
    <m/>
    <m/>
    <d v="2023-04-25T00:00:00"/>
    <x v="0"/>
    <x v="3"/>
    <n v="17"/>
    <x v="15"/>
  </r>
  <r>
    <x v="53"/>
    <x v="53"/>
    <n v="0.26222200000000001"/>
    <x v="4"/>
    <n v="2.9850979999999994"/>
    <m/>
    <n v="0.26222200000000001"/>
    <m/>
    <m/>
    <d v="2023-05-02T00:00:00"/>
    <x v="0"/>
    <x v="4"/>
    <n v="18"/>
    <x v="15"/>
  </r>
  <r>
    <x v="53"/>
    <x v="53"/>
    <n v="0.131276"/>
    <x v="4"/>
    <n v="3.1163739999999995"/>
    <m/>
    <n v="0.131276"/>
    <m/>
    <m/>
    <d v="2023-05-02T00:00:00"/>
    <x v="0"/>
    <x v="4"/>
    <n v="18"/>
    <x v="15"/>
  </r>
  <r>
    <x v="53"/>
    <x v="53"/>
    <n v="0.16223199999999999"/>
    <x v="4"/>
    <n v="3.2786059999999995"/>
    <m/>
    <n v="0.16223199999999999"/>
    <m/>
    <m/>
    <d v="2023-05-02T00:00:00"/>
    <x v="0"/>
    <x v="4"/>
    <n v="18"/>
    <x v="15"/>
  </r>
  <r>
    <x v="53"/>
    <x v="53"/>
    <n v="0.842194"/>
    <x v="5"/>
    <n v="4.1207999999999991"/>
    <m/>
    <n v="0.842194"/>
    <m/>
    <m/>
    <d v="2023-05-09T00:00:00"/>
    <x v="0"/>
    <x v="5"/>
    <n v="19"/>
    <x v="15"/>
  </r>
  <r>
    <x v="53"/>
    <x v="53"/>
    <n v="0.43826199999999998"/>
    <x v="5"/>
    <n v="4.5590619999999991"/>
    <m/>
    <n v="0.43826199999999998"/>
    <m/>
    <m/>
    <d v="2023-05-09T00:00:00"/>
    <x v="0"/>
    <x v="5"/>
    <n v="19"/>
    <x v="15"/>
  </r>
  <r>
    <x v="53"/>
    <x v="53"/>
    <n v="0.46747699999999998"/>
    <x v="6"/>
    <n v="5.0265389999999988"/>
    <m/>
    <n v="0.46747699999999998"/>
    <m/>
    <m/>
    <d v="2023-05-16T00:00:00"/>
    <x v="0"/>
    <x v="6"/>
    <n v="20"/>
    <x v="15"/>
  </r>
  <r>
    <x v="53"/>
    <x v="53"/>
    <n v="0.187858"/>
    <x v="6"/>
    <n v="5.2143969999999991"/>
    <m/>
    <n v="0.187858"/>
    <m/>
    <m/>
    <d v="2023-05-16T00:00:00"/>
    <x v="0"/>
    <x v="6"/>
    <n v="20"/>
    <x v="15"/>
  </r>
  <r>
    <x v="53"/>
    <x v="53"/>
    <n v="0.46266299999999999"/>
    <x v="6"/>
    <n v="5.6770599999999991"/>
    <m/>
    <n v="0.46266299999999999"/>
    <m/>
    <m/>
    <d v="2023-05-19T00:00:00"/>
    <x v="0"/>
    <x v="6"/>
    <n v="20"/>
    <x v="15"/>
  </r>
  <r>
    <x v="54"/>
    <x v="54"/>
    <n v="1168.414786"/>
    <x v="0"/>
    <n v="1168.414786"/>
    <m/>
    <n v="1168.414786"/>
    <m/>
    <m/>
    <d v="2023-04-05T00:00:00"/>
    <x v="0"/>
    <x v="0"/>
    <n v="14"/>
    <x v="15"/>
  </r>
  <r>
    <x v="54"/>
    <x v="54"/>
    <n v="585.16423399999996"/>
    <x v="0"/>
    <n v="1753.5790200000001"/>
    <m/>
    <n v="585.16423399999996"/>
    <m/>
    <m/>
    <d v="2023-04-05T00:00:00"/>
    <x v="0"/>
    <x v="0"/>
    <n v="14"/>
    <x v="15"/>
  </r>
  <r>
    <x v="54"/>
    <x v="54"/>
    <n v="135.43629999999999"/>
    <x v="2"/>
    <n v="1889.0153200000002"/>
    <m/>
    <n v="135.43629999999999"/>
    <m/>
    <m/>
    <d v="2023-04-20T00:00:00"/>
    <x v="0"/>
    <x v="2"/>
    <n v="16"/>
    <x v="15"/>
  </r>
  <r>
    <x v="54"/>
    <x v="54"/>
    <n v="1622.4785079999999"/>
    <x v="4"/>
    <n v="3511.4938280000001"/>
    <m/>
    <n v="1622.4785079999999"/>
    <m/>
    <m/>
    <d v="2023-05-04T00:00:00"/>
    <x v="0"/>
    <x v="4"/>
    <n v="18"/>
    <x v="15"/>
  </r>
  <r>
    <x v="55"/>
    <x v="55"/>
    <n v="14.12"/>
    <x v="2"/>
    <n v="14.12"/>
    <m/>
    <n v="14.12"/>
    <m/>
    <m/>
    <d v="2023-05-14T00:00:00"/>
    <x v="0"/>
    <x v="2"/>
    <n v="19"/>
    <x v="15"/>
  </r>
  <r>
    <x v="56"/>
    <x v="56"/>
    <n v="2724.41"/>
    <x v="0"/>
    <n v="2724.41"/>
    <m/>
    <n v="2724.41"/>
    <m/>
    <m/>
    <d v="2023-04-30T00:00:00"/>
    <x v="0"/>
    <x v="0"/>
    <n v="17"/>
    <x v="15"/>
  </r>
  <r>
    <x v="56"/>
    <x v="56"/>
    <n v="1071.2"/>
    <x v="0"/>
    <n v="3795.6099999999997"/>
    <m/>
    <n v="1071.2"/>
    <m/>
    <m/>
    <d v="2023-04-30T00:00:00"/>
    <x v="0"/>
    <x v="0"/>
    <n v="17"/>
    <x v="15"/>
  </r>
  <r>
    <x v="56"/>
    <x v="56"/>
    <n v="1051.33"/>
    <x v="0"/>
    <n v="4846.9399999999996"/>
    <m/>
    <n v="1051.33"/>
    <m/>
    <m/>
    <d v="2023-04-30T00:00:00"/>
    <x v="0"/>
    <x v="0"/>
    <n v="17"/>
    <x v="15"/>
  </r>
  <r>
    <x v="56"/>
    <x v="56"/>
    <n v="2300.9"/>
    <x v="2"/>
    <n v="7147.84"/>
    <m/>
    <n v="2300.9"/>
    <m/>
    <m/>
    <d v="2023-05-14T00:00:00"/>
    <x v="0"/>
    <x v="2"/>
    <n v="19"/>
    <x v="15"/>
  </r>
  <r>
    <x v="56"/>
    <x v="56"/>
    <n v="1199.99"/>
    <x v="2"/>
    <n v="8347.83"/>
    <m/>
    <n v="1199.99"/>
    <m/>
    <m/>
    <d v="2023-05-14T00:00:00"/>
    <x v="0"/>
    <x v="2"/>
    <n v="19"/>
    <x v="15"/>
  </r>
  <r>
    <x v="56"/>
    <x v="56"/>
    <n v="2514.16"/>
    <x v="2"/>
    <n v="10861.99"/>
    <m/>
    <n v="2514.16"/>
    <m/>
    <m/>
    <d v="2023-05-14T00:00:00"/>
    <x v="0"/>
    <x v="2"/>
    <n v="19"/>
    <x v="15"/>
  </r>
  <r>
    <x v="56"/>
    <x v="56"/>
    <n v="85.13"/>
    <x v="2"/>
    <n v="10947.119999999999"/>
    <m/>
    <n v="85.13"/>
    <m/>
    <m/>
    <d v="2023-05-14T00:00:00"/>
    <x v="0"/>
    <x v="2"/>
    <n v="19"/>
    <x v="15"/>
  </r>
  <r>
    <x v="56"/>
    <x v="56"/>
    <n v="85.68"/>
    <x v="2"/>
    <n v="11032.8"/>
    <m/>
    <n v="85.68"/>
    <m/>
    <m/>
    <d v="2023-05-14T00:00:00"/>
    <x v="0"/>
    <x v="2"/>
    <n v="19"/>
    <x v="15"/>
  </r>
  <r>
    <x v="56"/>
    <x v="56"/>
    <n v="1200.04"/>
    <x v="2"/>
    <n v="12232.84"/>
    <m/>
    <n v="1200.04"/>
    <m/>
    <m/>
    <d v="2023-05-15T00:00:00"/>
    <x v="0"/>
    <x v="2"/>
    <n v="20"/>
    <x v="15"/>
  </r>
  <r>
    <x v="56"/>
    <x v="56"/>
    <n v="256.64999999999998"/>
    <x v="2"/>
    <n v="12489.49"/>
    <m/>
    <n v="256.64999999999998"/>
    <m/>
    <m/>
    <d v="2023-05-15T00:00:00"/>
    <x v="0"/>
    <x v="2"/>
    <n v="20"/>
    <x v="15"/>
  </r>
  <r>
    <x v="57"/>
    <x v="57"/>
    <n v="101.21"/>
    <x v="1"/>
    <n v="101.21"/>
    <m/>
    <n v="101.21"/>
    <m/>
    <m/>
    <d v="2023-04-14T00:00:00"/>
    <x v="0"/>
    <x v="1"/>
    <n v="15"/>
    <x v="15"/>
  </r>
  <r>
    <x v="57"/>
    <x v="57"/>
    <n v="150.5"/>
    <x v="1"/>
    <n v="251.70999999999998"/>
    <m/>
    <n v="150.5"/>
    <m/>
    <m/>
    <d v="2023-04-14T00:00:00"/>
    <x v="0"/>
    <x v="1"/>
    <n v="15"/>
    <x v="15"/>
  </r>
  <r>
    <x v="57"/>
    <x v="57"/>
    <n v="301.26012300000002"/>
    <x v="1"/>
    <n v="552.97012300000006"/>
    <m/>
    <n v="301.26012300000002"/>
    <m/>
    <m/>
    <d v="2023-04-14T00:00:00"/>
    <x v="0"/>
    <x v="1"/>
    <n v="15"/>
    <x v="15"/>
  </r>
  <r>
    <x v="57"/>
    <x v="57"/>
    <n v="292.51424900000001"/>
    <x v="1"/>
    <n v="845.48437200000012"/>
    <m/>
    <n v="292.51424900000001"/>
    <m/>
    <m/>
    <d v="2023-04-14T00:00:00"/>
    <x v="0"/>
    <x v="1"/>
    <n v="15"/>
    <x v="15"/>
  </r>
  <r>
    <x v="57"/>
    <x v="57"/>
    <n v="210.84308200000001"/>
    <x v="1"/>
    <n v="1056.3274540000002"/>
    <m/>
    <n v="210.84308200000001"/>
    <m/>
    <m/>
    <d v="2023-04-15T00:00:00"/>
    <x v="0"/>
    <x v="1"/>
    <n v="15"/>
    <x v="15"/>
  </r>
  <r>
    <x v="57"/>
    <x v="57"/>
    <n v="225.94509199999999"/>
    <x v="3"/>
    <n v="1282.2725460000001"/>
    <m/>
    <n v="225.94509199999999"/>
    <m/>
    <m/>
    <d v="2023-04-28T00:00:00"/>
    <x v="0"/>
    <x v="3"/>
    <n v="17"/>
    <x v="15"/>
  </r>
  <r>
    <x v="57"/>
    <x v="57"/>
    <n v="175.50854899999999"/>
    <x v="3"/>
    <n v="1457.7810950000001"/>
    <m/>
    <n v="175.50854899999999"/>
    <m/>
    <m/>
    <d v="2023-04-28T00:00:00"/>
    <x v="0"/>
    <x v="3"/>
    <n v="17"/>
    <x v="15"/>
  </r>
  <r>
    <x v="57"/>
    <x v="57"/>
    <n v="158.13231200000001"/>
    <x v="3"/>
    <n v="1615.913407"/>
    <m/>
    <n v="158.13231200000001"/>
    <m/>
    <m/>
    <d v="2023-04-29T00:00:00"/>
    <x v="0"/>
    <x v="3"/>
    <n v="17"/>
    <x v="15"/>
  </r>
  <r>
    <x v="57"/>
    <x v="57"/>
    <n v="202.42"/>
    <x v="5"/>
    <n v="1818.3334070000001"/>
    <m/>
    <n v="202.42"/>
    <m/>
    <m/>
    <d v="2023-05-12T00:00:00"/>
    <x v="0"/>
    <x v="5"/>
    <n v="19"/>
    <x v="15"/>
  </r>
  <r>
    <x v="57"/>
    <x v="57"/>
    <n v="112.834564"/>
    <x v="5"/>
    <n v="1931.1679710000001"/>
    <m/>
    <n v="112.834564"/>
    <m/>
    <m/>
    <d v="2023-05-12T00:00:00"/>
    <x v="0"/>
    <x v="5"/>
    <n v="19"/>
    <x v="15"/>
  </r>
  <r>
    <x v="57"/>
    <x v="57"/>
    <n v="225.94509199999999"/>
    <x v="6"/>
    <n v="2157.1130630000002"/>
    <m/>
    <n v="225.94509199999999"/>
    <m/>
    <m/>
    <d v="2023-05-19T00:00:00"/>
    <x v="0"/>
    <x v="6"/>
    <n v="20"/>
    <x v="15"/>
  </r>
  <r>
    <x v="57"/>
    <x v="57"/>
    <n v="351.01709799999998"/>
    <x v="6"/>
    <n v="2508.130161"/>
    <m/>
    <n v="351.01709799999998"/>
    <m/>
    <m/>
    <d v="2023-05-19T00:00:00"/>
    <x v="0"/>
    <x v="6"/>
    <n v="20"/>
    <x v="15"/>
  </r>
  <r>
    <x v="57"/>
    <x v="57"/>
    <n v="158.13231200000001"/>
    <x v="6"/>
    <n v="2666.2624730000002"/>
    <m/>
    <n v="158.13231200000001"/>
    <m/>
    <m/>
    <d v="2023-05-20T00:00:00"/>
    <x v="0"/>
    <x v="6"/>
    <n v="20"/>
    <x v="15"/>
  </r>
  <r>
    <x v="58"/>
    <x v="58"/>
    <n v="0.146894"/>
    <x v="0"/>
    <n v="0.146894"/>
    <m/>
    <n v="0.146894"/>
    <m/>
    <m/>
    <d v="2023-04-04T00:00:00"/>
    <x v="0"/>
    <x v="0"/>
    <n v="14"/>
    <x v="15"/>
  </r>
  <r>
    <x v="58"/>
    <x v="58"/>
    <n v="0.26446500000000001"/>
    <x v="0"/>
    <n v="0.41135900000000003"/>
    <m/>
    <n v="0.26446500000000001"/>
    <m/>
    <m/>
    <d v="2023-04-04T00:00:00"/>
    <x v="0"/>
    <x v="0"/>
    <n v="14"/>
    <x v="15"/>
  </r>
  <r>
    <x v="58"/>
    <x v="58"/>
    <n v="2.0560749999999999"/>
    <x v="1"/>
    <n v="2.4674339999999999"/>
    <m/>
    <n v="2.0560749999999999"/>
    <m/>
    <m/>
    <d v="2023-04-11T00:00:00"/>
    <x v="0"/>
    <x v="1"/>
    <n v="15"/>
    <x v="15"/>
  </r>
  <r>
    <x v="58"/>
    <x v="58"/>
    <n v="1.014947"/>
    <x v="1"/>
    <n v="3.4823810000000002"/>
    <m/>
    <n v="1.014947"/>
    <m/>
    <m/>
    <d v="2023-04-11T00:00:00"/>
    <x v="0"/>
    <x v="1"/>
    <n v="15"/>
    <x v="15"/>
  </r>
  <r>
    <x v="58"/>
    <x v="58"/>
    <n v="2.0488300000000002"/>
    <x v="1"/>
    <n v="5.5312110000000008"/>
    <m/>
    <n v="2.0488300000000002"/>
    <m/>
    <m/>
    <d v="2023-04-12T00:00:00"/>
    <x v="0"/>
    <x v="1"/>
    <n v="15"/>
    <x v="15"/>
  </r>
  <r>
    <x v="58"/>
    <x v="58"/>
    <n v="0.32791599999999999"/>
    <x v="1"/>
    <n v="5.8591270000000009"/>
    <m/>
    <n v="0.32791599999999999"/>
    <m/>
    <m/>
    <d v="2023-04-12T00:00:00"/>
    <x v="0"/>
    <x v="1"/>
    <n v="15"/>
    <x v="15"/>
  </r>
  <r>
    <x v="58"/>
    <x v="58"/>
    <n v="4.5544000000000001E-2"/>
    <x v="1"/>
    <n v="5.9046710000000004"/>
    <m/>
    <n v="4.5544000000000001E-2"/>
    <m/>
    <m/>
    <d v="2023-04-12T00:00:00"/>
    <x v="0"/>
    <x v="1"/>
    <n v="15"/>
    <x v="15"/>
  </r>
  <r>
    <x v="58"/>
    <x v="58"/>
    <n v="1.0970150000000001"/>
    <x v="1"/>
    <n v="7.0016860000000003"/>
    <m/>
    <n v="1.0970150000000001"/>
    <m/>
    <m/>
    <d v="2023-04-12T00:00:00"/>
    <x v="0"/>
    <x v="1"/>
    <n v="15"/>
    <x v="15"/>
  </r>
  <r>
    <x v="58"/>
    <x v="58"/>
    <n v="1.0660940000000001"/>
    <x v="1"/>
    <n v="8.0677800000000008"/>
    <m/>
    <n v="1.0660940000000001"/>
    <m/>
    <m/>
    <d v="2023-04-12T00:00:00"/>
    <x v="0"/>
    <x v="1"/>
    <n v="15"/>
    <x v="15"/>
  </r>
  <r>
    <x v="58"/>
    <x v="58"/>
    <n v="0.375504"/>
    <x v="1"/>
    <n v="8.4432840000000002"/>
    <m/>
    <n v="0.375504"/>
    <m/>
    <m/>
    <d v="2023-04-12T00:00:00"/>
    <x v="0"/>
    <x v="1"/>
    <n v="15"/>
    <x v="15"/>
  </r>
  <r>
    <x v="58"/>
    <x v="58"/>
    <n v="0.94728599999999996"/>
    <x v="1"/>
    <n v="9.3905700000000003"/>
    <m/>
    <n v="0.94728599999999996"/>
    <m/>
    <m/>
    <d v="2023-04-12T00:00:00"/>
    <x v="0"/>
    <x v="1"/>
    <n v="15"/>
    <x v="15"/>
  </r>
  <r>
    <x v="58"/>
    <x v="58"/>
    <n v="30.689847"/>
    <x v="1"/>
    <n v="40.080416999999997"/>
    <m/>
    <n v="30.689847"/>
    <m/>
    <m/>
    <d v="2023-04-12T00:00:00"/>
    <x v="0"/>
    <x v="1"/>
    <n v="15"/>
    <x v="15"/>
  </r>
  <r>
    <x v="58"/>
    <x v="58"/>
    <n v="4.0306850000000001"/>
    <x v="1"/>
    <n v="44.111101999999995"/>
    <m/>
    <n v="4.0306850000000001"/>
    <m/>
    <m/>
    <d v="2023-04-12T00:00:00"/>
    <x v="0"/>
    <x v="1"/>
    <n v="15"/>
    <x v="15"/>
  </r>
  <r>
    <x v="58"/>
    <x v="58"/>
    <n v="0.46650599999999998"/>
    <x v="1"/>
    <n v="44.577607999999998"/>
    <m/>
    <n v="0.46650599999999998"/>
    <m/>
    <m/>
    <d v="2023-04-13T00:00:00"/>
    <x v="0"/>
    <x v="1"/>
    <n v="15"/>
    <x v="15"/>
  </r>
  <r>
    <x v="58"/>
    <x v="58"/>
    <n v="1.6623680000000001"/>
    <x v="2"/>
    <n v="46.239975999999999"/>
    <m/>
    <n v="1.6623680000000001"/>
    <m/>
    <m/>
    <d v="2023-04-18T00:00:00"/>
    <x v="0"/>
    <x v="2"/>
    <n v="16"/>
    <x v="15"/>
  </r>
  <r>
    <x v="58"/>
    <x v="58"/>
    <n v="1.147797"/>
    <x v="2"/>
    <n v="47.387772999999996"/>
    <m/>
    <n v="1.147797"/>
    <m/>
    <m/>
    <d v="2023-04-19T00:00:00"/>
    <x v="0"/>
    <x v="2"/>
    <n v="16"/>
    <x v="15"/>
  </r>
  <r>
    <x v="58"/>
    <x v="58"/>
    <n v="9.6009999999999998E-2"/>
    <x v="3"/>
    <n v="47.483782999999995"/>
    <m/>
    <n v="9.6009999999999998E-2"/>
    <m/>
    <m/>
    <d v="2023-04-25T00:00:00"/>
    <x v="0"/>
    <x v="3"/>
    <n v="17"/>
    <x v="15"/>
  </r>
  <r>
    <x v="58"/>
    <x v="58"/>
    <n v="0.26249699999999998"/>
    <x v="3"/>
    <n v="47.746279999999999"/>
    <m/>
    <n v="0.26249699999999998"/>
    <m/>
    <m/>
    <d v="2023-04-25T00:00:00"/>
    <x v="0"/>
    <x v="3"/>
    <n v="17"/>
    <x v="15"/>
  </r>
  <r>
    <x v="58"/>
    <x v="58"/>
    <n v="13.298933999999999"/>
    <x v="3"/>
    <n v="61.045214000000001"/>
    <m/>
    <n v="13.298933999999999"/>
    <m/>
    <m/>
    <d v="2023-04-26T00:00:00"/>
    <x v="0"/>
    <x v="3"/>
    <n v="17"/>
    <x v="15"/>
  </r>
  <r>
    <x v="58"/>
    <x v="58"/>
    <n v="0.144014"/>
    <x v="4"/>
    <n v="61.189228"/>
    <m/>
    <n v="0.144014"/>
    <m/>
    <m/>
    <d v="2023-05-02T00:00:00"/>
    <x v="0"/>
    <x v="4"/>
    <n v="18"/>
    <x v="15"/>
  </r>
  <r>
    <x v="58"/>
    <x v="58"/>
    <n v="0.26249400000000001"/>
    <x v="4"/>
    <n v="61.451721999999997"/>
    <m/>
    <n v="0.26249400000000001"/>
    <m/>
    <m/>
    <d v="2023-05-02T00:00:00"/>
    <x v="0"/>
    <x v="4"/>
    <n v="18"/>
    <x v="15"/>
  </r>
  <r>
    <x v="58"/>
    <x v="58"/>
    <n v="1.2476050000000001"/>
    <x v="4"/>
    <n v="62.699326999999997"/>
    <m/>
    <n v="1.2476050000000001"/>
    <m/>
    <m/>
    <d v="2023-05-03T00:00:00"/>
    <x v="0"/>
    <x v="4"/>
    <n v="18"/>
    <x v="15"/>
  </r>
  <r>
    <x v="58"/>
    <x v="58"/>
    <n v="18.111101999999999"/>
    <x v="4"/>
    <n v="80.810428999999999"/>
    <m/>
    <n v="18.111101999999999"/>
    <m/>
    <m/>
    <d v="2023-05-03T00:00:00"/>
    <x v="0"/>
    <x v="4"/>
    <n v="18"/>
    <x v="15"/>
  </r>
  <r>
    <x v="58"/>
    <x v="58"/>
    <n v="0.180474"/>
    <x v="4"/>
    <n v="80.990903000000003"/>
    <m/>
    <n v="0.180474"/>
    <m/>
    <m/>
    <d v="2023-05-04T00:00:00"/>
    <x v="0"/>
    <x v="4"/>
    <n v="18"/>
    <x v="15"/>
  </r>
  <r>
    <x v="58"/>
    <x v="58"/>
    <n v="1.1865159999999999"/>
    <x v="4"/>
    <n v="82.177419"/>
    <m/>
    <n v="1.1865159999999999"/>
    <m/>
    <m/>
    <d v="2023-05-04T00:00:00"/>
    <x v="0"/>
    <x v="4"/>
    <n v="18"/>
    <x v="15"/>
  </r>
  <r>
    <x v="58"/>
    <x v="58"/>
    <n v="0.542991"/>
    <x v="4"/>
    <n v="82.720410000000001"/>
    <m/>
    <n v="0.542991"/>
    <m/>
    <m/>
    <d v="2023-05-04T00:00:00"/>
    <x v="0"/>
    <x v="4"/>
    <n v="18"/>
    <x v="15"/>
  </r>
  <r>
    <x v="58"/>
    <x v="58"/>
    <n v="4.1121509999999999"/>
    <x v="5"/>
    <n v="86.832560999999998"/>
    <m/>
    <n v="4.1121509999999999"/>
    <m/>
    <m/>
    <d v="2023-05-09T00:00:00"/>
    <x v="0"/>
    <x v="5"/>
    <n v="19"/>
    <x v="15"/>
  </r>
  <r>
    <x v="58"/>
    <x v="58"/>
    <n v="0.88075899999999996"/>
    <x v="5"/>
    <n v="87.713319999999996"/>
    <m/>
    <n v="0.88075899999999996"/>
    <m/>
    <m/>
    <d v="2023-05-10T00:00:00"/>
    <x v="0"/>
    <x v="5"/>
    <n v="19"/>
    <x v="15"/>
  </r>
  <r>
    <x v="58"/>
    <x v="58"/>
    <n v="0.36435099999999998"/>
    <x v="5"/>
    <n v="88.077670999999995"/>
    <m/>
    <n v="0.36435099999999998"/>
    <m/>
    <m/>
    <d v="2023-05-10T00:00:00"/>
    <x v="0"/>
    <x v="5"/>
    <n v="19"/>
    <x v="15"/>
  </r>
  <r>
    <x v="58"/>
    <x v="58"/>
    <n v="0.73134299999999997"/>
    <x v="5"/>
    <n v="88.809013999999991"/>
    <m/>
    <n v="0.73134299999999997"/>
    <m/>
    <m/>
    <d v="2023-05-10T00:00:00"/>
    <x v="0"/>
    <x v="5"/>
    <n v="19"/>
    <x v="15"/>
  </r>
  <r>
    <x v="58"/>
    <x v="58"/>
    <n v="3.209479"/>
    <x v="6"/>
    <n v="92.018492999999992"/>
    <m/>
    <n v="3.209479"/>
    <m/>
    <m/>
    <d v="2023-05-16T00:00:00"/>
    <x v="0"/>
    <x v="6"/>
    <n v="20"/>
    <x v="15"/>
  </r>
  <r>
    <x v="58"/>
    <x v="58"/>
    <n v="1.5603590000000001"/>
    <x v="6"/>
    <n v="93.578851999999998"/>
    <m/>
    <n v="1.5603590000000001"/>
    <m/>
    <m/>
    <d v="2023-05-18T00:00:00"/>
    <x v="0"/>
    <x v="6"/>
    <n v="20"/>
    <x v="15"/>
  </r>
  <r>
    <x v="59"/>
    <x v="59"/>
    <n v="49.457889999999999"/>
    <x v="1"/>
    <n v="49.457889999999999"/>
    <m/>
    <n v="49.457889999999999"/>
    <m/>
    <m/>
    <d v="2023-04-11T00:00:00"/>
    <x v="0"/>
    <x v="1"/>
    <n v="15"/>
    <x v="15"/>
  </r>
  <r>
    <x v="59"/>
    <x v="59"/>
    <n v="39.566313999999998"/>
    <x v="1"/>
    <n v="89.024203999999997"/>
    <m/>
    <n v="39.566313999999998"/>
    <m/>
    <m/>
    <d v="2023-04-12T00:00:00"/>
    <x v="0"/>
    <x v="1"/>
    <n v="15"/>
    <x v="15"/>
  </r>
  <r>
    <x v="59"/>
    <x v="59"/>
    <n v="522.223118"/>
    <x v="1"/>
    <n v="611.24732199999994"/>
    <m/>
    <n v="522.223118"/>
    <m/>
    <m/>
    <d v="2023-04-12T00:00:00"/>
    <x v="0"/>
    <x v="1"/>
    <n v="15"/>
    <x v="15"/>
  </r>
  <r>
    <x v="59"/>
    <x v="59"/>
    <n v="47.940995000000001"/>
    <x v="1"/>
    <n v="659.18831699999998"/>
    <m/>
    <n v="47.940995000000001"/>
    <m/>
    <m/>
    <d v="2023-04-13T00:00:00"/>
    <x v="0"/>
    <x v="1"/>
    <n v="15"/>
    <x v="15"/>
  </r>
  <r>
    <x v="59"/>
    <x v="59"/>
    <n v="44.745032000000002"/>
    <x v="1"/>
    <n v="703.93334900000002"/>
    <m/>
    <n v="44.745032000000002"/>
    <m/>
    <m/>
    <d v="2023-04-14T00:00:00"/>
    <x v="0"/>
    <x v="1"/>
    <n v="15"/>
    <x v="15"/>
  </r>
  <r>
    <x v="59"/>
    <x v="59"/>
    <n v="30.235693000000001"/>
    <x v="2"/>
    <n v="734.16904199999999"/>
    <m/>
    <n v="30.235693000000001"/>
    <m/>
    <m/>
    <d v="2023-04-20T00:00:00"/>
    <x v="0"/>
    <x v="2"/>
    <n v="16"/>
    <x v="15"/>
  </r>
  <r>
    <x v="59"/>
    <x v="59"/>
    <n v="30.551818000000001"/>
    <x v="2"/>
    <n v="764.72086000000002"/>
    <m/>
    <n v="30.551818000000001"/>
    <m/>
    <m/>
    <d v="2023-04-22T00:00:00"/>
    <x v="0"/>
    <x v="2"/>
    <n v="16"/>
    <x v="15"/>
  </r>
  <r>
    <x v="59"/>
    <x v="59"/>
    <n v="23.20402"/>
    <x v="2"/>
    <n v="787.92488000000003"/>
    <m/>
    <n v="23.20402"/>
    <m/>
    <m/>
    <d v="2023-04-22T00:00:00"/>
    <x v="0"/>
    <x v="2"/>
    <n v="16"/>
    <x v="1"/>
  </r>
  <r>
    <x v="59"/>
    <x v="59"/>
    <n v="29.674737"/>
    <x v="3"/>
    <n v="817.59961700000008"/>
    <m/>
    <n v="29.674737"/>
    <m/>
    <m/>
    <d v="2023-04-25T00:00:00"/>
    <x v="0"/>
    <x v="3"/>
    <n v="17"/>
    <x v="1"/>
  </r>
  <r>
    <x v="59"/>
    <x v="59"/>
    <n v="29.674737"/>
    <x v="3"/>
    <n v="847.27435400000013"/>
    <m/>
    <n v="29.674737"/>
    <m/>
    <m/>
    <d v="2023-04-26T00:00:00"/>
    <x v="0"/>
    <x v="3"/>
    <n v="17"/>
    <x v="1"/>
  </r>
  <r>
    <x v="59"/>
    <x v="59"/>
    <n v="234.42675299999999"/>
    <x v="3"/>
    <n v="1081.7011070000001"/>
    <m/>
    <n v="234.42675299999999"/>
    <m/>
    <m/>
    <d v="2023-04-26T00:00:00"/>
    <x v="0"/>
    <x v="3"/>
    <n v="17"/>
    <x v="1"/>
  </r>
  <r>
    <x v="59"/>
    <x v="59"/>
    <n v="26.104544000000001"/>
    <x v="4"/>
    <n v="1107.8056510000001"/>
    <m/>
    <n v="26.104544000000001"/>
    <m/>
    <m/>
    <d v="2023-05-06T00:00:00"/>
    <x v="0"/>
    <x v="4"/>
    <n v="18"/>
    <x v="1"/>
  </r>
  <r>
    <x v="59"/>
    <x v="59"/>
    <n v="600.38567699999999"/>
    <x v="5"/>
    <n v="1708.1913280000001"/>
    <m/>
    <n v="600.38567699999999"/>
    <m/>
    <m/>
    <d v="2023-05-10T00:00:00"/>
    <x v="0"/>
    <x v="5"/>
    <n v="19"/>
    <x v="1"/>
  </r>
  <r>
    <x v="59"/>
    <x v="59"/>
    <n v="14.315424999999999"/>
    <x v="6"/>
    <n v="1722.5067530000001"/>
    <m/>
    <n v="14.315424999999999"/>
    <m/>
    <m/>
    <d v="2023-05-16T00:00:00"/>
    <x v="0"/>
    <x v="6"/>
    <n v="20"/>
    <x v="1"/>
  </r>
  <r>
    <x v="59"/>
    <x v="59"/>
    <n v="59.349474999999998"/>
    <x v="6"/>
    <n v="1781.8562280000001"/>
    <m/>
    <n v="59.349474999999998"/>
    <m/>
    <m/>
    <d v="2023-05-16T00:00:00"/>
    <x v="0"/>
    <x v="6"/>
    <n v="20"/>
    <x v="1"/>
  </r>
  <r>
    <x v="59"/>
    <x v="59"/>
    <n v="29.674737"/>
    <x v="6"/>
    <n v="1811.5309650000002"/>
    <m/>
    <n v="29.674737"/>
    <m/>
    <m/>
    <d v="2023-05-17T00:00:00"/>
    <x v="0"/>
    <x v="6"/>
    <n v="20"/>
    <x v="1"/>
  </r>
  <r>
    <x v="59"/>
    <x v="59"/>
    <n v="37.794390999999997"/>
    <x v="6"/>
    <n v="1849.3253560000001"/>
    <m/>
    <n v="37.794390999999997"/>
    <m/>
    <m/>
    <d v="2023-05-18T00:00:00"/>
    <x v="0"/>
    <x v="6"/>
    <n v="20"/>
    <x v="1"/>
  </r>
  <r>
    <x v="59"/>
    <x v="59"/>
    <n v="38.189537000000001"/>
    <x v="6"/>
    <n v="1887.514893"/>
    <m/>
    <n v="38.189537000000001"/>
    <m/>
    <m/>
    <d v="2023-05-20T00:00:00"/>
    <x v="0"/>
    <x v="6"/>
    <n v="20"/>
    <x v="1"/>
  </r>
  <r>
    <x v="59"/>
    <x v="59"/>
    <n v="29.005067"/>
    <x v="6"/>
    <n v="1916.5199600000001"/>
    <m/>
    <n v="29.005067"/>
    <m/>
    <m/>
    <d v="2023-05-20T00:00:00"/>
    <x v="0"/>
    <x v="6"/>
    <n v="20"/>
    <x v="1"/>
  </r>
  <r>
    <x v="60"/>
    <x v="60"/>
    <n v="1.593337"/>
    <x v="1"/>
    <n v="1.593337"/>
    <m/>
    <n v="1.593337"/>
    <m/>
    <m/>
    <d v="2023-04-19T00:00:00"/>
    <x v="0"/>
    <x v="1"/>
    <n v="16"/>
    <x v="1"/>
  </r>
  <r>
    <x v="60"/>
    <x v="60"/>
    <n v="1.661702"/>
    <x v="1"/>
    <n v="3.255039"/>
    <m/>
    <n v="1.661702"/>
    <m/>
    <m/>
    <d v="2023-04-19T00:00:00"/>
    <x v="0"/>
    <x v="1"/>
    <n v="16"/>
    <x v="1"/>
  </r>
  <r>
    <x v="60"/>
    <x v="60"/>
    <n v="1.844312"/>
    <x v="1"/>
    <n v="5.0993510000000004"/>
    <m/>
    <n v="1.844312"/>
    <m/>
    <m/>
    <d v="2023-04-20T00:00:00"/>
    <x v="0"/>
    <x v="1"/>
    <n v="16"/>
    <x v="1"/>
  </r>
  <r>
    <x v="60"/>
    <x v="60"/>
    <n v="1.5509250000000001"/>
    <x v="1"/>
    <n v="6.6502760000000007"/>
    <m/>
    <n v="1.5509250000000001"/>
    <m/>
    <m/>
    <d v="2023-04-20T00:00:00"/>
    <x v="0"/>
    <x v="1"/>
    <n v="16"/>
    <x v="1"/>
  </r>
  <r>
    <x v="60"/>
    <x v="60"/>
    <n v="3.5881050000000001"/>
    <x v="5"/>
    <n v="10.238381"/>
    <m/>
    <n v="3.5881050000000001"/>
    <m/>
    <m/>
    <d v="2023-05-17T00:00:00"/>
    <x v="0"/>
    <x v="5"/>
    <n v="20"/>
    <x v="1"/>
  </r>
  <r>
    <x v="61"/>
    <x v="61"/>
    <n v="157.94999999999999"/>
    <x v="0"/>
    <n v="157.94999999999999"/>
    <m/>
    <n v="157.94999999999999"/>
    <m/>
    <m/>
    <d v="2023-04-30T00:00:00"/>
    <x v="0"/>
    <x v="0"/>
    <n v="17"/>
    <x v="1"/>
  </r>
  <r>
    <x v="61"/>
    <x v="61"/>
    <n v="12.79"/>
    <x v="2"/>
    <n v="170.73999999999998"/>
    <m/>
    <n v="12.79"/>
    <m/>
    <m/>
    <d v="2023-05-14T00:00:00"/>
    <x v="0"/>
    <x v="2"/>
    <n v="19"/>
    <x v="1"/>
  </r>
  <r>
    <x v="61"/>
    <x v="61"/>
    <n v="42.26"/>
    <x v="2"/>
    <n v="212.99999999999997"/>
    <m/>
    <n v="42.26"/>
    <m/>
    <m/>
    <d v="2023-05-15T00:00:00"/>
    <x v="0"/>
    <x v="2"/>
    <n v="20"/>
    <x v="1"/>
  </r>
  <r>
    <x v="62"/>
    <x v="62"/>
    <n v="160.94"/>
    <x v="0"/>
    <n v="160.94"/>
    <m/>
    <n v="160.94"/>
    <m/>
    <m/>
    <d v="2023-04-30T00:00:00"/>
    <x v="0"/>
    <x v="0"/>
    <n v="17"/>
    <x v="1"/>
  </r>
  <r>
    <x v="62"/>
    <x v="62"/>
    <n v="377.71"/>
    <x v="2"/>
    <n v="538.65"/>
    <m/>
    <n v="377.71"/>
    <m/>
    <m/>
    <d v="2023-05-14T00:00:00"/>
    <x v="0"/>
    <x v="2"/>
    <n v="19"/>
    <x v="1"/>
  </r>
  <r>
    <x v="62"/>
    <x v="62"/>
    <n v="197.58"/>
    <x v="2"/>
    <n v="736.23"/>
    <m/>
    <n v="197.58"/>
    <m/>
    <m/>
    <d v="2023-05-15T00:00:00"/>
    <x v="0"/>
    <x v="2"/>
    <n v="20"/>
    <x v="1"/>
  </r>
  <r>
    <x v="63"/>
    <x v="63"/>
    <n v="140.68"/>
    <x v="1"/>
    <n v="140.68"/>
    <m/>
    <n v="140.68"/>
    <m/>
    <m/>
    <d v="2023-05-07T00:00:00"/>
    <x v="0"/>
    <x v="1"/>
    <n v="18"/>
    <x v="1"/>
  </r>
  <r>
    <x v="64"/>
    <x v="64"/>
    <n v="270.69010900000001"/>
    <x v="0"/>
    <n v="270.69010900000001"/>
    <m/>
    <n v="270.69010900000001"/>
    <m/>
    <m/>
    <d v="2023-04-12T00:00:00"/>
    <x v="0"/>
    <x v="0"/>
    <n v="15"/>
    <x v="1"/>
  </r>
  <r>
    <x v="64"/>
    <x v="64"/>
    <n v="810.43807400000003"/>
    <x v="0"/>
    <n v="1081.128183"/>
    <m/>
    <n v="810.43807400000003"/>
    <m/>
    <m/>
    <d v="2023-04-14T00:00:00"/>
    <x v="0"/>
    <x v="0"/>
    <n v="15"/>
    <x v="1"/>
  </r>
  <r>
    <x v="64"/>
    <x v="64"/>
    <n v="1902.1235360000001"/>
    <x v="2"/>
    <n v="2983.2517189999999"/>
    <m/>
    <n v="1902.1235360000001"/>
    <m/>
    <m/>
    <d v="2023-04-28T00:00:00"/>
    <x v="0"/>
    <x v="2"/>
    <n v="17"/>
    <x v="1"/>
  </r>
  <r>
    <x v="64"/>
    <x v="64"/>
    <n v="907.91081699999995"/>
    <x v="2"/>
    <n v="3891.1625359999998"/>
    <m/>
    <n v="907.91081699999995"/>
    <m/>
    <m/>
    <d v="2023-04-29T00:00:00"/>
    <x v="0"/>
    <x v="2"/>
    <n v="17"/>
    <x v="1"/>
  </r>
  <r>
    <x v="64"/>
    <x v="64"/>
    <n v="176.92305500000001"/>
    <x v="3"/>
    <n v="4068.085591"/>
    <m/>
    <n v="176.92305500000001"/>
    <m/>
    <m/>
    <d v="2023-05-03T00:00:00"/>
    <x v="0"/>
    <x v="3"/>
    <n v="18"/>
    <x v="1"/>
  </r>
  <r>
    <x v="64"/>
    <x v="64"/>
    <n v="265.38245999999998"/>
    <x v="4"/>
    <n v="4333.4680509999998"/>
    <m/>
    <n v="265.38245999999998"/>
    <m/>
    <m/>
    <d v="2023-05-10T00:00:00"/>
    <x v="0"/>
    <x v="4"/>
    <n v="19"/>
    <x v="1"/>
  </r>
  <r>
    <x v="64"/>
    <x v="64"/>
    <n v="1967.7203919999999"/>
    <x v="5"/>
    <n v="6301.188443"/>
    <m/>
    <n v="1967.7203919999999"/>
    <m/>
    <m/>
    <d v="2023-05-19T00:00:00"/>
    <x v="0"/>
    <x v="5"/>
    <n v="20"/>
    <x v="1"/>
  </r>
  <r>
    <x v="65"/>
    <x v="65"/>
    <n v="1070.7858000000001"/>
    <x v="0"/>
    <n v="1070.7858000000001"/>
    <m/>
    <n v="1070.7858000000001"/>
    <m/>
    <m/>
    <d v="2023-04-15T00:00:00"/>
    <x v="0"/>
    <x v="0"/>
    <n v="15"/>
    <x v="1"/>
  </r>
  <r>
    <x v="65"/>
    <x v="65"/>
    <n v="2516.4473680000001"/>
    <x v="1"/>
    <n v="3587.2331680000002"/>
    <m/>
    <n v="2516.4473680000001"/>
    <m/>
    <m/>
    <d v="2023-04-22T00:00:00"/>
    <x v="0"/>
    <x v="1"/>
    <n v="16"/>
    <x v="1"/>
  </r>
  <r>
    <x v="65"/>
    <x v="65"/>
    <n v="330.50040000000001"/>
    <x v="1"/>
    <n v="3917.7335680000001"/>
    <m/>
    <n v="330.50040000000001"/>
    <m/>
    <m/>
    <d v="2023-04-22T00:00:00"/>
    <x v="0"/>
    <x v="1"/>
    <n v="16"/>
    <x v="1"/>
  </r>
  <r>
    <x v="65"/>
    <x v="65"/>
    <n v="2513.1678000000002"/>
    <x v="2"/>
    <n v="6430.9013680000007"/>
    <m/>
    <n v="2513.1678000000002"/>
    <m/>
    <m/>
    <d v="2023-04-29T00:00:00"/>
    <x v="0"/>
    <x v="2"/>
    <n v="17"/>
    <x v="1"/>
  </r>
  <r>
    <x v="65"/>
    <x v="65"/>
    <n v="1199.5709999999999"/>
    <x v="2"/>
    <n v="7630.4723680000006"/>
    <m/>
    <n v="1199.5709999999999"/>
    <m/>
    <m/>
    <d v="2023-04-30T00:00:00"/>
    <x v="0"/>
    <x v="2"/>
    <n v="17"/>
    <x v="1"/>
  </r>
  <r>
    <x v="65"/>
    <x v="65"/>
    <n v="1090.4605260000001"/>
    <x v="3"/>
    <n v="8720.9328940000014"/>
    <m/>
    <n v="1090.4605260000001"/>
    <m/>
    <m/>
    <d v="2023-05-06T00:00:00"/>
    <x v="0"/>
    <x v="3"/>
    <n v="18"/>
    <x v="1"/>
  </r>
  <r>
    <x v="65"/>
    <x v="65"/>
    <n v="1485.0394739999999"/>
    <x v="4"/>
    <n v="10205.972368000001"/>
    <m/>
    <n v="1485.0394739999999"/>
    <m/>
    <m/>
    <d v="2023-05-13T00:00:00"/>
    <x v="0"/>
    <x v="4"/>
    <n v="19"/>
    <x v="1"/>
  </r>
  <r>
    <x v="65"/>
    <x v="65"/>
    <n v="2599.8371999999999"/>
    <x v="5"/>
    <n v="12805.809568000001"/>
    <m/>
    <n v="2599.8371999999999"/>
    <m/>
    <m/>
    <d v="2023-05-20T00:00:00"/>
    <x v="0"/>
    <x v="5"/>
    <n v="20"/>
    <x v="1"/>
  </r>
  <r>
    <x v="66"/>
    <x v="66"/>
    <n v="2723.34"/>
    <x v="0"/>
    <n v="2723.34"/>
    <m/>
    <n v="2723.34"/>
    <m/>
    <m/>
    <d v="2023-04-30T00:00:00"/>
    <x v="0"/>
    <x v="0"/>
    <n v="17"/>
    <x v="1"/>
  </r>
  <r>
    <x v="66"/>
    <x v="66"/>
    <n v="2300"/>
    <x v="2"/>
    <n v="5023.34"/>
    <m/>
    <n v="2300"/>
    <m/>
    <m/>
    <d v="2023-05-14T00:00:00"/>
    <x v="0"/>
    <x v="2"/>
    <n v="19"/>
    <x v="1"/>
  </r>
  <r>
    <x v="66"/>
    <x v="66"/>
    <n v="1199.52"/>
    <x v="2"/>
    <n v="6222.8600000000006"/>
    <m/>
    <n v="1199.52"/>
    <m/>
    <m/>
    <d v="2023-05-14T00:00:00"/>
    <x v="0"/>
    <x v="2"/>
    <n v="19"/>
    <x v="1"/>
  </r>
  <r>
    <x v="66"/>
    <x v="66"/>
    <n v="220.32"/>
    <x v="2"/>
    <n v="6443.18"/>
    <m/>
    <n v="220.32"/>
    <m/>
    <m/>
    <d v="2023-05-14T00:00:00"/>
    <x v="0"/>
    <x v="2"/>
    <n v="19"/>
    <x v="1"/>
  </r>
  <r>
    <x v="67"/>
    <x v="67"/>
    <n v="1050.9161999999999"/>
    <x v="0"/>
    <n v="1050.9161999999999"/>
    <m/>
    <n v="1050.9161999999999"/>
    <m/>
    <m/>
    <d v="2023-04-15T00:00:00"/>
    <x v="0"/>
    <x v="0"/>
    <n v="15"/>
    <x v="1"/>
  </r>
  <r>
    <x v="67"/>
    <x v="67"/>
    <n v="4428.9473680000001"/>
    <x v="1"/>
    <n v="5479.8635679999998"/>
    <m/>
    <n v="4428.9473680000001"/>
    <m/>
    <m/>
    <d v="2023-04-22T00:00:00"/>
    <x v="0"/>
    <x v="1"/>
    <n v="16"/>
    <x v="16"/>
  </r>
  <r>
    <x v="67"/>
    <x v="67"/>
    <n v="85.098600000000005"/>
    <x v="2"/>
    <n v="5564.962168"/>
    <m/>
    <n v="85.098600000000005"/>
    <m/>
    <m/>
    <d v="2023-04-29T00:00:00"/>
    <x v="0"/>
    <x v="2"/>
    <n v="17"/>
    <x v="16"/>
  </r>
  <r>
    <x v="67"/>
    <x v="67"/>
    <n v="256.55040000000002"/>
    <x v="2"/>
    <n v="5821.5125680000001"/>
    <m/>
    <n v="256.55040000000002"/>
    <m/>
    <m/>
    <d v="2023-04-30T00:00:00"/>
    <x v="0"/>
    <x v="2"/>
    <n v="17"/>
    <x v="16"/>
  </r>
  <r>
    <x v="67"/>
    <x v="67"/>
    <n v="1988.1611849999999"/>
    <x v="3"/>
    <n v="7809.673753"/>
    <m/>
    <n v="1988.1611849999999"/>
    <m/>
    <m/>
    <d v="2023-05-06T00:00:00"/>
    <x v="0"/>
    <x v="3"/>
    <n v="18"/>
    <x v="16"/>
  </r>
  <r>
    <x v="67"/>
    <x v="67"/>
    <n v="5091.84"/>
    <x v="5"/>
    <n v="12901.513752999999"/>
    <m/>
    <n v="5091.84"/>
    <m/>
    <m/>
    <d v="2023-05-20T00:00:00"/>
    <x v="0"/>
    <x v="5"/>
    <n v="20"/>
    <x v="16"/>
  </r>
  <r>
    <x v="68"/>
    <x v="68"/>
    <n v="85.68"/>
    <x v="2"/>
    <n v="85.68"/>
    <m/>
    <n v="85.68"/>
    <m/>
    <m/>
    <d v="2023-05-14T00:00:00"/>
    <x v="0"/>
    <x v="2"/>
    <n v="19"/>
    <x v="16"/>
  </r>
  <r>
    <x v="69"/>
    <x v="69"/>
    <n v="130.456514"/>
    <x v="1"/>
    <n v="130.456514"/>
    <m/>
    <n v="130.456514"/>
    <m/>
    <m/>
    <d v="2023-04-19T00:00:00"/>
    <x v="0"/>
    <x v="1"/>
    <n v="16"/>
    <x v="16"/>
  </r>
  <r>
    <x v="69"/>
    <x v="69"/>
    <n v="173.439425"/>
    <x v="1"/>
    <n v="303.895939"/>
    <m/>
    <n v="173.439425"/>
    <m/>
    <m/>
    <d v="2023-04-19T00:00:00"/>
    <x v="0"/>
    <x v="1"/>
    <n v="16"/>
    <x v="16"/>
  </r>
  <r>
    <x v="69"/>
    <x v="69"/>
    <n v="182.179756"/>
    <x v="1"/>
    <n v="486.075695"/>
    <m/>
    <n v="182.179756"/>
    <m/>
    <m/>
    <d v="2023-04-20T00:00:00"/>
    <x v="0"/>
    <x v="1"/>
    <n v="16"/>
    <x v="16"/>
  </r>
  <r>
    <x v="69"/>
    <x v="69"/>
    <n v="161.877163"/>
    <x v="1"/>
    <n v="647.95285799999999"/>
    <m/>
    <n v="161.877163"/>
    <m/>
    <m/>
    <d v="2023-04-20T00:00:00"/>
    <x v="0"/>
    <x v="1"/>
    <n v="16"/>
    <x v="16"/>
  </r>
  <r>
    <x v="69"/>
    <x v="69"/>
    <n v="2287.1814469999999"/>
    <x v="1"/>
    <n v="2935.134305"/>
    <m/>
    <n v="2287.1814469999999"/>
    <m/>
    <m/>
    <d v="2023-04-20T00:00:00"/>
    <x v="0"/>
    <x v="1"/>
    <n v="16"/>
    <x v="16"/>
  </r>
  <r>
    <x v="69"/>
    <x v="69"/>
    <n v="2287.1814469999999"/>
    <x v="1"/>
    <n v="5222.3157520000004"/>
    <m/>
    <n v="2287.1814469999999"/>
    <m/>
    <m/>
    <d v="2023-04-20T00:00:00"/>
    <x v="0"/>
    <x v="1"/>
    <n v="16"/>
    <x v="16"/>
  </r>
  <r>
    <x v="69"/>
    <x v="69"/>
    <n v="2287.175729"/>
    <x v="1"/>
    <n v="7509.4914810000009"/>
    <m/>
    <n v="2287.175729"/>
    <m/>
    <m/>
    <d v="2023-04-20T00:00:00"/>
    <x v="0"/>
    <x v="1"/>
    <n v="16"/>
    <x v="16"/>
  </r>
  <r>
    <x v="69"/>
    <x v="69"/>
    <n v="587.43357500000002"/>
    <x v="2"/>
    <n v="8096.925056000001"/>
    <m/>
    <n v="587.43357500000002"/>
    <m/>
    <m/>
    <d v="2023-04-27T00:00:00"/>
    <x v="0"/>
    <x v="2"/>
    <n v="17"/>
    <x v="16"/>
  </r>
  <r>
    <x v="69"/>
    <x v="69"/>
    <n v="486.20478500000002"/>
    <x v="2"/>
    <n v="8583.1298410000018"/>
    <m/>
    <n v="486.20478500000002"/>
    <m/>
    <m/>
    <d v="2023-04-27T00:00:00"/>
    <x v="0"/>
    <x v="2"/>
    <n v="17"/>
    <x v="16"/>
  </r>
  <r>
    <x v="69"/>
    <x v="69"/>
    <n v="489.601877"/>
    <x v="2"/>
    <n v="9072.7317180000009"/>
    <m/>
    <n v="489.601877"/>
    <m/>
    <m/>
    <d v="2023-04-27T00:00:00"/>
    <x v="0"/>
    <x v="2"/>
    <n v="17"/>
    <x v="9"/>
  </r>
  <r>
    <x v="69"/>
    <x v="69"/>
    <n v="1507.3780180000001"/>
    <x v="2"/>
    <n v="10580.109736"/>
    <m/>
    <n v="1507.3780180000001"/>
    <m/>
    <m/>
    <d v="2023-04-27T00:00:00"/>
    <x v="0"/>
    <x v="2"/>
    <n v="17"/>
    <x v="17"/>
  </r>
  <r>
    <x v="69"/>
    <x v="69"/>
    <n v="550.802548"/>
    <x v="4"/>
    <n v="11130.912284"/>
    <m/>
    <n v="550.802548"/>
    <m/>
    <m/>
    <d v="2023-05-11T00:00:00"/>
    <x v="0"/>
    <x v="4"/>
    <n v="19"/>
    <x v="17"/>
  </r>
  <r>
    <x v="69"/>
    <x v="69"/>
    <n v="2782.8298479999999"/>
    <x v="4"/>
    <n v="13913.742131999999"/>
    <m/>
    <n v="2782.8298479999999"/>
    <m/>
    <m/>
    <d v="2023-05-11T00:00:00"/>
    <x v="0"/>
    <x v="4"/>
    <n v="19"/>
    <x v="17"/>
  </r>
  <r>
    <x v="70"/>
    <x v="70"/>
    <n v="131.5"/>
    <x v="1"/>
    <n v="131.5"/>
    <m/>
    <n v="131.5"/>
    <m/>
    <m/>
    <d v="2023-05-04T00:00:00"/>
    <x v="0"/>
    <x v="1"/>
    <n v="18"/>
    <x v="17"/>
  </r>
  <r>
    <x v="70"/>
    <x v="70"/>
    <n v="137.13"/>
    <x v="1"/>
    <n v="268.63"/>
    <m/>
    <n v="137.13"/>
    <m/>
    <m/>
    <d v="2023-05-04T00:00:00"/>
    <x v="0"/>
    <x v="1"/>
    <n v="18"/>
    <x v="17"/>
  </r>
  <r>
    <x v="70"/>
    <x v="70"/>
    <n v="152.19999999999999"/>
    <x v="1"/>
    <n v="420.83"/>
    <m/>
    <n v="152.19999999999999"/>
    <m/>
    <m/>
    <d v="2023-05-05T00:00:00"/>
    <x v="0"/>
    <x v="1"/>
    <n v="18"/>
    <x v="17"/>
  </r>
  <r>
    <x v="70"/>
    <x v="70"/>
    <n v="128"/>
    <x v="1"/>
    <n v="548.82999999999993"/>
    <m/>
    <n v="128"/>
    <m/>
    <m/>
    <d v="2023-05-05T00:00:00"/>
    <x v="0"/>
    <x v="1"/>
    <n v="18"/>
    <x v="17"/>
  </r>
  <r>
    <x v="70"/>
    <x v="70"/>
    <n v="2782.85"/>
    <x v="1"/>
    <n v="3331.68"/>
    <m/>
    <n v="2782.85"/>
    <m/>
    <m/>
    <d v="2023-05-06T00:00:00"/>
    <x v="0"/>
    <x v="1"/>
    <n v="18"/>
    <x v="17"/>
  </r>
  <r>
    <x v="70"/>
    <x v="70"/>
    <n v="1375.14"/>
    <x v="2"/>
    <n v="4706.82"/>
    <m/>
    <n v="1375.14"/>
    <m/>
    <m/>
    <d v="2023-05-13T00:00:00"/>
    <x v="0"/>
    <x v="2"/>
    <n v="19"/>
    <x v="17"/>
  </r>
  <r>
    <x v="70"/>
    <x v="70"/>
    <n v="523.4"/>
    <x v="2"/>
    <n v="5230.2199999999993"/>
    <m/>
    <n v="523.4"/>
    <m/>
    <m/>
    <d v="2023-05-13T00:00:00"/>
    <x v="0"/>
    <x v="2"/>
    <n v="19"/>
    <x v="17"/>
  </r>
  <r>
    <x v="70"/>
    <x v="70"/>
    <n v="1570.21"/>
    <x v="2"/>
    <n v="6800.4299999999994"/>
    <m/>
    <n v="1570.21"/>
    <m/>
    <m/>
    <d v="2023-05-13T00:00:00"/>
    <x v="0"/>
    <x v="2"/>
    <n v="19"/>
    <x v="17"/>
  </r>
  <r>
    <x v="70"/>
    <x v="70"/>
    <n v="1249.23"/>
    <x v="3"/>
    <n v="8049.66"/>
    <m/>
    <n v="1249.23"/>
    <m/>
    <m/>
    <d v="2023-05-20T00:00:00"/>
    <x v="0"/>
    <x v="3"/>
    <n v="20"/>
    <x v="17"/>
  </r>
  <r>
    <x v="70"/>
    <x v="70"/>
    <n v="1125.26"/>
    <x v="3"/>
    <n v="9174.92"/>
    <m/>
    <n v="1125.26"/>
    <m/>
    <m/>
    <d v="2023-05-20T00:00:00"/>
    <x v="0"/>
    <x v="3"/>
    <n v="20"/>
    <x v="17"/>
  </r>
  <r>
    <x v="70"/>
    <x v="70"/>
    <n v="779.03"/>
    <x v="3"/>
    <n v="9953.9500000000007"/>
    <m/>
    <n v="779.03"/>
    <m/>
    <m/>
    <d v="2023-05-20T00:00:00"/>
    <x v="0"/>
    <x v="3"/>
    <n v="20"/>
    <x v="17"/>
  </r>
  <r>
    <x v="71"/>
    <x v="71"/>
    <n v="108.02"/>
    <x v="1"/>
    <n v="108.02"/>
    <m/>
    <n v="108.02"/>
    <m/>
    <m/>
    <d v="2023-05-05T00:00:00"/>
    <x v="0"/>
    <x v="1"/>
    <n v="18"/>
    <x v="17"/>
  </r>
  <r>
    <x v="71"/>
    <x v="71"/>
    <n v="15"/>
    <x v="1"/>
    <n v="123.02"/>
    <m/>
    <n v="15"/>
    <m/>
    <m/>
    <d v="2023-05-05T00:00:00"/>
    <x v="0"/>
    <x v="1"/>
    <n v="18"/>
    <x v="17"/>
  </r>
  <r>
    <x v="71"/>
    <x v="71"/>
    <n v="272.72000000000003"/>
    <x v="1"/>
    <n v="395.74"/>
    <m/>
    <n v="272.72000000000003"/>
    <m/>
    <m/>
    <d v="2023-05-05T00:00:00"/>
    <x v="0"/>
    <x v="1"/>
    <n v="18"/>
    <x v="17"/>
  </r>
  <r>
    <x v="72"/>
    <x v="72"/>
    <n v="8.11"/>
    <x v="1"/>
    <n v="8.11"/>
    <m/>
    <n v="8.11"/>
    <m/>
    <m/>
    <d v="2023-05-03T00:00:00"/>
    <x v="0"/>
    <x v="1"/>
    <n v="18"/>
    <x v="17"/>
  </r>
  <r>
    <x v="72"/>
    <x v="72"/>
    <n v="1.1200000000000001"/>
    <x v="1"/>
    <n v="9.23"/>
    <m/>
    <n v="1.1200000000000001"/>
    <m/>
    <m/>
    <d v="2023-05-03T00:00:00"/>
    <x v="0"/>
    <x v="1"/>
    <n v="18"/>
    <x v="17"/>
  </r>
  <r>
    <x v="72"/>
    <x v="72"/>
    <n v="18.54"/>
    <x v="1"/>
    <n v="27.77"/>
    <m/>
    <n v="18.54"/>
    <m/>
    <m/>
    <d v="2023-05-03T00:00:00"/>
    <x v="0"/>
    <x v="1"/>
    <n v="18"/>
    <x v="17"/>
  </r>
  <r>
    <x v="72"/>
    <x v="72"/>
    <n v="3.29"/>
    <x v="1"/>
    <n v="31.06"/>
    <m/>
    <n v="3.29"/>
    <m/>
    <m/>
    <d v="2023-05-03T00:00:00"/>
    <x v="0"/>
    <x v="1"/>
    <n v="18"/>
    <x v="17"/>
  </r>
  <r>
    <x v="72"/>
    <x v="72"/>
    <n v="27.1"/>
    <x v="2"/>
    <n v="58.16"/>
    <m/>
    <n v="27.1"/>
    <m/>
    <m/>
    <d v="2023-05-10T00:00:00"/>
    <x v="0"/>
    <x v="2"/>
    <n v="19"/>
    <x v="17"/>
  </r>
  <r>
    <x v="72"/>
    <x v="72"/>
    <n v="26.26"/>
    <x v="2"/>
    <n v="84.42"/>
    <m/>
    <n v="26.26"/>
    <m/>
    <m/>
    <d v="2023-05-10T00:00:00"/>
    <x v="0"/>
    <x v="2"/>
    <n v="19"/>
    <x v="17"/>
  </r>
  <r>
    <x v="73"/>
    <x v="73"/>
    <n v="51.24"/>
    <x v="0"/>
    <n v="51.24"/>
    <m/>
    <n v="51.24"/>
    <m/>
    <m/>
    <d v="2023-04-29T00:00:00"/>
    <x v="0"/>
    <x v="0"/>
    <n v="17"/>
    <x v="17"/>
  </r>
  <r>
    <x v="73"/>
    <x v="73"/>
    <n v="11.21"/>
    <x v="1"/>
    <n v="62.45"/>
    <m/>
    <n v="11.21"/>
    <m/>
    <m/>
    <d v="2023-05-06T00:00:00"/>
    <x v="0"/>
    <x v="1"/>
    <n v="18"/>
    <x v="17"/>
  </r>
  <r>
    <x v="73"/>
    <x v="73"/>
    <n v="33.159999999999997"/>
    <x v="1"/>
    <n v="95.61"/>
    <m/>
    <n v="33.159999999999997"/>
    <m/>
    <m/>
    <d v="2023-05-06T00:00:00"/>
    <x v="0"/>
    <x v="1"/>
    <n v="18"/>
    <x v="17"/>
  </r>
  <r>
    <x v="73"/>
    <x v="73"/>
    <n v="19.420000000000002"/>
    <x v="1"/>
    <n v="115.03"/>
    <m/>
    <n v="19.420000000000002"/>
    <m/>
    <m/>
    <d v="2023-05-07T00:00:00"/>
    <x v="0"/>
    <x v="1"/>
    <n v="18"/>
    <x v="17"/>
  </r>
  <r>
    <x v="73"/>
    <x v="73"/>
    <n v="18.88"/>
    <x v="1"/>
    <n v="133.91"/>
    <m/>
    <n v="18.88"/>
    <m/>
    <m/>
    <d v="2023-05-07T00:00:00"/>
    <x v="0"/>
    <x v="1"/>
    <n v="18"/>
    <x v="17"/>
  </r>
  <r>
    <x v="73"/>
    <x v="73"/>
    <n v="21.35"/>
    <x v="2"/>
    <n v="155.26"/>
    <m/>
    <n v="21.35"/>
    <m/>
    <m/>
    <d v="2023-05-13T00:00:00"/>
    <x v="0"/>
    <x v="2"/>
    <n v="19"/>
    <x v="17"/>
  </r>
  <r>
    <x v="74"/>
    <x v="74"/>
    <n v="5.98"/>
    <x v="0"/>
    <n v="5.98"/>
    <m/>
    <n v="5.98"/>
    <m/>
    <m/>
    <d v="2023-04-29T00:00:00"/>
    <x v="0"/>
    <x v="0"/>
    <n v="17"/>
    <x v="17"/>
  </r>
  <r>
    <x v="74"/>
    <x v="74"/>
    <n v="5.98"/>
    <x v="0"/>
    <n v="11.96"/>
    <m/>
    <n v="5.98"/>
    <m/>
    <m/>
    <d v="2023-04-29T00:00:00"/>
    <x v="0"/>
    <x v="0"/>
    <n v="17"/>
    <x v="17"/>
  </r>
  <r>
    <x v="74"/>
    <x v="74"/>
    <n v="7.67"/>
    <x v="1"/>
    <n v="19.630000000000003"/>
    <m/>
    <n v="7.67"/>
    <m/>
    <m/>
    <d v="2023-05-06T00:00:00"/>
    <x v="0"/>
    <x v="1"/>
    <n v="18"/>
    <x v="17"/>
  </r>
  <r>
    <x v="74"/>
    <x v="74"/>
    <n v="5.98"/>
    <x v="2"/>
    <n v="25.610000000000003"/>
    <m/>
    <n v="5.98"/>
    <m/>
    <m/>
    <d v="2023-05-13T00:00:00"/>
    <x v="0"/>
    <x v="2"/>
    <n v="19"/>
    <x v="17"/>
  </r>
  <r>
    <x v="74"/>
    <x v="74"/>
    <n v="5.98"/>
    <x v="2"/>
    <n v="31.590000000000003"/>
    <m/>
    <n v="5.98"/>
    <m/>
    <m/>
    <d v="2023-05-13T00:00:00"/>
    <x v="0"/>
    <x v="2"/>
    <n v="19"/>
    <x v="17"/>
  </r>
  <r>
    <x v="75"/>
    <x v="75"/>
    <n v="28.01"/>
    <x v="0"/>
    <n v="28.01"/>
    <m/>
    <n v="28.01"/>
    <m/>
    <m/>
    <d v="2023-04-25T00:00:00"/>
    <x v="0"/>
    <x v="0"/>
    <n v="17"/>
    <x v="17"/>
  </r>
  <r>
    <x v="75"/>
    <x v="75"/>
    <n v="16.37"/>
    <x v="0"/>
    <n v="44.38"/>
    <m/>
    <n v="16.37"/>
    <m/>
    <m/>
    <d v="2023-04-25T00:00:00"/>
    <x v="0"/>
    <x v="0"/>
    <n v="17"/>
    <x v="17"/>
  </r>
  <r>
    <x v="75"/>
    <x v="75"/>
    <n v="11.02"/>
    <x v="1"/>
    <n v="55.400000000000006"/>
    <m/>
    <n v="11.02"/>
    <m/>
    <m/>
    <d v="2023-05-04T00:00:00"/>
    <x v="0"/>
    <x v="1"/>
    <n v="18"/>
    <x v="17"/>
  </r>
  <r>
    <x v="75"/>
    <x v="75"/>
    <n v="11.49"/>
    <x v="1"/>
    <n v="66.89"/>
    <m/>
    <n v="11.49"/>
    <m/>
    <m/>
    <d v="2023-05-04T00:00:00"/>
    <x v="0"/>
    <x v="1"/>
    <n v="18"/>
    <x v="17"/>
  </r>
  <r>
    <x v="75"/>
    <x v="75"/>
    <n v="12.76"/>
    <x v="1"/>
    <n v="79.650000000000006"/>
    <m/>
    <n v="12.76"/>
    <m/>
    <m/>
    <d v="2023-05-05T00:00:00"/>
    <x v="0"/>
    <x v="1"/>
    <n v="18"/>
    <x v="17"/>
  </r>
  <r>
    <x v="75"/>
    <x v="75"/>
    <n v="10.72"/>
    <x v="1"/>
    <n v="90.37"/>
    <m/>
    <n v="10.72"/>
    <m/>
    <m/>
    <d v="2023-05-05T00:00:00"/>
    <x v="0"/>
    <x v="1"/>
    <n v="18"/>
    <x v="17"/>
  </r>
  <r>
    <x v="76"/>
    <x v="76"/>
    <n v="28.01"/>
    <x v="0"/>
    <n v="28.01"/>
    <m/>
    <n v="28.01"/>
    <m/>
    <m/>
    <d v="2023-04-25T00:00:00"/>
    <x v="0"/>
    <x v="0"/>
    <n v="17"/>
    <x v="17"/>
  </r>
  <r>
    <x v="76"/>
    <x v="76"/>
    <n v="16.37"/>
    <x v="0"/>
    <n v="44.38"/>
    <m/>
    <n v="16.37"/>
    <m/>
    <m/>
    <d v="2023-04-25T00:00:00"/>
    <x v="0"/>
    <x v="0"/>
    <n v="17"/>
    <x v="17"/>
  </r>
  <r>
    <x v="76"/>
    <x v="76"/>
    <n v="5.97"/>
    <x v="1"/>
    <n v="50.35"/>
    <m/>
    <n v="5.97"/>
    <m/>
    <m/>
    <d v="2023-05-04T00:00:00"/>
    <x v="0"/>
    <x v="1"/>
    <n v="18"/>
    <x v="17"/>
  </r>
  <r>
    <x v="76"/>
    <x v="76"/>
    <n v="6.23"/>
    <x v="1"/>
    <n v="56.58"/>
    <m/>
    <n v="6.23"/>
    <m/>
    <m/>
    <d v="2023-05-04T00:00:00"/>
    <x v="0"/>
    <x v="1"/>
    <n v="18"/>
    <x v="17"/>
  </r>
  <r>
    <x v="76"/>
    <x v="76"/>
    <n v="6.92"/>
    <x v="1"/>
    <n v="63.5"/>
    <m/>
    <n v="6.92"/>
    <m/>
    <m/>
    <d v="2023-05-05T00:00:00"/>
    <x v="0"/>
    <x v="1"/>
    <n v="18"/>
    <x v="17"/>
  </r>
  <r>
    <x v="76"/>
    <x v="76"/>
    <n v="5.82"/>
    <x v="1"/>
    <n v="69.319999999999993"/>
    <m/>
    <n v="5.82"/>
    <m/>
    <m/>
    <d v="2023-05-05T00:00:00"/>
    <x v="0"/>
    <x v="1"/>
    <n v="18"/>
    <x v="17"/>
  </r>
  <r>
    <x v="77"/>
    <x v="77"/>
    <n v="348.07"/>
    <x v="0"/>
    <n v="348.07"/>
    <m/>
    <n v="348.07"/>
    <m/>
    <m/>
    <d v="2023-04-27T00:00:00"/>
    <x v="0"/>
    <x v="0"/>
    <n v="17"/>
    <x v="17"/>
  </r>
  <r>
    <x v="77"/>
    <x v="77"/>
    <n v="100.17"/>
    <x v="0"/>
    <n v="448.24"/>
    <m/>
    <n v="100.17"/>
    <m/>
    <m/>
    <d v="2023-04-27T00:00:00"/>
    <x v="0"/>
    <x v="0"/>
    <n v="17"/>
    <x v="17"/>
  </r>
  <r>
    <x v="77"/>
    <x v="77"/>
    <n v="128.16"/>
    <x v="0"/>
    <n v="576.4"/>
    <m/>
    <n v="128.16"/>
    <m/>
    <m/>
    <d v="2023-04-27T00:00:00"/>
    <x v="0"/>
    <x v="0"/>
    <n v="17"/>
    <x v="17"/>
  </r>
  <r>
    <x v="77"/>
    <x v="77"/>
    <n v="570.79999999999995"/>
    <x v="0"/>
    <n v="1147.1999999999998"/>
    <m/>
    <n v="570.79999999999995"/>
    <m/>
    <m/>
    <d v="2023-04-28T00:00:00"/>
    <x v="0"/>
    <x v="0"/>
    <n v="17"/>
    <x v="17"/>
  </r>
  <r>
    <x v="77"/>
    <x v="77"/>
    <n v="320.07"/>
    <x v="0"/>
    <n v="1467.2699999999998"/>
    <m/>
    <n v="320.07"/>
    <m/>
    <m/>
    <d v="2023-04-28T00:00:00"/>
    <x v="0"/>
    <x v="0"/>
    <n v="17"/>
    <x v="17"/>
  </r>
  <r>
    <x v="77"/>
    <x v="77"/>
    <n v="4476.12"/>
    <x v="0"/>
    <n v="5943.3899999999994"/>
    <m/>
    <n v="4476.12"/>
    <m/>
    <m/>
    <d v="2023-04-29T00:00:00"/>
    <x v="0"/>
    <x v="0"/>
    <n v="17"/>
    <x v="17"/>
  </r>
  <r>
    <x v="77"/>
    <x v="77"/>
    <n v="1190.26"/>
    <x v="0"/>
    <n v="7133.65"/>
    <m/>
    <n v="1190.26"/>
    <m/>
    <m/>
    <d v="2023-04-29T00:00:00"/>
    <x v="0"/>
    <x v="0"/>
    <n v="17"/>
    <x v="17"/>
  </r>
  <r>
    <x v="77"/>
    <x v="77"/>
    <n v="1168.49"/>
    <x v="0"/>
    <n v="8302.14"/>
    <m/>
    <n v="1168.49"/>
    <m/>
    <m/>
    <d v="2023-04-29T00:00:00"/>
    <x v="0"/>
    <x v="0"/>
    <n v="17"/>
    <x v="17"/>
  </r>
  <r>
    <x v="77"/>
    <x v="77"/>
    <n v="384.51"/>
    <x v="1"/>
    <n v="8686.65"/>
    <m/>
    <n v="384.51"/>
    <m/>
    <m/>
    <d v="2023-05-04T00:00:00"/>
    <x v="0"/>
    <x v="1"/>
    <n v="18"/>
    <x v="17"/>
  </r>
  <r>
    <x v="77"/>
    <x v="77"/>
    <n v="148.29"/>
    <x v="1"/>
    <n v="8834.94"/>
    <m/>
    <n v="148.29"/>
    <m/>
    <m/>
    <d v="2023-05-04T00:00:00"/>
    <x v="0"/>
    <x v="1"/>
    <n v="18"/>
    <x v="17"/>
  </r>
  <r>
    <x v="77"/>
    <x v="77"/>
    <n v="106.89"/>
    <x v="1"/>
    <n v="8941.83"/>
    <m/>
    <n v="106.89"/>
    <m/>
    <m/>
    <d v="2023-05-04T00:00:00"/>
    <x v="0"/>
    <x v="1"/>
    <n v="18"/>
    <x v="17"/>
  </r>
  <r>
    <x v="77"/>
    <x v="77"/>
    <n v="134.09"/>
    <x v="1"/>
    <n v="9075.92"/>
    <m/>
    <n v="134.09"/>
    <m/>
    <m/>
    <d v="2023-05-05T00:00:00"/>
    <x v="0"/>
    <x v="1"/>
    <n v="18"/>
    <x v="17"/>
  </r>
  <r>
    <x v="77"/>
    <x v="77"/>
    <n v="83.99"/>
    <x v="1"/>
    <n v="9159.91"/>
    <m/>
    <n v="83.99"/>
    <m/>
    <m/>
    <d v="2023-05-05T00:00:00"/>
    <x v="0"/>
    <x v="1"/>
    <n v="18"/>
    <x v="17"/>
  </r>
  <r>
    <x v="77"/>
    <x v="77"/>
    <n v="5831.59"/>
    <x v="1"/>
    <n v="14991.5"/>
    <m/>
    <n v="5831.59"/>
    <m/>
    <m/>
    <d v="2023-05-05T00:00:00"/>
    <x v="0"/>
    <x v="1"/>
    <n v="18"/>
    <x v="17"/>
  </r>
  <r>
    <x v="77"/>
    <x v="77"/>
    <n v="765.9"/>
    <x v="1"/>
    <n v="15757.4"/>
    <m/>
    <n v="765.9"/>
    <m/>
    <m/>
    <d v="2023-05-05T00:00:00"/>
    <x v="0"/>
    <x v="1"/>
    <n v="18"/>
    <x v="17"/>
  </r>
  <r>
    <x v="77"/>
    <x v="77"/>
    <n v="1399.52"/>
    <x v="1"/>
    <n v="17156.919999999998"/>
    <m/>
    <n v="1399.52"/>
    <m/>
    <m/>
    <d v="2023-05-05T00:00:00"/>
    <x v="0"/>
    <x v="1"/>
    <n v="18"/>
    <x v="17"/>
  </r>
  <r>
    <x v="77"/>
    <x v="77"/>
    <n v="465.13"/>
    <x v="1"/>
    <n v="17622.05"/>
    <m/>
    <n v="465.13"/>
    <m/>
    <m/>
    <d v="2023-05-05T00:00:00"/>
    <x v="0"/>
    <x v="1"/>
    <n v="18"/>
    <x v="17"/>
  </r>
  <r>
    <x v="77"/>
    <x v="77"/>
    <n v="1030.77"/>
    <x v="1"/>
    <n v="18652.82"/>
    <m/>
    <n v="1030.77"/>
    <m/>
    <m/>
    <d v="2023-05-05T00:00:00"/>
    <x v="0"/>
    <x v="1"/>
    <n v="18"/>
    <x v="17"/>
  </r>
  <r>
    <x v="77"/>
    <x v="77"/>
    <n v="137.71"/>
    <x v="2"/>
    <n v="18790.53"/>
    <m/>
    <n v="137.71"/>
    <m/>
    <m/>
    <d v="2023-05-11T00:00:00"/>
    <x v="0"/>
    <x v="2"/>
    <n v="19"/>
    <x v="17"/>
  </r>
  <r>
    <x v="77"/>
    <x v="77"/>
    <n v="182.4"/>
    <x v="2"/>
    <n v="18972.93"/>
    <m/>
    <n v="182.4"/>
    <m/>
    <m/>
    <d v="2023-05-11T00:00:00"/>
    <x v="0"/>
    <x v="2"/>
    <n v="19"/>
    <x v="17"/>
  </r>
  <r>
    <x v="77"/>
    <x v="77"/>
    <n v="51.7"/>
    <x v="2"/>
    <n v="19024.63"/>
    <m/>
    <n v="51.7"/>
    <m/>
    <m/>
    <d v="2023-05-11T00:00:00"/>
    <x v="0"/>
    <x v="2"/>
    <n v="19"/>
    <x v="17"/>
  </r>
  <r>
    <x v="77"/>
    <x v="77"/>
    <n v="405.9"/>
    <x v="2"/>
    <n v="19430.530000000002"/>
    <m/>
    <n v="405.9"/>
    <m/>
    <m/>
    <d v="2023-05-12T00:00:00"/>
    <x v="0"/>
    <x v="2"/>
    <n v="19"/>
    <x v="17"/>
  </r>
  <r>
    <x v="77"/>
    <x v="77"/>
    <n v="1254.5999999999999"/>
    <x v="2"/>
    <n v="20685.13"/>
    <m/>
    <n v="1254.5999999999999"/>
    <m/>
    <m/>
    <d v="2023-05-12T00:00:00"/>
    <x v="0"/>
    <x v="2"/>
    <n v="19"/>
    <x v="17"/>
  </r>
  <r>
    <x v="77"/>
    <x v="77"/>
    <n v="288.83"/>
    <x v="2"/>
    <n v="20973.960000000003"/>
    <m/>
    <n v="288.83"/>
    <m/>
    <m/>
    <d v="2023-05-12T00:00:00"/>
    <x v="0"/>
    <x v="2"/>
    <n v="19"/>
    <x v="17"/>
  </r>
  <r>
    <x v="77"/>
    <x v="77"/>
    <n v="305.11"/>
    <x v="2"/>
    <n v="21279.070000000003"/>
    <m/>
    <n v="305.11"/>
    <m/>
    <m/>
    <d v="2023-05-12T00:00:00"/>
    <x v="0"/>
    <x v="2"/>
    <n v="19"/>
    <x v="17"/>
  </r>
  <r>
    <x v="77"/>
    <x v="77"/>
    <n v="3780.32"/>
    <x v="2"/>
    <n v="25059.390000000003"/>
    <m/>
    <n v="3780.32"/>
    <m/>
    <m/>
    <d v="2023-05-13T00:00:00"/>
    <x v="0"/>
    <x v="2"/>
    <n v="19"/>
    <x v="17"/>
  </r>
  <r>
    <x v="77"/>
    <x v="77"/>
    <n v="1971.55"/>
    <x v="2"/>
    <n v="27030.940000000002"/>
    <m/>
    <n v="1971.55"/>
    <m/>
    <m/>
    <d v="2023-05-13T00:00:00"/>
    <x v="0"/>
    <x v="2"/>
    <n v="19"/>
    <x v="17"/>
  </r>
  <r>
    <x v="77"/>
    <x v="77"/>
    <n v="205.89"/>
    <x v="2"/>
    <n v="27236.83"/>
    <m/>
    <n v="205.89"/>
    <m/>
    <m/>
    <d v="2023-05-13T00:00:00"/>
    <x v="0"/>
    <x v="2"/>
    <n v="19"/>
    <x v="17"/>
  </r>
  <r>
    <x v="77"/>
    <x v="77"/>
    <n v="2793.59"/>
    <x v="2"/>
    <n v="30030.420000000002"/>
    <m/>
    <n v="2793.59"/>
    <m/>
    <m/>
    <d v="2023-05-13T00:00:00"/>
    <x v="0"/>
    <x v="2"/>
    <n v="19"/>
    <x v="17"/>
  </r>
  <r>
    <x v="77"/>
    <x v="77"/>
    <n v="94.62"/>
    <x v="2"/>
    <n v="30125.040000000001"/>
    <m/>
    <n v="94.62"/>
    <m/>
    <m/>
    <d v="2023-05-13T00:00:00"/>
    <x v="0"/>
    <x v="2"/>
    <n v="19"/>
    <x v="17"/>
  </r>
  <r>
    <x v="77"/>
    <x v="77"/>
    <n v="137.88"/>
    <x v="2"/>
    <n v="30262.920000000002"/>
    <m/>
    <n v="137.88"/>
    <m/>
    <m/>
    <d v="2023-05-13T00:00:00"/>
    <x v="0"/>
    <x v="2"/>
    <n v="19"/>
    <x v="17"/>
  </r>
  <r>
    <x v="77"/>
    <x v="77"/>
    <n v="1333.43"/>
    <x v="2"/>
    <n v="31596.350000000002"/>
    <m/>
    <n v="1333.43"/>
    <m/>
    <m/>
    <d v="2023-05-14T00:00:00"/>
    <x v="0"/>
    <x v="2"/>
    <n v="19"/>
    <x v="17"/>
  </r>
  <r>
    <x v="77"/>
    <x v="77"/>
    <n v="285.25"/>
    <x v="2"/>
    <n v="31881.600000000002"/>
    <m/>
    <n v="285.25"/>
    <m/>
    <m/>
    <d v="2023-05-14T00:00:00"/>
    <x v="0"/>
    <x v="2"/>
    <n v="19"/>
    <x v="17"/>
  </r>
  <r>
    <x v="77"/>
    <x v="77"/>
    <n v="227.5"/>
    <x v="3"/>
    <n v="32109.100000000002"/>
    <m/>
    <n v="227.5"/>
    <m/>
    <m/>
    <d v="2023-05-18T00:00:00"/>
    <x v="0"/>
    <x v="3"/>
    <n v="20"/>
    <x v="17"/>
  </r>
  <r>
    <x v="77"/>
    <x v="77"/>
    <n v="99.42"/>
    <x v="3"/>
    <n v="32208.52"/>
    <m/>
    <n v="99.42"/>
    <m/>
    <m/>
    <d v="2023-05-18T00:00:00"/>
    <x v="0"/>
    <x v="3"/>
    <n v="20"/>
    <x v="17"/>
  </r>
  <r>
    <x v="77"/>
    <x v="77"/>
    <n v="127.21"/>
    <x v="3"/>
    <n v="32335.73"/>
    <m/>
    <n v="127.21"/>
    <m/>
    <m/>
    <d v="2023-05-18T00:00:00"/>
    <x v="0"/>
    <x v="3"/>
    <n v="20"/>
    <x v="17"/>
  </r>
  <r>
    <x v="77"/>
    <x v="77"/>
    <n v="2527.02"/>
    <x v="3"/>
    <n v="34862.75"/>
    <m/>
    <n v="2527.02"/>
    <m/>
    <m/>
    <d v="2023-05-19T00:00:00"/>
    <x v="0"/>
    <x v="3"/>
    <n v="20"/>
    <x v="17"/>
  </r>
  <r>
    <x v="77"/>
    <x v="77"/>
    <n v="4382.9799999999996"/>
    <x v="3"/>
    <n v="39245.729999999996"/>
    <m/>
    <n v="4382.9799999999996"/>
    <m/>
    <m/>
    <d v="2023-05-20T00:00:00"/>
    <x v="0"/>
    <x v="3"/>
    <n v="20"/>
    <x v="17"/>
  </r>
  <r>
    <x v="78"/>
    <x v="78"/>
    <n v="1990.9"/>
    <x v="0"/>
    <n v="1990.9"/>
    <m/>
    <n v="1990.9"/>
    <m/>
    <m/>
    <d v="2023-04-30T00:00:00"/>
    <x v="0"/>
    <x v="0"/>
    <n v="17"/>
    <x v="17"/>
  </r>
  <r>
    <x v="78"/>
    <x v="78"/>
    <n v="1116.4000000000001"/>
    <x v="0"/>
    <n v="3107.3"/>
    <m/>
    <n v="1116.4000000000001"/>
    <m/>
    <m/>
    <d v="2023-04-30T00:00:00"/>
    <x v="0"/>
    <x v="0"/>
    <n v="17"/>
    <x v="17"/>
  </r>
  <r>
    <x v="79"/>
    <x v="79"/>
    <n v="26.46"/>
    <x v="0"/>
    <n v="26.46"/>
    <m/>
    <n v="26.46"/>
    <m/>
    <m/>
    <d v="2023-04-25T00:00:00"/>
    <x v="0"/>
    <x v="0"/>
    <n v="17"/>
    <x v="17"/>
  </r>
  <r>
    <x v="79"/>
    <x v="79"/>
    <n v="15.58"/>
    <x v="0"/>
    <n v="42.04"/>
    <m/>
    <n v="15.58"/>
    <m/>
    <m/>
    <d v="2023-04-25T00:00:00"/>
    <x v="0"/>
    <x v="0"/>
    <n v="17"/>
    <x v="17"/>
  </r>
  <r>
    <x v="79"/>
    <x v="79"/>
    <n v="45.37"/>
    <x v="0"/>
    <n v="87.41"/>
    <m/>
    <n v="45.37"/>
    <m/>
    <m/>
    <d v="2023-04-28T00:00:00"/>
    <x v="0"/>
    <x v="0"/>
    <n v="17"/>
    <x v="17"/>
  </r>
  <r>
    <x v="79"/>
    <x v="79"/>
    <n v="25.45"/>
    <x v="0"/>
    <n v="112.86"/>
    <m/>
    <n v="25.45"/>
    <m/>
    <m/>
    <d v="2023-04-28T00:00:00"/>
    <x v="0"/>
    <x v="0"/>
    <n v="17"/>
    <x v="17"/>
  </r>
  <r>
    <x v="80"/>
    <x v="80"/>
    <n v="416.67"/>
    <x v="0"/>
    <n v="416.67"/>
    <m/>
    <n v="416.67"/>
    <m/>
    <m/>
    <d v="2023-04-29T00:00:00"/>
    <x v="0"/>
    <x v="0"/>
    <n v="17"/>
    <x v="17"/>
  </r>
  <r>
    <x v="80"/>
    <x v="80"/>
    <n v="3000"/>
    <x v="0"/>
    <n v="3416.67"/>
    <m/>
    <n v="3000"/>
    <m/>
    <m/>
    <d v="2023-04-30T00:00:00"/>
    <x v="0"/>
    <x v="0"/>
    <n v="17"/>
    <x v="17"/>
  </r>
  <r>
    <x v="80"/>
    <x v="80"/>
    <n v="2125"/>
    <x v="0"/>
    <n v="5541.67"/>
    <m/>
    <n v="2125"/>
    <m/>
    <m/>
    <d v="2023-04-30T00:00:00"/>
    <x v="0"/>
    <x v="0"/>
    <n v="17"/>
    <x v="17"/>
  </r>
  <r>
    <x v="80"/>
    <x v="80"/>
    <n v="520.84"/>
    <x v="0"/>
    <n v="6062.51"/>
    <m/>
    <n v="520.84"/>
    <m/>
    <m/>
    <d v="2023-04-30T00:00:00"/>
    <x v="0"/>
    <x v="0"/>
    <n v="17"/>
    <x v="17"/>
  </r>
  <r>
    <x v="80"/>
    <x v="80"/>
    <n v="839.59"/>
    <x v="0"/>
    <n v="6902.1"/>
    <m/>
    <n v="839.59"/>
    <m/>
    <m/>
    <d v="2023-04-30T00:00:00"/>
    <x v="0"/>
    <x v="0"/>
    <n v="17"/>
    <x v="17"/>
  </r>
  <r>
    <x v="80"/>
    <x v="80"/>
    <n v="1275"/>
    <x v="0"/>
    <n v="8177.1"/>
    <m/>
    <n v="1275"/>
    <m/>
    <m/>
    <d v="2023-04-30T00:00:00"/>
    <x v="0"/>
    <x v="0"/>
    <n v="17"/>
    <x v="17"/>
  </r>
  <r>
    <x v="80"/>
    <x v="80"/>
    <n v="839.59"/>
    <x v="0"/>
    <n v="9016.69"/>
    <m/>
    <n v="839.59"/>
    <m/>
    <m/>
    <d v="2023-04-30T00:00:00"/>
    <x v="0"/>
    <x v="0"/>
    <n v="17"/>
    <x v="17"/>
  </r>
  <r>
    <x v="80"/>
    <x v="80"/>
    <n v="839.59"/>
    <x v="0"/>
    <n v="9856.2800000000007"/>
    <m/>
    <n v="839.59"/>
    <m/>
    <m/>
    <d v="2023-04-30T00:00:00"/>
    <x v="0"/>
    <x v="0"/>
    <n v="17"/>
    <x v="17"/>
  </r>
  <r>
    <x v="80"/>
    <x v="80"/>
    <n v="416.67"/>
    <x v="1"/>
    <n v="10272.950000000001"/>
    <m/>
    <n v="416.67"/>
    <m/>
    <m/>
    <d v="2023-05-06T00:00:00"/>
    <x v="0"/>
    <x v="1"/>
    <n v="18"/>
    <x v="17"/>
  </r>
  <r>
    <x v="80"/>
    <x v="80"/>
    <n v="1000"/>
    <x v="1"/>
    <n v="11272.95"/>
    <m/>
    <n v="1000"/>
    <m/>
    <m/>
    <d v="2023-05-07T00:00:00"/>
    <x v="0"/>
    <x v="1"/>
    <n v="18"/>
    <x v="17"/>
  </r>
  <r>
    <x v="80"/>
    <x v="80"/>
    <n v="1000"/>
    <x v="1"/>
    <n v="12272.95"/>
    <m/>
    <n v="1000"/>
    <m/>
    <m/>
    <d v="2023-05-07T00:00:00"/>
    <x v="0"/>
    <x v="1"/>
    <n v="18"/>
    <x v="17"/>
  </r>
  <r>
    <x v="80"/>
    <x v="80"/>
    <n v="2000"/>
    <x v="1"/>
    <n v="14272.95"/>
    <m/>
    <n v="2000"/>
    <m/>
    <m/>
    <d v="2023-05-07T00:00:00"/>
    <x v="0"/>
    <x v="1"/>
    <n v="18"/>
    <x v="17"/>
  </r>
  <r>
    <x v="80"/>
    <x v="80"/>
    <n v="2500"/>
    <x v="1"/>
    <n v="16772.95"/>
    <m/>
    <n v="2500"/>
    <m/>
    <m/>
    <d v="2023-05-07T00:00:00"/>
    <x v="0"/>
    <x v="1"/>
    <n v="18"/>
    <x v="17"/>
  </r>
  <r>
    <x v="80"/>
    <x v="80"/>
    <n v="900"/>
    <x v="1"/>
    <n v="17672.95"/>
    <m/>
    <n v="900"/>
    <m/>
    <m/>
    <d v="2023-05-07T00:00:00"/>
    <x v="0"/>
    <x v="1"/>
    <n v="18"/>
    <x v="17"/>
  </r>
  <r>
    <x v="80"/>
    <x v="80"/>
    <n v="125"/>
    <x v="1"/>
    <n v="17797.95"/>
    <m/>
    <n v="125"/>
    <m/>
    <m/>
    <d v="2023-05-07T00:00:00"/>
    <x v="0"/>
    <x v="1"/>
    <n v="18"/>
    <x v="17"/>
  </r>
  <r>
    <x v="80"/>
    <x v="80"/>
    <n v="1500"/>
    <x v="1"/>
    <n v="19297.95"/>
    <m/>
    <n v="1500"/>
    <m/>
    <m/>
    <d v="2023-05-07T00:00:00"/>
    <x v="0"/>
    <x v="1"/>
    <n v="18"/>
    <x v="17"/>
  </r>
  <r>
    <x v="80"/>
    <x v="80"/>
    <n v="911.12"/>
    <x v="1"/>
    <n v="20209.07"/>
    <m/>
    <n v="911.12"/>
    <m/>
    <m/>
    <d v="2023-05-07T00:00:00"/>
    <x v="0"/>
    <x v="1"/>
    <n v="18"/>
    <x v="17"/>
  </r>
  <r>
    <x v="80"/>
    <x v="80"/>
    <n v="30.32"/>
    <x v="1"/>
    <n v="20239.39"/>
    <m/>
    <n v="30.32"/>
    <m/>
    <m/>
    <d v="2023-05-07T00:00:00"/>
    <x v="0"/>
    <x v="1"/>
    <n v="18"/>
    <x v="17"/>
  </r>
  <r>
    <x v="80"/>
    <x v="80"/>
    <n v="1473.69"/>
    <x v="1"/>
    <n v="21713.079999999998"/>
    <m/>
    <n v="1473.69"/>
    <m/>
    <m/>
    <d v="2023-05-07T00:00:00"/>
    <x v="0"/>
    <x v="1"/>
    <n v="18"/>
    <x v="17"/>
  </r>
  <r>
    <x v="80"/>
    <x v="80"/>
    <n v="1578.95"/>
    <x v="1"/>
    <n v="23292.03"/>
    <m/>
    <n v="1578.95"/>
    <m/>
    <m/>
    <d v="2023-05-07T00:00:00"/>
    <x v="0"/>
    <x v="1"/>
    <n v="18"/>
    <x v="17"/>
  </r>
  <r>
    <x v="80"/>
    <x v="80"/>
    <n v="2000"/>
    <x v="1"/>
    <n v="25292.03"/>
    <m/>
    <n v="2000"/>
    <m/>
    <m/>
    <d v="2023-05-08T00:00:00"/>
    <x v="0"/>
    <x v="1"/>
    <n v="19"/>
    <x v="17"/>
  </r>
  <r>
    <x v="80"/>
    <x v="80"/>
    <n v="416.67"/>
    <x v="2"/>
    <n v="25708.699999999997"/>
    <m/>
    <n v="416.67"/>
    <m/>
    <m/>
    <d v="2023-05-13T00:00:00"/>
    <x v="0"/>
    <x v="2"/>
    <n v="19"/>
    <x v="17"/>
  </r>
  <r>
    <x v="80"/>
    <x v="80"/>
    <n v="2300"/>
    <x v="2"/>
    <n v="28008.699999999997"/>
    <m/>
    <n v="2300"/>
    <m/>
    <m/>
    <d v="2023-05-14T00:00:00"/>
    <x v="0"/>
    <x v="2"/>
    <n v="19"/>
    <x v="17"/>
  </r>
  <r>
    <x v="80"/>
    <x v="80"/>
    <n v="1500"/>
    <x v="2"/>
    <n v="29508.699999999997"/>
    <m/>
    <n v="1500"/>
    <m/>
    <m/>
    <d v="2023-05-14T00:00:00"/>
    <x v="0"/>
    <x v="2"/>
    <n v="19"/>
    <x v="17"/>
  </r>
  <r>
    <x v="80"/>
    <x v="80"/>
    <n v="1250"/>
    <x v="2"/>
    <n v="30758.699999999997"/>
    <m/>
    <n v="1250"/>
    <m/>
    <m/>
    <d v="2023-05-14T00:00:00"/>
    <x v="0"/>
    <x v="2"/>
    <n v="19"/>
    <x v="17"/>
  </r>
  <r>
    <x v="80"/>
    <x v="80"/>
    <n v="416.66"/>
    <x v="3"/>
    <n v="31175.359999999997"/>
    <m/>
    <n v="416.66"/>
    <m/>
    <m/>
    <d v="2023-05-20T00:00:00"/>
    <x v="0"/>
    <x v="3"/>
    <n v="20"/>
    <x v="17"/>
  </r>
  <r>
    <x v="81"/>
    <x v="81"/>
    <n v="1.31"/>
    <x v="0"/>
    <n v="1.31"/>
    <m/>
    <n v="1.31"/>
    <m/>
    <m/>
    <d v="2023-04-25T00:00:00"/>
    <x v="0"/>
    <x v="0"/>
    <n v="17"/>
    <x v="17"/>
  </r>
  <r>
    <x v="81"/>
    <x v="81"/>
    <n v="0.82"/>
    <x v="0"/>
    <n v="2.13"/>
    <m/>
    <n v="0.82"/>
    <m/>
    <m/>
    <d v="2023-04-25T00:00:00"/>
    <x v="0"/>
    <x v="0"/>
    <n v="17"/>
    <x v="17"/>
  </r>
  <r>
    <x v="82"/>
    <x v="82"/>
    <n v="1.8"/>
    <x v="0"/>
    <n v="1.8"/>
    <m/>
    <n v="1.8"/>
    <m/>
    <m/>
    <d v="2023-04-25T00:00:00"/>
    <x v="0"/>
    <x v="0"/>
    <n v="17"/>
    <x v="17"/>
  </r>
  <r>
    <x v="82"/>
    <x v="82"/>
    <n v="0.82"/>
    <x v="0"/>
    <n v="2.62"/>
    <m/>
    <n v="0.82"/>
    <m/>
    <m/>
    <d v="2023-04-25T00:00:00"/>
    <x v="0"/>
    <x v="0"/>
    <n v="17"/>
    <x v="5"/>
  </r>
  <r>
    <x v="83"/>
    <x v="83"/>
    <n v="533.34"/>
    <x v="0"/>
    <n v="533.34"/>
    <m/>
    <n v="533.34"/>
    <m/>
    <m/>
    <d v="2023-04-30T00:00:00"/>
    <x v="0"/>
    <x v="0"/>
    <n v="17"/>
    <x v="5"/>
  </r>
  <r>
    <x v="83"/>
    <x v="83"/>
    <n v="1066.67"/>
    <x v="0"/>
    <n v="1600.0100000000002"/>
    <m/>
    <n v="1066.67"/>
    <m/>
    <m/>
    <d v="2023-04-30T00:00:00"/>
    <x v="0"/>
    <x v="0"/>
    <n v="17"/>
    <x v="5"/>
  </r>
  <r>
    <x v="83"/>
    <x v="83"/>
    <n v="533.33000000000004"/>
    <x v="2"/>
    <n v="2133.34"/>
    <m/>
    <n v="533.33000000000004"/>
    <m/>
    <m/>
    <d v="2023-05-14T00:00:00"/>
    <x v="0"/>
    <x v="2"/>
    <n v="19"/>
    <x v="5"/>
  </r>
  <r>
    <x v="83"/>
    <x v="83"/>
    <n v="1066.67"/>
    <x v="2"/>
    <n v="3200.01"/>
    <m/>
    <n v="1066.67"/>
    <m/>
    <m/>
    <d v="2023-05-14T00:00:00"/>
    <x v="0"/>
    <x v="2"/>
    <n v="19"/>
    <x v="5"/>
  </r>
  <r>
    <x v="84"/>
    <x v="83"/>
    <n v="666.67"/>
    <x v="1"/>
    <n v="666.67"/>
    <m/>
    <n v="666.67"/>
    <m/>
    <m/>
    <d v="2023-05-07T00:00:00"/>
    <x v="0"/>
    <x v="1"/>
    <n v="18"/>
    <x v="5"/>
  </r>
  <r>
    <x v="84"/>
    <x v="83"/>
    <n v="2000"/>
    <x v="1"/>
    <n v="2666.67"/>
    <m/>
    <n v="2000"/>
    <m/>
    <m/>
    <d v="2023-05-07T00:00:00"/>
    <x v="0"/>
    <x v="1"/>
    <n v="18"/>
    <x v="5"/>
  </r>
  <r>
    <x v="84"/>
    <x v="83"/>
    <n v="3000"/>
    <x v="1"/>
    <n v="5666.67"/>
    <m/>
    <n v="3000"/>
    <m/>
    <m/>
    <d v="2023-05-07T00:00:00"/>
    <x v="0"/>
    <x v="1"/>
    <n v="18"/>
    <x v="5"/>
  </r>
  <r>
    <x v="85"/>
    <x v="84"/>
    <n v="266.67"/>
    <x v="0"/>
    <n v="266.67"/>
    <m/>
    <n v="266.67"/>
    <m/>
    <m/>
    <d v="2023-04-29T00:00:00"/>
    <x v="0"/>
    <x v="0"/>
    <n v="17"/>
    <x v="5"/>
  </r>
  <r>
    <x v="85"/>
    <x v="84"/>
    <n v="266.67"/>
    <x v="0"/>
    <n v="533.34"/>
    <m/>
    <n v="266.67"/>
    <m/>
    <m/>
    <d v="2023-04-29T00:00:00"/>
    <x v="0"/>
    <x v="0"/>
    <n v="17"/>
    <x v="5"/>
  </r>
  <r>
    <x v="85"/>
    <x v="84"/>
    <n v="342"/>
    <x v="1"/>
    <n v="875.34"/>
    <m/>
    <n v="342"/>
    <m/>
    <m/>
    <d v="2023-05-06T00:00:00"/>
    <x v="0"/>
    <x v="1"/>
    <n v="18"/>
    <x v="5"/>
  </r>
  <r>
    <x v="85"/>
    <x v="84"/>
    <n v="266.67"/>
    <x v="2"/>
    <n v="1142.01"/>
    <m/>
    <n v="266.67"/>
    <m/>
    <m/>
    <d v="2023-05-13T00:00:00"/>
    <x v="0"/>
    <x v="2"/>
    <n v="19"/>
    <x v="5"/>
  </r>
  <r>
    <x v="85"/>
    <x v="84"/>
    <n v="266.67"/>
    <x v="2"/>
    <n v="1408.68"/>
    <m/>
    <n v="266.67"/>
    <m/>
    <m/>
    <d v="2023-05-13T00:00:00"/>
    <x v="0"/>
    <x v="2"/>
    <n v="19"/>
    <x v="5"/>
  </r>
  <r>
    <x v="86"/>
    <x v="85"/>
    <n v="280.01"/>
    <x v="0"/>
    <n v="280.01"/>
    <m/>
    <n v="280.01"/>
    <m/>
    <m/>
    <d v="2023-04-30T00:00:00"/>
    <x v="0"/>
    <x v="0"/>
    <n v="17"/>
    <x v="5"/>
  </r>
  <r>
    <x v="86"/>
    <x v="85"/>
    <n v="280"/>
    <x v="0"/>
    <n v="560.01"/>
    <m/>
    <n v="280"/>
    <m/>
    <m/>
    <d v="2023-04-30T00:00:00"/>
    <x v="0"/>
    <x v="0"/>
    <n v="17"/>
    <x v="5"/>
  </r>
  <r>
    <x v="86"/>
    <x v="85"/>
    <n v="280.01"/>
    <x v="0"/>
    <n v="840.02"/>
    <m/>
    <n v="280.01"/>
    <m/>
    <m/>
    <d v="2023-04-30T00:00:00"/>
    <x v="0"/>
    <x v="0"/>
    <n v="17"/>
    <x v="5"/>
  </r>
  <r>
    <x v="86"/>
    <x v="85"/>
    <n v="280"/>
    <x v="1"/>
    <n v="1120.02"/>
    <m/>
    <n v="280"/>
    <m/>
    <m/>
    <d v="2023-05-07T00:00:00"/>
    <x v="0"/>
    <x v="1"/>
    <n v="18"/>
    <x v="5"/>
  </r>
  <r>
    <x v="86"/>
    <x v="85"/>
    <n v="280"/>
    <x v="1"/>
    <n v="1400.02"/>
    <m/>
    <n v="280"/>
    <m/>
    <m/>
    <d v="2023-05-07T00:00:00"/>
    <x v="0"/>
    <x v="1"/>
    <n v="18"/>
    <x v="5"/>
  </r>
  <r>
    <x v="86"/>
    <x v="85"/>
    <n v="280.01"/>
    <x v="2"/>
    <n v="1680.03"/>
    <m/>
    <n v="280.01"/>
    <m/>
    <m/>
    <d v="2023-05-14T00:00:00"/>
    <x v="0"/>
    <x v="2"/>
    <n v="19"/>
    <x v="0"/>
  </r>
  <r>
    <x v="86"/>
    <x v="85"/>
    <n v="280"/>
    <x v="2"/>
    <n v="1960.03"/>
    <m/>
    <n v="280"/>
    <m/>
    <m/>
    <d v="2023-05-14T00:00:00"/>
    <x v="0"/>
    <x v="2"/>
    <n v="19"/>
    <x v="0"/>
  </r>
  <r>
    <x v="87"/>
    <x v="86"/>
    <n v="1.68"/>
    <x v="0"/>
    <n v="1.68"/>
    <m/>
    <n v="1.68"/>
    <m/>
    <m/>
    <d v="2023-04-30T00:00:00"/>
    <x v="0"/>
    <x v="0"/>
    <n v="17"/>
    <x v="0"/>
  </r>
  <r>
    <x v="87"/>
    <x v="86"/>
    <n v="1.68"/>
    <x v="0"/>
    <n v="3.36"/>
    <m/>
    <n v="1.68"/>
    <m/>
    <m/>
    <d v="2023-04-30T00:00:00"/>
    <x v="0"/>
    <x v="0"/>
    <n v="17"/>
    <x v="0"/>
  </r>
  <r>
    <x v="88"/>
    <x v="86"/>
    <n v="0.84"/>
    <x v="0"/>
    <n v="0.84"/>
    <m/>
    <n v="0.84"/>
    <m/>
    <m/>
    <d v="2023-04-29T00:00:00"/>
    <x v="0"/>
    <x v="0"/>
    <n v="17"/>
    <x v="0"/>
  </r>
  <r>
    <x v="88"/>
    <x v="86"/>
    <n v="0.53"/>
    <x v="0"/>
    <n v="1.37"/>
    <m/>
    <n v="0.53"/>
    <m/>
    <m/>
    <d v="2023-04-29T00:00:00"/>
    <x v="0"/>
    <x v="0"/>
    <n v="17"/>
    <x v="0"/>
  </r>
  <r>
    <x v="88"/>
    <x v="86"/>
    <n v="0.54"/>
    <x v="0"/>
    <n v="1.9100000000000001"/>
    <m/>
    <n v="0.54"/>
    <m/>
    <m/>
    <d v="2023-04-29T00:00:00"/>
    <x v="0"/>
    <x v="0"/>
    <n v="17"/>
    <x v="0"/>
  </r>
  <r>
    <x v="88"/>
    <x v="86"/>
    <n v="6"/>
    <x v="0"/>
    <n v="7.91"/>
    <m/>
    <n v="6"/>
    <m/>
    <m/>
    <d v="2023-04-30T00:00:00"/>
    <x v="0"/>
    <x v="0"/>
    <n v="17"/>
    <x v="0"/>
  </r>
  <r>
    <x v="88"/>
    <x v="86"/>
    <n v="4.25"/>
    <x v="0"/>
    <n v="12.16"/>
    <m/>
    <n v="4.25"/>
    <m/>
    <m/>
    <d v="2023-04-30T00:00:00"/>
    <x v="0"/>
    <x v="0"/>
    <n v="17"/>
    <x v="0"/>
  </r>
  <r>
    <x v="88"/>
    <x v="86"/>
    <n v="1.04"/>
    <x v="0"/>
    <n v="13.2"/>
    <m/>
    <n v="1.04"/>
    <m/>
    <m/>
    <d v="2023-04-30T00:00:00"/>
    <x v="0"/>
    <x v="0"/>
    <n v="17"/>
    <x v="0"/>
  </r>
  <r>
    <x v="88"/>
    <x v="86"/>
    <n v="1.68"/>
    <x v="0"/>
    <n v="14.879999999999999"/>
    <m/>
    <n v="1.68"/>
    <m/>
    <m/>
    <d v="2023-04-30T00:00:00"/>
    <x v="0"/>
    <x v="0"/>
    <n v="17"/>
    <x v="0"/>
  </r>
  <r>
    <x v="88"/>
    <x v="86"/>
    <n v="2.5499999999999998"/>
    <x v="0"/>
    <n v="17.43"/>
    <m/>
    <n v="2.5499999999999998"/>
    <m/>
    <m/>
    <d v="2023-04-30T00:00:00"/>
    <x v="0"/>
    <x v="0"/>
    <n v="17"/>
    <x v="0"/>
  </r>
  <r>
    <x v="88"/>
    <x v="86"/>
    <n v="3.98"/>
    <x v="0"/>
    <n v="21.41"/>
    <m/>
    <n v="3.98"/>
    <m/>
    <m/>
    <d v="2023-04-30T00:00:00"/>
    <x v="0"/>
    <x v="0"/>
    <n v="17"/>
    <x v="0"/>
  </r>
  <r>
    <x v="88"/>
    <x v="86"/>
    <n v="2.23"/>
    <x v="0"/>
    <n v="23.64"/>
    <m/>
    <n v="2.23"/>
    <m/>
    <m/>
    <d v="2023-04-30T00:00:00"/>
    <x v="0"/>
    <x v="0"/>
    <n v="17"/>
    <x v="0"/>
  </r>
  <r>
    <x v="88"/>
    <x v="86"/>
    <n v="0.53"/>
    <x v="0"/>
    <n v="24.17"/>
    <m/>
    <n v="0.53"/>
    <m/>
    <m/>
    <d v="2023-04-30T00:00:00"/>
    <x v="0"/>
    <x v="0"/>
    <n v="17"/>
    <x v="0"/>
  </r>
  <r>
    <x v="88"/>
    <x v="86"/>
    <n v="1.07"/>
    <x v="0"/>
    <n v="25.240000000000002"/>
    <m/>
    <n v="1.07"/>
    <m/>
    <m/>
    <d v="2023-04-30T00:00:00"/>
    <x v="0"/>
    <x v="0"/>
    <n v="17"/>
    <x v="9"/>
  </r>
  <r>
    <x v="88"/>
    <x v="86"/>
    <n v="2.13"/>
    <x v="0"/>
    <n v="27.37"/>
    <m/>
    <n v="2.13"/>
    <m/>
    <m/>
    <d v="2023-04-30T00:00:00"/>
    <x v="0"/>
    <x v="0"/>
    <n v="17"/>
    <x v="9"/>
  </r>
  <r>
    <x v="88"/>
    <x v="86"/>
    <n v="0.54"/>
    <x v="0"/>
    <n v="27.91"/>
    <m/>
    <n v="0.54"/>
    <m/>
    <m/>
    <d v="2023-04-30T00:00:00"/>
    <x v="0"/>
    <x v="0"/>
    <n v="17"/>
    <x v="9"/>
  </r>
  <r>
    <x v="88"/>
    <x v="86"/>
    <n v="0.53"/>
    <x v="0"/>
    <n v="28.44"/>
    <m/>
    <n v="0.53"/>
    <m/>
    <m/>
    <d v="2023-04-30T00:00:00"/>
    <x v="0"/>
    <x v="0"/>
    <n v="17"/>
    <x v="9"/>
  </r>
  <r>
    <x v="88"/>
    <x v="86"/>
    <n v="0.83"/>
    <x v="1"/>
    <n v="29.27"/>
    <m/>
    <n v="0.83"/>
    <m/>
    <m/>
    <d v="2023-05-06T00:00:00"/>
    <x v="0"/>
    <x v="1"/>
    <n v="18"/>
    <x v="9"/>
  </r>
  <r>
    <x v="88"/>
    <x v="86"/>
    <n v="0.69"/>
    <x v="1"/>
    <n v="29.96"/>
    <m/>
    <n v="0.69"/>
    <m/>
    <m/>
    <d v="2023-05-06T00:00:00"/>
    <x v="0"/>
    <x v="1"/>
    <n v="18"/>
    <x v="9"/>
  </r>
  <r>
    <x v="88"/>
    <x v="86"/>
    <n v="2"/>
    <x v="1"/>
    <n v="31.96"/>
    <m/>
    <n v="2"/>
    <m/>
    <m/>
    <d v="2023-05-07T00:00:00"/>
    <x v="0"/>
    <x v="1"/>
    <n v="18"/>
    <x v="9"/>
  </r>
  <r>
    <x v="88"/>
    <x v="86"/>
    <n v="2"/>
    <x v="1"/>
    <n v="33.96"/>
    <m/>
    <n v="2"/>
    <m/>
    <m/>
    <d v="2023-05-07T00:00:00"/>
    <x v="0"/>
    <x v="1"/>
    <n v="18"/>
    <x v="9"/>
  </r>
  <r>
    <x v="88"/>
    <x v="86"/>
    <n v="4"/>
    <x v="1"/>
    <n v="37.96"/>
    <m/>
    <n v="4"/>
    <m/>
    <m/>
    <d v="2023-05-07T00:00:00"/>
    <x v="0"/>
    <x v="1"/>
    <n v="18"/>
    <x v="9"/>
  </r>
  <r>
    <x v="88"/>
    <x v="86"/>
    <n v="5"/>
    <x v="1"/>
    <n v="42.96"/>
    <m/>
    <n v="5"/>
    <m/>
    <m/>
    <d v="2023-05-07T00:00:00"/>
    <x v="0"/>
    <x v="1"/>
    <n v="18"/>
    <x v="9"/>
  </r>
  <r>
    <x v="88"/>
    <x v="86"/>
    <n v="1.8"/>
    <x v="1"/>
    <n v="44.76"/>
    <m/>
    <n v="1.8"/>
    <m/>
    <m/>
    <d v="2023-05-07T00:00:00"/>
    <x v="0"/>
    <x v="1"/>
    <n v="18"/>
    <x v="9"/>
  </r>
  <r>
    <x v="88"/>
    <x v="86"/>
    <n v="0.25"/>
    <x v="1"/>
    <n v="45.01"/>
    <m/>
    <n v="0.25"/>
    <m/>
    <m/>
    <d v="2023-05-07T00:00:00"/>
    <x v="0"/>
    <x v="1"/>
    <n v="18"/>
    <x v="9"/>
  </r>
  <r>
    <x v="88"/>
    <x v="86"/>
    <n v="3"/>
    <x v="1"/>
    <n v="48.01"/>
    <m/>
    <n v="3"/>
    <m/>
    <m/>
    <d v="2023-05-07T00:00:00"/>
    <x v="0"/>
    <x v="1"/>
    <n v="18"/>
    <x v="9"/>
  </r>
  <r>
    <x v="88"/>
    <x v="86"/>
    <n v="1.82"/>
    <x v="1"/>
    <n v="49.83"/>
    <m/>
    <n v="1.82"/>
    <m/>
    <m/>
    <d v="2023-05-07T00:00:00"/>
    <x v="0"/>
    <x v="1"/>
    <n v="18"/>
    <x v="9"/>
  </r>
  <r>
    <x v="88"/>
    <x v="86"/>
    <n v="3.16"/>
    <x v="1"/>
    <n v="52.989999999999995"/>
    <m/>
    <n v="3.16"/>
    <m/>
    <m/>
    <d v="2023-05-07T00:00:00"/>
    <x v="0"/>
    <x v="1"/>
    <n v="18"/>
    <x v="9"/>
  </r>
  <r>
    <x v="88"/>
    <x v="86"/>
    <n v="2.94"/>
    <x v="1"/>
    <n v="55.929999999999993"/>
    <m/>
    <n v="2.94"/>
    <m/>
    <m/>
    <d v="2023-05-07T00:00:00"/>
    <x v="0"/>
    <x v="1"/>
    <n v="18"/>
    <x v="9"/>
  </r>
  <r>
    <x v="88"/>
    <x v="86"/>
    <n v="3.16"/>
    <x v="1"/>
    <n v="59.089999999999989"/>
    <m/>
    <n v="3.16"/>
    <m/>
    <m/>
    <d v="2023-05-07T00:00:00"/>
    <x v="0"/>
    <x v="1"/>
    <n v="18"/>
    <x v="9"/>
  </r>
  <r>
    <x v="88"/>
    <x v="86"/>
    <n v="0.54"/>
    <x v="1"/>
    <n v="59.629999999999988"/>
    <m/>
    <n v="0.54"/>
    <m/>
    <m/>
    <d v="2023-05-07T00:00:00"/>
    <x v="0"/>
    <x v="1"/>
    <n v="18"/>
    <x v="9"/>
  </r>
  <r>
    <x v="88"/>
    <x v="86"/>
    <n v="0.53"/>
    <x v="1"/>
    <n v="60.159999999999989"/>
    <m/>
    <n v="0.53"/>
    <m/>
    <m/>
    <d v="2023-05-07T00:00:00"/>
    <x v="0"/>
    <x v="1"/>
    <n v="18"/>
    <x v="9"/>
  </r>
  <r>
    <x v="88"/>
    <x v="86"/>
    <n v="1.33"/>
    <x v="1"/>
    <n v="61.489999999999988"/>
    <m/>
    <n v="1.33"/>
    <m/>
    <m/>
    <d v="2023-05-07T00:00:00"/>
    <x v="0"/>
    <x v="1"/>
    <n v="18"/>
    <x v="9"/>
  </r>
  <r>
    <x v="88"/>
    <x v="86"/>
    <n v="4"/>
    <x v="1"/>
    <n v="65.489999999999981"/>
    <m/>
    <n v="4"/>
    <m/>
    <m/>
    <d v="2023-05-07T00:00:00"/>
    <x v="0"/>
    <x v="1"/>
    <n v="18"/>
    <x v="9"/>
  </r>
  <r>
    <x v="88"/>
    <x v="86"/>
    <n v="6"/>
    <x v="1"/>
    <n v="71.489999999999981"/>
    <m/>
    <n v="6"/>
    <m/>
    <m/>
    <d v="2023-05-07T00:00:00"/>
    <x v="0"/>
    <x v="1"/>
    <n v="18"/>
    <x v="9"/>
  </r>
  <r>
    <x v="88"/>
    <x v="86"/>
    <n v="4"/>
    <x v="1"/>
    <n v="75.489999999999981"/>
    <m/>
    <n v="4"/>
    <m/>
    <m/>
    <d v="2023-05-08T00:00:00"/>
    <x v="0"/>
    <x v="1"/>
    <n v="19"/>
    <x v="9"/>
  </r>
  <r>
    <x v="88"/>
    <x v="86"/>
    <n v="0.84"/>
    <x v="2"/>
    <n v="76.329999999999984"/>
    <m/>
    <n v="0.84"/>
    <m/>
    <m/>
    <d v="2023-05-13T00:00:00"/>
    <x v="0"/>
    <x v="2"/>
    <n v="19"/>
    <x v="9"/>
  </r>
  <r>
    <x v="88"/>
    <x v="86"/>
    <n v="0.53"/>
    <x v="2"/>
    <n v="76.859999999999985"/>
    <m/>
    <n v="0.53"/>
    <m/>
    <m/>
    <d v="2023-05-13T00:00:00"/>
    <x v="0"/>
    <x v="2"/>
    <n v="19"/>
    <x v="9"/>
  </r>
  <r>
    <x v="88"/>
    <x v="86"/>
    <n v="0.53"/>
    <x v="2"/>
    <n v="77.389999999999986"/>
    <m/>
    <n v="0.53"/>
    <m/>
    <m/>
    <d v="2023-05-13T00:00:00"/>
    <x v="0"/>
    <x v="2"/>
    <n v="19"/>
    <x v="9"/>
  </r>
  <r>
    <x v="88"/>
    <x v="86"/>
    <n v="4.5999999999999996"/>
    <x v="2"/>
    <n v="81.989999999999981"/>
    <m/>
    <n v="4.5999999999999996"/>
    <m/>
    <m/>
    <d v="2023-05-14T00:00:00"/>
    <x v="0"/>
    <x v="2"/>
    <n v="19"/>
    <x v="9"/>
  </r>
  <r>
    <x v="88"/>
    <x v="86"/>
    <n v="3"/>
    <x v="2"/>
    <n v="84.989999999999981"/>
    <m/>
    <n v="3"/>
    <m/>
    <m/>
    <d v="2023-05-14T00:00:00"/>
    <x v="0"/>
    <x v="2"/>
    <n v="19"/>
    <x v="9"/>
  </r>
  <r>
    <x v="88"/>
    <x v="86"/>
    <n v="2.5"/>
    <x v="2"/>
    <n v="87.489999999999981"/>
    <m/>
    <n v="2.5"/>
    <m/>
    <m/>
    <d v="2023-05-14T00:00:00"/>
    <x v="0"/>
    <x v="2"/>
    <n v="19"/>
    <x v="9"/>
  </r>
  <r>
    <x v="88"/>
    <x v="86"/>
    <n v="0.54"/>
    <x v="2"/>
    <n v="88.029999999999987"/>
    <m/>
    <n v="0.54"/>
    <m/>
    <m/>
    <d v="2023-05-14T00:00:00"/>
    <x v="0"/>
    <x v="2"/>
    <n v="19"/>
    <x v="9"/>
  </r>
  <r>
    <x v="88"/>
    <x v="86"/>
    <n v="1.06"/>
    <x v="2"/>
    <n v="89.089999999999989"/>
    <m/>
    <n v="1.06"/>
    <m/>
    <m/>
    <d v="2023-05-14T00:00:00"/>
    <x v="0"/>
    <x v="2"/>
    <n v="19"/>
    <x v="9"/>
  </r>
  <r>
    <x v="88"/>
    <x v="86"/>
    <n v="2.14"/>
    <x v="2"/>
    <n v="91.22999999999999"/>
    <m/>
    <n v="2.14"/>
    <m/>
    <m/>
    <d v="2023-05-14T00:00:00"/>
    <x v="0"/>
    <x v="2"/>
    <n v="19"/>
    <x v="9"/>
  </r>
  <r>
    <x v="88"/>
    <x v="86"/>
    <n v="0.53"/>
    <x v="2"/>
    <n v="91.759999999999991"/>
    <m/>
    <n v="0.53"/>
    <m/>
    <m/>
    <d v="2023-05-14T00:00:00"/>
    <x v="0"/>
    <x v="2"/>
    <n v="19"/>
    <x v="9"/>
  </r>
  <r>
    <x v="88"/>
    <x v="86"/>
    <n v="198.53"/>
    <x v="2"/>
    <n v="290.28999999999996"/>
    <m/>
    <n v="198.53"/>
    <m/>
    <m/>
    <d v="2023-05-14T00:00:00"/>
    <x v="0"/>
    <x v="2"/>
    <n v="19"/>
    <x v="9"/>
  </r>
  <r>
    <x v="88"/>
    <x v="86"/>
    <n v="0.83"/>
    <x v="3"/>
    <n v="291.11999999999995"/>
    <m/>
    <n v="0.83"/>
    <m/>
    <m/>
    <d v="2023-05-20T00:00:00"/>
    <x v="0"/>
    <x v="3"/>
    <n v="20"/>
    <x v="9"/>
  </r>
  <r>
    <x v="89"/>
    <x v="87"/>
    <n v="22.74"/>
    <x v="0"/>
    <n v="22.74"/>
    <m/>
    <n v="22.74"/>
    <m/>
    <m/>
    <d v="2023-04-25T00:00:00"/>
    <x v="0"/>
    <x v="0"/>
    <n v="17"/>
    <x v="7"/>
  </r>
  <r>
    <x v="89"/>
    <x v="87"/>
    <n v="8.92"/>
    <x v="3"/>
    <n v="31.659999999999997"/>
    <m/>
    <n v="8.92"/>
    <m/>
    <m/>
    <d v="2023-05-17T00:00:00"/>
    <x v="0"/>
    <x v="3"/>
    <n v="20"/>
    <x v="7"/>
  </r>
  <r>
    <x v="90"/>
    <x v="88"/>
    <n v="2.5299999999999998"/>
    <x v="0"/>
    <n v="2.5299999999999998"/>
    <m/>
    <n v="2.5299999999999998"/>
    <m/>
    <m/>
    <d v="2023-04-25T00:00:00"/>
    <x v="0"/>
    <x v="0"/>
    <n v="17"/>
    <x v="7"/>
  </r>
  <r>
    <x v="90"/>
    <x v="88"/>
    <n v="0.46"/>
    <x v="0"/>
    <n v="2.9899999999999998"/>
    <m/>
    <n v="0.46"/>
    <m/>
    <m/>
    <d v="2023-04-25T00:00:00"/>
    <x v="0"/>
    <x v="0"/>
    <n v="17"/>
    <x v="7"/>
  </r>
  <r>
    <x v="90"/>
    <x v="88"/>
    <n v="0.75"/>
    <x v="0"/>
    <n v="3.7399999999999998"/>
    <m/>
    <n v="0.75"/>
    <m/>
    <m/>
    <d v="2023-04-25T00:00:00"/>
    <x v="0"/>
    <x v="0"/>
    <n v="17"/>
    <x v="7"/>
  </r>
  <r>
    <x v="90"/>
    <x v="88"/>
    <n v="0.99"/>
    <x v="3"/>
    <n v="4.7299999999999995"/>
    <m/>
    <n v="0.99"/>
    <m/>
    <m/>
    <d v="2023-05-17T00:00:00"/>
    <x v="0"/>
    <x v="3"/>
    <n v="20"/>
    <x v="7"/>
  </r>
  <r>
    <x v="91"/>
    <x v="89"/>
    <n v="83.37"/>
    <x v="0"/>
    <n v="83.37"/>
    <m/>
    <n v="83.37"/>
    <m/>
    <m/>
    <d v="2023-04-25T00:00:00"/>
    <x v="0"/>
    <x v="0"/>
    <n v="17"/>
    <x v="7"/>
  </r>
  <r>
    <x v="91"/>
    <x v="89"/>
    <n v="23.32"/>
    <x v="1"/>
    <n v="106.69"/>
    <m/>
    <n v="23.32"/>
    <m/>
    <m/>
    <d v="2023-05-05T00:00:00"/>
    <x v="0"/>
    <x v="1"/>
    <n v="18"/>
    <x v="7"/>
  </r>
  <r>
    <x v="92"/>
    <x v="90"/>
    <n v="93.69"/>
    <x v="0"/>
    <n v="93.69"/>
    <m/>
    <n v="93.69"/>
    <m/>
    <m/>
    <d v="2023-04-26T00:00:00"/>
    <x v="0"/>
    <x v="0"/>
    <n v="17"/>
    <x v="7"/>
  </r>
  <r>
    <x v="92"/>
    <x v="90"/>
    <n v="23.34"/>
    <x v="1"/>
    <n v="117.03"/>
    <m/>
    <n v="23.34"/>
    <m/>
    <m/>
    <d v="2023-05-05T00:00:00"/>
    <x v="0"/>
    <x v="1"/>
    <n v="18"/>
    <x v="7"/>
  </r>
  <r>
    <x v="93"/>
    <x v="91"/>
    <n v="25525.5"/>
    <x v="0"/>
    <n v="25525.5"/>
    <m/>
    <n v="25525.5"/>
    <m/>
    <m/>
    <d v="2023-04-28T00:00:00"/>
    <x v="0"/>
    <x v="0"/>
    <n v="17"/>
    <x v="7"/>
  </r>
  <r>
    <x v="93"/>
    <x v="91"/>
    <n v="6256.34"/>
    <x v="0"/>
    <n v="31781.84"/>
    <m/>
    <n v="6256.34"/>
    <m/>
    <m/>
    <d v="2023-04-28T00:00:00"/>
    <x v="0"/>
    <x v="0"/>
    <n v="17"/>
    <x v="7"/>
  </r>
  <r>
    <x v="93"/>
    <x v="91"/>
    <n v="10085.15"/>
    <x v="0"/>
    <n v="41866.99"/>
    <m/>
    <n v="10085.15"/>
    <m/>
    <m/>
    <d v="2023-04-28T00:00:00"/>
    <x v="0"/>
    <x v="0"/>
    <n v="17"/>
    <x v="7"/>
  </r>
  <r>
    <x v="93"/>
    <x v="91"/>
    <n v="15315.3"/>
    <x v="0"/>
    <n v="57182.289999999994"/>
    <m/>
    <n v="15315.3"/>
    <m/>
    <m/>
    <d v="2023-04-28T00:00:00"/>
    <x v="0"/>
    <x v="0"/>
    <n v="17"/>
    <x v="6"/>
  </r>
  <r>
    <x v="93"/>
    <x v="91"/>
    <n v="10087.17"/>
    <x v="0"/>
    <n v="67269.459999999992"/>
    <m/>
    <n v="10087.17"/>
    <m/>
    <m/>
    <d v="2023-04-28T00:00:00"/>
    <x v="0"/>
    <x v="0"/>
    <n v="17"/>
    <x v="6"/>
  </r>
  <r>
    <x v="93"/>
    <x v="91"/>
    <n v="10087.17"/>
    <x v="0"/>
    <n v="77356.62999999999"/>
    <m/>
    <n v="10087.17"/>
    <m/>
    <m/>
    <d v="2023-04-28T00:00:00"/>
    <x v="0"/>
    <x v="0"/>
    <n v="17"/>
    <x v="6"/>
  </r>
  <r>
    <x v="93"/>
    <x v="91"/>
    <n v="10010.08"/>
    <x v="3"/>
    <n v="87366.709999999992"/>
    <m/>
    <n v="10010.08"/>
    <m/>
    <m/>
    <d v="2023-05-19T00:00:00"/>
    <x v="0"/>
    <x v="3"/>
    <n v="20"/>
    <x v="6"/>
  </r>
  <r>
    <x v="93"/>
    <x v="91"/>
    <n v="10012.09"/>
    <x v="3"/>
    <n v="97378.799999999988"/>
    <m/>
    <n v="10012.09"/>
    <m/>
    <m/>
    <d v="2023-05-19T00:00:00"/>
    <x v="0"/>
    <x v="3"/>
    <n v="20"/>
    <x v="6"/>
  </r>
  <r>
    <x v="93"/>
    <x v="91"/>
    <n v="10012.08"/>
    <x v="3"/>
    <n v="107390.87999999999"/>
    <m/>
    <n v="10012.08"/>
    <m/>
    <m/>
    <d v="2023-05-19T00:00:00"/>
    <x v="0"/>
    <x v="3"/>
    <n v="20"/>
    <x v="6"/>
  </r>
  <r>
    <x v="93"/>
    <x v="91"/>
    <n v="10010.08"/>
    <x v="3"/>
    <n v="117400.95999999999"/>
    <m/>
    <n v="10010.08"/>
    <m/>
    <m/>
    <d v="2023-05-20T00:00:00"/>
    <x v="0"/>
    <x v="3"/>
    <n v="20"/>
    <x v="6"/>
  </r>
  <r>
    <x v="94"/>
    <x v="92"/>
    <n v="61.92"/>
    <x v="0"/>
    <n v="61.92"/>
    <m/>
    <n v="61.92"/>
    <m/>
    <m/>
    <d v="2023-04-29T00:00:00"/>
    <x v="0"/>
    <x v="0"/>
    <n v="17"/>
    <x v="6"/>
  </r>
  <r>
    <x v="94"/>
    <x v="92"/>
    <n v="34.71"/>
    <x v="0"/>
    <n v="96.63"/>
    <m/>
    <n v="34.71"/>
    <m/>
    <m/>
    <d v="2023-04-29T00:00:00"/>
    <x v="0"/>
    <x v="0"/>
    <n v="17"/>
    <x v="6"/>
  </r>
  <r>
    <x v="95"/>
    <x v="93"/>
    <n v="0.84"/>
    <x v="0"/>
    <n v="0.84"/>
    <m/>
    <n v="0.84"/>
    <m/>
    <m/>
    <d v="2023-04-29T00:00:00"/>
    <x v="0"/>
    <x v="0"/>
    <n v="17"/>
    <x v="6"/>
  </r>
  <r>
    <x v="95"/>
    <x v="93"/>
    <n v="0.83"/>
    <x v="1"/>
    <n v="1.67"/>
    <m/>
    <n v="0.83"/>
    <m/>
    <m/>
    <d v="2023-05-06T00:00:00"/>
    <x v="0"/>
    <x v="1"/>
    <n v="18"/>
    <x v="6"/>
  </r>
  <r>
    <x v="95"/>
    <x v="93"/>
    <n v="0.84"/>
    <x v="2"/>
    <n v="2.5099999999999998"/>
    <m/>
    <n v="0.84"/>
    <m/>
    <m/>
    <d v="2023-05-13T00:00:00"/>
    <x v="0"/>
    <x v="2"/>
    <n v="19"/>
    <x v="6"/>
  </r>
  <r>
    <x v="95"/>
    <x v="93"/>
    <n v="0.83"/>
    <x v="3"/>
    <n v="3.34"/>
    <m/>
    <n v="0.83"/>
    <m/>
    <m/>
    <d v="2023-05-20T00:00:00"/>
    <x v="0"/>
    <x v="3"/>
    <n v="20"/>
    <x v="6"/>
  </r>
  <r>
    <x v="96"/>
    <x v="94"/>
    <n v="21.79"/>
    <x v="0"/>
    <n v="21.79"/>
    <m/>
    <n v="21.79"/>
    <m/>
    <m/>
    <d v="2023-04-25T00:00:00"/>
    <x v="0"/>
    <x v="0"/>
    <n v="17"/>
    <x v="6"/>
  </r>
  <r>
    <x v="97"/>
    <x v="95"/>
    <n v="3000.3"/>
    <x v="0"/>
    <n v="3000.3"/>
    <m/>
    <n v="3000.3"/>
    <m/>
    <m/>
    <d v="2023-04-30T00:00:00"/>
    <x v="0"/>
    <x v="0"/>
    <n v="17"/>
    <x v="6"/>
  </r>
  <r>
    <x v="97"/>
    <x v="95"/>
    <n v="416.72"/>
    <x v="0"/>
    <n v="3417.0200000000004"/>
    <m/>
    <n v="416.72"/>
    <m/>
    <m/>
    <d v="2023-04-30T00:00:00"/>
    <x v="0"/>
    <x v="0"/>
    <n v="17"/>
    <x v="6"/>
  </r>
  <r>
    <x v="97"/>
    <x v="95"/>
    <n v="2125.21"/>
    <x v="0"/>
    <n v="5542.2300000000005"/>
    <m/>
    <n v="2125.21"/>
    <m/>
    <m/>
    <d v="2023-04-30T00:00:00"/>
    <x v="0"/>
    <x v="0"/>
    <n v="17"/>
    <x v="6"/>
  </r>
  <r>
    <x v="97"/>
    <x v="95"/>
    <n v="520.89"/>
    <x v="0"/>
    <n v="6063.1200000000008"/>
    <m/>
    <n v="520.89"/>
    <m/>
    <m/>
    <d v="2023-04-30T00:00:00"/>
    <x v="0"/>
    <x v="0"/>
    <n v="17"/>
    <x v="6"/>
  </r>
  <r>
    <x v="97"/>
    <x v="95"/>
    <n v="839.68"/>
    <x v="0"/>
    <n v="6902.8000000000011"/>
    <m/>
    <n v="839.68"/>
    <m/>
    <m/>
    <d v="2023-04-30T00:00:00"/>
    <x v="0"/>
    <x v="0"/>
    <n v="17"/>
    <x v="6"/>
  </r>
  <r>
    <x v="97"/>
    <x v="95"/>
    <n v="1275.1199999999999"/>
    <x v="0"/>
    <n v="8177.920000000001"/>
    <m/>
    <n v="1275.1199999999999"/>
    <m/>
    <m/>
    <d v="2023-04-30T00:00:00"/>
    <x v="0"/>
    <x v="0"/>
    <n v="17"/>
    <x v="18"/>
  </r>
  <r>
    <x v="97"/>
    <x v="95"/>
    <n v="839.68"/>
    <x v="0"/>
    <n v="9017.6"/>
    <m/>
    <n v="839.68"/>
    <m/>
    <m/>
    <d v="2023-04-30T00:00:00"/>
    <x v="0"/>
    <x v="0"/>
    <n v="17"/>
    <x v="18"/>
  </r>
  <r>
    <x v="97"/>
    <x v="95"/>
    <n v="839.67"/>
    <x v="0"/>
    <n v="9857.27"/>
    <m/>
    <n v="839.67"/>
    <m/>
    <m/>
    <d v="2023-04-30T00:00:00"/>
    <x v="0"/>
    <x v="0"/>
    <n v="17"/>
    <x v="18"/>
  </r>
  <r>
    <x v="97"/>
    <x v="95"/>
    <n v="1990.9"/>
    <x v="0"/>
    <n v="11848.17"/>
    <m/>
    <n v="1990.9"/>
    <m/>
    <m/>
    <d v="2023-04-30T00:00:00"/>
    <x v="0"/>
    <x v="0"/>
    <n v="17"/>
    <x v="18"/>
  </r>
  <r>
    <x v="97"/>
    <x v="95"/>
    <n v="1116.3900000000001"/>
    <x v="0"/>
    <n v="12964.56"/>
    <m/>
    <n v="1116.3900000000001"/>
    <m/>
    <m/>
    <d v="2023-04-30T00:00:00"/>
    <x v="0"/>
    <x v="0"/>
    <n v="17"/>
    <x v="18"/>
  </r>
  <r>
    <x v="97"/>
    <x v="95"/>
    <n v="266.7"/>
    <x v="0"/>
    <n v="13231.26"/>
    <m/>
    <n v="266.7"/>
    <m/>
    <m/>
    <d v="2023-04-30T00:00:00"/>
    <x v="0"/>
    <x v="0"/>
    <n v="17"/>
    <x v="18"/>
  </r>
  <r>
    <x v="97"/>
    <x v="95"/>
    <n v="533.39"/>
    <x v="0"/>
    <n v="13764.65"/>
    <m/>
    <n v="533.39"/>
    <m/>
    <m/>
    <d v="2023-04-30T00:00:00"/>
    <x v="0"/>
    <x v="0"/>
    <n v="17"/>
    <x v="18"/>
  </r>
  <r>
    <x v="97"/>
    <x v="95"/>
    <n v="266.7"/>
    <x v="0"/>
    <n v="14031.35"/>
    <m/>
    <n v="266.7"/>
    <m/>
    <m/>
    <d v="2023-04-30T00:00:00"/>
    <x v="0"/>
    <x v="0"/>
    <n v="17"/>
    <x v="18"/>
  </r>
  <r>
    <x v="97"/>
    <x v="95"/>
    <n v="266.69"/>
    <x v="0"/>
    <n v="14298.04"/>
    <m/>
    <n v="266.69"/>
    <m/>
    <m/>
    <d v="2023-04-30T00:00:00"/>
    <x v="0"/>
    <x v="0"/>
    <n v="17"/>
    <x v="18"/>
  </r>
  <r>
    <x v="97"/>
    <x v="95"/>
    <n v="1066.78"/>
    <x v="0"/>
    <n v="15364.820000000002"/>
    <m/>
    <n v="1066.78"/>
    <m/>
    <m/>
    <d v="2023-04-30T00:00:00"/>
    <x v="0"/>
    <x v="0"/>
    <n v="17"/>
    <x v="18"/>
  </r>
  <r>
    <x v="97"/>
    <x v="95"/>
    <n v="266.7"/>
    <x v="0"/>
    <n v="15631.520000000002"/>
    <m/>
    <n v="266.7"/>
    <m/>
    <m/>
    <d v="2023-04-30T00:00:00"/>
    <x v="0"/>
    <x v="0"/>
    <n v="17"/>
    <x v="18"/>
  </r>
  <r>
    <x v="97"/>
    <x v="95"/>
    <n v="1000.1"/>
    <x v="1"/>
    <n v="16631.620000000003"/>
    <m/>
    <n v="1000.1"/>
    <m/>
    <m/>
    <d v="2023-05-07T00:00:00"/>
    <x v="0"/>
    <x v="1"/>
    <n v="18"/>
    <x v="18"/>
  </r>
  <r>
    <x v="97"/>
    <x v="95"/>
    <n v="1000.1"/>
    <x v="1"/>
    <n v="17631.72"/>
    <m/>
    <n v="1000.1"/>
    <m/>
    <m/>
    <d v="2023-05-07T00:00:00"/>
    <x v="0"/>
    <x v="1"/>
    <n v="18"/>
    <x v="18"/>
  </r>
  <r>
    <x v="97"/>
    <x v="95"/>
    <n v="2000.2"/>
    <x v="1"/>
    <n v="19631.920000000002"/>
    <m/>
    <n v="2000.2"/>
    <m/>
    <m/>
    <d v="2023-05-07T00:00:00"/>
    <x v="0"/>
    <x v="1"/>
    <n v="18"/>
    <x v="18"/>
  </r>
  <r>
    <x v="97"/>
    <x v="95"/>
    <n v="2500.25"/>
    <x v="1"/>
    <n v="22132.170000000002"/>
    <m/>
    <n v="2500.25"/>
    <m/>
    <m/>
    <d v="2023-05-07T00:00:00"/>
    <x v="0"/>
    <x v="1"/>
    <n v="18"/>
    <x v="18"/>
  </r>
  <r>
    <x v="97"/>
    <x v="95"/>
    <n v="416.71"/>
    <x v="1"/>
    <n v="22548.880000000001"/>
    <m/>
    <n v="416.71"/>
    <m/>
    <m/>
    <d v="2023-05-07T00:00:00"/>
    <x v="0"/>
    <x v="1"/>
    <n v="18"/>
    <x v="18"/>
  </r>
  <r>
    <x v="97"/>
    <x v="95"/>
    <n v="900.09"/>
    <x v="1"/>
    <n v="23448.97"/>
    <m/>
    <n v="900.09"/>
    <m/>
    <m/>
    <d v="2023-05-07T00:00:00"/>
    <x v="0"/>
    <x v="1"/>
    <n v="18"/>
    <x v="18"/>
  </r>
  <r>
    <x v="97"/>
    <x v="95"/>
    <n v="125.01"/>
    <x v="1"/>
    <n v="23573.98"/>
    <m/>
    <n v="125.01"/>
    <m/>
    <m/>
    <d v="2023-05-07T00:00:00"/>
    <x v="0"/>
    <x v="1"/>
    <n v="18"/>
    <x v="18"/>
  </r>
  <r>
    <x v="97"/>
    <x v="95"/>
    <n v="1500.15"/>
    <x v="1"/>
    <n v="25074.13"/>
    <m/>
    <n v="1500.15"/>
    <m/>
    <m/>
    <d v="2023-05-07T00:00:00"/>
    <x v="0"/>
    <x v="1"/>
    <n v="18"/>
    <x v="18"/>
  </r>
  <r>
    <x v="97"/>
    <x v="95"/>
    <n v="911.21"/>
    <x v="1"/>
    <n v="25985.34"/>
    <m/>
    <n v="911.21"/>
    <m/>
    <m/>
    <d v="2023-05-07T00:00:00"/>
    <x v="0"/>
    <x v="1"/>
    <n v="18"/>
    <x v="18"/>
  </r>
  <r>
    <x v="97"/>
    <x v="95"/>
    <n v="1579.11"/>
    <x v="1"/>
    <n v="27564.45"/>
    <m/>
    <n v="1579.11"/>
    <m/>
    <m/>
    <d v="2023-05-07T00:00:00"/>
    <x v="0"/>
    <x v="1"/>
    <n v="18"/>
    <x v="18"/>
  </r>
  <r>
    <x v="97"/>
    <x v="95"/>
    <n v="1473.84"/>
    <x v="1"/>
    <n v="29038.29"/>
    <m/>
    <n v="1473.84"/>
    <m/>
    <m/>
    <d v="2023-05-07T00:00:00"/>
    <x v="0"/>
    <x v="1"/>
    <n v="18"/>
    <x v="18"/>
  </r>
  <r>
    <x v="97"/>
    <x v="95"/>
    <n v="1579.11"/>
    <x v="1"/>
    <n v="30617.4"/>
    <m/>
    <n v="1579.11"/>
    <m/>
    <m/>
    <d v="2023-05-07T00:00:00"/>
    <x v="0"/>
    <x v="1"/>
    <n v="18"/>
    <x v="18"/>
  </r>
  <r>
    <x v="97"/>
    <x v="95"/>
    <n v="266.69"/>
    <x v="1"/>
    <n v="30884.09"/>
    <m/>
    <n v="266.69"/>
    <m/>
    <m/>
    <d v="2023-05-07T00:00:00"/>
    <x v="0"/>
    <x v="1"/>
    <n v="18"/>
    <x v="18"/>
  </r>
  <r>
    <x v="97"/>
    <x v="95"/>
    <n v="342.04"/>
    <x v="1"/>
    <n v="31226.13"/>
    <m/>
    <n v="342.04"/>
    <m/>
    <m/>
    <d v="2023-05-07T00:00:00"/>
    <x v="0"/>
    <x v="1"/>
    <n v="18"/>
    <x v="18"/>
  </r>
  <r>
    <x v="97"/>
    <x v="95"/>
    <n v="266.69"/>
    <x v="1"/>
    <n v="31492.82"/>
    <m/>
    <n v="266.69"/>
    <m/>
    <m/>
    <d v="2023-05-07T00:00:00"/>
    <x v="0"/>
    <x v="1"/>
    <n v="18"/>
    <x v="18"/>
  </r>
  <r>
    <x v="97"/>
    <x v="95"/>
    <n v="666.74"/>
    <x v="1"/>
    <n v="32159.56"/>
    <m/>
    <n v="666.74"/>
    <m/>
    <m/>
    <d v="2023-05-07T00:00:00"/>
    <x v="0"/>
    <x v="1"/>
    <n v="18"/>
    <x v="18"/>
  </r>
  <r>
    <x v="97"/>
    <x v="95"/>
    <n v="2000.2"/>
    <x v="1"/>
    <n v="34159.760000000002"/>
    <m/>
    <n v="2000.2"/>
    <m/>
    <m/>
    <d v="2023-05-07T00:00:00"/>
    <x v="0"/>
    <x v="1"/>
    <n v="18"/>
    <x v="18"/>
  </r>
  <r>
    <x v="97"/>
    <x v="95"/>
    <n v="3000.3"/>
    <x v="1"/>
    <n v="37160.060000000005"/>
    <m/>
    <n v="3000.3"/>
    <m/>
    <m/>
    <d v="2023-05-07T00:00:00"/>
    <x v="0"/>
    <x v="1"/>
    <n v="18"/>
    <x v="18"/>
  </r>
  <r>
    <x v="97"/>
    <x v="95"/>
    <n v="2000.2"/>
    <x v="1"/>
    <n v="39160.26"/>
    <m/>
    <n v="2000.2"/>
    <m/>
    <m/>
    <d v="2023-05-08T00:00:00"/>
    <x v="0"/>
    <x v="1"/>
    <n v="19"/>
    <x v="18"/>
  </r>
  <r>
    <x v="97"/>
    <x v="95"/>
    <n v="2300.23"/>
    <x v="2"/>
    <n v="41460.490000000005"/>
    <m/>
    <n v="2300.23"/>
    <m/>
    <m/>
    <d v="2023-05-14T00:00:00"/>
    <x v="0"/>
    <x v="2"/>
    <n v="19"/>
    <x v="18"/>
  </r>
  <r>
    <x v="97"/>
    <x v="95"/>
    <n v="1500"/>
    <x v="2"/>
    <n v="42960.490000000005"/>
    <m/>
    <n v="1500"/>
    <m/>
    <m/>
    <d v="2023-05-14T00:00:00"/>
    <x v="0"/>
    <x v="2"/>
    <n v="19"/>
    <x v="18"/>
  </r>
  <r>
    <x v="97"/>
    <x v="95"/>
    <n v="416.71"/>
    <x v="2"/>
    <n v="43377.200000000004"/>
    <m/>
    <n v="416.71"/>
    <m/>
    <m/>
    <d v="2023-05-14T00:00:00"/>
    <x v="0"/>
    <x v="2"/>
    <n v="19"/>
    <x v="18"/>
  </r>
  <r>
    <x v="97"/>
    <x v="95"/>
    <n v="1250.1300000000001"/>
    <x v="2"/>
    <n v="44627.33"/>
    <m/>
    <n v="1250.1300000000001"/>
    <m/>
    <m/>
    <d v="2023-05-14T00:00:00"/>
    <x v="0"/>
    <x v="2"/>
    <n v="19"/>
    <x v="18"/>
  </r>
  <r>
    <x v="97"/>
    <x v="95"/>
    <n v="266.69"/>
    <x v="2"/>
    <n v="44894.020000000004"/>
    <m/>
    <n v="266.69"/>
    <m/>
    <m/>
    <d v="2023-05-14T00:00:00"/>
    <x v="0"/>
    <x v="2"/>
    <n v="19"/>
    <x v="18"/>
  </r>
  <r>
    <x v="97"/>
    <x v="95"/>
    <n v="533.39"/>
    <x v="2"/>
    <n v="45427.41"/>
    <m/>
    <n v="533.39"/>
    <m/>
    <m/>
    <d v="2023-05-14T00:00:00"/>
    <x v="0"/>
    <x v="2"/>
    <n v="19"/>
    <x v="18"/>
  </r>
  <r>
    <x v="97"/>
    <x v="95"/>
    <n v="266.69"/>
    <x v="2"/>
    <n v="45694.100000000006"/>
    <m/>
    <n v="266.69"/>
    <m/>
    <m/>
    <d v="2023-05-14T00:00:00"/>
    <x v="0"/>
    <x v="2"/>
    <n v="19"/>
    <x v="18"/>
  </r>
  <r>
    <x v="97"/>
    <x v="95"/>
    <n v="266.7"/>
    <x v="2"/>
    <n v="45960.800000000003"/>
    <m/>
    <n v="266.7"/>
    <m/>
    <m/>
    <d v="2023-05-14T00:00:00"/>
    <x v="0"/>
    <x v="2"/>
    <n v="19"/>
    <x v="18"/>
  </r>
  <r>
    <x v="97"/>
    <x v="95"/>
    <n v="1066.78"/>
    <x v="2"/>
    <n v="47027.58"/>
    <m/>
    <n v="1066.78"/>
    <m/>
    <m/>
    <d v="2023-05-14T00:00:00"/>
    <x v="0"/>
    <x v="2"/>
    <n v="19"/>
    <x v="18"/>
  </r>
  <r>
    <x v="98"/>
    <x v="96"/>
    <n v="16"/>
    <x v="1"/>
    <n v="16"/>
    <m/>
    <n v="16"/>
    <m/>
    <m/>
    <d v="2023-05-06T00:00:00"/>
    <x v="0"/>
    <x v="1"/>
    <n v="18"/>
    <x v="18"/>
  </r>
  <r>
    <x v="98"/>
    <x v="96"/>
    <n v="17.940000000000001"/>
    <x v="1"/>
    <n v="33.94"/>
    <m/>
    <n v="17.940000000000001"/>
    <m/>
    <m/>
    <d v="2023-05-06T00:00:00"/>
    <x v="0"/>
    <x v="1"/>
    <n v="18"/>
    <x v="18"/>
  </r>
  <r>
    <x v="98"/>
    <x v="96"/>
    <n v="35.89"/>
    <x v="1"/>
    <n v="69.83"/>
    <m/>
    <n v="35.89"/>
    <m/>
    <m/>
    <d v="2023-05-06T00:00:00"/>
    <x v="0"/>
    <x v="1"/>
    <n v="18"/>
    <x v="18"/>
  </r>
  <r>
    <x v="98"/>
    <x v="96"/>
    <n v="48.3"/>
    <x v="1"/>
    <n v="118.13"/>
    <m/>
    <n v="48.3"/>
    <m/>
    <m/>
    <d v="2023-05-06T00:00:00"/>
    <x v="0"/>
    <x v="1"/>
    <n v="18"/>
    <x v="18"/>
  </r>
  <r>
    <x v="98"/>
    <x v="96"/>
    <n v="16.149999999999999"/>
    <x v="1"/>
    <n v="134.28"/>
    <m/>
    <n v="16.149999999999999"/>
    <m/>
    <m/>
    <d v="2023-05-06T00:00:00"/>
    <x v="0"/>
    <x v="1"/>
    <n v="18"/>
    <x v="18"/>
  </r>
  <r>
    <x v="98"/>
    <x v="96"/>
    <n v="2.2400000000000002"/>
    <x v="1"/>
    <n v="136.52000000000001"/>
    <m/>
    <n v="2.2400000000000002"/>
    <m/>
    <m/>
    <d v="2023-05-06T00:00:00"/>
    <x v="0"/>
    <x v="1"/>
    <n v="18"/>
    <x v="18"/>
  </r>
  <r>
    <x v="98"/>
    <x v="96"/>
    <n v="26.91"/>
    <x v="1"/>
    <n v="163.43"/>
    <m/>
    <n v="26.91"/>
    <m/>
    <m/>
    <d v="2023-05-06T00:00:00"/>
    <x v="0"/>
    <x v="1"/>
    <n v="18"/>
    <x v="18"/>
  </r>
  <r>
    <x v="98"/>
    <x v="96"/>
    <n v="35.85"/>
    <x v="1"/>
    <n v="199.28"/>
    <m/>
    <n v="35.85"/>
    <m/>
    <m/>
    <d v="2023-05-07T00:00:00"/>
    <x v="0"/>
    <x v="1"/>
    <n v="18"/>
    <x v="18"/>
  </r>
  <r>
    <x v="98"/>
    <x v="96"/>
    <n v="5.52"/>
    <x v="1"/>
    <n v="204.8"/>
    <m/>
    <n v="5.52"/>
    <m/>
    <m/>
    <d v="2023-05-07T00:00:00"/>
    <x v="0"/>
    <x v="1"/>
    <n v="18"/>
    <x v="18"/>
  </r>
  <r>
    <x v="98"/>
    <x v="96"/>
    <n v="16.559999999999999"/>
    <x v="1"/>
    <n v="221.36"/>
    <m/>
    <n v="16.559999999999999"/>
    <m/>
    <m/>
    <d v="2023-05-07T00:00:00"/>
    <x v="0"/>
    <x v="1"/>
    <n v="18"/>
    <x v="18"/>
  </r>
  <r>
    <x v="98"/>
    <x v="96"/>
    <n v="24.84"/>
    <x v="1"/>
    <n v="246.20000000000002"/>
    <m/>
    <n v="24.84"/>
    <m/>
    <m/>
    <d v="2023-05-07T00:00:00"/>
    <x v="0"/>
    <x v="1"/>
    <n v="18"/>
    <x v="18"/>
  </r>
  <r>
    <x v="98"/>
    <x v="96"/>
    <n v="41.26"/>
    <x v="2"/>
    <n v="287.46000000000004"/>
    <m/>
    <n v="41.26"/>
    <m/>
    <m/>
    <d v="2023-05-13T00:00:00"/>
    <x v="0"/>
    <x v="2"/>
    <n v="19"/>
    <x v="18"/>
  </r>
  <r>
    <x v="98"/>
    <x v="96"/>
    <n v="26.91"/>
    <x v="2"/>
    <n v="314.37000000000006"/>
    <m/>
    <n v="26.91"/>
    <m/>
    <m/>
    <d v="2023-05-13T00:00:00"/>
    <x v="0"/>
    <x v="2"/>
    <n v="19"/>
    <x v="18"/>
  </r>
  <r>
    <x v="98"/>
    <x v="96"/>
    <n v="26.91"/>
    <x v="3"/>
    <n v="341.28000000000009"/>
    <m/>
    <n v="26.91"/>
    <m/>
    <m/>
    <d v="2023-05-20T00:00:00"/>
    <x v="0"/>
    <x v="3"/>
    <n v="20"/>
    <x v="18"/>
  </r>
  <r>
    <x v="98"/>
    <x v="96"/>
    <n v="28.98"/>
    <x v="3"/>
    <n v="370.2600000000001"/>
    <m/>
    <n v="28.98"/>
    <m/>
    <m/>
    <d v="2023-05-20T00:00:00"/>
    <x v="0"/>
    <x v="3"/>
    <n v="20"/>
    <x v="18"/>
  </r>
  <r>
    <x v="99"/>
    <x v="97"/>
    <n v="36.33"/>
    <x v="0"/>
    <n v="36.33"/>
    <m/>
    <n v="36.33"/>
    <m/>
    <m/>
    <d v="2023-04-29T00:00:00"/>
    <x v="0"/>
    <x v="0"/>
    <n v="17"/>
    <x v="18"/>
  </r>
  <r>
    <x v="99"/>
    <x v="97"/>
    <n v="8.91"/>
    <x v="0"/>
    <n v="45.239999999999995"/>
    <m/>
    <n v="8.91"/>
    <m/>
    <m/>
    <d v="2023-04-29T00:00:00"/>
    <x v="0"/>
    <x v="0"/>
    <n v="17"/>
    <x v="18"/>
  </r>
  <r>
    <x v="99"/>
    <x v="97"/>
    <n v="14.35"/>
    <x v="0"/>
    <n v="59.589999999999996"/>
    <m/>
    <n v="14.35"/>
    <m/>
    <m/>
    <d v="2023-04-29T00:00:00"/>
    <x v="0"/>
    <x v="0"/>
    <n v="17"/>
    <x v="18"/>
  </r>
  <r>
    <x v="99"/>
    <x v="97"/>
    <n v="21.8"/>
    <x v="0"/>
    <n v="81.39"/>
    <m/>
    <n v="21.8"/>
    <m/>
    <m/>
    <d v="2023-04-29T00:00:00"/>
    <x v="0"/>
    <x v="0"/>
    <n v="17"/>
    <x v="18"/>
  </r>
  <r>
    <x v="99"/>
    <x v="97"/>
    <n v="14.11"/>
    <x v="0"/>
    <n v="95.5"/>
    <m/>
    <n v="14.11"/>
    <m/>
    <m/>
    <d v="2023-04-29T00:00:00"/>
    <x v="0"/>
    <x v="0"/>
    <n v="17"/>
    <x v="18"/>
  </r>
  <r>
    <x v="99"/>
    <x v="97"/>
    <n v="14.1"/>
    <x v="0"/>
    <n v="109.6"/>
    <m/>
    <n v="14.1"/>
    <m/>
    <m/>
    <d v="2023-04-29T00:00:00"/>
    <x v="0"/>
    <x v="0"/>
    <n v="17"/>
    <x v="18"/>
  </r>
  <r>
    <x v="99"/>
    <x v="97"/>
    <n v="14.25"/>
    <x v="3"/>
    <n v="123.85"/>
    <m/>
    <n v="14.25"/>
    <m/>
    <m/>
    <d v="2023-05-20T00:00:00"/>
    <x v="0"/>
    <x v="3"/>
    <n v="20"/>
    <x v="18"/>
  </r>
  <r>
    <x v="99"/>
    <x v="97"/>
    <n v="14.25"/>
    <x v="3"/>
    <n v="138.1"/>
    <m/>
    <n v="14.25"/>
    <m/>
    <m/>
    <d v="2023-05-20T00:00:00"/>
    <x v="0"/>
    <x v="3"/>
    <n v="20"/>
    <x v="18"/>
  </r>
  <r>
    <x v="99"/>
    <x v="97"/>
    <n v="14.25"/>
    <x v="3"/>
    <n v="152.35"/>
    <m/>
    <n v="14.25"/>
    <m/>
    <m/>
    <d v="2023-05-20T00:00:00"/>
    <x v="0"/>
    <x v="3"/>
    <n v="20"/>
    <x v="18"/>
  </r>
  <r>
    <x v="100"/>
    <x v="98"/>
    <n v="112.7"/>
    <x v="1"/>
    <n v="112.7"/>
    <m/>
    <n v="112.7"/>
    <m/>
    <m/>
    <d v="2023-05-02T00:00:00"/>
    <x v="0"/>
    <x v="1"/>
    <n v="18"/>
    <x v="18"/>
  </r>
  <r>
    <x v="100"/>
    <x v="98"/>
    <n v="118.88"/>
    <x v="1"/>
    <n v="231.57999999999998"/>
    <m/>
    <n v="118.88"/>
    <m/>
    <m/>
    <d v="2023-05-02T00:00:00"/>
    <x v="0"/>
    <x v="1"/>
    <n v="18"/>
    <x v="18"/>
  </r>
  <r>
    <x v="100"/>
    <x v="98"/>
    <n v="64.569999999999993"/>
    <x v="1"/>
    <n v="296.14999999999998"/>
    <m/>
    <n v="64.569999999999993"/>
    <m/>
    <m/>
    <d v="2023-05-02T00:00:00"/>
    <x v="0"/>
    <x v="1"/>
    <n v="18"/>
    <x v="18"/>
  </r>
  <r>
    <x v="100"/>
    <x v="98"/>
    <n v="85.88"/>
    <x v="1"/>
    <n v="382.03"/>
    <m/>
    <n v="85.88"/>
    <m/>
    <m/>
    <d v="2023-05-02T00:00:00"/>
    <x v="0"/>
    <x v="1"/>
    <n v="18"/>
    <x v="18"/>
  </r>
  <r>
    <x v="100"/>
    <x v="98"/>
    <n v="95.1"/>
    <x v="1"/>
    <n v="477.13"/>
    <m/>
    <n v="95.1"/>
    <m/>
    <m/>
    <d v="2023-05-03T00:00:00"/>
    <x v="0"/>
    <x v="1"/>
    <n v="18"/>
    <x v="18"/>
  </r>
  <r>
    <x v="100"/>
    <x v="98"/>
    <n v="90.21"/>
    <x v="1"/>
    <n v="567.34"/>
    <m/>
    <n v="90.21"/>
    <m/>
    <m/>
    <d v="2023-05-03T00:00:00"/>
    <x v="0"/>
    <x v="1"/>
    <n v="18"/>
    <x v="18"/>
  </r>
  <r>
    <x v="100"/>
    <x v="98"/>
    <n v="80.16"/>
    <x v="1"/>
    <n v="647.5"/>
    <m/>
    <n v="80.16"/>
    <m/>
    <m/>
    <d v="2023-05-03T00:00:00"/>
    <x v="0"/>
    <x v="1"/>
    <n v="18"/>
    <x v="18"/>
  </r>
  <r>
    <x v="100"/>
    <x v="98"/>
    <n v="1264.67"/>
    <x v="1"/>
    <n v="1912.17"/>
    <m/>
    <n v="1264.67"/>
    <m/>
    <m/>
    <d v="2023-05-03T00:00:00"/>
    <x v="0"/>
    <x v="1"/>
    <n v="18"/>
    <x v="18"/>
  </r>
  <r>
    <x v="100"/>
    <x v="98"/>
    <n v="487.62"/>
    <x v="2"/>
    <n v="2399.79"/>
    <m/>
    <n v="487.62"/>
    <m/>
    <m/>
    <d v="2023-05-10T00:00:00"/>
    <x v="0"/>
    <x v="2"/>
    <n v="19"/>
    <x v="18"/>
  </r>
  <r>
    <x v="100"/>
    <x v="98"/>
    <n v="189.57"/>
    <x v="2"/>
    <n v="2589.36"/>
    <m/>
    <n v="189.57"/>
    <m/>
    <m/>
    <d v="2023-05-10T00:00:00"/>
    <x v="0"/>
    <x v="2"/>
    <n v="19"/>
    <x v="18"/>
  </r>
  <r>
    <x v="100"/>
    <x v="98"/>
    <n v="568.71"/>
    <x v="2"/>
    <n v="3158.07"/>
    <m/>
    <n v="568.71"/>
    <m/>
    <m/>
    <d v="2023-05-10T00:00:00"/>
    <x v="0"/>
    <x v="2"/>
    <n v="19"/>
    <x v="18"/>
  </r>
  <r>
    <x v="100"/>
    <x v="98"/>
    <n v="291.2"/>
    <x v="2"/>
    <n v="3449.27"/>
    <m/>
    <n v="291.2"/>
    <m/>
    <m/>
    <d v="2023-05-10T00:00:00"/>
    <x v="0"/>
    <x v="2"/>
    <n v="19"/>
    <x v="18"/>
  </r>
  <r>
    <x v="100"/>
    <x v="98"/>
    <n v="241.03"/>
    <x v="2"/>
    <n v="3690.3"/>
    <m/>
    <n v="241.03"/>
    <m/>
    <m/>
    <d v="2023-05-10T00:00:00"/>
    <x v="0"/>
    <x v="2"/>
    <n v="19"/>
    <x v="18"/>
  </r>
  <r>
    <x v="100"/>
    <x v="98"/>
    <n v="242.7"/>
    <x v="2"/>
    <n v="3933"/>
    <m/>
    <n v="242.7"/>
    <m/>
    <m/>
    <d v="2023-05-10T00:00:00"/>
    <x v="0"/>
    <x v="2"/>
    <n v="19"/>
    <x v="18"/>
  </r>
  <r>
    <x v="100"/>
    <x v="98"/>
    <n v="263.70999999999998"/>
    <x v="2"/>
    <n v="4196.71"/>
    <m/>
    <n v="263.70999999999998"/>
    <m/>
    <m/>
    <d v="2023-05-10T00:00:00"/>
    <x v="0"/>
    <x v="2"/>
    <n v="19"/>
    <x v="18"/>
  </r>
  <r>
    <x v="100"/>
    <x v="98"/>
    <n v="84.52"/>
    <x v="3"/>
    <n v="4281.2300000000005"/>
    <m/>
    <n v="84.52"/>
    <m/>
    <m/>
    <d v="2023-05-16T00:00:00"/>
    <x v="0"/>
    <x v="3"/>
    <n v="20"/>
    <x v="18"/>
  </r>
  <r>
    <x v="100"/>
    <x v="98"/>
    <n v="71.33"/>
    <x v="3"/>
    <n v="4352.5600000000004"/>
    <m/>
    <n v="71.33"/>
    <m/>
    <m/>
    <d v="2023-05-16T00:00:00"/>
    <x v="0"/>
    <x v="3"/>
    <n v="20"/>
    <x v="18"/>
  </r>
  <r>
    <x v="100"/>
    <x v="98"/>
    <n v="71.33"/>
    <x v="3"/>
    <n v="4423.8900000000003"/>
    <m/>
    <n v="71.33"/>
    <m/>
    <m/>
    <d v="2023-05-17T00:00:00"/>
    <x v="0"/>
    <x v="3"/>
    <n v="20"/>
    <x v="18"/>
  </r>
  <r>
    <x v="100"/>
    <x v="98"/>
    <n v="567.71"/>
    <x v="3"/>
    <n v="4991.6000000000004"/>
    <m/>
    <n v="567.71"/>
    <m/>
    <m/>
    <d v="2023-05-17T00:00:00"/>
    <x v="0"/>
    <x v="3"/>
    <n v="20"/>
    <x v="18"/>
  </r>
  <r>
    <x v="100"/>
    <x v="98"/>
    <n v="280.8"/>
    <x v="3"/>
    <n v="5272.4000000000005"/>
    <m/>
    <n v="280.8"/>
    <m/>
    <m/>
    <d v="2023-05-17T00:00:00"/>
    <x v="0"/>
    <x v="3"/>
    <n v="20"/>
    <x v="18"/>
  </r>
  <r>
    <x v="100"/>
    <x v="98"/>
    <n v="194.39"/>
    <x v="3"/>
    <n v="5466.7900000000009"/>
    <m/>
    <n v="194.39"/>
    <m/>
    <m/>
    <d v="2023-05-17T00:00:00"/>
    <x v="0"/>
    <x v="3"/>
    <n v="20"/>
    <x v="18"/>
  </r>
  <r>
    <x v="101"/>
    <x v="99"/>
    <n v="19.48"/>
    <x v="0"/>
    <n v="19.48"/>
    <m/>
    <n v="19.48"/>
    <m/>
    <m/>
    <d v="2023-04-25T00:00:00"/>
    <x v="0"/>
    <x v="0"/>
    <n v="17"/>
    <x v="18"/>
  </r>
  <r>
    <x v="102"/>
    <x v="100"/>
    <n v="31.194049"/>
    <x v="0"/>
    <n v="31.194049"/>
    <m/>
    <n v="31.194049"/>
    <m/>
    <m/>
    <d v="2023-04-18T00:00:00"/>
    <x v="0"/>
    <x v="0"/>
    <n v="16"/>
    <x v="18"/>
  </r>
  <r>
    <x v="102"/>
    <x v="100"/>
    <n v="63.403320000000001"/>
    <x v="0"/>
    <n v="94.597369"/>
    <m/>
    <n v="63.403320000000001"/>
    <m/>
    <m/>
    <d v="2023-04-19T00:00:00"/>
    <x v="0"/>
    <x v="0"/>
    <n v="16"/>
    <x v="18"/>
  </r>
  <r>
    <x v="102"/>
    <x v="100"/>
    <n v="65.736000000000004"/>
    <x v="0"/>
    <n v="160.333369"/>
    <m/>
    <n v="65.736000000000004"/>
    <m/>
    <m/>
    <d v="2023-04-20T00:00:00"/>
    <x v="0"/>
    <x v="0"/>
    <n v="16"/>
    <x v="18"/>
  </r>
  <r>
    <x v="102"/>
    <x v="100"/>
    <n v="5.5178209999999996"/>
    <x v="0"/>
    <n v="165.85119"/>
    <m/>
    <n v="5.5178209999999996"/>
    <m/>
    <m/>
    <d v="2023-04-20T00:00:00"/>
    <x v="0"/>
    <x v="0"/>
    <n v="16"/>
    <x v="18"/>
  </r>
  <r>
    <x v="102"/>
    <x v="100"/>
    <n v="8.8946839999999998"/>
    <x v="0"/>
    <n v="174.74587400000001"/>
    <m/>
    <n v="8.8946839999999998"/>
    <m/>
    <m/>
    <d v="2023-04-20T00:00:00"/>
    <x v="0"/>
    <x v="0"/>
    <n v="16"/>
    <x v="18"/>
  </r>
  <r>
    <x v="102"/>
    <x v="100"/>
    <n v="403.72204699999998"/>
    <x v="0"/>
    <n v="578.46792099999993"/>
    <m/>
    <n v="403.72204699999998"/>
    <m/>
    <m/>
    <d v="2023-04-20T00:00:00"/>
    <x v="0"/>
    <x v="0"/>
    <n v="16"/>
    <x v="18"/>
  </r>
  <r>
    <x v="102"/>
    <x v="100"/>
    <n v="144.56771800000001"/>
    <x v="0"/>
    <n v="723.03563899999995"/>
    <m/>
    <n v="144.56771800000001"/>
    <m/>
    <m/>
    <d v="2023-04-20T00:00:00"/>
    <x v="0"/>
    <x v="0"/>
    <n v="16"/>
    <x v="18"/>
  </r>
  <r>
    <x v="102"/>
    <x v="100"/>
    <n v="141.92240899999999"/>
    <x v="0"/>
    <n v="864.95804799999996"/>
    <m/>
    <n v="141.92240899999999"/>
    <m/>
    <m/>
    <d v="2023-04-20T00:00:00"/>
    <x v="0"/>
    <x v="0"/>
    <n v="16"/>
    <x v="18"/>
  </r>
  <r>
    <x v="102"/>
    <x v="100"/>
    <n v="59.942931999999999"/>
    <x v="0"/>
    <n v="924.90098"/>
    <m/>
    <n v="59.942931999999999"/>
    <m/>
    <m/>
    <d v="2023-04-21T00:00:00"/>
    <x v="0"/>
    <x v="0"/>
    <n v="16"/>
    <x v="18"/>
  </r>
  <r>
    <x v="102"/>
    <x v="100"/>
    <n v="33.984811999999998"/>
    <x v="1"/>
    <n v="958.88579200000004"/>
    <m/>
    <n v="33.984811999999998"/>
    <m/>
    <m/>
    <d v="2023-04-27T00:00:00"/>
    <x v="0"/>
    <x v="1"/>
    <n v="17"/>
    <x v="18"/>
  </r>
  <r>
    <x v="102"/>
    <x v="100"/>
    <n v="35.850506000000003"/>
    <x v="1"/>
    <n v="994.73629800000003"/>
    <m/>
    <n v="35.850506000000003"/>
    <m/>
    <m/>
    <d v="2023-04-27T00:00:00"/>
    <x v="0"/>
    <x v="1"/>
    <n v="17"/>
    <x v="18"/>
  </r>
  <r>
    <x v="102"/>
    <x v="100"/>
    <n v="1.8918090000000001"/>
    <x v="1"/>
    <n v="996.628107"/>
    <m/>
    <n v="1.8918090000000001"/>
    <m/>
    <m/>
    <d v="2023-04-27T00:00:00"/>
    <x v="0"/>
    <x v="1"/>
    <n v="17"/>
    <x v="18"/>
  </r>
  <r>
    <x v="102"/>
    <x v="100"/>
    <n v="0.26275100000000001"/>
    <x v="1"/>
    <n v="996.89085799999998"/>
    <m/>
    <n v="0.26275100000000001"/>
    <m/>
    <m/>
    <d v="2023-04-27T00:00:00"/>
    <x v="0"/>
    <x v="1"/>
    <n v="17"/>
    <x v="18"/>
  </r>
  <r>
    <x v="102"/>
    <x v="100"/>
    <n v="100"/>
    <x v="1"/>
    <n v="1096.890858"/>
    <m/>
    <n v="100"/>
    <m/>
    <m/>
    <d v="2023-04-28T00:00:00"/>
    <x v="0"/>
    <x v="1"/>
    <n v="17"/>
    <x v="18"/>
  </r>
  <r>
    <x v="102"/>
    <x v="100"/>
    <n v="181.8"/>
    <x v="1"/>
    <n v="1278.6908579999999"/>
    <m/>
    <n v="181.8"/>
    <m/>
    <m/>
    <d v="2023-04-28T00:00:00"/>
    <x v="0"/>
    <x v="1"/>
    <n v="17"/>
    <x v="18"/>
  </r>
  <r>
    <x v="102"/>
    <x v="100"/>
    <n v="28.680405"/>
    <x v="1"/>
    <n v="1307.371263"/>
    <m/>
    <n v="28.680405"/>
    <m/>
    <m/>
    <d v="2023-04-28T00:00:00"/>
    <x v="0"/>
    <x v="1"/>
    <n v="17"/>
    <x v="18"/>
  </r>
  <r>
    <x v="102"/>
    <x v="100"/>
    <n v="363.63636000000002"/>
    <x v="1"/>
    <n v="1671.007623"/>
    <m/>
    <n v="363.63636000000002"/>
    <m/>
    <m/>
    <d v="2023-04-28T00:00:00"/>
    <x v="0"/>
    <x v="1"/>
    <n v="17"/>
    <x v="18"/>
  </r>
  <r>
    <x v="102"/>
    <x v="100"/>
    <n v="252.52525"/>
    <x v="1"/>
    <n v="1923.5328729999999"/>
    <m/>
    <n v="252.52525"/>
    <m/>
    <m/>
    <d v="2023-04-28T00:00:00"/>
    <x v="0"/>
    <x v="1"/>
    <n v="17"/>
    <x v="18"/>
  </r>
  <r>
    <x v="102"/>
    <x v="100"/>
    <n v="90.09"/>
    <x v="1"/>
    <n v="2013.6228729999998"/>
    <m/>
    <n v="90.09"/>
    <m/>
    <m/>
    <d v="2023-04-28T00:00:00"/>
    <x v="0"/>
    <x v="1"/>
    <n v="17"/>
    <x v="18"/>
  </r>
  <r>
    <x v="102"/>
    <x v="100"/>
    <n v="12.512499999999999"/>
    <x v="1"/>
    <n v="2026.1353729999998"/>
    <m/>
    <n v="12.512499999999999"/>
    <m/>
    <m/>
    <d v="2023-04-28T00:00:00"/>
    <x v="0"/>
    <x v="1"/>
    <n v="17"/>
    <x v="18"/>
  </r>
  <r>
    <x v="102"/>
    <x v="100"/>
    <n v="7.6723369999999997"/>
    <x v="1"/>
    <n v="2033.8077099999998"/>
    <m/>
    <n v="7.6723369999999997"/>
    <m/>
    <m/>
    <d v="2023-04-28T00:00:00"/>
    <x v="0"/>
    <x v="1"/>
    <n v="17"/>
    <x v="18"/>
  </r>
  <r>
    <x v="102"/>
    <x v="100"/>
    <n v="393.98220099999998"/>
    <x v="1"/>
    <n v="2427.7899109999998"/>
    <m/>
    <n v="393.98220099999998"/>
    <m/>
    <m/>
    <d v="2023-04-28T00:00:00"/>
    <x v="0"/>
    <x v="1"/>
    <n v="17"/>
    <x v="18"/>
  </r>
  <r>
    <x v="102"/>
    <x v="100"/>
    <n v="202.02019999999999"/>
    <x v="1"/>
    <n v="2629.8101109999998"/>
    <m/>
    <n v="202.02019999999999"/>
    <m/>
    <m/>
    <d v="2023-04-29T00:00:00"/>
    <x v="0"/>
    <x v="1"/>
    <n v="17"/>
    <x v="18"/>
  </r>
  <r>
    <x v="102"/>
    <x v="100"/>
    <n v="2666.4"/>
    <x v="1"/>
    <n v="5296.2101110000003"/>
    <m/>
    <n v="2666.4"/>
    <m/>
    <m/>
    <d v="2023-04-29T00:00:00"/>
    <x v="0"/>
    <x v="1"/>
    <n v="17"/>
    <x v="18"/>
  </r>
  <r>
    <x v="102"/>
    <x v="100"/>
    <n v="1515"/>
    <x v="1"/>
    <n v="6811.2101110000003"/>
    <m/>
    <n v="1515"/>
    <m/>
    <m/>
    <d v="2023-04-29T00:00:00"/>
    <x v="0"/>
    <x v="1"/>
    <n v="17"/>
    <x v="18"/>
  </r>
  <r>
    <x v="102"/>
    <x v="100"/>
    <n v="198.97420199999999"/>
    <x v="1"/>
    <n v="7010.1843130000007"/>
    <m/>
    <n v="198.97420199999999"/>
    <m/>
    <m/>
    <d v="2023-04-29T00:00:00"/>
    <x v="0"/>
    <x v="1"/>
    <n v="17"/>
    <x v="18"/>
  </r>
  <r>
    <x v="102"/>
    <x v="100"/>
    <n v="21.022503"/>
    <x v="2"/>
    <n v="7031.2068160000008"/>
    <m/>
    <n v="21.022503"/>
    <m/>
    <m/>
    <d v="2023-05-04T00:00:00"/>
    <x v="0"/>
    <x v="2"/>
    <n v="18"/>
    <x v="18"/>
  </r>
  <r>
    <x v="102"/>
    <x v="100"/>
    <n v="340.964765"/>
    <x v="2"/>
    <n v="7372.1715810000005"/>
    <m/>
    <n v="340.964765"/>
    <m/>
    <m/>
    <d v="2023-05-04T00:00:00"/>
    <x v="0"/>
    <x v="2"/>
    <n v="18"/>
    <x v="18"/>
  </r>
  <r>
    <x v="102"/>
    <x v="100"/>
    <n v="177.82350199999999"/>
    <x v="2"/>
    <n v="7549.9950830000007"/>
    <m/>
    <n v="177.82350199999999"/>
    <m/>
    <m/>
    <d v="2023-05-04T00:00:00"/>
    <x v="0"/>
    <x v="2"/>
    <n v="18"/>
    <x v="18"/>
  </r>
  <r>
    <x v="102"/>
    <x v="100"/>
    <n v="18.197223999999999"/>
    <x v="2"/>
    <n v="7568.1923070000003"/>
    <m/>
    <n v="18.197223999999999"/>
    <m/>
    <m/>
    <d v="2023-05-04T00:00:00"/>
    <x v="0"/>
    <x v="2"/>
    <n v="18"/>
    <x v="18"/>
  </r>
  <r>
    <x v="102"/>
    <x v="100"/>
    <n v="339.30495999999999"/>
    <x v="2"/>
    <n v="7907.4972670000006"/>
    <m/>
    <n v="339.30495999999999"/>
    <m/>
    <m/>
    <d v="2023-05-04T00:00:00"/>
    <x v="0"/>
    <x v="2"/>
    <n v="18"/>
    <x v="18"/>
  </r>
  <r>
    <x v="102"/>
    <x v="100"/>
    <n v="11.492257"/>
    <x v="2"/>
    <n v="7918.9895240000005"/>
    <m/>
    <n v="11.492257"/>
    <m/>
    <m/>
    <d v="2023-05-04T00:00:00"/>
    <x v="0"/>
    <x v="2"/>
    <n v="18"/>
    <x v="18"/>
  </r>
  <r>
    <x v="102"/>
    <x v="100"/>
    <n v="10.825685999999999"/>
    <x v="2"/>
    <n v="7929.8152100000007"/>
    <m/>
    <n v="10.825685999999999"/>
    <m/>
    <m/>
    <d v="2023-05-04T00:00:00"/>
    <x v="0"/>
    <x v="2"/>
    <n v="18"/>
    <x v="18"/>
  </r>
  <r>
    <x v="102"/>
    <x v="100"/>
    <n v="418.14"/>
    <x v="2"/>
    <n v="8347.9552100000001"/>
    <m/>
    <n v="418.14"/>
    <m/>
    <m/>
    <d v="2023-05-05T00:00:00"/>
    <x v="0"/>
    <x v="2"/>
    <n v="18"/>
    <x v="18"/>
  </r>
  <r>
    <x v="102"/>
    <x v="100"/>
    <n v="3.3635999999999999"/>
    <x v="2"/>
    <n v="8351.3188100000007"/>
    <m/>
    <n v="3.3635999999999999"/>
    <m/>
    <m/>
    <d v="2023-05-05T00:00:00"/>
    <x v="0"/>
    <x v="2"/>
    <n v="18"/>
    <x v="18"/>
  </r>
  <r>
    <x v="102"/>
    <x v="100"/>
    <n v="161.955119"/>
    <x v="2"/>
    <n v="8513.2739290000009"/>
    <m/>
    <n v="161.955119"/>
    <m/>
    <m/>
    <d v="2023-05-05T00:00:00"/>
    <x v="0"/>
    <x v="2"/>
    <n v="18"/>
    <x v="18"/>
  </r>
  <r>
    <x v="102"/>
    <x v="100"/>
    <n v="4.8539159999999999"/>
    <x v="2"/>
    <n v="8518.1278450000009"/>
    <m/>
    <n v="4.8539159999999999"/>
    <m/>
    <m/>
    <d v="2023-05-05T00:00:00"/>
    <x v="0"/>
    <x v="2"/>
    <n v="18"/>
    <x v="18"/>
  </r>
  <r>
    <x v="102"/>
    <x v="100"/>
    <n v="34.646197999999998"/>
    <x v="2"/>
    <n v="8552.7740430000013"/>
    <m/>
    <n v="34.646197999999998"/>
    <m/>
    <m/>
    <d v="2023-05-05T00:00:00"/>
    <x v="0"/>
    <x v="2"/>
    <n v="18"/>
    <x v="18"/>
  </r>
  <r>
    <x v="102"/>
    <x v="100"/>
    <n v="325.40481199999999"/>
    <x v="2"/>
    <n v="8878.1788550000019"/>
    <m/>
    <n v="325.40481199999999"/>
    <m/>
    <m/>
    <d v="2023-05-05T00:00:00"/>
    <x v="0"/>
    <x v="2"/>
    <n v="18"/>
    <x v="18"/>
  </r>
  <r>
    <x v="102"/>
    <x v="100"/>
    <n v="126.50549100000001"/>
    <x v="2"/>
    <n v="9004.6843460000018"/>
    <m/>
    <n v="126.50549100000001"/>
    <m/>
    <m/>
    <d v="2023-05-05T00:00:00"/>
    <x v="0"/>
    <x v="2"/>
    <n v="18"/>
    <x v="18"/>
  </r>
  <r>
    <x v="102"/>
    <x v="100"/>
    <n v="379.51647400000002"/>
    <x v="2"/>
    <n v="9384.2008200000018"/>
    <m/>
    <n v="379.51647400000002"/>
    <m/>
    <m/>
    <d v="2023-05-05T00:00:00"/>
    <x v="0"/>
    <x v="2"/>
    <n v="18"/>
    <x v="18"/>
  </r>
  <r>
    <x v="102"/>
    <x v="100"/>
    <n v="14.63331"/>
    <x v="2"/>
    <n v="9398.8341300000011"/>
    <m/>
    <n v="14.63331"/>
    <m/>
    <m/>
    <d v="2023-05-06T00:00:00"/>
    <x v="0"/>
    <x v="2"/>
    <n v="18"/>
    <x v="18"/>
  </r>
  <r>
    <x v="102"/>
    <x v="100"/>
    <n v="1999.8"/>
    <x v="2"/>
    <n v="11398.63413"/>
    <m/>
    <n v="1999.8"/>
    <m/>
    <m/>
    <d v="2023-05-06T00:00:00"/>
    <x v="0"/>
    <x v="2"/>
    <n v="18"/>
    <x v="18"/>
  </r>
  <r>
    <x v="102"/>
    <x v="100"/>
    <n v="450"/>
    <x v="2"/>
    <n v="11848.63413"/>
    <m/>
    <n v="450"/>
    <m/>
    <m/>
    <d v="2023-05-06T00:00:00"/>
    <x v="0"/>
    <x v="2"/>
    <n v="18"/>
    <x v="18"/>
  </r>
  <r>
    <x v="102"/>
    <x v="100"/>
    <n v="1363.5"/>
    <x v="2"/>
    <n v="13212.13413"/>
    <m/>
    <n v="1363.5"/>
    <m/>
    <m/>
    <d v="2023-05-06T00:00:00"/>
    <x v="0"/>
    <x v="2"/>
    <n v="18"/>
    <x v="18"/>
  </r>
  <r>
    <x v="102"/>
    <x v="100"/>
    <n v="404.818262"/>
    <x v="2"/>
    <n v="13616.952392000001"/>
    <m/>
    <n v="404.818262"/>
    <m/>
    <m/>
    <d v="2023-05-06T00:00:00"/>
    <x v="0"/>
    <x v="2"/>
    <n v="18"/>
    <x v="18"/>
  </r>
  <r>
    <x v="102"/>
    <x v="100"/>
    <n v="727.20063600000003"/>
    <x v="2"/>
    <n v="14344.153028000001"/>
    <m/>
    <n v="727.20063600000003"/>
    <m/>
    <m/>
    <d v="2023-05-06T00:00:00"/>
    <x v="0"/>
    <x v="2"/>
    <n v="18"/>
    <x v="18"/>
  </r>
  <r>
    <x v="102"/>
    <x v="100"/>
    <n v="404.00035300000002"/>
    <x v="2"/>
    <n v="14748.153381"/>
    <m/>
    <n v="404.00035300000002"/>
    <m/>
    <m/>
    <d v="2023-05-06T00:00:00"/>
    <x v="0"/>
    <x v="2"/>
    <n v="18"/>
    <x v="18"/>
  </r>
  <r>
    <x v="102"/>
    <x v="100"/>
    <n v="652.007116"/>
    <x v="2"/>
    <n v="15400.160497000001"/>
    <m/>
    <n v="652.007116"/>
    <m/>
    <m/>
    <d v="2023-05-06T00:00:00"/>
    <x v="0"/>
    <x v="2"/>
    <n v="18"/>
    <x v="18"/>
  </r>
  <r>
    <x v="102"/>
    <x v="100"/>
    <n v="25.488609"/>
    <x v="3"/>
    <n v="15425.649106000001"/>
    <m/>
    <n v="25.488609"/>
    <m/>
    <m/>
    <d v="2023-05-11T00:00:00"/>
    <x v="0"/>
    <x v="3"/>
    <n v="19"/>
    <x v="18"/>
  </r>
  <r>
    <x v="102"/>
    <x v="100"/>
    <n v="21.510304000000001"/>
    <x v="3"/>
    <n v="15447.15941"/>
    <m/>
    <n v="21.510304000000001"/>
    <m/>
    <m/>
    <d v="2023-05-11T00:00:00"/>
    <x v="0"/>
    <x v="3"/>
    <n v="19"/>
    <x v="18"/>
  </r>
  <r>
    <x v="102"/>
    <x v="100"/>
    <n v="395.32146599999999"/>
    <x v="3"/>
    <n v="15842.480876"/>
    <m/>
    <n v="395.32146599999999"/>
    <m/>
    <m/>
    <d v="2023-05-11T00:00:00"/>
    <x v="0"/>
    <x v="3"/>
    <n v="19"/>
    <x v="18"/>
  </r>
  <r>
    <x v="102"/>
    <x v="100"/>
    <n v="21.510304000000001"/>
    <x v="3"/>
    <n v="15863.991179999999"/>
    <m/>
    <n v="21.510304000000001"/>
    <m/>
    <m/>
    <d v="2023-05-12T00:00:00"/>
    <x v="0"/>
    <x v="3"/>
    <n v="19"/>
    <x v="18"/>
  </r>
  <r>
    <x v="102"/>
    <x v="100"/>
    <n v="272.72726999999998"/>
    <x v="3"/>
    <n v="16136.718449999998"/>
    <m/>
    <n v="272.72726999999998"/>
    <m/>
    <m/>
    <d v="2023-05-12T00:00:00"/>
    <x v="0"/>
    <x v="3"/>
    <n v="19"/>
    <x v="18"/>
  </r>
  <r>
    <x v="102"/>
    <x v="100"/>
    <n v="151.51515000000001"/>
    <x v="3"/>
    <n v="16288.233599999998"/>
    <m/>
    <n v="151.51515000000001"/>
    <m/>
    <m/>
    <d v="2023-05-12T00:00:00"/>
    <x v="0"/>
    <x v="3"/>
    <n v="19"/>
    <x v="18"/>
  </r>
  <r>
    <x v="102"/>
    <x v="100"/>
    <n v="176.859207"/>
    <x v="3"/>
    <n v="16465.092806999997"/>
    <m/>
    <n v="176.859207"/>
    <m/>
    <m/>
    <d v="2023-05-12T00:00:00"/>
    <x v="0"/>
    <x v="3"/>
    <n v="19"/>
    <x v="18"/>
  </r>
  <r>
    <x v="102"/>
    <x v="100"/>
    <n v="187.38185999999999"/>
    <x v="3"/>
    <n v="16652.474666999999"/>
    <m/>
    <n v="187.38185999999999"/>
    <m/>
    <m/>
    <d v="2023-05-12T00:00:00"/>
    <x v="0"/>
    <x v="3"/>
    <n v="19"/>
    <x v="18"/>
  </r>
  <r>
    <x v="102"/>
    <x v="100"/>
    <n v="129.72590299999999"/>
    <x v="3"/>
    <n v="16782.200569999997"/>
    <m/>
    <n v="129.72590299999999"/>
    <m/>
    <m/>
    <d v="2023-05-12T00:00:00"/>
    <x v="0"/>
    <x v="3"/>
    <n v="19"/>
    <x v="18"/>
  </r>
  <r>
    <x v="102"/>
    <x v="100"/>
    <n v="151.51515000000001"/>
    <x v="3"/>
    <n v="16933.715719999997"/>
    <m/>
    <n v="151.51515000000001"/>
    <m/>
    <m/>
    <d v="2023-05-13T00:00:00"/>
    <x v="0"/>
    <x v="3"/>
    <n v="19"/>
    <x v="18"/>
  </r>
  <r>
    <x v="102"/>
    <x v="100"/>
    <n v="1196.951"/>
    <x v="3"/>
    <n v="18130.666719999997"/>
    <m/>
    <n v="1196.951"/>
    <m/>
    <m/>
    <d v="2023-05-13T00:00:00"/>
    <x v="0"/>
    <x v="3"/>
    <n v="19"/>
    <x v="18"/>
  </r>
  <r>
    <x v="102"/>
    <x v="100"/>
    <n v="656.5"/>
    <x v="3"/>
    <n v="18787.166719999997"/>
    <m/>
    <n v="656.5"/>
    <m/>
    <m/>
    <d v="2023-05-13T00:00:00"/>
    <x v="0"/>
    <x v="3"/>
    <n v="19"/>
    <x v="18"/>
  </r>
  <r>
    <x v="102"/>
    <x v="100"/>
    <n v="656.5"/>
    <x v="3"/>
    <n v="19443.666719999997"/>
    <m/>
    <n v="656.5"/>
    <m/>
    <m/>
    <d v="2023-05-13T00:00:00"/>
    <x v="0"/>
    <x v="3"/>
    <n v="19"/>
    <x v="18"/>
  </r>
  <r>
    <x v="102"/>
    <x v="100"/>
    <n v="818.1"/>
    <x v="3"/>
    <n v="20261.766719999996"/>
    <m/>
    <n v="818.1"/>
    <m/>
    <m/>
    <d v="2023-05-13T00:00:00"/>
    <x v="0"/>
    <x v="3"/>
    <n v="19"/>
    <x v="18"/>
  </r>
  <r>
    <x v="102"/>
    <x v="100"/>
    <n v="8.8283649999999998"/>
    <x v="4"/>
    <n v="20270.595084999997"/>
    <m/>
    <n v="8.8283649999999998"/>
    <m/>
    <m/>
    <d v="2023-05-18T00:00:00"/>
    <x v="0"/>
    <x v="4"/>
    <n v="20"/>
    <x v="18"/>
  </r>
  <r>
    <x v="102"/>
    <x v="100"/>
    <n v="3.6127370000000001"/>
    <x v="4"/>
    <n v="20274.207821999997"/>
    <m/>
    <n v="3.6127370000000001"/>
    <m/>
    <m/>
    <d v="2023-05-18T00:00:00"/>
    <x v="0"/>
    <x v="4"/>
    <n v="20"/>
    <x v="18"/>
  </r>
  <r>
    <x v="102"/>
    <x v="100"/>
    <n v="42.753169"/>
    <x v="4"/>
    <n v="20316.960990999996"/>
    <m/>
    <n v="42.753169"/>
    <m/>
    <m/>
    <d v="2023-05-18T00:00:00"/>
    <x v="0"/>
    <x v="4"/>
    <n v="20"/>
    <x v="18"/>
  </r>
  <r>
    <x v="102"/>
    <x v="100"/>
    <n v="11.992746"/>
    <x v="4"/>
    <n v="20328.953736999996"/>
    <m/>
    <n v="11.992746"/>
    <m/>
    <m/>
    <d v="2023-05-18T00:00:00"/>
    <x v="0"/>
    <x v="4"/>
    <n v="20"/>
    <x v="18"/>
  </r>
  <r>
    <x v="102"/>
    <x v="100"/>
    <n v="5.220262"/>
    <x v="4"/>
    <n v="20334.173998999995"/>
    <m/>
    <n v="5.220262"/>
    <m/>
    <m/>
    <d v="2023-05-18T00:00:00"/>
    <x v="0"/>
    <x v="4"/>
    <n v="20"/>
    <x v="18"/>
  </r>
  <r>
    <x v="102"/>
    <x v="100"/>
    <n v="210.01452900000001"/>
    <x v="4"/>
    <n v="20544.188527999995"/>
    <m/>
    <n v="210.01452900000001"/>
    <m/>
    <m/>
    <d v="2023-05-18T00:00:00"/>
    <x v="0"/>
    <x v="4"/>
    <n v="20"/>
    <x v="18"/>
  </r>
  <r>
    <x v="102"/>
    <x v="100"/>
    <n v="105.13951400000001"/>
    <x v="4"/>
    <n v="20649.328041999994"/>
    <m/>
    <n v="105.13951400000001"/>
    <m/>
    <m/>
    <d v="2023-05-18T00:00:00"/>
    <x v="0"/>
    <x v="4"/>
    <n v="20"/>
    <x v="18"/>
  </r>
  <r>
    <x v="102"/>
    <x v="100"/>
    <n v="129.68785500000001"/>
    <x v="4"/>
    <n v="20779.015896999994"/>
    <m/>
    <n v="129.68785500000001"/>
    <m/>
    <m/>
    <d v="2023-05-18T00:00:00"/>
    <x v="0"/>
    <x v="4"/>
    <n v="20"/>
    <x v="18"/>
  </r>
  <r>
    <x v="102"/>
    <x v="100"/>
    <n v="454.5"/>
    <x v="4"/>
    <n v="21233.515896999994"/>
    <m/>
    <n v="454.5"/>
    <m/>
    <m/>
    <d v="2023-05-19T00:00:00"/>
    <x v="0"/>
    <x v="4"/>
    <n v="20"/>
    <x v="18"/>
  </r>
  <r>
    <x v="102"/>
    <x v="100"/>
    <n v="4.6020149999999997"/>
    <x v="4"/>
    <n v="21238.117911999994"/>
    <m/>
    <n v="4.6020149999999997"/>
    <m/>
    <m/>
    <d v="2023-05-19T00:00:00"/>
    <x v="0"/>
    <x v="4"/>
    <n v="20"/>
    <x v="18"/>
  </r>
  <r>
    <x v="102"/>
    <x v="100"/>
    <n v="399.96"/>
    <x v="4"/>
    <n v="21638.077911999993"/>
    <m/>
    <n v="399.96"/>
    <m/>
    <m/>
    <d v="2023-05-19T00:00:00"/>
    <x v="0"/>
    <x v="4"/>
    <n v="20"/>
    <x v="18"/>
  </r>
  <r>
    <x v="102"/>
    <x v="100"/>
    <n v="181.801818"/>
    <x v="4"/>
    <n v="21819.879729999993"/>
    <m/>
    <n v="181.801818"/>
    <m/>
    <m/>
    <d v="2023-05-19T00:00:00"/>
    <x v="0"/>
    <x v="4"/>
    <n v="20"/>
    <x v="18"/>
  </r>
  <r>
    <x v="102"/>
    <x v="100"/>
    <n v="379.51647400000002"/>
    <x v="4"/>
    <n v="22199.396203999993"/>
    <m/>
    <n v="379.51647400000002"/>
    <m/>
    <m/>
    <d v="2023-05-19T00:00:00"/>
    <x v="0"/>
    <x v="4"/>
    <n v="20"/>
    <x v="2"/>
  </r>
  <r>
    <x v="102"/>
    <x v="100"/>
    <n v="894.05200000000002"/>
    <x v="4"/>
    <n v="23093.448203999993"/>
    <m/>
    <n v="894.05200000000002"/>
    <m/>
    <m/>
    <d v="2023-05-20T00:00:00"/>
    <x v="0"/>
    <x v="4"/>
    <n v="20"/>
    <x v="2"/>
  </r>
  <r>
    <x v="102"/>
    <x v="100"/>
    <n v="1363.5"/>
    <x v="4"/>
    <n v="24456.948203999993"/>
    <m/>
    <n v="1363.5"/>
    <m/>
    <m/>
    <d v="2023-05-20T00:00:00"/>
    <x v="0"/>
    <x v="4"/>
    <n v="20"/>
    <x v="2"/>
  </r>
  <r>
    <x v="102"/>
    <x v="100"/>
    <n v="454.50075800000002"/>
    <x v="4"/>
    <n v="24911.448961999991"/>
    <m/>
    <n v="454.50075800000002"/>
    <m/>
    <m/>
    <d v="2023-05-20T00:00:00"/>
    <x v="0"/>
    <x v="4"/>
    <n v="20"/>
    <x v="2"/>
  </r>
  <r>
    <x v="102"/>
    <x v="100"/>
    <n v="1203.695982"/>
    <x v="4"/>
    <n v="26115.144943999992"/>
    <m/>
    <n v="1203.695982"/>
    <m/>
    <m/>
    <d v="2023-05-20T00:00:00"/>
    <x v="0"/>
    <x v="4"/>
    <n v="20"/>
    <x v="7"/>
  </r>
  <r>
    <x v="103"/>
    <x v="101"/>
    <n v="1056.42732"/>
    <x v="1"/>
    <n v="1056.42732"/>
    <m/>
    <n v="1056.42732"/>
    <m/>
    <m/>
    <d v="2023-04-28T00:00:00"/>
    <x v="0"/>
    <x v="1"/>
    <n v="17"/>
    <x v="7"/>
  </r>
  <r>
    <x v="104"/>
    <x v="102"/>
    <n v="1.9512670000000001"/>
    <x v="1"/>
    <n v="1.9512670000000001"/>
    <m/>
    <n v="1.9512670000000001"/>
    <m/>
    <m/>
    <d v="2023-05-03T00:00:00"/>
    <x v="0"/>
    <x v="1"/>
    <n v="18"/>
    <x v="7"/>
  </r>
  <r>
    <x v="104"/>
    <x v="102"/>
    <n v="1.147797"/>
    <x v="2"/>
    <n v="3.0990640000000003"/>
    <m/>
    <n v="1.147797"/>
    <m/>
    <m/>
    <d v="2023-05-10T00:00:00"/>
    <x v="0"/>
    <x v="2"/>
    <n v="19"/>
    <x v="7"/>
  </r>
  <r>
    <x v="105"/>
    <x v="103"/>
    <n v="1.9134910000000001"/>
    <x v="0"/>
    <n v="1.9134910000000001"/>
    <m/>
    <n v="1.9134910000000001"/>
    <m/>
    <m/>
    <d v="2023-04-18T00:00:00"/>
    <x v="0"/>
    <x v="0"/>
    <n v="16"/>
    <x v="7"/>
  </r>
  <r>
    <x v="105"/>
    <x v="103"/>
    <n v="0.43693199999999999"/>
    <x v="0"/>
    <n v="2.3504230000000002"/>
    <m/>
    <n v="0.43693199999999999"/>
    <m/>
    <m/>
    <d v="2023-04-18T00:00:00"/>
    <x v="0"/>
    <x v="0"/>
    <n v="16"/>
    <x v="7"/>
  </r>
  <r>
    <x v="105"/>
    <x v="103"/>
    <n v="0.70433100000000004"/>
    <x v="0"/>
    <n v="3.054754"/>
    <m/>
    <n v="0.70433100000000004"/>
    <m/>
    <m/>
    <d v="2023-04-18T00:00:00"/>
    <x v="0"/>
    <x v="0"/>
    <n v="16"/>
    <x v="7"/>
  </r>
  <r>
    <x v="105"/>
    <x v="103"/>
    <n v="8.7219309999999997"/>
    <x v="0"/>
    <n v="11.776685000000001"/>
    <m/>
    <n v="8.7219309999999997"/>
    <m/>
    <m/>
    <d v="2023-04-18T00:00:00"/>
    <x v="0"/>
    <x v="0"/>
    <n v="16"/>
    <x v="7"/>
  </r>
  <r>
    <x v="105"/>
    <x v="103"/>
    <n v="3.119405"/>
    <x v="0"/>
    <n v="14.896090000000001"/>
    <m/>
    <n v="3.119405"/>
    <m/>
    <m/>
    <d v="2023-04-18T00:00:00"/>
    <x v="0"/>
    <x v="0"/>
    <n v="16"/>
    <x v="7"/>
  </r>
  <r>
    <x v="105"/>
    <x v="103"/>
    <n v="60.489908"/>
    <x v="0"/>
    <n v="75.385998000000001"/>
    <m/>
    <n v="60.489908"/>
    <m/>
    <m/>
    <d v="2023-04-18T00:00:00"/>
    <x v="0"/>
    <x v="0"/>
    <n v="16"/>
    <x v="7"/>
  </r>
  <r>
    <x v="105"/>
    <x v="103"/>
    <n v="21.660665000000002"/>
    <x v="0"/>
    <n v="97.046662999999995"/>
    <m/>
    <n v="21.660665000000002"/>
    <m/>
    <m/>
    <d v="2023-04-18T00:00:00"/>
    <x v="0"/>
    <x v="0"/>
    <n v="16"/>
    <x v="7"/>
  </r>
  <r>
    <x v="105"/>
    <x v="103"/>
    <n v="21.264316999999998"/>
    <x v="0"/>
    <n v="118.31098"/>
    <m/>
    <n v="21.264316999999998"/>
    <m/>
    <m/>
    <d v="2023-04-18T00:00:00"/>
    <x v="0"/>
    <x v="0"/>
    <n v="16"/>
    <x v="7"/>
  </r>
  <r>
    <x v="105"/>
    <x v="103"/>
    <n v="3.9519690000000001"/>
    <x v="1"/>
    <n v="122.26294900000001"/>
    <m/>
    <n v="3.9519690000000001"/>
    <m/>
    <m/>
    <d v="2023-04-25T00:00:00"/>
    <x v="0"/>
    <x v="1"/>
    <n v="17"/>
    <x v="7"/>
  </r>
  <r>
    <x v="105"/>
    <x v="103"/>
    <n v="5.2563779999999998"/>
    <x v="1"/>
    <n v="127.519327"/>
    <m/>
    <n v="5.2563779999999998"/>
    <m/>
    <m/>
    <d v="2023-04-25T00:00:00"/>
    <x v="0"/>
    <x v="1"/>
    <n v="17"/>
    <x v="7"/>
  </r>
  <r>
    <x v="105"/>
    <x v="103"/>
    <n v="5.5212690000000002"/>
    <x v="1"/>
    <n v="133.04059599999999"/>
    <m/>
    <n v="5.5212690000000002"/>
    <m/>
    <m/>
    <d v="2023-04-26T00:00:00"/>
    <x v="0"/>
    <x v="1"/>
    <n v="17"/>
    <x v="7"/>
  </r>
  <r>
    <x v="105"/>
    <x v="103"/>
    <n v="4.9059629999999999"/>
    <x v="1"/>
    <n v="137.94655899999998"/>
    <m/>
    <n v="4.9059629999999999"/>
    <m/>
    <m/>
    <d v="2023-04-26T00:00:00"/>
    <x v="0"/>
    <x v="1"/>
    <n v="17"/>
    <x v="7"/>
  </r>
  <r>
    <x v="105"/>
    <x v="103"/>
    <n v="51.086948"/>
    <x v="2"/>
    <n v="189.03350699999999"/>
    <m/>
    <n v="51.086948"/>
    <m/>
    <m/>
    <d v="2023-05-02T00:00:00"/>
    <x v="0"/>
    <x v="2"/>
    <n v="18"/>
    <x v="7"/>
  </r>
  <r>
    <x v="105"/>
    <x v="103"/>
    <n v="26.643398000000001"/>
    <x v="2"/>
    <n v="215.67690499999998"/>
    <m/>
    <n v="26.643398000000001"/>
    <m/>
    <m/>
    <d v="2023-05-02T00:00:00"/>
    <x v="0"/>
    <x v="2"/>
    <n v="18"/>
    <x v="7"/>
  </r>
  <r>
    <x v="105"/>
    <x v="103"/>
    <n v="2.7265009999999998"/>
    <x v="2"/>
    <n v="218.40340599999999"/>
    <m/>
    <n v="2.7265009999999998"/>
    <m/>
    <m/>
    <d v="2023-05-02T00:00:00"/>
    <x v="0"/>
    <x v="2"/>
    <n v="18"/>
    <x v="7"/>
  </r>
  <r>
    <x v="105"/>
    <x v="103"/>
    <n v="50.838258000000003"/>
    <x v="2"/>
    <n v="269.24166400000001"/>
    <m/>
    <n v="50.838258000000003"/>
    <m/>
    <m/>
    <d v="2023-05-02T00:00:00"/>
    <x v="0"/>
    <x v="2"/>
    <n v="18"/>
    <x v="7"/>
  </r>
  <r>
    <x v="105"/>
    <x v="103"/>
    <n v="1.7218910000000001"/>
    <x v="2"/>
    <n v="270.96355500000004"/>
    <m/>
    <n v="1.7218910000000001"/>
    <m/>
    <m/>
    <d v="2023-05-02T00:00:00"/>
    <x v="0"/>
    <x v="2"/>
    <n v="18"/>
    <x v="7"/>
  </r>
  <r>
    <x v="105"/>
    <x v="103"/>
    <n v="1.625073"/>
    <x v="2"/>
    <n v="272.58862800000003"/>
    <m/>
    <n v="1.625073"/>
    <m/>
    <m/>
    <d v="2023-05-02T00:00:00"/>
    <x v="0"/>
    <x v="2"/>
    <n v="18"/>
    <x v="6"/>
  </r>
  <r>
    <x v="105"/>
    <x v="103"/>
    <n v="24.265829"/>
    <x v="2"/>
    <n v="296.85445700000002"/>
    <m/>
    <n v="24.265829"/>
    <m/>
    <m/>
    <d v="2023-05-03T00:00:00"/>
    <x v="0"/>
    <x v="2"/>
    <n v="18"/>
    <x v="7"/>
  </r>
  <r>
    <x v="105"/>
    <x v="103"/>
    <n v="5.1910600000000002"/>
    <x v="2"/>
    <n v="302.04551700000002"/>
    <m/>
    <n v="5.1910600000000002"/>
    <m/>
    <m/>
    <d v="2023-05-03T00:00:00"/>
    <x v="0"/>
    <x v="2"/>
    <n v="18"/>
    <x v="7"/>
  </r>
  <r>
    <x v="105"/>
    <x v="103"/>
    <n v="16.781336"/>
    <x v="2"/>
    <n v="318.82685300000003"/>
    <m/>
    <n v="16.781336"/>
    <m/>
    <m/>
    <d v="2023-05-03T00:00:00"/>
    <x v="0"/>
    <x v="2"/>
    <n v="18"/>
    <x v="7"/>
  </r>
  <r>
    <x v="105"/>
    <x v="103"/>
    <n v="13.889512"/>
    <x v="2"/>
    <n v="332.71636500000005"/>
    <m/>
    <n v="13.889512"/>
    <m/>
    <m/>
    <d v="2023-05-03T00:00:00"/>
    <x v="0"/>
    <x v="2"/>
    <n v="18"/>
    <x v="7"/>
  </r>
  <r>
    <x v="105"/>
    <x v="103"/>
    <n v="13.986556"/>
    <x v="2"/>
    <n v="346.70292100000006"/>
    <m/>
    <n v="13.986556"/>
    <m/>
    <m/>
    <d v="2023-05-03T00:00:00"/>
    <x v="0"/>
    <x v="2"/>
    <n v="18"/>
    <x v="7"/>
  </r>
  <r>
    <x v="105"/>
    <x v="103"/>
    <n v="59.231243999999997"/>
    <x v="3"/>
    <n v="405.93416500000006"/>
    <m/>
    <n v="59.231243999999997"/>
    <m/>
    <m/>
    <d v="2023-05-09T00:00:00"/>
    <x v="0"/>
    <x v="3"/>
    <n v="19"/>
    <x v="7"/>
  </r>
  <r>
    <x v="105"/>
    <x v="103"/>
    <n v="0.75039500000000003"/>
    <x v="3"/>
    <n v="406.68456000000009"/>
    <m/>
    <n v="0.75039500000000003"/>
    <m/>
    <m/>
    <d v="2023-05-10T00:00:00"/>
    <x v="0"/>
    <x v="3"/>
    <n v="19"/>
    <x v="7"/>
  </r>
  <r>
    <x v="105"/>
    <x v="103"/>
    <n v="0.69907900000000001"/>
    <x v="4"/>
    <n v="407.38363900000007"/>
    <m/>
    <n v="0.69907900000000001"/>
    <m/>
    <m/>
    <d v="2023-05-16T00:00:00"/>
    <x v="0"/>
    <x v="4"/>
    <n v="20"/>
    <x v="7"/>
  </r>
  <r>
    <x v="105"/>
    <x v="103"/>
    <n v="31.466598000000001"/>
    <x v="4"/>
    <n v="438.85023700000005"/>
    <m/>
    <n v="31.466598000000001"/>
    <m/>
    <m/>
    <d v="2023-05-16T00:00:00"/>
    <x v="0"/>
    <x v="4"/>
    <n v="20"/>
    <x v="7"/>
  </r>
  <r>
    <x v="105"/>
    <x v="103"/>
    <n v="15.753114"/>
    <x v="4"/>
    <n v="454.60335100000003"/>
    <m/>
    <n v="15.753114"/>
    <m/>
    <m/>
    <d v="2023-05-16T00:00:00"/>
    <x v="0"/>
    <x v="4"/>
    <n v="20"/>
    <x v="7"/>
  </r>
  <r>
    <x v="105"/>
    <x v="103"/>
    <n v="19.467798999999999"/>
    <x v="4"/>
    <n v="474.07115000000005"/>
    <m/>
    <n v="19.467798999999999"/>
    <m/>
    <m/>
    <d v="2023-05-16T00:00:00"/>
    <x v="0"/>
    <x v="4"/>
    <n v="20"/>
    <x v="7"/>
  </r>
  <r>
    <x v="105"/>
    <x v="103"/>
    <n v="0.750386"/>
    <x v="4"/>
    <n v="474.82153600000004"/>
    <m/>
    <n v="0.750386"/>
    <m/>
    <m/>
    <d v="2023-05-17T00:00:00"/>
    <x v="0"/>
    <x v="4"/>
    <n v="20"/>
    <x v="7"/>
  </r>
  <r>
    <x v="105"/>
    <x v="103"/>
    <n v="15.73489"/>
    <x v="4"/>
    <n v="490.55642600000004"/>
    <m/>
    <n v="15.73489"/>
    <m/>
    <m/>
    <d v="2023-05-17T00:00:00"/>
    <x v="0"/>
    <x v="4"/>
    <n v="20"/>
    <x v="7"/>
  </r>
  <r>
    <x v="105"/>
    <x v="103"/>
    <n v="5.9325809999999999"/>
    <x v="4"/>
    <n v="496.48900700000007"/>
    <m/>
    <n v="5.9325809999999999"/>
    <m/>
    <m/>
    <d v="2023-05-18T00:00:00"/>
    <x v="0"/>
    <x v="4"/>
    <n v="20"/>
    <x v="7"/>
  </r>
  <r>
    <x v="105"/>
    <x v="103"/>
    <n v="2.7149559999999999"/>
    <x v="4"/>
    <n v="499.20396300000004"/>
    <m/>
    <n v="2.7149559999999999"/>
    <m/>
    <m/>
    <d v="2023-05-18T00:00:00"/>
    <x v="0"/>
    <x v="4"/>
    <n v="20"/>
    <x v="7"/>
  </r>
  <r>
    <x v="106"/>
    <x v="104"/>
    <n v="0.89296200000000003"/>
    <x v="0"/>
    <n v="0.89296200000000003"/>
    <m/>
    <n v="0.89296200000000003"/>
    <m/>
    <m/>
    <d v="2023-04-10T00:00:00"/>
    <x v="0"/>
    <x v="0"/>
    <n v="15"/>
    <x v="7"/>
  </r>
  <r>
    <x v="106"/>
    <x v="104"/>
    <n v="0.136541"/>
    <x v="0"/>
    <n v="1.0295030000000001"/>
    <m/>
    <n v="0.136541"/>
    <m/>
    <m/>
    <d v="2023-04-10T00:00:00"/>
    <x v="0"/>
    <x v="0"/>
    <n v="15"/>
    <x v="7"/>
  </r>
  <r>
    <x v="106"/>
    <x v="104"/>
    <n v="0.22010299999999999"/>
    <x v="0"/>
    <n v="1.249606"/>
    <m/>
    <n v="0.22010299999999999"/>
    <m/>
    <m/>
    <d v="2023-04-10T00:00:00"/>
    <x v="0"/>
    <x v="0"/>
    <n v="15"/>
    <x v="7"/>
  </r>
  <r>
    <x v="106"/>
    <x v="104"/>
    <n v="0.350184"/>
    <x v="3"/>
    <n v="1.59979"/>
    <m/>
    <n v="0.350184"/>
    <m/>
    <m/>
    <d v="2023-05-02T00:00:00"/>
    <x v="0"/>
    <x v="3"/>
    <n v="18"/>
    <x v="7"/>
  </r>
  <r>
    <x v="106"/>
    <x v="104"/>
    <n v="0.21846199999999999"/>
    <x v="4"/>
    <n v="1.818252"/>
    <m/>
    <n v="0.21846199999999999"/>
    <m/>
    <m/>
    <d v="2023-05-08T00:00:00"/>
    <x v="0"/>
    <x v="4"/>
    <n v="19"/>
    <x v="7"/>
  </r>
  <r>
    <x v="106"/>
    <x v="104"/>
    <n v="0.35017999999999999"/>
    <x v="4"/>
    <n v="2.1684320000000001"/>
    <m/>
    <n v="0.35017999999999999"/>
    <m/>
    <m/>
    <d v="2023-05-09T00:00:00"/>
    <x v="0"/>
    <x v="4"/>
    <n v="19"/>
    <x v="7"/>
  </r>
  <r>
    <x v="107"/>
    <x v="105"/>
    <n v="1.785925"/>
    <x v="0"/>
    <n v="1.785925"/>
    <m/>
    <n v="1.785925"/>
    <m/>
    <m/>
    <d v="2023-04-10T00:00:00"/>
    <x v="0"/>
    <x v="0"/>
    <n v="15"/>
    <x v="7"/>
  </r>
  <r>
    <x v="107"/>
    <x v="105"/>
    <n v="0.43693199999999999"/>
    <x v="0"/>
    <n v="2.2228569999999999"/>
    <m/>
    <n v="0.43693199999999999"/>
    <m/>
    <m/>
    <d v="2023-04-10T00:00:00"/>
    <x v="0"/>
    <x v="0"/>
    <n v="15"/>
    <x v="7"/>
  </r>
  <r>
    <x v="107"/>
    <x v="105"/>
    <n v="0.70433100000000004"/>
    <x v="0"/>
    <n v="2.9271880000000001"/>
    <m/>
    <n v="0.70433100000000004"/>
    <m/>
    <m/>
    <d v="2023-04-10T00:00:00"/>
    <x v="0"/>
    <x v="0"/>
    <n v="15"/>
    <x v="7"/>
  </r>
  <r>
    <x v="107"/>
    <x v="105"/>
    <n v="0.62844599999999995"/>
    <x v="0"/>
    <n v="3.555634"/>
    <m/>
    <n v="0.62844599999999995"/>
    <m/>
    <m/>
    <d v="2023-04-12T00:00:00"/>
    <x v="0"/>
    <x v="0"/>
    <n v="15"/>
    <x v="7"/>
  </r>
  <r>
    <x v="107"/>
    <x v="105"/>
    <n v="2.3561429999999999"/>
    <x v="0"/>
    <n v="5.9117769999999998"/>
    <m/>
    <n v="2.3561429999999999"/>
    <m/>
    <m/>
    <d v="2023-04-13T00:00:00"/>
    <x v="0"/>
    <x v="0"/>
    <n v="15"/>
    <x v="7"/>
  </r>
  <r>
    <x v="107"/>
    <x v="105"/>
    <n v="1.3212010000000001"/>
    <x v="0"/>
    <n v="7.2329780000000001"/>
    <m/>
    <n v="1.3212010000000001"/>
    <m/>
    <m/>
    <d v="2023-04-13T00:00:00"/>
    <x v="0"/>
    <x v="0"/>
    <n v="15"/>
    <x v="7"/>
  </r>
  <r>
    <x v="107"/>
    <x v="105"/>
    <n v="3.4166750000000001"/>
    <x v="0"/>
    <n v="10.649653000000001"/>
    <m/>
    <n v="3.4166750000000001"/>
    <m/>
    <m/>
    <d v="2023-04-13T00:00:00"/>
    <x v="0"/>
    <x v="0"/>
    <n v="15"/>
    <x v="7"/>
  </r>
  <r>
    <x v="107"/>
    <x v="105"/>
    <n v="16.307320000000001"/>
    <x v="0"/>
    <n v="26.956973000000001"/>
    <m/>
    <n v="16.307320000000001"/>
    <m/>
    <m/>
    <d v="2023-04-14T00:00:00"/>
    <x v="0"/>
    <x v="0"/>
    <n v="15"/>
    <x v="7"/>
  </r>
  <r>
    <x v="107"/>
    <x v="105"/>
    <n v="0.58073300000000005"/>
    <x v="0"/>
    <n v="27.537706"/>
    <m/>
    <n v="0.58073300000000005"/>
    <m/>
    <m/>
    <d v="2023-04-14T00:00:00"/>
    <x v="0"/>
    <x v="0"/>
    <n v="15"/>
    <x v="7"/>
  </r>
  <r>
    <x v="107"/>
    <x v="105"/>
    <n v="0.98799300000000001"/>
    <x v="1"/>
    <n v="28.525698999999999"/>
    <m/>
    <n v="0.98799300000000001"/>
    <m/>
    <m/>
    <d v="2023-04-17T00:00:00"/>
    <x v="0"/>
    <x v="1"/>
    <n v="16"/>
    <x v="7"/>
  </r>
  <r>
    <x v="107"/>
    <x v="105"/>
    <n v="0.71015799999999996"/>
    <x v="1"/>
    <n v="29.235856999999999"/>
    <m/>
    <n v="0.71015799999999996"/>
    <m/>
    <m/>
    <d v="2023-04-17T00:00:00"/>
    <x v="0"/>
    <x v="1"/>
    <n v="16"/>
    <x v="7"/>
  </r>
  <r>
    <x v="107"/>
    <x v="105"/>
    <n v="0.487817"/>
    <x v="1"/>
    <n v="29.723673999999999"/>
    <m/>
    <n v="0.487817"/>
    <m/>
    <m/>
    <d v="2023-04-18T00:00:00"/>
    <x v="0"/>
    <x v="1"/>
    <n v="16"/>
    <x v="19"/>
  </r>
  <r>
    <x v="107"/>
    <x v="105"/>
    <n v="27.22467"/>
    <x v="1"/>
    <n v="56.948343999999999"/>
    <m/>
    <n v="27.22467"/>
    <m/>
    <m/>
    <d v="2023-04-18T00:00:00"/>
    <x v="0"/>
    <x v="1"/>
    <n v="16"/>
    <x v="19"/>
  </r>
  <r>
    <x v="107"/>
    <x v="105"/>
    <n v="27.22467"/>
    <x v="1"/>
    <n v="84.173013999999995"/>
    <m/>
    <n v="27.22467"/>
    <m/>
    <m/>
    <d v="2023-04-18T00:00:00"/>
    <x v="0"/>
    <x v="1"/>
    <n v="16"/>
    <x v="19"/>
  </r>
  <r>
    <x v="107"/>
    <x v="105"/>
    <n v="1.9219949999999999"/>
    <x v="1"/>
    <n v="86.09500899999999"/>
    <m/>
    <n v="1.9219949999999999"/>
    <m/>
    <m/>
    <d v="2023-04-18T00:00:00"/>
    <x v="0"/>
    <x v="1"/>
    <n v="16"/>
    <x v="19"/>
  </r>
  <r>
    <x v="107"/>
    <x v="105"/>
    <n v="27.224602000000001"/>
    <x v="1"/>
    <n v="113.31961099999999"/>
    <m/>
    <n v="27.224602000000001"/>
    <m/>
    <m/>
    <d v="2023-04-18T00:00:00"/>
    <x v="0"/>
    <x v="1"/>
    <n v="16"/>
    <x v="19"/>
  </r>
  <r>
    <x v="107"/>
    <x v="105"/>
    <n v="0.32138299999999997"/>
    <x v="2"/>
    <n v="113.64099399999999"/>
    <m/>
    <n v="0.32138299999999997"/>
    <m/>
    <m/>
    <d v="2023-04-25T00:00:00"/>
    <x v="0"/>
    <x v="2"/>
    <n v="17"/>
    <x v="19"/>
  </r>
  <r>
    <x v="107"/>
    <x v="105"/>
    <n v="2.6965629999999998"/>
    <x v="2"/>
    <n v="116.33755699999999"/>
    <m/>
    <n v="2.6965629999999998"/>
    <m/>
    <m/>
    <d v="2023-04-25T00:00:00"/>
    <x v="0"/>
    <x v="2"/>
    <n v="17"/>
    <x v="19"/>
  </r>
  <r>
    <x v="107"/>
    <x v="105"/>
    <n v="1.9188099999999999"/>
    <x v="2"/>
    <n v="118.25636699999998"/>
    <m/>
    <n v="1.9188099999999999"/>
    <m/>
    <m/>
    <d v="2023-04-25T00:00:00"/>
    <x v="0"/>
    <x v="2"/>
    <n v="17"/>
    <x v="19"/>
  </r>
  <r>
    <x v="107"/>
    <x v="105"/>
    <n v="19.368570999999999"/>
    <x v="2"/>
    <n v="137.62493799999999"/>
    <m/>
    <n v="19.368570999999999"/>
    <m/>
    <m/>
    <d v="2023-04-25T00:00:00"/>
    <x v="0"/>
    <x v="2"/>
    <n v="17"/>
    <x v="19"/>
  </r>
  <r>
    <x v="107"/>
    <x v="105"/>
    <n v="0.27666800000000003"/>
    <x v="2"/>
    <n v="137.90160599999999"/>
    <m/>
    <n v="0.27666800000000003"/>
    <m/>
    <m/>
    <d v="2023-04-27T00:00:00"/>
    <x v="0"/>
    <x v="2"/>
    <n v="17"/>
    <x v="19"/>
  </r>
  <r>
    <x v="107"/>
    <x v="105"/>
    <n v="13.772399999999999"/>
    <x v="2"/>
    <n v="151.67400599999999"/>
    <m/>
    <n v="13.772399999999999"/>
    <m/>
    <m/>
    <d v="2023-04-28T00:00:00"/>
    <x v="0"/>
    <x v="2"/>
    <n v="17"/>
    <x v="19"/>
  </r>
  <r>
    <x v="107"/>
    <x v="105"/>
    <n v="7.1827259999999997"/>
    <x v="2"/>
    <n v="158.85673199999999"/>
    <m/>
    <n v="7.1827259999999997"/>
    <m/>
    <m/>
    <d v="2023-04-28T00:00:00"/>
    <x v="0"/>
    <x v="2"/>
    <n v="17"/>
    <x v="19"/>
  </r>
  <r>
    <x v="107"/>
    <x v="105"/>
    <n v="0.80792600000000003"/>
    <x v="2"/>
    <n v="159.664658"/>
    <m/>
    <n v="0.80792600000000003"/>
    <m/>
    <m/>
    <d v="2023-04-28T00:00:00"/>
    <x v="0"/>
    <x v="2"/>
    <n v="17"/>
    <x v="19"/>
  </r>
  <r>
    <x v="107"/>
    <x v="105"/>
    <n v="1.3629990000000001"/>
    <x v="2"/>
    <n v="161.027657"/>
    <m/>
    <n v="1.3629990000000001"/>
    <m/>
    <m/>
    <d v="2023-04-28T00:00:00"/>
    <x v="0"/>
    <x v="2"/>
    <n v="17"/>
    <x v="19"/>
  </r>
  <r>
    <x v="107"/>
    <x v="105"/>
    <n v="0.83408099999999996"/>
    <x v="2"/>
    <n v="161.861738"/>
    <m/>
    <n v="0.83408099999999996"/>
    <m/>
    <m/>
    <d v="2023-04-28T00:00:00"/>
    <x v="0"/>
    <x v="2"/>
    <n v="17"/>
    <x v="19"/>
  </r>
  <r>
    <x v="107"/>
    <x v="105"/>
    <n v="5.0753E-2"/>
    <x v="2"/>
    <n v="161.91249099999999"/>
    <m/>
    <n v="5.0753E-2"/>
    <m/>
    <m/>
    <d v="2023-04-28T00:00:00"/>
    <x v="0"/>
    <x v="2"/>
    <n v="17"/>
    <x v="19"/>
  </r>
  <r>
    <x v="107"/>
    <x v="105"/>
    <n v="0.65057900000000002"/>
    <x v="2"/>
    <n v="162.56306999999998"/>
    <m/>
    <n v="0.65057900000000002"/>
    <m/>
    <m/>
    <d v="2023-04-29T00:00:00"/>
    <x v="0"/>
    <x v="2"/>
    <n v="17"/>
    <x v="19"/>
  </r>
  <r>
    <x v="107"/>
    <x v="105"/>
    <n v="0.70036900000000002"/>
    <x v="3"/>
    <n v="163.26343899999998"/>
    <m/>
    <n v="0.70036900000000002"/>
    <m/>
    <m/>
    <d v="2023-05-02T00:00:00"/>
    <x v="0"/>
    <x v="3"/>
    <n v="18"/>
    <x v="19"/>
  </r>
  <r>
    <x v="107"/>
    <x v="105"/>
    <n v="0.62376699999999996"/>
    <x v="3"/>
    <n v="163.88720599999996"/>
    <m/>
    <n v="0.62376699999999996"/>
    <m/>
    <m/>
    <d v="2023-05-03T00:00:00"/>
    <x v="0"/>
    <x v="3"/>
    <n v="18"/>
    <x v="19"/>
  </r>
  <r>
    <x v="107"/>
    <x v="105"/>
    <n v="15.968"/>
    <x v="3"/>
    <n v="179.85520599999995"/>
    <m/>
    <n v="15.968"/>
    <m/>
    <m/>
    <d v="2023-05-05T00:00:00"/>
    <x v="0"/>
    <x v="3"/>
    <n v="18"/>
    <x v="19"/>
  </r>
  <r>
    <x v="107"/>
    <x v="105"/>
    <n v="0.69907900000000001"/>
    <x v="4"/>
    <n v="180.55428499999996"/>
    <m/>
    <n v="0.69907900000000001"/>
    <m/>
    <m/>
    <d v="2023-05-08T00:00:00"/>
    <x v="0"/>
    <x v="4"/>
    <n v="19"/>
    <x v="19"/>
  </r>
  <r>
    <x v="107"/>
    <x v="105"/>
    <n v="0.349329"/>
    <x v="4"/>
    <n v="180.90361399999998"/>
    <m/>
    <n v="0.349329"/>
    <m/>
    <m/>
    <d v="2023-05-09T00:00:00"/>
    <x v="0"/>
    <x v="4"/>
    <n v="19"/>
    <x v="19"/>
  </r>
  <r>
    <x v="107"/>
    <x v="105"/>
    <n v="0.70035999999999998"/>
    <x v="4"/>
    <n v="181.60397399999997"/>
    <m/>
    <n v="0.70035999999999998"/>
    <m/>
    <m/>
    <d v="2023-05-09T00:00:00"/>
    <x v="0"/>
    <x v="4"/>
    <n v="19"/>
    <x v="19"/>
  </r>
  <r>
    <x v="107"/>
    <x v="105"/>
    <n v="35.757078999999997"/>
    <x v="4"/>
    <n v="217.36105299999997"/>
    <m/>
    <n v="35.757078999999997"/>
    <m/>
    <m/>
    <d v="2023-05-09T00:00:00"/>
    <x v="0"/>
    <x v="4"/>
    <n v="19"/>
    <x v="19"/>
  </r>
  <r>
    <x v="107"/>
    <x v="105"/>
    <n v="1.566201"/>
    <x v="4"/>
    <n v="218.92725399999998"/>
    <m/>
    <n v="1.566201"/>
    <m/>
    <m/>
    <d v="2023-05-10T00:00:00"/>
    <x v="0"/>
    <x v="4"/>
    <n v="19"/>
    <x v="19"/>
  </r>
  <r>
    <x v="107"/>
    <x v="105"/>
    <n v="0.71006499999999995"/>
    <x v="4"/>
    <n v="219.63731899999996"/>
    <m/>
    <n v="0.71006499999999995"/>
    <m/>
    <m/>
    <d v="2023-05-10T00:00:00"/>
    <x v="0"/>
    <x v="4"/>
    <n v="19"/>
    <x v="19"/>
  </r>
  <r>
    <x v="107"/>
    <x v="105"/>
    <n v="8.4830000000000005"/>
    <x v="4"/>
    <n v="228.12031899999997"/>
    <m/>
    <n v="8.4830000000000005"/>
    <m/>
    <m/>
    <d v="2023-05-12T00:00:00"/>
    <x v="0"/>
    <x v="4"/>
    <n v="19"/>
    <x v="19"/>
  </r>
  <r>
    <x v="107"/>
    <x v="105"/>
    <n v="4.6680190000000001"/>
    <x v="4"/>
    <n v="232.78833799999995"/>
    <m/>
    <n v="4.6680190000000001"/>
    <m/>
    <m/>
    <d v="2023-05-12T00:00:00"/>
    <x v="0"/>
    <x v="4"/>
    <n v="19"/>
    <x v="19"/>
  </r>
  <r>
    <x v="107"/>
    <x v="105"/>
    <n v="0.60799999999999998"/>
    <x v="4"/>
    <n v="233.39633799999996"/>
    <m/>
    <n v="0.60799999999999998"/>
    <m/>
    <m/>
    <d v="2023-05-12T00:00:00"/>
    <x v="0"/>
    <x v="4"/>
    <n v="19"/>
    <x v="19"/>
  </r>
  <r>
    <x v="107"/>
    <x v="105"/>
    <n v="0.246613"/>
    <x v="5"/>
    <n v="233.64295099999995"/>
    <m/>
    <n v="0.246613"/>
    <m/>
    <m/>
    <d v="2023-05-16T00:00:00"/>
    <x v="0"/>
    <x v="5"/>
    <n v="20"/>
    <x v="19"/>
  </r>
  <r>
    <x v="107"/>
    <x v="105"/>
    <n v="2.996181"/>
    <x v="5"/>
    <n v="236.63913199999996"/>
    <m/>
    <n v="2.996181"/>
    <m/>
    <m/>
    <d v="2023-05-16T00:00:00"/>
    <x v="0"/>
    <x v="5"/>
    <n v="20"/>
    <x v="19"/>
  </r>
  <r>
    <x v="107"/>
    <x v="105"/>
    <n v="27.2454"/>
    <x v="5"/>
    <n v="263.88453199999998"/>
    <m/>
    <n v="27.2454"/>
    <m/>
    <m/>
    <d v="2023-05-19T00:00:00"/>
    <x v="0"/>
    <x v="5"/>
    <n v="20"/>
    <x v="19"/>
  </r>
  <r>
    <x v="107"/>
    <x v="105"/>
    <n v="1.410004"/>
    <x v="5"/>
    <n v="265.29453599999999"/>
    <m/>
    <n v="1.410004"/>
    <m/>
    <m/>
    <d v="2023-05-19T00:00:00"/>
    <x v="0"/>
    <x v="5"/>
    <n v="20"/>
    <x v="19"/>
  </r>
  <r>
    <x v="108"/>
    <x v="106"/>
    <n v="3.189152"/>
    <x v="0"/>
    <n v="3.189152"/>
    <m/>
    <n v="3.189152"/>
    <m/>
    <m/>
    <d v="2023-04-10T00:00:00"/>
    <x v="0"/>
    <x v="0"/>
    <n v="15"/>
    <x v="19"/>
  </r>
  <r>
    <x v="108"/>
    <x v="106"/>
    <n v="0.65539700000000001"/>
    <x v="0"/>
    <n v="3.8445489999999998"/>
    <m/>
    <n v="0.65539700000000001"/>
    <m/>
    <m/>
    <d v="2023-04-10T00:00:00"/>
    <x v="0"/>
    <x v="0"/>
    <n v="15"/>
    <x v="19"/>
  </r>
  <r>
    <x v="108"/>
    <x v="106"/>
    <n v="1.056495"/>
    <x v="0"/>
    <n v="4.9010439999999997"/>
    <m/>
    <n v="1.056495"/>
    <m/>
    <m/>
    <d v="2023-04-10T00:00:00"/>
    <x v="0"/>
    <x v="0"/>
    <n v="15"/>
    <x v="19"/>
  </r>
  <r>
    <x v="108"/>
    <x v="106"/>
    <n v="1.250658"/>
    <x v="3"/>
    <n v="6.1517020000000002"/>
    <m/>
    <n v="1.250658"/>
    <m/>
    <m/>
    <d v="2023-05-02T00:00:00"/>
    <x v="0"/>
    <x v="3"/>
    <n v="18"/>
    <x v="19"/>
  </r>
  <r>
    <x v="108"/>
    <x v="106"/>
    <n v="1.0486180000000001"/>
    <x v="4"/>
    <n v="7.2003200000000005"/>
    <m/>
    <n v="1.0486180000000001"/>
    <m/>
    <m/>
    <d v="2023-05-08T00:00:00"/>
    <x v="0"/>
    <x v="4"/>
    <n v="19"/>
    <x v="19"/>
  </r>
  <r>
    <x v="108"/>
    <x v="106"/>
    <n v="1.2506429999999999"/>
    <x v="4"/>
    <n v="8.4509629999999998"/>
    <m/>
    <n v="1.2506429999999999"/>
    <m/>
    <m/>
    <d v="2023-05-09T00:00:00"/>
    <x v="0"/>
    <x v="4"/>
    <n v="19"/>
    <x v="19"/>
  </r>
  <r>
    <x v="108"/>
    <x v="106"/>
    <n v="3.6126999999999999E-2"/>
    <x v="4"/>
    <n v="8.4870900000000002"/>
    <m/>
    <n v="3.6126999999999999E-2"/>
    <m/>
    <m/>
    <d v="2023-05-10T00:00:00"/>
    <x v="0"/>
    <x v="4"/>
    <n v="19"/>
    <x v="19"/>
  </r>
  <r>
    <x v="109"/>
    <x v="107"/>
    <n v="10.970681000000001"/>
    <x v="0"/>
    <n v="10.970681000000001"/>
    <m/>
    <n v="10.970681000000001"/>
    <m/>
    <m/>
    <d v="2023-04-18T00:00:00"/>
    <x v="0"/>
    <x v="0"/>
    <n v="16"/>
    <x v="19"/>
  </r>
  <r>
    <x v="109"/>
    <x v="107"/>
    <n v="2.4577399999999998"/>
    <x v="0"/>
    <n v="13.428421"/>
    <m/>
    <n v="2.4577399999999998"/>
    <m/>
    <m/>
    <d v="2023-04-18T00:00:00"/>
    <x v="0"/>
    <x v="0"/>
    <n v="16"/>
    <x v="19"/>
  </r>
  <r>
    <x v="109"/>
    <x v="107"/>
    <n v="3.9618579999999999"/>
    <x v="0"/>
    <n v="17.390279"/>
    <m/>
    <n v="3.9618579999999999"/>
    <m/>
    <m/>
    <d v="2023-04-18T00:00:00"/>
    <x v="0"/>
    <x v="0"/>
    <n v="16"/>
    <x v="19"/>
  </r>
  <r>
    <x v="109"/>
    <x v="107"/>
    <n v="2.6708340000000002"/>
    <x v="0"/>
    <n v="20.061112999999999"/>
    <m/>
    <n v="2.6708340000000002"/>
    <m/>
    <m/>
    <d v="2023-04-18T00:00:00"/>
    <x v="0"/>
    <x v="0"/>
    <n v="16"/>
    <x v="19"/>
  </r>
  <r>
    <x v="109"/>
    <x v="107"/>
    <n v="25.019383000000001"/>
    <x v="0"/>
    <n v="45.080495999999997"/>
    <m/>
    <n v="25.019383000000001"/>
    <m/>
    <m/>
    <d v="2023-04-18T00:00:00"/>
    <x v="0"/>
    <x v="0"/>
    <n v="16"/>
    <x v="19"/>
  </r>
  <r>
    <x v="109"/>
    <x v="107"/>
    <n v="13.310447999999999"/>
    <x v="0"/>
    <n v="58.390943999999998"/>
    <m/>
    <n v="13.310447999999999"/>
    <m/>
    <m/>
    <d v="2023-04-18T00:00:00"/>
    <x v="0"/>
    <x v="0"/>
    <n v="16"/>
    <x v="19"/>
  </r>
  <r>
    <x v="109"/>
    <x v="107"/>
    <n v="161.306421"/>
    <x v="0"/>
    <n v="219.69736499999999"/>
    <m/>
    <n v="161.306421"/>
    <m/>
    <m/>
    <d v="2023-04-18T00:00:00"/>
    <x v="0"/>
    <x v="0"/>
    <n v="16"/>
    <x v="19"/>
  </r>
  <r>
    <x v="109"/>
    <x v="107"/>
    <n v="57.761772000000001"/>
    <x v="0"/>
    <n v="277.459137"/>
    <m/>
    <n v="57.761772000000001"/>
    <m/>
    <m/>
    <d v="2023-04-18T00:00:00"/>
    <x v="0"/>
    <x v="0"/>
    <n v="16"/>
    <x v="19"/>
  </r>
  <r>
    <x v="109"/>
    <x v="107"/>
    <n v="56.704844999999999"/>
    <x v="0"/>
    <n v="334.16398199999998"/>
    <m/>
    <n v="56.704844999999999"/>
    <m/>
    <m/>
    <d v="2023-04-18T00:00:00"/>
    <x v="0"/>
    <x v="0"/>
    <n v="16"/>
    <x v="19"/>
  </r>
  <r>
    <x v="109"/>
    <x v="107"/>
    <n v="33.206679000000001"/>
    <x v="0"/>
    <n v="367.37066099999998"/>
    <m/>
    <n v="33.206679000000001"/>
    <m/>
    <m/>
    <d v="2023-04-19T00:00:00"/>
    <x v="0"/>
    <x v="0"/>
    <n v="16"/>
    <x v="19"/>
  </r>
  <r>
    <x v="109"/>
    <x v="107"/>
    <n v="1.6758550000000001"/>
    <x v="0"/>
    <n v="369.046516"/>
    <m/>
    <n v="1.6758550000000001"/>
    <m/>
    <m/>
    <d v="2023-04-20T00:00:00"/>
    <x v="0"/>
    <x v="0"/>
    <n v="16"/>
    <x v="19"/>
  </r>
  <r>
    <x v="109"/>
    <x v="107"/>
    <n v="5.5514029999999996"/>
    <x v="1"/>
    <n v="374.59791899999999"/>
    <m/>
    <n v="5.5514029999999996"/>
    <m/>
    <m/>
    <d v="2023-04-25T00:00:00"/>
    <x v="0"/>
    <x v="1"/>
    <n v="17"/>
    <x v="19"/>
  </r>
  <r>
    <x v="109"/>
    <x v="107"/>
    <n v="14.866051000000001"/>
    <x v="1"/>
    <n v="389.46397000000002"/>
    <m/>
    <n v="14.866051000000001"/>
    <m/>
    <m/>
    <d v="2023-04-25T00:00:00"/>
    <x v="0"/>
    <x v="1"/>
    <n v="17"/>
    <x v="19"/>
  </r>
  <r>
    <x v="109"/>
    <x v="107"/>
    <n v="15.682164999999999"/>
    <x v="1"/>
    <n v="405.14613500000002"/>
    <m/>
    <n v="15.682164999999999"/>
    <m/>
    <m/>
    <d v="2023-04-25T00:00:00"/>
    <x v="0"/>
    <x v="1"/>
    <n v="17"/>
    <x v="19"/>
  </r>
  <r>
    <x v="109"/>
    <x v="107"/>
    <n v="7.903937"/>
    <x v="1"/>
    <n v="413.050072"/>
    <m/>
    <n v="7.903937"/>
    <m/>
    <m/>
    <d v="2023-04-25T00:00:00"/>
    <x v="0"/>
    <x v="1"/>
    <n v="17"/>
    <x v="19"/>
  </r>
  <r>
    <x v="109"/>
    <x v="107"/>
    <n v="10.512757000000001"/>
    <x v="1"/>
    <n v="423.56282900000002"/>
    <m/>
    <n v="10.512757000000001"/>
    <m/>
    <m/>
    <d v="2023-04-25T00:00:00"/>
    <x v="0"/>
    <x v="1"/>
    <n v="17"/>
    <x v="19"/>
  </r>
  <r>
    <x v="109"/>
    <x v="107"/>
    <n v="2.8406340000000001"/>
    <x v="1"/>
    <n v="426.40346300000004"/>
    <m/>
    <n v="2.8406340000000001"/>
    <m/>
    <m/>
    <d v="2023-04-25T00:00:00"/>
    <x v="0"/>
    <x v="1"/>
    <n v="17"/>
    <x v="19"/>
  </r>
  <r>
    <x v="109"/>
    <x v="107"/>
    <n v="1.9512670000000001"/>
    <x v="1"/>
    <n v="428.35473000000002"/>
    <m/>
    <n v="1.9512670000000001"/>
    <m/>
    <m/>
    <d v="2023-04-26T00:00:00"/>
    <x v="0"/>
    <x v="1"/>
    <n v="17"/>
    <x v="19"/>
  </r>
  <r>
    <x v="109"/>
    <x v="107"/>
    <n v="12.545731999999999"/>
    <x v="1"/>
    <n v="440.900462"/>
    <m/>
    <n v="12.545731999999999"/>
    <m/>
    <m/>
    <d v="2023-04-26T00:00:00"/>
    <x v="0"/>
    <x v="1"/>
    <n v="17"/>
    <x v="19"/>
  </r>
  <r>
    <x v="109"/>
    <x v="107"/>
    <n v="5.8151089999999996"/>
    <x v="1"/>
    <n v="446.71557100000001"/>
    <m/>
    <n v="5.8151089999999996"/>
    <m/>
    <m/>
    <d v="2023-04-26T00:00:00"/>
    <x v="0"/>
    <x v="1"/>
    <n v="17"/>
    <x v="19"/>
  </r>
  <r>
    <x v="109"/>
    <x v="107"/>
    <n v="0.80765500000000001"/>
    <x v="1"/>
    <n v="447.52322600000002"/>
    <m/>
    <n v="0.80765500000000001"/>
    <m/>
    <m/>
    <d v="2023-04-26T00:00:00"/>
    <x v="0"/>
    <x v="1"/>
    <n v="17"/>
    <x v="19"/>
  </r>
  <r>
    <x v="109"/>
    <x v="107"/>
    <n v="8.3351430000000004"/>
    <x v="1"/>
    <n v="455.85836900000004"/>
    <m/>
    <n v="8.3351430000000004"/>
    <m/>
    <m/>
    <d v="2023-04-26T00:00:00"/>
    <x v="0"/>
    <x v="1"/>
    <n v="17"/>
    <x v="19"/>
  </r>
  <r>
    <x v="109"/>
    <x v="107"/>
    <n v="11.042538"/>
    <x v="1"/>
    <n v="466.90090700000002"/>
    <m/>
    <n v="11.042538"/>
    <m/>
    <m/>
    <d v="2023-04-26T00:00:00"/>
    <x v="0"/>
    <x v="1"/>
    <n v="17"/>
    <x v="19"/>
  </r>
  <r>
    <x v="109"/>
    <x v="107"/>
    <n v="1.339914"/>
    <x v="1"/>
    <n v="468.24082100000004"/>
    <m/>
    <n v="1.339914"/>
    <m/>
    <m/>
    <d v="2023-04-26T00:00:00"/>
    <x v="0"/>
    <x v="1"/>
    <n v="17"/>
    <x v="19"/>
  </r>
  <r>
    <x v="109"/>
    <x v="107"/>
    <n v="9.8119259999999997"/>
    <x v="1"/>
    <n v="478.05274700000007"/>
    <m/>
    <n v="9.8119259999999997"/>
    <m/>
    <m/>
    <d v="2023-04-26T00:00:00"/>
    <x v="0"/>
    <x v="1"/>
    <n v="17"/>
    <x v="19"/>
  </r>
  <r>
    <x v="109"/>
    <x v="107"/>
    <n v="169.44927100000001"/>
    <x v="1"/>
    <n v="647.50201800000013"/>
    <m/>
    <n v="169.44927100000001"/>
    <m/>
    <m/>
    <d v="2023-04-26T00:00:00"/>
    <x v="0"/>
    <x v="1"/>
    <n v="17"/>
    <x v="19"/>
  </r>
  <r>
    <x v="109"/>
    <x v="107"/>
    <n v="98.008810999999994"/>
    <x v="1"/>
    <n v="745.51082900000017"/>
    <m/>
    <n v="98.008810999999994"/>
    <m/>
    <m/>
    <d v="2023-04-26T00:00:00"/>
    <x v="0"/>
    <x v="1"/>
    <n v="17"/>
    <x v="19"/>
  </r>
  <r>
    <x v="109"/>
    <x v="107"/>
    <n v="98.008810999999994"/>
    <x v="1"/>
    <n v="843.51964000000021"/>
    <m/>
    <n v="98.008810999999994"/>
    <m/>
    <m/>
    <d v="2023-04-26T00:00:00"/>
    <x v="0"/>
    <x v="1"/>
    <n v="17"/>
    <x v="19"/>
  </r>
  <r>
    <x v="109"/>
    <x v="107"/>
    <n v="17.511510000000001"/>
    <x v="1"/>
    <n v="861.03115000000025"/>
    <m/>
    <n v="17.511510000000001"/>
    <m/>
    <m/>
    <d v="2023-04-26T00:00:00"/>
    <x v="0"/>
    <x v="1"/>
    <n v="17"/>
    <x v="19"/>
  </r>
  <r>
    <x v="109"/>
    <x v="107"/>
    <n v="98.008566000000002"/>
    <x v="1"/>
    <n v="959.03971600000023"/>
    <m/>
    <n v="98.008566000000002"/>
    <m/>
    <m/>
    <d v="2023-04-26T00:00:00"/>
    <x v="0"/>
    <x v="1"/>
    <n v="17"/>
    <x v="19"/>
  </r>
  <r>
    <x v="109"/>
    <x v="107"/>
    <n v="0.58598899999999998"/>
    <x v="1"/>
    <n v="959.62570500000027"/>
    <m/>
    <n v="0.58598899999999998"/>
    <m/>
    <m/>
    <d v="2023-04-27T00:00:00"/>
    <x v="0"/>
    <x v="1"/>
    <n v="17"/>
    <x v="19"/>
  </r>
  <r>
    <x v="109"/>
    <x v="107"/>
    <n v="14.317401"/>
    <x v="2"/>
    <n v="973.94310600000028"/>
    <m/>
    <n v="14.317401"/>
    <m/>
    <m/>
    <d v="2023-05-02T00:00:00"/>
    <x v="0"/>
    <x v="2"/>
    <n v="18"/>
    <x v="19"/>
  </r>
  <r>
    <x v="109"/>
    <x v="107"/>
    <n v="136.23186100000001"/>
    <x v="2"/>
    <n v="1110.1749670000004"/>
    <m/>
    <n v="136.23186100000001"/>
    <m/>
    <m/>
    <d v="2023-05-02T00:00:00"/>
    <x v="0"/>
    <x v="2"/>
    <n v="18"/>
    <x v="19"/>
  </r>
  <r>
    <x v="109"/>
    <x v="107"/>
    <n v="71.049062000000006"/>
    <x v="2"/>
    <n v="1181.2240290000004"/>
    <m/>
    <n v="71.049062000000006"/>
    <m/>
    <m/>
    <d v="2023-05-02T00:00:00"/>
    <x v="0"/>
    <x v="2"/>
    <n v="18"/>
    <x v="19"/>
  </r>
  <r>
    <x v="109"/>
    <x v="107"/>
    <n v="7.2706679999999997"/>
    <x v="2"/>
    <n v="1188.4946970000003"/>
    <m/>
    <n v="7.2706679999999997"/>
    <m/>
    <m/>
    <d v="2023-05-02T00:00:00"/>
    <x v="0"/>
    <x v="2"/>
    <n v="18"/>
    <x v="19"/>
  </r>
  <r>
    <x v="109"/>
    <x v="107"/>
    <n v="135.56868900000001"/>
    <x v="2"/>
    <n v="1324.0633860000003"/>
    <m/>
    <n v="135.56868900000001"/>
    <m/>
    <m/>
    <d v="2023-05-02T00:00:00"/>
    <x v="0"/>
    <x v="2"/>
    <n v="18"/>
    <x v="19"/>
  </r>
  <r>
    <x v="109"/>
    <x v="107"/>
    <n v="4.5917110000000001"/>
    <x v="2"/>
    <n v="1328.6550970000003"/>
    <m/>
    <n v="4.5917110000000001"/>
    <m/>
    <m/>
    <d v="2023-05-02T00:00:00"/>
    <x v="0"/>
    <x v="2"/>
    <n v="18"/>
    <x v="19"/>
  </r>
  <r>
    <x v="109"/>
    <x v="107"/>
    <n v="5.1460650000000001"/>
    <x v="2"/>
    <n v="1333.8011620000002"/>
    <m/>
    <n v="5.1460650000000001"/>
    <m/>
    <m/>
    <d v="2023-05-02T00:00:00"/>
    <x v="0"/>
    <x v="2"/>
    <n v="18"/>
    <x v="19"/>
  </r>
  <r>
    <x v="109"/>
    <x v="107"/>
    <n v="13.317136"/>
    <x v="2"/>
    <n v="1347.1182980000001"/>
    <m/>
    <n v="13.317136"/>
    <m/>
    <m/>
    <d v="2023-05-03T00:00:00"/>
    <x v="0"/>
    <x v="2"/>
    <n v="18"/>
    <x v="19"/>
  </r>
  <r>
    <x v="109"/>
    <x v="107"/>
    <n v="14.248149"/>
    <x v="2"/>
    <n v="1361.3664470000001"/>
    <m/>
    <n v="14.248149"/>
    <m/>
    <m/>
    <d v="2023-05-03T00:00:00"/>
    <x v="0"/>
    <x v="2"/>
    <n v="18"/>
    <x v="19"/>
  </r>
  <r>
    <x v="109"/>
    <x v="107"/>
    <n v="64.708877999999999"/>
    <x v="2"/>
    <n v="1426.075325"/>
    <m/>
    <n v="64.708877999999999"/>
    <m/>
    <m/>
    <d v="2023-05-03T00:00:00"/>
    <x v="0"/>
    <x v="2"/>
    <n v="18"/>
    <x v="19"/>
  </r>
  <r>
    <x v="109"/>
    <x v="107"/>
    <n v="13.842826000000001"/>
    <x v="2"/>
    <n v="1439.9181510000001"/>
    <m/>
    <n v="13.842826000000001"/>
    <m/>
    <m/>
    <d v="2023-05-03T00:00:00"/>
    <x v="0"/>
    <x v="2"/>
    <n v="18"/>
    <x v="19"/>
  </r>
  <r>
    <x v="109"/>
    <x v="107"/>
    <n v="73.509107999999998"/>
    <x v="2"/>
    <n v="1513.427259"/>
    <m/>
    <n v="73.509107999999998"/>
    <m/>
    <m/>
    <d v="2023-05-03T00:00:00"/>
    <x v="0"/>
    <x v="2"/>
    <n v="18"/>
    <x v="19"/>
  </r>
  <r>
    <x v="109"/>
    <x v="107"/>
    <n v="28.577655"/>
    <x v="2"/>
    <n v="1542.0049140000001"/>
    <m/>
    <n v="28.577655"/>
    <m/>
    <m/>
    <d v="2023-05-03T00:00:00"/>
    <x v="0"/>
    <x v="2"/>
    <n v="18"/>
    <x v="19"/>
  </r>
  <r>
    <x v="109"/>
    <x v="107"/>
    <n v="10.786251"/>
    <x v="2"/>
    <n v="1552.7911650000001"/>
    <m/>
    <n v="10.786251"/>
    <m/>
    <m/>
    <d v="2023-05-03T00:00:00"/>
    <x v="0"/>
    <x v="2"/>
    <n v="18"/>
    <x v="19"/>
  </r>
  <r>
    <x v="109"/>
    <x v="107"/>
    <n v="85.732960000000006"/>
    <x v="2"/>
    <n v="1638.5241250000001"/>
    <m/>
    <n v="85.732960000000006"/>
    <m/>
    <m/>
    <d v="2023-05-03T00:00:00"/>
    <x v="0"/>
    <x v="2"/>
    <n v="18"/>
    <x v="19"/>
  </r>
  <r>
    <x v="109"/>
    <x v="107"/>
    <n v="45.224637999999999"/>
    <x v="2"/>
    <n v="1683.7487630000001"/>
    <m/>
    <n v="45.224637999999999"/>
    <m/>
    <m/>
    <d v="2023-05-03T00:00:00"/>
    <x v="0"/>
    <x v="2"/>
    <n v="18"/>
    <x v="19"/>
  </r>
  <r>
    <x v="109"/>
    <x v="107"/>
    <n v="37.431353999999999"/>
    <x v="2"/>
    <n v="1721.1801170000001"/>
    <m/>
    <n v="37.431353999999999"/>
    <m/>
    <m/>
    <d v="2023-05-03T00:00:00"/>
    <x v="0"/>
    <x v="2"/>
    <n v="18"/>
    <x v="19"/>
  </r>
  <r>
    <x v="109"/>
    <x v="107"/>
    <n v="7.6752390000000004"/>
    <x v="2"/>
    <n v="1728.855356"/>
    <m/>
    <n v="7.6752390000000004"/>
    <m/>
    <m/>
    <d v="2023-05-03T00:00:00"/>
    <x v="0"/>
    <x v="2"/>
    <n v="18"/>
    <x v="19"/>
  </r>
  <r>
    <x v="109"/>
    <x v="107"/>
    <n v="37.692883000000002"/>
    <x v="2"/>
    <n v="1766.548239"/>
    <m/>
    <n v="37.692883000000002"/>
    <m/>
    <m/>
    <d v="2023-05-03T00:00:00"/>
    <x v="0"/>
    <x v="2"/>
    <n v="18"/>
    <x v="19"/>
  </r>
  <r>
    <x v="109"/>
    <x v="107"/>
    <n v="77.474281000000005"/>
    <x v="2"/>
    <n v="1844.02252"/>
    <m/>
    <n v="77.474281000000005"/>
    <m/>
    <m/>
    <d v="2023-05-03T00:00:00"/>
    <x v="0"/>
    <x v="2"/>
    <n v="18"/>
    <x v="19"/>
  </r>
  <r>
    <x v="109"/>
    <x v="107"/>
    <n v="11.149538"/>
    <x v="3"/>
    <n v="1855.1720579999999"/>
    <m/>
    <n v="11.149538"/>
    <m/>
    <m/>
    <d v="2023-05-09T00:00:00"/>
    <x v="0"/>
    <x v="3"/>
    <n v="19"/>
    <x v="19"/>
  </r>
  <r>
    <x v="109"/>
    <x v="107"/>
    <n v="9.4093"/>
    <x v="3"/>
    <n v="1864.5813579999999"/>
    <m/>
    <n v="9.4093"/>
    <m/>
    <m/>
    <d v="2023-05-09T00:00:00"/>
    <x v="0"/>
    <x v="3"/>
    <n v="19"/>
    <x v="19"/>
  </r>
  <r>
    <x v="109"/>
    <x v="107"/>
    <n v="2.6509529999999999"/>
    <x v="3"/>
    <n v="1867.232311"/>
    <m/>
    <n v="2.6509529999999999"/>
    <m/>
    <m/>
    <d v="2023-05-09T00:00:00"/>
    <x v="0"/>
    <x v="3"/>
    <n v="19"/>
    <x v="19"/>
  </r>
  <r>
    <x v="109"/>
    <x v="107"/>
    <n v="157.949984"/>
    <x v="3"/>
    <n v="2025.1822950000001"/>
    <m/>
    <n v="157.949984"/>
    <m/>
    <m/>
    <d v="2023-05-09T00:00:00"/>
    <x v="0"/>
    <x v="3"/>
    <n v="19"/>
    <x v="19"/>
  </r>
  <r>
    <x v="109"/>
    <x v="107"/>
    <n v="9.4093"/>
    <x v="3"/>
    <n v="2034.5915950000001"/>
    <m/>
    <n v="9.4093"/>
    <m/>
    <m/>
    <d v="2023-05-10T00:00:00"/>
    <x v="0"/>
    <x v="3"/>
    <n v="19"/>
    <x v="19"/>
  </r>
  <r>
    <x v="109"/>
    <x v="107"/>
    <n v="4.3022619999999998"/>
    <x v="3"/>
    <n v="2038.893857"/>
    <m/>
    <n v="4.3022619999999998"/>
    <m/>
    <m/>
    <d v="2023-05-10T00:00:00"/>
    <x v="0"/>
    <x v="3"/>
    <n v="19"/>
    <x v="19"/>
  </r>
  <r>
    <x v="109"/>
    <x v="107"/>
    <n v="76.066034000000002"/>
    <x v="3"/>
    <n v="2114.959891"/>
    <m/>
    <n v="76.066034000000002"/>
    <m/>
    <m/>
    <d v="2023-05-10T00:00:00"/>
    <x v="0"/>
    <x v="3"/>
    <n v="19"/>
    <x v="19"/>
  </r>
  <r>
    <x v="109"/>
    <x v="107"/>
    <n v="42.329655000000002"/>
    <x v="3"/>
    <n v="2157.289546"/>
    <m/>
    <n v="42.329655000000002"/>
    <m/>
    <m/>
    <d v="2023-05-10T00:00:00"/>
    <x v="0"/>
    <x v="3"/>
    <n v="19"/>
    <x v="19"/>
  </r>
  <r>
    <x v="109"/>
    <x v="107"/>
    <n v="29.305149"/>
    <x v="3"/>
    <n v="2186.5946949999998"/>
    <m/>
    <n v="29.305149"/>
    <m/>
    <m/>
    <d v="2023-05-10T00:00:00"/>
    <x v="0"/>
    <x v="3"/>
    <n v="19"/>
    <x v="19"/>
  </r>
  <r>
    <x v="109"/>
    <x v="107"/>
    <n v="1.6633789999999999"/>
    <x v="3"/>
    <n v="2188.2580739999999"/>
    <m/>
    <n v="1.6633789999999999"/>
    <m/>
    <m/>
    <d v="2023-05-11T00:00:00"/>
    <x v="0"/>
    <x v="3"/>
    <n v="19"/>
    <x v="19"/>
  </r>
  <r>
    <x v="109"/>
    <x v="107"/>
    <n v="3.932318"/>
    <x v="4"/>
    <n v="2192.190392"/>
    <m/>
    <n v="3.932318"/>
    <m/>
    <m/>
    <d v="2023-05-16T00:00:00"/>
    <x v="0"/>
    <x v="4"/>
    <n v="20"/>
    <x v="19"/>
  </r>
  <r>
    <x v="109"/>
    <x v="107"/>
    <n v="2.6509209999999999"/>
    <x v="4"/>
    <n v="2194.8413129999999"/>
    <m/>
    <n v="2.6509209999999999"/>
    <m/>
    <m/>
    <d v="2023-05-16T00:00:00"/>
    <x v="0"/>
    <x v="4"/>
    <n v="20"/>
    <x v="19"/>
  </r>
  <r>
    <x v="109"/>
    <x v="107"/>
    <n v="83.910928999999996"/>
    <x v="4"/>
    <n v="2278.752242"/>
    <m/>
    <n v="83.910928999999996"/>
    <m/>
    <m/>
    <d v="2023-05-16T00:00:00"/>
    <x v="0"/>
    <x v="4"/>
    <n v="20"/>
    <x v="19"/>
  </r>
  <r>
    <x v="109"/>
    <x v="107"/>
    <n v="42.008305"/>
    <x v="4"/>
    <n v="2320.7605469999999"/>
    <m/>
    <n v="42.008305"/>
    <m/>
    <m/>
    <d v="2023-05-16T00:00:00"/>
    <x v="0"/>
    <x v="4"/>
    <n v="20"/>
    <x v="19"/>
  </r>
  <r>
    <x v="109"/>
    <x v="107"/>
    <n v="61.648029999999999"/>
    <x v="4"/>
    <n v="2382.4085769999997"/>
    <m/>
    <n v="61.648029999999999"/>
    <m/>
    <m/>
    <d v="2023-05-16T00:00:00"/>
    <x v="0"/>
    <x v="4"/>
    <n v="20"/>
    <x v="19"/>
  </r>
  <r>
    <x v="109"/>
    <x v="107"/>
    <n v="14.475147"/>
    <x v="4"/>
    <n v="2396.8837239999998"/>
    <m/>
    <n v="14.475147"/>
    <m/>
    <m/>
    <d v="2023-05-17T00:00:00"/>
    <x v="0"/>
    <x v="4"/>
    <n v="20"/>
    <x v="19"/>
  </r>
  <r>
    <x v="109"/>
    <x v="107"/>
    <n v="4.3022109999999998"/>
    <x v="4"/>
    <n v="2401.185935"/>
    <m/>
    <n v="4.3022109999999998"/>
    <m/>
    <m/>
    <d v="2023-05-17T00:00:00"/>
    <x v="0"/>
    <x v="4"/>
    <n v="20"/>
    <x v="19"/>
  </r>
  <r>
    <x v="109"/>
    <x v="107"/>
    <n v="1.8423609999999999"/>
    <x v="4"/>
    <n v="2403.028296"/>
    <m/>
    <n v="1.8423609999999999"/>
    <m/>
    <m/>
    <d v="2023-05-17T00:00:00"/>
    <x v="0"/>
    <x v="4"/>
    <n v="20"/>
    <x v="19"/>
  </r>
  <r>
    <x v="109"/>
    <x v="107"/>
    <n v="85.732960000000006"/>
    <x v="4"/>
    <n v="2488.7612559999998"/>
    <m/>
    <n v="85.732960000000006"/>
    <m/>
    <m/>
    <d v="2023-05-17T00:00:00"/>
    <x v="0"/>
    <x v="4"/>
    <n v="20"/>
    <x v="19"/>
  </r>
  <r>
    <x v="109"/>
    <x v="107"/>
    <n v="42.404532000000003"/>
    <x v="4"/>
    <n v="2531.1657879999998"/>
    <m/>
    <n v="42.404532000000003"/>
    <m/>
    <m/>
    <d v="2023-05-17T00:00:00"/>
    <x v="0"/>
    <x v="4"/>
    <n v="20"/>
    <x v="19"/>
  </r>
  <r>
    <x v="109"/>
    <x v="107"/>
    <n v="143.02831900000001"/>
    <x v="4"/>
    <n v="2674.1941069999998"/>
    <m/>
    <n v="143.02831900000001"/>
    <m/>
    <m/>
    <d v="2023-05-17T00:00:00"/>
    <x v="0"/>
    <x v="4"/>
    <n v="20"/>
    <x v="19"/>
  </r>
  <r>
    <x v="109"/>
    <x v="107"/>
    <n v="0.72543400000000002"/>
    <x v="4"/>
    <n v="2674.9195409999998"/>
    <m/>
    <n v="0.72543400000000002"/>
    <m/>
    <m/>
    <d v="2023-05-18T00:00:00"/>
    <x v="0"/>
    <x v="4"/>
    <n v="20"/>
    <x v="19"/>
  </r>
  <r>
    <x v="109"/>
    <x v="107"/>
    <n v="15.041029"/>
    <x v="4"/>
    <n v="2689.9605699999997"/>
    <m/>
    <n v="15.041029"/>
    <m/>
    <m/>
    <d v="2023-05-18T00:00:00"/>
    <x v="0"/>
    <x v="4"/>
    <n v="20"/>
    <x v="19"/>
  </r>
  <r>
    <x v="109"/>
    <x v="107"/>
    <n v="13.288981"/>
    <x v="4"/>
    <n v="2703.2495509999999"/>
    <m/>
    <n v="13.288981"/>
    <m/>
    <m/>
    <d v="2023-05-18T00:00:00"/>
    <x v="0"/>
    <x v="4"/>
    <n v="20"/>
    <x v="19"/>
  </r>
  <r>
    <x v="109"/>
    <x v="107"/>
    <n v="5.8475979999999996"/>
    <x v="4"/>
    <n v="2709.0971489999997"/>
    <m/>
    <n v="5.8475979999999996"/>
    <m/>
    <m/>
    <d v="2023-05-18T00:00:00"/>
    <x v="0"/>
    <x v="4"/>
    <n v="20"/>
    <x v="19"/>
  </r>
  <r>
    <x v="110"/>
    <x v="108"/>
    <n v="0.25513200000000003"/>
    <x v="0"/>
    <n v="0.25513200000000003"/>
    <m/>
    <n v="0.25513200000000003"/>
    <m/>
    <m/>
    <d v="2023-04-10T00:00:00"/>
    <x v="0"/>
    <x v="0"/>
    <n v="15"/>
    <x v="19"/>
  </r>
  <r>
    <x v="110"/>
    <x v="108"/>
    <n v="2.7307999999999999E-2"/>
    <x v="0"/>
    <n v="0.28244000000000002"/>
    <m/>
    <n v="2.7307999999999999E-2"/>
    <m/>
    <m/>
    <d v="2023-04-10T00:00:00"/>
    <x v="0"/>
    <x v="0"/>
    <n v="15"/>
    <x v="19"/>
  </r>
  <r>
    <x v="110"/>
    <x v="108"/>
    <n v="4.4019999999999997E-2"/>
    <x v="0"/>
    <n v="0.32646000000000003"/>
    <m/>
    <n v="4.4019999999999997E-2"/>
    <m/>
    <m/>
    <d v="2023-04-10T00:00:00"/>
    <x v="0"/>
    <x v="0"/>
    <n v="15"/>
    <x v="19"/>
  </r>
  <r>
    <x v="110"/>
    <x v="108"/>
    <n v="0.26470300000000002"/>
    <x v="0"/>
    <n v="0.59116300000000011"/>
    <m/>
    <n v="0.26470300000000002"/>
    <m/>
    <m/>
    <d v="2023-04-10T00:00:00"/>
    <x v="0"/>
    <x v="0"/>
    <n v="15"/>
    <x v="19"/>
  </r>
  <r>
    <x v="110"/>
    <x v="108"/>
    <n v="0.125689"/>
    <x v="0"/>
    <n v="0.71685200000000004"/>
    <m/>
    <n v="0.125689"/>
    <m/>
    <m/>
    <d v="2023-04-12T00:00:00"/>
    <x v="0"/>
    <x v="0"/>
    <n v="15"/>
    <x v="19"/>
  </r>
  <r>
    <x v="110"/>
    <x v="108"/>
    <n v="4.1764999999999997E-2"/>
    <x v="1"/>
    <n v="0.7586170000000001"/>
    <m/>
    <n v="4.1764999999999997E-2"/>
    <m/>
    <m/>
    <d v="2023-04-17T00:00:00"/>
    <x v="0"/>
    <x v="1"/>
    <n v="16"/>
    <x v="19"/>
  </r>
  <r>
    <x v="110"/>
    <x v="108"/>
    <n v="0.15610099999999999"/>
    <x v="1"/>
    <n v="0.91471800000000014"/>
    <m/>
    <n v="0.15610099999999999"/>
    <m/>
    <m/>
    <d v="2023-04-18T00:00:00"/>
    <x v="0"/>
    <x v="1"/>
    <n v="16"/>
    <x v="19"/>
  </r>
  <r>
    <x v="110"/>
    <x v="108"/>
    <n v="3.8613000000000001E-2"/>
    <x v="1"/>
    <n v="0.95333100000000015"/>
    <m/>
    <n v="3.8613000000000001E-2"/>
    <m/>
    <m/>
    <d v="2023-04-18T00:00:00"/>
    <x v="0"/>
    <x v="1"/>
    <n v="16"/>
    <x v="19"/>
  </r>
  <r>
    <x v="110"/>
    <x v="108"/>
    <n v="5.3629999999999997E-3"/>
    <x v="1"/>
    <n v="0.95869400000000016"/>
    <m/>
    <n v="5.3629999999999997E-3"/>
    <m/>
    <m/>
    <d v="2023-04-18T00:00:00"/>
    <x v="0"/>
    <x v="1"/>
    <n v="16"/>
    <x v="19"/>
  </r>
  <r>
    <x v="110"/>
    <x v="108"/>
    <n v="0.56239099999999997"/>
    <x v="1"/>
    <n v="1.5210850000000002"/>
    <m/>
    <n v="0.56239099999999997"/>
    <m/>
    <m/>
    <d v="2023-04-18T00:00:00"/>
    <x v="0"/>
    <x v="1"/>
    <n v="16"/>
    <x v="19"/>
  </r>
  <r>
    <x v="110"/>
    <x v="108"/>
    <n v="0.78308500000000003"/>
    <x v="2"/>
    <n v="2.3041700000000001"/>
    <m/>
    <n v="0.78308500000000003"/>
    <m/>
    <m/>
    <d v="2023-04-25T00:00:00"/>
    <x v="0"/>
    <x v="2"/>
    <n v="17"/>
    <x v="19"/>
  </r>
  <r>
    <x v="110"/>
    <x v="108"/>
    <n v="0.15768299999999999"/>
    <x v="2"/>
    <n v="2.4618530000000001"/>
    <m/>
    <n v="0.15768299999999999"/>
    <m/>
    <m/>
    <d v="2023-04-25T00:00:00"/>
    <x v="0"/>
    <x v="2"/>
    <n v="17"/>
    <x v="19"/>
  </r>
  <r>
    <x v="110"/>
    <x v="108"/>
    <n v="0.928041"/>
    <x v="2"/>
    <n v="3.389894"/>
    <m/>
    <n v="0.928041"/>
    <m/>
    <m/>
    <d v="2023-04-27T00:00:00"/>
    <x v="0"/>
    <x v="2"/>
    <n v="17"/>
    <x v="19"/>
  </r>
  <r>
    <x v="110"/>
    <x v="108"/>
    <n v="0.173542"/>
    <x v="2"/>
    <n v="3.5634359999999998"/>
    <m/>
    <n v="0.173542"/>
    <m/>
    <m/>
    <d v="2023-04-27T00:00:00"/>
    <x v="0"/>
    <x v="2"/>
    <n v="17"/>
    <x v="19"/>
  </r>
  <r>
    <x v="110"/>
    <x v="108"/>
    <n v="0.52062600000000003"/>
    <x v="2"/>
    <n v="4.0840619999999994"/>
    <m/>
    <n v="0.52062600000000003"/>
    <m/>
    <m/>
    <d v="2023-04-27T00:00:00"/>
    <x v="0"/>
    <x v="2"/>
    <n v="17"/>
    <x v="19"/>
  </r>
  <r>
    <x v="110"/>
    <x v="108"/>
    <n v="0.26273299999999999"/>
    <x v="3"/>
    <n v="4.3467949999999993"/>
    <m/>
    <n v="0.26273299999999999"/>
    <m/>
    <m/>
    <d v="2023-05-01T00:00:00"/>
    <x v="0"/>
    <x v="3"/>
    <n v="18"/>
    <x v="19"/>
  </r>
  <r>
    <x v="110"/>
    <x v="108"/>
    <n v="0.100053"/>
    <x v="3"/>
    <n v="4.4468479999999992"/>
    <m/>
    <n v="0.100053"/>
    <m/>
    <m/>
    <d v="2023-05-02T00:00:00"/>
    <x v="0"/>
    <x v="3"/>
    <n v="18"/>
    <x v="19"/>
  </r>
  <r>
    <x v="110"/>
    <x v="108"/>
    <n v="0.124753"/>
    <x v="3"/>
    <n v="4.5716009999999994"/>
    <m/>
    <n v="0.124753"/>
    <m/>
    <m/>
    <d v="2023-05-03T00:00:00"/>
    <x v="0"/>
    <x v="3"/>
    <n v="18"/>
    <x v="19"/>
  </r>
  <r>
    <x v="110"/>
    <x v="108"/>
    <n v="0.38678200000000001"/>
    <x v="3"/>
    <n v="4.9583829999999995"/>
    <m/>
    <n v="0.38678200000000001"/>
    <m/>
    <m/>
    <d v="2023-05-04T00:00:00"/>
    <x v="0"/>
    <x v="3"/>
    <n v="18"/>
    <x v="19"/>
  </r>
  <r>
    <x v="110"/>
    <x v="108"/>
    <n v="0.26777200000000001"/>
    <x v="3"/>
    <n v="5.2261549999999994"/>
    <m/>
    <n v="0.26777200000000001"/>
    <m/>
    <m/>
    <d v="2023-05-04T00:00:00"/>
    <x v="0"/>
    <x v="3"/>
    <n v="18"/>
    <x v="19"/>
  </r>
  <r>
    <x v="110"/>
    <x v="108"/>
    <n v="4.3693000000000003E-2"/>
    <x v="4"/>
    <n v="5.2698479999999996"/>
    <m/>
    <n v="4.3693000000000003E-2"/>
    <m/>
    <m/>
    <d v="2023-05-08T00:00:00"/>
    <x v="0"/>
    <x v="4"/>
    <n v="19"/>
    <x v="19"/>
  </r>
  <r>
    <x v="110"/>
    <x v="108"/>
    <n v="0.26273000000000002"/>
    <x v="4"/>
    <n v="5.532578"/>
    <m/>
    <n v="0.26273000000000002"/>
    <m/>
    <m/>
    <d v="2023-05-08T00:00:00"/>
    <x v="0"/>
    <x v="4"/>
    <n v="19"/>
    <x v="19"/>
  </r>
  <r>
    <x v="110"/>
    <x v="108"/>
    <n v="0.85117900000000002"/>
    <x v="4"/>
    <n v="6.3837570000000001"/>
    <m/>
    <n v="0.85117900000000002"/>
    <m/>
    <m/>
    <d v="2023-05-09T00:00:00"/>
    <x v="0"/>
    <x v="4"/>
    <n v="19"/>
    <x v="19"/>
  </r>
  <r>
    <x v="110"/>
    <x v="108"/>
    <n v="0.100052"/>
    <x v="4"/>
    <n v="6.4838089999999999"/>
    <m/>
    <n v="0.100052"/>
    <m/>
    <m/>
    <d v="2023-05-09T00:00:00"/>
    <x v="0"/>
    <x v="4"/>
    <n v="19"/>
    <x v="19"/>
  </r>
  <r>
    <x v="110"/>
    <x v="108"/>
    <n v="0.117631"/>
    <x v="4"/>
    <n v="6.6014400000000002"/>
    <m/>
    <n v="0.117631"/>
    <m/>
    <m/>
    <d v="2023-05-09T00:00:00"/>
    <x v="0"/>
    <x v="4"/>
    <n v="19"/>
    <x v="19"/>
  </r>
  <r>
    <x v="110"/>
    <x v="108"/>
    <n v="1.2690870000000001"/>
    <x v="4"/>
    <n v="7.8705270000000001"/>
    <m/>
    <n v="1.2690870000000001"/>
    <m/>
    <m/>
    <d v="2023-05-10T00:00:00"/>
    <x v="0"/>
    <x v="4"/>
    <n v="19"/>
    <x v="19"/>
  </r>
  <r>
    <x v="110"/>
    <x v="108"/>
    <n v="0.37968499999999999"/>
    <x v="4"/>
    <n v="8.2502119999999994"/>
    <m/>
    <n v="0.37968499999999999"/>
    <m/>
    <m/>
    <d v="2023-05-10T00:00:00"/>
    <x v="0"/>
    <x v="4"/>
    <n v="19"/>
    <x v="19"/>
  </r>
  <r>
    <x v="110"/>
    <x v="108"/>
    <n v="0.167075"/>
    <x v="4"/>
    <n v="8.417287"/>
    <m/>
    <n v="0.167075"/>
    <m/>
    <m/>
    <d v="2023-05-10T00:00:00"/>
    <x v="0"/>
    <x v="4"/>
    <n v="19"/>
    <x v="19"/>
  </r>
  <r>
    <x v="110"/>
    <x v="108"/>
    <n v="0.52062600000000003"/>
    <x v="4"/>
    <n v="8.937913"/>
    <m/>
    <n v="0.52062600000000003"/>
    <m/>
    <m/>
    <d v="2023-05-11T00:00:00"/>
    <x v="0"/>
    <x v="4"/>
    <n v="19"/>
    <x v="19"/>
  </r>
  <r>
    <x v="110"/>
    <x v="108"/>
    <n v="8.3530999999999994E-2"/>
    <x v="5"/>
    <n v="9.0214440000000007"/>
    <m/>
    <n v="8.3530999999999994E-2"/>
    <m/>
    <m/>
    <d v="2023-05-15T00:00:00"/>
    <x v="0"/>
    <x v="5"/>
    <n v="20"/>
    <x v="19"/>
  </r>
  <r>
    <x v="110"/>
    <x v="108"/>
    <n v="4.2902999999999997E-2"/>
    <x v="5"/>
    <n v="9.0643470000000015"/>
    <m/>
    <n v="4.2902999999999997E-2"/>
    <m/>
    <m/>
    <d v="2023-05-16T00:00:00"/>
    <x v="0"/>
    <x v="5"/>
    <n v="20"/>
    <x v="19"/>
  </r>
  <r>
    <x v="110"/>
    <x v="108"/>
    <n v="0.37492799999999998"/>
    <x v="5"/>
    <n v="9.4392750000000021"/>
    <m/>
    <n v="0.37492799999999998"/>
    <m/>
    <m/>
    <d v="2023-05-16T00:00:00"/>
    <x v="0"/>
    <x v="5"/>
    <n v="20"/>
    <x v="19"/>
  </r>
  <r>
    <x v="110"/>
    <x v="108"/>
    <n v="0.54650699999999997"/>
    <x v="5"/>
    <n v="9.9857820000000022"/>
    <m/>
    <n v="0.54650699999999997"/>
    <m/>
    <m/>
    <d v="2023-05-17T00:00:00"/>
    <x v="0"/>
    <x v="5"/>
    <n v="20"/>
    <x v="19"/>
  </r>
  <r>
    <x v="110"/>
    <x v="108"/>
    <n v="0.192824"/>
    <x v="5"/>
    <n v="10.178606000000002"/>
    <m/>
    <n v="0.192824"/>
    <m/>
    <m/>
    <d v="2023-05-18T00:00:00"/>
    <x v="0"/>
    <x v="5"/>
    <n v="20"/>
    <x v="19"/>
  </r>
  <r>
    <x v="111"/>
    <x v="109"/>
    <n v="0.26446500000000001"/>
    <x v="0"/>
    <n v="0.26446500000000001"/>
    <m/>
    <n v="0.26446500000000001"/>
    <m/>
    <m/>
    <d v="2023-04-10T00:00:00"/>
    <x v="0"/>
    <x v="0"/>
    <n v="15"/>
    <x v="19"/>
  </r>
  <r>
    <x v="111"/>
    <x v="109"/>
    <n v="0.62844599999999995"/>
    <x v="0"/>
    <n v="0.89291100000000001"/>
    <m/>
    <n v="0.62844599999999995"/>
    <m/>
    <m/>
    <d v="2023-04-12T00:00:00"/>
    <x v="0"/>
    <x v="0"/>
    <n v="15"/>
    <x v="19"/>
  </r>
  <r>
    <x v="111"/>
    <x v="109"/>
    <n v="0.36142400000000002"/>
    <x v="2"/>
    <n v="1.254335"/>
    <m/>
    <n v="0.36142400000000002"/>
    <m/>
    <m/>
    <d v="2023-04-25T00:00:00"/>
    <x v="0"/>
    <x v="2"/>
    <n v="17"/>
    <x v="19"/>
  </r>
  <r>
    <x v="111"/>
    <x v="109"/>
    <n v="0.26249699999999998"/>
    <x v="3"/>
    <n v="1.516832"/>
    <m/>
    <n v="0.26249699999999998"/>
    <m/>
    <m/>
    <d v="2023-05-01T00:00:00"/>
    <x v="0"/>
    <x v="3"/>
    <n v="18"/>
    <x v="19"/>
  </r>
  <r>
    <x v="111"/>
    <x v="109"/>
    <n v="0.62376699999999996"/>
    <x v="3"/>
    <n v="2.1405989999999999"/>
    <m/>
    <n v="0.62376699999999996"/>
    <m/>
    <m/>
    <d v="2023-05-03T00:00:00"/>
    <x v="0"/>
    <x v="3"/>
    <n v="18"/>
    <x v="19"/>
  </r>
  <r>
    <x v="111"/>
    <x v="109"/>
    <n v="0.26249400000000001"/>
    <x v="4"/>
    <n v="2.4030930000000001"/>
    <m/>
    <n v="0.26249400000000001"/>
    <m/>
    <m/>
    <d v="2023-05-08T00:00:00"/>
    <x v="0"/>
    <x v="4"/>
    <n v="19"/>
    <x v="19"/>
  </r>
  <r>
    <x v="111"/>
    <x v="109"/>
    <n v="0.39285199999999998"/>
    <x v="4"/>
    <n v="2.7959450000000001"/>
    <m/>
    <n v="0.39285199999999998"/>
    <m/>
    <m/>
    <d v="2023-05-09T00:00:00"/>
    <x v="0"/>
    <x v="4"/>
    <n v="19"/>
    <x v="19"/>
  </r>
  <r>
    <x v="111"/>
    <x v="109"/>
    <n v="3.6094000000000001E-2"/>
    <x v="4"/>
    <n v="2.832039"/>
    <m/>
    <n v="3.6094000000000001E-2"/>
    <m/>
    <m/>
    <d v="2023-05-10T00:00:00"/>
    <x v="0"/>
    <x v="4"/>
    <n v="19"/>
    <x v="19"/>
  </r>
  <r>
    <x v="112"/>
    <x v="110"/>
    <n v="0.209482"/>
    <x v="0"/>
    <n v="0.209482"/>
    <m/>
    <n v="0.209482"/>
    <m/>
    <m/>
    <d v="2023-04-06T00:00:00"/>
    <x v="0"/>
    <x v="0"/>
    <n v="14"/>
    <x v="19"/>
  </r>
  <r>
    <x v="112"/>
    <x v="110"/>
    <n v="1.4634499999999999"/>
    <x v="1"/>
    <n v="1.6729319999999999"/>
    <m/>
    <n v="1.4634499999999999"/>
    <m/>
    <m/>
    <d v="2023-04-12T00:00:00"/>
    <x v="0"/>
    <x v="1"/>
    <n v="15"/>
    <x v="19"/>
  </r>
  <r>
    <x v="112"/>
    <x v="110"/>
    <n v="1.774605"/>
    <x v="1"/>
    <n v="3.4475369999999996"/>
    <m/>
    <n v="1.774605"/>
    <m/>
    <m/>
    <d v="2023-04-12T00:00:00"/>
    <x v="0"/>
    <x v="1"/>
    <n v="15"/>
    <x v="19"/>
  </r>
  <r>
    <x v="112"/>
    <x v="110"/>
    <n v="0.246473"/>
    <x v="1"/>
    <n v="3.6940099999999996"/>
    <m/>
    <n v="0.246473"/>
    <m/>
    <m/>
    <d v="2023-04-12T00:00:00"/>
    <x v="0"/>
    <x v="1"/>
    <n v="15"/>
    <x v="19"/>
  </r>
  <r>
    <x v="112"/>
    <x v="110"/>
    <n v="1.8729530000000001"/>
    <x v="1"/>
    <n v="5.5669629999999994"/>
    <m/>
    <n v="1.8729530000000001"/>
    <m/>
    <m/>
    <d v="2023-04-12T00:00:00"/>
    <x v="0"/>
    <x v="1"/>
    <n v="15"/>
    <x v="19"/>
  </r>
  <r>
    <x v="112"/>
    <x v="110"/>
    <n v="6.9695150000000003"/>
    <x v="1"/>
    <n v="12.536477999999999"/>
    <m/>
    <n v="6.9695150000000003"/>
    <m/>
    <m/>
    <d v="2023-04-12T00:00:00"/>
    <x v="0"/>
    <x v="1"/>
    <n v="15"/>
    <x v="19"/>
  </r>
  <r>
    <x v="112"/>
    <x v="110"/>
    <n v="6.9695150000000003"/>
    <x v="1"/>
    <n v="19.505993"/>
    <m/>
    <n v="6.9695150000000003"/>
    <m/>
    <m/>
    <d v="2023-04-12T00:00:00"/>
    <x v="0"/>
    <x v="1"/>
    <n v="15"/>
    <x v="19"/>
  </r>
  <r>
    <x v="112"/>
    <x v="110"/>
    <n v="6.9694979999999997"/>
    <x v="1"/>
    <n v="26.475490999999998"/>
    <m/>
    <n v="6.9694979999999997"/>
    <m/>
    <m/>
    <d v="2023-04-12T00:00:00"/>
    <x v="0"/>
    <x v="1"/>
    <n v="15"/>
    <x v="19"/>
  </r>
  <r>
    <x v="112"/>
    <x v="110"/>
    <n v="1.2540789999999999"/>
    <x v="2"/>
    <n v="27.729569999999999"/>
    <m/>
    <n v="1.2540789999999999"/>
    <m/>
    <m/>
    <d v="2023-04-18T00:00:00"/>
    <x v="0"/>
    <x v="2"/>
    <n v="16"/>
    <x v="19"/>
  </r>
  <r>
    <x v="112"/>
    <x v="110"/>
    <n v="0.68867800000000001"/>
    <x v="2"/>
    <n v="28.418247999999998"/>
    <m/>
    <n v="0.68867800000000001"/>
    <m/>
    <m/>
    <d v="2023-04-19T00:00:00"/>
    <x v="0"/>
    <x v="2"/>
    <n v="16"/>
    <x v="19"/>
  </r>
  <r>
    <x v="112"/>
    <x v="110"/>
    <n v="3.0118649999999998"/>
    <x v="2"/>
    <n v="31.430112999999999"/>
    <m/>
    <n v="3.0118649999999998"/>
    <m/>
    <m/>
    <d v="2023-04-19T00:00:00"/>
    <x v="0"/>
    <x v="2"/>
    <n v="16"/>
    <x v="19"/>
  </r>
  <r>
    <x v="112"/>
    <x v="110"/>
    <n v="6.3016360000000002"/>
    <x v="2"/>
    <n v="37.731749000000001"/>
    <m/>
    <n v="6.3016360000000002"/>
    <m/>
    <m/>
    <d v="2023-04-19T00:00:00"/>
    <x v="0"/>
    <x v="2"/>
    <n v="16"/>
    <x v="19"/>
  </r>
  <r>
    <x v="112"/>
    <x v="110"/>
    <n v="5.3263569999999998"/>
    <x v="2"/>
    <n v="43.058106000000002"/>
    <m/>
    <n v="5.3263569999999998"/>
    <m/>
    <m/>
    <d v="2023-04-19T00:00:00"/>
    <x v="0"/>
    <x v="2"/>
    <n v="16"/>
    <x v="19"/>
  </r>
  <r>
    <x v="112"/>
    <x v="110"/>
    <n v="4.454599"/>
    <x v="2"/>
    <n v="47.512705000000004"/>
    <m/>
    <n v="4.454599"/>
    <m/>
    <m/>
    <d v="2023-04-21T00:00:00"/>
    <x v="0"/>
    <x v="2"/>
    <n v="16"/>
    <x v="19"/>
  </r>
  <r>
    <x v="112"/>
    <x v="110"/>
    <n v="0.83300099999999999"/>
    <x v="2"/>
    <n v="48.345706000000007"/>
    <m/>
    <n v="0.83300099999999999"/>
    <m/>
    <m/>
    <d v="2023-04-21T00:00:00"/>
    <x v="0"/>
    <x v="2"/>
    <n v="16"/>
    <x v="19"/>
  </r>
  <r>
    <x v="112"/>
    <x v="110"/>
    <n v="2.4990039999999998"/>
    <x v="2"/>
    <n v="50.844710000000006"/>
    <m/>
    <n v="2.4990039999999998"/>
    <m/>
    <m/>
    <d v="2023-04-21T00:00:00"/>
    <x v="0"/>
    <x v="2"/>
    <n v="16"/>
    <x v="19"/>
  </r>
  <r>
    <x v="112"/>
    <x v="110"/>
    <n v="0.207923"/>
    <x v="3"/>
    <n v="51.052633000000007"/>
    <m/>
    <n v="0.207923"/>
    <m/>
    <m/>
    <d v="2023-04-27T00:00:00"/>
    <x v="0"/>
    <x v="3"/>
    <n v="17"/>
    <x v="19"/>
  </r>
  <r>
    <x v="112"/>
    <x v="110"/>
    <n v="1.856554"/>
    <x v="3"/>
    <n v="52.90918700000001"/>
    <m/>
    <n v="1.856554"/>
    <m/>
    <m/>
    <d v="2023-04-28T00:00:00"/>
    <x v="0"/>
    <x v="3"/>
    <n v="17"/>
    <x v="19"/>
  </r>
  <r>
    <x v="112"/>
    <x v="110"/>
    <n v="1.285307"/>
    <x v="3"/>
    <n v="54.194494000000013"/>
    <m/>
    <n v="1.285307"/>
    <m/>
    <m/>
    <d v="2023-04-28T00:00:00"/>
    <x v="0"/>
    <x v="3"/>
    <n v="17"/>
    <x v="19"/>
  </r>
  <r>
    <x v="112"/>
    <x v="110"/>
    <n v="0.74856299999999998"/>
    <x v="4"/>
    <n v="54.94305700000001"/>
    <m/>
    <n v="0.74856299999999998"/>
    <m/>
    <m/>
    <d v="2023-05-03T00:00:00"/>
    <x v="0"/>
    <x v="4"/>
    <n v="18"/>
    <x v="19"/>
  </r>
  <r>
    <x v="112"/>
    <x v="110"/>
    <n v="3.2737660000000002"/>
    <x v="4"/>
    <n v="58.216823000000012"/>
    <m/>
    <n v="3.2737660000000002"/>
    <m/>
    <m/>
    <d v="2023-05-03T00:00:00"/>
    <x v="0"/>
    <x v="4"/>
    <n v="18"/>
    <x v="19"/>
  </r>
  <r>
    <x v="112"/>
    <x v="110"/>
    <n v="9.8331970000000002"/>
    <x v="4"/>
    <n v="68.050020000000018"/>
    <m/>
    <n v="9.8331970000000002"/>
    <m/>
    <m/>
    <d v="2023-05-03T00:00:00"/>
    <x v="0"/>
    <x v="4"/>
    <n v="18"/>
    <x v="19"/>
  </r>
  <r>
    <x v="112"/>
    <x v="110"/>
    <n v="2.4990039999999998"/>
    <x v="4"/>
    <n v="70.549024000000017"/>
    <m/>
    <n v="2.4990039999999998"/>
    <m/>
    <m/>
    <d v="2023-05-05T00:00:00"/>
    <x v="0"/>
    <x v="4"/>
    <n v="18"/>
    <x v="19"/>
  </r>
  <r>
    <x v="112"/>
    <x v="110"/>
    <n v="0.52845600000000004"/>
    <x v="5"/>
    <n v="71.077480000000023"/>
    <m/>
    <n v="0.52845600000000004"/>
    <m/>
    <m/>
    <d v="2023-05-10T00:00:00"/>
    <x v="0"/>
    <x v="5"/>
    <n v="19"/>
    <x v="19"/>
  </r>
  <r>
    <x v="112"/>
    <x v="110"/>
    <n v="1.9717830000000001"/>
    <x v="5"/>
    <n v="73.049263000000025"/>
    <m/>
    <n v="1.9717830000000001"/>
    <m/>
    <m/>
    <d v="2023-05-10T00:00:00"/>
    <x v="0"/>
    <x v="5"/>
    <n v="19"/>
    <x v="19"/>
  </r>
  <r>
    <x v="112"/>
    <x v="110"/>
    <n v="1.2486349999999999"/>
    <x v="5"/>
    <n v="74.297898000000018"/>
    <m/>
    <n v="1.2486349999999999"/>
    <m/>
    <m/>
    <d v="2023-05-10T00:00:00"/>
    <x v="0"/>
    <x v="5"/>
    <n v="19"/>
    <x v="19"/>
  </r>
  <r>
    <x v="112"/>
    <x v="110"/>
    <n v="0.31200899999999998"/>
    <x v="5"/>
    <n v="74.609907000000021"/>
    <m/>
    <n v="0.31200899999999998"/>
    <m/>
    <m/>
    <d v="2023-05-11T00:00:00"/>
    <x v="0"/>
    <x v="5"/>
    <n v="19"/>
    <x v="19"/>
  </r>
  <r>
    <x v="112"/>
    <x v="110"/>
    <n v="0.92555699999999996"/>
    <x v="5"/>
    <n v="75.535464000000019"/>
    <m/>
    <n v="0.92555699999999996"/>
    <m/>
    <m/>
    <d v="2023-05-12T00:00:00"/>
    <x v="0"/>
    <x v="5"/>
    <n v="19"/>
    <x v="19"/>
  </r>
  <r>
    <x v="112"/>
    <x v="110"/>
    <n v="1.8811180000000001"/>
    <x v="6"/>
    <n v="77.41658200000002"/>
    <m/>
    <n v="1.8811180000000001"/>
    <m/>
    <m/>
    <d v="2023-05-16T00:00:00"/>
    <x v="0"/>
    <x v="6"/>
    <n v="20"/>
    <x v="19"/>
  </r>
  <r>
    <x v="112"/>
    <x v="110"/>
    <n v="0.71900600000000003"/>
    <x v="6"/>
    <n v="78.135588000000013"/>
    <m/>
    <n v="0.71900600000000003"/>
    <m/>
    <m/>
    <d v="2023-05-17T00:00:00"/>
    <x v="0"/>
    <x v="6"/>
    <n v="20"/>
    <x v="19"/>
  </r>
  <r>
    <x v="112"/>
    <x v="110"/>
    <n v="1.058378"/>
    <x v="6"/>
    <n v="79.193966000000017"/>
    <m/>
    <n v="1.058378"/>
    <m/>
    <m/>
    <d v="2023-05-18T00:00:00"/>
    <x v="0"/>
    <x v="6"/>
    <n v="20"/>
    <x v="19"/>
  </r>
  <r>
    <x v="112"/>
    <x v="110"/>
    <n v="1.5709310000000001"/>
    <x v="6"/>
    <n v="80.764897000000019"/>
    <m/>
    <n v="1.5709310000000001"/>
    <m/>
    <m/>
    <d v="2023-05-19T00:00:00"/>
    <x v="0"/>
    <x v="6"/>
    <n v="20"/>
    <x v="19"/>
  </r>
  <r>
    <x v="112"/>
    <x v="110"/>
    <n v="1.285307"/>
    <x v="6"/>
    <n v="82.050204000000022"/>
    <m/>
    <n v="1.285307"/>
    <m/>
    <m/>
    <d v="2023-05-19T00:00:00"/>
    <x v="0"/>
    <x v="6"/>
    <n v="20"/>
    <x v="19"/>
  </r>
  <r>
    <x v="112"/>
    <x v="110"/>
    <n v="4.454599"/>
    <x v="6"/>
    <n v="86.504803000000024"/>
    <m/>
    <n v="4.454599"/>
    <m/>
    <m/>
    <d v="2023-05-19T00:00:00"/>
    <x v="0"/>
    <x v="6"/>
    <n v="20"/>
    <x v="19"/>
  </r>
  <r>
    <x v="113"/>
    <x v="111"/>
    <n v="136.34866"/>
    <x v="0"/>
    <n v="136.34866"/>
    <m/>
    <n v="136.34866"/>
    <m/>
    <m/>
    <d v="2023-04-20T00:00:00"/>
    <x v="0"/>
    <x v="0"/>
    <n v="16"/>
    <x v="19"/>
  </r>
  <r>
    <x v="113"/>
    <x v="111"/>
    <n v="135.333665"/>
    <x v="3"/>
    <n v="271.68232499999999"/>
    <m/>
    <n v="135.333665"/>
    <m/>
    <m/>
    <d v="2023-05-11T00:00:00"/>
    <x v="0"/>
    <x v="3"/>
    <n v="19"/>
    <x v="19"/>
  </r>
  <r>
    <x v="113"/>
    <x v="111"/>
    <n v="135.332041"/>
    <x v="4"/>
    <n v="407.014366"/>
    <m/>
    <n v="135.332041"/>
    <m/>
    <m/>
    <d v="2023-05-18T00:00:00"/>
    <x v="0"/>
    <x v="4"/>
    <n v="20"/>
    <x v="19"/>
  </r>
  <r>
    <x v="114"/>
    <x v="112"/>
    <n v="7565.5018529999998"/>
    <x v="0"/>
    <n v="7565.5018529999998"/>
    <m/>
    <n v="7565.5018529999998"/>
    <m/>
    <m/>
    <d v="2023-04-17T00:00:00"/>
    <x v="0"/>
    <x v="0"/>
    <n v="16"/>
    <x v="19"/>
  </r>
  <r>
    <x v="114"/>
    <x v="112"/>
    <n v="2709.109755"/>
    <x v="0"/>
    <n v="10274.611607999999"/>
    <m/>
    <n v="2709.109755"/>
    <m/>
    <m/>
    <d v="2023-04-17T00:00:00"/>
    <x v="0"/>
    <x v="0"/>
    <n v="16"/>
    <x v="19"/>
  </r>
  <r>
    <x v="114"/>
    <x v="112"/>
    <n v="2659.5383120000001"/>
    <x v="0"/>
    <n v="12934.14992"/>
    <m/>
    <n v="2659.5383120000001"/>
    <m/>
    <m/>
    <d v="2023-04-17T00:00:00"/>
    <x v="0"/>
    <x v="0"/>
    <n v="16"/>
    <x v="19"/>
  </r>
  <r>
    <x v="114"/>
    <x v="112"/>
    <n v="390.67859900000002"/>
    <x v="0"/>
    <n v="13324.828519000001"/>
    <m/>
    <n v="390.67859900000002"/>
    <m/>
    <m/>
    <d v="2023-04-18T00:00:00"/>
    <x v="0"/>
    <x v="0"/>
    <n v="16"/>
    <x v="19"/>
  </r>
  <r>
    <x v="114"/>
    <x v="112"/>
    <n v="139.89702500000001"/>
    <x v="0"/>
    <n v="13464.725544000001"/>
    <m/>
    <n v="139.89702500000001"/>
    <m/>
    <m/>
    <d v="2023-04-18T00:00:00"/>
    <x v="0"/>
    <x v="0"/>
    <n v="16"/>
    <x v="19"/>
  </r>
  <r>
    <x v="114"/>
    <x v="112"/>
    <n v="137.33718200000001"/>
    <x v="0"/>
    <n v="13602.062726"/>
    <m/>
    <n v="137.33718200000001"/>
    <m/>
    <m/>
    <d v="2023-04-18T00:00:00"/>
    <x v="0"/>
    <x v="0"/>
    <n v="16"/>
    <x v="19"/>
  </r>
  <r>
    <x v="114"/>
    <x v="112"/>
    <n v="24.728945"/>
    <x v="1"/>
    <n v="13626.791671000001"/>
    <m/>
    <n v="24.728945"/>
    <m/>
    <m/>
    <d v="2023-04-22T00:00:00"/>
    <x v="0"/>
    <x v="1"/>
    <n v="16"/>
    <x v="19"/>
  </r>
  <r>
    <x v="114"/>
    <x v="112"/>
    <n v="19.783156999999999"/>
    <x v="1"/>
    <n v="13646.574828000001"/>
    <m/>
    <n v="19.783156999999999"/>
    <m/>
    <m/>
    <d v="2023-04-23T00:00:00"/>
    <x v="0"/>
    <x v="1"/>
    <n v="16"/>
    <x v="19"/>
  </r>
  <r>
    <x v="114"/>
    <x v="112"/>
    <n v="12.528062"/>
    <x v="1"/>
    <n v="13659.10289"/>
    <m/>
    <n v="12.528062"/>
    <m/>
    <m/>
    <d v="2023-04-23T00:00:00"/>
    <x v="0"/>
    <x v="1"/>
    <n v="16"/>
    <x v="19"/>
  </r>
  <r>
    <x v="114"/>
    <x v="112"/>
    <n v="261.111559"/>
    <x v="1"/>
    <n v="13920.214449000001"/>
    <m/>
    <n v="261.111559"/>
    <m/>
    <m/>
    <d v="2023-04-23T00:00:00"/>
    <x v="0"/>
    <x v="1"/>
    <n v="16"/>
    <x v="19"/>
  </r>
  <r>
    <x v="114"/>
    <x v="112"/>
    <n v="176.23163700000001"/>
    <x v="1"/>
    <n v="14096.446086000002"/>
    <m/>
    <n v="176.23163700000001"/>
    <m/>
    <m/>
    <d v="2023-04-24T00:00:00"/>
    <x v="0"/>
    <x v="1"/>
    <n v="17"/>
    <x v="19"/>
  </r>
  <r>
    <x v="114"/>
    <x v="112"/>
    <n v="234.458921"/>
    <x v="1"/>
    <n v="14330.905007000001"/>
    <m/>
    <n v="234.458921"/>
    <m/>
    <m/>
    <d v="2023-04-24T00:00:00"/>
    <x v="0"/>
    <x v="1"/>
    <n v="17"/>
    <x v="19"/>
  </r>
  <r>
    <x v="114"/>
    <x v="112"/>
    <n v="23.992069000000001"/>
    <x v="1"/>
    <n v="14354.897076000001"/>
    <m/>
    <n v="23.992069000000001"/>
    <m/>
    <m/>
    <d v="2023-04-24T00:00:00"/>
    <x v="0"/>
    <x v="1"/>
    <n v="17"/>
    <x v="19"/>
  </r>
  <r>
    <x v="114"/>
    <x v="112"/>
    <n v="246.27427700000001"/>
    <x v="1"/>
    <n v="14601.171353000002"/>
    <m/>
    <n v="246.27427700000001"/>
    <m/>
    <m/>
    <d v="2023-04-25T00:00:00"/>
    <x v="0"/>
    <x v="1"/>
    <n v="17"/>
    <x v="19"/>
  </r>
  <r>
    <x v="114"/>
    <x v="112"/>
    <n v="22.392648999999999"/>
    <x v="1"/>
    <n v="14623.564002000001"/>
    <m/>
    <n v="22.392648999999999"/>
    <m/>
    <m/>
    <d v="2023-04-25T00:00:00"/>
    <x v="0"/>
    <x v="1"/>
    <n v="17"/>
    <x v="19"/>
  </r>
  <r>
    <x v="114"/>
    <x v="112"/>
    <n v="218.828821"/>
    <x v="1"/>
    <n v="14842.392823"/>
    <m/>
    <n v="218.828821"/>
    <m/>
    <m/>
    <d v="2023-04-25T00:00:00"/>
    <x v="0"/>
    <x v="1"/>
    <n v="17"/>
    <x v="19"/>
  </r>
  <r>
    <x v="114"/>
    <x v="112"/>
    <n v="2072.84222"/>
    <x v="1"/>
    <n v="16915.235043000001"/>
    <m/>
    <n v="2072.84222"/>
    <m/>
    <m/>
    <d v="2023-04-25T00:00:00"/>
    <x v="0"/>
    <x v="1"/>
    <n v="17"/>
    <x v="19"/>
  </r>
  <r>
    <x v="114"/>
    <x v="112"/>
    <n v="2072.84222"/>
    <x v="1"/>
    <n v="18988.077262999999"/>
    <m/>
    <n v="2072.84222"/>
    <m/>
    <m/>
    <d v="2023-04-25T00:00:00"/>
    <x v="0"/>
    <x v="1"/>
    <n v="17"/>
    <x v="19"/>
  </r>
  <r>
    <x v="114"/>
    <x v="112"/>
    <n v="2072.8370380000001"/>
    <x v="1"/>
    <n v="21060.914301000001"/>
    <m/>
    <n v="2072.8370380000001"/>
    <m/>
    <m/>
    <d v="2023-04-25T00:00:00"/>
    <x v="0"/>
    <x v="1"/>
    <n v="17"/>
    <x v="19"/>
  </r>
  <r>
    <x v="114"/>
    <x v="112"/>
    <n v="38.322873000000001"/>
    <x v="2"/>
    <n v="21099.237174000002"/>
    <m/>
    <n v="38.322873000000001"/>
    <m/>
    <m/>
    <d v="2023-04-29T00:00:00"/>
    <x v="0"/>
    <x v="2"/>
    <n v="17"/>
    <x v="19"/>
  </r>
  <r>
    <x v="114"/>
    <x v="112"/>
    <n v="6389.4691290000001"/>
    <x v="2"/>
    <n v="27488.706303000003"/>
    <m/>
    <n v="6389.4691290000001"/>
    <m/>
    <m/>
    <d v="2023-05-01T00:00:00"/>
    <x v="0"/>
    <x v="2"/>
    <n v="18"/>
    <x v="19"/>
  </r>
  <r>
    <x v="114"/>
    <x v="112"/>
    <n v="3332.3026129999998"/>
    <x v="2"/>
    <n v="30821.008916000003"/>
    <m/>
    <n v="3332.3026129999998"/>
    <m/>
    <m/>
    <d v="2023-05-01T00:00:00"/>
    <x v="0"/>
    <x v="2"/>
    <n v="18"/>
    <x v="19"/>
  </r>
  <r>
    <x v="114"/>
    <x v="112"/>
    <n v="341.00473099999999"/>
    <x v="2"/>
    <n v="31162.013647000003"/>
    <m/>
    <n v="341.00473099999999"/>
    <m/>
    <m/>
    <d v="2023-05-01T00:00:00"/>
    <x v="0"/>
    <x v="2"/>
    <n v="18"/>
    <x v="19"/>
  </r>
  <r>
    <x v="114"/>
    <x v="112"/>
    <n v="6358.3654189999997"/>
    <x v="2"/>
    <n v="37520.379066000001"/>
    <m/>
    <n v="6358.3654189999997"/>
    <m/>
    <m/>
    <d v="2023-05-01T00:00:00"/>
    <x v="0"/>
    <x v="2"/>
    <n v="18"/>
    <x v="19"/>
  </r>
  <r>
    <x v="114"/>
    <x v="112"/>
    <n v="215.357786"/>
    <x v="2"/>
    <n v="37735.736852000002"/>
    <m/>
    <n v="215.357786"/>
    <m/>
    <m/>
    <d v="2023-05-01T00:00:00"/>
    <x v="0"/>
    <x v="2"/>
    <n v="18"/>
    <x v="19"/>
  </r>
  <r>
    <x v="114"/>
    <x v="112"/>
    <n v="67.718149999999994"/>
    <x v="2"/>
    <n v="37803.455002000002"/>
    <m/>
    <n v="67.718149999999994"/>
    <m/>
    <m/>
    <d v="2023-05-01T00:00:00"/>
    <x v="0"/>
    <x v="2"/>
    <n v="18"/>
    <x v="19"/>
  </r>
  <r>
    <x v="114"/>
    <x v="112"/>
    <n v="14.983133"/>
    <x v="2"/>
    <n v="37818.438135000004"/>
    <m/>
    <n v="14.983133"/>
    <m/>
    <m/>
    <d v="2023-05-01T00:00:00"/>
    <x v="0"/>
    <x v="2"/>
    <n v="18"/>
    <x v="19"/>
  </r>
  <r>
    <x v="114"/>
    <x v="112"/>
    <n v="329.94887799999998"/>
    <x v="2"/>
    <n v="38148.387013000007"/>
    <m/>
    <n v="329.94887799999998"/>
    <m/>
    <m/>
    <d v="2023-05-02T00:00:00"/>
    <x v="0"/>
    <x v="2"/>
    <n v="18"/>
    <x v="19"/>
  </r>
  <r>
    <x v="114"/>
    <x v="112"/>
    <n v="172.078382"/>
    <x v="2"/>
    <n v="38320.465395000007"/>
    <m/>
    <n v="172.078382"/>
    <m/>
    <m/>
    <d v="2023-05-02T00:00:00"/>
    <x v="0"/>
    <x v="2"/>
    <n v="18"/>
    <x v="19"/>
  </r>
  <r>
    <x v="114"/>
    <x v="112"/>
    <n v="64.760611999999995"/>
    <x v="2"/>
    <n v="38385.226007000005"/>
    <m/>
    <n v="64.760611999999995"/>
    <m/>
    <m/>
    <d v="2023-05-02T00:00:00"/>
    <x v="0"/>
    <x v="2"/>
    <n v="18"/>
    <x v="19"/>
  </r>
  <r>
    <x v="114"/>
    <x v="112"/>
    <n v="328.34269899999998"/>
    <x v="2"/>
    <n v="38713.568706000005"/>
    <m/>
    <n v="328.34269899999998"/>
    <m/>
    <m/>
    <d v="2023-05-02T00:00:00"/>
    <x v="0"/>
    <x v="2"/>
    <n v="18"/>
    <x v="19"/>
  </r>
  <r>
    <x v="114"/>
    <x v="112"/>
    <n v="3034.9389179999998"/>
    <x v="2"/>
    <n v="41748.507624000005"/>
    <m/>
    <n v="3034.9389179999998"/>
    <m/>
    <m/>
    <d v="2023-05-02T00:00:00"/>
    <x v="0"/>
    <x v="2"/>
    <n v="18"/>
    <x v="19"/>
  </r>
  <r>
    <x v="114"/>
    <x v="112"/>
    <n v="11.120965"/>
    <x v="2"/>
    <n v="41759.628589000007"/>
    <m/>
    <n v="11.120965"/>
    <m/>
    <m/>
    <d v="2023-05-02T00:00:00"/>
    <x v="0"/>
    <x v="2"/>
    <n v="18"/>
    <x v="19"/>
  </r>
  <r>
    <x v="114"/>
    <x v="112"/>
    <n v="649.24835900000005"/>
    <x v="2"/>
    <n v="42408.876948000005"/>
    <m/>
    <n v="649.24835900000005"/>
    <m/>
    <m/>
    <d v="2023-05-02T00:00:00"/>
    <x v="0"/>
    <x v="2"/>
    <n v="18"/>
    <x v="19"/>
  </r>
  <r>
    <x v="114"/>
    <x v="112"/>
    <n v="13.239833000000001"/>
    <x v="2"/>
    <n v="42422.116781000004"/>
    <m/>
    <n v="13.239833000000001"/>
    <m/>
    <m/>
    <d v="2023-05-02T00:00:00"/>
    <x v="0"/>
    <x v="2"/>
    <n v="18"/>
    <x v="19"/>
  </r>
  <r>
    <x v="114"/>
    <x v="112"/>
    <n v="794.10457799999995"/>
    <x v="2"/>
    <n v="43216.221359000003"/>
    <m/>
    <n v="794.10457799999995"/>
    <m/>
    <m/>
    <d v="2023-05-02T00:00:00"/>
    <x v="0"/>
    <x v="2"/>
    <n v="18"/>
    <x v="19"/>
  </r>
  <r>
    <x v="114"/>
    <x v="112"/>
    <n v="657.26145499999996"/>
    <x v="2"/>
    <n v="43873.482814000003"/>
    <m/>
    <n v="657.26145499999996"/>
    <m/>
    <m/>
    <d v="2023-05-02T00:00:00"/>
    <x v="0"/>
    <x v="2"/>
    <n v="18"/>
    <x v="19"/>
  </r>
  <r>
    <x v="114"/>
    <x v="112"/>
    <n v="661.85371199999997"/>
    <x v="2"/>
    <n v="44535.336525999999"/>
    <m/>
    <n v="661.85371199999997"/>
    <m/>
    <m/>
    <d v="2023-05-02T00:00:00"/>
    <x v="0"/>
    <x v="2"/>
    <n v="18"/>
    <x v="19"/>
  </r>
  <r>
    <x v="114"/>
    <x v="112"/>
    <n v="1234.9395790000001"/>
    <x v="2"/>
    <n v="45770.276104999997"/>
    <m/>
    <n v="1234.9395790000001"/>
    <m/>
    <m/>
    <d v="2023-05-02T00:00:00"/>
    <x v="0"/>
    <x v="2"/>
    <n v="18"/>
    <x v="19"/>
  </r>
  <r>
    <x v="114"/>
    <x v="112"/>
    <n v="156.72267400000001"/>
    <x v="2"/>
    <n v="45926.998778999994"/>
    <m/>
    <n v="156.72267400000001"/>
    <m/>
    <m/>
    <d v="2023-05-03T00:00:00"/>
    <x v="0"/>
    <x v="2"/>
    <n v="18"/>
    <x v="19"/>
  </r>
  <r>
    <x v="114"/>
    <x v="112"/>
    <n v="33.526848999999999"/>
    <x v="2"/>
    <n v="45960.525627999996"/>
    <m/>
    <n v="33.526848999999999"/>
    <m/>
    <m/>
    <d v="2023-05-03T00:00:00"/>
    <x v="0"/>
    <x v="2"/>
    <n v="18"/>
    <x v="19"/>
  </r>
  <r>
    <x v="114"/>
    <x v="112"/>
    <n v="14.837369000000001"/>
    <x v="3"/>
    <n v="45975.362996999997"/>
    <m/>
    <n v="14.837369000000001"/>
    <m/>
    <m/>
    <d v="2023-05-06T00:00:00"/>
    <x v="0"/>
    <x v="3"/>
    <n v="18"/>
    <x v="19"/>
  </r>
  <r>
    <x v="114"/>
    <x v="112"/>
    <n v="14.837369000000001"/>
    <x v="3"/>
    <n v="45990.200365999997"/>
    <m/>
    <n v="14.837369000000001"/>
    <m/>
    <m/>
    <d v="2023-05-07T00:00:00"/>
    <x v="0"/>
    <x v="3"/>
    <n v="18"/>
    <x v="19"/>
  </r>
  <r>
    <x v="114"/>
    <x v="112"/>
    <n v="117.213376"/>
    <x v="3"/>
    <n v="46107.413741999997"/>
    <m/>
    <n v="117.213376"/>
    <m/>
    <m/>
    <d v="2023-05-07T00:00:00"/>
    <x v="0"/>
    <x v="3"/>
    <n v="18"/>
    <x v="19"/>
  </r>
  <r>
    <x v="114"/>
    <x v="112"/>
    <n v="7408.080148"/>
    <x v="3"/>
    <n v="53515.493889999998"/>
    <m/>
    <n v="7408.080148"/>
    <m/>
    <m/>
    <d v="2023-05-08T00:00:00"/>
    <x v="0"/>
    <x v="3"/>
    <n v="19"/>
    <x v="19"/>
  </r>
  <r>
    <x v="114"/>
    <x v="112"/>
    <n v="382.54942399999999"/>
    <x v="3"/>
    <n v="53898.043313999995"/>
    <m/>
    <n v="382.54942399999999"/>
    <m/>
    <m/>
    <d v="2023-05-09T00:00:00"/>
    <x v="0"/>
    <x v="3"/>
    <n v="19"/>
    <x v="19"/>
  </r>
  <r>
    <x v="114"/>
    <x v="112"/>
    <n v="3935.5425789999999"/>
    <x v="4"/>
    <n v="57833.585892999996"/>
    <m/>
    <n v="3935.5425789999999"/>
    <m/>
    <m/>
    <d v="2023-05-15T00:00:00"/>
    <x v="0"/>
    <x v="4"/>
    <n v="20"/>
    <x v="19"/>
  </r>
  <r>
    <x v="114"/>
    <x v="112"/>
    <n v="1970.2495590000001"/>
    <x v="4"/>
    <n v="59803.835451999999"/>
    <m/>
    <n v="1970.2495590000001"/>
    <m/>
    <m/>
    <d v="2023-05-15T00:00:00"/>
    <x v="0"/>
    <x v="4"/>
    <n v="20"/>
    <x v="19"/>
  </r>
  <r>
    <x v="114"/>
    <x v="112"/>
    <n v="811.23925399999996"/>
    <x v="4"/>
    <n v="60615.074705999999"/>
    <m/>
    <n v="811.23925399999996"/>
    <m/>
    <m/>
    <d v="2023-05-15T00:00:00"/>
    <x v="0"/>
    <x v="4"/>
    <n v="20"/>
    <x v="19"/>
  </r>
  <r>
    <x v="114"/>
    <x v="112"/>
    <n v="203.22938199999999"/>
    <x v="4"/>
    <n v="60818.304087999997"/>
    <m/>
    <n v="203.22938199999999"/>
    <m/>
    <m/>
    <d v="2023-05-16T00:00:00"/>
    <x v="0"/>
    <x v="4"/>
    <n v="20"/>
    <x v="19"/>
  </r>
  <r>
    <x v="114"/>
    <x v="112"/>
    <n v="374.17242199999998"/>
    <x v="4"/>
    <n v="61192.47651"/>
    <m/>
    <n v="374.17242199999998"/>
    <m/>
    <m/>
    <d v="2023-05-16T00:00:00"/>
    <x v="0"/>
    <x v="4"/>
    <n v="20"/>
    <x v="19"/>
  </r>
  <r>
    <x v="114"/>
    <x v="112"/>
    <n v="158.60847200000001"/>
    <x v="4"/>
    <n v="61351.084982"/>
    <m/>
    <n v="158.60847200000001"/>
    <m/>
    <m/>
    <d v="2023-05-16T00:00:00"/>
    <x v="0"/>
    <x v="4"/>
    <n v="20"/>
    <x v="19"/>
  </r>
  <r>
    <x v="114"/>
    <x v="112"/>
    <n v="744.58601599999997"/>
    <x v="4"/>
    <n v="62095.670998000001"/>
    <m/>
    <n v="744.58601599999997"/>
    <m/>
    <m/>
    <d v="2023-05-16T00:00:00"/>
    <x v="0"/>
    <x v="4"/>
    <n v="20"/>
    <x v="19"/>
  </r>
  <r>
    <x v="114"/>
    <x v="112"/>
    <n v="2279.8705319999999"/>
    <x v="4"/>
    <n v="64375.541530000002"/>
    <m/>
    <n v="2279.8705319999999"/>
    <m/>
    <m/>
    <d v="2023-05-16T00:00:00"/>
    <x v="0"/>
    <x v="4"/>
    <n v="20"/>
    <x v="19"/>
  </r>
  <r>
    <x v="115"/>
    <x v="113"/>
    <n v="4.0597329999999996"/>
    <x v="0"/>
    <n v="4.0597329999999996"/>
    <m/>
    <n v="4.0597329999999996"/>
    <m/>
    <m/>
    <d v="2023-04-04T00:00:00"/>
    <x v="0"/>
    <x v="0"/>
    <n v="14"/>
    <x v="19"/>
  </r>
  <r>
    <x v="115"/>
    <x v="113"/>
    <n v="6.544257"/>
    <x v="0"/>
    <n v="10.60399"/>
    <m/>
    <n v="6.544257"/>
    <m/>
    <m/>
    <d v="2023-04-04T00:00:00"/>
    <x v="0"/>
    <x v="0"/>
    <n v="14"/>
    <x v="19"/>
  </r>
  <r>
    <x v="115"/>
    <x v="113"/>
    <n v="1.522518"/>
    <x v="0"/>
    <n v="12.126507999999999"/>
    <m/>
    <n v="1.522518"/>
    <m/>
    <m/>
    <d v="2023-04-04T00:00:00"/>
    <x v="0"/>
    <x v="0"/>
    <n v="14"/>
    <x v="19"/>
  </r>
  <r>
    <x v="115"/>
    <x v="113"/>
    <n v="2.9779149999999999"/>
    <x v="0"/>
    <n v="15.104422999999999"/>
    <m/>
    <n v="2.9779149999999999"/>
    <m/>
    <m/>
    <d v="2023-04-04T00:00:00"/>
    <x v="0"/>
    <x v="0"/>
    <n v="14"/>
    <x v="19"/>
  </r>
  <r>
    <x v="115"/>
    <x v="113"/>
    <n v="3.7370739999999998"/>
    <x v="0"/>
    <n v="18.841496999999997"/>
    <m/>
    <n v="3.7370739999999998"/>
    <m/>
    <m/>
    <d v="2023-04-06T00:00:00"/>
    <x v="0"/>
    <x v="0"/>
    <n v="14"/>
    <x v="19"/>
  </r>
  <r>
    <x v="115"/>
    <x v="113"/>
    <n v="21.383182000000001"/>
    <x v="1"/>
    <n v="40.224678999999995"/>
    <m/>
    <n v="21.383182000000001"/>
    <m/>
    <m/>
    <d v="2023-04-11T00:00:00"/>
    <x v="0"/>
    <x v="1"/>
    <n v="15"/>
    <x v="19"/>
  </r>
  <r>
    <x v="115"/>
    <x v="113"/>
    <n v="61.785983999999999"/>
    <x v="1"/>
    <n v="102.01066299999999"/>
    <m/>
    <n v="61.785983999999999"/>
    <m/>
    <m/>
    <d v="2023-04-11T00:00:00"/>
    <x v="0"/>
    <x v="1"/>
    <n v="15"/>
    <x v="19"/>
  </r>
  <r>
    <x v="115"/>
    <x v="113"/>
    <n v="65.177901000000006"/>
    <x v="1"/>
    <n v="167.18856399999999"/>
    <m/>
    <n v="65.177901000000006"/>
    <m/>
    <m/>
    <d v="2023-04-11T00:00:00"/>
    <x v="0"/>
    <x v="1"/>
    <n v="15"/>
    <x v="19"/>
  </r>
  <r>
    <x v="115"/>
    <x v="113"/>
    <n v="20.293177"/>
    <x v="1"/>
    <n v="187.481741"/>
    <m/>
    <n v="20.293177"/>
    <m/>
    <m/>
    <d v="2023-04-12T00:00:00"/>
    <x v="0"/>
    <x v="1"/>
    <n v="15"/>
    <x v="19"/>
  </r>
  <r>
    <x v="115"/>
    <x v="113"/>
    <n v="52.142322999999998"/>
    <x v="1"/>
    <n v="239.624064"/>
    <m/>
    <n v="52.142322999999998"/>
    <m/>
    <m/>
    <d v="2023-04-12T00:00:00"/>
    <x v="0"/>
    <x v="1"/>
    <n v="15"/>
    <x v="19"/>
  </r>
  <r>
    <x v="115"/>
    <x v="113"/>
    <n v="13.514583"/>
    <x v="1"/>
    <n v="253.13864699999999"/>
    <m/>
    <n v="13.514583"/>
    <m/>
    <m/>
    <d v="2023-04-12T00:00:00"/>
    <x v="0"/>
    <x v="1"/>
    <n v="15"/>
    <x v="19"/>
  </r>
  <r>
    <x v="115"/>
    <x v="113"/>
    <n v="1.8770279999999999"/>
    <x v="1"/>
    <n v="255.01567499999999"/>
    <m/>
    <n v="1.8770279999999999"/>
    <m/>
    <m/>
    <d v="2023-04-12T00:00:00"/>
    <x v="0"/>
    <x v="1"/>
    <n v="15"/>
    <x v="19"/>
  </r>
  <r>
    <x v="115"/>
    <x v="113"/>
    <n v="18.746381"/>
    <x v="1"/>
    <n v="273.76205599999997"/>
    <m/>
    <n v="18.746381"/>
    <m/>
    <m/>
    <d v="2023-04-12T00:00:00"/>
    <x v="0"/>
    <x v="1"/>
    <n v="15"/>
    <x v="19"/>
  </r>
  <r>
    <x v="115"/>
    <x v="113"/>
    <n v="7.8372349999999997"/>
    <x v="1"/>
    <n v="281.59929099999999"/>
    <m/>
    <n v="7.8372349999999997"/>
    <m/>
    <m/>
    <d v="2023-04-12T00:00:00"/>
    <x v="0"/>
    <x v="1"/>
    <n v="15"/>
    <x v="19"/>
  </r>
  <r>
    <x v="115"/>
    <x v="113"/>
    <n v="713.07372499999997"/>
    <x v="1"/>
    <n v="994.67301599999996"/>
    <m/>
    <n v="713.07372499999997"/>
    <m/>
    <m/>
    <d v="2023-04-12T00:00:00"/>
    <x v="0"/>
    <x v="1"/>
    <n v="15"/>
    <x v="19"/>
  </r>
  <r>
    <x v="115"/>
    <x v="113"/>
    <n v="322.21116899999998"/>
    <x v="1"/>
    <n v="1316.8841849999999"/>
    <m/>
    <n v="322.21116899999998"/>
    <m/>
    <m/>
    <d v="2023-04-12T00:00:00"/>
    <x v="0"/>
    <x v="1"/>
    <n v="15"/>
    <x v="19"/>
  </r>
  <r>
    <x v="115"/>
    <x v="113"/>
    <n v="42.317962999999999"/>
    <x v="1"/>
    <n v="1359.2021479999999"/>
    <m/>
    <n v="42.317962999999999"/>
    <m/>
    <m/>
    <d v="2023-04-12T00:00:00"/>
    <x v="0"/>
    <x v="1"/>
    <n v="15"/>
    <x v="19"/>
  </r>
  <r>
    <x v="115"/>
    <x v="113"/>
    <n v="1.984434"/>
    <x v="1"/>
    <n v="1361.1865819999998"/>
    <m/>
    <n v="1.984434"/>
    <m/>
    <m/>
    <d v="2023-04-13T00:00:00"/>
    <x v="0"/>
    <x v="1"/>
    <n v="15"/>
    <x v="19"/>
  </r>
  <r>
    <x v="115"/>
    <x v="113"/>
    <n v="6.5416230000000004"/>
    <x v="2"/>
    <n v="1367.7282049999999"/>
    <m/>
    <n v="6.5416230000000004"/>
    <m/>
    <m/>
    <d v="2023-04-18T00:00:00"/>
    <x v="0"/>
    <x v="2"/>
    <n v="16"/>
    <x v="19"/>
  </r>
  <r>
    <x v="115"/>
    <x v="113"/>
    <n v="10.376083"/>
    <x v="2"/>
    <n v="1378.104288"/>
    <m/>
    <n v="10.376083"/>
    <m/>
    <m/>
    <d v="2023-04-19T00:00:00"/>
    <x v="0"/>
    <x v="2"/>
    <n v="16"/>
    <x v="19"/>
  </r>
  <r>
    <x v="115"/>
    <x v="113"/>
    <n v="54.262360000000001"/>
    <x v="2"/>
    <n v="1432.3666479999999"/>
    <m/>
    <n v="54.262360000000001"/>
    <m/>
    <m/>
    <d v="2023-04-19T00:00:00"/>
    <x v="0"/>
    <x v="2"/>
    <n v="16"/>
    <x v="19"/>
  </r>
  <r>
    <x v="115"/>
    <x v="113"/>
    <n v="52.560887999999998"/>
    <x v="2"/>
    <n v="1484.9275359999999"/>
    <m/>
    <n v="52.560887999999998"/>
    <m/>
    <m/>
    <d v="2023-04-19T00:00:00"/>
    <x v="0"/>
    <x v="2"/>
    <n v="16"/>
    <x v="19"/>
  </r>
  <r>
    <x v="115"/>
    <x v="113"/>
    <n v="276.595798"/>
    <x v="2"/>
    <n v="1761.523334"/>
    <m/>
    <n v="276.595798"/>
    <m/>
    <m/>
    <d v="2023-04-19T00:00:00"/>
    <x v="0"/>
    <x v="2"/>
    <n v="16"/>
    <x v="19"/>
  </r>
  <r>
    <x v="115"/>
    <x v="113"/>
    <n v="107.530338"/>
    <x v="2"/>
    <n v="1869.053672"/>
    <m/>
    <n v="107.530338"/>
    <m/>
    <m/>
    <d v="2023-04-19T00:00:00"/>
    <x v="0"/>
    <x v="2"/>
    <n v="16"/>
    <x v="19"/>
  </r>
  <r>
    <x v="115"/>
    <x v="113"/>
    <n v="322.59099700000002"/>
    <x v="2"/>
    <n v="2191.6446690000002"/>
    <m/>
    <n v="322.59099700000002"/>
    <m/>
    <m/>
    <d v="2023-04-19T00:00:00"/>
    <x v="0"/>
    <x v="2"/>
    <n v="16"/>
    <x v="19"/>
  </r>
  <r>
    <x v="115"/>
    <x v="113"/>
    <n v="46.339488000000003"/>
    <x v="3"/>
    <n v="2237.9841570000003"/>
    <m/>
    <n v="46.339488000000003"/>
    <m/>
    <m/>
    <d v="2023-04-25T00:00:00"/>
    <x v="0"/>
    <x v="3"/>
    <n v="17"/>
    <x v="19"/>
  </r>
  <r>
    <x v="115"/>
    <x v="113"/>
    <n v="39.106746000000001"/>
    <x v="3"/>
    <n v="2277.0909030000003"/>
    <m/>
    <n v="39.106746000000001"/>
    <m/>
    <m/>
    <d v="2023-04-25T00:00:00"/>
    <x v="0"/>
    <x v="3"/>
    <n v="17"/>
    <x v="19"/>
  </r>
  <r>
    <x v="115"/>
    <x v="113"/>
    <n v="0.99511799999999995"/>
    <x v="3"/>
    <n v="2278.0860210000001"/>
    <m/>
    <n v="0.99511799999999995"/>
    <m/>
    <m/>
    <d v="2023-04-25T00:00:00"/>
    <x v="0"/>
    <x v="3"/>
    <n v="17"/>
    <x v="19"/>
  </r>
  <r>
    <x v="115"/>
    <x v="113"/>
    <n v="2.9557470000000001"/>
    <x v="3"/>
    <n v="2281.041768"/>
    <m/>
    <n v="2.9557470000000001"/>
    <m/>
    <m/>
    <d v="2023-04-25T00:00:00"/>
    <x v="0"/>
    <x v="3"/>
    <n v="17"/>
    <x v="19"/>
  </r>
  <r>
    <x v="115"/>
    <x v="113"/>
    <n v="39.106746000000001"/>
    <x v="3"/>
    <n v="2320.148514"/>
    <m/>
    <n v="39.106746000000001"/>
    <m/>
    <m/>
    <d v="2023-04-26T00:00:00"/>
    <x v="0"/>
    <x v="3"/>
    <n v="17"/>
    <x v="19"/>
  </r>
  <r>
    <x v="115"/>
    <x v="113"/>
    <n v="320.099873"/>
    <x v="3"/>
    <n v="2640.2483870000001"/>
    <m/>
    <n v="320.099873"/>
    <m/>
    <m/>
    <d v="2023-04-26T00:00:00"/>
    <x v="0"/>
    <x v="3"/>
    <n v="17"/>
    <x v="19"/>
  </r>
  <r>
    <x v="115"/>
    <x v="113"/>
    <n v="139.624842"/>
    <x v="3"/>
    <n v="2779.8732290000003"/>
    <m/>
    <n v="139.624842"/>
    <m/>
    <m/>
    <d v="2023-04-26T00:00:00"/>
    <x v="0"/>
    <x v="3"/>
    <n v="17"/>
    <x v="19"/>
  </r>
  <r>
    <x v="115"/>
    <x v="113"/>
    <n v="159.27556300000001"/>
    <x v="3"/>
    <n v="2939.1487920000004"/>
    <m/>
    <n v="159.27556300000001"/>
    <m/>
    <m/>
    <d v="2023-04-26T00:00:00"/>
    <x v="0"/>
    <x v="3"/>
    <n v="17"/>
    <x v="19"/>
  </r>
  <r>
    <x v="115"/>
    <x v="113"/>
    <n v="110.26770999999999"/>
    <x v="3"/>
    <n v="3049.4165020000005"/>
    <m/>
    <n v="110.26770999999999"/>
    <m/>
    <m/>
    <d v="2023-04-26T00:00:00"/>
    <x v="0"/>
    <x v="3"/>
    <n v="17"/>
    <x v="19"/>
  </r>
  <r>
    <x v="115"/>
    <x v="113"/>
    <n v="3.7092540000000001"/>
    <x v="3"/>
    <n v="3053.1257560000004"/>
    <m/>
    <n v="3.7092540000000001"/>
    <m/>
    <m/>
    <d v="2023-04-27T00:00:00"/>
    <x v="0"/>
    <x v="3"/>
    <n v="17"/>
    <x v="19"/>
  </r>
  <r>
    <x v="115"/>
    <x v="113"/>
    <n v="6.495463"/>
    <x v="4"/>
    <n v="3059.6212190000006"/>
    <m/>
    <n v="6.495463"/>
    <m/>
    <m/>
    <d v="2023-05-02T00:00:00"/>
    <x v="0"/>
    <x v="4"/>
    <n v="18"/>
    <x v="19"/>
  </r>
  <r>
    <x v="115"/>
    <x v="113"/>
    <n v="1.492664"/>
    <x v="4"/>
    <n v="3061.1138830000004"/>
    <m/>
    <n v="1.492664"/>
    <m/>
    <m/>
    <d v="2023-05-02T00:00:00"/>
    <x v="0"/>
    <x v="4"/>
    <n v="18"/>
    <x v="19"/>
  </r>
  <r>
    <x v="115"/>
    <x v="113"/>
    <n v="2.955711"/>
    <x v="4"/>
    <n v="3064.0695940000005"/>
    <m/>
    <n v="2.955711"/>
    <m/>
    <m/>
    <d v="2023-05-02T00:00:00"/>
    <x v="0"/>
    <x v="4"/>
    <n v="18"/>
    <x v="19"/>
  </r>
  <r>
    <x v="115"/>
    <x v="113"/>
    <n v="11.278351000000001"/>
    <x v="4"/>
    <n v="3075.3479450000004"/>
    <m/>
    <n v="11.278351000000001"/>
    <m/>
    <m/>
    <d v="2023-05-03T00:00:00"/>
    <x v="0"/>
    <x v="4"/>
    <n v="18"/>
    <x v="19"/>
  </r>
  <r>
    <x v="115"/>
    <x v="113"/>
    <n v="58.980823999999998"/>
    <x v="4"/>
    <n v="3134.3287690000006"/>
    <m/>
    <n v="58.980823999999998"/>
    <m/>
    <m/>
    <d v="2023-05-03T00:00:00"/>
    <x v="0"/>
    <x v="4"/>
    <n v="18"/>
    <x v="19"/>
  </r>
  <r>
    <x v="115"/>
    <x v="113"/>
    <n v="3.9994200000000002"/>
    <x v="4"/>
    <n v="3138.3281890000007"/>
    <m/>
    <n v="3.9994200000000002"/>
    <m/>
    <m/>
    <d v="2023-05-03T00:00:00"/>
    <x v="0"/>
    <x v="4"/>
    <n v="18"/>
    <x v="19"/>
  </r>
  <r>
    <x v="115"/>
    <x v="113"/>
    <n v="190.14755600000001"/>
    <x v="4"/>
    <n v="3328.4757450000006"/>
    <m/>
    <n v="190.14755600000001"/>
    <m/>
    <m/>
    <d v="2023-05-03T00:00:00"/>
    <x v="0"/>
    <x v="4"/>
    <n v="18"/>
    <x v="19"/>
  </r>
  <r>
    <x v="115"/>
    <x v="113"/>
    <n v="322.59099700000002"/>
    <x v="4"/>
    <n v="3651.0667420000009"/>
    <m/>
    <n v="322.59099700000002"/>
    <m/>
    <m/>
    <d v="2023-05-03T00:00:00"/>
    <x v="0"/>
    <x v="4"/>
    <n v="18"/>
    <x v="19"/>
  </r>
  <r>
    <x v="115"/>
    <x v="113"/>
    <n v="29.445619000000001"/>
    <x v="4"/>
    <n v="3680.512361000001"/>
    <m/>
    <n v="29.445619000000001"/>
    <m/>
    <m/>
    <d v="2023-05-04T00:00:00"/>
    <x v="0"/>
    <x v="4"/>
    <n v="18"/>
    <x v="19"/>
  </r>
  <r>
    <x v="115"/>
    <x v="113"/>
    <n v="13.246836999999999"/>
    <x v="4"/>
    <n v="3693.7591980000011"/>
    <m/>
    <n v="13.246836999999999"/>
    <m/>
    <m/>
    <d v="2023-05-04T00:00:00"/>
    <x v="0"/>
    <x v="4"/>
    <n v="18"/>
    <x v="19"/>
  </r>
  <r>
    <x v="115"/>
    <x v="113"/>
    <n v="42.766373999999999"/>
    <x v="5"/>
    <n v="3736.5255720000009"/>
    <m/>
    <n v="42.766373999999999"/>
    <m/>
    <m/>
    <d v="2023-05-09T00:00:00"/>
    <x v="0"/>
    <x v="5"/>
    <n v="19"/>
    <x v="19"/>
  </r>
  <r>
    <x v="115"/>
    <x v="113"/>
    <n v="7.9620639999999998"/>
    <x v="5"/>
    <n v="3744.4876360000007"/>
    <m/>
    <n v="7.9620639999999998"/>
    <m/>
    <m/>
    <d v="2023-05-10T00:00:00"/>
    <x v="0"/>
    <x v="5"/>
    <n v="19"/>
    <x v="19"/>
  </r>
  <r>
    <x v="115"/>
    <x v="113"/>
    <n v="15.016197"/>
    <x v="5"/>
    <n v="3759.5038330000007"/>
    <m/>
    <n v="15.016197"/>
    <m/>
    <m/>
    <d v="2023-05-10T00:00:00"/>
    <x v="0"/>
    <x v="5"/>
    <n v="19"/>
    <x v="19"/>
  </r>
  <r>
    <x v="115"/>
    <x v="113"/>
    <n v="12.497586999999999"/>
    <x v="5"/>
    <n v="3772.0014200000005"/>
    <m/>
    <n v="12.497586999999999"/>
    <m/>
    <m/>
    <d v="2023-05-10T00:00:00"/>
    <x v="0"/>
    <x v="5"/>
    <n v="19"/>
    <x v="19"/>
  </r>
  <r>
    <x v="115"/>
    <x v="113"/>
    <n v="819.80141600000002"/>
    <x v="5"/>
    <n v="4591.8028360000008"/>
    <m/>
    <n v="819.80141600000002"/>
    <m/>
    <m/>
    <d v="2023-05-10T00:00:00"/>
    <x v="0"/>
    <x v="5"/>
    <n v="19"/>
    <x v="19"/>
  </r>
  <r>
    <x v="115"/>
    <x v="113"/>
    <n v="119.478144"/>
    <x v="5"/>
    <n v="4711.2809800000005"/>
    <m/>
    <n v="119.478144"/>
    <m/>
    <m/>
    <d v="2023-05-10T00:00:00"/>
    <x v="0"/>
    <x v="5"/>
    <n v="19"/>
    <x v="19"/>
  </r>
  <r>
    <x v="115"/>
    <x v="113"/>
    <n v="12.629697"/>
    <x v="6"/>
    <n v="4723.9106770000008"/>
    <m/>
    <n v="12.629697"/>
    <m/>
    <m/>
    <d v="2023-05-16T00:00:00"/>
    <x v="0"/>
    <x v="6"/>
    <n v="20"/>
    <x v="19"/>
  </r>
  <r>
    <x v="115"/>
    <x v="113"/>
    <n v="46.339488000000003"/>
    <x v="6"/>
    <n v="4770.2501650000004"/>
    <m/>
    <n v="46.339488000000003"/>
    <m/>
    <m/>
    <d v="2023-05-16T00:00:00"/>
    <x v="0"/>
    <x v="6"/>
    <n v="20"/>
    <x v="19"/>
  </r>
  <r>
    <x v="115"/>
    <x v="113"/>
    <n v="78.213477999999995"/>
    <x v="6"/>
    <n v="4848.463643"/>
    <m/>
    <n v="78.213477999999995"/>
    <m/>
    <m/>
    <d v="2023-05-16T00:00:00"/>
    <x v="0"/>
    <x v="6"/>
    <n v="20"/>
    <x v="19"/>
  </r>
  <r>
    <x v="115"/>
    <x v="113"/>
    <n v="39.106746000000001"/>
    <x v="6"/>
    <n v="4887.5703890000004"/>
    <m/>
    <n v="39.106746000000001"/>
    <m/>
    <m/>
    <d v="2023-05-17T00:00:00"/>
    <x v="0"/>
    <x v="6"/>
    <n v="20"/>
    <x v="19"/>
  </r>
  <r>
    <x v="115"/>
    <x v="113"/>
    <n v="134.77162799999999"/>
    <x v="6"/>
    <n v="5022.3420170000009"/>
    <m/>
    <n v="134.77162799999999"/>
    <m/>
    <m/>
    <d v="2023-05-17T00:00:00"/>
    <x v="0"/>
    <x v="6"/>
    <n v="20"/>
    <x v="19"/>
  </r>
  <r>
    <x v="115"/>
    <x v="113"/>
    <n v="110.26770999999999"/>
    <x v="6"/>
    <n v="5132.6097270000009"/>
    <m/>
    <n v="110.26770999999999"/>
    <m/>
    <m/>
    <d v="2023-05-17T00:00:00"/>
    <x v="0"/>
    <x v="6"/>
    <n v="20"/>
    <x v="19"/>
  </r>
  <r>
    <x v="115"/>
    <x v="113"/>
    <n v="276.595798"/>
    <x v="6"/>
    <n v="5409.2055250000012"/>
    <m/>
    <n v="276.595798"/>
    <m/>
    <m/>
    <d v="2023-05-17T00:00:00"/>
    <x v="0"/>
    <x v="6"/>
    <n v="20"/>
    <x v="19"/>
  </r>
  <r>
    <x v="115"/>
    <x v="113"/>
    <n v="14.124411"/>
    <x v="6"/>
    <n v="5423.329936000001"/>
    <m/>
    <n v="14.124411"/>
    <m/>
    <m/>
    <d v="2023-05-18T00:00:00"/>
    <x v="0"/>
    <x v="6"/>
    <n v="20"/>
    <x v="19"/>
  </r>
  <r>
    <x v="116"/>
    <x v="114"/>
    <n v="218.57303999999999"/>
    <x v="1"/>
    <n v="218.57303999999999"/>
    <m/>
    <n v="218.57303999999999"/>
    <m/>
    <m/>
    <d v="2023-05-04T00:00:00"/>
    <x v="0"/>
    <x v="1"/>
    <n v="18"/>
    <x v="19"/>
  </r>
  <r>
    <x v="116"/>
    <x v="114"/>
    <n v="137.83422999999999"/>
    <x v="2"/>
    <n v="356.40726999999998"/>
    <m/>
    <n v="137.83422999999999"/>
    <m/>
    <m/>
    <d v="2023-05-11T00:00:00"/>
    <x v="0"/>
    <x v="2"/>
    <n v="19"/>
    <x v="19"/>
  </r>
  <r>
    <x v="116"/>
    <x v="114"/>
    <n v="90.370469"/>
    <x v="2"/>
    <n v="446.777739"/>
    <m/>
    <n v="90.370469"/>
    <m/>
    <m/>
    <d v="2023-05-11T00:00:00"/>
    <x v="0"/>
    <x v="2"/>
    <n v="19"/>
    <x v="19"/>
  </r>
  <r>
    <x v="117"/>
    <x v="115"/>
    <n v="6.286708"/>
    <x v="0"/>
    <n v="6.286708"/>
    <m/>
    <n v="6.286708"/>
    <m/>
    <m/>
    <d v="2023-04-18T00:00:00"/>
    <x v="0"/>
    <x v="0"/>
    <n v="16"/>
    <x v="19"/>
  </r>
  <r>
    <x v="117"/>
    <x v="115"/>
    <n v="2.723265"/>
    <x v="0"/>
    <n v="9.0099730000000005"/>
    <m/>
    <n v="2.723265"/>
    <m/>
    <m/>
    <d v="2023-04-20T00:00:00"/>
    <x v="0"/>
    <x v="0"/>
    <n v="16"/>
    <x v="19"/>
  </r>
  <r>
    <x v="117"/>
    <x v="115"/>
    <n v="7.5087400000000004"/>
    <x v="1"/>
    <n v="16.518713000000002"/>
    <m/>
    <n v="7.5087400000000004"/>
    <m/>
    <m/>
    <d v="2023-04-25T00:00:00"/>
    <x v="0"/>
    <x v="1"/>
    <n v="17"/>
    <x v="19"/>
  </r>
  <r>
    <x v="117"/>
    <x v="115"/>
    <n v="9.9871189999999999"/>
    <x v="1"/>
    <n v="26.505832000000002"/>
    <m/>
    <n v="9.9871189999999999"/>
    <m/>
    <m/>
    <d v="2023-04-25T00:00:00"/>
    <x v="0"/>
    <x v="1"/>
    <n v="17"/>
    <x v="19"/>
  </r>
  <r>
    <x v="117"/>
    <x v="115"/>
    <n v="5.7919640000000001"/>
    <x v="1"/>
    <n v="32.297796000000005"/>
    <m/>
    <n v="5.7919640000000001"/>
    <m/>
    <m/>
    <d v="2023-04-26T00:00:00"/>
    <x v="0"/>
    <x v="1"/>
    <n v="17"/>
    <x v="19"/>
  </r>
  <r>
    <x v="117"/>
    <x v="115"/>
    <n v="0.80444099999999996"/>
    <x v="1"/>
    <n v="33.102237000000002"/>
    <m/>
    <n v="0.80444099999999996"/>
    <m/>
    <m/>
    <d v="2023-04-26T00:00:00"/>
    <x v="0"/>
    <x v="1"/>
    <n v="17"/>
    <x v="19"/>
  </r>
  <r>
    <x v="117"/>
    <x v="115"/>
    <n v="14.461494"/>
    <x v="1"/>
    <n v="47.563731000000004"/>
    <m/>
    <n v="14.461494"/>
    <m/>
    <m/>
    <d v="2023-04-26T00:00:00"/>
    <x v="0"/>
    <x v="1"/>
    <n v="17"/>
    <x v="19"/>
  </r>
  <r>
    <x v="117"/>
    <x v="115"/>
    <n v="10.490411"/>
    <x v="1"/>
    <n v="58.054142000000006"/>
    <m/>
    <n v="10.490411"/>
    <m/>
    <m/>
    <d v="2023-04-26T00:00:00"/>
    <x v="0"/>
    <x v="1"/>
    <n v="17"/>
    <x v="19"/>
  </r>
  <r>
    <x v="117"/>
    <x v="115"/>
    <n v="13.525551"/>
    <x v="1"/>
    <n v="71.579693000000006"/>
    <m/>
    <n v="13.525551"/>
    <m/>
    <m/>
    <d v="2023-04-26T00:00:00"/>
    <x v="0"/>
    <x v="1"/>
    <n v="17"/>
    <x v="19"/>
  </r>
  <r>
    <x v="117"/>
    <x v="115"/>
    <n v="9.3213299999999997"/>
    <x v="1"/>
    <n v="80.901023000000009"/>
    <m/>
    <n v="9.3213299999999997"/>
    <m/>
    <m/>
    <d v="2023-04-26T00:00:00"/>
    <x v="0"/>
    <x v="1"/>
    <n v="17"/>
    <x v="19"/>
  </r>
  <r>
    <x v="117"/>
    <x v="115"/>
    <n v="48.189843000000003"/>
    <x v="2"/>
    <n v="129.09086600000001"/>
    <m/>
    <n v="48.189843000000003"/>
    <m/>
    <m/>
    <d v="2023-05-03T00:00:00"/>
    <x v="0"/>
    <x v="2"/>
    <n v="18"/>
    <x v="19"/>
  </r>
  <r>
    <x v="117"/>
    <x v="115"/>
    <n v="42.048710999999997"/>
    <x v="2"/>
    <n v="171.139577"/>
    <m/>
    <n v="42.048710999999997"/>
    <m/>
    <m/>
    <d v="2023-05-03T00:00:00"/>
    <x v="0"/>
    <x v="2"/>
    <n v="18"/>
    <x v="19"/>
  </r>
  <r>
    <x v="117"/>
    <x v="115"/>
    <n v="33.562671999999999"/>
    <x v="2"/>
    <n v="204.70224899999999"/>
    <m/>
    <n v="33.562671999999999"/>
    <m/>
    <m/>
    <d v="2023-05-03T00:00:00"/>
    <x v="0"/>
    <x v="2"/>
    <n v="18"/>
    <x v="19"/>
  </r>
  <r>
    <x v="117"/>
    <x v="115"/>
    <n v="27.779022999999999"/>
    <x v="2"/>
    <n v="232.48127199999999"/>
    <m/>
    <n v="27.779022999999999"/>
    <m/>
    <m/>
    <d v="2023-05-03T00:00:00"/>
    <x v="0"/>
    <x v="2"/>
    <n v="18"/>
    <x v="19"/>
  </r>
  <r>
    <x v="117"/>
    <x v="115"/>
    <n v="27.973112"/>
    <x v="2"/>
    <n v="260.454384"/>
    <m/>
    <n v="27.973112"/>
    <m/>
    <m/>
    <d v="2023-05-03T00:00:00"/>
    <x v="0"/>
    <x v="2"/>
    <n v="18"/>
    <x v="19"/>
  </r>
  <r>
    <x v="117"/>
    <x v="115"/>
    <n v="6.2399100000000001"/>
    <x v="3"/>
    <n v="266.69429400000001"/>
    <m/>
    <n v="6.2399100000000001"/>
    <m/>
    <m/>
    <d v="2023-05-09T00:00:00"/>
    <x v="0"/>
    <x v="3"/>
    <n v="19"/>
    <x v="19"/>
  </r>
  <r>
    <x v="117"/>
    <x v="115"/>
    <n v="2.7029920000000001"/>
    <x v="3"/>
    <n v="269.39728600000001"/>
    <m/>
    <n v="2.7029920000000001"/>
    <m/>
    <m/>
    <d v="2023-05-11T00:00:00"/>
    <x v="0"/>
    <x v="3"/>
    <n v="19"/>
    <x v="19"/>
  </r>
  <r>
    <x v="117"/>
    <x v="115"/>
    <n v="6.2398350000000002"/>
    <x v="4"/>
    <n v="275.63712100000004"/>
    <m/>
    <n v="6.2398350000000002"/>
    <m/>
    <m/>
    <d v="2023-05-16T00:00:00"/>
    <x v="0"/>
    <x v="4"/>
    <n v="20"/>
    <x v="19"/>
  </r>
  <r>
    <x v="117"/>
    <x v="115"/>
    <n v="52.380262000000002"/>
    <x v="4"/>
    <n v="328.01738300000005"/>
    <m/>
    <n v="52.380262000000002"/>
    <m/>
    <m/>
    <d v="2023-05-17T00:00:00"/>
    <x v="0"/>
    <x v="4"/>
    <n v="20"/>
    <x v="19"/>
  </r>
  <r>
    <x v="117"/>
    <x v="115"/>
    <n v="31.469778999999999"/>
    <x v="4"/>
    <n v="359.48716200000007"/>
    <m/>
    <n v="31.469778999999999"/>
    <m/>
    <m/>
    <d v="2023-05-17T00:00:00"/>
    <x v="0"/>
    <x v="4"/>
    <n v="20"/>
    <x v="19"/>
  </r>
  <r>
    <x v="117"/>
    <x v="115"/>
    <n v="18.509651999999999"/>
    <x v="4"/>
    <n v="377.99681400000009"/>
    <m/>
    <n v="18.509651999999999"/>
    <m/>
    <m/>
    <d v="2023-05-18T00:00:00"/>
    <x v="0"/>
    <x v="4"/>
    <n v="20"/>
    <x v="19"/>
  </r>
  <r>
    <x v="117"/>
    <x v="115"/>
    <n v="8.3537130000000008"/>
    <x v="4"/>
    <n v="386.35052700000011"/>
    <m/>
    <n v="8.3537130000000008"/>
    <m/>
    <m/>
    <d v="2023-05-18T00:00:00"/>
    <x v="0"/>
    <x v="4"/>
    <n v="20"/>
    <x v="19"/>
  </r>
  <r>
    <x v="118"/>
    <x v="116"/>
    <n v="3.341237"/>
    <x v="1"/>
    <n v="3.341237"/>
    <m/>
    <n v="3.341237"/>
    <m/>
    <m/>
    <d v="2023-04-25T00:00:00"/>
    <x v="0"/>
    <x v="1"/>
    <n v="17"/>
    <x v="19"/>
  </r>
  <r>
    <x v="118"/>
    <x v="116"/>
    <n v="3.852608"/>
    <x v="1"/>
    <n v="7.1938449999999996"/>
    <m/>
    <n v="3.852608"/>
    <m/>
    <m/>
    <d v="2023-04-25T00:00:00"/>
    <x v="0"/>
    <x v="1"/>
    <n v="17"/>
    <x v="19"/>
  </r>
  <r>
    <x v="118"/>
    <x v="116"/>
    <n v="6.6768150000000004"/>
    <x v="1"/>
    <n v="13.870660000000001"/>
    <m/>
    <n v="6.6768150000000004"/>
    <m/>
    <m/>
    <d v="2023-04-25T00:00:00"/>
    <x v="0"/>
    <x v="1"/>
    <n v="17"/>
    <x v="19"/>
  </r>
  <r>
    <x v="118"/>
    <x v="116"/>
    <n v="5.3414520000000003"/>
    <x v="1"/>
    <n v="19.212112000000001"/>
    <m/>
    <n v="5.3414520000000003"/>
    <m/>
    <m/>
    <d v="2023-04-26T00:00:00"/>
    <x v="0"/>
    <x v="1"/>
    <n v="17"/>
    <x v="19"/>
  </r>
  <r>
    <x v="118"/>
    <x v="116"/>
    <n v="5.7867569999999997"/>
    <x v="1"/>
    <n v="24.998868999999999"/>
    <m/>
    <n v="5.7867569999999997"/>
    <m/>
    <m/>
    <d v="2023-04-26T00:00:00"/>
    <x v="0"/>
    <x v="1"/>
    <n v="17"/>
    <x v="19"/>
  </r>
  <r>
    <x v="118"/>
    <x v="116"/>
    <n v="0.80371700000000001"/>
    <x v="1"/>
    <n v="25.802585999999998"/>
    <m/>
    <n v="0.80371700000000001"/>
    <m/>
    <m/>
    <d v="2023-04-26T00:00:00"/>
    <x v="0"/>
    <x v="1"/>
    <n v="17"/>
    <x v="19"/>
  </r>
  <r>
    <x v="118"/>
    <x v="116"/>
    <n v="8.8296340000000004"/>
    <x v="1"/>
    <n v="34.632219999999997"/>
    <m/>
    <n v="8.8296340000000004"/>
    <m/>
    <m/>
    <d v="2023-04-26T00:00:00"/>
    <x v="0"/>
    <x v="1"/>
    <n v="17"/>
    <x v="19"/>
  </r>
  <r>
    <x v="118"/>
    <x v="116"/>
    <n v="2.584641"/>
    <x v="1"/>
    <n v="37.216860999999994"/>
    <m/>
    <n v="2.584641"/>
    <m/>
    <m/>
    <d v="2023-04-26T00:00:00"/>
    <x v="0"/>
    <x v="1"/>
    <n v="17"/>
    <x v="19"/>
  </r>
  <r>
    <x v="118"/>
    <x v="116"/>
    <n v="70.500120999999993"/>
    <x v="1"/>
    <n v="107.71698199999999"/>
    <m/>
    <n v="70.500120999999993"/>
    <m/>
    <m/>
    <d v="2023-04-26T00:00:00"/>
    <x v="0"/>
    <x v="1"/>
    <n v="17"/>
    <x v="19"/>
  </r>
  <r>
    <x v="118"/>
    <x v="116"/>
    <n v="50.571686"/>
    <x v="1"/>
    <n v="158.28866799999997"/>
    <m/>
    <n v="50.571686"/>
    <m/>
    <m/>
    <d v="2023-04-26T00:00:00"/>
    <x v="0"/>
    <x v="1"/>
    <n v="17"/>
    <x v="19"/>
  </r>
  <r>
    <x v="118"/>
    <x v="116"/>
    <n v="6.6418879999999998"/>
    <x v="1"/>
    <n v="164.93055599999997"/>
    <m/>
    <n v="6.6418879999999998"/>
    <m/>
    <m/>
    <d v="2023-04-26T00:00:00"/>
    <x v="0"/>
    <x v="1"/>
    <n v="17"/>
    <x v="19"/>
  </r>
  <r>
    <x v="118"/>
    <x v="116"/>
    <n v="6.2531730000000003"/>
    <x v="1"/>
    <n v="171.18372899999997"/>
    <m/>
    <n v="6.2531730000000003"/>
    <m/>
    <m/>
    <d v="2023-04-27T00:00:00"/>
    <x v="0"/>
    <x v="1"/>
    <n v="17"/>
    <x v="19"/>
  </r>
  <r>
    <x v="118"/>
    <x v="116"/>
    <n v="5.836309"/>
    <x v="1"/>
    <n v="177.02003799999997"/>
    <m/>
    <n v="5.836309"/>
    <m/>
    <m/>
    <d v="2023-04-28T00:00:00"/>
    <x v="0"/>
    <x v="1"/>
    <n v="17"/>
    <x v="19"/>
  </r>
  <r>
    <x v="118"/>
    <x v="116"/>
    <n v="44.101776000000001"/>
    <x v="2"/>
    <n v="221.12181399999997"/>
    <m/>
    <n v="44.101776000000001"/>
    <m/>
    <m/>
    <d v="2023-05-02T00:00:00"/>
    <x v="0"/>
    <x v="2"/>
    <n v="18"/>
    <x v="19"/>
  </r>
  <r>
    <x v="118"/>
    <x v="116"/>
    <n v="9.9775899999999993"/>
    <x v="2"/>
    <n v="231.09940399999996"/>
    <m/>
    <n v="9.9775899999999993"/>
    <m/>
    <m/>
    <d v="2023-05-03T00:00:00"/>
    <x v="0"/>
    <x v="2"/>
    <n v="18"/>
    <x v="19"/>
  </r>
  <r>
    <x v="118"/>
    <x v="116"/>
    <n v="3.9437859999999998"/>
    <x v="2"/>
    <n v="235.04318999999995"/>
    <m/>
    <n v="3.9437859999999998"/>
    <m/>
    <m/>
    <d v="2023-05-04T00:00:00"/>
    <x v="0"/>
    <x v="2"/>
    <n v="18"/>
    <x v="19"/>
  </r>
  <r>
    <x v="118"/>
    <x v="116"/>
    <n v="4.0060900000000004"/>
    <x v="3"/>
    <n v="239.04927999999995"/>
    <m/>
    <n v="4.0060900000000004"/>
    <m/>
    <m/>
    <d v="2023-05-09T00:00:00"/>
    <x v="0"/>
    <x v="3"/>
    <n v="19"/>
    <x v="19"/>
  </r>
  <r>
    <x v="118"/>
    <x v="116"/>
    <n v="4.0060900000000004"/>
    <x v="3"/>
    <n v="243.05536999999995"/>
    <m/>
    <n v="4.0060900000000004"/>
    <m/>
    <m/>
    <d v="2023-05-10T00:00:00"/>
    <x v="0"/>
    <x v="3"/>
    <n v="19"/>
    <x v="19"/>
  </r>
  <r>
    <x v="118"/>
    <x v="116"/>
    <n v="31.647611999999999"/>
    <x v="3"/>
    <n v="274.70298199999996"/>
    <m/>
    <n v="31.647611999999999"/>
    <m/>
    <m/>
    <d v="2023-05-10T00:00:00"/>
    <x v="0"/>
    <x v="3"/>
    <n v="19"/>
    <x v="19"/>
  </r>
  <r>
    <x v="118"/>
    <x v="116"/>
    <n v="21.914397999999998"/>
    <x v="3"/>
    <n v="296.61737999999997"/>
    <m/>
    <n v="21.914397999999998"/>
    <m/>
    <m/>
    <d v="2023-05-10T00:00:00"/>
    <x v="0"/>
    <x v="3"/>
    <n v="19"/>
    <x v="19"/>
  </r>
  <r>
    <x v="118"/>
    <x v="116"/>
    <n v="29.844037"/>
    <x v="4"/>
    <n v="326.46141699999998"/>
    <m/>
    <n v="29.844037"/>
    <m/>
    <m/>
    <d v="2023-05-17T00:00:00"/>
    <x v="0"/>
    <x v="4"/>
    <n v="20"/>
    <x v="19"/>
  </r>
  <r>
    <x v="118"/>
    <x v="116"/>
    <n v="94.006434999999996"/>
    <x v="4"/>
    <n v="420.46785199999999"/>
    <m/>
    <n v="94.006434999999996"/>
    <m/>
    <m/>
    <d v="2023-05-18T00:00:00"/>
    <x v="0"/>
    <x v="4"/>
    <n v="20"/>
    <x v="19"/>
  </r>
  <r>
    <x v="118"/>
    <x v="116"/>
    <n v="19.458864999999999"/>
    <x v="4"/>
    <n v="439.926717"/>
    <m/>
    <n v="19.458864999999999"/>
    <m/>
    <m/>
    <d v="2023-05-18T00:00:00"/>
    <x v="0"/>
    <x v="4"/>
    <n v="20"/>
    <x v="19"/>
  </r>
  <r>
    <x v="118"/>
    <x v="116"/>
    <n v="8.5625560000000007"/>
    <x v="4"/>
    <n v="448.48927300000003"/>
    <m/>
    <n v="8.5625560000000007"/>
    <m/>
    <m/>
    <d v="2023-05-18T00:00:00"/>
    <x v="0"/>
    <x v="4"/>
    <n v="20"/>
    <x v="19"/>
  </r>
  <r>
    <x v="119"/>
    <x v="117"/>
    <n v="374.92396100000002"/>
    <x v="1"/>
    <n v="374.92396100000002"/>
    <m/>
    <n v="374.92396100000002"/>
    <m/>
    <m/>
    <d v="2023-04-19T00:00:00"/>
    <x v="0"/>
    <x v="1"/>
    <n v="16"/>
    <x v="19"/>
  </r>
  <r>
    <x v="119"/>
    <x v="117"/>
    <n v="735.918858"/>
    <x v="2"/>
    <n v="1110.842819"/>
    <m/>
    <n v="735.918858"/>
    <m/>
    <m/>
    <d v="2023-04-26T00:00:00"/>
    <x v="0"/>
    <x v="2"/>
    <n v="17"/>
    <x v="19"/>
  </r>
  <r>
    <x v="119"/>
    <x v="117"/>
    <n v="103.525527"/>
    <x v="4"/>
    <n v="1214.368346"/>
    <m/>
    <n v="103.525527"/>
    <m/>
    <m/>
    <d v="2023-05-10T00:00:00"/>
    <x v="0"/>
    <x v="4"/>
    <n v="19"/>
    <x v="19"/>
  </r>
  <r>
    <x v="119"/>
    <x v="117"/>
    <n v="276.90216299999997"/>
    <x v="4"/>
    <n v="1491.2705089999999"/>
    <m/>
    <n v="276.90216299999997"/>
    <m/>
    <m/>
    <d v="2023-05-10T00:00:00"/>
    <x v="0"/>
    <x v="4"/>
    <n v="19"/>
    <x v="19"/>
  </r>
  <r>
    <x v="119"/>
    <x v="117"/>
    <n v="249.949308"/>
    <x v="5"/>
    <n v="1741.2198169999999"/>
    <m/>
    <n v="249.949308"/>
    <m/>
    <m/>
    <d v="2023-05-17T00:00:00"/>
    <x v="0"/>
    <x v="5"/>
    <n v="20"/>
    <x v="19"/>
  </r>
  <r>
    <x v="120"/>
    <x v="118"/>
    <n v="155.86909399999999"/>
    <x v="0"/>
    <n v="155.86909399999999"/>
    <m/>
    <n v="155.86909399999999"/>
    <m/>
    <m/>
    <d v="2023-02-25T00:00:00"/>
    <x v="0"/>
    <x v="0"/>
    <n v="8"/>
    <x v="19"/>
  </r>
  <r>
    <x v="120"/>
    <x v="118"/>
    <n v="148.07404500000001"/>
    <x v="0"/>
    <n v="303.94313899999997"/>
    <m/>
    <n v="148.07404500000001"/>
    <m/>
    <m/>
    <d v="2023-02-26T00:00:00"/>
    <x v="0"/>
    <x v="0"/>
    <n v="8"/>
    <x v="19"/>
  </r>
  <r>
    <x v="120"/>
    <x v="118"/>
    <n v="119.612756"/>
    <x v="1"/>
    <n v="423.55589499999996"/>
    <m/>
    <n v="119.612756"/>
    <m/>
    <m/>
    <d v="2023-03-05T00:00:00"/>
    <x v="0"/>
    <x v="1"/>
    <n v="9"/>
    <x v="19"/>
  </r>
  <r>
    <x v="120"/>
    <x v="118"/>
    <n v="1307.9504750000001"/>
    <x v="1"/>
    <n v="1731.5063700000001"/>
    <m/>
    <n v="1307.9504750000001"/>
    <m/>
    <m/>
    <d v="2023-03-06T00:00:00"/>
    <x v="0"/>
    <x v="1"/>
    <n v="10"/>
    <x v="19"/>
  </r>
  <r>
    <x v="120"/>
    <x v="118"/>
    <n v="753.66483200000005"/>
    <x v="2"/>
    <n v="2485.171202"/>
    <m/>
    <n v="753.66483200000005"/>
    <m/>
    <m/>
    <d v="2023-03-12T00:00:00"/>
    <x v="0"/>
    <x v="2"/>
    <n v="10"/>
    <x v="19"/>
  </r>
  <r>
    <x v="120"/>
    <x v="118"/>
    <n v="454.18505299999998"/>
    <x v="2"/>
    <n v="2939.3562550000001"/>
    <m/>
    <n v="454.18505299999998"/>
    <m/>
    <m/>
    <d v="2023-03-13T00:00:00"/>
    <x v="0"/>
    <x v="2"/>
    <n v="11"/>
    <x v="19"/>
  </r>
  <r>
    <x v="120"/>
    <x v="118"/>
    <n v="323.18724300000002"/>
    <x v="2"/>
    <n v="3262.543498"/>
    <m/>
    <n v="323.18724300000002"/>
    <m/>
    <m/>
    <d v="2023-03-13T00:00:00"/>
    <x v="0"/>
    <x v="2"/>
    <n v="11"/>
    <x v="19"/>
  </r>
  <r>
    <x v="120"/>
    <x v="118"/>
    <n v="146.971766"/>
    <x v="3"/>
    <n v="3409.5152640000001"/>
    <m/>
    <n v="146.971766"/>
    <m/>
    <m/>
    <d v="2023-03-19T00:00:00"/>
    <x v="0"/>
    <x v="3"/>
    <n v="11"/>
    <x v="19"/>
  </r>
  <r>
    <x v="120"/>
    <x v="118"/>
    <n v="819.20090500000003"/>
    <x v="4"/>
    <n v="4228.7161690000003"/>
    <m/>
    <n v="819.20090500000003"/>
    <m/>
    <m/>
    <d v="2023-03-26T00:00:00"/>
    <x v="0"/>
    <x v="4"/>
    <n v="12"/>
    <x v="19"/>
  </r>
  <r>
    <x v="120"/>
    <x v="118"/>
    <n v="712.02888299999995"/>
    <x v="4"/>
    <n v="4940.7450520000002"/>
    <m/>
    <n v="712.02888299999995"/>
    <m/>
    <m/>
    <d v="2023-03-26T00:00:00"/>
    <x v="0"/>
    <x v="4"/>
    <n v="12"/>
    <x v="19"/>
  </r>
  <r>
    <x v="120"/>
    <x v="118"/>
    <n v="681.57980899999995"/>
    <x v="4"/>
    <n v="5622.3248610000001"/>
    <m/>
    <n v="681.57980899999995"/>
    <m/>
    <m/>
    <d v="2023-03-26T00:00:00"/>
    <x v="0"/>
    <x v="4"/>
    <n v="12"/>
    <x v="19"/>
  </r>
  <r>
    <x v="120"/>
    <x v="118"/>
    <n v="504.650059"/>
    <x v="5"/>
    <n v="6126.9749199999997"/>
    <m/>
    <n v="504.650059"/>
    <m/>
    <m/>
    <d v="2023-04-03T00:00:00"/>
    <x v="0"/>
    <x v="5"/>
    <n v="14"/>
    <x v="19"/>
  </r>
  <r>
    <x v="120"/>
    <x v="118"/>
    <n v="403.98462899999998"/>
    <x v="6"/>
    <n v="6530.9595489999992"/>
    <m/>
    <n v="403.98462899999998"/>
    <m/>
    <m/>
    <d v="2023-04-10T00:00:00"/>
    <x v="0"/>
    <x v="6"/>
    <n v="15"/>
    <x v="19"/>
  </r>
  <r>
    <x v="120"/>
    <x v="118"/>
    <n v="159.48392699999999"/>
    <x v="7"/>
    <n v="6690.4434759999995"/>
    <m/>
    <n v="159.48392699999999"/>
    <m/>
    <m/>
    <d v="2023-04-16T00:00:00"/>
    <x v="0"/>
    <x v="7"/>
    <n v="15"/>
    <x v="19"/>
  </r>
  <r>
    <x v="120"/>
    <x v="118"/>
    <n v="926.46587399999999"/>
    <x v="7"/>
    <n v="7616.9093499999999"/>
    <m/>
    <n v="926.46587399999999"/>
    <m/>
    <m/>
    <d v="2023-04-17T00:00:00"/>
    <x v="0"/>
    <x v="7"/>
    <n v="16"/>
    <x v="19"/>
  </r>
  <r>
    <x v="120"/>
    <x v="118"/>
    <n v="88.742400000000004"/>
    <x v="8"/>
    <n v="7705.65175"/>
    <m/>
    <n v="88.742400000000004"/>
    <m/>
    <m/>
    <d v="2023-04-23T00:00:00"/>
    <x v="0"/>
    <x v="8"/>
    <n v="16"/>
    <x v="19"/>
  </r>
  <r>
    <x v="120"/>
    <x v="118"/>
    <n v="323.18724300000002"/>
    <x v="9"/>
    <n v="8028.8389930000003"/>
    <m/>
    <n v="323.18724300000002"/>
    <m/>
    <m/>
    <d v="2023-05-01T00:00:00"/>
    <x v="0"/>
    <x v="9"/>
    <n v="18"/>
    <x v="19"/>
  </r>
  <r>
    <x v="120"/>
    <x v="118"/>
    <n v="504.650059"/>
    <x v="10"/>
    <n v="8533.4890520000008"/>
    <m/>
    <n v="504.650059"/>
    <m/>
    <m/>
    <d v="2023-05-08T00:00:00"/>
    <x v="0"/>
    <x v="10"/>
    <n v="19"/>
    <x v="19"/>
  </r>
  <r>
    <x v="120"/>
    <x v="118"/>
    <n v="871.95935299999996"/>
    <x v="11"/>
    <n v="9405.448405000001"/>
    <m/>
    <n v="871.95935299999996"/>
    <m/>
    <m/>
    <d v="2023-05-15T00:00:00"/>
    <x v="0"/>
    <x v="11"/>
    <n v="20"/>
    <x v="19"/>
  </r>
  <r>
    <x v="121"/>
    <x v="119"/>
    <n v="110.630016"/>
    <x v="0"/>
    <n v="110.630016"/>
    <m/>
    <n v="110.630016"/>
    <m/>
    <m/>
    <d v="2023-04-12T00:00:00"/>
    <x v="0"/>
    <x v="0"/>
    <n v="15"/>
    <x v="19"/>
  </r>
  <r>
    <x v="121"/>
    <x v="119"/>
    <n v="22.29861"/>
    <x v="0"/>
    <n v="132.92862600000001"/>
    <m/>
    <n v="22.29861"/>
    <m/>
    <m/>
    <d v="2023-04-12T00:00:00"/>
    <x v="0"/>
    <x v="0"/>
    <n v="15"/>
    <x v="19"/>
  </r>
  <r>
    <x v="121"/>
    <x v="119"/>
    <n v="35.945185000000002"/>
    <x v="0"/>
    <n v="168.87381100000002"/>
    <m/>
    <n v="35.945185000000002"/>
    <m/>
    <m/>
    <d v="2023-04-12T00:00:00"/>
    <x v="0"/>
    <x v="0"/>
    <n v="15"/>
    <x v="19"/>
  </r>
  <r>
    <x v="121"/>
    <x v="119"/>
    <n v="48.339692999999997"/>
    <x v="1"/>
    <n v="217.213504"/>
    <m/>
    <n v="48.339692999999997"/>
    <m/>
    <m/>
    <d v="2023-04-19T00:00:00"/>
    <x v="0"/>
    <x v="1"/>
    <n v="16"/>
    <x v="19"/>
  </r>
  <r>
    <x v="121"/>
    <x v="119"/>
    <n v="6.7138460000000002"/>
    <x v="1"/>
    <n v="223.92734999999999"/>
    <m/>
    <n v="6.7138460000000002"/>
    <m/>
    <m/>
    <d v="2023-04-19T00:00:00"/>
    <x v="0"/>
    <x v="1"/>
    <n v="16"/>
    <x v="19"/>
  </r>
  <r>
    <x v="121"/>
    <x v="119"/>
    <n v="43.384667"/>
    <x v="3"/>
    <n v="267.31201699999997"/>
    <m/>
    <n v="43.384667"/>
    <m/>
    <m/>
    <d v="2023-05-04T00:00:00"/>
    <x v="0"/>
    <x v="3"/>
    <n v="18"/>
    <x v="19"/>
  </r>
  <r>
    <x v="121"/>
    <x v="119"/>
    <n v="35.677177"/>
    <x v="4"/>
    <n v="302.989194"/>
    <m/>
    <n v="35.677177"/>
    <m/>
    <m/>
    <d v="2023-05-10T00:00:00"/>
    <x v="0"/>
    <x v="4"/>
    <n v="19"/>
    <x v="19"/>
  </r>
  <r>
    <x v="121"/>
    <x v="119"/>
    <n v="100.629594"/>
    <x v="4"/>
    <n v="403.618788"/>
    <m/>
    <n v="100.629594"/>
    <m/>
    <m/>
    <d v="2023-05-10T00:00:00"/>
    <x v="0"/>
    <x v="4"/>
    <n v="19"/>
    <x v="19"/>
  </r>
  <r>
    <x v="121"/>
    <x v="119"/>
    <n v="27.690215999999999"/>
    <x v="4"/>
    <n v="431.30900400000002"/>
    <m/>
    <n v="27.690215999999999"/>
    <m/>
    <m/>
    <d v="2023-05-10T00:00:00"/>
    <x v="0"/>
    <x v="4"/>
    <n v="19"/>
    <x v="19"/>
  </r>
  <r>
    <x v="121"/>
    <x v="119"/>
    <n v="43.384146000000001"/>
    <x v="4"/>
    <n v="474.69315"/>
    <m/>
    <n v="43.384146000000001"/>
    <m/>
    <m/>
    <d v="2023-05-11T00:00:00"/>
    <x v="0"/>
    <x v="4"/>
    <n v="19"/>
    <x v="19"/>
  </r>
  <r>
    <x v="121"/>
    <x v="119"/>
    <n v="53.710771000000001"/>
    <x v="5"/>
    <n v="528.40392099999997"/>
    <m/>
    <n v="53.710771000000001"/>
    <m/>
    <m/>
    <d v="2023-05-17T00:00:00"/>
    <x v="0"/>
    <x v="5"/>
    <n v="20"/>
    <x v="19"/>
  </r>
  <r>
    <x v="122"/>
    <x v="120"/>
    <n v="390.627972"/>
    <x v="0"/>
    <n v="390.627972"/>
    <m/>
    <n v="390.627972"/>
    <m/>
    <m/>
    <d v="2023-02-26T00:00:00"/>
    <x v="0"/>
    <x v="0"/>
    <n v="8"/>
    <x v="19"/>
  </r>
  <r>
    <x v="122"/>
    <x v="120"/>
    <n v="97.556487000000004"/>
    <x v="0"/>
    <n v="488.184459"/>
    <m/>
    <n v="97.556487000000004"/>
    <m/>
    <m/>
    <d v="2023-02-26T00:00:00"/>
    <x v="0"/>
    <x v="0"/>
    <n v="8"/>
    <x v="19"/>
  </r>
  <r>
    <x v="122"/>
    <x v="120"/>
    <n v="157.26029199999999"/>
    <x v="0"/>
    <n v="645.444751"/>
    <m/>
    <n v="157.26029199999999"/>
    <m/>
    <m/>
    <d v="2023-02-26T00:00:00"/>
    <x v="0"/>
    <x v="0"/>
    <n v="8"/>
    <x v="19"/>
  </r>
  <r>
    <x v="122"/>
    <x v="120"/>
    <n v="49.608572000000002"/>
    <x v="0"/>
    <n v="695.05332299999998"/>
    <m/>
    <n v="49.608572000000002"/>
    <m/>
    <m/>
    <d v="2023-02-26T00:00:00"/>
    <x v="0"/>
    <x v="0"/>
    <n v="8"/>
    <x v="19"/>
  </r>
  <r>
    <x v="122"/>
    <x v="120"/>
    <n v="64.082464999999999"/>
    <x v="0"/>
    <n v="759.13578799999993"/>
    <m/>
    <n v="64.082464999999999"/>
    <m/>
    <m/>
    <d v="2023-02-26T00:00:00"/>
    <x v="0"/>
    <x v="0"/>
    <n v="8"/>
    <x v="19"/>
  </r>
  <r>
    <x v="122"/>
    <x v="120"/>
    <n v="740.80221500000005"/>
    <x v="0"/>
    <n v="1499.938003"/>
    <m/>
    <n v="740.80221500000005"/>
    <m/>
    <m/>
    <d v="2023-02-27T00:00:00"/>
    <x v="0"/>
    <x v="0"/>
    <n v="9"/>
    <x v="19"/>
  </r>
  <r>
    <x v="122"/>
    <x v="120"/>
    <n v="47.421602"/>
    <x v="1"/>
    <n v="1547.3596049999999"/>
    <m/>
    <n v="47.421602"/>
    <m/>
    <m/>
    <d v="2023-03-05T00:00:00"/>
    <x v="0"/>
    <x v="1"/>
    <n v="9"/>
    <x v="19"/>
  </r>
  <r>
    <x v="122"/>
    <x v="120"/>
    <n v="6.5863339999999999"/>
    <x v="1"/>
    <n v="1553.945939"/>
    <m/>
    <n v="6.5863339999999999"/>
    <m/>
    <m/>
    <d v="2023-03-05T00:00:00"/>
    <x v="0"/>
    <x v="1"/>
    <n v="9"/>
    <x v="19"/>
  </r>
  <r>
    <x v="122"/>
    <x v="120"/>
    <n v="214.013138"/>
    <x v="1"/>
    <n v="1767.959077"/>
    <m/>
    <n v="214.013138"/>
    <m/>
    <m/>
    <d v="2023-03-05T00:00:00"/>
    <x v="0"/>
    <x v="1"/>
    <n v="9"/>
    <x v="19"/>
  </r>
  <r>
    <x v="122"/>
    <x v="120"/>
    <n v="14.498524"/>
    <x v="1"/>
    <n v="1782.4576010000001"/>
    <m/>
    <n v="14.498524"/>
    <m/>
    <m/>
    <d v="2023-03-05T00:00:00"/>
    <x v="0"/>
    <x v="1"/>
    <n v="9"/>
    <x v="19"/>
  </r>
  <r>
    <x v="122"/>
    <x v="120"/>
    <n v="392.33232099999998"/>
    <x v="1"/>
    <n v="2174.7899219999999"/>
    <m/>
    <n v="392.33232099999998"/>
    <m/>
    <m/>
    <d v="2023-03-06T00:00:00"/>
    <x v="0"/>
    <x v="1"/>
    <n v="10"/>
    <x v="19"/>
  </r>
  <r>
    <x v="122"/>
    <x v="120"/>
    <n v="120.57701900000001"/>
    <x v="2"/>
    <n v="2295.3669409999998"/>
    <m/>
    <n v="120.57701900000001"/>
    <m/>
    <m/>
    <d v="2023-03-12T00:00:00"/>
    <x v="0"/>
    <x v="2"/>
    <n v="10"/>
    <x v="19"/>
  </r>
  <r>
    <x v="122"/>
    <x v="120"/>
    <n v="73.629388000000006"/>
    <x v="2"/>
    <n v="2368.9963289999996"/>
    <m/>
    <n v="73.629388000000006"/>
    <m/>
    <m/>
    <d v="2023-03-12T00:00:00"/>
    <x v="0"/>
    <x v="2"/>
    <n v="10"/>
    <x v="19"/>
  </r>
  <r>
    <x v="122"/>
    <x v="120"/>
    <n v="95.984938999999997"/>
    <x v="2"/>
    <n v="2464.9812679999995"/>
    <m/>
    <n v="95.984938999999997"/>
    <m/>
    <m/>
    <d v="2023-03-12T00:00:00"/>
    <x v="0"/>
    <x v="2"/>
    <n v="10"/>
    <x v="19"/>
  </r>
  <r>
    <x v="122"/>
    <x v="120"/>
    <n v="59.986924000000002"/>
    <x v="2"/>
    <n v="2524.9681919999994"/>
    <m/>
    <n v="59.986924000000002"/>
    <m/>
    <m/>
    <d v="2023-03-13T00:00:00"/>
    <x v="0"/>
    <x v="2"/>
    <n v="11"/>
    <x v="19"/>
  </r>
  <r>
    <x v="122"/>
    <x v="120"/>
    <n v="55.052765999999998"/>
    <x v="2"/>
    <n v="2580.0209579999992"/>
    <m/>
    <n v="55.052765999999998"/>
    <m/>
    <m/>
    <d v="2023-03-13T00:00:00"/>
    <x v="0"/>
    <x v="2"/>
    <n v="11"/>
    <x v="19"/>
  </r>
  <r>
    <x v="122"/>
    <x v="120"/>
    <n v="39.174233999999998"/>
    <x v="2"/>
    <n v="2619.1951919999992"/>
    <m/>
    <n v="39.174233999999998"/>
    <m/>
    <m/>
    <d v="2023-03-13T00:00:00"/>
    <x v="0"/>
    <x v="2"/>
    <n v="11"/>
    <x v="19"/>
  </r>
  <r>
    <x v="122"/>
    <x v="120"/>
    <n v="180.845156"/>
    <x v="2"/>
    <n v="2800.0403479999991"/>
    <m/>
    <n v="180.845156"/>
    <m/>
    <m/>
    <d v="2023-03-14T00:00:00"/>
    <x v="0"/>
    <x v="2"/>
    <n v="11"/>
    <x v="19"/>
  </r>
  <r>
    <x v="122"/>
    <x v="120"/>
    <n v="49.239280000000001"/>
    <x v="3"/>
    <n v="2849.2796279999989"/>
    <m/>
    <n v="49.239280000000001"/>
    <m/>
    <m/>
    <d v="2023-03-19T00:00:00"/>
    <x v="0"/>
    <x v="3"/>
    <n v="11"/>
    <x v="19"/>
  </r>
  <r>
    <x v="122"/>
    <x v="120"/>
    <n v="63.605428000000003"/>
    <x v="3"/>
    <n v="2912.8850559999987"/>
    <m/>
    <n v="63.605428000000003"/>
    <m/>
    <m/>
    <d v="2023-03-19T00:00:00"/>
    <x v="0"/>
    <x v="3"/>
    <n v="11"/>
    <x v="19"/>
  </r>
  <r>
    <x v="122"/>
    <x v="120"/>
    <n v="153.18866600000001"/>
    <x v="3"/>
    <n v="3066.0737219999987"/>
    <m/>
    <n v="153.18866600000001"/>
    <m/>
    <m/>
    <d v="2023-03-20T00:00:00"/>
    <x v="0"/>
    <x v="3"/>
    <n v="12"/>
    <x v="19"/>
  </r>
  <r>
    <x v="122"/>
    <x v="120"/>
    <n v="131.06197700000001"/>
    <x v="4"/>
    <n v="3197.1356989999986"/>
    <m/>
    <n v="131.06197700000001"/>
    <m/>
    <m/>
    <d v="2023-03-26T00:00:00"/>
    <x v="0"/>
    <x v="4"/>
    <n v="12"/>
    <x v="19"/>
  </r>
  <r>
    <x v="122"/>
    <x v="120"/>
    <n v="156.08775600000001"/>
    <x v="4"/>
    <n v="3353.2234549999985"/>
    <m/>
    <n v="156.08775600000001"/>
    <m/>
    <m/>
    <d v="2023-03-26T00:00:00"/>
    <x v="0"/>
    <x v="4"/>
    <n v="12"/>
    <x v="19"/>
  </r>
  <r>
    <x v="122"/>
    <x v="120"/>
    <n v="49.238689000000001"/>
    <x v="4"/>
    <n v="3402.4621439999983"/>
    <m/>
    <n v="49.238689000000001"/>
    <m/>
    <m/>
    <d v="2023-03-26T00:00:00"/>
    <x v="0"/>
    <x v="4"/>
    <n v="12"/>
    <x v="19"/>
  </r>
  <r>
    <x v="122"/>
    <x v="120"/>
    <n v="18.806001999999999"/>
    <x v="4"/>
    <n v="3421.2681459999981"/>
    <m/>
    <n v="18.806001999999999"/>
    <m/>
    <m/>
    <d v="2023-03-26T00:00:00"/>
    <x v="0"/>
    <x v="4"/>
    <n v="12"/>
    <x v="19"/>
  </r>
  <r>
    <x v="122"/>
    <x v="120"/>
    <n v="213.608664"/>
    <x v="4"/>
    <n v="3634.8768099999979"/>
    <m/>
    <n v="213.608664"/>
    <m/>
    <m/>
    <d v="2023-03-26T00:00:00"/>
    <x v="0"/>
    <x v="4"/>
    <n v="12"/>
    <x v="19"/>
  </r>
  <r>
    <x v="122"/>
    <x v="120"/>
    <n v="160.69989100000001"/>
    <x v="4"/>
    <n v="3795.5767009999981"/>
    <m/>
    <n v="160.69989100000001"/>
    <m/>
    <m/>
    <d v="2023-03-26T00:00:00"/>
    <x v="0"/>
    <x v="4"/>
    <n v="12"/>
    <x v="19"/>
  </r>
  <r>
    <x v="122"/>
    <x v="120"/>
    <n v="72.406582999999998"/>
    <x v="4"/>
    <n v="3867.9832839999981"/>
    <m/>
    <n v="72.406582999999998"/>
    <m/>
    <m/>
    <d v="2023-03-26T00:00:00"/>
    <x v="0"/>
    <x v="4"/>
    <n v="12"/>
    <x v="19"/>
  </r>
  <r>
    <x v="122"/>
    <x v="120"/>
    <n v="153.18682699999999"/>
    <x v="4"/>
    <n v="4021.1701109999981"/>
    <m/>
    <n v="153.18682699999999"/>
    <m/>
    <m/>
    <d v="2023-03-27T00:00:00"/>
    <x v="0"/>
    <x v="4"/>
    <n v="13"/>
    <x v="19"/>
  </r>
  <r>
    <x v="122"/>
    <x v="120"/>
    <n v="52.690669"/>
    <x v="5"/>
    <n v="4073.8607799999982"/>
    <m/>
    <n v="52.690669"/>
    <m/>
    <m/>
    <d v="2023-04-02T00:00:00"/>
    <x v="0"/>
    <x v="5"/>
    <n v="13"/>
    <x v="19"/>
  </r>
  <r>
    <x v="122"/>
    <x v="120"/>
    <n v="142.67542499999999"/>
    <x v="5"/>
    <n v="4216.5362049999985"/>
    <m/>
    <n v="142.67542499999999"/>
    <m/>
    <m/>
    <d v="2023-04-02T00:00:00"/>
    <x v="0"/>
    <x v="5"/>
    <n v="13"/>
    <x v="19"/>
  </r>
  <r>
    <x v="122"/>
    <x v="120"/>
    <n v="61.169739999999997"/>
    <x v="5"/>
    <n v="4277.7059449999988"/>
    <m/>
    <n v="61.169739999999997"/>
    <m/>
    <m/>
    <d v="2023-04-03T00:00:00"/>
    <x v="0"/>
    <x v="5"/>
    <n v="14"/>
    <x v="19"/>
  </r>
  <r>
    <x v="122"/>
    <x v="120"/>
    <n v="156.32226399999999"/>
    <x v="6"/>
    <n v="4434.0282089999992"/>
    <m/>
    <n v="156.32226399999999"/>
    <m/>
    <m/>
    <d v="2023-04-09T00:00:00"/>
    <x v="0"/>
    <x v="6"/>
    <n v="14"/>
    <x v="19"/>
  </r>
  <r>
    <x v="122"/>
    <x v="120"/>
    <n v="143.97740899999999"/>
    <x v="6"/>
    <n v="4578.0056179999992"/>
    <m/>
    <n v="143.97740899999999"/>
    <m/>
    <m/>
    <d v="2023-04-09T00:00:00"/>
    <x v="0"/>
    <x v="6"/>
    <n v="14"/>
    <x v="19"/>
  </r>
  <r>
    <x v="122"/>
    <x v="120"/>
    <n v="785.34482600000001"/>
    <x v="6"/>
    <n v="5363.3504439999997"/>
    <m/>
    <n v="785.34482600000001"/>
    <m/>
    <m/>
    <d v="2023-04-10T00:00:00"/>
    <x v="0"/>
    <x v="6"/>
    <n v="15"/>
    <x v="19"/>
  </r>
  <r>
    <x v="122"/>
    <x v="120"/>
    <n v="48.967863000000001"/>
    <x v="6"/>
    <n v="5412.3183069999995"/>
    <m/>
    <n v="48.967863000000001"/>
    <m/>
    <m/>
    <d v="2023-04-10T00:00:00"/>
    <x v="0"/>
    <x v="6"/>
    <n v="15"/>
    <x v="19"/>
  </r>
  <r>
    <x v="122"/>
    <x v="120"/>
    <n v="156.08775600000001"/>
    <x v="7"/>
    <n v="5568.4060629999994"/>
    <m/>
    <n v="156.08775600000001"/>
    <m/>
    <m/>
    <d v="2023-04-16T00:00:00"/>
    <x v="0"/>
    <x v="7"/>
    <n v="15"/>
    <x v="19"/>
  </r>
  <r>
    <x v="122"/>
    <x v="120"/>
    <n v="19.331396999999999"/>
    <x v="7"/>
    <n v="5587.7374599999994"/>
    <m/>
    <n v="19.331396999999999"/>
    <m/>
    <m/>
    <d v="2023-04-16T00:00:00"/>
    <x v="0"/>
    <x v="7"/>
    <n v="15"/>
    <x v="19"/>
  </r>
  <r>
    <x v="122"/>
    <x v="120"/>
    <n v="153.18682699999999"/>
    <x v="7"/>
    <n v="5740.9242869999998"/>
    <m/>
    <n v="153.18682699999999"/>
    <m/>
    <m/>
    <d v="2023-04-17T00:00:00"/>
    <x v="0"/>
    <x v="7"/>
    <n v="16"/>
    <x v="19"/>
  </r>
  <r>
    <x v="122"/>
    <x v="120"/>
    <n v="277.90234700000002"/>
    <x v="7"/>
    <n v="6018.826634"/>
    <m/>
    <n v="277.90234700000002"/>
    <m/>
    <m/>
    <d v="2023-04-17T00:00:00"/>
    <x v="0"/>
    <x v="7"/>
    <n v="16"/>
    <x v="19"/>
  </r>
  <r>
    <x v="122"/>
    <x v="120"/>
    <n v="98.172516999999999"/>
    <x v="8"/>
    <n v="6116.999151"/>
    <m/>
    <n v="98.172516999999999"/>
    <m/>
    <m/>
    <d v="2023-04-23T00:00:00"/>
    <x v="0"/>
    <x v="8"/>
    <n v="16"/>
    <x v="19"/>
  </r>
  <r>
    <x v="122"/>
    <x v="120"/>
    <n v="38.405324"/>
    <x v="8"/>
    <n v="6155.4044750000003"/>
    <m/>
    <n v="38.405324"/>
    <m/>
    <m/>
    <d v="2023-04-23T00:00:00"/>
    <x v="0"/>
    <x v="8"/>
    <n v="16"/>
    <x v="19"/>
  </r>
  <r>
    <x v="122"/>
    <x v="120"/>
    <n v="182.719212"/>
    <x v="8"/>
    <n v="6338.1236870000002"/>
    <m/>
    <n v="182.719212"/>
    <m/>
    <m/>
    <d v="2023-04-23T00:00:00"/>
    <x v="0"/>
    <x v="8"/>
    <n v="16"/>
    <x v="19"/>
  </r>
  <r>
    <x v="122"/>
    <x v="120"/>
    <n v="785.33763599999997"/>
    <x v="8"/>
    <n v="7123.4613230000004"/>
    <m/>
    <n v="785.33763599999997"/>
    <m/>
    <m/>
    <d v="2023-04-24T00:00:00"/>
    <x v="0"/>
    <x v="8"/>
    <n v="17"/>
    <x v="19"/>
  </r>
  <r>
    <x v="122"/>
    <x v="120"/>
    <n v="786.79722400000003"/>
    <x v="9"/>
    <n v="7910.2585470000004"/>
    <m/>
    <n v="786.79722400000003"/>
    <m/>
    <m/>
    <d v="2023-05-01T00:00:00"/>
    <x v="0"/>
    <x v="9"/>
    <n v="18"/>
    <x v="19"/>
  </r>
  <r>
    <x v="122"/>
    <x v="120"/>
    <n v="39.174233999999998"/>
    <x v="9"/>
    <n v="7949.4327810000004"/>
    <m/>
    <n v="39.174233999999998"/>
    <m/>
    <m/>
    <d v="2023-05-01T00:00:00"/>
    <x v="0"/>
    <x v="9"/>
    <n v="18"/>
    <x v="19"/>
  </r>
  <r>
    <x v="122"/>
    <x v="120"/>
    <n v="786.79722400000003"/>
    <x v="10"/>
    <n v="8736.2300050000013"/>
    <m/>
    <n v="786.79722400000003"/>
    <m/>
    <m/>
    <d v="2023-05-08T00:00:00"/>
    <x v="0"/>
    <x v="10"/>
    <n v="19"/>
    <x v="19"/>
  </r>
  <r>
    <x v="122"/>
    <x v="120"/>
    <n v="61.169739999999997"/>
    <x v="10"/>
    <n v="8797.3997450000006"/>
    <m/>
    <n v="61.169739999999997"/>
    <m/>
    <m/>
    <d v="2023-05-08T00:00:00"/>
    <x v="0"/>
    <x v="10"/>
    <n v="19"/>
    <x v="19"/>
  </r>
  <r>
    <x v="122"/>
    <x v="120"/>
    <n v="261.552592"/>
    <x v="11"/>
    <n v="9058.9523370000006"/>
    <m/>
    <n v="261.552592"/>
    <m/>
    <m/>
    <d v="2023-05-15T00:00:00"/>
    <x v="0"/>
    <x v="11"/>
    <n v="20"/>
    <x v="19"/>
  </r>
  <r>
    <x v="123"/>
    <x v="121"/>
    <n v="332.09"/>
    <x v="1"/>
    <n v="332.09"/>
    <m/>
    <n v="332.09"/>
    <m/>
    <m/>
    <d v="2023-05-04T00:00:00"/>
    <x v="0"/>
    <x v="1"/>
    <n v="18"/>
    <x v="19"/>
  </r>
  <r>
    <x v="123"/>
    <x v="121"/>
    <n v="46.12"/>
    <x v="1"/>
    <n v="378.21"/>
    <m/>
    <n v="46.12"/>
    <m/>
    <m/>
    <d v="2023-05-04T00:00:00"/>
    <x v="0"/>
    <x v="1"/>
    <n v="18"/>
    <x v="19"/>
  </r>
  <r>
    <x v="124"/>
    <x v="122"/>
    <n v="2.4288750000000001"/>
    <x v="0"/>
    <n v="2.4288750000000001"/>
    <m/>
    <n v="2.4288750000000001"/>
    <m/>
    <m/>
    <d v="2023-03-26T00:00:00"/>
    <x v="0"/>
    <x v="0"/>
    <n v="12"/>
    <x v="19"/>
  </r>
  <r>
    <x v="124"/>
    <x v="122"/>
    <n v="0.59532099999999999"/>
    <x v="0"/>
    <n v="3.0241959999999999"/>
    <m/>
    <n v="0.59532099999999999"/>
    <m/>
    <m/>
    <d v="2023-03-26T00:00:00"/>
    <x v="0"/>
    <x v="0"/>
    <n v="12"/>
    <x v="19"/>
  </r>
  <r>
    <x v="124"/>
    <x v="122"/>
    <n v="0.95965199999999995"/>
    <x v="0"/>
    <n v="3.9838480000000001"/>
    <m/>
    <n v="0.95965199999999995"/>
    <m/>
    <m/>
    <d v="2023-03-26T00:00:00"/>
    <x v="0"/>
    <x v="0"/>
    <n v="12"/>
    <x v="19"/>
  </r>
  <r>
    <x v="124"/>
    <x v="122"/>
    <n v="1.457325"/>
    <x v="0"/>
    <n v="5.441173"/>
    <m/>
    <n v="1.457325"/>
    <m/>
    <m/>
    <d v="2023-03-26T00:00:00"/>
    <x v="0"/>
    <x v="0"/>
    <n v="12"/>
    <x v="19"/>
  </r>
  <r>
    <x v="124"/>
    <x v="122"/>
    <n v="0.95250800000000002"/>
    <x v="3"/>
    <n v="6.3936809999999999"/>
    <m/>
    <n v="0.95250800000000002"/>
    <m/>
    <m/>
    <d v="2023-04-16T00:00:00"/>
    <x v="0"/>
    <x v="3"/>
    <n v="15"/>
    <x v="19"/>
  </r>
  <r>
    <x v="124"/>
    <x v="122"/>
    <n v="0.95250800000000002"/>
    <x v="3"/>
    <n v="7.3461889999999999"/>
    <m/>
    <n v="0.95250800000000002"/>
    <m/>
    <m/>
    <d v="2023-04-16T00:00:00"/>
    <x v="0"/>
    <x v="3"/>
    <n v="15"/>
    <x v="19"/>
  </r>
  <r>
    <x v="124"/>
    <x v="122"/>
    <n v="0.95250800000000002"/>
    <x v="3"/>
    <n v="8.2986970000000007"/>
    <m/>
    <n v="0.95250800000000002"/>
    <m/>
    <m/>
    <d v="2023-04-16T00:00:00"/>
    <x v="0"/>
    <x v="3"/>
    <n v="15"/>
    <x v="19"/>
  </r>
  <r>
    <x v="124"/>
    <x v="122"/>
    <n v="0.95250800000000002"/>
    <x v="3"/>
    <n v="9.2512050000000006"/>
    <m/>
    <n v="0.95250800000000002"/>
    <m/>
    <m/>
    <d v="2023-04-16T00:00:00"/>
    <x v="0"/>
    <x v="3"/>
    <n v="15"/>
    <x v="19"/>
  </r>
  <r>
    <x v="124"/>
    <x v="122"/>
    <n v="0.95249600000000001"/>
    <x v="4"/>
    <n v="10.203701000000001"/>
    <m/>
    <n v="0.95249600000000001"/>
    <m/>
    <m/>
    <d v="2023-04-23T00:00:00"/>
    <x v="0"/>
    <x v="4"/>
    <n v="16"/>
    <x v="19"/>
  </r>
  <r>
    <x v="124"/>
    <x v="122"/>
    <n v="0.95249600000000001"/>
    <x v="4"/>
    <n v="11.156197000000001"/>
    <m/>
    <n v="0.95249600000000001"/>
    <m/>
    <m/>
    <d v="2023-04-23T00:00:00"/>
    <x v="0"/>
    <x v="4"/>
    <n v="16"/>
    <x v="19"/>
  </r>
  <r>
    <x v="124"/>
    <x v="122"/>
    <n v="1.42875"/>
    <x v="4"/>
    <n v="12.584947"/>
    <m/>
    <n v="1.42875"/>
    <m/>
    <m/>
    <d v="2023-04-23T00:00:00"/>
    <x v="0"/>
    <x v="4"/>
    <n v="16"/>
    <x v="19"/>
  </r>
  <r>
    <x v="124"/>
    <x v="122"/>
    <n v="0.95249600000000001"/>
    <x v="4"/>
    <n v="13.537443"/>
    <m/>
    <n v="0.95249600000000001"/>
    <m/>
    <m/>
    <d v="2023-04-23T00:00:00"/>
    <x v="0"/>
    <x v="4"/>
    <n v="16"/>
    <x v="19"/>
  </r>
  <r>
    <x v="124"/>
    <x v="122"/>
    <n v="0.95249600000000001"/>
    <x v="7"/>
    <n v="14.489939"/>
    <m/>
    <n v="0.95249600000000001"/>
    <m/>
    <m/>
    <d v="2023-05-14T00:00:00"/>
    <x v="0"/>
    <x v="7"/>
    <n v="19"/>
    <x v="19"/>
  </r>
  <r>
    <x v="124"/>
    <x v="122"/>
    <n v="0.95249600000000001"/>
    <x v="7"/>
    <n v="15.442435"/>
    <m/>
    <n v="0.95249600000000001"/>
    <m/>
    <m/>
    <d v="2023-05-14T00:00:00"/>
    <x v="0"/>
    <x v="7"/>
    <n v="19"/>
    <x v="19"/>
  </r>
  <r>
    <x v="125"/>
    <x v="123"/>
    <n v="1030.413031"/>
    <x v="0"/>
    <n v="1030.413031"/>
    <m/>
    <n v="1030.413031"/>
    <m/>
    <m/>
    <d v="2023-04-20T00:00:00"/>
    <x v="0"/>
    <x v="0"/>
    <n v="16"/>
    <x v="19"/>
  </r>
  <r>
    <x v="125"/>
    <x v="123"/>
    <n v="1748.5758000000001"/>
    <x v="1"/>
    <n v="2778.9888310000001"/>
    <m/>
    <n v="1748.5758000000001"/>
    <m/>
    <m/>
    <d v="2023-04-27T00:00:00"/>
    <x v="0"/>
    <x v="1"/>
    <n v="17"/>
    <x v="19"/>
  </r>
  <r>
    <x v="125"/>
    <x v="123"/>
    <n v="1748.5758000000001"/>
    <x v="1"/>
    <n v="4527.5646310000002"/>
    <m/>
    <n v="1748.5758000000001"/>
    <m/>
    <m/>
    <d v="2023-04-27T00:00:00"/>
    <x v="0"/>
    <x v="1"/>
    <n v="17"/>
    <x v="19"/>
  </r>
  <r>
    <x v="125"/>
    <x v="123"/>
    <n v="1748.571428"/>
    <x v="1"/>
    <n v="6276.1360590000004"/>
    <m/>
    <n v="1748.571428"/>
    <m/>
    <m/>
    <d v="2023-04-27T00:00:00"/>
    <x v="0"/>
    <x v="1"/>
    <n v="17"/>
    <x v="19"/>
  </r>
  <r>
    <x v="125"/>
    <x v="123"/>
    <n v="83.438343000000003"/>
    <x v="2"/>
    <n v="6359.5744020000002"/>
    <m/>
    <n v="83.438343000000003"/>
    <m/>
    <m/>
    <d v="2023-05-04T00:00:00"/>
    <x v="0"/>
    <x v="2"/>
    <n v="18"/>
    <x v="19"/>
  </r>
  <r>
    <x v="125"/>
    <x v="123"/>
    <n v="1616.3316170000001"/>
    <x v="2"/>
    <n v="7975.906019"/>
    <m/>
    <n v="1616.3316170000001"/>
    <m/>
    <m/>
    <d v="2023-05-04T00:00:00"/>
    <x v="0"/>
    <x v="2"/>
    <n v="18"/>
    <x v="19"/>
  </r>
  <r>
    <x v="125"/>
    <x v="123"/>
    <n v="1403.650351"/>
    <x v="2"/>
    <n v="9379.5563700000002"/>
    <m/>
    <n v="1403.650351"/>
    <m/>
    <m/>
    <d v="2023-05-04T00:00:00"/>
    <x v="0"/>
    <x v="2"/>
    <n v="18"/>
    <x v="19"/>
  </r>
  <r>
    <x v="125"/>
    <x v="123"/>
    <n v="1135.2804000000001"/>
    <x v="2"/>
    <n v="10514.83677"/>
    <m/>
    <n v="1135.2804000000001"/>
    <m/>
    <m/>
    <d v="2023-05-04T00:00:00"/>
    <x v="0"/>
    <x v="2"/>
    <n v="18"/>
    <x v="19"/>
  </r>
  <r>
    <x v="125"/>
    <x v="123"/>
    <n v="251.545152"/>
    <x v="2"/>
    <n v="10766.381922"/>
    <m/>
    <n v="251.545152"/>
    <m/>
    <m/>
    <d v="2023-05-05T00:00:00"/>
    <x v="0"/>
    <x v="2"/>
    <n v="18"/>
    <x v="19"/>
  </r>
  <r>
    <x v="125"/>
    <x v="123"/>
    <n v="1579.1078950000001"/>
    <x v="4"/>
    <n v="12345.489817000001"/>
    <m/>
    <n v="1579.1078950000001"/>
    <m/>
    <m/>
    <d v="2023-05-18T00:00:00"/>
    <x v="0"/>
    <x v="4"/>
    <n v="20"/>
    <x v="19"/>
  </r>
  <r>
    <x v="125"/>
    <x v="123"/>
    <n v="2095.8858"/>
    <x v="4"/>
    <n v="14441.375617000002"/>
    <m/>
    <n v="2095.8858"/>
    <m/>
    <m/>
    <d v="2023-05-18T00:00:00"/>
    <x v="0"/>
    <x v="4"/>
    <n v="20"/>
    <x v="19"/>
  </r>
  <r>
    <x v="126"/>
    <x v="124"/>
    <n v="400.01"/>
    <x v="0"/>
    <n v="400.01"/>
    <m/>
    <n v="400.01"/>
    <m/>
    <m/>
    <d v="2023-04-29T00:00:00"/>
    <x v="0"/>
    <x v="0"/>
    <n v="17"/>
    <x v="19"/>
  </r>
  <r>
    <x v="126"/>
    <x v="124"/>
    <n v="400"/>
    <x v="1"/>
    <n v="800.01"/>
    <m/>
    <n v="400"/>
    <m/>
    <m/>
    <d v="2023-05-06T00:00:00"/>
    <x v="0"/>
    <x v="1"/>
    <n v="18"/>
    <x v="19"/>
  </r>
  <r>
    <x v="126"/>
    <x v="124"/>
    <n v="400"/>
    <x v="2"/>
    <n v="1200.01"/>
    <m/>
    <n v="400"/>
    <m/>
    <m/>
    <d v="2023-05-13T00:00:00"/>
    <x v="0"/>
    <x v="2"/>
    <n v="19"/>
    <x v="19"/>
  </r>
  <r>
    <x v="126"/>
    <x v="124"/>
    <n v="400"/>
    <x v="3"/>
    <n v="1600.01"/>
    <m/>
    <n v="400"/>
    <m/>
    <m/>
    <d v="2023-05-20T00:00:00"/>
    <x v="0"/>
    <x v="3"/>
    <n v="20"/>
    <x v="19"/>
  </r>
  <r>
    <x v="127"/>
    <x v="125"/>
    <n v="400.05"/>
    <x v="0"/>
    <n v="400.05"/>
    <m/>
    <n v="400.05"/>
    <m/>
    <m/>
    <d v="2023-04-30T00:00:00"/>
    <x v="0"/>
    <x v="0"/>
    <n v="17"/>
    <x v="19"/>
  </r>
  <r>
    <x v="127"/>
    <x v="125"/>
    <n v="400.05"/>
    <x v="1"/>
    <n v="800.1"/>
    <m/>
    <n v="400.05"/>
    <m/>
    <m/>
    <d v="2023-05-07T00:00:00"/>
    <x v="0"/>
    <x v="1"/>
    <n v="18"/>
    <x v="19"/>
  </r>
  <r>
    <x v="127"/>
    <x v="125"/>
    <n v="400.04"/>
    <x v="2"/>
    <n v="1200.1400000000001"/>
    <m/>
    <n v="400.04"/>
    <m/>
    <m/>
    <d v="2023-05-14T00:00:00"/>
    <x v="0"/>
    <x v="2"/>
    <n v="19"/>
    <x v="19"/>
  </r>
  <r>
    <x v="128"/>
    <x v="126"/>
    <n v="400.05"/>
    <x v="0"/>
    <n v="400.05"/>
    <m/>
    <n v="400.05"/>
    <m/>
    <m/>
    <d v="2023-04-30T00:00:00"/>
    <x v="0"/>
    <x v="0"/>
    <n v="17"/>
    <x v="19"/>
  </r>
  <r>
    <x v="128"/>
    <x v="126"/>
    <n v="400.05"/>
    <x v="1"/>
    <n v="800.1"/>
    <m/>
    <n v="400.05"/>
    <m/>
    <m/>
    <d v="2023-05-07T00:00:00"/>
    <x v="0"/>
    <x v="1"/>
    <n v="18"/>
    <x v="19"/>
  </r>
  <r>
    <x v="128"/>
    <x v="126"/>
    <n v="400.04"/>
    <x v="2"/>
    <n v="1200.1400000000001"/>
    <m/>
    <n v="400.04"/>
    <m/>
    <m/>
    <d v="2023-05-14T00:00:00"/>
    <x v="0"/>
    <x v="2"/>
    <n v="19"/>
    <x v="19"/>
  </r>
  <r>
    <x v="129"/>
    <x v="127"/>
    <n v="400.41"/>
    <x v="0"/>
    <n v="400.41"/>
    <m/>
    <n v="400.41"/>
    <m/>
    <m/>
    <d v="2023-04-29T00:00:00"/>
    <x v="0"/>
    <x v="0"/>
    <n v="17"/>
    <x v="19"/>
  </r>
  <r>
    <x v="129"/>
    <x v="127"/>
    <n v="400.41"/>
    <x v="2"/>
    <n v="800.82"/>
    <m/>
    <n v="400.41"/>
    <m/>
    <m/>
    <d v="2023-05-13T00:00:00"/>
    <x v="0"/>
    <x v="2"/>
    <n v="19"/>
    <x v="19"/>
  </r>
  <r>
    <x v="130"/>
    <x v="128"/>
    <n v="400.41"/>
    <x v="0"/>
    <n v="400.41"/>
    <m/>
    <n v="400.41"/>
    <m/>
    <m/>
    <d v="2023-04-29T00:00:00"/>
    <x v="0"/>
    <x v="0"/>
    <n v="17"/>
    <x v="19"/>
  </r>
  <r>
    <x v="130"/>
    <x v="128"/>
    <n v="513.51"/>
    <x v="1"/>
    <n v="913.92000000000007"/>
    <m/>
    <n v="513.51"/>
    <m/>
    <m/>
    <d v="2023-05-06T00:00:00"/>
    <x v="0"/>
    <x v="1"/>
    <n v="18"/>
    <x v="19"/>
  </r>
  <r>
    <x v="130"/>
    <x v="128"/>
    <n v="400.41"/>
    <x v="2"/>
    <n v="1314.3300000000002"/>
    <m/>
    <n v="400.41"/>
    <m/>
    <m/>
    <d v="2023-05-13T00:00:00"/>
    <x v="0"/>
    <x v="2"/>
    <n v="19"/>
    <x v="19"/>
  </r>
  <r>
    <x v="131"/>
    <x v="129"/>
    <n v="800.09"/>
    <x v="0"/>
    <n v="800.09"/>
    <m/>
    <n v="800.09"/>
    <m/>
    <m/>
    <d v="2023-04-30T00:00:00"/>
    <x v="0"/>
    <x v="0"/>
    <n v="17"/>
    <x v="19"/>
  </r>
  <r>
    <x v="131"/>
    <x v="129"/>
    <n v="800.08"/>
    <x v="2"/>
    <n v="1600.17"/>
    <m/>
    <n v="800.08"/>
    <m/>
    <m/>
    <d v="2023-05-14T00:00:00"/>
    <x v="0"/>
    <x v="2"/>
    <n v="19"/>
    <x v="19"/>
  </r>
  <r>
    <x v="132"/>
    <x v="130"/>
    <n v="400.05"/>
    <x v="0"/>
    <n v="400.05"/>
    <m/>
    <n v="400.05"/>
    <m/>
    <m/>
    <d v="2023-04-30T00:00:00"/>
    <x v="0"/>
    <x v="0"/>
    <n v="17"/>
    <x v="19"/>
  </r>
  <r>
    <x v="132"/>
    <x v="130"/>
    <n v="400.05"/>
    <x v="1"/>
    <n v="800.1"/>
    <m/>
    <n v="400.05"/>
    <m/>
    <m/>
    <d v="2023-05-07T00:00:00"/>
    <x v="0"/>
    <x v="1"/>
    <n v="18"/>
    <x v="19"/>
  </r>
  <r>
    <x v="133"/>
    <x v="131"/>
    <n v="400.01"/>
    <x v="1"/>
    <n v="400.01"/>
    <m/>
    <n v="400.01"/>
    <m/>
    <m/>
    <d v="2023-05-07T00:00:00"/>
    <x v="0"/>
    <x v="1"/>
    <n v="18"/>
    <x v="19"/>
  </r>
  <r>
    <x v="134"/>
    <x v="132"/>
    <n v="1200"/>
    <x v="1"/>
    <n v="1200"/>
    <m/>
    <n v="1200"/>
    <m/>
    <m/>
    <d v="2023-05-07T00:00:00"/>
    <x v="0"/>
    <x v="1"/>
    <n v="18"/>
    <x v="19"/>
  </r>
  <r>
    <x v="135"/>
    <x v="133"/>
    <n v="1800"/>
    <x v="1"/>
    <n v="1800"/>
    <m/>
    <n v="1800"/>
    <m/>
    <m/>
    <d v="2023-05-07T00:00:00"/>
    <x v="0"/>
    <x v="1"/>
    <n v="18"/>
    <x v="19"/>
  </r>
  <r>
    <x v="136"/>
    <x v="134"/>
    <n v="7.11"/>
    <x v="0"/>
    <n v="7.11"/>
    <m/>
    <n v="7.11"/>
    <m/>
    <m/>
    <d v="2023-04-30T00:00:00"/>
    <x v="0"/>
    <x v="0"/>
    <n v="17"/>
    <x v="19"/>
  </r>
  <r>
    <x v="136"/>
    <x v="134"/>
    <n v="3.99"/>
    <x v="0"/>
    <n v="11.100000000000001"/>
    <m/>
    <n v="3.99"/>
    <m/>
    <m/>
    <d v="2023-04-30T00:00:00"/>
    <x v="0"/>
    <x v="0"/>
    <n v="17"/>
    <x v="19"/>
  </r>
  <r>
    <x v="136"/>
    <x v="134"/>
    <n v="0.89"/>
    <x v="0"/>
    <n v="11.990000000000002"/>
    <m/>
    <n v="0.89"/>
    <m/>
    <m/>
    <d v="2023-04-30T00:00:00"/>
    <x v="0"/>
    <x v="0"/>
    <n v="17"/>
    <x v="19"/>
  </r>
  <r>
    <x v="136"/>
    <x v="134"/>
    <n v="0.89"/>
    <x v="0"/>
    <n v="12.880000000000003"/>
    <m/>
    <n v="0.89"/>
    <m/>
    <m/>
    <d v="2023-04-30T00:00:00"/>
    <x v="0"/>
    <x v="0"/>
    <n v="17"/>
    <x v="19"/>
  </r>
  <r>
    <x v="136"/>
    <x v="134"/>
    <n v="0.89"/>
    <x v="0"/>
    <n v="13.770000000000003"/>
    <m/>
    <n v="0.89"/>
    <m/>
    <m/>
    <d v="2023-04-30T00:00:00"/>
    <x v="0"/>
    <x v="0"/>
    <n v="17"/>
    <x v="19"/>
  </r>
  <r>
    <x v="136"/>
    <x v="134"/>
    <n v="0.89"/>
    <x v="0"/>
    <n v="14.660000000000004"/>
    <m/>
    <n v="0.89"/>
    <m/>
    <m/>
    <d v="2023-04-30T00:00:00"/>
    <x v="0"/>
    <x v="0"/>
    <n v="17"/>
    <x v="19"/>
  </r>
  <r>
    <x v="136"/>
    <x v="134"/>
    <n v="0.88"/>
    <x v="0"/>
    <n v="15.540000000000004"/>
    <m/>
    <n v="0.88"/>
    <m/>
    <m/>
    <d v="2023-04-30T00:00:00"/>
    <x v="0"/>
    <x v="0"/>
    <n v="17"/>
    <x v="19"/>
  </r>
  <r>
    <x v="136"/>
    <x v="134"/>
    <n v="31.78"/>
    <x v="0"/>
    <n v="47.320000000000007"/>
    <m/>
    <n v="31.78"/>
    <m/>
    <m/>
    <d v="2023-04-30T00:00:00"/>
    <x v="0"/>
    <x v="0"/>
    <n v="17"/>
    <x v="19"/>
  </r>
  <r>
    <x v="136"/>
    <x v="134"/>
    <n v="12.49"/>
    <x v="0"/>
    <n v="59.810000000000009"/>
    <m/>
    <n v="12.49"/>
    <m/>
    <m/>
    <d v="2023-04-30T00:00:00"/>
    <x v="0"/>
    <x v="0"/>
    <n v="17"/>
    <x v="19"/>
  </r>
  <r>
    <x v="136"/>
    <x v="134"/>
    <n v="12.26"/>
    <x v="0"/>
    <n v="72.070000000000007"/>
    <m/>
    <n v="12.26"/>
    <m/>
    <m/>
    <d v="2023-04-30T00:00:00"/>
    <x v="0"/>
    <x v="0"/>
    <n v="17"/>
    <x v="19"/>
  </r>
  <r>
    <x v="136"/>
    <x v="134"/>
    <n v="0.89"/>
    <x v="1"/>
    <n v="72.960000000000008"/>
    <m/>
    <n v="0.89"/>
    <m/>
    <m/>
    <d v="2023-05-07T00:00:00"/>
    <x v="0"/>
    <x v="1"/>
    <n v="18"/>
    <x v="19"/>
  </r>
  <r>
    <x v="136"/>
    <x v="134"/>
    <n v="1.1399999999999999"/>
    <x v="1"/>
    <n v="74.100000000000009"/>
    <m/>
    <n v="1.1399999999999999"/>
    <m/>
    <m/>
    <d v="2023-05-07T00:00:00"/>
    <x v="0"/>
    <x v="1"/>
    <n v="18"/>
    <x v="19"/>
  </r>
  <r>
    <x v="136"/>
    <x v="134"/>
    <n v="0.89"/>
    <x v="1"/>
    <n v="74.990000000000009"/>
    <m/>
    <n v="0.89"/>
    <m/>
    <m/>
    <d v="2023-05-07T00:00:00"/>
    <x v="0"/>
    <x v="1"/>
    <n v="18"/>
    <x v="19"/>
  </r>
  <r>
    <x v="136"/>
    <x v="134"/>
    <n v="3.84"/>
    <x v="1"/>
    <n v="78.830000000000013"/>
    <m/>
    <n v="3.84"/>
    <m/>
    <m/>
    <d v="2023-05-07T00:00:00"/>
    <x v="0"/>
    <x v="1"/>
    <n v="18"/>
    <x v="19"/>
  </r>
  <r>
    <x v="136"/>
    <x v="134"/>
    <n v="5.77"/>
    <x v="1"/>
    <n v="84.600000000000009"/>
    <m/>
    <n v="5.77"/>
    <m/>
    <m/>
    <d v="2023-05-07T00:00:00"/>
    <x v="0"/>
    <x v="1"/>
    <n v="18"/>
    <x v="19"/>
  </r>
  <r>
    <x v="136"/>
    <x v="134"/>
    <n v="45.2"/>
    <x v="1"/>
    <n v="129.80000000000001"/>
    <m/>
    <n v="45.2"/>
    <m/>
    <m/>
    <d v="2023-05-07T00:00:00"/>
    <x v="0"/>
    <x v="1"/>
    <n v="18"/>
    <x v="19"/>
  </r>
  <r>
    <x v="136"/>
    <x v="134"/>
    <n v="25.69"/>
    <x v="1"/>
    <n v="155.49"/>
    <m/>
    <n v="25.69"/>
    <m/>
    <m/>
    <d v="2023-05-07T00:00:00"/>
    <x v="0"/>
    <x v="1"/>
    <n v="18"/>
    <x v="19"/>
  </r>
  <r>
    <x v="136"/>
    <x v="134"/>
    <n v="15.58"/>
    <x v="1"/>
    <n v="171.07000000000002"/>
    <m/>
    <n v="15.58"/>
    <m/>
    <m/>
    <d v="2023-05-07T00:00:00"/>
    <x v="0"/>
    <x v="1"/>
    <n v="18"/>
    <x v="19"/>
  </r>
  <r>
    <x v="136"/>
    <x v="134"/>
    <n v="15.58"/>
    <x v="1"/>
    <n v="186.65000000000003"/>
    <m/>
    <n v="15.58"/>
    <m/>
    <m/>
    <d v="2023-05-07T00:00:00"/>
    <x v="0"/>
    <x v="1"/>
    <n v="18"/>
    <x v="19"/>
  </r>
  <r>
    <x v="136"/>
    <x v="134"/>
    <n v="15.58"/>
    <x v="1"/>
    <n v="202.23000000000005"/>
    <m/>
    <n v="15.58"/>
    <m/>
    <m/>
    <d v="2023-05-07T00:00:00"/>
    <x v="0"/>
    <x v="1"/>
    <n v="18"/>
    <x v="19"/>
  </r>
  <r>
    <x v="136"/>
    <x v="134"/>
    <n v="0.89"/>
    <x v="2"/>
    <n v="203.12000000000003"/>
    <m/>
    <n v="0.89"/>
    <m/>
    <m/>
    <d v="2023-05-14T00:00:00"/>
    <x v="0"/>
    <x v="2"/>
    <n v="19"/>
    <x v="19"/>
  </r>
  <r>
    <x v="136"/>
    <x v="134"/>
    <n v="0.89"/>
    <x v="2"/>
    <n v="204.01000000000002"/>
    <m/>
    <n v="0.89"/>
    <m/>
    <m/>
    <d v="2023-05-14T00:00:00"/>
    <x v="0"/>
    <x v="2"/>
    <n v="19"/>
    <x v="19"/>
  </r>
  <r>
    <x v="136"/>
    <x v="134"/>
    <n v="0.89"/>
    <x v="2"/>
    <n v="204.9"/>
    <m/>
    <n v="0.89"/>
    <m/>
    <m/>
    <d v="2023-05-14T00:00:00"/>
    <x v="0"/>
    <x v="2"/>
    <n v="19"/>
    <x v="19"/>
  </r>
  <r>
    <x v="136"/>
    <x v="134"/>
    <n v="0.89"/>
    <x v="2"/>
    <n v="205.79"/>
    <m/>
    <n v="0.89"/>
    <m/>
    <m/>
    <d v="2023-05-14T00:00:00"/>
    <x v="0"/>
    <x v="2"/>
    <n v="19"/>
    <x v="19"/>
  </r>
  <r>
    <x v="136"/>
    <x v="134"/>
    <n v="26.83"/>
    <x v="2"/>
    <n v="232.62"/>
    <m/>
    <n v="26.83"/>
    <m/>
    <m/>
    <d v="2023-05-14T00:00:00"/>
    <x v="0"/>
    <x v="2"/>
    <n v="19"/>
    <x v="19"/>
  </r>
  <r>
    <x v="136"/>
    <x v="134"/>
    <n v="2.25"/>
    <x v="2"/>
    <n v="234.87"/>
    <m/>
    <n v="2.25"/>
    <m/>
    <m/>
    <d v="2023-05-14T00:00:00"/>
    <x v="0"/>
    <x v="2"/>
    <n v="19"/>
    <x v="19"/>
  </r>
  <r>
    <x v="136"/>
    <x v="134"/>
    <n v="29.32"/>
    <x v="2"/>
    <n v="264.19"/>
    <m/>
    <n v="29.32"/>
    <m/>
    <m/>
    <d v="2023-05-14T00:00:00"/>
    <x v="0"/>
    <x v="2"/>
    <n v="19"/>
    <x v="19"/>
  </r>
  <r>
    <x v="136"/>
    <x v="134"/>
    <n v="0.99"/>
    <x v="2"/>
    <n v="265.18"/>
    <m/>
    <n v="0.99"/>
    <m/>
    <m/>
    <d v="2023-05-14T00:00:00"/>
    <x v="0"/>
    <x v="2"/>
    <n v="19"/>
    <x v="19"/>
  </r>
  <r>
    <x v="136"/>
    <x v="134"/>
    <n v="1"/>
    <x v="2"/>
    <n v="266.18"/>
    <m/>
    <n v="1"/>
    <m/>
    <m/>
    <d v="2023-05-14T00:00:00"/>
    <x v="0"/>
    <x v="2"/>
    <n v="19"/>
    <x v="19"/>
  </r>
  <r>
    <x v="136"/>
    <x v="134"/>
    <n v="20.37"/>
    <x v="2"/>
    <n v="286.55"/>
    <m/>
    <n v="20.37"/>
    <m/>
    <m/>
    <d v="2023-05-14T00:00:00"/>
    <x v="0"/>
    <x v="2"/>
    <n v="19"/>
    <x v="19"/>
  </r>
  <r>
    <x v="136"/>
    <x v="134"/>
    <n v="7.35"/>
    <x v="2"/>
    <n v="293.90000000000003"/>
    <m/>
    <n v="7.35"/>
    <m/>
    <m/>
    <d v="2023-05-14T00:00:00"/>
    <x v="0"/>
    <x v="2"/>
    <n v="19"/>
    <x v="19"/>
  </r>
  <r>
    <x v="136"/>
    <x v="134"/>
    <n v="22.06"/>
    <x v="2"/>
    <n v="315.96000000000004"/>
    <m/>
    <n v="22.06"/>
    <m/>
    <m/>
    <d v="2023-05-14T00:00:00"/>
    <x v="0"/>
    <x v="2"/>
    <n v="19"/>
    <x v="19"/>
  </r>
  <r>
    <x v="136"/>
    <x v="134"/>
    <n v="21.25"/>
    <x v="2"/>
    <n v="337.21000000000004"/>
    <m/>
    <n v="21.25"/>
    <m/>
    <m/>
    <d v="2023-05-14T00:00:00"/>
    <x v="0"/>
    <x v="2"/>
    <n v="19"/>
    <x v="19"/>
  </r>
  <r>
    <x v="136"/>
    <x v="134"/>
    <n v="18.46"/>
    <x v="2"/>
    <n v="355.67"/>
    <m/>
    <n v="18.46"/>
    <m/>
    <m/>
    <d v="2023-05-14T00:00:00"/>
    <x v="0"/>
    <x v="2"/>
    <n v="19"/>
    <x v="19"/>
  </r>
  <r>
    <x v="136"/>
    <x v="134"/>
    <n v="18.46"/>
    <x v="2"/>
    <n v="374.13"/>
    <m/>
    <n v="18.46"/>
    <m/>
    <m/>
    <d v="2023-05-14T00:00:00"/>
    <x v="0"/>
    <x v="2"/>
    <n v="19"/>
    <x v="19"/>
  </r>
  <r>
    <x v="136"/>
    <x v="134"/>
    <n v="10.11"/>
    <x v="2"/>
    <n v="384.24"/>
    <m/>
    <n v="10.11"/>
    <m/>
    <m/>
    <d v="2023-05-14T00:00:00"/>
    <x v="0"/>
    <x v="2"/>
    <n v="19"/>
    <x v="19"/>
  </r>
  <r>
    <x v="137"/>
    <x v="135"/>
    <n v="5.26"/>
    <x v="2"/>
    <n v="5.26"/>
    <m/>
    <n v="5.26"/>
    <m/>
    <m/>
    <d v="2023-05-10T00:00:00"/>
    <x v="0"/>
    <x v="2"/>
    <n v="19"/>
    <x v="19"/>
  </r>
  <r>
    <x v="138"/>
    <x v="136"/>
    <n v="490.20366200000001"/>
    <x v="0"/>
    <n v="490.20366200000001"/>
    <m/>
    <n v="490.20366200000001"/>
    <m/>
    <m/>
    <d v="2023-04-11T00:00:00"/>
    <x v="0"/>
    <x v="0"/>
    <n v="15"/>
    <x v="19"/>
  </r>
  <r>
    <x v="138"/>
    <x v="136"/>
    <n v="192.23826800000001"/>
    <x v="3"/>
    <n v="682.44192999999996"/>
    <m/>
    <n v="192.23826800000001"/>
    <m/>
    <m/>
    <d v="2023-05-03T00:00:00"/>
    <x v="0"/>
    <x v="3"/>
    <n v="18"/>
    <x v="19"/>
  </r>
  <r>
    <x v="138"/>
    <x v="136"/>
    <n v="192.235961"/>
    <x v="4"/>
    <n v="874.67789099999993"/>
    <m/>
    <n v="192.235961"/>
    <m/>
    <m/>
    <d v="2023-05-10T00:00:00"/>
    <x v="0"/>
    <x v="4"/>
    <n v="19"/>
    <x v="19"/>
  </r>
  <r>
    <x v="139"/>
    <x v="137"/>
    <n v="731.29992800000002"/>
    <x v="0"/>
    <n v="731.29992800000002"/>
    <m/>
    <n v="731.29992800000002"/>
    <m/>
    <m/>
    <d v="2023-04-25T00:00:00"/>
    <x v="0"/>
    <x v="0"/>
    <n v="17"/>
    <x v="19"/>
  </r>
  <r>
    <x v="139"/>
    <x v="137"/>
    <n v="443.155866"/>
    <x v="0"/>
    <n v="1174.455794"/>
    <m/>
    <n v="443.155866"/>
    <m/>
    <m/>
    <d v="2023-04-25T00:00:00"/>
    <x v="0"/>
    <x v="0"/>
    <n v="17"/>
    <x v="19"/>
  </r>
  <r>
    <x v="139"/>
    <x v="137"/>
    <n v="361.68"/>
    <x v="0"/>
    <n v="1536.135794"/>
    <m/>
    <n v="361.68"/>
    <m/>
    <m/>
    <d v="2023-04-26T00:00:00"/>
    <x v="0"/>
    <x v="0"/>
    <n v="17"/>
    <x v="19"/>
  </r>
  <r>
    <x v="139"/>
    <x v="137"/>
    <n v="63.189"/>
    <x v="0"/>
    <n v="1599.3247940000001"/>
    <m/>
    <n v="63.189"/>
    <m/>
    <m/>
    <d v="2023-04-26T00:00:00"/>
    <x v="0"/>
    <x v="0"/>
    <n v="17"/>
    <x v="19"/>
  </r>
  <r>
    <x v="139"/>
    <x v="137"/>
    <n v="15.671450999999999"/>
    <x v="0"/>
    <n v="1614.996245"/>
    <m/>
    <n v="15.671450999999999"/>
    <m/>
    <m/>
    <d v="2023-04-26T00:00:00"/>
    <x v="0"/>
    <x v="0"/>
    <n v="17"/>
    <x v="19"/>
  </r>
  <r>
    <x v="139"/>
    <x v="137"/>
    <n v="25.262256000000001"/>
    <x v="0"/>
    <n v="1640.258501"/>
    <m/>
    <n v="25.262256000000001"/>
    <m/>
    <m/>
    <d v="2023-04-26T00:00:00"/>
    <x v="0"/>
    <x v="0"/>
    <n v="17"/>
    <x v="19"/>
  </r>
  <r>
    <x v="139"/>
    <x v="137"/>
    <n v="148.63337999999999"/>
    <x v="0"/>
    <n v="1788.891881"/>
    <m/>
    <n v="148.63337999999999"/>
    <m/>
    <m/>
    <d v="2023-04-26T00:00:00"/>
    <x v="0"/>
    <x v="0"/>
    <n v="17"/>
    <x v="19"/>
  </r>
  <r>
    <x v="139"/>
    <x v="137"/>
    <n v="122.31578"/>
    <x v="0"/>
    <n v="1911.2076609999999"/>
    <m/>
    <n v="122.31578"/>
    <m/>
    <m/>
    <d v="2023-04-26T00:00:00"/>
    <x v="0"/>
    <x v="0"/>
    <n v="17"/>
    <x v="19"/>
  </r>
  <r>
    <x v="139"/>
    <x v="137"/>
    <n v="74.659182000000001"/>
    <x v="0"/>
    <n v="1985.866843"/>
    <m/>
    <n v="74.659182000000001"/>
    <m/>
    <m/>
    <d v="2023-04-26T00:00:00"/>
    <x v="0"/>
    <x v="0"/>
    <n v="17"/>
    <x v="19"/>
  </r>
  <r>
    <x v="139"/>
    <x v="137"/>
    <n v="3394.4719890000001"/>
    <x v="0"/>
    <n v="5380.3388320000004"/>
    <m/>
    <n v="3394.4719890000001"/>
    <m/>
    <m/>
    <d v="2023-04-26T00:00:00"/>
    <x v="0"/>
    <x v="0"/>
    <n v="17"/>
    <x v="19"/>
  </r>
  <r>
    <x v="139"/>
    <x v="137"/>
    <n v="1215.517141"/>
    <x v="0"/>
    <n v="6595.8559730000006"/>
    <m/>
    <n v="1215.517141"/>
    <m/>
    <m/>
    <d v="2023-04-26T00:00:00"/>
    <x v="0"/>
    <x v="0"/>
    <n v="17"/>
    <x v="19"/>
  </r>
  <r>
    <x v="139"/>
    <x v="137"/>
    <n v="1193.275539"/>
    <x v="0"/>
    <n v="7789.1315120000008"/>
    <m/>
    <n v="1193.275539"/>
    <m/>
    <m/>
    <d v="2023-04-26T00:00:00"/>
    <x v="0"/>
    <x v="0"/>
    <n v="17"/>
    <x v="19"/>
  </r>
  <r>
    <x v="139"/>
    <x v="137"/>
    <n v="143.37621999999999"/>
    <x v="1"/>
    <n v="7932.5077320000009"/>
    <m/>
    <n v="143.37621999999999"/>
    <m/>
    <m/>
    <d v="2023-05-03T00:00:00"/>
    <x v="0"/>
    <x v="1"/>
    <n v="18"/>
    <x v="19"/>
  </r>
  <r>
    <x v="139"/>
    <x v="137"/>
    <n v="136.3998"/>
    <x v="1"/>
    <n v="8068.9075320000011"/>
    <m/>
    <n v="136.3998"/>
    <m/>
    <m/>
    <d v="2023-05-03T00:00:00"/>
    <x v="0"/>
    <x v="1"/>
    <n v="18"/>
    <x v="19"/>
  </r>
  <r>
    <x v="139"/>
    <x v="137"/>
    <n v="144.48330000000001"/>
    <x v="1"/>
    <n v="8213.390832000001"/>
    <m/>
    <n v="144.48330000000001"/>
    <m/>
    <m/>
    <d v="2023-05-03T00:00:00"/>
    <x v="0"/>
    <x v="1"/>
    <n v="18"/>
    <x v="19"/>
  </r>
  <r>
    <x v="139"/>
    <x v="137"/>
    <n v="150.23424"/>
    <x v="1"/>
    <n v="8363.6250720000007"/>
    <m/>
    <n v="150.23424"/>
    <m/>
    <m/>
    <d v="2023-05-03T00:00:00"/>
    <x v="0"/>
    <x v="1"/>
    <n v="18"/>
    <x v="19"/>
  </r>
  <r>
    <x v="139"/>
    <x v="137"/>
    <n v="239.52311399999999"/>
    <x v="1"/>
    <n v="8603.1481860000004"/>
    <m/>
    <n v="239.52311399999999"/>
    <m/>
    <m/>
    <d v="2023-05-03T00:00:00"/>
    <x v="0"/>
    <x v="1"/>
    <n v="18"/>
    <x v="19"/>
  </r>
  <r>
    <x v="139"/>
    <x v="137"/>
    <n v="379.97920399999998"/>
    <x v="1"/>
    <n v="8983.1273899999997"/>
    <m/>
    <n v="379.97920399999998"/>
    <m/>
    <m/>
    <d v="2023-05-03T00:00:00"/>
    <x v="0"/>
    <x v="1"/>
    <n v="18"/>
    <x v="19"/>
  </r>
  <r>
    <x v="139"/>
    <x v="137"/>
    <n v="490.294262"/>
    <x v="1"/>
    <n v="9473.4216519999991"/>
    <m/>
    <n v="490.294262"/>
    <m/>
    <m/>
    <d v="2023-05-03T00:00:00"/>
    <x v="0"/>
    <x v="1"/>
    <n v="18"/>
    <x v="19"/>
  </r>
  <r>
    <x v="139"/>
    <x v="137"/>
    <n v="400.83926500000001"/>
    <x v="1"/>
    <n v="9874.2609169999996"/>
    <m/>
    <n v="400.83926500000001"/>
    <m/>
    <m/>
    <d v="2023-05-03T00:00:00"/>
    <x v="0"/>
    <x v="1"/>
    <n v="18"/>
    <x v="19"/>
  </r>
  <r>
    <x v="139"/>
    <x v="137"/>
    <n v="17.065705999999999"/>
    <x v="1"/>
    <n v="9891.326622999999"/>
    <m/>
    <n v="17.065705999999999"/>
    <m/>
    <m/>
    <d v="2023-05-03T00:00:00"/>
    <x v="0"/>
    <x v="1"/>
    <n v="18"/>
    <x v="19"/>
  </r>
  <r>
    <x v="139"/>
    <x v="137"/>
    <n v="96.576650000000001"/>
    <x v="1"/>
    <n v="9987.9032729999999"/>
    <m/>
    <n v="96.576650000000001"/>
    <m/>
    <m/>
    <d v="2023-05-03T00:00:00"/>
    <x v="0"/>
    <x v="1"/>
    <n v="18"/>
    <x v="19"/>
  </r>
  <r>
    <x v="139"/>
    <x v="137"/>
    <n v="2.3702369999999999"/>
    <x v="1"/>
    <n v="9990.2735099999991"/>
    <m/>
    <n v="2.3702369999999999"/>
    <m/>
    <m/>
    <d v="2023-05-03T00:00:00"/>
    <x v="0"/>
    <x v="1"/>
    <n v="18"/>
    <x v="19"/>
  </r>
  <r>
    <x v="139"/>
    <x v="137"/>
    <n v="13.413423999999999"/>
    <x v="1"/>
    <n v="10003.686933999999"/>
    <m/>
    <n v="13.413423999999999"/>
    <m/>
    <m/>
    <d v="2023-05-03T00:00:00"/>
    <x v="0"/>
    <x v="1"/>
    <n v="18"/>
    <x v="19"/>
  </r>
  <r>
    <x v="139"/>
    <x v="137"/>
    <n v="74.909881999999996"/>
    <x v="1"/>
    <n v="10078.596815999999"/>
    <m/>
    <n v="74.909881999999996"/>
    <m/>
    <m/>
    <d v="2023-05-03T00:00:00"/>
    <x v="0"/>
    <x v="1"/>
    <n v="18"/>
    <x v="19"/>
  </r>
  <r>
    <x v="139"/>
    <x v="137"/>
    <n v="103.989659"/>
    <x v="1"/>
    <n v="10182.586475"/>
    <m/>
    <n v="103.989659"/>
    <m/>
    <m/>
    <d v="2023-05-03T00:00:00"/>
    <x v="0"/>
    <x v="1"/>
    <n v="18"/>
    <x v="19"/>
  </r>
  <r>
    <x v="139"/>
    <x v="137"/>
    <n v="36.025627"/>
    <x v="1"/>
    <n v="10218.612102000001"/>
    <m/>
    <n v="36.025627"/>
    <m/>
    <m/>
    <d v="2023-05-03T00:00:00"/>
    <x v="0"/>
    <x v="1"/>
    <n v="18"/>
    <x v="19"/>
  </r>
  <r>
    <x v="139"/>
    <x v="137"/>
    <n v="356.087942"/>
    <x v="1"/>
    <n v="10574.700044000001"/>
    <m/>
    <n v="356.087942"/>
    <m/>
    <m/>
    <d v="2023-05-03T00:00:00"/>
    <x v="0"/>
    <x v="1"/>
    <n v="18"/>
    <x v="19"/>
  </r>
  <r>
    <x v="139"/>
    <x v="137"/>
    <n v="460.57279"/>
    <x v="1"/>
    <n v="11035.272834000001"/>
    <m/>
    <n v="460.57279"/>
    <m/>
    <m/>
    <d v="2023-05-03T00:00:00"/>
    <x v="0"/>
    <x v="1"/>
    <n v="18"/>
    <x v="19"/>
  </r>
  <r>
    <x v="139"/>
    <x v="137"/>
    <n v="33.753475999999999"/>
    <x v="1"/>
    <n v="11069.026310000001"/>
    <m/>
    <n v="33.753475999999999"/>
    <m/>
    <m/>
    <d v="2023-05-03T00:00:00"/>
    <x v="0"/>
    <x v="1"/>
    <n v="18"/>
    <x v="19"/>
  </r>
  <r>
    <x v="139"/>
    <x v="137"/>
    <n v="65.417936999999995"/>
    <x v="1"/>
    <n v="11134.444247000001"/>
    <m/>
    <n v="65.417936999999995"/>
    <m/>
    <m/>
    <d v="2023-05-03T00:00:00"/>
    <x v="0"/>
    <x v="1"/>
    <n v="18"/>
    <x v="19"/>
  </r>
  <r>
    <x v="139"/>
    <x v="137"/>
    <n v="392.23541"/>
    <x v="1"/>
    <n v="11526.679657000001"/>
    <m/>
    <n v="392.23541"/>
    <m/>
    <m/>
    <d v="2023-05-04T00:00:00"/>
    <x v="0"/>
    <x v="1"/>
    <n v="18"/>
    <x v="19"/>
  </r>
  <r>
    <x v="139"/>
    <x v="137"/>
    <n v="320.67141199999998"/>
    <x v="1"/>
    <n v="11847.351069"/>
    <m/>
    <n v="320.67141199999998"/>
    <m/>
    <m/>
    <d v="2023-05-04T00:00:00"/>
    <x v="0"/>
    <x v="1"/>
    <n v="18"/>
    <x v="19"/>
  </r>
  <r>
    <x v="139"/>
    <x v="137"/>
    <n v="483.78295900000001"/>
    <x v="1"/>
    <n v="12331.134028"/>
    <m/>
    <n v="483.78295900000001"/>
    <m/>
    <m/>
    <d v="2023-05-04T00:00:00"/>
    <x v="0"/>
    <x v="1"/>
    <n v="18"/>
    <x v="19"/>
  </r>
  <r>
    <x v="139"/>
    <x v="137"/>
    <n v="100.130106"/>
    <x v="1"/>
    <n v="12431.264134000001"/>
    <m/>
    <n v="100.130106"/>
    <m/>
    <m/>
    <d v="2023-05-04T00:00:00"/>
    <x v="0"/>
    <x v="1"/>
    <n v="18"/>
    <x v="19"/>
  </r>
  <r>
    <x v="139"/>
    <x v="137"/>
    <n v="52.107692"/>
    <x v="1"/>
    <n v="12483.371826000001"/>
    <m/>
    <n v="52.107692"/>
    <m/>
    <m/>
    <d v="2023-05-04T00:00:00"/>
    <x v="0"/>
    <x v="1"/>
    <n v="18"/>
    <x v="19"/>
  </r>
  <r>
    <x v="139"/>
    <x v="137"/>
    <n v="96.931094000000002"/>
    <x v="1"/>
    <n v="12580.30292"/>
    <m/>
    <n v="96.931094000000002"/>
    <m/>
    <m/>
    <d v="2023-05-04T00:00:00"/>
    <x v="0"/>
    <x v="1"/>
    <n v="18"/>
    <x v="19"/>
  </r>
  <r>
    <x v="139"/>
    <x v="137"/>
    <n v="116.614774"/>
    <x v="1"/>
    <n v="12696.917694"/>
    <m/>
    <n v="116.614774"/>
    <m/>
    <m/>
    <d v="2023-05-04T00:00:00"/>
    <x v="0"/>
    <x v="1"/>
    <n v="18"/>
    <x v="19"/>
  </r>
  <r>
    <x v="139"/>
    <x v="137"/>
    <n v="61.056879000000002"/>
    <x v="1"/>
    <n v="12757.974573"/>
    <m/>
    <n v="61.056879000000002"/>
    <m/>
    <m/>
    <d v="2023-05-04T00:00:00"/>
    <x v="0"/>
    <x v="1"/>
    <n v="18"/>
    <x v="19"/>
  </r>
  <r>
    <x v="139"/>
    <x v="137"/>
    <n v="429.86891000000003"/>
    <x v="1"/>
    <n v="13187.843482999999"/>
    <m/>
    <n v="429.86891000000003"/>
    <m/>
    <m/>
    <d v="2023-05-04T00:00:00"/>
    <x v="0"/>
    <x v="1"/>
    <n v="18"/>
    <x v="19"/>
  </r>
  <r>
    <x v="139"/>
    <x v="137"/>
    <n v="5216.6770649999999"/>
    <x v="1"/>
    <n v="18404.520548"/>
    <m/>
    <n v="5216.6770649999999"/>
    <m/>
    <m/>
    <d v="2023-05-04T00:00:00"/>
    <x v="0"/>
    <x v="1"/>
    <n v="18"/>
    <x v="19"/>
  </r>
  <r>
    <x v="139"/>
    <x v="137"/>
    <n v="5176.9897080000001"/>
    <x v="1"/>
    <n v="23581.510256000001"/>
    <m/>
    <n v="5176.9897080000001"/>
    <m/>
    <m/>
    <d v="2023-05-04T00:00:00"/>
    <x v="0"/>
    <x v="1"/>
    <n v="18"/>
    <x v="19"/>
  </r>
  <r>
    <x v="139"/>
    <x v="137"/>
    <n v="2362.8645000000001"/>
    <x v="1"/>
    <n v="25944.374756000001"/>
    <m/>
    <n v="2362.8645000000001"/>
    <m/>
    <m/>
    <d v="2023-05-04T00:00:00"/>
    <x v="0"/>
    <x v="1"/>
    <n v="18"/>
    <x v="19"/>
  </r>
  <r>
    <x v="139"/>
    <x v="137"/>
    <n v="1896.5758499999999"/>
    <x v="1"/>
    <n v="27840.950606000002"/>
    <m/>
    <n v="1896.5758499999999"/>
    <m/>
    <m/>
    <d v="2023-05-04T00:00:00"/>
    <x v="0"/>
    <x v="1"/>
    <n v="18"/>
    <x v="19"/>
  </r>
  <r>
    <x v="139"/>
    <x v="137"/>
    <n v="310.32942400000002"/>
    <x v="1"/>
    <n v="28151.280030000002"/>
    <m/>
    <n v="310.32942400000002"/>
    <m/>
    <m/>
    <d v="2023-05-04T00:00:00"/>
    <x v="0"/>
    <x v="1"/>
    <n v="18"/>
    <x v="19"/>
  </r>
  <r>
    <x v="139"/>
    <x v="137"/>
    <n v="249.088888"/>
    <x v="1"/>
    <n v="28400.368918"/>
    <m/>
    <n v="249.088888"/>
    <m/>
    <m/>
    <d v="2023-05-04T00:00:00"/>
    <x v="0"/>
    <x v="1"/>
    <n v="18"/>
    <x v="19"/>
  </r>
  <r>
    <x v="139"/>
    <x v="137"/>
    <n v="4097.8631910000004"/>
    <x v="1"/>
    <n v="32498.232109"/>
    <m/>
    <n v="4097.8631910000004"/>
    <m/>
    <m/>
    <d v="2023-05-04T00:00:00"/>
    <x v="0"/>
    <x v="1"/>
    <n v="18"/>
    <x v="19"/>
  </r>
  <r>
    <x v="139"/>
    <x v="137"/>
    <n v="488.79583000000002"/>
    <x v="1"/>
    <n v="32987.027939"/>
    <m/>
    <n v="488.79583000000002"/>
    <m/>
    <m/>
    <d v="2023-05-04T00:00:00"/>
    <x v="0"/>
    <x v="1"/>
    <n v="18"/>
    <x v="19"/>
  </r>
  <r>
    <x v="139"/>
    <x v="137"/>
    <n v="4097.8631910000004"/>
    <x v="1"/>
    <n v="37084.891130000004"/>
    <m/>
    <n v="4097.8631910000004"/>
    <m/>
    <m/>
    <d v="2023-05-04T00:00:00"/>
    <x v="0"/>
    <x v="1"/>
    <n v="18"/>
    <x v="19"/>
  </r>
  <r>
    <x v="139"/>
    <x v="137"/>
    <n v="380.572451"/>
    <x v="1"/>
    <n v="37465.463581000004"/>
    <m/>
    <n v="380.572451"/>
    <m/>
    <m/>
    <d v="2023-05-04T00:00:00"/>
    <x v="0"/>
    <x v="1"/>
    <n v="18"/>
    <x v="19"/>
  </r>
  <r>
    <x v="139"/>
    <x v="137"/>
    <n v="4097.852946"/>
    <x v="1"/>
    <n v="41563.316527000003"/>
    <m/>
    <n v="4097.852946"/>
    <m/>
    <m/>
    <d v="2023-05-04T00:00:00"/>
    <x v="0"/>
    <x v="1"/>
    <n v="18"/>
    <x v="19"/>
  </r>
  <r>
    <x v="139"/>
    <x v="137"/>
    <n v="450.91410000000002"/>
    <x v="1"/>
    <n v="42014.230627000004"/>
    <m/>
    <n v="450.91410000000002"/>
    <m/>
    <m/>
    <d v="2023-05-04T00:00:00"/>
    <x v="0"/>
    <x v="1"/>
    <n v="18"/>
    <x v="19"/>
  </r>
  <r>
    <x v="139"/>
    <x v="137"/>
    <n v="271.20067799999998"/>
    <x v="1"/>
    <n v="42285.431305000006"/>
    <m/>
    <n v="271.20067799999998"/>
    <m/>
    <m/>
    <d v="2023-05-05T00:00:00"/>
    <x v="0"/>
    <x v="1"/>
    <n v="18"/>
    <x v="19"/>
  </r>
  <r>
    <x v="139"/>
    <x v="137"/>
    <n v="271.20067799999998"/>
    <x v="1"/>
    <n v="42556.631983000007"/>
    <m/>
    <n v="271.20067799999998"/>
    <m/>
    <m/>
    <d v="2023-05-05T00:00:00"/>
    <x v="0"/>
    <x v="1"/>
    <n v="18"/>
    <x v="19"/>
  </r>
  <r>
    <x v="139"/>
    <x v="137"/>
    <n v="271.2"/>
    <x v="1"/>
    <n v="42827.831983000004"/>
    <m/>
    <n v="271.2"/>
    <m/>
    <m/>
    <d v="2023-05-05T00:00:00"/>
    <x v="0"/>
    <x v="1"/>
    <n v="18"/>
    <x v="19"/>
  </r>
  <r>
    <x v="139"/>
    <x v="137"/>
    <n v="91.797714999999997"/>
    <x v="2"/>
    <n v="42919.629698000004"/>
    <m/>
    <n v="91.797714999999997"/>
    <m/>
    <m/>
    <d v="2023-05-10T00:00:00"/>
    <x v="0"/>
    <x v="2"/>
    <n v="19"/>
    <x v="19"/>
  </r>
  <r>
    <x v="139"/>
    <x v="137"/>
    <n v="542.06563900000003"/>
    <x v="2"/>
    <n v="43461.695337000005"/>
    <m/>
    <n v="542.06563900000003"/>
    <m/>
    <m/>
    <d v="2023-05-10T00:00:00"/>
    <x v="0"/>
    <x v="2"/>
    <n v="19"/>
    <x v="19"/>
  </r>
  <r>
    <x v="139"/>
    <x v="137"/>
    <n v="157.63439399999999"/>
    <x v="2"/>
    <n v="43619.329731000005"/>
    <m/>
    <n v="157.63439399999999"/>
    <m/>
    <m/>
    <d v="2023-05-10T00:00:00"/>
    <x v="0"/>
    <x v="2"/>
    <n v="19"/>
    <x v="19"/>
  </r>
  <r>
    <x v="139"/>
    <x v="137"/>
    <n v="60.193173000000002"/>
    <x v="2"/>
    <n v="43679.522904000005"/>
    <m/>
    <n v="60.193173000000002"/>
    <m/>
    <m/>
    <d v="2023-05-10T00:00:00"/>
    <x v="0"/>
    <x v="2"/>
    <n v="19"/>
    <x v="19"/>
  </r>
  <r>
    <x v="139"/>
    <x v="137"/>
    <n v="175.92372"/>
    <x v="2"/>
    <n v="43855.446624000004"/>
    <m/>
    <n v="175.92372"/>
    <m/>
    <m/>
    <d v="2023-05-10T00:00:00"/>
    <x v="0"/>
    <x v="2"/>
    <n v="19"/>
    <x v="19"/>
  </r>
  <r>
    <x v="139"/>
    <x v="137"/>
    <n v="2866.812328"/>
    <x v="2"/>
    <n v="46722.258952000004"/>
    <m/>
    <n v="2866.812328"/>
    <m/>
    <m/>
    <d v="2023-05-10T00:00:00"/>
    <x v="0"/>
    <x v="2"/>
    <n v="19"/>
    <x v="19"/>
  </r>
  <r>
    <x v="139"/>
    <x v="137"/>
    <n v="1495.12988"/>
    <x v="2"/>
    <n v="48217.388832000004"/>
    <m/>
    <n v="1495.12988"/>
    <m/>
    <m/>
    <d v="2023-05-10T00:00:00"/>
    <x v="0"/>
    <x v="2"/>
    <n v="19"/>
    <x v="19"/>
  </r>
  <r>
    <x v="139"/>
    <x v="137"/>
    <n v="153.00121899999999"/>
    <x v="2"/>
    <n v="48370.390051000002"/>
    <m/>
    <n v="153.00121899999999"/>
    <m/>
    <m/>
    <d v="2023-05-10T00:00:00"/>
    <x v="0"/>
    <x v="2"/>
    <n v="19"/>
    <x v="19"/>
  </r>
  <r>
    <x v="139"/>
    <x v="137"/>
    <n v="2852.8567870000002"/>
    <x v="2"/>
    <n v="51223.246837999999"/>
    <m/>
    <n v="2852.8567870000002"/>
    <m/>
    <m/>
    <d v="2023-05-10T00:00:00"/>
    <x v="0"/>
    <x v="2"/>
    <n v="19"/>
    <x v="19"/>
  </r>
  <r>
    <x v="139"/>
    <x v="137"/>
    <n v="96.626237000000003"/>
    <x v="2"/>
    <n v="51319.873074999996"/>
    <m/>
    <n v="96.626237000000003"/>
    <m/>
    <m/>
    <d v="2023-05-10T00:00:00"/>
    <x v="0"/>
    <x v="2"/>
    <n v="19"/>
    <x v="19"/>
  </r>
  <r>
    <x v="139"/>
    <x v="137"/>
    <n v="99.225802000000002"/>
    <x v="2"/>
    <n v="51419.098876999997"/>
    <m/>
    <n v="99.225802000000002"/>
    <m/>
    <m/>
    <d v="2023-05-10T00:00:00"/>
    <x v="0"/>
    <x v="2"/>
    <n v="19"/>
    <x v="19"/>
  </r>
  <r>
    <x v="139"/>
    <x v="137"/>
    <n v="1361.7094199999999"/>
    <x v="2"/>
    <n v="52780.808296999996"/>
    <m/>
    <n v="1361.7094199999999"/>
    <m/>
    <m/>
    <d v="2023-05-11T00:00:00"/>
    <x v="0"/>
    <x v="2"/>
    <n v="19"/>
    <x v="19"/>
  </r>
  <r>
    <x v="139"/>
    <x v="137"/>
    <n v="291.30326200000002"/>
    <x v="2"/>
    <n v="53072.111558999997"/>
    <m/>
    <n v="291.30326200000002"/>
    <m/>
    <m/>
    <d v="2023-05-11T00:00:00"/>
    <x v="0"/>
    <x v="2"/>
    <n v="19"/>
    <x v="19"/>
  </r>
  <r>
    <x v="139"/>
    <x v="137"/>
    <n v="2108.6565649999998"/>
    <x v="2"/>
    <n v="55180.768123999995"/>
    <m/>
    <n v="2108.6565649999998"/>
    <m/>
    <m/>
    <d v="2023-05-11T00:00:00"/>
    <x v="0"/>
    <x v="2"/>
    <n v="19"/>
    <x v="19"/>
  </r>
  <r>
    <x v="139"/>
    <x v="137"/>
    <n v="1206.479043"/>
    <x v="2"/>
    <n v="56387.247166999994"/>
    <m/>
    <n v="1206.479043"/>
    <m/>
    <m/>
    <d v="2023-05-11T00:00:00"/>
    <x v="0"/>
    <x v="2"/>
    <n v="19"/>
    <x v="19"/>
  </r>
  <r>
    <x v="139"/>
    <x v="137"/>
    <n v="819.76856099999998"/>
    <x v="2"/>
    <n v="57207.015727999991"/>
    <m/>
    <n v="819.76856099999998"/>
    <m/>
    <m/>
    <d v="2023-05-11T00:00:00"/>
    <x v="0"/>
    <x v="2"/>
    <n v="19"/>
    <x v="19"/>
  </r>
  <r>
    <x v="139"/>
    <x v="137"/>
    <n v="128.16630000000001"/>
    <x v="2"/>
    <n v="57335.182027999988"/>
    <m/>
    <n v="128.16630000000001"/>
    <m/>
    <m/>
    <d v="2023-05-11T00:00:00"/>
    <x v="0"/>
    <x v="2"/>
    <n v="19"/>
    <x v="19"/>
  </r>
  <r>
    <x v="139"/>
    <x v="137"/>
    <n v="225.60924299999999"/>
    <x v="2"/>
    <n v="57560.791270999987"/>
    <m/>
    <n v="225.60924299999999"/>
    <m/>
    <m/>
    <d v="2023-05-11T00:00:00"/>
    <x v="0"/>
    <x v="2"/>
    <n v="19"/>
    <x v="19"/>
  </r>
  <r>
    <x v="139"/>
    <x v="137"/>
    <n v="2459.3056839999999"/>
    <x v="2"/>
    <n v="60020.096954999986"/>
    <m/>
    <n v="2459.3056839999999"/>
    <m/>
    <m/>
    <d v="2023-05-11T00:00:00"/>
    <x v="0"/>
    <x v="2"/>
    <n v="19"/>
    <x v="19"/>
  </r>
  <r>
    <x v="139"/>
    <x v="137"/>
    <n v="541.66724999999997"/>
    <x v="2"/>
    <n v="60561.764204999985"/>
    <m/>
    <n v="541.66724999999997"/>
    <m/>
    <m/>
    <d v="2023-05-11T00:00:00"/>
    <x v="0"/>
    <x v="2"/>
    <n v="19"/>
    <x v="19"/>
  </r>
  <r>
    <x v="139"/>
    <x v="137"/>
    <n v="676.82772999999997"/>
    <x v="2"/>
    <n v="61238.591934999982"/>
    <m/>
    <n v="676.82772999999997"/>
    <m/>
    <m/>
    <d v="2023-05-11T00:00:00"/>
    <x v="0"/>
    <x v="2"/>
    <n v="19"/>
    <x v="19"/>
  </r>
  <r>
    <x v="139"/>
    <x v="137"/>
    <n v="1533.9345510000001"/>
    <x v="2"/>
    <n v="62772.526485999981"/>
    <m/>
    <n v="1533.9345510000001"/>
    <m/>
    <m/>
    <d v="2023-05-11T00:00:00"/>
    <x v="0"/>
    <x v="2"/>
    <n v="19"/>
    <x v="19"/>
  </r>
  <r>
    <x v="139"/>
    <x v="137"/>
    <n v="1269.6011109999999"/>
    <x v="2"/>
    <n v="64042.127596999984"/>
    <m/>
    <n v="1269.6011109999999"/>
    <m/>
    <m/>
    <d v="2023-05-11T00:00:00"/>
    <x v="0"/>
    <x v="2"/>
    <n v="19"/>
    <x v="19"/>
  </r>
  <r>
    <x v="139"/>
    <x v="137"/>
    <n v="91.20008"/>
    <x v="2"/>
    <n v="64133.327676999987"/>
    <m/>
    <n v="91.20008"/>
    <m/>
    <m/>
    <d v="2023-05-11T00:00:00"/>
    <x v="0"/>
    <x v="2"/>
    <n v="19"/>
    <x v="19"/>
  </r>
  <r>
    <x v="139"/>
    <x v="137"/>
    <n v="1278.471759"/>
    <x v="2"/>
    <n v="65411.799435999987"/>
    <m/>
    <n v="1278.471759"/>
    <m/>
    <m/>
    <d v="2023-05-11T00:00:00"/>
    <x v="0"/>
    <x v="2"/>
    <n v="19"/>
    <x v="19"/>
  </r>
  <r>
    <x v="139"/>
    <x v="137"/>
    <n v="131.732845"/>
    <x v="2"/>
    <n v="65543.532280999993"/>
    <m/>
    <n v="131.732845"/>
    <m/>
    <m/>
    <d v="2023-05-11T00:00:00"/>
    <x v="0"/>
    <x v="2"/>
    <n v="19"/>
    <x v="19"/>
  </r>
  <r>
    <x v="139"/>
    <x v="137"/>
    <n v="2685.3334380000001"/>
    <x v="2"/>
    <n v="68228.865718999994"/>
    <m/>
    <n v="2685.3334380000001"/>
    <m/>
    <m/>
    <d v="2023-05-11T00:00:00"/>
    <x v="0"/>
    <x v="2"/>
    <n v="19"/>
    <x v="19"/>
  </r>
  <r>
    <x v="139"/>
    <x v="137"/>
    <n v="250.55739700000001"/>
    <x v="2"/>
    <n v="68479.423115999991"/>
    <m/>
    <n v="250.55739700000001"/>
    <m/>
    <m/>
    <d v="2023-05-12T00:00:00"/>
    <x v="0"/>
    <x v="2"/>
    <n v="19"/>
    <x v="19"/>
  </r>
  <r>
    <x v="139"/>
    <x v="137"/>
    <n v="160.00013999999999"/>
    <x v="2"/>
    <n v="68639.423255999995"/>
    <m/>
    <n v="160.00013999999999"/>
    <m/>
    <m/>
    <d v="2023-05-12T00:00:00"/>
    <x v="0"/>
    <x v="2"/>
    <n v="19"/>
    <x v="19"/>
  </r>
  <r>
    <x v="139"/>
    <x v="137"/>
    <n v="178.17224200000001"/>
    <x v="2"/>
    <n v="68817.595497999995"/>
    <m/>
    <n v="178.17224200000001"/>
    <m/>
    <m/>
    <d v="2023-05-12T00:00:00"/>
    <x v="0"/>
    <x v="2"/>
    <n v="19"/>
    <x v="19"/>
  </r>
  <r>
    <x v="139"/>
    <x v="137"/>
    <n v="179.642335"/>
    <x v="3"/>
    <n v="68997.237832999992"/>
    <m/>
    <n v="179.642335"/>
    <m/>
    <m/>
    <d v="2023-05-17T00:00:00"/>
    <x v="0"/>
    <x v="3"/>
    <n v="20"/>
    <x v="19"/>
  </r>
  <r>
    <x v="139"/>
    <x v="137"/>
    <n v="284.98440299999999"/>
    <x v="3"/>
    <n v="69282.222235999987"/>
    <m/>
    <n v="284.98440299999999"/>
    <m/>
    <m/>
    <d v="2023-05-17T00:00:00"/>
    <x v="0"/>
    <x v="3"/>
    <n v="20"/>
    <x v="19"/>
  </r>
  <r>
    <x v="139"/>
    <x v="137"/>
    <n v="294.176557"/>
    <x v="3"/>
    <n v="69576.398792999986"/>
    <m/>
    <n v="294.176557"/>
    <m/>
    <m/>
    <d v="2023-05-17T00:00:00"/>
    <x v="0"/>
    <x v="3"/>
    <n v="20"/>
    <x v="19"/>
  </r>
  <r>
    <x v="139"/>
    <x v="137"/>
    <n v="240.503559"/>
    <x v="3"/>
    <n v="69816.90235199999"/>
    <m/>
    <n v="240.503559"/>
    <m/>
    <m/>
    <d v="2023-05-17T00:00:00"/>
    <x v="0"/>
    <x v="3"/>
    <n v="20"/>
    <x v="19"/>
  </r>
  <r>
    <x v="139"/>
    <x v="137"/>
    <n v="97.146777"/>
    <x v="3"/>
    <n v="69914.049128999992"/>
    <m/>
    <n v="97.146777"/>
    <m/>
    <m/>
    <d v="2023-05-17T00:00:00"/>
    <x v="0"/>
    <x v="3"/>
    <n v="20"/>
    <x v="19"/>
  </r>
  <r>
    <x v="139"/>
    <x v="137"/>
    <n v="121.405248"/>
    <x v="3"/>
    <n v="70035.454376999987"/>
    <m/>
    <n v="121.405248"/>
    <m/>
    <m/>
    <d v="2023-05-17T00:00:00"/>
    <x v="0"/>
    <x v="3"/>
    <n v="20"/>
    <x v="19"/>
  </r>
  <r>
    <x v="139"/>
    <x v="137"/>
    <n v="74.103410999999994"/>
    <x v="3"/>
    <n v="70109.557787999991"/>
    <m/>
    <n v="74.103410999999994"/>
    <m/>
    <m/>
    <d v="2023-05-17T00:00:00"/>
    <x v="0"/>
    <x v="3"/>
    <n v="20"/>
    <x v="19"/>
  </r>
  <r>
    <x v="139"/>
    <x v="137"/>
    <n v="3323.8403800000001"/>
    <x v="3"/>
    <n v="73433.398167999985"/>
    <m/>
    <n v="3323.8403800000001"/>
    <m/>
    <m/>
    <d v="2023-05-17T00:00:00"/>
    <x v="0"/>
    <x v="3"/>
    <n v="20"/>
    <x v="19"/>
  </r>
  <r>
    <x v="139"/>
    <x v="137"/>
    <n v="294.176557"/>
    <x v="3"/>
    <n v="73727.574724999984"/>
    <m/>
    <n v="294.176557"/>
    <m/>
    <m/>
    <d v="2023-05-18T00:00:00"/>
    <x v="0"/>
    <x v="3"/>
    <n v="20"/>
    <x v="19"/>
  </r>
  <r>
    <x v="139"/>
    <x v="137"/>
    <n v="240.503559"/>
    <x v="3"/>
    <n v="73968.078283999988"/>
    <m/>
    <n v="240.503559"/>
    <m/>
    <m/>
    <d v="2023-05-18T00:00:00"/>
    <x v="0"/>
    <x v="3"/>
    <n v="20"/>
    <x v="19"/>
  </r>
  <r>
    <x v="139"/>
    <x v="137"/>
    <n v="24.780197999999999"/>
    <x v="3"/>
    <n v="73992.858481999981"/>
    <m/>
    <n v="24.780197999999999"/>
    <m/>
    <m/>
    <d v="2023-05-18T00:00:00"/>
    <x v="0"/>
    <x v="3"/>
    <n v="20"/>
    <x v="19"/>
  </r>
  <r>
    <x v="139"/>
    <x v="137"/>
    <n v="2341.7742389999999"/>
    <x v="3"/>
    <n v="76334.632720999987"/>
    <m/>
    <n v="2341.7742389999999"/>
    <m/>
    <m/>
    <d v="2023-05-18T00:00:00"/>
    <x v="0"/>
    <x v="3"/>
    <n v="20"/>
    <x v="19"/>
  </r>
  <r>
    <x v="139"/>
    <x v="137"/>
    <n v="2323.958525"/>
    <x v="3"/>
    <n v="78658.591245999982"/>
    <m/>
    <n v="2323.958525"/>
    <m/>
    <m/>
    <d v="2023-05-18T00:00:00"/>
    <x v="0"/>
    <x v="3"/>
    <n v="20"/>
    <x v="19"/>
  </r>
  <r>
    <x v="139"/>
    <x v="137"/>
    <n v="1023.90795"/>
    <x v="3"/>
    <n v="79682.499195999975"/>
    <m/>
    <n v="1023.90795"/>
    <m/>
    <m/>
    <d v="2023-05-18T00:00:00"/>
    <x v="0"/>
    <x v="3"/>
    <n v="20"/>
    <x v="19"/>
  </r>
  <r>
    <x v="139"/>
    <x v="137"/>
    <n v="821.84953499999995"/>
    <x v="3"/>
    <n v="80504.348730999976"/>
    <m/>
    <n v="821.84953499999995"/>
    <m/>
    <m/>
    <d v="2023-05-18T00:00:00"/>
    <x v="0"/>
    <x v="3"/>
    <n v="20"/>
    <x v="19"/>
  </r>
  <r>
    <x v="139"/>
    <x v="137"/>
    <n v="1214.2536769999999"/>
    <x v="3"/>
    <n v="81718.602407999977"/>
    <m/>
    <n v="1214.2536769999999"/>
    <m/>
    <m/>
    <d v="2023-05-18T00:00:00"/>
    <x v="0"/>
    <x v="3"/>
    <n v="20"/>
    <x v="19"/>
  </r>
  <r>
    <x v="139"/>
    <x v="137"/>
    <n v="502.82726100000002"/>
    <x v="3"/>
    <n v="82221.429668999976"/>
    <m/>
    <n v="502.82726100000002"/>
    <m/>
    <m/>
    <d v="2023-05-18T00:00:00"/>
    <x v="0"/>
    <x v="3"/>
    <n v="20"/>
    <x v="19"/>
  </r>
  <r>
    <x v="139"/>
    <x v="137"/>
    <n v="348.11118099999999"/>
    <x v="3"/>
    <n v="82569.540849999976"/>
    <m/>
    <n v="348.11118099999999"/>
    <m/>
    <m/>
    <d v="2023-05-18T00:00:00"/>
    <x v="0"/>
    <x v="3"/>
    <n v="20"/>
    <x v="19"/>
  </r>
  <r>
    <x v="139"/>
    <x v="137"/>
    <n v="840.63716099999999"/>
    <x v="3"/>
    <n v="83410.178010999982"/>
    <m/>
    <n v="840.63716099999999"/>
    <m/>
    <m/>
    <d v="2023-05-18T00:00:00"/>
    <x v="0"/>
    <x v="3"/>
    <n v="20"/>
    <x v="19"/>
  </r>
  <r>
    <x v="140"/>
    <x v="138"/>
    <n v="400.05"/>
    <x v="0"/>
    <n v="400.05"/>
    <m/>
    <n v="400.05"/>
    <m/>
    <m/>
    <d v="2023-04-30T00:00:00"/>
    <x v="0"/>
    <x v="0"/>
    <n v="17"/>
    <x v="19"/>
  </r>
  <r>
    <x v="140"/>
    <x v="138"/>
    <n v="400.05"/>
    <x v="2"/>
    <n v="800.1"/>
    <m/>
    <n v="400.05"/>
    <m/>
    <m/>
    <d v="2023-05-14T00:00:00"/>
    <x v="0"/>
    <x v="2"/>
    <n v="19"/>
    <x v="19"/>
  </r>
  <r>
    <x v="141"/>
    <x v="139"/>
    <n v="400.05"/>
    <x v="0"/>
    <n v="400.05"/>
    <m/>
    <n v="400.05"/>
    <m/>
    <m/>
    <d v="2023-04-30T00:00:00"/>
    <x v="0"/>
    <x v="0"/>
    <n v="17"/>
    <x v="19"/>
  </r>
  <r>
    <x v="141"/>
    <x v="139"/>
    <n v="400.04"/>
    <x v="2"/>
    <n v="800.09"/>
    <m/>
    <n v="400.04"/>
    <m/>
    <m/>
    <d v="2023-05-14T00:00:00"/>
    <x v="0"/>
    <x v="2"/>
    <n v="19"/>
    <x v="19"/>
  </r>
  <r>
    <x v="142"/>
    <x v="140"/>
    <n v="183.36"/>
    <x v="2"/>
    <n v="183.36"/>
    <m/>
    <n v="183.36"/>
    <m/>
    <m/>
    <d v="2023-05-14T00:00:00"/>
    <x v="0"/>
    <x v="2"/>
    <n v="19"/>
    <x v="19"/>
  </r>
  <r>
    <x v="143"/>
    <x v="141"/>
    <n v="198.55"/>
    <x v="2"/>
    <n v="198.55"/>
    <m/>
    <n v="198.55"/>
    <m/>
    <m/>
    <d v="2023-05-14T00:00:00"/>
    <x v="0"/>
    <x v="2"/>
    <n v="19"/>
    <x v="19"/>
  </r>
  <r>
    <x v="144"/>
    <x v="142"/>
    <n v="3116.666667"/>
    <x v="2"/>
    <n v="3116.666667"/>
    <m/>
    <n v="3116.666667"/>
    <m/>
    <m/>
    <d v="2023-04-29T00:00:00"/>
    <x v="0"/>
    <x v="2"/>
    <n v="17"/>
    <x v="19"/>
  </r>
  <r>
    <x v="144"/>
    <x v="142"/>
    <n v="1125.441176"/>
    <x v="2"/>
    <n v="4242.1078429999998"/>
    <m/>
    <n v="1125.441176"/>
    <m/>
    <m/>
    <d v="2023-04-29T00:00:00"/>
    <x v="0"/>
    <x v="2"/>
    <n v="17"/>
    <x v="19"/>
  </r>
  <r>
    <x v="144"/>
    <x v="142"/>
    <n v="3376.3235289999998"/>
    <x v="2"/>
    <n v="7618.4313719999991"/>
    <m/>
    <n v="3376.3235289999998"/>
    <m/>
    <m/>
    <d v="2023-04-29T00:00:00"/>
    <x v="0"/>
    <x v="2"/>
    <n v="17"/>
    <x v="19"/>
  </r>
  <r>
    <x v="144"/>
    <x v="142"/>
    <n v="3376.3235289999998"/>
    <x v="4"/>
    <n v="10994.754900999998"/>
    <m/>
    <n v="3376.3235289999998"/>
    <m/>
    <m/>
    <d v="2023-05-13T00:00:00"/>
    <x v="0"/>
    <x v="4"/>
    <n v="19"/>
    <x v="19"/>
  </r>
  <r>
    <x v="144"/>
    <x v="142"/>
    <n v="1250.490196"/>
    <x v="5"/>
    <n v="12245.245096999999"/>
    <m/>
    <n v="1250.490196"/>
    <m/>
    <m/>
    <d v="2023-05-20T00:00:00"/>
    <x v="0"/>
    <x v="5"/>
    <n v="20"/>
    <x v="19"/>
  </r>
  <r>
    <x v="145"/>
    <x v="143"/>
    <n v="855.26315799999998"/>
    <x v="3"/>
    <n v="855.26315799999998"/>
    <m/>
    <n v="855.26315799999998"/>
    <m/>
    <m/>
    <d v="2023-05-06T00:00:00"/>
    <x v="0"/>
    <x v="3"/>
    <n v="18"/>
    <x v="19"/>
  </r>
  <r>
    <x v="145"/>
    <x v="143"/>
    <n v="592.10526300000004"/>
    <x v="3"/>
    <n v="1447.3684210000001"/>
    <m/>
    <n v="592.10526300000004"/>
    <m/>
    <m/>
    <d v="2023-05-06T00:00:00"/>
    <x v="0"/>
    <x v="3"/>
    <n v="18"/>
    <x v="19"/>
  </r>
  <r>
    <x v="146"/>
    <x v="144"/>
    <n v="4428.9473680000001"/>
    <x v="1"/>
    <n v="4428.9473680000001"/>
    <m/>
    <n v="4428.9473680000001"/>
    <m/>
    <m/>
    <d v="2023-04-22T00:00:00"/>
    <x v="0"/>
    <x v="1"/>
    <n v="16"/>
    <x v="19"/>
  </r>
  <r>
    <x v="146"/>
    <x v="144"/>
    <n v="2516.4473680000001"/>
    <x v="1"/>
    <n v="6945.3947360000002"/>
    <m/>
    <n v="2516.4473680000001"/>
    <m/>
    <m/>
    <d v="2023-04-22T00:00:00"/>
    <x v="0"/>
    <x v="1"/>
    <n v="16"/>
    <x v="19"/>
  </r>
  <r>
    <x v="146"/>
    <x v="144"/>
    <n v="330.50040000000001"/>
    <x v="1"/>
    <n v="7275.8951360000001"/>
    <m/>
    <n v="330.50040000000001"/>
    <m/>
    <m/>
    <d v="2023-04-22T00:00:00"/>
    <x v="0"/>
    <x v="1"/>
    <n v="16"/>
    <x v="19"/>
  </r>
  <r>
    <x v="146"/>
    <x v="144"/>
    <n v="220.32"/>
    <x v="2"/>
    <n v="7496.2151359999998"/>
    <m/>
    <n v="220.32"/>
    <m/>
    <m/>
    <d v="2023-04-29T00:00:00"/>
    <x v="0"/>
    <x v="2"/>
    <n v="17"/>
    <x v="19"/>
  </r>
  <r>
    <x v="146"/>
    <x v="144"/>
    <n v="1988.1611849999999"/>
    <x v="3"/>
    <n v="9484.3763209999997"/>
    <m/>
    <n v="1988.1611849999999"/>
    <m/>
    <m/>
    <d v="2023-05-06T00:00:00"/>
    <x v="0"/>
    <x v="3"/>
    <n v="18"/>
    <x v="19"/>
  </r>
  <r>
    <x v="146"/>
    <x v="144"/>
    <n v="1090.4605260000001"/>
    <x v="3"/>
    <n v="10574.836847"/>
    <m/>
    <n v="1090.4605260000001"/>
    <m/>
    <m/>
    <d v="2023-05-06T00:00:00"/>
    <x v="0"/>
    <x v="3"/>
    <n v="18"/>
    <x v="19"/>
  </r>
  <r>
    <x v="146"/>
    <x v="144"/>
    <n v="1485.0394739999999"/>
    <x v="4"/>
    <n v="12059.876321"/>
    <m/>
    <n v="1485.0394739999999"/>
    <m/>
    <m/>
    <d v="2023-05-13T00:00:00"/>
    <x v="0"/>
    <x v="4"/>
    <n v="19"/>
    <x v="19"/>
  </r>
  <r>
    <x v="146"/>
    <x v="144"/>
    <n v="1272.96"/>
    <x v="4"/>
    <n v="13332.836320999999"/>
    <m/>
    <n v="1272.96"/>
    <m/>
    <m/>
    <d v="2023-05-13T00:00:00"/>
    <x v="0"/>
    <x v="4"/>
    <n v="19"/>
    <x v="19"/>
  </r>
  <r>
    <x v="146"/>
    <x v="144"/>
    <n v="5091.84"/>
    <x v="5"/>
    <n v="18424.676320999999"/>
    <m/>
    <n v="5091.84"/>
    <m/>
    <m/>
    <d v="2023-05-20T00:00:00"/>
    <x v="0"/>
    <x v="5"/>
    <n v="20"/>
    <x v="19"/>
  </r>
  <r>
    <x v="147"/>
    <x v="145"/>
    <n v="1748.5758000000001"/>
    <x v="1"/>
    <n v="1748.5758000000001"/>
    <m/>
    <n v="1748.5758000000001"/>
    <m/>
    <m/>
    <d v="2023-04-22T00:00:00"/>
    <x v="0"/>
    <x v="1"/>
    <n v="16"/>
    <x v="19"/>
  </r>
  <r>
    <x v="147"/>
    <x v="145"/>
    <n v="1748.5758000000001"/>
    <x v="1"/>
    <n v="3497.1516000000001"/>
    <m/>
    <n v="1748.5758000000001"/>
    <m/>
    <m/>
    <d v="2023-04-22T00:00:00"/>
    <x v="0"/>
    <x v="1"/>
    <n v="16"/>
    <x v="19"/>
  </r>
  <r>
    <x v="147"/>
    <x v="145"/>
    <n v="1748.571428"/>
    <x v="1"/>
    <n v="5245.7230280000003"/>
    <m/>
    <n v="1748.571428"/>
    <m/>
    <m/>
    <d v="2023-04-22T00:00:00"/>
    <x v="0"/>
    <x v="1"/>
    <n v="16"/>
    <x v="19"/>
  </r>
  <r>
    <x v="147"/>
    <x v="145"/>
    <n v="1124.1502"/>
    <x v="2"/>
    <n v="6369.8732280000004"/>
    <m/>
    <n v="1124.1502"/>
    <m/>
    <m/>
    <d v="2023-04-29T00:00:00"/>
    <x v="0"/>
    <x v="2"/>
    <n v="17"/>
    <x v="19"/>
  </r>
  <r>
    <x v="147"/>
    <x v="145"/>
    <n v="2075.3379"/>
    <x v="4"/>
    <n v="8445.2111280000008"/>
    <m/>
    <n v="2075.3379"/>
    <m/>
    <m/>
    <d v="2023-05-13T00:00:00"/>
    <x v="0"/>
    <x v="4"/>
    <n v="19"/>
    <x v="19"/>
  </r>
  <r>
    <x v="50"/>
    <x v="50"/>
    <n v="439.21"/>
    <x v="3"/>
    <n v="439.21"/>
    <m/>
    <n v="439.21"/>
    <m/>
    <m/>
    <d v="2023-05-21T00:00:00"/>
    <x v="0"/>
    <x v="3"/>
    <n v="20"/>
    <x v="19"/>
  </r>
  <r>
    <x v="56"/>
    <x v="56"/>
    <n v="2667.71"/>
    <x v="3"/>
    <n v="2667.71"/>
    <m/>
    <n v="2667.71"/>
    <m/>
    <m/>
    <d v="2023-05-21T00:00:00"/>
    <x v="0"/>
    <x v="3"/>
    <n v="20"/>
    <x v="19"/>
  </r>
  <r>
    <x v="66"/>
    <x v="66"/>
    <n v="2666.67"/>
    <x v="3"/>
    <n v="2666.67"/>
    <m/>
    <n v="2666.67"/>
    <m/>
    <m/>
    <d v="2023-05-21T00:00:00"/>
    <x v="0"/>
    <x v="3"/>
    <n v="20"/>
    <x v="19"/>
  </r>
  <r>
    <x v="80"/>
    <x v="80"/>
    <n v="1500"/>
    <x v="3"/>
    <n v="1500"/>
    <m/>
    <n v="1500"/>
    <m/>
    <m/>
    <d v="2023-05-21T00:00:00"/>
    <x v="0"/>
    <x v="3"/>
    <n v="20"/>
    <x v="19"/>
  </r>
  <r>
    <x v="80"/>
    <x v="80"/>
    <n v="1500"/>
    <x v="3"/>
    <n v="3000"/>
    <m/>
    <n v="1500"/>
    <m/>
    <m/>
    <d v="2023-05-21T00:00:00"/>
    <x v="0"/>
    <x v="3"/>
    <n v="20"/>
    <x v="19"/>
  </r>
  <r>
    <x v="80"/>
    <x v="80"/>
    <n v="833.34"/>
    <x v="3"/>
    <n v="3833.34"/>
    <m/>
    <n v="833.34"/>
    <m/>
    <m/>
    <d v="2023-05-21T00:00:00"/>
    <x v="0"/>
    <x v="3"/>
    <n v="20"/>
    <x v="19"/>
  </r>
  <r>
    <x v="80"/>
    <x v="80"/>
    <n v="833.34"/>
    <x v="3"/>
    <n v="4666.68"/>
    <m/>
    <n v="833.34"/>
    <m/>
    <m/>
    <d v="2023-05-21T00:00:00"/>
    <x v="0"/>
    <x v="3"/>
    <n v="20"/>
    <x v="19"/>
  </r>
  <r>
    <x v="80"/>
    <x v="80"/>
    <n v="833.34"/>
    <x v="3"/>
    <n v="5500.02"/>
    <m/>
    <n v="833.34"/>
    <m/>
    <m/>
    <d v="2023-05-21T00:00:00"/>
    <x v="0"/>
    <x v="3"/>
    <n v="20"/>
    <x v="19"/>
  </r>
  <r>
    <x v="80"/>
    <x v="80"/>
    <n v="833.34"/>
    <x v="3"/>
    <n v="6333.3600000000006"/>
    <m/>
    <n v="833.34"/>
    <m/>
    <m/>
    <d v="2023-05-21T00:00:00"/>
    <x v="0"/>
    <x v="3"/>
    <n v="20"/>
    <x v="19"/>
  </r>
  <r>
    <x v="80"/>
    <x v="80"/>
    <n v="533.34"/>
    <x v="3"/>
    <n v="6866.7000000000007"/>
    <m/>
    <n v="533.34"/>
    <m/>
    <m/>
    <d v="2023-05-21T00:00:00"/>
    <x v="0"/>
    <x v="3"/>
    <n v="20"/>
    <x v="19"/>
  </r>
  <r>
    <x v="83"/>
    <x v="83"/>
    <n v="533.34"/>
    <x v="3"/>
    <n v="533.34"/>
    <m/>
    <n v="533.34"/>
    <m/>
    <m/>
    <d v="2023-05-21T00:00:00"/>
    <x v="0"/>
    <x v="3"/>
    <n v="20"/>
    <x v="19"/>
  </r>
  <r>
    <x v="86"/>
    <x v="85"/>
    <n v="279.99"/>
    <x v="3"/>
    <n v="279.99"/>
    <m/>
    <n v="279.99"/>
    <m/>
    <m/>
    <d v="2023-05-21T00:00:00"/>
    <x v="0"/>
    <x v="3"/>
    <n v="20"/>
    <x v="19"/>
  </r>
  <r>
    <x v="88"/>
    <x v="86"/>
    <n v="3"/>
    <x v="3"/>
    <n v="3"/>
    <m/>
    <n v="3"/>
    <m/>
    <m/>
    <d v="2023-05-21T00:00:00"/>
    <x v="0"/>
    <x v="3"/>
    <n v="20"/>
    <x v="19"/>
  </r>
  <r>
    <x v="88"/>
    <x v="86"/>
    <n v="3"/>
    <x v="3"/>
    <n v="6"/>
    <m/>
    <n v="3"/>
    <m/>
    <m/>
    <d v="2023-05-21T00:00:00"/>
    <x v="0"/>
    <x v="3"/>
    <n v="20"/>
    <x v="19"/>
  </r>
  <r>
    <x v="88"/>
    <x v="86"/>
    <n v="1.67"/>
    <x v="3"/>
    <n v="7.67"/>
    <m/>
    <n v="1.67"/>
    <m/>
    <m/>
    <d v="2023-05-21T00:00:00"/>
    <x v="0"/>
    <x v="3"/>
    <n v="20"/>
    <x v="19"/>
  </r>
  <r>
    <x v="88"/>
    <x v="86"/>
    <n v="1.67"/>
    <x v="3"/>
    <n v="9.34"/>
    <m/>
    <n v="1.67"/>
    <m/>
    <m/>
    <d v="2023-05-21T00:00:00"/>
    <x v="0"/>
    <x v="3"/>
    <n v="20"/>
    <x v="19"/>
  </r>
  <r>
    <x v="88"/>
    <x v="86"/>
    <n v="1.66"/>
    <x v="3"/>
    <n v="11"/>
    <m/>
    <n v="1.66"/>
    <m/>
    <m/>
    <d v="2023-05-21T00:00:00"/>
    <x v="0"/>
    <x v="3"/>
    <n v="20"/>
    <x v="19"/>
  </r>
  <r>
    <x v="88"/>
    <x v="86"/>
    <n v="1.67"/>
    <x v="3"/>
    <n v="12.67"/>
    <m/>
    <n v="1.67"/>
    <m/>
    <m/>
    <d v="2023-05-21T00:00:00"/>
    <x v="0"/>
    <x v="3"/>
    <n v="20"/>
    <x v="19"/>
  </r>
  <r>
    <x v="88"/>
    <x v="86"/>
    <n v="0.53"/>
    <x v="3"/>
    <n v="13.2"/>
    <m/>
    <n v="0.53"/>
    <m/>
    <m/>
    <d v="2023-05-21T00:00:00"/>
    <x v="0"/>
    <x v="3"/>
    <n v="20"/>
    <x v="19"/>
  </r>
  <r>
    <x v="88"/>
    <x v="86"/>
    <n v="1.07"/>
    <x v="3"/>
    <n v="14.27"/>
    <m/>
    <n v="1.07"/>
    <m/>
    <m/>
    <d v="2023-05-21T00:00:00"/>
    <x v="0"/>
    <x v="3"/>
    <n v="20"/>
    <x v="19"/>
  </r>
  <r>
    <x v="88"/>
    <x v="86"/>
    <n v="1.07"/>
    <x v="3"/>
    <n v="15.34"/>
    <m/>
    <n v="1.07"/>
    <m/>
    <m/>
    <d v="2023-05-21T00:00:00"/>
    <x v="0"/>
    <x v="3"/>
    <n v="20"/>
    <x v="19"/>
  </r>
  <r>
    <x v="97"/>
    <x v="95"/>
    <n v="1500.15"/>
    <x v="3"/>
    <n v="1500.15"/>
    <m/>
    <n v="1500.15"/>
    <m/>
    <m/>
    <d v="2023-05-21T00:00:00"/>
    <x v="0"/>
    <x v="3"/>
    <n v="20"/>
    <x v="19"/>
  </r>
  <r>
    <x v="97"/>
    <x v="95"/>
    <n v="1500.15"/>
    <x v="3"/>
    <n v="3000.3"/>
    <m/>
    <n v="1500.15"/>
    <m/>
    <m/>
    <d v="2023-05-21T00:00:00"/>
    <x v="0"/>
    <x v="3"/>
    <n v="20"/>
    <x v="19"/>
  </r>
  <r>
    <x v="97"/>
    <x v="95"/>
    <n v="416.7"/>
    <x v="3"/>
    <n v="3417"/>
    <m/>
    <n v="416.7"/>
    <m/>
    <m/>
    <d v="2023-05-21T00:00:00"/>
    <x v="0"/>
    <x v="3"/>
    <n v="20"/>
    <x v="19"/>
  </r>
  <r>
    <x v="97"/>
    <x v="95"/>
    <n v="833.42"/>
    <x v="3"/>
    <n v="4250.42"/>
    <m/>
    <n v="833.42"/>
    <m/>
    <m/>
    <d v="2023-05-21T00:00:00"/>
    <x v="0"/>
    <x v="3"/>
    <n v="20"/>
    <x v="19"/>
  </r>
  <r>
    <x v="97"/>
    <x v="95"/>
    <n v="833.43"/>
    <x v="3"/>
    <n v="5083.8500000000004"/>
    <m/>
    <n v="833.43"/>
    <m/>
    <m/>
    <d v="2023-05-21T00:00:00"/>
    <x v="0"/>
    <x v="3"/>
    <n v="20"/>
    <x v="19"/>
  </r>
  <r>
    <x v="97"/>
    <x v="95"/>
    <n v="833.42"/>
    <x v="3"/>
    <n v="5917.27"/>
    <m/>
    <n v="833.42"/>
    <m/>
    <m/>
    <d v="2023-05-21T00:00:00"/>
    <x v="0"/>
    <x v="3"/>
    <n v="20"/>
    <x v="19"/>
  </r>
  <r>
    <x v="97"/>
    <x v="95"/>
    <n v="833.42"/>
    <x v="3"/>
    <n v="6750.6900000000005"/>
    <m/>
    <n v="833.42"/>
    <m/>
    <m/>
    <d v="2023-05-21T00:00:00"/>
    <x v="0"/>
    <x v="3"/>
    <n v="20"/>
    <x v="19"/>
  </r>
  <r>
    <x v="97"/>
    <x v="95"/>
    <n v="266.69"/>
    <x v="3"/>
    <n v="7017.38"/>
    <m/>
    <n v="266.69"/>
    <m/>
    <m/>
    <d v="2023-05-21T00:00:00"/>
    <x v="0"/>
    <x v="3"/>
    <n v="20"/>
    <x v="19"/>
  </r>
  <r>
    <x v="97"/>
    <x v="95"/>
    <n v="533.39"/>
    <x v="3"/>
    <n v="7550.77"/>
    <m/>
    <n v="533.39"/>
    <m/>
    <m/>
    <d v="2023-05-21T00:00:00"/>
    <x v="0"/>
    <x v="3"/>
    <n v="20"/>
    <x v="19"/>
  </r>
  <r>
    <x v="97"/>
    <x v="95"/>
    <n v="533.4"/>
    <x v="3"/>
    <n v="8084.17"/>
    <m/>
    <n v="533.4"/>
    <m/>
    <m/>
    <d v="2023-05-21T00:00:00"/>
    <x v="0"/>
    <x v="3"/>
    <n v="20"/>
    <x v="19"/>
  </r>
  <r>
    <x v="98"/>
    <x v="96"/>
    <n v="26.89"/>
    <x v="3"/>
    <n v="26.89"/>
    <m/>
    <n v="26.89"/>
    <m/>
    <m/>
    <d v="2023-05-21T00:00:00"/>
    <x v="0"/>
    <x v="3"/>
    <n v="20"/>
    <x v="19"/>
  </r>
  <r>
    <x v="99"/>
    <x v="97"/>
    <n v="27.6"/>
    <x v="3"/>
    <n v="27.6"/>
    <m/>
    <n v="27.6"/>
    <m/>
    <m/>
    <d v="2023-05-21T00:00:00"/>
    <x v="0"/>
    <x v="3"/>
    <n v="20"/>
    <x v="19"/>
  </r>
  <r>
    <x v="127"/>
    <x v="125"/>
    <n v="400.03"/>
    <x v="3"/>
    <n v="400.03"/>
    <m/>
    <n v="400.03"/>
    <m/>
    <m/>
    <d v="2023-05-21T00:00:00"/>
    <x v="0"/>
    <x v="3"/>
    <n v="20"/>
    <x v="19"/>
  </r>
  <r>
    <x v="128"/>
    <x v="126"/>
    <n v="400.03"/>
    <x v="3"/>
    <n v="400.03"/>
    <m/>
    <n v="400.03"/>
    <m/>
    <m/>
    <d v="2023-05-21T00:00:00"/>
    <x v="0"/>
    <x v="3"/>
    <n v="20"/>
    <x v="19"/>
  </r>
  <r>
    <x v="136"/>
    <x v="134"/>
    <n v="0.89"/>
    <x v="3"/>
    <n v="0.89"/>
    <m/>
    <n v="0.89"/>
    <m/>
    <m/>
    <d v="2023-05-21T00:00:00"/>
    <x v="0"/>
    <x v="3"/>
    <n v="20"/>
    <x v="19"/>
  </r>
  <r>
    <x v="136"/>
    <x v="134"/>
    <n v="20.29"/>
    <x v="3"/>
    <n v="21.18"/>
    <m/>
    <n v="20.29"/>
    <m/>
    <m/>
    <d v="2023-05-21T00:00:00"/>
    <x v="0"/>
    <x v="3"/>
    <n v="20"/>
    <x v="19"/>
  </r>
  <r>
    <x v="136"/>
    <x v="134"/>
    <n v="11.13"/>
    <x v="3"/>
    <n v="32.31"/>
    <m/>
    <n v="11.13"/>
    <m/>
    <m/>
    <d v="2023-05-21T00:00:00"/>
    <x v="0"/>
    <x v="3"/>
    <n v="20"/>
    <x v="19"/>
  </r>
  <r>
    <x v="136"/>
    <x v="134"/>
    <n v="31.11"/>
    <x v="3"/>
    <n v="63.42"/>
    <m/>
    <n v="31.11"/>
    <m/>
    <m/>
    <d v="2023-05-21T00:00:00"/>
    <x v="0"/>
    <x v="3"/>
    <n v="20"/>
    <x v="19"/>
  </r>
  <r>
    <x v="136"/>
    <x v="134"/>
    <n v="5.7"/>
    <x v="3"/>
    <n v="69.12"/>
    <m/>
    <n v="5.7"/>
    <m/>
    <m/>
    <d v="2023-05-21T00:00:00"/>
    <x v="0"/>
    <x v="3"/>
    <n v="20"/>
    <x v="19"/>
  </r>
  <r>
    <x v="136"/>
    <x v="134"/>
    <n v="3.95"/>
    <x v="3"/>
    <n v="73.070000000000007"/>
    <m/>
    <n v="3.95"/>
    <m/>
    <m/>
    <d v="2023-05-21T00:00:00"/>
    <x v="0"/>
    <x v="3"/>
    <n v="20"/>
    <x v="19"/>
  </r>
  <r>
    <x v="148"/>
    <x v="146"/>
    <n v="400.05"/>
    <x v="3"/>
    <n v="400.05"/>
    <m/>
    <n v="400.05"/>
    <m/>
    <m/>
    <d v="2023-05-21T00:00:00"/>
    <x v="0"/>
    <x v="3"/>
    <n v="20"/>
    <x v="19"/>
  </r>
  <r>
    <x v="149"/>
    <x v="147"/>
    <n v="400.05"/>
    <x v="3"/>
    <n v="400.05"/>
    <m/>
    <n v="400.05"/>
    <m/>
    <m/>
    <d v="2023-05-21T00:00:00"/>
    <x v="0"/>
    <x v="3"/>
    <n v="20"/>
    <x v="19"/>
  </r>
  <r>
    <x v="114"/>
    <x v="112"/>
    <n v="300.19283799999999"/>
    <x v="5"/>
    <n v="300.19283799999999"/>
    <m/>
    <n v="300.19283799999999"/>
    <m/>
    <m/>
    <d v="2023-05-21T00:00:00"/>
    <x v="0"/>
    <x v="5"/>
    <n v="20"/>
    <x v="19"/>
  </r>
  <r>
    <x v="26"/>
    <x v="26"/>
    <n v="22.317926"/>
    <x v="8"/>
    <n v="22.317926"/>
    <m/>
    <n v="22.317926"/>
    <m/>
    <m/>
    <d v="2023-05-21T00:00:00"/>
    <x v="0"/>
    <x v="8"/>
    <n v="20"/>
    <x v="19"/>
  </r>
  <r>
    <x v="26"/>
    <x v="26"/>
    <n v="18.834506000000001"/>
    <x v="8"/>
    <n v="41.152432000000005"/>
    <m/>
    <n v="18.834506000000001"/>
    <m/>
    <m/>
    <d v="2023-05-21T00:00:00"/>
    <x v="0"/>
    <x v="8"/>
    <n v="20"/>
    <x v="19"/>
  </r>
  <r>
    <x v="26"/>
    <x v="26"/>
    <n v="11.635331000000001"/>
    <x v="8"/>
    <n v="52.787763000000005"/>
    <m/>
    <n v="11.635331000000001"/>
    <m/>
    <m/>
    <d v="2023-05-21T00:00:00"/>
    <x v="0"/>
    <x v="8"/>
    <n v="20"/>
    <x v="19"/>
  </r>
  <r>
    <x v="26"/>
    <x v="26"/>
    <n v="7.7568859999999997"/>
    <x v="8"/>
    <n v="60.544649000000007"/>
    <m/>
    <n v="7.7568859999999997"/>
    <m/>
    <m/>
    <d v="2023-05-21T00:00:00"/>
    <x v="0"/>
    <x v="8"/>
    <n v="20"/>
    <x v="19"/>
  </r>
  <r>
    <x v="26"/>
    <x v="26"/>
    <n v="10.539785"/>
    <x v="8"/>
    <n v="71.084434000000002"/>
    <m/>
    <n v="10.539785"/>
    <m/>
    <m/>
    <d v="2023-05-21T00:00:00"/>
    <x v="0"/>
    <x v="8"/>
    <n v="20"/>
    <x v="19"/>
  </r>
  <r>
    <x v="51"/>
    <x v="51"/>
    <n v="0.56146300000000005"/>
    <x v="8"/>
    <n v="0.56146300000000005"/>
    <m/>
    <n v="0.56146300000000005"/>
    <m/>
    <m/>
    <d v="2023-05-21T00:00:00"/>
    <x v="0"/>
    <x v="8"/>
    <n v="20"/>
    <x v="19"/>
  </r>
  <r>
    <x v="51"/>
    <x v="51"/>
    <n v="0.49085400000000001"/>
    <x v="8"/>
    <n v="1.0523169999999999"/>
    <m/>
    <n v="0.49085400000000001"/>
    <m/>
    <m/>
    <d v="2023-05-21T00:00:00"/>
    <x v="0"/>
    <x v="8"/>
    <n v="20"/>
    <x v="19"/>
  </r>
  <r>
    <x v="51"/>
    <x v="51"/>
    <n v="0.26299800000000001"/>
    <x v="8"/>
    <n v="1.315315"/>
    <m/>
    <n v="0.26299800000000001"/>
    <m/>
    <m/>
    <d v="2023-05-21T00:00:00"/>
    <x v="0"/>
    <x v="8"/>
    <n v="20"/>
    <x v="19"/>
  </r>
  <r>
    <x v="80"/>
    <x v="80"/>
    <n v="1500"/>
    <x v="3"/>
    <n v="1500"/>
    <m/>
    <n v="1500"/>
    <m/>
    <m/>
    <d v="2023-05-22T00:00:00"/>
    <x v="0"/>
    <x v="3"/>
    <n v="21"/>
    <x v="19"/>
  </r>
  <r>
    <x v="88"/>
    <x v="86"/>
    <n v="3"/>
    <x v="3"/>
    <n v="3"/>
    <m/>
    <n v="3"/>
    <m/>
    <m/>
    <d v="2023-05-22T00:00:00"/>
    <x v="0"/>
    <x v="3"/>
    <n v="21"/>
    <x v="19"/>
  </r>
  <r>
    <x v="97"/>
    <x v="95"/>
    <n v="1500.15"/>
    <x v="3"/>
    <n v="1500.15"/>
    <m/>
    <n v="1500.15"/>
    <m/>
    <m/>
    <d v="2023-05-22T00:00:00"/>
    <x v="0"/>
    <x v="3"/>
    <n v="21"/>
    <x v="19"/>
  </r>
  <r>
    <x v="114"/>
    <x v="112"/>
    <n v="12640.036754000001"/>
    <x v="5"/>
    <n v="12640.036754000001"/>
    <m/>
    <n v="12640.036754000001"/>
    <m/>
    <m/>
    <d v="2023-05-22T00:00:00"/>
    <x v="0"/>
    <x v="5"/>
    <n v="21"/>
    <x v="19"/>
  </r>
  <r>
    <x v="114"/>
    <x v="112"/>
    <n v="6577.6407559999998"/>
    <x v="5"/>
    <n v="19217.677510000001"/>
    <m/>
    <n v="6577.6407559999998"/>
    <m/>
    <m/>
    <d v="2023-05-22T00:00:00"/>
    <x v="0"/>
    <x v="5"/>
    <n v="21"/>
    <x v="19"/>
  </r>
  <r>
    <x v="20"/>
    <x v="20"/>
    <n v="545.04583100000002"/>
    <x v="6"/>
    <n v="545.04583100000002"/>
    <m/>
    <n v="545.04583100000002"/>
    <m/>
    <m/>
    <d v="2023-05-22T00:00:00"/>
    <x v="0"/>
    <x v="6"/>
    <n v="21"/>
    <x v="19"/>
  </r>
  <r>
    <x v="20"/>
    <x v="20"/>
    <n v="919.94832399999996"/>
    <x v="6"/>
    <n v="1464.9941549999999"/>
    <m/>
    <n v="919.94832399999996"/>
    <m/>
    <m/>
    <d v="2023-05-22T00:00:00"/>
    <x v="0"/>
    <x v="6"/>
    <n v="21"/>
    <x v="19"/>
  </r>
  <r>
    <x v="106"/>
    <x v="104"/>
    <n v="0.35734700000000003"/>
    <x v="6"/>
    <n v="0.35734700000000003"/>
    <m/>
    <n v="0.35734700000000003"/>
    <m/>
    <m/>
    <d v="2023-05-22T00:00:00"/>
    <x v="0"/>
    <x v="6"/>
    <n v="21"/>
    <x v="19"/>
  </r>
  <r>
    <x v="107"/>
    <x v="105"/>
    <n v="0.71469499999999997"/>
    <x v="6"/>
    <n v="0.71469499999999997"/>
    <m/>
    <n v="0.71469499999999997"/>
    <m/>
    <m/>
    <d v="2023-05-22T00:00:00"/>
    <x v="0"/>
    <x v="6"/>
    <n v="21"/>
    <x v="19"/>
  </r>
  <r>
    <x v="108"/>
    <x v="106"/>
    <n v="1.276241"/>
    <x v="6"/>
    <n v="1.276241"/>
    <m/>
    <n v="1.276241"/>
    <m/>
    <m/>
    <d v="2023-05-22T00:00:00"/>
    <x v="0"/>
    <x v="6"/>
    <n v="21"/>
    <x v="19"/>
  </r>
  <r>
    <x v="110"/>
    <x v="108"/>
    <n v="0.102099"/>
    <x v="6"/>
    <n v="0.102099"/>
    <m/>
    <n v="0.102099"/>
    <m/>
    <m/>
    <d v="2023-05-22T00:00:00"/>
    <x v="0"/>
    <x v="6"/>
    <n v="21"/>
    <x v="19"/>
  </r>
  <r>
    <x v="26"/>
    <x v="26"/>
    <n v="113.75327799999999"/>
    <x v="8"/>
    <n v="113.75327799999999"/>
    <m/>
    <n v="113.75327799999999"/>
    <m/>
    <m/>
    <d v="2023-05-22T00:00:00"/>
    <x v="0"/>
    <x v="8"/>
    <n v="21"/>
    <x v="19"/>
  </r>
  <r>
    <x v="90"/>
    <x v="88"/>
    <n v="0.73"/>
    <x v="4"/>
    <n v="0.73"/>
    <m/>
    <n v="0.73"/>
    <m/>
    <m/>
    <d v="2023-05-23T00:00:00"/>
    <x v="0"/>
    <x v="4"/>
    <n v="21"/>
    <x v="19"/>
  </r>
  <r>
    <x v="0"/>
    <x v="0"/>
    <n v="14.803744999999999"/>
    <x v="5"/>
    <n v="14.803744999999999"/>
    <m/>
    <n v="14.803744999999999"/>
    <m/>
    <m/>
    <d v="2023-05-23T00:00:00"/>
    <x v="0"/>
    <x v="5"/>
    <n v="21"/>
    <x v="19"/>
  </r>
  <r>
    <x v="5"/>
    <x v="5"/>
    <n v="0.83530899999999997"/>
    <x v="5"/>
    <n v="0.83530899999999997"/>
    <m/>
    <n v="0.83530899999999997"/>
    <m/>
    <m/>
    <d v="2023-05-23T00:00:00"/>
    <x v="0"/>
    <x v="5"/>
    <n v="21"/>
    <x v="19"/>
  </r>
  <r>
    <x v="14"/>
    <x v="14"/>
    <n v="6.6824719999999997"/>
    <x v="5"/>
    <n v="6.6824719999999997"/>
    <m/>
    <n v="6.6824719999999997"/>
    <m/>
    <m/>
    <d v="2023-05-23T00:00:00"/>
    <x v="0"/>
    <x v="5"/>
    <n v="21"/>
    <x v="19"/>
  </r>
  <r>
    <x v="16"/>
    <x v="16"/>
    <n v="2.0149539999999999"/>
    <x v="5"/>
    <n v="2.0149539999999999"/>
    <m/>
    <n v="2.0149539999999999"/>
    <m/>
    <m/>
    <d v="2023-05-23T00:00:00"/>
    <x v="0"/>
    <x v="5"/>
    <n v="21"/>
    <x v="19"/>
  </r>
  <r>
    <x v="105"/>
    <x v="103"/>
    <n v="101.06331"/>
    <x v="5"/>
    <n v="101.06331"/>
    <m/>
    <n v="101.06331"/>
    <m/>
    <m/>
    <d v="2023-05-23T00:00:00"/>
    <x v="0"/>
    <x v="5"/>
    <n v="21"/>
    <x v="19"/>
  </r>
  <r>
    <x v="105"/>
    <x v="103"/>
    <n v="52.591472000000003"/>
    <x v="5"/>
    <n v="153.65478200000001"/>
    <m/>
    <n v="52.591472000000003"/>
    <m/>
    <m/>
    <d v="2023-05-23T00:00:00"/>
    <x v="0"/>
    <x v="5"/>
    <n v="21"/>
    <x v="19"/>
  </r>
  <r>
    <x v="109"/>
    <x v="107"/>
    <n v="11.102809000000001"/>
    <x v="5"/>
    <n v="11.102809000000001"/>
    <m/>
    <n v="11.102809000000001"/>
    <m/>
    <m/>
    <d v="2023-05-23T00:00:00"/>
    <x v="0"/>
    <x v="5"/>
    <n v="21"/>
    <x v="19"/>
  </r>
  <r>
    <x v="109"/>
    <x v="107"/>
    <n v="269.502161"/>
    <x v="5"/>
    <n v="280.60496999999998"/>
    <m/>
    <n v="269.502161"/>
    <m/>
    <m/>
    <d v="2023-05-23T00:00:00"/>
    <x v="0"/>
    <x v="5"/>
    <n v="21"/>
    <x v="19"/>
  </r>
  <r>
    <x v="109"/>
    <x v="107"/>
    <n v="140.24392599999999"/>
    <x v="5"/>
    <n v="420.84889599999997"/>
    <m/>
    <n v="140.24392599999999"/>
    <m/>
    <m/>
    <d v="2023-05-23T00:00:00"/>
    <x v="0"/>
    <x v="5"/>
    <n v="21"/>
    <x v="19"/>
  </r>
  <r>
    <x v="114"/>
    <x v="112"/>
    <n v="652.72495500000002"/>
    <x v="5"/>
    <n v="652.72495500000002"/>
    <m/>
    <n v="652.72495500000002"/>
    <m/>
    <m/>
    <d v="2023-05-23T00:00:00"/>
    <x v="0"/>
    <x v="5"/>
    <n v="21"/>
    <x v="19"/>
  </r>
  <r>
    <x v="114"/>
    <x v="112"/>
    <n v="339.66596399999997"/>
    <x v="5"/>
    <n v="992.39091899999994"/>
    <m/>
    <n v="339.66596399999997"/>
    <m/>
    <m/>
    <d v="2023-05-23T00:00:00"/>
    <x v="0"/>
    <x v="5"/>
    <n v="21"/>
    <x v="19"/>
  </r>
  <r>
    <x v="118"/>
    <x v="116"/>
    <n v="6.6824719999999997"/>
    <x v="5"/>
    <n v="6.6824719999999997"/>
    <m/>
    <n v="6.6824719999999997"/>
    <m/>
    <m/>
    <d v="2023-05-23T00:00:00"/>
    <x v="0"/>
    <x v="5"/>
    <n v="21"/>
    <x v="19"/>
  </r>
  <r>
    <x v="20"/>
    <x v="20"/>
    <n v="459.97416199999998"/>
    <x v="6"/>
    <n v="459.97416199999998"/>
    <m/>
    <n v="459.97416199999998"/>
    <m/>
    <m/>
    <d v="2023-05-23T00:00:00"/>
    <x v="0"/>
    <x v="6"/>
    <n v="21"/>
    <x v="19"/>
  </r>
  <r>
    <x v="20"/>
    <x v="20"/>
    <n v="1576.2547509999999"/>
    <x v="6"/>
    <n v="2036.2289129999999"/>
    <m/>
    <n v="1576.2547509999999"/>
    <m/>
    <m/>
    <d v="2023-05-23T00:00:00"/>
    <x v="0"/>
    <x v="6"/>
    <n v="21"/>
    <x v="19"/>
  </r>
  <r>
    <x v="20"/>
    <x v="20"/>
    <n v="1289.662977"/>
    <x v="6"/>
    <n v="3325.8918899999999"/>
    <m/>
    <n v="1289.662977"/>
    <m/>
    <m/>
    <d v="2023-05-23T00:00:00"/>
    <x v="0"/>
    <x v="6"/>
    <n v="21"/>
    <x v="19"/>
  </r>
  <r>
    <x v="20"/>
    <x v="20"/>
    <n v="3234.9941560000002"/>
    <x v="6"/>
    <n v="6560.8860459999996"/>
    <m/>
    <n v="3234.9941560000002"/>
    <m/>
    <m/>
    <d v="2023-05-23T00:00:00"/>
    <x v="0"/>
    <x v="6"/>
    <n v="21"/>
    <x v="19"/>
  </r>
  <r>
    <x v="107"/>
    <x v="105"/>
    <n v="2.3985159999999999"/>
    <x v="6"/>
    <n v="2.3985159999999999"/>
    <m/>
    <n v="2.3985159999999999"/>
    <m/>
    <m/>
    <d v="2023-05-23T00:00:00"/>
    <x v="0"/>
    <x v="6"/>
    <n v="21"/>
    <x v="19"/>
  </r>
  <r>
    <x v="110"/>
    <x v="108"/>
    <n v="1.259393"/>
    <x v="6"/>
    <n v="1.259393"/>
    <m/>
    <n v="1.259393"/>
    <m/>
    <m/>
    <d v="2023-05-23T00:00:00"/>
    <x v="0"/>
    <x v="6"/>
    <n v="21"/>
    <x v="19"/>
  </r>
  <r>
    <x v="138"/>
    <x v="136"/>
    <n v="196.170659"/>
    <x v="6"/>
    <n v="196.170659"/>
    <m/>
    <n v="196.170659"/>
    <m/>
    <m/>
    <d v="2023-05-23T00:00:00"/>
    <x v="0"/>
    <x v="6"/>
    <n v="21"/>
    <x v="19"/>
  </r>
  <r>
    <x v="23"/>
    <x v="23"/>
    <n v="0.393231"/>
    <x v="7"/>
    <n v="0.393231"/>
    <m/>
    <n v="0.393231"/>
    <m/>
    <m/>
    <d v="2023-05-23T00:00:00"/>
    <x v="0"/>
    <x v="7"/>
    <n v="21"/>
    <x v="19"/>
  </r>
  <r>
    <x v="33"/>
    <x v="33"/>
    <n v="1.787172"/>
    <x v="7"/>
    <n v="1.787172"/>
    <m/>
    <n v="1.787172"/>
    <m/>
    <m/>
    <d v="2023-05-23T00:00:00"/>
    <x v="0"/>
    <x v="7"/>
    <n v="21"/>
    <x v="19"/>
  </r>
  <r>
    <x v="37"/>
    <x v="37"/>
    <n v="0.42051100000000002"/>
    <x v="7"/>
    <n v="0.42051100000000002"/>
    <m/>
    <n v="0.42051100000000002"/>
    <m/>
    <m/>
    <d v="2023-05-23T00:00:00"/>
    <x v="0"/>
    <x v="7"/>
    <n v="21"/>
    <x v="19"/>
  </r>
  <r>
    <x v="39"/>
    <x v="39"/>
    <n v="1.36666"/>
    <x v="7"/>
    <n v="1.36666"/>
    <m/>
    <n v="1.36666"/>
    <m/>
    <m/>
    <d v="2023-05-23T00:00:00"/>
    <x v="0"/>
    <x v="7"/>
    <n v="21"/>
    <x v="19"/>
  </r>
  <r>
    <x v="53"/>
    <x v="53"/>
    <n v="0.24834800000000001"/>
    <x v="7"/>
    <n v="0.24834800000000001"/>
    <m/>
    <n v="0.24834800000000001"/>
    <m/>
    <m/>
    <d v="2023-05-23T00:00:00"/>
    <x v="0"/>
    <x v="7"/>
    <n v="21"/>
    <x v="19"/>
  </r>
  <r>
    <x v="53"/>
    <x v="53"/>
    <n v="0.17604800000000001"/>
    <x v="7"/>
    <n v="0.424396"/>
    <m/>
    <n v="0.17604800000000001"/>
    <m/>
    <m/>
    <d v="2023-05-23T00:00:00"/>
    <x v="0"/>
    <x v="7"/>
    <n v="21"/>
    <x v="19"/>
  </r>
  <r>
    <x v="58"/>
    <x v="58"/>
    <n v="1.353264"/>
    <x v="7"/>
    <n v="1.353264"/>
    <m/>
    <n v="1.353264"/>
    <m/>
    <m/>
    <d v="2023-05-23T00:00:00"/>
    <x v="0"/>
    <x v="7"/>
    <n v="21"/>
    <x v="19"/>
  </r>
  <r>
    <x v="115"/>
    <x v="113"/>
    <n v="6.495463"/>
    <x v="7"/>
    <n v="6.495463"/>
    <m/>
    <n v="6.495463"/>
    <m/>
    <m/>
    <d v="2023-05-23T00:00:00"/>
    <x v="0"/>
    <x v="7"/>
    <n v="21"/>
    <x v="19"/>
  </r>
  <r>
    <x v="72"/>
    <x v="72"/>
    <n v="29.46"/>
    <x v="4"/>
    <n v="29.46"/>
    <m/>
    <n v="29.46"/>
    <m/>
    <m/>
    <d v="2023-05-24T00:00:00"/>
    <x v="0"/>
    <x v="4"/>
    <n v="21"/>
    <x v="19"/>
  </r>
  <r>
    <x v="72"/>
    <x v="72"/>
    <n v="2.42"/>
    <x v="4"/>
    <n v="31.880000000000003"/>
    <m/>
    <n v="2.42"/>
    <m/>
    <m/>
    <d v="2023-05-24T00:00:00"/>
    <x v="0"/>
    <x v="4"/>
    <n v="21"/>
    <x v="19"/>
  </r>
  <r>
    <x v="89"/>
    <x v="87"/>
    <n v="8.91"/>
    <x v="4"/>
    <n v="8.91"/>
    <m/>
    <n v="8.91"/>
    <m/>
    <m/>
    <d v="2023-05-24T00:00:00"/>
    <x v="0"/>
    <x v="4"/>
    <n v="21"/>
    <x v="19"/>
  </r>
  <r>
    <x v="90"/>
    <x v="88"/>
    <n v="0.99"/>
    <x v="4"/>
    <n v="0.99"/>
    <m/>
    <n v="0.99"/>
    <m/>
    <m/>
    <d v="2023-05-24T00:00:00"/>
    <x v="0"/>
    <x v="4"/>
    <n v="21"/>
    <x v="19"/>
  </r>
  <r>
    <x v="100"/>
    <x v="98"/>
    <n v="568.71"/>
    <x v="4"/>
    <n v="568.71"/>
    <m/>
    <n v="568.71"/>
    <m/>
    <m/>
    <d v="2023-05-24T00:00:00"/>
    <x v="0"/>
    <x v="4"/>
    <n v="21"/>
    <x v="19"/>
  </r>
  <r>
    <x v="100"/>
    <x v="98"/>
    <n v="273.05"/>
    <x v="4"/>
    <n v="841.76"/>
    <m/>
    <n v="273.05"/>
    <m/>
    <m/>
    <d v="2023-05-24T00:00:00"/>
    <x v="0"/>
    <x v="4"/>
    <n v="21"/>
    <x v="19"/>
  </r>
  <r>
    <x v="100"/>
    <x v="98"/>
    <n v="486.84"/>
    <x v="4"/>
    <n v="1328.6"/>
    <m/>
    <n v="486.84"/>
    <m/>
    <m/>
    <d v="2023-05-24T00:00:00"/>
    <x v="0"/>
    <x v="4"/>
    <n v="21"/>
    <x v="19"/>
  </r>
  <r>
    <x v="104"/>
    <x v="102"/>
    <n v="1.2476050000000001"/>
    <x v="4"/>
    <n v="1.2476050000000001"/>
    <m/>
    <n v="1.2476050000000001"/>
    <m/>
    <m/>
    <d v="2023-05-24T00:00:00"/>
    <x v="0"/>
    <x v="4"/>
    <n v="21"/>
    <x v="19"/>
  </r>
  <r>
    <x v="139"/>
    <x v="137"/>
    <n v="99.780124999999998"/>
    <x v="4"/>
    <n v="99.780124999999998"/>
    <m/>
    <n v="99.780124999999998"/>
    <m/>
    <m/>
    <d v="2023-05-24T00:00:00"/>
    <x v="0"/>
    <x v="4"/>
    <n v="21"/>
    <x v="19"/>
  </r>
  <r>
    <x v="139"/>
    <x v="137"/>
    <n v="589.20178099999998"/>
    <x v="4"/>
    <n v="688.98190599999998"/>
    <m/>
    <n v="589.20178099999998"/>
    <m/>
    <m/>
    <d v="2023-05-24T00:00:00"/>
    <x v="0"/>
    <x v="4"/>
    <n v="21"/>
    <x v="19"/>
  </r>
  <r>
    <x v="139"/>
    <x v="137"/>
    <n v="25.073899999999998"/>
    <x v="4"/>
    <n v="714.05580599999996"/>
    <m/>
    <n v="25.073899999999998"/>
    <m/>
    <m/>
    <d v="2023-05-24T00:00:00"/>
    <x v="0"/>
    <x v="4"/>
    <n v="21"/>
    <x v="19"/>
  </r>
  <r>
    <x v="139"/>
    <x v="137"/>
    <n v="145.71899999999999"/>
    <x v="4"/>
    <n v="859.7748059999999"/>
    <m/>
    <n v="145.71899999999999"/>
    <m/>
    <m/>
    <d v="2023-05-24T00:00:00"/>
    <x v="0"/>
    <x v="4"/>
    <n v="21"/>
    <x v="19"/>
  </r>
  <r>
    <x v="139"/>
    <x v="137"/>
    <n v="121.403791"/>
    <x v="4"/>
    <n v="981.17859699999985"/>
    <m/>
    <n v="121.403791"/>
    <m/>
    <m/>
    <d v="2023-05-24T00:00:00"/>
    <x v="0"/>
    <x v="4"/>
    <n v="21"/>
    <x v="19"/>
  </r>
  <r>
    <x v="139"/>
    <x v="137"/>
    <n v="37.608001000000002"/>
    <x v="4"/>
    <n v="1018.7865979999999"/>
    <m/>
    <n v="37.608001000000002"/>
    <m/>
    <m/>
    <d v="2023-05-24T00:00:00"/>
    <x v="0"/>
    <x v="4"/>
    <n v="21"/>
    <x v="19"/>
  </r>
  <r>
    <x v="139"/>
    <x v="137"/>
    <n v="125.59051700000001"/>
    <x v="4"/>
    <n v="1144.377115"/>
    <m/>
    <n v="125.59051700000001"/>
    <m/>
    <m/>
    <d v="2023-05-24T00:00:00"/>
    <x v="0"/>
    <x v="4"/>
    <n v="21"/>
    <x v="19"/>
  </r>
  <r>
    <x v="139"/>
    <x v="137"/>
    <n v="190.50871599999999"/>
    <x v="4"/>
    <n v="1334.8858310000001"/>
    <m/>
    <n v="190.50871599999999"/>
    <m/>
    <m/>
    <d v="2023-05-24T00:00:00"/>
    <x v="0"/>
    <x v="4"/>
    <n v="21"/>
    <x v="19"/>
  </r>
  <r>
    <x v="139"/>
    <x v="137"/>
    <n v="174.91072700000001"/>
    <x v="4"/>
    <n v="1509.796558"/>
    <m/>
    <n v="174.91072700000001"/>
    <m/>
    <m/>
    <d v="2023-05-24T00:00:00"/>
    <x v="0"/>
    <x v="4"/>
    <n v="21"/>
    <x v="19"/>
  </r>
  <r>
    <x v="139"/>
    <x v="137"/>
    <n v="85.505110000000002"/>
    <x v="4"/>
    <n v="1595.3016680000001"/>
    <m/>
    <n v="85.505110000000002"/>
    <m/>
    <m/>
    <d v="2023-05-24T00:00:00"/>
    <x v="0"/>
    <x v="4"/>
    <n v="21"/>
    <x v="19"/>
  </r>
  <r>
    <x v="139"/>
    <x v="137"/>
    <n v="76.533260999999996"/>
    <x v="4"/>
    <n v="1671.8349290000001"/>
    <m/>
    <n v="76.533260999999996"/>
    <m/>
    <m/>
    <d v="2023-05-24T00:00:00"/>
    <x v="0"/>
    <x v="4"/>
    <n v="21"/>
    <x v="19"/>
  </r>
  <r>
    <x v="139"/>
    <x v="137"/>
    <n v="1765.7902019999999"/>
    <x v="4"/>
    <n v="3437.6251309999998"/>
    <m/>
    <n v="1765.7902019999999"/>
    <m/>
    <m/>
    <d v="2023-05-24T00:00:00"/>
    <x v="0"/>
    <x v="4"/>
    <n v="21"/>
    <x v="19"/>
  </r>
  <r>
    <x v="139"/>
    <x v="137"/>
    <n v="884.00704499999995"/>
    <x v="4"/>
    <n v="4321.6321760000001"/>
    <m/>
    <n v="884.00704499999995"/>
    <m/>
    <m/>
    <d v="2023-05-24T00:00:00"/>
    <x v="0"/>
    <x v="4"/>
    <n v="21"/>
    <x v="19"/>
  </r>
  <r>
    <x v="139"/>
    <x v="137"/>
    <n v="1188.689672"/>
    <x v="4"/>
    <n v="5510.3218479999996"/>
    <m/>
    <n v="1188.689672"/>
    <m/>
    <m/>
    <d v="2023-05-24T00:00:00"/>
    <x v="0"/>
    <x v="4"/>
    <n v="21"/>
    <x v="19"/>
  </r>
  <r>
    <x v="0"/>
    <x v="0"/>
    <n v="1.4092150000000001"/>
    <x v="5"/>
    <n v="1.4092150000000001"/>
    <m/>
    <n v="1.4092150000000001"/>
    <m/>
    <m/>
    <d v="2023-05-24T00:00:00"/>
    <x v="0"/>
    <x v="5"/>
    <n v="21"/>
    <x v="19"/>
  </r>
  <r>
    <x v="0"/>
    <x v="0"/>
    <n v="5.992362"/>
    <x v="5"/>
    <n v="7.4015769999999996"/>
    <m/>
    <n v="5.992362"/>
    <m/>
    <m/>
    <d v="2023-05-24T00:00:00"/>
    <x v="0"/>
    <x v="5"/>
    <n v="21"/>
    <x v="19"/>
  </r>
  <r>
    <x v="9"/>
    <x v="9"/>
    <n v="134.75108"/>
    <x v="5"/>
    <n v="134.75108"/>
    <m/>
    <n v="134.75108"/>
    <m/>
    <m/>
    <d v="2023-05-24T00:00:00"/>
    <x v="0"/>
    <x v="5"/>
    <n v="21"/>
    <x v="19"/>
  </r>
  <r>
    <x v="9"/>
    <x v="9"/>
    <n v="70.121962999999994"/>
    <x v="5"/>
    <n v="204.873043"/>
    <m/>
    <n v="70.121962999999994"/>
    <m/>
    <m/>
    <d v="2023-05-24T00:00:00"/>
    <x v="0"/>
    <x v="5"/>
    <n v="21"/>
    <x v="19"/>
  </r>
  <r>
    <x v="14"/>
    <x v="14"/>
    <n v="15.002696"/>
    <x v="5"/>
    <n v="15.002696"/>
    <m/>
    <n v="15.002696"/>
    <m/>
    <m/>
    <d v="2023-05-24T00:00:00"/>
    <x v="0"/>
    <x v="5"/>
    <n v="21"/>
    <x v="19"/>
  </r>
  <r>
    <x v="14"/>
    <x v="14"/>
    <n v="16.589009000000001"/>
    <x v="5"/>
    <n v="31.591705000000001"/>
    <m/>
    <n v="16.589009000000001"/>
    <m/>
    <m/>
    <d v="2023-05-24T00:00:00"/>
    <x v="0"/>
    <x v="5"/>
    <n v="21"/>
    <x v="19"/>
  </r>
  <r>
    <x v="16"/>
    <x v="16"/>
    <n v="0.90016200000000002"/>
    <x v="5"/>
    <n v="0.90016200000000002"/>
    <m/>
    <n v="0.90016200000000002"/>
    <m/>
    <m/>
    <d v="2023-05-24T00:00:00"/>
    <x v="0"/>
    <x v="5"/>
    <n v="21"/>
    <x v="19"/>
  </r>
  <r>
    <x v="16"/>
    <x v="16"/>
    <n v="0.71350599999999997"/>
    <x v="5"/>
    <n v="1.6136680000000001"/>
    <m/>
    <n v="0.71350599999999997"/>
    <m/>
    <m/>
    <d v="2023-05-24T00:00:00"/>
    <x v="0"/>
    <x v="5"/>
    <n v="21"/>
    <x v="19"/>
  </r>
  <r>
    <x v="16"/>
    <x v="16"/>
    <n v="5.992362"/>
    <x v="5"/>
    <n v="7.6060300000000005"/>
    <m/>
    <n v="5.992362"/>
    <m/>
    <m/>
    <d v="2023-05-24T00:00:00"/>
    <x v="0"/>
    <x v="5"/>
    <n v="21"/>
    <x v="19"/>
  </r>
  <r>
    <x v="17"/>
    <x v="17"/>
    <n v="5.3130689999999996"/>
    <x v="5"/>
    <n v="5.3130689999999996"/>
    <m/>
    <n v="5.3130689999999996"/>
    <m/>
    <m/>
    <d v="2023-05-24T00:00:00"/>
    <x v="0"/>
    <x v="5"/>
    <n v="21"/>
    <x v="19"/>
  </r>
  <r>
    <x v="17"/>
    <x v="17"/>
    <n v="38.772275999999998"/>
    <x v="5"/>
    <n v="44.085344999999997"/>
    <m/>
    <n v="38.772275999999998"/>
    <m/>
    <m/>
    <d v="2023-05-24T00:00:00"/>
    <x v="0"/>
    <x v="5"/>
    <n v="21"/>
    <x v="19"/>
  </r>
  <r>
    <x v="17"/>
    <x v="17"/>
    <n v="5.9685360000000003"/>
    <x v="5"/>
    <n v="50.053880999999997"/>
    <m/>
    <n v="5.9685360000000003"/>
    <m/>
    <m/>
    <d v="2023-05-24T00:00:00"/>
    <x v="0"/>
    <x v="5"/>
    <n v="21"/>
    <x v="19"/>
  </r>
  <r>
    <x v="19"/>
    <x v="19"/>
    <n v="19.924007"/>
    <x v="5"/>
    <n v="19.924007"/>
    <m/>
    <n v="19.924007"/>
    <m/>
    <m/>
    <d v="2023-05-24T00:00:00"/>
    <x v="0"/>
    <x v="5"/>
    <n v="21"/>
    <x v="19"/>
  </r>
  <r>
    <x v="19"/>
    <x v="19"/>
    <n v="392.56929500000001"/>
    <x v="5"/>
    <n v="412.49330200000003"/>
    <m/>
    <n v="392.56929500000001"/>
    <m/>
    <m/>
    <d v="2023-05-24T00:00:00"/>
    <x v="0"/>
    <x v="5"/>
    <n v="21"/>
    <x v="19"/>
  </r>
  <r>
    <x v="19"/>
    <x v="19"/>
    <n v="56.174456999999997"/>
    <x v="5"/>
    <n v="468.66775900000005"/>
    <m/>
    <n v="56.174456999999997"/>
    <m/>
    <m/>
    <d v="2023-05-24T00:00:00"/>
    <x v="0"/>
    <x v="5"/>
    <n v="21"/>
    <x v="19"/>
  </r>
  <r>
    <x v="19"/>
    <x v="19"/>
    <n v="17.977084999999999"/>
    <x v="5"/>
    <n v="486.64484400000003"/>
    <m/>
    <n v="17.977084999999999"/>
    <m/>
    <m/>
    <d v="2023-05-24T00:00:00"/>
    <x v="0"/>
    <x v="5"/>
    <n v="21"/>
    <x v="19"/>
  </r>
  <r>
    <x v="24"/>
    <x v="24"/>
    <n v="6.6413359999999999"/>
    <x v="5"/>
    <n v="6.6413359999999999"/>
    <m/>
    <n v="6.6413359999999999"/>
    <m/>
    <m/>
    <d v="2023-05-24T00:00:00"/>
    <x v="0"/>
    <x v="5"/>
    <n v="21"/>
    <x v="19"/>
  </r>
  <r>
    <x v="109"/>
    <x v="107"/>
    <n v="33.206679000000001"/>
    <x v="5"/>
    <n v="33.206679000000001"/>
    <m/>
    <n v="33.206679000000001"/>
    <m/>
    <m/>
    <d v="2023-05-24T00:00:00"/>
    <x v="0"/>
    <x v="5"/>
    <n v="21"/>
    <x v="19"/>
  </r>
  <r>
    <x v="109"/>
    <x v="107"/>
    <n v="6.4612290000000003"/>
    <x v="5"/>
    <n v="39.667908000000004"/>
    <m/>
    <n v="6.4612290000000003"/>
    <m/>
    <m/>
    <d v="2023-05-24T00:00:00"/>
    <x v="0"/>
    <x v="5"/>
    <n v="21"/>
    <x v="19"/>
  </r>
  <r>
    <x v="109"/>
    <x v="107"/>
    <n v="5.556762"/>
    <x v="5"/>
    <n v="45.224670000000003"/>
    <m/>
    <n v="5.556762"/>
    <m/>
    <m/>
    <d v="2023-05-24T00:00:00"/>
    <x v="0"/>
    <x v="5"/>
    <n v="21"/>
    <x v="19"/>
  </r>
  <r>
    <x v="109"/>
    <x v="107"/>
    <n v="194.811206"/>
    <x v="5"/>
    <n v="240.035876"/>
    <m/>
    <n v="194.811206"/>
    <m/>
    <m/>
    <d v="2023-05-24T00:00:00"/>
    <x v="0"/>
    <x v="5"/>
    <n v="21"/>
    <x v="19"/>
  </r>
  <r>
    <x v="109"/>
    <x v="107"/>
    <n v="31.752946999999999"/>
    <x v="5"/>
    <n v="271.78882299999998"/>
    <m/>
    <n v="31.752946999999999"/>
    <m/>
    <m/>
    <d v="2023-05-24T00:00:00"/>
    <x v="0"/>
    <x v="5"/>
    <n v="21"/>
    <x v="19"/>
  </r>
  <r>
    <x v="109"/>
    <x v="107"/>
    <n v="11.984724"/>
    <x v="5"/>
    <n v="283.77354700000001"/>
    <m/>
    <n v="11.984724"/>
    <m/>
    <m/>
    <d v="2023-05-24T00:00:00"/>
    <x v="0"/>
    <x v="5"/>
    <n v="21"/>
    <x v="19"/>
  </r>
  <r>
    <x v="117"/>
    <x v="115"/>
    <n v="6.4355130000000003"/>
    <x v="5"/>
    <n v="6.4355130000000003"/>
    <m/>
    <n v="6.4355130000000003"/>
    <m/>
    <m/>
    <d v="2023-05-24T00:00:00"/>
    <x v="0"/>
    <x v="5"/>
    <n v="21"/>
    <x v="19"/>
  </r>
  <r>
    <x v="117"/>
    <x v="115"/>
    <n v="9.6409959999999995"/>
    <x v="5"/>
    <n v="16.076509000000001"/>
    <m/>
    <n v="9.6409959999999995"/>
    <m/>
    <m/>
    <d v="2023-05-24T00:00:00"/>
    <x v="0"/>
    <x v="5"/>
    <n v="21"/>
    <x v="19"/>
  </r>
  <r>
    <x v="118"/>
    <x v="116"/>
    <n v="6.4297269999999997"/>
    <x v="5"/>
    <n v="6.4297269999999997"/>
    <m/>
    <n v="6.4297269999999997"/>
    <m/>
    <m/>
    <d v="2023-05-24T00:00:00"/>
    <x v="0"/>
    <x v="5"/>
    <n v="21"/>
    <x v="19"/>
  </r>
  <r>
    <x v="118"/>
    <x v="116"/>
    <n v="5.8864219999999996"/>
    <x v="5"/>
    <n v="12.316148999999999"/>
    <m/>
    <n v="5.8864219999999996"/>
    <m/>
    <m/>
    <d v="2023-05-24T00:00:00"/>
    <x v="0"/>
    <x v="5"/>
    <n v="21"/>
    <x v="19"/>
  </r>
  <r>
    <x v="118"/>
    <x v="116"/>
    <n v="81.052065999999996"/>
    <x v="5"/>
    <n v="93.368214999999992"/>
    <m/>
    <n v="81.052065999999996"/>
    <m/>
    <m/>
    <d v="2023-05-24T00:00:00"/>
    <x v="0"/>
    <x v="5"/>
    <n v="21"/>
    <x v="19"/>
  </r>
  <r>
    <x v="48"/>
    <x v="48"/>
    <n v="15.325695"/>
    <x v="6"/>
    <n v="15.325695"/>
    <m/>
    <n v="15.325695"/>
    <m/>
    <m/>
    <d v="2023-05-24T00:00:00"/>
    <x v="0"/>
    <x v="6"/>
    <n v="21"/>
    <x v="19"/>
  </r>
  <r>
    <x v="110"/>
    <x v="108"/>
    <n v="0.63003699999999996"/>
    <x v="6"/>
    <n v="0.63003699999999996"/>
    <m/>
    <n v="0.63003699999999996"/>
    <m/>
    <m/>
    <d v="2023-05-24T00:00:00"/>
    <x v="0"/>
    <x v="6"/>
    <n v="21"/>
    <x v="19"/>
  </r>
  <r>
    <x v="110"/>
    <x v="108"/>
    <n v="0.52966599999999997"/>
    <x v="6"/>
    <n v="1.1597029999999999"/>
    <m/>
    <n v="0.52966599999999997"/>
    <m/>
    <m/>
    <d v="2023-05-24T00:00:00"/>
    <x v="0"/>
    <x v="6"/>
    <n v="21"/>
    <x v="19"/>
  </r>
  <r>
    <x v="111"/>
    <x v="109"/>
    <n v="0.63570199999999999"/>
    <x v="6"/>
    <n v="0.63570199999999999"/>
    <m/>
    <n v="0.63570199999999999"/>
    <m/>
    <m/>
    <d v="2023-05-24T00:00:00"/>
    <x v="0"/>
    <x v="6"/>
    <n v="21"/>
    <x v="19"/>
  </r>
  <r>
    <x v="111"/>
    <x v="109"/>
    <n v="0.31751400000000002"/>
    <x v="6"/>
    <n v="0.95321600000000006"/>
    <m/>
    <n v="0.31751400000000002"/>
    <m/>
    <m/>
    <d v="2023-05-24T00:00:00"/>
    <x v="0"/>
    <x v="6"/>
    <n v="21"/>
    <x v="19"/>
  </r>
  <r>
    <x v="121"/>
    <x v="119"/>
    <n v="44.272136000000003"/>
    <x v="6"/>
    <n v="44.272136000000003"/>
    <m/>
    <n v="44.272136000000003"/>
    <m/>
    <m/>
    <d v="2023-05-24T00:00:00"/>
    <x v="0"/>
    <x v="6"/>
    <n v="21"/>
    <x v="19"/>
  </r>
  <r>
    <x v="33"/>
    <x v="33"/>
    <n v="0.93861300000000003"/>
    <x v="7"/>
    <n v="0.93861300000000003"/>
    <m/>
    <n v="0.93861300000000003"/>
    <m/>
    <m/>
    <d v="2023-05-24T00:00:00"/>
    <x v="0"/>
    <x v="7"/>
    <n v="21"/>
    <x v="19"/>
  </r>
  <r>
    <x v="33"/>
    <x v="33"/>
    <n v="0.26966800000000002"/>
    <x v="7"/>
    <n v="1.2082809999999999"/>
    <m/>
    <n v="0.26966800000000002"/>
    <m/>
    <m/>
    <d v="2023-05-24T00:00:00"/>
    <x v="0"/>
    <x v="7"/>
    <n v="21"/>
    <x v="19"/>
  </r>
  <r>
    <x v="33"/>
    <x v="33"/>
    <n v="0.89358199999999999"/>
    <x v="7"/>
    <n v="2.1018629999999998"/>
    <m/>
    <n v="0.89358199999999999"/>
    <m/>
    <m/>
    <d v="2023-05-24T00:00:00"/>
    <x v="0"/>
    <x v="7"/>
    <n v="21"/>
    <x v="19"/>
  </r>
  <r>
    <x v="36"/>
    <x v="36"/>
    <n v="0.15168799999999999"/>
    <x v="7"/>
    <n v="0.15168799999999999"/>
    <m/>
    <n v="0.15168799999999999"/>
    <m/>
    <m/>
    <d v="2023-05-24T00:00:00"/>
    <x v="0"/>
    <x v="7"/>
    <n v="21"/>
    <x v="19"/>
  </r>
  <r>
    <x v="37"/>
    <x v="37"/>
    <n v="0.22084999999999999"/>
    <x v="7"/>
    <n v="0.22084999999999999"/>
    <m/>
    <n v="0.22084999999999999"/>
    <m/>
    <m/>
    <d v="2023-05-24T00:00:00"/>
    <x v="0"/>
    <x v="7"/>
    <n v="21"/>
    <x v="19"/>
  </r>
  <r>
    <x v="37"/>
    <x v="37"/>
    <n v="0.15168799999999999"/>
    <x v="7"/>
    <n v="0.37253799999999998"/>
    <m/>
    <n v="0.15168799999999999"/>
    <m/>
    <m/>
    <d v="2023-05-24T00:00:00"/>
    <x v="0"/>
    <x v="7"/>
    <n v="21"/>
    <x v="19"/>
  </r>
  <r>
    <x v="37"/>
    <x v="37"/>
    <n v="0.210255"/>
    <x v="7"/>
    <n v="0.58279300000000001"/>
    <m/>
    <n v="0.210255"/>
    <m/>
    <m/>
    <d v="2023-05-24T00:00:00"/>
    <x v="0"/>
    <x v="7"/>
    <n v="21"/>
    <x v="19"/>
  </r>
  <r>
    <x v="39"/>
    <x v="39"/>
    <n v="0.71776300000000004"/>
    <x v="7"/>
    <n v="0.71776300000000004"/>
    <m/>
    <n v="0.71776300000000004"/>
    <m/>
    <m/>
    <d v="2023-05-24T00:00:00"/>
    <x v="0"/>
    <x v="7"/>
    <n v="21"/>
    <x v="19"/>
  </r>
  <r>
    <x v="39"/>
    <x v="39"/>
    <n v="0.68332700000000002"/>
    <x v="7"/>
    <n v="1.4010899999999999"/>
    <m/>
    <n v="0.68332700000000002"/>
    <m/>
    <m/>
    <d v="2023-05-24T00:00:00"/>
    <x v="0"/>
    <x v="7"/>
    <n v="21"/>
    <x v="19"/>
  </r>
  <r>
    <x v="58"/>
    <x v="58"/>
    <n v="0.710727"/>
    <x v="7"/>
    <n v="0.710727"/>
    <m/>
    <n v="0.710727"/>
    <m/>
    <m/>
    <d v="2023-05-24T00:00:00"/>
    <x v="0"/>
    <x v="7"/>
    <n v="21"/>
    <x v="19"/>
  </r>
  <r>
    <x v="58"/>
    <x v="58"/>
    <n v="0.250336"/>
    <x v="7"/>
    <n v="0.961063"/>
    <m/>
    <n v="0.250336"/>
    <m/>
    <m/>
    <d v="2023-05-24T00:00:00"/>
    <x v="0"/>
    <x v="7"/>
    <n v="21"/>
    <x v="19"/>
  </r>
  <r>
    <x v="58"/>
    <x v="58"/>
    <n v="0.67662900000000004"/>
    <x v="7"/>
    <n v="1.6376919999999999"/>
    <m/>
    <n v="0.67662900000000004"/>
    <m/>
    <m/>
    <d v="2023-05-24T00:00:00"/>
    <x v="0"/>
    <x v="7"/>
    <n v="21"/>
    <x v="19"/>
  </r>
  <r>
    <x v="112"/>
    <x v="110"/>
    <n v="4.9367450000000002"/>
    <x v="7"/>
    <n v="4.9367450000000002"/>
    <m/>
    <n v="4.9367450000000002"/>
    <m/>
    <m/>
    <d v="2023-05-24T00:00:00"/>
    <x v="0"/>
    <x v="7"/>
    <n v="21"/>
    <x v="19"/>
  </r>
  <r>
    <x v="112"/>
    <x v="110"/>
    <n v="4.9367450000000002"/>
    <x v="7"/>
    <n v="9.8734900000000003"/>
    <m/>
    <n v="4.9367450000000002"/>
    <m/>
    <m/>
    <d v="2023-05-24T00:00:00"/>
    <x v="0"/>
    <x v="7"/>
    <n v="21"/>
    <x v="19"/>
  </r>
  <r>
    <x v="112"/>
    <x v="110"/>
    <n v="4.9367279999999996"/>
    <x v="7"/>
    <n v="14.810217999999999"/>
    <m/>
    <n v="4.9367279999999996"/>
    <m/>
    <m/>
    <d v="2023-05-24T00:00:00"/>
    <x v="0"/>
    <x v="7"/>
    <n v="21"/>
    <x v="19"/>
  </r>
  <r>
    <x v="115"/>
    <x v="113"/>
    <n v="5.2248080000000003"/>
    <x v="7"/>
    <n v="5.2248080000000003"/>
    <m/>
    <n v="5.2248080000000003"/>
    <m/>
    <m/>
    <d v="2023-05-24T00:00:00"/>
    <x v="0"/>
    <x v="7"/>
    <n v="21"/>
    <x v="19"/>
  </r>
  <r>
    <x v="70"/>
    <x v="70"/>
    <n v="7.43"/>
    <x v="4"/>
    <n v="7.43"/>
    <m/>
    <n v="7.43"/>
    <m/>
    <m/>
    <d v="2023-05-25T00:00:00"/>
    <x v="0"/>
    <x v="4"/>
    <n v="21"/>
    <x v="19"/>
  </r>
  <r>
    <x v="70"/>
    <x v="70"/>
    <n v="3.09"/>
    <x v="4"/>
    <n v="10.52"/>
    <m/>
    <n v="3.09"/>
    <m/>
    <m/>
    <d v="2023-05-25T00:00:00"/>
    <x v="0"/>
    <x v="4"/>
    <n v="21"/>
    <x v="19"/>
  </r>
  <r>
    <x v="72"/>
    <x v="72"/>
    <n v="2.46"/>
    <x v="4"/>
    <n v="2.46"/>
    <m/>
    <n v="2.46"/>
    <m/>
    <m/>
    <d v="2023-05-25T00:00:00"/>
    <x v="0"/>
    <x v="4"/>
    <n v="21"/>
    <x v="19"/>
  </r>
  <r>
    <x v="72"/>
    <x v="72"/>
    <n v="25.63"/>
    <x v="4"/>
    <n v="28.09"/>
    <m/>
    <n v="25.63"/>
    <m/>
    <m/>
    <d v="2023-05-25T00:00:00"/>
    <x v="0"/>
    <x v="4"/>
    <n v="21"/>
    <x v="19"/>
  </r>
  <r>
    <x v="72"/>
    <x v="72"/>
    <n v="11.49"/>
    <x v="4"/>
    <n v="39.58"/>
    <m/>
    <n v="11.49"/>
    <m/>
    <m/>
    <d v="2023-05-25T00:00:00"/>
    <x v="0"/>
    <x v="4"/>
    <n v="21"/>
    <x v="19"/>
  </r>
  <r>
    <x v="77"/>
    <x v="77"/>
    <n v="149.68"/>
    <x v="4"/>
    <n v="149.68"/>
    <m/>
    <n v="149.68"/>
    <m/>
    <m/>
    <d v="2023-05-25T00:00:00"/>
    <x v="0"/>
    <x v="4"/>
    <n v="21"/>
    <x v="19"/>
  </r>
  <r>
    <x v="77"/>
    <x v="77"/>
    <n v="341.24"/>
    <x v="4"/>
    <n v="490.92"/>
    <m/>
    <n v="341.24"/>
    <m/>
    <m/>
    <d v="2023-05-25T00:00:00"/>
    <x v="0"/>
    <x v="4"/>
    <n v="21"/>
    <x v="19"/>
  </r>
  <r>
    <x v="77"/>
    <x v="77"/>
    <n v="99.42"/>
    <x v="4"/>
    <n v="590.34"/>
    <m/>
    <n v="99.42"/>
    <m/>
    <m/>
    <d v="2023-05-25T00:00:00"/>
    <x v="0"/>
    <x v="4"/>
    <n v="21"/>
    <x v="19"/>
  </r>
  <r>
    <x v="77"/>
    <x v="77"/>
    <n v="167.53"/>
    <x v="4"/>
    <n v="757.87"/>
    <m/>
    <n v="167.53"/>
    <m/>
    <m/>
    <d v="2023-05-25T00:00:00"/>
    <x v="0"/>
    <x v="4"/>
    <n v="21"/>
    <x v="19"/>
  </r>
  <r>
    <x v="79"/>
    <x v="79"/>
    <n v="7.22"/>
    <x v="4"/>
    <n v="7.22"/>
    <m/>
    <n v="7.22"/>
    <m/>
    <m/>
    <d v="2023-05-25T00:00:00"/>
    <x v="0"/>
    <x v="4"/>
    <n v="21"/>
    <x v="19"/>
  </r>
  <r>
    <x v="91"/>
    <x v="89"/>
    <n v="14.44"/>
    <x v="4"/>
    <n v="14.44"/>
    <m/>
    <n v="14.44"/>
    <m/>
    <m/>
    <d v="2023-05-25T00:00:00"/>
    <x v="0"/>
    <x v="4"/>
    <n v="21"/>
    <x v="19"/>
  </r>
  <r>
    <x v="100"/>
    <x v="98"/>
    <n v="68.81"/>
    <x v="4"/>
    <n v="68.81"/>
    <m/>
    <n v="68.81"/>
    <m/>
    <m/>
    <d v="2023-05-25T00:00:00"/>
    <x v="0"/>
    <x v="4"/>
    <n v="21"/>
    <x v="19"/>
  </r>
  <r>
    <x v="100"/>
    <x v="98"/>
    <n v="31.33"/>
    <x v="4"/>
    <n v="100.14"/>
    <m/>
    <n v="31.33"/>
    <m/>
    <m/>
    <d v="2023-05-25T00:00:00"/>
    <x v="0"/>
    <x v="4"/>
    <n v="21"/>
    <x v="19"/>
  </r>
  <r>
    <x v="116"/>
    <x v="114"/>
    <n v="149.81981500000001"/>
    <x v="4"/>
    <n v="149.81981500000001"/>
    <m/>
    <n v="149.81981500000001"/>
    <m/>
    <m/>
    <d v="2023-05-25T00:00:00"/>
    <x v="0"/>
    <x v="4"/>
    <n v="21"/>
    <x v="19"/>
  </r>
  <r>
    <x v="116"/>
    <x v="114"/>
    <n v="98.228770999999995"/>
    <x v="4"/>
    <n v="248.048586"/>
    <m/>
    <n v="98.228770999999995"/>
    <m/>
    <m/>
    <d v="2023-05-25T00:00:00"/>
    <x v="0"/>
    <x v="4"/>
    <n v="21"/>
    <x v="19"/>
  </r>
  <r>
    <x v="150"/>
    <x v="148"/>
    <n v="79.925004999999999"/>
    <x v="4"/>
    <n v="79.925004999999999"/>
    <m/>
    <n v="79.925004999999999"/>
    <m/>
    <m/>
    <d v="2023-05-25T00:00:00"/>
    <x v="0"/>
    <x v="4"/>
    <n v="21"/>
    <x v="19"/>
  </r>
  <r>
    <x v="139"/>
    <x v="137"/>
    <n v="24.779900999999999"/>
    <x v="4"/>
    <n v="24.779900999999999"/>
    <m/>
    <n v="24.779900999999999"/>
    <m/>
    <m/>
    <d v="2023-05-25T00:00:00"/>
    <x v="0"/>
    <x v="4"/>
    <n v="21"/>
    <x v="19"/>
  </r>
  <r>
    <x v="139"/>
    <x v="137"/>
    <n v="41.383805000000002"/>
    <x v="4"/>
    <n v="66.163706000000005"/>
    <m/>
    <n v="41.383805000000002"/>
    <m/>
    <m/>
    <d v="2023-05-25T00:00:00"/>
    <x v="0"/>
    <x v="4"/>
    <n v="21"/>
    <x v="19"/>
  </r>
  <r>
    <x v="139"/>
    <x v="137"/>
    <n v="1394.4051039999999"/>
    <x v="4"/>
    <n v="1460.56881"/>
    <m/>
    <n v="1394.4051039999999"/>
    <m/>
    <m/>
    <d v="2023-05-25T00:00:00"/>
    <x v="0"/>
    <x v="4"/>
    <n v="21"/>
    <x v="19"/>
  </r>
  <r>
    <x v="139"/>
    <x v="137"/>
    <n v="1119.232628"/>
    <x v="4"/>
    <n v="2579.801438"/>
    <m/>
    <n v="1119.232628"/>
    <m/>
    <m/>
    <d v="2023-05-25T00:00:00"/>
    <x v="0"/>
    <x v="4"/>
    <n v="21"/>
    <x v="19"/>
  </r>
  <r>
    <x v="139"/>
    <x v="137"/>
    <n v="2459.3056839999999"/>
    <x v="4"/>
    <n v="5039.1071219999994"/>
    <m/>
    <n v="2459.3056839999999"/>
    <m/>
    <m/>
    <d v="2023-05-25T00:00:00"/>
    <x v="0"/>
    <x v="4"/>
    <n v="21"/>
    <x v="19"/>
  </r>
  <r>
    <x v="139"/>
    <x v="137"/>
    <n v="541.66724999999997"/>
    <x v="4"/>
    <n v="5580.7743719999999"/>
    <m/>
    <n v="541.66724999999997"/>
    <m/>
    <m/>
    <d v="2023-05-25T00:00:00"/>
    <x v="0"/>
    <x v="4"/>
    <n v="21"/>
    <x v="19"/>
  </r>
  <r>
    <x v="139"/>
    <x v="137"/>
    <n v="676.82772999999997"/>
    <x v="4"/>
    <n v="6257.6021019999998"/>
    <m/>
    <n v="676.82772999999997"/>
    <m/>
    <m/>
    <d v="2023-05-25T00:00:00"/>
    <x v="0"/>
    <x v="4"/>
    <n v="21"/>
    <x v="19"/>
  </r>
  <r>
    <x v="139"/>
    <x v="137"/>
    <n v="1438.281868"/>
    <x v="4"/>
    <n v="7695.8839699999999"/>
    <m/>
    <n v="1438.281868"/>
    <m/>
    <m/>
    <d v="2023-05-25T00:00:00"/>
    <x v="0"/>
    <x v="4"/>
    <n v="21"/>
    <x v="19"/>
  </r>
  <r>
    <x v="139"/>
    <x v="137"/>
    <n v="148.199568"/>
    <x v="4"/>
    <n v="7844.0835379999999"/>
    <m/>
    <n v="148.199568"/>
    <m/>
    <m/>
    <d v="2023-05-25T00:00:00"/>
    <x v="0"/>
    <x v="4"/>
    <n v="21"/>
    <x v="19"/>
  </r>
  <r>
    <x v="139"/>
    <x v="137"/>
    <n v="4957.4996819999997"/>
    <x v="4"/>
    <n v="12801.58322"/>
    <m/>
    <n v="4957.4996819999997"/>
    <m/>
    <m/>
    <d v="2023-05-25T00:00:00"/>
    <x v="0"/>
    <x v="4"/>
    <n v="21"/>
    <x v="19"/>
  </r>
  <r>
    <x v="17"/>
    <x v="17"/>
    <n v="0.93602700000000005"/>
    <x v="5"/>
    <n v="0.93602700000000005"/>
    <m/>
    <n v="0.93602700000000005"/>
    <m/>
    <m/>
    <d v="2023-05-25T00:00:00"/>
    <x v="0"/>
    <x v="5"/>
    <n v="21"/>
    <x v="19"/>
  </r>
  <r>
    <x v="102"/>
    <x v="100"/>
    <n v="65.736000000000004"/>
    <x v="5"/>
    <n v="65.736000000000004"/>
    <m/>
    <n v="65.736000000000004"/>
    <m/>
    <m/>
    <d v="2023-05-25T00:00:00"/>
    <x v="0"/>
    <x v="5"/>
    <n v="21"/>
    <x v="19"/>
  </r>
  <r>
    <x v="102"/>
    <x v="100"/>
    <n v="2.1020099999999999"/>
    <x v="5"/>
    <n v="67.838009999999997"/>
    <m/>
    <n v="2.1020099999999999"/>
    <m/>
    <m/>
    <d v="2023-05-25T00:00:00"/>
    <x v="0"/>
    <x v="5"/>
    <n v="21"/>
    <x v="19"/>
  </r>
  <r>
    <x v="102"/>
    <x v="100"/>
    <n v="674.51725199999998"/>
    <x v="5"/>
    <n v="742.35526200000004"/>
    <m/>
    <n v="674.51725199999998"/>
    <m/>
    <m/>
    <d v="2023-05-25T00:00:00"/>
    <x v="0"/>
    <x v="5"/>
    <n v="21"/>
    <x v="19"/>
  </r>
  <r>
    <x v="102"/>
    <x v="100"/>
    <n v="351.00627100000003"/>
    <x v="5"/>
    <n v="1093.361533"/>
    <m/>
    <n v="351.00627100000003"/>
    <m/>
    <m/>
    <d v="2023-05-25T00:00:00"/>
    <x v="0"/>
    <x v="5"/>
    <n v="21"/>
    <x v="19"/>
  </r>
  <r>
    <x v="105"/>
    <x v="103"/>
    <n v="1.9518120000000001"/>
    <x v="5"/>
    <n v="1.9518120000000001"/>
    <m/>
    <n v="1.9518120000000001"/>
    <m/>
    <m/>
    <d v="2023-05-25T00:00:00"/>
    <x v="0"/>
    <x v="5"/>
    <n v="21"/>
    <x v="19"/>
  </r>
  <r>
    <x v="109"/>
    <x v="107"/>
    <n v="9.4061350000000008"/>
    <x v="5"/>
    <n v="9.4061350000000008"/>
    <m/>
    <n v="9.4061350000000008"/>
    <m/>
    <m/>
    <d v="2023-05-25T00:00:00"/>
    <x v="0"/>
    <x v="5"/>
    <n v="21"/>
    <x v="19"/>
  </r>
  <r>
    <x v="38"/>
    <x v="38"/>
    <n v="168.75"/>
    <x v="6"/>
    <n v="168.75"/>
    <m/>
    <n v="168.75"/>
    <m/>
    <m/>
    <d v="2023-05-25T00:00:00"/>
    <x v="0"/>
    <x v="6"/>
    <n v="21"/>
    <x v="19"/>
  </r>
  <r>
    <x v="38"/>
    <x v="38"/>
    <n v="94.137412999999995"/>
    <x v="6"/>
    <n v="262.88741299999998"/>
    <m/>
    <n v="94.137412999999995"/>
    <m/>
    <m/>
    <d v="2023-05-25T00:00:00"/>
    <x v="0"/>
    <x v="6"/>
    <n v="21"/>
    <x v="19"/>
  </r>
  <r>
    <x v="38"/>
    <x v="38"/>
    <n v="313.02730000000003"/>
    <x v="6"/>
    <n v="575.91471300000001"/>
    <m/>
    <n v="313.02730000000003"/>
    <m/>
    <m/>
    <d v="2023-05-25T00:00:00"/>
    <x v="0"/>
    <x v="6"/>
    <n v="21"/>
    <x v="19"/>
  </r>
  <r>
    <x v="69"/>
    <x v="69"/>
    <n v="734.28742599999998"/>
    <x v="6"/>
    <n v="734.28742599999998"/>
    <m/>
    <n v="734.28742599999998"/>
    <m/>
    <m/>
    <d v="2023-05-25T00:00:00"/>
    <x v="0"/>
    <x v="6"/>
    <n v="21"/>
    <x v="19"/>
  </r>
  <r>
    <x v="69"/>
    <x v="69"/>
    <n v="607.75684799999999"/>
    <x v="6"/>
    <n v="1342.0442739999999"/>
    <m/>
    <n v="607.75684799999999"/>
    <m/>
    <m/>
    <d v="2023-05-25T00:00:00"/>
    <x v="0"/>
    <x v="6"/>
    <n v="21"/>
    <x v="19"/>
  </r>
  <r>
    <x v="69"/>
    <x v="69"/>
    <n v="612.00321899999994"/>
    <x v="6"/>
    <n v="1954.0474929999998"/>
    <m/>
    <n v="612.00321899999994"/>
    <m/>
    <m/>
    <d v="2023-05-25T00:00:00"/>
    <x v="0"/>
    <x v="6"/>
    <n v="21"/>
    <x v="19"/>
  </r>
  <r>
    <x v="107"/>
    <x v="105"/>
    <n v="3.6221109999999999"/>
    <x v="6"/>
    <n v="3.6221109999999999"/>
    <m/>
    <n v="3.6221109999999999"/>
    <m/>
    <m/>
    <d v="2023-05-25T00:00:00"/>
    <x v="0"/>
    <x v="6"/>
    <n v="21"/>
    <x v="19"/>
  </r>
  <r>
    <x v="110"/>
    <x v="108"/>
    <n v="0.32727699999999998"/>
    <x v="6"/>
    <n v="0.32727699999999998"/>
    <m/>
    <n v="0.32727699999999998"/>
    <m/>
    <m/>
    <d v="2023-05-25T00:00:00"/>
    <x v="0"/>
    <x v="6"/>
    <n v="21"/>
    <x v="19"/>
  </r>
  <r>
    <x v="110"/>
    <x v="108"/>
    <n v="0.26777200000000001"/>
    <x v="6"/>
    <n v="0.59504899999999994"/>
    <m/>
    <n v="0.26777200000000001"/>
    <m/>
    <m/>
    <d v="2023-05-25T00:00:00"/>
    <x v="0"/>
    <x v="6"/>
    <n v="21"/>
    <x v="19"/>
  </r>
  <r>
    <x v="110"/>
    <x v="108"/>
    <n v="0.928041"/>
    <x v="6"/>
    <n v="1.5230899999999998"/>
    <m/>
    <n v="0.928041"/>
    <m/>
    <m/>
    <d v="2023-05-25T00:00:00"/>
    <x v="0"/>
    <x v="6"/>
    <n v="21"/>
    <x v="19"/>
  </r>
  <r>
    <x v="53"/>
    <x v="53"/>
    <n v="3.8309999999999997E-2"/>
    <x v="7"/>
    <n v="3.8309999999999997E-2"/>
    <m/>
    <n v="3.8309999999999997E-2"/>
    <m/>
    <m/>
    <d v="2023-05-25T00:00:00"/>
    <x v="0"/>
    <x v="7"/>
    <n v="21"/>
    <x v="19"/>
  </r>
  <r>
    <x v="54"/>
    <x v="54"/>
    <n v="1760.6557809999999"/>
    <x v="7"/>
    <n v="1760.6557809999999"/>
    <m/>
    <n v="1760.6557809999999"/>
    <m/>
    <m/>
    <d v="2023-05-25T00:00:00"/>
    <x v="0"/>
    <x v="7"/>
    <n v="21"/>
    <x v="19"/>
  </r>
  <r>
    <x v="58"/>
    <x v="58"/>
    <n v="0.33321699999999999"/>
    <x v="7"/>
    <n v="0.33321699999999999"/>
    <m/>
    <n v="0.33321699999999999"/>
    <m/>
    <m/>
    <d v="2023-05-25T00:00:00"/>
    <x v="0"/>
    <x v="7"/>
    <n v="21"/>
    <x v="19"/>
  </r>
  <r>
    <x v="59"/>
    <x v="59"/>
    <n v="63.921427999999999"/>
    <x v="7"/>
    <n v="63.921427999999999"/>
    <m/>
    <n v="63.921427999999999"/>
    <m/>
    <m/>
    <d v="2023-05-25T00:00:00"/>
    <x v="0"/>
    <x v="7"/>
    <n v="21"/>
    <x v="19"/>
  </r>
  <r>
    <x v="115"/>
    <x v="113"/>
    <n v="1.4174450000000001"/>
    <x v="7"/>
    <n v="1.4174450000000001"/>
    <m/>
    <n v="1.4174450000000001"/>
    <m/>
    <m/>
    <d v="2023-05-25T00:00:00"/>
    <x v="0"/>
    <x v="7"/>
    <n v="21"/>
    <x v="19"/>
  </r>
  <r>
    <x v="77"/>
    <x v="77"/>
    <n v="82.77"/>
    <x v="4"/>
    <n v="82.77"/>
    <m/>
    <n v="82.77"/>
    <m/>
    <m/>
    <d v="2023-05-26T00:00:00"/>
    <x v="0"/>
    <x v="4"/>
    <n v="21"/>
    <x v="19"/>
  </r>
  <r>
    <x v="77"/>
    <x v="77"/>
    <n v="3441.42"/>
    <x v="4"/>
    <n v="3524.19"/>
    <m/>
    <n v="3441.42"/>
    <m/>
    <m/>
    <d v="2023-05-26T00:00:00"/>
    <x v="0"/>
    <x v="4"/>
    <n v="21"/>
    <x v="19"/>
  </r>
  <r>
    <x v="77"/>
    <x v="77"/>
    <n v="1254.5899999999999"/>
    <x v="4"/>
    <n v="4778.78"/>
    <m/>
    <n v="1254.5899999999999"/>
    <m/>
    <m/>
    <d v="2023-05-26T00:00:00"/>
    <x v="0"/>
    <x v="4"/>
    <n v="21"/>
    <x v="19"/>
  </r>
  <r>
    <x v="77"/>
    <x v="77"/>
    <n v="343.26"/>
    <x v="4"/>
    <n v="5122.04"/>
    <m/>
    <n v="343.26"/>
    <m/>
    <m/>
    <d v="2023-05-26T00:00:00"/>
    <x v="0"/>
    <x v="4"/>
    <n v="21"/>
    <x v="19"/>
  </r>
  <r>
    <x v="92"/>
    <x v="90"/>
    <n v="82.85"/>
    <x v="4"/>
    <n v="82.85"/>
    <m/>
    <n v="82.85"/>
    <m/>
    <m/>
    <d v="2023-05-26T00:00:00"/>
    <x v="0"/>
    <x v="4"/>
    <n v="21"/>
    <x v="19"/>
  </r>
  <r>
    <x v="93"/>
    <x v="91"/>
    <n v="10009.959999999999"/>
    <x v="4"/>
    <n v="10009.959999999999"/>
    <m/>
    <n v="10009.959999999999"/>
    <m/>
    <m/>
    <d v="2023-05-26T00:00:00"/>
    <x v="0"/>
    <x v="4"/>
    <n v="21"/>
    <x v="19"/>
  </r>
  <r>
    <x v="93"/>
    <x v="91"/>
    <n v="15015"/>
    <x v="4"/>
    <n v="25024.959999999999"/>
    <m/>
    <n v="15015"/>
    <m/>
    <m/>
    <d v="2023-05-26T00:00:00"/>
    <x v="0"/>
    <x v="4"/>
    <n v="21"/>
    <x v="19"/>
  </r>
  <r>
    <x v="93"/>
    <x v="91"/>
    <n v="10011.959999999999"/>
    <x v="4"/>
    <n v="35036.92"/>
    <m/>
    <n v="10011.959999999999"/>
    <m/>
    <m/>
    <d v="2023-05-26T00:00:00"/>
    <x v="0"/>
    <x v="4"/>
    <n v="21"/>
    <x v="19"/>
  </r>
  <r>
    <x v="151"/>
    <x v="149"/>
    <n v="6250.71"/>
    <x v="4"/>
    <n v="6250.71"/>
    <m/>
    <n v="6250.71"/>
    <m/>
    <m/>
    <d v="2023-05-26T00:00:00"/>
    <x v="0"/>
    <x v="4"/>
    <n v="21"/>
    <x v="19"/>
  </r>
  <r>
    <x v="139"/>
    <x v="137"/>
    <n v="328.93078300000002"/>
    <x v="4"/>
    <n v="328.93078300000002"/>
    <m/>
    <n v="328.93078300000002"/>
    <m/>
    <m/>
    <d v="2023-05-26T00:00:00"/>
    <x v="0"/>
    <x v="4"/>
    <n v="21"/>
    <x v="19"/>
  </r>
  <r>
    <x v="5"/>
    <x v="5"/>
    <n v="0.80591500000000005"/>
    <x v="5"/>
    <n v="0.80591500000000005"/>
    <m/>
    <n v="0.80591500000000005"/>
    <m/>
    <m/>
    <d v="2023-05-26T00:00:00"/>
    <x v="0"/>
    <x v="5"/>
    <n v="21"/>
    <x v="19"/>
  </r>
  <r>
    <x v="14"/>
    <x v="14"/>
    <n v="5.688809"/>
    <x v="5"/>
    <n v="5.688809"/>
    <m/>
    <n v="5.688809"/>
    <m/>
    <m/>
    <d v="2023-05-26T00:00:00"/>
    <x v="0"/>
    <x v="5"/>
    <n v="21"/>
    <x v="19"/>
  </r>
  <r>
    <x v="102"/>
    <x v="100"/>
    <n v="200"/>
    <x v="5"/>
    <n v="200"/>
    <m/>
    <n v="200"/>
    <m/>
    <m/>
    <d v="2023-05-26T00:00:00"/>
    <x v="0"/>
    <x v="5"/>
    <n v="21"/>
    <x v="19"/>
  </r>
  <r>
    <x v="102"/>
    <x v="100"/>
    <n v="103.174132"/>
    <x v="5"/>
    <n v="303.17413199999999"/>
    <m/>
    <n v="103.174132"/>
    <m/>
    <m/>
    <d v="2023-05-26T00:00:00"/>
    <x v="0"/>
    <x v="5"/>
    <n v="21"/>
    <x v="19"/>
  </r>
  <r>
    <x v="102"/>
    <x v="100"/>
    <n v="100.1"/>
    <x v="5"/>
    <n v="403.27413200000001"/>
    <m/>
    <n v="100.1"/>
    <m/>
    <m/>
    <d v="2023-05-26T00:00:00"/>
    <x v="0"/>
    <x v="5"/>
    <n v="21"/>
    <x v="19"/>
  </r>
  <r>
    <x v="102"/>
    <x v="100"/>
    <n v="452.95059199999997"/>
    <x v="5"/>
    <n v="856.22472399999992"/>
    <m/>
    <n v="452.95059199999997"/>
    <m/>
    <m/>
    <d v="2023-05-26T00:00:00"/>
    <x v="0"/>
    <x v="5"/>
    <n v="21"/>
    <x v="19"/>
  </r>
  <r>
    <x v="102"/>
    <x v="100"/>
    <n v="140.561657"/>
    <x v="5"/>
    <n v="996.78638099999989"/>
    <m/>
    <n v="140.561657"/>
    <m/>
    <m/>
    <d v="2023-05-26T00:00:00"/>
    <x v="0"/>
    <x v="5"/>
    <n v="21"/>
    <x v="19"/>
  </r>
  <r>
    <x v="118"/>
    <x v="116"/>
    <n v="5.688809"/>
    <x v="5"/>
    <n v="5.688809"/>
    <m/>
    <n v="5.688809"/>
    <m/>
    <m/>
    <d v="2023-05-26T00:00:00"/>
    <x v="0"/>
    <x v="5"/>
    <n v="21"/>
    <x v="19"/>
  </r>
  <r>
    <x v="38"/>
    <x v="38"/>
    <n v="156.51365000000001"/>
    <x v="6"/>
    <n v="156.51365000000001"/>
    <m/>
    <n v="156.51365000000001"/>
    <m/>
    <m/>
    <d v="2023-05-26T00:00:00"/>
    <x v="0"/>
    <x v="6"/>
    <n v="21"/>
    <x v="19"/>
  </r>
  <r>
    <x v="38"/>
    <x v="38"/>
    <n v="613.31050000000005"/>
    <x v="6"/>
    <n v="769.82415000000003"/>
    <m/>
    <n v="613.31050000000005"/>
    <m/>
    <m/>
    <d v="2023-05-26T00:00:00"/>
    <x v="0"/>
    <x v="6"/>
    <n v="21"/>
    <x v="19"/>
  </r>
  <r>
    <x v="38"/>
    <x v="38"/>
    <n v="501.79950000000002"/>
    <x v="6"/>
    <n v="1271.62365"/>
    <m/>
    <n v="501.79950000000002"/>
    <m/>
    <m/>
    <d v="2023-05-26T00:00:00"/>
    <x v="0"/>
    <x v="6"/>
    <n v="21"/>
    <x v="19"/>
  </r>
  <r>
    <x v="38"/>
    <x v="38"/>
    <n v="1215.6210000000001"/>
    <x v="6"/>
    <n v="2487.2446500000001"/>
    <m/>
    <n v="1215.6210000000001"/>
    <m/>
    <m/>
    <d v="2023-05-26T00:00:00"/>
    <x v="0"/>
    <x v="6"/>
    <n v="21"/>
    <x v="19"/>
  </r>
  <r>
    <x v="48"/>
    <x v="48"/>
    <n v="2421.786165"/>
    <x v="6"/>
    <n v="2421.786165"/>
    <m/>
    <n v="2421.786165"/>
    <m/>
    <m/>
    <d v="2023-05-26T00:00:00"/>
    <x v="0"/>
    <x v="6"/>
    <n v="21"/>
    <x v="19"/>
  </r>
  <r>
    <x v="48"/>
    <x v="48"/>
    <n v="921.62386600000002"/>
    <x v="6"/>
    <n v="3343.4100309999999"/>
    <m/>
    <n v="921.62386600000002"/>
    <m/>
    <m/>
    <d v="2023-05-26T00:00:00"/>
    <x v="0"/>
    <x v="6"/>
    <n v="21"/>
    <x v="19"/>
  </r>
  <r>
    <x v="64"/>
    <x v="64"/>
    <n v="2098.8909429999999"/>
    <x v="6"/>
    <n v="2098.8909429999999"/>
    <m/>
    <n v="2098.8909429999999"/>
    <m/>
    <m/>
    <d v="2023-05-26T00:00:00"/>
    <x v="0"/>
    <x v="6"/>
    <n v="21"/>
    <x v="19"/>
  </r>
  <r>
    <x v="107"/>
    <x v="105"/>
    <n v="1.5039960000000001"/>
    <x v="6"/>
    <n v="1.5039960000000001"/>
    <m/>
    <n v="1.5039960000000001"/>
    <m/>
    <m/>
    <d v="2023-05-26T00:00:00"/>
    <x v="0"/>
    <x v="6"/>
    <n v="21"/>
    <x v="19"/>
  </r>
  <r>
    <x v="13"/>
    <x v="13"/>
    <n v="17.368289999999998"/>
    <x v="7"/>
    <n v="17.368289999999998"/>
    <m/>
    <n v="17.368289999999998"/>
    <m/>
    <m/>
    <d v="2023-05-26T00:00:00"/>
    <x v="0"/>
    <x v="7"/>
    <n v="21"/>
    <x v="19"/>
  </r>
  <r>
    <x v="13"/>
    <x v="13"/>
    <n v="35.903834000000003"/>
    <x v="7"/>
    <n v="53.272124000000005"/>
    <m/>
    <n v="35.903834000000003"/>
    <m/>
    <m/>
    <d v="2023-05-26T00:00:00"/>
    <x v="0"/>
    <x v="7"/>
    <n v="21"/>
    <x v="19"/>
  </r>
  <r>
    <x v="59"/>
    <x v="59"/>
    <n v="31.960561999999999"/>
    <x v="7"/>
    <n v="31.960561999999999"/>
    <m/>
    <n v="31.960561999999999"/>
    <m/>
    <m/>
    <d v="2023-05-26T00:00:00"/>
    <x v="0"/>
    <x v="7"/>
    <n v="21"/>
    <x v="19"/>
  </r>
  <r>
    <x v="70"/>
    <x v="70"/>
    <n v="1570.21"/>
    <x v="4"/>
    <n v="1570.21"/>
    <m/>
    <n v="1570.21"/>
    <m/>
    <m/>
    <d v="2023-05-27T00:00:00"/>
    <x v="0"/>
    <x v="4"/>
    <n v="21"/>
    <x v="19"/>
  </r>
  <r>
    <x v="73"/>
    <x v="73"/>
    <n v="13.94"/>
    <x v="4"/>
    <n v="13.94"/>
    <m/>
    <n v="13.94"/>
    <m/>
    <m/>
    <d v="2023-05-27T00:00:00"/>
    <x v="0"/>
    <x v="4"/>
    <n v="21"/>
    <x v="19"/>
  </r>
  <r>
    <x v="73"/>
    <x v="73"/>
    <n v="39.299999999999997"/>
    <x v="4"/>
    <n v="53.239999999999995"/>
    <m/>
    <n v="39.299999999999997"/>
    <m/>
    <m/>
    <d v="2023-05-27T00:00:00"/>
    <x v="0"/>
    <x v="4"/>
    <n v="21"/>
    <x v="19"/>
  </r>
  <r>
    <x v="73"/>
    <x v="73"/>
    <n v="17.86"/>
    <x v="4"/>
    <n v="71.099999999999994"/>
    <m/>
    <n v="17.86"/>
    <m/>
    <m/>
    <d v="2023-05-27T00:00:00"/>
    <x v="0"/>
    <x v="4"/>
    <n v="21"/>
    <x v="19"/>
  </r>
  <r>
    <x v="74"/>
    <x v="74"/>
    <n v="5.98"/>
    <x v="4"/>
    <n v="5.98"/>
    <m/>
    <n v="5.98"/>
    <m/>
    <m/>
    <d v="2023-05-27T00:00:00"/>
    <x v="0"/>
    <x v="4"/>
    <n v="21"/>
    <x v="19"/>
  </r>
  <r>
    <x v="74"/>
    <x v="74"/>
    <n v="5.98"/>
    <x v="4"/>
    <n v="11.96"/>
    <m/>
    <n v="5.98"/>
    <m/>
    <m/>
    <d v="2023-05-27T00:00:00"/>
    <x v="0"/>
    <x v="4"/>
    <n v="21"/>
    <x v="19"/>
  </r>
  <r>
    <x v="77"/>
    <x v="77"/>
    <n v="2328.46"/>
    <x v="4"/>
    <n v="2328.46"/>
    <m/>
    <n v="2328.46"/>
    <m/>
    <m/>
    <d v="2023-05-27T00:00:00"/>
    <x v="0"/>
    <x v="4"/>
    <n v="21"/>
    <x v="19"/>
  </r>
  <r>
    <x v="77"/>
    <x v="77"/>
    <n v="1189.55"/>
    <x v="4"/>
    <n v="3518.01"/>
    <m/>
    <n v="1189.55"/>
    <m/>
    <m/>
    <d v="2023-05-27T00:00:00"/>
    <x v="0"/>
    <x v="4"/>
    <n v="21"/>
    <x v="19"/>
  </r>
  <r>
    <x v="77"/>
    <x v="77"/>
    <n v="1651.75"/>
    <x v="4"/>
    <n v="5169.76"/>
    <m/>
    <n v="1651.75"/>
    <m/>
    <m/>
    <d v="2023-05-27T00:00:00"/>
    <x v="0"/>
    <x v="4"/>
    <n v="21"/>
    <x v="19"/>
  </r>
  <r>
    <x v="80"/>
    <x v="80"/>
    <n v="416.67"/>
    <x v="4"/>
    <n v="416.67"/>
    <m/>
    <n v="416.67"/>
    <m/>
    <m/>
    <d v="2023-05-27T00:00:00"/>
    <x v="0"/>
    <x v="4"/>
    <n v="21"/>
    <x v="19"/>
  </r>
  <r>
    <x v="85"/>
    <x v="84"/>
    <n v="266.67"/>
    <x v="4"/>
    <n v="266.67"/>
    <m/>
    <n v="266.67"/>
    <m/>
    <m/>
    <d v="2023-05-27T00:00:00"/>
    <x v="0"/>
    <x v="4"/>
    <n v="21"/>
    <x v="19"/>
  </r>
  <r>
    <x v="85"/>
    <x v="84"/>
    <n v="266.67"/>
    <x v="4"/>
    <n v="533.34"/>
    <m/>
    <n v="266.67"/>
    <m/>
    <m/>
    <d v="2023-05-27T00:00:00"/>
    <x v="0"/>
    <x v="4"/>
    <n v="21"/>
    <x v="19"/>
  </r>
  <r>
    <x v="88"/>
    <x v="86"/>
    <n v="0.83"/>
    <x v="4"/>
    <n v="0.83"/>
    <m/>
    <n v="0.83"/>
    <m/>
    <m/>
    <d v="2023-05-27T00:00:00"/>
    <x v="0"/>
    <x v="4"/>
    <n v="21"/>
    <x v="19"/>
  </r>
  <r>
    <x v="88"/>
    <x v="86"/>
    <n v="0.53"/>
    <x v="4"/>
    <n v="1.3599999999999999"/>
    <m/>
    <n v="0.53"/>
    <m/>
    <m/>
    <d v="2023-05-27T00:00:00"/>
    <x v="0"/>
    <x v="4"/>
    <n v="21"/>
    <x v="19"/>
  </r>
  <r>
    <x v="88"/>
    <x v="86"/>
    <n v="0.54"/>
    <x v="4"/>
    <n v="1.9"/>
    <m/>
    <n v="0.54"/>
    <m/>
    <m/>
    <d v="2023-05-27T00:00:00"/>
    <x v="0"/>
    <x v="4"/>
    <n v="21"/>
    <x v="19"/>
  </r>
  <r>
    <x v="93"/>
    <x v="91"/>
    <n v="10009.959999999999"/>
    <x v="4"/>
    <n v="10009.959999999999"/>
    <m/>
    <n v="10009.959999999999"/>
    <m/>
    <m/>
    <d v="2023-05-27T00:00:00"/>
    <x v="0"/>
    <x v="4"/>
    <n v="21"/>
    <x v="19"/>
  </r>
  <r>
    <x v="95"/>
    <x v="93"/>
    <n v="0.83"/>
    <x v="4"/>
    <n v="0.83"/>
    <m/>
    <n v="0.83"/>
    <m/>
    <m/>
    <d v="2023-05-27T00:00:00"/>
    <x v="0"/>
    <x v="4"/>
    <n v="21"/>
    <x v="19"/>
  </r>
  <r>
    <x v="151"/>
    <x v="149"/>
    <n v="6250.71"/>
    <x v="4"/>
    <n v="6250.71"/>
    <m/>
    <n v="6250.71"/>
    <m/>
    <m/>
    <d v="2023-05-27T00:00:00"/>
    <x v="0"/>
    <x v="4"/>
    <n v="21"/>
    <x v="19"/>
  </r>
  <r>
    <x v="98"/>
    <x v="96"/>
    <n v="44.85"/>
    <x v="4"/>
    <n v="44.85"/>
    <m/>
    <n v="44.85"/>
    <m/>
    <m/>
    <d v="2023-05-27T00:00:00"/>
    <x v="0"/>
    <x v="4"/>
    <n v="21"/>
    <x v="19"/>
  </r>
  <r>
    <x v="99"/>
    <x v="97"/>
    <n v="14.24"/>
    <x v="4"/>
    <n v="14.24"/>
    <m/>
    <n v="14.24"/>
    <m/>
    <m/>
    <d v="2023-05-27T00:00:00"/>
    <x v="0"/>
    <x v="4"/>
    <n v="21"/>
    <x v="19"/>
  </r>
  <r>
    <x v="99"/>
    <x v="97"/>
    <n v="21.37"/>
    <x v="4"/>
    <n v="35.61"/>
    <m/>
    <n v="21.37"/>
    <m/>
    <m/>
    <d v="2023-05-27T00:00:00"/>
    <x v="0"/>
    <x v="4"/>
    <n v="21"/>
    <x v="19"/>
  </r>
  <r>
    <x v="99"/>
    <x v="97"/>
    <n v="14.25"/>
    <x v="4"/>
    <n v="49.86"/>
    <m/>
    <n v="14.25"/>
    <m/>
    <m/>
    <d v="2023-05-27T00:00:00"/>
    <x v="0"/>
    <x v="4"/>
    <n v="21"/>
    <x v="19"/>
  </r>
  <r>
    <x v="99"/>
    <x v="97"/>
    <n v="8.75"/>
    <x v="4"/>
    <n v="58.61"/>
    <m/>
    <n v="8.75"/>
    <m/>
    <m/>
    <d v="2023-05-27T00:00:00"/>
    <x v="0"/>
    <x v="4"/>
    <n v="21"/>
    <x v="19"/>
  </r>
  <r>
    <x v="126"/>
    <x v="124"/>
    <n v="400"/>
    <x v="4"/>
    <n v="400"/>
    <m/>
    <n v="400"/>
    <m/>
    <m/>
    <d v="2023-05-27T00:00:00"/>
    <x v="0"/>
    <x v="4"/>
    <n v="21"/>
    <x v="19"/>
  </r>
  <r>
    <x v="129"/>
    <x v="127"/>
    <n v="400.4"/>
    <x v="4"/>
    <n v="400.4"/>
    <m/>
    <n v="400.4"/>
    <m/>
    <m/>
    <d v="2023-05-27T00:00:00"/>
    <x v="0"/>
    <x v="4"/>
    <n v="21"/>
    <x v="19"/>
  </r>
  <r>
    <x v="130"/>
    <x v="128"/>
    <n v="400.4"/>
    <x v="4"/>
    <n v="400.4"/>
    <m/>
    <n v="400.4"/>
    <m/>
    <m/>
    <d v="2023-05-27T00:00:00"/>
    <x v="0"/>
    <x v="4"/>
    <n v="21"/>
    <x v="19"/>
  </r>
  <r>
    <x v="102"/>
    <x v="100"/>
    <n v="3065.4873600000001"/>
    <x v="5"/>
    <n v="3065.4873600000001"/>
    <m/>
    <n v="3065.4873600000001"/>
    <m/>
    <m/>
    <d v="2023-05-27T00:00:00"/>
    <x v="0"/>
    <x v="5"/>
    <n v="21"/>
    <x v="19"/>
  </r>
  <r>
    <x v="102"/>
    <x v="100"/>
    <n v="500"/>
    <x v="5"/>
    <n v="3565.4873600000001"/>
    <m/>
    <n v="500"/>
    <m/>
    <m/>
    <d v="2023-05-27T00:00:00"/>
    <x v="0"/>
    <x v="5"/>
    <n v="21"/>
    <x v="19"/>
  </r>
  <r>
    <x v="8"/>
    <x v="8"/>
    <n v="3.3330000000000002"/>
    <x v="6"/>
    <n v="3.3330000000000002"/>
    <m/>
    <n v="3.3330000000000002"/>
    <m/>
    <m/>
    <d v="2023-05-27T00:00:00"/>
    <x v="0"/>
    <x v="6"/>
    <n v="21"/>
    <x v="19"/>
  </r>
  <r>
    <x v="47"/>
    <x v="47"/>
    <n v="2020.2"/>
    <x v="6"/>
    <n v="2020.2"/>
    <m/>
    <n v="2020.2"/>
    <m/>
    <m/>
    <d v="2023-05-27T00:00:00"/>
    <x v="0"/>
    <x v="6"/>
    <n v="21"/>
    <x v="19"/>
  </r>
  <r>
    <x v="47"/>
    <x v="47"/>
    <n v="1754.39"/>
    <x v="6"/>
    <n v="3774.59"/>
    <m/>
    <n v="1754.39"/>
    <m/>
    <m/>
    <d v="2023-05-27T00:00:00"/>
    <x v="0"/>
    <x v="6"/>
    <n v="21"/>
    <x v="19"/>
  </r>
  <r>
    <x v="47"/>
    <x v="47"/>
    <n v="1754.39"/>
    <x v="6"/>
    <n v="5528.9800000000005"/>
    <m/>
    <n v="1754.39"/>
    <m/>
    <m/>
    <d v="2023-05-27T00:00:00"/>
    <x v="0"/>
    <x v="6"/>
    <n v="21"/>
    <x v="19"/>
  </r>
  <r>
    <x v="65"/>
    <x v="65"/>
    <n v="2773.1453999999999"/>
    <x v="6"/>
    <n v="2773.1453999999999"/>
    <m/>
    <n v="2773.1453999999999"/>
    <m/>
    <m/>
    <d v="2023-05-27T00:00:00"/>
    <x v="0"/>
    <x v="6"/>
    <n v="21"/>
    <x v="19"/>
  </r>
  <r>
    <x v="67"/>
    <x v="67"/>
    <n v="1114.1052"/>
    <x v="6"/>
    <n v="1114.1052"/>
    <m/>
    <n v="1114.1052"/>
    <m/>
    <m/>
    <d v="2023-05-27T00:00:00"/>
    <x v="0"/>
    <x v="6"/>
    <n v="21"/>
    <x v="19"/>
  </r>
  <r>
    <x v="107"/>
    <x v="105"/>
    <n v="4.3454610000000002"/>
    <x v="6"/>
    <n v="4.3454610000000002"/>
    <m/>
    <n v="4.3454610000000002"/>
    <m/>
    <m/>
    <d v="2023-05-27T00:00:00"/>
    <x v="0"/>
    <x v="6"/>
    <n v="21"/>
    <x v="19"/>
  </r>
  <r>
    <x v="114"/>
    <x v="112"/>
    <n v="7.1577120000000001"/>
    <x v="6"/>
    <n v="7.1577120000000001"/>
    <m/>
    <n v="7.1577120000000001"/>
    <m/>
    <m/>
    <d v="2023-05-27T00:00:00"/>
    <x v="0"/>
    <x v="6"/>
    <n v="21"/>
    <x v="19"/>
  </r>
  <r>
    <x v="114"/>
    <x v="112"/>
    <n v="29.674737"/>
    <x v="6"/>
    <n v="36.832448999999997"/>
    <m/>
    <n v="29.674737"/>
    <m/>
    <m/>
    <d v="2023-05-27T00:00:00"/>
    <x v="0"/>
    <x v="6"/>
    <n v="21"/>
    <x v="19"/>
  </r>
  <r>
    <x v="114"/>
    <x v="112"/>
    <n v="57.484309000000003"/>
    <x v="6"/>
    <n v="94.316757999999993"/>
    <m/>
    <n v="57.484309000000003"/>
    <m/>
    <m/>
    <d v="2023-05-27T00:00:00"/>
    <x v="0"/>
    <x v="6"/>
    <n v="21"/>
    <x v="19"/>
  </r>
  <r>
    <x v="144"/>
    <x v="142"/>
    <n v="3116.666667"/>
    <x v="6"/>
    <n v="3116.666667"/>
    <m/>
    <n v="3116.666667"/>
    <m/>
    <m/>
    <d v="2023-05-27T00:00:00"/>
    <x v="0"/>
    <x v="6"/>
    <n v="21"/>
    <x v="19"/>
  </r>
  <r>
    <x v="145"/>
    <x v="143"/>
    <n v="723.684211"/>
    <x v="6"/>
    <n v="723.684211"/>
    <m/>
    <n v="723.684211"/>
    <m/>
    <m/>
    <d v="2023-05-27T00:00:00"/>
    <x v="0"/>
    <x v="6"/>
    <n v="21"/>
    <x v="19"/>
  </r>
  <r>
    <x v="145"/>
    <x v="143"/>
    <n v="592.10526300000004"/>
    <x v="6"/>
    <n v="1315.7894740000002"/>
    <m/>
    <n v="592.10526300000004"/>
    <m/>
    <m/>
    <d v="2023-05-27T00:00:00"/>
    <x v="0"/>
    <x v="6"/>
    <n v="21"/>
    <x v="19"/>
  </r>
  <r>
    <x v="1"/>
    <x v="1"/>
    <n v="60.653671000000003"/>
    <x v="4"/>
    <n v="60.653671000000003"/>
    <m/>
    <n v="60.653671000000003"/>
    <m/>
    <m/>
    <d v="2023-05-28T00:00:00"/>
    <x v="0"/>
    <x v="4"/>
    <n v="21"/>
    <x v="19"/>
  </r>
  <r>
    <x v="1"/>
    <x v="1"/>
    <n v="66.125"/>
    <x v="4"/>
    <n v="126.778671"/>
    <m/>
    <n v="66.125"/>
    <m/>
    <m/>
    <d v="2023-05-28T00:00:00"/>
    <x v="0"/>
    <x v="4"/>
    <n v="21"/>
    <x v="19"/>
  </r>
  <r>
    <x v="1"/>
    <x v="1"/>
    <n v="51.991680000000002"/>
    <x v="4"/>
    <n v="178.77035100000001"/>
    <m/>
    <n v="51.991680000000002"/>
    <m/>
    <m/>
    <d v="2023-05-28T00:00:00"/>
    <x v="0"/>
    <x v="4"/>
    <n v="21"/>
    <x v="19"/>
  </r>
  <r>
    <x v="1"/>
    <x v="1"/>
    <n v="47.909466999999999"/>
    <x v="4"/>
    <n v="226.67981800000001"/>
    <m/>
    <n v="47.909466999999999"/>
    <m/>
    <m/>
    <d v="2023-05-28T00:00:00"/>
    <x v="0"/>
    <x v="4"/>
    <n v="21"/>
    <x v="19"/>
  </r>
  <r>
    <x v="1"/>
    <x v="1"/>
    <n v="88.213234999999997"/>
    <x v="4"/>
    <n v="314.89305300000001"/>
    <m/>
    <n v="88.213234999999997"/>
    <m/>
    <m/>
    <d v="2023-05-28T00:00:00"/>
    <x v="0"/>
    <x v="4"/>
    <n v="21"/>
    <x v="19"/>
  </r>
  <r>
    <x v="1"/>
    <x v="1"/>
    <n v="83.100138999999999"/>
    <x v="4"/>
    <n v="397.99319200000002"/>
    <m/>
    <n v="83.100138999999999"/>
    <m/>
    <m/>
    <d v="2023-05-28T00:00:00"/>
    <x v="0"/>
    <x v="4"/>
    <n v="21"/>
    <x v="19"/>
  </r>
  <r>
    <x v="1"/>
    <x v="1"/>
    <n v="74.712164999999999"/>
    <x v="4"/>
    <n v="472.70535700000005"/>
    <m/>
    <n v="74.712164999999999"/>
    <m/>
    <m/>
    <d v="2023-05-28T00:00:00"/>
    <x v="0"/>
    <x v="4"/>
    <n v="21"/>
    <x v="19"/>
  </r>
  <r>
    <x v="2"/>
    <x v="2"/>
    <n v="87.355262999999994"/>
    <x v="4"/>
    <n v="87.355262999999994"/>
    <m/>
    <n v="87.355262999999994"/>
    <m/>
    <m/>
    <d v="2023-05-28T00:00:00"/>
    <x v="0"/>
    <x v="4"/>
    <n v="21"/>
    <x v="19"/>
  </r>
  <r>
    <x v="2"/>
    <x v="2"/>
    <n v="83.333332999999996"/>
    <x v="4"/>
    <n v="170.68859599999999"/>
    <m/>
    <n v="83.333332999999996"/>
    <m/>
    <m/>
    <d v="2023-05-28T00:00:00"/>
    <x v="0"/>
    <x v="4"/>
    <n v="21"/>
    <x v="19"/>
  </r>
  <r>
    <x v="2"/>
    <x v="2"/>
    <n v="74.88"/>
    <x v="4"/>
    <n v="245.56859599999999"/>
    <m/>
    <n v="74.88"/>
    <m/>
    <m/>
    <d v="2023-05-28T00:00:00"/>
    <x v="0"/>
    <x v="4"/>
    <n v="21"/>
    <x v="19"/>
  </r>
  <r>
    <x v="2"/>
    <x v="2"/>
    <n v="60.377400000000002"/>
    <x v="4"/>
    <n v="305.94599599999998"/>
    <m/>
    <n v="60.377400000000002"/>
    <m/>
    <m/>
    <d v="2023-05-28T00:00:00"/>
    <x v="0"/>
    <x v="4"/>
    <n v="21"/>
    <x v="19"/>
  </r>
  <r>
    <x v="2"/>
    <x v="2"/>
    <n v="94.736999999999995"/>
    <x v="4"/>
    <n v="400.682996"/>
    <m/>
    <n v="94.736999999999995"/>
    <m/>
    <m/>
    <d v="2023-05-28T00:00:00"/>
    <x v="0"/>
    <x v="4"/>
    <n v="21"/>
    <x v="19"/>
  </r>
  <r>
    <x v="2"/>
    <x v="2"/>
    <n v="123.28740000000001"/>
    <x v="4"/>
    <n v="523.97039600000005"/>
    <m/>
    <n v="123.28740000000001"/>
    <m/>
    <m/>
    <d v="2023-05-28T00:00:00"/>
    <x v="0"/>
    <x v="4"/>
    <n v="21"/>
    <x v="19"/>
  </r>
  <r>
    <x v="27"/>
    <x v="27"/>
    <n v="158.4"/>
    <x v="4"/>
    <n v="158.4"/>
    <m/>
    <n v="158.4"/>
    <m/>
    <m/>
    <d v="2023-05-28T00:00:00"/>
    <x v="0"/>
    <x v="4"/>
    <n v="21"/>
    <x v="19"/>
  </r>
  <r>
    <x v="40"/>
    <x v="40"/>
    <n v="209.67"/>
    <x v="4"/>
    <n v="209.67"/>
    <m/>
    <n v="209.67"/>
    <m/>
    <m/>
    <d v="2023-05-28T00:00:00"/>
    <x v="0"/>
    <x v="4"/>
    <n v="21"/>
    <x v="19"/>
  </r>
  <r>
    <x v="44"/>
    <x v="44"/>
    <n v="69.09"/>
    <x v="4"/>
    <n v="69.09"/>
    <m/>
    <n v="69.09"/>
    <m/>
    <m/>
    <d v="2023-05-28T00:00:00"/>
    <x v="0"/>
    <x v="4"/>
    <n v="21"/>
    <x v="19"/>
  </r>
  <r>
    <x v="49"/>
    <x v="49"/>
    <n v="149.77000000000001"/>
    <x v="4"/>
    <n v="149.77000000000001"/>
    <m/>
    <n v="149.77000000000001"/>
    <m/>
    <m/>
    <d v="2023-05-28T00:00:00"/>
    <x v="0"/>
    <x v="4"/>
    <n v="21"/>
    <x v="19"/>
  </r>
  <r>
    <x v="50"/>
    <x v="50"/>
    <n v="233.33"/>
    <x v="4"/>
    <n v="233.33"/>
    <m/>
    <n v="233.33"/>
    <m/>
    <m/>
    <d v="2023-05-28T00:00:00"/>
    <x v="0"/>
    <x v="4"/>
    <n v="21"/>
    <x v="19"/>
  </r>
  <r>
    <x v="55"/>
    <x v="55"/>
    <n v="169.05"/>
    <x v="4"/>
    <n v="169.05"/>
    <m/>
    <n v="169.05"/>
    <m/>
    <m/>
    <d v="2023-05-28T00:00:00"/>
    <x v="0"/>
    <x v="4"/>
    <n v="21"/>
    <x v="19"/>
  </r>
  <r>
    <x v="56"/>
    <x v="56"/>
    <n v="1417.23"/>
    <x v="4"/>
    <n v="1417.23"/>
    <m/>
    <n v="1417.23"/>
    <m/>
    <m/>
    <d v="2023-05-28T00:00:00"/>
    <x v="0"/>
    <x v="4"/>
    <n v="21"/>
    <x v="19"/>
  </r>
  <r>
    <x v="56"/>
    <x v="56"/>
    <n v="1026.4100000000001"/>
    <x v="4"/>
    <n v="2443.6400000000003"/>
    <m/>
    <n v="1026.4100000000001"/>
    <m/>
    <m/>
    <d v="2023-05-28T00:00:00"/>
    <x v="0"/>
    <x v="4"/>
    <n v="21"/>
    <x v="19"/>
  </r>
  <r>
    <x v="66"/>
    <x v="66"/>
    <n v="1416.66"/>
    <x v="4"/>
    <n v="1416.66"/>
    <m/>
    <n v="1416.66"/>
    <m/>
    <m/>
    <d v="2023-05-28T00:00:00"/>
    <x v="0"/>
    <x v="4"/>
    <n v="21"/>
    <x v="19"/>
  </r>
  <r>
    <x v="66"/>
    <x v="66"/>
    <n v="1272.96"/>
    <x v="4"/>
    <n v="2689.62"/>
    <m/>
    <n v="1272.96"/>
    <m/>
    <m/>
    <d v="2023-05-28T00:00:00"/>
    <x v="0"/>
    <x v="4"/>
    <n v="21"/>
    <x v="19"/>
  </r>
  <r>
    <x v="68"/>
    <x v="68"/>
    <n v="1026.42"/>
    <x v="4"/>
    <n v="1026.42"/>
    <m/>
    <n v="1026.42"/>
    <m/>
    <m/>
    <d v="2023-05-28T00:00:00"/>
    <x v="0"/>
    <x v="4"/>
    <n v="21"/>
    <x v="19"/>
  </r>
  <r>
    <x v="80"/>
    <x v="80"/>
    <n v="2500"/>
    <x v="4"/>
    <n v="2500"/>
    <m/>
    <n v="2500"/>
    <m/>
    <m/>
    <d v="2023-05-28T00:00:00"/>
    <x v="0"/>
    <x v="4"/>
    <n v="21"/>
    <x v="19"/>
  </r>
  <r>
    <x v="80"/>
    <x v="80"/>
    <n v="833.33"/>
    <x v="4"/>
    <n v="3333.33"/>
    <m/>
    <n v="833.33"/>
    <m/>
    <m/>
    <d v="2023-05-28T00:00:00"/>
    <x v="0"/>
    <x v="4"/>
    <n v="21"/>
    <x v="19"/>
  </r>
  <r>
    <x v="80"/>
    <x v="80"/>
    <n v="833.33"/>
    <x v="4"/>
    <n v="4166.66"/>
    <m/>
    <n v="833.33"/>
    <m/>
    <m/>
    <d v="2023-05-28T00:00:00"/>
    <x v="0"/>
    <x v="4"/>
    <n v="21"/>
    <x v="19"/>
  </r>
  <r>
    <x v="80"/>
    <x v="80"/>
    <n v="1250"/>
    <x v="4"/>
    <n v="5416.66"/>
    <m/>
    <n v="1250"/>
    <m/>
    <m/>
    <d v="2023-05-28T00:00:00"/>
    <x v="0"/>
    <x v="4"/>
    <n v="21"/>
    <x v="19"/>
  </r>
  <r>
    <x v="80"/>
    <x v="80"/>
    <n v="833.33"/>
    <x v="4"/>
    <n v="6249.99"/>
    <m/>
    <n v="833.33"/>
    <m/>
    <m/>
    <d v="2023-05-28T00:00:00"/>
    <x v="0"/>
    <x v="4"/>
    <n v="21"/>
    <x v="19"/>
  </r>
  <r>
    <x v="80"/>
    <x v="80"/>
    <n v="520.84"/>
    <x v="4"/>
    <n v="6770.83"/>
    <m/>
    <n v="520.84"/>
    <m/>
    <m/>
    <d v="2023-05-28T00:00:00"/>
    <x v="0"/>
    <x v="4"/>
    <n v="21"/>
    <x v="19"/>
  </r>
  <r>
    <x v="80"/>
    <x v="80"/>
    <n v="520.84"/>
    <x v="4"/>
    <n v="7291.67"/>
    <m/>
    <n v="520.84"/>
    <m/>
    <m/>
    <d v="2023-05-28T00:00:00"/>
    <x v="0"/>
    <x v="4"/>
    <n v="21"/>
    <x v="19"/>
  </r>
  <r>
    <x v="80"/>
    <x v="80"/>
    <n v="1630.44"/>
    <x v="4"/>
    <n v="8922.11"/>
    <m/>
    <n v="1630.44"/>
    <m/>
    <m/>
    <d v="2023-05-28T00:00:00"/>
    <x v="0"/>
    <x v="4"/>
    <n v="21"/>
    <x v="19"/>
  </r>
  <r>
    <x v="80"/>
    <x v="80"/>
    <n v="2000"/>
    <x v="4"/>
    <n v="10922.11"/>
    <m/>
    <n v="2000"/>
    <m/>
    <m/>
    <d v="2023-05-28T00:00:00"/>
    <x v="0"/>
    <x v="4"/>
    <n v="21"/>
    <x v="19"/>
  </r>
  <r>
    <x v="80"/>
    <x v="80"/>
    <n v="909.1"/>
    <x v="4"/>
    <n v="11831.210000000001"/>
    <m/>
    <n v="909.1"/>
    <m/>
    <m/>
    <d v="2023-05-28T00:00:00"/>
    <x v="0"/>
    <x v="4"/>
    <n v="21"/>
    <x v="19"/>
  </r>
  <r>
    <x v="86"/>
    <x v="85"/>
    <n v="280.01"/>
    <x v="4"/>
    <n v="280.01"/>
    <m/>
    <n v="280.01"/>
    <m/>
    <m/>
    <d v="2023-05-28T00:00:00"/>
    <x v="0"/>
    <x v="4"/>
    <n v="21"/>
    <x v="19"/>
  </r>
  <r>
    <x v="86"/>
    <x v="85"/>
    <n v="280"/>
    <x v="4"/>
    <n v="560.01"/>
    <m/>
    <n v="280"/>
    <m/>
    <m/>
    <d v="2023-05-28T00:00:00"/>
    <x v="0"/>
    <x v="4"/>
    <n v="21"/>
    <x v="19"/>
  </r>
  <r>
    <x v="86"/>
    <x v="85"/>
    <n v="280"/>
    <x v="4"/>
    <n v="840.01"/>
    <m/>
    <n v="280"/>
    <m/>
    <m/>
    <d v="2023-05-28T00:00:00"/>
    <x v="0"/>
    <x v="4"/>
    <n v="21"/>
    <x v="19"/>
  </r>
  <r>
    <x v="88"/>
    <x v="86"/>
    <n v="5"/>
    <x v="4"/>
    <n v="5"/>
    <m/>
    <n v="5"/>
    <m/>
    <m/>
    <d v="2023-05-28T00:00:00"/>
    <x v="0"/>
    <x v="4"/>
    <n v="21"/>
    <x v="19"/>
  </r>
  <r>
    <x v="88"/>
    <x v="86"/>
    <n v="1.66"/>
    <x v="4"/>
    <n v="6.66"/>
    <m/>
    <n v="1.66"/>
    <m/>
    <m/>
    <d v="2023-05-28T00:00:00"/>
    <x v="0"/>
    <x v="4"/>
    <n v="21"/>
    <x v="19"/>
  </r>
  <r>
    <x v="88"/>
    <x v="86"/>
    <n v="1.67"/>
    <x v="4"/>
    <n v="8.33"/>
    <m/>
    <n v="1.67"/>
    <m/>
    <m/>
    <d v="2023-05-28T00:00:00"/>
    <x v="0"/>
    <x v="4"/>
    <n v="21"/>
    <x v="19"/>
  </r>
  <r>
    <x v="88"/>
    <x v="86"/>
    <n v="2.5"/>
    <x v="4"/>
    <n v="10.83"/>
    <m/>
    <n v="2.5"/>
    <m/>
    <m/>
    <d v="2023-05-28T00:00:00"/>
    <x v="0"/>
    <x v="4"/>
    <n v="21"/>
    <x v="19"/>
  </r>
  <r>
    <x v="88"/>
    <x v="86"/>
    <n v="1.67"/>
    <x v="4"/>
    <n v="12.5"/>
    <m/>
    <n v="1.67"/>
    <m/>
    <m/>
    <d v="2023-05-28T00:00:00"/>
    <x v="0"/>
    <x v="4"/>
    <n v="21"/>
    <x v="19"/>
  </r>
  <r>
    <x v="88"/>
    <x v="86"/>
    <n v="1.04"/>
    <x v="4"/>
    <n v="13.54"/>
    <m/>
    <n v="1.04"/>
    <m/>
    <m/>
    <d v="2023-05-28T00:00:00"/>
    <x v="0"/>
    <x v="4"/>
    <n v="21"/>
    <x v="19"/>
  </r>
  <r>
    <x v="88"/>
    <x v="86"/>
    <n v="1.04"/>
    <x v="4"/>
    <n v="14.579999999999998"/>
    <m/>
    <n v="1.04"/>
    <m/>
    <m/>
    <d v="2023-05-28T00:00:00"/>
    <x v="0"/>
    <x v="4"/>
    <n v="21"/>
    <x v="19"/>
  </r>
  <r>
    <x v="88"/>
    <x v="86"/>
    <n v="3.26"/>
    <x v="4"/>
    <n v="17.839999999999996"/>
    <m/>
    <n v="3.26"/>
    <m/>
    <m/>
    <d v="2023-05-28T00:00:00"/>
    <x v="0"/>
    <x v="4"/>
    <n v="21"/>
    <x v="19"/>
  </r>
  <r>
    <x v="88"/>
    <x v="86"/>
    <n v="4"/>
    <x v="4"/>
    <n v="21.839999999999996"/>
    <m/>
    <n v="4"/>
    <m/>
    <m/>
    <d v="2023-05-28T00:00:00"/>
    <x v="0"/>
    <x v="4"/>
    <n v="21"/>
    <x v="19"/>
  </r>
  <r>
    <x v="88"/>
    <x v="86"/>
    <n v="1.82"/>
    <x v="4"/>
    <n v="23.659999999999997"/>
    <m/>
    <n v="1.82"/>
    <m/>
    <m/>
    <d v="2023-05-28T00:00:00"/>
    <x v="0"/>
    <x v="4"/>
    <n v="21"/>
    <x v="19"/>
  </r>
  <r>
    <x v="88"/>
    <x v="86"/>
    <n v="0.53"/>
    <x v="4"/>
    <n v="24.189999999999998"/>
    <m/>
    <n v="0.53"/>
    <m/>
    <m/>
    <d v="2023-05-28T00:00:00"/>
    <x v="0"/>
    <x v="4"/>
    <n v="21"/>
    <x v="19"/>
  </r>
  <r>
    <x v="88"/>
    <x v="86"/>
    <n v="0.53"/>
    <x v="4"/>
    <n v="24.72"/>
    <m/>
    <n v="0.53"/>
    <m/>
    <m/>
    <d v="2023-05-28T00:00:00"/>
    <x v="0"/>
    <x v="4"/>
    <n v="21"/>
    <x v="19"/>
  </r>
  <r>
    <x v="88"/>
    <x v="86"/>
    <n v="0.54"/>
    <x v="4"/>
    <n v="25.259999999999998"/>
    <m/>
    <n v="0.54"/>
    <m/>
    <m/>
    <d v="2023-05-28T00:00:00"/>
    <x v="0"/>
    <x v="4"/>
    <n v="21"/>
    <x v="19"/>
  </r>
  <r>
    <x v="88"/>
    <x v="86"/>
    <n v="198.53"/>
    <x v="4"/>
    <n v="223.79"/>
    <m/>
    <n v="198.53"/>
    <m/>
    <m/>
    <d v="2023-05-28T00:00:00"/>
    <x v="0"/>
    <x v="4"/>
    <n v="21"/>
    <x v="19"/>
  </r>
  <r>
    <x v="97"/>
    <x v="95"/>
    <n v="2500.25"/>
    <x v="4"/>
    <n v="2500.25"/>
    <m/>
    <n v="2500.25"/>
    <m/>
    <m/>
    <d v="2023-05-28T00:00:00"/>
    <x v="0"/>
    <x v="4"/>
    <n v="21"/>
    <x v="19"/>
  </r>
  <r>
    <x v="97"/>
    <x v="95"/>
    <n v="416.71"/>
    <x v="4"/>
    <n v="2916.96"/>
    <m/>
    <n v="416.71"/>
    <m/>
    <m/>
    <d v="2023-05-28T00:00:00"/>
    <x v="0"/>
    <x v="4"/>
    <n v="21"/>
    <x v="19"/>
  </r>
  <r>
    <x v="97"/>
    <x v="95"/>
    <n v="833.41"/>
    <x v="4"/>
    <n v="3750.37"/>
    <m/>
    <n v="833.41"/>
    <m/>
    <m/>
    <d v="2023-05-28T00:00:00"/>
    <x v="0"/>
    <x v="4"/>
    <n v="21"/>
    <x v="19"/>
  </r>
  <r>
    <x v="97"/>
    <x v="95"/>
    <n v="833.41"/>
    <x v="4"/>
    <n v="4583.78"/>
    <m/>
    <n v="833.41"/>
    <m/>
    <m/>
    <d v="2023-05-28T00:00:00"/>
    <x v="0"/>
    <x v="4"/>
    <n v="21"/>
    <x v="19"/>
  </r>
  <r>
    <x v="97"/>
    <x v="95"/>
    <n v="1250.1300000000001"/>
    <x v="4"/>
    <n v="5833.91"/>
    <m/>
    <n v="1250.1300000000001"/>
    <m/>
    <m/>
    <d v="2023-05-28T00:00:00"/>
    <x v="0"/>
    <x v="4"/>
    <n v="21"/>
    <x v="19"/>
  </r>
  <r>
    <x v="97"/>
    <x v="95"/>
    <n v="833.41"/>
    <x v="4"/>
    <n v="6667.32"/>
    <m/>
    <n v="833.41"/>
    <m/>
    <m/>
    <d v="2023-05-28T00:00:00"/>
    <x v="0"/>
    <x v="4"/>
    <n v="21"/>
    <x v="19"/>
  </r>
  <r>
    <x v="97"/>
    <x v="95"/>
    <n v="520.89"/>
    <x v="4"/>
    <n v="7188.21"/>
    <m/>
    <n v="520.89"/>
    <m/>
    <m/>
    <d v="2023-05-28T00:00:00"/>
    <x v="0"/>
    <x v="4"/>
    <n v="21"/>
    <x v="19"/>
  </r>
  <r>
    <x v="97"/>
    <x v="95"/>
    <n v="520.9"/>
    <x v="4"/>
    <n v="7709.11"/>
    <m/>
    <n v="520.9"/>
    <m/>
    <m/>
    <d v="2023-05-28T00:00:00"/>
    <x v="0"/>
    <x v="4"/>
    <n v="21"/>
    <x v="19"/>
  </r>
  <r>
    <x v="97"/>
    <x v="95"/>
    <n v="1630.6"/>
    <x v="4"/>
    <n v="9339.7099999999991"/>
    <m/>
    <n v="1630.6"/>
    <m/>
    <m/>
    <d v="2023-05-28T00:00:00"/>
    <x v="0"/>
    <x v="4"/>
    <n v="21"/>
    <x v="19"/>
  </r>
  <r>
    <x v="97"/>
    <x v="95"/>
    <n v="2000.2"/>
    <x v="4"/>
    <n v="11339.91"/>
    <m/>
    <n v="2000.2"/>
    <m/>
    <m/>
    <d v="2023-05-28T00:00:00"/>
    <x v="0"/>
    <x v="4"/>
    <n v="21"/>
    <x v="19"/>
  </r>
  <r>
    <x v="97"/>
    <x v="95"/>
    <n v="909.19"/>
    <x v="4"/>
    <n v="12249.1"/>
    <m/>
    <n v="909.19"/>
    <m/>
    <m/>
    <d v="2023-05-28T00:00:00"/>
    <x v="0"/>
    <x v="4"/>
    <n v="21"/>
    <x v="19"/>
  </r>
  <r>
    <x v="97"/>
    <x v="95"/>
    <n v="266.7"/>
    <x v="4"/>
    <n v="12515.800000000001"/>
    <m/>
    <n v="266.7"/>
    <m/>
    <m/>
    <d v="2023-05-28T00:00:00"/>
    <x v="0"/>
    <x v="4"/>
    <n v="21"/>
    <x v="19"/>
  </r>
  <r>
    <x v="97"/>
    <x v="95"/>
    <n v="266.69"/>
    <x v="4"/>
    <n v="12782.490000000002"/>
    <m/>
    <n v="266.69"/>
    <m/>
    <m/>
    <d v="2023-05-28T00:00:00"/>
    <x v="0"/>
    <x v="4"/>
    <n v="21"/>
    <x v="19"/>
  </r>
  <r>
    <x v="97"/>
    <x v="95"/>
    <n v="266.7"/>
    <x v="4"/>
    <n v="13049.190000000002"/>
    <m/>
    <n v="266.7"/>
    <m/>
    <m/>
    <d v="2023-05-28T00:00:00"/>
    <x v="0"/>
    <x v="4"/>
    <n v="21"/>
    <x v="19"/>
  </r>
  <r>
    <x v="97"/>
    <x v="95"/>
    <n v="266.7"/>
    <x v="4"/>
    <n v="13315.890000000003"/>
    <m/>
    <n v="266.7"/>
    <m/>
    <m/>
    <d v="2023-05-28T00:00:00"/>
    <x v="0"/>
    <x v="4"/>
    <n v="21"/>
    <x v="19"/>
  </r>
  <r>
    <x v="99"/>
    <x v="97"/>
    <n v="27.6"/>
    <x v="4"/>
    <n v="27.6"/>
    <m/>
    <n v="27.6"/>
    <m/>
    <m/>
    <d v="2023-05-28T00:00:00"/>
    <x v="0"/>
    <x v="4"/>
    <n v="21"/>
    <x v="19"/>
  </r>
  <r>
    <x v="99"/>
    <x v="97"/>
    <n v="8.75"/>
    <x v="4"/>
    <n v="36.35"/>
    <m/>
    <n v="8.75"/>
    <m/>
    <m/>
    <d v="2023-05-28T00:00:00"/>
    <x v="0"/>
    <x v="4"/>
    <n v="21"/>
    <x v="19"/>
  </r>
  <r>
    <x v="127"/>
    <x v="125"/>
    <n v="400.05"/>
    <x v="4"/>
    <n v="400.05"/>
    <m/>
    <n v="400.05"/>
    <m/>
    <m/>
    <d v="2023-05-28T00:00:00"/>
    <x v="0"/>
    <x v="4"/>
    <n v="21"/>
    <x v="19"/>
  </r>
  <r>
    <x v="128"/>
    <x v="126"/>
    <n v="400.05"/>
    <x v="4"/>
    <n v="400.05"/>
    <m/>
    <n v="400.05"/>
    <m/>
    <m/>
    <d v="2023-05-28T00:00:00"/>
    <x v="0"/>
    <x v="4"/>
    <n v="21"/>
    <x v="19"/>
  </r>
  <r>
    <x v="132"/>
    <x v="130"/>
    <n v="400.04"/>
    <x v="4"/>
    <n v="400.04"/>
    <m/>
    <n v="400.04"/>
    <m/>
    <m/>
    <d v="2023-05-28T00:00:00"/>
    <x v="0"/>
    <x v="4"/>
    <n v="21"/>
    <x v="19"/>
  </r>
  <r>
    <x v="136"/>
    <x v="134"/>
    <n v="0.89"/>
    <x v="4"/>
    <n v="0.89"/>
    <m/>
    <n v="0.89"/>
    <m/>
    <m/>
    <d v="2023-05-28T00:00:00"/>
    <x v="0"/>
    <x v="4"/>
    <n v="21"/>
    <x v="19"/>
  </r>
  <r>
    <x v="136"/>
    <x v="134"/>
    <n v="0.89"/>
    <x v="4"/>
    <n v="1.78"/>
    <m/>
    <n v="0.89"/>
    <m/>
    <m/>
    <d v="2023-05-28T00:00:00"/>
    <x v="0"/>
    <x v="4"/>
    <n v="21"/>
    <x v="19"/>
  </r>
  <r>
    <x v="136"/>
    <x v="134"/>
    <n v="0.89"/>
    <x v="4"/>
    <n v="2.67"/>
    <m/>
    <n v="0.89"/>
    <m/>
    <m/>
    <d v="2023-05-28T00:00:00"/>
    <x v="0"/>
    <x v="4"/>
    <n v="21"/>
    <x v="19"/>
  </r>
  <r>
    <x v="136"/>
    <x v="134"/>
    <n v="0.89"/>
    <x v="4"/>
    <n v="3.56"/>
    <m/>
    <n v="0.89"/>
    <m/>
    <m/>
    <d v="2023-05-28T00:00:00"/>
    <x v="0"/>
    <x v="4"/>
    <n v="21"/>
    <x v="19"/>
  </r>
  <r>
    <x v="136"/>
    <x v="134"/>
    <n v="0.89"/>
    <x v="4"/>
    <n v="4.45"/>
    <m/>
    <n v="0.89"/>
    <m/>
    <m/>
    <d v="2023-05-28T00:00:00"/>
    <x v="0"/>
    <x v="4"/>
    <n v="21"/>
    <x v="19"/>
  </r>
  <r>
    <x v="136"/>
    <x v="134"/>
    <n v="15.15"/>
    <x v="4"/>
    <n v="19.600000000000001"/>
    <m/>
    <n v="15.15"/>
    <m/>
    <m/>
    <d v="2023-05-28T00:00:00"/>
    <x v="0"/>
    <x v="4"/>
    <n v="21"/>
    <x v="19"/>
  </r>
  <r>
    <x v="136"/>
    <x v="134"/>
    <n v="16.53"/>
    <x v="4"/>
    <n v="36.130000000000003"/>
    <m/>
    <n v="16.53"/>
    <m/>
    <m/>
    <d v="2023-05-28T00:00:00"/>
    <x v="0"/>
    <x v="4"/>
    <n v="21"/>
    <x v="19"/>
  </r>
  <r>
    <x v="136"/>
    <x v="134"/>
    <n v="12.99"/>
    <x v="4"/>
    <n v="49.120000000000005"/>
    <m/>
    <n v="12.99"/>
    <m/>
    <m/>
    <d v="2023-05-28T00:00:00"/>
    <x v="0"/>
    <x v="4"/>
    <n v="21"/>
    <x v="19"/>
  </r>
  <r>
    <x v="136"/>
    <x v="134"/>
    <n v="11.98"/>
    <x v="4"/>
    <n v="61.100000000000009"/>
    <m/>
    <n v="11.98"/>
    <m/>
    <m/>
    <d v="2023-05-28T00:00:00"/>
    <x v="0"/>
    <x v="4"/>
    <n v="21"/>
    <x v="19"/>
  </r>
  <r>
    <x v="136"/>
    <x v="134"/>
    <n v="22.05"/>
    <x v="4"/>
    <n v="83.15"/>
    <m/>
    <n v="22.05"/>
    <m/>
    <m/>
    <d v="2023-05-28T00:00:00"/>
    <x v="0"/>
    <x v="4"/>
    <n v="21"/>
    <x v="19"/>
  </r>
  <r>
    <x v="136"/>
    <x v="134"/>
    <n v="20.77"/>
    <x v="4"/>
    <n v="103.92"/>
    <m/>
    <n v="20.77"/>
    <m/>
    <m/>
    <d v="2023-05-28T00:00:00"/>
    <x v="0"/>
    <x v="4"/>
    <n v="21"/>
    <x v="19"/>
  </r>
  <r>
    <x v="136"/>
    <x v="134"/>
    <n v="18.670000000000002"/>
    <x v="4"/>
    <n v="122.59"/>
    <m/>
    <n v="18.670000000000002"/>
    <m/>
    <m/>
    <d v="2023-05-28T00:00:00"/>
    <x v="0"/>
    <x v="4"/>
    <n v="21"/>
    <x v="19"/>
  </r>
  <r>
    <x v="140"/>
    <x v="138"/>
    <n v="400.04"/>
    <x v="4"/>
    <n v="400.04"/>
    <m/>
    <n v="400.04"/>
    <m/>
    <m/>
    <d v="2023-05-28T00:00:00"/>
    <x v="0"/>
    <x v="4"/>
    <n v="21"/>
    <x v="19"/>
  </r>
  <r>
    <x v="143"/>
    <x v="141"/>
    <n v="198.55"/>
    <x v="4"/>
    <n v="198.55"/>
    <m/>
    <n v="198.55"/>
    <m/>
    <m/>
    <d v="2023-05-28T00:00:00"/>
    <x v="0"/>
    <x v="4"/>
    <n v="21"/>
    <x v="19"/>
  </r>
  <r>
    <x v="114"/>
    <x v="112"/>
    <n v="14.837369000000001"/>
    <x v="6"/>
    <n v="14.837369000000001"/>
    <m/>
    <n v="14.837369000000001"/>
    <m/>
    <m/>
    <d v="2023-05-28T00:00:00"/>
    <x v="0"/>
    <x v="6"/>
    <n v="21"/>
    <x v="19"/>
  </r>
  <r>
    <x v="20"/>
    <x v="20"/>
    <n v="194.62531899999999"/>
    <x v="7"/>
    <n v="194.62531899999999"/>
    <m/>
    <n v="194.62531899999999"/>
    <m/>
    <m/>
    <d v="2023-05-28T00:00:00"/>
    <x v="0"/>
    <x v="7"/>
    <n v="21"/>
    <x v="19"/>
  </r>
  <r>
    <x v="45"/>
    <x v="45"/>
    <n v="63.301107999999999"/>
    <x v="9"/>
    <n v="63.301107999999999"/>
    <m/>
    <n v="63.301107999999999"/>
    <m/>
    <m/>
    <d v="2023-05-28T00:00:00"/>
    <x v="0"/>
    <x v="9"/>
    <n v="21"/>
    <x v="19"/>
  </r>
  <r>
    <x v="51"/>
    <x v="51"/>
    <n v="1.166115"/>
    <x v="9"/>
    <n v="1.166115"/>
    <m/>
    <n v="1.166115"/>
    <m/>
    <m/>
    <d v="2023-05-28T00:00:00"/>
    <x v="0"/>
    <x v="9"/>
    <n v="21"/>
    <x v="19"/>
  </r>
  <r>
    <x v="51"/>
    <x v="51"/>
    <n v="0.26348700000000003"/>
    <x v="9"/>
    <n v="1.429602"/>
    <m/>
    <n v="0.26348700000000003"/>
    <m/>
    <m/>
    <d v="2023-05-28T00:00:00"/>
    <x v="0"/>
    <x v="9"/>
    <n v="21"/>
    <x v="19"/>
  </r>
  <r>
    <x v="114"/>
    <x v="112"/>
    <n v="7016.1140109999997"/>
    <x v="6"/>
    <n v="7016.1140109999997"/>
    <m/>
    <n v="7016.1140109999997"/>
    <m/>
    <m/>
    <d v="2023-05-29T00:00:00"/>
    <x v="0"/>
    <x v="6"/>
    <n v="22"/>
    <x v="19"/>
  </r>
  <r>
    <x v="114"/>
    <x v="112"/>
    <n v="2819.4497930000002"/>
    <x v="6"/>
    <n v="9835.5638039999994"/>
    <m/>
    <n v="2819.4497930000002"/>
    <m/>
    <m/>
    <d v="2023-05-29T00:00:00"/>
    <x v="0"/>
    <x v="6"/>
    <n v="22"/>
    <x v="19"/>
  </r>
  <r>
    <x v="114"/>
    <x v="112"/>
    <n v="18.728805000000001"/>
    <x v="6"/>
    <n v="9854.2926090000001"/>
    <m/>
    <n v="18.728805000000001"/>
    <m/>
    <m/>
    <d v="2023-05-29T00:00:00"/>
    <x v="0"/>
    <x v="6"/>
    <n v="22"/>
    <x v="19"/>
  </r>
  <r>
    <x v="106"/>
    <x v="104"/>
    <n v="0.21846199999999999"/>
    <x v="7"/>
    <n v="0.21846199999999999"/>
    <m/>
    <n v="0.21846199999999999"/>
    <m/>
    <m/>
    <d v="2023-05-29T00:00:00"/>
    <x v="0"/>
    <x v="7"/>
    <n v="22"/>
    <x v="19"/>
  </r>
  <r>
    <x v="107"/>
    <x v="105"/>
    <n v="0.69907900000000001"/>
    <x v="7"/>
    <n v="0.69907900000000001"/>
    <m/>
    <n v="0.69907900000000001"/>
    <m/>
    <m/>
    <d v="2023-05-29T00:00:00"/>
    <x v="0"/>
    <x v="7"/>
    <n v="22"/>
    <x v="19"/>
  </r>
  <r>
    <x v="107"/>
    <x v="105"/>
    <n v="0.94687900000000003"/>
    <x v="7"/>
    <n v="1.645958"/>
    <m/>
    <n v="0.94687900000000003"/>
    <m/>
    <m/>
    <d v="2023-05-29T00:00:00"/>
    <x v="0"/>
    <x v="7"/>
    <n v="22"/>
    <x v="19"/>
  </r>
  <r>
    <x v="108"/>
    <x v="106"/>
    <n v="1.0486180000000001"/>
    <x v="7"/>
    <n v="1.0486180000000001"/>
    <m/>
    <n v="1.0486180000000001"/>
    <m/>
    <m/>
    <d v="2023-05-29T00:00:00"/>
    <x v="0"/>
    <x v="7"/>
    <n v="22"/>
    <x v="19"/>
  </r>
  <r>
    <x v="110"/>
    <x v="108"/>
    <n v="4.3693000000000003E-2"/>
    <x v="7"/>
    <n v="4.3693000000000003E-2"/>
    <m/>
    <n v="4.3693000000000003E-2"/>
    <m/>
    <m/>
    <d v="2023-05-29T00:00:00"/>
    <x v="0"/>
    <x v="7"/>
    <n v="22"/>
    <x v="19"/>
  </r>
  <r>
    <x v="0"/>
    <x v="0"/>
    <n v="2.2353450000000001"/>
    <x v="6"/>
    <n v="2.2353450000000001"/>
    <m/>
    <n v="2.2353450000000001"/>
    <m/>
    <m/>
    <d v="2023-05-30T00:00:00"/>
    <x v="0"/>
    <x v="6"/>
    <n v="22"/>
    <x v="19"/>
  </r>
  <r>
    <x v="0"/>
    <x v="0"/>
    <n v="8.1515129999999996"/>
    <x v="6"/>
    <n v="10.386858"/>
    <m/>
    <n v="8.1515129999999996"/>
    <m/>
    <m/>
    <d v="2023-05-30T00:00:00"/>
    <x v="0"/>
    <x v="6"/>
    <n v="22"/>
    <x v="19"/>
  </r>
  <r>
    <x v="14"/>
    <x v="14"/>
    <n v="49.379358000000003"/>
    <x v="6"/>
    <n v="49.379358000000003"/>
    <m/>
    <n v="49.379358000000003"/>
    <m/>
    <m/>
    <d v="2023-05-30T00:00:00"/>
    <x v="0"/>
    <x v="6"/>
    <n v="22"/>
    <x v="19"/>
  </r>
  <r>
    <x v="15"/>
    <x v="15"/>
    <n v="1.8811180000000001"/>
    <x v="6"/>
    <n v="1.8811180000000001"/>
    <m/>
    <n v="1.8811180000000001"/>
    <m/>
    <m/>
    <d v="2023-05-30T00:00:00"/>
    <x v="0"/>
    <x v="6"/>
    <n v="22"/>
    <x v="19"/>
  </r>
  <r>
    <x v="16"/>
    <x v="16"/>
    <n v="21.632861999999999"/>
    <x v="6"/>
    <n v="21.632861999999999"/>
    <m/>
    <n v="21.632861999999999"/>
    <m/>
    <m/>
    <d v="2023-05-30T00:00:00"/>
    <x v="0"/>
    <x v="6"/>
    <n v="22"/>
    <x v="19"/>
  </r>
  <r>
    <x v="17"/>
    <x v="17"/>
    <n v="2.157975"/>
    <x v="6"/>
    <n v="2.157975"/>
    <m/>
    <n v="2.157975"/>
    <m/>
    <m/>
    <d v="2023-05-30T00:00:00"/>
    <x v="0"/>
    <x v="6"/>
    <n v="22"/>
    <x v="19"/>
  </r>
  <r>
    <x v="17"/>
    <x v="17"/>
    <n v="3.642309"/>
    <x v="6"/>
    <n v="5.8002839999999996"/>
    <m/>
    <n v="3.642309"/>
    <m/>
    <m/>
    <d v="2023-05-30T00:00:00"/>
    <x v="0"/>
    <x v="6"/>
    <n v="22"/>
    <x v="19"/>
  </r>
  <r>
    <x v="19"/>
    <x v="19"/>
    <n v="22.080501000000002"/>
    <x v="6"/>
    <n v="22.080501000000002"/>
    <m/>
    <n v="22.080501000000002"/>
    <m/>
    <m/>
    <d v="2023-05-30T00:00:00"/>
    <x v="0"/>
    <x v="6"/>
    <n v="22"/>
    <x v="19"/>
  </r>
  <r>
    <x v="19"/>
    <x v="19"/>
    <n v="37.268275000000003"/>
    <x v="6"/>
    <n v="59.348776000000001"/>
    <m/>
    <n v="37.268275000000003"/>
    <m/>
    <m/>
    <d v="2023-05-30T00:00:00"/>
    <x v="0"/>
    <x v="6"/>
    <n v="22"/>
    <x v="19"/>
  </r>
  <r>
    <x v="19"/>
    <x v="19"/>
    <n v="4.083971"/>
    <x v="6"/>
    <n v="63.432746999999999"/>
    <m/>
    <n v="4.083971"/>
    <m/>
    <m/>
    <d v="2023-05-30T00:00:00"/>
    <x v="0"/>
    <x v="6"/>
    <n v="22"/>
    <x v="19"/>
  </r>
  <r>
    <x v="105"/>
    <x v="103"/>
    <n v="0.76574399999999998"/>
    <x v="6"/>
    <n v="0.76574399999999998"/>
    <m/>
    <n v="0.76574399999999998"/>
    <m/>
    <m/>
    <d v="2023-05-30T00:00:00"/>
    <x v="0"/>
    <x v="6"/>
    <n v="22"/>
    <x v="19"/>
  </r>
  <r>
    <x v="105"/>
    <x v="103"/>
    <n v="56.097282"/>
    <x v="6"/>
    <n v="56.863025999999998"/>
    <m/>
    <n v="56.097282"/>
    <m/>
    <m/>
    <d v="2023-05-30T00:00:00"/>
    <x v="0"/>
    <x v="6"/>
    <n v="22"/>
    <x v="19"/>
  </r>
  <r>
    <x v="105"/>
    <x v="103"/>
    <n v="22.542888000000001"/>
    <x v="6"/>
    <n v="79.405913999999996"/>
    <m/>
    <n v="22.542888000000001"/>
    <m/>
    <m/>
    <d v="2023-05-30T00:00:00"/>
    <x v="0"/>
    <x v="6"/>
    <n v="22"/>
    <x v="19"/>
  </r>
  <r>
    <x v="109"/>
    <x v="107"/>
    <n v="11.149538"/>
    <x v="6"/>
    <n v="11.149538"/>
    <m/>
    <n v="11.149538"/>
    <m/>
    <m/>
    <d v="2023-05-30T00:00:00"/>
    <x v="0"/>
    <x v="6"/>
    <n v="22"/>
    <x v="19"/>
  </r>
  <r>
    <x v="109"/>
    <x v="107"/>
    <n v="18.818597"/>
    <x v="6"/>
    <n v="29.968135"/>
    <m/>
    <n v="18.818597"/>
    <m/>
    <m/>
    <d v="2023-05-30T00:00:00"/>
    <x v="0"/>
    <x v="6"/>
    <n v="22"/>
    <x v="19"/>
  </r>
  <r>
    <x v="109"/>
    <x v="107"/>
    <n v="4.3902679999999998"/>
    <x v="6"/>
    <n v="34.358403000000003"/>
    <m/>
    <n v="4.3902679999999998"/>
    <m/>
    <m/>
    <d v="2023-05-30T00:00:00"/>
    <x v="0"/>
    <x v="6"/>
    <n v="22"/>
    <x v="19"/>
  </r>
  <r>
    <x v="109"/>
    <x v="107"/>
    <n v="21.476102000000001"/>
    <x v="6"/>
    <n v="55.834505000000007"/>
    <m/>
    <n v="21.476102000000001"/>
    <m/>
    <m/>
    <d v="2023-05-30T00:00:00"/>
    <x v="0"/>
    <x v="6"/>
    <n v="22"/>
    <x v="19"/>
  </r>
  <r>
    <x v="109"/>
    <x v="107"/>
    <n v="149.59275199999999"/>
    <x v="6"/>
    <n v="205.427257"/>
    <m/>
    <n v="149.59275199999999"/>
    <m/>
    <m/>
    <d v="2023-05-30T00:00:00"/>
    <x v="0"/>
    <x v="6"/>
    <n v="22"/>
    <x v="19"/>
  </r>
  <r>
    <x v="109"/>
    <x v="107"/>
    <n v="60.114367999999999"/>
    <x v="6"/>
    <n v="265.54162500000001"/>
    <m/>
    <n v="60.114367999999999"/>
    <m/>
    <m/>
    <d v="2023-05-30T00:00:00"/>
    <x v="0"/>
    <x v="6"/>
    <n v="22"/>
    <x v="19"/>
  </r>
  <r>
    <x v="114"/>
    <x v="112"/>
    <n v="362.30849599999999"/>
    <x v="6"/>
    <n v="362.30849599999999"/>
    <m/>
    <n v="362.30849599999999"/>
    <m/>
    <m/>
    <d v="2023-05-30T00:00:00"/>
    <x v="0"/>
    <x v="6"/>
    <n v="22"/>
    <x v="19"/>
  </r>
  <r>
    <x v="114"/>
    <x v="112"/>
    <n v="145.59492800000001"/>
    <x v="6"/>
    <n v="507.90342399999997"/>
    <m/>
    <n v="145.59492800000001"/>
    <m/>
    <m/>
    <d v="2023-05-30T00:00:00"/>
    <x v="0"/>
    <x v="6"/>
    <n v="22"/>
    <x v="19"/>
  </r>
  <r>
    <x v="114"/>
    <x v="112"/>
    <n v="992.62458100000003"/>
    <x v="6"/>
    <n v="1500.5280050000001"/>
    <m/>
    <n v="992.62458100000003"/>
    <m/>
    <m/>
    <d v="2023-05-30T00:00:00"/>
    <x v="0"/>
    <x v="6"/>
    <n v="22"/>
    <x v="19"/>
  </r>
  <r>
    <x v="114"/>
    <x v="112"/>
    <n v="821.57799"/>
    <x v="6"/>
    <n v="2322.1059949999999"/>
    <m/>
    <n v="821.57799"/>
    <m/>
    <m/>
    <d v="2023-05-30T00:00:00"/>
    <x v="0"/>
    <x v="6"/>
    <n v="22"/>
    <x v="19"/>
  </r>
  <r>
    <x v="114"/>
    <x v="112"/>
    <n v="827.31831899999997"/>
    <x v="6"/>
    <n v="3149.4243139999999"/>
    <m/>
    <n v="827.31831899999997"/>
    <m/>
    <m/>
    <d v="2023-05-30T00:00:00"/>
    <x v="0"/>
    <x v="6"/>
    <n v="22"/>
    <x v="19"/>
  </r>
  <r>
    <x v="118"/>
    <x v="116"/>
    <n v="1.932582"/>
    <x v="6"/>
    <n v="1.932582"/>
    <m/>
    <n v="1.932582"/>
    <m/>
    <m/>
    <d v="2023-05-30T00:00:00"/>
    <x v="0"/>
    <x v="6"/>
    <n v="22"/>
    <x v="19"/>
  </r>
  <r>
    <x v="118"/>
    <x v="116"/>
    <n v="8.0121789999999997"/>
    <x v="6"/>
    <n v="9.9447609999999997"/>
    <m/>
    <n v="8.0121789999999997"/>
    <m/>
    <m/>
    <d v="2023-05-30T00:00:00"/>
    <x v="0"/>
    <x v="6"/>
    <n v="22"/>
    <x v="19"/>
  </r>
  <r>
    <x v="118"/>
    <x v="116"/>
    <n v="66.152664000000001"/>
    <x v="6"/>
    <n v="76.097425000000001"/>
    <m/>
    <n v="66.152664000000001"/>
    <m/>
    <m/>
    <d v="2023-05-30T00:00:00"/>
    <x v="0"/>
    <x v="6"/>
    <n v="22"/>
    <x v="19"/>
  </r>
  <r>
    <x v="106"/>
    <x v="104"/>
    <n v="0.35017999999999999"/>
    <x v="7"/>
    <n v="0.35017999999999999"/>
    <m/>
    <n v="0.35017999999999999"/>
    <m/>
    <m/>
    <d v="2023-05-30T00:00:00"/>
    <x v="0"/>
    <x v="7"/>
    <n v="22"/>
    <x v="19"/>
  </r>
  <r>
    <x v="107"/>
    <x v="105"/>
    <n v="0.70035999999999998"/>
    <x v="7"/>
    <n v="0.70035999999999998"/>
    <m/>
    <n v="0.70035999999999998"/>
    <m/>
    <m/>
    <d v="2023-05-30T00:00:00"/>
    <x v="0"/>
    <x v="7"/>
    <n v="22"/>
    <x v="19"/>
  </r>
  <r>
    <x v="107"/>
    <x v="105"/>
    <n v="19.284161000000001"/>
    <x v="7"/>
    <n v="19.984521000000001"/>
    <m/>
    <n v="19.284161000000001"/>
    <m/>
    <m/>
    <d v="2023-05-30T00:00:00"/>
    <x v="0"/>
    <x v="7"/>
    <n v="22"/>
    <x v="19"/>
  </r>
  <r>
    <x v="107"/>
    <x v="105"/>
    <n v="19.284161000000001"/>
    <x v="7"/>
    <n v="39.268681999999998"/>
    <m/>
    <n v="19.284161000000001"/>
    <m/>
    <m/>
    <d v="2023-05-30T00:00:00"/>
    <x v="0"/>
    <x v="7"/>
    <n v="22"/>
    <x v="19"/>
  </r>
  <r>
    <x v="107"/>
    <x v="105"/>
    <n v="1.361415"/>
    <x v="7"/>
    <n v="40.630096999999999"/>
    <m/>
    <n v="1.361415"/>
    <m/>
    <m/>
    <d v="2023-05-30T00:00:00"/>
    <x v="0"/>
    <x v="7"/>
    <n v="22"/>
    <x v="19"/>
  </r>
  <r>
    <x v="107"/>
    <x v="105"/>
    <n v="19.284092999999999"/>
    <x v="7"/>
    <n v="59.914189999999998"/>
    <m/>
    <n v="19.284092999999999"/>
    <m/>
    <m/>
    <d v="2023-05-30T00:00:00"/>
    <x v="0"/>
    <x v="7"/>
    <n v="22"/>
    <x v="19"/>
  </r>
  <r>
    <x v="108"/>
    <x v="106"/>
    <n v="1.2506429999999999"/>
    <x v="7"/>
    <n v="1.2506429999999999"/>
    <m/>
    <n v="1.2506429999999999"/>
    <m/>
    <m/>
    <d v="2023-05-30T00:00:00"/>
    <x v="0"/>
    <x v="7"/>
    <n v="22"/>
    <x v="19"/>
  </r>
  <r>
    <x v="110"/>
    <x v="108"/>
    <n v="0.100052"/>
    <x v="7"/>
    <n v="0.100052"/>
    <m/>
    <n v="0.100052"/>
    <m/>
    <m/>
    <d v="2023-05-30T00:00:00"/>
    <x v="0"/>
    <x v="7"/>
    <n v="22"/>
    <x v="19"/>
  </r>
  <r>
    <x v="18"/>
    <x v="18"/>
    <n v="4.7954999999999997"/>
    <x v="8"/>
    <n v="4.7954999999999997"/>
    <m/>
    <n v="4.7954999999999997"/>
    <m/>
    <m/>
    <d v="2023-05-30T00:00:00"/>
    <x v="0"/>
    <x v="8"/>
    <n v="22"/>
    <x v="19"/>
  </r>
  <r>
    <x v="18"/>
    <x v="18"/>
    <n v="4.0470100000000002"/>
    <x v="8"/>
    <n v="8.8425100000000008"/>
    <m/>
    <n v="4.0470100000000002"/>
    <m/>
    <m/>
    <d v="2023-05-30T00:00:00"/>
    <x v="0"/>
    <x v="8"/>
    <n v="22"/>
    <x v="19"/>
  </r>
  <r>
    <x v="18"/>
    <x v="18"/>
    <n v="2.500108"/>
    <x v="8"/>
    <n v="11.342618000000002"/>
    <m/>
    <n v="2.500108"/>
    <m/>
    <m/>
    <d v="2023-05-30T00:00:00"/>
    <x v="0"/>
    <x v="8"/>
    <n v="22"/>
    <x v="19"/>
  </r>
  <r>
    <x v="18"/>
    <x v="18"/>
    <n v="1.6667380000000001"/>
    <x v="8"/>
    <n v="13.009356000000002"/>
    <m/>
    <n v="1.6667380000000001"/>
    <m/>
    <m/>
    <d v="2023-05-30T00:00:00"/>
    <x v="0"/>
    <x v="8"/>
    <n v="22"/>
    <x v="19"/>
  </r>
  <r>
    <x v="18"/>
    <x v="18"/>
    <n v="2.2647059999999999"/>
    <x v="8"/>
    <n v="15.274062000000002"/>
    <m/>
    <n v="2.2647059999999999"/>
    <m/>
    <m/>
    <d v="2023-05-30T00:00:00"/>
    <x v="0"/>
    <x v="8"/>
    <n v="22"/>
    <x v="19"/>
  </r>
  <r>
    <x v="23"/>
    <x v="23"/>
    <n v="1.72638"/>
    <x v="8"/>
    <n v="1.72638"/>
    <m/>
    <n v="1.72638"/>
    <m/>
    <m/>
    <d v="2023-05-30T00:00:00"/>
    <x v="0"/>
    <x v="8"/>
    <n v="22"/>
    <x v="19"/>
  </r>
  <r>
    <x v="23"/>
    <x v="23"/>
    <n v="1.4569240000000001"/>
    <x v="8"/>
    <n v="3.1833040000000001"/>
    <m/>
    <n v="1.4569240000000001"/>
    <m/>
    <m/>
    <d v="2023-05-30T00:00:00"/>
    <x v="0"/>
    <x v="8"/>
    <n v="22"/>
    <x v="19"/>
  </r>
  <r>
    <x v="23"/>
    <x v="23"/>
    <n v="0.90003900000000003"/>
    <x v="8"/>
    <n v="4.0833430000000002"/>
    <m/>
    <n v="0.90003900000000003"/>
    <m/>
    <m/>
    <d v="2023-05-30T00:00:00"/>
    <x v="0"/>
    <x v="8"/>
    <n v="22"/>
    <x v="19"/>
  </r>
  <r>
    <x v="23"/>
    <x v="23"/>
    <n v="0.60002599999999995"/>
    <x v="8"/>
    <n v="4.6833689999999999"/>
    <m/>
    <n v="0.60002599999999995"/>
    <m/>
    <m/>
    <d v="2023-05-30T00:00:00"/>
    <x v="0"/>
    <x v="8"/>
    <n v="22"/>
    <x v="19"/>
  </r>
  <r>
    <x v="23"/>
    <x v="23"/>
    <n v="0.81529499999999999"/>
    <x v="8"/>
    <n v="5.4986639999999998"/>
    <m/>
    <n v="0.81529499999999999"/>
    <m/>
    <m/>
    <d v="2023-05-30T00:00:00"/>
    <x v="0"/>
    <x v="8"/>
    <n v="22"/>
    <x v="19"/>
  </r>
  <r>
    <x v="36"/>
    <x v="36"/>
    <n v="0.57545999999999997"/>
    <x v="8"/>
    <n v="0.57545999999999997"/>
    <m/>
    <n v="0.57545999999999997"/>
    <m/>
    <m/>
    <d v="2023-05-30T00:00:00"/>
    <x v="0"/>
    <x v="8"/>
    <n v="22"/>
    <x v="19"/>
  </r>
  <r>
    <x v="36"/>
    <x v="36"/>
    <n v="0.48564099999999999"/>
    <x v="8"/>
    <n v="1.0611009999999998"/>
    <m/>
    <n v="0.48564099999999999"/>
    <m/>
    <m/>
    <d v="2023-05-30T00:00:00"/>
    <x v="0"/>
    <x v="8"/>
    <n v="22"/>
    <x v="19"/>
  </r>
  <r>
    <x v="36"/>
    <x v="36"/>
    <n v="0.30001299999999997"/>
    <x v="8"/>
    <n v="1.3611139999999997"/>
    <m/>
    <n v="0.30001299999999997"/>
    <m/>
    <m/>
    <d v="2023-05-30T00:00:00"/>
    <x v="0"/>
    <x v="8"/>
    <n v="22"/>
    <x v="19"/>
  </r>
  <r>
    <x v="36"/>
    <x v="36"/>
    <n v="0.20000899999999999"/>
    <x v="8"/>
    <n v="1.5611229999999998"/>
    <m/>
    <n v="0.20000899999999999"/>
    <m/>
    <m/>
    <d v="2023-05-30T00:00:00"/>
    <x v="0"/>
    <x v="8"/>
    <n v="22"/>
    <x v="19"/>
  </r>
  <r>
    <x v="36"/>
    <x v="36"/>
    <n v="0.27176499999999998"/>
    <x v="8"/>
    <n v="1.8328879999999999"/>
    <m/>
    <n v="0.27176499999999998"/>
    <m/>
    <m/>
    <d v="2023-05-30T00:00:00"/>
    <x v="0"/>
    <x v="8"/>
    <n v="22"/>
    <x v="19"/>
  </r>
  <r>
    <x v="37"/>
    <x v="37"/>
    <n v="0.56981899999999996"/>
    <x v="8"/>
    <n v="0.56981899999999996"/>
    <m/>
    <n v="0.56981899999999996"/>
    <m/>
    <m/>
    <d v="2023-05-30T00:00:00"/>
    <x v="0"/>
    <x v="8"/>
    <n v="22"/>
    <x v="19"/>
  </r>
  <r>
    <x v="37"/>
    <x v="37"/>
    <n v="0.480881"/>
    <x v="8"/>
    <n v="1.0507"/>
    <m/>
    <n v="0.480881"/>
    <m/>
    <m/>
    <d v="2023-05-30T00:00:00"/>
    <x v="0"/>
    <x v="8"/>
    <n v="22"/>
    <x v="19"/>
  </r>
  <r>
    <x v="37"/>
    <x v="37"/>
    <n v="0.297072"/>
    <x v="8"/>
    <n v="1.347772"/>
    <m/>
    <n v="0.297072"/>
    <m/>
    <m/>
    <d v="2023-05-30T00:00:00"/>
    <x v="0"/>
    <x v="8"/>
    <n v="22"/>
    <x v="19"/>
  </r>
  <r>
    <x v="37"/>
    <x v="37"/>
    <n v="0.198049"/>
    <x v="8"/>
    <n v="1.5458209999999999"/>
    <m/>
    <n v="0.198049"/>
    <m/>
    <m/>
    <d v="2023-05-30T00:00:00"/>
    <x v="0"/>
    <x v="8"/>
    <n v="22"/>
    <x v="19"/>
  </r>
  <r>
    <x v="37"/>
    <x v="37"/>
    <n v="0.26910099999999998"/>
    <x v="8"/>
    <n v="1.8149219999999999"/>
    <m/>
    <n v="0.26910099999999998"/>
    <m/>
    <m/>
    <d v="2023-05-30T00:00:00"/>
    <x v="0"/>
    <x v="8"/>
    <n v="22"/>
    <x v="19"/>
  </r>
  <r>
    <x v="53"/>
    <x v="53"/>
    <n v="0.40104499999999998"/>
    <x v="8"/>
    <n v="0.40104499999999998"/>
    <m/>
    <n v="0.40104499999999998"/>
    <m/>
    <m/>
    <d v="2023-05-30T00:00:00"/>
    <x v="0"/>
    <x v="8"/>
    <n v="22"/>
    <x v="19"/>
  </r>
  <r>
    <x v="53"/>
    <x v="53"/>
    <n v="0.35060999999999998"/>
    <x v="8"/>
    <n v="0.75165499999999996"/>
    <m/>
    <n v="0.35060999999999998"/>
    <m/>
    <m/>
    <d v="2023-05-30T00:00:00"/>
    <x v="0"/>
    <x v="8"/>
    <n v="22"/>
    <x v="19"/>
  </r>
  <r>
    <x v="53"/>
    <x v="53"/>
    <n v="0.187856"/>
    <x v="8"/>
    <n v="0.93951099999999999"/>
    <m/>
    <n v="0.187856"/>
    <m/>
    <m/>
    <d v="2023-05-30T00:00:00"/>
    <x v="0"/>
    <x v="8"/>
    <n v="22"/>
    <x v="19"/>
  </r>
  <r>
    <x v="58"/>
    <x v="58"/>
    <n v="2.216491"/>
    <x v="8"/>
    <n v="2.216491"/>
    <m/>
    <n v="2.216491"/>
    <m/>
    <m/>
    <d v="2023-05-30T00:00:00"/>
    <x v="0"/>
    <x v="8"/>
    <n v="22"/>
    <x v="19"/>
  </r>
  <r>
    <x v="58"/>
    <x v="58"/>
    <n v="8.8705000000000006E-2"/>
    <x v="8"/>
    <n v="2.305196"/>
    <m/>
    <n v="8.8705000000000006E-2"/>
    <m/>
    <m/>
    <d v="2023-05-30T00:00:00"/>
    <x v="0"/>
    <x v="8"/>
    <n v="22"/>
    <x v="19"/>
  </r>
  <r>
    <x v="59"/>
    <x v="59"/>
    <n v="39.566313999999998"/>
    <x v="8"/>
    <n v="39.566313999999998"/>
    <m/>
    <n v="39.566313999999998"/>
    <m/>
    <m/>
    <d v="2023-05-30T00:00:00"/>
    <x v="0"/>
    <x v="8"/>
    <n v="22"/>
    <x v="19"/>
  </r>
  <r>
    <x v="59"/>
    <x v="59"/>
    <n v="18.551828"/>
    <x v="8"/>
    <n v="58.118141999999999"/>
    <m/>
    <n v="18.551828"/>
    <m/>
    <m/>
    <d v="2023-05-30T00:00:00"/>
    <x v="0"/>
    <x v="8"/>
    <n v="22"/>
    <x v="19"/>
  </r>
  <r>
    <x v="59"/>
    <x v="59"/>
    <n v="12.367886"/>
    <x v="8"/>
    <n v="70.486028000000005"/>
    <m/>
    <n v="12.367886"/>
    <m/>
    <m/>
    <d v="2023-05-30T00:00:00"/>
    <x v="0"/>
    <x v="8"/>
    <n v="22"/>
    <x v="19"/>
  </r>
  <r>
    <x v="115"/>
    <x v="113"/>
    <n v="8.7221659999999996"/>
    <x v="8"/>
    <n v="8.7221659999999996"/>
    <m/>
    <n v="8.7221659999999996"/>
    <m/>
    <m/>
    <d v="2023-05-30T00:00:00"/>
    <x v="0"/>
    <x v="8"/>
    <n v="22"/>
    <x v="19"/>
  </r>
  <r>
    <x v="115"/>
    <x v="113"/>
    <n v="61.785983999999999"/>
    <x v="8"/>
    <n v="70.508150000000001"/>
    <m/>
    <n v="61.785983999999999"/>
    <m/>
    <m/>
    <d v="2023-05-30T00:00:00"/>
    <x v="0"/>
    <x v="8"/>
    <n v="22"/>
    <x v="19"/>
  </r>
  <r>
    <x v="115"/>
    <x v="113"/>
    <n v="52.142322999999998"/>
    <x v="8"/>
    <n v="122.65047300000001"/>
    <m/>
    <n v="52.142322999999998"/>
    <m/>
    <m/>
    <d v="2023-05-30T00:00:00"/>
    <x v="0"/>
    <x v="8"/>
    <n v="22"/>
    <x v="19"/>
  </r>
  <r>
    <x v="115"/>
    <x v="113"/>
    <n v="32.211793999999998"/>
    <x v="8"/>
    <n v="154.862267"/>
    <m/>
    <n v="32.211793999999998"/>
    <m/>
    <m/>
    <d v="2023-05-30T00:00:00"/>
    <x v="0"/>
    <x v="8"/>
    <n v="22"/>
    <x v="19"/>
  </r>
  <r>
    <x v="115"/>
    <x v="113"/>
    <n v="0.91940500000000003"/>
    <x v="8"/>
    <n v="155.78167200000001"/>
    <m/>
    <n v="0.91940500000000003"/>
    <m/>
    <m/>
    <d v="2023-05-30T00:00:00"/>
    <x v="0"/>
    <x v="8"/>
    <n v="22"/>
    <x v="19"/>
  </r>
  <r>
    <x v="115"/>
    <x v="113"/>
    <n v="21.474525"/>
    <x v="8"/>
    <n v="177.25619700000001"/>
    <m/>
    <n v="21.474525"/>
    <m/>
    <m/>
    <d v="2023-05-30T00:00:00"/>
    <x v="0"/>
    <x v="8"/>
    <n v="22"/>
    <x v="19"/>
  </r>
  <r>
    <x v="115"/>
    <x v="113"/>
    <n v="29.178830999999999"/>
    <x v="8"/>
    <n v="206.43502800000002"/>
    <m/>
    <n v="29.178830999999999"/>
    <m/>
    <m/>
    <d v="2023-05-30T00:00:00"/>
    <x v="0"/>
    <x v="8"/>
    <n v="22"/>
    <x v="19"/>
  </r>
  <r>
    <x v="35"/>
    <x v="35"/>
    <n v="9.6930689999999995"/>
    <x v="5"/>
    <n v="9.6930689999999995"/>
    <m/>
    <n v="9.6930689999999995"/>
    <m/>
    <m/>
    <d v="2023-05-31T00:00:00"/>
    <x v="0"/>
    <x v="5"/>
    <n v="22"/>
    <x v="19"/>
  </r>
  <r>
    <x v="72"/>
    <x v="72"/>
    <n v="9"/>
    <x v="5"/>
    <n v="9"/>
    <m/>
    <n v="9"/>
    <m/>
    <m/>
    <d v="2023-05-31T00:00:00"/>
    <x v="0"/>
    <x v="5"/>
    <n v="22"/>
    <x v="19"/>
  </r>
  <r>
    <x v="72"/>
    <x v="72"/>
    <n v="12.36"/>
    <x v="5"/>
    <n v="21.36"/>
    <m/>
    <n v="12.36"/>
    <m/>
    <m/>
    <d v="2023-05-31T00:00:00"/>
    <x v="0"/>
    <x v="5"/>
    <n v="22"/>
    <x v="19"/>
  </r>
  <r>
    <x v="100"/>
    <x v="98"/>
    <n v="1453.96"/>
    <x v="5"/>
    <n v="1453.96"/>
    <m/>
    <n v="1453.96"/>
    <m/>
    <m/>
    <d v="2023-05-31T00:00:00"/>
    <x v="0"/>
    <x v="5"/>
    <n v="22"/>
    <x v="19"/>
  </r>
  <r>
    <x v="100"/>
    <x v="98"/>
    <n v="210.63"/>
    <x v="5"/>
    <n v="1664.5900000000001"/>
    <m/>
    <n v="210.63"/>
    <m/>
    <m/>
    <d v="2023-05-31T00:00:00"/>
    <x v="0"/>
    <x v="5"/>
    <n v="22"/>
    <x v="19"/>
  </r>
  <r>
    <x v="104"/>
    <x v="102"/>
    <n v="0.88075899999999996"/>
    <x v="5"/>
    <n v="0.88075899999999996"/>
    <m/>
    <n v="0.88075899999999996"/>
    <m/>
    <m/>
    <d v="2023-05-31T00:00:00"/>
    <x v="0"/>
    <x v="5"/>
    <n v="22"/>
    <x v="19"/>
  </r>
  <r>
    <x v="139"/>
    <x v="137"/>
    <n v="286.75243999999998"/>
    <x v="5"/>
    <n v="286.75243999999998"/>
    <m/>
    <n v="286.75243999999998"/>
    <m/>
    <m/>
    <d v="2023-05-31T00:00:00"/>
    <x v="0"/>
    <x v="5"/>
    <n v="22"/>
    <x v="19"/>
  </r>
  <r>
    <x v="139"/>
    <x v="137"/>
    <n v="272.7996"/>
    <x v="5"/>
    <n v="559.55204000000003"/>
    <m/>
    <n v="272.7996"/>
    <m/>
    <m/>
    <d v="2023-05-31T00:00:00"/>
    <x v="0"/>
    <x v="5"/>
    <n v="22"/>
    <x v="19"/>
  </r>
  <r>
    <x v="139"/>
    <x v="137"/>
    <n v="93.535582000000005"/>
    <x v="5"/>
    <n v="653.08762200000001"/>
    <m/>
    <n v="93.535582000000005"/>
    <m/>
    <m/>
    <d v="2023-05-31T00:00:00"/>
    <x v="0"/>
    <x v="5"/>
    <n v="22"/>
    <x v="19"/>
  </r>
  <r>
    <x v="139"/>
    <x v="137"/>
    <n v="70.440777999999995"/>
    <x v="5"/>
    <n v="723.52840000000003"/>
    <m/>
    <n v="70.440777999999995"/>
    <m/>
    <m/>
    <d v="2023-05-31T00:00:00"/>
    <x v="0"/>
    <x v="5"/>
    <n v="22"/>
    <x v="19"/>
  </r>
  <r>
    <x v="139"/>
    <x v="137"/>
    <n v="361.68"/>
    <x v="5"/>
    <n v="1085.2084"/>
    <m/>
    <n v="361.68"/>
    <m/>
    <m/>
    <d v="2023-05-31T00:00:00"/>
    <x v="0"/>
    <x v="5"/>
    <n v="22"/>
    <x v="19"/>
  </r>
  <r>
    <x v="139"/>
    <x v="137"/>
    <n v="18.961895999999999"/>
    <x v="5"/>
    <n v="1104.170296"/>
    <m/>
    <n v="18.961895999999999"/>
    <m/>
    <m/>
    <d v="2023-05-31T00:00:00"/>
    <x v="0"/>
    <x v="5"/>
    <n v="22"/>
    <x v="19"/>
  </r>
  <r>
    <x v="139"/>
    <x v="137"/>
    <n v="107.307389"/>
    <x v="5"/>
    <n v="1211.4776850000001"/>
    <m/>
    <n v="107.307389"/>
    <m/>
    <m/>
    <d v="2023-05-31T00:00:00"/>
    <x v="0"/>
    <x v="5"/>
    <n v="22"/>
    <x v="19"/>
  </r>
  <r>
    <x v="139"/>
    <x v="137"/>
    <n v="49.939922000000003"/>
    <x v="5"/>
    <n v="1261.4176070000001"/>
    <m/>
    <n v="49.939922000000003"/>
    <m/>
    <m/>
    <d v="2023-05-31T00:00:00"/>
    <x v="0"/>
    <x v="5"/>
    <n v="22"/>
    <x v="19"/>
  </r>
  <r>
    <x v="139"/>
    <x v="137"/>
    <n v="69.326438999999993"/>
    <x v="5"/>
    <n v="1330.744046"/>
    <m/>
    <n v="69.326438999999993"/>
    <m/>
    <m/>
    <d v="2023-05-31T00:00:00"/>
    <x v="0"/>
    <x v="5"/>
    <n v="22"/>
    <x v="19"/>
  </r>
  <r>
    <x v="139"/>
    <x v="137"/>
    <n v="5671.3026490000002"/>
    <x v="5"/>
    <n v="7002.046695"/>
    <m/>
    <n v="5671.3026490000002"/>
    <m/>
    <m/>
    <d v="2023-05-31T00:00:00"/>
    <x v="0"/>
    <x v="5"/>
    <n v="22"/>
    <x v="19"/>
  </r>
  <r>
    <x v="139"/>
    <x v="137"/>
    <n v="2951.240742"/>
    <x v="5"/>
    <n v="9953.287436999999"/>
    <m/>
    <n v="2951.240742"/>
    <m/>
    <m/>
    <d v="2023-05-31T00:00:00"/>
    <x v="0"/>
    <x v="5"/>
    <n v="22"/>
    <x v="19"/>
  </r>
  <r>
    <x v="0"/>
    <x v="0"/>
    <n v="4.7970309999999996"/>
    <x v="6"/>
    <n v="4.7970309999999996"/>
    <m/>
    <n v="4.7970309999999996"/>
    <m/>
    <m/>
    <d v="2023-05-31T00:00:00"/>
    <x v="0"/>
    <x v="6"/>
    <n v="22"/>
    <x v="19"/>
  </r>
  <r>
    <x v="0"/>
    <x v="0"/>
    <n v="3.85148"/>
    <x v="6"/>
    <n v="8.6485109999999992"/>
    <m/>
    <n v="3.85148"/>
    <m/>
    <m/>
    <d v="2023-05-31T00:00:00"/>
    <x v="0"/>
    <x v="6"/>
    <n v="22"/>
    <x v="19"/>
  </r>
  <r>
    <x v="9"/>
    <x v="9"/>
    <n v="74.796375999999995"/>
    <x v="6"/>
    <n v="74.796375999999995"/>
    <m/>
    <n v="74.796375999999995"/>
    <m/>
    <m/>
    <d v="2023-05-31T00:00:00"/>
    <x v="0"/>
    <x v="6"/>
    <n v="22"/>
    <x v="19"/>
  </r>
  <r>
    <x v="9"/>
    <x v="9"/>
    <n v="30.057183999999999"/>
    <x v="6"/>
    <n v="104.85355999999999"/>
    <m/>
    <n v="30.057183999999999"/>
    <m/>
    <m/>
    <d v="2023-05-31T00:00:00"/>
    <x v="0"/>
    <x v="6"/>
    <n v="22"/>
    <x v="19"/>
  </r>
  <r>
    <x v="16"/>
    <x v="16"/>
    <n v="12.574608"/>
    <x v="6"/>
    <n v="12.574608"/>
    <m/>
    <n v="12.574608"/>
    <m/>
    <m/>
    <d v="2023-05-31T00:00:00"/>
    <x v="0"/>
    <x v="6"/>
    <n v="22"/>
    <x v="19"/>
  </r>
  <r>
    <x v="16"/>
    <x v="16"/>
    <n v="10.407783"/>
    <x v="6"/>
    <n v="22.982391"/>
    <m/>
    <n v="10.407783"/>
    <m/>
    <m/>
    <d v="2023-05-31T00:00:00"/>
    <x v="0"/>
    <x v="6"/>
    <n v="22"/>
    <x v="19"/>
  </r>
  <r>
    <x v="16"/>
    <x v="16"/>
    <n v="4.7970309999999996"/>
    <x v="6"/>
    <n v="27.779422"/>
    <m/>
    <n v="4.7970309999999996"/>
    <m/>
    <m/>
    <d v="2023-05-31T00:00:00"/>
    <x v="0"/>
    <x v="6"/>
    <n v="22"/>
    <x v="19"/>
  </r>
  <r>
    <x v="16"/>
    <x v="16"/>
    <n v="10.480501"/>
    <x v="6"/>
    <n v="38.259923000000001"/>
    <m/>
    <n v="10.480501"/>
    <m/>
    <m/>
    <d v="2023-05-31T00:00:00"/>
    <x v="0"/>
    <x v="6"/>
    <n v="22"/>
    <x v="19"/>
  </r>
  <r>
    <x v="17"/>
    <x v="17"/>
    <n v="2.157019"/>
    <x v="6"/>
    <n v="2.157019"/>
    <m/>
    <n v="2.157019"/>
    <m/>
    <m/>
    <d v="2023-05-31T00:00:00"/>
    <x v="0"/>
    <x v="6"/>
    <n v="22"/>
    <x v="19"/>
  </r>
  <r>
    <x v="17"/>
    <x v="17"/>
    <n v="1.8211550000000001"/>
    <x v="6"/>
    <n v="3.9781740000000001"/>
    <m/>
    <n v="1.8211550000000001"/>
    <m/>
    <m/>
    <d v="2023-05-31T00:00:00"/>
    <x v="0"/>
    <x v="6"/>
    <n v="22"/>
    <x v="19"/>
  </r>
  <r>
    <x v="17"/>
    <x v="17"/>
    <n v="6.7325229999999996"/>
    <x v="6"/>
    <n v="10.710697"/>
    <m/>
    <n v="6.7325229999999996"/>
    <m/>
    <m/>
    <d v="2023-05-31T00:00:00"/>
    <x v="0"/>
    <x v="6"/>
    <n v="22"/>
    <x v="19"/>
  </r>
  <r>
    <x v="17"/>
    <x v="17"/>
    <n v="5.5084280000000003"/>
    <x v="6"/>
    <n v="16.219124999999998"/>
    <m/>
    <n v="5.5084280000000003"/>
    <m/>
    <m/>
    <d v="2023-05-31T00:00:00"/>
    <x v="0"/>
    <x v="6"/>
    <n v="22"/>
    <x v="19"/>
  </r>
  <r>
    <x v="17"/>
    <x v="17"/>
    <n v="13.817356"/>
    <x v="6"/>
    <n v="30.036480999999998"/>
    <m/>
    <n v="13.817356"/>
    <m/>
    <m/>
    <d v="2023-05-31T00:00:00"/>
    <x v="0"/>
    <x v="6"/>
    <n v="22"/>
    <x v="19"/>
  </r>
  <r>
    <x v="19"/>
    <x v="19"/>
    <n v="18.634139999999999"/>
    <x v="6"/>
    <n v="18.634139999999999"/>
    <m/>
    <n v="18.634139999999999"/>
    <m/>
    <m/>
    <d v="2023-05-31T00:00:00"/>
    <x v="0"/>
    <x v="6"/>
    <n v="22"/>
    <x v="19"/>
  </r>
  <r>
    <x v="19"/>
    <x v="19"/>
    <n v="63.364919999999998"/>
    <x v="6"/>
    <n v="81.99906"/>
    <m/>
    <n v="63.364919999999998"/>
    <m/>
    <m/>
    <d v="2023-05-31T00:00:00"/>
    <x v="0"/>
    <x v="6"/>
    <n v="22"/>
    <x v="19"/>
  </r>
  <r>
    <x v="19"/>
    <x v="19"/>
    <n v="51.844031999999999"/>
    <x v="6"/>
    <n v="133.84309200000001"/>
    <m/>
    <n v="51.844031999999999"/>
    <m/>
    <m/>
    <d v="2023-05-31T00:00:00"/>
    <x v="0"/>
    <x v="6"/>
    <n v="22"/>
    <x v="19"/>
  </r>
  <r>
    <x v="19"/>
    <x v="19"/>
    <n v="130.04569900000001"/>
    <x v="6"/>
    <n v="263.88879100000003"/>
    <m/>
    <n v="130.04569900000001"/>
    <m/>
    <m/>
    <d v="2023-05-31T00:00:00"/>
    <x v="0"/>
    <x v="6"/>
    <n v="22"/>
    <x v="19"/>
  </r>
  <r>
    <x v="19"/>
    <x v="19"/>
    <n v="14.391094000000001"/>
    <x v="6"/>
    <n v="278.27988500000004"/>
    <m/>
    <n v="14.391094000000001"/>
    <m/>
    <m/>
    <d v="2023-05-31T00:00:00"/>
    <x v="0"/>
    <x v="6"/>
    <n v="22"/>
    <x v="19"/>
  </r>
  <r>
    <x v="19"/>
    <x v="19"/>
    <n v="14.880718"/>
    <x v="6"/>
    <n v="293.16060300000004"/>
    <m/>
    <n v="14.880718"/>
    <m/>
    <m/>
    <d v="2023-05-31T00:00:00"/>
    <x v="0"/>
    <x v="6"/>
    <n v="22"/>
    <x v="19"/>
  </r>
  <r>
    <x v="105"/>
    <x v="103"/>
    <n v="4.497833"/>
    <x v="6"/>
    <n v="4.497833"/>
    <m/>
    <n v="4.497833"/>
    <m/>
    <m/>
    <d v="2023-05-31T00:00:00"/>
    <x v="0"/>
    <x v="6"/>
    <n v="22"/>
    <x v="19"/>
  </r>
  <r>
    <x v="105"/>
    <x v="103"/>
    <n v="20.97654"/>
    <x v="6"/>
    <n v="25.474373"/>
    <m/>
    <n v="20.97654"/>
    <m/>
    <m/>
    <d v="2023-05-31T00:00:00"/>
    <x v="0"/>
    <x v="6"/>
    <n v="22"/>
    <x v="19"/>
  </r>
  <r>
    <x v="105"/>
    <x v="103"/>
    <n v="17.361915"/>
    <x v="6"/>
    <n v="42.836287999999996"/>
    <m/>
    <n v="17.361915"/>
    <m/>
    <m/>
    <d v="2023-05-31T00:00:00"/>
    <x v="0"/>
    <x v="6"/>
    <n v="22"/>
    <x v="19"/>
  </r>
  <r>
    <x v="105"/>
    <x v="103"/>
    <n v="17.483222000000001"/>
    <x v="6"/>
    <n v="60.319509999999994"/>
    <m/>
    <n v="17.483222000000001"/>
    <m/>
    <m/>
    <d v="2023-05-31T00:00:00"/>
    <x v="0"/>
    <x v="6"/>
    <n v="22"/>
    <x v="19"/>
  </r>
  <r>
    <x v="109"/>
    <x v="107"/>
    <n v="21.675871999999998"/>
    <x v="6"/>
    <n v="21.675871999999998"/>
    <m/>
    <n v="21.675871999999998"/>
    <m/>
    <m/>
    <d v="2023-05-31T00:00:00"/>
    <x v="0"/>
    <x v="6"/>
    <n v="22"/>
    <x v="19"/>
  </r>
  <r>
    <x v="109"/>
    <x v="107"/>
    <n v="9.4093"/>
    <x v="6"/>
    <n v="31.085172"/>
    <m/>
    <n v="9.4093"/>
    <m/>
    <m/>
    <d v="2023-05-31T00:00:00"/>
    <x v="0"/>
    <x v="6"/>
    <n v="22"/>
    <x v="19"/>
  </r>
  <r>
    <x v="109"/>
    <x v="107"/>
    <n v="35.817399999999999"/>
    <x v="6"/>
    <n v="66.902571999999992"/>
    <m/>
    <n v="35.817399999999999"/>
    <m/>
    <m/>
    <d v="2023-05-31T00:00:00"/>
    <x v="0"/>
    <x v="6"/>
    <n v="22"/>
    <x v="19"/>
  </r>
  <r>
    <x v="109"/>
    <x v="107"/>
    <n v="29.305149"/>
    <x v="6"/>
    <n v="96.207720999999992"/>
    <m/>
    <n v="29.305149"/>
    <m/>
    <m/>
    <d v="2023-05-31T00:00:00"/>
    <x v="0"/>
    <x v="6"/>
    <n v="22"/>
    <x v="19"/>
  </r>
  <r>
    <x v="109"/>
    <x v="107"/>
    <n v="73.509107999999998"/>
    <x v="6"/>
    <n v="169.71682899999999"/>
    <m/>
    <n v="73.509107999999998"/>
    <m/>
    <m/>
    <d v="2023-05-31T00:00:00"/>
    <x v="0"/>
    <x v="6"/>
    <n v="22"/>
    <x v="19"/>
  </r>
  <r>
    <x v="109"/>
    <x v="107"/>
    <n v="56.530445999999998"/>
    <x v="6"/>
    <n v="226.247275"/>
    <m/>
    <n v="56.530445999999998"/>
    <m/>
    <m/>
    <d v="2023-05-31T00:00:00"/>
    <x v="0"/>
    <x v="6"/>
    <n v="22"/>
    <x v="19"/>
  </r>
  <r>
    <x v="109"/>
    <x v="107"/>
    <n v="46.789259999999999"/>
    <x v="6"/>
    <n v="273.03653500000001"/>
    <m/>
    <n v="46.789259999999999"/>
    <m/>
    <m/>
    <d v="2023-05-31T00:00:00"/>
    <x v="0"/>
    <x v="6"/>
    <n v="22"/>
    <x v="19"/>
  </r>
  <r>
    <x v="109"/>
    <x v="107"/>
    <n v="9.5940630000000002"/>
    <x v="6"/>
    <n v="282.63059800000002"/>
    <m/>
    <n v="9.5940630000000002"/>
    <m/>
    <m/>
    <d v="2023-05-31T00:00:00"/>
    <x v="0"/>
    <x v="6"/>
    <n v="22"/>
    <x v="19"/>
  </r>
  <r>
    <x v="109"/>
    <x v="107"/>
    <n v="47.116174000000001"/>
    <x v="6"/>
    <n v="329.74677200000002"/>
    <m/>
    <n v="47.116174000000001"/>
    <m/>
    <m/>
    <d v="2023-05-31T00:00:00"/>
    <x v="0"/>
    <x v="6"/>
    <n v="22"/>
    <x v="19"/>
  </r>
  <r>
    <x v="114"/>
    <x v="112"/>
    <n v="4801.0182299999997"/>
    <x v="6"/>
    <n v="4801.0182299999997"/>
    <m/>
    <n v="4801.0182299999997"/>
    <m/>
    <m/>
    <d v="2023-05-31T00:00:00"/>
    <x v="0"/>
    <x v="6"/>
    <n v="22"/>
    <x v="19"/>
  </r>
  <r>
    <x v="117"/>
    <x v="115"/>
    <n v="41.95308"/>
    <x v="6"/>
    <n v="41.95308"/>
    <m/>
    <n v="41.95308"/>
    <m/>
    <m/>
    <d v="2023-05-31T00:00:00"/>
    <x v="0"/>
    <x v="6"/>
    <n v="22"/>
    <x v="19"/>
  </r>
  <r>
    <x v="117"/>
    <x v="115"/>
    <n v="34.723829000000002"/>
    <x v="6"/>
    <n v="76.676908999999995"/>
    <m/>
    <n v="34.723829000000002"/>
    <m/>
    <m/>
    <d v="2023-05-31T00:00:00"/>
    <x v="0"/>
    <x v="6"/>
    <n v="22"/>
    <x v="19"/>
  </r>
  <r>
    <x v="117"/>
    <x v="115"/>
    <n v="34.966442999999998"/>
    <x v="6"/>
    <n v="111.64335199999999"/>
    <m/>
    <n v="34.966442999999998"/>
    <m/>
    <m/>
    <d v="2023-05-31T00:00:00"/>
    <x v="0"/>
    <x v="6"/>
    <n v="22"/>
    <x v="19"/>
  </r>
  <r>
    <x v="118"/>
    <x v="116"/>
    <n v="4.0060900000000004"/>
    <x v="6"/>
    <n v="4.0060900000000004"/>
    <m/>
    <n v="4.0060900000000004"/>
    <m/>
    <m/>
    <d v="2023-05-31T00:00:00"/>
    <x v="0"/>
    <x v="6"/>
    <n v="22"/>
    <x v="19"/>
  </r>
  <r>
    <x v="48"/>
    <x v="48"/>
    <n v="39.326962999999999"/>
    <x v="7"/>
    <n v="39.326962999999999"/>
    <m/>
    <n v="39.326962999999999"/>
    <m/>
    <m/>
    <d v="2023-05-31T00:00:00"/>
    <x v="0"/>
    <x v="7"/>
    <n v="22"/>
    <x v="19"/>
  </r>
  <r>
    <x v="60"/>
    <x v="60"/>
    <n v="2.2156060000000002"/>
    <x v="7"/>
    <n v="2.2156060000000002"/>
    <m/>
    <n v="2.2156060000000002"/>
    <m/>
    <m/>
    <d v="2023-05-31T00:00:00"/>
    <x v="0"/>
    <x v="7"/>
    <n v="22"/>
    <x v="19"/>
  </r>
  <r>
    <x v="69"/>
    <x v="69"/>
    <n v="231.25293400000001"/>
    <x v="7"/>
    <n v="231.25293400000001"/>
    <m/>
    <n v="231.25293400000001"/>
    <m/>
    <m/>
    <d v="2023-05-31T00:00:00"/>
    <x v="0"/>
    <x v="7"/>
    <n v="22"/>
    <x v="19"/>
  </r>
  <r>
    <x v="121"/>
    <x v="119"/>
    <n v="35.677177"/>
    <x v="7"/>
    <n v="35.677177"/>
    <m/>
    <n v="35.677177"/>
    <m/>
    <m/>
    <d v="2023-05-31T00:00:00"/>
    <x v="0"/>
    <x v="7"/>
    <n v="22"/>
    <x v="19"/>
  </r>
  <r>
    <x v="138"/>
    <x v="136"/>
    <n v="192.235961"/>
    <x v="7"/>
    <n v="192.235961"/>
    <m/>
    <n v="192.235961"/>
    <m/>
    <m/>
    <d v="2023-05-31T00:00:00"/>
    <x v="0"/>
    <x v="7"/>
    <n v="22"/>
    <x v="19"/>
  </r>
  <r>
    <x v="4"/>
    <x v="4"/>
    <n v="10.502725999999999"/>
    <x v="8"/>
    <n v="10.502725999999999"/>
    <m/>
    <n v="10.502725999999999"/>
    <m/>
    <m/>
    <d v="2023-05-31T00:00:00"/>
    <x v="0"/>
    <x v="8"/>
    <n v="22"/>
    <x v="19"/>
  </r>
  <r>
    <x v="4"/>
    <x v="4"/>
    <n v="17.062992000000001"/>
    <x v="8"/>
    <n v="27.565718"/>
    <m/>
    <n v="17.062992000000001"/>
    <m/>
    <m/>
    <d v="2023-05-31T00:00:00"/>
    <x v="0"/>
    <x v="8"/>
    <n v="22"/>
    <x v="19"/>
  </r>
  <r>
    <x v="18"/>
    <x v="18"/>
    <n v="18.958880000000001"/>
    <x v="8"/>
    <n v="18.958880000000001"/>
    <m/>
    <n v="18.958880000000001"/>
    <m/>
    <m/>
    <d v="2023-05-31T00:00:00"/>
    <x v="0"/>
    <x v="8"/>
    <n v="22"/>
    <x v="19"/>
  </r>
  <r>
    <x v="23"/>
    <x v="23"/>
    <n v="3.791776"/>
    <x v="8"/>
    <n v="3.791776"/>
    <m/>
    <n v="3.791776"/>
    <m/>
    <m/>
    <d v="2023-05-31T00:00:00"/>
    <x v="0"/>
    <x v="8"/>
    <n v="22"/>
    <x v="19"/>
  </r>
  <r>
    <x v="33"/>
    <x v="33"/>
    <n v="0.998552"/>
    <x v="8"/>
    <n v="0.998552"/>
    <m/>
    <n v="0.998552"/>
    <m/>
    <m/>
    <d v="2023-05-31T00:00:00"/>
    <x v="0"/>
    <x v="8"/>
    <n v="22"/>
    <x v="19"/>
  </r>
  <r>
    <x v="37"/>
    <x v="37"/>
    <n v="3.791776"/>
    <x v="8"/>
    <n v="3.791776"/>
    <m/>
    <n v="3.791776"/>
    <m/>
    <m/>
    <d v="2023-05-31T00:00:00"/>
    <x v="0"/>
    <x v="8"/>
    <n v="22"/>
    <x v="19"/>
  </r>
  <r>
    <x v="46"/>
    <x v="46"/>
    <n v="11.375328"/>
    <x v="8"/>
    <n v="11.375328"/>
    <m/>
    <n v="11.375328"/>
    <m/>
    <m/>
    <d v="2023-05-31T00:00:00"/>
    <x v="0"/>
    <x v="8"/>
    <n v="22"/>
    <x v="19"/>
  </r>
  <r>
    <x v="58"/>
    <x v="58"/>
    <n v="1.134719"/>
    <x v="8"/>
    <n v="1.134719"/>
    <m/>
    <n v="1.134719"/>
    <m/>
    <m/>
    <d v="2023-05-31T00:00:00"/>
    <x v="0"/>
    <x v="8"/>
    <n v="22"/>
    <x v="19"/>
  </r>
  <r>
    <x v="58"/>
    <x v="58"/>
    <n v="1.827053"/>
    <x v="8"/>
    <n v="2.9617719999999998"/>
    <m/>
    <n v="1.827053"/>
    <m/>
    <m/>
    <d v="2023-05-31T00:00:00"/>
    <x v="0"/>
    <x v="8"/>
    <n v="22"/>
    <x v="19"/>
  </r>
  <r>
    <x v="112"/>
    <x v="110"/>
    <n v="8.4021810000000006"/>
    <x v="8"/>
    <n v="8.4021810000000006"/>
    <m/>
    <n v="8.4021810000000006"/>
    <m/>
    <m/>
    <d v="2023-05-31T00:00:00"/>
    <x v="0"/>
    <x v="8"/>
    <n v="22"/>
    <x v="19"/>
  </r>
  <r>
    <x v="112"/>
    <x v="110"/>
    <n v="0.68083099999999996"/>
    <x v="8"/>
    <n v="9.0830120000000001"/>
    <m/>
    <n v="0.68083099999999996"/>
    <m/>
    <m/>
    <d v="2023-05-31T00:00:00"/>
    <x v="0"/>
    <x v="8"/>
    <n v="22"/>
    <x v="19"/>
  </r>
  <r>
    <x v="112"/>
    <x v="110"/>
    <n v="5.2071019999999999"/>
    <x v="8"/>
    <n v="14.290113999999999"/>
    <m/>
    <n v="5.2071019999999999"/>
    <m/>
    <m/>
    <d v="2023-05-31T00:00:00"/>
    <x v="0"/>
    <x v="8"/>
    <n v="22"/>
    <x v="19"/>
  </r>
  <r>
    <x v="112"/>
    <x v="110"/>
    <n v="13.110977"/>
    <x v="8"/>
    <n v="27.401091000000001"/>
    <m/>
    <n v="13.110977"/>
    <m/>
    <m/>
    <d v="2023-05-31T00:00:00"/>
    <x v="0"/>
    <x v="8"/>
    <n v="22"/>
    <x v="19"/>
  </r>
  <r>
    <x v="115"/>
    <x v="113"/>
    <n v="70.081181000000001"/>
    <x v="8"/>
    <n v="70.081181000000001"/>
    <m/>
    <n v="70.081181000000001"/>
    <m/>
    <m/>
    <d v="2023-05-31T00:00:00"/>
    <x v="0"/>
    <x v="8"/>
    <n v="22"/>
    <x v="19"/>
  </r>
  <r>
    <x v="115"/>
    <x v="113"/>
    <n v="10.257856"/>
    <x v="8"/>
    <n v="80.339037000000005"/>
    <m/>
    <n v="10.257856"/>
    <m/>
    <m/>
    <d v="2023-05-31T00:00:00"/>
    <x v="0"/>
    <x v="8"/>
    <n v="22"/>
    <x v="19"/>
  </r>
  <r>
    <x v="115"/>
    <x v="113"/>
    <n v="64.004414999999995"/>
    <x v="8"/>
    <n v="144.34345200000001"/>
    <m/>
    <n v="64.004414999999995"/>
    <m/>
    <m/>
    <d v="2023-05-31T00:00:00"/>
    <x v="0"/>
    <x v="8"/>
    <n v="22"/>
    <x v="19"/>
  </r>
  <r>
    <x v="115"/>
    <x v="113"/>
    <n v="322.59099700000002"/>
    <x v="8"/>
    <n v="466.93444900000003"/>
    <m/>
    <n v="322.59099700000002"/>
    <m/>
    <m/>
    <d v="2023-05-31T00:00:00"/>
    <x v="0"/>
    <x v="8"/>
    <n v="22"/>
    <x v="19"/>
  </r>
  <r>
    <x v="152"/>
    <x v="150"/>
    <n v="10.93"/>
    <x v="5"/>
    <n v="10.93"/>
    <m/>
    <n v="10.93"/>
    <m/>
    <m/>
    <d v="2023-06-01T00:00:00"/>
    <x v="0"/>
    <x v="5"/>
    <n v="22"/>
    <x v="19"/>
  </r>
  <r>
    <x v="72"/>
    <x v="72"/>
    <n v="19.239999999999998"/>
    <x v="5"/>
    <n v="19.239999999999998"/>
    <m/>
    <n v="19.239999999999998"/>
    <m/>
    <m/>
    <d v="2023-06-01T00:00:00"/>
    <x v="0"/>
    <x v="5"/>
    <n v="22"/>
    <x v="19"/>
  </r>
  <r>
    <x v="153"/>
    <x v="151"/>
    <n v="561.54999999999995"/>
    <x v="5"/>
    <n v="561.54999999999995"/>
    <m/>
    <n v="561.54999999999995"/>
    <m/>
    <m/>
    <d v="2023-06-01T00:00:00"/>
    <x v="0"/>
    <x v="5"/>
    <n v="22"/>
    <x v="19"/>
  </r>
  <r>
    <x v="154"/>
    <x v="152"/>
    <n v="218.4"/>
    <x v="5"/>
    <n v="218.4"/>
    <m/>
    <n v="218.4"/>
    <m/>
    <m/>
    <d v="2023-06-01T00:00:00"/>
    <x v="0"/>
    <x v="5"/>
    <n v="22"/>
    <x v="19"/>
  </r>
  <r>
    <x v="77"/>
    <x v="77"/>
    <n v="769.01"/>
    <x v="5"/>
    <n v="769.01"/>
    <m/>
    <n v="769.01"/>
    <m/>
    <m/>
    <d v="2023-06-01T00:00:00"/>
    <x v="0"/>
    <x v="5"/>
    <n v="22"/>
    <x v="19"/>
  </r>
  <r>
    <x v="77"/>
    <x v="77"/>
    <n v="105.67"/>
    <x v="5"/>
    <n v="874.68"/>
    <m/>
    <n v="105.67"/>
    <m/>
    <m/>
    <d v="2023-06-01T00:00:00"/>
    <x v="0"/>
    <x v="5"/>
    <n v="22"/>
    <x v="19"/>
  </r>
  <r>
    <x v="116"/>
    <x v="114"/>
    <n v="105.76679900000001"/>
    <x v="5"/>
    <n v="105.76679900000001"/>
    <m/>
    <n v="105.76679900000001"/>
    <m/>
    <m/>
    <d v="2023-06-01T00:00:00"/>
    <x v="0"/>
    <x v="5"/>
    <n v="22"/>
    <x v="19"/>
  </r>
  <r>
    <x v="123"/>
    <x v="121"/>
    <n v="368.99"/>
    <x v="5"/>
    <n v="368.99"/>
    <m/>
    <n v="368.99"/>
    <m/>
    <m/>
    <d v="2023-06-01T00:00:00"/>
    <x v="0"/>
    <x v="5"/>
    <n v="22"/>
    <x v="19"/>
  </r>
  <r>
    <x v="139"/>
    <x v="137"/>
    <n v="110.830309"/>
    <x v="5"/>
    <n v="110.830309"/>
    <m/>
    <n v="110.830309"/>
    <m/>
    <m/>
    <d v="2023-06-01T00:00:00"/>
    <x v="0"/>
    <x v="5"/>
    <n v="22"/>
    <x v="19"/>
  </r>
  <r>
    <x v="139"/>
    <x v="137"/>
    <n v="5997.4713490000004"/>
    <x v="5"/>
    <n v="6108.3016580000003"/>
    <m/>
    <n v="5997.4713490000004"/>
    <m/>
    <m/>
    <d v="2023-06-01T00:00:00"/>
    <x v="0"/>
    <x v="5"/>
    <n v="22"/>
    <x v="19"/>
  </r>
  <r>
    <x v="139"/>
    <x v="137"/>
    <n v="5951.8438770000002"/>
    <x v="5"/>
    <n v="12060.145535"/>
    <m/>
    <n v="5951.8438770000002"/>
    <m/>
    <m/>
    <d v="2023-06-01T00:00:00"/>
    <x v="0"/>
    <x v="5"/>
    <n v="22"/>
    <x v="19"/>
  </r>
  <r>
    <x v="139"/>
    <x v="137"/>
    <n v="910.85395700000004"/>
    <x v="5"/>
    <n v="12970.999491999999"/>
    <m/>
    <n v="910.85395700000004"/>
    <m/>
    <m/>
    <d v="2023-06-01T00:00:00"/>
    <x v="0"/>
    <x v="5"/>
    <n v="22"/>
    <x v="19"/>
  </r>
  <r>
    <x v="139"/>
    <x v="137"/>
    <n v="142.40700000000001"/>
    <x v="5"/>
    <n v="13113.406491999998"/>
    <m/>
    <n v="142.40700000000001"/>
    <m/>
    <m/>
    <d v="2023-06-01T00:00:00"/>
    <x v="0"/>
    <x v="5"/>
    <n v="22"/>
    <x v="19"/>
  </r>
  <r>
    <x v="139"/>
    <x v="137"/>
    <n v="250.67693700000001"/>
    <x v="5"/>
    <n v="13364.083428999998"/>
    <m/>
    <n v="250.67693700000001"/>
    <m/>
    <m/>
    <d v="2023-06-01T00:00:00"/>
    <x v="0"/>
    <x v="5"/>
    <n v="22"/>
    <x v="19"/>
  </r>
  <r>
    <x v="0"/>
    <x v="0"/>
    <n v="4.1609569999999998"/>
    <x v="6"/>
    <n v="4.1609569999999998"/>
    <m/>
    <n v="4.1609569999999998"/>
    <m/>
    <m/>
    <d v="2023-06-01T00:00:00"/>
    <x v="0"/>
    <x v="6"/>
    <n v="22"/>
    <x v="19"/>
  </r>
  <r>
    <x v="0"/>
    <x v="0"/>
    <n v="3.175135"/>
    <x v="6"/>
    <n v="7.3360919999999998"/>
    <m/>
    <n v="3.175135"/>
    <m/>
    <m/>
    <d v="2023-06-01T00:00:00"/>
    <x v="0"/>
    <x v="6"/>
    <n v="22"/>
    <x v="19"/>
  </r>
  <r>
    <x v="3"/>
    <x v="3"/>
    <n v="0.40674199999999999"/>
    <x v="6"/>
    <n v="0.40674199999999999"/>
    <m/>
    <n v="0.40674199999999999"/>
    <m/>
    <m/>
    <d v="2023-06-01T00:00:00"/>
    <x v="0"/>
    <x v="6"/>
    <n v="22"/>
    <x v="19"/>
  </r>
  <r>
    <x v="5"/>
    <x v="5"/>
    <n v="15.256842000000001"/>
    <x v="6"/>
    <n v="15.256842000000001"/>
    <m/>
    <n v="15.256842000000001"/>
    <m/>
    <m/>
    <d v="2023-06-01T00:00:00"/>
    <x v="0"/>
    <x v="6"/>
    <n v="22"/>
    <x v="19"/>
  </r>
  <r>
    <x v="14"/>
    <x v="14"/>
    <n v="11.28937"/>
    <x v="6"/>
    <n v="11.28937"/>
    <m/>
    <n v="11.28937"/>
    <m/>
    <m/>
    <d v="2023-06-01T00:00:00"/>
    <x v="0"/>
    <x v="6"/>
    <n v="22"/>
    <x v="19"/>
  </r>
  <r>
    <x v="102"/>
    <x v="100"/>
    <n v="25.488609"/>
    <x v="6"/>
    <n v="25.488609"/>
    <m/>
    <n v="25.488609"/>
    <m/>
    <m/>
    <d v="2023-06-01T00:00:00"/>
    <x v="0"/>
    <x v="6"/>
    <n v="22"/>
    <x v="19"/>
  </r>
  <r>
    <x v="102"/>
    <x v="100"/>
    <n v="43.020608000000003"/>
    <x v="6"/>
    <n v="68.509217000000007"/>
    <m/>
    <n v="43.020608000000003"/>
    <m/>
    <m/>
    <d v="2023-06-01T00:00:00"/>
    <x v="0"/>
    <x v="6"/>
    <n v="22"/>
    <x v="19"/>
  </r>
  <r>
    <x v="102"/>
    <x v="100"/>
    <n v="374.40476100000001"/>
    <x v="6"/>
    <n v="442.91397800000004"/>
    <m/>
    <n v="374.40476100000001"/>
    <m/>
    <m/>
    <d v="2023-06-01T00:00:00"/>
    <x v="0"/>
    <x v="6"/>
    <n v="22"/>
    <x v="19"/>
  </r>
  <r>
    <x v="102"/>
    <x v="100"/>
    <n v="150.45585399999999"/>
    <x v="6"/>
    <n v="593.36983200000009"/>
    <m/>
    <n v="150.45585399999999"/>
    <m/>
    <m/>
    <d v="2023-06-01T00:00:00"/>
    <x v="0"/>
    <x v="6"/>
    <n v="22"/>
    <x v="19"/>
  </r>
  <r>
    <x v="109"/>
    <x v="107"/>
    <n v="14.216602999999999"/>
    <x v="6"/>
    <n v="14.216602999999999"/>
    <m/>
    <n v="14.216602999999999"/>
    <m/>
    <m/>
    <d v="2023-06-01T00:00:00"/>
    <x v="0"/>
    <x v="6"/>
    <n v="22"/>
    <x v="19"/>
  </r>
  <r>
    <x v="109"/>
    <x v="107"/>
    <n v="9.5720759999999991"/>
    <x v="6"/>
    <n v="23.788678999999998"/>
    <m/>
    <n v="9.5720759999999991"/>
    <m/>
    <m/>
    <d v="2023-06-01T00:00:00"/>
    <x v="0"/>
    <x v="6"/>
    <n v="22"/>
    <x v="19"/>
  </r>
  <r>
    <x v="114"/>
    <x v="112"/>
    <n v="272.82506599999999"/>
    <x v="6"/>
    <n v="272.82506599999999"/>
    <m/>
    <n v="272.82506599999999"/>
    <m/>
    <m/>
    <d v="2023-06-01T00:00:00"/>
    <x v="0"/>
    <x v="6"/>
    <n v="22"/>
    <x v="19"/>
  </r>
  <r>
    <x v="117"/>
    <x v="115"/>
    <n v="67.615549999999999"/>
    <x v="6"/>
    <n v="67.615549999999999"/>
    <m/>
    <n v="67.615549999999999"/>
    <m/>
    <m/>
    <d v="2023-06-01T00:00:00"/>
    <x v="0"/>
    <x v="6"/>
    <n v="22"/>
    <x v="19"/>
  </r>
  <r>
    <x v="117"/>
    <x v="115"/>
    <n v="27.895712"/>
    <x v="6"/>
    <n v="95.511262000000002"/>
    <m/>
    <n v="27.895712"/>
    <m/>
    <m/>
    <d v="2023-06-01T00:00:00"/>
    <x v="0"/>
    <x v="6"/>
    <n v="22"/>
    <x v="19"/>
  </r>
  <r>
    <x v="118"/>
    <x v="116"/>
    <n v="4.9297029999999999"/>
    <x v="6"/>
    <n v="4.9297029999999999"/>
    <m/>
    <n v="4.9297029999999999"/>
    <m/>
    <m/>
    <d v="2023-06-01T00:00:00"/>
    <x v="0"/>
    <x v="6"/>
    <n v="22"/>
    <x v="19"/>
  </r>
  <r>
    <x v="125"/>
    <x v="123"/>
    <n v="2184.2184000000002"/>
    <x v="6"/>
    <n v="2184.2184000000002"/>
    <m/>
    <n v="2184.2184000000002"/>
    <m/>
    <m/>
    <d v="2023-06-01T00:00:00"/>
    <x v="0"/>
    <x v="6"/>
    <n v="22"/>
    <x v="19"/>
  </r>
  <r>
    <x v="125"/>
    <x v="123"/>
    <n v="1092.369226"/>
    <x v="6"/>
    <n v="3276.5876260000005"/>
    <m/>
    <n v="1092.369226"/>
    <m/>
    <m/>
    <d v="2023-06-01T00:00:00"/>
    <x v="0"/>
    <x v="6"/>
    <n v="22"/>
    <x v="19"/>
  </r>
  <r>
    <x v="125"/>
    <x v="123"/>
    <n v="2020.40202"/>
    <x v="6"/>
    <n v="5296.989646"/>
    <m/>
    <n v="2020.40202"/>
    <m/>
    <m/>
    <d v="2023-06-01T00:00:00"/>
    <x v="0"/>
    <x v="6"/>
    <n v="22"/>
    <x v="19"/>
  </r>
  <r>
    <x v="125"/>
    <x v="123"/>
    <n v="1754.565439"/>
    <x v="6"/>
    <n v="7051.555085"/>
    <m/>
    <n v="1754.565439"/>
    <m/>
    <m/>
    <d v="2023-06-01T00:00:00"/>
    <x v="0"/>
    <x v="6"/>
    <n v="22"/>
    <x v="19"/>
  </r>
  <r>
    <x v="48"/>
    <x v="48"/>
    <n v="15.0183"/>
    <x v="7"/>
    <n v="15.0183"/>
    <m/>
    <n v="15.0183"/>
    <m/>
    <m/>
    <d v="2023-06-01T00:00:00"/>
    <x v="0"/>
    <x v="7"/>
    <n v="22"/>
    <x v="19"/>
  </r>
  <r>
    <x v="48"/>
    <x v="48"/>
    <n v="472.11166900000001"/>
    <x v="7"/>
    <n v="487.12996900000002"/>
    <m/>
    <n v="472.11166900000001"/>
    <m/>
    <m/>
    <d v="2023-06-01T00:00:00"/>
    <x v="0"/>
    <x v="7"/>
    <n v="22"/>
    <x v="19"/>
  </r>
  <r>
    <x v="60"/>
    <x v="60"/>
    <n v="1.2295370000000001"/>
    <x v="7"/>
    <n v="1.2295370000000001"/>
    <m/>
    <n v="1.2295370000000001"/>
    <m/>
    <m/>
    <d v="2023-06-01T00:00:00"/>
    <x v="0"/>
    <x v="7"/>
    <n v="22"/>
    <x v="19"/>
  </r>
  <r>
    <x v="60"/>
    <x v="60"/>
    <n v="1.1077980000000001"/>
    <x v="7"/>
    <n v="2.3373350000000004"/>
    <m/>
    <n v="1.1077980000000001"/>
    <m/>
    <m/>
    <d v="2023-06-01T00:00:00"/>
    <x v="0"/>
    <x v="7"/>
    <n v="22"/>
    <x v="19"/>
  </r>
  <r>
    <x v="69"/>
    <x v="69"/>
    <n v="121.452786"/>
    <x v="7"/>
    <n v="121.452786"/>
    <m/>
    <n v="121.452786"/>
    <m/>
    <m/>
    <d v="2023-06-01T00:00:00"/>
    <x v="0"/>
    <x v="7"/>
    <n v="22"/>
    <x v="19"/>
  </r>
  <r>
    <x v="69"/>
    <x v="69"/>
    <n v="115.625918"/>
    <x v="7"/>
    <n v="237.07870400000002"/>
    <m/>
    <n v="115.625918"/>
    <m/>
    <m/>
    <d v="2023-06-01T00:00:00"/>
    <x v="0"/>
    <x v="7"/>
    <n v="22"/>
    <x v="19"/>
  </r>
  <r>
    <x v="69"/>
    <x v="69"/>
    <n v="1620.088526"/>
    <x v="7"/>
    <n v="1857.16723"/>
    <m/>
    <n v="1620.088526"/>
    <m/>
    <m/>
    <d v="2023-06-01T00:00:00"/>
    <x v="0"/>
    <x v="7"/>
    <n v="22"/>
    <x v="19"/>
  </r>
  <r>
    <x v="69"/>
    <x v="69"/>
    <n v="1620.088526"/>
    <x v="7"/>
    <n v="3477.255756"/>
    <m/>
    <n v="1620.088526"/>
    <m/>
    <m/>
    <d v="2023-06-01T00:00:00"/>
    <x v="0"/>
    <x v="7"/>
    <n v="22"/>
    <x v="19"/>
  </r>
  <r>
    <x v="69"/>
    <x v="69"/>
    <n v="1620.0828080000001"/>
    <x v="7"/>
    <n v="5097.3385639999997"/>
    <m/>
    <n v="1620.0828080000001"/>
    <m/>
    <m/>
    <d v="2023-06-01T00:00:00"/>
    <x v="0"/>
    <x v="7"/>
    <n v="22"/>
    <x v="19"/>
  </r>
  <r>
    <x v="121"/>
    <x v="119"/>
    <n v="43.384146000000001"/>
    <x v="7"/>
    <n v="43.384146000000001"/>
    <m/>
    <n v="43.384146000000001"/>
    <m/>
    <m/>
    <d v="2023-06-01T00:00:00"/>
    <x v="0"/>
    <x v="7"/>
    <n v="22"/>
    <x v="19"/>
  </r>
  <r>
    <x v="13"/>
    <x v="13"/>
    <n v="101.78867099999999"/>
    <x v="8"/>
    <n v="101.78867099999999"/>
    <m/>
    <n v="101.78867099999999"/>
    <m/>
    <m/>
    <d v="2023-06-01T00:00:00"/>
    <x v="0"/>
    <x v="8"/>
    <n v="22"/>
    <x v="19"/>
  </r>
  <r>
    <x v="33"/>
    <x v="33"/>
    <n v="0.497257"/>
    <x v="8"/>
    <n v="0.497257"/>
    <m/>
    <n v="0.497257"/>
    <m/>
    <m/>
    <d v="2023-06-01T00:00:00"/>
    <x v="0"/>
    <x v="8"/>
    <n v="22"/>
    <x v="19"/>
  </r>
  <r>
    <x v="112"/>
    <x v="110"/>
    <n v="0.12554399999999999"/>
    <x v="8"/>
    <n v="0.12554399999999999"/>
    <m/>
    <n v="0.12554399999999999"/>
    <m/>
    <m/>
    <d v="2023-06-01T00:00:00"/>
    <x v="0"/>
    <x v="8"/>
    <n v="22"/>
    <x v="19"/>
  </r>
  <r>
    <x v="115"/>
    <x v="113"/>
    <n v="2.2396690000000001"/>
    <x v="8"/>
    <n v="2.2396690000000001"/>
    <m/>
    <n v="2.2396690000000001"/>
    <m/>
    <m/>
    <d v="2023-06-01T00:00:00"/>
    <x v="0"/>
    <x v="8"/>
    <n v="22"/>
    <x v="19"/>
  </r>
  <r>
    <x v="71"/>
    <x v="71"/>
    <n v="120.02"/>
    <x v="5"/>
    <n v="120.02"/>
    <m/>
    <n v="120.02"/>
    <m/>
    <m/>
    <d v="2023-06-02T00:00:00"/>
    <x v="0"/>
    <x v="5"/>
    <n v="22"/>
    <x v="19"/>
  </r>
  <r>
    <x v="71"/>
    <x v="71"/>
    <n v="181.81"/>
    <x v="5"/>
    <n v="301.83"/>
    <m/>
    <n v="181.81"/>
    <m/>
    <m/>
    <d v="2023-06-02T00:00:00"/>
    <x v="0"/>
    <x v="5"/>
    <n v="22"/>
    <x v="19"/>
  </r>
  <r>
    <x v="77"/>
    <x v="77"/>
    <n v="451"/>
    <x v="5"/>
    <n v="451"/>
    <m/>
    <n v="451"/>
    <m/>
    <m/>
    <d v="2023-06-02T00:00:00"/>
    <x v="0"/>
    <x v="5"/>
    <n v="22"/>
    <x v="19"/>
  </r>
  <r>
    <x v="25"/>
    <x v="25"/>
    <n v="390.04432800000001"/>
    <x v="6"/>
    <n v="390.04432800000001"/>
    <m/>
    <n v="390.04432800000001"/>
    <m/>
    <m/>
    <d v="2023-06-02T00:00:00"/>
    <x v="0"/>
    <x v="6"/>
    <n v="22"/>
    <x v="19"/>
  </r>
  <r>
    <x v="102"/>
    <x v="100"/>
    <n v="454.5"/>
    <x v="6"/>
    <n v="454.5"/>
    <m/>
    <n v="454.5"/>
    <m/>
    <m/>
    <d v="2023-06-02T00:00:00"/>
    <x v="0"/>
    <x v="6"/>
    <n v="22"/>
    <x v="19"/>
  </r>
  <r>
    <x v="102"/>
    <x v="100"/>
    <n v="21.510304000000001"/>
    <x v="6"/>
    <n v="476.01030400000002"/>
    <m/>
    <n v="21.510304000000001"/>
    <m/>
    <m/>
    <d v="2023-06-02T00:00:00"/>
    <x v="0"/>
    <x v="6"/>
    <n v="22"/>
    <x v="19"/>
  </r>
  <r>
    <x v="102"/>
    <x v="100"/>
    <n v="272.72726999999998"/>
    <x v="6"/>
    <n v="748.737574"/>
    <m/>
    <n v="272.72726999999998"/>
    <m/>
    <m/>
    <d v="2023-06-02T00:00:00"/>
    <x v="0"/>
    <x v="6"/>
    <n v="22"/>
    <x v="19"/>
  </r>
  <r>
    <x v="102"/>
    <x v="100"/>
    <n v="303.03030000000001"/>
    <x v="6"/>
    <n v="1051.7678740000001"/>
    <m/>
    <n v="303.03030000000001"/>
    <m/>
    <m/>
    <d v="2023-06-02T00:00:00"/>
    <x v="0"/>
    <x v="6"/>
    <n v="22"/>
    <x v="19"/>
  </r>
  <r>
    <x v="102"/>
    <x v="100"/>
    <n v="177.00056599999999"/>
    <x v="6"/>
    <n v="1228.7684400000001"/>
    <m/>
    <n v="177.00056599999999"/>
    <m/>
    <m/>
    <d v="2023-06-02T00:00:00"/>
    <x v="0"/>
    <x v="6"/>
    <n v="22"/>
    <x v="19"/>
  </r>
  <r>
    <x v="102"/>
    <x v="100"/>
    <n v="5.0453999999999999"/>
    <x v="6"/>
    <n v="1233.81384"/>
    <m/>
    <n v="5.0453999999999999"/>
    <m/>
    <m/>
    <d v="2023-06-02T00:00:00"/>
    <x v="0"/>
    <x v="6"/>
    <n v="22"/>
    <x v="19"/>
  </r>
  <r>
    <x v="102"/>
    <x v="100"/>
    <n v="63.547151999999997"/>
    <x v="6"/>
    <n v="1297.3609920000001"/>
    <m/>
    <n v="63.547151999999997"/>
    <m/>
    <m/>
    <d v="2023-06-02T00:00:00"/>
    <x v="0"/>
    <x v="6"/>
    <n v="22"/>
    <x v="19"/>
  </r>
  <r>
    <x v="102"/>
    <x v="100"/>
    <n v="158.55388199999999"/>
    <x v="6"/>
    <n v="1455.9148740000001"/>
    <m/>
    <n v="158.55388199999999"/>
    <m/>
    <m/>
    <d v="2023-06-02T00:00:00"/>
    <x v="0"/>
    <x v="6"/>
    <n v="22"/>
    <x v="19"/>
  </r>
  <r>
    <x v="102"/>
    <x v="100"/>
    <n v="129.72590299999999"/>
    <x v="6"/>
    <n v="1585.6407770000001"/>
    <m/>
    <n v="129.72590299999999"/>
    <m/>
    <m/>
    <d v="2023-06-02T00:00:00"/>
    <x v="0"/>
    <x v="6"/>
    <n v="22"/>
    <x v="19"/>
  </r>
  <r>
    <x v="102"/>
    <x v="100"/>
    <n v="325.40481199999999"/>
    <x v="6"/>
    <n v="1911.0455890000001"/>
    <m/>
    <n v="325.40481199999999"/>
    <m/>
    <m/>
    <d v="2023-06-02T00:00:00"/>
    <x v="0"/>
    <x v="6"/>
    <n v="22"/>
    <x v="19"/>
  </r>
  <r>
    <x v="105"/>
    <x v="103"/>
    <n v="16.523671"/>
    <x v="6"/>
    <n v="16.523671"/>
    <m/>
    <n v="16.523671"/>
    <m/>
    <m/>
    <d v="2023-06-02T00:00:00"/>
    <x v="0"/>
    <x v="6"/>
    <n v="22"/>
    <x v="19"/>
  </r>
  <r>
    <x v="109"/>
    <x v="107"/>
    <n v="86.584038000000007"/>
    <x v="6"/>
    <n v="86.584038000000007"/>
    <m/>
    <n v="86.584038000000007"/>
    <m/>
    <m/>
    <d v="2023-06-02T00:00:00"/>
    <x v="0"/>
    <x v="6"/>
    <n v="22"/>
    <x v="19"/>
  </r>
  <r>
    <x v="117"/>
    <x v="115"/>
    <n v="148.713043"/>
    <x v="6"/>
    <n v="148.713043"/>
    <m/>
    <n v="148.713043"/>
    <m/>
    <m/>
    <d v="2023-06-02T00:00:00"/>
    <x v="0"/>
    <x v="6"/>
    <n v="22"/>
    <x v="19"/>
  </r>
  <r>
    <x v="32"/>
    <x v="32"/>
    <n v="799.93782299999998"/>
    <x v="7"/>
    <n v="799.93782299999998"/>
    <m/>
    <n v="799.93782299999998"/>
    <m/>
    <m/>
    <d v="2023-06-02T00:00:00"/>
    <x v="0"/>
    <x v="7"/>
    <n v="22"/>
    <x v="19"/>
  </r>
  <r>
    <x v="32"/>
    <x v="32"/>
    <n v="799.93782299999998"/>
    <x v="7"/>
    <n v="1599.875646"/>
    <m/>
    <n v="799.93782299999998"/>
    <m/>
    <m/>
    <d v="2023-06-02T00:00:00"/>
    <x v="0"/>
    <x v="7"/>
    <n v="22"/>
    <x v="19"/>
  </r>
  <r>
    <x v="32"/>
    <x v="32"/>
    <n v="799.93499999999995"/>
    <x v="7"/>
    <n v="2399.8106459999999"/>
    <m/>
    <n v="799.93499999999995"/>
    <m/>
    <m/>
    <d v="2023-06-02T00:00:00"/>
    <x v="0"/>
    <x v="7"/>
    <n v="22"/>
    <x v="19"/>
  </r>
  <r>
    <x v="48"/>
    <x v="48"/>
    <n v="224.7225"/>
    <x v="7"/>
    <n v="224.7225"/>
    <m/>
    <n v="224.7225"/>
    <m/>
    <m/>
    <d v="2023-06-02T00:00:00"/>
    <x v="0"/>
    <x v="7"/>
    <n v="22"/>
    <x v="19"/>
  </r>
  <r>
    <x v="48"/>
    <x v="48"/>
    <n v="1286.576963"/>
    <x v="7"/>
    <n v="1511.2994630000001"/>
    <m/>
    <n v="1286.576963"/>
    <m/>
    <m/>
    <d v="2023-06-02T00:00:00"/>
    <x v="0"/>
    <x v="7"/>
    <n v="22"/>
    <x v="19"/>
  </r>
  <r>
    <x v="48"/>
    <x v="48"/>
    <n v="1009.415332"/>
    <x v="7"/>
    <n v="2520.7147949999999"/>
    <m/>
    <n v="1009.415332"/>
    <m/>
    <m/>
    <d v="2023-06-02T00:00:00"/>
    <x v="0"/>
    <x v="7"/>
    <n v="22"/>
    <x v="19"/>
  </r>
  <r>
    <x v="64"/>
    <x v="64"/>
    <n v="1115.038468"/>
    <x v="7"/>
    <n v="1115.038468"/>
    <m/>
    <n v="1115.038468"/>
    <m/>
    <m/>
    <d v="2023-06-02T00:00:00"/>
    <x v="0"/>
    <x v="7"/>
    <n v="22"/>
    <x v="19"/>
  </r>
  <r>
    <x v="107"/>
    <x v="105"/>
    <n v="1.53"/>
    <x v="7"/>
    <n v="1.53"/>
    <m/>
    <n v="1.53"/>
    <m/>
    <m/>
    <d v="2023-06-02T00:00:00"/>
    <x v="0"/>
    <x v="7"/>
    <n v="22"/>
    <x v="19"/>
  </r>
  <r>
    <x v="107"/>
    <x v="105"/>
    <n v="0.79900000000000004"/>
    <x v="7"/>
    <n v="2.3290000000000002"/>
    <m/>
    <n v="0.79900000000000004"/>
    <m/>
    <m/>
    <d v="2023-06-02T00:00:00"/>
    <x v="0"/>
    <x v="7"/>
    <n v="22"/>
    <x v="19"/>
  </r>
  <r>
    <x v="107"/>
    <x v="105"/>
    <n v="0.65978000000000003"/>
    <x v="7"/>
    <n v="2.9887800000000002"/>
    <m/>
    <n v="0.65978000000000003"/>
    <m/>
    <m/>
    <d v="2023-06-02T00:00:00"/>
    <x v="0"/>
    <x v="7"/>
    <n v="22"/>
    <x v="19"/>
  </r>
  <r>
    <x v="4"/>
    <x v="4"/>
    <n v="2.4990039999999998"/>
    <x v="8"/>
    <n v="2.4990039999999998"/>
    <m/>
    <n v="2.4990039999999998"/>
    <m/>
    <m/>
    <d v="2023-06-02T00:00:00"/>
    <x v="0"/>
    <x v="8"/>
    <n v="22"/>
    <x v="19"/>
  </r>
  <r>
    <x v="13"/>
    <x v="13"/>
    <n v="72.223005999999998"/>
    <x v="8"/>
    <n v="72.223005999999998"/>
    <m/>
    <n v="72.223005999999998"/>
    <m/>
    <m/>
    <d v="2023-06-02T00:00:00"/>
    <x v="0"/>
    <x v="8"/>
    <n v="22"/>
    <x v="19"/>
  </r>
  <r>
    <x v="13"/>
    <x v="13"/>
    <n v="260.31574799999999"/>
    <x v="8"/>
    <n v="332.53875399999998"/>
    <m/>
    <n v="260.31574799999999"/>
    <m/>
    <m/>
    <d v="2023-06-02T00:00:00"/>
    <x v="0"/>
    <x v="8"/>
    <n v="22"/>
    <x v="19"/>
  </r>
  <r>
    <x v="34"/>
    <x v="34"/>
    <n v="0.784968"/>
    <x v="8"/>
    <n v="0.784968"/>
    <m/>
    <n v="0.784968"/>
    <m/>
    <m/>
    <d v="2023-06-02T00:00:00"/>
    <x v="0"/>
    <x v="8"/>
    <n v="22"/>
    <x v="19"/>
  </r>
  <r>
    <x v="57"/>
    <x v="57"/>
    <n v="301.26012300000002"/>
    <x v="8"/>
    <n v="301.26012300000002"/>
    <m/>
    <n v="301.26012300000002"/>
    <m/>
    <m/>
    <d v="2023-06-02T00:00:00"/>
    <x v="0"/>
    <x v="8"/>
    <n v="22"/>
    <x v="19"/>
  </r>
  <r>
    <x v="57"/>
    <x v="57"/>
    <n v="234.01139900000001"/>
    <x v="8"/>
    <n v="535.271522"/>
    <m/>
    <n v="234.01139900000001"/>
    <m/>
    <m/>
    <d v="2023-06-02T00:00:00"/>
    <x v="0"/>
    <x v="8"/>
    <n v="22"/>
    <x v="19"/>
  </r>
  <r>
    <x v="57"/>
    <x v="57"/>
    <n v="205.14917"/>
    <x v="8"/>
    <n v="740.42069200000003"/>
    <m/>
    <n v="205.14917"/>
    <m/>
    <m/>
    <d v="2023-06-02T00:00:00"/>
    <x v="0"/>
    <x v="8"/>
    <n v="22"/>
    <x v="19"/>
  </r>
  <r>
    <x v="57"/>
    <x v="57"/>
    <n v="136.76611299999999"/>
    <x v="8"/>
    <n v="877.18680500000005"/>
    <m/>
    <n v="136.76611299999999"/>
    <m/>
    <m/>
    <d v="2023-06-02T00:00:00"/>
    <x v="0"/>
    <x v="8"/>
    <n v="22"/>
    <x v="19"/>
  </r>
  <r>
    <x v="57"/>
    <x v="57"/>
    <n v="184.158525"/>
    <x v="8"/>
    <n v="1061.3453300000001"/>
    <m/>
    <n v="184.158525"/>
    <m/>
    <m/>
    <d v="2023-06-02T00:00:00"/>
    <x v="0"/>
    <x v="8"/>
    <n v="22"/>
    <x v="19"/>
  </r>
  <r>
    <x v="112"/>
    <x v="110"/>
    <n v="2.4990039999999998"/>
    <x v="8"/>
    <n v="2.4990039999999998"/>
    <m/>
    <n v="2.4990039999999998"/>
    <m/>
    <m/>
    <d v="2023-06-02T00:00:00"/>
    <x v="0"/>
    <x v="8"/>
    <n v="22"/>
    <x v="19"/>
  </r>
  <r>
    <x v="70"/>
    <x v="70"/>
    <n v="3199.36"/>
    <x v="5"/>
    <n v="3199.36"/>
    <m/>
    <n v="3199.36"/>
    <m/>
    <m/>
    <d v="2023-06-03T00:00:00"/>
    <x v="0"/>
    <x v="5"/>
    <n v="22"/>
    <x v="19"/>
  </r>
  <r>
    <x v="70"/>
    <x v="70"/>
    <n v="581.55999999999995"/>
    <x v="5"/>
    <n v="3780.92"/>
    <m/>
    <n v="581.55999999999995"/>
    <m/>
    <m/>
    <d v="2023-06-03T00:00:00"/>
    <x v="0"/>
    <x v="5"/>
    <n v="22"/>
    <x v="19"/>
  </r>
  <r>
    <x v="73"/>
    <x v="73"/>
    <n v="51.24"/>
    <x v="5"/>
    <n v="51.24"/>
    <m/>
    <n v="51.24"/>
    <m/>
    <m/>
    <d v="2023-06-03T00:00:00"/>
    <x v="0"/>
    <x v="5"/>
    <n v="22"/>
    <x v="19"/>
  </r>
  <r>
    <x v="77"/>
    <x v="77"/>
    <n v="7478.46"/>
    <x v="5"/>
    <n v="7478.46"/>
    <m/>
    <n v="7478.46"/>
    <m/>
    <m/>
    <d v="2023-06-03T00:00:00"/>
    <x v="0"/>
    <x v="5"/>
    <n v="22"/>
    <x v="19"/>
  </r>
  <r>
    <x v="77"/>
    <x v="77"/>
    <n v="2889.93"/>
    <x v="5"/>
    <n v="10368.39"/>
    <m/>
    <n v="2889.93"/>
    <m/>
    <m/>
    <d v="2023-06-03T00:00:00"/>
    <x v="0"/>
    <x v="5"/>
    <n v="22"/>
    <x v="19"/>
  </r>
  <r>
    <x v="98"/>
    <x v="96"/>
    <n v="32"/>
    <x v="5"/>
    <n v="32"/>
    <m/>
    <n v="32"/>
    <m/>
    <m/>
    <d v="2023-06-03T00:00:00"/>
    <x v="0"/>
    <x v="5"/>
    <n v="22"/>
    <x v="19"/>
  </r>
  <r>
    <x v="98"/>
    <x v="96"/>
    <n v="96.01"/>
    <x v="5"/>
    <n v="128.01"/>
    <m/>
    <n v="96.01"/>
    <m/>
    <m/>
    <d v="2023-06-03T00:00:00"/>
    <x v="0"/>
    <x v="5"/>
    <n v="22"/>
    <x v="19"/>
  </r>
  <r>
    <x v="98"/>
    <x v="96"/>
    <n v="17.940000000000001"/>
    <x v="5"/>
    <n v="145.94999999999999"/>
    <m/>
    <n v="17.940000000000001"/>
    <m/>
    <m/>
    <d v="2023-06-03T00:00:00"/>
    <x v="0"/>
    <x v="5"/>
    <n v="22"/>
    <x v="19"/>
  </r>
  <r>
    <x v="98"/>
    <x v="96"/>
    <n v="17.940000000000001"/>
    <x v="5"/>
    <n v="163.89"/>
    <m/>
    <n v="17.940000000000001"/>
    <m/>
    <m/>
    <d v="2023-06-03T00:00:00"/>
    <x v="0"/>
    <x v="5"/>
    <n v="22"/>
    <x v="19"/>
  </r>
  <r>
    <x v="9"/>
    <x v="9"/>
    <n v="72.704154000000003"/>
    <x v="6"/>
    <n v="72.704154000000003"/>
    <m/>
    <n v="72.704154000000003"/>
    <m/>
    <m/>
    <d v="2023-06-03T00:00:00"/>
    <x v="0"/>
    <x v="6"/>
    <n v="22"/>
    <x v="19"/>
  </r>
  <r>
    <x v="11"/>
    <x v="11"/>
    <n v="766.53466800000001"/>
    <x v="6"/>
    <n v="766.53466800000001"/>
    <m/>
    <n v="766.53466800000001"/>
    <m/>
    <m/>
    <d v="2023-06-03T00:00:00"/>
    <x v="0"/>
    <x v="6"/>
    <n v="22"/>
    <x v="19"/>
  </r>
  <r>
    <x v="11"/>
    <x v="11"/>
    <n v="550.00126499999999"/>
    <x v="6"/>
    <n v="1316.5359330000001"/>
    <m/>
    <n v="550.00126499999999"/>
    <m/>
    <m/>
    <d v="2023-06-03T00:00:00"/>
    <x v="0"/>
    <x v="6"/>
    <n v="22"/>
    <x v="19"/>
  </r>
  <r>
    <x v="11"/>
    <x v="11"/>
    <n v="526.66121099999998"/>
    <x v="6"/>
    <n v="1843.1971440000002"/>
    <m/>
    <n v="526.66121099999998"/>
    <m/>
    <m/>
    <d v="2023-06-03T00:00:00"/>
    <x v="0"/>
    <x v="6"/>
    <n v="22"/>
    <x v="19"/>
  </r>
  <r>
    <x v="102"/>
    <x v="100"/>
    <n v="151.51515000000001"/>
    <x v="6"/>
    <n v="151.51515000000001"/>
    <m/>
    <n v="151.51515000000001"/>
    <m/>
    <m/>
    <d v="2023-06-03T00:00:00"/>
    <x v="0"/>
    <x v="6"/>
    <n v="22"/>
    <x v="19"/>
  </r>
  <r>
    <x v="102"/>
    <x v="100"/>
    <n v="192.134074"/>
    <x v="6"/>
    <n v="343.649224"/>
    <m/>
    <n v="192.134074"/>
    <m/>
    <m/>
    <d v="2023-06-03T00:00:00"/>
    <x v="0"/>
    <x v="6"/>
    <n v="22"/>
    <x v="19"/>
  </r>
  <r>
    <x v="102"/>
    <x v="100"/>
    <n v="555.5"/>
    <x v="6"/>
    <n v="899.149224"/>
    <m/>
    <n v="555.5"/>
    <m/>
    <m/>
    <d v="2023-06-03T00:00:00"/>
    <x v="0"/>
    <x v="6"/>
    <n v="22"/>
    <x v="19"/>
  </r>
  <r>
    <x v="102"/>
    <x v="100"/>
    <n v="818.1"/>
    <x v="6"/>
    <n v="1717.2492240000001"/>
    <m/>
    <n v="818.1"/>
    <m/>
    <m/>
    <d v="2023-06-03T00:00:00"/>
    <x v="0"/>
    <x v="6"/>
    <n v="22"/>
    <x v="19"/>
  </r>
  <r>
    <x v="102"/>
    <x v="100"/>
    <n v="1999.8"/>
    <x v="6"/>
    <n v="3717.0492240000003"/>
    <m/>
    <n v="1999.8"/>
    <m/>
    <m/>
    <d v="2023-06-03T00:00:00"/>
    <x v="0"/>
    <x v="6"/>
    <n v="22"/>
    <x v="19"/>
  </r>
  <r>
    <x v="102"/>
    <x v="100"/>
    <n v="506.01969600000001"/>
    <x v="6"/>
    <n v="4223.0689200000006"/>
    <m/>
    <n v="506.01969600000001"/>
    <m/>
    <m/>
    <d v="2023-06-03T00:00:00"/>
    <x v="0"/>
    <x v="6"/>
    <n v="22"/>
    <x v="19"/>
  </r>
  <r>
    <x v="102"/>
    <x v="100"/>
    <n v="909.00209099999995"/>
    <x v="6"/>
    <n v="5132.0710110000009"/>
    <m/>
    <n v="909.00209099999995"/>
    <m/>
    <m/>
    <d v="2023-06-03T00:00:00"/>
    <x v="0"/>
    <x v="6"/>
    <n v="22"/>
    <x v="19"/>
  </r>
  <r>
    <x v="102"/>
    <x v="100"/>
    <n v="505.00116100000002"/>
    <x v="6"/>
    <n v="5637.072172000001"/>
    <m/>
    <n v="505.00116100000002"/>
    <m/>
    <m/>
    <d v="2023-06-03T00:00:00"/>
    <x v="0"/>
    <x v="6"/>
    <n v="22"/>
    <x v="19"/>
  </r>
  <r>
    <x v="65"/>
    <x v="65"/>
    <n v="1473.2370000000001"/>
    <x v="7"/>
    <n v="1473.2370000000001"/>
    <m/>
    <n v="1473.2370000000001"/>
    <m/>
    <m/>
    <d v="2023-06-03T00:00:00"/>
    <x v="0"/>
    <x v="7"/>
    <n v="22"/>
    <x v="19"/>
  </r>
  <r>
    <x v="147"/>
    <x v="145"/>
    <n v="1238.5758000000001"/>
    <x v="7"/>
    <n v="1238.5758000000001"/>
    <m/>
    <n v="1238.5758000000001"/>
    <m/>
    <m/>
    <d v="2023-06-03T00:00:00"/>
    <x v="0"/>
    <x v="7"/>
    <n v="22"/>
    <x v="19"/>
  </r>
  <r>
    <x v="147"/>
    <x v="145"/>
    <n v="1238.5758000000001"/>
    <x v="7"/>
    <n v="2477.1516000000001"/>
    <m/>
    <n v="1238.5758000000001"/>
    <m/>
    <m/>
    <d v="2023-06-03T00:00:00"/>
    <x v="0"/>
    <x v="7"/>
    <n v="22"/>
    <x v="19"/>
  </r>
  <r>
    <x v="147"/>
    <x v="145"/>
    <n v="1238.571428"/>
    <x v="7"/>
    <n v="3715.7230280000003"/>
    <m/>
    <n v="1238.571428"/>
    <m/>
    <m/>
    <d v="2023-06-03T00:00:00"/>
    <x v="0"/>
    <x v="7"/>
    <n v="22"/>
    <x v="19"/>
  </r>
  <r>
    <x v="1"/>
    <x v="1"/>
    <n v="207.96672000000001"/>
    <x v="5"/>
    <n v="207.96672000000001"/>
    <m/>
    <n v="207.96672000000001"/>
    <m/>
    <m/>
    <d v="2023-06-04T00:00:00"/>
    <x v="0"/>
    <x v="5"/>
    <n v="22"/>
    <x v="19"/>
  </r>
  <r>
    <x v="1"/>
    <x v="1"/>
    <n v="212.37794099999999"/>
    <x v="5"/>
    <n v="420.34466099999997"/>
    <m/>
    <n v="212.37794099999999"/>
    <m/>
    <m/>
    <d v="2023-06-04T00:00:00"/>
    <x v="0"/>
    <x v="5"/>
    <n v="22"/>
    <x v="19"/>
  </r>
  <r>
    <x v="1"/>
    <x v="1"/>
    <n v="121.351225"/>
    <x v="5"/>
    <n v="541.69588599999997"/>
    <m/>
    <n v="121.351225"/>
    <m/>
    <m/>
    <d v="2023-06-04T00:00:00"/>
    <x v="0"/>
    <x v="5"/>
    <n v="22"/>
    <x v="19"/>
  </r>
  <r>
    <x v="1"/>
    <x v="1"/>
    <n v="32.671568999999998"/>
    <x v="5"/>
    <n v="574.36745499999995"/>
    <m/>
    <n v="32.671568999999998"/>
    <m/>
    <m/>
    <d v="2023-06-04T00:00:00"/>
    <x v="0"/>
    <x v="5"/>
    <n v="22"/>
    <x v="19"/>
  </r>
  <r>
    <x v="2"/>
    <x v="2"/>
    <n v="299.52"/>
    <x v="5"/>
    <n v="299.52"/>
    <m/>
    <n v="299.52"/>
    <m/>
    <m/>
    <d v="2023-06-04T00:00:00"/>
    <x v="0"/>
    <x v="5"/>
    <n v="22"/>
    <x v="19"/>
  </r>
  <r>
    <x v="2"/>
    <x v="2"/>
    <n v="267.64705900000001"/>
    <x v="5"/>
    <n v="567.16705899999999"/>
    <m/>
    <n v="267.64705900000001"/>
    <m/>
    <m/>
    <d v="2023-06-04T00:00:00"/>
    <x v="0"/>
    <x v="5"/>
    <n v="22"/>
    <x v="19"/>
  </r>
  <r>
    <x v="2"/>
    <x v="2"/>
    <n v="152.9316"/>
    <x v="5"/>
    <n v="720.098659"/>
    <m/>
    <n v="152.9316"/>
    <m/>
    <m/>
    <d v="2023-06-04T00:00:00"/>
    <x v="0"/>
    <x v="5"/>
    <n v="22"/>
    <x v="19"/>
  </r>
  <r>
    <x v="2"/>
    <x v="2"/>
    <n v="73.529411999999994"/>
    <x v="5"/>
    <n v="793.62807099999998"/>
    <m/>
    <n v="73.529411999999994"/>
    <m/>
    <m/>
    <d v="2023-06-04T00:00:00"/>
    <x v="0"/>
    <x v="5"/>
    <n v="22"/>
    <x v="19"/>
  </r>
  <r>
    <x v="42"/>
    <x v="42"/>
    <n v="73.53"/>
    <x v="5"/>
    <n v="73.53"/>
    <m/>
    <n v="73.53"/>
    <m/>
    <m/>
    <d v="2023-06-04T00:00:00"/>
    <x v="0"/>
    <x v="5"/>
    <n v="22"/>
    <x v="19"/>
  </r>
  <r>
    <x v="50"/>
    <x v="50"/>
    <n v="749.42"/>
    <x v="5"/>
    <n v="749.42"/>
    <m/>
    <n v="749.42"/>
    <m/>
    <m/>
    <d v="2023-06-04T00:00:00"/>
    <x v="0"/>
    <x v="5"/>
    <n v="22"/>
    <x v="19"/>
  </r>
  <r>
    <x v="56"/>
    <x v="56"/>
    <n v="4551.79"/>
    <x v="5"/>
    <n v="4551.79"/>
    <m/>
    <n v="4551.79"/>
    <m/>
    <m/>
    <d v="2023-06-04T00:00:00"/>
    <x v="0"/>
    <x v="5"/>
    <n v="22"/>
    <x v="19"/>
  </r>
  <r>
    <x v="56"/>
    <x v="56"/>
    <n v="2600.85"/>
    <x v="5"/>
    <n v="7152.6399999999994"/>
    <m/>
    <n v="2600.85"/>
    <m/>
    <m/>
    <d v="2023-06-04T00:00:00"/>
    <x v="0"/>
    <x v="5"/>
    <n v="22"/>
    <x v="19"/>
  </r>
  <r>
    <x v="62"/>
    <x v="62"/>
    <n v="390.74"/>
    <x v="5"/>
    <n v="390.74"/>
    <m/>
    <n v="390.74"/>
    <m/>
    <m/>
    <d v="2023-06-04T00:00:00"/>
    <x v="0"/>
    <x v="5"/>
    <n v="22"/>
    <x v="19"/>
  </r>
  <r>
    <x v="66"/>
    <x v="66"/>
    <n v="4550"/>
    <x v="5"/>
    <n v="4550"/>
    <m/>
    <n v="4550"/>
    <m/>
    <m/>
    <d v="2023-06-04T00:00:00"/>
    <x v="0"/>
    <x v="5"/>
    <n v="22"/>
    <x v="19"/>
  </r>
  <r>
    <x v="73"/>
    <x v="73"/>
    <n v="1.81"/>
    <x v="5"/>
    <n v="1.81"/>
    <m/>
    <n v="1.81"/>
    <m/>
    <m/>
    <d v="2023-06-04T00:00:00"/>
    <x v="0"/>
    <x v="5"/>
    <n v="22"/>
    <x v="19"/>
  </r>
  <r>
    <x v="73"/>
    <x v="73"/>
    <n v="3.61"/>
    <x v="5"/>
    <n v="5.42"/>
    <m/>
    <n v="3.61"/>
    <m/>
    <m/>
    <d v="2023-06-04T00:00:00"/>
    <x v="0"/>
    <x v="5"/>
    <n v="22"/>
    <x v="19"/>
  </r>
  <r>
    <x v="80"/>
    <x v="80"/>
    <n v="2000"/>
    <x v="5"/>
    <n v="2000"/>
    <m/>
    <n v="2000"/>
    <m/>
    <m/>
    <d v="2023-06-04T00:00:00"/>
    <x v="0"/>
    <x v="5"/>
    <n v="22"/>
    <x v="19"/>
  </r>
  <r>
    <x v="80"/>
    <x v="80"/>
    <n v="2000"/>
    <x v="5"/>
    <n v="4000"/>
    <m/>
    <n v="2000"/>
    <m/>
    <m/>
    <d v="2023-06-04T00:00:00"/>
    <x v="0"/>
    <x v="5"/>
    <n v="22"/>
    <x v="19"/>
  </r>
  <r>
    <x v="80"/>
    <x v="80"/>
    <n v="3000"/>
    <x v="5"/>
    <n v="7000"/>
    <m/>
    <n v="3000"/>
    <m/>
    <m/>
    <d v="2023-06-04T00:00:00"/>
    <x v="0"/>
    <x v="5"/>
    <n v="22"/>
    <x v="19"/>
  </r>
  <r>
    <x v="80"/>
    <x v="80"/>
    <n v="1000"/>
    <x v="5"/>
    <n v="8000"/>
    <m/>
    <n v="1000"/>
    <m/>
    <m/>
    <d v="2023-06-04T00:00:00"/>
    <x v="0"/>
    <x v="5"/>
    <n v="22"/>
    <x v="19"/>
  </r>
  <r>
    <x v="80"/>
    <x v="80"/>
    <n v="1000"/>
    <x v="5"/>
    <n v="9000"/>
    <m/>
    <n v="1000"/>
    <m/>
    <m/>
    <d v="2023-06-04T00:00:00"/>
    <x v="0"/>
    <x v="5"/>
    <n v="22"/>
    <x v="19"/>
  </r>
  <r>
    <x v="83"/>
    <x v="83"/>
    <n v="533.33000000000004"/>
    <x v="5"/>
    <n v="533.33000000000004"/>
    <m/>
    <n v="533.33000000000004"/>
    <m/>
    <m/>
    <d v="2023-06-04T00:00:00"/>
    <x v="0"/>
    <x v="5"/>
    <n v="22"/>
    <x v="19"/>
  </r>
  <r>
    <x v="83"/>
    <x v="83"/>
    <n v="533.34"/>
    <x v="5"/>
    <n v="1066.67"/>
    <m/>
    <n v="533.34"/>
    <m/>
    <m/>
    <d v="2023-06-04T00:00:00"/>
    <x v="0"/>
    <x v="5"/>
    <n v="22"/>
    <x v="19"/>
  </r>
  <r>
    <x v="84"/>
    <x v="83"/>
    <n v="1000"/>
    <x v="5"/>
    <n v="1000"/>
    <m/>
    <n v="1000"/>
    <m/>
    <m/>
    <d v="2023-06-04T00:00:00"/>
    <x v="0"/>
    <x v="5"/>
    <n v="22"/>
    <x v="19"/>
  </r>
  <r>
    <x v="84"/>
    <x v="83"/>
    <n v="555.55999999999995"/>
    <x v="5"/>
    <n v="1555.56"/>
    <m/>
    <n v="555.55999999999995"/>
    <m/>
    <m/>
    <d v="2023-06-04T00:00:00"/>
    <x v="0"/>
    <x v="5"/>
    <n v="22"/>
    <x v="19"/>
  </r>
  <r>
    <x v="84"/>
    <x v="83"/>
    <n v="1111.1199999999999"/>
    <x v="5"/>
    <n v="2666.68"/>
    <m/>
    <n v="1111.1199999999999"/>
    <m/>
    <m/>
    <d v="2023-06-04T00:00:00"/>
    <x v="0"/>
    <x v="5"/>
    <n v="22"/>
    <x v="19"/>
  </r>
  <r>
    <x v="86"/>
    <x v="85"/>
    <n v="280"/>
    <x v="5"/>
    <n v="280"/>
    <m/>
    <n v="280"/>
    <m/>
    <m/>
    <d v="2023-06-04T00:00:00"/>
    <x v="0"/>
    <x v="5"/>
    <n v="22"/>
    <x v="19"/>
  </r>
  <r>
    <x v="88"/>
    <x v="86"/>
    <n v="4"/>
    <x v="5"/>
    <n v="4"/>
    <m/>
    <n v="4"/>
    <m/>
    <m/>
    <d v="2023-06-04T00:00:00"/>
    <x v="0"/>
    <x v="5"/>
    <n v="22"/>
    <x v="19"/>
  </r>
  <r>
    <x v="88"/>
    <x v="86"/>
    <n v="4"/>
    <x v="5"/>
    <n v="8"/>
    <m/>
    <n v="4"/>
    <m/>
    <m/>
    <d v="2023-06-04T00:00:00"/>
    <x v="0"/>
    <x v="5"/>
    <n v="22"/>
    <x v="19"/>
  </r>
  <r>
    <x v="88"/>
    <x v="86"/>
    <n v="6"/>
    <x v="5"/>
    <n v="14"/>
    <m/>
    <n v="6"/>
    <m/>
    <m/>
    <d v="2023-06-04T00:00:00"/>
    <x v="0"/>
    <x v="5"/>
    <n v="22"/>
    <x v="19"/>
  </r>
  <r>
    <x v="88"/>
    <x v="86"/>
    <n v="2"/>
    <x v="5"/>
    <n v="16"/>
    <m/>
    <n v="2"/>
    <m/>
    <m/>
    <d v="2023-06-04T00:00:00"/>
    <x v="0"/>
    <x v="5"/>
    <n v="22"/>
    <x v="19"/>
  </r>
  <r>
    <x v="88"/>
    <x v="86"/>
    <n v="2"/>
    <x v="5"/>
    <n v="18"/>
    <m/>
    <n v="2"/>
    <m/>
    <m/>
    <d v="2023-06-04T00:00:00"/>
    <x v="0"/>
    <x v="5"/>
    <n v="22"/>
    <x v="19"/>
  </r>
  <r>
    <x v="88"/>
    <x v="86"/>
    <n v="1.06"/>
    <x v="5"/>
    <n v="19.059999999999999"/>
    <m/>
    <n v="1.06"/>
    <m/>
    <m/>
    <d v="2023-06-04T00:00:00"/>
    <x v="0"/>
    <x v="5"/>
    <n v="22"/>
    <x v="19"/>
  </r>
  <r>
    <x v="88"/>
    <x v="86"/>
    <n v="1.07"/>
    <x v="5"/>
    <n v="20.13"/>
    <m/>
    <n v="1.07"/>
    <m/>
    <m/>
    <d v="2023-06-04T00:00:00"/>
    <x v="0"/>
    <x v="5"/>
    <n v="22"/>
    <x v="19"/>
  </r>
  <r>
    <x v="88"/>
    <x v="86"/>
    <n v="2"/>
    <x v="5"/>
    <n v="22.13"/>
    <m/>
    <n v="2"/>
    <m/>
    <m/>
    <d v="2023-06-04T00:00:00"/>
    <x v="0"/>
    <x v="5"/>
    <n v="22"/>
    <x v="19"/>
  </r>
  <r>
    <x v="88"/>
    <x v="86"/>
    <n v="1.1100000000000001"/>
    <x v="5"/>
    <n v="23.24"/>
    <m/>
    <n v="1.1100000000000001"/>
    <m/>
    <m/>
    <d v="2023-06-04T00:00:00"/>
    <x v="0"/>
    <x v="5"/>
    <n v="22"/>
    <x v="19"/>
  </r>
  <r>
    <x v="88"/>
    <x v="86"/>
    <n v="2.2200000000000002"/>
    <x v="5"/>
    <n v="25.459999999999997"/>
    <m/>
    <n v="2.2200000000000002"/>
    <m/>
    <m/>
    <d v="2023-06-04T00:00:00"/>
    <x v="0"/>
    <x v="5"/>
    <n v="22"/>
    <x v="19"/>
  </r>
  <r>
    <x v="88"/>
    <x v="86"/>
    <n v="0.54"/>
    <x v="5"/>
    <n v="25.999999999999996"/>
    <m/>
    <n v="0.54"/>
    <m/>
    <m/>
    <d v="2023-06-04T00:00:00"/>
    <x v="0"/>
    <x v="5"/>
    <n v="22"/>
    <x v="19"/>
  </r>
  <r>
    <x v="97"/>
    <x v="95"/>
    <n v="2000.2"/>
    <x v="5"/>
    <n v="2000.2"/>
    <m/>
    <n v="2000.2"/>
    <m/>
    <m/>
    <d v="2023-06-04T00:00:00"/>
    <x v="0"/>
    <x v="5"/>
    <n v="22"/>
    <x v="19"/>
  </r>
  <r>
    <x v="97"/>
    <x v="95"/>
    <n v="2000.2"/>
    <x v="5"/>
    <n v="4000.4"/>
    <m/>
    <n v="2000.2"/>
    <m/>
    <m/>
    <d v="2023-06-04T00:00:00"/>
    <x v="0"/>
    <x v="5"/>
    <n v="22"/>
    <x v="19"/>
  </r>
  <r>
    <x v="97"/>
    <x v="95"/>
    <n v="3000.3"/>
    <x v="5"/>
    <n v="7000.7000000000007"/>
    <m/>
    <n v="3000.3"/>
    <m/>
    <m/>
    <d v="2023-06-04T00:00:00"/>
    <x v="0"/>
    <x v="5"/>
    <n v="22"/>
    <x v="19"/>
  </r>
  <r>
    <x v="97"/>
    <x v="95"/>
    <n v="1000.1"/>
    <x v="5"/>
    <n v="8000.8000000000011"/>
    <m/>
    <n v="1000.1"/>
    <m/>
    <m/>
    <d v="2023-06-04T00:00:00"/>
    <x v="0"/>
    <x v="5"/>
    <n v="22"/>
    <x v="19"/>
  </r>
  <r>
    <x v="97"/>
    <x v="95"/>
    <n v="1000.1"/>
    <x v="5"/>
    <n v="9000.9000000000015"/>
    <m/>
    <n v="1000.1"/>
    <m/>
    <m/>
    <d v="2023-06-04T00:00:00"/>
    <x v="0"/>
    <x v="5"/>
    <n v="22"/>
    <x v="19"/>
  </r>
  <r>
    <x v="97"/>
    <x v="95"/>
    <n v="533.38"/>
    <x v="5"/>
    <n v="9534.2800000000007"/>
    <m/>
    <n v="533.38"/>
    <m/>
    <m/>
    <d v="2023-06-04T00:00:00"/>
    <x v="0"/>
    <x v="5"/>
    <n v="22"/>
    <x v="19"/>
  </r>
  <r>
    <x v="97"/>
    <x v="95"/>
    <n v="533.39"/>
    <x v="5"/>
    <n v="10067.67"/>
    <m/>
    <n v="533.39"/>
    <m/>
    <m/>
    <d v="2023-06-04T00:00:00"/>
    <x v="0"/>
    <x v="5"/>
    <n v="22"/>
    <x v="19"/>
  </r>
  <r>
    <x v="97"/>
    <x v="95"/>
    <n v="1000.1"/>
    <x v="5"/>
    <n v="11067.77"/>
    <m/>
    <n v="1000.1"/>
    <m/>
    <m/>
    <d v="2023-06-04T00:00:00"/>
    <x v="0"/>
    <x v="5"/>
    <n v="22"/>
    <x v="19"/>
  </r>
  <r>
    <x v="97"/>
    <x v="95"/>
    <n v="555.62"/>
    <x v="5"/>
    <n v="11623.390000000001"/>
    <m/>
    <n v="555.62"/>
    <m/>
    <m/>
    <d v="2023-06-04T00:00:00"/>
    <x v="0"/>
    <x v="5"/>
    <n v="22"/>
    <x v="19"/>
  </r>
  <r>
    <x v="97"/>
    <x v="95"/>
    <n v="2.2200000000000002"/>
    <x v="5"/>
    <n v="11625.61"/>
    <m/>
    <n v="2.2200000000000002"/>
    <m/>
    <m/>
    <d v="2023-06-04T00:00:00"/>
    <x v="0"/>
    <x v="5"/>
    <n v="22"/>
    <x v="19"/>
  </r>
  <r>
    <x v="98"/>
    <x v="96"/>
    <n v="8.2799999999999994"/>
    <x v="5"/>
    <n v="8.2799999999999994"/>
    <m/>
    <n v="8.2799999999999994"/>
    <m/>
    <m/>
    <d v="2023-06-04T00:00:00"/>
    <x v="0"/>
    <x v="5"/>
    <n v="22"/>
    <x v="19"/>
  </r>
  <r>
    <x v="133"/>
    <x v="131"/>
    <n v="600"/>
    <x v="5"/>
    <n v="600"/>
    <m/>
    <n v="600"/>
    <m/>
    <m/>
    <d v="2023-06-04T00:00:00"/>
    <x v="0"/>
    <x v="5"/>
    <n v="22"/>
    <x v="19"/>
  </r>
  <r>
    <x v="155"/>
    <x v="153"/>
    <n v="400.01"/>
    <x v="5"/>
    <n v="400.01"/>
    <m/>
    <n v="400.01"/>
    <m/>
    <m/>
    <d v="2023-06-04T00:00:00"/>
    <x v="0"/>
    <x v="5"/>
    <n v="22"/>
    <x v="19"/>
  </r>
  <r>
    <x v="156"/>
    <x v="154"/>
    <n v="800.01"/>
    <x v="5"/>
    <n v="800.01"/>
    <m/>
    <n v="800.01"/>
    <m/>
    <m/>
    <d v="2023-06-04T00:00:00"/>
    <x v="0"/>
    <x v="5"/>
    <n v="22"/>
    <x v="19"/>
  </r>
  <r>
    <x v="136"/>
    <x v="134"/>
    <n v="0.89"/>
    <x v="5"/>
    <n v="0.89"/>
    <m/>
    <n v="0.89"/>
    <m/>
    <m/>
    <d v="2023-06-04T00:00:00"/>
    <x v="0"/>
    <x v="5"/>
    <n v="22"/>
    <x v="19"/>
  </r>
  <r>
    <x v="136"/>
    <x v="134"/>
    <n v="51.97"/>
    <x v="5"/>
    <n v="52.86"/>
    <m/>
    <n v="51.97"/>
    <m/>
    <m/>
    <d v="2023-06-04T00:00:00"/>
    <x v="0"/>
    <x v="5"/>
    <n v="22"/>
    <x v="19"/>
  </r>
  <r>
    <x v="136"/>
    <x v="134"/>
    <n v="53.08"/>
    <x v="5"/>
    <n v="105.94"/>
    <m/>
    <n v="53.08"/>
    <m/>
    <m/>
    <d v="2023-06-04T00:00:00"/>
    <x v="0"/>
    <x v="5"/>
    <n v="22"/>
    <x v="19"/>
  </r>
  <r>
    <x v="136"/>
    <x v="134"/>
    <n v="30.33"/>
    <x v="5"/>
    <n v="136.26999999999998"/>
    <m/>
    <n v="30.33"/>
    <m/>
    <m/>
    <d v="2023-06-04T00:00:00"/>
    <x v="0"/>
    <x v="5"/>
    <n v="22"/>
    <x v="19"/>
  </r>
  <r>
    <x v="136"/>
    <x v="134"/>
    <n v="8.17"/>
    <x v="5"/>
    <n v="144.43999999999997"/>
    <m/>
    <n v="8.17"/>
    <m/>
    <m/>
    <d v="2023-06-04T00:00:00"/>
    <x v="0"/>
    <x v="5"/>
    <n v="22"/>
    <x v="19"/>
  </r>
  <r>
    <x v="140"/>
    <x v="138"/>
    <n v="400.03"/>
    <x v="5"/>
    <n v="400.03"/>
    <m/>
    <n v="400.03"/>
    <m/>
    <m/>
    <d v="2023-06-04T00:00:00"/>
    <x v="0"/>
    <x v="5"/>
    <n v="22"/>
    <x v="19"/>
  </r>
  <r>
    <x v="157"/>
    <x v="155"/>
    <n v="400.05"/>
    <x v="5"/>
    <n v="400.05"/>
    <m/>
    <n v="400.05"/>
    <m/>
    <m/>
    <d v="2023-06-04T00:00:00"/>
    <x v="0"/>
    <x v="5"/>
    <n v="22"/>
    <x v="19"/>
  </r>
  <r>
    <x v="149"/>
    <x v="147"/>
    <n v="400.04"/>
    <x v="5"/>
    <n v="400.04"/>
    <m/>
    <n v="400.04"/>
    <m/>
    <m/>
    <d v="2023-06-04T00:00:00"/>
    <x v="0"/>
    <x v="5"/>
    <n v="22"/>
    <x v="19"/>
  </r>
  <r>
    <x v="114"/>
    <x v="112"/>
    <n v="8.3520160000000008"/>
    <x v="7"/>
    <n v="8.3520160000000008"/>
    <m/>
    <n v="8.3520160000000008"/>
    <m/>
    <m/>
    <d v="2023-06-04T00:00:00"/>
    <x v="0"/>
    <x v="7"/>
    <n v="22"/>
    <x v="19"/>
  </r>
  <r>
    <x v="41"/>
    <x v="41"/>
    <n v="370.53901300000001"/>
    <x v="10"/>
    <n v="370.53901300000001"/>
    <m/>
    <n v="370.53901300000001"/>
    <m/>
    <m/>
    <d v="2023-06-04T00:00:00"/>
    <x v="0"/>
    <x v="10"/>
    <n v="22"/>
    <x v="19"/>
  </r>
  <r>
    <x v="51"/>
    <x v="51"/>
    <n v="0.578739"/>
    <x v="10"/>
    <n v="0.578739"/>
    <m/>
    <n v="0.578739"/>
    <m/>
    <m/>
    <d v="2023-06-04T00:00:00"/>
    <x v="0"/>
    <x v="10"/>
    <n v="22"/>
    <x v="19"/>
  </r>
  <r>
    <x v="51"/>
    <x v="51"/>
    <n v="0.183786"/>
    <x v="10"/>
    <n v="0.76252500000000001"/>
    <m/>
    <n v="0.183786"/>
    <m/>
    <m/>
    <d v="2023-06-04T00:00:00"/>
    <x v="0"/>
    <x v="10"/>
    <n v="22"/>
    <x v="19"/>
  </r>
  <r>
    <x v="51"/>
    <x v="51"/>
    <n v="0.54402700000000004"/>
    <x v="10"/>
    <n v="1.3065519999999999"/>
    <m/>
    <n v="0.54402700000000004"/>
    <m/>
    <m/>
    <d v="2023-06-04T00:00:00"/>
    <x v="0"/>
    <x v="10"/>
    <n v="22"/>
    <x v="19"/>
  </r>
  <r>
    <x v="51"/>
    <x v="51"/>
    <n v="0.26348700000000003"/>
    <x v="10"/>
    <n v="1.570039"/>
    <m/>
    <n v="0.26348700000000003"/>
    <m/>
    <m/>
    <d v="2023-06-04T00:00:00"/>
    <x v="0"/>
    <x v="10"/>
    <n v="22"/>
    <x v="19"/>
  </r>
  <r>
    <x v="114"/>
    <x v="112"/>
    <n v="574.684528"/>
    <x v="7"/>
    <n v="574.684528"/>
    <m/>
    <n v="574.684528"/>
    <m/>
    <m/>
    <d v="2023-06-05T00:00:00"/>
    <x v="0"/>
    <x v="7"/>
    <n v="23"/>
    <x v="19"/>
  </r>
  <r>
    <x v="114"/>
    <x v="112"/>
    <n v="312.61238900000001"/>
    <x v="7"/>
    <n v="887.29691700000001"/>
    <m/>
    <n v="312.61238900000001"/>
    <m/>
    <m/>
    <d v="2023-06-05T00:00:00"/>
    <x v="0"/>
    <x v="7"/>
    <n v="23"/>
    <x v="19"/>
  </r>
  <r>
    <x v="114"/>
    <x v="112"/>
    <n v="31.989476"/>
    <x v="7"/>
    <n v="919.28639299999998"/>
    <m/>
    <n v="31.989476"/>
    <m/>
    <m/>
    <d v="2023-06-05T00:00:00"/>
    <x v="0"/>
    <x v="7"/>
    <n v="23"/>
    <x v="19"/>
  </r>
  <r>
    <x v="114"/>
    <x v="112"/>
    <n v="3727.3194400000002"/>
    <x v="7"/>
    <n v="4646.6058330000005"/>
    <m/>
    <n v="3727.3194400000002"/>
    <m/>
    <m/>
    <d v="2023-06-05T00:00:00"/>
    <x v="0"/>
    <x v="7"/>
    <n v="23"/>
    <x v="19"/>
  </r>
  <r>
    <x v="114"/>
    <x v="112"/>
    <n v="880.32789000000002"/>
    <x v="7"/>
    <n v="5526.9337230000001"/>
    <m/>
    <n v="880.32789000000002"/>
    <m/>
    <m/>
    <d v="2023-06-05T00:00:00"/>
    <x v="0"/>
    <x v="7"/>
    <n v="23"/>
    <x v="19"/>
  </r>
  <r>
    <x v="20"/>
    <x v="20"/>
    <n v="726.72777499999995"/>
    <x v="8"/>
    <n v="726.72777499999995"/>
    <m/>
    <n v="726.72777499999995"/>
    <m/>
    <m/>
    <d v="2023-06-05T00:00:00"/>
    <x v="0"/>
    <x v="8"/>
    <n v="23"/>
    <x v="19"/>
  </r>
  <r>
    <x v="20"/>
    <x v="20"/>
    <n v="613.29888300000005"/>
    <x v="8"/>
    <n v="1340.026658"/>
    <m/>
    <n v="613.29888300000005"/>
    <m/>
    <m/>
    <d v="2023-06-05T00:00:00"/>
    <x v="0"/>
    <x v="8"/>
    <n v="23"/>
    <x v="19"/>
  </r>
  <r>
    <x v="20"/>
    <x v="20"/>
    <n v="378.87559599999997"/>
    <x v="8"/>
    <n v="1718.9022540000001"/>
    <m/>
    <n v="378.87559599999997"/>
    <m/>
    <m/>
    <d v="2023-06-05T00:00:00"/>
    <x v="0"/>
    <x v="8"/>
    <n v="23"/>
    <x v="19"/>
  </r>
  <r>
    <x v="20"/>
    <x v="20"/>
    <n v="252.583731"/>
    <x v="8"/>
    <n v="1971.485985"/>
    <m/>
    <n v="252.583731"/>
    <m/>
    <m/>
    <d v="2023-06-05T00:00:00"/>
    <x v="0"/>
    <x v="8"/>
    <n v="23"/>
    <x v="19"/>
  </r>
  <r>
    <x v="20"/>
    <x v="20"/>
    <n v="343.201866"/>
    <x v="8"/>
    <n v="2314.6878510000001"/>
    <m/>
    <n v="343.201866"/>
    <m/>
    <m/>
    <d v="2023-06-05T00:00:00"/>
    <x v="0"/>
    <x v="8"/>
    <n v="23"/>
    <x v="19"/>
  </r>
  <r>
    <x v="26"/>
    <x v="26"/>
    <n v="147.822417"/>
    <x v="10"/>
    <n v="147.822417"/>
    <m/>
    <n v="147.822417"/>
    <m/>
    <m/>
    <d v="2023-06-05T00:00:00"/>
    <x v="0"/>
    <x v="10"/>
    <n v="23"/>
    <x v="19"/>
  </r>
  <r>
    <x v="26"/>
    <x v="26"/>
    <n v="47.523690000000002"/>
    <x v="10"/>
    <n v="195.34610700000002"/>
    <m/>
    <n v="47.523690000000002"/>
    <m/>
    <m/>
    <d v="2023-06-05T00:00:00"/>
    <x v="0"/>
    <x v="10"/>
    <n v="23"/>
    <x v="19"/>
  </r>
  <r>
    <x v="26"/>
    <x v="26"/>
    <n v="38.883023999999999"/>
    <x v="10"/>
    <n v="234.22913100000002"/>
    <m/>
    <n v="38.883023999999999"/>
    <m/>
    <m/>
    <d v="2023-06-05T00:00:00"/>
    <x v="0"/>
    <x v="10"/>
    <n v="23"/>
    <x v="19"/>
  </r>
  <r>
    <x v="26"/>
    <x v="26"/>
    <n v="97.534273999999996"/>
    <x v="10"/>
    <n v="331.76340500000003"/>
    <m/>
    <n v="97.534273999999996"/>
    <m/>
    <m/>
    <d v="2023-06-05T00:00:00"/>
    <x v="0"/>
    <x v="10"/>
    <n v="23"/>
    <x v="19"/>
  </r>
  <r>
    <x v="26"/>
    <x v="26"/>
    <n v="42.130842999999999"/>
    <x v="10"/>
    <n v="373.89424800000006"/>
    <m/>
    <n v="42.130842999999999"/>
    <m/>
    <m/>
    <d v="2023-06-05T00:00:00"/>
    <x v="0"/>
    <x v="10"/>
    <n v="23"/>
    <x v="19"/>
  </r>
  <r>
    <x v="89"/>
    <x v="87"/>
    <n v="9.1"/>
    <x v="6"/>
    <n v="9.1"/>
    <m/>
    <n v="9.1"/>
    <m/>
    <m/>
    <d v="2023-06-06T00:00:00"/>
    <x v="0"/>
    <x v="6"/>
    <n v="23"/>
    <x v="19"/>
  </r>
  <r>
    <x v="90"/>
    <x v="88"/>
    <n v="1.02"/>
    <x v="6"/>
    <n v="1.02"/>
    <m/>
    <n v="1.02"/>
    <m/>
    <m/>
    <d v="2023-06-06T00:00:00"/>
    <x v="0"/>
    <x v="6"/>
    <n v="23"/>
    <x v="19"/>
  </r>
  <r>
    <x v="100"/>
    <x v="98"/>
    <n v="84.52"/>
    <x v="6"/>
    <n v="84.52"/>
    <m/>
    <n v="84.52"/>
    <m/>
    <m/>
    <d v="2023-06-06T00:00:00"/>
    <x v="0"/>
    <x v="6"/>
    <n v="23"/>
    <x v="19"/>
  </r>
  <r>
    <x v="100"/>
    <x v="98"/>
    <n v="142.66"/>
    <x v="6"/>
    <n v="227.18"/>
    <m/>
    <n v="142.66"/>
    <m/>
    <m/>
    <d v="2023-06-06T00:00:00"/>
    <x v="0"/>
    <x v="6"/>
    <n v="23"/>
    <x v="19"/>
  </r>
  <r>
    <x v="0"/>
    <x v="0"/>
    <n v="1.8937580000000001"/>
    <x v="7"/>
    <n v="1.8937580000000001"/>
    <m/>
    <n v="1.8937580000000001"/>
    <m/>
    <m/>
    <d v="2023-06-06T00:00:00"/>
    <x v="0"/>
    <x v="7"/>
    <n v="23"/>
    <x v="19"/>
  </r>
  <r>
    <x v="16"/>
    <x v="16"/>
    <n v="1.9974270000000001"/>
    <x v="7"/>
    <n v="1.9974270000000001"/>
    <m/>
    <n v="1.9974270000000001"/>
    <m/>
    <m/>
    <d v="2023-06-06T00:00:00"/>
    <x v="0"/>
    <x v="7"/>
    <n v="23"/>
    <x v="19"/>
  </r>
  <r>
    <x v="16"/>
    <x v="16"/>
    <n v="1.8937580000000001"/>
    <x v="7"/>
    <n v="3.8911850000000001"/>
    <m/>
    <n v="1.8937580000000001"/>
    <m/>
    <m/>
    <d v="2023-06-06T00:00:00"/>
    <x v="0"/>
    <x v="7"/>
    <n v="23"/>
    <x v="19"/>
  </r>
  <r>
    <x v="16"/>
    <x v="16"/>
    <n v="6.3377280000000003"/>
    <x v="7"/>
    <n v="10.228913"/>
    <m/>
    <n v="6.3377280000000003"/>
    <m/>
    <m/>
    <d v="2023-06-06T00:00:00"/>
    <x v="0"/>
    <x v="7"/>
    <n v="23"/>
    <x v="19"/>
  </r>
  <r>
    <x v="19"/>
    <x v="19"/>
    <n v="5.6812750000000003"/>
    <x v="7"/>
    <n v="5.6812750000000003"/>
    <m/>
    <n v="5.6812750000000003"/>
    <m/>
    <m/>
    <d v="2023-06-06T00:00:00"/>
    <x v="0"/>
    <x v="7"/>
    <n v="23"/>
    <x v="19"/>
  </r>
  <r>
    <x v="22"/>
    <x v="22"/>
    <n v="1.9974270000000001"/>
    <x v="7"/>
    <n v="1.9974270000000001"/>
    <m/>
    <n v="1.9974270000000001"/>
    <m/>
    <m/>
    <d v="2023-06-06T00:00:00"/>
    <x v="0"/>
    <x v="7"/>
    <n v="23"/>
    <x v="19"/>
  </r>
  <r>
    <x v="22"/>
    <x v="22"/>
    <n v="7.3940159999999997"/>
    <x v="7"/>
    <n v="9.3914429999999989"/>
    <m/>
    <n v="7.3940159999999997"/>
    <m/>
    <m/>
    <d v="2023-06-06T00:00:00"/>
    <x v="0"/>
    <x v="7"/>
    <n v="23"/>
    <x v="19"/>
  </r>
  <r>
    <x v="105"/>
    <x v="103"/>
    <n v="0.69907900000000001"/>
    <x v="7"/>
    <n v="0.69907900000000001"/>
    <m/>
    <n v="0.69907900000000001"/>
    <m/>
    <m/>
    <d v="2023-06-06T00:00:00"/>
    <x v="0"/>
    <x v="7"/>
    <n v="23"/>
    <x v="19"/>
  </r>
  <r>
    <x v="105"/>
    <x v="103"/>
    <n v="7.0085160000000002"/>
    <x v="7"/>
    <n v="7.7075950000000004"/>
    <m/>
    <n v="7.0085160000000002"/>
    <m/>
    <m/>
    <d v="2023-06-06T00:00:00"/>
    <x v="0"/>
    <x v="7"/>
    <n v="23"/>
    <x v="19"/>
  </r>
  <r>
    <x v="105"/>
    <x v="103"/>
    <n v="29.801752"/>
    <x v="7"/>
    <n v="37.509346999999998"/>
    <m/>
    <n v="29.801752"/>
    <m/>
    <m/>
    <d v="2023-06-06T00:00:00"/>
    <x v="0"/>
    <x v="7"/>
    <n v="23"/>
    <x v="19"/>
  </r>
  <r>
    <x v="105"/>
    <x v="103"/>
    <n v="21.125761000000001"/>
    <x v="7"/>
    <n v="58.635108000000002"/>
    <m/>
    <n v="21.125761000000001"/>
    <m/>
    <m/>
    <d v="2023-06-06T00:00:00"/>
    <x v="0"/>
    <x v="7"/>
    <n v="23"/>
    <x v="19"/>
  </r>
  <r>
    <x v="109"/>
    <x v="107"/>
    <n v="3.932318"/>
    <x v="7"/>
    <n v="3.932318"/>
    <m/>
    <n v="3.932318"/>
    <m/>
    <m/>
    <d v="2023-06-06T00:00:00"/>
    <x v="0"/>
    <x v="7"/>
    <n v="23"/>
    <x v="19"/>
  </r>
  <r>
    <x v="109"/>
    <x v="107"/>
    <n v="14.017032"/>
    <x v="7"/>
    <n v="17.949349999999999"/>
    <m/>
    <n v="14.017032"/>
    <m/>
    <m/>
    <d v="2023-06-06T00:00:00"/>
    <x v="0"/>
    <x v="7"/>
    <n v="23"/>
    <x v="19"/>
  </r>
  <r>
    <x v="109"/>
    <x v="107"/>
    <n v="3.7875169999999998"/>
    <x v="7"/>
    <n v="21.736867"/>
    <m/>
    <n v="3.7875169999999998"/>
    <m/>
    <m/>
    <d v="2023-06-06T00:00:00"/>
    <x v="0"/>
    <x v="7"/>
    <n v="23"/>
    <x v="19"/>
  </r>
  <r>
    <x v="109"/>
    <x v="107"/>
    <n v="79.471339"/>
    <x v="7"/>
    <n v="101.208206"/>
    <m/>
    <n v="79.471339"/>
    <m/>
    <m/>
    <d v="2023-06-06T00:00:00"/>
    <x v="0"/>
    <x v="7"/>
    <n v="23"/>
    <x v="19"/>
  </r>
  <r>
    <x v="109"/>
    <x v="107"/>
    <n v="66.898241999999996"/>
    <x v="7"/>
    <n v="168.106448"/>
    <m/>
    <n v="66.898241999999996"/>
    <m/>
    <m/>
    <d v="2023-06-06T00:00:00"/>
    <x v="0"/>
    <x v="7"/>
    <n v="23"/>
    <x v="19"/>
  </r>
  <r>
    <x v="114"/>
    <x v="112"/>
    <n v="115.489374"/>
    <x v="7"/>
    <n v="115.489374"/>
    <m/>
    <n v="115.489374"/>
    <m/>
    <m/>
    <d v="2023-06-06T00:00:00"/>
    <x v="0"/>
    <x v="7"/>
    <n v="23"/>
    <x v="19"/>
  </r>
  <r>
    <x v="114"/>
    <x v="112"/>
    <n v="164.182331"/>
    <x v="7"/>
    <n v="279.67170499999997"/>
    <m/>
    <n v="164.182331"/>
    <m/>
    <m/>
    <d v="2023-06-06T00:00:00"/>
    <x v="0"/>
    <x v="7"/>
    <n v="23"/>
    <x v="19"/>
  </r>
  <r>
    <x v="114"/>
    <x v="112"/>
    <n v="15.994662"/>
    <x v="7"/>
    <n v="295.66636699999998"/>
    <m/>
    <n v="15.994662"/>
    <m/>
    <m/>
    <d v="2023-06-06T00:00:00"/>
    <x v="0"/>
    <x v="7"/>
    <n v="23"/>
    <x v="19"/>
  </r>
  <r>
    <x v="114"/>
    <x v="112"/>
    <n v="156.305453"/>
    <x v="7"/>
    <n v="451.97181999999998"/>
    <m/>
    <n v="156.305453"/>
    <m/>
    <m/>
    <d v="2023-06-06T00:00:00"/>
    <x v="0"/>
    <x v="7"/>
    <n v="23"/>
    <x v="19"/>
  </r>
  <r>
    <x v="114"/>
    <x v="112"/>
    <n v="192.47684599999999"/>
    <x v="7"/>
    <n v="644.448666"/>
    <m/>
    <n v="192.47684599999999"/>
    <m/>
    <m/>
    <d v="2023-06-06T00:00:00"/>
    <x v="0"/>
    <x v="7"/>
    <n v="23"/>
    <x v="19"/>
  </r>
  <r>
    <x v="114"/>
    <x v="112"/>
    <n v="172.116254"/>
    <x v="7"/>
    <n v="816.56492000000003"/>
    <m/>
    <n v="172.116254"/>
    <m/>
    <m/>
    <d v="2023-06-06T00:00:00"/>
    <x v="0"/>
    <x v="7"/>
    <n v="23"/>
    <x v="19"/>
  </r>
  <r>
    <x v="114"/>
    <x v="112"/>
    <n v="1468.26475"/>
    <x v="7"/>
    <n v="2284.8296700000001"/>
    <m/>
    <n v="1468.26475"/>
    <m/>
    <m/>
    <d v="2023-06-06T00:00:00"/>
    <x v="0"/>
    <x v="7"/>
    <n v="23"/>
    <x v="19"/>
  </r>
  <r>
    <x v="114"/>
    <x v="112"/>
    <n v="1468.26475"/>
    <x v="7"/>
    <n v="3753.0944200000004"/>
    <m/>
    <n v="1468.26475"/>
    <m/>
    <m/>
    <d v="2023-06-06T00:00:00"/>
    <x v="0"/>
    <x v="7"/>
    <n v="23"/>
    <x v="19"/>
  </r>
  <r>
    <x v="114"/>
    <x v="112"/>
    <n v="1468.2595679999999"/>
    <x v="7"/>
    <n v="5221.3539880000008"/>
    <m/>
    <n v="1468.2595679999999"/>
    <m/>
    <m/>
    <d v="2023-06-06T00:00:00"/>
    <x v="0"/>
    <x v="7"/>
    <n v="23"/>
    <x v="19"/>
  </r>
  <r>
    <x v="117"/>
    <x v="115"/>
    <n v="13.316179999999999"/>
    <x v="7"/>
    <n v="13.316179999999999"/>
    <m/>
    <n v="13.316179999999999"/>
    <m/>
    <m/>
    <d v="2023-06-06T00:00:00"/>
    <x v="0"/>
    <x v="7"/>
    <n v="23"/>
    <x v="19"/>
  </r>
  <r>
    <x v="20"/>
    <x v="20"/>
    <n v="3772.9422840000002"/>
    <x v="8"/>
    <n v="3772.9422840000002"/>
    <m/>
    <n v="3772.9422840000002"/>
    <m/>
    <m/>
    <d v="2023-06-06T00:00:00"/>
    <x v="0"/>
    <x v="8"/>
    <n v="23"/>
    <x v="19"/>
  </r>
  <r>
    <x v="52"/>
    <x v="52"/>
    <n v="45.676335000000002"/>
    <x v="8"/>
    <n v="45.676335000000002"/>
    <m/>
    <n v="45.676335000000002"/>
    <m/>
    <m/>
    <d v="2023-06-06T00:00:00"/>
    <x v="0"/>
    <x v="8"/>
    <n v="23"/>
    <x v="19"/>
  </r>
  <r>
    <x v="60"/>
    <x v="60"/>
    <n v="0.63946899999999995"/>
    <x v="8"/>
    <n v="0.63946899999999995"/>
    <m/>
    <n v="0.63946899999999995"/>
    <m/>
    <m/>
    <d v="2023-06-06T00:00:00"/>
    <x v="0"/>
    <x v="8"/>
    <n v="23"/>
    <x v="19"/>
  </r>
  <r>
    <x v="107"/>
    <x v="105"/>
    <n v="0.31772099999999998"/>
    <x v="8"/>
    <n v="0.31772099999999998"/>
    <m/>
    <n v="0.31772099999999998"/>
    <m/>
    <m/>
    <d v="2023-06-06T00:00:00"/>
    <x v="0"/>
    <x v="8"/>
    <n v="23"/>
    <x v="19"/>
  </r>
  <r>
    <x v="107"/>
    <x v="105"/>
    <n v="47.676279999999998"/>
    <x v="8"/>
    <n v="47.994000999999997"/>
    <m/>
    <n v="47.676279999999998"/>
    <m/>
    <m/>
    <d v="2023-06-06T00:00:00"/>
    <x v="0"/>
    <x v="8"/>
    <n v="23"/>
    <x v="19"/>
  </r>
  <r>
    <x v="110"/>
    <x v="108"/>
    <n v="0.21024399999999999"/>
    <x v="8"/>
    <n v="0.21024399999999999"/>
    <m/>
    <n v="0.21024399999999999"/>
    <m/>
    <m/>
    <d v="2023-06-06T00:00:00"/>
    <x v="0"/>
    <x v="8"/>
    <n v="23"/>
    <x v="19"/>
  </r>
  <r>
    <x v="110"/>
    <x v="108"/>
    <n v="0.73147899999999999"/>
    <x v="8"/>
    <n v="0.94172299999999998"/>
    <m/>
    <n v="0.73147899999999999"/>
    <m/>
    <m/>
    <d v="2023-06-06T00:00:00"/>
    <x v="0"/>
    <x v="8"/>
    <n v="23"/>
    <x v="19"/>
  </r>
  <r>
    <x v="53"/>
    <x v="53"/>
    <n v="0.83293899999999998"/>
    <x v="9"/>
    <n v="0.83293899999999998"/>
    <m/>
    <n v="0.83293899999999998"/>
    <m/>
    <m/>
    <d v="2023-06-06T00:00:00"/>
    <x v="0"/>
    <x v="9"/>
    <n v="23"/>
    <x v="19"/>
  </r>
  <r>
    <x v="53"/>
    <x v="53"/>
    <n v="0.18820500000000001"/>
    <x v="9"/>
    <n v="1.0211440000000001"/>
    <m/>
    <n v="0.18820500000000001"/>
    <m/>
    <m/>
    <d v="2023-06-06T00:00:00"/>
    <x v="0"/>
    <x v="9"/>
    <n v="23"/>
    <x v="19"/>
  </r>
  <r>
    <x v="152"/>
    <x v="150"/>
    <n v="25.41"/>
    <x v="6"/>
    <n v="25.41"/>
    <m/>
    <n v="25.41"/>
    <m/>
    <m/>
    <d v="2023-06-07T00:00:00"/>
    <x v="0"/>
    <x v="6"/>
    <n v="23"/>
    <x v="19"/>
  </r>
  <r>
    <x v="72"/>
    <x v="72"/>
    <n v="42.66"/>
    <x v="6"/>
    <n v="42.66"/>
    <m/>
    <n v="42.66"/>
    <m/>
    <m/>
    <d v="2023-06-07T00:00:00"/>
    <x v="0"/>
    <x v="6"/>
    <n v="23"/>
    <x v="19"/>
  </r>
  <r>
    <x v="100"/>
    <x v="98"/>
    <n v="71.33"/>
    <x v="6"/>
    <n v="71.33"/>
    <m/>
    <n v="71.33"/>
    <m/>
    <m/>
    <d v="2023-06-07T00:00:00"/>
    <x v="0"/>
    <x v="6"/>
    <n v="23"/>
    <x v="19"/>
  </r>
  <r>
    <x v="100"/>
    <x v="98"/>
    <n v="237.59"/>
    <x v="6"/>
    <n v="308.92"/>
    <m/>
    <n v="237.59"/>
    <m/>
    <m/>
    <d v="2023-06-07T00:00:00"/>
    <x v="0"/>
    <x v="6"/>
    <n v="23"/>
    <x v="19"/>
  </r>
  <r>
    <x v="100"/>
    <x v="98"/>
    <n v="194.4"/>
    <x v="6"/>
    <n v="503.32000000000005"/>
    <m/>
    <n v="194.4"/>
    <m/>
    <m/>
    <d v="2023-06-07T00:00:00"/>
    <x v="0"/>
    <x v="6"/>
    <n v="23"/>
    <x v="19"/>
  </r>
  <r>
    <x v="100"/>
    <x v="98"/>
    <n v="487.62"/>
    <x v="6"/>
    <n v="990.94"/>
    <m/>
    <n v="487.62"/>
    <m/>
    <m/>
    <d v="2023-06-07T00:00:00"/>
    <x v="0"/>
    <x v="6"/>
    <n v="23"/>
    <x v="19"/>
  </r>
  <r>
    <x v="100"/>
    <x v="98"/>
    <n v="364"/>
    <x v="6"/>
    <n v="1354.94"/>
    <m/>
    <n v="364"/>
    <m/>
    <m/>
    <d v="2023-06-07T00:00:00"/>
    <x v="0"/>
    <x v="6"/>
    <n v="23"/>
    <x v="19"/>
  </r>
  <r>
    <x v="100"/>
    <x v="98"/>
    <n v="301.27999999999997"/>
    <x v="6"/>
    <n v="1656.22"/>
    <m/>
    <n v="301.27999999999997"/>
    <m/>
    <m/>
    <d v="2023-06-07T00:00:00"/>
    <x v="0"/>
    <x v="6"/>
    <n v="23"/>
    <x v="19"/>
  </r>
  <r>
    <x v="100"/>
    <x v="98"/>
    <n v="303.39"/>
    <x v="6"/>
    <n v="1959.6100000000001"/>
    <m/>
    <n v="303.39"/>
    <m/>
    <m/>
    <d v="2023-06-07T00:00:00"/>
    <x v="0"/>
    <x v="6"/>
    <n v="23"/>
    <x v="19"/>
  </r>
  <r>
    <x v="139"/>
    <x v="137"/>
    <n v="116.212969"/>
    <x v="6"/>
    <n v="116.212969"/>
    <m/>
    <n v="116.212969"/>
    <m/>
    <m/>
    <d v="2023-06-07T00:00:00"/>
    <x v="0"/>
    <x v="6"/>
    <n v="23"/>
    <x v="19"/>
  </r>
  <r>
    <x v="139"/>
    <x v="137"/>
    <n v="141.914063"/>
    <x v="6"/>
    <n v="258.12703199999999"/>
    <m/>
    <n v="141.914063"/>
    <m/>
    <m/>
    <d v="2023-06-07T00:00:00"/>
    <x v="0"/>
    <x v="6"/>
    <n v="23"/>
    <x v="19"/>
  </r>
  <r>
    <x v="139"/>
    <x v="137"/>
    <n v="961.48564099999999"/>
    <x v="6"/>
    <n v="1219.6126730000001"/>
    <m/>
    <n v="961.48564099999999"/>
    <m/>
    <m/>
    <d v="2023-06-07T00:00:00"/>
    <x v="0"/>
    <x v="6"/>
    <n v="23"/>
    <x v="19"/>
  </r>
  <r>
    <x v="139"/>
    <x v="137"/>
    <n v="215.60400000000001"/>
    <x v="6"/>
    <n v="1435.2166730000001"/>
    <m/>
    <n v="215.60400000000001"/>
    <m/>
    <m/>
    <d v="2023-06-07T00:00:00"/>
    <x v="0"/>
    <x v="6"/>
    <n v="23"/>
    <x v="19"/>
  </r>
  <r>
    <x v="139"/>
    <x v="137"/>
    <n v="179.642335"/>
    <x v="6"/>
    <n v="1614.8590080000001"/>
    <m/>
    <n v="179.642335"/>
    <m/>
    <m/>
    <d v="2023-06-07T00:00:00"/>
    <x v="0"/>
    <x v="6"/>
    <n v="23"/>
    <x v="19"/>
  </r>
  <r>
    <x v="139"/>
    <x v="137"/>
    <n v="284.98440299999999"/>
    <x v="6"/>
    <n v="1899.8434110000001"/>
    <m/>
    <n v="284.98440299999999"/>
    <m/>
    <m/>
    <d v="2023-06-07T00:00:00"/>
    <x v="0"/>
    <x v="6"/>
    <n v="23"/>
    <x v="19"/>
  </r>
  <r>
    <x v="139"/>
    <x v="137"/>
    <n v="588.353115"/>
    <x v="6"/>
    <n v="2488.1965260000002"/>
    <m/>
    <n v="588.353115"/>
    <m/>
    <m/>
    <d v="2023-06-07T00:00:00"/>
    <x v="0"/>
    <x v="6"/>
    <n v="23"/>
    <x v="19"/>
  </r>
  <r>
    <x v="139"/>
    <x v="137"/>
    <n v="481.00711699999999"/>
    <x v="6"/>
    <n v="2969.2036430000003"/>
    <m/>
    <n v="481.00711699999999"/>
    <m/>
    <m/>
    <d v="2023-06-07T00:00:00"/>
    <x v="0"/>
    <x v="6"/>
    <n v="23"/>
    <x v="19"/>
  </r>
  <r>
    <x v="139"/>
    <x v="137"/>
    <n v="730.26809200000002"/>
    <x v="6"/>
    <n v="3699.4717350000001"/>
    <m/>
    <n v="730.26809200000002"/>
    <m/>
    <m/>
    <d v="2023-06-07T00:00:00"/>
    <x v="0"/>
    <x v="6"/>
    <n v="23"/>
    <x v="19"/>
  </r>
  <r>
    <x v="139"/>
    <x v="137"/>
    <n v="25.287098"/>
    <x v="6"/>
    <n v="3724.7588329999999"/>
    <m/>
    <n v="25.287098"/>
    <m/>
    <m/>
    <d v="2023-06-07T00:00:00"/>
    <x v="0"/>
    <x v="6"/>
    <n v="23"/>
    <x v="19"/>
  </r>
  <r>
    <x v="139"/>
    <x v="137"/>
    <n v="263.88558"/>
    <x v="6"/>
    <n v="3988.644413"/>
    <m/>
    <n v="263.88558"/>
    <m/>
    <m/>
    <d v="2023-06-07T00:00:00"/>
    <x v="0"/>
    <x v="6"/>
    <n v="23"/>
    <x v="19"/>
  </r>
  <r>
    <x v="139"/>
    <x v="137"/>
    <n v="3147.9739140000001"/>
    <x v="6"/>
    <n v="7136.6183270000001"/>
    <m/>
    <n v="3147.9739140000001"/>
    <m/>
    <m/>
    <d v="2023-06-07T00:00:00"/>
    <x v="0"/>
    <x v="6"/>
    <n v="23"/>
    <x v="19"/>
  </r>
  <r>
    <x v="139"/>
    <x v="137"/>
    <n v="1265.0242559999999"/>
    <x v="6"/>
    <n v="8401.6425830000007"/>
    <m/>
    <n v="1265.0242559999999"/>
    <m/>
    <m/>
    <d v="2023-06-07T00:00:00"/>
    <x v="0"/>
    <x v="6"/>
    <n v="23"/>
    <x v="19"/>
  </r>
  <r>
    <x v="0"/>
    <x v="0"/>
    <n v="1.044961"/>
    <x v="7"/>
    <n v="1.044961"/>
    <m/>
    <n v="1.044961"/>
    <m/>
    <m/>
    <d v="2023-06-07T00:00:00"/>
    <x v="0"/>
    <x v="7"/>
    <n v="23"/>
    <x v="19"/>
  </r>
  <r>
    <x v="5"/>
    <x v="5"/>
    <n v="0.24410499999999999"/>
    <x v="7"/>
    <n v="0.24410499999999999"/>
    <m/>
    <n v="0.24410499999999999"/>
    <m/>
    <m/>
    <d v="2023-06-07T00:00:00"/>
    <x v="0"/>
    <x v="7"/>
    <n v="23"/>
    <x v="19"/>
  </r>
  <r>
    <x v="9"/>
    <x v="9"/>
    <n v="39.735669000000001"/>
    <x v="7"/>
    <n v="39.735669000000001"/>
    <m/>
    <n v="39.735669000000001"/>
    <m/>
    <m/>
    <d v="2023-06-07T00:00:00"/>
    <x v="0"/>
    <x v="7"/>
    <n v="23"/>
    <x v="19"/>
  </r>
  <r>
    <x v="9"/>
    <x v="9"/>
    <n v="39.434753000000001"/>
    <x v="7"/>
    <n v="79.170422000000002"/>
    <m/>
    <n v="39.434753000000001"/>
    <m/>
    <m/>
    <d v="2023-06-07T00:00:00"/>
    <x v="0"/>
    <x v="7"/>
    <n v="23"/>
    <x v="19"/>
  </r>
  <r>
    <x v="14"/>
    <x v="14"/>
    <n v="1.7230890000000001"/>
    <x v="7"/>
    <n v="1.7230890000000001"/>
    <m/>
    <n v="1.7230890000000001"/>
    <m/>
    <m/>
    <d v="2023-06-07T00:00:00"/>
    <x v="0"/>
    <x v="7"/>
    <n v="23"/>
    <x v="19"/>
  </r>
  <r>
    <x v="16"/>
    <x v="16"/>
    <n v="1.049037"/>
    <x v="7"/>
    <n v="1.049037"/>
    <m/>
    <n v="1.049037"/>
    <m/>
    <m/>
    <d v="2023-06-07T00:00:00"/>
    <x v="0"/>
    <x v="7"/>
    <n v="23"/>
    <x v="19"/>
  </r>
  <r>
    <x v="16"/>
    <x v="16"/>
    <n v="0.33708399999999999"/>
    <x v="7"/>
    <n v="1.3861209999999999"/>
    <m/>
    <n v="0.33708399999999999"/>
    <m/>
    <m/>
    <d v="2023-06-07T00:00:00"/>
    <x v="0"/>
    <x v="7"/>
    <n v="23"/>
    <x v="19"/>
  </r>
  <r>
    <x v="16"/>
    <x v="16"/>
    <n v="0.99870899999999996"/>
    <x v="7"/>
    <n v="2.38483"/>
    <m/>
    <n v="0.99870899999999996"/>
    <m/>
    <m/>
    <d v="2023-06-07T00:00:00"/>
    <x v="0"/>
    <x v="7"/>
    <n v="23"/>
    <x v="19"/>
  </r>
  <r>
    <x v="16"/>
    <x v="16"/>
    <n v="17.481456000000001"/>
    <x v="7"/>
    <n v="19.866286000000002"/>
    <m/>
    <n v="17.481456000000001"/>
    <m/>
    <m/>
    <d v="2023-06-07T00:00:00"/>
    <x v="0"/>
    <x v="7"/>
    <n v="23"/>
    <x v="19"/>
  </r>
  <r>
    <x v="16"/>
    <x v="16"/>
    <n v="18.908535000000001"/>
    <x v="7"/>
    <n v="38.774821000000003"/>
    <m/>
    <n v="18.908535000000001"/>
    <m/>
    <m/>
    <d v="2023-06-07T00:00:00"/>
    <x v="0"/>
    <x v="7"/>
    <n v="23"/>
    <x v="19"/>
  </r>
  <r>
    <x v="19"/>
    <x v="19"/>
    <n v="4.0020559999999996"/>
    <x v="7"/>
    <n v="4.0020559999999996"/>
    <m/>
    <n v="4.0020559999999996"/>
    <m/>
    <m/>
    <d v="2023-06-07T00:00:00"/>
    <x v="0"/>
    <x v="7"/>
    <n v="23"/>
    <x v="19"/>
  </r>
  <r>
    <x v="19"/>
    <x v="19"/>
    <n v="3.2023009999999998"/>
    <x v="7"/>
    <n v="7.2043569999999999"/>
    <m/>
    <n v="3.2023009999999998"/>
    <m/>
    <m/>
    <d v="2023-06-07T00:00:00"/>
    <x v="0"/>
    <x v="7"/>
    <n v="23"/>
    <x v="19"/>
  </r>
  <r>
    <x v="19"/>
    <x v="19"/>
    <n v="34.962910999999998"/>
    <x v="7"/>
    <n v="42.167268"/>
    <m/>
    <n v="34.962910999999998"/>
    <m/>
    <m/>
    <d v="2023-06-07T00:00:00"/>
    <x v="0"/>
    <x v="7"/>
    <n v="23"/>
    <x v="19"/>
  </r>
  <r>
    <x v="19"/>
    <x v="19"/>
    <n v="26.471948000000001"/>
    <x v="7"/>
    <n v="68.639216000000005"/>
    <m/>
    <n v="26.471948000000001"/>
    <m/>
    <m/>
    <d v="2023-06-07T00:00:00"/>
    <x v="0"/>
    <x v="7"/>
    <n v="23"/>
    <x v="19"/>
  </r>
  <r>
    <x v="19"/>
    <x v="19"/>
    <n v="27.650697000000001"/>
    <x v="7"/>
    <n v="96.289913000000013"/>
    <m/>
    <n v="27.650697000000001"/>
    <m/>
    <m/>
    <d v="2023-06-07T00:00:00"/>
    <x v="0"/>
    <x v="7"/>
    <n v="23"/>
    <x v="19"/>
  </r>
  <r>
    <x v="22"/>
    <x v="22"/>
    <n v="1.049037"/>
    <x v="7"/>
    <n v="1.049037"/>
    <m/>
    <n v="1.049037"/>
    <m/>
    <m/>
    <d v="2023-06-07T00:00:00"/>
    <x v="0"/>
    <x v="7"/>
    <n v="23"/>
    <x v="19"/>
  </r>
  <r>
    <x v="22"/>
    <x v="22"/>
    <n v="0.33708399999999999"/>
    <x v="7"/>
    <n v="1.3861209999999999"/>
    <m/>
    <n v="0.33708399999999999"/>
    <m/>
    <m/>
    <d v="2023-06-07T00:00:00"/>
    <x v="0"/>
    <x v="7"/>
    <n v="23"/>
    <x v="19"/>
  </r>
  <r>
    <x v="22"/>
    <x v="22"/>
    <n v="0.99870899999999996"/>
    <x v="7"/>
    <n v="2.38483"/>
    <m/>
    <n v="0.99870899999999996"/>
    <m/>
    <m/>
    <d v="2023-06-07T00:00:00"/>
    <x v="0"/>
    <x v="7"/>
    <n v="23"/>
    <x v="19"/>
  </r>
  <r>
    <x v="105"/>
    <x v="103"/>
    <n v="0.750386"/>
    <x v="7"/>
    <n v="0.750386"/>
    <m/>
    <n v="0.750386"/>
    <m/>
    <m/>
    <d v="2023-06-07T00:00:00"/>
    <x v="0"/>
    <x v="7"/>
    <n v="23"/>
    <x v="19"/>
  </r>
  <r>
    <x v="105"/>
    <x v="103"/>
    <n v="3.6808339999999999"/>
    <x v="7"/>
    <n v="4.4312199999999997"/>
    <m/>
    <n v="3.6808339999999999"/>
    <m/>
    <m/>
    <d v="2023-06-07T00:00:00"/>
    <x v="0"/>
    <x v="7"/>
    <n v="23"/>
    <x v="19"/>
  </r>
  <r>
    <x v="105"/>
    <x v="103"/>
    <n v="3.5042409999999999"/>
    <x v="7"/>
    <n v="7.9354610000000001"/>
    <m/>
    <n v="3.5042409999999999"/>
    <m/>
    <m/>
    <d v="2023-06-07T00:00:00"/>
    <x v="0"/>
    <x v="7"/>
    <n v="23"/>
    <x v="19"/>
  </r>
  <r>
    <x v="109"/>
    <x v="107"/>
    <n v="4.3022109999999998"/>
    <x v="7"/>
    <n v="4.3022109999999998"/>
    <m/>
    <n v="4.3022109999999998"/>
    <m/>
    <m/>
    <d v="2023-06-07T00:00:00"/>
    <x v="0"/>
    <x v="7"/>
    <n v="23"/>
    <x v="19"/>
  </r>
  <r>
    <x v="109"/>
    <x v="107"/>
    <n v="7.361669"/>
    <x v="7"/>
    <n v="11.663879999999999"/>
    <m/>
    <n v="7.361669"/>
    <m/>
    <m/>
    <d v="2023-06-07T00:00:00"/>
    <x v="0"/>
    <x v="7"/>
    <n v="23"/>
    <x v="19"/>
  </r>
  <r>
    <x v="109"/>
    <x v="107"/>
    <n v="0.89327400000000001"/>
    <x v="7"/>
    <n v="12.557153999999999"/>
    <m/>
    <n v="0.89327400000000001"/>
    <m/>
    <m/>
    <d v="2023-06-07T00:00:00"/>
    <x v="0"/>
    <x v="7"/>
    <n v="23"/>
    <x v="19"/>
  </r>
  <r>
    <x v="109"/>
    <x v="107"/>
    <n v="7.0084799999999996"/>
    <x v="7"/>
    <n v="19.565633999999999"/>
    <m/>
    <n v="7.0084799999999996"/>
    <m/>
    <m/>
    <d v="2023-06-07T00:00:00"/>
    <x v="0"/>
    <x v="7"/>
    <n v="23"/>
    <x v="19"/>
  </r>
  <r>
    <x v="109"/>
    <x v="107"/>
    <n v="69.422978999999998"/>
    <x v="7"/>
    <n v="88.988613000000001"/>
    <m/>
    <n v="69.422978999999998"/>
    <m/>
    <m/>
    <d v="2023-06-07T00:00:00"/>
    <x v="0"/>
    <x v="7"/>
    <n v="23"/>
    <x v="19"/>
  </r>
  <r>
    <x v="109"/>
    <x v="107"/>
    <n v="69.422978999999998"/>
    <x v="7"/>
    <n v="158.41159199999998"/>
    <m/>
    <n v="69.422978999999998"/>
    <m/>
    <m/>
    <d v="2023-06-07T00:00:00"/>
    <x v="0"/>
    <x v="7"/>
    <n v="23"/>
    <x v="19"/>
  </r>
  <r>
    <x v="109"/>
    <x v="107"/>
    <n v="12.403999000000001"/>
    <x v="7"/>
    <n v="170.81559099999998"/>
    <m/>
    <n v="12.403999000000001"/>
    <m/>
    <m/>
    <d v="2023-06-07T00:00:00"/>
    <x v="0"/>
    <x v="7"/>
    <n v="23"/>
    <x v="19"/>
  </r>
  <r>
    <x v="109"/>
    <x v="107"/>
    <n v="69.422734000000005"/>
    <x v="7"/>
    <n v="240.23832499999997"/>
    <m/>
    <n v="69.422734000000005"/>
    <m/>
    <m/>
    <d v="2023-06-07T00:00:00"/>
    <x v="0"/>
    <x v="7"/>
    <n v="23"/>
    <x v="19"/>
  </r>
  <r>
    <x v="117"/>
    <x v="115"/>
    <n v="6.9935859999999996"/>
    <x v="7"/>
    <n v="6.9935859999999996"/>
    <m/>
    <n v="6.9935859999999996"/>
    <m/>
    <m/>
    <d v="2023-06-07T00:00:00"/>
    <x v="0"/>
    <x v="7"/>
    <n v="23"/>
    <x v="19"/>
  </r>
  <r>
    <x v="117"/>
    <x v="115"/>
    <n v="9.0170060000000003"/>
    <x v="7"/>
    <n v="16.010591999999999"/>
    <m/>
    <n v="9.0170060000000003"/>
    <m/>
    <m/>
    <d v="2023-06-07T00:00:00"/>
    <x v="0"/>
    <x v="7"/>
    <n v="23"/>
    <x v="19"/>
  </r>
  <r>
    <x v="117"/>
    <x v="115"/>
    <n v="6.6580560000000002"/>
    <x v="7"/>
    <n v="22.668647999999997"/>
    <m/>
    <n v="6.6580560000000002"/>
    <m/>
    <m/>
    <d v="2023-06-07T00:00:00"/>
    <x v="0"/>
    <x v="7"/>
    <n v="23"/>
    <x v="19"/>
  </r>
  <r>
    <x v="118"/>
    <x v="116"/>
    <n v="1.7230890000000001"/>
    <x v="7"/>
    <n v="1.7230890000000001"/>
    <m/>
    <n v="1.7230890000000001"/>
    <m/>
    <m/>
    <d v="2023-06-07T00:00:00"/>
    <x v="0"/>
    <x v="7"/>
    <n v="23"/>
    <x v="19"/>
  </r>
  <r>
    <x v="158"/>
    <x v="156"/>
    <n v="367.274877"/>
    <x v="8"/>
    <n v="367.274877"/>
    <m/>
    <n v="367.274877"/>
    <m/>
    <m/>
    <d v="2023-06-07T00:00:00"/>
    <x v="0"/>
    <x v="8"/>
    <n v="23"/>
    <x v="19"/>
  </r>
  <r>
    <x v="64"/>
    <x v="64"/>
    <n v="163.46213399999999"/>
    <x v="8"/>
    <n v="163.46213399999999"/>
    <m/>
    <n v="163.46213399999999"/>
    <m/>
    <m/>
    <d v="2023-06-07T00:00:00"/>
    <x v="0"/>
    <x v="8"/>
    <n v="23"/>
    <x v="19"/>
  </r>
  <r>
    <x v="107"/>
    <x v="105"/>
    <n v="0.37663400000000002"/>
    <x v="8"/>
    <n v="0.37663400000000002"/>
    <m/>
    <n v="0.37663400000000002"/>
    <m/>
    <m/>
    <d v="2023-06-07T00:00:00"/>
    <x v="0"/>
    <x v="8"/>
    <n v="23"/>
    <x v="19"/>
  </r>
  <r>
    <x v="110"/>
    <x v="108"/>
    <n v="7.5327000000000005E-2"/>
    <x v="8"/>
    <n v="7.5327000000000005E-2"/>
    <m/>
    <n v="7.5327000000000005E-2"/>
    <m/>
    <m/>
    <d v="2023-06-07T00:00:00"/>
    <x v="0"/>
    <x v="8"/>
    <n v="23"/>
    <x v="19"/>
  </r>
  <r>
    <x v="111"/>
    <x v="109"/>
    <n v="0.37663400000000002"/>
    <x v="8"/>
    <n v="0.37663400000000002"/>
    <m/>
    <n v="0.37663400000000002"/>
    <m/>
    <m/>
    <d v="2023-06-07T00:00:00"/>
    <x v="0"/>
    <x v="8"/>
    <n v="23"/>
    <x v="19"/>
  </r>
  <r>
    <x v="119"/>
    <x v="117"/>
    <n v="981.225144"/>
    <x v="8"/>
    <n v="981.225144"/>
    <m/>
    <n v="981.225144"/>
    <m/>
    <m/>
    <d v="2023-06-07T00:00:00"/>
    <x v="0"/>
    <x v="8"/>
    <n v="23"/>
    <x v="19"/>
  </r>
  <r>
    <x v="119"/>
    <x v="117"/>
    <n v="365.76602400000002"/>
    <x v="8"/>
    <n v="1346.991168"/>
    <m/>
    <n v="365.76602400000002"/>
    <m/>
    <m/>
    <d v="2023-06-07T00:00:00"/>
    <x v="0"/>
    <x v="8"/>
    <n v="23"/>
    <x v="19"/>
  </r>
  <r>
    <x v="18"/>
    <x v="18"/>
    <n v="6.7064570000000003"/>
    <x v="9"/>
    <n v="6.7064570000000003"/>
    <m/>
    <n v="6.7064570000000003"/>
    <m/>
    <m/>
    <d v="2023-06-07T00:00:00"/>
    <x v="0"/>
    <x v="9"/>
    <n v="23"/>
    <x v="19"/>
  </r>
  <r>
    <x v="18"/>
    <x v="18"/>
    <n v="5.5508100000000002"/>
    <x v="9"/>
    <n v="12.257267000000001"/>
    <m/>
    <n v="5.5508100000000002"/>
    <m/>
    <m/>
    <d v="2023-06-07T00:00:00"/>
    <x v="0"/>
    <x v="9"/>
    <n v="23"/>
    <x v="19"/>
  </r>
  <r>
    <x v="18"/>
    <x v="18"/>
    <n v="5.5895929999999998"/>
    <x v="9"/>
    <n v="17.84686"/>
    <m/>
    <n v="5.5895929999999998"/>
    <m/>
    <m/>
    <d v="2023-06-07T00:00:00"/>
    <x v="0"/>
    <x v="9"/>
    <n v="23"/>
    <x v="19"/>
  </r>
  <r>
    <x v="33"/>
    <x v="33"/>
    <n v="1.3236429999999999"/>
    <x v="9"/>
    <n v="1.3236429999999999"/>
    <m/>
    <n v="1.3236429999999999"/>
    <m/>
    <m/>
    <d v="2023-06-07T00:00:00"/>
    <x v="0"/>
    <x v="9"/>
    <n v="23"/>
    <x v="19"/>
  </r>
  <r>
    <x v="33"/>
    <x v="33"/>
    <n v="1.0955550000000001"/>
    <x v="9"/>
    <n v="2.4191979999999997"/>
    <m/>
    <n v="1.0955550000000001"/>
    <m/>
    <m/>
    <d v="2023-06-07T00:00:00"/>
    <x v="0"/>
    <x v="9"/>
    <n v="23"/>
    <x v="19"/>
  </r>
  <r>
    <x v="33"/>
    <x v="33"/>
    <n v="1.1032090000000001"/>
    <x v="9"/>
    <n v="3.5224069999999998"/>
    <m/>
    <n v="1.1032090000000001"/>
    <m/>
    <m/>
    <d v="2023-06-07T00:00:00"/>
    <x v="0"/>
    <x v="9"/>
    <n v="23"/>
    <x v="19"/>
  </r>
  <r>
    <x v="37"/>
    <x v="37"/>
    <n v="0.97067099999999995"/>
    <x v="9"/>
    <n v="0.97067099999999995"/>
    <m/>
    <n v="0.97067099999999995"/>
    <m/>
    <m/>
    <d v="2023-06-07T00:00:00"/>
    <x v="0"/>
    <x v="9"/>
    <n v="23"/>
    <x v="19"/>
  </r>
  <r>
    <x v="37"/>
    <x v="37"/>
    <n v="0.80340699999999998"/>
    <x v="9"/>
    <n v="1.7740779999999998"/>
    <m/>
    <n v="0.80340699999999998"/>
    <m/>
    <m/>
    <d v="2023-06-07T00:00:00"/>
    <x v="0"/>
    <x v="9"/>
    <n v="23"/>
    <x v="19"/>
  </r>
  <r>
    <x v="37"/>
    <x v="37"/>
    <n v="0.80901999999999996"/>
    <x v="9"/>
    <n v="2.5830979999999997"/>
    <m/>
    <n v="0.80901999999999996"/>
    <m/>
    <m/>
    <d v="2023-06-07T00:00:00"/>
    <x v="0"/>
    <x v="9"/>
    <n v="23"/>
    <x v="19"/>
  </r>
  <r>
    <x v="39"/>
    <x v="39"/>
    <n v="7.0657819999999996"/>
    <x v="9"/>
    <n v="7.0657819999999996"/>
    <m/>
    <n v="7.0657819999999996"/>
    <m/>
    <m/>
    <d v="2023-06-07T00:00:00"/>
    <x v="0"/>
    <x v="9"/>
    <n v="23"/>
    <x v="19"/>
  </r>
  <r>
    <x v="39"/>
    <x v="39"/>
    <n v="5.8482149999999997"/>
    <x v="9"/>
    <n v="12.913996999999998"/>
    <m/>
    <n v="5.8482149999999997"/>
    <m/>
    <m/>
    <d v="2023-06-07T00:00:00"/>
    <x v="0"/>
    <x v="9"/>
    <n v="23"/>
    <x v="19"/>
  </r>
  <r>
    <x v="39"/>
    <x v="39"/>
    <n v="5.8890760000000002"/>
    <x v="9"/>
    <n v="18.803072999999998"/>
    <m/>
    <n v="5.8890760000000002"/>
    <m/>
    <m/>
    <d v="2023-06-07T00:00:00"/>
    <x v="0"/>
    <x v="9"/>
    <n v="23"/>
    <x v="19"/>
  </r>
  <r>
    <x v="72"/>
    <x v="72"/>
    <n v="8.52"/>
    <x v="6"/>
    <n v="8.52"/>
    <m/>
    <n v="8.52"/>
    <m/>
    <m/>
    <d v="2023-06-08T00:00:00"/>
    <x v="0"/>
    <x v="6"/>
    <n v="23"/>
    <x v="19"/>
  </r>
  <r>
    <x v="153"/>
    <x v="151"/>
    <n v="1294.26"/>
    <x v="6"/>
    <n v="1294.26"/>
    <m/>
    <n v="1294.26"/>
    <m/>
    <m/>
    <d v="2023-06-08T00:00:00"/>
    <x v="0"/>
    <x v="6"/>
    <n v="23"/>
    <x v="19"/>
  </r>
  <r>
    <x v="154"/>
    <x v="152"/>
    <n v="503.29"/>
    <x v="6"/>
    <n v="503.29"/>
    <m/>
    <n v="503.29"/>
    <m/>
    <m/>
    <d v="2023-06-08T00:00:00"/>
    <x v="0"/>
    <x v="6"/>
    <n v="23"/>
    <x v="19"/>
  </r>
  <r>
    <x v="77"/>
    <x v="77"/>
    <n v="352.16"/>
    <x v="6"/>
    <n v="352.16"/>
    <m/>
    <n v="352.16"/>
    <m/>
    <m/>
    <d v="2023-06-08T00:00:00"/>
    <x v="0"/>
    <x v="6"/>
    <n v="23"/>
    <x v="19"/>
  </r>
  <r>
    <x v="77"/>
    <x v="77"/>
    <n v="52.94"/>
    <x v="6"/>
    <n v="405.1"/>
    <m/>
    <n v="52.94"/>
    <m/>
    <m/>
    <d v="2023-06-08T00:00:00"/>
    <x v="0"/>
    <x v="6"/>
    <n v="23"/>
    <x v="19"/>
  </r>
  <r>
    <x v="77"/>
    <x v="77"/>
    <n v="77.56"/>
    <x v="6"/>
    <n v="482.66"/>
    <m/>
    <n v="77.56"/>
    <m/>
    <m/>
    <d v="2023-06-08T00:00:00"/>
    <x v="0"/>
    <x v="6"/>
    <n v="23"/>
    <x v="19"/>
  </r>
  <r>
    <x v="139"/>
    <x v="137"/>
    <n v="294.176557"/>
    <x v="6"/>
    <n v="294.176557"/>
    <m/>
    <n v="294.176557"/>
    <m/>
    <m/>
    <d v="2023-06-08T00:00:00"/>
    <x v="0"/>
    <x v="6"/>
    <n v="23"/>
    <x v="19"/>
  </r>
  <r>
    <x v="139"/>
    <x v="137"/>
    <n v="240.503559"/>
    <x v="6"/>
    <n v="534.680116"/>
    <m/>
    <n v="240.503559"/>
    <m/>
    <m/>
    <d v="2023-06-08T00:00:00"/>
    <x v="0"/>
    <x v="6"/>
    <n v="23"/>
    <x v="19"/>
  </r>
  <r>
    <x v="139"/>
    <x v="137"/>
    <n v="1027.44542"/>
    <x v="6"/>
    <n v="1562.125536"/>
    <m/>
    <n v="1027.44542"/>
    <m/>
    <m/>
    <d v="2023-06-08T00:00:00"/>
    <x v="0"/>
    <x v="6"/>
    <n v="23"/>
    <x v="19"/>
  </r>
  <r>
    <x v="139"/>
    <x v="137"/>
    <n v="425.469221"/>
    <x v="6"/>
    <n v="1987.5947570000001"/>
    <m/>
    <n v="425.469221"/>
    <m/>
    <m/>
    <d v="2023-06-08T00:00:00"/>
    <x v="0"/>
    <x v="6"/>
    <n v="23"/>
    <x v="19"/>
  </r>
  <r>
    <x v="139"/>
    <x v="137"/>
    <n v="348.11118099999999"/>
    <x v="6"/>
    <n v="2335.7059380000001"/>
    <m/>
    <n v="348.11118099999999"/>
    <m/>
    <m/>
    <d v="2023-06-08T00:00:00"/>
    <x v="0"/>
    <x v="6"/>
    <n v="23"/>
    <x v="19"/>
  </r>
  <r>
    <x v="139"/>
    <x v="137"/>
    <n v="840.63716099999999"/>
    <x v="6"/>
    <n v="3176.3430990000002"/>
    <m/>
    <n v="840.63716099999999"/>
    <m/>
    <m/>
    <d v="2023-06-08T00:00:00"/>
    <x v="0"/>
    <x v="6"/>
    <n v="23"/>
    <x v="19"/>
  </r>
  <r>
    <x v="139"/>
    <x v="137"/>
    <n v="2108.6565649999998"/>
    <x v="6"/>
    <n v="5284.9996639999999"/>
    <m/>
    <n v="2108.6565649999998"/>
    <m/>
    <m/>
    <d v="2023-06-08T00:00:00"/>
    <x v="0"/>
    <x v="6"/>
    <n v="23"/>
    <x v="19"/>
  </r>
  <r>
    <x v="139"/>
    <x v="137"/>
    <n v="1206.479043"/>
    <x v="6"/>
    <n v="6491.4787070000002"/>
    <m/>
    <n v="1206.479043"/>
    <m/>
    <m/>
    <d v="2023-06-08T00:00:00"/>
    <x v="0"/>
    <x v="6"/>
    <n v="23"/>
    <x v="19"/>
  </r>
  <r>
    <x v="139"/>
    <x v="137"/>
    <n v="1917.4063249999999"/>
    <x v="6"/>
    <n v="8408.8850320000001"/>
    <m/>
    <n v="1917.4063249999999"/>
    <m/>
    <m/>
    <d v="2023-06-08T00:00:00"/>
    <x v="0"/>
    <x v="6"/>
    <n v="23"/>
    <x v="19"/>
  </r>
  <r>
    <x v="139"/>
    <x v="137"/>
    <n v="1587.0036500000001"/>
    <x v="6"/>
    <n v="9995.8886820000007"/>
    <m/>
    <n v="1587.0036500000001"/>
    <m/>
    <m/>
    <d v="2023-06-08T00:00:00"/>
    <x v="0"/>
    <x v="6"/>
    <n v="23"/>
    <x v="19"/>
  </r>
  <r>
    <x v="139"/>
    <x v="137"/>
    <n v="114.00026200000001"/>
    <x v="6"/>
    <n v="10109.888944"/>
    <m/>
    <n v="114.00026200000001"/>
    <m/>
    <m/>
    <d v="2023-06-08T00:00:00"/>
    <x v="0"/>
    <x v="6"/>
    <n v="23"/>
    <x v="19"/>
  </r>
  <r>
    <x v="139"/>
    <x v="137"/>
    <n v="1598.0919759999999"/>
    <x v="6"/>
    <n v="11707.98092"/>
    <m/>
    <n v="1598.0919759999999"/>
    <m/>
    <m/>
    <d v="2023-06-08T00:00:00"/>
    <x v="0"/>
    <x v="6"/>
    <n v="23"/>
    <x v="19"/>
  </r>
  <r>
    <x v="139"/>
    <x v="137"/>
    <n v="164.666292"/>
    <x v="6"/>
    <n v="11872.647212"/>
    <m/>
    <n v="164.666292"/>
    <m/>
    <m/>
    <d v="2023-06-08T00:00:00"/>
    <x v="0"/>
    <x v="6"/>
    <n v="23"/>
    <x v="19"/>
  </r>
  <r>
    <x v="0"/>
    <x v="0"/>
    <n v="0.41652"/>
    <x v="7"/>
    <n v="0.41652"/>
    <m/>
    <n v="0.41652"/>
    <m/>
    <m/>
    <d v="2023-06-08T00:00:00"/>
    <x v="0"/>
    <x v="7"/>
    <n v="23"/>
    <x v="19"/>
  </r>
  <r>
    <x v="102"/>
    <x v="100"/>
    <n v="8.8283649999999998"/>
    <x v="7"/>
    <n v="8.8283649999999998"/>
    <m/>
    <n v="8.8283649999999998"/>
    <m/>
    <m/>
    <d v="2023-06-08T00:00:00"/>
    <x v="0"/>
    <x v="7"/>
    <n v="23"/>
    <x v="19"/>
  </r>
  <r>
    <x v="102"/>
    <x v="100"/>
    <n v="30.679389"/>
    <x v="7"/>
    <n v="39.507753999999998"/>
    <m/>
    <n v="30.679389"/>
    <m/>
    <m/>
    <d v="2023-06-08T00:00:00"/>
    <x v="0"/>
    <x v="7"/>
    <n v="23"/>
    <x v="19"/>
  </r>
  <r>
    <x v="102"/>
    <x v="100"/>
    <n v="198.90300199999999"/>
    <x v="7"/>
    <n v="238.41075599999999"/>
    <m/>
    <n v="198.90300199999999"/>
    <m/>
    <m/>
    <d v="2023-06-08T00:00:00"/>
    <x v="0"/>
    <x v="7"/>
    <n v="23"/>
    <x v="19"/>
  </r>
  <r>
    <x v="102"/>
    <x v="100"/>
    <n v="140.73263299999999"/>
    <x v="7"/>
    <n v="379.14338899999996"/>
    <m/>
    <n v="140.73263299999999"/>
    <m/>
    <m/>
    <d v="2023-06-08T00:00:00"/>
    <x v="0"/>
    <x v="7"/>
    <n v="23"/>
    <x v="19"/>
  </r>
  <r>
    <x v="105"/>
    <x v="103"/>
    <n v="1.9154979999999999"/>
    <x v="7"/>
    <n v="1.9154979999999999"/>
    <m/>
    <n v="1.9154979999999999"/>
    <m/>
    <m/>
    <d v="2023-06-08T00:00:00"/>
    <x v="0"/>
    <x v="7"/>
    <n v="23"/>
    <x v="19"/>
  </r>
  <r>
    <x v="109"/>
    <x v="107"/>
    <n v="9.194388"/>
    <x v="7"/>
    <n v="9.194388"/>
    <m/>
    <n v="9.194388"/>
    <m/>
    <m/>
    <d v="2023-06-08T00:00:00"/>
    <x v="0"/>
    <x v="7"/>
    <n v="23"/>
    <x v="19"/>
  </r>
  <r>
    <x v="109"/>
    <x v="107"/>
    <n v="0.41856100000000002"/>
    <x v="7"/>
    <n v="9.6129490000000004"/>
    <m/>
    <n v="0.41856100000000002"/>
    <m/>
    <m/>
    <d v="2023-06-08T00:00:00"/>
    <x v="0"/>
    <x v="7"/>
    <n v="23"/>
    <x v="19"/>
  </r>
  <r>
    <x v="117"/>
    <x v="115"/>
    <n v="17.239477999999998"/>
    <x v="7"/>
    <n v="17.239477999999998"/>
    <m/>
    <n v="17.239477999999998"/>
    <m/>
    <m/>
    <d v="2023-06-08T00:00:00"/>
    <x v="0"/>
    <x v="7"/>
    <n v="23"/>
    <x v="19"/>
  </r>
  <r>
    <x v="118"/>
    <x v="116"/>
    <n v="8.3375769999999996"/>
    <x v="7"/>
    <n v="8.3375769999999996"/>
    <m/>
    <n v="8.3375769999999996"/>
    <m/>
    <m/>
    <d v="2023-06-08T00:00:00"/>
    <x v="0"/>
    <x v="7"/>
    <n v="23"/>
    <x v="19"/>
  </r>
  <r>
    <x v="125"/>
    <x v="123"/>
    <n v="1238.5758000000001"/>
    <x v="7"/>
    <n v="1238.5758000000001"/>
    <m/>
    <n v="1238.5758000000001"/>
    <m/>
    <m/>
    <d v="2023-06-08T00:00:00"/>
    <x v="0"/>
    <x v="7"/>
    <n v="23"/>
    <x v="19"/>
  </r>
  <r>
    <x v="125"/>
    <x v="123"/>
    <n v="1238.5758000000001"/>
    <x v="7"/>
    <n v="2477.1516000000001"/>
    <m/>
    <n v="1238.5758000000001"/>
    <m/>
    <m/>
    <d v="2023-06-08T00:00:00"/>
    <x v="0"/>
    <x v="7"/>
    <n v="23"/>
    <x v="19"/>
  </r>
  <r>
    <x v="125"/>
    <x v="123"/>
    <n v="1238.571428"/>
    <x v="7"/>
    <n v="3715.7230280000003"/>
    <m/>
    <n v="1238.571428"/>
    <m/>
    <m/>
    <d v="2023-06-08T00:00:00"/>
    <x v="0"/>
    <x v="7"/>
    <n v="23"/>
    <x v="19"/>
  </r>
  <r>
    <x v="38"/>
    <x v="38"/>
    <n v="125.51655"/>
    <x v="8"/>
    <n v="125.51655"/>
    <m/>
    <n v="125.51655"/>
    <m/>
    <m/>
    <d v="2023-06-08T00:00:00"/>
    <x v="0"/>
    <x v="8"/>
    <n v="23"/>
    <x v="19"/>
  </r>
  <r>
    <x v="38"/>
    <x v="38"/>
    <n v="208.684866"/>
    <x v="8"/>
    <n v="334.20141599999999"/>
    <m/>
    <n v="208.684866"/>
    <m/>
    <m/>
    <d v="2023-06-08T00:00:00"/>
    <x v="0"/>
    <x v="8"/>
    <n v="23"/>
    <x v="19"/>
  </r>
  <r>
    <x v="38"/>
    <x v="38"/>
    <n v="84.424211999999997"/>
    <x v="8"/>
    <n v="418.62562800000001"/>
    <m/>
    <n v="84.424211999999997"/>
    <m/>
    <m/>
    <d v="2023-06-08T00:00:00"/>
    <x v="0"/>
    <x v="8"/>
    <n v="23"/>
    <x v="19"/>
  </r>
  <r>
    <x v="38"/>
    <x v="38"/>
    <n v="56.282808000000003"/>
    <x v="8"/>
    <n v="474.90843599999999"/>
    <m/>
    <n v="56.282808000000003"/>
    <m/>
    <m/>
    <d v="2023-06-08T00:00:00"/>
    <x v="0"/>
    <x v="8"/>
    <n v="23"/>
    <x v="19"/>
  </r>
  <r>
    <x v="38"/>
    <x v="38"/>
    <n v="75.786108999999996"/>
    <x v="8"/>
    <n v="550.69454499999995"/>
    <m/>
    <n v="75.786108999999996"/>
    <m/>
    <m/>
    <d v="2023-06-08T00:00:00"/>
    <x v="0"/>
    <x v="8"/>
    <n v="23"/>
    <x v="19"/>
  </r>
  <r>
    <x v="69"/>
    <x v="69"/>
    <n v="3710.45334"/>
    <x v="8"/>
    <n v="3710.45334"/>
    <m/>
    <n v="3710.45334"/>
    <m/>
    <m/>
    <d v="2023-06-08T00:00:00"/>
    <x v="0"/>
    <x v="8"/>
    <n v="23"/>
    <x v="19"/>
  </r>
  <r>
    <x v="107"/>
    <x v="105"/>
    <n v="3.622077"/>
    <x v="8"/>
    <n v="3.622077"/>
    <m/>
    <n v="3.622077"/>
    <m/>
    <m/>
    <d v="2023-06-08T00:00:00"/>
    <x v="0"/>
    <x v="8"/>
    <n v="23"/>
    <x v="19"/>
  </r>
  <r>
    <x v="110"/>
    <x v="108"/>
    <n v="0.52062600000000003"/>
    <x v="8"/>
    <n v="0.52062600000000003"/>
    <m/>
    <n v="0.52062600000000003"/>
    <m/>
    <m/>
    <d v="2023-06-08T00:00:00"/>
    <x v="0"/>
    <x v="8"/>
    <n v="23"/>
    <x v="19"/>
  </r>
  <r>
    <x v="59"/>
    <x v="59"/>
    <n v="30.235506000000001"/>
    <x v="9"/>
    <n v="30.235506000000001"/>
    <m/>
    <n v="30.235506000000001"/>
    <m/>
    <m/>
    <d v="2023-06-08T00:00:00"/>
    <x v="0"/>
    <x v="9"/>
    <n v="23"/>
    <x v="19"/>
  </r>
  <r>
    <x v="70"/>
    <x v="70"/>
    <n v="390.79"/>
    <x v="6"/>
    <n v="390.79"/>
    <m/>
    <n v="390.79"/>
    <m/>
    <m/>
    <d v="2023-06-09T00:00:00"/>
    <x v="0"/>
    <x v="6"/>
    <n v="23"/>
    <x v="19"/>
  </r>
  <r>
    <x v="159"/>
    <x v="157"/>
    <n v="16.53"/>
    <x v="6"/>
    <n v="16.53"/>
    <m/>
    <n v="16.53"/>
    <m/>
    <m/>
    <d v="2023-06-09T00:00:00"/>
    <x v="0"/>
    <x v="6"/>
    <n v="23"/>
    <x v="19"/>
  </r>
  <r>
    <x v="77"/>
    <x v="77"/>
    <n v="361.04"/>
    <x v="6"/>
    <n v="361.04"/>
    <m/>
    <n v="361.04"/>
    <m/>
    <m/>
    <d v="2023-06-09T00:00:00"/>
    <x v="0"/>
    <x v="6"/>
    <n v="23"/>
    <x v="19"/>
  </r>
  <r>
    <x v="77"/>
    <x v="77"/>
    <n v="381.39"/>
    <x v="6"/>
    <n v="742.43000000000006"/>
    <m/>
    <n v="381.39"/>
    <m/>
    <m/>
    <d v="2023-06-09T00:00:00"/>
    <x v="0"/>
    <x v="6"/>
    <n v="23"/>
    <x v="19"/>
  </r>
  <r>
    <x v="81"/>
    <x v="81"/>
    <n v="4.63"/>
    <x v="6"/>
    <n v="4.63"/>
    <m/>
    <n v="4.63"/>
    <m/>
    <m/>
    <d v="2023-06-09T00:00:00"/>
    <x v="0"/>
    <x v="6"/>
    <n v="23"/>
    <x v="19"/>
  </r>
  <r>
    <x v="160"/>
    <x v="158"/>
    <n v="5.82"/>
    <x v="6"/>
    <n v="5.82"/>
    <m/>
    <n v="5.82"/>
    <m/>
    <m/>
    <d v="2023-06-09T00:00:00"/>
    <x v="0"/>
    <x v="6"/>
    <n v="23"/>
    <x v="19"/>
  </r>
  <r>
    <x v="161"/>
    <x v="159"/>
    <n v="13.22"/>
    <x v="6"/>
    <n v="13.22"/>
    <m/>
    <n v="13.22"/>
    <m/>
    <m/>
    <d v="2023-06-09T00:00:00"/>
    <x v="0"/>
    <x v="6"/>
    <n v="23"/>
    <x v="19"/>
  </r>
  <r>
    <x v="139"/>
    <x v="137"/>
    <n v="2384.7076619999998"/>
    <x v="6"/>
    <n v="2384.7076619999998"/>
    <m/>
    <n v="2384.7076619999998"/>
    <m/>
    <m/>
    <d v="2023-06-09T00:00:00"/>
    <x v="0"/>
    <x v="6"/>
    <n v="23"/>
    <x v="19"/>
  </r>
  <r>
    <x v="139"/>
    <x v="137"/>
    <n v="313.19480900000002"/>
    <x v="6"/>
    <n v="2697.9024709999999"/>
    <m/>
    <n v="313.19480900000002"/>
    <m/>
    <m/>
    <d v="2023-06-09T00:00:00"/>
    <x v="0"/>
    <x v="6"/>
    <n v="23"/>
    <x v="19"/>
  </r>
  <r>
    <x v="139"/>
    <x v="137"/>
    <n v="200.00046"/>
    <x v="6"/>
    <n v="2897.9029310000001"/>
    <m/>
    <n v="200.00046"/>
    <m/>
    <m/>
    <d v="2023-06-09T00:00:00"/>
    <x v="0"/>
    <x v="6"/>
    <n v="23"/>
    <x v="19"/>
  </r>
  <r>
    <x v="9"/>
    <x v="9"/>
    <n v="8.4281889999999997"/>
    <x v="7"/>
    <n v="8.4281889999999997"/>
    <m/>
    <n v="8.4281889999999997"/>
    <m/>
    <m/>
    <d v="2023-06-09T00:00:00"/>
    <x v="0"/>
    <x v="7"/>
    <n v="23"/>
    <x v="19"/>
  </r>
  <r>
    <x v="102"/>
    <x v="100"/>
    <n v="5.1148749999999996"/>
    <x v="7"/>
    <n v="5.1148749999999996"/>
    <m/>
    <n v="5.1148749999999996"/>
    <m/>
    <m/>
    <d v="2023-06-09T00:00:00"/>
    <x v="0"/>
    <x v="7"/>
    <n v="23"/>
    <x v="19"/>
  </r>
  <r>
    <x v="103"/>
    <x v="101"/>
    <n v="748.302685"/>
    <x v="7"/>
    <n v="748.302685"/>
    <m/>
    <n v="748.302685"/>
    <m/>
    <m/>
    <d v="2023-06-09T00:00:00"/>
    <x v="0"/>
    <x v="7"/>
    <n v="23"/>
    <x v="19"/>
  </r>
  <r>
    <x v="118"/>
    <x v="116"/>
    <n v="4.1687690000000002"/>
    <x v="7"/>
    <n v="4.1687690000000002"/>
    <m/>
    <n v="4.1687690000000002"/>
    <m/>
    <m/>
    <d v="2023-06-09T00:00:00"/>
    <x v="0"/>
    <x v="7"/>
    <n v="23"/>
    <x v="19"/>
  </r>
  <r>
    <x v="32"/>
    <x v="32"/>
    <n v="2069.2682060000002"/>
    <x v="8"/>
    <n v="2069.2682060000002"/>
    <m/>
    <n v="2069.2682060000002"/>
    <m/>
    <m/>
    <d v="2023-06-09T00:00:00"/>
    <x v="0"/>
    <x v="8"/>
    <n v="23"/>
    <x v="19"/>
  </r>
  <r>
    <x v="48"/>
    <x v="48"/>
    <n v="2096.991"/>
    <x v="8"/>
    <n v="2096.991"/>
    <m/>
    <n v="2096.991"/>
    <m/>
    <m/>
    <d v="2023-06-09T00:00:00"/>
    <x v="0"/>
    <x v="8"/>
    <n v="23"/>
    <x v="19"/>
  </r>
  <r>
    <x v="48"/>
    <x v="48"/>
    <n v="1816.350758"/>
    <x v="8"/>
    <n v="3913.341758"/>
    <m/>
    <n v="1816.350758"/>
    <m/>
    <m/>
    <d v="2023-06-09T00:00:00"/>
    <x v="0"/>
    <x v="8"/>
    <n v="23"/>
    <x v="19"/>
  </r>
  <r>
    <x v="48"/>
    <x v="48"/>
    <n v="921.61542799999995"/>
    <x v="8"/>
    <n v="4834.9571859999996"/>
    <m/>
    <n v="921.61542799999995"/>
    <m/>
    <m/>
    <d v="2023-06-09T00:00:00"/>
    <x v="0"/>
    <x v="8"/>
    <n v="23"/>
    <x v="19"/>
  </r>
  <r>
    <x v="64"/>
    <x v="64"/>
    <n v="1574.1778569999999"/>
    <x v="8"/>
    <n v="1574.1778569999999"/>
    <m/>
    <n v="1574.1778569999999"/>
    <m/>
    <m/>
    <d v="2023-06-09T00:00:00"/>
    <x v="0"/>
    <x v="8"/>
    <n v="23"/>
    <x v="19"/>
  </r>
  <r>
    <x v="107"/>
    <x v="105"/>
    <n v="12.974"/>
    <x v="8"/>
    <n v="12.974"/>
    <m/>
    <n v="12.974"/>
    <m/>
    <m/>
    <d v="2023-06-09T00:00:00"/>
    <x v="0"/>
    <x v="8"/>
    <n v="23"/>
    <x v="19"/>
  </r>
  <r>
    <x v="107"/>
    <x v="105"/>
    <n v="1.128004"/>
    <x v="8"/>
    <n v="14.102004000000001"/>
    <m/>
    <n v="1.128004"/>
    <m/>
    <m/>
    <d v="2023-06-09T00:00:00"/>
    <x v="0"/>
    <x v="8"/>
    <n v="23"/>
    <x v="19"/>
  </r>
  <r>
    <x v="70"/>
    <x v="70"/>
    <n v="952.15"/>
    <x v="6"/>
    <n v="952.15"/>
    <m/>
    <n v="952.15"/>
    <m/>
    <m/>
    <d v="2023-06-10T00:00:00"/>
    <x v="0"/>
    <x v="6"/>
    <n v="23"/>
    <x v="19"/>
  </r>
  <r>
    <x v="70"/>
    <x v="70"/>
    <n v="779.02"/>
    <x v="6"/>
    <n v="1731.17"/>
    <m/>
    <n v="779.02"/>
    <m/>
    <m/>
    <d v="2023-06-10T00:00:00"/>
    <x v="0"/>
    <x v="6"/>
    <n v="23"/>
    <x v="19"/>
  </r>
  <r>
    <x v="70"/>
    <x v="70"/>
    <n v="1375.15"/>
    <x v="6"/>
    <n v="3106.32"/>
    <m/>
    <n v="1375.15"/>
    <m/>
    <m/>
    <d v="2023-06-10T00:00:00"/>
    <x v="0"/>
    <x v="6"/>
    <n v="23"/>
    <x v="19"/>
  </r>
  <r>
    <x v="73"/>
    <x v="73"/>
    <n v="42.8"/>
    <x v="6"/>
    <n v="42.8"/>
    <m/>
    <n v="42.8"/>
    <m/>
    <m/>
    <d v="2023-06-10T00:00:00"/>
    <x v="0"/>
    <x v="6"/>
    <n v="23"/>
    <x v="19"/>
  </r>
  <r>
    <x v="73"/>
    <x v="73"/>
    <n v="22.87"/>
    <x v="6"/>
    <n v="65.67"/>
    <m/>
    <n v="22.87"/>
    <m/>
    <m/>
    <d v="2023-06-10T00:00:00"/>
    <x v="0"/>
    <x v="6"/>
    <n v="23"/>
    <x v="19"/>
  </r>
  <r>
    <x v="73"/>
    <x v="73"/>
    <n v="32.03"/>
    <x v="6"/>
    <n v="97.7"/>
    <m/>
    <n v="32.03"/>
    <m/>
    <m/>
    <d v="2023-06-10T00:00:00"/>
    <x v="0"/>
    <x v="6"/>
    <n v="23"/>
    <x v="19"/>
  </r>
  <r>
    <x v="74"/>
    <x v="74"/>
    <n v="5.97"/>
    <x v="6"/>
    <n v="5.97"/>
    <m/>
    <n v="5.97"/>
    <m/>
    <m/>
    <d v="2023-06-10T00:00:00"/>
    <x v="0"/>
    <x v="6"/>
    <n v="23"/>
    <x v="19"/>
  </r>
  <r>
    <x v="74"/>
    <x v="74"/>
    <n v="5.98"/>
    <x v="6"/>
    <n v="11.95"/>
    <m/>
    <n v="5.98"/>
    <m/>
    <m/>
    <d v="2023-06-10T00:00:00"/>
    <x v="0"/>
    <x v="6"/>
    <n v="23"/>
    <x v="19"/>
  </r>
  <r>
    <x v="74"/>
    <x v="74"/>
    <n v="22.42"/>
    <x v="6"/>
    <n v="34.370000000000005"/>
    <m/>
    <n v="22.42"/>
    <m/>
    <m/>
    <d v="2023-06-10T00:00:00"/>
    <x v="0"/>
    <x v="6"/>
    <n v="23"/>
    <x v="19"/>
  </r>
  <r>
    <x v="77"/>
    <x v="77"/>
    <n v="3082.59"/>
    <x v="6"/>
    <n v="3082.59"/>
    <m/>
    <n v="3082.59"/>
    <m/>
    <m/>
    <d v="2023-06-10T00:00:00"/>
    <x v="0"/>
    <x v="6"/>
    <n v="23"/>
    <x v="19"/>
  </r>
  <r>
    <x v="77"/>
    <x v="77"/>
    <n v="1238.74"/>
    <x v="6"/>
    <n v="4321.33"/>
    <m/>
    <n v="1238.74"/>
    <m/>
    <m/>
    <d v="2023-06-10T00:00:00"/>
    <x v="0"/>
    <x v="6"/>
    <n v="23"/>
    <x v="19"/>
  </r>
  <r>
    <x v="80"/>
    <x v="80"/>
    <n v="416.67"/>
    <x v="6"/>
    <n v="416.67"/>
    <m/>
    <n v="416.67"/>
    <m/>
    <m/>
    <d v="2023-06-10T00:00:00"/>
    <x v="0"/>
    <x v="6"/>
    <n v="23"/>
    <x v="19"/>
  </r>
  <r>
    <x v="85"/>
    <x v="84"/>
    <n v="266.66000000000003"/>
    <x v="6"/>
    <n v="266.66000000000003"/>
    <m/>
    <n v="266.66000000000003"/>
    <m/>
    <m/>
    <d v="2023-06-10T00:00:00"/>
    <x v="0"/>
    <x v="6"/>
    <n v="23"/>
    <x v="19"/>
  </r>
  <r>
    <x v="85"/>
    <x v="84"/>
    <n v="266.66000000000003"/>
    <x v="6"/>
    <n v="533.32000000000005"/>
    <m/>
    <n v="266.66000000000003"/>
    <m/>
    <m/>
    <d v="2023-06-10T00:00:00"/>
    <x v="0"/>
    <x v="6"/>
    <n v="23"/>
    <x v="19"/>
  </r>
  <r>
    <x v="85"/>
    <x v="84"/>
    <n v="1000"/>
    <x v="6"/>
    <n v="1533.3200000000002"/>
    <m/>
    <n v="1000"/>
    <m/>
    <m/>
    <d v="2023-06-10T00:00:00"/>
    <x v="0"/>
    <x v="6"/>
    <n v="23"/>
    <x v="19"/>
  </r>
  <r>
    <x v="88"/>
    <x v="86"/>
    <n v="0.83"/>
    <x v="6"/>
    <n v="0.83"/>
    <m/>
    <n v="0.83"/>
    <m/>
    <m/>
    <d v="2023-06-10T00:00:00"/>
    <x v="0"/>
    <x v="6"/>
    <n v="23"/>
    <x v="19"/>
  </r>
  <r>
    <x v="88"/>
    <x v="86"/>
    <n v="0.53"/>
    <x v="6"/>
    <n v="1.3599999999999999"/>
    <m/>
    <n v="0.53"/>
    <m/>
    <m/>
    <d v="2023-06-10T00:00:00"/>
    <x v="0"/>
    <x v="6"/>
    <n v="23"/>
    <x v="19"/>
  </r>
  <r>
    <x v="88"/>
    <x v="86"/>
    <n v="0.54"/>
    <x v="6"/>
    <n v="1.9"/>
    <m/>
    <n v="0.54"/>
    <m/>
    <m/>
    <d v="2023-06-10T00:00:00"/>
    <x v="0"/>
    <x v="6"/>
    <n v="23"/>
    <x v="19"/>
  </r>
  <r>
    <x v="88"/>
    <x v="86"/>
    <n v="2"/>
    <x v="6"/>
    <n v="3.9"/>
    <m/>
    <n v="2"/>
    <m/>
    <m/>
    <d v="2023-06-10T00:00:00"/>
    <x v="0"/>
    <x v="6"/>
    <n v="23"/>
    <x v="19"/>
  </r>
  <r>
    <x v="95"/>
    <x v="93"/>
    <n v="0.84"/>
    <x v="6"/>
    <n v="0.84"/>
    <m/>
    <n v="0.84"/>
    <m/>
    <m/>
    <d v="2023-06-10T00:00:00"/>
    <x v="0"/>
    <x v="6"/>
    <n v="23"/>
    <x v="19"/>
  </r>
  <r>
    <x v="98"/>
    <x v="96"/>
    <n v="43.55"/>
    <x v="6"/>
    <n v="43.55"/>
    <m/>
    <n v="43.55"/>
    <m/>
    <m/>
    <d v="2023-06-10T00:00:00"/>
    <x v="0"/>
    <x v="6"/>
    <n v="23"/>
    <x v="19"/>
  </r>
  <r>
    <x v="98"/>
    <x v="96"/>
    <n v="26.91"/>
    <x v="6"/>
    <n v="70.459999999999994"/>
    <m/>
    <n v="26.91"/>
    <m/>
    <m/>
    <d v="2023-06-10T00:00:00"/>
    <x v="0"/>
    <x v="6"/>
    <n v="23"/>
    <x v="19"/>
  </r>
  <r>
    <x v="98"/>
    <x v="96"/>
    <n v="57.96"/>
    <x v="6"/>
    <n v="128.41999999999999"/>
    <m/>
    <n v="57.96"/>
    <m/>
    <m/>
    <d v="2023-06-10T00:00:00"/>
    <x v="0"/>
    <x v="6"/>
    <n v="23"/>
    <x v="19"/>
  </r>
  <r>
    <x v="126"/>
    <x v="124"/>
    <n v="400"/>
    <x v="6"/>
    <n v="400"/>
    <m/>
    <n v="400"/>
    <m/>
    <m/>
    <d v="2023-06-10T00:00:00"/>
    <x v="0"/>
    <x v="6"/>
    <n v="23"/>
    <x v="19"/>
  </r>
  <r>
    <x v="129"/>
    <x v="127"/>
    <n v="400.39"/>
    <x v="6"/>
    <n v="400.39"/>
    <m/>
    <n v="400.39"/>
    <m/>
    <m/>
    <d v="2023-06-10T00:00:00"/>
    <x v="0"/>
    <x v="6"/>
    <n v="23"/>
    <x v="19"/>
  </r>
  <r>
    <x v="130"/>
    <x v="128"/>
    <n v="400.39"/>
    <x v="6"/>
    <n v="400.39"/>
    <m/>
    <n v="400.39"/>
    <m/>
    <m/>
    <d v="2023-06-10T00:00:00"/>
    <x v="0"/>
    <x v="6"/>
    <n v="23"/>
    <x v="19"/>
  </r>
  <r>
    <x v="130"/>
    <x v="128"/>
    <n v="1501.5"/>
    <x v="6"/>
    <n v="1901.8899999999999"/>
    <m/>
    <n v="1501.5"/>
    <m/>
    <m/>
    <d v="2023-06-10T00:00:00"/>
    <x v="0"/>
    <x v="6"/>
    <n v="23"/>
    <x v="19"/>
  </r>
  <r>
    <x v="65"/>
    <x v="65"/>
    <n v="2079.8717999999999"/>
    <x v="8"/>
    <n v="2079.8717999999999"/>
    <m/>
    <n v="2079.8717999999999"/>
    <m/>
    <m/>
    <d v="2023-06-10T00:00:00"/>
    <x v="0"/>
    <x v="8"/>
    <n v="23"/>
    <x v="19"/>
  </r>
  <r>
    <x v="67"/>
    <x v="67"/>
    <n v="1114.095"/>
    <x v="8"/>
    <n v="1114.095"/>
    <m/>
    <n v="1114.095"/>
    <m/>
    <m/>
    <d v="2023-06-10T00:00:00"/>
    <x v="0"/>
    <x v="8"/>
    <n v="23"/>
    <x v="19"/>
  </r>
  <r>
    <x v="114"/>
    <x v="112"/>
    <n v="19.783156999999999"/>
    <x v="8"/>
    <n v="19.783156999999999"/>
    <m/>
    <n v="19.783156999999999"/>
    <m/>
    <m/>
    <d v="2023-06-10T00:00:00"/>
    <x v="0"/>
    <x v="8"/>
    <n v="23"/>
    <x v="19"/>
  </r>
  <r>
    <x v="114"/>
    <x v="112"/>
    <n v="9.2759140000000002"/>
    <x v="8"/>
    <n v="29.059070999999999"/>
    <m/>
    <n v="9.2759140000000002"/>
    <m/>
    <m/>
    <d v="2023-06-10T00:00:00"/>
    <x v="0"/>
    <x v="8"/>
    <n v="23"/>
    <x v="19"/>
  </r>
  <r>
    <x v="114"/>
    <x v="112"/>
    <n v="6.1839430000000002"/>
    <x v="8"/>
    <n v="35.243014000000002"/>
    <m/>
    <n v="6.1839430000000002"/>
    <m/>
    <m/>
    <d v="2023-06-10T00:00:00"/>
    <x v="0"/>
    <x v="8"/>
    <n v="23"/>
    <x v="19"/>
  </r>
  <r>
    <x v="144"/>
    <x v="142"/>
    <n v="3376.3235289999998"/>
    <x v="8"/>
    <n v="3376.3235289999998"/>
    <m/>
    <n v="3376.3235289999998"/>
    <m/>
    <m/>
    <d v="2023-06-10T00:00:00"/>
    <x v="0"/>
    <x v="8"/>
    <n v="23"/>
    <x v="19"/>
  </r>
  <r>
    <x v="147"/>
    <x v="145"/>
    <n v="2767.1273000000001"/>
    <x v="8"/>
    <n v="2767.1273000000001"/>
    <m/>
    <n v="2767.1273000000001"/>
    <m/>
    <m/>
    <d v="2023-06-10T00:00:00"/>
    <x v="0"/>
    <x v="8"/>
    <n v="23"/>
    <x v="19"/>
  </r>
  <r>
    <x v="13"/>
    <x v="13"/>
    <n v="80.000069999999994"/>
    <x v="9"/>
    <n v="80.000069999999994"/>
    <m/>
    <n v="80.000069999999994"/>
    <m/>
    <m/>
    <d v="2023-06-10T00:00:00"/>
    <x v="0"/>
    <x v="9"/>
    <n v="23"/>
    <x v="19"/>
  </r>
  <r>
    <x v="59"/>
    <x v="59"/>
    <n v="30.551628999999998"/>
    <x v="9"/>
    <n v="30.551628999999998"/>
    <m/>
    <n v="30.551628999999998"/>
    <m/>
    <m/>
    <d v="2023-06-10T00:00:00"/>
    <x v="0"/>
    <x v="9"/>
    <n v="23"/>
    <x v="19"/>
  </r>
  <r>
    <x v="59"/>
    <x v="59"/>
    <n v="23.20402"/>
    <x v="9"/>
    <n v="53.755648999999998"/>
    <m/>
    <n v="23.20402"/>
    <m/>
    <m/>
    <d v="2023-06-10T00:00:00"/>
    <x v="0"/>
    <x v="9"/>
    <n v="23"/>
    <x v="19"/>
  </r>
  <r>
    <x v="1"/>
    <x v="1"/>
    <n v="13.33"/>
    <x v="6"/>
    <n v="13.33"/>
    <m/>
    <n v="13.33"/>
    <m/>
    <m/>
    <d v="2023-06-11T00:00:00"/>
    <x v="0"/>
    <x v="6"/>
    <n v="23"/>
    <x v="19"/>
  </r>
  <r>
    <x v="1"/>
    <x v="1"/>
    <n v="103.98023999999999"/>
    <x v="6"/>
    <n v="117.31023999999999"/>
    <m/>
    <n v="103.98023999999999"/>
    <m/>
    <m/>
    <d v="2023-06-11T00:00:00"/>
    <x v="0"/>
    <x v="6"/>
    <n v="23"/>
    <x v="19"/>
  </r>
  <r>
    <x v="1"/>
    <x v="1"/>
    <n v="129.44064"/>
    <x v="6"/>
    <n v="246.75088"/>
    <m/>
    <n v="129.44064"/>
    <m/>
    <m/>
    <d v="2023-06-11T00:00:00"/>
    <x v="0"/>
    <x v="6"/>
    <n v="23"/>
    <x v="19"/>
  </r>
  <r>
    <x v="1"/>
    <x v="1"/>
    <n v="52.002499"/>
    <x v="6"/>
    <n v="298.753379"/>
    <m/>
    <n v="52.002499"/>
    <m/>
    <m/>
    <d v="2023-06-11T00:00:00"/>
    <x v="0"/>
    <x v="6"/>
    <n v="23"/>
    <x v="19"/>
  </r>
  <r>
    <x v="1"/>
    <x v="1"/>
    <n v="19.293420999999999"/>
    <x v="6"/>
    <n v="318.04680000000002"/>
    <m/>
    <n v="19.293420999999999"/>
    <m/>
    <m/>
    <d v="2023-06-11T00:00:00"/>
    <x v="0"/>
    <x v="6"/>
    <n v="23"/>
    <x v="19"/>
  </r>
  <r>
    <x v="1"/>
    <x v="1"/>
    <n v="15.785526000000001"/>
    <x v="6"/>
    <n v="333.83232600000002"/>
    <m/>
    <n v="15.785526000000001"/>
    <m/>
    <m/>
    <d v="2023-06-11T00:00:00"/>
    <x v="0"/>
    <x v="6"/>
    <n v="23"/>
    <x v="19"/>
  </r>
  <r>
    <x v="1"/>
    <x v="1"/>
    <n v="81.461111000000002"/>
    <x v="6"/>
    <n v="415.29343700000004"/>
    <m/>
    <n v="81.461111000000002"/>
    <m/>
    <m/>
    <d v="2023-06-11T00:00:00"/>
    <x v="0"/>
    <x v="6"/>
    <n v="23"/>
    <x v="19"/>
  </r>
  <r>
    <x v="1"/>
    <x v="1"/>
    <n v="106.323126"/>
    <x v="6"/>
    <n v="521.61656300000004"/>
    <m/>
    <n v="106.323126"/>
    <m/>
    <m/>
    <d v="2023-06-11T00:00:00"/>
    <x v="0"/>
    <x v="6"/>
    <n v="23"/>
    <x v="19"/>
  </r>
  <r>
    <x v="1"/>
    <x v="1"/>
    <n v="92.333545000000001"/>
    <x v="6"/>
    <n v="613.950108"/>
    <m/>
    <n v="92.333545000000001"/>
    <m/>
    <m/>
    <d v="2023-06-11T00:00:00"/>
    <x v="0"/>
    <x v="6"/>
    <n v="23"/>
    <x v="19"/>
  </r>
  <r>
    <x v="1"/>
    <x v="1"/>
    <n v="92.333545000000001"/>
    <x v="6"/>
    <n v="706.28365299999996"/>
    <m/>
    <n v="92.333545000000001"/>
    <m/>
    <m/>
    <d v="2023-06-11T00:00:00"/>
    <x v="0"/>
    <x v="6"/>
    <n v="23"/>
    <x v="19"/>
  </r>
  <r>
    <x v="2"/>
    <x v="2"/>
    <n v="131.04"/>
    <x v="6"/>
    <n v="131.04"/>
    <m/>
    <n v="131.04"/>
    <m/>
    <m/>
    <d v="2023-06-11T00:00:00"/>
    <x v="0"/>
    <x v="6"/>
    <n v="23"/>
    <x v="19"/>
  </r>
  <r>
    <x v="2"/>
    <x v="2"/>
    <n v="163.12620000000001"/>
    <x v="6"/>
    <n v="294.1662"/>
    <m/>
    <n v="163.12620000000001"/>
    <m/>
    <m/>
    <d v="2023-06-11T00:00:00"/>
    <x v="0"/>
    <x v="6"/>
    <n v="23"/>
    <x v="19"/>
  </r>
  <r>
    <x v="2"/>
    <x v="2"/>
    <n v="65.535600000000002"/>
    <x v="6"/>
    <n v="359.70179999999999"/>
    <m/>
    <n v="65.535600000000002"/>
    <m/>
    <m/>
    <d v="2023-06-11T00:00:00"/>
    <x v="0"/>
    <x v="6"/>
    <n v="23"/>
    <x v="19"/>
  </r>
  <r>
    <x v="2"/>
    <x v="2"/>
    <n v="43.421053000000001"/>
    <x v="6"/>
    <n v="403.12285299999996"/>
    <m/>
    <n v="43.421053000000001"/>
    <m/>
    <m/>
    <d v="2023-06-11T00:00:00"/>
    <x v="0"/>
    <x v="6"/>
    <n v="23"/>
    <x v="19"/>
  </r>
  <r>
    <x v="2"/>
    <x v="2"/>
    <n v="35.526316000000001"/>
    <x v="6"/>
    <n v="438.64916899999997"/>
    <m/>
    <n v="35.526316000000001"/>
    <m/>
    <m/>
    <d v="2023-06-11T00:00:00"/>
    <x v="0"/>
    <x v="6"/>
    <n v="23"/>
    <x v="19"/>
  </r>
  <r>
    <x v="2"/>
    <x v="2"/>
    <n v="121.212"/>
    <x v="6"/>
    <n v="559.86116900000002"/>
    <m/>
    <n v="121.212"/>
    <m/>
    <m/>
    <d v="2023-06-11T00:00:00"/>
    <x v="0"/>
    <x v="6"/>
    <n v="23"/>
    <x v="19"/>
  </r>
  <r>
    <x v="2"/>
    <x v="2"/>
    <n v="105.2634"/>
    <x v="6"/>
    <n v="665.12456900000006"/>
    <m/>
    <n v="105.2634"/>
    <m/>
    <m/>
    <d v="2023-06-11T00:00:00"/>
    <x v="0"/>
    <x v="6"/>
    <n v="23"/>
    <x v="19"/>
  </r>
  <r>
    <x v="30"/>
    <x v="30"/>
    <n v="144.76"/>
    <x v="6"/>
    <n v="144.76"/>
    <m/>
    <n v="144.76"/>
    <m/>
    <m/>
    <d v="2023-06-11T00:00:00"/>
    <x v="0"/>
    <x v="6"/>
    <n v="23"/>
    <x v="19"/>
  </r>
  <r>
    <x v="31"/>
    <x v="31"/>
    <n v="76.98"/>
    <x v="6"/>
    <n v="76.98"/>
    <m/>
    <n v="76.98"/>
    <m/>
    <m/>
    <d v="2023-06-11T00:00:00"/>
    <x v="0"/>
    <x v="6"/>
    <n v="23"/>
    <x v="19"/>
  </r>
  <r>
    <x v="43"/>
    <x v="43"/>
    <n v="88.39"/>
    <x v="6"/>
    <n v="88.39"/>
    <m/>
    <n v="88.39"/>
    <m/>
    <m/>
    <d v="2023-06-11T00:00:00"/>
    <x v="0"/>
    <x v="6"/>
    <n v="23"/>
    <x v="19"/>
  </r>
  <r>
    <x v="44"/>
    <x v="44"/>
    <n v="76.760000000000005"/>
    <x v="6"/>
    <n v="76.760000000000005"/>
    <m/>
    <n v="76.760000000000005"/>
    <m/>
    <m/>
    <d v="2023-06-11T00:00:00"/>
    <x v="0"/>
    <x v="6"/>
    <n v="23"/>
    <x v="19"/>
  </r>
  <r>
    <x v="56"/>
    <x v="56"/>
    <n v="2227.6799999999998"/>
    <x v="6"/>
    <n v="2227.6799999999998"/>
    <m/>
    <n v="2227.6799999999998"/>
    <m/>
    <m/>
    <d v="2023-06-11T00:00:00"/>
    <x v="0"/>
    <x v="6"/>
    <n v="23"/>
    <x v="19"/>
  </r>
  <r>
    <x v="56"/>
    <x v="56"/>
    <n v="2774.23"/>
    <x v="6"/>
    <n v="5001.91"/>
    <m/>
    <n v="2774.23"/>
    <m/>
    <m/>
    <d v="2023-06-11T00:00:00"/>
    <x v="0"/>
    <x v="6"/>
    <n v="23"/>
    <x v="19"/>
  </r>
  <r>
    <x v="56"/>
    <x v="56"/>
    <n v="1114.55"/>
    <x v="6"/>
    <n v="6116.46"/>
    <m/>
    <n v="1114.55"/>
    <m/>
    <m/>
    <d v="2023-06-11T00:00:00"/>
    <x v="0"/>
    <x v="6"/>
    <n v="23"/>
    <x v="19"/>
  </r>
  <r>
    <x v="61"/>
    <x v="61"/>
    <n v="167.44"/>
    <x v="6"/>
    <n v="167.44"/>
    <m/>
    <n v="167.44"/>
    <m/>
    <m/>
    <d v="2023-06-11T00:00:00"/>
    <x v="0"/>
    <x v="6"/>
    <n v="23"/>
    <x v="19"/>
  </r>
  <r>
    <x v="62"/>
    <x v="62"/>
    <n v="416.79"/>
    <x v="6"/>
    <n v="416.79"/>
    <m/>
    <n v="416.79"/>
    <m/>
    <m/>
    <d v="2023-06-11T00:00:00"/>
    <x v="0"/>
    <x v="6"/>
    <n v="23"/>
    <x v="19"/>
  </r>
  <r>
    <x v="77"/>
    <x v="77"/>
    <n v="2971.51"/>
    <x v="6"/>
    <n v="2971.51"/>
    <m/>
    <n v="2971.51"/>
    <m/>
    <m/>
    <d v="2023-06-11T00:00:00"/>
    <x v="0"/>
    <x v="6"/>
    <n v="23"/>
    <x v="19"/>
  </r>
  <r>
    <x v="162"/>
    <x v="160"/>
    <n v="1671.5"/>
    <x v="6"/>
    <n v="1671.5"/>
    <m/>
    <n v="1671.5"/>
    <m/>
    <m/>
    <d v="2023-06-11T00:00:00"/>
    <x v="0"/>
    <x v="6"/>
    <n v="23"/>
    <x v="19"/>
  </r>
  <r>
    <x v="163"/>
    <x v="161"/>
    <n v="25.85"/>
    <x v="6"/>
    <n v="25.85"/>
    <m/>
    <n v="25.85"/>
    <m/>
    <m/>
    <d v="2023-06-11T00:00:00"/>
    <x v="0"/>
    <x v="6"/>
    <n v="23"/>
    <x v="19"/>
  </r>
  <r>
    <x v="164"/>
    <x v="162"/>
    <n v="245.38"/>
    <x v="6"/>
    <n v="245.38"/>
    <m/>
    <n v="245.38"/>
    <m/>
    <m/>
    <d v="2023-06-11T00:00:00"/>
    <x v="0"/>
    <x v="6"/>
    <n v="23"/>
    <x v="19"/>
  </r>
  <r>
    <x v="80"/>
    <x v="80"/>
    <n v="2500"/>
    <x v="6"/>
    <n v="2500"/>
    <m/>
    <n v="2500"/>
    <m/>
    <m/>
    <d v="2023-06-11T00:00:00"/>
    <x v="0"/>
    <x v="6"/>
    <n v="23"/>
    <x v="19"/>
  </r>
  <r>
    <x v="80"/>
    <x v="80"/>
    <n v="2500"/>
    <x v="6"/>
    <n v="5000"/>
    <m/>
    <n v="2500"/>
    <m/>
    <m/>
    <d v="2023-06-11T00:00:00"/>
    <x v="0"/>
    <x v="6"/>
    <n v="23"/>
    <x v="19"/>
  </r>
  <r>
    <x v="80"/>
    <x v="80"/>
    <n v="1500"/>
    <x v="6"/>
    <n v="6500"/>
    <m/>
    <n v="1500"/>
    <m/>
    <m/>
    <d v="2023-06-11T00:00:00"/>
    <x v="0"/>
    <x v="6"/>
    <n v="23"/>
    <x v="19"/>
  </r>
  <r>
    <x v="80"/>
    <x v="80"/>
    <n v="3000"/>
    <x v="6"/>
    <n v="9500"/>
    <m/>
    <n v="3000"/>
    <m/>
    <m/>
    <d v="2023-06-11T00:00:00"/>
    <x v="0"/>
    <x v="6"/>
    <n v="23"/>
    <x v="19"/>
  </r>
  <r>
    <x v="80"/>
    <x v="80"/>
    <n v="1339.29"/>
    <x v="6"/>
    <n v="10839.29"/>
    <m/>
    <n v="1339.29"/>
    <m/>
    <m/>
    <d v="2023-06-11T00:00:00"/>
    <x v="0"/>
    <x v="6"/>
    <n v="23"/>
    <x v="19"/>
  </r>
  <r>
    <x v="80"/>
    <x v="80"/>
    <n v="1875"/>
    <x v="6"/>
    <n v="12714.29"/>
    <m/>
    <n v="1875"/>
    <m/>
    <m/>
    <d v="2023-06-11T00:00:00"/>
    <x v="0"/>
    <x v="6"/>
    <n v="23"/>
    <x v="19"/>
  </r>
  <r>
    <x v="83"/>
    <x v="83"/>
    <n v="1066.67"/>
    <x v="6"/>
    <n v="1066.67"/>
    <m/>
    <n v="1066.67"/>
    <m/>
    <m/>
    <d v="2023-06-11T00:00:00"/>
    <x v="0"/>
    <x v="6"/>
    <n v="23"/>
    <x v="19"/>
  </r>
  <r>
    <x v="86"/>
    <x v="85"/>
    <n v="280"/>
    <x v="6"/>
    <n v="280"/>
    <m/>
    <n v="280"/>
    <m/>
    <m/>
    <d v="2023-06-11T00:00:00"/>
    <x v="0"/>
    <x v="6"/>
    <n v="23"/>
    <x v="19"/>
  </r>
  <r>
    <x v="86"/>
    <x v="85"/>
    <n v="279.99"/>
    <x v="6"/>
    <n v="559.99"/>
    <m/>
    <n v="279.99"/>
    <m/>
    <m/>
    <d v="2023-06-11T00:00:00"/>
    <x v="0"/>
    <x v="6"/>
    <n v="23"/>
    <x v="19"/>
  </r>
  <r>
    <x v="86"/>
    <x v="85"/>
    <n v="280.01"/>
    <x v="6"/>
    <n v="840"/>
    <m/>
    <n v="280.01"/>
    <m/>
    <m/>
    <d v="2023-06-11T00:00:00"/>
    <x v="0"/>
    <x v="6"/>
    <n v="23"/>
    <x v="19"/>
  </r>
  <r>
    <x v="88"/>
    <x v="86"/>
    <n v="5"/>
    <x v="6"/>
    <n v="5"/>
    <m/>
    <n v="5"/>
    <m/>
    <m/>
    <d v="2023-06-11T00:00:00"/>
    <x v="0"/>
    <x v="6"/>
    <n v="23"/>
    <x v="19"/>
  </r>
  <r>
    <x v="88"/>
    <x v="86"/>
    <n v="5"/>
    <x v="6"/>
    <n v="10"/>
    <m/>
    <n v="5"/>
    <m/>
    <m/>
    <d v="2023-06-11T00:00:00"/>
    <x v="0"/>
    <x v="6"/>
    <n v="23"/>
    <x v="19"/>
  </r>
  <r>
    <x v="88"/>
    <x v="86"/>
    <n v="3"/>
    <x v="6"/>
    <n v="13"/>
    <m/>
    <n v="3"/>
    <m/>
    <m/>
    <d v="2023-06-11T00:00:00"/>
    <x v="0"/>
    <x v="6"/>
    <n v="23"/>
    <x v="19"/>
  </r>
  <r>
    <x v="88"/>
    <x v="86"/>
    <n v="6"/>
    <x v="6"/>
    <n v="19"/>
    <m/>
    <n v="6"/>
    <m/>
    <m/>
    <d v="2023-06-11T00:00:00"/>
    <x v="0"/>
    <x v="6"/>
    <n v="23"/>
    <x v="19"/>
  </r>
  <r>
    <x v="88"/>
    <x v="86"/>
    <n v="2.68"/>
    <x v="6"/>
    <n v="21.68"/>
    <m/>
    <n v="2.68"/>
    <m/>
    <m/>
    <d v="2023-06-11T00:00:00"/>
    <x v="0"/>
    <x v="6"/>
    <n v="23"/>
    <x v="19"/>
  </r>
  <r>
    <x v="88"/>
    <x v="86"/>
    <n v="3.75"/>
    <x v="6"/>
    <n v="25.43"/>
    <m/>
    <n v="3.75"/>
    <m/>
    <m/>
    <d v="2023-06-11T00:00:00"/>
    <x v="0"/>
    <x v="6"/>
    <n v="23"/>
    <x v="19"/>
  </r>
  <r>
    <x v="88"/>
    <x v="86"/>
    <n v="0.53"/>
    <x v="6"/>
    <n v="25.96"/>
    <m/>
    <n v="0.53"/>
    <m/>
    <m/>
    <d v="2023-06-11T00:00:00"/>
    <x v="0"/>
    <x v="6"/>
    <n v="23"/>
    <x v="19"/>
  </r>
  <r>
    <x v="88"/>
    <x v="86"/>
    <n v="2.13"/>
    <x v="6"/>
    <n v="28.09"/>
    <m/>
    <n v="2.13"/>
    <m/>
    <m/>
    <d v="2023-06-11T00:00:00"/>
    <x v="0"/>
    <x v="6"/>
    <n v="23"/>
    <x v="19"/>
  </r>
  <r>
    <x v="88"/>
    <x v="86"/>
    <n v="0.54"/>
    <x v="6"/>
    <n v="28.63"/>
    <m/>
    <n v="0.54"/>
    <m/>
    <m/>
    <d v="2023-06-11T00:00:00"/>
    <x v="0"/>
    <x v="6"/>
    <n v="23"/>
    <x v="19"/>
  </r>
  <r>
    <x v="88"/>
    <x v="86"/>
    <n v="0.53"/>
    <x v="6"/>
    <n v="29.16"/>
    <m/>
    <n v="0.53"/>
    <m/>
    <m/>
    <d v="2023-06-11T00:00:00"/>
    <x v="0"/>
    <x v="6"/>
    <n v="23"/>
    <x v="19"/>
  </r>
  <r>
    <x v="97"/>
    <x v="95"/>
    <n v="2500.25"/>
    <x v="6"/>
    <n v="2500.25"/>
    <m/>
    <n v="2500.25"/>
    <m/>
    <m/>
    <d v="2023-06-11T00:00:00"/>
    <x v="0"/>
    <x v="6"/>
    <n v="23"/>
    <x v="19"/>
  </r>
  <r>
    <x v="97"/>
    <x v="95"/>
    <n v="2500.25"/>
    <x v="6"/>
    <n v="5000.5"/>
    <m/>
    <n v="2500.25"/>
    <m/>
    <m/>
    <d v="2023-06-11T00:00:00"/>
    <x v="0"/>
    <x v="6"/>
    <n v="23"/>
    <x v="19"/>
  </r>
  <r>
    <x v="97"/>
    <x v="95"/>
    <n v="1500.15"/>
    <x v="6"/>
    <n v="6500.65"/>
    <m/>
    <n v="1500.15"/>
    <m/>
    <m/>
    <d v="2023-06-11T00:00:00"/>
    <x v="0"/>
    <x v="6"/>
    <n v="23"/>
    <x v="19"/>
  </r>
  <r>
    <x v="97"/>
    <x v="95"/>
    <n v="3000.3"/>
    <x v="6"/>
    <n v="9500.9500000000007"/>
    <m/>
    <n v="3000.3"/>
    <m/>
    <m/>
    <d v="2023-06-11T00:00:00"/>
    <x v="0"/>
    <x v="6"/>
    <n v="23"/>
    <x v="19"/>
  </r>
  <r>
    <x v="97"/>
    <x v="95"/>
    <n v="416.71"/>
    <x v="6"/>
    <n v="9917.66"/>
    <m/>
    <n v="416.71"/>
    <m/>
    <m/>
    <d v="2023-06-11T00:00:00"/>
    <x v="0"/>
    <x v="6"/>
    <n v="23"/>
    <x v="19"/>
  </r>
  <r>
    <x v="97"/>
    <x v="95"/>
    <n v="1339.43"/>
    <x v="6"/>
    <n v="11257.09"/>
    <m/>
    <n v="1339.43"/>
    <m/>
    <m/>
    <d v="2023-06-11T00:00:00"/>
    <x v="0"/>
    <x v="6"/>
    <n v="23"/>
    <x v="19"/>
  </r>
  <r>
    <x v="97"/>
    <x v="95"/>
    <n v="1875.18"/>
    <x v="6"/>
    <n v="13132.27"/>
    <m/>
    <n v="1875.18"/>
    <m/>
    <m/>
    <d v="2023-06-11T00:00:00"/>
    <x v="0"/>
    <x v="6"/>
    <n v="23"/>
    <x v="19"/>
  </r>
  <r>
    <x v="97"/>
    <x v="95"/>
    <n v="266.7"/>
    <x v="6"/>
    <n v="13398.970000000001"/>
    <m/>
    <n v="266.7"/>
    <m/>
    <m/>
    <d v="2023-06-11T00:00:00"/>
    <x v="0"/>
    <x v="6"/>
    <n v="23"/>
    <x v="19"/>
  </r>
  <r>
    <x v="97"/>
    <x v="95"/>
    <n v="266.69"/>
    <x v="6"/>
    <n v="13665.660000000002"/>
    <m/>
    <n v="266.69"/>
    <m/>
    <m/>
    <d v="2023-06-11T00:00:00"/>
    <x v="0"/>
    <x v="6"/>
    <n v="23"/>
    <x v="19"/>
  </r>
  <r>
    <x v="97"/>
    <x v="95"/>
    <n v="266.68"/>
    <x v="6"/>
    <n v="13932.340000000002"/>
    <m/>
    <n v="266.68"/>
    <m/>
    <m/>
    <d v="2023-06-11T00:00:00"/>
    <x v="0"/>
    <x v="6"/>
    <n v="23"/>
    <x v="19"/>
  </r>
  <r>
    <x v="97"/>
    <x v="95"/>
    <n v="1000.1"/>
    <x v="6"/>
    <n v="14932.440000000002"/>
    <m/>
    <n v="1000.1"/>
    <m/>
    <m/>
    <d v="2023-06-11T00:00:00"/>
    <x v="0"/>
    <x v="6"/>
    <n v="23"/>
    <x v="19"/>
  </r>
  <r>
    <x v="97"/>
    <x v="95"/>
    <n v="1066.78"/>
    <x v="6"/>
    <n v="15999.220000000003"/>
    <m/>
    <n v="1066.78"/>
    <m/>
    <m/>
    <d v="2023-06-11T00:00:00"/>
    <x v="0"/>
    <x v="6"/>
    <n v="23"/>
    <x v="19"/>
  </r>
  <r>
    <x v="97"/>
    <x v="95"/>
    <n v="266.69"/>
    <x v="6"/>
    <n v="16265.910000000003"/>
    <m/>
    <n v="266.69"/>
    <m/>
    <m/>
    <d v="2023-06-11T00:00:00"/>
    <x v="0"/>
    <x v="6"/>
    <n v="23"/>
    <x v="19"/>
  </r>
  <r>
    <x v="98"/>
    <x v="96"/>
    <n v="26.89"/>
    <x v="6"/>
    <n v="26.89"/>
    <m/>
    <n v="26.89"/>
    <m/>
    <m/>
    <d v="2023-06-11T00:00:00"/>
    <x v="0"/>
    <x v="6"/>
    <n v="23"/>
    <x v="19"/>
  </r>
  <r>
    <x v="104"/>
    <x v="102"/>
    <n v="4.2989860000000002"/>
    <x v="6"/>
    <n v="4.2989860000000002"/>
    <m/>
    <n v="4.2989860000000002"/>
    <m/>
    <m/>
    <d v="2023-06-11T00:00:00"/>
    <x v="0"/>
    <x v="6"/>
    <n v="23"/>
    <x v="19"/>
  </r>
  <r>
    <x v="116"/>
    <x v="114"/>
    <n v="514.11220200000002"/>
    <x v="6"/>
    <n v="514.11220200000002"/>
    <m/>
    <n v="514.11220200000002"/>
    <m/>
    <m/>
    <d v="2023-06-11T00:00:00"/>
    <x v="0"/>
    <x v="6"/>
    <n v="23"/>
    <x v="19"/>
  </r>
  <r>
    <x v="127"/>
    <x v="125"/>
    <n v="400.04"/>
    <x v="6"/>
    <n v="400.04"/>
    <m/>
    <n v="400.04"/>
    <m/>
    <m/>
    <d v="2023-06-11T00:00:00"/>
    <x v="0"/>
    <x v="6"/>
    <n v="23"/>
    <x v="19"/>
  </r>
  <r>
    <x v="128"/>
    <x v="126"/>
    <n v="400.04"/>
    <x v="6"/>
    <n v="400.04"/>
    <m/>
    <n v="400.04"/>
    <m/>
    <m/>
    <d v="2023-06-11T00:00:00"/>
    <x v="0"/>
    <x v="6"/>
    <n v="23"/>
    <x v="19"/>
  </r>
  <r>
    <x v="131"/>
    <x v="129"/>
    <n v="800.08"/>
    <x v="6"/>
    <n v="800.08"/>
    <m/>
    <n v="800.08"/>
    <m/>
    <m/>
    <d v="2023-06-11T00:00:00"/>
    <x v="0"/>
    <x v="6"/>
    <n v="23"/>
    <x v="19"/>
  </r>
  <r>
    <x v="132"/>
    <x v="130"/>
    <n v="400.03"/>
    <x v="6"/>
    <n v="400.03"/>
    <m/>
    <n v="400.03"/>
    <m/>
    <m/>
    <d v="2023-06-11T00:00:00"/>
    <x v="0"/>
    <x v="6"/>
    <n v="23"/>
    <x v="19"/>
  </r>
  <r>
    <x v="136"/>
    <x v="134"/>
    <n v="0.89"/>
    <x v="6"/>
    <n v="0.89"/>
    <m/>
    <n v="0.89"/>
    <m/>
    <m/>
    <d v="2023-06-11T00:00:00"/>
    <x v="0"/>
    <x v="6"/>
    <n v="23"/>
    <x v="19"/>
  </r>
  <r>
    <x v="136"/>
    <x v="134"/>
    <n v="0.89"/>
    <x v="6"/>
    <n v="1.78"/>
    <m/>
    <n v="0.89"/>
    <m/>
    <m/>
    <d v="2023-06-11T00:00:00"/>
    <x v="0"/>
    <x v="6"/>
    <n v="23"/>
    <x v="19"/>
  </r>
  <r>
    <x v="136"/>
    <x v="134"/>
    <n v="0.89"/>
    <x v="6"/>
    <n v="2.67"/>
    <m/>
    <n v="0.89"/>
    <m/>
    <m/>
    <d v="2023-06-11T00:00:00"/>
    <x v="0"/>
    <x v="6"/>
    <n v="23"/>
    <x v="19"/>
  </r>
  <r>
    <x v="136"/>
    <x v="134"/>
    <n v="0.89"/>
    <x v="6"/>
    <n v="3.56"/>
    <m/>
    <n v="0.89"/>
    <m/>
    <m/>
    <d v="2023-06-11T00:00:00"/>
    <x v="0"/>
    <x v="6"/>
    <n v="23"/>
    <x v="19"/>
  </r>
  <r>
    <x v="136"/>
    <x v="134"/>
    <n v="0.89"/>
    <x v="6"/>
    <n v="4.45"/>
    <m/>
    <n v="0.89"/>
    <m/>
    <m/>
    <d v="2023-06-11T00:00:00"/>
    <x v="0"/>
    <x v="6"/>
    <n v="23"/>
    <x v="19"/>
  </r>
  <r>
    <x v="136"/>
    <x v="134"/>
    <n v="25.99"/>
    <x v="6"/>
    <n v="30.439999999999998"/>
    <m/>
    <n v="25.99"/>
    <m/>
    <m/>
    <d v="2023-06-11T00:00:00"/>
    <x v="0"/>
    <x v="6"/>
    <n v="23"/>
    <x v="19"/>
  </r>
  <r>
    <x v="136"/>
    <x v="134"/>
    <n v="32.35"/>
    <x v="6"/>
    <n v="62.79"/>
    <m/>
    <n v="32.35"/>
    <m/>
    <m/>
    <d v="2023-06-11T00:00:00"/>
    <x v="0"/>
    <x v="6"/>
    <n v="23"/>
    <x v="19"/>
  </r>
  <r>
    <x v="136"/>
    <x v="134"/>
    <n v="13"/>
    <x v="6"/>
    <n v="75.789999999999992"/>
    <m/>
    <n v="13"/>
    <m/>
    <m/>
    <d v="2023-06-11T00:00:00"/>
    <x v="0"/>
    <x v="6"/>
    <n v="23"/>
    <x v="19"/>
  </r>
  <r>
    <x v="136"/>
    <x v="134"/>
    <n v="4.82"/>
    <x v="6"/>
    <n v="80.609999999999985"/>
    <m/>
    <n v="4.82"/>
    <m/>
    <m/>
    <d v="2023-06-11T00:00:00"/>
    <x v="0"/>
    <x v="6"/>
    <n v="23"/>
    <x v="19"/>
  </r>
  <r>
    <x v="136"/>
    <x v="134"/>
    <n v="3.95"/>
    <x v="6"/>
    <n v="84.559999999999988"/>
    <m/>
    <n v="3.95"/>
    <m/>
    <m/>
    <d v="2023-06-11T00:00:00"/>
    <x v="0"/>
    <x v="6"/>
    <n v="23"/>
    <x v="19"/>
  </r>
  <r>
    <x v="136"/>
    <x v="134"/>
    <n v="20.37"/>
    <x v="6"/>
    <n v="104.92999999999999"/>
    <m/>
    <n v="20.37"/>
    <m/>
    <m/>
    <d v="2023-06-11T00:00:00"/>
    <x v="0"/>
    <x v="6"/>
    <n v="23"/>
    <x v="19"/>
  </r>
  <r>
    <x v="136"/>
    <x v="134"/>
    <n v="26.56"/>
    <x v="6"/>
    <n v="131.48999999999998"/>
    <m/>
    <n v="26.56"/>
    <m/>
    <m/>
    <d v="2023-06-11T00:00:00"/>
    <x v="0"/>
    <x v="6"/>
    <n v="23"/>
    <x v="19"/>
  </r>
  <r>
    <x v="136"/>
    <x v="134"/>
    <n v="23.07"/>
    <x v="6"/>
    <n v="154.55999999999997"/>
    <m/>
    <n v="23.07"/>
    <m/>
    <m/>
    <d v="2023-06-11T00:00:00"/>
    <x v="0"/>
    <x v="6"/>
    <n v="23"/>
    <x v="19"/>
  </r>
  <r>
    <x v="136"/>
    <x v="134"/>
    <n v="23.07"/>
    <x v="6"/>
    <n v="177.62999999999997"/>
    <m/>
    <n v="23.07"/>
    <m/>
    <m/>
    <d v="2023-06-11T00:00:00"/>
    <x v="0"/>
    <x v="6"/>
    <n v="23"/>
    <x v="19"/>
  </r>
  <r>
    <x v="140"/>
    <x v="138"/>
    <n v="400.05"/>
    <x v="6"/>
    <n v="400.05"/>
    <m/>
    <n v="400.05"/>
    <m/>
    <m/>
    <d v="2023-06-11T00:00:00"/>
    <x v="0"/>
    <x v="6"/>
    <n v="23"/>
    <x v="19"/>
  </r>
  <r>
    <x v="142"/>
    <x v="140"/>
    <n v="183.35"/>
    <x v="6"/>
    <n v="183.35"/>
    <m/>
    <n v="183.35"/>
    <m/>
    <m/>
    <d v="2023-06-11T00:00:00"/>
    <x v="0"/>
    <x v="6"/>
    <n v="23"/>
    <x v="19"/>
  </r>
  <r>
    <x v="51"/>
    <x v="51"/>
    <n v="0.578739"/>
    <x v="11"/>
    <n v="0.578739"/>
    <m/>
    <n v="0.578739"/>
    <m/>
    <m/>
    <d v="2023-06-11T00:00:00"/>
    <x v="0"/>
    <x v="11"/>
    <n v="23"/>
    <x v="19"/>
  </r>
  <r>
    <x v="51"/>
    <x v="51"/>
    <n v="0.54811799999999999"/>
    <x v="11"/>
    <n v="1.126857"/>
    <m/>
    <n v="0.54811799999999999"/>
    <m/>
    <m/>
    <d v="2023-06-11T00:00:00"/>
    <x v="0"/>
    <x v="11"/>
    <n v="23"/>
    <x v="19"/>
  </r>
  <r>
    <x v="80"/>
    <x v="80"/>
    <n v="1500"/>
    <x v="6"/>
    <n v="1500"/>
    <m/>
    <n v="1500"/>
    <m/>
    <m/>
    <d v="2023-06-12T00:00:00"/>
    <x v="0"/>
    <x v="6"/>
    <n v="24"/>
    <x v="19"/>
  </r>
  <r>
    <x v="88"/>
    <x v="86"/>
    <n v="3"/>
    <x v="6"/>
    <n v="3"/>
    <m/>
    <n v="3"/>
    <m/>
    <m/>
    <d v="2023-06-12T00:00:00"/>
    <x v="0"/>
    <x v="6"/>
    <n v="24"/>
    <x v="19"/>
  </r>
  <r>
    <x v="97"/>
    <x v="95"/>
    <n v="1500.15"/>
    <x v="6"/>
    <n v="1500.15"/>
    <m/>
    <n v="1500.15"/>
    <m/>
    <m/>
    <d v="2023-06-12T00:00:00"/>
    <x v="0"/>
    <x v="6"/>
    <n v="24"/>
    <x v="19"/>
  </r>
  <r>
    <x v="114"/>
    <x v="112"/>
    <n v="6019.065122"/>
    <x v="8"/>
    <n v="6019.065122"/>
    <m/>
    <n v="6019.065122"/>
    <m/>
    <m/>
    <d v="2023-06-12T00:00:00"/>
    <x v="0"/>
    <x v="8"/>
    <n v="24"/>
    <x v="19"/>
  </r>
  <r>
    <x v="114"/>
    <x v="112"/>
    <n v="5262.1177660000003"/>
    <x v="8"/>
    <n v="11281.182887999999"/>
    <m/>
    <n v="5262.1177660000003"/>
    <m/>
    <m/>
    <d v="2023-06-12T00:00:00"/>
    <x v="0"/>
    <x v="8"/>
    <n v="24"/>
    <x v="19"/>
  </r>
  <r>
    <x v="114"/>
    <x v="112"/>
    <n v="2819.42398"/>
    <x v="8"/>
    <n v="14100.606867999999"/>
    <m/>
    <n v="2819.42398"/>
    <m/>
    <m/>
    <d v="2023-06-12T00:00:00"/>
    <x v="0"/>
    <x v="8"/>
    <n v="24"/>
    <x v="19"/>
  </r>
  <r>
    <x v="90"/>
    <x v="88"/>
    <n v="0.73"/>
    <x v="7"/>
    <n v="0.73"/>
    <m/>
    <n v="0.73"/>
    <m/>
    <m/>
    <d v="2023-06-13T00:00:00"/>
    <x v="0"/>
    <x v="7"/>
    <n v="24"/>
    <x v="19"/>
  </r>
  <r>
    <x v="100"/>
    <x v="98"/>
    <n v="114.5"/>
    <x v="7"/>
    <n v="114.5"/>
    <m/>
    <n v="114.5"/>
    <m/>
    <m/>
    <d v="2023-06-13T00:00:00"/>
    <x v="0"/>
    <x v="7"/>
    <n v="24"/>
    <x v="19"/>
  </r>
  <r>
    <x v="0"/>
    <x v="0"/>
    <n v="1.5437460000000001"/>
    <x v="8"/>
    <n v="1.5437460000000001"/>
    <m/>
    <n v="1.5437460000000001"/>
    <m/>
    <m/>
    <d v="2023-06-13T00:00:00"/>
    <x v="0"/>
    <x v="8"/>
    <n v="24"/>
    <x v="19"/>
  </r>
  <r>
    <x v="0"/>
    <x v="0"/>
    <n v="0.44791500000000001"/>
    <x v="8"/>
    <n v="1.9916610000000001"/>
    <m/>
    <n v="0.44791500000000001"/>
    <m/>
    <m/>
    <d v="2023-06-13T00:00:00"/>
    <x v="0"/>
    <x v="8"/>
    <n v="24"/>
    <x v="19"/>
  </r>
  <r>
    <x v="17"/>
    <x v="17"/>
    <n v="2.8773"/>
    <x v="8"/>
    <n v="2.8773"/>
    <m/>
    <n v="2.8773"/>
    <m/>
    <m/>
    <d v="2023-06-13T00:00:00"/>
    <x v="0"/>
    <x v="8"/>
    <n v="24"/>
    <x v="19"/>
  </r>
  <r>
    <x v="17"/>
    <x v="17"/>
    <n v="2.4282059999999999"/>
    <x v="8"/>
    <n v="5.3055059999999994"/>
    <m/>
    <n v="2.4282059999999999"/>
    <m/>
    <m/>
    <d v="2023-06-13T00:00:00"/>
    <x v="0"/>
    <x v="8"/>
    <n v="24"/>
    <x v="19"/>
  </r>
  <r>
    <x v="17"/>
    <x v="17"/>
    <n v="1.500065"/>
    <x v="8"/>
    <n v="6.8055709999999996"/>
    <m/>
    <n v="1.500065"/>
    <m/>
    <m/>
    <d v="2023-06-13T00:00:00"/>
    <x v="0"/>
    <x v="8"/>
    <n v="24"/>
    <x v="19"/>
  </r>
  <r>
    <x v="17"/>
    <x v="17"/>
    <n v="1.000043"/>
    <x v="8"/>
    <n v="7.8056139999999994"/>
    <m/>
    <n v="1.000043"/>
    <m/>
    <m/>
    <d v="2023-06-13T00:00:00"/>
    <x v="0"/>
    <x v="8"/>
    <n v="24"/>
    <x v="19"/>
  </r>
  <r>
    <x v="17"/>
    <x v="17"/>
    <n v="1.3588229999999999"/>
    <x v="8"/>
    <n v="9.1644369999999995"/>
    <m/>
    <n v="1.3588229999999999"/>
    <m/>
    <m/>
    <d v="2023-06-13T00:00:00"/>
    <x v="0"/>
    <x v="8"/>
    <n v="24"/>
    <x v="19"/>
  </r>
  <r>
    <x v="19"/>
    <x v="19"/>
    <n v="29.440667999999999"/>
    <x v="8"/>
    <n v="29.440667999999999"/>
    <m/>
    <n v="29.440667999999999"/>
    <m/>
    <m/>
    <d v="2023-06-13T00:00:00"/>
    <x v="0"/>
    <x v="8"/>
    <n v="24"/>
    <x v="19"/>
  </r>
  <r>
    <x v="19"/>
    <x v="19"/>
    <n v="24.845518999999999"/>
    <x v="8"/>
    <n v="54.286186999999998"/>
    <m/>
    <n v="24.845518999999999"/>
    <m/>
    <m/>
    <d v="2023-06-13T00:00:00"/>
    <x v="0"/>
    <x v="8"/>
    <n v="24"/>
    <x v="19"/>
  </r>
  <r>
    <x v="19"/>
    <x v="19"/>
    <n v="15.348735"/>
    <x v="8"/>
    <n v="69.634922000000003"/>
    <m/>
    <n v="15.348735"/>
    <m/>
    <m/>
    <d v="2023-06-13T00:00:00"/>
    <x v="0"/>
    <x v="8"/>
    <n v="24"/>
    <x v="19"/>
  </r>
  <r>
    <x v="19"/>
    <x v="19"/>
    <n v="10.232488"/>
    <x v="8"/>
    <n v="79.867410000000007"/>
    <m/>
    <n v="10.232488"/>
    <m/>
    <m/>
    <d v="2023-06-13T00:00:00"/>
    <x v="0"/>
    <x v="8"/>
    <n v="24"/>
    <x v="19"/>
  </r>
  <r>
    <x v="19"/>
    <x v="19"/>
    <n v="13.903544999999999"/>
    <x v="8"/>
    <n v="93.770955000000001"/>
    <m/>
    <n v="13.903544999999999"/>
    <m/>
    <m/>
    <d v="2023-06-13T00:00:00"/>
    <x v="0"/>
    <x v="8"/>
    <n v="24"/>
    <x v="19"/>
  </r>
  <r>
    <x v="105"/>
    <x v="103"/>
    <n v="48.125385999999999"/>
    <x v="8"/>
    <n v="48.125385999999999"/>
    <m/>
    <n v="48.125385999999999"/>
    <m/>
    <m/>
    <d v="2023-06-13T00:00:00"/>
    <x v="0"/>
    <x v="8"/>
    <n v="24"/>
    <x v="19"/>
  </r>
  <r>
    <x v="105"/>
    <x v="103"/>
    <n v="42.073219999999999"/>
    <x v="8"/>
    <n v="90.198605999999998"/>
    <m/>
    <n v="42.073219999999999"/>
    <m/>
    <m/>
    <d v="2023-06-13T00:00:00"/>
    <x v="0"/>
    <x v="8"/>
    <n v="24"/>
    <x v="19"/>
  </r>
  <r>
    <x v="105"/>
    <x v="103"/>
    <n v="22.542681000000002"/>
    <x v="8"/>
    <n v="112.741287"/>
    <m/>
    <n v="22.542681000000002"/>
    <m/>
    <m/>
    <d v="2023-06-13T00:00:00"/>
    <x v="0"/>
    <x v="8"/>
    <n v="24"/>
    <x v="19"/>
  </r>
  <r>
    <x v="109"/>
    <x v="107"/>
    <n v="14.866051000000001"/>
    <x v="8"/>
    <n v="14.866051000000001"/>
    <m/>
    <n v="14.866051000000001"/>
    <m/>
    <m/>
    <d v="2023-06-13T00:00:00"/>
    <x v="0"/>
    <x v="8"/>
    <n v="24"/>
    <x v="19"/>
  </r>
  <r>
    <x v="109"/>
    <x v="107"/>
    <n v="12.545731999999999"/>
    <x v="8"/>
    <n v="27.411783"/>
    <m/>
    <n v="12.545731999999999"/>
    <m/>
    <m/>
    <d v="2023-06-13T00:00:00"/>
    <x v="0"/>
    <x v="8"/>
    <n v="24"/>
    <x v="19"/>
  </r>
  <r>
    <x v="109"/>
    <x v="107"/>
    <n v="7.7503359999999999"/>
    <x v="8"/>
    <n v="35.162118999999997"/>
    <m/>
    <n v="7.7503359999999999"/>
    <m/>
    <m/>
    <d v="2023-06-13T00:00:00"/>
    <x v="0"/>
    <x v="8"/>
    <n v="24"/>
    <x v="19"/>
  </r>
  <r>
    <x v="109"/>
    <x v="107"/>
    <n v="5.1668900000000004"/>
    <x v="8"/>
    <n v="40.329008999999999"/>
    <m/>
    <n v="5.1668900000000004"/>
    <m/>
    <m/>
    <d v="2023-06-13T00:00:00"/>
    <x v="0"/>
    <x v="8"/>
    <n v="24"/>
    <x v="19"/>
  </r>
  <r>
    <x v="109"/>
    <x v="107"/>
    <n v="7.0205880000000001"/>
    <x v="8"/>
    <n v="47.349597000000003"/>
    <m/>
    <n v="7.0205880000000001"/>
    <m/>
    <m/>
    <d v="2023-06-13T00:00:00"/>
    <x v="0"/>
    <x v="8"/>
    <n v="24"/>
    <x v="19"/>
  </r>
  <r>
    <x v="109"/>
    <x v="107"/>
    <n v="128.334362"/>
    <x v="8"/>
    <n v="175.68395900000002"/>
    <m/>
    <n v="128.334362"/>
    <m/>
    <m/>
    <d v="2023-06-13T00:00:00"/>
    <x v="0"/>
    <x v="8"/>
    <n v="24"/>
    <x v="19"/>
  </r>
  <r>
    <x v="109"/>
    <x v="107"/>
    <n v="112.195251"/>
    <x v="8"/>
    <n v="287.87921"/>
    <m/>
    <n v="112.195251"/>
    <m/>
    <m/>
    <d v="2023-06-13T00:00:00"/>
    <x v="0"/>
    <x v="8"/>
    <n v="24"/>
    <x v="19"/>
  </r>
  <r>
    <x v="109"/>
    <x v="107"/>
    <n v="60.113818000000002"/>
    <x v="8"/>
    <n v="347.99302799999998"/>
    <m/>
    <n v="60.113818000000002"/>
    <m/>
    <m/>
    <d v="2023-06-13T00:00:00"/>
    <x v="0"/>
    <x v="8"/>
    <n v="24"/>
    <x v="19"/>
  </r>
  <r>
    <x v="114"/>
    <x v="112"/>
    <n v="310.82140700000002"/>
    <x v="8"/>
    <n v="310.82140700000002"/>
    <m/>
    <n v="310.82140700000002"/>
    <m/>
    <m/>
    <d v="2023-06-13T00:00:00"/>
    <x v="0"/>
    <x v="8"/>
    <n v="24"/>
    <x v="19"/>
  </r>
  <r>
    <x v="114"/>
    <x v="112"/>
    <n v="271.73303700000002"/>
    <x v="8"/>
    <n v="582.5544440000001"/>
    <m/>
    <n v="271.73303700000002"/>
    <m/>
    <m/>
    <d v="2023-06-13T00:00:00"/>
    <x v="0"/>
    <x v="8"/>
    <n v="24"/>
    <x v="19"/>
  </r>
  <r>
    <x v="114"/>
    <x v="112"/>
    <n v="145.59359499999999"/>
    <x v="8"/>
    <n v="728.14803900000015"/>
    <m/>
    <n v="145.59359499999999"/>
    <m/>
    <m/>
    <d v="2023-06-13T00:00:00"/>
    <x v="0"/>
    <x v="8"/>
    <n v="24"/>
    <x v="19"/>
  </r>
  <r>
    <x v="114"/>
    <x v="112"/>
    <n v="3039.8384700000001"/>
    <x v="8"/>
    <n v="3767.9865090000003"/>
    <m/>
    <n v="3039.8384700000001"/>
    <m/>
    <m/>
    <d v="2023-06-13T00:00:00"/>
    <x v="0"/>
    <x v="8"/>
    <n v="24"/>
    <x v="19"/>
  </r>
  <r>
    <x v="118"/>
    <x v="116"/>
    <n v="5.3414520000000003"/>
    <x v="8"/>
    <n v="5.3414520000000003"/>
    <m/>
    <n v="5.3414520000000003"/>
    <m/>
    <m/>
    <d v="2023-06-13T00:00:00"/>
    <x v="0"/>
    <x v="8"/>
    <n v="24"/>
    <x v="19"/>
  </r>
  <r>
    <x v="118"/>
    <x v="116"/>
    <n v="2.5044970000000002"/>
    <x v="8"/>
    <n v="7.845949000000001"/>
    <m/>
    <n v="2.5044970000000002"/>
    <m/>
    <m/>
    <d v="2023-06-13T00:00:00"/>
    <x v="0"/>
    <x v="8"/>
    <n v="24"/>
    <x v="19"/>
  </r>
  <r>
    <x v="118"/>
    <x v="116"/>
    <n v="1.669664"/>
    <x v="8"/>
    <n v="9.5156130000000019"/>
    <m/>
    <n v="1.669664"/>
    <m/>
    <m/>
    <d v="2023-06-13T00:00:00"/>
    <x v="0"/>
    <x v="8"/>
    <n v="24"/>
    <x v="19"/>
  </r>
  <r>
    <x v="107"/>
    <x v="105"/>
    <n v="1.9188099999999999"/>
    <x v="9"/>
    <n v="1.9188099999999999"/>
    <m/>
    <n v="1.9188099999999999"/>
    <m/>
    <m/>
    <d v="2023-06-13T00:00:00"/>
    <x v="0"/>
    <x v="9"/>
    <n v="24"/>
    <x v="19"/>
  </r>
  <r>
    <x v="53"/>
    <x v="53"/>
    <n v="0.413385"/>
    <x v="10"/>
    <n v="0.413385"/>
    <m/>
    <n v="0.413385"/>
    <m/>
    <m/>
    <d v="2023-06-13T00:00:00"/>
    <x v="0"/>
    <x v="10"/>
    <n v="24"/>
    <x v="19"/>
  </r>
  <r>
    <x v="53"/>
    <x v="53"/>
    <n v="0.131276"/>
    <x v="10"/>
    <n v="0.54466100000000006"/>
    <m/>
    <n v="0.131276"/>
    <m/>
    <m/>
    <d v="2023-06-13T00:00:00"/>
    <x v="0"/>
    <x v="10"/>
    <n v="24"/>
    <x v="19"/>
  </r>
  <r>
    <x v="53"/>
    <x v="53"/>
    <n v="0.38858999999999999"/>
    <x v="10"/>
    <n v="0.93325100000000005"/>
    <m/>
    <n v="0.38858999999999999"/>
    <m/>
    <m/>
    <d v="2023-06-13T00:00:00"/>
    <x v="0"/>
    <x v="10"/>
    <n v="24"/>
    <x v="19"/>
  </r>
  <r>
    <x v="53"/>
    <x v="53"/>
    <n v="0.18820500000000001"/>
    <x v="10"/>
    <n v="1.121456"/>
    <m/>
    <n v="0.18820500000000001"/>
    <m/>
    <m/>
    <d v="2023-06-13T00:00:00"/>
    <x v="0"/>
    <x v="10"/>
    <n v="24"/>
    <x v="19"/>
  </r>
  <r>
    <x v="72"/>
    <x v="72"/>
    <n v="2.19"/>
    <x v="7"/>
    <n v="2.19"/>
    <m/>
    <n v="2.19"/>
    <m/>
    <m/>
    <d v="2023-06-14T00:00:00"/>
    <x v="0"/>
    <x v="7"/>
    <n v="24"/>
    <x v="19"/>
  </r>
  <r>
    <x v="89"/>
    <x v="87"/>
    <n v="8.92"/>
    <x v="7"/>
    <n v="8.92"/>
    <m/>
    <n v="8.92"/>
    <m/>
    <m/>
    <d v="2023-06-14T00:00:00"/>
    <x v="0"/>
    <x v="7"/>
    <n v="24"/>
    <x v="19"/>
  </r>
  <r>
    <x v="90"/>
    <x v="88"/>
    <n v="0.99"/>
    <x v="7"/>
    <n v="0.99"/>
    <m/>
    <n v="0.99"/>
    <m/>
    <m/>
    <d v="2023-06-14T00:00:00"/>
    <x v="0"/>
    <x v="7"/>
    <n v="24"/>
    <x v="19"/>
  </r>
  <r>
    <x v="100"/>
    <x v="98"/>
    <n v="60.14"/>
    <x v="7"/>
    <n v="60.14"/>
    <m/>
    <n v="60.14"/>
    <m/>
    <m/>
    <d v="2023-06-14T00:00:00"/>
    <x v="0"/>
    <x v="7"/>
    <n v="24"/>
    <x v="19"/>
  </r>
  <r>
    <x v="100"/>
    <x v="98"/>
    <n v="57.25"/>
    <x v="7"/>
    <n v="117.39"/>
    <m/>
    <n v="57.25"/>
    <m/>
    <m/>
    <d v="2023-06-14T00:00:00"/>
    <x v="0"/>
    <x v="7"/>
    <n v="24"/>
    <x v="19"/>
  </r>
  <r>
    <x v="139"/>
    <x v="137"/>
    <n v="25.073899999999998"/>
    <x v="7"/>
    <n v="25.073899999999998"/>
    <m/>
    <n v="25.073899999999998"/>
    <m/>
    <m/>
    <d v="2023-06-14T00:00:00"/>
    <x v="0"/>
    <x v="7"/>
    <n v="24"/>
    <x v="19"/>
  </r>
  <r>
    <x v="139"/>
    <x v="137"/>
    <n v="227.57521499999999"/>
    <x v="7"/>
    <n v="252.64911499999999"/>
    <m/>
    <n v="227.57521499999999"/>
    <m/>
    <m/>
    <d v="2023-06-14T00:00:00"/>
    <x v="0"/>
    <x v="7"/>
    <n v="24"/>
    <x v="19"/>
  </r>
  <r>
    <x v="139"/>
    <x v="137"/>
    <n v="614.098026"/>
    <x v="7"/>
    <n v="866.74714100000006"/>
    <m/>
    <n v="614.098026"/>
    <m/>
    <m/>
    <d v="2023-06-14T00:00:00"/>
    <x v="0"/>
    <x v="7"/>
    <n v="24"/>
    <x v="19"/>
  </r>
  <r>
    <x v="139"/>
    <x v="137"/>
    <n v="45.004705999999999"/>
    <x v="7"/>
    <n v="911.751847"/>
    <m/>
    <n v="45.004705999999999"/>
    <m/>
    <m/>
    <d v="2023-06-14T00:00:00"/>
    <x v="0"/>
    <x v="7"/>
    <n v="24"/>
    <x v="19"/>
  </r>
  <r>
    <x v="139"/>
    <x v="137"/>
    <n v="87.224052999999998"/>
    <x v="7"/>
    <n v="998.97590000000002"/>
    <m/>
    <n v="87.224052999999998"/>
    <m/>
    <m/>
    <d v="2023-06-14T00:00:00"/>
    <x v="0"/>
    <x v="7"/>
    <n v="24"/>
    <x v="19"/>
  </r>
  <r>
    <x v="139"/>
    <x v="137"/>
    <n v="1672.3651219999999"/>
    <x v="7"/>
    <n v="2671.3410220000001"/>
    <m/>
    <n v="1672.3651219999999"/>
    <m/>
    <m/>
    <d v="2023-06-14T00:00:00"/>
    <x v="0"/>
    <x v="7"/>
    <n v="24"/>
    <x v="19"/>
  </r>
  <r>
    <x v="139"/>
    <x v="137"/>
    <n v="1289.923616"/>
    <x v="7"/>
    <n v="3961.2646380000001"/>
    <m/>
    <n v="1289.923616"/>
    <m/>
    <m/>
    <d v="2023-06-14T00:00:00"/>
    <x v="0"/>
    <x v="7"/>
    <n v="24"/>
    <x v="19"/>
  </r>
  <r>
    <x v="0"/>
    <x v="0"/>
    <n v="2.8004470000000001"/>
    <x v="8"/>
    <n v="2.8004470000000001"/>
    <m/>
    <n v="2.8004470000000001"/>
    <m/>
    <m/>
    <d v="2023-06-14T00:00:00"/>
    <x v="0"/>
    <x v="8"/>
    <n v="24"/>
    <x v="19"/>
  </r>
  <r>
    <x v="0"/>
    <x v="0"/>
    <n v="1.81555"/>
    <x v="8"/>
    <n v="4.6159970000000001"/>
    <m/>
    <n v="1.81555"/>
    <m/>
    <m/>
    <d v="2023-06-14T00:00:00"/>
    <x v="0"/>
    <x v="8"/>
    <n v="24"/>
    <x v="19"/>
  </r>
  <r>
    <x v="0"/>
    <x v="0"/>
    <n v="12.669385"/>
    <x v="8"/>
    <n v="17.285381999999998"/>
    <m/>
    <n v="12.669385"/>
    <m/>
    <m/>
    <d v="2023-06-14T00:00:00"/>
    <x v="0"/>
    <x v="8"/>
    <n v="24"/>
    <x v="19"/>
  </r>
  <r>
    <x v="9"/>
    <x v="9"/>
    <n v="64.167180999999999"/>
    <x v="8"/>
    <n v="64.167180999999999"/>
    <m/>
    <n v="64.167180999999999"/>
    <m/>
    <m/>
    <d v="2023-06-14T00:00:00"/>
    <x v="0"/>
    <x v="8"/>
    <n v="24"/>
    <x v="19"/>
  </r>
  <r>
    <x v="9"/>
    <x v="9"/>
    <n v="56.097625999999998"/>
    <x v="8"/>
    <n v="120.26480699999999"/>
    <m/>
    <n v="56.097625999999998"/>
    <m/>
    <m/>
    <d v="2023-06-14T00:00:00"/>
    <x v="0"/>
    <x v="8"/>
    <n v="24"/>
    <x v="19"/>
  </r>
  <r>
    <x v="9"/>
    <x v="9"/>
    <n v="30.056909000000001"/>
    <x v="8"/>
    <n v="150.32171599999998"/>
    <m/>
    <n v="30.056909000000001"/>
    <m/>
    <m/>
    <d v="2023-06-14T00:00:00"/>
    <x v="0"/>
    <x v="8"/>
    <n v="24"/>
    <x v="19"/>
  </r>
  <r>
    <x v="14"/>
    <x v="14"/>
    <n v="63.016354"/>
    <x v="8"/>
    <n v="63.016354"/>
    <m/>
    <n v="63.016354"/>
    <m/>
    <m/>
    <d v="2023-06-14T00:00:00"/>
    <x v="0"/>
    <x v="8"/>
    <n v="24"/>
    <x v="19"/>
  </r>
  <r>
    <x v="14"/>
    <x v="14"/>
    <n v="36.541068000000003"/>
    <x v="8"/>
    <n v="99.557422000000003"/>
    <m/>
    <n v="36.541068000000003"/>
    <m/>
    <m/>
    <d v="2023-06-14T00:00:00"/>
    <x v="0"/>
    <x v="8"/>
    <n v="24"/>
    <x v="19"/>
  </r>
  <r>
    <x v="16"/>
    <x v="16"/>
    <n v="2.8004470000000001"/>
    <x v="8"/>
    <n v="2.8004470000000001"/>
    <m/>
    <n v="2.8004470000000001"/>
    <m/>
    <m/>
    <d v="2023-06-14T00:00:00"/>
    <x v="0"/>
    <x v="8"/>
    <n v="24"/>
    <x v="19"/>
  </r>
  <r>
    <x v="16"/>
    <x v="16"/>
    <n v="1.827053"/>
    <x v="8"/>
    <n v="4.6275000000000004"/>
    <m/>
    <n v="1.827053"/>
    <m/>
    <m/>
    <d v="2023-06-14T00:00:00"/>
    <x v="0"/>
    <x v="8"/>
    <n v="24"/>
    <x v="19"/>
  </r>
  <r>
    <x v="16"/>
    <x v="16"/>
    <n v="4.7676280000000002"/>
    <x v="8"/>
    <n v="9.3951279999999997"/>
    <m/>
    <n v="4.7676280000000002"/>
    <m/>
    <m/>
    <d v="2023-06-14T00:00:00"/>
    <x v="0"/>
    <x v="8"/>
    <n v="24"/>
    <x v="19"/>
  </r>
  <r>
    <x v="17"/>
    <x v="17"/>
    <n v="16.115048000000002"/>
    <x v="8"/>
    <n v="16.115048000000002"/>
    <m/>
    <n v="16.115048000000002"/>
    <m/>
    <m/>
    <d v="2023-06-14T00:00:00"/>
    <x v="0"/>
    <x v="8"/>
    <n v="24"/>
    <x v="19"/>
  </r>
  <r>
    <x v="19"/>
    <x v="19"/>
    <n v="151.67103800000001"/>
    <x v="8"/>
    <n v="151.67103800000001"/>
    <m/>
    <n v="151.67103800000001"/>
    <m/>
    <m/>
    <d v="2023-06-14T00:00:00"/>
    <x v="0"/>
    <x v="8"/>
    <n v="24"/>
    <x v="19"/>
  </r>
  <r>
    <x v="19"/>
    <x v="19"/>
    <n v="48.949897999999997"/>
    <x v="8"/>
    <n v="200.620936"/>
    <m/>
    <n v="48.949897999999997"/>
    <m/>
    <m/>
    <d v="2023-06-14T00:00:00"/>
    <x v="0"/>
    <x v="8"/>
    <n v="24"/>
    <x v="19"/>
  </r>
  <r>
    <x v="109"/>
    <x v="107"/>
    <n v="18.997530999999999"/>
    <x v="8"/>
    <n v="18.997530999999999"/>
    <m/>
    <n v="18.997530999999999"/>
    <m/>
    <m/>
    <d v="2023-06-14T00:00:00"/>
    <x v="0"/>
    <x v="8"/>
    <n v="24"/>
    <x v="19"/>
  </r>
  <r>
    <x v="109"/>
    <x v="107"/>
    <n v="8.2620229999999992"/>
    <x v="8"/>
    <n v="27.259553999999998"/>
    <m/>
    <n v="8.2620229999999992"/>
    <m/>
    <m/>
    <d v="2023-06-14T00:00:00"/>
    <x v="0"/>
    <x v="8"/>
    <n v="24"/>
    <x v="19"/>
  </r>
  <r>
    <x v="109"/>
    <x v="107"/>
    <n v="85.732960000000006"/>
    <x v="8"/>
    <n v="112.992514"/>
    <m/>
    <n v="85.732960000000006"/>
    <m/>
    <m/>
    <d v="2023-06-14T00:00:00"/>
    <x v="0"/>
    <x v="8"/>
    <n v="24"/>
    <x v="19"/>
  </r>
  <r>
    <x v="109"/>
    <x v="107"/>
    <n v="190.70512199999999"/>
    <x v="8"/>
    <n v="303.69763599999999"/>
    <m/>
    <n v="190.70512199999999"/>
    <m/>
    <m/>
    <d v="2023-06-14T00:00:00"/>
    <x v="0"/>
    <x v="8"/>
    <n v="24"/>
    <x v="19"/>
  </r>
  <r>
    <x v="117"/>
    <x v="115"/>
    <n v="56.064945000000002"/>
    <x v="8"/>
    <n v="56.064945000000002"/>
    <m/>
    <n v="56.064945000000002"/>
    <m/>
    <m/>
    <d v="2023-06-14T00:00:00"/>
    <x v="0"/>
    <x v="8"/>
    <n v="24"/>
    <x v="19"/>
  </r>
  <r>
    <x v="117"/>
    <x v="115"/>
    <n v="23.773069"/>
    <x v="8"/>
    <n v="79.838014000000001"/>
    <m/>
    <n v="23.773069"/>
    <m/>
    <m/>
    <d v="2023-06-14T00:00:00"/>
    <x v="0"/>
    <x v="8"/>
    <n v="24"/>
    <x v="19"/>
  </r>
  <r>
    <x v="118"/>
    <x v="116"/>
    <n v="13.303452999999999"/>
    <x v="8"/>
    <n v="13.303452999999999"/>
    <m/>
    <n v="13.303452999999999"/>
    <m/>
    <m/>
    <d v="2023-06-14T00:00:00"/>
    <x v="0"/>
    <x v="8"/>
    <n v="24"/>
    <x v="19"/>
  </r>
  <r>
    <x v="118"/>
    <x v="116"/>
    <n v="14.616427"/>
    <x v="8"/>
    <n v="27.919879999999999"/>
    <m/>
    <n v="14.616427"/>
    <m/>
    <m/>
    <d v="2023-06-14T00:00:00"/>
    <x v="0"/>
    <x v="8"/>
    <n v="24"/>
    <x v="19"/>
  </r>
  <r>
    <x v="4"/>
    <x v="4"/>
    <n v="7.1285530000000001"/>
    <x v="10"/>
    <n v="7.1285530000000001"/>
    <m/>
    <n v="7.1285530000000001"/>
    <m/>
    <m/>
    <d v="2023-06-14T00:00:00"/>
    <x v="0"/>
    <x v="10"/>
    <n v="24"/>
    <x v="19"/>
  </r>
  <r>
    <x v="4"/>
    <x v="4"/>
    <n v="5.8324540000000002"/>
    <x v="10"/>
    <n v="12.961007"/>
    <m/>
    <n v="5.8324540000000002"/>
    <m/>
    <m/>
    <d v="2023-06-14T00:00:00"/>
    <x v="0"/>
    <x v="10"/>
    <n v="24"/>
    <x v="19"/>
  </r>
  <r>
    <x v="4"/>
    <x v="4"/>
    <n v="14.630141"/>
    <x v="10"/>
    <n v="27.591148"/>
    <m/>
    <n v="14.630141"/>
    <m/>
    <m/>
    <d v="2023-06-14T00:00:00"/>
    <x v="0"/>
    <x v="10"/>
    <n v="24"/>
    <x v="19"/>
  </r>
  <r>
    <x v="4"/>
    <x v="4"/>
    <n v="6.3196260000000004"/>
    <x v="10"/>
    <n v="33.910774000000004"/>
    <m/>
    <n v="6.3196260000000004"/>
    <m/>
    <m/>
    <d v="2023-06-14T00:00:00"/>
    <x v="0"/>
    <x v="10"/>
    <n v="24"/>
    <x v="19"/>
  </r>
  <r>
    <x v="18"/>
    <x v="18"/>
    <n v="31.503138"/>
    <x v="10"/>
    <n v="31.503138"/>
    <m/>
    <n v="31.503138"/>
    <m/>
    <m/>
    <d v="2023-06-14T00:00:00"/>
    <x v="0"/>
    <x v="10"/>
    <n v="24"/>
    <x v="19"/>
  </r>
  <r>
    <x v="18"/>
    <x v="18"/>
    <n v="7.9206149999999997"/>
    <x v="10"/>
    <n v="39.423752999999998"/>
    <m/>
    <n v="7.9206149999999997"/>
    <m/>
    <m/>
    <d v="2023-06-14T00:00:00"/>
    <x v="0"/>
    <x v="10"/>
    <n v="24"/>
    <x v="19"/>
  </r>
  <r>
    <x v="18"/>
    <x v="18"/>
    <n v="6.4805039999999998"/>
    <x v="10"/>
    <n v="45.904257000000001"/>
    <m/>
    <n v="6.4805039999999998"/>
    <m/>
    <m/>
    <d v="2023-06-14T00:00:00"/>
    <x v="0"/>
    <x v="10"/>
    <n v="24"/>
    <x v="19"/>
  </r>
  <r>
    <x v="18"/>
    <x v="18"/>
    <n v="16.255711999999999"/>
    <x v="10"/>
    <n v="62.159969000000004"/>
    <m/>
    <n v="16.255711999999999"/>
    <m/>
    <m/>
    <d v="2023-06-14T00:00:00"/>
    <x v="0"/>
    <x v="10"/>
    <n v="24"/>
    <x v="19"/>
  </r>
  <r>
    <x v="18"/>
    <x v="18"/>
    <n v="7.0218069999999999"/>
    <x v="10"/>
    <n v="69.181775999999999"/>
    <m/>
    <n v="7.0218069999999999"/>
    <m/>
    <m/>
    <d v="2023-06-14T00:00:00"/>
    <x v="0"/>
    <x v="10"/>
    <n v="24"/>
    <x v="19"/>
  </r>
  <r>
    <x v="23"/>
    <x v="23"/>
    <n v="1.5841229999999999"/>
    <x v="10"/>
    <n v="1.5841229999999999"/>
    <m/>
    <n v="1.5841229999999999"/>
    <m/>
    <m/>
    <d v="2023-06-14T00:00:00"/>
    <x v="0"/>
    <x v="10"/>
    <n v="24"/>
    <x v="19"/>
  </r>
  <r>
    <x v="23"/>
    <x v="23"/>
    <n v="1.2961009999999999"/>
    <x v="10"/>
    <n v="2.8802240000000001"/>
    <m/>
    <n v="1.2961009999999999"/>
    <m/>
    <m/>
    <d v="2023-06-14T00:00:00"/>
    <x v="0"/>
    <x v="10"/>
    <n v="24"/>
    <x v="19"/>
  </r>
  <r>
    <x v="23"/>
    <x v="23"/>
    <n v="3.2511420000000002"/>
    <x v="10"/>
    <n v="6.1313659999999999"/>
    <m/>
    <n v="3.2511420000000002"/>
    <m/>
    <m/>
    <d v="2023-06-14T00:00:00"/>
    <x v="0"/>
    <x v="10"/>
    <n v="24"/>
    <x v="19"/>
  </r>
  <r>
    <x v="23"/>
    <x v="23"/>
    <n v="1.404361"/>
    <x v="10"/>
    <n v="7.5357269999999996"/>
    <m/>
    <n v="1.404361"/>
    <m/>
    <m/>
    <d v="2023-06-14T00:00:00"/>
    <x v="0"/>
    <x v="10"/>
    <n v="24"/>
    <x v="19"/>
  </r>
  <r>
    <x v="36"/>
    <x v="36"/>
    <n v="5.0935480000000002"/>
    <x v="10"/>
    <n v="5.0935480000000002"/>
    <m/>
    <n v="5.0935480000000002"/>
    <m/>
    <m/>
    <d v="2023-06-14T00:00:00"/>
    <x v="0"/>
    <x v="10"/>
    <n v="24"/>
    <x v="19"/>
  </r>
  <r>
    <x v="37"/>
    <x v="37"/>
    <n v="5.0889680000000004"/>
    <x v="10"/>
    <n v="5.0889680000000004"/>
    <m/>
    <n v="5.0889680000000004"/>
    <m/>
    <m/>
    <d v="2023-06-14T00:00:00"/>
    <x v="0"/>
    <x v="10"/>
    <n v="24"/>
    <x v="19"/>
  </r>
  <r>
    <x v="37"/>
    <x v="37"/>
    <n v="1.5841229999999999"/>
    <x v="10"/>
    <n v="6.6730910000000003"/>
    <m/>
    <n v="1.5841229999999999"/>
    <m/>
    <m/>
    <d v="2023-06-14T00:00:00"/>
    <x v="0"/>
    <x v="10"/>
    <n v="24"/>
    <x v="19"/>
  </r>
  <r>
    <x v="37"/>
    <x v="37"/>
    <n v="1.2961009999999999"/>
    <x v="10"/>
    <n v="7.9691920000000005"/>
    <m/>
    <n v="1.2961009999999999"/>
    <m/>
    <m/>
    <d v="2023-06-14T00:00:00"/>
    <x v="0"/>
    <x v="10"/>
    <n v="24"/>
    <x v="19"/>
  </r>
  <r>
    <x v="37"/>
    <x v="37"/>
    <n v="3.2511420000000002"/>
    <x v="10"/>
    <n v="11.220334000000001"/>
    <m/>
    <n v="3.2511420000000002"/>
    <m/>
    <m/>
    <d v="2023-06-14T00:00:00"/>
    <x v="0"/>
    <x v="10"/>
    <n v="24"/>
    <x v="19"/>
  </r>
  <r>
    <x v="37"/>
    <x v="37"/>
    <n v="1.404361"/>
    <x v="10"/>
    <n v="12.624695000000001"/>
    <m/>
    <n v="1.404361"/>
    <m/>
    <m/>
    <d v="2023-06-14T00:00:00"/>
    <x v="0"/>
    <x v="10"/>
    <n v="24"/>
    <x v="19"/>
  </r>
  <r>
    <x v="46"/>
    <x v="46"/>
    <n v="4.7523689999999998"/>
    <x v="10"/>
    <n v="4.7523689999999998"/>
    <m/>
    <n v="4.7523689999999998"/>
    <m/>
    <m/>
    <d v="2023-06-14T00:00:00"/>
    <x v="0"/>
    <x v="10"/>
    <n v="24"/>
    <x v="19"/>
  </r>
  <r>
    <x v="46"/>
    <x v="46"/>
    <n v="3.8883019999999999"/>
    <x v="10"/>
    <n v="8.6406709999999993"/>
    <m/>
    <n v="3.8883019999999999"/>
    <m/>
    <m/>
    <d v="2023-06-14T00:00:00"/>
    <x v="0"/>
    <x v="10"/>
    <n v="24"/>
    <x v="19"/>
  </r>
  <r>
    <x v="46"/>
    <x v="46"/>
    <n v="9.7534270000000003"/>
    <x v="10"/>
    <n v="18.394098"/>
    <m/>
    <n v="9.7534270000000003"/>
    <m/>
    <m/>
    <d v="2023-06-14T00:00:00"/>
    <x v="0"/>
    <x v="10"/>
    <n v="24"/>
    <x v="19"/>
  </r>
  <r>
    <x v="46"/>
    <x v="46"/>
    <n v="4.2130840000000003"/>
    <x v="10"/>
    <n v="22.607182000000002"/>
    <m/>
    <n v="4.2130840000000003"/>
    <m/>
    <m/>
    <d v="2023-06-14T00:00:00"/>
    <x v="0"/>
    <x v="10"/>
    <n v="24"/>
    <x v="19"/>
  </r>
  <r>
    <x v="59"/>
    <x v="59"/>
    <n v="300.19917299999997"/>
    <x v="10"/>
    <n v="300.19917299999997"/>
    <m/>
    <n v="300.19917299999997"/>
    <m/>
    <m/>
    <d v="2023-06-14T00:00:00"/>
    <x v="0"/>
    <x v="10"/>
    <n v="24"/>
    <x v="19"/>
  </r>
  <r>
    <x v="115"/>
    <x v="113"/>
    <n v="409.90934399999998"/>
    <x v="10"/>
    <n v="409.90934399999998"/>
    <m/>
    <n v="409.90934399999998"/>
    <m/>
    <m/>
    <d v="2023-06-14T00:00:00"/>
    <x v="0"/>
    <x v="10"/>
    <n v="24"/>
    <x v="19"/>
  </r>
  <r>
    <x v="115"/>
    <x v="113"/>
    <n v="134.77162799999999"/>
    <x v="10"/>
    <n v="544.680972"/>
    <m/>
    <n v="134.77162799999999"/>
    <m/>
    <m/>
    <d v="2023-06-14T00:00:00"/>
    <x v="0"/>
    <x v="10"/>
    <n v="24"/>
    <x v="19"/>
  </r>
  <r>
    <x v="115"/>
    <x v="113"/>
    <n v="110.26770999999999"/>
    <x v="10"/>
    <n v="654.94868199999996"/>
    <m/>
    <n v="110.26770999999999"/>
    <m/>
    <m/>
    <d v="2023-06-14T00:00:00"/>
    <x v="0"/>
    <x v="10"/>
    <n v="24"/>
    <x v="19"/>
  </r>
  <r>
    <x v="115"/>
    <x v="113"/>
    <n v="276.595798"/>
    <x v="10"/>
    <n v="931.54448000000002"/>
    <m/>
    <n v="276.595798"/>
    <m/>
    <m/>
    <d v="2023-06-14T00:00:00"/>
    <x v="0"/>
    <x v="10"/>
    <n v="24"/>
    <x v="19"/>
  </r>
  <r>
    <x v="115"/>
    <x v="113"/>
    <n v="119.478144"/>
    <x v="10"/>
    <n v="1051.022624"/>
    <m/>
    <n v="119.478144"/>
    <m/>
    <m/>
    <d v="2023-06-14T00:00:00"/>
    <x v="0"/>
    <x v="10"/>
    <n v="24"/>
    <x v="19"/>
  </r>
  <r>
    <x v="51"/>
    <x v="51"/>
    <n v="0.46191300000000002"/>
    <x v="11"/>
    <n v="0.46191300000000002"/>
    <m/>
    <n v="0.46191300000000002"/>
    <m/>
    <m/>
    <d v="2023-06-14T00:00:00"/>
    <x v="0"/>
    <x v="11"/>
    <n v="24"/>
    <x v="19"/>
  </r>
  <r>
    <x v="70"/>
    <x v="70"/>
    <n v="182.84"/>
    <x v="7"/>
    <n v="182.84"/>
    <m/>
    <n v="182.84"/>
    <m/>
    <m/>
    <d v="2023-06-15T00:00:00"/>
    <x v="0"/>
    <x v="7"/>
    <n v="24"/>
    <x v="19"/>
  </r>
  <r>
    <x v="159"/>
    <x v="157"/>
    <n v="1.91"/>
    <x v="7"/>
    <n v="1.91"/>
    <m/>
    <n v="1.91"/>
    <m/>
    <m/>
    <d v="2023-06-15T00:00:00"/>
    <x v="0"/>
    <x v="7"/>
    <n v="24"/>
    <x v="19"/>
  </r>
  <r>
    <x v="75"/>
    <x v="75"/>
    <n v="15.33"/>
    <x v="7"/>
    <n v="15.33"/>
    <m/>
    <n v="15.33"/>
    <m/>
    <m/>
    <d v="2023-06-15T00:00:00"/>
    <x v="0"/>
    <x v="7"/>
    <n v="24"/>
    <x v="19"/>
  </r>
  <r>
    <x v="76"/>
    <x v="76"/>
    <n v="8.3000000000000007"/>
    <x v="7"/>
    <n v="8.3000000000000007"/>
    <m/>
    <n v="8.3000000000000007"/>
    <m/>
    <m/>
    <d v="2023-06-15T00:00:00"/>
    <x v="0"/>
    <x v="7"/>
    <n v="24"/>
    <x v="19"/>
  </r>
  <r>
    <x v="77"/>
    <x v="77"/>
    <n v="142.53"/>
    <x v="7"/>
    <n v="142.53"/>
    <m/>
    <n v="142.53"/>
    <m/>
    <m/>
    <d v="2023-06-15T00:00:00"/>
    <x v="0"/>
    <x v="7"/>
    <n v="24"/>
    <x v="19"/>
  </r>
  <r>
    <x v="139"/>
    <x v="137"/>
    <n v="24.779900999999999"/>
    <x v="7"/>
    <n v="24.779900999999999"/>
    <m/>
    <n v="24.779900999999999"/>
    <m/>
    <m/>
    <d v="2023-06-15T00:00:00"/>
    <x v="0"/>
    <x v="7"/>
    <n v="24"/>
    <x v="19"/>
  </r>
  <r>
    <x v="139"/>
    <x v="137"/>
    <n v="322.52095100000003"/>
    <x v="7"/>
    <n v="347.30085200000002"/>
    <m/>
    <n v="322.52095100000003"/>
    <m/>
    <m/>
    <d v="2023-06-15T00:00:00"/>
    <x v="0"/>
    <x v="7"/>
    <n v="24"/>
    <x v="19"/>
  </r>
  <r>
    <x v="139"/>
    <x v="137"/>
    <n v="66.753192999999996"/>
    <x v="7"/>
    <n v="414.05404500000003"/>
    <m/>
    <n v="66.753192999999996"/>
    <m/>
    <m/>
    <d v="2023-06-15T00:00:00"/>
    <x v="0"/>
    <x v="7"/>
    <n v="24"/>
    <x v="19"/>
  </r>
  <r>
    <x v="139"/>
    <x v="137"/>
    <n v="34.738351999999999"/>
    <x v="7"/>
    <n v="448.79239700000005"/>
    <m/>
    <n v="34.738351999999999"/>
    <m/>
    <m/>
    <d v="2023-06-15T00:00:00"/>
    <x v="0"/>
    <x v="7"/>
    <n v="24"/>
    <x v="19"/>
  </r>
  <r>
    <x v="139"/>
    <x v="137"/>
    <n v="64.620524000000003"/>
    <x v="7"/>
    <n v="513.4129210000001"/>
    <m/>
    <n v="64.620524000000003"/>
    <m/>
    <m/>
    <d v="2023-06-15T00:00:00"/>
    <x v="0"/>
    <x v="7"/>
    <n v="24"/>
    <x v="19"/>
  </r>
  <r>
    <x v="139"/>
    <x v="137"/>
    <n v="83.295815000000005"/>
    <x v="7"/>
    <n v="596.70873600000004"/>
    <m/>
    <n v="83.295815000000005"/>
    <m/>
    <m/>
    <d v="2023-06-15T00:00:00"/>
    <x v="0"/>
    <x v="7"/>
    <n v="24"/>
    <x v="19"/>
  </r>
  <r>
    <x v="139"/>
    <x v="137"/>
    <n v="43.611820000000002"/>
    <x v="7"/>
    <n v="640.32055600000001"/>
    <m/>
    <n v="43.611820000000002"/>
    <m/>
    <m/>
    <d v="2023-06-15T00:00:00"/>
    <x v="0"/>
    <x v="7"/>
    <n v="24"/>
    <x v="19"/>
  </r>
  <r>
    <x v="139"/>
    <x v="137"/>
    <n v="307.04755399999999"/>
    <x v="7"/>
    <n v="947.36811"/>
    <m/>
    <n v="307.04755399999999"/>
    <m/>
    <m/>
    <d v="2023-06-15T00:00:00"/>
    <x v="0"/>
    <x v="7"/>
    <n v="24"/>
    <x v="19"/>
  </r>
  <r>
    <x v="139"/>
    <x v="137"/>
    <n v="2902.6560810000001"/>
    <x v="7"/>
    <n v="3850.024191"/>
    <m/>
    <n v="2902.6560810000001"/>
    <m/>
    <m/>
    <d v="2023-06-15T00:00:00"/>
    <x v="0"/>
    <x v="7"/>
    <n v="24"/>
    <x v="19"/>
  </r>
  <r>
    <x v="139"/>
    <x v="137"/>
    <n v="346.23073599999998"/>
    <x v="7"/>
    <n v="4196.254927"/>
    <m/>
    <n v="346.23073599999998"/>
    <m/>
    <m/>
    <d v="2023-06-15T00:00:00"/>
    <x v="0"/>
    <x v="7"/>
    <n v="24"/>
    <x v="19"/>
  </r>
  <r>
    <x v="139"/>
    <x v="137"/>
    <n v="2902.6560810000001"/>
    <x v="7"/>
    <n v="7098.911008"/>
    <m/>
    <n v="2902.6560810000001"/>
    <m/>
    <m/>
    <d v="2023-06-15T00:00:00"/>
    <x v="0"/>
    <x v="7"/>
    <n v="24"/>
    <x v="19"/>
  </r>
  <r>
    <x v="139"/>
    <x v="137"/>
    <n v="269.57243"/>
    <x v="7"/>
    <n v="7368.4834380000002"/>
    <m/>
    <n v="269.57243"/>
    <m/>
    <m/>
    <d v="2023-06-15T00:00:00"/>
    <x v="0"/>
    <x v="7"/>
    <n v="24"/>
    <x v="19"/>
  </r>
  <r>
    <x v="139"/>
    <x v="137"/>
    <n v="2902.6458360000001"/>
    <x v="7"/>
    <n v="10271.129274000001"/>
    <m/>
    <n v="2902.6458360000001"/>
    <m/>
    <m/>
    <d v="2023-06-15T00:00:00"/>
    <x v="0"/>
    <x v="7"/>
    <n v="24"/>
    <x v="19"/>
  </r>
  <r>
    <x v="139"/>
    <x v="137"/>
    <n v="319.39748800000001"/>
    <x v="7"/>
    <n v="10590.526762000001"/>
    <m/>
    <n v="319.39748800000001"/>
    <m/>
    <m/>
    <d v="2023-06-15T00:00:00"/>
    <x v="0"/>
    <x v="7"/>
    <n v="24"/>
    <x v="19"/>
  </r>
  <r>
    <x v="0"/>
    <x v="0"/>
    <n v="1.2554479999999999"/>
    <x v="8"/>
    <n v="1.2554479999999999"/>
    <m/>
    <n v="1.2554479999999999"/>
    <m/>
    <m/>
    <d v="2023-06-15T00:00:00"/>
    <x v="0"/>
    <x v="8"/>
    <n v="24"/>
    <x v="19"/>
  </r>
  <r>
    <x v="19"/>
    <x v="19"/>
    <n v="2.5108950000000001"/>
    <x v="8"/>
    <n v="2.5108950000000001"/>
    <m/>
    <n v="2.5108950000000001"/>
    <m/>
    <m/>
    <d v="2023-06-15T00:00:00"/>
    <x v="0"/>
    <x v="8"/>
    <n v="24"/>
    <x v="19"/>
  </r>
  <r>
    <x v="102"/>
    <x v="100"/>
    <n v="28.030004000000002"/>
    <x v="8"/>
    <n v="28.030004000000002"/>
    <m/>
    <n v="28.030004000000002"/>
    <m/>
    <m/>
    <d v="2023-06-15T00:00:00"/>
    <x v="0"/>
    <x v="8"/>
    <n v="24"/>
    <x v="19"/>
  </r>
  <r>
    <x v="102"/>
    <x v="100"/>
    <n v="33.984811999999998"/>
    <x v="8"/>
    <n v="62.014815999999996"/>
    <m/>
    <n v="33.984811999999998"/>
    <m/>
    <m/>
    <d v="2023-06-15T00:00:00"/>
    <x v="0"/>
    <x v="8"/>
    <n v="24"/>
    <x v="19"/>
  </r>
  <r>
    <x v="102"/>
    <x v="100"/>
    <n v="28.680405"/>
    <x v="8"/>
    <n v="90.695221000000004"/>
    <m/>
    <n v="28.680405"/>
    <m/>
    <m/>
    <d v="2023-06-15T00:00:00"/>
    <x v="0"/>
    <x v="8"/>
    <n v="24"/>
    <x v="19"/>
  </r>
  <r>
    <x v="102"/>
    <x v="100"/>
    <n v="17.717797999999998"/>
    <x v="8"/>
    <n v="108.41301900000001"/>
    <m/>
    <n v="17.717797999999998"/>
    <m/>
    <m/>
    <d v="2023-06-15T00:00:00"/>
    <x v="0"/>
    <x v="8"/>
    <n v="24"/>
    <x v="19"/>
  </r>
  <r>
    <x v="102"/>
    <x v="100"/>
    <n v="11.811864999999999"/>
    <x v="8"/>
    <n v="120.224884"/>
    <m/>
    <n v="11.811864999999999"/>
    <m/>
    <m/>
    <d v="2023-06-15T00:00:00"/>
    <x v="0"/>
    <x v="8"/>
    <n v="24"/>
    <x v="19"/>
  </r>
  <r>
    <x v="102"/>
    <x v="100"/>
    <n v="16.049544999999998"/>
    <x v="8"/>
    <n v="136.274429"/>
    <m/>
    <n v="16.049544999999998"/>
    <m/>
    <m/>
    <d v="2023-06-15T00:00:00"/>
    <x v="0"/>
    <x v="8"/>
    <n v="24"/>
    <x v="19"/>
  </r>
  <r>
    <x v="102"/>
    <x v="100"/>
    <n v="321.198691"/>
    <x v="8"/>
    <n v="457.47311999999999"/>
    <m/>
    <n v="321.198691"/>
    <m/>
    <m/>
    <d v="2023-06-15T00:00:00"/>
    <x v="0"/>
    <x v="8"/>
    <n v="24"/>
    <x v="19"/>
  </r>
  <r>
    <x v="102"/>
    <x v="100"/>
    <n v="280.80529200000001"/>
    <x v="8"/>
    <n v="738.278412"/>
    <m/>
    <n v="280.80529200000001"/>
    <m/>
    <m/>
    <d v="2023-06-15T00:00:00"/>
    <x v="0"/>
    <x v="8"/>
    <n v="24"/>
    <x v="19"/>
  </r>
  <r>
    <x v="102"/>
    <x v="100"/>
    <n v="150.454476"/>
    <x v="8"/>
    <n v="888.732888"/>
    <m/>
    <n v="150.454476"/>
    <m/>
    <m/>
    <d v="2023-06-15T00:00:00"/>
    <x v="0"/>
    <x v="8"/>
    <n v="24"/>
    <x v="19"/>
  </r>
  <r>
    <x v="109"/>
    <x v="107"/>
    <n v="1.0043580000000001"/>
    <x v="8"/>
    <n v="1.0043580000000001"/>
    <m/>
    <n v="1.0043580000000001"/>
    <m/>
    <m/>
    <d v="2023-06-15T00:00:00"/>
    <x v="0"/>
    <x v="8"/>
    <n v="24"/>
    <x v="19"/>
  </r>
  <r>
    <x v="117"/>
    <x v="115"/>
    <n v="1.632082"/>
    <x v="8"/>
    <n v="1.632082"/>
    <m/>
    <n v="1.632082"/>
    <m/>
    <m/>
    <d v="2023-06-15T00:00:00"/>
    <x v="0"/>
    <x v="8"/>
    <n v="24"/>
    <x v="19"/>
  </r>
  <r>
    <x v="125"/>
    <x v="123"/>
    <n v="1092.3592249999999"/>
    <x v="8"/>
    <n v="1092.3592249999999"/>
    <m/>
    <n v="1092.3592249999999"/>
    <m/>
    <m/>
    <d v="2023-06-15T00:00:00"/>
    <x v="0"/>
    <x v="8"/>
    <n v="24"/>
    <x v="19"/>
  </r>
  <r>
    <x v="125"/>
    <x v="123"/>
    <n v="2794.5246000000002"/>
    <x v="8"/>
    <n v="3886.8838249999999"/>
    <m/>
    <n v="2794.5246000000002"/>
    <m/>
    <m/>
    <d v="2023-06-15T00:00:00"/>
    <x v="0"/>
    <x v="8"/>
    <n v="24"/>
    <x v="19"/>
  </r>
  <r>
    <x v="69"/>
    <x v="69"/>
    <n v="587.42994099999999"/>
    <x v="9"/>
    <n v="587.42994099999999"/>
    <m/>
    <n v="587.42994099999999"/>
    <m/>
    <m/>
    <d v="2023-06-15T00:00:00"/>
    <x v="0"/>
    <x v="9"/>
    <n v="24"/>
    <x v="19"/>
  </r>
  <r>
    <x v="69"/>
    <x v="69"/>
    <n v="486.20478500000002"/>
    <x v="9"/>
    <n v="1073.634726"/>
    <m/>
    <n v="486.20478500000002"/>
    <m/>
    <m/>
    <d v="2023-06-15T00:00:00"/>
    <x v="0"/>
    <x v="9"/>
    <n v="24"/>
    <x v="19"/>
  </r>
  <r>
    <x v="69"/>
    <x v="69"/>
    <n v="489.601877"/>
    <x v="9"/>
    <n v="1563.2366030000001"/>
    <m/>
    <n v="489.601877"/>
    <m/>
    <m/>
    <d v="2023-06-15T00:00:00"/>
    <x v="0"/>
    <x v="9"/>
    <n v="24"/>
    <x v="19"/>
  </r>
  <r>
    <x v="107"/>
    <x v="105"/>
    <n v="3.6288100000000001"/>
    <x v="9"/>
    <n v="3.6288100000000001"/>
    <m/>
    <n v="3.6288100000000001"/>
    <m/>
    <m/>
    <d v="2023-06-15T00:00:00"/>
    <x v="0"/>
    <x v="9"/>
    <n v="24"/>
    <x v="19"/>
  </r>
  <r>
    <x v="70"/>
    <x v="70"/>
    <n v="101.47"/>
    <x v="7"/>
    <n v="101.47"/>
    <m/>
    <n v="101.47"/>
    <m/>
    <m/>
    <d v="2023-06-16T00:00:00"/>
    <x v="0"/>
    <x v="7"/>
    <n v="24"/>
    <x v="19"/>
  </r>
  <r>
    <x v="70"/>
    <x v="70"/>
    <n v="91.42"/>
    <x v="7"/>
    <n v="192.89"/>
    <m/>
    <n v="91.42"/>
    <m/>
    <m/>
    <d v="2023-06-16T00:00:00"/>
    <x v="0"/>
    <x v="7"/>
    <n v="24"/>
    <x v="19"/>
  </r>
  <r>
    <x v="75"/>
    <x v="75"/>
    <n v="8.5"/>
    <x v="7"/>
    <n v="8.5"/>
    <m/>
    <n v="8.5"/>
    <m/>
    <m/>
    <d v="2023-06-16T00:00:00"/>
    <x v="0"/>
    <x v="7"/>
    <n v="24"/>
    <x v="19"/>
  </r>
  <r>
    <x v="75"/>
    <x v="75"/>
    <n v="7.67"/>
    <x v="7"/>
    <n v="16.170000000000002"/>
    <m/>
    <n v="7.67"/>
    <m/>
    <m/>
    <d v="2023-06-16T00:00:00"/>
    <x v="0"/>
    <x v="7"/>
    <n v="24"/>
    <x v="19"/>
  </r>
  <r>
    <x v="76"/>
    <x v="76"/>
    <n v="4.6100000000000003"/>
    <x v="7"/>
    <n v="4.6100000000000003"/>
    <m/>
    <n v="4.6100000000000003"/>
    <m/>
    <m/>
    <d v="2023-06-16T00:00:00"/>
    <x v="0"/>
    <x v="7"/>
    <n v="24"/>
    <x v="19"/>
  </r>
  <r>
    <x v="76"/>
    <x v="76"/>
    <n v="4.16"/>
    <x v="7"/>
    <n v="8.77"/>
    <m/>
    <n v="4.16"/>
    <m/>
    <m/>
    <d v="2023-06-16T00:00:00"/>
    <x v="0"/>
    <x v="7"/>
    <n v="24"/>
    <x v="19"/>
  </r>
  <r>
    <x v="77"/>
    <x v="77"/>
    <n v="89.39"/>
    <x v="7"/>
    <n v="89.39"/>
    <m/>
    <n v="89.39"/>
    <m/>
    <m/>
    <d v="2023-06-16T00:00:00"/>
    <x v="0"/>
    <x v="7"/>
    <n v="24"/>
    <x v="19"/>
  </r>
  <r>
    <x v="77"/>
    <x v="77"/>
    <n v="59.99"/>
    <x v="7"/>
    <n v="149.38"/>
    <m/>
    <n v="59.99"/>
    <m/>
    <m/>
    <d v="2023-06-16T00:00:00"/>
    <x v="0"/>
    <x v="7"/>
    <n v="24"/>
    <x v="19"/>
  </r>
  <r>
    <x v="77"/>
    <x v="77"/>
    <n v="991.33"/>
    <x v="7"/>
    <n v="1140.71"/>
    <m/>
    <n v="991.33"/>
    <m/>
    <m/>
    <d v="2023-06-16T00:00:00"/>
    <x v="0"/>
    <x v="7"/>
    <n v="24"/>
    <x v="19"/>
  </r>
  <r>
    <x v="77"/>
    <x v="77"/>
    <n v="329.47"/>
    <x v="7"/>
    <n v="1470.18"/>
    <m/>
    <n v="329.47"/>
    <m/>
    <m/>
    <d v="2023-06-16T00:00:00"/>
    <x v="0"/>
    <x v="7"/>
    <n v="24"/>
    <x v="19"/>
  </r>
  <r>
    <x v="77"/>
    <x v="77"/>
    <n v="730.12"/>
    <x v="7"/>
    <n v="2200.3000000000002"/>
    <m/>
    <n v="730.12"/>
    <m/>
    <m/>
    <d v="2023-06-16T00:00:00"/>
    <x v="0"/>
    <x v="7"/>
    <n v="24"/>
    <x v="19"/>
  </r>
  <r>
    <x v="91"/>
    <x v="89"/>
    <n v="16.649999999999999"/>
    <x v="7"/>
    <n v="16.649999999999999"/>
    <m/>
    <n v="16.649999999999999"/>
    <m/>
    <m/>
    <d v="2023-06-16T00:00:00"/>
    <x v="0"/>
    <x v="7"/>
    <n v="24"/>
    <x v="19"/>
  </r>
  <r>
    <x v="92"/>
    <x v="90"/>
    <n v="16.670000000000002"/>
    <x v="7"/>
    <n v="16.670000000000002"/>
    <m/>
    <n v="16.670000000000002"/>
    <m/>
    <m/>
    <d v="2023-06-16T00:00:00"/>
    <x v="0"/>
    <x v="7"/>
    <n v="24"/>
    <x v="19"/>
  </r>
  <r>
    <x v="93"/>
    <x v="91"/>
    <n v="10009.959999999999"/>
    <x v="7"/>
    <n v="10009.959999999999"/>
    <m/>
    <n v="10009.959999999999"/>
    <m/>
    <m/>
    <d v="2023-06-16T00:00:00"/>
    <x v="0"/>
    <x v="7"/>
    <n v="24"/>
    <x v="19"/>
  </r>
  <r>
    <x v="139"/>
    <x v="137"/>
    <n v="192.10067799999999"/>
    <x v="7"/>
    <n v="192.10067799999999"/>
    <m/>
    <n v="192.10067799999999"/>
    <m/>
    <m/>
    <d v="2023-06-16T00:00:00"/>
    <x v="0"/>
    <x v="7"/>
    <n v="24"/>
    <x v="19"/>
  </r>
  <r>
    <x v="139"/>
    <x v="137"/>
    <n v="192.10067799999999"/>
    <x v="7"/>
    <n v="384.20135599999998"/>
    <m/>
    <n v="192.10067799999999"/>
    <m/>
    <m/>
    <d v="2023-06-16T00:00:00"/>
    <x v="0"/>
    <x v="7"/>
    <n v="24"/>
    <x v="19"/>
  </r>
  <r>
    <x v="139"/>
    <x v="137"/>
    <n v="192.1"/>
    <x v="7"/>
    <n v="576.30135599999994"/>
    <m/>
    <n v="192.1"/>
    <m/>
    <m/>
    <d v="2023-06-16T00:00:00"/>
    <x v="0"/>
    <x v="7"/>
    <n v="24"/>
    <x v="19"/>
  </r>
  <r>
    <x v="25"/>
    <x v="25"/>
    <n v="1283.04486"/>
    <x v="8"/>
    <n v="1283.04486"/>
    <m/>
    <n v="1283.04486"/>
    <m/>
    <m/>
    <d v="2023-06-16T00:00:00"/>
    <x v="0"/>
    <x v="8"/>
    <n v="24"/>
    <x v="19"/>
  </r>
  <r>
    <x v="102"/>
    <x v="100"/>
    <n v="363.63636000000002"/>
    <x v="8"/>
    <n v="363.63636000000002"/>
    <m/>
    <n v="363.63636000000002"/>
    <m/>
    <m/>
    <d v="2023-06-16T00:00:00"/>
    <x v="0"/>
    <x v="8"/>
    <n v="24"/>
    <x v="19"/>
  </r>
  <r>
    <x v="102"/>
    <x v="100"/>
    <n v="202.02019999999999"/>
    <x v="8"/>
    <n v="565.65656000000001"/>
    <m/>
    <n v="202.02019999999999"/>
    <m/>
    <m/>
    <d v="2023-06-16T00:00:00"/>
    <x v="0"/>
    <x v="8"/>
    <n v="24"/>
    <x v="19"/>
  </r>
  <r>
    <x v="102"/>
    <x v="100"/>
    <n v="151.515635"/>
    <x v="8"/>
    <n v="717.17219499999999"/>
    <m/>
    <n v="151.515635"/>
    <m/>
    <m/>
    <d v="2023-06-16T00:00:00"/>
    <x v="0"/>
    <x v="8"/>
    <n v="24"/>
    <x v="19"/>
  </r>
  <r>
    <x v="102"/>
    <x v="100"/>
    <n v="181.81876199999999"/>
    <x v="8"/>
    <n v="898.99095699999998"/>
    <m/>
    <n v="181.81876199999999"/>
    <m/>
    <m/>
    <d v="2023-06-16T00:00:00"/>
    <x v="0"/>
    <x v="8"/>
    <n v="24"/>
    <x v="19"/>
  </r>
  <r>
    <x v="102"/>
    <x v="100"/>
    <n v="149.61422899999999"/>
    <x v="8"/>
    <n v="1048.605186"/>
    <m/>
    <n v="149.61422899999999"/>
    <m/>
    <m/>
    <d v="2023-06-16T00:00:00"/>
    <x v="0"/>
    <x v="8"/>
    <n v="24"/>
    <x v="19"/>
  </r>
  <r>
    <x v="102"/>
    <x v="100"/>
    <n v="63.546570000000003"/>
    <x v="8"/>
    <n v="1112.151756"/>
    <m/>
    <n v="63.546570000000003"/>
    <m/>
    <m/>
    <d v="2023-06-16T00:00:00"/>
    <x v="0"/>
    <x v="8"/>
    <n v="24"/>
    <x v="19"/>
  </r>
  <r>
    <x v="102"/>
    <x v="100"/>
    <n v="379.51647400000002"/>
    <x v="8"/>
    <n v="1491.66823"/>
    <m/>
    <n v="379.51647400000002"/>
    <m/>
    <m/>
    <d v="2023-06-16T00:00:00"/>
    <x v="0"/>
    <x v="8"/>
    <n v="24"/>
    <x v="19"/>
  </r>
  <r>
    <x v="118"/>
    <x v="116"/>
    <n v="3.4764780000000002"/>
    <x v="8"/>
    <n v="3.4764780000000002"/>
    <m/>
    <n v="3.4764780000000002"/>
    <m/>
    <m/>
    <d v="2023-06-16T00:00:00"/>
    <x v="0"/>
    <x v="8"/>
    <n v="24"/>
    <x v="19"/>
  </r>
  <r>
    <x v="48"/>
    <x v="48"/>
    <n v="4355.2889999999998"/>
    <x v="9"/>
    <n v="4355.2889999999998"/>
    <m/>
    <n v="4355.2889999999998"/>
    <m/>
    <m/>
    <d v="2023-06-16T00:00:00"/>
    <x v="0"/>
    <x v="9"/>
    <n v="24"/>
    <x v="19"/>
  </r>
  <r>
    <x v="48"/>
    <x v="48"/>
    <n v="923.32829600000002"/>
    <x v="9"/>
    <n v="5278.6172959999994"/>
    <m/>
    <n v="923.32829600000002"/>
    <m/>
    <m/>
    <d v="2023-06-16T00:00:00"/>
    <x v="0"/>
    <x v="9"/>
    <n v="24"/>
    <x v="19"/>
  </r>
  <r>
    <x v="107"/>
    <x v="105"/>
    <n v="26.946000000000002"/>
    <x v="9"/>
    <n v="26.946000000000002"/>
    <m/>
    <n v="26.946000000000002"/>
    <m/>
    <m/>
    <d v="2023-06-16T00:00:00"/>
    <x v="0"/>
    <x v="9"/>
    <n v="24"/>
    <x v="19"/>
  </r>
  <r>
    <x v="4"/>
    <x v="4"/>
    <n v="1.5709310000000001"/>
    <x v="10"/>
    <n v="1.5709310000000001"/>
    <m/>
    <n v="1.5709310000000001"/>
    <m/>
    <m/>
    <d v="2023-06-16T00:00:00"/>
    <x v="0"/>
    <x v="10"/>
    <n v="24"/>
    <x v="19"/>
  </r>
  <r>
    <x v="4"/>
    <x v="4"/>
    <n v="1.285307"/>
    <x v="10"/>
    <n v="2.8562380000000003"/>
    <m/>
    <n v="1.285307"/>
    <m/>
    <m/>
    <d v="2023-06-16T00:00:00"/>
    <x v="0"/>
    <x v="10"/>
    <n v="24"/>
    <x v="19"/>
  </r>
  <r>
    <x v="4"/>
    <x v="4"/>
    <n v="4.454599"/>
    <x v="10"/>
    <n v="7.3108370000000003"/>
    <m/>
    <n v="4.454599"/>
    <m/>
    <m/>
    <d v="2023-06-16T00:00:00"/>
    <x v="0"/>
    <x v="10"/>
    <n v="24"/>
    <x v="19"/>
  </r>
  <r>
    <x v="4"/>
    <x v="4"/>
    <n v="0.92555699999999996"/>
    <x v="10"/>
    <n v="8.2363940000000007"/>
    <m/>
    <n v="0.92555699999999996"/>
    <m/>
    <m/>
    <d v="2023-06-16T00:00:00"/>
    <x v="0"/>
    <x v="10"/>
    <n v="24"/>
    <x v="19"/>
  </r>
  <r>
    <x v="13"/>
    <x v="13"/>
    <n v="163.640368"/>
    <x v="10"/>
    <n v="163.640368"/>
    <m/>
    <n v="163.640368"/>
    <m/>
    <m/>
    <d v="2023-06-16T00:00:00"/>
    <x v="0"/>
    <x v="10"/>
    <n v="24"/>
    <x v="19"/>
  </r>
  <r>
    <x v="13"/>
    <x v="13"/>
    <n v="133.887573"/>
    <x v="10"/>
    <n v="297.527941"/>
    <m/>
    <n v="133.887573"/>
    <m/>
    <m/>
    <d v="2023-06-16T00:00:00"/>
    <x v="0"/>
    <x v="10"/>
    <n v="24"/>
    <x v="19"/>
  </r>
  <r>
    <x v="13"/>
    <x v="13"/>
    <n v="464.02574900000002"/>
    <x v="10"/>
    <n v="761.55368999999996"/>
    <m/>
    <n v="464.02574900000002"/>
    <m/>
    <m/>
    <d v="2023-06-16T00:00:00"/>
    <x v="0"/>
    <x v="10"/>
    <n v="24"/>
    <x v="19"/>
  </r>
  <r>
    <x v="13"/>
    <x v="13"/>
    <n v="96.413240000000002"/>
    <x v="10"/>
    <n v="857.96692999999993"/>
    <m/>
    <n v="96.413240000000002"/>
    <m/>
    <m/>
    <d v="2023-06-16T00:00:00"/>
    <x v="0"/>
    <x v="10"/>
    <n v="24"/>
    <x v="19"/>
  </r>
  <r>
    <x v="34"/>
    <x v="34"/>
    <n v="1.938461"/>
    <x v="10"/>
    <n v="1.938461"/>
    <m/>
    <n v="1.938461"/>
    <m/>
    <m/>
    <d v="2023-06-16T00:00:00"/>
    <x v="0"/>
    <x v="10"/>
    <n v="24"/>
    <x v="19"/>
  </r>
  <r>
    <x v="34"/>
    <x v="34"/>
    <n v="0.32794299999999998"/>
    <x v="10"/>
    <n v="2.2664040000000001"/>
    <m/>
    <n v="0.32794299999999998"/>
    <m/>
    <m/>
    <d v="2023-06-16T00:00:00"/>
    <x v="0"/>
    <x v="10"/>
    <n v="24"/>
    <x v="19"/>
  </r>
  <r>
    <x v="34"/>
    <x v="34"/>
    <n v="0.26831700000000003"/>
    <x v="10"/>
    <n v="2.5347210000000002"/>
    <m/>
    <n v="0.26831700000000003"/>
    <m/>
    <m/>
    <d v="2023-06-16T00:00:00"/>
    <x v="0"/>
    <x v="10"/>
    <n v="24"/>
    <x v="19"/>
  </r>
  <r>
    <x v="34"/>
    <x v="34"/>
    <n v="0.67304699999999995"/>
    <x v="10"/>
    <n v="3.2077680000000002"/>
    <m/>
    <n v="0.67304699999999995"/>
    <m/>
    <m/>
    <d v="2023-06-16T00:00:00"/>
    <x v="0"/>
    <x v="10"/>
    <n v="24"/>
    <x v="19"/>
  </r>
  <r>
    <x v="34"/>
    <x v="34"/>
    <n v="0.29072900000000002"/>
    <x v="10"/>
    <n v="3.4984970000000004"/>
    <m/>
    <n v="0.29072900000000002"/>
    <m/>
    <m/>
    <d v="2023-06-16T00:00:00"/>
    <x v="0"/>
    <x v="10"/>
    <n v="24"/>
    <x v="19"/>
  </r>
  <r>
    <x v="112"/>
    <x v="110"/>
    <n v="1.5709310000000001"/>
    <x v="10"/>
    <n v="1.5709310000000001"/>
    <m/>
    <n v="1.5709310000000001"/>
    <m/>
    <m/>
    <d v="2023-06-16T00:00:00"/>
    <x v="0"/>
    <x v="10"/>
    <n v="24"/>
    <x v="19"/>
  </r>
  <r>
    <x v="112"/>
    <x v="110"/>
    <n v="1.285307"/>
    <x v="10"/>
    <n v="2.8562380000000003"/>
    <m/>
    <n v="1.285307"/>
    <m/>
    <m/>
    <d v="2023-06-16T00:00:00"/>
    <x v="0"/>
    <x v="10"/>
    <n v="24"/>
    <x v="19"/>
  </r>
  <r>
    <x v="112"/>
    <x v="110"/>
    <n v="4.454599"/>
    <x v="10"/>
    <n v="7.3108370000000003"/>
    <m/>
    <n v="4.454599"/>
    <m/>
    <m/>
    <d v="2023-06-16T00:00:00"/>
    <x v="0"/>
    <x v="10"/>
    <n v="24"/>
    <x v="19"/>
  </r>
  <r>
    <x v="112"/>
    <x v="110"/>
    <n v="0.92555699999999996"/>
    <x v="10"/>
    <n v="8.2363940000000007"/>
    <m/>
    <n v="0.92555699999999996"/>
    <m/>
    <m/>
    <d v="2023-06-16T00:00:00"/>
    <x v="0"/>
    <x v="10"/>
    <n v="24"/>
    <x v="19"/>
  </r>
  <r>
    <x v="73"/>
    <x v="73"/>
    <n v="44.21"/>
    <x v="7"/>
    <n v="44.21"/>
    <m/>
    <n v="44.21"/>
    <m/>
    <m/>
    <d v="2023-06-17T00:00:00"/>
    <x v="0"/>
    <x v="7"/>
    <n v="24"/>
    <x v="19"/>
  </r>
  <r>
    <x v="77"/>
    <x v="77"/>
    <n v="463.04"/>
    <x v="7"/>
    <n v="463.04"/>
    <m/>
    <n v="463.04"/>
    <m/>
    <m/>
    <d v="2023-06-17T00:00:00"/>
    <x v="0"/>
    <x v="7"/>
    <n v="24"/>
    <x v="19"/>
  </r>
  <r>
    <x v="77"/>
    <x v="77"/>
    <n v="1637.62"/>
    <x v="7"/>
    <n v="2100.66"/>
    <m/>
    <n v="1637.62"/>
    <m/>
    <m/>
    <d v="2023-06-17T00:00:00"/>
    <x v="0"/>
    <x v="7"/>
    <n v="24"/>
    <x v="19"/>
  </r>
  <r>
    <x v="77"/>
    <x v="77"/>
    <n v="1792.43"/>
    <x v="7"/>
    <n v="3893.09"/>
    <m/>
    <n v="1792.43"/>
    <m/>
    <m/>
    <d v="2023-06-17T00:00:00"/>
    <x v="0"/>
    <x v="7"/>
    <n v="24"/>
    <x v="19"/>
  </r>
  <r>
    <x v="93"/>
    <x v="91"/>
    <n v="10009.959999999999"/>
    <x v="7"/>
    <n v="10009.959999999999"/>
    <m/>
    <n v="10009.959999999999"/>
    <m/>
    <m/>
    <d v="2023-06-17T00:00:00"/>
    <x v="0"/>
    <x v="7"/>
    <n v="24"/>
    <x v="19"/>
  </r>
  <r>
    <x v="99"/>
    <x v="97"/>
    <n v="14.25"/>
    <x v="7"/>
    <n v="14.25"/>
    <m/>
    <n v="14.25"/>
    <m/>
    <m/>
    <d v="2023-06-17T00:00:00"/>
    <x v="0"/>
    <x v="7"/>
    <n v="24"/>
    <x v="19"/>
  </r>
  <r>
    <x v="102"/>
    <x v="100"/>
    <n v="1363.5"/>
    <x v="8"/>
    <n v="1363.5"/>
    <m/>
    <n v="1363.5"/>
    <m/>
    <m/>
    <d v="2023-06-17T00:00:00"/>
    <x v="0"/>
    <x v="8"/>
    <n v="24"/>
    <x v="19"/>
  </r>
  <r>
    <x v="102"/>
    <x v="100"/>
    <n v="1604.9338339999999"/>
    <x v="8"/>
    <n v="2968.4338339999999"/>
    <m/>
    <n v="1604.9338339999999"/>
    <m/>
    <m/>
    <d v="2023-06-17T00:00:00"/>
    <x v="0"/>
    <x v="8"/>
    <n v="24"/>
    <x v="19"/>
  </r>
  <r>
    <x v="47"/>
    <x v="47"/>
    <n v="1616.16"/>
    <x v="9"/>
    <n v="1616.16"/>
    <m/>
    <n v="1616.16"/>
    <m/>
    <m/>
    <d v="2023-06-17T00:00:00"/>
    <x v="0"/>
    <x v="9"/>
    <n v="24"/>
    <x v="19"/>
  </r>
  <r>
    <x v="47"/>
    <x v="47"/>
    <n v="1403.51"/>
    <x v="9"/>
    <n v="3019.67"/>
    <m/>
    <n v="1403.51"/>
    <m/>
    <m/>
    <d v="2023-06-17T00:00:00"/>
    <x v="0"/>
    <x v="9"/>
    <n v="24"/>
    <x v="19"/>
  </r>
  <r>
    <x v="47"/>
    <x v="47"/>
    <n v="1403.51"/>
    <x v="9"/>
    <n v="4423.18"/>
    <m/>
    <n v="1403.51"/>
    <m/>
    <m/>
    <d v="2023-06-17T00:00:00"/>
    <x v="0"/>
    <x v="9"/>
    <n v="24"/>
    <x v="19"/>
  </r>
  <r>
    <x v="67"/>
    <x v="67"/>
    <n v="1116.1656"/>
    <x v="9"/>
    <n v="1116.1656"/>
    <m/>
    <n v="1116.1656"/>
    <m/>
    <m/>
    <d v="2023-06-17T00:00:00"/>
    <x v="0"/>
    <x v="9"/>
    <n v="24"/>
    <x v="19"/>
  </r>
  <r>
    <x v="1"/>
    <x v="1"/>
    <n v="68.765504000000007"/>
    <x v="7"/>
    <n v="68.765504000000007"/>
    <m/>
    <n v="68.765504000000007"/>
    <m/>
    <m/>
    <d v="2023-06-18T00:00:00"/>
    <x v="0"/>
    <x v="7"/>
    <n v="24"/>
    <x v="19"/>
  </r>
  <r>
    <x v="1"/>
    <x v="1"/>
    <n v="51.989643999999998"/>
    <x v="7"/>
    <n v="120.75514800000001"/>
    <m/>
    <n v="51.989643999999998"/>
    <m/>
    <m/>
    <d v="2023-06-18T00:00:00"/>
    <x v="0"/>
    <x v="7"/>
    <n v="24"/>
    <x v="19"/>
  </r>
  <r>
    <x v="1"/>
    <x v="1"/>
    <n v="44.151584999999997"/>
    <x v="7"/>
    <n v="164.906733"/>
    <m/>
    <n v="44.151584999999997"/>
    <m/>
    <m/>
    <d v="2023-06-18T00:00:00"/>
    <x v="0"/>
    <x v="7"/>
    <n v="24"/>
    <x v="19"/>
  </r>
  <r>
    <x v="1"/>
    <x v="1"/>
    <n v="44.151584999999997"/>
    <x v="7"/>
    <n v="209.05831799999999"/>
    <m/>
    <n v="44.151584999999997"/>
    <m/>
    <m/>
    <d v="2023-06-18T00:00:00"/>
    <x v="0"/>
    <x v="7"/>
    <n v="24"/>
    <x v="19"/>
  </r>
  <r>
    <x v="1"/>
    <x v="1"/>
    <n v="44.151429"/>
    <x v="7"/>
    <n v="253.20974699999999"/>
    <m/>
    <n v="44.151429"/>
    <m/>
    <m/>
    <d v="2023-06-18T00:00:00"/>
    <x v="0"/>
    <x v="7"/>
    <n v="24"/>
    <x v="19"/>
  </r>
  <r>
    <x v="2"/>
    <x v="2"/>
    <n v="86.661000000000001"/>
    <x v="7"/>
    <n v="86.661000000000001"/>
    <m/>
    <n v="86.661000000000001"/>
    <m/>
    <m/>
    <d v="2023-06-18T00:00:00"/>
    <x v="0"/>
    <x v="7"/>
    <n v="24"/>
    <x v="19"/>
  </r>
  <r>
    <x v="2"/>
    <x v="2"/>
    <n v="65.519400000000005"/>
    <x v="7"/>
    <n v="152.18040000000002"/>
    <m/>
    <n v="65.519400000000005"/>
    <m/>
    <m/>
    <d v="2023-06-18T00:00:00"/>
    <x v="0"/>
    <x v="7"/>
    <n v="24"/>
    <x v="19"/>
  </r>
  <r>
    <x v="28"/>
    <x v="28"/>
    <n v="85.01"/>
    <x v="7"/>
    <n v="85.01"/>
    <m/>
    <n v="85.01"/>
    <m/>
    <m/>
    <d v="2023-06-18T00:00:00"/>
    <x v="0"/>
    <x v="7"/>
    <n v="24"/>
    <x v="19"/>
  </r>
  <r>
    <x v="29"/>
    <x v="29"/>
    <n v="99.64"/>
    <x v="7"/>
    <n v="99.64"/>
    <m/>
    <n v="99.64"/>
    <m/>
    <m/>
    <d v="2023-06-18T00:00:00"/>
    <x v="0"/>
    <x v="7"/>
    <n v="24"/>
    <x v="19"/>
  </r>
  <r>
    <x v="55"/>
    <x v="55"/>
    <n v="183.46"/>
    <x v="7"/>
    <n v="183.46"/>
    <m/>
    <n v="183.46"/>
    <m/>
    <m/>
    <d v="2023-06-18T00:00:00"/>
    <x v="0"/>
    <x v="7"/>
    <n v="24"/>
    <x v="19"/>
  </r>
  <r>
    <x v="56"/>
    <x v="56"/>
    <n v="1473.81"/>
    <x v="7"/>
    <n v="1473.81"/>
    <m/>
    <n v="1473.81"/>
    <m/>
    <m/>
    <d v="2023-06-18T00:00:00"/>
    <x v="0"/>
    <x v="7"/>
    <n v="24"/>
    <x v="19"/>
  </r>
  <r>
    <x v="56"/>
    <x v="56"/>
    <n v="1113.83"/>
    <x v="7"/>
    <n v="2587.64"/>
    <m/>
    <n v="1113.83"/>
    <m/>
    <m/>
    <d v="2023-06-18T00:00:00"/>
    <x v="0"/>
    <x v="7"/>
    <n v="24"/>
    <x v="19"/>
  </r>
  <r>
    <x v="62"/>
    <x v="62"/>
    <n v="221.42"/>
    <x v="7"/>
    <n v="221.42"/>
    <m/>
    <n v="221.42"/>
    <m/>
    <m/>
    <d v="2023-06-18T00:00:00"/>
    <x v="0"/>
    <x v="7"/>
    <n v="24"/>
    <x v="19"/>
  </r>
  <r>
    <x v="63"/>
    <x v="63"/>
    <n v="99.64"/>
    <x v="7"/>
    <n v="99.64"/>
    <m/>
    <n v="99.64"/>
    <m/>
    <m/>
    <d v="2023-06-18T00:00:00"/>
    <x v="0"/>
    <x v="7"/>
    <n v="24"/>
    <x v="19"/>
  </r>
  <r>
    <x v="68"/>
    <x v="68"/>
    <n v="1113.83"/>
    <x v="7"/>
    <n v="1113.83"/>
    <m/>
    <n v="1113.83"/>
    <m/>
    <m/>
    <d v="2023-06-18T00:00:00"/>
    <x v="0"/>
    <x v="7"/>
    <n v="24"/>
    <x v="19"/>
  </r>
  <r>
    <x v="73"/>
    <x v="73"/>
    <n v="12.94"/>
    <x v="7"/>
    <n v="12.94"/>
    <m/>
    <n v="12.94"/>
    <m/>
    <m/>
    <d v="2023-06-18T00:00:00"/>
    <x v="0"/>
    <x v="7"/>
    <n v="24"/>
    <x v="19"/>
  </r>
  <r>
    <x v="73"/>
    <x v="73"/>
    <n v="13.49"/>
    <x v="7"/>
    <n v="26.43"/>
    <m/>
    <n v="13.49"/>
    <m/>
    <m/>
    <d v="2023-06-18T00:00:00"/>
    <x v="0"/>
    <x v="7"/>
    <n v="24"/>
    <x v="19"/>
  </r>
  <r>
    <x v="78"/>
    <x v="78"/>
    <n v="1500.15"/>
    <x v="7"/>
    <n v="1500.15"/>
    <m/>
    <n v="1500.15"/>
    <m/>
    <m/>
    <d v="2023-06-18T00:00:00"/>
    <x v="0"/>
    <x v="7"/>
    <n v="24"/>
    <x v="19"/>
  </r>
  <r>
    <x v="80"/>
    <x v="80"/>
    <n v="833.33"/>
    <x v="7"/>
    <n v="833.33"/>
    <m/>
    <n v="833.33"/>
    <m/>
    <m/>
    <d v="2023-06-18T00:00:00"/>
    <x v="0"/>
    <x v="7"/>
    <n v="24"/>
    <x v="19"/>
  </r>
  <r>
    <x v="80"/>
    <x v="80"/>
    <n v="833.33"/>
    <x v="7"/>
    <n v="1666.66"/>
    <m/>
    <n v="833.33"/>
    <m/>
    <m/>
    <d v="2023-06-18T00:00:00"/>
    <x v="0"/>
    <x v="7"/>
    <n v="24"/>
    <x v="19"/>
  </r>
  <r>
    <x v="80"/>
    <x v="80"/>
    <n v="20.22"/>
    <x v="7"/>
    <n v="1686.88"/>
    <m/>
    <n v="20.22"/>
    <m/>
    <m/>
    <d v="2023-06-18T00:00:00"/>
    <x v="0"/>
    <x v="7"/>
    <n v="24"/>
    <x v="19"/>
  </r>
  <r>
    <x v="80"/>
    <x v="80"/>
    <n v="1052.6300000000001"/>
    <x v="7"/>
    <n v="2739.51"/>
    <m/>
    <n v="1052.6300000000001"/>
    <m/>
    <m/>
    <d v="2023-06-18T00:00:00"/>
    <x v="0"/>
    <x v="7"/>
    <n v="24"/>
    <x v="19"/>
  </r>
  <r>
    <x v="80"/>
    <x v="80"/>
    <n v="2105.27"/>
    <x v="7"/>
    <n v="4844.7800000000007"/>
    <m/>
    <n v="2105.27"/>
    <m/>
    <m/>
    <d v="2023-06-18T00:00:00"/>
    <x v="0"/>
    <x v="7"/>
    <n v="24"/>
    <x v="19"/>
  </r>
  <r>
    <x v="83"/>
    <x v="83"/>
    <n v="533.33000000000004"/>
    <x v="7"/>
    <n v="533.33000000000004"/>
    <m/>
    <n v="533.33000000000004"/>
    <m/>
    <m/>
    <d v="2023-06-18T00:00:00"/>
    <x v="0"/>
    <x v="7"/>
    <n v="24"/>
    <x v="19"/>
  </r>
  <r>
    <x v="83"/>
    <x v="83"/>
    <n v="533.33000000000004"/>
    <x v="7"/>
    <n v="1066.6600000000001"/>
    <m/>
    <n v="533.33000000000004"/>
    <m/>
    <m/>
    <d v="2023-06-18T00:00:00"/>
    <x v="0"/>
    <x v="7"/>
    <n v="24"/>
    <x v="19"/>
  </r>
  <r>
    <x v="86"/>
    <x v="85"/>
    <n v="280"/>
    <x v="7"/>
    <n v="280"/>
    <m/>
    <n v="280"/>
    <m/>
    <m/>
    <d v="2023-06-18T00:00:00"/>
    <x v="0"/>
    <x v="7"/>
    <n v="24"/>
    <x v="19"/>
  </r>
  <r>
    <x v="88"/>
    <x v="86"/>
    <n v="1.67"/>
    <x v="7"/>
    <n v="1.67"/>
    <m/>
    <n v="1.67"/>
    <m/>
    <m/>
    <d v="2023-06-18T00:00:00"/>
    <x v="0"/>
    <x v="7"/>
    <n v="24"/>
    <x v="19"/>
  </r>
  <r>
    <x v="88"/>
    <x v="86"/>
    <n v="1.66"/>
    <x v="7"/>
    <n v="3.33"/>
    <m/>
    <n v="1.66"/>
    <m/>
    <m/>
    <d v="2023-06-18T00:00:00"/>
    <x v="0"/>
    <x v="7"/>
    <n v="24"/>
    <x v="19"/>
  </r>
  <r>
    <x v="88"/>
    <x v="86"/>
    <n v="3"/>
    <x v="7"/>
    <n v="6.33"/>
    <m/>
    <n v="3"/>
    <m/>
    <m/>
    <d v="2023-06-18T00:00:00"/>
    <x v="0"/>
    <x v="7"/>
    <n v="24"/>
    <x v="19"/>
  </r>
  <r>
    <x v="88"/>
    <x v="86"/>
    <n v="2.11"/>
    <x v="7"/>
    <n v="8.44"/>
    <m/>
    <n v="2.11"/>
    <m/>
    <m/>
    <d v="2023-06-18T00:00:00"/>
    <x v="0"/>
    <x v="7"/>
    <n v="24"/>
    <x v="19"/>
  </r>
  <r>
    <x v="88"/>
    <x v="86"/>
    <n v="2.1"/>
    <x v="7"/>
    <n v="10.54"/>
    <m/>
    <n v="2.1"/>
    <m/>
    <m/>
    <d v="2023-06-18T00:00:00"/>
    <x v="0"/>
    <x v="7"/>
    <n v="24"/>
    <x v="19"/>
  </r>
  <r>
    <x v="88"/>
    <x v="86"/>
    <n v="4.21"/>
    <x v="7"/>
    <n v="14.75"/>
    <m/>
    <n v="4.21"/>
    <m/>
    <m/>
    <d v="2023-06-18T00:00:00"/>
    <x v="0"/>
    <x v="7"/>
    <n v="24"/>
    <x v="19"/>
  </r>
  <r>
    <x v="88"/>
    <x v="86"/>
    <n v="1.07"/>
    <x v="7"/>
    <n v="15.82"/>
    <m/>
    <n v="1.07"/>
    <m/>
    <m/>
    <d v="2023-06-18T00:00:00"/>
    <x v="0"/>
    <x v="7"/>
    <n v="24"/>
    <x v="19"/>
  </r>
  <r>
    <x v="88"/>
    <x v="86"/>
    <n v="1.07"/>
    <x v="7"/>
    <n v="16.89"/>
    <m/>
    <n v="1.07"/>
    <m/>
    <m/>
    <d v="2023-06-18T00:00:00"/>
    <x v="0"/>
    <x v="7"/>
    <n v="24"/>
    <x v="19"/>
  </r>
  <r>
    <x v="88"/>
    <x v="86"/>
    <n v="0.53"/>
    <x v="7"/>
    <n v="17.420000000000002"/>
    <m/>
    <n v="0.53"/>
    <m/>
    <m/>
    <d v="2023-06-18T00:00:00"/>
    <x v="0"/>
    <x v="7"/>
    <n v="24"/>
    <x v="19"/>
  </r>
  <r>
    <x v="94"/>
    <x v="92"/>
    <n v="70.97"/>
    <x v="7"/>
    <n v="70.97"/>
    <m/>
    <n v="70.97"/>
    <m/>
    <m/>
    <d v="2023-06-18T00:00:00"/>
    <x v="0"/>
    <x v="7"/>
    <n v="24"/>
    <x v="19"/>
  </r>
  <r>
    <x v="97"/>
    <x v="95"/>
    <n v="833.41"/>
    <x v="7"/>
    <n v="833.41"/>
    <m/>
    <n v="833.41"/>
    <m/>
    <m/>
    <d v="2023-06-18T00:00:00"/>
    <x v="0"/>
    <x v="7"/>
    <n v="24"/>
    <x v="19"/>
  </r>
  <r>
    <x v="97"/>
    <x v="95"/>
    <n v="833.41"/>
    <x v="7"/>
    <n v="1666.82"/>
    <m/>
    <n v="833.41"/>
    <m/>
    <m/>
    <d v="2023-06-18T00:00:00"/>
    <x v="0"/>
    <x v="7"/>
    <n v="24"/>
    <x v="19"/>
  </r>
  <r>
    <x v="97"/>
    <x v="95"/>
    <n v="1500.15"/>
    <x v="7"/>
    <n v="3166.9700000000003"/>
    <m/>
    <n v="1500.15"/>
    <m/>
    <m/>
    <d v="2023-06-18T00:00:00"/>
    <x v="0"/>
    <x v="7"/>
    <n v="24"/>
    <x v="19"/>
  </r>
  <r>
    <x v="97"/>
    <x v="95"/>
    <n v="1052.74"/>
    <x v="7"/>
    <n v="4219.71"/>
    <m/>
    <n v="1052.74"/>
    <m/>
    <m/>
    <d v="2023-06-18T00:00:00"/>
    <x v="0"/>
    <x v="7"/>
    <n v="24"/>
    <x v="19"/>
  </r>
  <r>
    <x v="97"/>
    <x v="95"/>
    <n v="1052.74"/>
    <x v="7"/>
    <n v="5272.45"/>
    <m/>
    <n v="1052.74"/>
    <m/>
    <m/>
    <d v="2023-06-18T00:00:00"/>
    <x v="0"/>
    <x v="7"/>
    <n v="24"/>
    <x v="19"/>
  </r>
  <r>
    <x v="97"/>
    <x v="95"/>
    <n v="2105.48"/>
    <x v="7"/>
    <n v="7377.93"/>
    <m/>
    <n v="2105.48"/>
    <m/>
    <m/>
    <d v="2023-06-18T00:00:00"/>
    <x v="0"/>
    <x v="7"/>
    <n v="24"/>
    <x v="19"/>
  </r>
  <r>
    <x v="97"/>
    <x v="95"/>
    <n v="533.38"/>
    <x v="7"/>
    <n v="7911.31"/>
    <m/>
    <n v="533.38"/>
    <m/>
    <m/>
    <d v="2023-06-18T00:00:00"/>
    <x v="0"/>
    <x v="7"/>
    <n v="24"/>
    <x v="19"/>
  </r>
  <r>
    <x v="97"/>
    <x v="95"/>
    <n v="533.38"/>
    <x v="7"/>
    <n v="8444.69"/>
    <m/>
    <n v="533.38"/>
    <m/>
    <m/>
    <d v="2023-06-18T00:00:00"/>
    <x v="0"/>
    <x v="7"/>
    <n v="24"/>
    <x v="19"/>
  </r>
  <r>
    <x v="99"/>
    <x v="97"/>
    <n v="27.6"/>
    <x v="7"/>
    <n v="27.6"/>
    <m/>
    <n v="27.6"/>
    <m/>
    <m/>
    <d v="2023-06-18T00:00:00"/>
    <x v="0"/>
    <x v="7"/>
    <n v="24"/>
    <x v="19"/>
  </r>
  <r>
    <x v="136"/>
    <x v="134"/>
    <n v="5.36"/>
    <x v="7"/>
    <n v="5.36"/>
    <m/>
    <n v="5.36"/>
    <m/>
    <m/>
    <d v="2023-06-18T00:00:00"/>
    <x v="0"/>
    <x v="7"/>
    <n v="24"/>
    <x v="19"/>
  </r>
  <r>
    <x v="136"/>
    <x v="134"/>
    <n v="0.89"/>
    <x v="7"/>
    <n v="6.25"/>
    <m/>
    <n v="0.89"/>
    <m/>
    <m/>
    <d v="2023-06-18T00:00:00"/>
    <x v="0"/>
    <x v="7"/>
    <n v="24"/>
    <x v="19"/>
  </r>
  <r>
    <x v="136"/>
    <x v="134"/>
    <n v="17.190000000000001"/>
    <x v="7"/>
    <n v="23.44"/>
    <m/>
    <n v="17.190000000000001"/>
    <m/>
    <m/>
    <d v="2023-06-18T00:00:00"/>
    <x v="0"/>
    <x v="7"/>
    <n v="24"/>
    <x v="19"/>
  </r>
  <r>
    <x v="136"/>
    <x v="134"/>
    <n v="12.99"/>
    <x v="7"/>
    <n v="36.43"/>
    <m/>
    <n v="12.99"/>
    <m/>
    <m/>
    <d v="2023-06-18T00:00:00"/>
    <x v="0"/>
    <x v="7"/>
    <n v="24"/>
    <x v="19"/>
  </r>
  <r>
    <x v="136"/>
    <x v="134"/>
    <n v="11.04"/>
    <x v="7"/>
    <n v="47.47"/>
    <m/>
    <n v="11.04"/>
    <m/>
    <m/>
    <d v="2023-06-18T00:00:00"/>
    <x v="0"/>
    <x v="7"/>
    <n v="24"/>
    <x v="19"/>
  </r>
  <r>
    <x v="136"/>
    <x v="134"/>
    <n v="11.04"/>
    <x v="7"/>
    <n v="58.51"/>
    <m/>
    <n v="11.04"/>
    <m/>
    <m/>
    <d v="2023-06-18T00:00:00"/>
    <x v="0"/>
    <x v="7"/>
    <n v="24"/>
    <x v="19"/>
  </r>
  <r>
    <x v="136"/>
    <x v="134"/>
    <n v="11.04"/>
    <x v="7"/>
    <n v="69.55"/>
    <m/>
    <n v="11.04"/>
    <m/>
    <m/>
    <d v="2023-06-18T00:00:00"/>
    <x v="0"/>
    <x v="7"/>
    <n v="24"/>
    <x v="19"/>
  </r>
  <r>
    <x v="140"/>
    <x v="138"/>
    <n v="400.04"/>
    <x v="7"/>
    <n v="400.04"/>
    <m/>
    <n v="400.04"/>
    <m/>
    <m/>
    <d v="2023-06-18T00:00:00"/>
    <x v="0"/>
    <x v="7"/>
    <n v="24"/>
    <x v="19"/>
  </r>
  <r>
    <x v="157"/>
    <x v="155"/>
    <n v="400.04"/>
    <x v="7"/>
    <n v="400.04"/>
    <m/>
    <n v="400.04"/>
    <m/>
    <m/>
    <d v="2023-06-18T00:00:00"/>
    <x v="0"/>
    <x v="7"/>
    <n v="24"/>
    <x v="19"/>
  </r>
  <r>
    <x v="149"/>
    <x v="147"/>
    <n v="400.04"/>
    <x v="7"/>
    <n v="400.04"/>
    <m/>
    <n v="400.04"/>
    <m/>
    <m/>
    <d v="2023-06-18T00:00:00"/>
    <x v="0"/>
    <x v="7"/>
    <n v="24"/>
    <x v="19"/>
  </r>
  <r>
    <x v="51"/>
    <x v="51"/>
    <n v="0.54812000000000005"/>
    <x v="12"/>
    <n v="0.54812000000000005"/>
    <m/>
    <n v="0.54812000000000005"/>
    <m/>
    <m/>
    <d v="2023-06-18T00:00:00"/>
    <x v="0"/>
    <x v="12"/>
    <n v="24"/>
    <x v="19"/>
  </r>
  <r>
    <x v="114"/>
    <x v="112"/>
    <n v="12501.135251"/>
    <x v="9"/>
    <n v="12501.135251"/>
    <m/>
    <n v="12501.135251"/>
    <m/>
    <m/>
    <d v="2023-06-19T00:00:00"/>
    <x v="0"/>
    <x v="9"/>
    <n v="25"/>
    <x v="19"/>
  </r>
  <r>
    <x v="114"/>
    <x v="112"/>
    <n v="2824.6640179999999"/>
    <x v="9"/>
    <n v="15325.799268999999"/>
    <m/>
    <n v="2824.6640179999999"/>
    <m/>
    <m/>
    <d v="2023-06-19T00:00:00"/>
    <x v="0"/>
    <x v="9"/>
    <n v="25"/>
    <x v="19"/>
  </r>
  <r>
    <x v="114"/>
    <x v="112"/>
    <n v="14.983040000000001"/>
    <x v="9"/>
    <n v="15340.782308999998"/>
    <m/>
    <n v="14.983040000000001"/>
    <m/>
    <m/>
    <d v="2023-06-19T00:00:00"/>
    <x v="0"/>
    <x v="9"/>
    <n v="25"/>
    <x v="19"/>
  </r>
  <r>
    <x v="100"/>
    <x v="98"/>
    <n v="112.7"/>
    <x v="8"/>
    <n v="112.7"/>
    <m/>
    <n v="112.7"/>
    <m/>
    <m/>
    <d v="2023-06-20T00:00:00"/>
    <x v="0"/>
    <x v="8"/>
    <n v="25"/>
    <x v="19"/>
  </r>
  <r>
    <x v="100"/>
    <x v="98"/>
    <n v="95.1"/>
    <x v="8"/>
    <n v="207.8"/>
    <m/>
    <n v="95.1"/>
    <m/>
    <m/>
    <d v="2023-06-20T00:00:00"/>
    <x v="0"/>
    <x v="8"/>
    <n v="25"/>
    <x v="19"/>
  </r>
  <r>
    <x v="100"/>
    <x v="98"/>
    <n v="58.76"/>
    <x v="8"/>
    <n v="266.56"/>
    <m/>
    <n v="58.76"/>
    <m/>
    <m/>
    <d v="2023-06-20T00:00:00"/>
    <x v="0"/>
    <x v="8"/>
    <n v="25"/>
    <x v="19"/>
  </r>
  <r>
    <x v="100"/>
    <x v="98"/>
    <n v="39.159999999999997"/>
    <x v="8"/>
    <n v="305.72000000000003"/>
    <m/>
    <n v="39.159999999999997"/>
    <m/>
    <m/>
    <d v="2023-06-20T00:00:00"/>
    <x v="0"/>
    <x v="8"/>
    <n v="25"/>
    <x v="19"/>
  </r>
  <r>
    <x v="100"/>
    <x v="98"/>
    <n v="53.22"/>
    <x v="8"/>
    <n v="358.94000000000005"/>
    <m/>
    <n v="53.22"/>
    <m/>
    <m/>
    <d v="2023-06-20T00:00:00"/>
    <x v="0"/>
    <x v="8"/>
    <n v="25"/>
    <x v="19"/>
  </r>
  <r>
    <x v="105"/>
    <x v="103"/>
    <n v="99.952724000000003"/>
    <x v="9"/>
    <n v="99.952724000000003"/>
    <m/>
    <n v="99.952724000000003"/>
    <m/>
    <m/>
    <d v="2023-06-20T00:00:00"/>
    <x v="0"/>
    <x v="9"/>
    <n v="25"/>
    <x v="19"/>
  </r>
  <r>
    <x v="105"/>
    <x v="103"/>
    <n v="22.584578"/>
    <x v="9"/>
    <n v="122.53730200000001"/>
    <m/>
    <n v="22.584578"/>
    <m/>
    <m/>
    <d v="2023-06-20T00:00:00"/>
    <x v="0"/>
    <x v="9"/>
    <n v="25"/>
    <x v="19"/>
  </r>
  <r>
    <x v="109"/>
    <x v="107"/>
    <n v="266.54059799999999"/>
    <x v="9"/>
    <n v="266.54059799999999"/>
    <m/>
    <n v="266.54059799999999"/>
    <m/>
    <m/>
    <d v="2023-06-20T00:00:00"/>
    <x v="0"/>
    <x v="9"/>
    <n v="25"/>
    <x v="19"/>
  </r>
  <r>
    <x v="109"/>
    <x v="107"/>
    <n v="60.225541"/>
    <x v="9"/>
    <n v="326.76613900000001"/>
    <m/>
    <n v="60.225541"/>
    <m/>
    <m/>
    <d v="2023-06-20T00:00:00"/>
    <x v="0"/>
    <x v="9"/>
    <n v="25"/>
    <x v="19"/>
  </r>
  <r>
    <x v="114"/>
    <x v="112"/>
    <n v="645.55215299999998"/>
    <x v="9"/>
    <n v="645.55215299999998"/>
    <m/>
    <n v="645.55215299999998"/>
    <m/>
    <m/>
    <d v="2023-06-20T00:00:00"/>
    <x v="0"/>
    <x v="9"/>
    <n v="25"/>
    <x v="19"/>
  </r>
  <r>
    <x v="114"/>
    <x v="112"/>
    <n v="145.86418800000001"/>
    <x v="9"/>
    <n v="791.41634099999999"/>
    <m/>
    <n v="145.86418800000001"/>
    <m/>
    <m/>
    <d v="2023-06-20T00:00:00"/>
    <x v="0"/>
    <x v="9"/>
    <n v="25"/>
    <x v="19"/>
  </r>
  <r>
    <x v="114"/>
    <x v="112"/>
    <n v="794.09966499999996"/>
    <x v="9"/>
    <n v="1585.5160059999998"/>
    <m/>
    <n v="794.09966499999996"/>
    <m/>
    <m/>
    <d v="2023-06-20T00:00:00"/>
    <x v="0"/>
    <x v="9"/>
    <n v="25"/>
    <x v="19"/>
  </r>
  <r>
    <x v="114"/>
    <x v="112"/>
    <n v="657.26145499999996"/>
    <x v="9"/>
    <n v="2242.7774609999997"/>
    <m/>
    <n v="657.26145499999996"/>
    <m/>
    <m/>
    <d v="2023-06-20T00:00:00"/>
    <x v="0"/>
    <x v="9"/>
    <n v="25"/>
    <x v="19"/>
  </r>
  <r>
    <x v="114"/>
    <x v="112"/>
    <n v="661.85371199999997"/>
    <x v="9"/>
    <n v="2904.6311729999998"/>
    <m/>
    <n v="661.85371199999997"/>
    <m/>
    <m/>
    <d v="2023-06-20T00:00:00"/>
    <x v="0"/>
    <x v="9"/>
    <n v="25"/>
    <x v="19"/>
  </r>
  <r>
    <x v="20"/>
    <x v="20"/>
    <n v="4896.610216"/>
    <x v="10"/>
    <n v="4896.610216"/>
    <m/>
    <n v="4896.610216"/>
    <m/>
    <m/>
    <d v="2023-06-20T00:00:00"/>
    <x v="0"/>
    <x v="10"/>
    <n v="25"/>
    <x v="19"/>
  </r>
  <r>
    <x v="20"/>
    <x v="20"/>
    <n v="1576.2547509999999"/>
    <x v="10"/>
    <n v="6472.8649669999995"/>
    <m/>
    <n v="1576.2547509999999"/>
    <m/>
    <m/>
    <d v="2023-06-20T00:00:00"/>
    <x v="0"/>
    <x v="10"/>
    <n v="25"/>
    <x v="19"/>
  </r>
  <r>
    <x v="20"/>
    <x v="20"/>
    <n v="1289.662977"/>
    <x v="10"/>
    <n v="7762.5279439999995"/>
    <m/>
    <n v="1289.662977"/>
    <m/>
    <m/>
    <d v="2023-06-20T00:00:00"/>
    <x v="0"/>
    <x v="10"/>
    <n v="25"/>
    <x v="19"/>
  </r>
  <r>
    <x v="20"/>
    <x v="20"/>
    <n v="3234.9941560000002"/>
    <x v="10"/>
    <n v="10997.5221"/>
    <m/>
    <n v="3234.9941560000002"/>
    <m/>
    <m/>
    <d v="2023-06-20T00:00:00"/>
    <x v="0"/>
    <x v="10"/>
    <n v="25"/>
    <x v="19"/>
  </r>
  <r>
    <x v="20"/>
    <x v="20"/>
    <n v="1397.386031"/>
    <x v="10"/>
    <n v="12394.908131"/>
    <m/>
    <n v="1397.386031"/>
    <m/>
    <m/>
    <d v="2023-06-20T00:00:00"/>
    <x v="0"/>
    <x v="10"/>
    <n v="25"/>
    <x v="19"/>
  </r>
  <r>
    <x v="107"/>
    <x v="105"/>
    <n v="2.996181"/>
    <x v="10"/>
    <n v="2.996181"/>
    <m/>
    <n v="2.996181"/>
    <m/>
    <m/>
    <d v="2023-06-20T00:00:00"/>
    <x v="0"/>
    <x v="10"/>
    <n v="25"/>
    <x v="19"/>
  </r>
  <r>
    <x v="53"/>
    <x v="53"/>
    <n v="0.413385"/>
    <x v="11"/>
    <n v="0.413385"/>
    <m/>
    <n v="0.413385"/>
    <m/>
    <m/>
    <d v="2023-06-20T00:00:00"/>
    <x v="0"/>
    <x v="11"/>
    <n v="25"/>
    <x v="19"/>
  </r>
  <r>
    <x v="53"/>
    <x v="53"/>
    <n v="0.39151200000000003"/>
    <x v="11"/>
    <n v="0.80489699999999997"/>
    <m/>
    <n v="0.39151200000000003"/>
    <m/>
    <m/>
    <d v="2023-06-20T00:00:00"/>
    <x v="0"/>
    <x v="11"/>
    <n v="25"/>
    <x v="19"/>
  </r>
  <r>
    <x v="72"/>
    <x v="72"/>
    <n v="35.01"/>
    <x v="8"/>
    <n v="35.01"/>
    <m/>
    <n v="35.01"/>
    <m/>
    <m/>
    <d v="2023-06-21T00:00:00"/>
    <x v="0"/>
    <x v="8"/>
    <n v="25"/>
    <x v="19"/>
  </r>
  <r>
    <x v="72"/>
    <x v="72"/>
    <n v="28.77"/>
    <x v="8"/>
    <n v="63.78"/>
    <m/>
    <n v="28.77"/>
    <m/>
    <m/>
    <d v="2023-06-21T00:00:00"/>
    <x v="0"/>
    <x v="8"/>
    <n v="25"/>
    <x v="19"/>
  </r>
  <r>
    <x v="90"/>
    <x v="88"/>
    <n v="2.11"/>
    <x v="8"/>
    <n v="2.11"/>
    <m/>
    <n v="2.11"/>
    <m/>
    <m/>
    <d v="2023-06-21T00:00:00"/>
    <x v="0"/>
    <x v="8"/>
    <n v="25"/>
    <x v="19"/>
  </r>
  <r>
    <x v="100"/>
    <x v="98"/>
    <n v="568.71"/>
    <x v="8"/>
    <n v="568.71"/>
    <m/>
    <n v="568.71"/>
    <m/>
    <m/>
    <d v="2023-06-21T00:00:00"/>
    <x v="0"/>
    <x v="8"/>
    <n v="25"/>
    <x v="19"/>
  </r>
  <r>
    <x v="100"/>
    <x v="98"/>
    <n v="649.13"/>
    <x v="8"/>
    <n v="1217.8400000000001"/>
    <m/>
    <n v="649.13"/>
    <m/>
    <m/>
    <d v="2023-06-21T00:00:00"/>
    <x v="0"/>
    <x v="8"/>
    <n v="25"/>
    <x v="19"/>
  </r>
  <r>
    <x v="104"/>
    <x v="102"/>
    <n v="1.134719"/>
    <x v="8"/>
    <n v="1.134719"/>
    <m/>
    <n v="1.134719"/>
    <m/>
    <m/>
    <d v="2023-06-21T00:00:00"/>
    <x v="0"/>
    <x v="8"/>
    <n v="25"/>
    <x v="19"/>
  </r>
  <r>
    <x v="137"/>
    <x v="135"/>
    <n v="7"/>
    <x v="8"/>
    <n v="7"/>
    <m/>
    <n v="7"/>
    <m/>
    <m/>
    <d v="2023-06-21T00:00:00"/>
    <x v="0"/>
    <x v="8"/>
    <n v="25"/>
    <x v="19"/>
  </r>
  <r>
    <x v="139"/>
    <x v="137"/>
    <n v="210.179193"/>
    <x v="8"/>
    <n v="210.179193"/>
    <m/>
    <n v="210.179193"/>
    <m/>
    <m/>
    <d v="2023-06-21T00:00:00"/>
    <x v="0"/>
    <x v="8"/>
    <n v="25"/>
    <x v="19"/>
  </r>
  <r>
    <x v="139"/>
    <x v="137"/>
    <n v="80.257564000000002"/>
    <x v="8"/>
    <n v="290.436757"/>
    <m/>
    <n v="80.257564000000002"/>
    <m/>
    <m/>
    <d v="2023-06-21T00:00:00"/>
    <x v="0"/>
    <x v="8"/>
    <n v="25"/>
    <x v="19"/>
  </r>
  <r>
    <x v="139"/>
    <x v="137"/>
    <n v="239.52311399999999"/>
    <x v="8"/>
    <n v="529.95987100000002"/>
    <m/>
    <n v="239.52311399999999"/>
    <m/>
    <m/>
    <d v="2023-06-21T00:00:00"/>
    <x v="0"/>
    <x v="8"/>
    <n v="25"/>
    <x v="19"/>
  </r>
  <r>
    <x v="139"/>
    <x v="137"/>
    <n v="379.97920399999998"/>
    <x v="8"/>
    <n v="909.939075"/>
    <m/>
    <n v="379.97920399999998"/>
    <m/>
    <m/>
    <d v="2023-06-21T00:00:00"/>
    <x v="0"/>
    <x v="8"/>
    <n v="25"/>
    <x v="19"/>
  </r>
  <r>
    <x v="139"/>
    <x v="137"/>
    <n v="392.23541"/>
    <x v="8"/>
    <n v="1302.174485"/>
    <m/>
    <n v="392.23541"/>
    <m/>
    <m/>
    <d v="2023-06-21T00:00:00"/>
    <x v="0"/>
    <x v="8"/>
    <n v="25"/>
    <x v="19"/>
  </r>
  <r>
    <x v="139"/>
    <x v="137"/>
    <n v="320.67141199999998"/>
    <x v="8"/>
    <n v="1622.8458969999999"/>
    <m/>
    <n v="320.67141199999998"/>
    <m/>
    <m/>
    <d v="2023-06-21T00:00:00"/>
    <x v="0"/>
    <x v="8"/>
    <n v="25"/>
    <x v="19"/>
  </r>
  <r>
    <x v="139"/>
    <x v="137"/>
    <n v="183.911058"/>
    <x v="8"/>
    <n v="1806.7569549999998"/>
    <m/>
    <n v="183.911058"/>
    <m/>
    <m/>
    <d v="2023-06-21T00:00:00"/>
    <x v="0"/>
    <x v="8"/>
    <n v="25"/>
    <x v="19"/>
  </r>
  <r>
    <x v="139"/>
    <x v="137"/>
    <n v="198.10010399999999"/>
    <x v="8"/>
    <n v="2004.8570589999999"/>
    <m/>
    <n v="198.10010399999999"/>
    <m/>
    <m/>
    <d v="2023-06-21T00:00:00"/>
    <x v="0"/>
    <x v="8"/>
    <n v="25"/>
    <x v="19"/>
  </r>
  <r>
    <x v="139"/>
    <x v="137"/>
    <n v="89.755511999999996"/>
    <x v="8"/>
    <n v="2094.6125710000001"/>
    <m/>
    <n v="89.755511999999996"/>
    <m/>
    <m/>
    <d v="2023-06-21T00:00:00"/>
    <x v="0"/>
    <x v="8"/>
    <n v="25"/>
    <x v="19"/>
  </r>
  <r>
    <x v="139"/>
    <x v="137"/>
    <n v="122.607372"/>
    <x v="8"/>
    <n v="2217.2199430000001"/>
    <m/>
    <n v="122.607372"/>
    <m/>
    <m/>
    <d v="2023-06-21T00:00:00"/>
    <x v="0"/>
    <x v="8"/>
    <n v="25"/>
    <x v="19"/>
  </r>
  <r>
    <x v="139"/>
    <x v="137"/>
    <n v="132.06673599999999"/>
    <x v="8"/>
    <n v="2349.2866789999998"/>
    <m/>
    <n v="132.06673599999999"/>
    <m/>
    <m/>
    <d v="2023-06-21T00:00:00"/>
    <x v="0"/>
    <x v="8"/>
    <n v="25"/>
    <x v="19"/>
  </r>
  <r>
    <x v="139"/>
    <x v="137"/>
    <n v="44.744067000000001"/>
    <x v="8"/>
    <n v="2394.0307459999999"/>
    <m/>
    <n v="44.744067000000001"/>
    <m/>
    <m/>
    <d v="2023-06-21T00:00:00"/>
    <x v="0"/>
    <x v="8"/>
    <n v="25"/>
    <x v="19"/>
  </r>
  <r>
    <x v="139"/>
    <x v="137"/>
    <n v="179.44762299999999"/>
    <x v="8"/>
    <n v="2573.4783689999999"/>
    <m/>
    <n v="179.44762299999999"/>
    <m/>
    <m/>
    <d v="2023-06-21T00:00:00"/>
    <x v="0"/>
    <x v="8"/>
    <n v="25"/>
    <x v="19"/>
  </r>
  <r>
    <x v="139"/>
    <x v="137"/>
    <n v="90.751754000000005"/>
    <x v="8"/>
    <n v="2664.2301229999998"/>
    <m/>
    <n v="90.751754000000005"/>
    <m/>
    <m/>
    <d v="2023-06-21T00:00:00"/>
    <x v="0"/>
    <x v="8"/>
    <n v="25"/>
    <x v="19"/>
  </r>
  <r>
    <x v="139"/>
    <x v="137"/>
    <n v="252.78793099999999"/>
    <x v="8"/>
    <n v="2917.0180539999997"/>
    <m/>
    <n v="252.78793099999999"/>
    <m/>
    <m/>
    <d v="2023-06-21T00:00:00"/>
    <x v="0"/>
    <x v="8"/>
    <n v="25"/>
    <x v="19"/>
  </r>
  <r>
    <x v="139"/>
    <x v="137"/>
    <n v="2700.6203089999999"/>
    <x v="8"/>
    <n v="5617.638363"/>
    <m/>
    <n v="2700.6203089999999"/>
    <m/>
    <m/>
    <d v="2023-06-21T00:00:00"/>
    <x v="0"/>
    <x v="8"/>
    <n v="25"/>
    <x v="19"/>
  </r>
  <r>
    <x v="139"/>
    <x v="137"/>
    <n v="2360.994909"/>
    <x v="8"/>
    <n v="7978.633272"/>
    <m/>
    <n v="2360.994909"/>
    <m/>
    <m/>
    <d v="2023-06-21T00:00:00"/>
    <x v="0"/>
    <x v="8"/>
    <n v="25"/>
    <x v="19"/>
  </r>
  <r>
    <x v="139"/>
    <x v="137"/>
    <n v="1265.0126740000001"/>
    <x v="8"/>
    <n v="9243.6459460000005"/>
    <m/>
    <n v="1265.0126740000001"/>
    <m/>
    <m/>
    <d v="2023-06-21T00:00:00"/>
    <x v="0"/>
    <x v="8"/>
    <n v="25"/>
    <x v="19"/>
  </r>
  <r>
    <x v="0"/>
    <x v="0"/>
    <n v="3.8376190000000001"/>
    <x v="9"/>
    <n v="3.8376190000000001"/>
    <m/>
    <n v="3.8376190000000001"/>
    <m/>
    <m/>
    <d v="2023-06-21T00:00:00"/>
    <x v="0"/>
    <x v="9"/>
    <n v="25"/>
    <x v="19"/>
  </r>
  <r>
    <x v="0"/>
    <x v="0"/>
    <n v="3.0811799999999998"/>
    <x v="9"/>
    <n v="6.9187989999999999"/>
    <m/>
    <n v="3.0811799999999998"/>
    <m/>
    <m/>
    <d v="2023-06-21T00:00:00"/>
    <x v="0"/>
    <x v="9"/>
    <n v="25"/>
    <x v="19"/>
  </r>
  <r>
    <x v="9"/>
    <x v="9"/>
    <n v="133.27029899999999"/>
    <x v="9"/>
    <n v="133.27029899999999"/>
    <m/>
    <n v="133.27029899999999"/>
    <m/>
    <m/>
    <d v="2023-06-21T00:00:00"/>
    <x v="0"/>
    <x v="9"/>
    <n v="25"/>
    <x v="19"/>
  </r>
  <r>
    <x v="9"/>
    <x v="9"/>
    <n v="30.112770000000001"/>
    <x v="9"/>
    <n v="163.38306900000001"/>
    <m/>
    <n v="30.112770000000001"/>
    <m/>
    <m/>
    <d v="2023-06-21T00:00:00"/>
    <x v="0"/>
    <x v="9"/>
    <n v="25"/>
    <x v="19"/>
  </r>
  <r>
    <x v="16"/>
    <x v="16"/>
    <n v="10.059687"/>
    <x v="9"/>
    <n v="10.059687"/>
    <m/>
    <n v="10.059687"/>
    <m/>
    <m/>
    <d v="2023-06-21T00:00:00"/>
    <x v="0"/>
    <x v="9"/>
    <n v="25"/>
    <x v="19"/>
  </r>
  <r>
    <x v="16"/>
    <x v="16"/>
    <n v="8.3262140000000002"/>
    <x v="9"/>
    <n v="18.385901"/>
    <m/>
    <n v="8.3262140000000002"/>
    <m/>
    <m/>
    <d v="2023-06-21T00:00:00"/>
    <x v="0"/>
    <x v="9"/>
    <n v="25"/>
    <x v="19"/>
  </r>
  <r>
    <x v="16"/>
    <x v="16"/>
    <n v="3.8376190000000001"/>
    <x v="9"/>
    <n v="22.223520000000001"/>
    <m/>
    <n v="3.8376190000000001"/>
    <m/>
    <m/>
    <d v="2023-06-21T00:00:00"/>
    <x v="0"/>
    <x v="9"/>
    <n v="25"/>
    <x v="19"/>
  </r>
  <r>
    <x v="16"/>
    <x v="16"/>
    <n v="8.3843879999999995"/>
    <x v="9"/>
    <n v="30.607908000000002"/>
    <m/>
    <n v="8.3843879999999995"/>
    <m/>
    <m/>
    <d v="2023-06-21T00:00:00"/>
    <x v="0"/>
    <x v="9"/>
    <n v="25"/>
    <x v="19"/>
  </r>
  <r>
    <x v="19"/>
    <x v="19"/>
    <n v="11.512859000000001"/>
    <x v="9"/>
    <n v="11.512859000000001"/>
    <m/>
    <n v="11.512859000000001"/>
    <m/>
    <m/>
    <d v="2023-06-21T00:00:00"/>
    <x v="0"/>
    <x v="9"/>
    <n v="25"/>
    <x v="19"/>
  </r>
  <r>
    <x v="19"/>
    <x v="19"/>
    <n v="11.904558"/>
    <x v="9"/>
    <n v="23.417417"/>
    <m/>
    <n v="11.904558"/>
    <m/>
    <m/>
    <d v="2023-06-21T00:00:00"/>
    <x v="0"/>
    <x v="9"/>
    <n v="25"/>
    <x v="19"/>
  </r>
  <r>
    <x v="105"/>
    <x v="103"/>
    <n v="16.781231999999999"/>
    <x v="9"/>
    <n v="16.781231999999999"/>
    <m/>
    <n v="16.781231999999999"/>
    <m/>
    <m/>
    <d v="2023-06-21T00:00:00"/>
    <x v="0"/>
    <x v="9"/>
    <n v="25"/>
    <x v="19"/>
  </r>
  <r>
    <x v="105"/>
    <x v="103"/>
    <n v="13.889512"/>
    <x v="9"/>
    <n v="30.670743999999999"/>
    <m/>
    <n v="13.889512"/>
    <m/>
    <m/>
    <d v="2023-06-21T00:00:00"/>
    <x v="0"/>
    <x v="9"/>
    <n v="25"/>
    <x v="19"/>
  </r>
  <r>
    <x v="105"/>
    <x v="103"/>
    <n v="13.986556"/>
    <x v="9"/>
    <n v="44.657299999999999"/>
    <m/>
    <n v="13.986556"/>
    <m/>
    <m/>
    <d v="2023-06-21T00:00:00"/>
    <x v="0"/>
    <x v="9"/>
    <n v="25"/>
    <x v="19"/>
  </r>
  <r>
    <x v="109"/>
    <x v="107"/>
    <n v="45.224358000000002"/>
    <x v="9"/>
    <n v="45.224358000000002"/>
    <m/>
    <n v="45.224358000000002"/>
    <m/>
    <m/>
    <d v="2023-06-21T00:00:00"/>
    <x v="0"/>
    <x v="9"/>
    <n v="25"/>
    <x v="19"/>
  </r>
  <r>
    <x v="109"/>
    <x v="107"/>
    <n v="37.431353999999999"/>
    <x v="9"/>
    <n v="82.655711999999994"/>
    <m/>
    <n v="37.431353999999999"/>
    <m/>
    <m/>
    <d v="2023-06-21T00:00:00"/>
    <x v="0"/>
    <x v="9"/>
    <n v="25"/>
    <x v="19"/>
  </r>
  <r>
    <x v="109"/>
    <x v="107"/>
    <n v="7.6752390000000004"/>
    <x v="9"/>
    <n v="90.330950999999999"/>
    <m/>
    <n v="7.6752390000000004"/>
    <m/>
    <m/>
    <d v="2023-06-21T00:00:00"/>
    <x v="0"/>
    <x v="9"/>
    <n v="25"/>
    <x v="19"/>
  </r>
  <r>
    <x v="109"/>
    <x v="107"/>
    <n v="37.692883000000002"/>
    <x v="9"/>
    <n v="128.02383399999999"/>
    <m/>
    <n v="37.692883000000002"/>
    <m/>
    <m/>
    <d v="2023-06-21T00:00:00"/>
    <x v="0"/>
    <x v="9"/>
    <n v="25"/>
    <x v="19"/>
  </r>
  <r>
    <x v="117"/>
    <x v="115"/>
    <n v="33.562463999999999"/>
    <x v="9"/>
    <n v="33.562463999999999"/>
    <m/>
    <n v="33.562463999999999"/>
    <m/>
    <m/>
    <d v="2023-06-21T00:00:00"/>
    <x v="0"/>
    <x v="9"/>
    <n v="25"/>
    <x v="19"/>
  </r>
  <r>
    <x v="117"/>
    <x v="115"/>
    <n v="27.779022999999999"/>
    <x v="9"/>
    <n v="61.341487000000001"/>
    <m/>
    <n v="27.779022999999999"/>
    <m/>
    <m/>
    <d v="2023-06-21T00:00:00"/>
    <x v="0"/>
    <x v="9"/>
    <n v="25"/>
    <x v="19"/>
  </r>
  <r>
    <x v="117"/>
    <x v="115"/>
    <n v="27.973112"/>
    <x v="9"/>
    <n v="89.314599000000001"/>
    <m/>
    <n v="27.973112"/>
    <m/>
    <m/>
    <d v="2023-06-21T00:00:00"/>
    <x v="0"/>
    <x v="9"/>
    <n v="25"/>
    <x v="19"/>
  </r>
  <r>
    <x v="36"/>
    <x v="36"/>
    <n v="10.56648"/>
    <x v="11"/>
    <n v="10.56648"/>
    <m/>
    <n v="10.56648"/>
    <m/>
    <m/>
    <d v="2023-06-21T00:00:00"/>
    <x v="0"/>
    <x v="11"/>
    <n v="25"/>
    <x v="19"/>
  </r>
  <r>
    <x v="37"/>
    <x v="37"/>
    <n v="13.040975"/>
    <x v="11"/>
    <n v="13.040975"/>
    <m/>
    <n v="13.040975"/>
    <m/>
    <m/>
    <d v="2023-06-21T00:00:00"/>
    <x v="0"/>
    <x v="11"/>
    <n v="25"/>
    <x v="19"/>
  </r>
  <r>
    <x v="58"/>
    <x v="58"/>
    <n v="31.049941"/>
    <x v="11"/>
    <n v="31.049941"/>
    <m/>
    <n v="31.049941"/>
    <m/>
    <m/>
    <d v="2023-06-21T00:00:00"/>
    <x v="0"/>
    <x v="11"/>
    <n v="25"/>
    <x v="19"/>
  </r>
  <r>
    <x v="112"/>
    <x v="110"/>
    <n v="4.6463029999999996"/>
    <x v="11"/>
    <n v="4.6463029999999996"/>
    <m/>
    <n v="4.6463029999999996"/>
    <m/>
    <m/>
    <d v="2023-06-21T00:00:00"/>
    <x v="0"/>
    <x v="11"/>
    <n v="25"/>
    <x v="19"/>
  </r>
  <r>
    <x v="112"/>
    <x v="110"/>
    <n v="4.6463029999999996"/>
    <x v="11"/>
    <n v="9.2926059999999993"/>
    <m/>
    <n v="4.6463029999999996"/>
    <m/>
    <m/>
    <d v="2023-06-21T00:00:00"/>
    <x v="0"/>
    <x v="11"/>
    <n v="25"/>
    <x v="19"/>
  </r>
  <r>
    <x v="112"/>
    <x v="110"/>
    <n v="4.6463320000000001"/>
    <x v="11"/>
    <n v="13.938938"/>
    <m/>
    <n v="4.6463320000000001"/>
    <m/>
    <m/>
    <d v="2023-06-21T00:00:00"/>
    <x v="0"/>
    <x v="11"/>
    <n v="25"/>
    <x v="19"/>
  </r>
  <r>
    <x v="115"/>
    <x v="113"/>
    <n v="325.99177800000001"/>
    <x v="11"/>
    <n v="325.99177800000001"/>
    <m/>
    <n v="325.99177800000001"/>
    <m/>
    <m/>
    <d v="2023-06-21T00:00:00"/>
    <x v="0"/>
    <x v="11"/>
    <n v="25"/>
    <x v="19"/>
  </r>
  <r>
    <x v="77"/>
    <x v="77"/>
    <n v="243.2"/>
    <x v="8"/>
    <n v="243.2"/>
    <m/>
    <n v="243.2"/>
    <m/>
    <m/>
    <d v="2023-06-22T00:00:00"/>
    <x v="0"/>
    <x v="8"/>
    <n v="25"/>
    <x v="19"/>
  </r>
  <r>
    <x v="77"/>
    <x v="77"/>
    <n v="210.19"/>
    <x v="8"/>
    <n v="453.39"/>
    <m/>
    <n v="210.19"/>
    <m/>
    <m/>
    <d v="2023-06-22T00:00:00"/>
    <x v="0"/>
    <x v="8"/>
    <n v="25"/>
    <x v="19"/>
  </r>
  <r>
    <x v="77"/>
    <x v="77"/>
    <n v="76.81"/>
    <x v="8"/>
    <n v="530.20000000000005"/>
    <m/>
    <n v="76.81"/>
    <m/>
    <m/>
    <d v="2023-06-22T00:00:00"/>
    <x v="0"/>
    <x v="8"/>
    <n v="25"/>
    <x v="19"/>
  </r>
  <r>
    <x v="77"/>
    <x v="77"/>
    <n v="136.13999999999999"/>
    <x v="8"/>
    <n v="666.34"/>
    <m/>
    <n v="136.13999999999999"/>
    <m/>
    <m/>
    <d v="2023-06-22T00:00:00"/>
    <x v="0"/>
    <x v="8"/>
    <n v="25"/>
    <x v="19"/>
  </r>
  <r>
    <x v="116"/>
    <x v="114"/>
    <n v="136.263721"/>
    <x v="8"/>
    <n v="136.263721"/>
    <m/>
    <n v="136.263721"/>
    <m/>
    <m/>
    <d v="2023-06-22T00:00:00"/>
    <x v="0"/>
    <x v="8"/>
    <n v="25"/>
    <x v="19"/>
  </r>
  <r>
    <x v="116"/>
    <x v="114"/>
    <n v="164.59408099999999"/>
    <x v="8"/>
    <n v="300.85780199999999"/>
    <m/>
    <n v="164.59408099999999"/>
    <m/>
    <m/>
    <d v="2023-06-22T00:00:00"/>
    <x v="0"/>
    <x v="8"/>
    <n v="25"/>
    <x v="19"/>
  </r>
  <r>
    <x v="139"/>
    <x v="137"/>
    <n v="129.99256600000001"/>
    <x v="8"/>
    <n v="129.99256600000001"/>
    <m/>
    <n v="129.99256600000001"/>
    <m/>
    <m/>
    <d v="2023-06-22T00:00:00"/>
    <x v="0"/>
    <x v="8"/>
    <n v="25"/>
    <x v="19"/>
  </r>
  <r>
    <x v="139"/>
    <x v="137"/>
    <n v="2459.3056839999999"/>
    <x v="8"/>
    <n v="2589.2982499999998"/>
    <m/>
    <n v="2459.3056839999999"/>
    <m/>
    <m/>
    <d v="2023-06-22T00:00:00"/>
    <x v="0"/>
    <x v="8"/>
    <n v="25"/>
    <x v="19"/>
  </r>
  <r>
    <x v="139"/>
    <x v="137"/>
    <n v="541.66724999999997"/>
    <x v="8"/>
    <n v="3130.9654999999998"/>
    <m/>
    <n v="541.66724999999997"/>
    <m/>
    <m/>
    <d v="2023-06-22T00:00:00"/>
    <x v="0"/>
    <x v="8"/>
    <n v="25"/>
    <x v="19"/>
  </r>
  <r>
    <x v="139"/>
    <x v="137"/>
    <n v="676.82772999999997"/>
    <x v="8"/>
    <n v="3807.7932299999998"/>
    <m/>
    <n v="676.82772999999997"/>
    <m/>
    <m/>
    <d v="2023-06-22T00:00:00"/>
    <x v="0"/>
    <x v="8"/>
    <n v="25"/>
    <x v="19"/>
  </r>
  <r>
    <x v="139"/>
    <x v="137"/>
    <n v="6610.0237020000004"/>
    <x v="8"/>
    <n v="10417.816932"/>
    <m/>
    <n v="6610.0237020000004"/>
    <m/>
    <m/>
    <d v="2023-06-22T00:00:00"/>
    <x v="0"/>
    <x v="8"/>
    <n v="25"/>
    <x v="19"/>
  </r>
  <r>
    <x v="3"/>
    <x v="3"/>
    <n v="0.32539299999999999"/>
    <x v="9"/>
    <n v="0.32539299999999999"/>
    <m/>
    <n v="0.32539299999999999"/>
    <m/>
    <m/>
    <d v="2023-06-22T00:00:00"/>
    <x v="0"/>
    <x v="9"/>
    <n v="25"/>
    <x v="19"/>
  </r>
  <r>
    <x v="102"/>
    <x v="100"/>
    <n v="667.10497399999997"/>
    <x v="9"/>
    <n v="667.10497399999997"/>
    <m/>
    <n v="667.10497399999997"/>
    <m/>
    <m/>
    <d v="2023-06-22T00:00:00"/>
    <x v="0"/>
    <x v="9"/>
    <n v="25"/>
    <x v="19"/>
  </r>
  <r>
    <x v="102"/>
    <x v="100"/>
    <n v="150.734104"/>
    <x v="9"/>
    <n v="817.83907799999997"/>
    <m/>
    <n v="150.734104"/>
    <m/>
    <m/>
    <d v="2023-06-22T00:00:00"/>
    <x v="0"/>
    <x v="9"/>
    <n v="25"/>
    <x v="19"/>
  </r>
  <r>
    <x v="118"/>
    <x v="116"/>
    <n v="3.943762"/>
    <x v="9"/>
    <n v="3.943762"/>
    <m/>
    <n v="3.943762"/>
    <m/>
    <m/>
    <d v="2023-06-22T00:00:00"/>
    <x v="0"/>
    <x v="9"/>
    <n v="25"/>
    <x v="19"/>
  </r>
  <r>
    <x v="125"/>
    <x v="123"/>
    <n v="1094.389428"/>
    <x v="9"/>
    <n v="1094.389428"/>
    <m/>
    <n v="1094.389428"/>
    <m/>
    <m/>
    <d v="2023-06-22T00:00:00"/>
    <x v="0"/>
    <x v="9"/>
    <n v="25"/>
    <x v="19"/>
  </r>
  <r>
    <x v="125"/>
    <x v="123"/>
    <n v="1616.3216159999999"/>
    <x v="9"/>
    <n v="2710.7110439999997"/>
    <m/>
    <n v="1616.3216159999999"/>
    <m/>
    <m/>
    <d v="2023-06-22T00:00:00"/>
    <x v="0"/>
    <x v="9"/>
    <n v="25"/>
    <x v="19"/>
  </r>
  <r>
    <x v="125"/>
    <x v="123"/>
    <n v="1403.650351"/>
    <x v="9"/>
    <n v="4114.3613949999999"/>
    <m/>
    <n v="1403.650351"/>
    <m/>
    <m/>
    <d v="2023-06-22T00:00:00"/>
    <x v="0"/>
    <x v="9"/>
    <n v="25"/>
    <x v="19"/>
  </r>
  <r>
    <x v="107"/>
    <x v="105"/>
    <n v="3.6288100000000001"/>
    <x v="10"/>
    <n v="3.6288100000000001"/>
    <m/>
    <n v="3.6288100000000001"/>
    <m/>
    <m/>
    <d v="2023-06-22T00:00:00"/>
    <x v="0"/>
    <x v="10"/>
    <n v="25"/>
    <x v="19"/>
  </r>
  <r>
    <x v="110"/>
    <x v="108"/>
    <n v="0.32727699999999998"/>
    <x v="10"/>
    <n v="0.32727699999999998"/>
    <m/>
    <n v="0.32727699999999998"/>
    <m/>
    <m/>
    <d v="2023-06-22T00:00:00"/>
    <x v="0"/>
    <x v="10"/>
    <n v="25"/>
    <x v="19"/>
  </r>
  <r>
    <x v="110"/>
    <x v="108"/>
    <n v="0.26777200000000001"/>
    <x v="10"/>
    <n v="0.59504899999999994"/>
    <m/>
    <n v="0.26777200000000001"/>
    <m/>
    <m/>
    <d v="2023-06-22T00:00:00"/>
    <x v="0"/>
    <x v="10"/>
    <n v="25"/>
    <x v="19"/>
  </r>
  <r>
    <x v="110"/>
    <x v="108"/>
    <n v="0.928041"/>
    <x v="10"/>
    <n v="1.5230899999999998"/>
    <m/>
    <n v="0.928041"/>
    <m/>
    <m/>
    <d v="2023-06-22T00:00:00"/>
    <x v="0"/>
    <x v="10"/>
    <n v="25"/>
    <x v="19"/>
  </r>
  <r>
    <x v="110"/>
    <x v="108"/>
    <n v="0.192824"/>
    <x v="10"/>
    <n v="1.7159139999999997"/>
    <m/>
    <n v="0.192824"/>
    <m/>
    <m/>
    <d v="2023-06-22T00:00:00"/>
    <x v="0"/>
    <x v="10"/>
    <n v="25"/>
    <x v="19"/>
  </r>
  <r>
    <x v="77"/>
    <x v="77"/>
    <n v="1254.5999999999999"/>
    <x v="8"/>
    <n v="1254.5999999999999"/>
    <m/>
    <n v="1254.5999999999999"/>
    <m/>
    <m/>
    <d v="2023-06-23T00:00:00"/>
    <x v="0"/>
    <x v="8"/>
    <n v="25"/>
    <x v="19"/>
  </r>
  <r>
    <x v="139"/>
    <x v="137"/>
    <n v="438.57597800000002"/>
    <x v="8"/>
    <n v="438.57597800000002"/>
    <m/>
    <n v="438.57597800000002"/>
    <m/>
    <m/>
    <d v="2023-06-23T00:00:00"/>
    <x v="0"/>
    <x v="8"/>
    <n v="25"/>
    <x v="19"/>
  </r>
  <r>
    <x v="25"/>
    <x v="25"/>
    <n v="312.03501799999998"/>
    <x v="9"/>
    <n v="312.03501799999998"/>
    <m/>
    <n v="312.03501799999998"/>
    <m/>
    <m/>
    <d v="2023-06-23T00:00:00"/>
    <x v="0"/>
    <x v="9"/>
    <n v="25"/>
    <x v="19"/>
  </r>
  <r>
    <x v="102"/>
    <x v="100"/>
    <n v="63.664675000000003"/>
    <x v="9"/>
    <n v="63.664675000000003"/>
    <m/>
    <n v="63.664675000000003"/>
    <m/>
    <m/>
    <d v="2023-06-23T00:00:00"/>
    <x v="0"/>
    <x v="9"/>
    <n v="25"/>
    <x v="19"/>
  </r>
  <r>
    <x v="38"/>
    <x v="38"/>
    <n v="1583.3424319999999"/>
    <x v="10"/>
    <n v="1583.3424319999999"/>
    <m/>
    <n v="1583.3424319999999"/>
    <m/>
    <m/>
    <d v="2023-06-23T00:00:00"/>
    <x v="0"/>
    <x v="10"/>
    <n v="25"/>
    <x v="19"/>
  </r>
  <r>
    <x v="38"/>
    <x v="38"/>
    <n v="613.31050000000005"/>
    <x v="10"/>
    <n v="2196.652932"/>
    <m/>
    <n v="613.31050000000005"/>
    <m/>
    <m/>
    <d v="2023-06-23T00:00:00"/>
    <x v="0"/>
    <x v="10"/>
    <n v="25"/>
    <x v="19"/>
  </r>
  <r>
    <x v="38"/>
    <x v="38"/>
    <n v="501.79950000000002"/>
    <x v="10"/>
    <n v="2698.452432"/>
    <m/>
    <n v="501.79950000000002"/>
    <m/>
    <m/>
    <d v="2023-06-23T00:00:00"/>
    <x v="0"/>
    <x v="10"/>
    <n v="25"/>
    <x v="19"/>
  </r>
  <r>
    <x v="38"/>
    <x v="38"/>
    <n v="1215.6210000000001"/>
    <x v="10"/>
    <n v="3914.0734320000001"/>
    <m/>
    <n v="1215.6210000000001"/>
    <m/>
    <m/>
    <d v="2023-06-23T00:00:00"/>
    <x v="0"/>
    <x v="10"/>
    <n v="25"/>
    <x v="19"/>
  </r>
  <r>
    <x v="48"/>
    <x v="48"/>
    <n v="2161.5138000000002"/>
    <x v="10"/>
    <n v="2161.5138000000002"/>
    <m/>
    <n v="2161.5138000000002"/>
    <m/>
    <m/>
    <d v="2023-06-23T00:00:00"/>
    <x v="0"/>
    <x v="10"/>
    <n v="25"/>
    <x v="19"/>
  </r>
  <r>
    <x v="48"/>
    <x v="48"/>
    <n v="655.02328299999999"/>
    <x v="10"/>
    <n v="2816.5370830000002"/>
    <m/>
    <n v="655.02328299999999"/>
    <m/>
    <m/>
    <d v="2023-06-23T00:00:00"/>
    <x v="0"/>
    <x v="10"/>
    <n v="25"/>
    <x v="19"/>
  </r>
  <r>
    <x v="48"/>
    <x v="48"/>
    <n v="2013.1119209999999"/>
    <x v="10"/>
    <n v="4829.6490039999999"/>
    <m/>
    <n v="2013.1119209999999"/>
    <m/>
    <m/>
    <d v="2023-06-23T00:00:00"/>
    <x v="0"/>
    <x v="10"/>
    <n v="25"/>
    <x v="19"/>
  </r>
  <r>
    <x v="48"/>
    <x v="48"/>
    <n v="923.32829600000002"/>
    <x v="10"/>
    <n v="5752.9772999999996"/>
    <m/>
    <n v="923.32829600000002"/>
    <m/>
    <m/>
    <d v="2023-06-23T00:00:00"/>
    <x v="0"/>
    <x v="10"/>
    <n v="25"/>
    <x v="19"/>
  </r>
  <r>
    <x v="64"/>
    <x v="64"/>
    <n v="1744.704978"/>
    <x v="10"/>
    <n v="1744.704978"/>
    <m/>
    <n v="1744.704978"/>
    <m/>
    <m/>
    <d v="2023-06-23T00:00:00"/>
    <x v="0"/>
    <x v="10"/>
    <n v="25"/>
    <x v="19"/>
  </r>
  <r>
    <x v="107"/>
    <x v="105"/>
    <n v="13.373200000000001"/>
    <x v="10"/>
    <n v="13.373200000000001"/>
    <m/>
    <n v="13.373200000000001"/>
    <m/>
    <m/>
    <d v="2023-06-23T00:00:00"/>
    <x v="0"/>
    <x v="10"/>
    <n v="25"/>
    <x v="19"/>
  </r>
  <r>
    <x v="107"/>
    <x v="105"/>
    <n v="4.6680190000000001"/>
    <x v="10"/>
    <n v="18.041219000000002"/>
    <m/>
    <n v="4.6680190000000001"/>
    <m/>
    <m/>
    <d v="2023-06-23T00:00:00"/>
    <x v="0"/>
    <x v="10"/>
    <n v="25"/>
    <x v="19"/>
  </r>
  <r>
    <x v="107"/>
    <x v="105"/>
    <n v="1.2501979999999999"/>
    <x v="10"/>
    <n v="19.291417000000003"/>
    <m/>
    <n v="1.2501979999999999"/>
    <m/>
    <m/>
    <d v="2023-06-23T00:00:00"/>
    <x v="0"/>
    <x v="10"/>
    <n v="25"/>
    <x v="19"/>
  </r>
  <r>
    <x v="13"/>
    <x v="13"/>
    <n v="1066.121324"/>
    <x v="11"/>
    <n v="1066.121324"/>
    <m/>
    <n v="1066.121324"/>
    <m/>
    <m/>
    <d v="2023-06-23T00:00:00"/>
    <x v="0"/>
    <x v="11"/>
    <n v="25"/>
    <x v="19"/>
  </r>
  <r>
    <x v="53"/>
    <x v="53"/>
    <n v="0.46191300000000002"/>
    <x v="11"/>
    <n v="0.46191300000000002"/>
    <m/>
    <n v="0.46191300000000002"/>
    <m/>
    <m/>
    <d v="2023-06-23T00:00:00"/>
    <x v="0"/>
    <x v="11"/>
    <n v="25"/>
    <x v="19"/>
  </r>
  <r>
    <x v="70"/>
    <x v="70"/>
    <n v="1570.22"/>
    <x v="8"/>
    <n v="1570.22"/>
    <m/>
    <n v="1570.22"/>
    <m/>
    <m/>
    <d v="2023-06-24T00:00:00"/>
    <x v="0"/>
    <x v="8"/>
    <n v="25"/>
    <x v="19"/>
  </r>
  <r>
    <x v="73"/>
    <x v="73"/>
    <n v="18.32"/>
    <x v="8"/>
    <n v="18.32"/>
    <m/>
    <n v="18.32"/>
    <m/>
    <m/>
    <d v="2023-06-24T00:00:00"/>
    <x v="0"/>
    <x v="8"/>
    <n v="25"/>
    <x v="19"/>
  </r>
  <r>
    <x v="73"/>
    <x v="73"/>
    <n v="12.15"/>
    <x v="8"/>
    <n v="30.47"/>
    <m/>
    <n v="12.15"/>
    <m/>
    <m/>
    <d v="2023-06-24T00:00:00"/>
    <x v="0"/>
    <x v="8"/>
    <n v="25"/>
    <x v="19"/>
  </r>
  <r>
    <x v="73"/>
    <x v="73"/>
    <n v="18.32"/>
    <x v="8"/>
    <n v="48.79"/>
    <m/>
    <n v="18.32"/>
    <m/>
    <m/>
    <d v="2023-06-24T00:00:00"/>
    <x v="0"/>
    <x v="8"/>
    <n v="25"/>
    <x v="19"/>
  </r>
  <r>
    <x v="73"/>
    <x v="73"/>
    <n v="28.59"/>
    <x v="8"/>
    <n v="77.38"/>
    <m/>
    <n v="28.59"/>
    <m/>
    <m/>
    <d v="2023-06-24T00:00:00"/>
    <x v="0"/>
    <x v="8"/>
    <n v="25"/>
    <x v="19"/>
  </r>
  <r>
    <x v="74"/>
    <x v="74"/>
    <n v="5.98"/>
    <x v="8"/>
    <n v="5.98"/>
    <m/>
    <n v="5.98"/>
    <m/>
    <m/>
    <d v="2023-06-24T00:00:00"/>
    <x v="0"/>
    <x v="8"/>
    <n v="25"/>
    <x v="19"/>
  </r>
  <r>
    <x v="74"/>
    <x v="74"/>
    <n v="5.98"/>
    <x v="8"/>
    <n v="11.96"/>
    <m/>
    <n v="5.98"/>
    <m/>
    <m/>
    <d v="2023-06-24T00:00:00"/>
    <x v="0"/>
    <x v="8"/>
    <n v="25"/>
    <x v="19"/>
  </r>
  <r>
    <x v="77"/>
    <x v="77"/>
    <n v="3561.16"/>
    <x v="8"/>
    <n v="3561.16"/>
    <m/>
    <n v="3561.16"/>
    <m/>
    <m/>
    <d v="2023-06-24T00:00:00"/>
    <x v="0"/>
    <x v="8"/>
    <n v="25"/>
    <x v="19"/>
  </r>
  <r>
    <x v="77"/>
    <x v="77"/>
    <n v="2311.96"/>
    <x v="8"/>
    <n v="5873.12"/>
    <m/>
    <n v="2311.96"/>
    <m/>
    <m/>
    <d v="2023-06-24T00:00:00"/>
    <x v="0"/>
    <x v="8"/>
    <n v="25"/>
    <x v="19"/>
  </r>
  <r>
    <x v="77"/>
    <x v="77"/>
    <n v="1238.73"/>
    <x v="8"/>
    <n v="7111.85"/>
    <m/>
    <n v="1238.73"/>
    <m/>
    <m/>
    <d v="2023-06-24T00:00:00"/>
    <x v="0"/>
    <x v="8"/>
    <n v="25"/>
    <x v="19"/>
  </r>
  <r>
    <x v="80"/>
    <x v="80"/>
    <n v="416.66"/>
    <x v="8"/>
    <n v="416.66"/>
    <m/>
    <n v="416.66"/>
    <m/>
    <m/>
    <d v="2023-06-24T00:00:00"/>
    <x v="0"/>
    <x v="8"/>
    <n v="25"/>
    <x v="19"/>
  </r>
  <r>
    <x v="85"/>
    <x v="84"/>
    <n v="266.67"/>
    <x v="8"/>
    <n v="266.67"/>
    <m/>
    <n v="266.67"/>
    <m/>
    <m/>
    <d v="2023-06-24T00:00:00"/>
    <x v="0"/>
    <x v="8"/>
    <n v="25"/>
    <x v="19"/>
  </r>
  <r>
    <x v="85"/>
    <x v="84"/>
    <n v="266.67"/>
    <x v="8"/>
    <n v="533.34"/>
    <m/>
    <n v="266.67"/>
    <m/>
    <m/>
    <d v="2023-06-24T00:00:00"/>
    <x v="0"/>
    <x v="8"/>
    <n v="25"/>
    <x v="19"/>
  </r>
  <r>
    <x v="88"/>
    <x v="86"/>
    <n v="0.83"/>
    <x v="8"/>
    <n v="0.83"/>
    <m/>
    <n v="0.83"/>
    <m/>
    <m/>
    <d v="2023-06-24T00:00:00"/>
    <x v="0"/>
    <x v="8"/>
    <n v="25"/>
    <x v="19"/>
  </r>
  <r>
    <x v="88"/>
    <x v="86"/>
    <n v="0.54"/>
    <x v="8"/>
    <n v="1.37"/>
    <m/>
    <n v="0.54"/>
    <m/>
    <m/>
    <d v="2023-06-24T00:00:00"/>
    <x v="0"/>
    <x v="8"/>
    <n v="25"/>
    <x v="19"/>
  </r>
  <r>
    <x v="88"/>
    <x v="86"/>
    <n v="0.53"/>
    <x v="8"/>
    <n v="1.9000000000000001"/>
    <m/>
    <n v="0.53"/>
    <m/>
    <m/>
    <d v="2023-06-24T00:00:00"/>
    <x v="0"/>
    <x v="8"/>
    <n v="25"/>
    <x v="19"/>
  </r>
  <r>
    <x v="95"/>
    <x v="93"/>
    <n v="0.83"/>
    <x v="8"/>
    <n v="0.83"/>
    <m/>
    <n v="0.83"/>
    <m/>
    <m/>
    <d v="2023-06-24T00:00:00"/>
    <x v="0"/>
    <x v="8"/>
    <n v="25"/>
    <x v="19"/>
  </r>
  <r>
    <x v="98"/>
    <x v="96"/>
    <n v="35.880000000000003"/>
    <x v="8"/>
    <n v="35.880000000000003"/>
    <m/>
    <n v="35.880000000000003"/>
    <m/>
    <m/>
    <d v="2023-06-24T00:00:00"/>
    <x v="0"/>
    <x v="8"/>
    <n v="25"/>
    <x v="19"/>
  </r>
  <r>
    <x v="98"/>
    <x v="96"/>
    <n v="35.880000000000003"/>
    <x v="8"/>
    <n v="71.760000000000005"/>
    <m/>
    <n v="35.880000000000003"/>
    <m/>
    <m/>
    <d v="2023-06-24T00:00:00"/>
    <x v="0"/>
    <x v="8"/>
    <n v="25"/>
    <x v="19"/>
  </r>
  <r>
    <x v="98"/>
    <x v="96"/>
    <n v="38.64"/>
    <x v="8"/>
    <n v="110.4"/>
    <m/>
    <n v="38.64"/>
    <m/>
    <m/>
    <d v="2023-06-24T00:00:00"/>
    <x v="0"/>
    <x v="8"/>
    <n v="25"/>
    <x v="19"/>
  </r>
  <r>
    <x v="126"/>
    <x v="124"/>
    <n v="400"/>
    <x v="8"/>
    <n v="400"/>
    <m/>
    <n v="400"/>
    <m/>
    <m/>
    <d v="2023-06-24T00:00:00"/>
    <x v="0"/>
    <x v="8"/>
    <n v="25"/>
    <x v="19"/>
  </r>
  <r>
    <x v="129"/>
    <x v="127"/>
    <n v="400.41"/>
    <x v="8"/>
    <n v="400.41"/>
    <m/>
    <n v="400.41"/>
    <m/>
    <m/>
    <d v="2023-06-24T00:00:00"/>
    <x v="0"/>
    <x v="8"/>
    <n v="25"/>
    <x v="19"/>
  </r>
  <r>
    <x v="130"/>
    <x v="128"/>
    <n v="400.41"/>
    <x v="8"/>
    <n v="400.41"/>
    <m/>
    <n v="400.41"/>
    <m/>
    <m/>
    <d v="2023-06-24T00:00:00"/>
    <x v="0"/>
    <x v="8"/>
    <n v="25"/>
    <x v="19"/>
  </r>
  <r>
    <x v="11"/>
    <x v="11"/>
    <n v="613.22773400000005"/>
    <x v="9"/>
    <n v="613.22773400000005"/>
    <m/>
    <n v="613.22773400000005"/>
    <m/>
    <m/>
    <d v="2023-06-24T00:00:00"/>
    <x v="0"/>
    <x v="9"/>
    <n v="25"/>
    <x v="19"/>
  </r>
  <r>
    <x v="11"/>
    <x v="11"/>
    <n v="440.00038499999999"/>
    <x v="9"/>
    <n v="1053.2281190000001"/>
    <m/>
    <n v="440.00038499999999"/>
    <m/>
    <m/>
    <d v="2023-06-24T00:00:00"/>
    <x v="0"/>
    <x v="9"/>
    <n v="25"/>
    <x v="19"/>
  </r>
  <r>
    <x v="11"/>
    <x v="11"/>
    <n v="421.32836900000001"/>
    <x v="9"/>
    <n v="1474.5564880000002"/>
    <m/>
    <n v="421.32836900000001"/>
    <m/>
    <m/>
    <d v="2023-06-24T00:00:00"/>
    <x v="0"/>
    <x v="9"/>
    <n v="25"/>
    <x v="19"/>
  </r>
  <r>
    <x v="102"/>
    <x v="100"/>
    <n v="404.81575700000002"/>
    <x v="9"/>
    <n v="404.81575700000002"/>
    <m/>
    <n v="404.81575700000002"/>
    <m/>
    <m/>
    <d v="2023-06-24T00:00:00"/>
    <x v="0"/>
    <x v="9"/>
    <n v="25"/>
    <x v="19"/>
  </r>
  <r>
    <x v="102"/>
    <x v="100"/>
    <n v="727.20063600000003"/>
    <x v="9"/>
    <n v="1132.0163930000001"/>
    <m/>
    <n v="727.20063600000003"/>
    <m/>
    <m/>
    <d v="2023-06-24T00:00:00"/>
    <x v="0"/>
    <x v="9"/>
    <n v="25"/>
    <x v="19"/>
  </r>
  <r>
    <x v="102"/>
    <x v="100"/>
    <n v="404.00035300000002"/>
    <x v="9"/>
    <n v="1536.0167460000002"/>
    <m/>
    <n v="404.00035300000002"/>
    <m/>
    <m/>
    <d v="2023-06-24T00:00:00"/>
    <x v="0"/>
    <x v="9"/>
    <n v="25"/>
    <x v="19"/>
  </r>
  <r>
    <x v="65"/>
    <x v="65"/>
    <n v="2305.1795999999999"/>
    <x v="10"/>
    <n v="2305.1795999999999"/>
    <m/>
    <n v="2305.1795999999999"/>
    <m/>
    <m/>
    <d v="2023-06-24T00:00:00"/>
    <x v="0"/>
    <x v="10"/>
    <n v="25"/>
    <x v="19"/>
  </r>
  <r>
    <x v="67"/>
    <x v="67"/>
    <n v="2545.9736849999999"/>
    <x v="10"/>
    <n v="2545.9736849999999"/>
    <m/>
    <n v="2545.9736849999999"/>
    <m/>
    <m/>
    <d v="2023-06-24T00:00:00"/>
    <x v="0"/>
    <x v="10"/>
    <n v="25"/>
    <x v="19"/>
  </r>
  <r>
    <x v="67"/>
    <x v="67"/>
    <n v="1116.1656"/>
    <x v="10"/>
    <n v="3662.1392850000002"/>
    <m/>
    <n v="1116.1656"/>
    <m/>
    <m/>
    <d v="2023-06-24T00:00:00"/>
    <x v="0"/>
    <x v="10"/>
    <n v="25"/>
    <x v="19"/>
  </r>
  <r>
    <x v="144"/>
    <x v="142"/>
    <n v="3116.666667"/>
    <x v="10"/>
    <n v="3116.666667"/>
    <m/>
    <n v="3116.666667"/>
    <m/>
    <m/>
    <d v="2023-06-24T00:00:00"/>
    <x v="0"/>
    <x v="10"/>
    <n v="25"/>
    <x v="19"/>
  </r>
  <r>
    <x v="144"/>
    <x v="142"/>
    <n v="1250.490196"/>
    <x v="10"/>
    <n v="4367.1568630000002"/>
    <m/>
    <n v="1250.490196"/>
    <m/>
    <m/>
    <d v="2023-06-24T00:00:00"/>
    <x v="0"/>
    <x v="10"/>
    <n v="25"/>
    <x v="19"/>
  </r>
  <r>
    <x v="145"/>
    <x v="143"/>
    <n v="723.684211"/>
    <x v="10"/>
    <n v="723.684211"/>
    <m/>
    <n v="723.684211"/>
    <m/>
    <m/>
    <d v="2023-06-24T00:00:00"/>
    <x v="0"/>
    <x v="10"/>
    <n v="25"/>
    <x v="19"/>
  </r>
  <r>
    <x v="145"/>
    <x v="143"/>
    <n v="592.10526300000004"/>
    <x v="10"/>
    <n v="1315.7894740000002"/>
    <m/>
    <n v="592.10526300000004"/>
    <m/>
    <m/>
    <d v="2023-06-24T00:00:00"/>
    <x v="0"/>
    <x v="10"/>
    <n v="25"/>
    <x v="19"/>
  </r>
  <r>
    <x v="146"/>
    <x v="144"/>
    <n v="2545.9736849999999"/>
    <x v="10"/>
    <n v="2545.9736849999999"/>
    <m/>
    <n v="2545.9736849999999"/>
    <m/>
    <m/>
    <d v="2023-06-24T00:00:00"/>
    <x v="0"/>
    <x v="10"/>
    <n v="25"/>
    <x v="19"/>
  </r>
  <r>
    <x v="146"/>
    <x v="144"/>
    <n v="1272.96"/>
    <x v="10"/>
    <n v="3818.933685"/>
    <m/>
    <n v="1272.96"/>
    <m/>
    <m/>
    <d v="2023-06-24T00:00:00"/>
    <x v="0"/>
    <x v="10"/>
    <n v="25"/>
    <x v="19"/>
  </r>
  <r>
    <x v="1"/>
    <x v="1"/>
    <n v="101.13235299999999"/>
    <x v="8"/>
    <n v="101.13235299999999"/>
    <m/>
    <n v="101.13235299999999"/>
    <m/>
    <m/>
    <d v="2023-06-25T00:00:00"/>
    <x v="0"/>
    <x v="8"/>
    <n v="25"/>
    <x v="19"/>
  </r>
  <r>
    <x v="1"/>
    <x v="1"/>
    <n v="97.081074999999998"/>
    <x v="8"/>
    <n v="198.21342799999999"/>
    <m/>
    <n v="97.081074999999998"/>
    <m/>
    <m/>
    <d v="2023-06-25T00:00:00"/>
    <x v="0"/>
    <x v="8"/>
    <n v="25"/>
    <x v="19"/>
  </r>
  <r>
    <x v="1"/>
    <x v="1"/>
    <n v="52.002021999999997"/>
    <x v="8"/>
    <n v="250.21544999999998"/>
    <m/>
    <n v="52.002021999999997"/>
    <m/>
    <m/>
    <d v="2023-06-25T00:00:00"/>
    <x v="0"/>
    <x v="8"/>
    <n v="25"/>
    <x v="19"/>
  </r>
  <r>
    <x v="1"/>
    <x v="1"/>
    <n v="88.213234999999997"/>
    <x v="8"/>
    <n v="338.42868499999997"/>
    <m/>
    <n v="88.213234999999997"/>
    <m/>
    <m/>
    <d v="2023-06-25T00:00:00"/>
    <x v="0"/>
    <x v="8"/>
    <n v="25"/>
    <x v="19"/>
  </r>
  <r>
    <x v="1"/>
    <x v="1"/>
    <n v="99.616581999999994"/>
    <x v="8"/>
    <n v="438.04526699999997"/>
    <m/>
    <n v="99.616581999999994"/>
    <m/>
    <m/>
    <d v="2023-06-25T00:00:00"/>
    <x v="0"/>
    <x v="8"/>
    <n v="25"/>
    <x v="19"/>
  </r>
  <r>
    <x v="2"/>
    <x v="2"/>
    <n v="127.45098"/>
    <x v="8"/>
    <n v="127.45098"/>
    <m/>
    <n v="127.45098"/>
    <m/>
    <m/>
    <d v="2023-06-25T00:00:00"/>
    <x v="0"/>
    <x v="8"/>
    <n v="25"/>
    <x v="19"/>
  </r>
  <r>
    <x v="2"/>
    <x v="2"/>
    <n v="122.3454"/>
    <x v="8"/>
    <n v="249.79638"/>
    <m/>
    <n v="122.3454"/>
    <m/>
    <m/>
    <d v="2023-06-25T00:00:00"/>
    <x v="0"/>
    <x v="8"/>
    <n v="25"/>
    <x v="19"/>
  </r>
  <r>
    <x v="2"/>
    <x v="2"/>
    <n v="65.534999999999997"/>
    <x v="8"/>
    <n v="315.33137999999997"/>
    <m/>
    <n v="65.534999999999997"/>
    <m/>
    <m/>
    <d v="2023-06-25T00:00:00"/>
    <x v="0"/>
    <x v="8"/>
    <n v="25"/>
    <x v="19"/>
  </r>
  <r>
    <x v="2"/>
    <x v="2"/>
    <n v="164.38380000000001"/>
    <x v="8"/>
    <n v="479.71517999999998"/>
    <m/>
    <n v="164.38380000000001"/>
    <m/>
    <m/>
    <d v="2023-06-25T00:00:00"/>
    <x v="0"/>
    <x v="8"/>
    <n v="25"/>
    <x v="19"/>
  </r>
  <r>
    <x v="27"/>
    <x v="27"/>
    <n v="211.2"/>
    <x v="8"/>
    <n v="211.2"/>
    <m/>
    <n v="211.2"/>
    <m/>
    <m/>
    <d v="2023-06-25T00:00:00"/>
    <x v="0"/>
    <x v="8"/>
    <n v="25"/>
    <x v="19"/>
  </r>
  <r>
    <x v="50"/>
    <x v="50"/>
    <n v="356.86"/>
    <x v="8"/>
    <n v="356.86"/>
    <m/>
    <n v="356.86"/>
    <m/>
    <m/>
    <d v="2023-06-25T00:00:00"/>
    <x v="0"/>
    <x v="8"/>
    <n v="25"/>
    <x v="19"/>
  </r>
  <r>
    <x v="56"/>
    <x v="56"/>
    <n v="2167.52"/>
    <x v="8"/>
    <n v="2167.52"/>
    <m/>
    <n v="2167.52"/>
    <m/>
    <m/>
    <d v="2023-06-25T00:00:00"/>
    <x v="0"/>
    <x v="8"/>
    <n v="25"/>
    <x v="19"/>
  </r>
  <r>
    <x v="56"/>
    <x v="56"/>
    <n v="2080.69"/>
    <x v="8"/>
    <n v="4248.21"/>
    <m/>
    <n v="2080.69"/>
    <m/>
    <m/>
    <d v="2023-06-25T00:00:00"/>
    <x v="0"/>
    <x v="8"/>
    <n v="25"/>
    <x v="19"/>
  </r>
  <r>
    <x v="56"/>
    <x v="56"/>
    <n v="1114.53"/>
    <x v="8"/>
    <n v="5362.74"/>
    <m/>
    <n v="1114.53"/>
    <m/>
    <m/>
    <d v="2023-06-25T00:00:00"/>
    <x v="0"/>
    <x v="8"/>
    <n v="25"/>
    <x v="19"/>
  </r>
  <r>
    <x v="61"/>
    <x v="61"/>
    <n v="167.44"/>
    <x v="8"/>
    <n v="167.44"/>
    <m/>
    <n v="167.44"/>
    <m/>
    <m/>
    <d v="2023-06-25T00:00:00"/>
    <x v="0"/>
    <x v="8"/>
    <n v="25"/>
    <x v="19"/>
  </r>
  <r>
    <x v="62"/>
    <x v="62"/>
    <n v="312.58999999999997"/>
    <x v="8"/>
    <n v="312.58999999999997"/>
    <m/>
    <n v="312.58999999999997"/>
    <m/>
    <m/>
    <d v="2023-06-25T00:00:00"/>
    <x v="0"/>
    <x v="8"/>
    <n v="25"/>
    <x v="19"/>
  </r>
  <r>
    <x v="66"/>
    <x v="66"/>
    <n v="2166.67"/>
    <x v="8"/>
    <n v="2166.67"/>
    <m/>
    <n v="2166.67"/>
    <m/>
    <m/>
    <d v="2023-06-25T00:00:00"/>
    <x v="0"/>
    <x v="8"/>
    <n v="25"/>
    <x v="19"/>
  </r>
  <r>
    <x v="73"/>
    <x v="73"/>
    <n v="3.74"/>
    <x v="8"/>
    <n v="3.74"/>
    <m/>
    <n v="3.74"/>
    <m/>
    <m/>
    <d v="2023-06-25T00:00:00"/>
    <x v="0"/>
    <x v="8"/>
    <n v="25"/>
    <x v="19"/>
  </r>
  <r>
    <x v="73"/>
    <x v="73"/>
    <n v="3.75"/>
    <x v="8"/>
    <n v="7.49"/>
    <m/>
    <n v="3.75"/>
    <m/>
    <m/>
    <d v="2023-06-25T00:00:00"/>
    <x v="0"/>
    <x v="8"/>
    <n v="25"/>
    <x v="19"/>
  </r>
  <r>
    <x v="80"/>
    <x v="80"/>
    <n v="2000"/>
    <x v="8"/>
    <n v="2000"/>
    <m/>
    <n v="2000"/>
    <m/>
    <m/>
    <d v="2023-06-25T00:00:00"/>
    <x v="0"/>
    <x v="8"/>
    <n v="25"/>
    <x v="19"/>
  </r>
  <r>
    <x v="80"/>
    <x v="80"/>
    <n v="2000"/>
    <x v="8"/>
    <n v="4000"/>
    <m/>
    <n v="2000"/>
    <m/>
    <m/>
    <d v="2023-06-25T00:00:00"/>
    <x v="0"/>
    <x v="8"/>
    <n v="25"/>
    <x v="19"/>
  </r>
  <r>
    <x v="80"/>
    <x v="80"/>
    <n v="2000"/>
    <x v="8"/>
    <n v="6000"/>
    <m/>
    <n v="2000"/>
    <m/>
    <m/>
    <d v="2023-06-25T00:00:00"/>
    <x v="0"/>
    <x v="8"/>
    <n v="25"/>
    <x v="19"/>
  </r>
  <r>
    <x v="80"/>
    <x v="80"/>
    <n v="1339.29"/>
    <x v="8"/>
    <n v="7339.29"/>
    <m/>
    <n v="1339.29"/>
    <m/>
    <m/>
    <d v="2023-06-25T00:00:00"/>
    <x v="0"/>
    <x v="8"/>
    <n v="25"/>
    <x v="19"/>
  </r>
  <r>
    <x v="80"/>
    <x v="80"/>
    <n v="892.86"/>
    <x v="8"/>
    <n v="8232.15"/>
    <m/>
    <n v="892.86"/>
    <m/>
    <m/>
    <d v="2023-06-25T00:00:00"/>
    <x v="0"/>
    <x v="8"/>
    <n v="25"/>
    <x v="19"/>
  </r>
  <r>
    <x v="80"/>
    <x v="80"/>
    <n v="1785.72"/>
    <x v="8"/>
    <n v="10017.869999999999"/>
    <m/>
    <n v="1785.72"/>
    <m/>
    <m/>
    <d v="2023-06-25T00:00:00"/>
    <x v="0"/>
    <x v="8"/>
    <n v="25"/>
    <x v="19"/>
  </r>
  <r>
    <x v="80"/>
    <x v="80"/>
    <n v="1674.11"/>
    <x v="8"/>
    <n v="11691.98"/>
    <m/>
    <n v="1674.11"/>
    <m/>
    <m/>
    <d v="2023-06-25T00:00:00"/>
    <x v="0"/>
    <x v="8"/>
    <n v="25"/>
    <x v="19"/>
  </r>
  <r>
    <x v="83"/>
    <x v="83"/>
    <n v="533.33000000000004"/>
    <x v="8"/>
    <n v="533.33000000000004"/>
    <m/>
    <n v="533.33000000000004"/>
    <m/>
    <m/>
    <d v="2023-06-25T00:00:00"/>
    <x v="0"/>
    <x v="8"/>
    <n v="25"/>
    <x v="19"/>
  </r>
  <r>
    <x v="83"/>
    <x v="83"/>
    <n v="1066.6600000000001"/>
    <x v="8"/>
    <n v="1599.9900000000002"/>
    <m/>
    <n v="1066.6600000000001"/>
    <m/>
    <m/>
    <d v="2023-06-25T00:00:00"/>
    <x v="0"/>
    <x v="8"/>
    <n v="25"/>
    <x v="19"/>
  </r>
  <r>
    <x v="84"/>
    <x v="83"/>
    <n v="952.39"/>
    <x v="8"/>
    <n v="952.39"/>
    <m/>
    <n v="952.39"/>
    <m/>
    <m/>
    <d v="2023-06-25T00:00:00"/>
    <x v="0"/>
    <x v="8"/>
    <n v="25"/>
    <x v="19"/>
  </r>
  <r>
    <x v="84"/>
    <x v="83"/>
    <n v="952.39"/>
    <x v="8"/>
    <n v="1904.78"/>
    <m/>
    <n v="952.39"/>
    <m/>
    <m/>
    <d v="2023-06-25T00:00:00"/>
    <x v="0"/>
    <x v="8"/>
    <n v="25"/>
    <x v="19"/>
  </r>
  <r>
    <x v="86"/>
    <x v="85"/>
    <n v="279.99"/>
    <x v="8"/>
    <n v="279.99"/>
    <m/>
    <n v="279.99"/>
    <m/>
    <m/>
    <d v="2023-06-25T00:00:00"/>
    <x v="0"/>
    <x v="8"/>
    <n v="25"/>
    <x v="19"/>
  </r>
  <r>
    <x v="86"/>
    <x v="85"/>
    <n v="280"/>
    <x v="8"/>
    <n v="559.99"/>
    <m/>
    <n v="280"/>
    <m/>
    <m/>
    <d v="2023-06-25T00:00:00"/>
    <x v="0"/>
    <x v="8"/>
    <n v="25"/>
    <x v="19"/>
  </r>
  <r>
    <x v="88"/>
    <x v="86"/>
    <n v="4"/>
    <x v="8"/>
    <n v="4"/>
    <m/>
    <n v="4"/>
    <m/>
    <m/>
    <d v="2023-06-25T00:00:00"/>
    <x v="0"/>
    <x v="8"/>
    <n v="25"/>
    <x v="19"/>
  </r>
  <r>
    <x v="88"/>
    <x v="86"/>
    <n v="4"/>
    <x v="8"/>
    <n v="8"/>
    <m/>
    <n v="4"/>
    <m/>
    <m/>
    <d v="2023-06-25T00:00:00"/>
    <x v="0"/>
    <x v="8"/>
    <n v="25"/>
    <x v="19"/>
  </r>
  <r>
    <x v="88"/>
    <x v="86"/>
    <n v="4"/>
    <x v="8"/>
    <n v="12"/>
    <m/>
    <n v="4"/>
    <m/>
    <m/>
    <d v="2023-06-25T00:00:00"/>
    <x v="0"/>
    <x v="8"/>
    <n v="25"/>
    <x v="19"/>
  </r>
  <r>
    <x v="88"/>
    <x v="86"/>
    <n v="2.68"/>
    <x v="8"/>
    <n v="14.68"/>
    <m/>
    <n v="2.68"/>
    <m/>
    <m/>
    <d v="2023-06-25T00:00:00"/>
    <x v="0"/>
    <x v="8"/>
    <n v="25"/>
    <x v="19"/>
  </r>
  <r>
    <x v="88"/>
    <x v="86"/>
    <n v="1.78"/>
    <x v="8"/>
    <n v="16.46"/>
    <m/>
    <n v="1.78"/>
    <m/>
    <m/>
    <d v="2023-06-25T00:00:00"/>
    <x v="0"/>
    <x v="8"/>
    <n v="25"/>
    <x v="19"/>
  </r>
  <r>
    <x v="88"/>
    <x v="86"/>
    <n v="3.58"/>
    <x v="8"/>
    <n v="20.04"/>
    <m/>
    <n v="3.58"/>
    <m/>
    <m/>
    <d v="2023-06-25T00:00:00"/>
    <x v="0"/>
    <x v="8"/>
    <n v="25"/>
    <x v="19"/>
  </r>
  <r>
    <x v="88"/>
    <x v="86"/>
    <n v="3.41"/>
    <x v="8"/>
    <n v="23.45"/>
    <m/>
    <n v="3.41"/>
    <m/>
    <m/>
    <d v="2023-06-25T00:00:00"/>
    <x v="0"/>
    <x v="8"/>
    <n v="25"/>
    <x v="19"/>
  </r>
  <r>
    <x v="88"/>
    <x v="86"/>
    <n v="0.53"/>
    <x v="8"/>
    <n v="23.98"/>
    <m/>
    <n v="0.53"/>
    <m/>
    <m/>
    <d v="2023-06-25T00:00:00"/>
    <x v="0"/>
    <x v="8"/>
    <n v="25"/>
    <x v="19"/>
  </r>
  <r>
    <x v="88"/>
    <x v="86"/>
    <n v="1.07"/>
    <x v="8"/>
    <n v="25.05"/>
    <m/>
    <n v="1.07"/>
    <m/>
    <m/>
    <d v="2023-06-25T00:00:00"/>
    <x v="0"/>
    <x v="8"/>
    <n v="25"/>
    <x v="19"/>
  </r>
  <r>
    <x v="88"/>
    <x v="86"/>
    <n v="2.13"/>
    <x v="8"/>
    <n v="27.18"/>
    <m/>
    <n v="2.13"/>
    <m/>
    <m/>
    <d v="2023-06-25T00:00:00"/>
    <x v="0"/>
    <x v="8"/>
    <n v="25"/>
    <x v="19"/>
  </r>
  <r>
    <x v="88"/>
    <x v="86"/>
    <n v="1.91"/>
    <x v="8"/>
    <n v="29.09"/>
    <m/>
    <n v="1.91"/>
    <m/>
    <m/>
    <d v="2023-06-25T00:00:00"/>
    <x v="0"/>
    <x v="8"/>
    <n v="25"/>
    <x v="19"/>
  </r>
  <r>
    <x v="88"/>
    <x v="86"/>
    <n v="1.9"/>
    <x v="8"/>
    <n v="30.99"/>
    <m/>
    <n v="1.9"/>
    <m/>
    <m/>
    <d v="2023-06-25T00:00:00"/>
    <x v="0"/>
    <x v="8"/>
    <n v="25"/>
    <x v="19"/>
  </r>
  <r>
    <x v="88"/>
    <x v="86"/>
    <n v="0.54"/>
    <x v="8"/>
    <n v="31.529999999999998"/>
    <m/>
    <n v="0.54"/>
    <m/>
    <m/>
    <d v="2023-06-25T00:00:00"/>
    <x v="0"/>
    <x v="8"/>
    <n v="25"/>
    <x v="19"/>
  </r>
  <r>
    <x v="88"/>
    <x v="86"/>
    <n v="198.53"/>
    <x v="8"/>
    <n v="230.06"/>
    <m/>
    <n v="198.53"/>
    <m/>
    <m/>
    <d v="2023-06-25T00:00:00"/>
    <x v="0"/>
    <x v="8"/>
    <n v="25"/>
    <x v="19"/>
  </r>
  <r>
    <x v="97"/>
    <x v="95"/>
    <n v="2000"/>
    <x v="8"/>
    <n v="2000"/>
    <m/>
    <n v="2000"/>
    <m/>
    <m/>
    <d v="2023-06-25T00:00:00"/>
    <x v="0"/>
    <x v="8"/>
    <n v="25"/>
    <x v="19"/>
  </r>
  <r>
    <x v="97"/>
    <x v="95"/>
    <n v="2000.2"/>
    <x v="8"/>
    <n v="4000.2"/>
    <m/>
    <n v="2000.2"/>
    <m/>
    <m/>
    <d v="2023-06-25T00:00:00"/>
    <x v="0"/>
    <x v="8"/>
    <n v="25"/>
    <x v="19"/>
  </r>
  <r>
    <x v="97"/>
    <x v="95"/>
    <n v="2000.2"/>
    <x v="8"/>
    <n v="6000.4"/>
    <m/>
    <n v="2000.2"/>
    <m/>
    <m/>
    <d v="2023-06-25T00:00:00"/>
    <x v="0"/>
    <x v="8"/>
    <n v="25"/>
    <x v="19"/>
  </r>
  <r>
    <x v="97"/>
    <x v="95"/>
    <n v="1339.43"/>
    <x v="8"/>
    <n v="7339.83"/>
    <m/>
    <n v="1339.43"/>
    <m/>
    <m/>
    <d v="2023-06-25T00:00:00"/>
    <x v="0"/>
    <x v="8"/>
    <n v="25"/>
    <x v="19"/>
  </r>
  <r>
    <x v="97"/>
    <x v="95"/>
    <n v="892.95"/>
    <x v="8"/>
    <n v="8232.7800000000007"/>
    <m/>
    <n v="892.95"/>
    <m/>
    <m/>
    <d v="2023-06-25T00:00:00"/>
    <x v="0"/>
    <x v="8"/>
    <n v="25"/>
    <x v="19"/>
  </r>
  <r>
    <x v="97"/>
    <x v="95"/>
    <n v="1785.89"/>
    <x v="8"/>
    <n v="10018.67"/>
    <m/>
    <n v="1785.89"/>
    <m/>
    <m/>
    <d v="2023-06-25T00:00:00"/>
    <x v="0"/>
    <x v="8"/>
    <n v="25"/>
    <x v="19"/>
  </r>
  <r>
    <x v="97"/>
    <x v="95"/>
    <n v="416.71"/>
    <x v="8"/>
    <n v="10435.379999999999"/>
    <m/>
    <n v="416.71"/>
    <m/>
    <m/>
    <d v="2023-06-25T00:00:00"/>
    <x v="0"/>
    <x v="8"/>
    <n v="25"/>
    <x v="19"/>
  </r>
  <r>
    <x v="97"/>
    <x v="95"/>
    <n v="1674.27"/>
    <x v="8"/>
    <n v="12109.65"/>
    <m/>
    <n v="1674.27"/>
    <m/>
    <m/>
    <d v="2023-06-25T00:00:00"/>
    <x v="0"/>
    <x v="8"/>
    <n v="25"/>
    <x v="19"/>
  </r>
  <r>
    <x v="97"/>
    <x v="95"/>
    <n v="266.69"/>
    <x v="8"/>
    <n v="12376.34"/>
    <m/>
    <n v="266.69"/>
    <m/>
    <m/>
    <d v="2023-06-25T00:00:00"/>
    <x v="0"/>
    <x v="8"/>
    <n v="25"/>
    <x v="19"/>
  </r>
  <r>
    <x v="97"/>
    <x v="95"/>
    <n v="533.38"/>
    <x v="8"/>
    <n v="12909.72"/>
    <m/>
    <n v="533.38"/>
    <m/>
    <m/>
    <d v="2023-06-25T00:00:00"/>
    <x v="0"/>
    <x v="8"/>
    <n v="25"/>
    <x v="19"/>
  </r>
  <r>
    <x v="97"/>
    <x v="95"/>
    <n v="266.7"/>
    <x v="8"/>
    <n v="13176.42"/>
    <m/>
    <n v="266.7"/>
    <m/>
    <m/>
    <d v="2023-06-25T00:00:00"/>
    <x v="0"/>
    <x v="8"/>
    <n v="25"/>
    <x v="19"/>
  </r>
  <r>
    <x v="97"/>
    <x v="95"/>
    <n v="266.7"/>
    <x v="8"/>
    <n v="13443.12"/>
    <m/>
    <n v="266.7"/>
    <m/>
    <m/>
    <d v="2023-06-25T00:00:00"/>
    <x v="0"/>
    <x v="8"/>
    <n v="25"/>
    <x v="19"/>
  </r>
  <r>
    <x v="97"/>
    <x v="95"/>
    <n v="1066.76"/>
    <x v="8"/>
    <n v="14509.880000000001"/>
    <m/>
    <n v="1066.76"/>
    <m/>
    <m/>
    <d v="2023-06-25T00:00:00"/>
    <x v="0"/>
    <x v="8"/>
    <n v="25"/>
    <x v="19"/>
  </r>
  <r>
    <x v="97"/>
    <x v="95"/>
    <n v="952.49"/>
    <x v="8"/>
    <n v="15462.37"/>
    <m/>
    <n v="952.49"/>
    <m/>
    <m/>
    <d v="2023-06-25T00:00:00"/>
    <x v="0"/>
    <x v="8"/>
    <n v="25"/>
    <x v="19"/>
  </r>
  <r>
    <x v="97"/>
    <x v="95"/>
    <n v="952.48"/>
    <x v="8"/>
    <n v="16414.850000000002"/>
    <m/>
    <n v="952.48"/>
    <m/>
    <m/>
    <d v="2023-06-25T00:00:00"/>
    <x v="0"/>
    <x v="8"/>
    <n v="25"/>
    <x v="19"/>
  </r>
  <r>
    <x v="127"/>
    <x v="125"/>
    <n v="400.03"/>
    <x v="8"/>
    <n v="400.03"/>
    <m/>
    <n v="400.03"/>
    <m/>
    <m/>
    <d v="2023-06-25T00:00:00"/>
    <x v="0"/>
    <x v="8"/>
    <n v="25"/>
    <x v="19"/>
  </r>
  <r>
    <x v="128"/>
    <x v="126"/>
    <n v="400.03"/>
    <x v="8"/>
    <n v="400.03"/>
    <m/>
    <n v="400.03"/>
    <m/>
    <m/>
    <d v="2023-06-25T00:00:00"/>
    <x v="0"/>
    <x v="8"/>
    <n v="25"/>
    <x v="19"/>
  </r>
  <r>
    <x v="131"/>
    <x v="129"/>
    <n v="800.08"/>
    <x v="8"/>
    <n v="800.08"/>
    <m/>
    <n v="800.08"/>
    <m/>
    <m/>
    <d v="2023-06-25T00:00:00"/>
    <x v="0"/>
    <x v="8"/>
    <n v="25"/>
    <x v="19"/>
  </r>
  <r>
    <x v="165"/>
    <x v="163"/>
    <n v="400.05"/>
    <x v="8"/>
    <n v="400.05"/>
    <m/>
    <n v="400.05"/>
    <m/>
    <m/>
    <d v="2023-06-25T00:00:00"/>
    <x v="0"/>
    <x v="8"/>
    <n v="25"/>
    <x v="19"/>
  </r>
  <r>
    <x v="166"/>
    <x v="164"/>
    <n v="400.05"/>
    <x v="8"/>
    <n v="400.05"/>
    <m/>
    <n v="400.05"/>
    <m/>
    <m/>
    <d v="2023-06-25T00:00:00"/>
    <x v="0"/>
    <x v="8"/>
    <n v="25"/>
    <x v="19"/>
  </r>
  <r>
    <x v="136"/>
    <x v="134"/>
    <n v="0.88"/>
    <x v="8"/>
    <n v="0.88"/>
    <m/>
    <n v="0.88"/>
    <m/>
    <m/>
    <d v="2023-06-25T00:00:00"/>
    <x v="0"/>
    <x v="8"/>
    <n v="25"/>
    <x v="19"/>
  </r>
  <r>
    <x v="136"/>
    <x v="134"/>
    <n v="0.89"/>
    <x v="8"/>
    <n v="1.77"/>
    <m/>
    <n v="0.89"/>
    <m/>
    <m/>
    <d v="2023-06-25T00:00:00"/>
    <x v="0"/>
    <x v="8"/>
    <n v="25"/>
    <x v="19"/>
  </r>
  <r>
    <x v="136"/>
    <x v="134"/>
    <n v="0.89"/>
    <x v="8"/>
    <n v="2.66"/>
    <m/>
    <n v="0.89"/>
    <m/>
    <m/>
    <d v="2023-06-25T00:00:00"/>
    <x v="0"/>
    <x v="8"/>
    <n v="25"/>
    <x v="19"/>
  </r>
  <r>
    <x v="136"/>
    <x v="134"/>
    <n v="0.89"/>
    <x v="8"/>
    <n v="3.5500000000000003"/>
    <m/>
    <n v="0.89"/>
    <m/>
    <m/>
    <d v="2023-06-25T00:00:00"/>
    <x v="0"/>
    <x v="8"/>
    <n v="25"/>
    <x v="19"/>
  </r>
  <r>
    <x v="136"/>
    <x v="134"/>
    <n v="25.28"/>
    <x v="8"/>
    <n v="28.830000000000002"/>
    <m/>
    <n v="25.28"/>
    <m/>
    <m/>
    <d v="2023-06-25T00:00:00"/>
    <x v="0"/>
    <x v="8"/>
    <n v="25"/>
    <x v="19"/>
  </r>
  <r>
    <x v="136"/>
    <x v="134"/>
    <n v="24.26"/>
    <x v="8"/>
    <n v="53.09"/>
    <m/>
    <n v="24.26"/>
    <m/>
    <m/>
    <d v="2023-06-25T00:00:00"/>
    <x v="0"/>
    <x v="8"/>
    <n v="25"/>
    <x v="19"/>
  </r>
  <r>
    <x v="136"/>
    <x v="134"/>
    <n v="13"/>
    <x v="8"/>
    <n v="66.09"/>
    <m/>
    <n v="13"/>
    <m/>
    <m/>
    <d v="2023-06-25T00:00:00"/>
    <x v="0"/>
    <x v="8"/>
    <n v="25"/>
    <x v="19"/>
  </r>
  <r>
    <x v="136"/>
    <x v="134"/>
    <n v="22.06"/>
    <x v="8"/>
    <n v="88.15"/>
    <m/>
    <n v="22.06"/>
    <m/>
    <m/>
    <d v="2023-06-25T00:00:00"/>
    <x v="0"/>
    <x v="8"/>
    <n v="25"/>
    <x v="19"/>
  </r>
  <r>
    <x v="136"/>
    <x v="134"/>
    <n v="24.9"/>
    <x v="8"/>
    <n v="113.05000000000001"/>
    <m/>
    <n v="24.9"/>
    <m/>
    <m/>
    <d v="2023-06-25T00:00:00"/>
    <x v="0"/>
    <x v="8"/>
    <n v="25"/>
    <x v="19"/>
  </r>
  <r>
    <x v="140"/>
    <x v="138"/>
    <n v="400.03"/>
    <x v="8"/>
    <n v="400.03"/>
    <m/>
    <n v="400.03"/>
    <m/>
    <m/>
    <d v="2023-06-25T00:00:00"/>
    <x v="0"/>
    <x v="8"/>
    <n v="25"/>
    <x v="19"/>
  </r>
  <r>
    <x v="141"/>
    <x v="139"/>
    <n v="400.04"/>
    <x v="8"/>
    <n v="400.04"/>
    <m/>
    <n v="400.04"/>
    <m/>
    <m/>
    <d v="2023-06-25T00:00:00"/>
    <x v="0"/>
    <x v="8"/>
    <n v="25"/>
    <x v="19"/>
  </r>
  <r>
    <x v="143"/>
    <x v="141"/>
    <n v="198.55"/>
    <x v="8"/>
    <n v="198.55"/>
    <m/>
    <n v="198.55"/>
    <m/>
    <m/>
    <d v="2023-06-25T00:00:00"/>
    <x v="0"/>
    <x v="8"/>
    <n v="25"/>
    <x v="19"/>
  </r>
  <r>
    <x v="114"/>
    <x v="112"/>
    <n v="150.09958700000001"/>
    <x v="10"/>
    <n v="150.09958700000001"/>
    <m/>
    <n v="150.09958700000001"/>
    <m/>
    <m/>
    <d v="2023-06-25T00:00:00"/>
    <x v="0"/>
    <x v="10"/>
    <n v="25"/>
    <x v="19"/>
  </r>
  <r>
    <x v="114"/>
    <x v="112"/>
    <n v="6204.2671250000003"/>
    <x v="10"/>
    <n v="6354.366712"/>
    <m/>
    <n v="6204.2671250000003"/>
    <m/>
    <m/>
    <d v="2023-06-26T00:00:00"/>
    <x v="0"/>
    <x v="10"/>
    <n v="26"/>
    <x v="19"/>
  </r>
  <r>
    <x v="114"/>
    <x v="112"/>
    <n v="1970.2495590000001"/>
    <x v="10"/>
    <n v="8324.6162710000008"/>
    <m/>
    <n v="1970.2495590000001"/>
    <m/>
    <m/>
    <d v="2023-06-26T00:00:00"/>
    <x v="0"/>
    <x v="10"/>
    <n v="26"/>
    <x v="19"/>
  </r>
  <r>
    <x v="114"/>
    <x v="112"/>
    <n v="5832.1510609999996"/>
    <x v="10"/>
    <n v="14156.767331999999"/>
    <m/>
    <n v="5832.1510609999996"/>
    <m/>
    <m/>
    <d v="2023-06-26T00:00:00"/>
    <x v="0"/>
    <x v="10"/>
    <n v="26"/>
    <x v="19"/>
  </r>
  <r>
    <x v="114"/>
    <x v="112"/>
    <n v="2824.6640179999999"/>
    <x v="10"/>
    <n v="16981.431349999999"/>
    <m/>
    <n v="2824.6640179999999"/>
    <m/>
    <m/>
    <d v="2023-06-26T00:00:00"/>
    <x v="0"/>
    <x v="10"/>
    <n v="26"/>
    <x v="19"/>
  </r>
  <r>
    <x v="105"/>
    <x v="103"/>
    <n v="49.606166999999999"/>
    <x v="10"/>
    <n v="49.606166999999999"/>
    <m/>
    <n v="49.606166999999999"/>
    <m/>
    <m/>
    <d v="2023-06-27T00:00:00"/>
    <x v="0"/>
    <x v="10"/>
    <n v="26"/>
    <x v="19"/>
  </r>
  <r>
    <x v="105"/>
    <x v="103"/>
    <n v="15.753114"/>
    <x v="10"/>
    <n v="65.359280999999996"/>
    <m/>
    <n v="15.753114"/>
    <m/>
    <m/>
    <d v="2023-06-27T00:00:00"/>
    <x v="0"/>
    <x v="10"/>
    <n v="26"/>
    <x v="19"/>
  </r>
  <r>
    <x v="105"/>
    <x v="103"/>
    <n v="46.630915999999999"/>
    <x v="10"/>
    <n v="111.99019699999999"/>
    <m/>
    <n v="46.630915999999999"/>
    <m/>
    <m/>
    <d v="2023-06-27T00:00:00"/>
    <x v="0"/>
    <x v="10"/>
    <n v="26"/>
    <x v="19"/>
  </r>
  <r>
    <x v="105"/>
    <x v="103"/>
    <n v="22.584578"/>
    <x v="10"/>
    <n v="134.57477499999999"/>
    <m/>
    <n v="22.584578"/>
    <m/>
    <m/>
    <d v="2023-06-27T00:00:00"/>
    <x v="0"/>
    <x v="10"/>
    <n v="26"/>
    <x v="19"/>
  </r>
  <r>
    <x v="109"/>
    <x v="107"/>
    <n v="132.28311099999999"/>
    <x v="10"/>
    <n v="132.28311099999999"/>
    <m/>
    <n v="132.28311099999999"/>
    <m/>
    <m/>
    <d v="2023-06-27T00:00:00"/>
    <x v="0"/>
    <x v="10"/>
    <n v="26"/>
    <x v="19"/>
  </r>
  <r>
    <x v="109"/>
    <x v="107"/>
    <n v="42.008305"/>
    <x v="10"/>
    <n v="174.291416"/>
    <m/>
    <n v="42.008305"/>
    <m/>
    <m/>
    <d v="2023-06-27T00:00:00"/>
    <x v="0"/>
    <x v="10"/>
    <n v="26"/>
    <x v="19"/>
  </r>
  <r>
    <x v="109"/>
    <x v="107"/>
    <n v="124.349109"/>
    <x v="10"/>
    <n v="298.64052500000003"/>
    <m/>
    <n v="124.349109"/>
    <m/>
    <m/>
    <d v="2023-06-27T00:00:00"/>
    <x v="0"/>
    <x v="10"/>
    <n v="26"/>
    <x v="19"/>
  </r>
  <r>
    <x v="109"/>
    <x v="107"/>
    <n v="60.225541"/>
    <x v="10"/>
    <n v="358.86606600000005"/>
    <m/>
    <n v="60.225541"/>
    <m/>
    <m/>
    <d v="2023-06-27T00:00:00"/>
    <x v="0"/>
    <x v="10"/>
    <n v="26"/>
    <x v="19"/>
  </r>
  <r>
    <x v="114"/>
    <x v="112"/>
    <n v="320.38514300000003"/>
    <x v="10"/>
    <n v="320.38514300000003"/>
    <m/>
    <n v="320.38514300000003"/>
    <m/>
    <m/>
    <d v="2023-06-27T00:00:00"/>
    <x v="0"/>
    <x v="10"/>
    <n v="26"/>
    <x v="19"/>
  </r>
  <r>
    <x v="114"/>
    <x v="112"/>
    <n v="374.17242199999998"/>
    <x v="10"/>
    <n v="694.55756500000007"/>
    <m/>
    <n v="374.17242199999998"/>
    <m/>
    <m/>
    <d v="2023-06-27T00:00:00"/>
    <x v="0"/>
    <x v="10"/>
    <n v="26"/>
    <x v="19"/>
  </r>
  <r>
    <x v="114"/>
    <x v="112"/>
    <n v="301.169262"/>
    <x v="10"/>
    <n v="995.72682700000007"/>
    <m/>
    <n v="301.169262"/>
    <m/>
    <m/>
    <d v="2023-06-27T00:00:00"/>
    <x v="0"/>
    <x v="10"/>
    <n v="26"/>
    <x v="19"/>
  </r>
  <r>
    <x v="114"/>
    <x v="112"/>
    <n v="145.86418800000001"/>
    <x v="10"/>
    <n v="1141.591015"/>
    <m/>
    <n v="145.86418800000001"/>
    <m/>
    <m/>
    <d v="2023-06-27T00:00:00"/>
    <x v="0"/>
    <x v="10"/>
    <n v="26"/>
    <x v="19"/>
  </r>
  <r>
    <x v="107"/>
    <x v="105"/>
    <n v="18.149621"/>
    <x v="11"/>
    <n v="18.149621"/>
    <m/>
    <n v="18.149621"/>
    <m/>
    <m/>
    <d v="2023-06-27T00:00:00"/>
    <x v="0"/>
    <x v="11"/>
    <n v="26"/>
    <x v="19"/>
  </r>
  <r>
    <x v="107"/>
    <x v="105"/>
    <n v="18.149621"/>
    <x v="11"/>
    <n v="36.299242"/>
    <m/>
    <n v="18.149621"/>
    <m/>
    <m/>
    <d v="2023-06-27T00:00:00"/>
    <x v="0"/>
    <x v="11"/>
    <n v="26"/>
    <x v="19"/>
  </r>
  <r>
    <x v="107"/>
    <x v="105"/>
    <n v="1.2813190000000001"/>
    <x v="11"/>
    <n v="37.580561000000003"/>
    <m/>
    <n v="1.2813190000000001"/>
    <m/>
    <m/>
    <d v="2023-06-27T00:00:00"/>
    <x v="0"/>
    <x v="11"/>
    <n v="26"/>
    <x v="19"/>
  </r>
  <r>
    <x v="107"/>
    <x v="105"/>
    <n v="18.149733999999999"/>
    <x v="11"/>
    <n v="55.730294999999998"/>
    <m/>
    <n v="18.149733999999999"/>
    <m/>
    <m/>
    <d v="2023-06-27T00:00:00"/>
    <x v="0"/>
    <x v="11"/>
    <n v="26"/>
    <x v="19"/>
  </r>
  <r>
    <x v="53"/>
    <x v="53"/>
    <n v="0.39151399999999997"/>
    <x v="12"/>
    <n v="0.39151399999999997"/>
    <m/>
    <n v="0.39151399999999997"/>
    <m/>
    <m/>
    <d v="2023-06-27T00:00:00"/>
    <x v="0"/>
    <x v="12"/>
    <n v="26"/>
    <x v="19"/>
  </r>
  <r>
    <x v="100"/>
    <x v="98"/>
    <n v="291.2"/>
    <x v="9"/>
    <n v="291.2"/>
    <m/>
    <n v="291.2"/>
    <m/>
    <m/>
    <d v="2023-06-28T00:00:00"/>
    <x v="0"/>
    <x v="9"/>
    <n v="26"/>
    <x v="19"/>
  </r>
  <r>
    <x v="100"/>
    <x v="98"/>
    <n v="241.02"/>
    <x v="9"/>
    <n v="532.22"/>
    <m/>
    <n v="241.02"/>
    <m/>
    <m/>
    <d v="2023-06-28T00:00:00"/>
    <x v="0"/>
    <x v="9"/>
    <n v="26"/>
    <x v="19"/>
  </r>
  <r>
    <x v="100"/>
    <x v="98"/>
    <n v="242.71"/>
    <x v="9"/>
    <n v="774.93000000000006"/>
    <m/>
    <n v="242.71"/>
    <m/>
    <m/>
    <d v="2023-06-28T00:00:00"/>
    <x v="0"/>
    <x v="9"/>
    <n v="26"/>
    <x v="19"/>
  </r>
  <r>
    <x v="139"/>
    <x v="137"/>
    <n v="5608.9806420000004"/>
    <x v="9"/>
    <n v="5608.9806420000004"/>
    <m/>
    <n v="5608.9806420000004"/>
    <m/>
    <m/>
    <d v="2023-06-28T00:00:00"/>
    <x v="0"/>
    <x v="9"/>
    <n v="26"/>
    <x v="19"/>
  </r>
  <r>
    <x v="139"/>
    <x v="137"/>
    <n v="1267.363762"/>
    <x v="9"/>
    <n v="6876.3444040000004"/>
    <m/>
    <n v="1267.363762"/>
    <m/>
    <m/>
    <d v="2023-06-28T00:00:00"/>
    <x v="0"/>
    <x v="9"/>
    <n v="26"/>
    <x v="19"/>
  </r>
  <r>
    <x v="0"/>
    <x v="0"/>
    <n v="5.992362"/>
    <x v="10"/>
    <n v="5.992362"/>
    <m/>
    <n v="5.992362"/>
    <m/>
    <m/>
    <d v="2023-06-28T00:00:00"/>
    <x v="0"/>
    <x v="10"/>
    <n v="26"/>
    <x v="19"/>
  </r>
  <r>
    <x v="9"/>
    <x v="9"/>
    <n v="66.141555999999994"/>
    <x v="10"/>
    <n v="66.141555999999994"/>
    <m/>
    <n v="66.141555999999994"/>
    <m/>
    <m/>
    <d v="2023-06-28T00:00:00"/>
    <x v="0"/>
    <x v="10"/>
    <n v="26"/>
    <x v="19"/>
  </r>
  <r>
    <x v="9"/>
    <x v="9"/>
    <n v="21.004152000000001"/>
    <x v="10"/>
    <n v="87.145707999999999"/>
    <m/>
    <n v="21.004152000000001"/>
    <m/>
    <m/>
    <d v="2023-06-28T00:00:00"/>
    <x v="0"/>
    <x v="10"/>
    <n v="26"/>
    <x v="19"/>
  </r>
  <r>
    <x v="9"/>
    <x v="9"/>
    <n v="62.174554999999998"/>
    <x v="10"/>
    <n v="149.32026300000001"/>
    <m/>
    <n v="62.174554999999998"/>
    <m/>
    <m/>
    <d v="2023-06-28T00:00:00"/>
    <x v="0"/>
    <x v="10"/>
    <n v="26"/>
    <x v="19"/>
  </r>
  <r>
    <x v="9"/>
    <x v="9"/>
    <n v="30.112770000000001"/>
    <x v="10"/>
    <n v="179.43303300000002"/>
    <m/>
    <n v="30.112770000000001"/>
    <m/>
    <m/>
    <d v="2023-06-28T00:00:00"/>
    <x v="0"/>
    <x v="10"/>
    <n v="26"/>
    <x v="19"/>
  </r>
  <r>
    <x v="16"/>
    <x v="16"/>
    <n v="5.992362"/>
    <x v="10"/>
    <n v="5.992362"/>
    <m/>
    <n v="5.992362"/>
    <m/>
    <m/>
    <d v="2023-06-28T00:00:00"/>
    <x v="0"/>
    <x v="10"/>
    <n v="26"/>
    <x v="19"/>
  </r>
  <r>
    <x v="17"/>
    <x v="17"/>
    <n v="19.386545999999999"/>
    <x v="10"/>
    <n v="19.386545999999999"/>
    <m/>
    <n v="19.386545999999999"/>
    <m/>
    <m/>
    <d v="2023-06-28T00:00:00"/>
    <x v="0"/>
    <x v="10"/>
    <n v="26"/>
    <x v="19"/>
  </r>
  <r>
    <x v="17"/>
    <x v="17"/>
    <n v="6.7325229999999996"/>
    <x v="10"/>
    <n v="26.119069"/>
    <m/>
    <n v="6.7325229999999996"/>
    <m/>
    <m/>
    <d v="2023-06-28T00:00:00"/>
    <x v="0"/>
    <x v="10"/>
    <n v="26"/>
    <x v="19"/>
  </r>
  <r>
    <x v="17"/>
    <x v="17"/>
    <n v="5.5084280000000003"/>
    <x v="10"/>
    <n v="31.627496999999998"/>
    <m/>
    <n v="5.5084280000000003"/>
    <m/>
    <m/>
    <d v="2023-06-28T00:00:00"/>
    <x v="0"/>
    <x v="10"/>
    <n v="26"/>
    <x v="19"/>
  </r>
  <r>
    <x v="17"/>
    <x v="17"/>
    <n v="13.817356"/>
    <x v="10"/>
    <n v="45.444852999999995"/>
    <m/>
    <n v="13.817356"/>
    <m/>
    <m/>
    <d v="2023-06-28T00:00:00"/>
    <x v="0"/>
    <x v="10"/>
    <n v="26"/>
    <x v="19"/>
  </r>
  <r>
    <x v="17"/>
    <x v="17"/>
    <n v="5.9685360000000003"/>
    <x v="10"/>
    <n v="51.413388999999995"/>
    <m/>
    <n v="5.9685360000000003"/>
    <m/>
    <m/>
    <d v="2023-06-28T00:00:00"/>
    <x v="0"/>
    <x v="10"/>
    <n v="26"/>
    <x v="19"/>
  </r>
  <r>
    <x v="19"/>
    <x v="19"/>
    <n v="196.288783"/>
    <x v="10"/>
    <n v="196.288783"/>
    <m/>
    <n v="196.288783"/>
    <m/>
    <m/>
    <d v="2023-06-28T00:00:00"/>
    <x v="0"/>
    <x v="10"/>
    <n v="26"/>
    <x v="19"/>
  </r>
  <r>
    <x v="19"/>
    <x v="19"/>
    <n v="63.364919999999998"/>
    <x v="10"/>
    <n v="259.65370300000001"/>
    <m/>
    <n v="63.364919999999998"/>
    <m/>
    <m/>
    <d v="2023-06-28T00:00:00"/>
    <x v="0"/>
    <x v="10"/>
    <n v="26"/>
    <x v="19"/>
  </r>
  <r>
    <x v="19"/>
    <x v="19"/>
    <n v="51.844031999999999"/>
    <x v="10"/>
    <n v="311.49773500000003"/>
    <m/>
    <n v="51.844031999999999"/>
    <m/>
    <m/>
    <d v="2023-06-28T00:00:00"/>
    <x v="0"/>
    <x v="10"/>
    <n v="26"/>
    <x v="19"/>
  </r>
  <r>
    <x v="19"/>
    <x v="19"/>
    <n v="130.04569900000001"/>
    <x v="10"/>
    <n v="441.54343400000005"/>
    <m/>
    <n v="130.04569900000001"/>
    <m/>
    <m/>
    <d v="2023-06-28T00:00:00"/>
    <x v="0"/>
    <x v="10"/>
    <n v="26"/>
    <x v="19"/>
  </r>
  <r>
    <x v="19"/>
    <x v="19"/>
    <n v="56.174456999999997"/>
    <x v="10"/>
    <n v="497.71789100000007"/>
    <m/>
    <n v="56.174456999999997"/>
    <m/>
    <m/>
    <d v="2023-06-28T00:00:00"/>
    <x v="0"/>
    <x v="10"/>
    <n v="26"/>
    <x v="19"/>
  </r>
  <r>
    <x v="19"/>
    <x v="19"/>
    <n v="17.977084999999999"/>
    <x v="10"/>
    <n v="515.69497600000011"/>
    <m/>
    <n v="17.977084999999999"/>
    <m/>
    <m/>
    <d v="2023-06-28T00:00:00"/>
    <x v="0"/>
    <x v="10"/>
    <n v="26"/>
    <x v="19"/>
  </r>
  <r>
    <x v="109"/>
    <x v="107"/>
    <n v="97.407655000000005"/>
    <x v="10"/>
    <n v="97.407655000000005"/>
    <m/>
    <n v="97.407655000000005"/>
    <m/>
    <m/>
    <d v="2023-06-28T00:00:00"/>
    <x v="0"/>
    <x v="10"/>
    <n v="26"/>
    <x v="19"/>
  </r>
  <r>
    <x v="109"/>
    <x v="107"/>
    <n v="35.817399999999999"/>
    <x v="10"/>
    <n v="133.225055"/>
    <m/>
    <n v="35.817399999999999"/>
    <m/>
    <m/>
    <d v="2023-06-28T00:00:00"/>
    <x v="0"/>
    <x v="10"/>
    <n v="26"/>
    <x v="19"/>
  </r>
  <r>
    <x v="109"/>
    <x v="107"/>
    <n v="29.305149"/>
    <x v="10"/>
    <n v="162.530204"/>
    <m/>
    <n v="29.305149"/>
    <m/>
    <m/>
    <d v="2023-06-28T00:00:00"/>
    <x v="0"/>
    <x v="10"/>
    <n v="26"/>
    <x v="19"/>
  </r>
  <r>
    <x v="109"/>
    <x v="107"/>
    <n v="73.509107999999998"/>
    <x v="10"/>
    <n v="236.039312"/>
    <m/>
    <n v="73.509107999999998"/>
    <m/>
    <m/>
    <d v="2023-06-28T00:00:00"/>
    <x v="0"/>
    <x v="10"/>
    <n v="26"/>
    <x v="19"/>
  </r>
  <r>
    <x v="109"/>
    <x v="107"/>
    <n v="31.752946999999999"/>
    <x v="10"/>
    <n v="267.792259"/>
    <m/>
    <n v="31.752946999999999"/>
    <m/>
    <m/>
    <d v="2023-06-28T00:00:00"/>
    <x v="0"/>
    <x v="10"/>
    <n v="26"/>
    <x v="19"/>
  </r>
  <r>
    <x v="109"/>
    <x v="107"/>
    <n v="11.984724"/>
    <x v="10"/>
    <n v="279.77698299999997"/>
    <m/>
    <n v="11.984724"/>
    <m/>
    <m/>
    <d v="2023-06-28T00:00:00"/>
    <x v="0"/>
    <x v="10"/>
    <n v="26"/>
    <x v="19"/>
  </r>
  <r>
    <x v="118"/>
    <x v="116"/>
    <n v="40.526888"/>
    <x v="10"/>
    <n v="40.526888"/>
    <m/>
    <n v="40.526888"/>
    <m/>
    <m/>
    <d v="2023-06-28T00:00:00"/>
    <x v="0"/>
    <x v="10"/>
    <n v="26"/>
    <x v="19"/>
  </r>
  <r>
    <x v="112"/>
    <x v="110"/>
    <n v="12.291508"/>
    <x v="12"/>
    <n v="12.291508"/>
    <m/>
    <n v="12.291508"/>
    <m/>
    <m/>
    <d v="2023-06-28T00:00:00"/>
    <x v="0"/>
    <x v="12"/>
    <n v="26"/>
    <x v="19"/>
  </r>
  <r>
    <x v="139"/>
    <x v="137"/>
    <n v="1533.92506"/>
    <x v="9"/>
    <n v="1533.92506"/>
    <m/>
    <n v="1533.92506"/>
    <m/>
    <m/>
    <d v="2023-06-29T00:00:00"/>
    <x v="0"/>
    <x v="9"/>
    <n v="26"/>
    <x v="19"/>
  </r>
  <r>
    <x v="139"/>
    <x v="137"/>
    <n v="1269.6011109999999"/>
    <x v="9"/>
    <n v="2803.526171"/>
    <m/>
    <n v="1269.6011109999999"/>
    <m/>
    <m/>
    <d v="2023-06-29T00:00:00"/>
    <x v="0"/>
    <x v="9"/>
    <n v="26"/>
    <x v="19"/>
  </r>
  <r>
    <x v="139"/>
    <x v="137"/>
    <n v="91.20008"/>
    <x v="9"/>
    <n v="2894.726251"/>
    <m/>
    <n v="91.20008"/>
    <m/>
    <m/>
    <d v="2023-06-29T00:00:00"/>
    <x v="0"/>
    <x v="9"/>
    <n v="26"/>
    <x v="19"/>
  </r>
  <r>
    <x v="139"/>
    <x v="137"/>
    <n v="1278.471759"/>
    <x v="9"/>
    <n v="4173.1980100000001"/>
    <m/>
    <n v="1278.471759"/>
    <m/>
    <m/>
    <d v="2023-06-29T00:00:00"/>
    <x v="0"/>
    <x v="9"/>
    <n v="26"/>
    <x v="19"/>
  </r>
  <r>
    <x v="139"/>
    <x v="137"/>
    <n v="131.732845"/>
    <x v="9"/>
    <n v="4304.9308550000005"/>
    <m/>
    <n v="131.732845"/>
    <m/>
    <m/>
    <d v="2023-06-29T00:00:00"/>
    <x v="0"/>
    <x v="9"/>
    <n v="26"/>
    <x v="19"/>
  </r>
  <r>
    <x v="102"/>
    <x v="100"/>
    <n v="331.081728"/>
    <x v="10"/>
    <n v="331.081728"/>
    <m/>
    <n v="331.081728"/>
    <m/>
    <m/>
    <d v="2023-06-29T00:00:00"/>
    <x v="0"/>
    <x v="10"/>
    <n v="26"/>
    <x v="19"/>
  </r>
  <r>
    <x v="102"/>
    <x v="100"/>
    <n v="105.13951400000001"/>
    <x v="10"/>
    <n v="436.22124200000002"/>
    <m/>
    <n v="105.13951400000001"/>
    <m/>
    <m/>
    <d v="2023-06-29T00:00:00"/>
    <x v="0"/>
    <x v="10"/>
    <n v="26"/>
    <x v="19"/>
  </r>
  <r>
    <x v="102"/>
    <x v="100"/>
    <n v="311.22429299999999"/>
    <x v="10"/>
    <n v="747.44553500000006"/>
    <m/>
    <n v="311.22429299999999"/>
    <m/>
    <m/>
    <d v="2023-06-29T00:00:00"/>
    <x v="0"/>
    <x v="10"/>
    <n v="26"/>
    <x v="19"/>
  </r>
  <r>
    <x v="102"/>
    <x v="100"/>
    <n v="150.734104"/>
    <x v="10"/>
    <n v="898.17963900000007"/>
    <m/>
    <n v="150.734104"/>
    <m/>
    <m/>
    <d v="2023-06-29T00:00:00"/>
    <x v="0"/>
    <x v="10"/>
    <n v="26"/>
    <x v="19"/>
  </r>
  <r>
    <x v="125"/>
    <x v="123"/>
    <n v="1094.389428"/>
    <x v="10"/>
    <n v="1094.389428"/>
    <m/>
    <n v="1094.389428"/>
    <m/>
    <m/>
    <d v="2023-06-29T00:00:00"/>
    <x v="0"/>
    <x v="10"/>
    <n v="26"/>
    <x v="19"/>
  </r>
  <r>
    <x v="48"/>
    <x v="48"/>
    <n v="444.336049"/>
    <x v="11"/>
    <n v="444.336049"/>
    <m/>
    <n v="444.336049"/>
    <m/>
    <m/>
    <d v="2023-06-29T00:00:00"/>
    <x v="0"/>
    <x v="11"/>
    <n v="26"/>
    <x v="19"/>
  </r>
  <r>
    <x v="69"/>
    <x v="69"/>
    <n v="1524.7742900000001"/>
    <x v="11"/>
    <n v="1524.7742900000001"/>
    <m/>
    <n v="1524.7742900000001"/>
    <m/>
    <m/>
    <d v="2023-06-29T00:00:00"/>
    <x v="0"/>
    <x v="11"/>
    <n v="26"/>
    <x v="19"/>
  </r>
  <r>
    <x v="69"/>
    <x v="69"/>
    <n v="1524.7742900000001"/>
    <x v="11"/>
    <n v="3049.5485800000001"/>
    <m/>
    <n v="1524.7742900000001"/>
    <m/>
    <m/>
    <d v="2023-06-29T00:00:00"/>
    <x v="0"/>
    <x v="11"/>
    <n v="26"/>
    <x v="19"/>
  </r>
  <r>
    <x v="69"/>
    <x v="69"/>
    <n v="1524.7838200000001"/>
    <x v="11"/>
    <n v="4574.3324000000002"/>
    <m/>
    <n v="1524.7838200000001"/>
    <m/>
    <m/>
    <d v="2023-06-29T00:00:00"/>
    <x v="0"/>
    <x v="11"/>
    <n v="26"/>
    <x v="19"/>
  </r>
  <r>
    <x v="77"/>
    <x v="77"/>
    <n v="288.83"/>
    <x v="9"/>
    <n v="288.83"/>
    <m/>
    <n v="288.83"/>
    <m/>
    <m/>
    <d v="2023-06-30T00:00:00"/>
    <x v="0"/>
    <x v="9"/>
    <n v="26"/>
    <x v="19"/>
  </r>
  <r>
    <x v="77"/>
    <x v="77"/>
    <n v="305.12"/>
    <x v="9"/>
    <n v="593.95000000000005"/>
    <m/>
    <n v="305.12"/>
    <m/>
    <m/>
    <d v="2023-06-30T00:00:00"/>
    <x v="0"/>
    <x v="9"/>
    <n v="26"/>
    <x v="19"/>
  </r>
  <r>
    <x v="139"/>
    <x v="137"/>
    <n v="250.555846"/>
    <x v="9"/>
    <n v="250.555846"/>
    <m/>
    <n v="250.555846"/>
    <m/>
    <m/>
    <d v="2023-06-30T00:00:00"/>
    <x v="0"/>
    <x v="9"/>
    <n v="26"/>
    <x v="19"/>
  </r>
  <r>
    <x v="139"/>
    <x v="137"/>
    <n v="160.00013999999999"/>
    <x v="9"/>
    <n v="410.55598599999996"/>
    <m/>
    <n v="160.00013999999999"/>
    <m/>
    <m/>
    <d v="2023-06-30T00:00:00"/>
    <x v="0"/>
    <x v="9"/>
    <n v="26"/>
    <x v="19"/>
  </r>
  <r>
    <x v="102"/>
    <x v="100"/>
    <n v="226.48007100000001"/>
    <x v="10"/>
    <n v="226.48007100000001"/>
    <m/>
    <n v="226.48007100000001"/>
    <m/>
    <m/>
    <d v="2023-06-30T00:00:00"/>
    <x v="0"/>
    <x v="10"/>
    <n v="26"/>
    <x v="19"/>
  </r>
  <r>
    <x v="102"/>
    <x v="100"/>
    <n v="63.664675000000003"/>
    <x v="10"/>
    <n v="290.144746"/>
    <m/>
    <n v="63.664675000000003"/>
    <m/>
    <m/>
    <d v="2023-06-30T00:00:00"/>
    <x v="0"/>
    <x v="10"/>
    <n v="26"/>
    <x v="19"/>
  </r>
  <r>
    <x v="102"/>
    <x v="100"/>
    <n v="158.55388199999999"/>
    <x v="10"/>
    <n v="448.69862799999999"/>
    <m/>
    <n v="158.55388199999999"/>
    <m/>
    <m/>
    <d v="2023-06-30T00:00:00"/>
    <x v="0"/>
    <x v="10"/>
    <n v="26"/>
    <x v="19"/>
  </r>
  <r>
    <x v="102"/>
    <x v="100"/>
    <n v="129.72590299999999"/>
    <x v="10"/>
    <n v="578.424531"/>
    <m/>
    <n v="129.72590299999999"/>
    <m/>
    <m/>
    <d v="2023-06-30T00:00:00"/>
    <x v="0"/>
    <x v="10"/>
    <n v="26"/>
    <x v="19"/>
  </r>
  <r>
    <x v="102"/>
    <x v="100"/>
    <n v="325.40481199999999"/>
    <x v="10"/>
    <n v="903.82934299999999"/>
    <m/>
    <n v="325.40481199999999"/>
    <m/>
    <m/>
    <d v="2023-06-30T00:00:00"/>
    <x v="0"/>
    <x v="10"/>
    <n v="26"/>
    <x v="19"/>
  </r>
  <r>
    <x v="102"/>
    <x v="100"/>
    <n v="140.561657"/>
    <x v="10"/>
    <n v="1044.3910000000001"/>
    <m/>
    <n v="140.561657"/>
    <m/>
    <m/>
    <d v="2023-06-30T00:00:00"/>
    <x v="0"/>
    <x v="10"/>
    <n v="26"/>
    <x v="19"/>
  </r>
  <r>
    <x v="32"/>
    <x v="32"/>
    <n v="1930.584488"/>
    <x v="11"/>
    <n v="1930.584488"/>
    <m/>
    <n v="1930.584488"/>
    <m/>
    <m/>
    <d v="2023-06-30T00:00:00"/>
    <x v="0"/>
    <x v="11"/>
    <n v="26"/>
    <x v="19"/>
  </r>
  <r>
    <x v="32"/>
    <x v="32"/>
    <n v="752.87529400000005"/>
    <x v="11"/>
    <n v="2683.4597819999999"/>
    <m/>
    <n v="752.87529400000005"/>
    <m/>
    <m/>
    <d v="2023-06-30T00:00:00"/>
    <x v="0"/>
    <x v="11"/>
    <n v="26"/>
    <x v="19"/>
  </r>
  <r>
    <x v="32"/>
    <x v="32"/>
    <n v="752.87529400000005"/>
    <x v="11"/>
    <n v="3436.3350759999998"/>
    <m/>
    <n v="752.87529400000005"/>
    <m/>
    <m/>
    <d v="2023-06-30T00:00:00"/>
    <x v="0"/>
    <x v="11"/>
    <n v="26"/>
    <x v="19"/>
  </r>
  <r>
    <x v="32"/>
    <x v="32"/>
    <n v="752.88"/>
    <x v="11"/>
    <n v="4189.2150759999995"/>
    <m/>
    <n v="752.88"/>
    <m/>
    <m/>
    <d v="2023-06-30T00:00:00"/>
    <x v="0"/>
    <x v="11"/>
    <n v="26"/>
    <x v="19"/>
  </r>
  <r>
    <x v="48"/>
    <x v="48"/>
    <n v="2161.5138000000002"/>
    <x v="11"/>
    <n v="2161.5138000000002"/>
    <m/>
    <n v="2161.5138000000002"/>
    <m/>
    <m/>
    <d v="2023-06-30T00:00:00"/>
    <x v="0"/>
    <x v="11"/>
    <n v="26"/>
    <x v="19"/>
  </r>
  <r>
    <x v="48"/>
    <x v="48"/>
    <n v="2028.2460249999999"/>
    <x v="11"/>
    <n v="4189.7598250000001"/>
    <m/>
    <n v="2028.2460249999999"/>
    <m/>
    <m/>
    <d v="2023-06-30T00:00:00"/>
    <x v="0"/>
    <x v="11"/>
    <n v="26"/>
    <x v="19"/>
  </r>
  <r>
    <x v="64"/>
    <x v="64"/>
    <n v="1757.821261"/>
    <x v="11"/>
    <n v="1757.821261"/>
    <m/>
    <n v="1757.821261"/>
    <m/>
    <m/>
    <d v="2023-06-30T00:00:00"/>
    <x v="0"/>
    <x v="11"/>
    <n v="26"/>
    <x v="19"/>
  </r>
  <r>
    <x v="107"/>
    <x v="105"/>
    <n v="13.373200000000001"/>
    <x v="11"/>
    <n v="13.373200000000001"/>
    <m/>
    <n v="13.373200000000001"/>
    <m/>
    <m/>
    <d v="2023-06-30T00:00:00"/>
    <x v="0"/>
    <x v="11"/>
    <n v="26"/>
    <x v="19"/>
  </r>
  <r>
    <x v="107"/>
    <x v="105"/>
    <n v="1.2595970000000001"/>
    <x v="11"/>
    <n v="14.632797"/>
    <m/>
    <n v="1.2595970000000001"/>
    <m/>
    <m/>
    <d v="2023-06-30T00:00:00"/>
    <x v="0"/>
    <x v="11"/>
    <n v="26"/>
    <x v="19"/>
  </r>
  <r>
    <x v="77"/>
    <x v="77"/>
    <n v="7396.27"/>
    <x v="9"/>
    <n v="7396.27"/>
    <m/>
    <n v="7396.27"/>
    <m/>
    <m/>
    <d v="2023-07-01T00:00:00"/>
    <x v="0"/>
    <x v="9"/>
    <n v="26"/>
    <x v="19"/>
  </r>
  <r>
    <x v="77"/>
    <x v="77"/>
    <n v="1241.03"/>
    <x v="9"/>
    <n v="8637.3000000000011"/>
    <m/>
    <n v="1241.03"/>
    <m/>
    <m/>
    <d v="2023-07-01T00:00:00"/>
    <x v="0"/>
    <x v="9"/>
    <n v="26"/>
    <x v="19"/>
  </r>
  <r>
    <x v="102"/>
    <x v="100"/>
    <n v="1532.7760000000001"/>
    <x v="10"/>
    <n v="1532.7760000000001"/>
    <m/>
    <n v="1532.7760000000001"/>
    <m/>
    <m/>
    <d v="2023-07-01T00:00:00"/>
    <x v="0"/>
    <x v="10"/>
    <n v="26"/>
    <x v="19"/>
  </r>
  <r>
    <x v="102"/>
    <x v="100"/>
    <n v="555.5"/>
    <x v="10"/>
    <n v="2088.2759999999998"/>
    <m/>
    <n v="555.5"/>
    <m/>
    <m/>
    <d v="2023-07-01T00:00:00"/>
    <x v="0"/>
    <x v="10"/>
    <n v="26"/>
    <x v="19"/>
  </r>
  <r>
    <x v="102"/>
    <x v="100"/>
    <n v="818.1"/>
    <x v="10"/>
    <n v="2906.3759999999997"/>
    <m/>
    <n v="818.1"/>
    <m/>
    <m/>
    <d v="2023-07-01T00:00:00"/>
    <x v="0"/>
    <x v="10"/>
    <n v="26"/>
    <x v="19"/>
  </r>
  <r>
    <x v="102"/>
    <x v="100"/>
    <n v="1999.8"/>
    <x v="10"/>
    <n v="4906.1759999999995"/>
    <m/>
    <n v="1999.8"/>
    <m/>
    <m/>
    <d v="2023-07-01T00:00:00"/>
    <x v="0"/>
    <x v="10"/>
    <n v="26"/>
    <x v="19"/>
  </r>
  <r>
    <x v="102"/>
    <x v="100"/>
    <n v="500"/>
    <x v="10"/>
    <n v="5406.1759999999995"/>
    <m/>
    <n v="500"/>
    <m/>
    <m/>
    <d v="2023-07-01T00:00:00"/>
    <x v="0"/>
    <x v="10"/>
    <n v="26"/>
    <x v="19"/>
  </r>
  <r>
    <x v="65"/>
    <x v="65"/>
    <n v="2545.9736849999999"/>
    <x v="11"/>
    <n v="2545.9736849999999"/>
    <m/>
    <n v="2545.9736849999999"/>
    <m/>
    <m/>
    <d v="2023-07-01T00:00:00"/>
    <x v="0"/>
    <x v="11"/>
    <n v="26"/>
    <x v="19"/>
  </r>
  <r>
    <x v="65"/>
    <x v="65"/>
    <n v="2322.5093999999999"/>
    <x v="11"/>
    <n v="4868.4830849999998"/>
    <m/>
    <n v="2322.5093999999999"/>
    <m/>
    <m/>
    <d v="2023-07-01T00:00:00"/>
    <x v="0"/>
    <x v="11"/>
    <n v="26"/>
    <x v="19"/>
  </r>
  <r>
    <x v="107"/>
    <x v="105"/>
    <n v="4.3384179999999999"/>
    <x v="11"/>
    <n v="4.3384179999999999"/>
    <m/>
    <n v="4.3384179999999999"/>
    <m/>
    <m/>
    <d v="2023-07-01T00:00:00"/>
    <x v="0"/>
    <x v="11"/>
    <n v="26"/>
    <x v="19"/>
  </r>
  <r>
    <x v="146"/>
    <x v="144"/>
    <n v="2545.9736849999999"/>
    <x v="11"/>
    <n v="2545.9736849999999"/>
    <m/>
    <n v="2545.9736849999999"/>
    <m/>
    <m/>
    <d v="2023-07-01T00:00:00"/>
    <x v="0"/>
    <x v="11"/>
    <n v="26"/>
    <x v="19"/>
  </r>
  <r>
    <x v="147"/>
    <x v="145"/>
    <n v="1165.7070000000001"/>
    <x v="11"/>
    <n v="1165.7070000000001"/>
    <m/>
    <n v="1165.7070000000001"/>
    <m/>
    <m/>
    <d v="2023-07-01T00:00:00"/>
    <x v="0"/>
    <x v="11"/>
    <n v="26"/>
    <x v="19"/>
  </r>
  <r>
    <x v="147"/>
    <x v="145"/>
    <n v="1165.7070000000001"/>
    <x v="11"/>
    <n v="2331.4140000000002"/>
    <m/>
    <n v="1165.7070000000001"/>
    <m/>
    <m/>
    <d v="2023-07-01T00:00:00"/>
    <x v="0"/>
    <x v="11"/>
    <n v="26"/>
    <x v="19"/>
  </r>
  <r>
    <x v="147"/>
    <x v="145"/>
    <n v="1165.7142859999999"/>
    <x v="11"/>
    <n v="3497.1282860000001"/>
    <m/>
    <n v="1165.7142859999999"/>
    <m/>
    <m/>
    <d v="2023-07-01T00:00:00"/>
    <x v="0"/>
    <x v="11"/>
    <n v="26"/>
    <x v="19"/>
  </r>
  <r>
    <x v="1"/>
    <x v="1"/>
    <n v="210.044118"/>
    <x v="9"/>
    <n v="210.044118"/>
    <m/>
    <n v="210.044118"/>
    <m/>
    <m/>
    <d v="2023-07-02T00:00:00"/>
    <x v="0"/>
    <x v="9"/>
    <n v="26"/>
    <x v="19"/>
  </r>
  <r>
    <x v="1"/>
    <x v="1"/>
    <n v="52.098671000000003"/>
    <x v="9"/>
    <n v="262.14278899999999"/>
    <m/>
    <n v="52.098671000000003"/>
    <m/>
    <m/>
    <d v="2023-07-02T00:00:00"/>
    <x v="0"/>
    <x v="9"/>
    <n v="26"/>
    <x v="19"/>
  </r>
  <r>
    <x v="1"/>
    <x v="1"/>
    <n v="85.058501000000007"/>
    <x v="9"/>
    <n v="347.20128999999997"/>
    <m/>
    <n v="85.058501000000007"/>
    <m/>
    <m/>
    <d v="2023-07-02T00:00:00"/>
    <x v="0"/>
    <x v="9"/>
    <n v="26"/>
    <x v="19"/>
  </r>
  <r>
    <x v="1"/>
    <x v="1"/>
    <n v="73.866731999999999"/>
    <x v="9"/>
    <n v="421.06802199999998"/>
    <m/>
    <n v="73.866731999999999"/>
    <m/>
    <m/>
    <d v="2023-07-02T00:00:00"/>
    <x v="0"/>
    <x v="9"/>
    <n v="26"/>
    <x v="19"/>
  </r>
  <r>
    <x v="1"/>
    <x v="1"/>
    <n v="73.866731999999999"/>
    <x v="9"/>
    <n v="494.934754"/>
    <m/>
    <n v="73.866731999999999"/>
    <m/>
    <m/>
    <d v="2023-07-02T00:00:00"/>
    <x v="0"/>
    <x v="9"/>
    <n v="26"/>
    <x v="19"/>
  </r>
  <r>
    <x v="2"/>
    <x v="2"/>
    <n v="264.70588199999997"/>
    <x v="9"/>
    <n v="264.70588199999997"/>
    <m/>
    <n v="264.70588199999997"/>
    <m/>
    <m/>
    <d v="2023-07-02T00:00:00"/>
    <x v="0"/>
    <x v="9"/>
    <n v="26"/>
    <x v="19"/>
  </r>
  <r>
    <x v="2"/>
    <x v="2"/>
    <n v="65.656800000000004"/>
    <x v="9"/>
    <n v="330.36268199999995"/>
    <m/>
    <n v="65.656800000000004"/>
    <m/>
    <m/>
    <d v="2023-07-02T00:00:00"/>
    <x v="0"/>
    <x v="9"/>
    <n v="26"/>
    <x v="19"/>
  </r>
  <r>
    <x v="2"/>
    <x v="2"/>
    <n v="96.9696"/>
    <x v="9"/>
    <n v="427.33228199999996"/>
    <m/>
    <n v="96.9696"/>
    <m/>
    <m/>
    <d v="2023-07-02T00:00:00"/>
    <x v="0"/>
    <x v="9"/>
    <n v="26"/>
    <x v="19"/>
  </r>
  <r>
    <x v="2"/>
    <x v="2"/>
    <n v="84.210599999999999"/>
    <x v="9"/>
    <n v="511.54288199999996"/>
    <m/>
    <n v="84.210599999999999"/>
    <m/>
    <m/>
    <d v="2023-07-02T00:00:00"/>
    <x v="0"/>
    <x v="9"/>
    <n v="26"/>
    <x v="19"/>
  </r>
  <r>
    <x v="43"/>
    <x v="43"/>
    <n v="70.709999999999994"/>
    <x v="9"/>
    <n v="70.709999999999994"/>
    <m/>
    <n v="70.709999999999994"/>
    <m/>
    <m/>
    <d v="2023-07-02T00:00:00"/>
    <x v="0"/>
    <x v="9"/>
    <n v="26"/>
    <x v="19"/>
  </r>
  <r>
    <x v="44"/>
    <x v="44"/>
    <n v="61.41"/>
    <x v="9"/>
    <n v="61.41"/>
    <m/>
    <n v="61.41"/>
    <m/>
    <m/>
    <d v="2023-07-02T00:00:00"/>
    <x v="0"/>
    <x v="9"/>
    <n v="26"/>
    <x v="19"/>
  </r>
  <r>
    <x v="50"/>
    <x v="50"/>
    <n v="741.18"/>
    <x v="9"/>
    <n v="741.18"/>
    <m/>
    <n v="741.18"/>
    <m/>
    <m/>
    <d v="2023-07-02T00:00:00"/>
    <x v="0"/>
    <x v="9"/>
    <n v="26"/>
    <x v="19"/>
  </r>
  <r>
    <x v="56"/>
    <x v="56"/>
    <n v="4501.76"/>
    <x v="9"/>
    <n v="4501.76"/>
    <m/>
    <n v="4501.76"/>
    <m/>
    <m/>
    <d v="2023-07-02T00:00:00"/>
    <x v="0"/>
    <x v="9"/>
    <n v="26"/>
    <x v="19"/>
  </r>
  <r>
    <x v="56"/>
    <x v="56"/>
    <n v="1116.6099999999999"/>
    <x v="9"/>
    <n v="5618.37"/>
    <m/>
    <n v="1116.6099999999999"/>
    <m/>
    <m/>
    <d v="2023-07-02T00:00:00"/>
    <x v="0"/>
    <x v="9"/>
    <n v="26"/>
    <x v="19"/>
  </r>
  <r>
    <x v="61"/>
    <x v="61"/>
    <n v="167.76"/>
    <x v="9"/>
    <n v="167.76"/>
    <m/>
    <n v="167.76"/>
    <m/>
    <m/>
    <d v="2023-07-02T00:00:00"/>
    <x v="0"/>
    <x v="9"/>
    <n v="26"/>
    <x v="19"/>
  </r>
  <r>
    <x v="66"/>
    <x v="66"/>
    <n v="4500"/>
    <x v="9"/>
    <n v="4500"/>
    <m/>
    <n v="4500"/>
    <m/>
    <m/>
    <d v="2023-07-02T00:00:00"/>
    <x v="0"/>
    <x v="9"/>
    <n v="26"/>
    <x v="19"/>
  </r>
  <r>
    <x v="136"/>
    <x v="134"/>
    <n v="52.5"/>
    <x v="9"/>
    <n v="52.5"/>
    <m/>
    <n v="52.5"/>
    <m/>
    <m/>
    <d v="2023-07-02T00:00:00"/>
    <x v="0"/>
    <x v="9"/>
    <n v="26"/>
    <x v="19"/>
  </r>
  <r>
    <x v="136"/>
    <x v="134"/>
    <n v="13.02"/>
    <x v="9"/>
    <n v="65.52"/>
    <m/>
    <n v="13.02"/>
    <m/>
    <m/>
    <d v="2023-07-02T00:00:00"/>
    <x v="0"/>
    <x v="9"/>
    <n v="26"/>
    <x v="19"/>
  </r>
  <r>
    <x v="136"/>
    <x v="134"/>
    <n v="21.26"/>
    <x v="9"/>
    <n v="86.78"/>
    <m/>
    <n v="21.26"/>
    <m/>
    <m/>
    <d v="2023-07-02T00:00:00"/>
    <x v="0"/>
    <x v="9"/>
    <n v="26"/>
    <x v="19"/>
  </r>
  <r>
    <x v="136"/>
    <x v="134"/>
    <n v="18.45"/>
    <x v="9"/>
    <n v="105.23"/>
    <m/>
    <n v="18.45"/>
    <m/>
    <m/>
    <d v="2023-07-02T00:00:00"/>
    <x v="0"/>
    <x v="9"/>
    <n v="26"/>
    <x v="19"/>
  </r>
  <r>
    <x v="136"/>
    <x v="134"/>
    <n v="18.46"/>
    <x v="9"/>
    <n v="123.69"/>
    <m/>
    <n v="18.46"/>
    <m/>
    <m/>
    <d v="2023-07-02T00:00:00"/>
    <x v="0"/>
    <x v="9"/>
    <n v="26"/>
    <x v="19"/>
  </r>
  <r>
    <x v="114"/>
    <x v="112"/>
    <n v="6204.2671250000003"/>
    <x v="11"/>
    <n v="6204.2671250000003"/>
    <m/>
    <n v="6204.2671250000003"/>
    <m/>
    <m/>
    <d v="2023-07-03T00:00:00"/>
    <x v="0"/>
    <x v="11"/>
    <n v="27"/>
    <x v="19"/>
  </r>
  <r>
    <x v="114"/>
    <x v="112"/>
    <n v="5875.9958059999999"/>
    <x v="11"/>
    <n v="12080.262931000001"/>
    <m/>
    <n v="5875.9958059999999"/>
    <m/>
    <m/>
    <d v="2023-07-03T00:00:00"/>
    <x v="0"/>
    <x v="11"/>
    <n v="27"/>
    <x v="19"/>
  </r>
  <r>
    <x v="105"/>
    <x v="103"/>
    <n v="49.606166999999999"/>
    <x v="11"/>
    <n v="49.606166999999999"/>
    <m/>
    <n v="49.606166999999999"/>
    <m/>
    <m/>
    <d v="2023-07-04T00:00:00"/>
    <x v="0"/>
    <x v="11"/>
    <n v="27"/>
    <x v="19"/>
  </r>
  <r>
    <x v="105"/>
    <x v="103"/>
    <n v="46.981476000000001"/>
    <x v="11"/>
    <n v="96.587643"/>
    <m/>
    <n v="46.981476000000001"/>
    <m/>
    <m/>
    <d v="2023-07-04T00:00:00"/>
    <x v="0"/>
    <x v="11"/>
    <n v="27"/>
    <x v="19"/>
  </r>
  <r>
    <x v="109"/>
    <x v="107"/>
    <n v="132.28311099999999"/>
    <x v="11"/>
    <n v="132.28311099999999"/>
    <m/>
    <n v="132.28311099999999"/>
    <m/>
    <m/>
    <d v="2023-07-04T00:00:00"/>
    <x v="0"/>
    <x v="11"/>
    <n v="27"/>
    <x v="19"/>
  </r>
  <r>
    <x v="109"/>
    <x v="107"/>
    <n v="125.28393699999999"/>
    <x v="11"/>
    <n v="257.567048"/>
    <m/>
    <n v="125.28393699999999"/>
    <m/>
    <m/>
    <d v="2023-07-04T00:00:00"/>
    <x v="0"/>
    <x v="11"/>
    <n v="27"/>
    <x v="19"/>
  </r>
  <r>
    <x v="114"/>
    <x v="112"/>
    <n v="320.38514300000003"/>
    <x v="11"/>
    <n v="320.38514300000003"/>
    <m/>
    <n v="320.38514300000003"/>
    <m/>
    <m/>
    <d v="2023-07-04T00:00:00"/>
    <x v="0"/>
    <x v="11"/>
    <n v="27"/>
    <x v="19"/>
  </r>
  <r>
    <x v="114"/>
    <x v="112"/>
    <n v="303.43338199999999"/>
    <x v="11"/>
    <n v="623.81852500000002"/>
    <m/>
    <n v="303.43338199999999"/>
    <m/>
    <m/>
    <d v="2023-07-04T00:00:00"/>
    <x v="0"/>
    <x v="11"/>
    <n v="27"/>
    <x v="19"/>
  </r>
  <r>
    <x v="114"/>
    <x v="112"/>
    <n v="1381.8827220000001"/>
    <x v="11"/>
    <n v="2005.701247"/>
    <m/>
    <n v="1381.8827220000001"/>
    <m/>
    <m/>
    <d v="2023-07-04T00:00:00"/>
    <x v="0"/>
    <x v="11"/>
    <n v="27"/>
    <x v="19"/>
  </r>
  <r>
    <x v="114"/>
    <x v="112"/>
    <n v="1381.8827220000001"/>
    <x v="11"/>
    <n v="3387.5839690000003"/>
    <m/>
    <n v="1381.8827220000001"/>
    <m/>
    <m/>
    <d v="2023-07-04T00:00:00"/>
    <x v="0"/>
    <x v="11"/>
    <n v="27"/>
    <x v="19"/>
  </r>
  <r>
    <x v="114"/>
    <x v="112"/>
    <n v="1381.891359"/>
    <x v="11"/>
    <n v="4769.4753280000004"/>
    <m/>
    <n v="1381.891359"/>
    <m/>
    <m/>
    <d v="2023-07-04T00:00:00"/>
    <x v="0"/>
    <x v="11"/>
    <n v="27"/>
    <x v="19"/>
  </r>
  <r>
    <x v="107"/>
    <x v="105"/>
    <n v="44.696392000000003"/>
    <x v="12"/>
    <n v="44.696392000000003"/>
    <m/>
    <n v="44.696392000000003"/>
    <m/>
    <m/>
    <d v="2023-07-04T00:00:00"/>
    <x v="0"/>
    <x v="12"/>
    <n v="27"/>
    <x v="19"/>
  </r>
  <r>
    <x v="35"/>
    <x v="35"/>
    <n v="4.8466370000000003"/>
    <x v="10"/>
    <n v="4.8466370000000003"/>
    <m/>
    <n v="4.8466370000000003"/>
    <m/>
    <m/>
    <d v="2023-07-05T00:00:00"/>
    <x v="0"/>
    <x v="10"/>
    <n v="27"/>
    <x v="19"/>
  </r>
  <r>
    <x v="100"/>
    <x v="98"/>
    <n v="726.99"/>
    <x v="10"/>
    <n v="726.99"/>
    <m/>
    <n v="726.99"/>
    <m/>
    <m/>
    <d v="2023-07-05T00:00:00"/>
    <x v="0"/>
    <x v="10"/>
    <n v="27"/>
    <x v="19"/>
  </r>
  <r>
    <x v="100"/>
    <x v="98"/>
    <n v="237.6"/>
    <x v="10"/>
    <n v="964.59"/>
    <m/>
    <n v="237.6"/>
    <m/>
    <m/>
    <d v="2023-07-05T00:00:00"/>
    <x v="0"/>
    <x v="10"/>
    <n v="27"/>
    <x v="19"/>
  </r>
  <r>
    <x v="100"/>
    <x v="98"/>
    <n v="194.39"/>
    <x v="10"/>
    <n v="1158.98"/>
    <m/>
    <n v="194.39"/>
    <m/>
    <m/>
    <d v="2023-07-05T00:00:00"/>
    <x v="0"/>
    <x v="10"/>
    <n v="27"/>
    <x v="19"/>
  </r>
  <r>
    <x v="100"/>
    <x v="98"/>
    <n v="487.63"/>
    <x v="10"/>
    <n v="1646.6100000000001"/>
    <m/>
    <n v="487.63"/>
    <m/>
    <m/>
    <d v="2023-07-05T00:00:00"/>
    <x v="0"/>
    <x v="10"/>
    <n v="27"/>
    <x v="19"/>
  </r>
  <r>
    <x v="100"/>
    <x v="98"/>
    <n v="210.63"/>
    <x v="10"/>
    <n v="1857.2400000000002"/>
    <m/>
    <n v="210.63"/>
    <m/>
    <m/>
    <d v="2023-07-05T00:00:00"/>
    <x v="0"/>
    <x v="10"/>
    <n v="27"/>
    <x v="19"/>
  </r>
  <r>
    <x v="139"/>
    <x v="137"/>
    <n v="2783.7163190000001"/>
    <x v="10"/>
    <n v="2783.7163190000001"/>
    <m/>
    <n v="2783.7163190000001"/>
    <m/>
    <m/>
    <d v="2023-07-05T00:00:00"/>
    <x v="0"/>
    <x v="10"/>
    <n v="27"/>
    <x v="19"/>
  </r>
  <r>
    <x v="139"/>
    <x v="137"/>
    <n v="884.00704499999995"/>
    <x v="10"/>
    <n v="3667.7233639999999"/>
    <m/>
    <n v="884.00704499999995"/>
    <m/>
    <m/>
    <d v="2023-07-05T00:00:00"/>
    <x v="0"/>
    <x v="10"/>
    <n v="27"/>
    <x v="19"/>
  </r>
  <r>
    <x v="139"/>
    <x v="137"/>
    <n v="2616.7561380000002"/>
    <x v="10"/>
    <n v="6284.4795020000001"/>
    <m/>
    <n v="2616.7561380000002"/>
    <m/>
    <m/>
    <d v="2023-07-05T00:00:00"/>
    <x v="0"/>
    <x v="10"/>
    <n v="27"/>
    <x v="19"/>
  </r>
  <r>
    <x v="139"/>
    <x v="137"/>
    <n v="1267.363762"/>
    <x v="10"/>
    <n v="7551.8432640000001"/>
    <m/>
    <n v="1267.363762"/>
    <m/>
    <m/>
    <d v="2023-07-05T00:00:00"/>
    <x v="0"/>
    <x v="10"/>
    <n v="27"/>
    <x v="19"/>
  </r>
  <r>
    <x v="0"/>
    <x v="0"/>
    <n v="117.977977"/>
    <x v="11"/>
    <n v="117.977977"/>
    <m/>
    <n v="117.977977"/>
    <m/>
    <m/>
    <d v="2023-07-05T00:00:00"/>
    <x v="0"/>
    <x v="11"/>
    <n v="27"/>
    <x v="19"/>
  </r>
  <r>
    <x v="5"/>
    <x v="5"/>
    <n v="7.2483839999999997"/>
    <x v="11"/>
    <n v="7.2483839999999997"/>
    <m/>
    <n v="7.2483839999999997"/>
    <m/>
    <m/>
    <d v="2023-07-05T00:00:00"/>
    <x v="0"/>
    <x v="11"/>
    <n v="27"/>
    <x v="19"/>
  </r>
  <r>
    <x v="9"/>
    <x v="9"/>
    <n v="66.141555999999994"/>
    <x v="11"/>
    <n v="66.141555999999994"/>
    <m/>
    <n v="66.141555999999994"/>
    <m/>
    <m/>
    <d v="2023-07-05T00:00:00"/>
    <x v="0"/>
    <x v="11"/>
    <n v="27"/>
    <x v="19"/>
  </r>
  <r>
    <x v="9"/>
    <x v="9"/>
    <n v="62.641969000000003"/>
    <x v="11"/>
    <n v="128.783525"/>
    <m/>
    <n v="62.641969000000003"/>
    <m/>
    <m/>
    <d v="2023-07-05T00:00:00"/>
    <x v="0"/>
    <x v="11"/>
    <n v="27"/>
    <x v="19"/>
  </r>
  <r>
    <x v="14"/>
    <x v="14"/>
    <n v="51.165059999999997"/>
    <x v="11"/>
    <n v="51.165059999999997"/>
    <m/>
    <n v="51.165059999999997"/>
    <m/>
    <m/>
    <d v="2023-07-05T00:00:00"/>
    <x v="0"/>
    <x v="11"/>
    <n v="27"/>
    <x v="19"/>
  </r>
  <r>
    <x v="16"/>
    <x v="16"/>
    <n v="15.833886"/>
    <x v="11"/>
    <n v="15.833886"/>
    <m/>
    <n v="15.833886"/>
    <m/>
    <m/>
    <d v="2023-07-05T00:00:00"/>
    <x v="0"/>
    <x v="11"/>
    <n v="27"/>
    <x v="19"/>
  </r>
  <r>
    <x v="16"/>
    <x v="16"/>
    <n v="16.452974000000001"/>
    <x v="11"/>
    <n v="32.286860000000004"/>
    <m/>
    <n v="16.452974000000001"/>
    <m/>
    <m/>
    <d v="2023-07-05T00:00:00"/>
    <x v="0"/>
    <x v="11"/>
    <n v="27"/>
    <x v="19"/>
  </r>
  <r>
    <x v="16"/>
    <x v="16"/>
    <n v="17.796094"/>
    <x v="11"/>
    <n v="50.082954000000001"/>
    <m/>
    <n v="17.796094"/>
    <m/>
    <m/>
    <d v="2023-07-05T00:00:00"/>
    <x v="0"/>
    <x v="11"/>
    <n v="27"/>
    <x v="19"/>
  </r>
  <r>
    <x v="19"/>
    <x v="19"/>
    <n v="32.905948000000002"/>
    <x v="11"/>
    <n v="32.905948000000002"/>
    <m/>
    <n v="32.905948000000002"/>
    <m/>
    <m/>
    <d v="2023-07-05T00:00:00"/>
    <x v="0"/>
    <x v="11"/>
    <n v="27"/>
    <x v="19"/>
  </r>
  <r>
    <x v="19"/>
    <x v="19"/>
    <n v="24.914531"/>
    <x v="11"/>
    <n v="57.820479000000006"/>
    <m/>
    <n v="24.914531"/>
    <m/>
    <m/>
    <d v="2023-07-05T00:00:00"/>
    <x v="0"/>
    <x v="11"/>
    <n v="27"/>
    <x v="19"/>
  </r>
  <r>
    <x v="19"/>
    <x v="19"/>
    <n v="26.024184999999999"/>
    <x v="11"/>
    <n v="83.844664000000009"/>
    <m/>
    <n v="26.024184999999999"/>
    <m/>
    <m/>
    <d v="2023-07-05T00:00:00"/>
    <x v="0"/>
    <x v="11"/>
    <n v="27"/>
    <x v="19"/>
  </r>
  <r>
    <x v="109"/>
    <x v="107"/>
    <n v="65.338634999999996"/>
    <x v="11"/>
    <n v="65.338634999999996"/>
    <m/>
    <n v="65.338634999999996"/>
    <m/>
    <m/>
    <d v="2023-07-05T00:00:00"/>
    <x v="0"/>
    <x v="11"/>
    <n v="27"/>
    <x v="19"/>
  </r>
  <r>
    <x v="109"/>
    <x v="107"/>
    <n v="65.338634999999996"/>
    <x v="11"/>
    <n v="130.67726999999999"/>
    <m/>
    <n v="65.338634999999996"/>
    <m/>
    <m/>
    <d v="2023-07-05T00:00:00"/>
    <x v="0"/>
    <x v="11"/>
    <n v="27"/>
    <x v="19"/>
  </r>
  <r>
    <x v="109"/>
    <x v="107"/>
    <n v="11.674238000000001"/>
    <x v="11"/>
    <n v="142.351508"/>
    <m/>
    <n v="11.674238000000001"/>
    <m/>
    <m/>
    <d v="2023-07-05T00:00:00"/>
    <x v="0"/>
    <x v="11"/>
    <n v="27"/>
    <x v="19"/>
  </r>
  <r>
    <x v="109"/>
    <x v="107"/>
    <n v="65.339043000000004"/>
    <x v="11"/>
    <n v="207.690551"/>
    <m/>
    <n v="65.339043000000004"/>
    <m/>
    <m/>
    <d v="2023-07-05T00:00:00"/>
    <x v="0"/>
    <x v="11"/>
    <n v="27"/>
    <x v="19"/>
  </r>
  <r>
    <x v="114"/>
    <x v="112"/>
    <n v="4793.2363599999999"/>
    <x v="11"/>
    <n v="4793.2363599999999"/>
    <m/>
    <n v="4793.2363599999999"/>
    <m/>
    <m/>
    <d v="2023-07-05T00:00:00"/>
    <x v="0"/>
    <x v="11"/>
    <n v="27"/>
    <x v="19"/>
  </r>
  <r>
    <x v="118"/>
    <x v="116"/>
    <n v="51.165059999999997"/>
    <x v="11"/>
    <n v="51.165059999999997"/>
    <m/>
    <n v="51.165059999999997"/>
    <m/>
    <m/>
    <d v="2023-07-05T00:00:00"/>
    <x v="0"/>
    <x v="11"/>
    <n v="27"/>
    <x v="19"/>
  </r>
  <r>
    <x v="139"/>
    <x v="137"/>
    <n v="2998.7989080000002"/>
    <x v="10"/>
    <n v="2998.7989080000002"/>
    <m/>
    <n v="2998.7989080000002"/>
    <m/>
    <m/>
    <d v="2023-07-06T00:00:00"/>
    <x v="0"/>
    <x v="10"/>
    <n v="27"/>
    <x v="19"/>
  </r>
  <r>
    <x v="139"/>
    <x v="137"/>
    <n v="2975.9846910000001"/>
    <x v="10"/>
    <n v="5974.7835990000003"/>
    <m/>
    <n v="2975.9846910000001"/>
    <m/>
    <m/>
    <d v="2023-07-06T00:00:00"/>
    <x v="0"/>
    <x v="10"/>
    <n v="27"/>
    <x v="19"/>
  </r>
  <r>
    <x v="139"/>
    <x v="137"/>
    <n v="1027.44542"/>
    <x v="10"/>
    <n v="7002.2290190000003"/>
    <m/>
    <n v="1027.44542"/>
    <m/>
    <m/>
    <d v="2023-07-06T00:00:00"/>
    <x v="0"/>
    <x v="10"/>
    <n v="27"/>
    <x v="19"/>
  </r>
  <r>
    <x v="139"/>
    <x v="137"/>
    <n v="425.469221"/>
    <x v="10"/>
    <n v="7427.6982400000006"/>
    <m/>
    <n v="425.469221"/>
    <m/>
    <m/>
    <d v="2023-07-06T00:00:00"/>
    <x v="0"/>
    <x v="10"/>
    <n v="27"/>
    <x v="19"/>
  </r>
  <r>
    <x v="139"/>
    <x v="137"/>
    <n v="348.11118099999999"/>
    <x v="10"/>
    <n v="7775.8094210000008"/>
    <m/>
    <n v="348.11118099999999"/>
    <m/>
    <m/>
    <d v="2023-07-06T00:00:00"/>
    <x v="0"/>
    <x v="10"/>
    <n v="27"/>
    <x v="19"/>
  </r>
  <r>
    <x v="139"/>
    <x v="137"/>
    <n v="840.63716099999999"/>
    <x v="10"/>
    <n v="8616.4465820000005"/>
    <m/>
    <n v="840.63716099999999"/>
    <m/>
    <m/>
    <d v="2023-07-06T00:00:00"/>
    <x v="0"/>
    <x v="10"/>
    <n v="27"/>
    <x v="19"/>
  </r>
  <r>
    <x v="139"/>
    <x v="137"/>
    <n v="2108.6565649999998"/>
    <x v="10"/>
    <n v="10725.103147"/>
    <m/>
    <n v="2108.6565649999998"/>
    <m/>
    <m/>
    <d v="2023-07-06T00:00:00"/>
    <x v="0"/>
    <x v="10"/>
    <n v="27"/>
    <x v="19"/>
  </r>
  <r>
    <x v="139"/>
    <x v="137"/>
    <n v="1206.479043"/>
    <x v="10"/>
    <n v="11931.582189999999"/>
    <m/>
    <n v="1206.479043"/>
    <m/>
    <m/>
    <d v="2023-07-06T00:00:00"/>
    <x v="0"/>
    <x v="10"/>
    <n v="27"/>
    <x v="19"/>
  </r>
  <r>
    <x v="139"/>
    <x v="137"/>
    <n v="910.85395700000004"/>
    <x v="10"/>
    <n v="12842.436146999999"/>
    <m/>
    <n v="910.85395700000004"/>
    <m/>
    <m/>
    <d v="2023-07-06T00:00:00"/>
    <x v="0"/>
    <x v="10"/>
    <n v="27"/>
    <x v="19"/>
  </r>
  <r>
    <x v="139"/>
    <x v="137"/>
    <n v="142.40700000000001"/>
    <x v="10"/>
    <n v="12984.843146999998"/>
    <m/>
    <n v="142.40700000000001"/>
    <m/>
    <m/>
    <d v="2023-07-06T00:00:00"/>
    <x v="0"/>
    <x v="10"/>
    <n v="27"/>
    <x v="19"/>
  </r>
  <r>
    <x v="139"/>
    <x v="137"/>
    <n v="250.67693700000001"/>
    <x v="10"/>
    <n v="13235.520083999998"/>
    <m/>
    <n v="250.67693700000001"/>
    <m/>
    <m/>
    <d v="2023-07-06T00:00:00"/>
    <x v="0"/>
    <x v="10"/>
    <n v="27"/>
    <x v="19"/>
  </r>
  <r>
    <x v="102"/>
    <x v="100"/>
    <n v="331.081728"/>
    <x v="11"/>
    <n v="331.081728"/>
    <m/>
    <n v="331.081728"/>
    <m/>
    <m/>
    <d v="2023-07-06T00:00:00"/>
    <x v="0"/>
    <x v="11"/>
    <n v="27"/>
    <x v="19"/>
  </r>
  <r>
    <x v="102"/>
    <x v="100"/>
    <n v="313.56400500000001"/>
    <x v="11"/>
    <n v="644.64573300000006"/>
    <m/>
    <n v="313.56400500000001"/>
    <m/>
    <m/>
    <d v="2023-07-06T00:00:00"/>
    <x v="0"/>
    <x v="11"/>
    <n v="27"/>
    <x v="19"/>
  </r>
  <r>
    <x v="114"/>
    <x v="112"/>
    <n v="272.38285000000002"/>
    <x v="11"/>
    <n v="272.38285000000002"/>
    <m/>
    <n v="272.38285000000002"/>
    <m/>
    <m/>
    <d v="2023-07-06T00:00:00"/>
    <x v="0"/>
    <x v="11"/>
    <n v="27"/>
    <x v="19"/>
  </r>
  <r>
    <x v="125"/>
    <x v="123"/>
    <n v="2180.678046"/>
    <x v="11"/>
    <n v="2180.678046"/>
    <m/>
    <n v="2180.678046"/>
    <m/>
    <m/>
    <d v="2023-07-06T00:00:00"/>
    <x v="0"/>
    <x v="11"/>
    <n v="27"/>
    <x v="19"/>
  </r>
  <r>
    <x v="125"/>
    <x v="123"/>
    <n v="1165.7070000000001"/>
    <x v="11"/>
    <n v="3346.3850460000003"/>
    <m/>
    <n v="1165.7070000000001"/>
    <m/>
    <m/>
    <d v="2023-07-06T00:00:00"/>
    <x v="0"/>
    <x v="11"/>
    <n v="27"/>
    <x v="19"/>
  </r>
  <r>
    <x v="125"/>
    <x v="123"/>
    <n v="1165.7070000000001"/>
    <x v="11"/>
    <n v="4512.0920460000007"/>
    <m/>
    <n v="1165.7070000000001"/>
    <m/>
    <m/>
    <d v="2023-07-06T00:00:00"/>
    <x v="0"/>
    <x v="11"/>
    <n v="27"/>
    <x v="19"/>
  </r>
  <r>
    <x v="125"/>
    <x v="123"/>
    <n v="1165.7142859999999"/>
    <x v="11"/>
    <n v="5677.8063320000001"/>
    <m/>
    <n v="1165.7142859999999"/>
    <m/>
    <m/>
    <d v="2023-07-06T00:00:00"/>
    <x v="0"/>
    <x v="11"/>
    <n v="27"/>
    <x v="19"/>
  </r>
  <r>
    <x v="69"/>
    <x v="69"/>
    <n v="3478.540696"/>
    <x v="12"/>
    <n v="3478.540696"/>
    <m/>
    <n v="3478.540696"/>
    <m/>
    <m/>
    <d v="2023-07-06T00:00:00"/>
    <x v="0"/>
    <x v="12"/>
    <n v="27"/>
    <x v="19"/>
  </r>
  <r>
    <x v="77"/>
    <x v="77"/>
    <n v="451"/>
    <x v="10"/>
    <n v="451"/>
    <m/>
    <n v="451"/>
    <m/>
    <m/>
    <d v="2023-07-07T00:00:00"/>
    <x v="0"/>
    <x v="10"/>
    <n v="27"/>
    <x v="19"/>
  </r>
  <r>
    <x v="103"/>
    <x v="101"/>
    <n v="704.28488000000004"/>
    <x v="11"/>
    <n v="704.28488000000004"/>
    <m/>
    <n v="704.28488000000004"/>
    <m/>
    <m/>
    <d v="2023-07-07T00:00:00"/>
    <x v="0"/>
    <x v="11"/>
    <n v="27"/>
    <x v="19"/>
  </r>
  <r>
    <x v="105"/>
    <x v="103"/>
    <n v="16.496887999999998"/>
    <x v="11"/>
    <n v="16.496887999999998"/>
    <m/>
    <n v="16.496887999999998"/>
    <m/>
    <m/>
    <d v="2023-07-07T00:00:00"/>
    <x v="0"/>
    <x v="11"/>
    <n v="27"/>
    <x v="19"/>
  </r>
  <r>
    <x v="109"/>
    <x v="107"/>
    <n v="86.443696000000003"/>
    <x v="11"/>
    <n v="86.443696000000003"/>
    <m/>
    <n v="86.443696000000003"/>
    <m/>
    <m/>
    <d v="2023-07-07T00:00:00"/>
    <x v="0"/>
    <x v="11"/>
    <n v="27"/>
    <x v="19"/>
  </r>
  <r>
    <x v="117"/>
    <x v="115"/>
    <n v="148.47199599999999"/>
    <x v="11"/>
    <n v="148.47199599999999"/>
    <m/>
    <n v="148.47199599999999"/>
    <m/>
    <m/>
    <d v="2023-07-07T00:00:00"/>
    <x v="0"/>
    <x v="11"/>
    <n v="27"/>
    <x v="19"/>
  </r>
  <r>
    <x v="32"/>
    <x v="32"/>
    <n v="1939.9337499999999"/>
    <x v="12"/>
    <n v="1939.9337499999999"/>
    <m/>
    <n v="1939.9337499999999"/>
    <m/>
    <m/>
    <d v="2023-07-07T00:00:00"/>
    <x v="0"/>
    <x v="12"/>
    <n v="27"/>
    <x v="19"/>
  </r>
  <r>
    <x v="48"/>
    <x v="48"/>
    <n v="2028.2549320000001"/>
    <x v="12"/>
    <n v="2028.2549320000001"/>
    <m/>
    <n v="2028.2549320000001"/>
    <m/>
    <m/>
    <d v="2023-07-07T00:00:00"/>
    <x v="0"/>
    <x v="12"/>
    <n v="27"/>
    <x v="19"/>
  </r>
  <r>
    <x v="64"/>
    <x v="64"/>
    <n v="1757.8289810000001"/>
    <x v="12"/>
    <n v="1757.8289810000001"/>
    <m/>
    <n v="1757.8289810000001"/>
    <m/>
    <m/>
    <d v="2023-07-07T00:00:00"/>
    <x v="0"/>
    <x v="12"/>
    <n v="27"/>
    <x v="19"/>
  </r>
  <r>
    <x v="107"/>
    <x v="105"/>
    <n v="1.259603"/>
    <x v="12"/>
    <n v="1.259603"/>
    <m/>
    <n v="1.259603"/>
    <m/>
    <m/>
    <d v="2023-07-07T00:00:00"/>
    <x v="0"/>
    <x v="12"/>
    <n v="27"/>
    <x v="19"/>
  </r>
  <r>
    <x v="70"/>
    <x v="70"/>
    <n v="1599.71"/>
    <x v="10"/>
    <n v="1599.71"/>
    <m/>
    <n v="1599.71"/>
    <m/>
    <m/>
    <d v="2023-07-08T00:00:00"/>
    <x v="0"/>
    <x v="10"/>
    <n v="27"/>
    <x v="19"/>
  </r>
  <r>
    <x v="70"/>
    <x v="70"/>
    <n v="952.15"/>
    <x v="10"/>
    <n v="2551.86"/>
    <m/>
    <n v="952.15"/>
    <m/>
    <m/>
    <d v="2023-07-08T00:00:00"/>
    <x v="0"/>
    <x v="10"/>
    <n v="27"/>
    <x v="19"/>
  </r>
  <r>
    <x v="70"/>
    <x v="70"/>
    <n v="779.02"/>
    <x v="10"/>
    <n v="3330.88"/>
    <m/>
    <n v="779.02"/>
    <m/>
    <m/>
    <d v="2023-07-08T00:00:00"/>
    <x v="0"/>
    <x v="10"/>
    <n v="27"/>
    <x v="19"/>
  </r>
  <r>
    <x v="70"/>
    <x v="70"/>
    <n v="1375.15"/>
    <x v="10"/>
    <n v="4706.0300000000007"/>
    <m/>
    <n v="1375.15"/>
    <m/>
    <m/>
    <d v="2023-07-08T00:00:00"/>
    <x v="0"/>
    <x v="10"/>
    <n v="27"/>
    <x v="19"/>
  </r>
  <r>
    <x v="70"/>
    <x v="70"/>
    <n v="581.55999999999995"/>
    <x v="10"/>
    <n v="5287.59"/>
    <m/>
    <n v="581.55999999999995"/>
    <m/>
    <m/>
    <d v="2023-07-08T00:00:00"/>
    <x v="0"/>
    <x v="10"/>
    <n v="27"/>
    <x v="19"/>
  </r>
  <r>
    <x v="77"/>
    <x v="77"/>
    <n v="3670.75"/>
    <x v="10"/>
    <n v="3670.75"/>
    <m/>
    <n v="3670.75"/>
    <m/>
    <m/>
    <d v="2023-07-08T00:00:00"/>
    <x v="0"/>
    <x v="10"/>
    <n v="27"/>
    <x v="19"/>
  </r>
  <r>
    <x v="77"/>
    <x v="77"/>
    <n v="1189.55"/>
    <x v="10"/>
    <n v="4860.3"/>
    <m/>
    <n v="1189.55"/>
    <m/>
    <m/>
    <d v="2023-07-08T00:00:00"/>
    <x v="0"/>
    <x v="10"/>
    <n v="27"/>
    <x v="19"/>
  </r>
  <r>
    <x v="77"/>
    <x v="77"/>
    <n v="2562.4"/>
    <x v="10"/>
    <n v="7422.7000000000007"/>
    <m/>
    <n v="2562.4"/>
    <m/>
    <m/>
    <d v="2023-07-08T00:00:00"/>
    <x v="0"/>
    <x v="10"/>
    <n v="27"/>
    <x v="19"/>
  </r>
  <r>
    <x v="77"/>
    <x v="77"/>
    <n v="1241.04"/>
    <x v="10"/>
    <n v="8663.7400000000016"/>
    <m/>
    <n v="1241.04"/>
    <m/>
    <m/>
    <d v="2023-07-08T00:00:00"/>
    <x v="0"/>
    <x v="10"/>
    <n v="27"/>
    <x v="19"/>
  </r>
  <r>
    <x v="9"/>
    <x v="9"/>
    <n v="72.586309"/>
    <x v="11"/>
    <n v="72.586309"/>
    <m/>
    <n v="72.586309"/>
    <m/>
    <m/>
    <d v="2023-07-08T00:00:00"/>
    <x v="0"/>
    <x v="11"/>
    <n v="27"/>
    <x v="19"/>
  </r>
  <r>
    <x v="11"/>
    <x v="11"/>
    <n v="1346.2477839999999"/>
    <x v="11"/>
    <n v="1346.2477839999999"/>
    <m/>
    <n v="1346.2477839999999"/>
    <m/>
    <m/>
    <d v="2023-07-08T00:00:00"/>
    <x v="0"/>
    <x v="11"/>
    <n v="27"/>
    <x v="19"/>
  </r>
  <r>
    <x v="102"/>
    <x v="100"/>
    <n v="1532.7760000000001"/>
    <x v="11"/>
    <n v="1532.7760000000001"/>
    <m/>
    <n v="1532.7760000000001"/>
    <m/>
    <m/>
    <d v="2023-07-08T00:00:00"/>
    <x v="0"/>
    <x v="11"/>
    <n v="27"/>
    <x v="19"/>
  </r>
  <r>
    <x v="102"/>
    <x v="100"/>
    <n v="191.82264799999999"/>
    <x v="11"/>
    <n v="1724.5986480000001"/>
    <m/>
    <n v="191.82264799999999"/>
    <m/>
    <m/>
    <d v="2023-07-08T00:00:00"/>
    <x v="0"/>
    <x v="11"/>
    <n v="27"/>
    <x v="19"/>
  </r>
  <r>
    <x v="65"/>
    <x v="65"/>
    <n v="2322.5196000000001"/>
    <x v="12"/>
    <n v="2322.5196000000001"/>
    <m/>
    <n v="2322.5196000000001"/>
    <m/>
    <m/>
    <d v="2023-07-08T00:00:00"/>
    <x v="0"/>
    <x v="12"/>
    <n v="27"/>
    <x v="19"/>
  </r>
  <r>
    <x v="147"/>
    <x v="145"/>
    <n v="2594.1749"/>
    <x v="12"/>
    <n v="2594.1749"/>
    <m/>
    <n v="2594.1749"/>
    <m/>
    <m/>
    <d v="2023-07-08T00:00:00"/>
    <x v="0"/>
    <x v="12"/>
    <n v="27"/>
    <x v="19"/>
  </r>
  <r>
    <x v="1"/>
    <x v="1"/>
    <n v="103.985553"/>
    <x v="10"/>
    <n v="103.985553"/>
    <m/>
    <n v="103.985553"/>
    <m/>
    <m/>
    <d v="2023-07-09T00:00:00"/>
    <x v="0"/>
    <x v="10"/>
    <n v="27"/>
    <x v="19"/>
  </r>
  <r>
    <x v="1"/>
    <x v="1"/>
    <n v="104.244118"/>
    <x v="10"/>
    <n v="208.229671"/>
    <m/>
    <n v="104.244118"/>
    <m/>
    <m/>
    <d v="2023-07-09T00:00:00"/>
    <x v="0"/>
    <x v="10"/>
    <n v="27"/>
    <x v="19"/>
  </r>
  <r>
    <x v="1"/>
    <x v="1"/>
    <n v="51.991680000000002"/>
    <x v="10"/>
    <n v="260.22135100000003"/>
    <m/>
    <n v="51.991680000000002"/>
    <m/>
    <m/>
    <d v="2023-07-09T00:00:00"/>
    <x v="0"/>
    <x v="10"/>
    <n v="27"/>
    <x v="19"/>
  </r>
  <r>
    <x v="1"/>
    <x v="1"/>
    <n v="107.59764800000001"/>
    <x v="10"/>
    <n v="367.81899900000002"/>
    <m/>
    <n v="107.59764800000001"/>
    <m/>
    <m/>
    <d v="2023-07-09T00:00:00"/>
    <x v="0"/>
    <x v="10"/>
    <n v="27"/>
    <x v="19"/>
  </r>
  <r>
    <x v="1"/>
    <x v="1"/>
    <n v="52.098671000000003"/>
    <x v="10"/>
    <n v="419.91767000000004"/>
    <m/>
    <n v="52.098671000000003"/>
    <m/>
    <m/>
    <d v="2023-07-09T00:00:00"/>
    <x v="0"/>
    <x v="10"/>
    <n v="27"/>
    <x v="19"/>
  </r>
  <r>
    <x v="1"/>
    <x v="1"/>
    <n v="19.293420999999999"/>
    <x v="10"/>
    <n v="439.21109100000007"/>
    <m/>
    <n v="19.293420999999999"/>
    <m/>
    <m/>
    <d v="2023-07-09T00:00:00"/>
    <x v="0"/>
    <x v="10"/>
    <n v="27"/>
    <x v="19"/>
  </r>
  <r>
    <x v="1"/>
    <x v="1"/>
    <n v="15.785526000000001"/>
    <x v="10"/>
    <n v="454.99661700000007"/>
    <m/>
    <n v="15.785526000000001"/>
    <m/>
    <m/>
    <d v="2023-07-09T00:00:00"/>
    <x v="0"/>
    <x v="10"/>
    <n v="27"/>
    <x v="19"/>
  </r>
  <r>
    <x v="1"/>
    <x v="1"/>
    <n v="81.461111000000002"/>
    <x v="10"/>
    <n v="536.45772800000009"/>
    <m/>
    <n v="81.461111000000002"/>
    <m/>
    <m/>
    <d v="2023-07-09T00:00:00"/>
    <x v="0"/>
    <x v="10"/>
    <n v="27"/>
    <x v="19"/>
  </r>
  <r>
    <x v="1"/>
    <x v="1"/>
    <n v="32.671568999999998"/>
    <x v="10"/>
    <n v="569.12929700000007"/>
    <m/>
    <n v="32.671568999999998"/>
    <m/>
    <m/>
    <d v="2023-07-09T00:00:00"/>
    <x v="0"/>
    <x v="10"/>
    <n v="27"/>
    <x v="19"/>
  </r>
  <r>
    <x v="2"/>
    <x v="2"/>
    <n v="149.763158"/>
    <x v="10"/>
    <n v="149.763158"/>
    <m/>
    <n v="149.763158"/>
    <m/>
    <m/>
    <d v="2023-07-09T00:00:00"/>
    <x v="0"/>
    <x v="10"/>
    <n v="27"/>
    <x v="19"/>
  </r>
  <r>
    <x v="2"/>
    <x v="2"/>
    <n v="131.37254899999999"/>
    <x v="10"/>
    <n v="281.13570700000002"/>
    <m/>
    <n v="131.37254899999999"/>
    <m/>
    <m/>
    <d v="2023-07-09T00:00:00"/>
    <x v="0"/>
    <x v="10"/>
    <n v="27"/>
    <x v="19"/>
  </r>
  <r>
    <x v="2"/>
    <x v="2"/>
    <n v="74.88"/>
    <x v="10"/>
    <n v="356.01570700000002"/>
    <m/>
    <n v="74.88"/>
    <m/>
    <m/>
    <d v="2023-07-09T00:00:00"/>
    <x v="0"/>
    <x v="10"/>
    <n v="27"/>
    <x v="19"/>
  </r>
  <r>
    <x v="2"/>
    <x v="2"/>
    <n v="135.59880000000001"/>
    <x v="10"/>
    <n v="491.614507"/>
    <m/>
    <n v="135.59880000000001"/>
    <m/>
    <m/>
    <d v="2023-07-09T00:00:00"/>
    <x v="0"/>
    <x v="10"/>
    <n v="27"/>
    <x v="19"/>
  </r>
  <r>
    <x v="2"/>
    <x v="2"/>
    <n v="65.656800000000004"/>
    <x v="10"/>
    <n v="557.27130699999998"/>
    <m/>
    <n v="65.656800000000004"/>
    <m/>
    <m/>
    <d v="2023-07-09T00:00:00"/>
    <x v="0"/>
    <x v="10"/>
    <n v="27"/>
    <x v="19"/>
  </r>
  <r>
    <x v="2"/>
    <x v="2"/>
    <n v="43.421053000000001"/>
    <x v="10"/>
    <n v="600.69236000000001"/>
    <m/>
    <n v="43.421053000000001"/>
    <m/>
    <m/>
    <d v="2023-07-09T00:00:00"/>
    <x v="0"/>
    <x v="10"/>
    <n v="27"/>
    <x v="19"/>
  </r>
  <r>
    <x v="2"/>
    <x v="2"/>
    <n v="35.526316000000001"/>
    <x v="10"/>
    <n v="636.21867599999996"/>
    <m/>
    <n v="35.526316000000001"/>
    <m/>
    <m/>
    <d v="2023-07-09T00:00:00"/>
    <x v="0"/>
    <x v="10"/>
    <n v="27"/>
    <x v="19"/>
  </r>
  <r>
    <x v="2"/>
    <x v="2"/>
    <n v="73.529411999999994"/>
    <x v="10"/>
    <n v="709.74808799999994"/>
    <m/>
    <n v="73.529411999999994"/>
    <m/>
    <m/>
    <d v="2023-07-09T00:00:00"/>
    <x v="0"/>
    <x v="10"/>
    <n v="27"/>
    <x v="19"/>
  </r>
  <r>
    <x v="30"/>
    <x v="30"/>
    <n v="144.75"/>
    <x v="10"/>
    <n v="144.75"/>
    <m/>
    <n v="144.75"/>
    <m/>
    <m/>
    <d v="2023-07-09T00:00:00"/>
    <x v="0"/>
    <x v="10"/>
    <n v="27"/>
    <x v="19"/>
  </r>
  <r>
    <x v="31"/>
    <x v="31"/>
    <n v="76.98"/>
    <x v="10"/>
    <n v="76.98"/>
    <m/>
    <n v="76.98"/>
    <m/>
    <m/>
    <d v="2023-07-09T00:00:00"/>
    <x v="0"/>
    <x v="10"/>
    <n v="27"/>
    <x v="19"/>
  </r>
  <r>
    <x v="42"/>
    <x v="42"/>
    <n v="73.540000000000006"/>
    <x v="10"/>
    <n v="73.540000000000006"/>
    <m/>
    <n v="73.540000000000006"/>
    <m/>
    <m/>
    <d v="2023-07-09T00:00:00"/>
    <x v="0"/>
    <x v="10"/>
    <n v="27"/>
    <x v="19"/>
  </r>
  <r>
    <x v="49"/>
    <x v="49"/>
    <n v="149.78"/>
    <x v="10"/>
    <n v="149.78"/>
    <m/>
    <n v="149.78"/>
    <m/>
    <m/>
    <d v="2023-07-09T00:00:00"/>
    <x v="0"/>
    <x v="10"/>
    <n v="27"/>
    <x v="19"/>
  </r>
  <r>
    <x v="50"/>
    <x v="50"/>
    <n v="367.84"/>
    <x v="10"/>
    <n v="367.84"/>
    <m/>
    <n v="367.84"/>
    <m/>
    <m/>
    <d v="2023-07-09T00:00:00"/>
    <x v="0"/>
    <x v="10"/>
    <n v="27"/>
    <x v="19"/>
  </r>
  <r>
    <x v="56"/>
    <x v="56"/>
    <n v="2234.1999999999998"/>
    <x v="10"/>
    <n v="2234.1999999999998"/>
    <m/>
    <n v="2234.1999999999998"/>
    <m/>
    <m/>
    <d v="2023-07-09T00:00:00"/>
    <x v="0"/>
    <x v="10"/>
    <n v="27"/>
    <x v="19"/>
  </r>
  <r>
    <x v="56"/>
    <x v="56"/>
    <n v="2306.09"/>
    <x v="10"/>
    <n v="4540.29"/>
    <m/>
    <n v="2306.09"/>
    <m/>
    <m/>
    <d v="2023-07-09T00:00:00"/>
    <x v="0"/>
    <x v="10"/>
    <n v="27"/>
    <x v="19"/>
  </r>
  <r>
    <x v="56"/>
    <x v="56"/>
    <n v="1116.5999999999999"/>
    <x v="10"/>
    <n v="5656.8899999999994"/>
    <m/>
    <n v="1116.5999999999999"/>
    <m/>
    <m/>
    <d v="2023-07-09T00:00:00"/>
    <x v="0"/>
    <x v="10"/>
    <n v="27"/>
    <x v="19"/>
  </r>
  <r>
    <x v="61"/>
    <x v="61"/>
    <n v="167.75"/>
    <x v="10"/>
    <n v="167.75"/>
    <m/>
    <n v="167.75"/>
    <m/>
    <m/>
    <d v="2023-07-09T00:00:00"/>
    <x v="0"/>
    <x v="10"/>
    <n v="27"/>
    <x v="19"/>
  </r>
  <r>
    <x v="62"/>
    <x v="62"/>
    <n v="346.45"/>
    <x v="10"/>
    <n v="346.45"/>
    <m/>
    <n v="346.45"/>
    <m/>
    <m/>
    <d v="2023-07-09T00:00:00"/>
    <x v="0"/>
    <x v="10"/>
    <n v="27"/>
    <x v="19"/>
  </r>
  <r>
    <x v="66"/>
    <x v="66"/>
    <n v="2233.33"/>
    <x v="10"/>
    <n v="2233.33"/>
    <m/>
    <n v="2233.33"/>
    <m/>
    <m/>
    <d v="2023-07-09T00:00:00"/>
    <x v="0"/>
    <x v="10"/>
    <n v="27"/>
    <x v="19"/>
  </r>
  <r>
    <x v="66"/>
    <x v="66"/>
    <n v="1272.96"/>
    <x v="10"/>
    <n v="3506.29"/>
    <m/>
    <n v="1272.96"/>
    <m/>
    <m/>
    <d v="2023-07-09T00:00:00"/>
    <x v="0"/>
    <x v="10"/>
    <n v="27"/>
    <x v="19"/>
  </r>
  <r>
    <x v="136"/>
    <x v="134"/>
    <n v="25.98"/>
    <x v="10"/>
    <n v="25.98"/>
    <m/>
    <n v="25.98"/>
    <m/>
    <m/>
    <d v="2023-07-09T00:00:00"/>
    <x v="0"/>
    <x v="10"/>
    <n v="27"/>
    <x v="19"/>
  </r>
  <r>
    <x v="136"/>
    <x v="134"/>
    <n v="26.06"/>
    <x v="10"/>
    <n v="52.04"/>
    <m/>
    <n v="26.06"/>
    <m/>
    <m/>
    <d v="2023-07-09T00:00:00"/>
    <x v="0"/>
    <x v="10"/>
    <n v="27"/>
    <x v="19"/>
  </r>
  <r>
    <x v="136"/>
    <x v="134"/>
    <n v="12.99"/>
    <x v="10"/>
    <n v="65.03"/>
    <m/>
    <n v="12.99"/>
    <m/>
    <m/>
    <d v="2023-07-09T00:00:00"/>
    <x v="0"/>
    <x v="10"/>
    <n v="27"/>
    <x v="19"/>
  </r>
  <r>
    <x v="136"/>
    <x v="134"/>
    <n v="26.89"/>
    <x v="10"/>
    <n v="91.92"/>
    <m/>
    <n v="26.89"/>
    <m/>
    <m/>
    <d v="2023-07-09T00:00:00"/>
    <x v="0"/>
    <x v="10"/>
    <n v="27"/>
    <x v="19"/>
  </r>
  <r>
    <x v="136"/>
    <x v="134"/>
    <n v="13.03"/>
    <x v="10"/>
    <n v="104.95"/>
    <m/>
    <n v="13.03"/>
    <m/>
    <m/>
    <d v="2023-07-09T00:00:00"/>
    <x v="0"/>
    <x v="10"/>
    <n v="27"/>
    <x v="19"/>
  </r>
  <r>
    <x v="136"/>
    <x v="134"/>
    <n v="4.82"/>
    <x v="10"/>
    <n v="109.77000000000001"/>
    <m/>
    <n v="4.82"/>
    <m/>
    <m/>
    <d v="2023-07-09T00:00:00"/>
    <x v="0"/>
    <x v="10"/>
    <n v="27"/>
    <x v="19"/>
  </r>
  <r>
    <x v="136"/>
    <x v="134"/>
    <n v="3.95"/>
    <x v="10"/>
    <n v="113.72000000000001"/>
    <m/>
    <n v="3.95"/>
    <m/>
    <m/>
    <d v="2023-07-09T00:00:00"/>
    <x v="0"/>
    <x v="10"/>
    <n v="27"/>
    <x v="19"/>
  </r>
  <r>
    <x v="136"/>
    <x v="134"/>
    <n v="20.36"/>
    <x v="10"/>
    <n v="134.08000000000001"/>
    <m/>
    <n v="20.36"/>
    <m/>
    <m/>
    <d v="2023-07-09T00:00:00"/>
    <x v="0"/>
    <x v="10"/>
    <n v="27"/>
    <x v="19"/>
  </r>
  <r>
    <x v="136"/>
    <x v="134"/>
    <n v="8.17"/>
    <x v="10"/>
    <n v="142.25"/>
    <m/>
    <n v="8.17"/>
    <m/>
    <m/>
    <d v="2023-07-09T00:00:00"/>
    <x v="0"/>
    <x v="10"/>
    <n v="27"/>
    <x v="19"/>
  </r>
  <r>
    <x v="142"/>
    <x v="140"/>
    <n v="183.35"/>
    <x v="10"/>
    <n v="183.35"/>
    <m/>
    <n v="183.35"/>
    <m/>
    <m/>
    <d v="2023-07-09T00:00:00"/>
    <x v="0"/>
    <x v="10"/>
    <n v="27"/>
    <x v="19"/>
  </r>
  <r>
    <x v="114"/>
    <x v="112"/>
    <n v="5876.0216119999995"/>
    <x v="12"/>
    <n v="5876.0216119999995"/>
    <m/>
    <n v="5876.0216119999995"/>
    <m/>
    <m/>
    <d v="2023-07-10T00:00:00"/>
    <x v="0"/>
    <x v="12"/>
    <n v="28"/>
    <x v="19"/>
  </r>
  <r>
    <x v="105"/>
    <x v="103"/>
    <n v="46.981682999999997"/>
    <x v="12"/>
    <n v="46.981682999999997"/>
    <m/>
    <n v="46.981682999999997"/>
    <m/>
    <m/>
    <d v="2023-07-11T00:00:00"/>
    <x v="0"/>
    <x v="12"/>
    <n v="28"/>
    <x v="19"/>
  </r>
  <r>
    <x v="109"/>
    <x v="107"/>
    <n v="125.284487"/>
    <x v="12"/>
    <n v="125.284487"/>
    <m/>
    <n v="125.284487"/>
    <m/>
    <m/>
    <d v="2023-07-11T00:00:00"/>
    <x v="0"/>
    <x v="12"/>
    <n v="28"/>
    <x v="19"/>
  </r>
  <r>
    <x v="114"/>
    <x v="112"/>
    <n v="303.43471399999999"/>
    <x v="12"/>
    <n v="303.43471399999999"/>
    <m/>
    <n v="303.43471399999999"/>
    <m/>
    <m/>
    <d v="2023-07-11T00:00:00"/>
    <x v="0"/>
    <x v="12"/>
    <n v="28"/>
    <x v="19"/>
  </r>
  <r>
    <x v="114"/>
    <x v="112"/>
    <n v="2849.8409379999998"/>
    <x v="12"/>
    <n v="3153.2756519999998"/>
    <m/>
    <n v="2849.8409379999998"/>
    <m/>
    <m/>
    <d v="2023-07-11T00:00:00"/>
    <x v="0"/>
    <x v="12"/>
    <n v="28"/>
    <x v="19"/>
  </r>
  <r>
    <x v="139"/>
    <x v="137"/>
    <n v="2783.7163190000001"/>
    <x v="11"/>
    <n v="2783.7163190000001"/>
    <m/>
    <n v="2783.7163190000001"/>
    <m/>
    <m/>
    <d v="2023-07-12T00:00:00"/>
    <x v="0"/>
    <x v="11"/>
    <n v="28"/>
    <x v="19"/>
  </r>
  <r>
    <x v="139"/>
    <x v="137"/>
    <n v="2636.4282979999998"/>
    <x v="11"/>
    <n v="5420.1446169999999"/>
    <m/>
    <n v="2636.4282979999998"/>
    <m/>
    <m/>
    <d v="2023-07-12T00:00:00"/>
    <x v="0"/>
    <x v="11"/>
    <n v="28"/>
    <x v="19"/>
  </r>
  <r>
    <x v="9"/>
    <x v="9"/>
    <n v="62.642243999999998"/>
    <x v="12"/>
    <n v="62.642243999999998"/>
    <m/>
    <n v="62.642243999999998"/>
    <m/>
    <m/>
    <d v="2023-07-12T00:00:00"/>
    <x v="0"/>
    <x v="12"/>
    <n v="28"/>
    <x v="19"/>
  </r>
  <r>
    <x v="16"/>
    <x v="16"/>
    <n v="4.4696400000000001"/>
    <x v="12"/>
    <n v="4.4696400000000001"/>
    <m/>
    <n v="4.4696400000000001"/>
    <m/>
    <m/>
    <d v="2023-07-12T00:00:00"/>
    <x v="0"/>
    <x v="12"/>
    <n v="28"/>
    <x v="19"/>
  </r>
  <r>
    <x v="109"/>
    <x v="107"/>
    <n v="178.785571"/>
    <x v="12"/>
    <n v="178.785571"/>
    <m/>
    <n v="178.785571"/>
    <m/>
    <m/>
    <d v="2023-07-12T00:00:00"/>
    <x v="0"/>
    <x v="12"/>
    <n v="28"/>
    <x v="19"/>
  </r>
  <r>
    <x v="139"/>
    <x v="137"/>
    <n v="2390.5887769999999"/>
    <x v="11"/>
    <n v="2390.5887769999999"/>
    <m/>
    <n v="2390.5887769999999"/>
    <m/>
    <m/>
    <d v="2023-07-13T00:00:00"/>
    <x v="0"/>
    <x v="11"/>
    <n v="28"/>
    <x v="19"/>
  </r>
  <r>
    <x v="139"/>
    <x v="137"/>
    <n v="1918.829007"/>
    <x v="11"/>
    <n v="4309.4177840000002"/>
    <m/>
    <n v="1918.829007"/>
    <m/>
    <m/>
    <d v="2023-07-13T00:00:00"/>
    <x v="0"/>
    <x v="11"/>
    <n v="28"/>
    <x v="19"/>
  </r>
  <r>
    <x v="139"/>
    <x v="137"/>
    <n v="2731.8848889999999"/>
    <x v="11"/>
    <n v="7041.3026730000001"/>
    <m/>
    <n v="2731.8848889999999"/>
    <m/>
    <m/>
    <d v="2023-07-13T00:00:00"/>
    <x v="0"/>
    <x v="11"/>
    <n v="28"/>
    <x v="19"/>
  </r>
  <r>
    <x v="139"/>
    <x v="137"/>
    <n v="325.86103500000002"/>
    <x v="11"/>
    <n v="7367.163708"/>
    <m/>
    <n v="325.86103500000002"/>
    <m/>
    <m/>
    <d v="2023-07-13T00:00:00"/>
    <x v="0"/>
    <x v="11"/>
    <n v="28"/>
    <x v="19"/>
  </r>
  <r>
    <x v="139"/>
    <x v="137"/>
    <n v="2731.8848889999999"/>
    <x v="11"/>
    <n v="10099.048597000001"/>
    <m/>
    <n v="2731.8848889999999"/>
    <m/>
    <m/>
    <d v="2023-07-13T00:00:00"/>
    <x v="0"/>
    <x v="11"/>
    <n v="28"/>
    <x v="19"/>
  </r>
  <r>
    <x v="139"/>
    <x v="137"/>
    <n v="253.712748"/>
    <x v="11"/>
    <n v="10352.761345000001"/>
    <m/>
    <n v="253.712748"/>
    <m/>
    <m/>
    <d v="2023-07-13T00:00:00"/>
    <x v="0"/>
    <x v="11"/>
    <n v="28"/>
    <x v="19"/>
  </r>
  <r>
    <x v="139"/>
    <x v="137"/>
    <n v="2731.9019640000001"/>
    <x v="11"/>
    <n v="13084.663309000001"/>
    <m/>
    <n v="2731.9019640000001"/>
    <m/>
    <m/>
    <d v="2023-07-13T00:00:00"/>
    <x v="0"/>
    <x v="11"/>
    <n v="28"/>
    <x v="19"/>
  </r>
  <r>
    <x v="139"/>
    <x v="137"/>
    <n v="300.60939999999999"/>
    <x v="11"/>
    <n v="13385.272709000001"/>
    <m/>
    <n v="300.60939999999999"/>
    <m/>
    <m/>
    <d v="2023-07-13T00:00:00"/>
    <x v="0"/>
    <x v="11"/>
    <n v="28"/>
    <x v="19"/>
  </r>
  <r>
    <x v="102"/>
    <x v="100"/>
    <n v="313.565382"/>
    <x v="12"/>
    <n v="313.565382"/>
    <m/>
    <n v="313.565382"/>
    <m/>
    <m/>
    <d v="2023-07-13T00:00:00"/>
    <x v="0"/>
    <x v="12"/>
    <n v="28"/>
    <x v="19"/>
  </r>
  <r>
    <x v="125"/>
    <x v="123"/>
    <n v="2619.8598000000002"/>
    <x v="12"/>
    <n v="2619.8598000000002"/>
    <m/>
    <n v="2619.8598000000002"/>
    <m/>
    <m/>
    <d v="2023-07-13T00:00:00"/>
    <x v="0"/>
    <x v="12"/>
    <n v="28"/>
    <x v="19"/>
  </r>
  <r>
    <x v="159"/>
    <x v="157"/>
    <n v="16.5"/>
    <x v="11"/>
    <n v="16.5"/>
    <m/>
    <n v="16.5"/>
    <m/>
    <m/>
    <d v="2023-07-14T00:00:00"/>
    <x v="0"/>
    <x v="11"/>
    <n v="28"/>
    <x v="19"/>
  </r>
  <r>
    <x v="77"/>
    <x v="77"/>
    <n v="5900.02"/>
    <x v="11"/>
    <n v="5900.02"/>
    <m/>
    <n v="5900.02"/>
    <m/>
    <m/>
    <d v="2023-07-14T00:00:00"/>
    <x v="0"/>
    <x v="11"/>
    <n v="28"/>
    <x v="19"/>
  </r>
  <r>
    <x v="77"/>
    <x v="77"/>
    <n v="933"/>
    <x v="11"/>
    <n v="6833.02"/>
    <m/>
    <n v="933"/>
    <m/>
    <m/>
    <d v="2023-07-14T00:00:00"/>
    <x v="0"/>
    <x v="11"/>
    <n v="28"/>
    <x v="19"/>
  </r>
  <r>
    <x v="77"/>
    <x v="77"/>
    <n v="310.08"/>
    <x v="11"/>
    <n v="7143.1"/>
    <m/>
    <n v="310.08"/>
    <m/>
    <m/>
    <d v="2023-07-14T00:00:00"/>
    <x v="0"/>
    <x v="11"/>
    <n v="28"/>
    <x v="19"/>
  </r>
  <r>
    <x v="77"/>
    <x v="77"/>
    <n v="687.18"/>
    <x v="11"/>
    <n v="7830.2800000000007"/>
    <m/>
    <n v="687.18"/>
    <m/>
    <m/>
    <d v="2023-07-14T00:00:00"/>
    <x v="0"/>
    <x v="11"/>
    <n v="28"/>
    <x v="19"/>
  </r>
  <r>
    <x v="81"/>
    <x v="81"/>
    <n v="4.62"/>
    <x v="11"/>
    <n v="4.62"/>
    <m/>
    <n v="4.62"/>
    <m/>
    <m/>
    <d v="2023-07-14T00:00:00"/>
    <x v="0"/>
    <x v="11"/>
    <n v="28"/>
    <x v="19"/>
  </r>
  <r>
    <x v="160"/>
    <x v="158"/>
    <n v="5.81"/>
    <x v="11"/>
    <n v="5.81"/>
    <m/>
    <n v="5.81"/>
    <m/>
    <m/>
    <d v="2023-07-14T00:00:00"/>
    <x v="0"/>
    <x v="11"/>
    <n v="28"/>
    <x v="19"/>
  </r>
  <r>
    <x v="161"/>
    <x v="159"/>
    <n v="13.2"/>
    <x v="11"/>
    <n v="13.2"/>
    <m/>
    <n v="13.2"/>
    <m/>
    <m/>
    <d v="2023-07-14T00:00:00"/>
    <x v="0"/>
    <x v="11"/>
    <n v="28"/>
    <x v="19"/>
  </r>
  <r>
    <x v="139"/>
    <x v="137"/>
    <n v="2380.8423389999998"/>
    <x v="11"/>
    <n v="2380.8423389999998"/>
    <m/>
    <n v="2380.8423389999998"/>
    <m/>
    <m/>
    <d v="2023-07-14T00:00:00"/>
    <x v="0"/>
    <x v="11"/>
    <n v="28"/>
    <x v="19"/>
  </r>
  <r>
    <x v="139"/>
    <x v="137"/>
    <n v="180.79886999999999"/>
    <x v="11"/>
    <n v="2561.6412089999999"/>
    <m/>
    <n v="180.79886999999999"/>
    <m/>
    <m/>
    <d v="2023-07-14T00:00:00"/>
    <x v="0"/>
    <x v="11"/>
    <n v="28"/>
    <x v="19"/>
  </r>
  <r>
    <x v="139"/>
    <x v="137"/>
    <n v="180.79886999999999"/>
    <x v="11"/>
    <n v="2742.440079"/>
    <m/>
    <n v="180.79886999999999"/>
    <m/>
    <m/>
    <d v="2023-07-14T00:00:00"/>
    <x v="0"/>
    <x v="11"/>
    <n v="28"/>
    <x v="19"/>
  </r>
  <r>
    <x v="139"/>
    <x v="137"/>
    <n v="180.8"/>
    <x v="11"/>
    <n v="2923.2400790000002"/>
    <m/>
    <n v="180.8"/>
    <m/>
    <m/>
    <d v="2023-07-14T00:00:00"/>
    <x v="0"/>
    <x v="11"/>
    <n v="28"/>
    <x v="19"/>
  </r>
  <r>
    <x v="77"/>
    <x v="77"/>
    <n v="3670.74"/>
    <x v="11"/>
    <n v="3670.74"/>
    <m/>
    <n v="3670.74"/>
    <m/>
    <m/>
    <d v="2023-07-15T00:00:00"/>
    <x v="0"/>
    <x v="11"/>
    <n v="28"/>
    <x v="19"/>
  </r>
  <r>
    <x v="77"/>
    <x v="77"/>
    <n v="2581.67"/>
    <x v="11"/>
    <n v="6252.41"/>
    <m/>
    <n v="2581.67"/>
    <m/>
    <m/>
    <d v="2023-07-15T00:00:00"/>
    <x v="0"/>
    <x v="11"/>
    <n v="28"/>
    <x v="19"/>
  </r>
  <r>
    <x v="102"/>
    <x v="100"/>
    <n v="1504.6214419999999"/>
    <x v="12"/>
    <n v="1504.6214419999999"/>
    <m/>
    <n v="1504.6214419999999"/>
    <m/>
    <m/>
    <d v="2023-07-15T00:00:00"/>
    <x v="0"/>
    <x v="12"/>
    <n v="28"/>
    <x v="19"/>
  </r>
  <r>
    <x v="1"/>
    <x v="1"/>
    <n v="103.985553"/>
    <x v="11"/>
    <n v="103.985553"/>
    <m/>
    <n v="103.985553"/>
    <m/>
    <m/>
    <d v="2023-07-16T00:00:00"/>
    <x v="0"/>
    <x v="11"/>
    <n v="28"/>
    <x v="19"/>
  </r>
  <r>
    <x v="1"/>
    <x v="1"/>
    <n v="103.8117"/>
    <x v="11"/>
    <n v="207.79725300000001"/>
    <m/>
    <n v="103.8117"/>
    <m/>
    <m/>
    <d v="2023-07-16T00:00:00"/>
    <x v="0"/>
    <x v="11"/>
    <n v="28"/>
    <x v="19"/>
  </r>
  <r>
    <x v="1"/>
    <x v="1"/>
    <n v="104.244118"/>
    <x v="11"/>
    <n v="312.04137100000003"/>
    <m/>
    <n v="104.244118"/>
    <m/>
    <m/>
    <d v="2023-07-16T00:00:00"/>
    <x v="0"/>
    <x v="11"/>
    <n v="28"/>
    <x v="19"/>
  </r>
  <r>
    <x v="1"/>
    <x v="1"/>
    <n v="108.406542"/>
    <x v="11"/>
    <n v="420.44791300000003"/>
    <m/>
    <n v="108.406542"/>
    <m/>
    <m/>
    <d v="2023-07-16T00:00:00"/>
    <x v="0"/>
    <x v="11"/>
    <n v="28"/>
    <x v="19"/>
  </r>
  <r>
    <x v="1"/>
    <x v="1"/>
    <n v="41.554026"/>
    <x v="11"/>
    <n v="462.00193900000005"/>
    <m/>
    <n v="41.554026"/>
    <m/>
    <m/>
    <d v="2023-07-16T00:00:00"/>
    <x v="0"/>
    <x v="11"/>
    <n v="28"/>
    <x v="19"/>
  </r>
  <r>
    <x v="1"/>
    <x v="1"/>
    <n v="41.554026"/>
    <x v="11"/>
    <n v="503.55596500000007"/>
    <m/>
    <n v="41.554026"/>
    <m/>
    <m/>
    <d v="2023-07-16T00:00:00"/>
    <x v="0"/>
    <x v="11"/>
    <n v="28"/>
    <x v="19"/>
  </r>
  <r>
    <x v="1"/>
    <x v="1"/>
    <n v="41.554285999999998"/>
    <x v="11"/>
    <n v="545.11025100000006"/>
    <m/>
    <n v="41.554285999999998"/>
    <m/>
    <m/>
    <d v="2023-07-16T00:00:00"/>
    <x v="0"/>
    <x v="11"/>
    <n v="28"/>
    <x v="19"/>
  </r>
  <r>
    <x v="2"/>
    <x v="2"/>
    <n v="149.763158"/>
    <x v="11"/>
    <n v="149.763158"/>
    <m/>
    <n v="149.763158"/>
    <m/>
    <m/>
    <d v="2023-07-16T00:00:00"/>
    <x v="0"/>
    <x v="11"/>
    <n v="28"/>
    <x v="19"/>
  </r>
  <r>
    <x v="2"/>
    <x v="2"/>
    <n v="130.82759999999999"/>
    <x v="11"/>
    <n v="280.59075799999999"/>
    <m/>
    <n v="130.82759999999999"/>
    <m/>
    <m/>
    <d v="2023-07-16T00:00:00"/>
    <x v="0"/>
    <x v="11"/>
    <n v="28"/>
    <x v="19"/>
  </r>
  <r>
    <x v="2"/>
    <x v="2"/>
    <n v="131.37254899999999"/>
    <x v="11"/>
    <n v="411.96330699999999"/>
    <m/>
    <n v="131.37254899999999"/>
    <m/>
    <m/>
    <d v="2023-07-16T00:00:00"/>
    <x v="0"/>
    <x v="11"/>
    <n v="28"/>
    <x v="19"/>
  </r>
  <r>
    <x v="2"/>
    <x v="2"/>
    <n v="136.6182"/>
    <x v="11"/>
    <n v="548.58150699999999"/>
    <m/>
    <n v="136.6182"/>
    <m/>
    <m/>
    <d v="2023-07-16T00:00:00"/>
    <x v="0"/>
    <x v="11"/>
    <n v="28"/>
    <x v="19"/>
  </r>
  <r>
    <x v="28"/>
    <x v="28"/>
    <n v="80"/>
    <x v="11"/>
    <n v="80"/>
    <m/>
    <n v="80"/>
    <m/>
    <m/>
    <d v="2023-07-16T00:00:00"/>
    <x v="0"/>
    <x v="11"/>
    <n v="28"/>
    <x v="19"/>
  </r>
  <r>
    <x v="29"/>
    <x v="29"/>
    <n v="93.78"/>
    <x v="11"/>
    <n v="93.78"/>
    <m/>
    <n v="93.78"/>
    <m/>
    <m/>
    <d v="2023-07-16T00:00:00"/>
    <x v="0"/>
    <x v="11"/>
    <n v="28"/>
    <x v="19"/>
  </r>
  <r>
    <x v="40"/>
    <x v="40"/>
    <n v="359.47"/>
    <x v="11"/>
    <n v="359.47"/>
    <m/>
    <n v="359.47"/>
    <m/>
    <m/>
    <d v="2023-07-16T00:00:00"/>
    <x v="0"/>
    <x v="11"/>
    <n v="28"/>
    <x v="19"/>
  </r>
  <r>
    <x v="50"/>
    <x v="50"/>
    <n v="367.84"/>
    <x v="11"/>
    <n v="367.84"/>
    <m/>
    <n v="367.84"/>
    <m/>
    <m/>
    <d v="2023-07-16T00:00:00"/>
    <x v="0"/>
    <x v="11"/>
    <n v="28"/>
    <x v="19"/>
  </r>
  <r>
    <x v="56"/>
    <x v="56"/>
    <n v="2224.0700000000002"/>
    <x v="11"/>
    <n v="2224.0700000000002"/>
    <m/>
    <n v="2224.0700000000002"/>
    <m/>
    <m/>
    <d v="2023-07-16T00:00:00"/>
    <x v="0"/>
    <x v="11"/>
    <n v="28"/>
    <x v="19"/>
  </r>
  <r>
    <x v="56"/>
    <x v="56"/>
    <n v="2234.21"/>
    <x v="11"/>
    <n v="4458.2800000000007"/>
    <m/>
    <n v="2234.21"/>
    <m/>
    <m/>
    <d v="2023-07-16T00:00:00"/>
    <x v="0"/>
    <x v="11"/>
    <n v="28"/>
    <x v="19"/>
  </r>
  <r>
    <x v="56"/>
    <x v="56"/>
    <n v="2323.42"/>
    <x v="11"/>
    <n v="6781.7000000000007"/>
    <m/>
    <n v="2323.42"/>
    <m/>
    <m/>
    <d v="2023-07-16T00:00:00"/>
    <x v="0"/>
    <x v="11"/>
    <n v="28"/>
    <x v="19"/>
  </r>
  <r>
    <x v="62"/>
    <x v="62"/>
    <n v="349.06"/>
    <x v="11"/>
    <n v="349.06"/>
    <m/>
    <n v="349.06"/>
    <m/>
    <m/>
    <d v="2023-07-16T00:00:00"/>
    <x v="0"/>
    <x v="11"/>
    <n v="28"/>
    <x v="19"/>
  </r>
  <r>
    <x v="63"/>
    <x v="63"/>
    <n v="93.78"/>
    <x v="11"/>
    <n v="93.78"/>
    <m/>
    <n v="93.78"/>
    <m/>
    <m/>
    <d v="2023-07-16T00:00:00"/>
    <x v="0"/>
    <x v="11"/>
    <n v="28"/>
    <x v="19"/>
  </r>
  <r>
    <x v="66"/>
    <x v="66"/>
    <n v="2233.34"/>
    <x v="11"/>
    <n v="2233.34"/>
    <m/>
    <n v="2233.34"/>
    <m/>
    <m/>
    <d v="2023-07-16T00:00:00"/>
    <x v="0"/>
    <x v="11"/>
    <n v="28"/>
    <x v="19"/>
  </r>
  <r>
    <x v="77"/>
    <x v="77"/>
    <n v="2966.69"/>
    <x v="11"/>
    <n v="2966.69"/>
    <m/>
    <n v="2966.69"/>
    <m/>
    <m/>
    <d v="2023-07-16T00:00:00"/>
    <x v="0"/>
    <x v="11"/>
    <n v="28"/>
    <x v="19"/>
  </r>
  <r>
    <x v="162"/>
    <x v="160"/>
    <n v="1668.78"/>
    <x v="11"/>
    <n v="1668.78"/>
    <m/>
    <n v="1668.78"/>
    <m/>
    <m/>
    <d v="2023-07-16T00:00:00"/>
    <x v="0"/>
    <x v="11"/>
    <n v="28"/>
    <x v="19"/>
  </r>
  <r>
    <x v="163"/>
    <x v="161"/>
    <n v="25.79"/>
    <x v="11"/>
    <n v="25.79"/>
    <m/>
    <n v="25.79"/>
    <m/>
    <m/>
    <d v="2023-07-16T00:00:00"/>
    <x v="0"/>
    <x v="11"/>
    <n v="28"/>
    <x v="19"/>
  </r>
  <r>
    <x v="164"/>
    <x v="162"/>
    <n v="244.97"/>
    <x v="11"/>
    <n v="244.97"/>
    <m/>
    <n v="244.97"/>
    <m/>
    <m/>
    <d v="2023-07-16T00:00:00"/>
    <x v="0"/>
    <x v="11"/>
    <n v="28"/>
    <x v="19"/>
  </r>
  <r>
    <x v="104"/>
    <x v="102"/>
    <n v="4.2920170000000004"/>
    <x v="11"/>
    <n v="4.2920170000000004"/>
    <m/>
    <n v="4.2920170000000004"/>
    <m/>
    <m/>
    <d v="2023-07-16T00:00:00"/>
    <x v="0"/>
    <x v="11"/>
    <n v="28"/>
    <x v="19"/>
  </r>
  <r>
    <x v="116"/>
    <x v="114"/>
    <n v="513.27888800000005"/>
    <x v="11"/>
    <n v="513.27888800000005"/>
    <m/>
    <n v="513.27888800000005"/>
    <m/>
    <m/>
    <d v="2023-07-16T00:00:00"/>
    <x v="0"/>
    <x v="11"/>
    <n v="28"/>
    <x v="19"/>
  </r>
  <r>
    <x v="136"/>
    <x v="134"/>
    <n v="25.99"/>
    <x v="11"/>
    <n v="25.99"/>
    <m/>
    <n v="25.99"/>
    <m/>
    <m/>
    <d v="2023-07-16T00:00:00"/>
    <x v="0"/>
    <x v="11"/>
    <n v="28"/>
    <x v="19"/>
  </r>
  <r>
    <x v="136"/>
    <x v="134"/>
    <n v="25.95"/>
    <x v="11"/>
    <n v="51.94"/>
    <m/>
    <n v="25.95"/>
    <m/>
    <m/>
    <d v="2023-07-16T00:00:00"/>
    <x v="0"/>
    <x v="11"/>
    <n v="28"/>
    <x v="19"/>
  </r>
  <r>
    <x v="136"/>
    <x v="134"/>
    <n v="26.05"/>
    <x v="11"/>
    <n v="77.989999999999995"/>
    <m/>
    <n v="26.05"/>
    <m/>
    <m/>
    <d v="2023-07-16T00:00:00"/>
    <x v="0"/>
    <x v="11"/>
    <n v="28"/>
    <x v="19"/>
  </r>
  <r>
    <x v="136"/>
    <x v="134"/>
    <n v="27.1"/>
    <x v="11"/>
    <n v="105.09"/>
    <m/>
    <n v="27.1"/>
    <m/>
    <m/>
    <d v="2023-07-16T00:00:00"/>
    <x v="0"/>
    <x v="11"/>
    <n v="28"/>
    <x v="19"/>
  </r>
  <r>
    <x v="136"/>
    <x v="134"/>
    <n v="10.39"/>
    <x v="11"/>
    <n v="115.48"/>
    <m/>
    <n v="10.39"/>
    <m/>
    <m/>
    <d v="2023-07-16T00:00:00"/>
    <x v="0"/>
    <x v="11"/>
    <n v="28"/>
    <x v="19"/>
  </r>
  <r>
    <x v="136"/>
    <x v="134"/>
    <n v="10.38"/>
    <x v="11"/>
    <n v="125.86"/>
    <m/>
    <n v="10.38"/>
    <m/>
    <m/>
    <d v="2023-07-16T00:00:00"/>
    <x v="0"/>
    <x v="11"/>
    <n v="28"/>
    <x v="19"/>
  </r>
  <r>
    <x v="136"/>
    <x v="134"/>
    <n v="10.39"/>
    <x v="11"/>
    <n v="136.25"/>
    <m/>
    <n v="10.39"/>
    <m/>
    <m/>
    <d v="2023-07-16T00:00:00"/>
    <x v="0"/>
    <x v="11"/>
    <n v="28"/>
    <x v="19"/>
  </r>
  <r>
    <x v="100"/>
    <x v="98"/>
    <n v="608.54999999999995"/>
    <x v="12"/>
    <n v="608.54999999999995"/>
    <m/>
    <n v="608.54999999999995"/>
    <m/>
    <m/>
    <d v="2023-07-19T00:00:00"/>
    <x v="0"/>
    <x v="12"/>
    <n v="29"/>
    <x v="19"/>
  </r>
  <r>
    <x v="139"/>
    <x v="137"/>
    <n v="2636.4398759999999"/>
    <x v="12"/>
    <n v="2636.4398759999999"/>
    <m/>
    <n v="2636.4398759999999"/>
    <m/>
    <m/>
    <d v="2023-07-19T00:00:00"/>
    <x v="0"/>
    <x v="12"/>
    <n v="29"/>
    <x v="19"/>
  </r>
  <r>
    <x v="139"/>
    <x v="137"/>
    <n v="6196.8806340000001"/>
    <x v="12"/>
    <n v="8833.3205099999996"/>
    <m/>
    <n v="6196.8806340000001"/>
    <m/>
    <m/>
    <d v="2023-07-20T00:00:00"/>
    <x v="0"/>
    <x v="12"/>
    <n v="29"/>
    <x v="19"/>
  </r>
  <r>
    <x v="139"/>
    <x v="137"/>
    <n v="411.16388000000001"/>
    <x v="12"/>
    <n v="9244.4843899999996"/>
    <m/>
    <n v="411.16388000000001"/>
    <m/>
    <m/>
    <d v="2023-07-21T00:00:00"/>
    <x v="0"/>
    <x v="12"/>
    <n v="29"/>
    <x v="19"/>
  </r>
  <r>
    <x v="77"/>
    <x v="77"/>
    <n v="2581.67"/>
    <x v="12"/>
    <n v="2581.67"/>
    <m/>
    <n v="2581.67"/>
    <m/>
    <m/>
    <d v="2023-07-22T00:00:00"/>
    <x v="0"/>
    <x v="12"/>
    <n v="29"/>
    <x v="19"/>
  </r>
  <r>
    <x v="1"/>
    <x v="1"/>
    <n v="108.40701799999999"/>
    <x v="12"/>
    <n v="108.40701799999999"/>
    <m/>
    <n v="108.40701799999999"/>
    <m/>
    <m/>
    <d v="2023-07-23T00:00:00"/>
    <x v="0"/>
    <x v="12"/>
    <n v="29"/>
    <x v="19"/>
  </r>
  <r>
    <x v="1"/>
    <x v="1"/>
    <n v="93.390296000000006"/>
    <x v="12"/>
    <n v="201.797314"/>
    <m/>
    <n v="93.390296000000006"/>
    <m/>
    <m/>
    <d v="2023-07-23T00:00:00"/>
    <x v="0"/>
    <x v="12"/>
    <n v="29"/>
    <x v="19"/>
  </r>
  <r>
    <x v="2"/>
    <x v="2"/>
    <n v="136.61879999999999"/>
    <x v="12"/>
    <n v="136.61879999999999"/>
    <m/>
    <n v="136.61879999999999"/>
    <m/>
    <m/>
    <d v="2023-07-23T00:00:00"/>
    <x v="0"/>
    <x v="12"/>
    <n v="29"/>
    <x v="19"/>
  </r>
  <r>
    <x v="2"/>
    <x v="2"/>
    <n v="154.10939999999999"/>
    <x v="12"/>
    <n v="290.72820000000002"/>
    <m/>
    <n v="154.10939999999999"/>
    <m/>
    <m/>
    <d v="2023-07-23T00:00:00"/>
    <x v="0"/>
    <x v="12"/>
    <n v="29"/>
    <x v="19"/>
  </r>
  <r>
    <x v="27"/>
    <x v="27"/>
    <n v="198"/>
    <x v="12"/>
    <n v="198"/>
    <m/>
    <n v="198"/>
    <m/>
    <m/>
    <d v="2023-07-23T00:00:00"/>
    <x v="0"/>
    <x v="12"/>
    <n v="29"/>
    <x v="19"/>
  </r>
  <r>
    <x v="56"/>
    <x v="56"/>
    <n v="2323.4299999999998"/>
    <x v="12"/>
    <n v="2323.4299999999998"/>
    <m/>
    <n v="2323.4299999999998"/>
    <m/>
    <m/>
    <d v="2023-07-23T00:00:00"/>
    <x v="0"/>
    <x v="12"/>
    <n v="29"/>
    <x v="19"/>
  </r>
  <r>
    <x v="62"/>
    <x v="62"/>
    <n v="349.06"/>
    <x v="12"/>
    <n v="349.06"/>
    <m/>
    <n v="349.06"/>
    <m/>
    <m/>
    <d v="2023-07-23T00:00:00"/>
    <x v="0"/>
    <x v="12"/>
    <n v="29"/>
    <x v="19"/>
  </r>
  <r>
    <x v="136"/>
    <x v="134"/>
    <n v="27.1"/>
    <x v="12"/>
    <n v="27.1"/>
    <m/>
    <n v="27.1"/>
    <m/>
    <m/>
    <d v="2023-07-23T00:00:00"/>
    <x v="0"/>
    <x v="12"/>
    <n v="29"/>
    <x v="19"/>
  </r>
  <r>
    <x v="136"/>
    <x v="134"/>
    <n v="23.35"/>
    <x v="12"/>
    <n v="50.45"/>
    <m/>
    <n v="23.35"/>
    <m/>
    <m/>
    <d v="2023-07-23T00:00:00"/>
    <x v="0"/>
    <x v="12"/>
    <n v="29"/>
    <x v="19"/>
  </r>
  <r>
    <x v="167"/>
    <x v="165"/>
    <m/>
    <x v="13"/>
    <m/>
    <m/>
    <m/>
    <m/>
    <m/>
    <m/>
    <x v="1"/>
    <x v="13"/>
    <m/>
    <x v="19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45">
  <r>
    <n v="244"/>
    <b v="1"/>
    <x v="0"/>
    <x v="0"/>
    <x v="0"/>
    <s v=""/>
    <n v="134.03962300000001"/>
    <n v="134.03962300000001"/>
    <s v="KGS"/>
    <d v="2024-08-05T00:00:00"/>
    <n v="60"/>
    <d v="2024-10-07T00:00:00"/>
    <n v="0"/>
    <n v="0"/>
    <s v="PRO"/>
    <n v="0"/>
    <s v="03001ARTP     "/>
    <n v="1"/>
    <m/>
    <m/>
    <s v="Vegetal"/>
    <d v="2024-10-07T00:00:00"/>
  </r>
  <r>
    <n v="255"/>
    <b v="1"/>
    <x v="1"/>
    <x v="0"/>
    <x v="1"/>
    <s v=""/>
    <n v="250.647336"/>
    <n v="250.647336"/>
    <s v="KGS"/>
    <d v="2024-08-06T00:00:00"/>
    <n v="60"/>
    <d v="2024-10-07T00:00:00"/>
    <n v="0"/>
    <n v="0"/>
    <s v="PRO"/>
    <n v="0"/>
    <s v="PAMS92        "/>
    <n v="1"/>
    <m/>
    <m/>
    <s v="Vegetal"/>
    <d v="2024-10-07T00:00:00"/>
  </r>
  <r>
    <n v="256"/>
    <b v="1"/>
    <x v="0"/>
    <x v="0"/>
    <x v="0"/>
    <s v=""/>
    <n v="100.29468300000001"/>
    <n v="100.29468300000001"/>
    <s v="KGS"/>
    <d v="2024-08-06T00:00:00"/>
    <n v="60"/>
    <d v="2024-10-07T00:00:00"/>
    <n v="0"/>
    <n v="0"/>
    <s v="PRO"/>
    <n v="0"/>
    <s v="PAMS92        "/>
    <n v="1"/>
    <m/>
    <m/>
    <s v="Vegetal"/>
    <d v="2024-10-07T00:00:00"/>
  </r>
  <r>
    <n v="346"/>
    <b v="1"/>
    <x v="1"/>
    <x v="0"/>
    <x v="1"/>
    <s v=""/>
    <n v="1096.44525"/>
    <n v="1096.44525"/>
    <s v="KGS"/>
    <d v="2024-08-08T00:00:00"/>
    <n v="60"/>
    <d v="2024-10-07T00:00:00"/>
    <n v="0"/>
    <n v="0"/>
    <s v="PRO"/>
    <n v="0"/>
    <s v="DITO72        "/>
    <n v="1"/>
    <m/>
    <m/>
    <s v="Vegetal"/>
    <d v="2024-10-07T00:00:00"/>
  </r>
  <r>
    <n v="323"/>
    <b v="1"/>
    <x v="0"/>
    <x v="0"/>
    <x v="0"/>
    <s v=""/>
    <n v="46.503908000000003"/>
    <n v="46.503908000000003"/>
    <s v="KGS"/>
    <d v="2024-08-08T00:00:00"/>
    <n v="60"/>
    <d v="2024-10-07T00:00:00"/>
    <n v="0"/>
    <n v="0"/>
    <s v="PRO"/>
    <n v="0"/>
    <s v="DITO76        "/>
    <n v="1"/>
    <m/>
    <m/>
    <s v="Vegetal"/>
    <d v="2024-10-07T00:00:00"/>
  </r>
  <r>
    <n v="347"/>
    <b v="1"/>
    <x v="0"/>
    <x v="0"/>
    <x v="0"/>
    <s v=""/>
    <n v="312.85551099999998"/>
    <n v="312.85551099999998"/>
    <s v="KGS"/>
    <d v="2024-08-08T00:00:00"/>
    <n v="60"/>
    <d v="2024-10-07T00:00:00"/>
    <n v="0"/>
    <n v="0"/>
    <s v="PRO"/>
    <n v="0"/>
    <s v="DITO72        "/>
    <n v="1"/>
    <m/>
    <m/>
    <s v="Vegetal"/>
    <d v="2024-10-07T00:00:00"/>
  </r>
  <r>
    <n v="407"/>
    <b v="1"/>
    <x v="0"/>
    <x v="0"/>
    <x v="0"/>
    <s v=""/>
    <n v="785.15788299999997"/>
    <n v="785.15788299999997"/>
    <s v="KGS"/>
    <d v="2024-08-12T00:00:00"/>
    <n v="60"/>
    <d v="2024-10-14T00:00:00"/>
    <n v="0"/>
    <n v="0"/>
    <s v="PRO"/>
    <n v="0"/>
    <s v="FZPZ82        "/>
    <n v="1"/>
    <m/>
    <m/>
    <s v="Vegetal"/>
    <d v="2024-10-14T00:00:00"/>
  </r>
  <r>
    <n v="594"/>
    <b v="1"/>
    <x v="1"/>
    <x v="0"/>
    <x v="1"/>
    <s v=""/>
    <n v="357.51812100000001"/>
    <n v="357.51812100000001"/>
    <s v="KGS"/>
    <d v="2024-08-19T00:00:00"/>
    <n v="60"/>
    <d v="2024-10-21T00:00:00"/>
    <n v="0"/>
    <n v="0"/>
    <s v="PRO"/>
    <n v="0"/>
    <s v="PAMP62        "/>
    <n v="1"/>
    <m/>
    <m/>
    <s v="Vegetal"/>
    <d v="2024-10-21T00:00:00"/>
  </r>
  <r>
    <n v="595"/>
    <b v="1"/>
    <x v="0"/>
    <x v="0"/>
    <x v="0"/>
    <s v=""/>
    <n v="143.05823899999999"/>
    <n v="143.05823899999999"/>
    <s v="KGS"/>
    <d v="2024-08-19T00:00:00"/>
    <n v="60"/>
    <d v="2024-10-21T00:00:00"/>
    <n v="0"/>
    <n v="0"/>
    <s v="PRO"/>
    <n v="0"/>
    <s v="PAMP62        "/>
    <n v="1"/>
    <m/>
    <m/>
    <s v="Vegetal"/>
    <d v="2024-10-21T00:00:00"/>
  </r>
  <r>
    <n v="98"/>
    <b v="1"/>
    <x v="2"/>
    <x v="0"/>
    <x v="2"/>
    <s v=""/>
    <n v="0.23369200000000001"/>
    <n v="0.23369200000000001"/>
    <s v="KG"/>
    <d v="2024-08-25T00:00:00"/>
    <n v="30"/>
    <d v="2024-09-30T00:00:00"/>
    <n v="0"/>
    <n v="0"/>
    <s v="PRO"/>
    <n v="0"/>
    <s v="FZPZ65        "/>
    <n v="1"/>
    <m/>
    <m/>
    <s v="Aditivos"/>
    <d v="2024-09-30T00:00:00"/>
  </r>
  <r>
    <n v="103"/>
    <b v="1"/>
    <x v="2"/>
    <x v="0"/>
    <x v="2"/>
    <s v=""/>
    <n v="0.72302200000000005"/>
    <n v="0.72302200000000005"/>
    <s v="KG"/>
    <d v="2024-08-25T00:00:00"/>
    <n v="30"/>
    <d v="2024-09-30T00:00:00"/>
    <n v="0"/>
    <n v="0"/>
    <s v="PRO"/>
    <n v="0"/>
    <s v="FZPZ81        "/>
    <n v="1"/>
    <m/>
    <m/>
    <s v="Aditivos"/>
    <d v="2024-09-30T00:00:00"/>
  </r>
  <r>
    <n v="110"/>
    <b v="1"/>
    <x v="3"/>
    <x v="0"/>
    <x v="3"/>
    <s v="CONT.ALERG.(S) (SO) "/>
    <n v="26.315511000000001"/>
    <n v="26.315511000000001"/>
    <s v="KG"/>
    <d v="2024-08-26T00:00:00"/>
    <n v="30"/>
    <d v="2024-09-30T00:00:00"/>
    <n v="0"/>
    <n v="0"/>
    <s v="PRO"/>
    <n v="0"/>
    <s v="02202AR       "/>
    <n v="1"/>
    <m/>
    <m/>
    <s v="Text &amp; Soja"/>
    <d v="2024-09-30T00:00:00"/>
  </r>
  <r>
    <n v="803"/>
    <b v="1"/>
    <x v="0"/>
    <x v="0"/>
    <x v="0"/>
    <s v=""/>
    <n v="1570.3157670000001"/>
    <n v="1570.3157670000001"/>
    <s v="KGS"/>
    <d v="2024-08-26T00:00:00"/>
    <n v="60"/>
    <d v="2024-10-28T00:00:00"/>
    <n v="0"/>
    <n v="0"/>
    <s v="PRO"/>
    <n v="0"/>
    <s v="FZPZ82        "/>
    <n v="1"/>
    <m/>
    <m/>
    <s v="Vegetal"/>
    <d v="2024-10-28T00:00:00"/>
  </r>
  <r>
    <n v="127"/>
    <b v="1"/>
    <x v="2"/>
    <x v="0"/>
    <x v="2"/>
    <s v=""/>
    <n v="0.44266"/>
    <n v="0.44266"/>
    <s v="KG"/>
    <d v="2024-08-28T00:00:00"/>
    <n v="30"/>
    <d v="2024-09-30T00:00:00"/>
    <n v="0"/>
    <n v="0"/>
    <s v="PRO"/>
    <n v="0"/>
    <s v="FZPZ51        "/>
    <n v="1"/>
    <m/>
    <m/>
    <s v="Aditivos"/>
    <d v="2024-09-30T00:00:00"/>
  </r>
  <r>
    <n v="190"/>
    <b v="1"/>
    <x v="3"/>
    <x v="0"/>
    <x v="3"/>
    <s v="CONT.ALERG.(S) (SO) "/>
    <n v="72.195414999999997"/>
    <n v="72.195414999999997"/>
    <s v="KG"/>
    <d v="2024-09-02T00:00:00"/>
    <n v="30"/>
    <d v="2024-10-07T00:00:00"/>
    <n v="0"/>
    <n v="0"/>
    <s v="PRO"/>
    <n v="0"/>
    <s v="PAMP63        "/>
    <n v="1"/>
    <m/>
    <m/>
    <s v="Text &amp; Soja"/>
    <d v="2024-10-07T00:00:00"/>
  </r>
  <r>
    <n v="99"/>
    <b v="1"/>
    <x v="4"/>
    <x v="0"/>
    <x v="4"/>
    <s v="CONT.ALERG.(T)      "/>
    <n v="0.16692299999999999"/>
    <n v="0.16692299999999999"/>
    <s v="KG"/>
    <d v="2024-09-03T00:00:00"/>
    <n v="21"/>
    <d v="2024-09-30T00:00:00"/>
    <n v="0"/>
    <n v="0"/>
    <s v="PRO"/>
    <n v="0"/>
    <s v="FZPZ65        "/>
    <n v="1"/>
    <m/>
    <m/>
    <s v="Aditivos"/>
    <d v="2024-09-30T00:00:00"/>
  </r>
  <r>
    <n v="104"/>
    <b v="1"/>
    <x v="4"/>
    <x v="0"/>
    <x v="4"/>
    <s v="CONT.ALERG.(T)      "/>
    <n v="0.51644500000000004"/>
    <n v="0.51644500000000004"/>
    <s v="KG"/>
    <d v="2024-09-03T00:00:00"/>
    <n v="21"/>
    <d v="2024-09-30T00:00:00"/>
    <n v="0"/>
    <n v="0"/>
    <s v="PRO"/>
    <n v="0"/>
    <s v="FZPZ81        "/>
    <n v="1"/>
    <m/>
    <m/>
    <s v="Aditivos"/>
    <d v="2024-09-30T00:00:00"/>
  </r>
  <r>
    <n v="113"/>
    <b v="1"/>
    <x v="5"/>
    <x v="0"/>
    <x v="5"/>
    <s v=""/>
    <n v="0.98683200000000004"/>
    <n v="0.98683200000000004"/>
    <s v="KGS"/>
    <d v="2024-09-04T00:00:00"/>
    <n v="21"/>
    <d v="2024-09-30T00:00:00"/>
    <n v="0"/>
    <n v="0"/>
    <s v="PRO"/>
    <n v="0"/>
    <s v="02202AR       "/>
    <n v="1"/>
    <m/>
    <m/>
    <s v="Sabor"/>
    <d v="2024-09-30T00:00:00"/>
  </r>
  <r>
    <n v="109"/>
    <b v="1"/>
    <x v="6"/>
    <x v="0"/>
    <x v="6"/>
    <s v=""/>
    <n v="11.184092"/>
    <n v="11.184092"/>
    <s v="KG"/>
    <d v="2024-09-04T00:00:00"/>
    <n v="21"/>
    <d v="2024-09-30T00:00:00"/>
    <n v="0"/>
    <n v="0"/>
    <s v="PRO"/>
    <n v="0"/>
    <s v="02202AR       "/>
    <n v="1"/>
    <m/>
    <m/>
    <s v="Aditivos"/>
    <d v="2024-09-30T00:00:00"/>
  </r>
  <r>
    <n v="107"/>
    <b v="1"/>
    <x v="7"/>
    <x v="0"/>
    <x v="7"/>
    <s v="CONT ALERG (LE) (SO)"/>
    <n v="5.5970779999999998"/>
    <n v="5.5970779999999998"/>
    <s v="KGS"/>
    <d v="2024-09-04T00:00:00"/>
    <n v="21"/>
    <d v="2024-09-30T00:00:00"/>
    <n v="0"/>
    <n v="0"/>
    <s v="PRO"/>
    <n v="0"/>
    <s v="02202AR       "/>
    <n v="1"/>
    <m/>
    <m/>
    <s v="Sabor"/>
    <d v="2024-09-30T00:00:00"/>
  </r>
  <r>
    <n v="114"/>
    <b v="1"/>
    <x v="8"/>
    <x v="0"/>
    <x v="8"/>
    <s v=""/>
    <n v="6.5847980000000002"/>
    <n v="6.5847980000000002"/>
    <s v="KGS"/>
    <d v="2024-09-04T00:00:00"/>
    <n v="21"/>
    <d v="2024-09-30T00:00:00"/>
    <n v="0"/>
    <n v="0"/>
    <s v="PRO"/>
    <n v="0"/>
    <s v="02202AR       "/>
    <n v="1"/>
    <m/>
    <m/>
    <s v="Harina"/>
    <d v="2024-09-30T00:00:00"/>
  </r>
  <r>
    <n v="128"/>
    <b v="1"/>
    <x v="4"/>
    <x v="0"/>
    <x v="4"/>
    <s v="CONT.ALERG.(T)      "/>
    <n v="0.44266"/>
    <n v="0.44266"/>
    <s v="KG"/>
    <d v="2024-09-06T00:00:00"/>
    <n v="21"/>
    <d v="2024-09-30T00:00:00"/>
    <n v="0"/>
    <n v="0"/>
    <s v="PRO"/>
    <n v="0"/>
    <s v="FZPZ51        "/>
    <n v="1"/>
    <m/>
    <m/>
    <s v="Aditivos"/>
    <d v="2024-09-30T00:00:00"/>
  </r>
  <r>
    <n v="352"/>
    <b v="1"/>
    <x v="2"/>
    <x v="0"/>
    <x v="2"/>
    <s v=""/>
    <n v="0.42114200000000002"/>
    <n v="0.42114200000000002"/>
    <s v="KG"/>
    <d v="2024-09-08T00:00:00"/>
    <n v="30"/>
    <d v="2024-10-14T00:00:00"/>
    <n v="0"/>
    <n v="0"/>
    <s v="PRO"/>
    <n v="0"/>
    <s v="FZPZ65        "/>
    <n v="1"/>
    <m/>
    <m/>
    <s v="Aditivos"/>
    <d v="2024-10-14T00:00:00"/>
  </r>
  <r>
    <n v="357"/>
    <b v="1"/>
    <x v="2"/>
    <x v="0"/>
    <x v="2"/>
    <s v=""/>
    <n v="0.183786"/>
    <n v="0.183786"/>
    <s v="KG"/>
    <d v="2024-09-08T00:00:00"/>
    <n v="30"/>
    <d v="2024-10-14T00:00:00"/>
    <n v="0"/>
    <n v="0"/>
    <s v="PRO"/>
    <n v="0"/>
    <s v="FZPZ72        "/>
    <n v="1"/>
    <m/>
    <m/>
    <s v="Aditivos"/>
    <d v="2024-10-14T00:00:00"/>
  </r>
  <r>
    <n v="362"/>
    <b v="1"/>
    <x v="2"/>
    <x v="0"/>
    <x v="2"/>
    <s v=""/>
    <n v="0.26293800000000001"/>
    <n v="0.26293800000000001"/>
    <s v="KG"/>
    <d v="2024-09-08T00:00:00"/>
    <n v="30"/>
    <d v="2024-10-14T00:00:00"/>
    <n v="0"/>
    <n v="0"/>
    <s v="PRO"/>
    <n v="0"/>
    <s v="FZPZ82        "/>
    <n v="1"/>
    <m/>
    <m/>
    <s v="Aditivos"/>
    <d v="2024-10-14T00:00:00"/>
  </r>
  <r>
    <n v="367"/>
    <b v="1"/>
    <x v="2"/>
    <x v="0"/>
    <x v="2"/>
    <s v=""/>
    <n v="0.32270599999999999"/>
    <n v="0.32270599999999999"/>
    <s v="KG"/>
    <d v="2024-09-08T00:00:00"/>
    <n v="30"/>
    <d v="2024-10-14T00:00:00"/>
    <n v="0"/>
    <n v="0"/>
    <s v="PRO"/>
    <n v="0"/>
    <s v="FZPZ81        "/>
    <n v="1"/>
    <m/>
    <m/>
    <s v="Aditivos"/>
    <d v="2024-10-14T00:00:00"/>
  </r>
  <r>
    <n v="372"/>
    <b v="1"/>
    <x v="2"/>
    <x v="0"/>
    <x v="2"/>
    <s v=""/>
    <n v="6.8078E-2"/>
    <n v="6.8078E-2"/>
    <s v="KG"/>
    <d v="2024-09-08T00:00:00"/>
    <n v="30"/>
    <d v="2024-10-14T00:00:00"/>
    <n v="0"/>
    <n v="0"/>
    <s v="PRO"/>
    <n v="0"/>
    <s v="03520AR       "/>
    <n v="1"/>
    <m/>
    <m/>
    <s v="Aditivos"/>
    <d v="2024-10-14T00:00:00"/>
  </r>
  <r>
    <n v="121"/>
    <b v="1"/>
    <x v="9"/>
    <x v="0"/>
    <x v="9"/>
    <s v=""/>
    <n v="2761.77"/>
    <n v="2761.77"/>
    <s v="KG"/>
    <d v="2024-09-09T00:00:00"/>
    <n v="17"/>
    <d v="2024-09-30T00:00:00"/>
    <n v="0"/>
    <n v="0"/>
    <s v="PRO"/>
    <n v="0"/>
    <s v="02202AR       "/>
    <n v="1"/>
    <m/>
    <m/>
    <s v="Pollo"/>
    <d v="2024-09-30T00:00:00"/>
  </r>
  <r>
    <n v="179"/>
    <b v="1"/>
    <x v="10"/>
    <x v="0"/>
    <x v="10"/>
    <s v="CONT.ALERG. (SO)(LE)"/>
    <n v="0.16201499999999999"/>
    <n v="0.16201499999999999"/>
    <s v="KGS"/>
    <d v="2024-09-10T00:00:00"/>
    <n v="21"/>
    <d v="2024-10-07T00:00:00"/>
    <n v="0"/>
    <n v="0"/>
    <s v="PRO"/>
    <n v="0"/>
    <s v="03021ARTP     "/>
    <n v="1"/>
    <m/>
    <m/>
    <s v="Sabor"/>
    <d v="2024-10-07T00:00:00"/>
  </r>
  <r>
    <n v="181"/>
    <b v="1"/>
    <x v="8"/>
    <x v="0"/>
    <x v="8"/>
    <s v=""/>
    <n v="1.6792469999999999"/>
    <n v="1.6792469999999999"/>
    <s v="KGS"/>
    <d v="2024-09-10T00:00:00"/>
    <n v="21"/>
    <d v="2024-10-07T00:00:00"/>
    <n v="0"/>
    <n v="0"/>
    <s v="PRO"/>
    <n v="0"/>
    <s v="03021ARTP     "/>
    <n v="1"/>
    <m/>
    <m/>
    <s v="Harina"/>
    <d v="2024-10-07T00:00:00"/>
  </r>
  <r>
    <n v="184"/>
    <b v="1"/>
    <x v="5"/>
    <x v="0"/>
    <x v="5"/>
    <s v=""/>
    <n v="10.829312"/>
    <n v="10.829312"/>
    <s v="KGS"/>
    <d v="2024-09-11T00:00:00"/>
    <n v="21"/>
    <d v="2024-10-07T00:00:00"/>
    <n v="0"/>
    <n v="0"/>
    <s v="PRO"/>
    <n v="0"/>
    <s v="PAMP63        "/>
    <n v="1"/>
    <m/>
    <m/>
    <s v="Sabor"/>
    <d v="2024-10-07T00:00:00"/>
  </r>
  <r>
    <n v="187"/>
    <b v="1"/>
    <x v="6"/>
    <x v="0"/>
    <x v="6"/>
    <s v=""/>
    <n v="12.032569000000001"/>
    <n v="12.032569000000001"/>
    <s v="KG"/>
    <d v="2024-09-11T00:00:00"/>
    <n v="21"/>
    <d v="2024-10-07T00:00:00"/>
    <n v="0"/>
    <n v="0"/>
    <s v="PRO"/>
    <n v="0"/>
    <s v="PAMP63        "/>
    <n v="1"/>
    <m/>
    <m/>
    <s v="Aditivos"/>
    <d v="2024-10-07T00:00:00"/>
  </r>
  <r>
    <n v="189"/>
    <b v="1"/>
    <x v="11"/>
    <x v="0"/>
    <x v="11"/>
    <s v="CONT.ALERG.(LE)     "/>
    <n v="2.406514"/>
    <n v="2.406514"/>
    <s v="KGS"/>
    <d v="2024-09-11T00:00:00"/>
    <n v="21"/>
    <d v="2024-10-07T00:00:00"/>
    <n v="0"/>
    <n v="0"/>
    <s v="PRO"/>
    <n v="0"/>
    <s v="PAMP63        "/>
    <n v="1"/>
    <m/>
    <m/>
    <s v="Sabor"/>
    <d v="2024-10-07T00:00:00"/>
  </r>
  <r>
    <n v="188"/>
    <b v="1"/>
    <x v="12"/>
    <x v="0"/>
    <x v="12"/>
    <s v="CONT.ALERG.(LE)     "/>
    <n v="7.2195410000000004"/>
    <n v="7.2195410000000004"/>
    <s v="KGS"/>
    <d v="2024-09-11T00:00:00"/>
    <n v="21"/>
    <d v="2024-10-07T00:00:00"/>
    <n v="0"/>
    <n v="0"/>
    <s v="PRO"/>
    <n v="0"/>
    <s v="PAMP63        "/>
    <n v="1"/>
    <m/>
    <m/>
    <s v="Sabor"/>
    <d v="2024-10-07T00:00:00"/>
  </r>
  <r>
    <n v="183"/>
    <b v="1"/>
    <x v="13"/>
    <x v="0"/>
    <x v="13"/>
    <s v="CONT.ALERGENO       "/>
    <n v="12.151680000000001"/>
    <n v="12.151680000000001"/>
    <s v="KG"/>
    <d v="2024-09-11T00:00:00"/>
    <n v="21"/>
    <d v="2024-10-07T00:00:00"/>
    <n v="0"/>
    <n v="0"/>
    <s v="PRO"/>
    <n v="0"/>
    <s v="PAMP63        "/>
    <n v="1"/>
    <m/>
    <m/>
    <s v="Sabor"/>
    <d v="2024-10-07T00:00:00"/>
  </r>
  <r>
    <n v="2404"/>
    <b v="1"/>
    <x v="8"/>
    <x v="0"/>
    <x v="8"/>
    <s v=""/>
    <n v="204.73775499999999"/>
    <n v="204.73775499999999"/>
    <s v="KGS"/>
    <d v="2024-09-11T00:00:00"/>
    <n v="21"/>
    <d v="2024-10-07T00:00:00"/>
    <n v="0"/>
    <n v="0"/>
    <s v="PRO"/>
    <n v="0"/>
    <s v="PAMP63        "/>
    <n v="1"/>
    <m/>
    <m/>
    <s v="Harina"/>
    <d v="2024-10-07T00:00:00"/>
  </r>
  <r>
    <n v="209"/>
    <b v="1"/>
    <x v="14"/>
    <x v="0"/>
    <x v="14"/>
    <s v="C.ALERG.(GL)(SO)(LE)"/>
    <n v="0.84109699999999998"/>
    <n v="0.84109699999999998"/>
    <s v="KGS"/>
    <d v="2024-09-12T00:00:00"/>
    <n v="21"/>
    <d v="2024-10-07T00:00:00"/>
    <n v="0"/>
    <n v="0"/>
    <s v="PRO"/>
    <n v="0"/>
    <s v="PAMS92        "/>
    <n v="1"/>
    <m/>
    <m/>
    <s v="Sabor"/>
    <d v="2024-10-07T00:00:00"/>
  </r>
  <r>
    <n v="222"/>
    <b v="1"/>
    <x v="14"/>
    <x v="0"/>
    <x v="14"/>
    <s v="C.ALERG.(GL)(SO)(LE)"/>
    <n v="0.31512699999999999"/>
    <n v="0.31512699999999999"/>
    <s v="KGS"/>
    <d v="2024-09-12T00:00:00"/>
    <n v="21"/>
    <d v="2024-10-07T00:00:00"/>
    <n v="0"/>
    <n v="0"/>
    <s v="PRO"/>
    <n v="0"/>
    <s v="PAMS93        "/>
    <n v="1"/>
    <m/>
    <m/>
    <s v="Sabor"/>
    <d v="2024-10-07T00:00:00"/>
  </r>
  <r>
    <n v="208"/>
    <b v="1"/>
    <x v="7"/>
    <x v="0"/>
    <x v="7"/>
    <s v="CONT ALERG (LE) (SO)"/>
    <n v="4.4898879999999997"/>
    <n v="4.4898879999999997"/>
    <s v="KGS"/>
    <d v="2024-09-12T00:00:00"/>
    <n v="21"/>
    <d v="2024-10-07T00:00:00"/>
    <n v="0"/>
    <n v="0"/>
    <s v="PRO"/>
    <n v="0"/>
    <s v="PAMS92        "/>
    <n v="1"/>
    <m/>
    <m/>
    <s v="Sabor"/>
    <d v="2024-10-07T00:00:00"/>
  </r>
  <r>
    <n v="221"/>
    <b v="1"/>
    <x v="7"/>
    <x v="0"/>
    <x v="7"/>
    <s v="CONT ALERG (LE) (SO)"/>
    <n v="1.682191"/>
    <n v="1.682191"/>
    <s v="KGS"/>
    <d v="2024-09-12T00:00:00"/>
    <n v="21"/>
    <d v="2024-10-07T00:00:00"/>
    <n v="0"/>
    <n v="0"/>
    <s v="PRO"/>
    <n v="0"/>
    <s v="PAMS93        "/>
    <n v="1"/>
    <m/>
    <m/>
    <s v="Sabor"/>
    <d v="2024-10-07T00:00:00"/>
  </r>
  <r>
    <n v="2405"/>
    <b v="1"/>
    <x v="8"/>
    <x v="0"/>
    <x v="8"/>
    <s v=""/>
    <n v="19.465539"/>
    <n v="19.465539"/>
    <s v="KGS"/>
    <d v="2024-09-12T00:00:00"/>
    <n v="21"/>
    <d v="2024-10-07T00:00:00"/>
    <n v="0"/>
    <n v="0"/>
    <s v="PRO"/>
    <n v="0"/>
    <s v="PAMS92        "/>
    <n v="1"/>
    <m/>
    <m/>
    <s v="Harina"/>
    <d v="2024-10-07T00:00:00"/>
  </r>
  <r>
    <n v="1083"/>
    <b v="1"/>
    <x v="1"/>
    <x v="0"/>
    <x v="1"/>
    <s v=""/>
    <n v="1061.0608520000001"/>
    <n v="1061.0608520000001"/>
    <s v="KGS"/>
    <d v="2024-09-12T00:00:00"/>
    <n v="60"/>
    <d v="2024-11-11T00:00:00"/>
    <n v="0"/>
    <n v="0"/>
    <s v="PRO"/>
    <n v="0"/>
    <s v="DITO72        "/>
    <n v="1"/>
    <m/>
    <m/>
    <s v="Vegetal"/>
    <d v="2024-11-11T00:00:00"/>
  </r>
  <r>
    <n v="1060"/>
    <b v="1"/>
    <x v="0"/>
    <x v="0"/>
    <x v="0"/>
    <s v=""/>
    <n v="43.597707999999997"/>
    <n v="43.597707999999997"/>
    <s v="KGS"/>
    <d v="2024-09-12T00:00:00"/>
    <n v="60"/>
    <d v="2024-11-11T00:00:00"/>
    <n v="0"/>
    <n v="0"/>
    <s v="PRO"/>
    <n v="0"/>
    <s v="DITO76        "/>
    <n v="1"/>
    <m/>
    <m/>
    <s v="Vegetal"/>
    <d v="2024-11-11T00:00:00"/>
  </r>
  <r>
    <n v="1084"/>
    <b v="1"/>
    <x v="0"/>
    <x v="0"/>
    <x v="0"/>
    <s v=""/>
    <n v="302.75906199999997"/>
    <n v="302.75906199999997"/>
    <s v="KGS"/>
    <d v="2024-09-12T00:00:00"/>
    <n v="60"/>
    <d v="2024-11-11T00:00:00"/>
    <n v="0"/>
    <n v="0"/>
    <s v="PRO"/>
    <n v="0"/>
    <s v="DITO72        "/>
    <n v="1"/>
    <m/>
    <m/>
    <s v="Vegetal"/>
    <d v="2024-11-11T00:00:00"/>
  </r>
  <r>
    <n v="137"/>
    <b v="1"/>
    <x v="15"/>
    <x v="0"/>
    <x v="15"/>
    <s v="NRO 2               "/>
    <n v="873.58986000000004"/>
    <n v="873.58986000000004"/>
    <s v="KG"/>
    <d v="2024-09-13T00:00:00"/>
    <n v="15"/>
    <d v="2024-09-30T00:00:00"/>
    <n v="0"/>
    <n v="0"/>
    <s v="PRO"/>
    <n v="0"/>
    <s v="FZPZ65        "/>
    <n v="1"/>
    <m/>
    <m/>
    <s v="Salsa"/>
    <d v="2024-09-30T00:00:00"/>
  </r>
  <r>
    <n v="140"/>
    <b v="1"/>
    <x v="15"/>
    <x v="0"/>
    <x v="15"/>
    <s v="NRO 2               "/>
    <n v="2676.444066"/>
    <n v="2676.444066"/>
    <s v="KG"/>
    <d v="2024-09-13T00:00:00"/>
    <n v="15"/>
    <d v="2024-09-30T00:00:00"/>
    <n v="0"/>
    <n v="0"/>
    <s v="PRO"/>
    <n v="0"/>
    <s v="FZPZ81        "/>
    <n v="1"/>
    <m/>
    <m/>
    <s v="Salsa"/>
    <d v="2024-09-30T00:00:00"/>
  </r>
  <r>
    <n v="142"/>
    <b v="1"/>
    <x v="16"/>
    <x v="0"/>
    <x v="16"/>
    <s v="EMP03-48 PIAMONTESA "/>
    <n v="2108.395606"/>
    <n v="2108.395606"/>
    <s v="KGS"/>
    <d v="2024-09-13T00:00:00"/>
    <n v="15"/>
    <d v="2024-09-30T00:00:00"/>
    <n v="0"/>
    <n v="0"/>
    <s v="PRO"/>
    <n v="0"/>
    <s v="FZPZ81        "/>
    <n v="1"/>
    <m/>
    <m/>
    <s v="Fiambre"/>
    <d v="2024-09-30T00:00:00"/>
  </r>
  <r>
    <n v="138"/>
    <b v="1"/>
    <x v="17"/>
    <x v="0"/>
    <x v="17"/>
    <s v="KGS                 "/>
    <n v="5.5559399999999997"/>
    <n v="5.5559399999999997"/>
    <s v="KGS"/>
    <d v="2024-09-13T00:00:00"/>
    <n v="15"/>
    <d v="2024-09-30T00:00:00"/>
    <n v="0"/>
    <n v="0"/>
    <s v="PRO"/>
    <n v="0"/>
    <s v="FZPZ65        "/>
    <n v="1"/>
    <m/>
    <m/>
    <s v="Sabor"/>
    <d v="2024-09-30T00:00:00"/>
  </r>
  <r>
    <n v="143"/>
    <b v="1"/>
    <x v="17"/>
    <x v="0"/>
    <x v="17"/>
    <s v="KGS                 "/>
    <n v="1.4609669999999999"/>
    <n v="1.4609669999999999"/>
    <s v="KGS"/>
    <d v="2024-09-13T00:00:00"/>
    <n v="15"/>
    <d v="2024-09-30T00:00:00"/>
    <n v="0"/>
    <n v="0"/>
    <s v="PRO"/>
    <n v="0"/>
    <s v="FZPZ81        "/>
    <n v="1"/>
    <m/>
    <m/>
    <s v="Sabor"/>
    <d v="2024-09-30T00:00:00"/>
  </r>
  <r>
    <n v="241"/>
    <b v="1"/>
    <x v="5"/>
    <x v="0"/>
    <x v="5"/>
    <s v=""/>
    <n v="1.5860339999999999"/>
    <n v="1.5860339999999999"/>
    <s v="KGS"/>
    <d v="2024-09-13T00:00:00"/>
    <n v="21"/>
    <d v="2024-10-07T00:00:00"/>
    <n v="0"/>
    <n v="0"/>
    <s v="PRO"/>
    <n v="0"/>
    <s v="PAMP63        "/>
    <n v="1"/>
    <m/>
    <m/>
    <s v="Sabor"/>
    <d v="2024-10-07T00:00:00"/>
  </r>
  <r>
    <n v="243"/>
    <b v="1"/>
    <x v="18"/>
    <x v="0"/>
    <x v="18"/>
    <s v="CONT.ALERG.(TR)     "/>
    <n v="165.213728"/>
    <n v="165.213728"/>
    <s v="KGS"/>
    <d v="2024-09-13T00:00:00"/>
    <n v="21"/>
    <d v="2024-10-07T00:00:00"/>
    <n v="0"/>
    <n v="0"/>
    <s v="PRO"/>
    <n v="0"/>
    <s v="PAMP63        "/>
    <n v="1"/>
    <m/>
    <m/>
    <s v="Batter"/>
    <d v="2024-10-07T00:00:00"/>
  </r>
  <r>
    <n v="235"/>
    <b v="1"/>
    <x v="19"/>
    <x v="0"/>
    <x v="19"/>
    <s v=""/>
    <n v="0.498193"/>
    <n v="0.498193"/>
    <s v="KGS"/>
    <d v="2024-09-13T00:00:00"/>
    <n v="21"/>
    <d v="2024-10-07T00:00:00"/>
    <n v="0"/>
    <n v="0"/>
    <s v="PRO"/>
    <n v="0"/>
    <s v="PAMP63        "/>
    <n v="1"/>
    <m/>
    <m/>
    <s v="Sabor"/>
    <d v="2024-10-07T00:00:00"/>
  </r>
  <r>
    <n v="240"/>
    <b v="1"/>
    <x v="13"/>
    <x v="0"/>
    <x v="13"/>
    <s v="CONT.ALERGENO       "/>
    <n v="1.5860339999999999"/>
    <n v="1.5860339999999999"/>
    <s v="KG"/>
    <d v="2024-09-13T00:00:00"/>
    <n v="21"/>
    <d v="2024-10-07T00:00:00"/>
    <n v="0"/>
    <n v="0"/>
    <s v="PRO"/>
    <n v="0"/>
    <s v="PAMP63        "/>
    <n v="1"/>
    <m/>
    <m/>
    <s v="Sabor"/>
    <d v="2024-10-07T00:00:00"/>
  </r>
  <r>
    <n v="157"/>
    <b v="1"/>
    <x v="20"/>
    <x v="0"/>
    <x v="20"/>
    <s v="FRIZZIO             "/>
    <n v="3080.4612000000002"/>
    <n v="3080.4612000000002"/>
    <s v="UNI"/>
    <d v="2024-09-14T00:00:00"/>
    <n v="15"/>
    <d v="2024-09-30T00:00:00"/>
    <n v="0"/>
    <n v="0"/>
    <s v="PRO"/>
    <n v="0"/>
    <s v="FZPZ81        "/>
    <n v="1"/>
    <m/>
    <m/>
    <s v="Ins Pack"/>
    <d v="2024-09-30T00:00:00"/>
  </r>
  <r>
    <n v="167"/>
    <b v="1"/>
    <x v="17"/>
    <x v="0"/>
    <x v="17"/>
    <s v="KGS                 "/>
    <n v="4.3454610000000002"/>
    <n v="4.3454610000000002"/>
    <s v="KGS"/>
    <d v="2024-09-14T00:00:00"/>
    <n v="15"/>
    <d v="2024-09-30T00:00:00"/>
    <n v="0"/>
    <n v="0"/>
    <s v="PRO"/>
    <n v="0"/>
    <s v="FZPZ51        "/>
    <n v="1"/>
    <m/>
    <m/>
    <s v="Sabor"/>
    <d v="2024-09-30T00:00:00"/>
  </r>
  <r>
    <n v="275"/>
    <b v="1"/>
    <x v="18"/>
    <x v="0"/>
    <x v="18"/>
    <s v="CONT.ALERG.(TR)     "/>
    <n v="61.280016000000003"/>
    <n v="61.280016000000003"/>
    <s v="KGS"/>
    <d v="2024-09-15T00:00:00"/>
    <n v="21"/>
    <d v="2024-10-07T00:00:00"/>
    <n v="0"/>
    <n v="0"/>
    <s v="PRO"/>
    <n v="0"/>
    <s v="PAMS92        "/>
    <n v="1"/>
    <m/>
    <m/>
    <s v="Batter"/>
    <d v="2024-10-07T00:00:00"/>
  </r>
  <r>
    <n v="279"/>
    <b v="1"/>
    <x v="21"/>
    <x v="0"/>
    <x v="21"/>
    <s v="CONT.ALERGENO       "/>
    <n v="6.6131399999999996"/>
    <n v="6.6131399999999996"/>
    <s v="KGS"/>
    <d v="2024-09-15T00:00:00"/>
    <n v="21"/>
    <d v="2024-10-07T00:00:00"/>
    <n v="0"/>
    <n v="0"/>
    <s v="PRO"/>
    <n v="0"/>
    <s v="PAMS93        "/>
    <n v="1"/>
    <m/>
    <m/>
    <s v="Batter"/>
    <d v="2024-10-07T00:00:00"/>
  </r>
  <r>
    <n v="115"/>
    <b v="1"/>
    <x v="22"/>
    <x v="0"/>
    <x v="22"/>
    <s v="CONT.ALERG.(T)      "/>
    <n v="2505.2547639999998"/>
    <n v="2505.2547639999998"/>
    <s v="KGS"/>
    <d v="2024-09-16T00:00:00"/>
    <n v="10"/>
    <d v="2024-09-30T00:00:00"/>
    <n v="0"/>
    <n v="0"/>
    <s v="PRO"/>
    <n v="0"/>
    <s v="FZPZ65        "/>
    <n v="1"/>
    <m/>
    <m/>
    <s v="Harina"/>
    <d v="2024-09-30T00:00:00"/>
  </r>
  <r>
    <n v="118"/>
    <b v="1"/>
    <x v="22"/>
    <x v="0"/>
    <x v="22"/>
    <s v="CONT.ALERG.(T)      "/>
    <n v="7751.0367370000004"/>
    <n v="7751.0367370000004"/>
    <s v="KGS"/>
    <d v="2024-09-16T00:00:00"/>
    <n v="10"/>
    <d v="2024-09-30T00:00:00"/>
    <n v="0"/>
    <n v="0"/>
    <s v="PRO"/>
    <n v="0"/>
    <s v="FZPZ81        "/>
    <n v="1"/>
    <m/>
    <m/>
    <s v="Harina"/>
    <d v="2024-09-30T00:00:00"/>
  </r>
  <r>
    <n v="313"/>
    <b v="1"/>
    <x v="5"/>
    <x v="0"/>
    <x v="5"/>
    <s v=""/>
    <n v="7.1281460000000001"/>
    <n v="7.1281460000000001"/>
    <s v="KGS"/>
    <d v="2024-09-16T00:00:00"/>
    <n v="21"/>
    <d v="2024-10-07T00:00:00"/>
    <n v="0"/>
    <n v="0"/>
    <s v="PRO"/>
    <n v="0"/>
    <s v="DITO76        "/>
    <n v="1"/>
    <m/>
    <m/>
    <s v="Sabor"/>
    <d v="2024-10-07T00:00:00"/>
  </r>
  <r>
    <n v="338"/>
    <b v="1"/>
    <x v="5"/>
    <x v="0"/>
    <x v="5"/>
    <s v=""/>
    <n v="9.3865960000000008"/>
    <n v="9.3865960000000008"/>
    <s v="KGS"/>
    <d v="2024-09-16T00:00:00"/>
    <n v="21"/>
    <d v="2024-10-07T00:00:00"/>
    <n v="0"/>
    <n v="0"/>
    <s v="PRO"/>
    <n v="0"/>
    <s v="DITO72        "/>
    <n v="1"/>
    <m/>
    <m/>
    <s v="Sabor"/>
    <d v="2024-10-07T00:00:00"/>
  </r>
  <r>
    <n v="312"/>
    <b v="1"/>
    <x v="10"/>
    <x v="0"/>
    <x v="10"/>
    <s v="CONT.ALERG. (SO)(LE)"/>
    <n v="3.4091130000000001"/>
    <n v="3.4091130000000001"/>
    <s v="KGS"/>
    <d v="2024-09-16T00:00:00"/>
    <n v="21"/>
    <d v="2024-10-07T00:00:00"/>
    <n v="0"/>
    <n v="0"/>
    <s v="PRO"/>
    <n v="0"/>
    <s v="DITO76        "/>
    <n v="1"/>
    <m/>
    <m/>
    <s v="Sabor"/>
    <d v="2024-10-07T00:00:00"/>
  </r>
  <r>
    <n v="337"/>
    <b v="1"/>
    <x v="10"/>
    <x v="0"/>
    <x v="10"/>
    <s v="CONT.ALERG. (SO)(LE)"/>
    <n v="7.8221629999999998"/>
    <n v="7.8221629999999998"/>
    <s v="KGS"/>
    <d v="2024-09-16T00:00:00"/>
    <n v="21"/>
    <d v="2024-10-07T00:00:00"/>
    <n v="0"/>
    <n v="0"/>
    <s v="PRO"/>
    <n v="0"/>
    <s v="DITO72        "/>
    <n v="1"/>
    <m/>
    <m/>
    <s v="Sabor"/>
    <d v="2024-10-07T00:00:00"/>
  </r>
  <r>
    <n v="311"/>
    <b v="1"/>
    <x v="13"/>
    <x v="0"/>
    <x v="13"/>
    <s v="CONT.ALERGENO       "/>
    <n v="7.1281460000000001"/>
    <n v="7.1281460000000001"/>
    <s v="KG"/>
    <d v="2024-09-16T00:00:00"/>
    <n v="21"/>
    <d v="2024-10-07T00:00:00"/>
    <n v="0"/>
    <n v="0"/>
    <s v="PRO"/>
    <n v="0"/>
    <s v="DITO76        "/>
    <n v="1"/>
    <m/>
    <m/>
    <s v="Sabor"/>
    <d v="2024-10-07T00:00:00"/>
  </r>
  <r>
    <n v="336"/>
    <b v="1"/>
    <x v="13"/>
    <x v="0"/>
    <x v="13"/>
    <s v="CONT.ALERGENO       "/>
    <n v="10.951028000000001"/>
    <n v="10.951028000000001"/>
    <s v="KG"/>
    <d v="2024-09-16T00:00:00"/>
    <n v="21"/>
    <d v="2024-10-07T00:00:00"/>
    <n v="0"/>
    <n v="0"/>
    <s v="PRO"/>
    <n v="0"/>
    <s v="DITO72        "/>
    <n v="1"/>
    <m/>
    <m/>
    <s v="Sabor"/>
    <d v="2024-10-07T00:00:00"/>
  </r>
  <r>
    <n v="2406"/>
    <b v="1"/>
    <x v="8"/>
    <x v="0"/>
    <x v="8"/>
    <s v=""/>
    <n v="154.959689"/>
    <n v="154.959689"/>
    <s v="KGS"/>
    <d v="2024-09-16T00:00:00"/>
    <n v="21"/>
    <d v="2024-10-07T00:00:00"/>
    <n v="0"/>
    <n v="0"/>
    <s v="PRO"/>
    <n v="0"/>
    <s v="DITO76        "/>
    <n v="1"/>
    <m/>
    <m/>
    <s v="Harina"/>
    <d v="2024-10-07T00:00:00"/>
  </r>
  <r>
    <n v="2407"/>
    <b v="1"/>
    <x v="8"/>
    <x v="0"/>
    <x v="8"/>
    <s v=""/>
    <n v="172.713359"/>
    <n v="172.713359"/>
    <s v="KGS"/>
    <d v="2024-09-16T00:00:00"/>
    <n v="21"/>
    <d v="2024-10-07T00:00:00"/>
    <n v="0"/>
    <n v="0"/>
    <s v="PRO"/>
    <n v="0"/>
    <s v="DITO72        "/>
    <n v="1"/>
    <m/>
    <m/>
    <s v="Harina"/>
    <d v="2024-10-07T00:00:00"/>
  </r>
  <r>
    <n v="504"/>
    <b v="1"/>
    <x v="3"/>
    <x v="0"/>
    <x v="3"/>
    <s v="CONT.ALERG.(S) (SO) "/>
    <n v="49.476477000000003"/>
    <n v="49.476477000000003"/>
    <s v="KG"/>
    <d v="2024-09-16T00:00:00"/>
    <n v="30"/>
    <d v="2024-10-21T00:00:00"/>
    <n v="0"/>
    <n v="0"/>
    <s v="PRO"/>
    <n v="0"/>
    <s v="PAMP60        "/>
    <n v="1"/>
    <m/>
    <m/>
    <s v="Text &amp; Soja"/>
    <d v="2024-10-21T00:00:00"/>
  </r>
  <r>
    <n v="514"/>
    <b v="1"/>
    <x v="3"/>
    <x v="0"/>
    <x v="3"/>
    <s v="CONT.ALERG.(S) (SO) "/>
    <n v="30.081422"/>
    <n v="30.081422"/>
    <s v="KG"/>
    <d v="2024-09-16T00:00:00"/>
    <n v="30"/>
    <d v="2024-10-21T00:00:00"/>
    <n v="0"/>
    <n v="0"/>
    <s v="PRO"/>
    <n v="0"/>
    <s v="PAMP62        "/>
    <n v="1"/>
    <m/>
    <m/>
    <s v="Text &amp; Soja"/>
    <d v="2024-10-21T00:00:00"/>
  </r>
  <r>
    <n v="528"/>
    <b v="1"/>
    <x v="3"/>
    <x v="0"/>
    <x v="3"/>
    <s v="CONT.ALERG.(S) (SO) "/>
    <n v="48.068052000000002"/>
    <n v="48.068052000000002"/>
    <s v="KG"/>
    <d v="2024-09-16T00:00:00"/>
    <n v="30"/>
    <d v="2024-10-21T00:00:00"/>
    <n v="0"/>
    <n v="0"/>
    <s v="PRO"/>
    <n v="0"/>
    <s v="PAFP51        "/>
    <n v="1"/>
    <m/>
    <m/>
    <s v="Text &amp; Soja"/>
    <d v="2024-10-21T00:00:00"/>
  </r>
  <r>
    <n v="538"/>
    <b v="1"/>
    <x v="3"/>
    <x v="0"/>
    <x v="3"/>
    <s v="CONT.ALERG.(S) (SO) "/>
    <n v="34.804625999999999"/>
    <n v="34.804625999999999"/>
    <s v="KG"/>
    <d v="2024-09-16T00:00:00"/>
    <n v="30"/>
    <d v="2024-10-21T00:00:00"/>
    <n v="0"/>
    <n v="0"/>
    <s v="PRO"/>
    <n v="0"/>
    <s v="PAFP52        "/>
    <n v="1"/>
    <m/>
    <m/>
    <s v="Text &amp; Soja"/>
    <d v="2024-10-21T00:00:00"/>
  </r>
  <r>
    <n v="1174"/>
    <b v="1"/>
    <x v="1"/>
    <x v="0"/>
    <x v="1"/>
    <s v=""/>
    <n v="369.74745100000001"/>
    <n v="369.74745100000001"/>
    <s v="KGS"/>
    <d v="2024-09-16T00:00:00"/>
    <n v="60"/>
    <d v="2024-11-18T00:00:00"/>
    <n v="0"/>
    <n v="0"/>
    <s v="PRO"/>
    <n v="0"/>
    <s v="SWMS82        "/>
    <n v="1"/>
    <m/>
    <m/>
    <s v="Vegetal"/>
    <d v="2024-11-18T00:00:00"/>
  </r>
  <r>
    <n v="1191"/>
    <b v="1"/>
    <x v="1"/>
    <x v="0"/>
    <x v="1"/>
    <s v=""/>
    <n v="250.364833"/>
    <n v="250.364833"/>
    <s v="KGS"/>
    <d v="2024-09-16T00:00:00"/>
    <n v="60"/>
    <d v="2024-11-18T00:00:00"/>
    <n v="0"/>
    <n v="0"/>
    <s v="PRO"/>
    <n v="0"/>
    <s v="PAMP62        "/>
    <n v="1"/>
    <m/>
    <m/>
    <s v="Vegetal"/>
    <d v="2024-11-18T00:00:00"/>
  </r>
  <r>
    <n v="1175"/>
    <b v="1"/>
    <x v="0"/>
    <x v="0"/>
    <x v="0"/>
    <s v=""/>
    <n v="147.95171500000001"/>
    <n v="147.95171500000001"/>
    <s v="KGS"/>
    <d v="2024-09-16T00:00:00"/>
    <n v="60"/>
    <d v="2024-11-18T00:00:00"/>
    <n v="0"/>
    <n v="0"/>
    <s v="PRO"/>
    <n v="0"/>
    <s v="SWMS82        "/>
    <n v="1"/>
    <m/>
    <m/>
    <s v="Vegetal"/>
    <d v="2024-11-18T00:00:00"/>
  </r>
  <r>
    <n v="1192"/>
    <b v="1"/>
    <x v="0"/>
    <x v="0"/>
    <x v="0"/>
    <s v=""/>
    <n v="100.181641"/>
    <n v="100.181641"/>
    <s v="KGS"/>
    <d v="2024-09-16T00:00:00"/>
    <n v="60"/>
    <d v="2024-11-18T00:00:00"/>
    <n v="0"/>
    <n v="0"/>
    <s v="PRO"/>
    <n v="0"/>
    <s v="PAMP62        "/>
    <n v="1"/>
    <m/>
    <m/>
    <s v="Vegetal"/>
    <d v="2024-11-18T00:00:00"/>
  </r>
  <r>
    <n v="100"/>
    <b v="1"/>
    <x v="23"/>
    <x v="0"/>
    <x v="23"/>
    <s v=""/>
    <n v="20.030743999999999"/>
    <n v="20.030743999999999"/>
    <s v="KGS"/>
    <d v="2024-09-17T00:00:00"/>
    <n v="7"/>
    <d v="2024-09-30T00:00:00"/>
    <n v="0"/>
    <n v="0"/>
    <s v="PRO"/>
    <n v="0"/>
    <s v="FZPZ65        "/>
    <n v="1"/>
    <m/>
    <m/>
    <s v="Azucar"/>
    <d v="2024-09-30T00:00:00"/>
  </r>
  <r>
    <n v="105"/>
    <b v="1"/>
    <x v="23"/>
    <x v="0"/>
    <x v="23"/>
    <s v=""/>
    <n v="61.973350000000003"/>
    <n v="61.973350000000003"/>
    <s v="KGS"/>
    <d v="2024-09-17T00:00:00"/>
    <n v="7"/>
    <d v="2024-09-30T00:00:00"/>
    <n v="0"/>
    <n v="0"/>
    <s v="PRO"/>
    <n v="0"/>
    <s v="FZPZ81        "/>
    <n v="1"/>
    <m/>
    <m/>
    <s v="Azucar"/>
    <d v="2024-09-30T00:00:00"/>
  </r>
  <r>
    <n v="101"/>
    <b v="1"/>
    <x v="24"/>
    <x v="0"/>
    <x v="24"/>
    <s v=""/>
    <n v="53.415317000000002"/>
    <n v="53.415317000000002"/>
    <s v="KGS"/>
    <d v="2024-09-17T00:00:00"/>
    <n v="7"/>
    <d v="2024-09-30T00:00:00"/>
    <n v="0"/>
    <n v="0"/>
    <s v="PRO"/>
    <n v="0"/>
    <s v="FZPZ65        "/>
    <n v="1"/>
    <m/>
    <m/>
    <s v="Sal"/>
    <d v="2024-09-30T00:00:00"/>
  </r>
  <r>
    <n v="106"/>
    <b v="1"/>
    <x v="24"/>
    <x v="0"/>
    <x v="24"/>
    <s v=""/>
    <n v="165.26226800000001"/>
    <n v="165.26226800000001"/>
    <s v="KGS"/>
    <d v="2024-09-17T00:00:00"/>
    <n v="7"/>
    <d v="2024-09-30T00:00:00"/>
    <n v="0"/>
    <n v="0"/>
    <s v="PRO"/>
    <n v="0"/>
    <s v="FZPZ81        "/>
    <n v="1"/>
    <m/>
    <m/>
    <s v="Sal"/>
    <d v="2024-09-30T00:00:00"/>
  </r>
  <r>
    <n v="124"/>
    <b v="1"/>
    <x v="22"/>
    <x v="0"/>
    <x v="22"/>
    <s v="CONT.ALERG.(T)      "/>
    <n v="129.370059"/>
    <n v="129.370059"/>
    <s v="KGS"/>
    <d v="2024-09-17T00:00:00"/>
    <n v="10"/>
    <d v="2024-09-30T00:00:00"/>
    <n v="0"/>
    <n v="0"/>
    <s v="PRO"/>
    <n v="0"/>
    <s v="FZPZ65        "/>
    <n v="1"/>
    <m/>
    <m/>
    <s v="Harina"/>
    <d v="2024-09-30T00:00:00"/>
  </r>
  <r>
    <n v="125"/>
    <b v="1"/>
    <x v="22"/>
    <x v="0"/>
    <x v="22"/>
    <s v="CONT.ALERG.(T)      "/>
    <n v="400.259525"/>
    <n v="400.259525"/>
    <s v="KGS"/>
    <d v="2024-09-17T00:00:00"/>
    <n v="10"/>
    <d v="2024-09-30T00:00:00"/>
    <n v="0"/>
    <n v="0"/>
    <s v="PRO"/>
    <n v="0"/>
    <s v="FZPZ81        "/>
    <n v="1"/>
    <m/>
    <m/>
    <s v="Harina"/>
    <d v="2024-09-30T00:00:00"/>
  </r>
  <r>
    <n v="233"/>
    <b v="1"/>
    <x v="9"/>
    <x v="0"/>
    <x v="9"/>
    <s v=""/>
    <n v="2394.5607030000001"/>
    <n v="2394.5607030000001"/>
    <s v="KG"/>
    <d v="2024-09-17T00:00:00"/>
    <n v="17"/>
    <d v="2024-10-07T00:00:00"/>
    <n v="0"/>
    <n v="0"/>
    <s v="PRO"/>
    <n v="0"/>
    <s v="PAMP63        "/>
    <n v="1"/>
    <m/>
    <m/>
    <s v="Pollo"/>
    <d v="2024-10-07T00:00:00"/>
  </r>
  <r>
    <n v="198"/>
    <b v="1"/>
    <x v="25"/>
    <x v="0"/>
    <x v="25"/>
    <s v="KGS                 "/>
    <n v="0.30641000000000002"/>
    <n v="0.30641000000000002"/>
    <s v="KGS"/>
    <d v="2024-09-17T00:00:00"/>
    <n v="15"/>
    <d v="2024-10-07T00:00:00"/>
    <n v="0"/>
    <n v="0"/>
    <s v="PRO"/>
    <n v="0"/>
    <s v="03001ARTP     "/>
    <n v="1"/>
    <m/>
    <m/>
    <s v="Sabor"/>
    <d v="2024-10-07T00:00:00"/>
  </r>
  <r>
    <n v="199"/>
    <b v="1"/>
    <x v="17"/>
    <x v="0"/>
    <x v="17"/>
    <s v="KGS                 "/>
    <n v="0.61282000000000003"/>
    <n v="0.61282000000000003"/>
    <s v="KGS"/>
    <d v="2024-09-17T00:00:00"/>
    <n v="15"/>
    <d v="2024-10-07T00:00:00"/>
    <n v="0"/>
    <n v="0"/>
    <s v="PRO"/>
    <n v="0"/>
    <s v="03001ARTP     "/>
    <n v="1"/>
    <m/>
    <m/>
    <s v="Sabor"/>
    <d v="2024-10-07T00:00:00"/>
  </r>
  <r>
    <n v="200"/>
    <b v="1"/>
    <x v="26"/>
    <x v="0"/>
    <x v="26"/>
    <s v="KGS                 "/>
    <n v="1.094322"/>
    <n v="1.094322"/>
    <s v="KGS"/>
    <d v="2024-09-17T00:00:00"/>
    <n v="15"/>
    <d v="2024-10-07T00:00:00"/>
    <n v="0"/>
    <n v="0"/>
    <s v="PRO"/>
    <n v="0"/>
    <s v="03001ARTP     "/>
    <n v="1"/>
    <m/>
    <m/>
    <s v="Sabor"/>
    <d v="2024-10-07T00:00:00"/>
  </r>
  <r>
    <n v="201"/>
    <b v="1"/>
    <x v="27"/>
    <x v="0"/>
    <x v="27"/>
    <s v="KILO                "/>
    <n v="8.7544999999999998E-2"/>
    <n v="8.7544999999999998E-2"/>
    <s v="KGS"/>
    <d v="2024-09-17T00:00:00"/>
    <n v="15"/>
    <d v="2024-10-07T00:00:00"/>
    <n v="0"/>
    <n v="0"/>
    <s v="PRO"/>
    <n v="0"/>
    <s v="03001ARTP     "/>
    <n v="1"/>
    <m/>
    <m/>
    <s v="Sabor"/>
    <d v="2024-10-07T00:00:00"/>
  </r>
  <r>
    <n v="353"/>
    <b v="1"/>
    <x v="4"/>
    <x v="0"/>
    <x v="4"/>
    <s v="CONT.ALERG.(T)      "/>
    <n v="0.300815"/>
    <n v="0.300815"/>
    <s v="KG"/>
    <d v="2024-09-17T00:00:00"/>
    <n v="21"/>
    <d v="2024-10-14T00:00:00"/>
    <n v="0"/>
    <n v="0"/>
    <s v="PRO"/>
    <n v="0"/>
    <s v="FZPZ65        "/>
    <n v="1"/>
    <m/>
    <m/>
    <s v="Aditivos"/>
    <d v="2024-10-14T00:00:00"/>
  </r>
  <r>
    <n v="358"/>
    <b v="1"/>
    <x v="4"/>
    <x v="0"/>
    <x v="4"/>
    <s v="CONT.ALERG.(T)      "/>
    <n v="0.131276"/>
    <n v="0.131276"/>
    <s v="KG"/>
    <d v="2024-09-17T00:00:00"/>
    <n v="21"/>
    <d v="2024-10-14T00:00:00"/>
    <n v="0"/>
    <n v="0"/>
    <s v="PRO"/>
    <n v="0"/>
    <s v="FZPZ72        "/>
    <n v="1"/>
    <m/>
    <m/>
    <s v="Aditivos"/>
    <d v="2024-10-14T00:00:00"/>
  </r>
  <r>
    <n v="363"/>
    <b v="1"/>
    <x v="4"/>
    <x v="0"/>
    <x v="4"/>
    <s v="CONT.ALERG.(T)      "/>
    <n v="0.18781300000000001"/>
    <n v="0.18781300000000001"/>
    <s v="KG"/>
    <d v="2024-09-17T00:00:00"/>
    <n v="21"/>
    <d v="2024-10-14T00:00:00"/>
    <n v="0"/>
    <n v="0"/>
    <s v="PRO"/>
    <n v="0"/>
    <s v="FZPZ82        "/>
    <n v="1"/>
    <m/>
    <m/>
    <s v="Aditivos"/>
    <d v="2024-10-14T00:00:00"/>
  </r>
  <r>
    <n v="368"/>
    <b v="1"/>
    <x v="4"/>
    <x v="0"/>
    <x v="4"/>
    <s v="CONT.ALERG.(T)      "/>
    <n v="0.23050399999999999"/>
    <n v="0.23050399999999999"/>
    <s v="KG"/>
    <d v="2024-09-17T00:00:00"/>
    <n v="21"/>
    <d v="2024-10-14T00:00:00"/>
    <n v="0"/>
    <n v="0"/>
    <s v="PRO"/>
    <n v="0"/>
    <s v="FZPZ81        "/>
    <n v="1"/>
    <m/>
    <m/>
    <s v="Aditivos"/>
    <d v="2024-10-14T00:00:00"/>
  </r>
  <r>
    <n v="373"/>
    <b v="1"/>
    <x v="4"/>
    <x v="0"/>
    <x v="4"/>
    <s v="CONT.ALERG.(T)      "/>
    <n v="4.8626999999999997E-2"/>
    <n v="4.8626999999999997E-2"/>
    <s v="KG"/>
    <d v="2024-09-17T00:00:00"/>
    <n v="21"/>
    <d v="2024-10-14T00:00:00"/>
    <n v="0"/>
    <n v="0"/>
    <s v="PRO"/>
    <n v="0"/>
    <s v="03520AR       "/>
    <n v="1"/>
    <m/>
    <m/>
    <s v="Aditivos"/>
    <d v="2024-10-14T00:00:00"/>
  </r>
  <r>
    <n v="97"/>
    <b v="1"/>
    <x v="28"/>
    <x v="0"/>
    <x v="28"/>
    <s v="CONT.ALERGENO       "/>
    <n v="26.707659"/>
    <n v="26.707659"/>
    <s v="KGS"/>
    <d v="2024-09-18T00:00:00"/>
    <n v="6"/>
    <d v="2024-09-30T00:00:00"/>
    <n v="0"/>
    <n v="0"/>
    <s v="PRO"/>
    <n v="0"/>
    <s v="FZPZ65        "/>
    <n v="1"/>
    <m/>
    <m/>
    <s v="Ins Pizza"/>
    <d v="2024-09-30T00:00:00"/>
  </r>
  <r>
    <n v="102"/>
    <b v="1"/>
    <x v="28"/>
    <x v="0"/>
    <x v="28"/>
    <s v="CONT.ALERGENO       "/>
    <n v="82.631134000000003"/>
    <n v="82.631134000000003"/>
    <s v="KGS"/>
    <d v="2024-09-18T00:00:00"/>
    <n v="6"/>
    <d v="2024-09-30T00:00:00"/>
    <n v="0"/>
    <n v="0"/>
    <s v="PRO"/>
    <n v="0"/>
    <s v="FZPZ81        "/>
    <n v="1"/>
    <m/>
    <m/>
    <s v="Ins Pizza"/>
    <d v="2024-09-30T00:00:00"/>
  </r>
  <r>
    <n v="111"/>
    <b v="1"/>
    <x v="29"/>
    <x v="0"/>
    <x v="29"/>
    <s v="CONT.ALERG.(T)      "/>
    <n v="19.736633000000001"/>
    <n v="19.736633000000001"/>
    <s v="KG"/>
    <d v="2024-09-18T00:00:00"/>
    <n v="7"/>
    <d v="2024-09-30T00:00:00"/>
    <n v="0"/>
    <n v="0"/>
    <s v="PRO"/>
    <n v="0"/>
    <s v="02202AR       "/>
    <n v="1"/>
    <m/>
    <m/>
    <s v="Aditivos"/>
    <d v="2024-09-30T00:00:00"/>
  </r>
  <r>
    <n v="108"/>
    <b v="1"/>
    <x v="24"/>
    <x v="0"/>
    <x v="24"/>
    <s v=""/>
    <n v="33.055556000000003"/>
    <n v="33.055556000000003"/>
    <s v="KGS"/>
    <d v="2024-09-18T00:00:00"/>
    <n v="7"/>
    <d v="2024-09-30T00:00:00"/>
    <n v="0"/>
    <n v="0"/>
    <s v="PRO"/>
    <n v="0"/>
    <s v="02202AR       "/>
    <n v="1"/>
    <m/>
    <m/>
    <s v="Sal"/>
    <d v="2024-09-30T00:00:00"/>
  </r>
  <r>
    <n v="145"/>
    <b v="1"/>
    <x v="22"/>
    <x v="0"/>
    <x v="22"/>
    <s v="CONT.ALERG.(T)      "/>
    <n v="4791.6837809999997"/>
    <n v="4791.6837809999997"/>
    <s v="KGS"/>
    <d v="2024-09-18T00:00:00"/>
    <n v="10"/>
    <d v="2024-09-30T00:00:00"/>
    <n v="0"/>
    <n v="0"/>
    <s v="PRO"/>
    <n v="0"/>
    <s v="FZPZ51        "/>
    <n v="1"/>
    <m/>
    <m/>
    <s v="Harina"/>
    <d v="2024-09-30T00:00:00"/>
  </r>
  <r>
    <n v="214"/>
    <b v="1"/>
    <x v="17"/>
    <x v="0"/>
    <x v="17"/>
    <s v="KGS                 "/>
    <n v="1.08023"/>
    <n v="1.08023"/>
    <s v="KGS"/>
    <d v="2024-09-18T00:00:00"/>
    <n v="15"/>
    <d v="2024-10-07T00:00:00"/>
    <n v="0"/>
    <n v="0"/>
    <s v="PRO"/>
    <n v="0"/>
    <s v="PAMS92        "/>
    <n v="1"/>
    <m/>
    <m/>
    <s v="Sabor"/>
    <d v="2024-10-07T00:00:00"/>
  </r>
  <r>
    <n v="228"/>
    <b v="1"/>
    <x v="30"/>
    <x v="0"/>
    <x v="30"/>
    <s v="KILO                "/>
    <n v="168.207908"/>
    <n v="168.207908"/>
    <s v="KIL"/>
    <d v="2024-09-18T00:00:00"/>
    <n v="15"/>
    <d v="2024-10-07T00:00:00"/>
    <n v="0"/>
    <n v="0"/>
    <s v="PRO"/>
    <n v="0"/>
    <s v="03001ARTP     "/>
    <n v="1"/>
    <m/>
    <m/>
    <s v="Carne"/>
    <d v="2024-10-07T00:00:00"/>
  </r>
  <r>
    <n v="377"/>
    <b v="1"/>
    <x v="5"/>
    <x v="0"/>
    <x v="5"/>
    <s v=""/>
    <n v="1.887837"/>
    <n v="1.887837"/>
    <s v="KGS"/>
    <d v="2024-09-18T00:00:00"/>
    <n v="21"/>
    <d v="2024-10-14T00:00:00"/>
    <n v="0"/>
    <n v="0"/>
    <s v="PRO"/>
    <n v="0"/>
    <s v="02004AR       "/>
    <n v="1"/>
    <m/>
    <m/>
    <s v="Sabor"/>
    <d v="2024-10-14T00:00:00"/>
  </r>
  <r>
    <n v="385"/>
    <b v="1"/>
    <x v="6"/>
    <x v="0"/>
    <x v="6"/>
    <s v=""/>
    <n v="6.4725830000000002"/>
    <n v="6.4725830000000002"/>
    <s v="KG"/>
    <d v="2024-09-18T00:00:00"/>
    <n v="21"/>
    <d v="2024-10-14T00:00:00"/>
    <n v="0"/>
    <n v="0"/>
    <s v="PRO"/>
    <n v="0"/>
    <s v="02004AR       "/>
    <n v="1"/>
    <m/>
    <m/>
    <s v="Aditivos"/>
    <d v="2024-10-14T00:00:00"/>
  </r>
  <r>
    <n v="381"/>
    <b v="1"/>
    <x v="13"/>
    <x v="0"/>
    <x v="13"/>
    <s v="CONT.ALERGENO       "/>
    <n v="2.6969099999999999"/>
    <n v="2.6969099999999999"/>
    <s v="KG"/>
    <d v="2024-09-18T00:00:00"/>
    <n v="21"/>
    <d v="2024-10-14T00:00:00"/>
    <n v="0"/>
    <n v="0"/>
    <s v="PRO"/>
    <n v="0"/>
    <s v="02004AR       "/>
    <n v="1"/>
    <m/>
    <m/>
    <s v="Sabor"/>
    <d v="2024-10-14T00:00:00"/>
  </r>
  <r>
    <n v="644"/>
    <b v="1"/>
    <x v="3"/>
    <x v="0"/>
    <x v="3"/>
    <s v="CONT.ALERG.(S) (SO) "/>
    <n v="19.350234"/>
    <n v="19.350234"/>
    <s v="KG"/>
    <d v="2024-09-18T00:00:00"/>
    <n v="30"/>
    <d v="2024-10-21T00:00:00"/>
    <n v="0"/>
    <n v="0"/>
    <s v="PRO"/>
    <n v="0"/>
    <s v="02231AR       "/>
    <n v="1"/>
    <m/>
    <m/>
    <s v="Text &amp; Soja"/>
    <d v="2024-10-21T00:00:00"/>
  </r>
  <r>
    <n v="178"/>
    <b v="1"/>
    <x v="31"/>
    <x v="0"/>
    <x v="31"/>
    <s v=""/>
    <n v="14.115"/>
    <n v="14.115"/>
    <s v="UNI"/>
    <d v="2024-09-19T00:00:00"/>
    <n v="10"/>
    <d v="2024-09-30T00:00:00"/>
    <n v="0"/>
    <n v="0"/>
    <s v="PRO"/>
    <n v="0"/>
    <s v="02202AR       "/>
    <n v="1"/>
    <m/>
    <m/>
    <s v="Ins Pack"/>
    <d v="2024-09-30T00:00:00"/>
  </r>
  <r>
    <n v="116"/>
    <b v="1"/>
    <x v="32"/>
    <x v="0"/>
    <x v="32"/>
    <s v=""/>
    <n v="133.689291"/>
    <n v="133.689291"/>
    <s v="KGS"/>
    <d v="2024-09-19T00:00:00"/>
    <n v="7"/>
    <d v="2024-09-30T00:00:00"/>
    <n v="0"/>
    <n v="0"/>
    <s v="PRO"/>
    <n v="0"/>
    <s v="FZPZ65        "/>
    <n v="1"/>
    <m/>
    <m/>
    <s v="Aceite"/>
    <d v="2024-09-30T00:00:00"/>
  </r>
  <r>
    <n v="119"/>
    <b v="1"/>
    <x v="32"/>
    <x v="0"/>
    <x v="32"/>
    <s v=""/>
    <n v="413.62284799999998"/>
    <n v="413.62284799999998"/>
    <s v="KGS"/>
    <d v="2024-09-19T00:00:00"/>
    <n v="7"/>
    <d v="2024-09-30T00:00:00"/>
    <n v="0"/>
    <n v="0"/>
    <s v="PRO"/>
    <n v="0"/>
    <s v="FZPZ81        "/>
    <n v="1"/>
    <m/>
    <m/>
    <s v="Aceite"/>
    <d v="2024-09-30T00:00:00"/>
  </r>
  <r>
    <n v="123"/>
    <b v="1"/>
    <x v="32"/>
    <x v="0"/>
    <x v="32"/>
    <s v=""/>
    <n v="65.736000000000004"/>
    <n v="65.736000000000004"/>
    <s v="KGS"/>
    <d v="2024-09-19T00:00:00"/>
    <n v="7"/>
    <d v="2024-09-30T00:00:00"/>
    <n v="0"/>
    <n v="0"/>
    <s v="PRO"/>
    <n v="0"/>
    <s v="02202AR       "/>
    <n v="1"/>
    <m/>
    <m/>
    <s v="Aceite"/>
    <d v="2024-09-30T00:00:00"/>
  </r>
  <r>
    <n v="161"/>
    <b v="1"/>
    <x v="22"/>
    <x v="0"/>
    <x v="22"/>
    <s v="CONT.ALERG.(T)      "/>
    <n v="272.82506599999999"/>
    <n v="272.82506599999999"/>
    <s v="KGS"/>
    <d v="2024-09-19T00:00:00"/>
    <n v="10"/>
    <d v="2024-09-30T00:00:00"/>
    <n v="0"/>
    <n v="0"/>
    <s v="PRO"/>
    <n v="0"/>
    <s v="FZPZ51        "/>
    <n v="1"/>
    <m/>
    <m/>
    <s v="Harina"/>
    <d v="2024-09-30T00:00:00"/>
  </r>
  <r>
    <n v="170"/>
    <b v="1"/>
    <x v="33"/>
    <x v="0"/>
    <x v="33"/>
    <s v="ET 100X150 ILUST    "/>
    <n v="2184.2184000000002"/>
    <n v="2184.2184000000002"/>
    <s v="UNI"/>
    <d v="2024-09-19T00:00:00"/>
    <n v="10"/>
    <d v="2024-09-30T00:00:00"/>
    <n v="0"/>
    <n v="0"/>
    <s v="PRO"/>
    <n v="0"/>
    <s v="FZPZ51        "/>
    <n v="1"/>
    <m/>
    <m/>
    <s v="Ins Pack"/>
    <d v="2024-09-30T00:00:00"/>
  </r>
  <r>
    <n v="247"/>
    <b v="1"/>
    <x v="15"/>
    <x v="0"/>
    <x v="15"/>
    <s v="NRO 2               "/>
    <n v="13.141125000000001"/>
    <n v="13.141125000000001"/>
    <s v="KG"/>
    <d v="2024-09-19T00:00:00"/>
    <n v="15"/>
    <d v="2024-10-07T00:00:00"/>
    <n v="0"/>
    <n v="0"/>
    <s v="PRO"/>
    <n v="0"/>
    <s v="03001ARTP     "/>
    <n v="1"/>
    <m/>
    <m/>
    <s v="Salsa"/>
    <d v="2024-10-07T00:00:00"/>
  </r>
  <r>
    <n v="242"/>
    <b v="1"/>
    <x v="27"/>
    <x v="0"/>
    <x v="27"/>
    <s v="KILO                "/>
    <n v="0.330424"/>
    <n v="0.330424"/>
    <s v="KGS"/>
    <d v="2024-09-19T00:00:00"/>
    <n v="15"/>
    <d v="2024-10-07T00:00:00"/>
    <n v="0"/>
    <n v="0"/>
    <s v="PRO"/>
    <n v="0"/>
    <s v="PAMP63        "/>
    <n v="1"/>
    <m/>
    <m/>
    <s v="Sabor"/>
    <d v="2024-10-07T00:00:00"/>
  </r>
  <r>
    <n v="245"/>
    <b v="1"/>
    <x v="34"/>
    <x v="0"/>
    <x v="34"/>
    <s v="X KILO              "/>
    <n v="37.961454000000003"/>
    <n v="37.961454000000003"/>
    <s v="KGS"/>
    <d v="2024-09-19T00:00:00"/>
    <n v="15"/>
    <d v="2024-10-07T00:00:00"/>
    <n v="0"/>
    <n v="0"/>
    <s v="PRO"/>
    <n v="0"/>
    <s v="03001ARTP     "/>
    <n v="1"/>
    <m/>
    <m/>
    <s v="Vegetal"/>
    <d v="2024-10-07T00:00:00"/>
  </r>
  <r>
    <n v="686"/>
    <b v="1"/>
    <x v="3"/>
    <x v="0"/>
    <x v="3"/>
    <s v="CONT.ALERG.(S) (SO) "/>
    <n v="11.610141"/>
    <n v="11.610141"/>
    <s v="KG"/>
    <d v="2024-09-19T00:00:00"/>
    <n v="30"/>
    <d v="2024-10-21T00:00:00"/>
    <n v="0"/>
    <n v="0"/>
    <s v="PRO"/>
    <n v="0"/>
    <s v="02211AR       "/>
    <n v="1"/>
    <m/>
    <m/>
    <s v="Text &amp; Soja"/>
    <d v="2024-10-21T00:00:00"/>
  </r>
  <r>
    <n v="130"/>
    <b v="1"/>
    <x v="23"/>
    <x v="0"/>
    <x v="23"/>
    <s v=""/>
    <n v="15.80927"/>
    <n v="15.80927"/>
    <s v="KGS"/>
    <d v="2024-09-20T00:00:00"/>
    <n v="7"/>
    <d v="2024-09-30T00:00:00"/>
    <n v="0"/>
    <n v="0"/>
    <s v="PRO"/>
    <n v="0"/>
    <s v="FZPZ51        "/>
    <n v="1"/>
    <m/>
    <m/>
    <s v="Azucar"/>
    <d v="2024-09-30T00:00:00"/>
  </r>
  <r>
    <n v="132"/>
    <b v="1"/>
    <x v="24"/>
    <x v="0"/>
    <x v="24"/>
    <s v=""/>
    <n v="89.164281000000003"/>
    <n v="89.164281000000003"/>
    <s v="KGS"/>
    <d v="2024-09-20T00:00:00"/>
    <n v="7"/>
    <d v="2024-09-30T00:00:00"/>
    <n v="0"/>
    <n v="0"/>
    <s v="PRO"/>
    <n v="0"/>
    <s v="FZPZ51        "/>
    <n v="1"/>
    <m/>
    <m/>
    <s v="Sal"/>
    <d v="2024-09-30T00:00:00"/>
  </r>
  <r>
    <n v="129"/>
    <b v="1"/>
    <x v="35"/>
    <x v="0"/>
    <x v="35"/>
    <s v="CONT ALERG (LE) (SO)"/>
    <n v="142.28342699999999"/>
    <n v="142.28342699999999"/>
    <s v="KGS"/>
    <d v="2024-09-20T00:00:00"/>
    <n v="7"/>
    <d v="2024-09-30T00:00:00"/>
    <n v="0"/>
    <n v="0"/>
    <s v="PRO"/>
    <n v="0"/>
    <s v="FZPZ51        "/>
    <n v="1"/>
    <m/>
    <m/>
    <s v="Leche"/>
    <d v="2024-09-30T00:00:00"/>
  </r>
  <r>
    <n v="252"/>
    <b v="1"/>
    <x v="36"/>
    <x v="0"/>
    <x v="36"/>
    <s v="CONT.ALERG.(SO)     "/>
    <n v="373.929463"/>
    <n v="373.929463"/>
    <s v="KGS"/>
    <d v="2024-09-20T00:00:00"/>
    <n v="15"/>
    <d v="2024-10-07T00:00:00"/>
    <n v="0"/>
    <n v="0"/>
    <s v="PRO"/>
    <n v="0"/>
    <s v="PAMS92        "/>
    <n v="1"/>
    <m/>
    <m/>
    <s v="Harina"/>
    <d v="2024-10-07T00:00:00"/>
  </r>
  <r>
    <n v="259"/>
    <b v="1"/>
    <x v="36"/>
    <x v="0"/>
    <x v="36"/>
    <s v="CONT.ALERG.(SO)     "/>
    <n v="140.097217"/>
    <n v="140.097217"/>
    <s v="KGS"/>
    <d v="2024-09-20T00:00:00"/>
    <n v="15"/>
    <d v="2024-10-07T00:00:00"/>
    <n v="0"/>
    <n v="0"/>
    <s v="PRO"/>
    <n v="0"/>
    <s v="PAMS93        "/>
    <n v="1"/>
    <m/>
    <m/>
    <s v="Harina"/>
    <d v="2024-10-07T00:00:00"/>
  </r>
  <r>
    <n v="126"/>
    <b v="1"/>
    <x v="28"/>
    <x v="0"/>
    <x v="28"/>
    <s v="CONT.ALERGENO       "/>
    <n v="69.560787000000005"/>
    <n v="69.560787000000005"/>
    <s v="KGS"/>
    <d v="2024-09-21T00:00:00"/>
    <n v="6"/>
    <d v="2024-09-30T00:00:00"/>
    <n v="0"/>
    <n v="0"/>
    <s v="PRO"/>
    <n v="0"/>
    <s v="FZPZ51        "/>
    <n v="1"/>
    <m/>
    <m/>
    <s v="Ins Pizza"/>
    <d v="2024-09-30T00:00:00"/>
  </r>
  <r>
    <n v="139"/>
    <b v="1"/>
    <x v="29"/>
    <x v="0"/>
    <x v="29"/>
    <s v="CONT.ALERG.(T)      "/>
    <n v="31.598047000000001"/>
    <n v="31.598047000000001"/>
    <s v="KG"/>
    <d v="2024-09-21T00:00:00"/>
    <n v="7"/>
    <d v="2024-09-30T00:00:00"/>
    <n v="0"/>
    <n v="0"/>
    <s v="PRO"/>
    <n v="0"/>
    <s v="FZPZ65        "/>
    <n v="1"/>
    <m/>
    <m/>
    <s v="Aditivos"/>
    <d v="2024-09-30T00:00:00"/>
  </r>
  <r>
    <n v="144"/>
    <b v="1"/>
    <x v="29"/>
    <x v="0"/>
    <x v="29"/>
    <s v="CONT.ALERG.(T)      "/>
    <n v="97.769565"/>
    <n v="97.769565"/>
    <s v="KG"/>
    <d v="2024-09-21T00:00:00"/>
    <n v="7"/>
    <d v="2024-09-30T00:00:00"/>
    <n v="0"/>
    <n v="0"/>
    <s v="PRO"/>
    <n v="0"/>
    <s v="FZPZ81        "/>
    <n v="1"/>
    <m/>
    <m/>
    <s v="Aditivos"/>
    <d v="2024-09-30T00:00:00"/>
  </r>
  <r>
    <n v="147"/>
    <b v="1"/>
    <x v="32"/>
    <x v="0"/>
    <x v="32"/>
    <s v=""/>
    <n v="191.35620299999999"/>
    <n v="191.35620299999999"/>
    <s v="KGS"/>
    <d v="2024-09-21T00:00:00"/>
    <n v="7"/>
    <d v="2024-09-30T00:00:00"/>
    <n v="0"/>
    <n v="0"/>
    <s v="PRO"/>
    <n v="0"/>
    <s v="FZPZ51        "/>
    <n v="1"/>
    <m/>
    <m/>
    <s v="Aceite"/>
    <d v="2024-09-30T00:00:00"/>
  </r>
  <r>
    <n v="1311"/>
    <b v="1"/>
    <x v="1"/>
    <x v="0"/>
    <x v="1"/>
    <s v=""/>
    <n v="210.60147799999999"/>
    <n v="210.60147799999999"/>
    <s v="KGS"/>
    <d v="2024-09-21T00:00:00"/>
    <n v="60"/>
    <d v="2024-11-25T00:00:00"/>
    <n v="0"/>
    <n v="0"/>
    <s v="PRO"/>
    <n v="0"/>
    <s v="03710AR       "/>
    <n v="1"/>
    <m/>
    <m/>
    <s v="Vegetal"/>
    <d v="2024-11-25T00:00:00"/>
  </r>
  <r>
    <n v="315"/>
    <b v="1"/>
    <x v="27"/>
    <x v="0"/>
    <x v="27"/>
    <s v="KILO                "/>
    <n v="0.31022899999999998"/>
    <n v="0.31022899999999998"/>
    <s v="KGS"/>
    <d v="2024-09-22T00:00:00"/>
    <n v="15"/>
    <d v="2024-10-07T00:00:00"/>
    <n v="0"/>
    <n v="0"/>
    <s v="PRO"/>
    <n v="0"/>
    <s v="DITO76        "/>
    <n v="1"/>
    <m/>
    <m/>
    <s v="Sabor"/>
    <d v="2024-10-07T00:00:00"/>
  </r>
  <r>
    <n v="348"/>
    <b v="1"/>
    <x v="34"/>
    <x v="0"/>
    <x v="34"/>
    <s v="X KILO              "/>
    <n v="187.899328"/>
    <n v="187.899328"/>
    <s v="KGS"/>
    <d v="2024-09-22T00:00:00"/>
    <n v="15"/>
    <d v="2024-10-07T00:00:00"/>
    <n v="0"/>
    <n v="0"/>
    <s v="PRO"/>
    <n v="0"/>
    <s v="DITO72        "/>
    <n v="1"/>
    <m/>
    <m/>
    <s v="Vegetal"/>
    <d v="2024-10-07T00:00:00"/>
  </r>
  <r>
    <n v="774"/>
    <b v="1"/>
    <x v="2"/>
    <x v="0"/>
    <x v="2"/>
    <s v=""/>
    <n v="0.95673399999999997"/>
    <n v="0.95673399999999997"/>
    <s v="KG"/>
    <d v="2024-09-22T00:00:00"/>
    <n v="30"/>
    <d v="2024-10-28T00:00:00"/>
    <n v="0"/>
    <n v="0"/>
    <s v="PRO"/>
    <n v="0"/>
    <s v="FZPZ65        "/>
    <n v="1"/>
    <m/>
    <m/>
    <s v="Aditivos"/>
    <d v="2024-10-28T00:00:00"/>
  </r>
  <r>
    <n v="779"/>
    <b v="1"/>
    <x v="2"/>
    <x v="0"/>
    <x v="2"/>
    <s v=""/>
    <n v="0.24657399999999999"/>
    <n v="0.24657399999999999"/>
    <s v="KG"/>
    <d v="2024-09-22T00:00:00"/>
    <n v="30"/>
    <d v="2024-10-28T00:00:00"/>
    <n v="0"/>
    <n v="0"/>
    <s v="PRO"/>
    <n v="0"/>
    <s v="FZPZ91        "/>
    <n v="1"/>
    <m/>
    <m/>
    <s v="Aditivos"/>
    <d v="2024-10-28T00:00:00"/>
  </r>
  <r>
    <n v="786"/>
    <b v="1"/>
    <x v="2"/>
    <x v="0"/>
    <x v="2"/>
    <s v=""/>
    <n v="0.52587600000000001"/>
    <n v="0.52587600000000001"/>
    <s v="KG"/>
    <d v="2024-09-22T00:00:00"/>
    <n v="30"/>
    <d v="2024-10-28T00:00:00"/>
    <n v="0"/>
    <n v="0"/>
    <s v="PRO"/>
    <n v="0"/>
    <s v="FZPZ82        "/>
    <n v="1"/>
    <m/>
    <m/>
    <s v="Aditivos"/>
    <d v="2024-10-28T00:00:00"/>
  </r>
  <r>
    <n v="180"/>
    <b v="1"/>
    <x v="37"/>
    <x v="0"/>
    <x v="37"/>
    <s v=""/>
    <n v="0.81809500000000002"/>
    <n v="0.81809500000000002"/>
    <s v="KGS"/>
    <d v="2024-09-24T00:00:00"/>
    <n v="7"/>
    <d v="2024-10-07T00:00:00"/>
    <n v="0"/>
    <n v="0"/>
    <s v="PRO"/>
    <n v="0"/>
    <s v="03021ARTP     "/>
    <n v="1"/>
    <m/>
    <m/>
    <s v="Aditivos"/>
    <d v="2024-10-07T00:00:00"/>
  </r>
  <r>
    <n v="378"/>
    <b v="1"/>
    <x v="27"/>
    <x v="0"/>
    <x v="27"/>
    <s v="KILO                "/>
    <n v="1.8895360000000001"/>
    <n v="1.8895360000000001"/>
    <s v="KGS"/>
    <d v="2024-09-24T00:00:00"/>
    <n v="15"/>
    <d v="2024-10-14T00:00:00"/>
    <n v="0"/>
    <n v="0"/>
    <s v="PRO"/>
    <n v="0"/>
    <s v="02004AR       "/>
    <n v="1"/>
    <m/>
    <m/>
    <s v="Sabor"/>
    <d v="2024-10-14T00:00:00"/>
  </r>
  <r>
    <n v="468"/>
    <b v="1"/>
    <x v="21"/>
    <x v="0"/>
    <x v="21"/>
    <s v="CONT.ALERGENO       "/>
    <n v="59.349474999999998"/>
    <n v="59.349474999999998"/>
    <s v="KGS"/>
    <d v="2024-09-24T00:00:00"/>
    <n v="21"/>
    <d v="2024-10-21T00:00:00"/>
    <n v="0"/>
    <n v="0"/>
    <s v="PRO"/>
    <n v="0"/>
    <s v="02231AR       "/>
    <n v="1"/>
    <m/>
    <m/>
    <s v="Batter"/>
    <d v="2024-10-21T00:00:00"/>
  </r>
  <r>
    <n v="112"/>
    <b v="1"/>
    <x v="38"/>
    <x v="0"/>
    <x v="38"/>
    <s v="SN 797890 Lecker "/>
    <n v="0.99"/>
    <n v="0.99"/>
    <s v="KG"/>
    <d v="2024-09-25T00:00:00"/>
    <n v="0"/>
    <d v="2024-09-30T00:00:00"/>
    <n v="0.01"/>
    <n v="0"/>
    <s v="PRO"/>
    <n v="0"/>
    <s v="02202AR       "/>
    <n v="1"/>
    <m/>
    <m/>
    <e v="#N/A"/>
    <d v="2024-09-30T00:00:00"/>
  </r>
  <r>
    <n v="117"/>
    <b v="1"/>
    <x v="39"/>
    <x v="0"/>
    <x v="39"/>
    <s v=""/>
    <n v="1124.4355869999999"/>
    <n v="1124.4355869999999"/>
    <s v="KGS"/>
    <d v="2024-09-25T00:00:00"/>
    <n v="1"/>
    <d v="2024-09-30T00:00:00"/>
    <n v="0"/>
    <n v="0"/>
    <s v="PRO"/>
    <n v="0"/>
    <s v="FZPZ65        "/>
    <n v="1"/>
    <m/>
    <m/>
    <s v="Agua"/>
    <d v="2024-09-30T00:00:00"/>
  </r>
  <r>
    <n v="120"/>
    <b v="1"/>
    <x v="39"/>
    <x v="0"/>
    <x v="39"/>
    <s v=""/>
    <n v="3478.9042890000001"/>
    <n v="3478.9042890000001"/>
    <s v="KGS"/>
    <d v="2024-09-25T00:00:00"/>
    <n v="1"/>
    <d v="2024-09-30T00:00:00"/>
    <n v="0"/>
    <n v="0"/>
    <s v="PRO"/>
    <n v="0"/>
    <s v="FZPZ81        "/>
    <n v="1"/>
    <m/>
    <m/>
    <s v="Agua"/>
    <d v="2024-09-30T00:00:00"/>
  </r>
  <r>
    <n v="122"/>
    <b v="1"/>
    <x v="39"/>
    <x v="0"/>
    <x v="39"/>
    <s v=""/>
    <n v="361.68"/>
    <n v="361.68"/>
    <s v="KGS"/>
    <d v="2024-09-25T00:00:00"/>
    <n v="1"/>
    <d v="2024-09-30T00:00:00"/>
    <n v="0"/>
    <n v="0"/>
    <s v="PRO"/>
    <n v="0"/>
    <s v="02202AR       "/>
    <n v="1"/>
    <m/>
    <m/>
    <s v="Agua"/>
    <d v="2024-09-30T00:00:00"/>
  </r>
  <r>
    <n v="192"/>
    <b v="1"/>
    <x v="37"/>
    <x v="0"/>
    <x v="37"/>
    <s v=""/>
    <n v="8.6280239999999999"/>
    <n v="8.6280239999999999"/>
    <s v="KGS"/>
    <d v="2024-09-25T00:00:00"/>
    <n v="7"/>
    <d v="2024-10-07T00:00:00"/>
    <n v="0"/>
    <n v="0"/>
    <s v="PRO"/>
    <n v="0"/>
    <s v="PAMP63        "/>
    <n v="1"/>
    <m/>
    <m/>
    <s v="Aditivos"/>
    <d v="2024-10-07T00:00:00"/>
  </r>
  <r>
    <n v="185"/>
    <b v="1"/>
    <x v="40"/>
    <x v="0"/>
    <x v="40"/>
    <s v=""/>
    <n v="10.227684"/>
    <n v="10.227684"/>
    <s v="KGS"/>
    <d v="2024-09-25T00:00:00"/>
    <n v="7"/>
    <d v="2024-10-07T00:00:00"/>
    <n v="0"/>
    <n v="0"/>
    <s v="PRO"/>
    <n v="0"/>
    <s v="PAMP63        "/>
    <n v="1"/>
    <m/>
    <m/>
    <s v="Aditivos"/>
    <d v="2024-10-07T00:00:00"/>
  </r>
  <r>
    <n v="191"/>
    <b v="1"/>
    <x v="29"/>
    <x v="0"/>
    <x v="29"/>
    <s v="CONT.ALERG.(T)      "/>
    <n v="96.260553000000002"/>
    <n v="96.260553000000002"/>
    <s v="KG"/>
    <d v="2024-09-25T00:00:00"/>
    <n v="7"/>
    <d v="2024-10-07T00:00:00"/>
    <n v="0"/>
    <n v="0"/>
    <s v="PRO"/>
    <n v="0"/>
    <s v="PAMP63        "/>
    <n v="1"/>
    <m/>
    <m/>
    <s v="Aditivos"/>
    <d v="2024-10-07T00:00:00"/>
  </r>
  <r>
    <n v="193"/>
    <b v="1"/>
    <x v="29"/>
    <x v="0"/>
    <x v="29"/>
    <s v="CONT.ALERG.(T)      "/>
    <n v="33.335546000000001"/>
    <n v="33.335546000000001"/>
    <s v="KG"/>
    <d v="2024-09-25T00:00:00"/>
    <n v="7"/>
    <d v="2024-10-07T00:00:00"/>
    <n v="0"/>
    <n v="0"/>
    <s v="PRO"/>
    <n v="0"/>
    <s v="PAMP63        "/>
    <n v="1"/>
    <m/>
    <m/>
    <s v="Aditivos"/>
    <d v="2024-10-07T00:00:00"/>
  </r>
  <r>
    <n v="202"/>
    <b v="1"/>
    <x v="29"/>
    <x v="0"/>
    <x v="29"/>
    <s v="CONT.ALERG.(T)      "/>
    <n v="3.50183"/>
    <n v="3.50183"/>
    <s v="KG"/>
    <d v="2024-09-25T00:00:00"/>
    <n v="7"/>
    <d v="2024-10-07T00:00:00"/>
    <n v="0"/>
    <n v="0"/>
    <s v="PRO"/>
    <n v="0"/>
    <s v="03001ARTP     "/>
    <n v="1"/>
    <m/>
    <m/>
    <s v="Aditivos"/>
    <d v="2024-10-07T00:00:00"/>
  </r>
  <r>
    <n v="197"/>
    <b v="1"/>
    <x v="23"/>
    <x v="0"/>
    <x v="23"/>
    <s v=""/>
    <n v="0.65659299999999998"/>
    <n v="0.65659299999999998"/>
    <s v="KGS"/>
    <d v="2024-09-25T00:00:00"/>
    <n v="7"/>
    <d v="2024-10-07T00:00:00"/>
    <n v="0"/>
    <n v="0"/>
    <s v="PRO"/>
    <n v="0"/>
    <s v="03001ARTP     "/>
    <n v="1"/>
    <m/>
    <m/>
    <s v="Azucar"/>
    <d v="2024-10-07T00:00:00"/>
  </r>
  <r>
    <n v="186"/>
    <b v="1"/>
    <x v="24"/>
    <x v="0"/>
    <x v="24"/>
    <s v=""/>
    <n v="54.141146999999997"/>
    <n v="54.141146999999997"/>
    <s v="KGS"/>
    <d v="2024-09-25T00:00:00"/>
    <n v="7"/>
    <d v="2024-10-07T00:00:00"/>
    <n v="0"/>
    <n v="0"/>
    <s v="PRO"/>
    <n v="0"/>
    <s v="PAMP63        "/>
    <n v="1"/>
    <m/>
    <m/>
    <s v="Sal"/>
    <d v="2024-10-07T00:00:00"/>
  </r>
  <r>
    <n v="196"/>
    <b v="1"/>
    <x v="24"/>
    <x v="0"/>
    <x v="24"/>
    <s v=""/>
    <n v="3.7644669999999998"/>
    <n v="3.7644669999999998"/>
    <s v="KGS"/>
    <d v="2024-09-25T00:00:00"/>
    <n v="7"/>
    <d v="2024-10-07T00:00:00"/>
    <n v="0"/>
    <n v="0"/>
    <s v="PRO"/>
    <n v="0"/>
    <s v="03001ARTP     "/>
    <n v="1"/>
    <m/>
    <m/>
    <s v="Sal"/>
    <d v="2024-10-07T00:00:00"/>
  </r>
  <r>
    <n v="253"/>
    <b v="1"/>
    <x v="22"/>
    <x v="0"/>
    <x v="22"/>
    <s v="CONT.ALERG.(T)      "/>
    <n v="505.15540800000002"/>
    <n v="505.15540800000002"/>
    <s v="KGS"/>
    <d v="2024-09-25T00:00:00"/>
    <n v="10"/>
    <d v="2024-10-07T00:00:00"/>
    <n v="0"/>
    <n v="0"/>
    <s v="PRO"/>
    <n v="0"/>
    <s v="PAMS92        "/>
    <n v="1"/>
    <m/>
    <m/>
    <s v="Harina"/>
    <d v="2024-10-07T00:00:00"/>
  </r>
  <r>
    <n v="260"/>
    <b v="1"/>
    <x v="22"/>
    <x v="0"/>
    <x v="22"/>
    <s v="CONT.ALERG.(T)      "/>
    <n v="189.26261199999999"/>
    <n v="189.26261199999999"/>
    <s v="KGS"/>
    <d v="2024-09-25T00:00:00"/>
    <n v="10"/>
    <d v="2024-10-07T00:00:00"/>
    <n v="0"/>
    <n v="0"/>
    <s v="PRO"/>
    <n v="0"/>
    <s v="PAMS93        "/>
    <n v="1"/>
    <m/>
    <m/>
    <s v="Harina"/>
    <d v="2024-10-07T00:00:00"/>
  </r>
  <r>
    <n v="498"/>
    <b v="1"/>
    <x v="5"/>
    <x v="0"/>
    <x v="5"/>
    <s v=""/>
    <n v="7.4214719999999996"/>
    <n v="7.4214719999999996"/>
    <s v="KGS"/>
    <d v="2024-09-25T00:00:00"/>
    <n v="21"/>
    <d v="2024-10-21T00:00:00"/>
    <n v="0"/>
    <n v="0"/>
    <s v="PRO"/>
    <n v="0"/>
    <s v="PAMP60        "/>
    <n v="1"/>
    <m/>
    <m/>
    <s v="Sabor"/>
    <d v="2024-10-21T00:00:00"/>
  </r>
  <r>
    <n v="508"/>
    <b v="1"/>
    <x v="5"/>
    <x v="0"/>
    <x v="5"/>
    <s v=""/>
    <n v="4.512213"/>
    <n v="4.512213"/>
    <s v="KGS"/>
    <d v="2024-09-25T00:00:00"/>
    <n v="21"/>
    <d v="2024-10-21T00:00:00"/>
    <n v="0"/>
    <n v="0"/>
    <s v="PRO"/>
    <n v="0"/>
    <s v="PAMP62        "/>
    <n v="1"/>
    <m/>
    <m/>
    <s v="Sabor"/>
    <d v="2024-10-21T00:00:00"/>
  </r>
  <r>
    <n v="522"/>
    <b v="1"/>
    <x v="5"/>
    <x v="0"/>
    <x v="5"/>
    <s v=""/>
    <n v="7.2102079999999997"/>
    <n v="7.2102079999999997"/>
    <s v="KGS"/>
    <d v="2024-09-25T00:00:00"/>
    <n v="21"/>
    <d v="2024-10-21T00:00:00"/>
    <n v="0"/>
    <n v="0"/>
    <s v="PRO"/>
    <n v="0"/>
    <s v="PAFP51        "/>
    <n v="1"/>
    <m/>
    <m/>
    <s v="Sabor"/>
    <d v="2024-10-21T00:00:00"/>
  </r>
  <r>
    <n v="532"/>
    <b v="1"/>
    <x v="5"/>
    <x v="0"/>
    <x v="5"/>
    <s v=""/>
    <n v="5.2206939999999999"/>
    <n v="5.2206939999999999"/>
    <s v="KGS"/>
    <d v="2024-09-25T00:00:00"/>
    <n v="21"/>
    <d v="2024-10-21T00:00:00"/>
    <n v="0"/>
    <n v="0"/>
    <s v="PRO"/>
    <n v="0"/>
    <s v="PAFP52        "/>
    <n v="1"/>
    <m/>
    <m/>
    <s v="Sabor"/>
    <d v="2024-10-21T00:00:00"/>
  </r>
  <r>
    <n v="501"/>
    <b v="1"/>
    <x v="6"/>
    <x v="0"/>
    <x v="6"/>
    <s v=""/>
    <n v="8.2460799999999992"/>
    <n v="8.2460799999999992"/>
    <s v="KG"/>
    <d v="2024-09-25T00:00:00"/>
    <n v="21"/>
    <d v="2024-10-21T00:00:00"/>
    <n v="0"/>
    <n v="0"/>
    <s v="PRO"/>
    <n v="0"/>
    <s v="PAMP60        "/>
    <n v="1"/>
    <m/>
    <m/>
    <s v="Aditivos"/>
    <d v="2024-10-21T00:00:00"/>
  </r>
  <r>
    <n v="511"/>
    <b v="1"/>
    <x v="6"/>
    <x v="0"/>
    <x v="6"/>
    <s v=""/>
    <n v="5.0135699999999996"/>
    <n v="5.0135699999999996"/>
    <s v="KG"/>
    <d v="2024-09-25T00:00:00"/>
    <n v="21"/>
    <d v="2024-10-21T00:00:00"/>
    <n v="0"/>
    <n v="0"/>
    <s v="PRO"/>
    <n v="0"/>
    <s v="PAMP62        "/>
    <n v="1"/>
    <m/>
    <m/>
    <s v="Aditivos"/>
    <d v="2024-10-21T00:00:00"/>
  </r>
  <r>
    <n v="525"/>
    <b v="1"/>
    <x v="6"/>
    <x v="0"/>
    <x v="6"/>
    <s v=""/>
    <n v="8.0113420000000009"/>
    <n v="8.0113420000000009"/>
    <s v="KG"/>
    <d v="2024-09-25T00:00:00"/>
    <n v="21"/>
    <d v="2024-10-21T00:00:00"/>
    <n v="0"/>
    <n v="0"/>
    <s v="PRO"/>
    <n v="0"/>
    <s v="PAFP51        "/>
    <n v="1"/>
    <m/>
    <m/>
    <s v="Aditivos"/>
    <d v="2024-10-21T00:00:00"/>
  </r>
  <r>
    <n v="535"/>
    <b v="1"/>
    <x v="6"/>
    <x v="0"/>
    <x v="6"/>
    <s v=""/>
    <n v="5.8007710000000001"/>
    <n v="5.8007710000000001"/>
    <s v="KG"/>
    <d v="2024-09-25T00:00:00"/>
    <n v="21"/>
    <d v="2024-10-21T00:00:00"/>
    <n v="0"/>
    <n v="0"/>
    <s v="PRO"/>
    <n v="0"/>
    <s v="PAFP52        "/>
    <n v="1"/>
    <m/>
    <m/>
    <s v="Aditivos"/>
    <d v="2024-10-21T00:00:00"/>
  </r>
  <r>
    <n v="503"/>
    <b v="1"/>
    <x v="11"/>
    <x v="0"/>
    <x v="11"/>
    <s v="CONT.ALERG.(LE)     "/>
    <n v="1.649216"/>
    <n v="1.649216"/>
    <s v="KGS"/>
    <d v="2024-09-25T00:00:00"/>
    <n v="21"/>
    <d v="2024-10-21T00:00:00"/>
    <n v="0"/>
    <n v="0"/>
    <s v="PRO"/>
    <n v="0"/>
    <s v="PAMP60        "/>
    <n v="1"/>
    <m/>
    <m/>
    <s v="Sabor"/>
    <d v="2024-10-21T00:00:00"/>
  </r>
  <r>
    <n v="513"/>
    <b v="1"/>
    <x v="11"/>
    <x v="0"/>
    <x v="11"/>
    <s v="CONT.ALERG.(LE)     "/>
    <n v="1.0027140000000001"/>
    <n v="1.0027140000000001"/>
    <s v="KGS"/>
    <d v="2024-09-25T00:00:00"/>
    <n v="21"/>
    <d v="2024-10-21T00:00:00"/>
    <n v="0"/>
    <n v="0"/>
    <s v="PRO"/>
    <n v="0"/>
    <s v="PAMP62        "/>
    <n v="1"/>
    <m/>
    <m/>
    <s v="Sabor"/>
    <d v="2024-10-21T00:00:00"/>
  </r>
  <r>
    <n v="527"/>
    <b v="1"/>
    <x v="11"/>
    <x v="0"/>
    <x v="11"/>
    <s v="CONT.ALERG.(LE)     "/>
    <n v="1.602268"/>
    <n v="1.602268"/>
    <s v="KGS"/>
    <d v="2024-09-25T00:00:00"/>
    <n v="21"/>
    <d v="2024-10-21T00:00:00"/>
    <n v="0"/>
    <n v="0"/>
    <s v="PRO"/>
    <n v="0"/>
    <s v="PAFP51        "/>
    <n v="1"/>
    <m/>
    <m/>
    <s v="Sabor"/>
    <d v="2024-10-21T00:00:00"/>
  </r>
  <r>
    <n v="537"/>
    <b v="1"/>
    <x v="11"/>
    <x v="0"/>
    <x v="11"/>
    <s v="CONT.ALERG.(LE)     "/>
    <n v="1.1601539999999999"/>
    <n v="1.1601539999999999"/>
    <s v="KGS"/>
    <d v="2024-09-25T00:00:00"/>
    <n v="21"/>
    <d v="2024-10-21T00:00:00"/>
    <n v="0"/>
    <n v="0"/>
    <s v="PRO"/>
    <n v="0"/>
    <s v="PAFP52        "/>
    <n v="1"/>
    <m/>
    <m/>
    <s v="Sabor"/>
    <d v="2024-10-21T00:00:00"/>
  </r>
  <r>
    <n v="502"/>
    <b v="1"/>
    <x v="12"/>
    <x v="0"/>
    <x v="12"/>
    <s v="CONT.ALERG.(LE)     "/>
    <n v="4.947648"/>
    <n v="4.947648"/>
    <s v="KGS"/>
    <d v="2024-09-25T00:00:00"/>
    <n v="21"/>
    <d v="2024-10-21T00:00:00"/>
    <n v="0"/>
    <n v="0"/>
    <s v="PRO"/>
    <n v="0"/>
    <s v="PAMP60        "/>
    <n v="1"/>
    <m/>
    <m/>
    <s v="Sabor"/>
    <d v="2024-10-21T00:00:00"/>
  </r>
  <r>
    <n v="512"/>
    <b v="1"/>
    <x v="12"/>
    <x v="0"/>
    <x v="12"/>
    <s v="CONT.ALERG.(LE)     "/>
    <n v="3.0081419999999999"/>
    <n v="3.0081419999999999"/>
    <s v="KGS"/>
    <d v="2024-09-25T00:00:00"/>
    <n v="21"/>
    <d v="2024-10-21T00:00:00"/>
    <n v="0"/>
    <n v="0"/>
    <s v="PRO"/>
    <n v="0"/>
    <s v="PAMP62        "/>
    <n v="1"/>
    <m/>
    <m/>
    <s v="Sabor"/>
    <d v="2024-10-21T00:00:00"/>
  </r>
  <r>
    <n v="526"/>
    <b v="1"/>
    <x v="12"/>
    <x v="0"/>
    <x v="12"/>
    <s v="CONT.ALERG.(LE)     "/>
    <n v="4.8068049999999998"/>
    <n v="4.8068049999999998"/>
    <s v="KGS"/>
    <d v="2024-09-25T00:00:00"/>
    <n v="21"/>
    <d v="2024-10-21T00:00:00"/>
    <n v="0"/>
    <n v="0"/>
    <s v="PRO"/>
    <n v="0"/>
    <s v="PAFP51        "/>
    <n v="1"/>
    <m/>
    <m/>
    <s v="Sabor"/>
    <d v="2024-10-21T00:00:00"/>
  </r>
  <r>
    <n v="536"/>
    <b v="1"/>
    <x v="12"/>
    <x v="0"/>
    <x v="12"/>
    <s v="CONT.ALERG.(LE)     "/>
    <n v="3.4804629999999999"/>
    <n v="3.4804629999999999"/>
    <s v="KGS"/>
    <d v="2024-09-25T00:00:00"/>
    <n v="21"/>
    <d v="2024-10-21T00:00:00"/>
    <n v="0"/>
    <n v="0"/>
    <s v="PRO"/>
    <n v="0"/>
    <s v="PAFP52        "/>
    <n v="1"/>
    <m/>
    <m/>
    <s v="Sabor"/>
    <d v="2024-10-21T00:00:00"/>
  </r>
  <r>
    <n v="540"/>
    <b v="1"/>
    <x v="21"/>
    <x v="0"/>
    <x v="21"/>
    <s v="CONT.ALERGENO       "/>
    <n v="35.609682999999997"/>
    <n v="35.609682999999997"/>
    <s v="KGS"/>
    <d v="2024-09-25T00:00:00"/>
    <n v="21"/>
    <d v="2024-10-21T00:00:00"/>
    <n v="0"/>
    <n v="0"/>
    <s v="PRO"/>
    <n v="0"/>
    <s v="02211AR       "/>
    <n v="1"/>
    <m/>
    <m/>
    <s v="Batter"/>
    <d v="2024-10-21T00:00:00"/>
  </r>
  <r>
    <n v="474"/>
    <b v="1"/>
    <x v="13"/>
    <x v="0"/>
    <x v="13"/>
    <s v="CONT.ALERGENO       "/>
    <n v="5.2444290000000002"/>
    <n v="5.2444290000000002"/>
    <s v="KG"/>
    <d v="2024-09-25T00:00:00"/>
    <n v="21"/>
    <d v="2024-10-21T00:00:00"/>
    <n v="0"/>
    <n v="0"/>
    <s v="PRO"/>
    <n v="0"/>
    <s v="SWMS51        "/>
    <n v="1"/>
    <m/>
    <m/>
    <s v="Sabor"/>
    <d v="2024-10-21T00:00:00"/>
  </r>
  <r>
    <n v="479"/>
    <b v="1"/>
    <x v="13"/>
    <x v="0"/>
    <x v="13"/>
    <s v="CONT.ALERGENO       "/>
    <n v="3.1369039999999999"/>
    <n v="3.1369039999999999"/>
    <s v="KG"/>
    <d v="2024-09-25T00:00:00"/>
    <n v="21"/>
    <d v="2024-10-21T00:00:00"/>
    <n v="0"/>
    <n v="0"/>
    <s v="PRO"/>
    <n v="0"/>
    <s v="SWMS81        "/>
    <n v="1"/>
    <m/>
    <m/>
    <s v="Sabor"/>
    <d v="2024-10-21T00:00:00"/>
  </r>
  <r>
    <n v="486"/>
    <b v="1"/>
    <x v="13"/>
    <x v="0"/>
    <x v="13"/>
    <s v="CONT.ALERGENO       "/>
    <n v="3.0776880000000002"/>
    <n v="3.0776880000000002"/>
    <s v="KG"/>
    <d v="2024-09-25T00:00:00"/>
    <n v="21"/>
    <d v="2024-10-21T00:00:00"/>
    <n v="0"/>
    <n v="0"/>
    <s v="PRO"/>
    <n v="0"/>
    <s v="SWMS83        "/>
    <n v="1"/>
    <m/>
    <m/>
    <s v="Sabor"/>
    <d v="2024-10-21T00:00:00"/>
  </r>
  <r>
    <n v="497"/>
    <b v="1"/>
    <x v="13"/>
    <x v="0"/>
    <x v="13"/>
    <s v="CONT.ALERGENO       "/>
    <n v="8.3277079999999994"/>
    <n v="8.3277079999999994"/>
    <s v="KG"/>
    <d v="2024-09-25T00:00:00"/>
    <n v="21"/>
    <d v="2024-10-21T00:00:00"/>
    <n v="0"/>
    <n v="0"/>
    <s v="PRO"/>
    <n v="0"/>
    <s v="PAMP60        "/>
    <n v="1"/>
    <m/>
    <m/>
    <s v="Sabor"/>
    <d v="2024-10-21T00:00:00"/>
  </r>
  <r>
    <n v="507"/>
    <b v="1"/>
    <x v="13"/>
    <x v="0"/>
    <x v="13"/>
    <s v="CONT.ALERGENO       "/>
    <n v="5.0632000000000001"/>
    <n v="5.0632000000000001"/>
    <s v="KG"/>
    <d v="2024-09-25T00:00:00"/>
    <n v="21"/>
    <d v="2024-10-21T00:00:00"/>
    <n v="0"/>
    <n v="0"/>
    <s v="PRO"/>
    <n v="0"/>
    <s v="PAMP62        "/>
    <n v="1"/>
    <m/>
    <m/>
    <s v="Sabor"/>
    <d v="2024-10-21T00:00:00"/>
  </r>
  <r>
    <n v="521"/>
    <b v="1"/>
    <x v="13"/>
    <x v="0"/>
    <x v="13"/>
    <s v="CONT.ALERGENO       "/>
    <n v="8.0906459999999996"/>
    <n v="8.0906459999999996"/>
    <s v="KG"/>
    <d v="2024-09-25T00:00:00"/>
    <n v="21"/>
    <d v="2024-10-21T00:00:00"/>
    <n v="0"/>
    <n v="0"/>
    <s v="PRO"/>
    <n v="0"/>
    <s v="PAFP51        "/>
    <n v="1"/>
    <m/>
    <m/>
    <s v="Sabor"/>
    <d v="2024-10-21T00:00:00"/>
  </r>
  <r>
    <n v="531"/>
    <b v="1"/>
    <x v="13"/>
    <x v="0"/>
    <x v="13"/>
    <s v="CONT.ALERGENO       "/>
    <n v="5.858193"/>
    <n v="5.858193"/>
    <s v="KG"/>
    <d v="2024-09-25T00:00:00"/>
    <n v="21"/>
    <d v="2024-10-21T00:00:00"/>
    <n v="0"/>
    <n v="0"/>
    <s v="PRO"/>
    <n v="0"/>
    <s v="PAFP52        "/>
    <n v="1"/>
    <m/>
    <m/>
    <s v="Sabor"/>
    <d v="2024-10-21T00:00:00"/>
  </r>
  <r>
    <n v="2409"/>
    <b v="1"/>
    <x v="8"/>
    <x v="0"/>
    <x v="8"/>
    <s v=""/>
    <n v="27.765238"/>
    <n v="27.765238"/>
    <s v="KGS"/>
    <d v="2024-09-25T00:00:00"/>
    <n v="21"/>
    <d v="2024-10-21T00:00:00"/>
    <n v="0"/>
    <n v="0"/>
    <s v="PRO"/>
    <n v="0"/>
    <s v="PAMP62        "/>
    <n v="1"/>
    <m/>
    <m/>
    <s v="Harina"/>
    <d v="2024-10-21T00:00:00"/>
  </r>
  <r>
    <n v="2410"/>
    <b v="1"/>
    <x v="8"/>
    <x v="0"/>
    <x v="8"/>
    <s v=""/>
    <n v="140.309504"/>
    <n v="140.309504"/>
    <s v="KGS"/>
    <d v="2024-09-25T00:00:00"/>
    <n v="21"/>
    <d v="2024-10-21T00:00:00"/>
    <n v="0"/>
    <n v="0"/>
    <s v="PRO"/>
    <n v="0"/>
    <s v="PAMP60        "/>
    <n v="1"/>
    <m/>
    <m/>
    <s v="Harina"/>
    <d v="2024-10-21T00:00:00"/>
  </r>
  <r>
    <n v="2411"/>
    <b v="1"/>
    <x v="8"/>
    <x v="0"/>
    <x v="8"/>
    <s v=""/>
    <n v="85.307395"/>
    <n v="85.307395"/>
    <s v="KGS"/>
    <d v="2024-09-25T00:00:00"/>
    <n v="21"/>
    <d v="2024-10-21T00:00:00"/>
    <n v="0"/>
    <n v="0"/>
    <s v="PRO"/>
    <n v="0"/>
    <s v="PAMP62        "/>
    <n v="1"/>
    <m/>
    <m/>
    <s v="Harina"/>
    <d v="2024-10-21T00:00:00"/>
  </r>
  <r>
    <n v="2412"/>
    <b v="1"/>
    <x v="8"/>
    <x v="0"/>
    <x v="8"/>
    <s v=""/>
    <n v="136.31537599999999"/>
    <n v="136.31537599999999"/>
    <s v="KGS"/>
    <d v="2024-09-25T00:00:00"/>
    <n v="21"/>
    <d v="2024-10-21T00:00:00"/>
    <n v="0"/>
    <n v="0"/>
    <s v="PRO"/>
    <n v="0"/>
    <s v="PAFP51        "/>
    <n v="1"/>
    <m/>
    <m/>
    <s v="Harina"/>
    <d v="2024-10-21T00:00:00"/>
  </r>
  <r>
    <n v="2413"/>
    <b v="1"/>
    <x v="8"/>
    <x v="0"/>
    <x v="8"/>
    <s v=""/>
    <n v="98.701849999999993"/>
    <n v="98.701849999999993"/>
    <s v="KGS"/>
    <d v="2024-09-25T00:00:00"/>
    <n v="21"/>
    <d v="2024-10-21T00:00:00"/>
    <n v="0"/>
    <n v="0"/>
    <s v="PRO"/>
    <n v="0"/>
    <s v="PAFP52        "/>
    <n v="1"/>
    <m/>
    <m/>
    <s v="Harina"/>
    <d v="2024-10-21T00:00:00"/>
  </r>
  <r>
    <n v="226"/>
    <b v="1"/>
    <x v="37"/>
    <x v="0"/>
    <x v="37"/>
    <s v=""/>
    <n v="0.94226200000000004"/>
    <n v="0.94226200000000004"/>
    <s v="KGS"/>
    <d v="2024-09-26T00:00:00"/>
    <n v="7"/>
    <d v="2024-10-07T00:00:00"/>
    <n v="0"/>
    <n v="0"/>
    <s v="PRO"/>
    <n v="0"/>
    <s v="PAMS93        "/>
    <n v="1"/>
    <m/>
    <m/>
    <s v="Aditivos"/>
    <d v="2024-10-07T00:00:00"/>
  </r>
  <r>
    <n v="211"/>
    <b v="1"/>
    <x v="41"/>
    <x v="0"/>
    <x v="41"/>
    <s v="CONT.ALERGENO       "/>
    <n v="3.1961689999999998"/>
    <n v="3.1961689999999998"/>
    <s v="KGS"/>
    <d v="2024-09-26T00:00:00"/>
    <n v="7"/>
    <d v="2024-10-07T00:00:00"/>
    <n v="0"/>
    <n v="0"/>
    <s v="PRO"/>
    <n v="0"/>
    <s v="PAMS92        "/>
    <n v="1"/>
    <m/>
    <m/>
    <s v="Aditivos"/>
    <d v="2024-10-07T00:00:00"/>
  </r>
  <r>
    <n v="215"/>
    <b v="1"/>
    <x v="41"/>
    <x v="0"/>
    <x v="41"/>
    <s v="CONT.ALERGENO       "/>
    <n v="2.4550700000000001"/>
    <n v="2.4550700000000001"/>
    <s v="KGS"/>
    <d v="2024-09-26T00:00:00"/>
    <n v="7"/>
    <d v="2024-10-07T00:00:00"/>
    <n v="0"/>
    <n v="0"/>
    <s v="PRO"/>
    <n v="0"/>
    <s v="PAMS92        "/>
    <n v="1"/>
    <m/>
    <m/>
    <s v="Aditivos"/>
    <d v="2024-10-07T00:00:00"/>
  </r>
  <r>
    <n v="224"/>
    <b v="1"/>
    <x v="41"/>
    <x v="0"/>
    <x v="41"/>
    <s v="CONT.ALERGENO       "/>
    <n v="1.1974830000000001"/>
    <n v="1.1974830000000001"/>
    <s v="KGS"/>
    <d v="2024-09-26T00:00:00"/>
    <n v="7"/>
    <d v="2024-10-07T00:00:00"/>
    <n v="0"/>
    <n v="0"/>
    <s v="PRO"/>
    <n v="0"/>
    <s v="PAMS93        "/>
    <n v="1"/>
    <m/>
    <m/>
    <s v="Aditivos"/>
    <d v="2024-10-07T00:00:00"/>
  </r>
  <r>
    <n v="227"/>
    <b v="1"/>
    <x v="29"/>
    <x v="0"/>
    <x v="29"/>
    <s v="CONT.ALERG.(T)      "/>
    <n v="3.6405569999999998"/>
    <n v="3.6405569999999998"/>
    <s v="KG"/>
    <d v="2024-09-26T00:00:00"/>
    <n v="7"/>
    <d v="2024-10-07T00:00:00"/>
    <n v="0"/>
    <n v="0"/>
    <s v="PRO"/>
    <n v="0"/>
    <s v="PAMS93        "/>
    <n v="1"/>
    <m/>
    <m/>
    <s v="Aditivos"/>
    <d v="2024-10-07T00:00:00"/>
  </r>
  <r>
    <n v="212"/>
    <b v="1"/>
    <x v="42"/>
    <x v="0"/>
    <x v="42"/>
    <s v=""/>
    <n v="3.1961689999999998"/>
    <n v="3.1961689999999998"/>
    <s v="KG"/>
    <d v="2024-09-26T00:00:00"/>
    <n v="7"/>
    <d v="2024-10-07T00:00:00"/>
    <n v="0"/>
    <n v="0"/>
    <s v="PRO"/>
    <n v="0"/>
    <s v="PAMS92        "/>
    <n v="1"/>
    <m/>
    <m/>
    <s v="Aditivos"/>
    <d v="2024-10-07T00:00:00"/>
  </r>
  <r>
    <n v="216"/>
    <b v="1"/>
    <x v="42"/>
    <x v="0"/>
    <x v="42"/>
    <s v=""/>
    <n v="2.4310049999999999"/>
    <n v="2.4310049999999999"/>
    <s v="KG"/>
    <d v="2024-09-26T00:00:00"/>
    <n v="7"/>
    <d v="2024-10-07T00:00:00"/>
    <n v="0"/>
    <n v="0"/>
    <s v="PRO"/>
    <n v="0"/>
    <s v="PAMS92        "/>
    <n v="1"/>
    <m/>
    <m/>
    <s v="Aditivos"/>
    <d v="2024-10-07T00:00:00"/>
  </r>
  <r>
    <n v="225"/>
    <b v="1"/>
    <x v="42"/>
    <x v="0"/>
    <x v="42"/>
    <s v=""/>
    <n v="1.1974830000000001"/>
    <n v="1.1974830000000001"/>
    <s v="KG"/>
    <d v="2024-09-26T00:00:00"/>
    <n v="7"/>
    <d v="2024-10-07T00:00:00"/>
    <n v="0"/>
    <n v="0"/>
    <s v="PRO"/>
    <n v="0"/>
    <s v="PAMS93        "/>
    <n v="1"/>
    <m/>
    <m/>
    <s v="Aditivos"/>
    <d v="2024-10-07T00:00:00"/>
  </r>
  <r>
    <n v="230"/>
    <b v="1"/>
    <x v="43"/>
    <x v="0"/>
    <x v="43"/>
    <s v=""/>
    <n v="298.55526800000001"/>
    <n v="298.55526800000001"/>
    <s v="KGS"/>
    <d v="2024-09-26T00:00:00"/>
    <n v="7"/>
    <d v="2024-10-07T00:00:00"/>
    <n v="0"/>
    <n v="0"/>
    <s v="PRO"/>
    <n v="0"/>
    <s v="03021ARTP     "/>
    <n v="1"/>
    <m/>
    <m/>
    <s v="Fiambre"/>
    <d v="2024-10-07T00:00:00"/>
  </r>
  <r>
    <n v="207"/>
    <b v="1"/>
    <x v="23"/>
    <x v="0"/>
    <x v="23"/>
    <s v=""/>
    <n v="10.663485"/>
    <n v="10.663485"/>
    <s v="KGS"/>
    <d v="2024-09-26T00:00:00"/>
    <n v="7"/>
    <d v="2024-10-07T00:00:00"/>
    <n v="0"/>
    <n v="0"/>
    <s v="PRO"/>
    <n v="0"/>
    <s v="PAMS92        "/>
    <n v="1"/>
    <m/>
    <m/>
    <s v="Azucar"/>
    <d v="2024-10-07T00:00:00"/>
  </r>
  <r>
    <n v="220"/>
    <b v="1"/>
    <x v="23"/>
    <x v="0"/>
    <x v="23"/>
    <s v=""/>
    <n v="3.9952030000000001"/>
    <n v="3.9952030000000001"/>
    <s v="KGS"/>
    <d v="2024-09-26T00:00:00"/>
    <n v="7"/>
    <d v="2024-10-07T00:00:00"/>
    <n v="0"/>
    <n v="0"/>
    <s v="PRO"/>
    <n v="0"/>
    <s v="PAMS93        "/>
    <n v="1"/>
    <m/>
    <m/>
    <s v="Azucar"/>
    <d v="2024-10-07T00:00:00"/>
  </r>
  <r>
    <n v="205"/>
    <b v="1"/>
    <x v="24"/>
    <x v="0"/>
    <x v="24"/>
    <s v=""/>
    <n v="28.737414999999999"/>
    <n v="28.737414999999999"/>
    <s v="KGS"/>
    <d v="2024-09-26T00:00:00"/>
    <n v="7"/>
    <d v="2024-10-07T00:00:00"/>
    <n v="0"/>
    <n v="0"/>
    <s v="PRO"/>
    <n v="0"/>
    <s v="PAMS92        "/>
    <n v="1"/>
    <m/>
    <m/>
    <s v="Sal"/>
    <d v="2024-10-07T00:00:00"/>
  </r>
  <r>
    <n v="213"/>
    <b v="1"/>
    <x v="24"/>
    <x v="0"/>
    <x v="24"/>
    <s v=""/>
    <n v="7.365208"/>
    <n v="7.365208"/>
    <s v="KGS"/>
    <d v="2024-09-26T00:00:00"/>
    <n v="7"/>
    <d v="2024-10-07T00:00:00"/>
    <n v="0"/>
    <n v="0"/>
    <s v="PRO"/>
    <n v="0"/>
    <s v="PAMS92        "/>
    <n v="1"/>
    <m/>
    <m/>
    <s v="Sal"/>
    <d v="2024-10-07T00:00:00"/>
  </r>
  <r>
    <n v="218"/>
    <b v="1"/>
    <x v="24"/>
    <x v="0"/>
    <x v="24"/>
    <s v=""/>
    <n v="10.766819999999999"/>
    <n v="10.766819999999999"/>
    <s v="KGS"/>
    <d v="2024-09-26T00:00:00"/>
    <n v="7"/>
    <d v="2024-10-07T00:00:00"/>
    <n v="0"/>
    <n v="0"/>
    <s v="PRO"/>
    <n v="0"/>
    <s v="PAMS93        "/>
    <n v="1"/>
    <m/>
    <m/>
    <s v="Sal"/>
    <d v="2024-10-07T00:00:00"/>
  </r>
  <r>
    <n v="206"/>
    <b v="1"/>
    <x v="35"/>
    <x v="0"/>
    <x v="35"/>
    <s v="CONT ALERG (LE) (SO)"/>
    <n v="21.326968999999998"/>
    <n v="21.326968999999998"/>
    <s v="KGS"/>
    <d v="2024-09-26T00:00:00"/>
    <n v="7"/>
    <d v="2024-10-07T00:00:00"/>
    <n v="0"/>
    <n v="0"/>
    <s v="PRO"/>
    <n v="0"/>
    <s v="PAMS92        "/>
    <n v="1"/>
    <m/>
    <m/>
    <s v="Leche"/>
    <d v="2024-10-07T00:00:00"/>
  </r>
  <r>
    <n v="219"/>
    <b v="1"/>
    <x v="35"/>
    <x v="0"/>
    <x v="35"/>
    <s v="CONT ALERG (LE) (SO)"/>
    <n v="7.9904070000000003"/>
    <n v="7.9904070000000003"/>
    <s v="KGS"/>
    <d v="2024-09-26T00:00:00"/>
    <n v="7"/>
    <d v="2024-10-07T00:00:00"/>
    <n v="0"/>
    <n v="0"/>
    <s v="PRO"/>
    <n v="0"/>
    <s v="PAMS93        "/>
    <n v="1"/>
    <m/>
    <m/>
    <s v="Leche"/>
    <d v="2024-10-07T00:00:00"/>
  </r>
  <r>
    <n v="271"/>
    <b v="1"/>
    <x v="33"/>
    <x v="0"/>
    <x v="33"/>
    <s v="ET 100X150 ILUST    "/>
    <n v="34.864199999999997"/>
    <n v="34.864199999999997"/>
    <s v="UNI"/>
    <d v="2024-09-26T00:00:00"/>
    <n v="10"/>
    <d v="2024-10-07T00:00:00"/>
    <n v="0"/>
    <n v="0"/>
    <s v="PRO"/>
    <n v="0"/>
    <s v="PAMP63        "/>
    <n v="1"/>
    <m/>
    <m/>
    <s v="Ins Pack"/>
    <d v="2024-10-07T00:00:00"/>
  </r>
  <r>
    <n v="408"/>
    <b v="1"/>
    <x v="17"/>
    <x v="0"/>
    <x v="17"/>
    <s v="KGS                 "/>
    <n v="3.6212490000000002"/>
    <n v="3.6212490000000002"/>
    <s v="KGS"/>
    <d v="2024-09-26T00:00:00"/>
    <n v="15"/>
    <d v="2024-10-14T00:00:00"/>
    <n v="0"/>
    <n v="0"/>
    <s v="PRO"/>
    <n v="0"/>
    <s v="FZPZ82        "/>
    <n v="1"/>
    <m/>
    <m/>
    <s v="Sabor"/>
    <d v="2024-10-14T00:00:00"/>
  </r>
  <r>
    <n v="550"/>
    <b v="1"/>
    <x v="14"/>
    <x v="0"/>
    <x v="14"/>
    <s v="C.ALERG.(GL)(SO)(LE)"/>
    <n v="0.72090200000000004"/>
    <n v="0.72090200000000004"/>
    <s v="KGS"/>
    <d v="2024-09-26T00:00:00"/>
    <n v="21"/>
    <d v="2024-10-21T00:00:00"/>
    <n v="0"/>
    <n v="0"/>
    <s v="PRO"/>
    <n v="0"/>
    <s v="PAMS90        "/>
    <n v="1"/>
    <m/>
    <m/>
    <s v="Sabor"/>
    <d v="2024-10-21T00:00:00"/>
  </r>
  <r>
    <n v="549"/>
    <b v="1"/>
    <x v="7"/>
    <x v="0"/>
    <x v="7"/>
    <s v="CONT ALERG (LE) (SO)"/>
    <n v="3.8482720000000001"/>
    <n v="3.8482720000000001"/>
    <s v="KGS"/>
    <d v="2024-09-26T00:00:00"/>
    <n v="21"/>
    <d v="2024-10-21T00:00:00"/>
    <n v="0"/>
    <n v="0"/>
    <s v="PRO"/>
    <n v="0"/>
    <s v="PAMS90        "/>
    <n v="1"/>
    <m/>
    <m/>
    <s v="Sabor"/>
    <d v="2024-10-21T00:00:00"/>
  </r>
  <r>
    <n v="131"/>
    <b v="1"/>
    <x v="44"/>
    <x v="0"/>
    <x v="44"/>
    <s v=""/>
    <n v="15.81"/>
    <n v="15.81"/>
    <s v="KGS"/>
    <d v="2024-09-27T00:00:00"/>
    <n v="0"/>
    <d v="2024-09-30T00:00:00"/>
    <n v="0.01"/>
    <n v="0"/>
    <s v="PRO"/>
    <n v="0"/>
    <s v="FZPZ51        "/>
    <n v="1"/>
    <m/>
    <m/>
    <s v="Aditivos"/>
    <d v="2024-09-30T00:00:00"/>
  </r>
  <r>
    <n v="135"/>
    <b v="1"/>
    <x v="45"/>
    <x v="0"/>
    <x v="45"/>
    <s v=""/>
    <n v="4.43"/>
    <n v="4.43"/>
    <s v="KG"/>
    <d v="2024-09-27T00:00:00"/>
    <n v="0"/>
    <d v="2024-09-30T00:00:00"/>
    <n v="0.01"/>
    <n v="0"/>
    <s v="PRO"/>
    <n v="0"/>
    <s v="FZPZ51        "/>
    <n v="1"/>
    <m/>
    <m/>
    <s v="Aditivos"/>
    <d v="2024-09-30T00:00:00"/>
  </r>
  <r>
    <n v="134"/>
    <b v="1"/>
    <x v="46"/>
    <x v="0"/>
    <x v="46"/>
    <s v="MONOHIDRATADO       "/>
    <n v="5.57"/>
    <n v="5.57"/>
    <s v="KG"/>
    <d v="2024-09-27T00:00:00"/>
    <n v="0"/>
    <d v="2024-09-30T00:00:00"/>
    <n v="0.01"/>
    <n v="0"/>
    <s v="PRO"/>
    <n v="0"/>
    <s v="FZPZ51        "/>
    <n v="1"/>
    <m/>
    <m/>
    <s v="Aditivos"/>
    <d v="2024-09-30T00:00:00"/>
  </r>
  <r>
    <n v="133"/>
    <b v="1"/>
    <x v="47"/>
    <x v="0"/>
    <x v="47"/>
    <s v="LECKER              "/>
    <n v="20.239999999999998"/>
    <n v="20.239999999999998"/>
    <s v="KGS"/>
    <d v="2024-09-27T00:00:00"/>
    <n v="0"/>
    <d v="2024-09-30T00:00:00"/>
    <n v="0.01"/>
    <n v="0"/>
    <s v="PRO"/>
    <n v="0"/>
    <s v="FZPZ51        "/>
    <n v="1"/>
    <m/>
    <m/>
    <s v="Sabor"/>
    <d v="2024-09-30T00:00:00"/>
  </r>
  <r>
    <n v="146"/>
    <b v="1"/>
    <x v="39"/>
    <x v="0"/>
    <x v="39"/>
    <s v=""/>
    <n v="2380.1319520000002"/>
    <n v="2380.1319520000002"/>
    <s v="KGS"/>
    <d v="2024-09-27T00:00:00"/>
    <n v="1"/>
    <d v="2024-09-30T00:00:00"/>
    <n v="0"/>
    <n v="0"/>
    <s v="PRO"/>
    <n v="0"/>
    <s v="FZPZ51        "/>
    <n v="1"/>
    <m/>
    <m/>
    <s v="Agua"/>
    <d v="2024-09-30T00:00:00"/>
  </r>
  <r>
    <n v="302"/>
    <b v="1"/>
    <x v="31"/>
    <x v="0"/>
    <x v="31"/>
    <s v=""/>
    <n v="1777.957778"/>
    <n v="1777.957778"/>
    <s v="UNI"/>
    <d v="2024-09-27T00:00:00"/>
    <n v="10"/>
    <d v="2024-10-07T00:00:00"/>
    <n v="0"/>
    <n v="0"/>
    <s v="PRO"/>
    <n v="0"/>
    <s v="DITO76        "/>
    <n v="1"/>
    <m/>
    <m/>
    <s v="Ins Pack"/>
    <d v="2024-10-07T00:00:00"/>
  </r>
  <r>
    <n v="328"/>
    <b v="1"/>
    <x v="31"/>
    <x v="0"/>
    <x v="31"/>
    <s v=""/>
    <n v="1722.4122239999999"/>
    <n v="1722.4122239999999"/>
    <s v="UNI"/>
    <d v="2024-09-27T00:00:00"/>
    <n v="10"/>
    <d v="2024-10-07T00:00:00"/>
    <n v="0"/>
    <n v="0"/>
    <s v="PRO"/>
    <n v="0"/>
    <s v="DITO72        "/>
    <n v="1"/>
    <m/>
    <m/>
    <s v="Ins Pack"/>
    <d v="2024-10-07T00:00:00"/>
  </r>
  <r>
    <n v="236"/>
    <b v="1"/>
    <x v="43"/>
    <x v="0"/>
    <x v="43"/>
    <s v=""/>
    <n v="873.69472499999995"/>
    <n v="873.69472499999995"/>
    <s v="KGS"/>
    <d v="2024-09-27T00:00:00"/>
    <n v="7"/>
    <d v="2024-10-07T00:00:00"/>
    <n v="0"/>
    <n v="0"/>
    <s v="PRO"/>
    <n v="0"/>
    <s v="PAMP63        "/>
    <n v="1"/>
    <m/>
    <m/>
    <s v="Fiambre"/>
    <d v="2024-10-07T00:00:00"/>
  </r>
  <r>
    <n v="234"/>
    <b v="1"/>
    <x v="32"/>
    <x v="0"/>
    <x v="32"/>
    <s v=""/>
    <n v="240.866455"/>
    <n v="240.866455"/>
    <s v="KGS"/>
    <d v="2024-09-27T00:00:00"/>
    <n v="7"/>
    <d v="2024-10-07T00:00:00"/>
    <n v="0"/>
    <n v="0"/>
    <s v="PRO"/>
    <n v="0"/>
    <s v="PAMP63        "/>
    <n v="1"/>
    <m/>
    <m/>
    <s v="Aceite"/>
    <d v="2024-10-07T00:00:00"/>
  </r>
  <r>
    <n v="317"/>
    <b v="1"/>
    <x v="22"/>
    <x v="0"/>
    <x v="22"/>
    <s v="CONT.ALERG.(T)      "/>
    <n v="262.19179400000002"/>
    <n v="262.19179400000002"/>
    <s v="KGS"/>
    <d v="2024-09-27T00:00:00"/>
    <n v="10"/>
    <d v="2024-10-07T00:00:00"/>
    <n v="0"/>
    <n v="0"/>
    <s v="PRO"/>
    <n v="0"/>
    <s v="DITO76        "/>
    <n v="1"/>
    <m/>
    <m/>
    <s v="Harina"/>
    <d v="2024-10-07T00:00:00"/>
  </r>
  <r>
    <n v="341"/>
    <b v="1"/>
    <x v="22"/>
    <x v="0"/>
    <x v="22"/>
    <s v="CONT.ALERG.(T)      "/>
    <n v="438.04112800000001"/>
    <n v="438.04112800000001"/>
    <s v="KGS"/>
    <d v="2024-09-27T00:00:00"/>
    <n v="10"/>
    <d v="2024-10-07T00:00:00"/>
    <n v="0"/>
    <n v="0"/>
    <s v="PRO"/>
    <n v="0"/>
    <s v="DITO72        "/>
    <n v="1"/>
    <m/>
    <m/>
    <s v="Harina"/>
    <d v="2024-10-07T00:00:00"/>
  </r>
  <r>
    <n v="292"/>
    <b v="1"/>
    <x v="33"/>
    <x v="0"/>
    <x v="33"/>
    <s v="ET 100X150 ILUST    "/>
    <n v="11.155381999999999"/>
    <n v="11.155381999999999"/>
    <s v="UNI"/>
    <d v="2024-09-27T00:00:00"/>
    <n v="10"/>
    <d v="2024-10-07T00:00:00"/>
    <n v="0"/>
    <n v="0"/>
    <s v="PRO"/>
    <n v="0"/>
    <s v="PAMS92        "/>
    <n v="1"/>
    <m/>
    <m/>
    <s v="Ins Pack"/>
    <d v="2024-10-07T00:00:00"/>
  </r>
  <r>
    <n v="298"/>
    <b v="1"/>
    <x v="33"/>
    <x v="0"/>
    <x v="33"/>
    <s v="ET 100X150 ILUST    "/>
    <n v="4.1505000000000001"/>
    <n v="4.1505000000000001"/>
    <s v="UNI"/>
    <d v="2024-09-27T00:00:00"/>
    <n v="10"/>
    <d v="2024-10-07T00:00:00"/>
    <n v="0"/>
    <n v="0"/>
    <s v="PRO"/>
    <n v="0"/>
    <s v="PAMS93        "/>
    <n v="1"/>
    <m/>
    <m/>
    <s v="Ins Pack"/>
    <d v="2024-10-07T00:00:00"/>
  </r>
  <r>
    <n v="305"/>
    <b v="1"/>
    <x v="33"/>
    <x v="0"/>
    <x v="33"/>
    <s v="ET 100X150 ILUST    "/>
    <n v="23.705808000000001"/>
    <n v="23.705808000000001"/>
    <s v="UNI"/>
    <d v="2024-09-27T00:00:00"/>
    <n v="10"/>
    <d v="2024-10-07T00:00:00"/>
    <n v="0"/>
    <n v="0"/>
    <s v="PRO"/>
    <n v="0"/>
    <s v="DITO76        "/>
    <n v="1"/>
    <m/>
    <m/>
    <s v="Ins Pack"/>
    <d v="2024-10-07T00:00:00"/>
  </r>
  <r>
    <n v="331"/>
    <b v="1"/>
    <x v="33"/>
    <x v="0"/>
    <x v="33"/>
    <s v="ET 100X150 ILUST    "/>
    <n v="22.965209000000002"/>
    <n v="22.965209000000002"/>
    <s v="UNI"/>
    <d v="2024-09-27T00:00:00"/>
    <n v="10"/>
    <d v="2024-10-07T00:00:00"/>
    <n v="0"/>
    <n v="0"/>
    <s v="PRO"/>
    <n v="0"/>
    <s v="DITO72        "/>
    <n v="1"/>
    <m/>
    <m/>
    <s v="Ins Pack"/>
    <d v="2024-10-07T00:00:00"/>
  </r>
  <r>
    <n v="413"/>
    <b v="1"/>
    <x v="15"/>
    <x v="0"/>
    <x v="15"/>
    <s v="NRO 2               "/>
    <n v="1574.31574"/>
    <n v="1574.31574"/>
    <s v="KG"/>
    <d v="2024-09-27T00:00:00"/>
    <n v="15"/>
    <d v="2024-10-14T00:00:00"/>
    <n v="0"/>
    <n v="0"/>
    <s v="PRO"/>
    <n v="0"/>
    <s v="FZPZ65        "/>
    <n v="1"/>
    <m/>
    <m/>
    <s v="Salsa"/>
    <d v="2024-10-14T00:00:00"/>
  </r>
  <r>
    <n v="417"/>
    <b v="1"/>
    <x v="15"/>
    <x v="0"/>
    <x v="15"/>
    <s v="NRO 2               "/>
    <n v="655.02328299999999"/>
    <n v="655.02328299999999"/>
    <s v="KG"/>
    <d v="2024-09-27T00:00:00"/>
    <n v="15"/>
    <d v="2024-10-14T00:00:00"/>
    <n v="0"/>
    <n v="0"/>
    <s v="PRO"/>
    <n v="0"/>
    <s v="FZPZ72        "/>
    <n v="1"/>
    <m/>
    <m/>
    <s v="Salsa"/>
    <d v="2024-10-14T00:00:00"/>
  </r>
  <r>
    <n v="419"/>
    <b v="1"/>
    <x v="15"/>
    <x v="0"/>
    <x v="15"/>
    <s v="NRO 2               "/>
    <n v="921.40448400000002"/>
    <n v="921.40448400000002"/>
    <s v="KG"/>
    <d v="2024-09-27T00:00:00"/>
    <n v="15"/>
    <d v="2024-10-14T00:00:00"/>
    <n v="0"/>
    <n v="0"/>
    <s v="PRO"/>
    <n v="0"/>
    <s v="FZPZ82        "/>
    <n v="1"/>
    <m/>
    <m/>
    <s v="Salsa"/>
    <d v="2024-10-14T00:00:00"/>
  </r>
  <r>
    <n v="421"/>
    <b v="1"/>
    <x v="15"/>
    <x v="0"/>
    <x v="15"/>
    <s v="NRO 2               "/>
    <n v="1194.5742849999999"/>
    <n v="1194.5742849999999"/>
    <s v="KG"/>
    <d v="2024-09-27T00:00:00"/>
    <n v="15"/>
    <d v="2024-10-14T00:00:00"/>
    <n v="0"/>
    <n v="0"/>
    <s v="PRO"/>
    <n v="0"/>
    <s v="FZPZ81        "/>
    <n v="1"/>
    <m/>
    <m/>
    <s v="Salsa"/>
    <d v="2024-10-14T00:00:00"/>
  </r>
  <r>
    <n v="426"/>
    <b v="1"/>
    <x v="15"/>
    <x v="0"/>
    <x v="15"/>
    <s v="NRO 2               "/>
    <n v="269.84699999999998"/>
    <n v="269.84699999999998"/>
    <s v="KG"/>
    <d v="2024-09-27T00:00:00"/>
    <n v="15"/>
    <d v="2024-10-14T00:00:00"/>
    <n v="0"/>
    <n v="0"/>
    <s v="PRO"/>
    <n v="0"/>
    <s v="03520AR       "/>
    <n v="1"/>
    <m/>
    <m/>
    <s v="Salsa"/>
    <d v="2024-10-14T00:00:00"/>
  </r>
  <r>
    <n v="423"/>
    <b v="1"/>
    <x v="16"/>
    <x v="0"/>
    <x v="16"/>
    <s v="EMP03-48 PIAMONTESA "/>
    <n v="941.03785200000004"/>
    <n v="941.03785200000004"/>
    <s v="KGS"/>
    <d v="2024-09-27T00:00:00"/>
    <n v="15"/>
    <d v="2024-10-14T00:00:00"/>
    <n v="0"/>
    <n v="0"/>
    <s v="PRO"/>
    <n v="0"/>
    <s v="FZPZ81        "/>
    <n v="1"/>
    <m/>
    <m/>
    <s v="Fiambre"/>
    <d v="2024-10-14T00:00:00"/>
  </r>
  <r>
    <n v="414"/>
    <b v="1"/>
    <x v="17"/>
    <x v="0"/>
    <x v="17"/>
    <s v="KGS                 "/>
    <n v="10.012483"/>
    <n v="10.012483"/>
    <s v="KGS"/>
    <d v="2024-09-27T00:00:00"/>
    <n v="15"/>
    <d v="2024-10-14T00:00:00"/>
    <n v="0"/>
    <n v="0"/>
    <s v="PRO"/>
    <n v="0"/>
    <s v="FZPZ65        "/>
    <n v="1"/>
    <m/>
    <m/>
    <s v="Sabor"/>
    <d v="2024-10-14T00:00:00"/>
  </r>
  <r>
    <n v="418"/>
    <b v="1"/>
    <x v="17"/>
    <x v="0"/>
    <x v="17"/>
    <s v="KGS                 "/>
    <n v="4.6680190000000001"/>
    <n v="4.6680190000000001"/>
    <s v="KGS"/>
    <d v="2024-09-27T00:00:00"/>
    <n v="15"/>
    <d v="2024-10-14T00:00:00"/>
    <n v="0"/>
    <n v="0"/>
    <s v="PRO"/>
    <n v="0"/>
    <s v="FZPZ72        "/>
    <n v="1"/>
    <m/>
    <m/>
    <s v="Sabor"/>
    <d v="2024-10-14T00:00:00"/>
  </r>
  <r>
    <n v="424"/>
    <b v="1"/>
    <x v="17"/>
    <x v="0"/>
    <x v="17"/>
    <s v="KGS                 "/>
    <n v="0.65207199999999998"/>
    <n v="0.65207199999999998"/>
    <s v="KGS"/>
    <d v="2024-09-27T00:00:00"/>
    <n v="15"/>
    <d v="2024-10-14T00:00:00"/>
    <n v="0"/>
    <n v="0"/>
    <s v="PRO"/>
    <n v="0"/>
    <s v="FZPZ81        "/>
    <n v="1"/>
    <m/>
    <m/>
    <s v="Sabor"/>
    <d v="2024-10-14T00:00:00"/>
  </r>
  <r>
    <n v="428"/>
    <b v="1"/>
    <x v="17"/>
    <x v="0"/>
    <x v="17"/>
    <s v="KGS                 "/>
    <n v="1.8360000000000001"/>
    <n v="1.8360000000000001"/>
    <s v="KGS"/>
    <d v="2024-09-27T00:00:00"/>
    <n v="15"/>
    <d v="2024-10-14T00:00:00"/>
    <n v="0"/>
    <n v="0"/>
    <s v="PRO"/>
    <n v="0"/>
    <s v="03520AR       "/>
    <n v="1"/>
    <m/>
    <m/>
    <s v="Sabor"/>
    <d v="2024-10-14T00:00:00"/>
  </r>
  <r>
    <n v="586"/>
    <b v="1"/>
    <x v="5"/>
    <x v="0"/>
    <x v="5"/>
    <s v=""/>
    <n v="2.2596959999999999"/>
    <n v="2.2596959999999999"/>
    <s v="KGS"/>
    <d v="2024-09-27T00:00:00"/>
    <n v="21"/>
    <d v="2024-10-21T00:00:00"/>
    <n v="0"/>
    <n v="0"/>
    <s v="PRO"/>
    <n v="0"/>
    <s v="PAMP60        "/>
    <n v="1"/>
    <m/>
    <m/>
    <s v="Sabor"/>
    <d v="2024-10-21T00:00:00"/>
  </r>
  <r>
    <n v="599"/>
    <b v="1"/>
    <x v="5"/>
    <x v="0"/>
    <x v="5"/>
    <s v=""/>
    <n v="0.66084799999999999"/>
    <n v="0.66084799999999999"/>
    <s v="KGS"/>
    <d v="2024-09-27T00:00:00"/>
    <n v="21"/>
    <d v="2024-10-21T00:00:00"/>
    <n v="0"/>
    <n v="0"/>
    <s v="PRO"/>
    <n v="0"/>
    <s v="PAMP62        "/>
    <n v="1"/>
    <m/>
    <m/>
    <s v="Sabor"/>
    <d v="2024-10-21T00:00:00"/>
  </r>
  <r>
    <n v="612"/>
    <b v="1"/>
    <x v="5"/>
    <x v="0"/>
    <x v="5"/>
    <s v=""/>
    <n v="1.5889249999999999"/>
    <n v="1.5889249999999999"/>
    <s v="KGS"/>
    <d v="2024-09-27T00:00:00"/>
    <n v="21"/>
    <d v="2024-10-21T00:00:00"/>
    <n v="0"/>
    <n v="0"/>
    <s v="PRO"/>
    <n v="0"/>
    <s v="PAFP51        "/>
    <n v="1"/>
    <m/>
    <m/>
    <s v="Sabor"/>
    <d v="2024-10-21T00:00:00"/>
  </r>
  <r>
    <n v="617"/>
    <b v="1"/>
    <x v="5"/>
    <x v="0"/>
    <x v="5"/>
    <s v=""/>
    <n v="1.1504920000000001"/>
    <n v="1.1504920000000001"/>
    <s v="KGS"/>
    <d v="2024-09-27T00:00:00"/>
    <n v="21"/>
    <d v="2024-10-21T00:00:00"/>
    <n v="0"/>
    <n v="0"/>
    <s v="PRO"/>
    <n v="0"/>
    <s v="PAFP52        "/>
    <n v="1"/>
    <m/>
    <m/>
    <s v="Sabor"/>
    <d v="2024-10-21T00:00:00"/>
  </r>
  <r>
    <n v="588"/>
    <b v="1"/>
    <x v="18"/>
    <x v="0"/>
    <x v="18"/>
    <s v="CONT.ALERG.(TR)     "/>
    <n v="235.387607"/>
    <n v="235.387607"/>
    <s v="KGS"/>
    <d v="2024-09-27T00:00:00"/>
    <n v="21"/>
    <d v="2024-10-21T00:00:00"/>
    <n v="0"/>
    <n v="0"/>
    <s v="PRO"/>
    <n v="0"/>
    <s v="PAMP60        "/>
    <n v="1"/>
    <m/>
    <m/>
    <s v="Batter"/>
    <d v="2024-10-21T00:00:00"/>
  </r>
  <r>
    <n v="601"/>
    <b v="1"/>
    <x v="18"/>
    <x v="0"/>
    <x v="18"/>
    <s v="CONT.ALERG.(TR)     "/>
    <n v="68.839053000000007"/>
    <n v="68.839053000000007"/>
    <s v="KGS"/>
    <d v="2024-09-27T00:00:00"/>
    <n v="21"/>
    <d v="2024-10-21T00:00:00"/>
    <n v="0"/>
    <n v="0"/>
    <s v="PRO"/>
    <n v="0"/>
    <s v="PAMP62        "/>
    <n v="1"/>
    <m/>
    <m/>
    <s v="Batter"/>
    <d v="2024-10-21T00:00:00"/>
  </r>
  <r>
    <n v="614"/>
    <b v="1"/>
    <x v="18"/>
    <x v="0"/>
    <x v="18"/>
    <s v="CONT.ALERG.(TR)     "/>
    <n v="165.51479399999999"/>
    <n v="165.51479399999999"/>
    <s v="KGS"/>
    <d v="2024-09-27T00:00:00"/>
    <n v="21"/>
    <d v="2024-10-21T00:00:00"/>
    <n v="0"/>
    <n v="0"/>
    <s v="PRO"/>
    <n v="0"/>
    <s v="PAFP51        "/>
    <n v="1"/>
    <m/>
    <m/>
    <s v="Batter"/>
    <d v="2024-10-21T00:00:00"/>
  </r>
  <r>
    <n v="619"/>
    <b v="1"/>
    <x v="18"/>
    <x v="0"/>
    <x v="18"/>
    <s v="CONT.ALERG.(TR)     "/>
    <n v="119.844255"/>
    <n v="119.844255"/>
    <s v="KGS"/>
    <d v="2024-09-27T00:00:00"/>
    <n v="21"/>
    <d v="2024-10-21T00:00:00"/>
    <n v="0"/>
    <n v="0"/>
    <s v="PRO"/>
    <n v="0"/>
    <s v="PAFP52        "/>
    <n v="1"/>
    <m/>
    <m/>
    <s v="Batter"/>
    <d v="2024-10-21T00:00:00"/>
  </r>
  <r>
    <n v="643"/>
    <b v="1"/>
    <x v="6"/>
    <x v="0"/>
    <x v="6"/>
    <s v=""/>
    <n v="5.6115680000000001"/>
    <n v="5.6115680000000001"/>
    <s v="KG"/>
    <d v="2024-09-27T00:00:00"/>
    <n v="21"/>
    <d v="2024-10-21T00:00:00"/>
    <n v="0"/>
    <n v="0"/>
    <s v="PRO"/>
    <n v="0"/>
    <s v="02231AR       "/>
    <n v="1"/>
    <m/>
    <m/>
    <s v="Aditivos"/>
    <d v="2024-10-21T00:00:00"/>
  </r>
  <r>
    <n v="583"/>
    <b v="1"/>
    <x v="19"/>
    <x v="0"/>
    <x v="19"/>
    <s v=""/>
    <n v="0.341418"/>
    <n v="0.341418"/>
    <s v="KGS"/>
    <d v="2024-09-27T00:00:00"/>
    <n v="21"/>
    <d v="2024-10-21T00:00:00"/>
    <n v="0"/>
    <n v="0"/>
    <s v="PRO"/>
    <n v="0"/>
    <s v="PAMP60        "/>
    <n v="1"/>
    <m/>
    <m/>
    <s v="Sabor"/>
    <d v="2024-10-21T00:00:00"/>
  </r>
  <r>
    <n v="592"/>
    <b v="1"/>
    <x v="19"/>
    <x v="0"/>
    <x v="19"/>
    <s v=""/>
    <n v="0.20758099999999999"/>
    <n v="0.20758099999999999"/>
    <s v="KGS"/>
    <d v="2024-09-27T00:00:00"/>
    <n v="21"/>
    <d v="2024-10-21T00:00:00"/>
    <n v="0"/>
    <n v="0"/>
    <s v="PRO"/>
    <n v="0"/>
    <s v="PAMP62        "/>
    <n v="1"/>
    <m/>
    <m/>
    <s v="Sabor"/>
    <d v="2024-10-21T00:00:00"/>
  </r>
  <r>
    <n v="609"/>
    <b v="1"/>
    <x v="19"/>
    <x v="0"/>
    <x v="19"/>
    <s v=""/>
    <n v="0.33169900000000002"/>
    <n v="0.33169900000000002"/>
    <s v="KGS"/>
    <d v="2024-09-27T00:00:00"/>
    <n v="21"/>
    <d v="2024-10-21T00:00:00"/>
    <n v="0"/>
    <n v="0"/>
    <s v="PRO"/>
    <n v="0"/>
    <s v="PAFP51        "/>
    <n v="1"/>
    <m/>
    <m/>
    <s v="Sabor"/>
    <d v="2024-10-21T00:00:00"/>
  </r>
  <r>
    <n v="623"/>
    <b v="1"/>
    <x v="19"/>
    <x v="0"/>
    <x v="19"/>
    <s v=""/>
    <n v="0.240174"/>
    <n v="0.240174"/>
    <s v="KGS"/>
    <d v="2024-09-27T00:00:00"/>
    <n v="21"/>
    <d v="2024-10-21T00:00:00"/>
    <n v="0"/>
    <n v="0"/>
    <s v="PRO"/>
    <n v="0"/>
    <s v="PAFP52        "/>
    <n v="1"/>
    <m/>
    <m/>
    <s v="Sabor"/>
    <d v="2024-10-21T00:00:00"/>
  </r>
  <r>
    <n v="650"/>
    <b v="1"/>
    <x v="19"/>
    <x v="0"/>
    <x v="19"/>
    <s v=""/>
    <n v="0.17421500000000001"/>
    <n v="0.17421500000000001"/>
    <s v="KGS"/>
    <d v="2024-09-27T00:00:00"/>
    <n v="21"/>
    <d v="2024-10-21T00:00:00"/>
    <n v="0"/>
    <n v="0"/>
    <s v="PRO"/>
    <n v="0"/>
    <s v="02231AR       "/>
    <n v="1"/>
    <m/>
    <m/>
    <s v="Sabor"/>
    <d v="2024-10-21T00:00:00"/>
  </r>
  <r>
    <n v="636"/>
    <b v="1"/>
    <x v="48"/>
    <x v="0"/>
    <x v="48"/>
    <s v="CONT.ALERG.(T)      "/>
    <n v="411.10110600000002"/>
    <n v="411.10110600000002"/>
    <s v="KGS"/>
    <d v="2024-09-27T00:00:00"/>
    <n v="21"/>
    <d v="2024-10-21T00:00:00"/>
    <n v="0"/>
    <n v="0"/>
    <s v="PRO"/>
    <n v="0"/>
    <s v="02231AR       "/>
    <n v="1"/>
    <m/>
    <m/>
    <s v="Reboz"/>
    <d v="2024-10-21T00:00:00"/>
  </r>
  <r>
    <n v="628"/>
    <b v="1"/>
    <x v="10"/>
    <x v="0"/>
    <x v="10"/>
    <s v="CONT.ALERG. (SO)(LE)"/>
    <n v="5.0045710000000003"/>
    <n v="5.0045710000000003"/>
    <s v="KGS"/>
    <d v="2024-09-27T00:00:00"/>
    <n v="21"/>
    <d v="2024-10-21T00:00:00"/>
    <n v="0"/>
    <n v="0"/>
    <s v="PRO"/>
    <n v="0"/>
    <s v="DIMO61        "/>
    <n v="1"/>
    <m/>
    <m/>
    <s v="Sabor"/>
    <d v="2024-10-21T00:00:00"/>
  </r>
  <r>
    <n v="560"/>
    <b v="1"/>
    <x v="21"/>
    <x v="0"/>
    <x v="21"/>
    <s v="CONT.ALERGENO       "/>
    <n v="107.61947499999999"/>
    <n v="107.61947499999999"/>
    <s v="KGS"/>
    <d v="2024-09-27T00:00:00"/>
    <n v="21"/>
    <d v="2024-10-21T00:00:00"/>
    <n v="0"/>
    <n v="0"/>
    <s v="PRO"/>
    <n v="0"/>
    <s v="SWMS51        "/>
    <n v="1"/>
    <m/>
    <m/>
    <s v="Batter"/>
    <d v="2024-10-21T00:00:00"/>
  </r>
  <r>
    <n v="602"/>
    <b v="1"/>
    <x v="21"/>
    <x v="0"/>
    <x v="21"/>
    <s v="CONT.ALERGENO       "/>
    <n v="16.430059"/>
    <n v="16.430059"/>
    <s v="KGS"/>
    <d v="2024-09-27T00:00:00"/>
    <n v="21"/>
    <d v="2024-10-21T00:00:00"/>
    <n v="0"/>
    <n v="0"/>
    <s v="PRO"/>
    <n v="0"/>
    <s v="PAMS90        "/>
    <n v="1"/>
    <m/>
    <m/>
    <s v="Batter"/>
    <d v="2024-10-21T00:00:00"/>
  </r>
  <r>
    <n v="585"/>
    <b v="1"/>
    <x v="13"/>
    <x v="0"/>
    <x v="13"/>
    <s v="CONT.ALERGENO       "/>
    <n v="2.2596959999999999"/>
    <n v="2.2596959999999999"/>
    <s v="KG"/>
    <d v="2024-09-27T00:00:00"/>
    <n v="21"/>
    <d v="2024-10-21T00:00:00"/>
    <n v="0"/>
    <n v="0"/>
    <s v="PRO"/>
    <n v="0"/>
    <s v="PAMP60        "/>
    <n v="1"/>
    <m/>
    <m/>
    <s v="Sabor"/>
    <d v="2024-10-21T00:00:00"/>
  </r>
  <r>
    <n v="598"/>
    <b v="1"/>
    <x v="13"/>
    <x v="0"/>
    <x v="13"/>
    <s v="CONT.ALERGENO       "/>
    <n v="0.66084799999999999"/>
    <n v="0.66084799999999999"/>
    <s v="KG"/>
    <d v="2024-09-27T00:00:00"/>
    <n v="21"/>
    <d v="2024-10-21T00:00:00"/>
    <n v="0"/>
    <n v="0"/>
    <s v="PRO"/>
    <n v="0"/>
    <s v="PAMP62        "/>
    <n v="1"/>
    <m/>
    <m/>
    <s v="Sabor"/>
    <d v="2024-10-21T00:00:00"/>
  </r>
  <r>
    <n v="611"/>
    <b v="1"/>
    <x v="13"/>
    <x v="0"/>
    <x v="13"/>
    <s v="CONT.ALERGENO       "/>
    <n v="1.5889249999999999"/>
    <n v="1.5889249999999999"/>
    <s v="KG"/>
    <d v="2024-09-27T00:00:00"/>
    <n v="21"/>
    <d v="2024-10-21T00:00:00"/>
    <n v="0"/>
    <n v="0"/>
    <s v="PRO"/>
    <n v="0"/>
    <s v="PAFP51        "/>
    <n v="1"/>
    <m/>
    <m/>
    <s v="Sabor"/>
    <d v="2024-10-21T00:00:00"/>
  </r>
  <r>
    <n v="616"/>
    <b v="1"/>
    <x v="13"/>
    <x v="0"/>
    <x v="13"/>
    <s v="CONT.ALERGENO       "/>
    <n v="1.1504920000000001"/>
    <n v="1.1504920000000001"/>
    <s v="KG"/>
    <d v="2024-09-27T00:00:00"/>
    <n v="21"/>
    <d v="2024-10-21T00:00:00"/>
    <n v="0"/>
    <n v="0"/>
    <s v="PRO"/>
    <n v="0"/>
    <s v="PAFP52        "/>
    <n v="1"/>
    <m/>
    <m/>
    <s v="Sabor"/>
    <d v="2024-10-21T00:00:00"/>
  </r>
  <r>
    <n v="2414"/>
    <b v="1"/>
    <x v="8"/>
    <x v="0"/>
    <x v="8"/>
    <s v=""/>
    <n v="103.417446"/>
    <n v="103.417446"/>
    <s v="KGS"/>
    <d v="2024-09-27T00:00:00"/>
    <n v="21"/>
    <d v="2024-10-21T00:00:00"/>
    <n v="0"/>
    <n v="0"/>
    <s v="PRO"/>
    <n v="0"/>
    <s v="DIMO61        "/>
    <n v="1"/>
    <m/>
    <m/>
    <s v="Harina"/>
    <d v="2024-10-21T00:00:00"/>
  </r>
  <r>
    <n v="2415"/>
    <b v="1"/>
    <x v="8"/>
    <x v="0"/>
    <x v="8"/>
    <s v=""/>
    <n v="51.647058999999999"/>
    <n v="51.647058999999999"/>
    <s v="KGS"/>
    <d v="2024-09-27T00:00:00"/>
    <n v="21"/>
    <d v="2024-10-21T00:00:00"/>
    <n v="0"/>
    <n v="0"/>
    <s v="PRO"/>
    <n v="0"/>
    <s v="02231AR       "/>
    <n v="1"/>
    <m/>
    <m/>
    <s v="Harina"/>
    <d v="2024-10-21T00:00:00"/>
  </r>
  <r>
    <n v="136"/>
    <b v="1"/>
    <x v="49"/>
    <x v="0"/>
    <x v="49"/>
    <s v="Pizza y Bast. queso"/>
    <n v="1471.93"/>
    <n v="1471.93"/>
    <s v="KG"/>
    <d v="2024-09-28T00:00:00"/>
    <n v="0"/>
    <d v="2024-09-30T00:00:00"/>
    <n v="0.01"/>
    <n v="0"/>
    <s v="PRO"/>
    <n v="0"/>
    <s v="FZPZ65        "/>
    <n v="1"/>
    <m/>
    <m/>
    <e v="#N/A"/>
    <d v="2024-09-30T00:00:00"/>
  </r>
  <r>
    <n v="141"/>
    <b v="1"/>
    <x v="49"/>
    <x v="0"/>
    <x v="49"/>
    <s v="Pizza y Bast. queso"/>
    <n v="3405.66"/>
    <n v="3405.66"/>
    <s v="KG"/>
    <d v="2024-09-28T00:00:00"/>
    <n v="0"/>
    <d v="2024-09-30T00:00:00"/>
    <n v="0.01"/>
    <n v="0"/>
    <s v="PRO"/>
    <n v="0"/>
    <s v="FZPZ81        "/>
    <n v="1"/>
    <m/>
    <m/>
    <e v="#N/A"/>
    <d v="2024-09-30T00:00:00"/>
  </r>
  <r>
    <n v="148"/>
    <b v="1"/>
    <x v="50"/>
    <x v="0"/>
    <x v="50"/>
    <s v="FLOW FRIZATA 03 REV3"/>
    <n v="51.24"/>
    <n v="51.24"/>
    <s v="KGS"/>
    <d v="2024-09-28T00:00:00"/>
    <n v="0"/>
    <d v="2024-09-30T00:00:00"/>
    <n v="0.01"/>
    <n v="0"/>
    <s v="PRO"/>
    <n v="0"/>
    <s v="02202AR       "/>
    <n v="1"/>
    <m/>
    <m/>
    <e v="#N/A"/>
    <d v="2024-09-30T00:00:00"/>
  </r>
  <r>
    <n v="261"/>
    <b v="1"/>
    <x v="43"/>
    <x v="0"/>
    <x v="43"/>
    <s v=""/>
    <n v="95.415734999999998"/>
    <n v="95.415734999999998"/>
    <s v="KGS"/>
    <d v="2024-09-28T00:00:00"/>
    <n v="7"/>
    <d v="2024-10-07T00:00:00"/>
    <n v="0"/>
    <n v="0"/>
    <s v="PRO"/>
    <n v="0"/>
    <s v="PAMS93        "/>
    <n v="1"/>
    <m/>
    <m/>
    <s v="Fiambre"/>
    <d v="2024-10-07T00:00:00"/>
  </r>
  <r>
    <n v="250"/>
    <b v="1"/>
    <x v="32"/>
    <x v="0"/>
    <x v="32"/>
    <s v=""/>
    <n v="865.36800000000005"/>
    <n v="865.36800000000005"/>
    <s v="KGS"/>
    <d v="2024-09-28T00:00:00"/>
    <n v="7"/>
    <d v="2024-10-07T00:00:00"/>
    <n v="0"/>
    <n v="0"/>
    <s v="PRO"/>
    <n v="0"/>
    <s v="PAMP63        "/>
    <n v="1"/>
    <m/>
    <m/>
    <s v="Aceite"/>
    <d v="2024-10-07T00:00:00"/>
  </r>
  <r>
    <n v="453"/>
    <b v="1"/>
    <x v="20"/>
    <x v="0"/>
    <x v="20"/>
    <s v="FRIZZIO             "/>
    <n v="1374.8987999999999"/>
    <n v="1374.8987999999999"/>
    <s v="UNI"/>
    <d v="2024-09-28T00:00:00"/>
    <n v="15"/>
    <d v="2024-10-14T00:00:00"/>
    <n v="0"/>
    <n v="0"/>
    <s v="PRO"/>
    <n v="0"/>
    <s v="FZPZ81        "/>
    <n v="1"/>
    <m/>
    <m/>
    <s v="Ins Pack"/>
    <d v="2024-10-14T00:00:00"/>
  </r>
  <r>
    <n v="446"/>
    <b v="1"/>
    <x v="51"/>
    <x v="0"/>
    <x v="51"/>
    <s v="FRIZZIO             "/>
    <n v="1113.8399999999999"/>
    <n v="1113.8399999999999"/>
    <s v="UNI"/>
    <d v="2024-09-28T00:00:00"/>
    <n v="15"/>
    <d v="2024-10-14T00:00:00"/>
    <n v="0"/>
    <n v="0"/>
    <s v="PRO"/>
    <n v="0"/>
    <s v="FZPZ82        "/>
    <n v="1"/>
    <m/>
    <m/>
    <s v="Ins Pack"/>
    <d v="2024-10-14T00:00:00"/>
  </r>
  <r>
    <n v="685"/>
    <b v="1"/>
    <x v="6"/>
    <x v="0"/>
    <x v="6"/>
    <s v=""/>
    <n v="3.3669410000000002"/>
    <n v="3.3669410000000002"/>
    <s v="KG"/>
    <d v="2024-09-28T00:00:00"/>
    <n v="21"/>
    <d v="2024-10-21T00:00:00"/>
    <n v="0"/>
    <n v="0"/>
    <s v="PRO"/>
    <n v="0"/>
    <s v="02211AR       "/>
    <n v="1"/>
    <m/>
    <m/>
    <s v="Aditivos"/>
    <d v="2024-10-21T00:00:00"/>
  </r>
  <r>
    <n v="692"/>
    <b v="1"/>
    <x v="19"/>
    <x v="0"/>
    <x v="19"/>
    <s v=""/>
    <n v="0.104529"/>
    <n v="0.104529"/>
    <s v="KGS"/>
    <d v="2024-09-28T00:00:00"/>
    <n v="21"/>
    <d v="2024-10-21T00:00:00"/>
    <n v="0"/>
    <n v="0"/>
    <s v="PRO"/>
    <n v="0"/>
    <s v="02211AR       "/>
    <n v="1"/>
    <m/>
    <m/>
    <s v="Sabor"/>
    <d v="2024-10-21T00:00:00"/>
  </r>
  <r>
    <n v="678"/>
    <b v="1"/>
    <x v="48"/>
    <x v="0"/>
    <x v="48"/>
    <s v="CONT.ALERG.(T)      "/>
    <n v="246.660664"/>
    <n v="246.660664"/>
    <s v="KGS"/>
    <d v="2024-09-28T00:00:00"/>
    <n v="21"/>
    <d v="2024-10-21T00:00:00"/>
    <n v="0"/>
    <n v="0"/>
    <s v="PRO"/>
    <n v="0"/>
    <s v="02211AR       "/>
    <n v="1"/>
    <m/>
    <m/>
    <s v="Reboz"/>
    <d v="2024-10-21T00:00:00"/>
  </r>
  <r>
    <n v="2416"/>
    <b v="1"/>
    <x v="8"/>
    <x v="0"/>
    <x v="8"/>
    <s v=""/>
    <n v="143.565382"/>
    <n v="143.565382"/>
    <s v="KGS"/>
    <d v="2024-09-28T00:00:00"/>
    <n v="21"/>
    <d v="2024-10-21T00:00:00"/>
    <n v="0"/>
    <n v="0"/>
    <s v="PRO"/>
    <n v="0"/>
    <s v="SWMS83        "/>
    <n v="1"/>
    <m/>
    <m/>
    <s v="Harina"/>
    <d v="2024-10-21T00:00:00"/>
  </r>
  <r>
    <n v="2417"/>
    <b v="1"/>
    <x v="8"/>
    <x v="0"/>
    <x v="8"/>
    <s v=""/>
    <n v="30.988237000000002"/>
    <n v="30.988237000000002"/>
    <s v="KGS"/>
    <d v="2024-09-28T00:00:00"/>
    <n v="21"/>
    <d v="2024-10-21T00:00:00"/>
    <n v="0"/>
    <n v="0"/>
    <s v="PRO"/>
    <n v="0"/>
    <s v="02211AR       "/>
    <n v="1"/>
    <m/>
    <m/>
    <s v="Harina"/>
    <d v="2024-10-21T00:00:00"/>
  </r>
  <r>
    <n v="162"/>
    <b v="1"/>
    <x v="49"/>
    <x v="0"/>
    <x v="49"/>
    <s v="Pizza y Bast. queso"/>
    <n v="2927.87"/>
    <n v="2927.87"/>
    <s v="KG"/>
    <d v="2024-09-29T00:00:00"/>
    <n v="0"/>
    <d v="2024-09-30T00:00:00"/>
    <n v="0.01"/>
    <n v="0"/>
    <s v="PRO"/>
    <n v="0"/>
    <s v="FZPZ51        "/>
    <n v="1"/>
    <m/>
    <m/>
    <e v="#N/A"/>
    <d v="2024-09-30T00:00:00"/>
  </r>
  <r>
    <n v="154"/>
    <b v="1"/>
    <x v="52"/>
    <x v="0"/>
    <x v="52"/>
    <s v=""/>
    <n v="42.374456000000002"/>
    <n v="42.374456000000002"/>
    <s v="UNI"/>
    <d v="2024-09-29T00:00:00"/>
    <n v="0"/>
    <d v="2024-09-30T00:00:00"/>
    <n v="0"/>
    <n v="0"/>
    <s v="PRO"/>
    <n v="0"/>
    <s v="FZPZ65        "/>
    <n v="1"/>
    <m/>
    <m/>
    <e v="#N/A"/>
    <d v="2024-09-30T00:00:00"/>
  </r>
  <r>
    <n v="160"/>
    <b v="1"/>
    <x v="52"/>
    <x v="0"/>
    <x v="52"/>
    <s v=""/>
    <n v="143.78505699999999"/>
    <n v="143.78505699999999"/>
    <s v="UNI"/>
    <d v="2024-09-29T00:00:00"/>
    <n v="0"/>
    <d v="2024-09-30T00:00:00"/>
    <n v="0"/>
    <n v="0"/>
    <s v="PRO"/>
    <n v="0"/>
    <s v="FZPZ81        "/>
    <n v="1"/>
    <m/>
    <m/>
    <e v="#N/A"/>
    <d v="2024-09-30T00:00:00"/>
  </r>
  <r>
    <n v="173"/>
    <b v="1"/>
    <x v="52"/>
    <x v="0"/>
    <x v="52"/>
    <s v=""/>
    <n v="103.98023999999999"/>
    <n v="103.98023999999999"/>
    <s v="UNI"/>
    <d v="2024-09-29T00:00:00"/>
    <n v="0"/>
    <d v="2024-09-30T00:00:00"/>
    <n v="0"/>
    <n v="0"/>
    <s v="PRO"/>
    <n v="0"/>
    <s v="FZPZ51        "/>
    <n v="1"/>
    <m/>
    <m/>
    <e v="#N/A"/>
    <d v="2024-09-30T00:00:00"/>
  </r>
  <r>
    <n v="152"/>
    <b v="1"/>
    <x v="53"/>
    <x v="0"/>
    <x v="53"/>
    <s v=""/>
    <n v="53.401961"/>
    <n v="53.401961"/>
    <s v="UNI"/>
    <d v="2024-09-29T00:00:00"/>
    <n v="0"/>
    <d v="2024-09-30T00:00:00"/>
    <n v="0"/>
    <n v="0"/>
    <s v="PRO"/>
    <n v="0"/>
    <s v="FZPZ65        "/>
    <n v="1"/>
    <m/>
    <m/>
    <s v="Cinta"/>
    <d v="2024-09-30T00:00:00"/>
  </r>
  <r>
    <n v="158"/>
    <b v="1"/>
    <x v="53"/>
    <x v="0"/>
    <x v="53"/>
    <s v=""/>
    <n v="181.20359999999999"/>
    <n v="181.20359999999999"/>
    <s v="UNI"/>
    <d v="2024-09-29T00:00:00"/>
    <n v="0"/>
    <d v="2024-09-30T00:00:00"/>
    <n v="0"/>
    <n v="0"/>
    <s v="PRO"/>
    <n v="0"/>
    <s v="FZPZ81        "/>
    <n v="1"/>
    <m/>
    <m/>
    <s v="Cinta"/>
    <d v="2024-09-30T00:00:00"/>
  </r>
  <r>
    <n v="171"/>
    <b v="1"/>
    <x v="53"/>
    <x v="0"/>
    <x v="53"/>
    <s v=""/>
    <n v="131.04"/>
    <n v="131.04"/>
    <s v="UNI"/>
    <d v="2024-09-29T00:00:00"/>
    <n v="0"/>
    <d v="2024-09-30T00:00:00"/>
    <n v="0"/>
    <n v="0"/>
    <s v="PRO"/>
    <n v="0"/>
    <s v="FZPZ51        "/>
    <n v="1"/>
    <m/>
    <m/>
    <s v="Cinta"/>
    <d v="2024-09-30T00:00:00"/>
  </r>
  <r>
    <n v="149"/>
    <b v="1"/>
    <x v="54"/>
    <x v="0"/>
    <x v="54"/>
    <s v="REV.3 MOZZA         "/>
    <n v="149.53"/>
    <n v="149.53"/>
    <s v="KG"/>
    <d v="2024-09-29T00:00:00"/>
    <n v="0"/>
    <d v="2024-09-30T00:00:00"/>
    <n v="0.01"/>
    <n v="0"/>
    <s v="PRO"/>
    <n v="0"/>
    <s v="FZPZ65        "/>
    <n v="1"/>
    <m/>
    <m/>
    <e v="#N/A"/>
    <d v="2024-09-30T00:00:00"/>
  </r>
  <r>
    <n v="150"/>
    <b v="1"/>
    <x v="55"/>
    <x v="0"/>
    <x v="55"/>
    <s v="PIZZA FRIZZIO       "/>
    <n v="908.19"/>
    <n v="908.19"/>
    <s v="UNI"/>
    <d v="2024-09-29T00:00:00"/>
    <n v="0"/>
    <d v="2024-09-30T00:00:00"/>
    <n v="0.01"/>
    <n v="0"/>
    <s v="PRO"/>
    <n v="0"/>
    <s v="FZPZ65        "/>
    <n v="1"/>
    <m/>
    <m/>
    <e v="#N/A"/>
    <d v="2024-09-30T00:00:00"/>
  </r>
  <r>
    <n v="156"/>
    <b v="1"/>
    <x v="55"/>
    <x v="0"/>
    <x v="55"/>
    <s v="PIZZA FRIZZIO       "/>
    <n v="3081.67"/>
    <n v="3081.67"/>
    <s v="UNI"/>
    <d v="2024-09-29T00:00:00"/>
    <n v="0"/>
    <d v="2024-09-30T00:00:00"/>
    <n v="0.01"/>
    <n v="0"/>
    <s v="PRO"/>
    <n v="0"/>
    <s v="FZPZ81        "/>
    <n v="1"/>
    <m/>
    <m/>
    <e v="#N/A"/>
    <d v="2024-09-30T00:00:00"/>
  </r>
  <r>
    <n v="168"/>
    <b v="1"/>
    <x v="55"/>
    <x v="0"/>
    <x v="55"/>
    <s v="PIZZA FRIZZIO       "/>
    <n v="2227.6799999999998"/>
    <n v="2227.6799999999998"/>
    <s v="UNI"/>
    <d v="2024-09-29T00:00:00"/>
    <n v="0"/>
    <d v="2024-09-30T00:00:00"/>
    <n v="0.01"/>
    <n v="0"/>
    <s v="PRO"/>
    <n v="0"/>
    <s v="FZPZ51        "/>
    <n v="1"/>
    <m/>
    <m/>
    <e v="#N/A"/>
    <d v="2024-09-30T00:00:00"/>
  </r>
  <r>
    <n v="155"/>
    <b v="1"/>
    <x v="56"/>
    <x v="0"/>
    <x v="56"/>
    <s v="REV.1"/>
    <n v="462.98"/>
    <n v="462.98"/>
    <s v="KG"/>
    <d v="2024-09-29T00:00:00"/>
    <n v="0"/>
    <d v="2024-09-30T00:00:00"/>
    <n v="0.01"/>
    <n v="0"/>
    <s v="PRO"/>
    <n v="0"/>
    <s v="FZPZ81        "/>
    <n v="1"/>
    <m/>
    <m/>
    <e v="#N/A"/>
    <d v="2024-09-30T00:00:00"/>
  </r>
  <r>
    <n v="151"/>
    <b v="1"/>
    <x v="57"/>
    <x v="0"/>
    <x v="57"/>
    <s v="FRIZZIO             "/>
    <n v="907.84"/>
    <n v="907.84"/>
    <s v="UNI"/>
    <d v="2024-09-29T00:00:00"/>
    <n v="0"/>
    <d v="2024-09-30T00:00:00"/>
    <n v="0.01"/>
    <n v="0"/>
    <s v="PRO"/>
    <n v="0"/>
    <s v="FZPZ65        "/>
    <n v="1"/>
    <m/>
    <m/>
    <s v="Ins Pack"/>
    <d v="2024-09-30T00:00:00"/>
  </r>
  <r>
    <n v="164"/>
    <b v="1"/>
    <x v="58"/>
    <x v="0"/>
    <x v="58"/>
    <s v="NRO 3               "/>
    <n v="1671.5"/>
    <n v="1671.5"/>
    <s v="KG"/>
    <d v="2024-09-29T00:00:00"/>
    <n v="0"/>
    <d v="2024-09-30T00:00:00"/>
    <n v="0.01"/>
    <n v="0"/>
    <s v="PRO"/>
    <n v="0"/>
    <s v="FZPZ51        "/>
    <n v="1"/>
    <m/>
    <m/>
    <s v="Salsa"/>
    <d v="2024-09-30T00:00:00"/>
  </r>
  <r>
    <n v="166"/>
    <b v="1"/>
    <x v="59"/>
    <x v="0"/>
    <x v="59"/>
    <s v=""/>
    <n v="25.85"/>
    <n v="25.85"/>
    <s v="KGS"/>
    <d v="2024-09-29T00:00:00"/>
    <n v="0"/>
    <d v="2024-09-30T00:00:00"/>
    <n v="0.01"/>
    <n v="0"/>
    <s v="PRO"/>
    <n v="0"/>
    <s v="FZPZ51        "/>
    <n v="1"/>
    <m/>
    <m/>
    <s v="Aceite"/>
    <d v="2024-09-30T00:00:00"/>
  </r>
  <r>
    <n v="169"/>
    <b v="1"/>
    <x v="60"/>
    <x v="0"/>
    <x v="60"/>
    <s v="REV.3               "/>
    <n v="245.38"/>
    <n v="245.38"/>
    <s v="KG"/>
    <d v="2024-09-29T00:00:00"/>
    <n v="0"/>
    <d v="2024-09-30T00:00:00"/>
    <n v="0.01"/>
    <n v="0"/>
    <s v="PRO"/>
    <n v="0"/>
    <s v="FZPZ51        "/>
    <n v="1"/>
    <m/>
    <m/>
    <e v="#N/A"/>
    <d v="2024-09-30T00:00:00"/>
  </r>
  <r>
    <n v="174"/>
    <b v="1"/>
    <x v="61"/>
    <x v="0"/>
    <x v="61"/>
    <s v="C-FR-08 REV.3"/>
    <n v="3000"/>
    <n v="3000"/>
    <s v="UNI"/>
    <d v="2024-09-29T00:00:00"/>
    <n v="0"/>
    <d v="2024-09-30T00:00:00"/>
    <n v="0.01"/>
    <n v="0"/>
    <s v="PRO"/>
    <n v="0"/>
    <s v="02202AR       "/>
    <n v="1"/>
    <m/>
    <m/>
    <e v="#N/A"/>
    <d v="2024-09-30T00:00:00"/>
  </r>
  <r>
    <n v="175"/>
    <b v="1"/>
    <x v="62"/>
    <x v="0"/>
    <x v="62"/>
    <s v="UNIDADES. REV.2"/>
    <n v="6"/>
    <n v="6"/>
    <s v="UNI"/>
    <d v="2024-09-29T00:00:00"/>
    <n v="0"/>
    <d v="2024-09-30T00:00:00"/>
    <n v="0.01"/>
    <n v="0"/>
    <s v="PRO"/>
    <n v="0"/>
    <s v="02202AR       "/>
    <n v="1"/>
    <m/>
    <m/>
    <e v="#N/A"/>
    <d v="2024-09-30T00:00:00"/>
  </r>
  <r>
    <n v="176"/>
    <b v="1"/>
    <x v="63"/>
    <x v="0"/>
    <x v="63"/>
    <s v="2 BANDAS"/>
    <n v="3000.3"/>
    <n v="3000.3"/>
    <s v="UNI"/>
    <d v="2024-09-29T00:00:00"/>
    <n v="0"/>
    <d v="2024-09-30T00:00:00"/>
    <n v="0.01"/>
    <n v="0"/>
    <s v="PRO"/>
    <n v="0"/>
    <s v="02202AR       "/>
    <n v="1"/>
    <m/>
    <m/>
    <e v="#N/A"/>
    <d v="2024-09-30T00:00:00"/>
  </r>
  <r>
    <n v="165"/>
    <b v="1"/>
    <x v="64"/>
    <x v="0"/>
    <x v="64"/>
    <s v="KGS                 "/>
    <n v="4.2989860000000002"/>
    <n v="4.2989860000000002"/>
    <s v="KGS"/>
    <d v="2024-09-29T00:00:00"/>
    <n v="0"/>
    <d v="2024-09-30T00:00:00"/>
    <n v="0"/>
    <n v="0"/>
    <s v="PRO"/>
    <n v="0"/>
    <s v="FZPZ51        "/>
    <n v="1"/>
    <m/>
    <m/>
    <s v="Sabor"/>
    <d v="2024-09-30T00:00:00"/>
  </r>
  <r>
    <n v="163"/>
    <b v="1"/>
    <x v="65"/>
    <x v="0"/>
    <x v="65"/>
    <s v="CONT ALERG (LE)"/>
    <n v="514.11220200000002"/>
    <n v="514.11220200000002"/>
    <s v="KGS"/>
    <d v="2024-09-29T00:00:00"/>
    <n v="0"/>
    <d v="2024-09-30T00:00:00"/>
    <n v="0"/>
    <n v="0"/>
    <s v="PRO"/>
    <n v="0"/>
    <s v="FZPZ51        "/>
    <n v="1"/>
    <m/>
    <m/>
    <s v="Mozza"/>
    <d v="2024-09-30T00:00:00"/>
  </r>
  <r>
    <n v="4"/>
    <b v="1"/>
    <x v="66"/>
    <x v="1"/>
    <x v="66"/>
    <s v="ARG. P.neto 1,0 kg"/>
    <n v="3000"/>
    <n v="0"/>
    <s v="UNI"/>
    <d v="2024-09-29T00:00:00"/>
    <n v="1"/>
    <d v="2024-09-30T00:00:00"/>
    <n v="0.01"/>
    <n v="0"/>
    <s v="PRO"/>
    <n v="0"/>
    <s v="02202AR       "/>
    <n v="1"/>
    <m/>
    <m/>
    <e v="#N/A"/>
    <d v="2024-09-30T00:00:00"/>
  </r>
  <r>
    <n v="153"/>
    <b v="1"/>
    <x v="67"/>
    <x v="0"/>
    <x v="67"/>
    <s v=""/>
    <n v="10.6"/>
    <n v="10.6"/>
    <s v="UN"/>
    <d v="2024-09-29T00:00:00"/>
    <n v="0"/>
    <d v="2024-09-30T00:00:00"/>
    <n v="0.01"/>
    <n v="0"/>
    <s v="PRO"/>
    <n v="0"/>
    <s v="FZPZ65        "/>
    <n v="1"/>
    <m/>
    <m/>
    <e v="#N/A"/>
    <d v="2024-09-30T00:00:00"/>
  </r>
  <r>
    <n v="159"/>
    <b v="1"/>
    <x v="67"/>
    <x v="0"/>
    <x v="67"/>
    <s v=""/>
    <n v="35.94"/>
    <n v="35.94"/>
    <s v="UN"/>
    <d v="2024-09-29T00:00:00"/>
    <n v="0"/>
    <d v="2024-09-30T00:00:00"/>
    <n v="0.01"/>
    <n v="0"/>
    <s v="PRO"/>
    <n v="0"/>
    <s v="FZPZ81        "/>
    <n v="1"/>
    <m/>
    <m/>
    <e v="#N/A"/>
    <d v="2024-09-30T00:00:00"/>
  </r>
  <r>
    <n v="172"/>
    <b v="1"/>
    <x v="67"/>
    <x v="0"/>
    <x v="67"/>
    <s v=""/>
    <n v="25.98"/>
    <n v="25.98"/>
    <s v="UN"/>
    <d v="2024-09-29T00:00:00"/>
    <n v="0"/>
    <d v="2024-09-30T00:00:00"/>
    <n v="0.01"/>
    <n v="0"/>
    <s v="PRO"/>
    <n v="0"/>
    <s v="FZPZ51        "/>
    <n v="1"/>
    <m/>
    <m/>
    <e v="#N/A"/>
    <d v="2024-09-30T00:00:00"/>
  </r>
  <r>
    <n v="177"/>
    <b v="1"/>
    <x v="67"/>
    <x v="0"/>
    <x v="67"/>
    <s v=""/>
    <n v="7.06"/>
    <n v="7.06"/>
    <s v="UN"/>
    <d v="2024-09-29T00:00:00"/>
    <n v="0"/>
    <d v="2024-09-30T00:00:00"/>
    <n v="0.01"/>
    <n v="0"/>
    <s v="PRO"/>
    <n v="0"/>
    <s v="02202AR       "/>
    <n v="1"/>
    <m/>
    <m/>
    <e v="#N/A"/>
    <d v="2024-09-30T00:00:00"/>
  </r>
  <r>
    <n v="3"/>
    <b v="1"/>
    <x v="68"/>
    <x v="1"/>
    <x v="68"/>
    <s v="8 UNID X 665 GRS"/>
    <n v="2184"/>
    <n v="0"/>
    <s v="UNI"/>
    <d v="2024-09-29T00:00:00"/>
    <n v="1"/>
    <d v="2024-09-30T00:00:00"/>
    <n v="0.01"/>
    <n v="0"/>
    <s v="PRO"/>
    <n v="0"/>
    <s v="FZPZ51        "/>
    <n v="1"/>
    <m/>
    <m/>
    <e v="#N/A"/>
    <d v="2024-09-30T00:00:00"/>
  </r>
  <r>
    <n v="1"/>
    <b v="1"/>
    <x v="69"/>
    <x v="1"/>
    <x v="69"/>
    <s v="12 UNID X 510 GRS"/>
    <n v="890.03268000000003"/>
    <n v="0"/>
    <s v="UNI"/>
    <d v="2024-09-29T00:00:00"/>
    <n v="1"/>
    <d v="2024-09-30T00:00:00"/>
    <n v="0"/>
    <n v="0"/>
    <s v="PRO"/>
    <n v="0"/>
    <s v="FZPZ65        "/>
    <n v="1"/>
    <m/>
    <m/>
    <e v="#N/A"/>
    <d v="2024-09-30T00:00:00"/>
  </r>
  <r>
    <n v="2"/>
    <b v="1"/>
    <x v="70"/>
    <x v="1"/>
    <x v="70"/>
    <s v="11 X 535G"/>
    <n v="3020.06"/>
    <n v="0"/>
    <s v="UNI"/>
    <d v="2024-09-29T00:00:00"/>
    <n v="1"/>
    <d v="2024-09-30T00:00:00"/>
    <n v="0.01"/>
    <n v="0"/>
    <s v="PRO"/>
    <n v="0"/>
    <s v="FZPZ81        "/>
    <n v="1"/>
    <m/>
    <m/>
    <e v="#N/A"/>
    <d v="2024-09-30T00:00:00"/>
  </r>
  <r>
    <n v="273"/>
    <b v="1"/>
    <x v="71"/>
    <x v="0"/>
    <x v="71"/>
    <s v="CONT.ALERG.(GL)     "/>
    <n v="337.04008800000003"/>
    <n v="337.04008800000003"/>
    <s v="KGS"/>
    <d v="2024-09-29T00:00:00"/>
    <n v="7"/>
    <d v="2024-10-07T00:00:00"/>
    <n v="0"/>
    <n v="0"/>
    <s v="PRO"/>
    <n v="0"/>
    <s v="PAMS92        "/>
    <n v="1"/>
    <m/>
    <m/>
    <s v="Reboz"/>
    <d v="2024-10-07T00:00:00"/>
  </r>
  <r>
    <n v="277"/>
    <b v="1"/>
    <x v="71"/>
    <x v="0"/>
    <x v="71"/>
    <s v="CONT.ALERG.(GL)     "/>
    <n v="120.07848"/>
    <n v="120.07848"/>
    <s v="KGS"/>
    <d v="2024-09-29T00:00:00"/>
    <n v="7"/>
    <d v="2024-10-07T00:00:00"/>
    <n v="0"/>
    <n v="0"/>
    <s v="PRO"/>
    <n v="0"/>
    <s v="PAMS93        "/>
    <n v="1"/>
    <m/>
    <m/>
    <s v="Reboz"/>
    <d v="2024-10-07T00:00:00"/>
  </r>
  <r>
    <n v="276"/>
    <b v="1"/>
    <x v="32"/>
    <x v="0"/>
    <x v="32"/>
    <s v=""/>
    <n v="557.03534500000001"/>
    <n v="557.03534500000001"/>
    <s v="KGS"/>
    <d v="2024-09-29T00:00:00"/>
    <n v="7"/>
    <d v="2024-10-07T00:00:00"/>
    <n v="0"/>
    <n v="0"/>
    <s v="PRO"/>
    <n v="0"/>
    <s v="PAMS92        "/>
    <n v="1"/>
    <m/>
    <m/>
    <s v="Aceite"/>
    <d v="2024-10-07T00:00:00"/>
  </r>
  <r>
    <n v="278"/>
    <b v="1"/>
    <x v="32"/>
    <x v="0"/>
    <x v="32"/>
    <s v=""/>
    <n v="115.14"/>
    <n v="115.14"/>
    <s v="KGS"/>
    <d v="2024-09-29T00:00:00"/>
    <n v="7"/>
    <d v="2024-10-07T00:00:00"/>
    <n v="0"/>
    <n v="0"/>
    <s v="PRO"/>
    <n v="0"/>
    <s v="PAMS93        "/>
    <n v="1"/>
    <m/>
    <m/>
    <s v="Aceite"/>
    <d v="2024-10-07T00:00:00"/>
  </r>
  <r>
    <n v="744"/>
    <b v="1"/>
    <x v="18"/>
    <x v="0"/>
    <x v="18"/>
    <s v="CONT.ALERG.(TR)     "/>
    <n v="191.49336500000001"/>
    <n v="191.49336500000001"/>
    <s v="KGS"/>
    <d v="2024-09-29T00:00:00"/>
    <n v="21"/>
    <d v="2024-10-21T00:00:00"/>
    <n v="0"/>
    <n v="0"/>
    <s v="PRO"/>
    <n v="0"/>
    <s v="DIMO61        "/>
    <n v="1"/>
    <m/>
    <m/>
    <s v="Batter"/>
    <d v="2024-10-21T00:00:00"/>
  </r>
  <r>
    <n v="730"/>
    <b v="1"/>
    <x v="21"/>
    <x v="0"/>
    <x v="21"/>
    <s v="CONT.ALERGENO       "/>
    <n v="16.601839999999999"/>
    <n v="16.601839999999999"/>
    <s v="KGS"/>
    <d v="2024-09-29T00:00:00"/>
    <n v="21"/>
    <d v="2024-10-21T00:00:00"/>
    <n v="0"/>
    <n v="0"/>
    <s v="PRO"/>
    <n v="0"/>
    <s v="PAMS90        "/>
    <n v="1"/>
    <m/>
    <m/>
    <s v="Batter"/>
    <d v="2024-10-21T00:00:00"/>
  </r>
  <r>
    <n v="835"/>
    <b v="1"/>
    <x v="2"/>
    <x v="0"/>
    <x v="2"/>
    <s v=""/>
    <n v="0.76358599999999999"/>
    <n v="0.76358599999999999"/>
    <s v="KG"/>
    <d v="2024-09-29T00:00:00"/>
    <n v="30"/>
    <d v="2024-11-04T00:00:00"/>
    <n v="0"/>
    <n v="0"/>
    <s v="PRO"/>
    <n v="0"/>
    <s v="FZPZ65        "/>
    <n v="1"/>
    <m/>
    <m/>
    <s v="Aditivos"/>
    <d v="2024-11-04T00:00:00"/>
  </r>
  <r>
    <n v="840"/>
    <b v="1"/>
    <x v="2"/>
    <x v="0"/>
    <x v="2"/>
    <s v=""/>
    <n v="0.522872"/>
    <n v="0.522872"/>
    <s v="KG"/>
    <d v="2024-09-29T00:00:00"/>
    <n v="30"/>
    <d v="2024-11-04T00:00:00"/>
    <n v="0"/>
    <n v="0"/>
    <s v="PRO"/>
    <n v="0"/>
    <s v="FZPZ81        "/>
    <n v="1"/>
    <m/>
    <m/>
    <s v="Aditivos"/>
    <d v="2024-11-04T00:00:00"/>
  </r>
  <r>
    <n v="318"/>
    <b v="1"/>
    <x v="72"/>
    <x v="0"/>
    <x v="72"/>
    <s v="CONT.ALERG.(TR)     "/>
    <n v="29.75226"/>
    <n v="29.75226"/>
    <s v="KGS"/>
    <d v="2024-09-30T00:00:00"/>
    <n v="7"/>
    <d v="2024-10-07T00:00:00"/>
    <n v="0"/>
    <n v="0"/>
    <s v="PRO"/>
    <n v="0"/>
    <s v="DITO76        "/>
    <n v="1"/>
    <m/>
    <m/>
    <s v="Aditivos"/>
    <d v="2024-10-07T00:00:00"/>
  </r>
  <r>
    <n v="342"/>
    <b v="1"/>
    <x v="72"/>
    <x v="0"/>
    <x v="72"/>
    <s v="CONT.ALERG.(TR)     "/>
    <n v="35.043289999999999"/>
    <n v="35.043289999999999"/>
    <s v="KGS"/>
    <d v="2024-09-30T00:00:00"/>
    <n v="7"/>
    <d v="2024-10-07T00:00:00"/>
    <n v="0"/>
    <n v="0"/>
    <s v="PRO"/>
    <n v="0"/>
    <s v="DITO72        "/>
    <n v="1"/>
    <m/>
    <m/>
    <s v="Aditivos"/>
    <d v="2024-10-07T00:00:00"/>
  </r>
  <r>
    <n v="316"/>
    <b v="1"/>
    <x v="73"/>
    <x v="0"/>
    <x v="73"/>
    <s v="CONT.ALERG.(HU)     "/>
    <n v="41.839115999999997"/>
    <n v="41.839115999999997"/>
    <s v="KGS"/>
    <d v="2024-09-30T00:00:00"/>
    <n v="7"/>
    <d v="2024-10-07T00:00:00"/>
    <n v="0"/>
    <n v="0"/>
    <s v="PRO"/>
    <n v="0"/>
    <s v="DITO76        "/>
    <n v="1"/>
    <m/>
    <m/>
    <s v="Aditivos"/>
    <d v="2024-10-07T00:00:00"/>
  </r>
  <r>
    <n v="339"/>
    <b v="1"/>
    <x v="73"/>
    <x v="0"/>
    <x v="73"/>
    <s v="CONT.ALERG.(HU)     "/>
    <n v="31.288651999999999"/>
    <n v="31.288651999999999"/>
    <s v="KGS"/>
    <d v="2024-09-30T00:00:00"/>
    <n v="7"/>
    <d v="2024-10-07T00:00:00"/>
    <n v="0"/>
    <n v="0"/>
    <s v="PRO"/>
    <n v="0"/>
    <s v="DITO72        "/>
    <n v="1"/>
    <m/>
    <m/>
    <s v="Aditivos"/>
    <d v="2024-10-07T00:00:00"/>
  </r>
  <r>
    <n v="319"/>
    <b v="1"/>
    <x v="41"/>
    <x v="0"/>
    <x v="41"/>
    <s v="CONT.ALERGENO       "/>
    <n v="2.479355"/>
    <n v="2.479355"/>
    <s v="KGS"/>
    <d v="2024-09-30T00:00:00"/>
    <n v="7"/>
    <d v="2024-10-07T00:00:00"/>
    <n v="0"/>
    <n v="0"/>
    <s v="PRO"/>
    <n v="0"/>
    <s v="DITO76        "/>
    <n v="1"/>
    <m/>
    <m/>
    <s v="Aditivos"/>
    <d v="2024-10-07T00:00:00"/>
  </r>
  <r>
    <n v="343"/>
    <b v="1"/>
    <x v="41"/>
    <x v="0"/>
    <x v="41"/>
    <s v="CONT.ALERGENO       "/>
    <n v="1.877319"/>
    <n v="1.877319"/>
    <s v="KGS"/>
    <d v="2024-09-30T00:00:00"/>
    <n v="7"/>
    <d v="2024-10-07T00:00:00"/>
    <n v="0"/>
    <n v="0"/>
    <s v="PRO"/>
    <n v="0"/>
    <s v="DITO72        "/>
    <n v="1"/>
    <m/>
    <m/>
    <s v="Aditivos"/>
    <d v="2024-10-07T00:00:00"/>
  </r>
  <r>
    <n v="320"/>
    <b v="1"/>
    <x v="42"/>
    <x v="0"/>
    <x v="42"/>
    <s v=""/>
    <n v="2.479355"/>
    <n v="2.479355"/>
    <s v="KG"/>
    <d v="2024-09-30T00:00:00"/>
    <n v="7"/>
    <d v="2024-10-07T00:00:00"/>
    <n v="0"/>
    <n v="0"/>
    <s v="PRO"/>
    <n v="0"/>
    <s v="DITO76        "/>
    <n v="1"/>
    <m/>
    <m/>
    <s v="Aditivos"/>
    <d v="2024-10-07T00:00:00"/>
  </r>
  <r>
    <n v="344"/>
    <b v="1"/>
    <x v="42"/>
    <x v="0"/>
    <x v="42"/>
    <s v=""/>
    <n v="1.877319"/>
    <n v="1.877319"/>
    <s v="KG"/>
    <d v="2024-09-30T00:00:00"/>
    <n v="7"/>
    <d v="2024-10-07T00:00:00"/>
    <n v="0"/>
    <n v="0"/>
    <s v="PRO"/>
    <n v="0"/>
    <s v="DITO72        "/>
    <n v="1"/>
    <m/>
    <m/>
    <s v="Aditivos"/>
    <d v="2024-10-07T00:00:00"/>
  </r>
  <r>
    <n v="307"/>
    <b v="1"/>
    <x v="32"/>
    <x v="0"/>
    <x v="32"/>
    <s v=""/>
    <n v="320.32040000000001"/>
    <n v="320.32040000000001"/>
    <s v="KGS"/>
    <d v="2024-09-30T00:00:00"/>
    <n v="7"/>
    <d v="2024-10-07T00:00:00"/>
    <n v="0"/>
    <n v="0"/>
    <s v="PRO"/>
    <n v="0"/>
    <s v="DITO76        "/>
    <n v="1"/>
    <m/>
    <m/>
    <s v="Aceite"/>
    <d v="2024-10-07T00:00:00"/>
  </r>
  <r>
    <n v="325"/>
    <b v="1"/>
    <x v="32"/>
    <x v="0"/>
    <x v="32"/>
    <s v=""/>
    <n v="34.278671000000003"/>
    <n v="34.278671000000003"/>
    <s v="KGS"/>
    <d v="2024-09-30T00:00:00"/>
    <n v="7"/>
    <d v="2024-10-07T00:00:00"/>
    <n v="0"/>
    <n v="0"/>
    <s v="PRO"/>
    <n v="0"/>
    <s v="DITO76        "/>
    <n v="1"/>
    <m/>
    <m/>
    <s v="Aceite"/>
    <d v="2024-10-07T00:00:00"/>
  </r>
  <r>
    <n v="333"/>
    <b v="1"/>
    <x v="32"/>
    <x v="0"/>
    <x v="32"/>
    <s v=""/>
    <n v="310.31320299999999"/>
    <n v="310.31320299999999"/>
    <s v="KGS"/>
    <d v="2024-09-30T00:00:00"/>
    <n v="7"/>
    <d v="2024-10-07T00:00:00"/>
    <n v="0"/>
    <n v="0"/>
    <s v="PRO"/>
    <n v="0"/>
    <s v="DITO72        "/>
    <n v="1"/>
    <m/>
    <m/>
    <s v="Aceite"/>
    <d v="2024-10-07T00:00:00"/>
  </r>
  <r>
    <n v="349"/>
    <b v="1"/>
    <x v="32"/>
    <x v="0"/>
    <x v="32"/>
    <s v=""/>
    <n v="37.551343000000003"/>
    <n v="37.551343000000003"/>
    <s v="KGS"/>
    <d v="2024-09-30T00:00:00"/>
    <n v="7"/>
    <d v="2024-10-07T00:00:00"/>
    <n v="0"/>
    <n v="0"/>
    <s v="PRO"/>
    <n v="0"/>
    <s v="DITO72        "/>
    <n v="1"/>
    <m/>
    <m/>
    <s v="Aceite"/>
    <d v="2024-10-07T00:00:00"/>
  </r>
  <r>
    <n v="314"/>
    <b v="1"/>
    <x v="23"/>
    <x v="0"/>
    <x v="23"/>
    <s v=""/>
    <n v="12.706695"/>
    <n v="12.706695"/>
    <s v="KGS"/>
    <d v="2024-09-30T00:00:00"/>
    <n v="7"/>
    <d v="2024-10-07T00:00:00"/>
    <n v="0"/>
    <n v="0"/>
    <s v="PRO"/>
    <n v="0"/>
    <s v="DITO76        "/>
    <n v="1"/>
    <m/>
    <m/>
    <s v="Azucar"/>
    <d v="2024-10-07T00:00:00"/>
  </r>
  <r>
    <n v="310"/>
    <b v="1"/>
    <x v="24"/>
    <x v="0"/>
    <x v="24"/>
    <s v=""/>
    <n v="34.710970000000003"/>
    <n v="34.710970000000003"/>
    <s v="KGS"/>
    <d v="2024-09-30T00:00:00"/>
    <n v="7"/>
    <d v="2024-10-07T00:00:00"/>
    <n v="0"/>
    <n v="0"/>
    <s v="PRO"/>
    <n v="0"/>
    <s v="DITO76        "/>
    <n v="1"/>
    <m/>
    <m/>
    <s v="Sal"/>
    <d v="2024-10-07T00:00:00"/>
  </r>
  <r>
    <n v="335"/>
    <b v="1"/>
    <x v="24"/>
    <x v="0"/>
    <x v="24"/>
    <s v=""/>
    <n v="25.030920999999999"/>
    <n v="25.030920999999999"/>
    <s v="KGS"/>
    <d v="2024-09-30T00:00:00"/>
    <n v="7"/>
    <d v="2024-10-07T00:00:00"/>
    <n v="0"/>
    <n v="0"/>
    <s v="PRO"/>
    <n v="0"/>
    <s v="DITO72        "/>
    <n v="1"/>
    <m/>
    <m/>
    <s v="Sal"/>
    <d v="2024-10-07T00:00:00"/>
  </r>
  <r>
    <n v="324"/>
    <b v="1"/>
    <x v="74"/>
    <x v="0"/>
    <x v="74"/>
    <s v=""/>
    <n v="310.14339899999999"/>
    <n v="310.14339899999999"/>
    <s v="KG"/>
    <d v="2024-09-30T00:00:00"/>
    <n v="7"/>
    <d v="2024-10-07T00:00:00"/>
    <n v="0"/>
    <n v="0"/>
    <s v="PRO"/>
    <n v="0"/>
    <s v="DITO76        "/>
    <n v="1"/>
    <m/>
    <m/>
    <s v="Vegetal"/>
    <d v="2024-10-07T00:00:00"/>
  </r>
  <r>
    <n v="340"/>
    <b v="1"/>
    <x v="75"/>
    <x v="0"/>
    <x v="75"/>
    <s v="CONT.ALERG.(HU)     "/>
    <n v="18.773191000000001"/>
    <n v="18.773191000000001"/>
    <s v="KGS"/>
    <d v="2024-09-30T00:00:00"/>
    <n v="7"/>
    <d v="2024-10-07T00:00:00"/>
    <n v="0"/>
    <n v="0"/>
    <s v="PRO"/>
    <n v="0"/>
    <s v="DITO72        "/>
    <n v="1"/>
    <m/>
    <m/>
    <s v="Aditivos"/>
    <d v="2024-10-07T00:00:00"/>
  </r>
  <r>
    <n v="386"/>
    <b v="1"/>
    <x v="22"/>
    <x v="0"/>
    <x v="22"/>
    <s v="CONT.ALERG.(T)      "/>
    <n v="4514.7753979999998"/>
    <n v="4514.7753979999998"/>
    <s v="KGS"/>
    <d v="2024-09-30T00:00:00"/>
    <n v="10"/>
    <d v="2024-10-14T00:00:00"/>
    <n v="0"/>
    <n v="0"/>
    <s v="PRO"/>
    <n v="0"/>
    <s v="FZPZ65        "/>
    <n v="1"/>
    <m/>
    <m/>
    <s v="Harina"/>
    <d v="2024-10-14T00:00:00"/>
  </r>
  <r>
    <n v="389"/>
    <b v="1"/>
    <x v="22"/>
    <x v="0"/>
    <x v="22"/>
    <s v="CONT.ALERG.(T)      "/>
    <n v="1970.2495590000001"/>
    <n v="1970.2495590000001"/>
    <s v="KGS"/>
    <d v="2024-09-30T00:00:00"/>
    <n v="10"/>
    <d v="2024-10-14T00:00:00"/>
    <n v="0"/>
    <n v="0"/>
    <s v="PRO"/>
    <n v="0"/>
    <s v="FZPZ72        "/>
    <n v="1"/>
    <m/>
    <m/>
    <s v="Harina"/>
    <d v="2024-10-14T00:00:00"/>
  </r>
  <r>
    <n v="392"/>
    <b v="1"/>
    <x v="22"/>
    <x v="0"/>
    <x v="22"/>
    <s v="CONT.ALERG.(T)      "/>
    <n v="2818.7786550000001"/>
    <n v="2818.7786550000001"/>
    <s v="KGS"/>
    <d v="2024-09-30T00:00:00"/>
    <n v="10"/>
    <d v="2024-10-14T00:00:00"/>
    <n v="0"/>
    <n v="0"/>
    <s v="PRO"/>
    <n v="0"/>
    <s v="FZPZ82        "/>
    <n v="1"/>
    <m/>
    <m/>
    <s v="Harina"/>
    <d v="2024-10-14T00:00:00"/>
  </r>
  <r>
    <n v="395"/>
    <b v="1"/>
    <x v="22"/>
    <x v="0"/>
    <x v="22"/>
    <s v="CONT.ALERG.(T)      "/>
    <n v="3459.5115519999999"/>
    <n v="3459.5115519999999"/>
    <s v="KGS"/>
    <d v="2024-09-30T00:00:00"/>
    <n v="10"/>
    <d v="2024-10-14T00:00:00"/>
    <n v="0"/>
    <n v="0"/>
    <s v="PRO"/>
    <n v="0"/>
    <s v="FZPZ81        "/>
    <n v="1"/>
    <m/>
    <m/>
    <s v="Harina"/>
    <d v="2024-10-14T00:00:00"/>
  </r>
  <r>
    <n v="398"/>
    <b v="1"/>
    <x v="22"/>
    <x v="0"/>
    <x v="22"/>
    <s v="CONT.ALERG.(T)      "/>
    <n v="729.82075799999996"/>
    <n v="729.82075799999996"/>
    <s v="KGS"/>
    <d v="2024-09-30T00:00:00"/>
    <n v="10"/>
    <d v="2024-10-14T00:00:00"/>
    <n v="0"/>
    <n v="0"/>
    <s v="PRO"/>
    <n v="0"/>
    <s v="03520AR       "/>
    <n v="1"/>
    <m/>
    <m/>
    <s v="Harina"/>
    <d v="2024-10-14T00:00:00"/>
  </r>
  <r>
    <n v="354"/>
    <b v="1"/>
    <x v="23"/>
    <x v="0"/>
    <x v="23"/>
    <s v=""/>
    <n v="36.097850000000001"/>
    <n v="36.097850000000001"/>
    <s v="KGS"/>
    <d v="2024-10-01T00:00:00"/>
    <n v="7"/>
    <d v="2024-10-14T00:00:00"/>
    <n v="0"/>
    <n v="0"/>
    <s v="PRO"/>
    <n v="0"/>
    <s v="FZPZ65        "/>
    <n v="1"/>
    <m/>
    <m/>
    <s v="Azucar"/>
    <d v="2024-10-14T00:00:00"/>
  </r>
  <r>
    <n v="359"/>
    <b v="1"/>
    <x v="23"/>
    <x v="0"/>
    <x v="23"/>
    <s v=""/>
    <n v="15.753114"/>
    <n v="15.753114"/>
    <s v="KGS"/>
    <d v="2024-10-01T00:00:00"/>
    <n v="7"/>
    <d v="2024-10-14T00:00:00"/>
    <n v="0"/>
    <n v="0"/>
    <s v="PRO"/>
    <n v="0"/>
    <s v="FZPZ72        "/>
    <n v="1"/>
    <m/>
    <m/>
    <s v="Azucar"/>
    <d v="2024-10-14T00:00:00"/>
  </r>
  <r>
    <n v="364"/>
    <b v="1"/>
    <x v="23"/>
    <x v="0"/>
    <x v="23"/>
    <s v=""/>
    <n v="22.537521999999999"/>
    <n v="22.537521999999999"/>
    <s v="KGS"/>
    <d v="2024-10-01T00:00:00"/>
    <n v="7"/>
    <d v="2024-10-14T00:00:00"/>
    <n v="0"/>
    <n v="0"/>
    <s v="PRO"/>
    <n v="0"/>
    <s v="FZPZ82        "/>
    <n v="1"/>
    <m/>
    <m/>
    <s v="Azucar"/>
    <d v="2024-10-14T00:00:00"/>
  </r>
  <r>
    <n v="369"/>
    <b v="1"/>
    <x v="23"/>
    <x v="0"/>
    <x v="23"/>
    <s v=""/>
    <n v="27.660496999999999"/>
    <n v="27.660496999999999"/>
    <s v="KGS"/>
    <d v="2024-10-01T00:00:00"/>
    <n v="7"/>
    <d v="2024-10-14T00:00:00"/>
    <n v="0"/>
    <n v="0"/>
    <s v="PRO"/>
    <n v="0"/>
    <s v="FZPZ81        "/>
    <n v="1"/>
    <m/>
    <m/>
    <s v="Azucar"/>
    <d v="2024-10-14T00:00:00"/>
  </r>
  <r>
    <n v="374"/>
    <b v="1"/>
    <x v="23"/>
    <x v="0"/>
    <x v="23"/>
    <s v=""/>
    <n v="5.8352760000000004"/>
    <n v="5.8352760000000004"/>
    <s v="KGS"/>
    <d v="2024-10-01T00:00:00"/>
    <n v="7"/>
    <d v="2024-10-14T00:00:00"/>
    <n v="0"/>
    <n v="0"/>
    <s v="PRO"/>
    <n v="0"/>
    <s v="03520AR       "/>
    <n v="1"/>
    <m/>
    <m/>
    <s v="Azucar"/>
    <d v="2024-10-14T00:00:00"/>
  </r>
  <r>
    <n v="355"/>
    <b v="1"/>
    <x v="24"/>
    <x v="0"/>
    <x v="24"/>
    <s v=""/>
    <n v="96.260932999999994"/>
    <n v="96.260932999999994"/>
    <s v="KGS"/>
    <d v="2024-10-01T00:00:00"/>
    <n v="7"/>
    <d v="2024-10-14T00:00:00"/>
    <n v="0"/>
    <n v="0"/>
    <s v="PRO"/>
    <n v="0"/>
    <s v="FZPZ65        "/>
    <n v="1"/>
    <m/>
    <m/>
    <s v="Sal"/>
    <d v="2024-10-14T00:00:00"/>
  </r>
  <r>
    <n v="360"/>
    <b v="1"/>
    <x v="24"/>
    <x v="0"/>
    <x v="24"/>
    <s v=""/>
    <n v="42.008305"/>
    <n v="42.008305"/>
    <s v="KGS"/>
    <d v="2024-10-01T00:00:00"/>
    <n v="7"/>
    <d v="2024-10-14T00:00:00"/>
    <n v="0"/>
    <n v="0"/>
    <s v="PRO"/>
    <n v="0"/>
    <s v="FZPZ72        "/>
    <n v="1"/>
    <m/>
    <m/>
    <s v="Sal"/>
    <d v="2024-10-14T00:00:00"/>
  </r>
  <r>
    <n v="365"/>
    <b v="1"/>
    <x v="24"/>
    <x v="0"/>
    <x v="24"/>
    <s v=""/>
    <n v="60.100057999999997"/>
    <n v="60.100057999999997"/>
    <s v="KGS"/>
    <d v="2024-10-01T00:00:00"/>
    <n v="7"/>
    <d v="2024-10-14T00:00:00"/>
    <n v="0"/>
    <n v="0"/>
    <s v="PRO"/>
    <n v="0"/>
    <s v="FZPZ82        "/>
    <n v="1"/>
    <m/>
    <m/>
    <s v="Sal"/>
    <d v="2024-10-14T00:00:00"/>
  </r>
  <r>
    <n v="370"/>
    <b v="1"/>
    <x v="24"/>
    <x v="0"/>
    <x v="24"/>
    <s v=""/>
    <n v="73.761323000000004"/>
    <n v="73.761323000000004"/>
    <s v="KGS"/>
    <d v="2024-10-01T00:00:00"/>
    <n v="7"/>
    <d v="2024-10-14T00:00:00"/>
    <n v="0"/>
    <n v="0"/>
    <s v="PRO"/>
    <n v="0"/>
    <s v="FZPZ81        "/>
    <n v="1"/>
    <m/>
    <m/>
    <s v="Sal"/>
    <d v="2024-10-14T00:00:00"/>
  </r>
  <r>
    <n v="375"/>
    <b v="1"/>
    <x v="24"/>
    <x v="0"/>
    <x v="24"/>
    <s v=""/>
    <n v="15.560734999999999"/>
    <n v="15.560734999999999"/>
    <s v="KGS"/>
    <d v="2024-10-01T00:00:00"/>
    <n v="7"/>
    <d v="2024-10-14T00:00:00"/>
    <n v="0"/>
    <n v="0"/>
    <s v="PRO"/>
    <n v="0"/>
    <s v="03520AR       "/>
    <n v="1"/>
    <m/>
    <m/>
    <s v="Sal"/>
    <d v="2024-10-14T00:00:00"/>
  </r>
  <r>
    <n v="404"/>
    <b v="1"/>
    <x v="22"/>
    <x v="0"/>
    <x v="22"/>
    <s v="CONT.ALERG.(T)      "/>
    <n v="233.14066399999999"/>
    <n v="233.14066399999999"/>
    <s v="KGS"/>
    <d v="2024-10-01T00:00:00"/>
    <n v="10"/>
    <d v="2024-10-14T00:00:00"/>
    <n v="0"/>
    <n v="0"/>
    <s v="PRO"/>
    <n v="0"/>
    <s v="FZPZ65        "/>
    <n v="1"/>
    <m/>
    <m/>
    <s v="Harina"/>
    <d v="2024-10-14T00:00:00"/>
  </r>
  <r>
    <n v="405"/>
    <b v="1"/>
    <x v="22"/>
    <x v="0"/>
    <x v="22"/>
    <s v="CONT.ALERG.(T)      "/>
    <n v="374.17242199999998"/>
    <n v="374.17242199999998"/>
    <s v="KGS"/>
    <d v="2024-10-01T00:00:00"/>
    <n v="10"/>
    <d v="2024-10-14T00:00:00"/>
    <n v="0"/>
    <n v="0"/>
    <s v="PRO"/>
    <n v="0"/>
    <s v="FZPZ72        "/>
    <n v="1"/>
    <m/>
    <m/>
    <s v="Harina"/>
    <d v="2024-10-14T00:00:00"/>
  </r>
  <r>
    <n v="406"/>
    <b v="1"/>
    <x v="22"/>
    <x v="0"/>
    <x v="22"/>
    <s v="CONT.ALERG.(T)      "/>
    <n v="145.560271"/>
    <n v="145.560271"/>
    <s v="KGS"/>
    <d v="2024-10-01T00:00:00"/>
    <n v="10"/>
    <d v="2024-10-14T00:00:00"/>
    <n v="0"/>
    <n v="0"/>
    <s v="PRO"/>
    <n v="0"/>
    <s v="FZPZ82        "/>
    <n v="1"/>
    <m/>
    <m/>
    <s v="Harina"/>
    <d v="2024-10-14T00:00:00"/>
  </r>
  <r>
    <n v="410"/>
    <b v="1"/>
    <x v="22"/>
    <x v="0"/>
    <x v="22"/>
    <s v="CONT.ALERG.(T)      "/>
    <n v="178.64738600000001"/>
    <n v="178.64738600000001"/>
    <s v="KGS"/>
    <d v="2024-10-01T00:00:00"/>
    <n v="10"/>
    <d v="2024-10-14T00:00:00"/>
    <n v="0"/>
    <n v="0"/>
    <s v="PRO"/>
    <n v="0"/>
    <s v="FZPZ81        "/>
    <n v="1"/>
    <m/>
    <m/>
    <s v="Harina"/>
    <d v="2024-10-14T00:00:00"/>
  </r>
  <r>
    <n v="411"/>
    <b v="1"/>
    <x v="22"/>
    <x v="0"/>
    <x v="22"/>
    <s v="CONT.ALERG.(T)      "/>
    <n v="138.601123"/>
    <n v="138.601123"/>
    <s v="KGS"/>
    <d v="2024-10-01T00:00:00"/>
    <n v="10"/>
    <d v="2024-10-14T00:00:00"/>
    <n v="0"/>
    <n v="0"/>
    <s v="PRO"/>
    <n v="0"/>
    <s v="03520AR       "/>
    <n v="1"/>
    <m/>
    <m/>
    <s v="Harina"/>
    <d v="2024-10-14T00:00:00"/>
  </r>
  <r>
    <n v="581"/>
    <b v="1"/>
    <x v="9"/>
    <x v="0"/>
    <x v="9"/>
    <s v=""/>
    <n v="1641.024308"/>
    <n v="1641.024308"/>
    <s v="KG"/>
    <d v="2024-10-01T00:00:00"/>
    <n v="17"/>
    <d v="2024-10-21T00:00:00"/>
    <n v="0"/>
    <n v="0"/>
    <s v="PRO"/>
    <n v="0"/>
    <s v="PAMP60        "/>
    <n v="1"/>
    <m/>
    <m/>
    <s v="Pollo"/>
    <d v="2024-10-21T00:00:00"/>
  </r>
  <r>
    <n v="590"/>
    <b v="1"/>
    <x v="9"/>
    <x v="0"/>
    <x v="9"/>
    <s v=""/>
    <n v="997.73362599999996"/>
    <n v="997.73362599999996"/>
    <s v="KG"/>
    <d v="2024-10-01T00:00:00"/>
    <n v="17"/>
    <d v="2024-10-21T00:00:00"/>
    <n v="0"/>
    <n v="0"/>
    <s v="PRO"/>
    <n v="0"/>
    <s v="PAMP62        "/>
    <n v="1"/>
    <m/>
    <m/>
    <s v="Pollo"/>
    <d v="2024-10-21T00:00:00"/>
  </r>
  <r>
    <n v="607"/>
    <b v="1"/>
    <x v="9"/>
    <x v="0"/>
    <x v="9"/>
    <s v=""/>
    <n v="1594.310031"/>
    <n v="1594.310031"/>
    <s v="KG"/>
    <d v="2024-10-01T00:00:00"/>
    <n v="17"/>
    <d v="2024-10-21T00:00:00"/>
    <n v="0"/>
    <n v="0"/>
    <s v="PRO"/>
    <n v="0"/>
    <s v="PAFP51        "/>
    <n v="1"/>
    <m/>
    <m/>
    <s v="Pollo"/>
    <d v="2024-10-21T00:00:00"/>
  </r>
  <r>
    <n v="621"/>
    <b v="1"/>
    <x v="9"/>
    <x v="0"/>
    <x v="9"/>
    <s v=""/>
    <n v="1154.3916610000001"/>
    <n v="1154.3916610000001"/>
    <s v="KG"/>
    <d v="2024-10-01T00:00:00"/>
    <n v="17"/>
    <d v="2024-10-21T00:00:00"/>
    <n v="0"/>
    <n v="0"/>
    <s v="PRO"/>
    <n v="0"/>
    <s v="PAFP52        "/>
    <n v="1"/>
    <m/>
    <m/>
    <s v="Pollo"/>
    <d v="2024-10-21T00:00:00"/>
  </r>
  <r>
    <n v="638"/>
    <b v="1"/>
    <x v="9"/>
    <x v="0"/>
    <x v="9"/>
    <s v=""/>
    <n v="1184.1869099999999"/>
    <n v="1184.1869099999999"/>
    <s v="KG"/>
    <d v="2024-10-01T00:00:00"/>
    <n v="17"/>
    <d v="2024-10-21T00:00:00"/>
    <n v="0"/>
    <n v="0"/>
    <s v="PRO"/>
    <n v="0"/>
    <s v="02231AR       "/>
    <n v="1"/>
    <m/>
    <m/>
    <s v="Pollo"/>
    <d v="2024-10-21T00:00:00"/>
  </r>
  <r>
    <n v="473"/>
    <b v="1"/>
    <x v="17"/>
    <x v="0"/>
    <x v="17"/>
    <s v="KGS                 "/>
    <n v="19.070651000000002"/>
    <n v="19.070651000000002"/>
    <s v="KGS"/>
    <d v="2024-10-01T00:00:00"/>
    <n v="15"/>
    <d v="2024-10-21T00:00:00"/>
    <n v="0"/>
    <n v="0"/>
    <s v="PRO"/>
    <n v="0"/>
    <s v="SWMS51        "/>
    <n v="1"/>
    <m/>
    <m/>
    <s v="Sabor"/>
    <d v="2024-10-21T00:00:00"/>
  </r>
  <r>
    <n v="478"/>
    <b v="1"/>
    <x v="17"/>
    <x v="0"/>
    <x v="17"/>
    <s v="KGS                 "/>
    <n v="5.8816930000000003"/>
    <n v="5.8816930000000003"/>
    <s v="KGS"/>
    <d v="2024-10-01T00:00:00"/>
    <n v="15"/>
    <d v="2024-10-21T00:00:00"/>
    <n v="0"/>
    <n v="0"/>
    <s v="PRO"/>
    <n v="0"/>
    <s v="SWMS81        "/>
    <n v="1"/>
    <m/>
    <m/>
    <s v="Sabor"/>
    <d v="2024-10-21T00:00:00"/>
  </r>
  <r>
    <n v="485"/>
    <b v="1"/>
    <x v="17"/>
    <x v="0"/>
    <x v="17"/>
    <s v="KGS                 "/>
    <n v="5.770664"/>
    <n v="5.770664"/>
    <s v="KGS"/>
    <d v="2024-10-01T00:00:00"/>
    <n v="15"/>
    <d v="2024-10-21T00:00:00"/>
    <n v="0"/>
    <n v="0"/>
    <s v="PRO"/>
    <n v="0"/>
    <s v="SWMS83        "/>
    <n v="1"/>
    <m/>
    <m/>
    <s v="Sabor"/>
    <d v="2024-10-21T00:00:00"/>
  </r>
  <r>
    <n v="517"/>
    <b v="1"/>
    <x v="17"/>
    <x v="0"/>
    <x v="17"/>
    <s v="KGS                 "/>
    <n v="1.540818"/>
    <n v="1.540818"/>
    <s v="KGS"/>
    <d v="2024-10-01T00:00:00"/>
    <n v="15"/>
    <d v="2024-10-21T00:00:00"/>
    <n v="0"/>
    <n v="0"/>
    <s v="PRO"/>
    <n v="0"/>
    <s v="PAMP62        "/>
    <n v="1"/>
    <m/>
    <m/>
    <s v="Sabor"/>
    <d v="2024-10-21T00:00:00"/>
  </r>
  <r>
    <n v="480"/>
    <b v="1"/>
    <x v="27"/>
    <x v="0"/>
    <x v="27"/>
    <s v="KILO                "/>
    <n v="0.97154700000000005"/>
    <n v="0.97154700000000005"/>
    <s v="KGS"/>
    <d v="2024-10-01T00:00:00"/>
    <n v="15"/>
    <d v="2024-10-21T00:00:00"/>
    <n v="0"/>
    <n v="0"/>
    <s v="PRO"/>
    <n v="0"/>
    <s v="SWMS81        "/>
    <n v="1"/>
    <m/>
    <m/>
    <s v="Sabor"/>
    <d v="2024-10-21T00:00:00"/>
  </r>
  <r>
    <n v="487"/>
    <b v="1"/>
    <x v="27"/>
    <x v="0"/>
    <x v="27"/>
    <s v="KILO                "/>
    <n v="0.95320700000000003"/>
    <n v="0.95320700000000003"/>
    <s v="KGS"/>
    <d v="2024-10-01T00:00:00"/>
    <n v="15"/>
    <d v="2024-10-21T00:00:00"/>
    <n v="0"/>
    <n v="0"/>
    <s v="PRO"/>
    <n v="0"/>
    <s v="SWMS83        "/>
    <n v="1"/>
    <m/>
    <m/>
    <s v="Sabor"/>
    <d v="2024-10-21T00:00:00"/>
  </r>
  <r>
    <n v="775"/>
    <b v="1"/>
    <x v="4"/>
    <x v="0"/>
    <x v="4"/>
    <s v="CONT.ALERG.(T)      "/>
    <n v="0.68338200000000004"/>
    <n v="0.68338200000000004"/>
    <s v="KG"/>
    <d v="2024-10-01T00:00:00"/>
    <n v="21"/>
    <d v="2024-10-28T00:00:00"/>
    <n v="0"/>
    <n v="0"/>
    <s v="PRO"/>
    <n v="0"/>
    <s v="FZPZ65        "/>
    <n v="1"/>
    <m/>
    <m/>
    <s v="Aditivos"/>
    <d v="2024-10-28T00:00:00"/>
  </r>
  <r>
    <n v="780"/>
    <b v="1"/>
    <x v="4"/>
    <x v="0"/>
    <x v="4"/>
    <s v="CONT.ALERG.(T)      "/>
    <n v="0.176124"/>
    <n v="0.176124"/>
    <s v="KG"/>
    <d v="2024-10-01T00:00:00"/>
    <n v="21"/>
    <d v="2024-10-28T00:00:00"/>
    <n v="0"/>
    <n v="0"/>
    <s v="PRO"/>
    <n v="0"/>
    <s v="FZPZ91        "/>
    <n v="1"/>
    <m/>
    <m/>
    <s v="Aditivos"/>
    <d v="2024-10-28T00:00:00"/>
  </r>
  <r>
    <n v="787"/>
    <b v="1"/>
    <x v="4"/>
    <x v="0"/>
    <x v="4"/>
    <s v="CONT.ALERG.(T)      "/>
    <n v="0.37562499999999999"/>
    <n v="0.37562499999999999"/>
    <s v="KG"/>
    <d v="2024-10-01T00:00:00"/>
    <n v="21"/>
    <d v="2024-10-28T00:00:00"/>
    <n v="0"/>
    <n v="0"/>
    <s v="PRO"/>
    <n v="0"/>
    <s v="FZPZ82        "/>
    <n v="1"/>
    <m/>
    <m/>
    <s v="Aditivos"/>
    <d v="2024-10-28T00:00:00"/>
  </r>
  <r>
    <n v="195"/>
    <b v="1"/>
    <x v="76"/>
    <x v="0"/>
    <x v="76"/>
    <s v="KILO                "/>
    <n v="0.87"/>
    <n v="0.87"/>
    <s v="KGS"/>
    <d v="2024-10-02T00:00:00"/>
    <n v="0"/>
    <d v="2024-10-07T00:00:00"/>
    <n v="0.01"/>
    <n v="0"/>
    <s v="PRO"/>
    <n v="0"/>
    <s v="03001ARTP     "/>
    <n v="1"/>
    <m/>
    <m/>
    <e v="#N/A"/>
    <d v="2024-10-07T00:00:00"/>
  </r>
  <r>
    <n v="182"/>
    <b v="1"/>
    <x v="77"/>
    <x v="0"/>
    <x v="77"/>
    <s v="CONT.ALERG.(SO)     "/>
    <n v="360.95"/>
    <n v="360.95"/>
    <s v="KG"/>
    <d v="2024-10-02T00:00:00"/>
    <n v="0"/>
    <d v="2024-10-07T00:00:00"/>
    <n v="0.01"/>
    <n v="0"/>
    <s v="PRO"/>
    <n v="0"/>
    <s v="PAMP63        "/>
    <n v="1"/>
    <m/>
    <m/>
    <e v="#N/A"/>
    <d v="2024-10-07T00:00:00"/>
  </r>
  <r>
    <n v="194"/>
    <b v="1"/>
    <x v="78"/>
    <x v="0"/>
    <x v="78"/>
    <s v="Text. soja Rosendark"/>
    <n v="7.81"/>
    <n v="7.81"/>
    <s v="KG"/>
    <d v="2024-10-02T00:00:00"/>
    <n v="0"/>
    <d v="2024-10-07T00:00:00"/>
    <n v="0.01"/>
    <n v="0"/>
    <s v="PRO"/>
    <n v="0"/>
    <s v="03001ARTP     "/>
    <n v="1"/>
    <m/>
    <m/>
    <e v="#N/A"/>
    <d v="2024-10-07T00:00:00"/>
  </r>
  <r>
    <n v="203"/>
    <b v="1"/>
    <x v="79"/>
    <x v="2"/>
    <x v="79"/>
    <s v="F6-PP-08           "/>
    <n v="12.031366"/>
    <n v="0"/>
    <s v="UN"/>
    <d v="2024-10-02T00:00:00"/>
    <n v="1"/>
    <d v="2024-10-07T00:00:00"/>
    <n v="0"/>
    <n v="0"/>
    <s v="PRO"/>
    <n v="0"/>
    <s v="PAMP63        "/>
    <n v="1"/>
    <m/>
    <m/>
    <e v="#N/A"/>
    <d v="2024-10-07T00:00:00"/>
  </r>
  <r>
    <n v="231"/>
    <b v="1"/>
    <x v="39"/>
    <x v="0"/>
    <x v="39"/>
    <s v=""/>
    <n v="163.933875"/>
    <n v="163.933875"/>
    <s v="KGS"/>
    <d v="2024-10-02T00:00:00"/>
    <n v="1"/>
    <d v="2024-10-07T00:00:00"/>
    <n v="0"/>
    <n v="0"/>
    <s v="PRO"/>
    <n v="0"/>
    <s v="03021ARTP     "/>
    <n v="1"/>
    <m/>
    <m/>
    <s v="Agua"/>
    <d v="2024-10-07T00:00:00"/>
  </r>
  <r>
    <n v="351"/>
    <b v="1"/>
    <x v="28"/>
    <x v="0"/>
    <x v="28"/>
    <s v="CONT.ALERGENO       "/>
    <n v="48.130465999999998"/>
    <n v="48.130465999999998"/>
    <s v="KGS"/>
    <d v="2024-10-02T00:00:00"/>
    <n v="6"/>
    <d v="2024-10-14T00:00:00"/>
    <n v="0"/>
    <n v="0"/>
    <s v="PRO"/>
    <n v="0"/>
    <s v="FZPZ65        "/>
    <n v="1"/>
    <m/>
    <m/>
    <s v="Ins Pizza"/>
    <d v="2024-10-14T00:00:00"/>
  </r>
  <r>
    <n v="356"/>
    <b v="1"/>
    <x v="28"/>
    <x v="0"/>
    <x v="28"/>
    <s v="CONT.ALERGENO       "/>
    <n v="21.004152000000001"/>
    <n v="21.004152000000001"/>
    <s v="KGS"/>
    <d v="2024-10-02T00:00:00"/>
    <n v="6"/>
    <d v="2024-10-14T00:00:00"/>
    <n v="0"/>
    <n v="0"/>
    <s v="PRO"/>
    <n v="0"/>
    <s v="FZPZ72        "/>
    <n v="1"/>
    <m/>
    <m/>
    <s v="Ins Pizza"/>
    <d v="2024-10-14T00:00:00"/>
  </r>
  <r>
    <n v="361"/>
    <b v="1"/>
    <x v="28"/>
    <x v="0"/>
    <x v="28"/>
    <s v="CONT.ALERGENO       "/>
    <n v="30.050028999999999"/>
    <n v="30.050028999999999"/>
    <s v="KGS"/>
    <d v="2024-10-02T00:00:00"/>
    <n v="6"/>
    <d v="2024-10-14T00:00:00"/>
    <n v="0"/>
    <n v="0"/>
    <s v="PRO"/>
    <n v="0"/>
    <s v="FZPZ82        "/>
    <n v="1"/>
    <m/>
    <m/>
    <s v="Ins Pizza"/>
    <d v="2024-10-14T00:00:00"/>
  </r>
  <r>
    <n v="366"/>
    <b v="1"/>
    <x v="28"/>
    <x v="0"/>
    <x v="28"/>
    <s v="CONT.ALERGENO       "/>
    <n v="36.880662000000001"/>
    <n v="36.880662000000001"/>
    <s v="KGS"/>
    <d v="2024-10-02T00:00:00"/>
    <n v="6"/>
    <d v="2024-10-14T00:00:00"/>
    <n v="0"/>
    <n v="0"/>
    <s v="PRO"/>
    <n v="0"/>
    <s v="FZPZ81        "/>
    <n v="1"/>
    <m/>
    <m/>
    <s v="Ins Pizza"/>
    <d v="2024-10-14T00:00:00"/>
  </r>
  <r>
    <n v="371"/>
    <b v="1"/>
    <x v="28"/>
    <x v="0"/>
    <x v="28"/>
    <s v="CONT.ALERGENO       "/>
    <n v="7.7803680000000002"/>
    <n v="7.7803680000000002"/>
    <s v="KGS"/>
    <d v="2024-10-02T00:00:00"/>
    <n v="6"/>
    <d v="2024-10-14T00:00:00"/>
    <n v="0"/>
    <n v="0"/>
    <s v="PRO"/>
    <n v="0"/>
    <s v="03520AR       "/>
    <n v="1"/>
    <m/>
    <m/>
    <s v="Ins Pizza"/>
    <d v="2024-10-14T00:00:00"/>
  </r>
  <r>
    <n v="376"/>
    <b v="1"/>
    <x v="40"/>
    <x v="0"/>
    <x v="40"/>
    <s v=""/>
    <n v="3.2362920000000002"/>
    <n v="3.2362920000000002"/>
    <s v="KGS"/>
    <d v="2024-10-02T00:00:00"/>
    <n v="7"/>
    <d v="2024-10-14T00:00:00"/>
    <n v="0"/>
    <n v="0"/>
    <s v="PRO"/>
    <n v="0"/>
    <s v="02004AR       "/>
    <n v="1"/>
    <m/>
    <m/>
    <s v="Aditivos"/>
    <d v="2024-10-14T00:00:00"/>
  </r>
  <r>
    <n v="380"/>
    <b v="1"/>
    <x v="23"/>
    <x v="0"/>
    <x v="23"/>
    <s v=""/>
    <n v="6.7483420000000001"/>
    <n v="6.7483420000000001"/>
    <s v="KGS"/>
    <d v="2024-10-02T00:00:00"/>
    <n v="7"/>
    <d v="2024-10-14T00:00:00"/>
    <n v="0"/>
    <n v="0"/>
    <s v="PRO"/>
    <n v="0"/>
    <s v="02004AR       "/>
    <n v="1"/>
    <m/>
    <m/>
    <s v="Azucar"/>
    <d v="2024-10-14T00:00:00"/>
  </r>
  <r>
    <n v="379"/>
    <b v="1"/>
    <x v="24"/>
    <x v="0"/>
    <x v="24"/>
    <s v=""/>
    <n v="32.521478000000002"/>
    <n v="32.521478000000002"/>
    <s v="KGS"/>
    <d v="2024-10-02T00:00:00"/>
    <n v="7"/>
    <d v="2024-10-14T00:00:00"/>
    <n v="0"/>
    <n v="0"/>
    <s v="PRO"/>
    <n v="0"/>
    <s v="02004AR       "/>
    <n v="1"/>
    <m/>
    <m/>
    <s v="Sal"/>
    <d v="2024-10-14T00:00:00"/>
  </r>
  <r>
    <n v="680"/>
    <b v="1"/>
    <x v="9"/>
    <x v="0"/>
    <x v="9"/>
    <s v=""/>
    <n v="710.51214600000003"/>
    <n v="710.51214600000003"/>
    <s v="KG"/>
    <d v="2024-10-02T00:00:00"/>
    <n v="17"/>
    <d v="2024-10-21T00:00:00"/>
    <n v="0"/>
    <n v="0"/>
    <s v="PRO"/>
    <n v="0"/>
    <s v="02211AR       "/>
    <n v="1"/>
    <m/>
    <m/>
    <s v="Pollo"/>
    <d v="2024-10-21T00:00:00"/>
  </r>
  <r>
    <n v="853"/>
    <b v="1"/>
    <x v="2"/>
    <x v="0"/>
    <x v="2"/>
    <s v=""/>
    <n v="0.442666"/>
    <n v="0.442666"/>
    <s v="KG"/>
    <d v="2024-10-02T00:00:00"/>
    <n v="30"/>
    <d v="2024-11-04T00:00:00"/>
    <n v="0"/>
    <n v="0"/>
    <s v="PRO"/>
    <n v="0"/>
    <s v="FZPZ51        "/>
    <n v="1"/>
    <m/>
    <m/>
    <s v="Aditivos"/>
    <d v="2024-11-04T00:00:00"/>
  </r>
  <r>
    <n v="210"/>
    <b v="1"/>
    <x v="38"/>
    <x v="0"/>
    <x v="38"/>
    <s v="SN 797890 Lecker "/>
    <n v="0.39"/>
    <n v="0.39"/>
    <s v="KG"/>
    <d v="2024-10-03T00:00:00"/>
    <n v="0"/>
    <d v="2024-10-07T00:00:00"/>
    <n v="0.01"/>
    <n v="0"/>
    <s v="PRO"/>
    <n v="0"/>
    <s v="PAMS92        "/>
    <n v="1"/>
    <m/>
    <m/>
    <e v="#N/A"/>
    <d v="2024-10-07T00:00:00"/>
  </r>
  <r>
    <n v="223"/>
    <b v="1"/>
    <x v="38"/>
    <x v="0"/>
    <x v="38"/>
    <s v="SN 797890 Lecker "/>
    <n v="0.15"/>
    <n v="0.15"/>
    <s v="KG"/>
    <d v="2024-10-03T00:00:00"/>
    <n v="0"/>
    <d v="2024-10-07T00:00:00"/>
    <n v="0.01"/>
    <n v="0"/>
    <s v="PRO"/>
    <n v="0"/>
    <s v="PAMS93        "/>
    <n v="1"/>
    <m/>
    <m/>
    <e v="#N/A"/>
    <d v="2024-10-07T00:00:00"/>
  </r>
  <r>
    <n v="229"/>
    <b v="1"/>
    <x v="80"/>
    <x v="0"/>
    <x v="80"/>
    <s v="CONT.ALERG.(LE)     "/>
    <n v="383.9"/>
    <n v="383.9"/>
    <s v="KGS"/>
    <d v="2024-10-03T00:00:00"/>
    <n v="0"/>
    <d v="2024-10-07T00:00:00"/>
    <n v="0.01"/>
    <n v="0"/>
    <s v="PRO"/>
    <n v="0"/>
    <s v="03021ARTP     "/>
    <n v="1"/>
    <m/>
    <m/>
    <s v="Mozza"/>
    <d v="2024-10-07T00:00:00"/>
  </r>
  <r>
    <n v="204"/>
    <b v="1"/>
    <x v="77"/>
    <x v="0"/>
    <x v="77"/>
    <s v="CONT.ALERG.(SO)     "/>
    <n v="185.04"/>
    <n v="185.04"/>
    <s v="KG"/>
    <d v="2024-10-03T00:00:00"/>
    <n v="0"/>
    <d v="2024-10-07T00:00:00"/>
    <n v="0.01"/>
    <n v="0"/>
    <s v="PRO"/>
    <n v="0"/>
    <s v="PAMS92        "/>
    <n v="1"/>
    <m/>
    <m/>
    <e v="#N/A"/>
    <d v="2024-10-07T00:00:00"/>
  </r>
  <r>
    <n v="217"/>
    <b v="1"/>
    <x v="77"/>
    <x v="0"/>
    <x v="77"/>
    <s v="CONT.ALERG.(SO)     "/>
    <n v="69.33"/>
    <n v="69.33"/>
    <s v="KG"/>
    <d v="2024-10-03T00:00:00"/>
    <n v="0"/>
    <d v="2024-10-07T00:00:00"/>
    <n v="0.01"/>
    <n v="0"/>
    <s v="PRO"/>
    <n v="0"/>
    <s v="PAMS93        "/>
    <n v="1"/>
    <m/>
    <m/>
    <e v="#N/A"/>
    <d v="2024-10-07T00:00:00"/>
  </r>
  <r>
    <n v="232"/>
    <b v="1"/>
    <x v="39"/>
    <x v="0"/>
    <x v="39"/>
    <s v=""/>
    <n v="1560.8393410000001"/>
    <n v="1560.8393410000001"/>
    <s v="KGS"/>
    <d v="2024-10-03T00:00:00"/>
    <n v="1"/>
    <d v="2024-10-07T00:00:00"/>
    <n v="0"/>
    <n v="0"/>
    <s v="PRO"/>
    <n v="0"/>
    <s v="PAMP63        "/>
    <n v="1"/>
    <m/>
    <m/>
    <s v="Agua"/>
    <d v="2024-10-07T00:00:00"/>
  </r>
  <r>
    <n v="238"/>
    <b v="1"/>
    <x v="39"/>
    <x v="0"/>
    <x v="39"/>
    <s v=""/>
    <n v="194.110096"/>
    <n v="194.110096"/>
    <s v="KGS"/>
    <d v="2024-10-03T00:00:00"/>
    <n v="1"/>
    <d v="2024-10-07T00:00:00"/>
    <n v="0"/>
    <n v="0"/>
    <s v="PRO"/>
    <n v="0"/>
    <s v="PAMP63        "/>
    <n v="1"/>
    <m/>
    <m/>
    <s v="Agua"/>
    <d v="2024-10-07T00:00:00"/>
  </r>
  <r>
    <n v="239"/>
    <b v="1"/>
    <x v="39"/>
    <x v="0"/>
    <x v="39"/>
    <s v=""/>
    <n v="429.559999"/>
    <n v="429.559999"/>
    <s v="KGS"/>
    <d v="2024-10-03T00:00:00"/>
    <n v="1"/>
    <d v="2024-10-07T00:00:00"/>
    <n v="0"/>
    <n v="0"/>
    <s v="PRO"/>
    <n v="0"/>
    <s v="PAMP63        "/>
    <n v="1"/>
    <m/>
    <m/>
    <s v="Agua"/>
    <d v="2024-10-07T00:00:00"/>
  </r>
  <r>
    <n v="246"/>
    <b v="1"/>
    <x v="39"/>
    <x v="0"/>
    <x v="39"/>
    <s v=""/>
    <n v="21.682599"/>
    <n v="21.682599"/>
    <s v="KGS"/>
    <d v="2024-10-03T00:00:00"/>
    <n v="1"/>
    <d v="2024-10-07T00:00:00"/>
    <n v="0"/>
    <n v="0"/>
    <s v="PRO"/>
    <n v="0"/>
    <s v="03001ARTP     "/>
    <n v="1"/>
    <m/>
    <m/>
    <s v="Agua"/>
    <d v="2024-10-07T00:00:00"/>
  </r>
  <r>
    <n v="462"/>
    <b v="1"/>
    <x v="31"/>
    <x v="0"/>
    <x v="31"/>
    <s v=""/>
    <n v="12.8574"/>
    <n v="12.8574"/>
    <s v="UNI"/>
    <d v="2024-10-03T00:00:00"/>
    <n v="10"/>
    <d v="2024-10-14T00:00:00"/>
    <n v="0"/>
    <n v="0"/>
    <s v="PRO"/>
    <n v="0"/>
    <s v="03520AR       "/>
    <n v="1"/>
    <m/>
    <m/>
    <s v="Ins Pack"/>
    <d v="2024-10-14T00:00:00"/>
  </r>
  <r>
    <n v="467"/>
    <b v="1"/>
    <x v="31"/>
    <x v="0"/>
    <x v="31"/>
    <s v=""/>
    <n v="17.643750000000001"/>
    <n v="17.643750000000001"/>
    <s v="UNI"/>
    <d v="2024-10-03T00:00:00"/>
    <n v="10"/>
    <d v="2024-10-14T00:00:00"/>
    <n v="0"/>
    <n v="0"/>
    <s v="PRO"/>
    <n v="0"/>
    <s v="02004AR       "/>
    <n v="1"/>
    <m/>
    <m/>
    <s v="Ins Pack"/>
    <d v="2024-10-14T00:00:00"/>
  </r>
  <r>
    <n v="387"/>
    <b v="1"/>
    <x v="32"/>
    <x v="0"/>
    <x v="32"/>
    <s v=""/>
    <n v="240.92444900000001"/>
    <n v="240.92444900000001"/>
    <s v="KGS"/>
    <d v="2024-10-03T00:00:00"/>
    <n v="7"/>
    <d v="2024-10-14T00:00:00"/>
    <n v="0"/>
    <n v="0"/>
    <s v="PRO"/>
    <n v="0"/>
    <s v="FZPZ65        "/>
    <n v="1"/>
    <m/>
    <m/>
    <s v="Aceite"/>
    <d v="2024-10-14T00:00:00"/>
  </r>
  <r>
    <n v="390"/>
    <b v="1"/>
    <x v="32"/>
    <x v="0"/>
    <x v="32"/>
    <s v=""/>
    <n v="105.13951400000001"/>
    <n v="105.13951400000001"/>
    <s v="KGS"/>
    <d v="2024-10-03T00:00:00"/>
    <n v="7"/>
    <d v="2024-10-14T00:00:00"/>
    <n v="0"/>
    <n v="0"/>
    <s v="PRO"/>
    <n v="0"/>
    <s v="FZPZ72        "/>
    <n v="1"/>
    <m/>
    <m/>
    <s v="Aceite"/>
    <d v="2024-10-14T00:00:00"/>
  </r>
  <r>
    <n v="393"/>
    <b v="1"/>
    <x v="32"/>
    <x v="0"/>
    <x v="32"/>
    <s v=""/>
    <n v="150.42004"/>
    <n v="150.42004"/>
    <s v="KGS"/>
    <d v="2024-10-03T00:00:00"/>
    <n v="7"/>
    <d v="2024-10-14T00:00:00"/>
    <n v="0"/>
    <n v="0"/>
    <s v="PRO"/>
    <n v="0"/>
    <s v="FZPZ82        "/>
    <n v="1"/>
    <m/>
    <m/>
    <s v="Aceite"/>
    <d v="2024-10-14T00:00:00"/>
  </r>
  <r>
    <n v="396"/>
    <b v="1"/>
    <x v="32"/>
    <x v="0"/>
    <x v="32"/>
    <s v=""/>
    <n v="184.61182199999999"/>
    <n v="184.61182199999999"/>
    <s v="KGS"/>
    <d v="2024-10-03T00:00:00"/>
    <n v="7"/>
    <d v="2024-10-14T00:00:00"/>
    <n v="0"/>
    <n v="0"/>
    <s v="PRO"/>
    <n v="0"/>
    <s v="FZPZ81        "/>
    <n v="1"/>
    <m/>
    <m/>
    <s v="Aceite"/>
    <d v="2024-10-14T00:00:00"/>
  </r>
  <r>
    <n v="399"/>
    <b v="1"/>
    <x v="32"/>
    <x v="0"/>
    <x v="32"/>
    <s v=""/>
    <n v="38.945827999999999"/>
    <n v="38.945827999999999"/>
    <s v="KGS"/>
    <d v="2024-10-03T00:00:00"/>
    <n v="7"/>
    <d v="2024-10-14T00:00:00"/>
    <n v="0"/>
    <n v="0"/>
    <s v="PRO"/>
    <n v="0"/>
    <s v="03520AR       "/>
    <n v="1"/>
    <m/>
    <m/>
    <s v="Aceite"/>
    <d v="2024-10-14T00:00:00"/>
  </r>
  <r>
    <n v="442"/>
    <b v="1"/>
    <x v="33"/>
    <x v="0"/>
    <x v="33"/>
    <s v="ET 100X150 ILUST    "/>
    <n v="51.921792000000003"/>
    <n v="51.921792000000003"/>
    <s v="UNI"/>
    <d v="2024-10-03T00:00:00"/>
    <n v="10"/>
    <d v="2024-10-14T00:00:00"/>
    <n v="0"/>
    <n v="0"/>
    <s v="PRO"/>
    <n v="0"/>
    <s v="FZPZ72        "/>
    <n v="1"/>
    <m/>
    <m/>
    <s v="Ins Pack"/>
    <d v="2024-10-14T00:00:00"/>
  </r>
  <r>
    <n v="447"/>
    <b v="1"/>
    <x v="33"/>
    <x v="0"/>
    <x v="33"/>
    <s v="ET 100X150 ILUST    "/>
    <n v="1092.1092000000001"/>
    <n v="1092.1092000000001"/>
    <s v="UNI"/>
    <d v="2024-10-03T00:00:00"/>
    <n v="10"/>
    <d v="2024-10-14T00:00:00"/>
    <n v="0"/>
    <n v="0"/>
    <s v="PRO"/>
    <n v="0"/>
    <s v="FZPZ82        "/>
    <n v="1"/>
    <m/>
    <m/>
    <s v="Ins Pack"/>
    <d v="2024-10-14T00:00:00"/>
  </r>
  <r>
    <n v="635"/>
    <b v="1"/>
    <x v="81"/>
    <x v="0"/>
    <x v="81"/>
    <s v="CONT.ALERG.(T)      "/>
    <n v="313.02730000000003"/>
    <n v="313.02730000000003"/>
    <s v="KGS"/>
    <d v="2024-10-03T00:00:00"/>
    <n v="15"/>
    <d v="2024-10-21T00:00:00"/>
    <n v="0"/>
    <n v="0"/>
    <s v="PRO"/>
    <n v="0"/>
    <s v="02231AR       "/>
    <n v="1"/>
    <m/>
    <m/>
    <s v="Reboz"/>
    <d v="2024-10-21T00:00:00"/>
  </r>
  <r>
    <n v="567"/>
    <b v="1"/>
    <x v="15"/>
    <x v="0"/>
    <x v="15"/>
    <s v="NRO 2               "/>
    <n v="294.37724900000001"/>
    <n v="294.37724900000001"/>
    <s v="KG"/>
    <d v="2024-10-03T00:00:00"/>
    <n v="15"/>
    <d v="2024-10-21T00:00:00"/>
    <n v="0"/>
    <n v="0"/>
    <s v="PRO"/>
    <n v="0"/>
    <s v="SWMS81        "/>
    <n v="1"/>
    <m/>
    <m/>
    <s v="Salsa"/>
    <d v="2024-10-21T00:00:00"/>
  </r>
  <r>
    <n v="558"/>
    <b v="1"/>
    <x v="36"/>
    <x v="0"/>
    <x v="36"/>
    <s v="CONT.ALERG.(SO)     "/>
    <n v="1484.1921709999999"/>
    <n v="1484.1921709999999"/>
    <s v="KGS"/>
    <d v="2024-10-03T00:00:00"/>
    <n v="15"/>
    <d v="2024-10-21T00:00:00"/>
    <n v="0"/>
    <n v="0"/>
    <s v="PRO"/>
    <n v="0"/>
    <s v="SWMS51        "/>
    <n v="1"/>
    <m/>
    <m/>
    <s v="Harina"/>
    <d v="2024-10-21T00:00:00"/>
  </r>
  <r>
    <n v="565"/>
    <b v="1"/>
    <x v="36"/>
    <x v="0"/>
    <x v="36"/>
    <s v="CONT.ALERG.(SO)     "/>
    <n v="784.38170000000002"/>
    <n v="784.38170000000002"/>
    <s v="KGS"/>
    <d v="2024-10-03T00:00:00"/>
    <n v="15"/>
    <d v="2024-10-21T00:00:00"/>
    <n v="0"/>
    <n v="0"/>
    <s v="PRO"/>
    <n v="0"/>
    <s v="SWMS81        "/>
    <n v="1"/>
    <m/>
    <m/>
    <s v="Harina"/>
    <d v="2024-10-21T00:00:00"/>
  </r>
  <r>
    <n v="571"/>
    <b v="1"/>
    <x v="36"/>
    <x v="0"/>
    <x v="36"/>
    <s v="CONT.ALERG.(SO)     "/>
    <n v="769.57478500000002"/>
    <n v="769.57478500000002"/>
    <s v="KGS"/>
    <d v="2024-10-03T00:00:00"/>
    <n v="15"/>
    <d v="2024-10-21T00:00:00"/>
    <n v="0"/>
    <n v="0"/>
    <s v="PRO"/>
    <n v="0"/>
    <s v="SWMS83        "/>
    <n v="1"/>
    <m/>
    <m/>
    <s v="Harina"/>
    <d v="2024-10-21T00:00:00"/>
  </r>
  <r>
    <n v="587"/>
    <b v="1"/>
    <x v="27"/>
    <x v="0"/>
    <x v="27"/>
    <s v="KILO                "/>
    <n v="0.47077000000000002"/>
    <n v="0.47077000000000002"/>
    <s v="KGS"/>
    <d v="2024-10-03T00:00:00"/>
    <n v="15"/>
    <d v="2024-10-21T00:00:00"/>
    <n v="0"/>
    <n v="0"/>
    <s v="PRO"/>
    <n v="0"/>
    <s v="PAMP60        "/>
    <n v="1"/>
    <m/>
    <m/>
    <s v="Sabor"/>
    <d v="2024-10-21T00:00:00"/>
  </r>
  <r>
    <n v="600"/>
    <b v="1"/>
    <x v="27"/>
    <x v="0"/>
    <x v="27"/>
    <s v="KILO                "/>
    <n v="0.13767699999999999"/>
    <n v="0.13767699999999999"/>
    <s v="KGS"/>
    <d v="2024-10-03T00:00:00"/>
    <n v="15"/>
    <d v="2024-10-21T00:00:00"/>
    <n v="0"/>
    <n v="0"/>
    <s v="PRO"/>
    <n v="0"/>
    <s v="PAMP62        "/>
    <n v="1"/>
    <m/>
    <m/>
    <s v="Sabor"/>
    <d v="2024-10-21T00:00:00"/>
  </r>
  <r>
    <n v="613"/>
    <b v="1"/>
    <x v="27"/>
    <x v="0"/>
    <x v="27"/>
    <s v="KILO                "/>
    <n v="0.33102599999999999"/>
    <n v="0.33102599999999999"/>
    <s v="KGS"/>
    <d v="2024-10-03T00:00:00"/>
    <n v="15"/>
    <d v="2024-10-21T00:00:00"/>
    <n v="0"/>
    <n v="0"/>
    <s v="PRO"/>
    <n v="0"/>
    <s v="PAFP51        "/>
    <n v="1"/>
    <m/>
    <m/>
    <s v="Sabor"/>
    <d v="2024-10-21T00:00:00"/>
  </r>
  <r>
    <n v="618"/>
    <b v="1"/>
    <x v="27"/>
    <x v="0"/>
    <x v="27"/>
    <s v="KILO                "/>
    <n v="0.23968600000000001"/>
    <n v="0.23968600000000001"/>
    <s v="KGS"/>
    <d v="2024-10-03T00:00:00"/>
    <n v="15"/>
    <d v="2024-10-21T00:00:00"/>
    <n v="0"/>
    <n v="0"/>
    <s v="PRO"/>
    <n v="0"/>
    <s v="PAFP52        "/>
    <n v="1"/>
    <m/>
    <m/>
    <s v="Sabor"/>
    <d v="2024-10-21T00:00:00"/>
  </r>
  <r>
    <n v="796"/>
    <b v="1"/>
    <x v="82"/>
    <x v="0"/>
    <x v="82"/>
    <s v="CONT.ALERGENO       "/>
    <n v="1761.4135779999999"/>
    <n v="1761.4135779999999"/>
    <s v="KGS"/>
    <d v="2024-10-03T00:00:00"/>
    <n v="21"/>
    <d v="2024-10-28T00:00:00"/>
    <n v="0"/>
    <n v="0"/>
    <s v="PRO"/>
    <n v="0"/>
    <s v="FZPZ91        "/>
    <n v="1"/>
    <m/>
    <m/>
    <s v="Harina"/>
    <d v="2024-10-28T00:00:00"/>
  </r>
  <r>
    <n v="237"/>
    <b v="1"/>
    <x v="80"/>
    <x v="0"/>
    <x v="80"/>
    <s v="CONT.ALERG.(LE)     "/>
    <n v="883.55"/>
    <n v="883.55"/>
    <s v="KGS"/>
    <d v="2024-10-04T00:00:00"/>
    <n v="0"/>
    <d v="2024-10-07T00:00:00"/>
    <n v="0.01"/>
    <n v="0"/>
    <s v="PRO"/>
    <n v="0"/>
    <s v="PAMP63        "/>
    <n v="1"/>
    <m/>
    <m/>
    <s v="Mozza"/>
    <d v="2024-10-07T00:00:00"/>
  </r>
  <r>
    <n v="248"/>
    <b v="1"/>
    <x v="83"/>
    <x v="0"/>
    <x v="83"/>
    <s v="CONT. ALERGENO      "/>
    <n v="16891.88"/>
    <n v="16891.88"/>
    <s v="UNI"/>
    <d v="2024-10-04T00:00:00"/>
    <n v="0"/>
    <d v="2024-10-07T00:00:00"/>
    <n v="0.01"/>
    <n v="0"/>
    <s v="PRO"/>
    <n v="0"/>
    <s v="03021ARTP     "/>
    <n v="1"/>
    <m/>
    <m/>
    <e v="#N/A"/>
    <d v="2024-10-07T00:00:00"/>
  </r>
  <r>
    <n v="251"/>
    <b v="1"/>
    <x v="39"/>
    <x v="0"/>
    <x v="39"/>
    <s v=""/>
    <n v="981.393328"/>
    <n v="981.393328"/>
    <s v="KGS"/>
    <d v="2024-10-04T00:00:00"/>
    <n v="1"/>
    <d v="2024-10-07T00:00:00"/>
    <n v="0"/>
    <n v="0"/>
    <s v="PRO"/>
    <n v="0"/>
    <s v="PAMS92        "/>
    <n v="1"/>
    <m/>
    <m/>
    <s v="Agua"/>
    <d v="2024-10-07T00:00:00"/>
  </r>
  <r>
    <n v="257"/>
    <b v="1"/>
    <x v="39"/>
    <x v="0"/>
    <x v="39"/>
    <s v=""/>
    <n v="121.567196"/>
    <n v="121.567196"/>
    <s v="KGS"/>
    <d v="2024-10-04T00:00:00"/>
    <n v="1"/>
    <d v="2024-10-07T00:00:00"/>
    <n v="0"/>
    <n v="0"/>
    <s v="PRO"/>
    <n v="0"/>
    <s v="PAMS92        "/>
    <n v="1"/>
    <m/>
    <m/>
    <s v="Agua"/>
    <d v="2024-10-07T00:00:00"/>
  </r>
  <r>
    <n v="258"/>
    <b v="1"/>
    <x v="39"/>
    <x v="0"/>
    <x v="39"/>
    <s v=""/>
    <n v="367.69093500000002"/>
    <n v="367.69093500000002"/>
    <s v="KGS"/>
    <d v="2024-10-04T00:00:00"/>
    <n v="1"/>
    <d v="2024-10-07T00:00:00"/>
    <n v="0"/>
    <n v="0"/>
    <s v="PRO"/>
    <n v="0"/>
    <s v="PAMS93        "/>
    <n v="1"/>
    <m/>
    <m/>
    <s v="Agua"/>
    <d v="2024-10-07T00:00:00"/>
  </r>
  <r>
    <n v="263"/>
    <b v="1"/>
    <x v="39"/>
    <x v="0"/>
    <x v="39"/>
    <s v=""/>
    <n v="21.19866"/>
    <n v="21.19866"/>
    <s v="KGS"/>
    <d v="2024-10-04T00:00:00"/>
    <n v="1"/>
    <d v="2024-10-07T00:00:00"/>
    <n v="0"/>
    <n v="0"/>
    <s v="PRO"/>
    <n v="0"/>
    <s v="PAMS93        "/>
    <n v="1"/>
    <m/>
    <m/>
    <s v="Agua"/>
    <d v="2024-10-07T00:00:00"/>
  </r>
  <r>
    <n v="409"/>
    <b v="1"/>
    <x v="32"/>
    <x v="0"/>
    <x v="32"/>
    <s v=""/>
    <n v="63.532026000000002"/>
    <n v="63.532026000000002"/>
    <s v="KGS"/>
    <d v="2024-10-04T00:00:00"/>
    <n v="7"/>
    <d v="2024-10-14T00:00:00"/>
    <n v="0"/>
    <n v="0"/>
    <s v="PRO"/>
    <n v="0"/>
    <s v="FZPZ82        "/>
    <n v="1"/>
    <m/>
    <m/>
    <s v="Aceite"/>
    <d v="2024-10-14T00:00:00"/>
  </r>
  <r>
    <n v="651"/>
    <b v="1"/>
    <x v="84"/>
    <x v="0"/>
    <x v="84"/>
    <s v="CONT.ALERG.(T)      "/>
    <n v="827.71332399999994"/>
    <n v="827.71332399999994"/>
    <s v="KGS"/>
    <d v="2024-10-04T00:00:00"/>
    <n v="15"/>
    <d v="2024-10-21T00:00:00"/>
    <n v="0"/>
    <n v="0"/>
    <s v="PRO"/>
    <n v="0"/>
    <s v="SWMS51        "/>
    <n v="1"/>
    <m/>
    <m/>
    <s v="Reboz"/>
    <d v="2024-10-21T00:00:00"/>
  </r>
  <r>
    <n v="653"/>
    <b v="1"/>
    <x v="84"/>
    <x v="0"/>
    <x v="84"/>
    <s v="CONT.ALERG.(T)      "/>
    <n v="498.78770600000001"/>
    <n v="498.78770600000001"/>
    <s v="KGS"/>
    <d v="2024-10-04T00:00:00"/>
    <n v="15"/>
    <d v="2024-10-21T00:00:00"/>
    <n v="0"/>
    <n v="0"/>
    <s v="PRO"/>
    <n v="0"/>
    <s v="SWMS81        "/>
    <n v="1"/>
    <m/>
    <m/>
    <s v="Reboz"/>
    <d v="2024-10-21T00:00:00"/>
  </r>
  <r>
    <n v="655"/>
    <b v="1"/>
    <x v="84"/>
    <x v="0"/>
    <x v="84"/>
    <s v="CONT.ALERG.(T)      "/>
    <n v="489.37200000000001"/>
    <n v="489.37200000000001"/>
    <s v="KGS"/>
    <d v="2024-10-04T00:00:00"/>
    <n v="15"/>
    <d v="2024-10-21T00:00:00"/>
    <n v="0"/>
    <n v="0"/>
    <s v="PRO"/>
    <n v="0"/>
    <s v="SWMS83        "/>
    <n v="1"/>
    <m/>
    <m/>
    <s v="Reboz"/>
    <d v="2024-10-21T00:00:00"/>
  </r>
  <r>
    <n v="664"/>
    <b v="1"/>
    <x v="81"/>
    <x v="0"/>
    <x v="81"/>
    <s v="CONT.ALERG.(T)      "/>
    <n v="616.65138000000002"/>
    <n v="616.65138000000002"/>
    <s v="KGS"/>
    <d v="2024-10-04T00:00:00"/>
    <n v="15"/>
    <d v="2024-10-21T00:00:00"/>
    <n v="0"/>
    <n v="0"/>
    <s v="PRO"/>
    <n v="0"/>
    <s v="PAMP60        "/>
    <n v="1"/>
    <m/>
    <m/>
    <s v="Reboz"/>
    <d v="2024-10-21T00:00:00"/>
  </r>
  <r>
    <n v="673"/>
    <b v="1"/>
    <x v="81"/>
    <x v="0"/>
    <x v="81"/>
    <s v="CONT.ALERG.(T)      "/>
    <n v="620.33569299999999"/>
    <n v="620.33569299999999"/>
    <s v="KGS"/>
    <d v="2024-10-04T00:00:00"/>
    <n v="15"/>
    <d v="2024-10-21T00:00:00"/>
    <n v="0"/>
    <n v="0"/>
    <s v="PRO"/>
    <n v="0"/>
    <s v="PAFP51        "/>
    <n v="1"/>
    <m/>
    <m/>
    <s v="Reboz"/>
    <d v="2024-10-21T00:00:00"/>
  </r>
  <r>
    <n v="676"/>
    <b v="1"/>
    <x v="81"/>
    <x v="0"/>
    <x v="81"/>
    <s v="CONT.ALERG.(T)      "/>
    <n v="449.16630800000001"/>
    <n v="449.16630800000001"/>
    <s v="KGS"/>
    <d v="2024-10-04T00:00:00"/>
    <n v="15"/>
    <d v="2024-10-21T00:00:00"/>
    <n v="0"/>
    <n v="0"/>
    <s v="PRO"/>
    <n v="0"/>
    <s v="PAFP52        "/>
    <n v="1"/>
    <m/>
    <m/>
    <s v="Reboz"/>
    <d v="2024-10-21T00:00:00"/>
  </r>
  <r>
    <n v="677"/>
    <b v="1"/>
    <x v="81"/>
    <x v="0"/>
    <x v="81"/>
    <s v="CONT.ALERG.(T)      "/>
    <n v="187.81638000000001"/>
    <n v="187.81638000000001"/>
    <s v="KGS"/>
    <d v="2024-10-04T00:00:00"/>
    <n v="15"/>
    <d v="2024-10-21T00:00:00"/>
    <n v="0"/>
    <n v="0"/>
    <s v="PRO"/>
    <n v="0"/>
    <s v="02211AR       "/>
    <n v="1"/>
    <m/>
    <m/>
    <s v="Reboz"/>
    <d v="2024-10-21T00:00:00"/>
  </r>
  <r>
    <n v="669"/>
    <b v="1"/>
    <x v="36"/>
    <x v="0"/>
    <x v="36"/>
    <s v="CONT.ALERG.(SO)     "/>
    <n v="320.49397699999997"/>
    <n v="320.49397699999997"/>
    <s v="KGS"/>
    <d v="2024-10-04T00:00:00"/>
    <n v="15"/>
    <d v="2024-10-21T00:00:00"/>
    <n v="0"/>
    <n v="0"/>
    <s v="PRO"/>
    <n v="0"/>
    <s v="PAMS90        "/>
    <n v="1"/>
    <m/>
    <m/>
    <s v="Harina"/>
    <d v="2024-10-21T00:00:00"/>
  </r>
  <r>
    <n v="249"/>
    <b v="1"/>
    <x v="85"/>
    <x v="0"/>
    <x v="85"/>
    <s v="CONT.ALERG.(T)"/>
    <n v="996.57"/>
    <n v="996.57"/>
    <s v="KGS"/>
    <d v="2024-10-05T00:00:00"/>
    <n v="0"/>
    <d v="2024-10-07T00:00:00"/>
    <n v="0.01"/>
    <n v="0"/>
    <s v="PRO"/>
    <n v="0"/>
    <s v="PAMP63        "/>
    <n v="1"/>
    <m/>
    <m/>
    <e v="#N/A"/>
    <d v="2024-10-07T00:00:00"/>
  </r>
  <r>
    <n v="254"/>
    <b v="1"/>
    <x v="80"/>
    <x v="0"/>
    <x v="80"/>
    <s v="CONT.ALERG.(LE)     "/>
    <n v="87.57"/>
    <n v="87.57"/>
    <s v="KGS"/>
    <d v="2024-10-05T00:00:00"/>
    <n v="0"/>
    <d v="2024-10-07T00:00:00"/>
    <n v="0.01"/>
    <n v="0"/>
    <s v="PRO"/>
    <n v="0"/>
    <s v="PAMS92        "/>
    <n v="1"/>
    <m/>
    <m/>
    <s v="Mozza"/>
    <d v="2024-10-07T00:00:00"/>
  </r>
  <r>
    <n v="262"/>
    <b v="1"/>
    <x v="80"/>
    <x v="0"/>
    <x v="80"/>
    <s v="CONT.ALERG.(LE)     "/>
    <n v="96.5"/>
    <n v="96.5"/>
    <s v="KGS"/>
    <d v="2024-10-05T00:00:00"/>
    <n v="0"/>
    <d v="2024-10-07T00:00:00"/>
    <n v="0.01"/>
    <n v="0"/>
    <s v="PRO"/>
    <n v="0"/>
    <s v="PAMS93        "/>
    <n v="1"/>
    <m/>
    <m/>
    <s v="Mozza"/>
    <d v="2024-10-07T00:00:00"/>
  </r>
  <r>
    <n v="264"/>
    <b v="1"/>
    <x v="83"/>
    <x v="0"/>
    <x v="83"/>
    <s v="CONT. ALERGENO      "/>
    <n v="8758.7900000000009"/>
    <n v="8758.7900000000009"/>
    <s v="UNI"/>
    <d v="2024-10-05T00:00:00"/>
    <n v="0"/>
    <d v="2024-10-07T00:00:00"/>
    <n v="0.01"/>
    <n v="0"/>
    <s v="PRO"/>
    <n v="0"/>
    <s v="03001ARTP     "/>
    <n v="1"/>
    <m/>
    <m/>
    <e v="#N/A"/>
    <d v="2024-10-07T00:00:00"/>
  </r>
  <r>
    <n v="265"/>
    <b v="1"/>
    <x v="86"/>
    <x v="0"/>
    <x v="86"/>
    <s v="FLOW FRIZATA 09 REV1"/>
    <n v="24.05"/>
    <n v="24.05"/>
    <s v="KGS"/>
    <d v="2024-10-05T00:00:00"/>
    <n v="0"/>
    <d v="2024-10-07T00:00:00"/>
    <n v="0.01"/>
    <n v="0"/>
    <s v="PRO"/>
    <n v="0"/>
    <s v="03021ARTP     "/>
    <n v="1"/>
    <m/>
    <m/>
    <e v="#N/A"/>
    <d v="2024-10-07T00:00:00"/>
  </r>
  <r>
    <n v="274"/>
    <b v="1"/>
    <x v="39"/>
    <x v="0"/>
    <x v="39"/>
    <s v=""/>
    <n v="122.56003200000001"/>
    <n v="122.56003200000001"/>
    <s v="KGS"/>
    <d v="2024-10-05T00:00:00"/>
    <n v="1"/>
    <d v="2024-10-07T00:00:00"/>
    <n v="0"/>
    <n v="0"/>
    <s v="PRO"/>
    <n v="0"/>
    <s v="PAMS92        "/>
    <n v="1"/>
    <m/>
    <m/>
    <s v="Agua"/>
    <d v="2024-10-07T00:00:00"/>
  </r>
  <r>
    <n v="415"/>
    <b v="1"/>
    <x v="29"/>
    <x v="0"/>
    <x v="29"/>
    <s v="CONT.ALERG.(T)      "/>
    <n v="56.943544000000003"/>
    <n v="56.943544000000003"/>
    <s v="KG"/>
    <d v="2024-10-05T00:00:00"/>
    <n v="7"/>
    <d v="2024-10-14T00:00:00"/>
    <n v="0"/>
    <n v="0"/>
    <s v="PRO"/>
    <n v="0"/>
    <s v="FZPZ65        "/>
    <n v="1"/>
    <m/>
    <m/>
    <s v="Aditivos"/>
    <d v="2024-10-14T00:00:00"/>
  </r>
  <r>
    <n v="425"/>
    <b v="1"/>
    <x v="29"/>
    <x v="0"/>
    <x v="29"/>
    <s v="CONT.ALERG.(T)      "/>
    <n v="43.637380999999998"/>
    <n v="43.637380999999998"/>
    <s v="KG"/>
    <d v="2024-10-05T00:00:00"/>
    <n v="7"/>
    <d v="2024-10-14T00:00:00"/>
    <n v="0"/>
    <n v="0"/>
    <s v="PRO"/>
    <n v="0"/>
    <s v="FZPZ81        "/>
    <n v="1"/>
    <m/>
    <m/>
    <s v="Aditivos"/>
    <d v="2024-10-14T00:00:00"/>
  </r>
  <r>
    <n v="469"/>
    <b v="1"/>
    <x v="22"/>
    <x v="0"/>
    <x v="22"/>
    <s v="CONT.ALERG.(T)      "/>
    <n v="29.674737"/>
    <n v="29.674737"/>
    <s v="KGS"/>
    <d v="2024-10-05T00:00:00"/>
    <n v="10"/>
    <d v="2024-10-21T00:00:00"/>
    <n v="0"/>
    <n v="0"/>
    <s v="PRO"/>
    <n v="0"/>
    <s v="02231AR       "/>
    <n v="1"/>
    <m/>
    <m/>
    <s v="Harina"/>
    <d v="2024-10-21T00:00:00"/>
  </r>
  <r>
    <n v="734"/>
    <b v="1"/>
    <x v="87"/>
    <x v="0"/>
    <x v="87"/>
    <s v="PALADINI NUGGETS    "/>
    <n v="731.97368400000005"/>
    <n v="731.97368400000005"/>
    <s v="UNI"/>
    <d v="2024-10-05T00:00:00"/>
    <n v="15"/>
    <d v="2024-10-21T00:00:00"/>
    <n v="0"/>
    <n v="0"/>
    <s v="PRO"/>
    <n v="0"/>
    <s v="PAFP51        "/>
    <n v="1"/>
    <m/>
    <m/>
    <s v="Caja"/>
    <d v="2024-10-21T00:00:00"/>
  </r>
  <r>
    <n v="739"/>
    <b v="1"/>
    <x v="87"/>
    <x v="0"/>
    <x v="87"/>
    <s v="PALADINI NUGGETS    "/>
    <n v="530"/>
    <n v="530"/>
    <s v="UNI"/>
    <d v="2024-10-05T00:00:00"/>
    <n v="15"/>
    <d v="2024-10-21T00:00:00"/>
    <n v="0"/>
    <n v="0"/>
    <s v="PRO"/>
    <n v="0"/>
    <s v="PAFP52        "/>
    <n v="1"/>
    <m/>
    <m/>
    <s v="Caja"/>
    <d v="2024-10-21T00:00:00"/>
  </r>
  <r>
    <n v="696"/>
    <b v="1"/>
    <x v="88"/>
    <x v="0"/>
    <x v="88"/>
    <s v="SWIFT GENÉRICA    "/>
    <n v="1106.8589999999999"/>
    <n v="1106.8589999999999"/>
    <s v="UNI"/>
    <d v="2024-10-05T00:00:00"/>
    <n v="15"/>
    <d v="2024-10-21T00:00:00"/>
    <n v="0"/>
    <n v="0"/>
    <s v="PRO"/>
    <n v="0"/>
    <s v="SWMS51        "/>
    <n v="1"/>
    <m/>
    <m/>
    <s v="Caja"/>
    <d v="2024-10-21T00:00:00"/>
  </r>
  <r>
    <n v="702"/>
    <b v="1"/>
    <x v="88"/>
    <x v="0"/>
    <x v="88"/>
    <s v="SWIFT GENÉRICA    "/>
    <n v="772.29300000000001"/>
    <n v="772.29300000000001"/>
    <s v="UNI"/>
    <d v="2024-10-05T00:00:00"/>
    <n v="15"/>
    <d v="2024-10-21T00:00:00"/>
    <n v="0"/>
    <n v="0"/>
    <s v="PRO"/>
    <n v="0"/>
    <s v="SWMS81        "/>
    <n v="1"/>
    <m/>
    <m/>
    <s v="Caja"/>
    <d v="2024-10-21T00:00:00"/>
  </r>
  <r>
    <n v="707"/>
    <b v="1"/>
    <x v="88"/>
    <x v="0"/>
    <x v="88"/>
    <s v="SWIFT GENÉRICA    "/>
    <n v="757.71428600000002"/>
    <n v="757.71428600000002"/>
    <s v="UNI"/>
    <d v="2024-10-05T00:00:00"/>
    <n v="15"/>
    <d v="2024-10-21T00:00:00"/>
    <n v="0"/>
    <n v="0"/>
    <s v="PRO"/>
    <n v="0"/>
    <s v="SWMS83        "/>
    <n v="1"/>
    <m/>
    <m/>
    <s v="Caja"/>
    <d v="2024-10-21T00:00:00"/>
  </r>
  <r>
    <n v="266"/>
    <b v="1"/>
    <x v="52"/>
    <x v="0"/>
    <x v="52"/>
    <s v=""/>
    <n v="111.97199999999999"/>
    <n v="111.97199999999999"/>
    <s v="UNI"/>
    <d v="2024-10-06T00:00:00"/>
    <n v="0"/>
    <d v="2024-10-07T00:00:00"/>
    <n v="0"/>
    <n v="0"/>
    <s v="PRO"/>
    <n v="0"/>
    <s v="PAMP63        "/>
    <n v="1"/>
    <m/>
    <m/>
    <e v="#N/A"/>
    <d v="2024-10-07T00:00:00"/>
  </r>
  <r>
    <n v="267"/>
    <b v="1"/>
    <x v="53"/>
    <x v="0"/>
    <x v="53"/>
    <s v=""/>
    <n v="252"/>
    <n v="252"/>
    <s v="UNI"/>
    <d v="2024-10-06T00:00:00"/>
    <n v="0"/>
    <d v="2024-10-07T00:00:00"/>
    <n v="0"/>
    <n v="0"/>
    <s v="PRO"/>
    <n v="0"/>
    <s v="PAMP63        "/>
    <n v="1"/>
    <m/>
    <m/>
    <s v="Cinta"/>
    <d v="2024-10-07T00:00:00"/>
  </r>
  <r>
    <n v="270"/>
    <b v="1"/>
    <x v="89"/>
    <x v="0"/>
    <x v="89"/>
    <s v="12 u PALADINI"/>
    <n v="4284"/>
    <n v="4284"/>
    <s v="UNI"/>
    <d v="2024-10-06T00:00:00"/>
    <n v="0"/>
    <d v="2024-10-07T00:00:00"/>
    <n v="0.01"/>
    <n v="0"/>
    <s v="PRO"/>
    <n v="0"/>
    <s v="PAMP63        "/>
    <n v="1"/>
    <m/>
    <m/>
    <e v="#N/A"/>
    <d v="2024-10-07T00:00:00"/>
  </r>
  <r>
    <n v="280"/>
    <b v="1"/>
    <x v="61"/>
    <x v="0"/>
    <x v="61"/>
    <s v="C-FR-08 REV.3"/>
    <n v="729.17"/>
    <n v="729.17"/>
    <s v="UNI"/>
    <d v="2024-10-06T00:00:00"/>
    <n v="0"/>
    <d v="2024-10-07T00:00:00"/>
    <n v="0.01"/>
    <n v="0"/>
    <s v="PRO"/>
    <n v="0"/>
    <s v="03001ARTP     "/>
    <n v="1"/>
    <m/>
    <m/>
    <e v="#N/A"/>
    <d v="2024-10-07T00:00:00"/>
  </r>
  <r>
    <n v="284"/>
    <b v="1"/>
    <x v="61"/>
    <x v="0"/>
    <x v="61"/>
    <s v="C-FR-08 REV.3"/>
    <n v="1406.25"/>
    <n v="1406.25"/>
    <s v="UNI"/>
    <d v="2024-10-06T00:00:00"/>
    <n v="0"/>
    <d v="2024-10-07T00:00:00"/>
    <n v="0.01"/>
    <n v="0"/>
    <s v="PRO"/>
    <n v="0"/>
    <s v="03021ARTP     "/>
    <n v="1"/>
    <m/>
    <m/>
    <e v="#N/A"/>
    <d v="2024-10-07T00:00:00"/>
  </r>
  <r>
    <n v="281"/>
    <b v="1"/>
    <x v="62"/>
    <x v="0"/>
    <x v="62"/>
    <s v="UNIDADES. REV.2"/>
    <n v="1.46"/>
    <n v="1.46"/>
    <s v="UNI"/>
    <d v="2024-10-06T00:00:00"/>
    <n v="0"/>
    <d v="2024-10-07T00:00:00"/>
    <n v="0.01"/>
    <n v="0"/>
    <s v="PRO"/>
    <n v="0"/>
    <s v="03001ARTP     "/>
    <n v="1"/>
    <m/>
    <m/>
    <e v="#N/A"/>
    <d v="2024-10-07T00:00:00"/>
  </r>
  <r>
    <n v="285"/>
    <b v="1"/>
    <x v="62"/>
    <x v="0"/>
    <x v="62"/>
    <s v="UNIDADES. REV.2"/>
    <n v="2.82"/>
    <n v="2.82"/>
    <s v="UNI"/>
    <d v="2024-10-06T00:00:00"/>
    <n v="0"/>
    <d v="2024-10-07T00:00:00"/>
    <n v="0.01"/>
    <n v="0"/>
    <s v="PRO"/>
    <n v="0"/>
    <s v="03021ARTP     "/>
    <n v="1"/>
    <m/>
    <m/>
    <e v="#N/A"/>
    <d v="2024-10-07T00:00:00"/>
  </r>
  <r>
    <n v="282"/>
    <b v="1"/>
    <x v="63"/>
    <x v="0"/>
    <x v="63"/>
    <s v="2 BANDAS"/>
    <n v="729.25"/>
    <n v="729.25"/>
    <s v="UNI"/>
    <d v="2024-10-06T00:00:00"/>
    <n v="0"/>
    <d v="2024-10-07T00:00:00"/>
    <n v="0.01"/>
    <n v="0"/>
    <s v="PRO"/>
    <n v="0"/>
    <s v="03001ARTP     "/>
    <n v="1"/>
    <m/>
    <m/>
    <e v="#N/A"/>
    <d v="2024-10-07T00:00:00"/>
  </r>
  <r>
    <n v="286"/>
    <b v="1"/>
    <x v="63"/>
    <x v="0"/>
    <x v="63"/>
    <s v="2 BANDAS"/>
    <n v="1406.39"/>
    <n v="1406.39"/>
    <s v="UNI"/>
    <d v="2024-10-06T00:00:00"/>
    <n v="0"/>
    <d v="2024-10-07T00:00:00"/>
    <n v="0.01"/>
    <n v="0"/>
    <s v="PRO"/>
    <n v="0"/>
    <s v="03021ARTP     "/>
    <n v="1"/>
    <m/>
    <m/>
    <e v="#N/A"/>
    <d v="2024-10-07T00:00:00"/>
  </r>
  <r>
    <n v="283"/>
    <b v="1"/>
    <x v="86"/>
    <x v="0"/>
    <x v="86"/>
    <s v="FLOW FRIZATA 09 REV1"/>
    <n v="24.15"/>
    <n v="24.15"/>
    <s v="KGS"/>
    <d v="2024-10-06T00:00:00"/>
    <n v="0"/>
    <d v="2024-10-07T00:00:00"/>
    <n v="0.01"/>
    <n v="0"/>
    <s v="PRO"/>
    <n v="0"/>
    <s v="03001ARTP     "/>
    <n v="1"/>
    <m/>
    <m/>
    <e v="#N/A"/>
    <d v="2024-10-07T00:00:00"/>
  </r>
  <r>
    <n v="272"/>
    <b v="1"/>
    <x v="90"/>
    <x v="0"/>
    <x v="90"/>
    <s v="RIBBON NE 102X450 OU"/>
    <n v="1.7472000000000001"/>
    <n v="1.7472000000000001"/>
    <s v="UNI"/>
    <d v="2024-10-06T00:00:00"/>
    <n v="0"/>
    <d v="2024-10-07T00:00:00"/>
    <n v="0"/>
    <n v="0"/>
    <s v="PRO"/>
    <n v="0"/>
    <s v="PAMP63        "/>
    <n v="1"/>
    <m/>
    <m/>
    <s v="Ribbon"/>
    <d v="2024-10-07T00:00:00"/>
  </r>
  <r>
    <n v="10"/>
    <b v="1"/>
    <x v="91"/>
    <x v="1"/>
    <x v="91"/>
    <s v="ARG. P.neto 0,96 kg"/>
    <n v="729.17"/>
    <n v="0"/>
    <s v="UNI"/>
    <d v="2024-10-06T00:00:00"/>
    <n v="1"/>
    <d v="2024-10-07T00:00:00"/>
    <n v="0.01"/>
    <n v="0"/>
    <s v="PRO"/>
    <n v="0"/>
    <s v="03001ARTP     "/>
    <n v="1"/>
    <m/>
    <m/>
    <e v="#N/A"/>
    <d v="2024-10-07T00:00:00"/>
  </r>
  <r>
    <n v="11"/>
    <b v="1"/>
    <x v="92"/>
    <x v="1"/>
    <x v="92"/>
    <s v="ARG. P.neto 0,96 kg"/>
    <n v="1406.25"/>
    <n v="0"/>
    <s v="UNI"/>
    <d v="2024-10-06T00:00:00"/>
    <n v="1"/>
    <d v="2024-10-07T00:00:00"/>
    <n v="0.01"/>
    <n v="0"/>
    <s v="PRO"/>
    <n v="0"/>
    <s v="03021ARTP     "/>
    <n v="1"/>
    <m/>
    <m/>
    <e v="#N/A"/>
    <d v="2024-10-07T00:00:00"/>
  </r>
  <r>
    <n v="268"/>
    <b v="1"/>
    <x v="67"/>
    <x v="0"/>
    <x v="67"/>
    <s v=""/>
    <n v="17.5"/>
    <n v="17.5"/>
    <s v="UN"/>
    <d v="2024-10-06T00:00:00"/>
    <n v="0"/>
    <d v="2024-10-07T00:00:00"/>
    <n v="0.01"/>
    <n v="0"/>
    <s v="PRO"/>
    <n v="0"/>
    <s v="PAMP63        "/>
    <n v="1"/>
    <m/>
    <m/>
    <e v="#N/A"/>
    <d v="2024-10-07T00:00:00"/>
  </r>
  <r>
    <n v="321"/>
    <b v="1"/>
    <x v="39"/>
    <x v="0"/>
    <x v="39"/>
    <s v=""/>
    <n v="527.09336299999995"/>
    <n v="527.09336299999995"/>
    <s v="KGS"/>
    <d v="2024-10-06T00:00:00"/>
    <n v="1"/>
    <d v="2024-10-07T00:00:00"/>
    <n v="0"/>
    <n v="0"/>
    <s v="PRO"/>
    <n v="0"/>
    <s v="DITO76        "/>
    <n v="1"/>
    <m/>
    <m/>
    <s v="Agua"/>
    <d v="2024-10-07T00:00:00"/>
  </r>
  <r>
    <n v="345"/>
    <b v="1"/>
    <x v="39"/>
    <x v="0"/>
    <x v="39"/>
    <s v=""/>
    <n v="500.70523400000002"/>
    <n v="500.70523400000002"/>
    <s v="KGS"/>
    <d v="2024-10-06T00:00:00"/>
    <n v="1"/>
    <d v="2024-10-07T00:00:00"/>
    <n v="0"/>
    <n v="0"/>
    <s v="PRO"/>
    <n v="0"/>
    <s v="DITO72        "/>
    <n v="1"/>
    <m/>
    <m/>
    <s v="Agua"/>
    <d v="2024-10-07T00:00:00"/>
  </r>
  <r>
    <n v="269"/>
    <b v="1"/>
    <x v="93"/>
    <x v="0"/>
    <x v="93"/>
    <s v="FLOW MED JQ PA REV.3"/>
    <n v="133.16"/>
    <n v="133.16"/>
    <s v="KG"/>
    <d v="2024-10-06T00:00:00"/>
    <n v="0"/>
    <d v="2024-10-07T00:00:00"/>
    <n v="0.01"/>
    <n v="0"/>
    <s v="PRO"/>
    <n v="0"/>
    <s v="PAMP63        "/>
    <n v="1"/>
    <m/>
    <m/>
    <e v="#N/A"/>
    <d v="2024-10-07T00:00:00"/>
  </r>
  <r>
    <n v="5"/>
    <b v="1"/>
    <x v="94"/>
    <x v="1"/>
    <x v="94"/>
    <s v="SKU PALADINI 102483"/>
    <n v="4200"/>
    <n v="0"/>
    <s v="UNI"/>
    <d v="2024-10-06T00:00:00"/>
    <n v="1"/>
    <d v="2024-10-07T00:00:00"/>
    <n v="0.01"/>
    <n v="0"/>
    <s v="PRO"/>
    <n v="0"/>
    <s v="PAMP63        "/>
    <n v="1"/>
    <m/>
    <m/>
    <e v="#N/A"/>
    <d v="2024-10-07T00:00:00"/>
  </r>
  <r>
    <n v="765"/>
    <b v="1"/>
    <x v="84"/>
    <x v="0"/>
    <x v="84"/>
    <s v="CONT.ALERG.(T)      "/>
    <n v="388.12197200000003"/>
    <n v="388.12197200000003"/>
    <s v="KGS"/>
    <d v="2024-10-06T00:00:00"/>
    <n v="15"/>
    <d v="2024-10-21T00:00:00"/>
    <n v="0"/>
    <n v="0"/>
    <s v="PRO"/>
    <n v="0"/>
    <s v="DIMO61        "/>
    <n v="1"/>
    <m/>
    <m/>
    <s v="Reboz"/>
    <d v="2024-10-21T00:00:00"/>
  </r>
  <r>
    <n v="541"/>
    <b v="1"/>
    <x v="22"/>
    <x v="0"/>
    <x v="22"/>
    <s v="CONT.ALERG.(T)      "/>
    <n v="17.804842000000001"/>
    <n v="17.804842000000001"/>
    <s v="KGS"/>
    <d v="2024-10-06T00:00:00"/>
    <n v="10"/>
    <d v="2024-10-21T00:00:00"/>
    <n v="0"/>
    <n v="0"/>
    <s v="PRO"/>
    <n v="0"/>
    <s v="02211AR       "/>
    <n v="1"/>
    <m/>
    <m/>
    <s v="Harina"/>
    <d v="2024-10-21T00:00:00"/>
  </r>
  <r>
    <n v="1461"/>
    <b v="1"/>
    <x v="95"/>
    <x v="0"/>
    <x v="95"/>
    <s v="CONT.ALERG.(S)      "/>
    <n v="320.71911399999999"/>
    <n v="320.71911399999999"/>
    <s v="KGS"/>
    <d v="2024-10-06T00:00:00"/>
    <n v="60"/>
    <d v="2024-12-09T00:00:00"/>
    <n v="0"/>
    <n v="0"/>
    <s v="PRO"/>
    <n v="0"/>
    <s v="01230AR       "/>
    <n v="1"/>
    <m/>
    <m/>
    <s v="Vegetal"/>
    <d v="2024-12-09T00:00:00"/>
  </r>
  <r>
    <n v="1462"/>
    <b v="1"/>
    <x v="1"/>
    <x v="0"/>
    <x v="1"/>
    <s v=""/>
    <n v="1129.8640029999999"/>
    <n v="1129.8640029999999"/>
    <s v="KGS"/>
    <d v="2024-10-06T00:00:00"/>
    <n v="60"/>
    <d v="2024-12-09T00:00:00"/>
    <n v="0"/>
    <n v="0"/>
    <s v="PRO"/>
    <n v="0"/>
    <s v="01230AR       "/>
    <n v="1"/>
    <m/>
    <m/>
    <s v="Vegetal"/>
    <d v="2024-12-09T00:00:00"/>
  </r>
  <r>
    <n v="1463"/>
    <b v="1"/>
    <x v="0"/>
    <x v="0"/>
    <x v="0"/>
    <s v=""/>
    <n v="237.70416599999999"/>
    <n v="237.70416599999999"/>
    <s v="KGS"/>
    <d v="2024-10-06T00:00:00"/>
    <n v="60"/>
    <d v="2024-12-09T00:00:00"/>
    <n v="0"/>
    <n v="0"/>
    <s v="PRO"/>
    <n v="0"/>
    <s v="01230AR       "/>
    <n v="1"/>
    <m/>
    <m/>
    <s v="Vegetal"/>
    <d v="2024-12-09T00:00:00"/>
  </r>
  <r>
    <n v="287"/>
    <b v="1"/>
    <x v="52"/>
    <x v="0"/>
    <x v="52"/>
    <s v=""/>
    <n v="70.727350999999999"/>
    <n v="70.727350999999999"/>
    <s v="UNI"/>
    <d v="2024-10-07T00:00:00"/>
    <n v="0"/>
    <d v="2024-10-07T00:00:00"/>
    <n v="0"/>
    <n v="0"/>
    <s v="PRO"/>
    <n v="0"/>
    <s v="PAMS92        "/>
    <n v="1"/>
    <m/>
    <m/>
    <e v="#N/A"/>
    <d v="2024-10-07T00:00:00"/>
  </r>
  <r>
    <n v="294"/>
    <b v="1"/>
    <x v="52"/>
    <x v="0"/>
    <x v="52"/>
    <s v=""/>
    <n v="26.315000000000001"/>
    <n v="26.315000000000001"/>
    <s v="UNI"/>
    <d v="2024-10-07T00:00:00"/>
    <n v="0"/>
    <d v="2024-10-07T00:00:00"/>
    <n v="0"/>
    <n v="0"/>
    <s v="PRO"/>
    <n v="0"/>
    <s v="PAMS93        "/>
    <n v="1"/>
    <m/>
    <m/>
    <e v="#N/A"/>
    <d v="2024-10-07T00:00:00"/>
  </r>
  <r>
    <n v="291"/>
    <b v="1"/>
    <x v="53"/>
    <x v="0"/>
    <x v="53"/>
    <s v=""/>
    <n v="80.631600000000006"/>
    <n v="80.631600000000006"/>
    <s v="UNI"/>
    <d v="2024-10-07T00:00:00"/>
    <n v="0"/>
    <d v="2024-10-07T00:00:00"/>
    <n v="0"/>
    <n v="0"/>
    <s v="PRO"/>
    <n v="0"/>
    <s v="PAMS92        "/>
    <n v="1"/>
    <m/>
    <m/>
    <s v="Cinta"/>
    <d v="2024-10-07T00:00:00"/>
  </r>
  <r>
    <n v="295"/>
    <b v="1"/>
    <x v="53"/>
    <x v="0"/>
    <x v="53"/>
    <s v=""/>
    <n v="30"/>
    <n v="30"/>
    <s v="UNI"/>
    <d v="2024-10-07T00:00:00"/>
    <n v="0"/>
    <d v="2024-10-07T00:00:00"/>
    <n v="0"/>
    <n v="0"/>
    <s v="PRO"/>
    <n v="0"/>
    <s v="PAMS93        "/>
    <n v="1"/>
    <m/>
    <m/>
    <s v="Cinta"/>
    <d v="2024-10-07T00:00:00"/>
  </r>
  <r>
    <n v="301"/>
    <b v="1"/>
    <x v="53"/>
    <x v="0"/>
    <x v="53"/>
    <s v=""/>
    <n v="53.333399999999997"/>
    <n v="53.333399999999997"/>
    <s v="UNI"/>
    <d v="2024-10-07T00:00:00"/>
    <n v="0"/>
    <d v="2024-10-07T00:00:00"/>
    <n v="0"/>
    <n v="0"/>
    <s v="PRO"/>
    <n v="0"/>
    <s v="DITO76        "/>
    <n v="1"/>
    <m/>
    <m/>
    <s v="Cinta"/>
    <d v="2024-10-07T00:00:00"/>
  </r>
  <r>
    <n v="327"/>
    <b v="1"/>
    <x v="53"/>
    <x v="0"/>
    <x v="53"/>
    <s v=""/>
    <n v="51.667200000000001"/>
    <n v="51.667200000000001"/>
    <s v="UNI"/>
    <d v="2024-10-07T00:00:00"/>
    <n v="0"/>
    <d v="2024-10-07T00:00:00"/>
    <n v="0"/>
    <n v="0"/>
    <s v="PRO"/>
    <n v="0"/>
    <s v="DITO72        "/>
    <n v="1"/>
    <m/>
    <m/>
    <s v="Cinta"/>
    <d v="2024-10-07T00:00:00"/>
  </r>
  <r>
    <n v="289"/>
    <b v="1"/>
    <x v="96"/>
    <x v="0"/>
    <x v="96"/>
    <s v="12 u PALADINI"/>
    <n v="1370.74"/>
    <n v="1370.74"/>
    <s v="UNI"/>
    <d v="2024-10-07T00:00:00"/>
    <n v="0"/>
    <d v="2024-10-07T00:00:00"/>
    <n v="0.01"/>
    <n v="0"/>
    <s v="PRO"/>
    <n v="0"/>
    <s v="PAMS92        "/>
    <n v="1"/>
    <m/>
    <m/>
    <e v="#N/A"/>
    <d v="2024-10-07T00:00:00"/>
  </r>
  <r>
    <n v="297"/>
    <b v="1"/>
    <x v="96"/>
    <x v="0"/>
    <x v="96"/>
    <s v="12 u PALADINI"/>
    <n v="510"/>
    <n v="510"/>
    <s v="UNI"/>
    <d v="2024-10-07T00:00:00"/>
    <n v="0"/>
    <d v="2024-10-07T00:00:00"/>
    <n v="0.01"/>
    <n v="0"/>
    <s v="PRO"/>
    <n v="0"/>
    <s v="PAMS93        "/>
    <n v="1"/>
    <m/>
    <m/>
    <e v="#N/A"/>
    <d v="2024-10-07T00:00:00"/>
  </r>
  <r>
    <n v="296"/>
    <b v="1"/>
    <x v="97"/>
    <x v="0"/>
    <x v="97"/>
    <s v="SOJA PALADINI J&amp;Q"/>
    <n v="16.54"/>
    <n v="16.54"/>
    <s v="KG"/>
    <d v="2024-10-07T00:00:00"/>
    <n v="0"/>
    <d v="2024-10-07T00:00:00"/>
    <n v="0.01"/>
    <n v="0"/>
    <s v="PRO"/>
    <n v="0"/>
    <s v="PAMS93        "/>
    <n v="1"/>
    <m/>
    <m/>
    <e v="#N/A"/>
    <d v="2024-10-07T00:00:00"/>
  </r>
  <r>
    <n v="288"/>
    <b v="1"/>
    <x v="98"/>
    <x v="0"/>
    <x v="98"/>
    <s v="SOJA PALADINI E&amp;Q"/>
    <n v="44.45"/>
    <n v="44.45"/>
    <s v="KG"/>
    <d v="2024-10-07T00:00:00"/>
    <n v="0"/>
    <d v="2024-10-07T00:00:00"/>
    <n v="0.01"/>
    <n v="0"/>
    <s v="PRO"/>
    <n v="0"/>
    <s v="PAMS92        "/>
    <n v="1"/>
    <m/>
    <m/>
    <e v="#N/A"/>
    <d v="2024-10-07T00:00:00"/>
  </r>
  <r>
    <n v="308"/>
    <b v="1"/>
    <x v="99"/>
    <x v="0"/>
    <x v="99"/>
    <s v=""/>
    <n v="41.84"/>
    <n v="41.84"/>
    <s v="KG"/>
    <d v="2024-10-07T00:00:00"/>
    <n v="0"/>
    <d v="2024-10-07T00:00:00"/>
    <n v="0.01"/>
    <n v="0"/>
    <s v="PRO"/>
    <n v="0"/>
    <s v="DITO76        "/>
    <n v="1"/>
    <m/>
    <m/>
    <e v="#N/A"/>
    <d v="2024-10-07T00:00:00"/>
  </r>
  <r>
    <n v="322"/>
    <b v="1"/>
    <x v="100"/>
    <x v="0"/>
    <x v="100"/>
    <s v="IQF"/>
    <n v="1086"/>
    <n v="1086"/>
    <s v="KGS"/>
    <d v="2024-10-07T00:00:00"/>
    <n v="0"/>
    <d v="2024-10-07T00:00:00"/>
    <n v="0.01"/>
    <n v="0"/>
    <s v="PRO"/>
    <n v="0"/>
    <s v="DITO76        "/>
    <n v="1"/>
    <m/>
    <m/>
    <e v="#N/A"/>
    <d v="2024-10-07T00:00:00"/>
  </r>
  <r>
    <n v="309"/>
    <b v="1"/>
    <x v="77"/>
    <x v="0"/>
    <x v="77"/>
    <s v="CONT.ALERG.(SO)     "/>
    <n v="178.2"/>
    <n v="178.2"/>
    <s v="KG"/>
    <d v="2024-10-07T00:00:00"/>
    <n v="0"/>
    <d v="2024-10-07T00:00:00"/>
    <n v="0.01"/>
    <n v="0"/>
    <s v="PRO"/>
    <n v="0"/>
    <s v="DITO76        "/>
    <n v="1"/>
    <m/>
    <m/>
    <e v="#N/A"/>
    <d v="2024-10-07T00:00:00"/>
  </r>
  <r>
    <n v="334"/>
    <b v="1"/>
    <x v="77"/>
    <x v="0"/>
    <x v="77"/>
    <s v="CONT.ALERG.(SO)     "/>
    <n v="212.76"/>
    <n v="212.76"/>
    <s v="KG"/>
    <d v="2024-10-07T00:00:00"/>
    <n v="0"/>
    <d v="2024-10-07T00:00:00"/>
    <n v="0.01"/>
    <n v="0"/>
    <s v="PRO"/>
    <n v="0"/>
    <s v="DITO72        "/>
    <n v="1"/>
    <m/>
    <m/>
    <e v="#N/A"/>
    <d v="2024-10-07T00:00:00"/>
  </r>
  <r>
    <n v="329"/>
    <b v="1"/>
    <x v="101"/>
    <x v="0"/>
    <x v="101"/>
    <s v="150g REV.0"/>
    <n v="54.57"/>
    <n v="54.57"/>
    <s v="KGS"/>
    <d v="2024-10-07T00:00:00"/>
    <n v="0"/>
    <d v="2024-10-07T00:00:00"/>
    <n v="0.01"/>
    <n v="0"/>
    <s v="PRO"/>
    <n v="0"/>
    <s v="DITO72        "/>
    <n v="1"/>
    <m/>
    <m/>
    <e v="#N/A"/>
    <d v="2024-10-07T00:00:00"/>
  </r>
  <r>
    <n v="303"/>
    <b v="1"/>
    <x v="102"/>
    <x v="0"/>
    <x v="102"/>
    <s v="150g REV.0"/>
    <n v="56.33"/>
    <n v="56.33"/>
    <s v="KGS"/>
    <d v="2024-10-07T00:00:00"/>
    <n v="0"/>
    <d v="2024-10-07T00:00:00"/>
    <n v="0.01"/>
    <n v="0"/>
    <s v="PRO"/>
    <n v="0"/>
    <s v="DITO76        "/>
    <n v="1"/>
    <m/>
    <m/>
    <e v="#N/A"/>
    <d v="2024-10-07T00:00:00"/>
  </r>
  <r>
    <n v="304"/>
    <b v="1"/>
    <x v="103"/>
    <x v="0"/>
    <x v="103"/>
    <s v="Generica DIA   "/>
    <n v="906.67"/>
    <n v="906.67"/>
    <s v="UNI"/>
    <d v="2024-10-07T00:00:00"/>
    <n v="0"/>
    <d v="2024-10-07T00:00:00"/>
    <n v="0.01"/>
    <n v="0"/>
    <s v="PRO"/>
    <n v="0"/>
    <s v="DITO76        "/>
    <n v="1"/>
    <m/>
    <m/>
    <e v="#N/A"/>
    <d v="2024-10-07T00:00:00"/>
  </r>
  <r>
    <n v="330"/>
    <b v="1"/>
    <x v="103"/>
    <x v="0"/>
    <x v="103"/>
    <s v="Generica DIA   "/>
    <n v="878.35"/>
    <n v="878.35"/>
    <s v="UNI"/>
    <d v="2024-10-07T00:00:00"/>
    <n v="0"/>
    <d v="2024-10-07T00:00:00"/>
    <n v="0.01"/>
    <n v="0"/>
    <s v="PRO"/>
    <n v="0"/>
    <s v="DITO72        "/>
    <n v="1"/>
    <m/>
    <m/>
    <e v="#N/A"/>
    <d v="2024-10-07T00:00:00"/>
  </r>
  <r>
    <n v="326"/>
    <b v="1"/>
    <x v="104"/>
    <x v="0"/>
    <x v="104"/>
    <s v="X UNIDAD            "/>
    <n v="23.703140999999999"/>
    <n v="23.703140999999999"/>
    <s v="UNI"/>
    <d v="2024-10-07T00:00:00"/>
    <n v="0"/>
    <d v="2024-10-07T00:00:00"/>
    <n v="0"/>
    <n v="0"/>
    <s v="PRO"/>
    <n v="0"/>
    <s v="DITO76        "/>
    <n v="1"/>
    <m/>
    <m/>
    <e v="#N/A"/>
    <d v="2024-10-07T00:00:00"/>
  </r>
  <r>
    <n v="350"/>
    <b v="1"/>
    <x v="104"/>
    <x v="0"/>
    <x v="104"/>
    <s v="X UNIDAD            "/>
    <n v="22.962626"/>
    <n v="22.962626"/>
    <s v="UNI"/>
    <d v="2024-10-07T00:00:00"/>
    <n v="0"/>
    <d v="2024-10-07T00:00:00"/>
    <n v="0"/>
    <n v="0"/>
    <s v="PRO"/>
    <n v="0"/>
    <s v="DITO72        "/>
    <n v="1"/>
    <m/>
    <m/>
    <e v="#N/A"/>
    <d v="2024-10-07T00:00:00"/>
  </r>
  <r>
    <n v="293"/>
    <b v="1"/>
    <x v="90"/>
    <x v="0"/>
    <x v="90"/>
    <s v="RIBBON NE 102X450 OU"/>
    <n v="0.55904600000000004"/>
    <n v="0.55904600000000004"/>
    <s v="UNI"/>
    <d v="2024-10-07T00:00:00"/>
    <n v="0"/>
    <d v="2024-10-07T00:00:00"/>
    <n v="0"/>
    <n v="0"/>
    <s v="PRO"/>
    <n v="0"/>
    <s v="PAMS92        "/>
    <n v="1"/>
    <m/>
    <m/>
    <s v="Ribbon"/>
    <d v="2024-10-07T00:00:00"/>
  </r>
  <r>
    <n v="300"/>
    <b v="1"/>
    <x v="90"/>
    <x v="0"/>
    <x v="90"/>
    <s v="RIBBON NE 102X450 OU"/>
    <n v="0.20799999999999999"/>
    <n v="0.20799999999999999"/>
    <s v="UNI"/>
    <d v="2024-10-07T00:00:00"/>
    <n v="0"/>
    <d v="2024-10-07T00:00:00"/>
    <n v="0"/>
    <n v="0"/>
    <s v="PRO"/>
    <n v="0"/>
    <s v="PAMS93        "/>
    <n v="1"/>
    <m/>
    <m/>
    <s v="Ribbon"/>
    <d v="2024-10-07T00:00:00"/>
  </r>
  <r>
    <n v="290"/>
    <b v="1"/>
    <x v="67"/>
    <x v="0"/>
    <x v="67"/>
    <s v=""/>
    <n v="5.6"/>
    <n v="5.6"/>
    <s v="UN"/>
    <d v="2024-10-07T00:00:00"/>
    <n v="0"/>
    <d v="2024-10-07T00:00:00"/>
    <n v="0.01"/>
    <n v="0"/>
    <s v="PRO"/>
    <n v="0"/>
    <s v="PAMS92        "/>
    <n v="1"/>
    <m/>
    <m/>
    <e v="#N/A"/>
    <d v="2024-10-07T00:00:00"/>
  </r>
  <r>
    <n v="299"/>
    <b v="1"/>
    <x v="67"/>
    <x v="0"/>
    <x v="67"/>
    <s v=""/>
    <n v="2.08"/>
    <n v="2.08"/>
    <s v="UN"/>
    <d v="2024-10-07T00:00:00"/>
    <n v="0"/>
    <d v="2024-10-07T00:00:00"/>
    <n v="0.01"/>
    <n v="0"/>
    <s v="PRO"/>
    <n v="0"/>
    <s v="PAMS93        "/>
    <n v="1"/>
    <m/>
    <m/>
    <e v="#N/A"/>
    <d v="2024-10-07T00:00:00"/>
  </r>
  <r>
    <n v="306"/>
    <b v="1"/>
    <x v="67"/>
    <x v="0"/>
    <x v="67"/>
    <s v=""/>
    <n v="5.92"/>
    <n v="5.92"/>
    <s v="UN"/>
    <d v="2024-10-07T00:00:00"/>
    <n v="0"/>
    <d v="2024-10-07T00:00:00"/>
    <n v="0.01"/>
    <n v="0"/>
    <s v="PRO"/>
    <n v="0"/>
    <s v="DITO76        "/>
    <n v="1"/>
    <m/>
    <m/>
    <e v="#N/A"/>
    <d v="2024-10-07T00:00:00"/>
  </r>
  <r>
    <n v="332"/>
    <b v="1"/>
    <x v="67"/>
    <x v="0"/>
    <x v="67"/>
    <s v=""/>
    <n v="5.74"/>
    <n v="5.74"/>
    <s v="UN"/>
    <d v="2024-10-07T00:00:00"/>
    <n v="0"/>
    <d v="2024-10-07T00:00:00"/>
    <n v="0.01"/>
    <n v="0"/>
    <s v="PRO"/>
    <n v="0"/>
    <s v="DITO72        "/>
    <n v="1"/>
    <m/>
    <m/>
    <e v="#N/A"/>
    <d v="2024-10-07T00:00:00"/>
  </r>
  <r>
    <n v="9"/>
    <b v="1"/>
    <x v="105"/>
    <x v="1"/>
    <x v="105"/>
    <s v="COD DIA 295103"/>
    <n v="861.12"/>
    <n v="0"/>
    <s v="UNI"/>
    <d v="2024-10-07T00:00:00"/>
    <n v="0"/>
    <d v="2024-10-07T00:00:00"/>
    <n v="0.01"/>
    <n v="0"/>
    <s v="PRO"/>
    <n v="0"/>
    <s v="DITO72        "/>
    <n v="1"/>
    <m/>
    <m/>
    <e v="#N/A"/>
    <d v="2024-10-07T00:00:00"/>
  </r>
  <r>
    <n v="8"/>
    <b v="1"/>
    <x v="106"/>
    <x v="1"/>
    <x v="106"/>
    <s v="COD DIA 295077"/>
    <n v="888.89"/>
    <n v="0"/>
    <s v="UNI"/>
    <d v="2024-10-07T00:00:00"/>
    <n v="0"/>
    <d v="2024-10-07T00:00:00"/>
    <n v="0.01"/>
    <n v="0"/>
    <s v="PRO"/>
    <n v="0"/>
    <s v="DITO76        "/>
    <n v="1"/>
    <m/>
    <m/>
    <e v="#N/A"/>
    <d v="2024-10-07T00:00:00"/>
  </r>
  <r>
    <n v="6"/>
    <b v="1"/>
    <x v="107"/>
    <x v="1"/>
    <x v="107"/>
    <s v="MS E&amp;Q  PALADINI x12"/>
    <n v="1343.86"/>
    <n v="0"/>
    <s v="UNI"/>
    <d v="2024-10-07T00:00:00"/>
    <n v="0"/>
    <d v="2024-10-07T00:00:00"/>
    <n v="0.01"/>
    <n v="0"/>
    <s v="PRO"/>
    <n v="0"/>
    <s v="PAMS92        "/>
    <n v="1"/>
    <m/>
    <m/>
    <e v="#N/A"/>
    <d v="2024-10-07T00:00:00"/>
  </r>
  <r>
    <n v="7"/>
    <b v="1"/>
    <x v="108"/>
    <x v="1"/>
    <x v="108"/>
    <s v="MS J&amp;Q  PALADINI x12"/>
    <n v="500"/>
    <n v="0"/>
    <s v="UNI"/>
    <d v="2024-10-07T00:00:00"/>
    <n v="0"/>
    <d v="2024-10-07T00:00:00"/>
    <n v="0.01"/>
    <n v="0"/>
    <s v="PRO"/>
    <n v="0"/>
    <s v="PAMS93        "/>
    <n v="1"/>
    <m/>
    <m/>
    <e v="#N/A"/>
    <d v="2024-10-07T00:00:00"/>
  </r>
  <r>
    <n v="918"/>
    <b v="1"/>
    <x v="3"/>
    <x v="0"/>
    <x v="3"/>
    <s v="CONT.ALERG.(S) (SO) "/>
    <n v="38.883023999999999"/>
    <n v="38.883023999999999"/>
    <s v="KG"/>
    <d v="2024-10-07T00:00:00"/>
    <n v="30"/>
    <d v="2024-11-11T00:00:00"/>
    <n v="0"/>
    <n v="0"/>
    <s v="PRO"/>
    <n v="0"/>
    <s v="PAFP52        "/>
    <n v="1"/>
    <m/>
    <m/>
    <s v="Text &amp; Soja"/>
    <d v="2024-11-11T00:00:00"/>
  </r>
  <r>
    <n v="924"/>
    <b v="1"/>
    <x v="3"/>
    <x v="0"/>
    <x v="3"/>
    <s v="CONT.ALERG.(S) (SO) "/>
    <n v="116.451562"/>
    <n v="116.451562"/>
    <s v="KG"/>
    <d v="2024-10-07T00:00:00"/>
    <n v="30"/>
    <d v="2024-11-11T00:00:00"/>
    <n v="0"/>
    <n v="0"/>
    <s v="PRO"/>
    <n v="0"/>
    <s v="FZFP61        "/>
    <n v="1"/>
    <m/>
    <m/>
    <s v="Text &amp; Soja"/>
    <d v="2024-11-11T00:00:00"/>
  </r>
  <r>
    <n v="557"/>
    <b v="1"/>
    <x v="22"/>
    <x v="0"/>
    <x v="22"/>
    <s v="CONT.ALERG.(T)      "/>
    <n v="1215.944264"/>
    <n v="1215.944264"/>
    <s v="KGS"/>
    <d v="2024-10-08T00:00:00"/>
    <n v="10"/>
    <d v="2024-10-21T00:00:00"/>
    <n v="0"/>
    <n v="0"/>
    <s v="PRO"/>
    <n v="0"/>
    <s v="SWMS51        "/>
    <n v="1"/>
    <m/>
    <m/>
    <s v="Harina"/>
    <d v="2024-10-21T00:00:00"/>
  </r>
  <r>
    <n v="561"/>
    <b v="1"/>
    <x v="22"/>
    <x v="0"/>
    <x v="22"/>
    <s v="CONT.ALERG.(T)      "/>
    <n v="53.858161000000003"/>
    <n v="53.858161000000003"/>
    <s v="KGS"/>
    <d v="2024-10-08T00:00:00"/>
    <n v="10"/>
    <d v="2024-10-21T00:00:00"/>
    <n v="0"/>
    <n v="0"/>
    <s v="PRO"/>
    <n v="0"/>
    <s v="SWMS51        "/>
    <n v="1"/>
    <m/>
    <m/>
    <s v="Harina"/>
    <d v="2024-10-21T00:00:00"/>
  </r>
  <r>
    <n v="564"/>
    <b v="1"/>
    <x v="22"/>
    <x v="0"/>
    <x v="22"/>
    <s v="CONT.ALERG.(T)      "/>
    <n v="1263.0885189999999"/>
    <n v="1263.0885189999999"/>
    <s v="KGS"/>
    <d v="2024-10-08T00:00:00"/>
    <n v="10"/>
    <d v="2024-10-21T00:00:00"/>
    <n v="0"/>
    <n v="0"/>
    <s v="PRO"/>
    <n v="0"/>
    <s v="SWMS81        "/>
    <n v="1"/>
    <m/>
    <m/>
    <s v="Harina"/>
    <d v="2024-10-21T00:00:00"/>
  </r>
  <r>
    <n v="570"/>
    <b v="1"/>
    <x v="22"/>
    <x v="0"/>
    <x v="22"/>
    <s v="CONT.ALERG.(T)      "/>
    <n v="1239.24497"/>
    <n v="1239.24497"/>
    <s v="KGS"/>
    <d v="2024-10-08T00:00:00"/>
    <n v="10"/>
    <d v="2024-10-21T00:00:00"/>
    <n v="0"/>
    <n v="0"/>
    <s v="PRO"/>
    <n v="0"/>
    <s v="SWMS83        "/>
    <n v="1"/>
    <m/>
    <m/>
    <s v="Harina"/>
    <d v="2024-10-21T00:00:00"/>
  </r>
  <r>
    <n v="603"/>
    <b v="1"/>
    <x v="22"/>
    <x v="0"/>
    <x v="22"/>
    <s v="CONT.ALERG.(T)      "/>
    <n v="8.141826"/>
    <n v="8.141826"/>
    <s v="KGS"/>
    <d v="2024-10-08T00:00:00"/>
    <n v="10"/>
    <d v="2024-10-21T00:00:00"/>
    <n v="0"/>
    <n v="0"/>
    <s v="PRO"/>
    <n v="0"/>
    <s v="PAMS90        "/>
    <n v="1"/>
    <m/>
    <m/>
    <s v="Harina"/>
    <d v="2024-10-21T00:00:00"/>
  </r>
  <r>
    <n v="631"/>
    <b v="1"/>
    <x v="22"/>
    <x v="0"/>
    <x v="22"/>
    <s v="CONT.ALERG.(T)      "/>
    <n v="51.760432000000002"/>
    <n v="51.760432000000002"/>
    <s v="KGS"/>
    <d v="2024-10-08T00:00:00"/>
    <n v="10"/>
    <d v="2024-10-21T00:00:00"/>
    <n v="0"/>
    <n v="0"/>
    <s v="PRO"/>
    <n v="0"/>
    <s v="DIMO61        "/>
    <n v="1"/>
    <m/>
    <m/>
    <s v="Harina"/>
    <d v="2024-10-21T00:00:00"/>
  </r>
  <r>
    <n v="470"/>
    <b v="1"/>
    <x v="75"/>
    <x v="0"/>
    <x v="75"/>
    <s v="CONT.ALERG.(HU)     "/>
    <n v="8.0121789999999997"/>
    <n v="8.0121789999999997"/>
    <s v="KGS"/>
    <d v="2024-10-08T00:00:00"/>
    <n v="7"/>
    <d v="2024-10-21T00:00:00"/>
    <n v="0"/>
    <n v="0"/>
    <s v="PRO"/>
    <n v="0"/>
    <s v="02231AR       "/>
    <n v="1"/>
    <m/>
    <m/>
    <s v="Aditivos"/>
    <d v="2024-10-21T00:00:00"/>
  </r>
  <r>
    <n v="836"/>
    <b v="1"/>
    <x v="4"/>
    <x v="0"/>
    <x v="4"/>
    <s v="CONT.ALERG.(T)      "/>
    <n v="0.54541799999999996"/>
    <n v="0.54541799999999996"/>
    <s v="KG"/>
    <d v="2024-10-08T00:00:00"/>
    <n v="21"/>
    <d v="2024-11-04T00:00:00"/>
    <n v="0"/>
    <n v="0"/>
    <s v="PRO"/>
    <n v="0"/>
    <s v="FZPZ65        "/>
    <n v="1"/>
    <m/>
    <m/>
    <s v="Aditivos"/>
    <d v="2024-11-04T00:00:00"/>
  </r>
  <r>
    <n v="841"/>
    <b v="1"/>
    <x v="4"/>
    <x v="0"/>
    <x v="4"/>
    <s v="CONT.ALERG.(T)      "/>
    <n v="0.37347900000000001"/>
    <n v="0.37347900000000001"/>
    <s v="KG"/>
    <d v="2024-10-08T00:00:00"/>
    <n v="21"/>
    <d v="2024-11-04T00:00:00"/>
    <n v="0"/>
    <n v="0"/>
    <s v="PRO"/>
    <n v="0"/>
    <s v="FZPZ81        "/>
    <n v="1"/>
    <m/>
    <m/>
    <s v="Aditivos"/>
    <d v="2024-11-04T00:00:00"/>
  </r>
  <r>
    <n v="1517"/>
    <b v="1"/>
    <x v="1"/>
    <x v="0"/>
    <x v="1"/>
    <s v=""/>
    <n v="163.60918799999999"/>
    <n v="163.60918799999999"/>
    <s v="KGS"/>
    <d v="2024-10-08T00:00:00"/>
    <n v="60"/>
    <d v="2024-12-09T00:00:00"/>
    <n v="0"/>
    <n v="0"/>
    <s v="PRO"/>
    <n v="0"/>
    <s v="PAMS92        "/>
    <n v="1"/>
    <m/>
    <m/>
    <s v="Vegetal"/>
    <d v="2024-12-09T00:00:00"/>
  </r>
  <r>
    <n v="1518"/>
    <b v="1"/>
    <x v="0"/>
    <x v="0"/>
    <x v="0"/>
    <s v=""/>
    <n v="65.467010000000002"/>
    <n v="65.467010000000002"/>
    <s v="KGS"/>
    <d v="2024-10-08T00:00:00"/>
    <n v="60"/>
    <d v="2024-12-09T00:00:00"/>
    <n v="0"/>
    <n v="0"/>
    <s v="PRO"/>
    <n v="0"/>
    <s v="PAMS92        "/>
    <n v="1"/>
    <m/>
    <m/>
    <s v="Vegetal"/>
    <d v="2024-12-09T00:00:00"/>
  </r>
  <r>
    <n v="382"/>
    <b v="1"/>
    <x v="109"/>
    <x v="0"/>
    <x v="109"/>
    <s v="CR605752 Lecker "/>
    <n v="3.24"/>
    <n v="3.24"/>
    <s v="KG"/>
    <d v="2024-10-09T00:00:00"/>
    <n v="0"/>
    <d v="2024-10-14T00:00:00"/>
    <n v="0.01"/>
    <n v="0"/>
    <s v="PRO"/>
    <n v="0"/>
    <s v="02004AR       "/>
    <n v="1"/>
    <m/>
    <m/>
    <e v="#N/A"/>
    <d v="2024-10-14T00:00:00"/>
  </r>
  <r>
    <n v="383"/>
    <b v="1"/>
    <x v="110"/>
    <x v="0"/>
    <x v="110"/>
    <s v=""/>
    <n v="38.14"/>
    <n v="38.14"/>
    <s v="KGS"/>
    <d v="2024-10-09T00:00:00"/>
    <n v="0"/>
    <d v="2024-10-14T00:00:00"/>
    <n v="0.01"/>
    <n v="0"/>
    <s v="PRO"/>
    <n v="0"/>
    <s v="02004AR       "/>
    <n v="1"/>
    <m/>
    <m/>
    <s v="Aditivos"/>
    <d v="2024-10-14T00:00:00"/>
  </r>
  <r>
    <n v="384"/>
    <b v="1"/>
    <x v="111"/>
    <x v="0"/>
    <x v="111"/>
    <s v="CONT. ALERGENO      "/>
    <n v="64.010000000000005"/>
    <n v="64.010000000000005"/>
    <s v="KG"/>
    <d v="2024-10-09T00:00:00"/>
    <n v="0"/>
    <d v="2024-10-14T00:00:00"/>
    <n v="0.01"/>
    <n v="0"/>
    <s v="PRO"/>
    <n v="0"/>
    <s v="02004AR       "/>
    <n v="1"/>
    <m/>
    <m/>
    <s v="Aditivos"/>
    <d v="2024-10-14T00:00:00"/>
  </r>
  <r>
    <n v="388"/>
    <b v="1"/>
    <x v="39"/>
    <x v="0"/>
    <x v="39"/>
    <s v=""/>
    <n v="2026.37041"/>
    <n v="2026.37041"/>
    <s v="KGS"/>
    <d v="2024-10-09T00:00:00"/>
    <n v="1"/>
    <d v="2024-10-14T00:00:00"/>
    <n v="0"/>
    <n v="0"/>
    <s v="PRO"/>
    <n v="0"/>
    <s v="FZPZ65        "/>
    <n v="1"/>
    <m/>
    <m/>
    <s v="Agua"/>
    <d v="2024-10-14T00:00:00"/>
  </r>
  <r>
    <n v="391"/>
    <b v="1"/>
    <x v="39"/>
    <x v="0"/>
    <x v="39"/>
    <s v=""/>
    <n v="884.30875400000002"/>
    <n v="884.30875400000002"/>
    <s v="KGS"/>
    <d v="2024-10-09T00:00:00"/>
    <n v="1"/>
    <d v="2024-10-14T00:00:00"/>
    <n v="0"/>
    <n v="0"/>
    <s v="PRO"/>
    <n v="0"/>
    <s v="FZPZ72        "/>
    <n v="1"/>
    <m/>
    <m/>
    <s v="Agua"/>
    <d v="2024-10-14T00:00:00"/>
  </r>
  <r>
    <n v="394"/>
    <b v="1"/>
    <x v="39"/>
    <x v="0"/>
    <x v="39"/>
    <s v=""/>
    <n v="1265.154777"/>
    <n v="1265.154777"/>
    <s v="KGS"/>
    <d v="2024-10-09T00:00:00"/>
    <n v="1"/>
    <d v="2024-10-14T00:00:00"/>
    <n v="0"/>
    <n v="0"/>
    <s v="PRO"/>
    <n v="0"/>
    <s v="FZPZ82        "/>
    <n v="1"/>
    <m/>
    <m/>
    <s v="Agua"/>
    <d v="2024-10-14T00:00:00"/>
  </r>
  <r>
    <n v="397"/>
    <b v="1"/>
    <x v="39"/>
    <x v="0"/>
    <x v="39"/>
    <s v=""/>
    <n v="1552.7354580000001"/>
    <n v="1552.7354580000001"/>
    <s v="KGS"/>
    <d v="2024-10-09T00:00:00"/>
    <n v="1"/>
    <d v="2024-10-14T00:00:00"/>
    <n v="0"/>
    <n v="0"/>
    <s v="PRO"/>
    <n v="0"/>
    <s v="FZPZ81        "/>
    <n v="1"/>
    <m/>
    <m/>
    <s v="Agua"/>
    <d v="2024-10-14T00:00:00"/>
  </r>
  <r>
    <n v="400"/>
    <b v="1"/>
    <x v="39"/>
    <x v="0"/>
    <x v="39"/>
    <s v=""/>
    <n v="327.56605999999999"/>
    <n v="327.56605999999999"/>
    <s v="KGS"/>
    <d v="2024-10-09T00:00:00"/>
    <n v="1"/>
    <d v="2024-10-14T00:00:00"/>
    <n v="0"/>
    <n v="0"/>
    <s v="PRO"/>
    <n v="0"/>
    <s v="03520AR       "/>
    <n v="1"/>
    <m/>
    <m/>
    <s v="Agua"/>
    <d v="2024-10-14T00:00:00"/>
  </r>
  <r>
    <n v="402"/>
    <b v="1"/>
    <x v="39"/>
    <x v="0"/>
    <x v="39"/>
    <s v=""/>
    <n v="323.72399999999999"/>
    <n v="323.72399999999999"/>
    <s v="KGS"/>
    <d v="2024-10-09T00:00:00"/>
    <n v="1"/>
    <d v="2024-10-14T00:00:00"/>
    <n v="0"/>
    <n v="0"/>
    <s v="PRO"/>
    <n v="0"/>
    <s v="02004AR       "/>
    <n v="1"/>
    <m/>
    <m/>
    <s v="Agua"/>
    <d v="2024-10-14T00:00:00"/>
  </r>
  <r>
    <n v="475"/>
    <b v="1"/>
    <x v="41"/>
    <x v="0"/>
    <x v="41"/>
    <s v="CONT.ALERGENO       "/>
    <n v="0.95353200000000005"/>
    <n v="0.95353200000000005"/>
    <s v="KGS"/>
    <d v="2024-10-09T00:00:00"/>
    <n v="7"/>
    <d v="2024-10-21T00:00:00"/>
    <n v="0"/>
    <n v="0"/>
    <s v="PRO"/>
    <n v="0"/>
    <s v="SWMS51        "/>
    <n v="1"/>
    <m/>
    <m/>
    <s v="Aditivos"/>
    <d v="2024-10-21T00:00:00"/>
  </r>
  <r>
    <n v="482"/>
    <b v="1"/>
    <x v="41"/>
    <x v="0"/>
    <x v="41"/>
    <s v="CONT.ALERGENO       "/>
    <n v="5.4501330000000001"/>
    <n v="5.4501330000000001"/>
    <s v="KGS"/>
    <d v="2024-10-09T00:00:00"/>
    <n v="7"/>
    <d v="2024-10-21T00:00:00"/>
    <n v="0"/>
    <n v="0"/>
    <s v="PRO"/>
    <n v="0"/>
    <s v="SWMS81        "/>
    <n v="1"/>
    <m/>
    <m/>
    <s v="Aditivos"/>
    <d v="2024-10-21T00:00:00"/>
  </r>
  <r>
    <n v="518"/>
    <b v="1"/>
    <x v="41"/>
    <x v="0"/>
    <x v="41"/>
    <s v="CONT.ALERGENO       "/>
    <n v="3.5018590000000001"/>
    <n v="3.5018590000000001"/>
    <s v="KGS"/>
    <d v="2024-10-09T00:00:00"/>
    <n v="7"/>
    <d v="2024-10-21T00:00:00"/>
    <n v="0"/>
    <n v="0"/>
    <s v="PRO"/>
    <n v="0"/>
    <s v="PAMP62        "/>
    <n v="1"/>
    <m/>
    <m/>
    <s v="Aditivos"/>
    <d v="2024-10-21T00:00:00"/>
  </r>
  <r>
    <n v="499"/>
    <b v="1"/>
    <x v="40"/>
    <x v="0"/>
    <x v="40"/>
    <s v=""/>
    <n v="7.0091679999999998"/>
    <n v="7.0091679999999998"/>
    <s v="KGS"/>
    <d v="2024-10-09T00:00:00"/>
    <n v="7"/>
    <d v="2024-10-21T00:00:00"/>
    <n v="0"/>
    <n v="0"/>
    <s v="PRO"/>
    <n v="0"/>
    <s v="PAMP60        "/>
    <n v="1"/>
    <m/>
    <m/>
    <s v="Aditivos"/>
    <d v="2024-10-21T00:00:00"/>
  </r>
  <r>
    <n v="509"/>
    <b v="1"/>
    <x v="40"/>
    <x v="0"/>
    <x v="40"/>
    <s v=""/>
    <n v="4.2615350000000003"/>
    <n v="4.2615350000000003"/>
    <s v="KGS"/>
    <d v="2024-10-09T00:00:00"/>
    <n v="7"/>
    <d v="2024-10-21T00:00:00"/>
    <n v="0"/>
    <n v="0"/>
    <s v="PRO"/>
    <n v="0"/>
    <s v="PAMP62        "/>
    <n v="1"/>
    <m/>
    <m/>
    <s v="Aditivos"/>
    <d v="2024-10-21T00:00:00"/>
  </r>
  <r>
    <n v="523"/>
    <b v="1"/>
    <x v="40"/>
    <x v="0"/>
    <x v="40"/>
    <s v=""/>
    <n v="6.8096410000000001"/>
    <n v="6.8096410000000001"/>
    <s v="KGS"/>
    <d v="2024-10-09T00:00:00"/>
    <n v="7"/>
    <d v="2024-10-21T00:00:00"/>
    <n v="0"/>
    <n v="0"/>
    <s v="PRO"/>
    <n v="0"/>
    <s v="PAFP51        "/>
    <n v="1"/>
    <m/>
    <m/>
    <s v="Aditivos"/>
    <d v="2024-10-21T00:00:00"/>
  </r>
  <r>
    <n v="533"/>
    <b v="1"/>
    <x v="40"/>
    <x v="0"/>
    <x v="40"/>
    <s v=""/>
    <n v="4.9306549999999998"/>
    <n v="4.9306549999999998"/>
    <s v="KGS"/>
    <d v="2024-10-09T00:00:00"/>
    <n v="7"/>
    <d v="2024-10-21T00:00:00"/>
    <n v="0"/>
    <n v="0"/>
    <s v="PRO"/>
    <n v="0"/>
    <s v="PAFP52        "/>
    <n v="1"/>
    <m/>
    <m/>
    <s v="Aditivos"/>
    <d v="2024-10-21T00:00:00"/>
  </r>
  <r>
    <n v="481"/>
    <b v="1"/>
    <x v="29"/>
    <x v="0"/>
    <x v="29"/>
    <s v="CONT.ALERG.(T)      "/>
    <n v="21.800532"/>
    <n v="21.800532"/>
    <s v="KG"/>
    <d v="2024-10-09T00:00:00"/>
    <n v="7"/>
    <d v="2024-10-21T00:00:00"/>
    <n v="0"/>
    <n v="0"/>
    <s v="PRO"/>
    <n v="0"/>
    <s v="SWMS81        "/>
    <n v="1"/>
    <m/>
    <m/>
    <s v="Aditivos"/>
    <d v="2024-10-21T00:00:00"/>
  </r>
  <r>
    <n v="505"/>
    <b v="1"/>
    <x v="29"/>
    <x v="0"/>
    <x v="29"/>
    <s v="CONT.ALERG.(T)      "/>
    <n v="65.968636000000004"/>
    <n v="65.968636000000004"/>
    <s v="KG"/>
    <d v="2024-10-09T00:00:00"/>
    <n v="7"/>
    <d v="2024-10-21T00:00:00"/>
    <n v="0"/>
    <n v="0"/>
    <s v="PRO"/>
    <n v="0"/>
    <s v="PAMP60        "/>
    <n v="1"/>
    <m/>
    <m/>
    <s v="Aditivos"/>
    <d v="2024-10-21T00:00:00"/>
  </r>
  <r>
    <n v="515"/>
    <b v="1"/>
    <x v="29"/>
    <x v="0"/>
    <x v="29"/>
    <s v="CONT.ALERG.(T)      "/>
    <n v="40.108561999999999"/>
    <n v="40.108561999999999"/>
    <s v="KG"/>
    <d v="2024-10-09T00:00:00"/>
    <n v="7"/>
    <d v="2024-10-21T00:00:00"/>
    <n v="0"/>
    <n v="0"/>
    <s v="PRO"/>
    <n v="0"/>
    <s v="PAMP62        "/>
    <n v="1"/>
    <m/>
    <m/>
    <s v="Aditivos"/>
    <d v="2024-10-21T00:00:00"/>
  </r>
  <r>
    <n v="529"/>
    <b v="1"/>
    <x v="29"/>
    <x v="0"/>
    <x v="29"/>
    <s v="CONT.ALERG.(T)      "/>
    <n v="64.090736000000007"/>
    <n v="64.090736000000007"/>
    <s v="KG"/>
    <d v="2024-10-09T00:00:00"/>
    <n v="7"/>
    <d v="2024-10-21T00:00:00"/>
    <n v="0"/>
    <n v="0"/>
    <s v="PRO"/>
    <n v="0"/>
    <s v="PAFP51        "/>
    <n v="1"/>
    <m/>
    <m/>
    <s v="Aditivos"/>
    <d v="2024-10-21T00:00:00"/>
  </r>
  <r>
    <n v="539"/>
    <b v="1"/>
    <x v="29"/>
    <x v="0"/>
    <x v="29"/>
    <s v="CONT.ALERG.(T)      "/>
    <n v="46.406168000000001"/>
    <n v="46.406168000000001"/>
    <s v="KG"/>
    <d v="2024-10-09T00:00:00"/>
    <n v="7"/>
    <d v="2024-10-21T00:00:00"/>
    <n v="0"/>
    <n v="0"/>
    <s v="PRO"/>
    <n v="0"/>
    <s v="PAFP52        "/>
    <n v="1"/>
    <m/>
    <m/>
    <s v="Aditivos"/>
    <d v="2024-10-21T00:00:00"/>
  </r>
  <r>
    <n v="476"/>
    <b v="1"/>
    <x v="42"/>
    <x v="0"/>
    <x v="42"/>
    <s v=""/>
    <n v="0.94418599999999997"/>
    <n v="0.94418599999999997"/>
    <s v="KG"/>
    <d v="2024-10-09T00:00:00"/>
    <n v="7"/>
    <d v="2024-10-21T00:00:00"/>
    <n v="0"/>
    <n v="0"/>
    <s v="PRO"/>
    <n v="0"/>
    <s v="SWMS51        "/>
    <n v="1"/>
    <m/>
    <m/>
    <s v="Aditivos"/>
    <d v="2024-10-21T00:00:00"/>
  </r>
  <r>
    <n v="483"/>
    <b v="1"/>
    <x v="42"/>
    <x v="0"/>
    <x v="42"/>
    <s v=""/>
    <n v="5.3967109999999998"/>
    <n v="5.3967109999999998"/>
    <s v="KG"/>
    <d v="2024-10-09T00:00:00"/>
    <n v="7"/>
    <d v="2024-10-21T00:00:00"/>
    <n v="0"/>
    <n v="0"/>
    <s v="PRO"/>
    <n v="0"/>
    <s v="SWMS81        "/>
    <n v="1"/>
    <m/>
    <m/>
    <s v="Aditivos"/>
    <d v="2024-10-21T00:00:00"/>
  </r>
  <r>
    <n v="519"/>
    <b v="1"/>
    <x v="42"/>
    <x v="0"/>
    <x v="42"/>
    <s v=""/>
    <n v="3.4675340000000001"/>
    <n v="3.4675340000000001"/>
    <s v="KG"/>
    <d v="2024-10-09T00:00:00"/>
    <n v="7"/>
    <d v="2024-10-21T00:00:00"/>
    <n v="0"/>
    <n v="0"/>
    <s v="PRO"/>
    <n v="0"/>
    <s v="PAMP62        "/>
    <n v="1"/>
    <m/>
    <m/>
    <s v="Aditivos"/>
    <d v="2024-10-21T00:00:00"/>
  </r>
  <r>
    <n v="472"/>
    <b v="1"/>
    <x v="24"/>
    <x v="0"/>
    <x v="24"/>
    <s v=""/>
    <n v="76.282604000000006"/>
    <n v="76.282604000000006"/>
    <s v="KGS"/>
    <d v="2024-10-09T00:00:00"/>
    <n v="7"/>
    <d v="2024-10-21T00:00:00"/>
    <n v="0"/>
    <n v="0"/>
    <s v="PRO"/>
    <n v="0"/>
    <s v="SWMS51        "/>
    <n v="1"/>
    <m/>
    <m/>
    <s v="Sal"/>
    <d v="2024-10-21T00:00:00"/>
  </r>
  <r>
    <n v="477"/>
    <b v="1"/>
    <x v="24"/>
    <x v="0"/>
    <x v="24"/>
    <s v=""/>
    <n v="36.270446"/>
    <n v="36.270446"/>
    <s v="KGS"/>
    <d v="2024-10-09T00:00:00"/>
    <n v="7"/>
    <d v="2024-10-21T00:00:00"/>
    <n v="0"/>
    <n v="0"/>
    <s v="PRO"/>
    <n v="0"/>
    <s v="SWMS81        "/>
    <n v="1"/>
    <m/>
    <m/>
    <s v="Sal"/>
    <d v="2024-10-21T00:00:00"/>
  </r>
  <r>
    <n v="484"/>
    <b v="1"/>
    <x v="24"/>
    <x v="0"/>
    <x v="24"/>
    <s v=""/>
    <n v="35.585762000000003"/>
    <n v="35.585762000000003"/>
    <s v="KGS"/>
    <d v="2024-10-09T00:00:00"/>
    <n v="7"/>
    <d v="2024-10-21T00:00:00"/>
    <n v="0"/>
    <n v="0"/>
    <s v="PRO"/>
    <n v="0"/>
    <s v="SWMS83        "/>
    <n v="1"/>
    <m/>
    <m/>
    <s v="Sal"/>
    <d v="2024-10-21T00:00:00"/>
  </r>
  <r>
    <n v="500"/>
    <b v="1"/>
    <x v="24"/>
    <x v="0"/>
    <x v="24"/>
    <s v=""/>
    <n v="37.103648"/>
    <n v="37.103648"/>
    <s v="KGS"/>
    <d v="2024-10-09T00:00:00"/>
    <n v="7"/>
    <d v="2024-10-21T00:00:00"/>
    <n v="0"/>
    <n v="0"/>
    <s v="PRO"/>
    <n v="0"/>
    <s v="PAMP60        "/>
    <n v="1"/>
    <m/>
    <m/>
    <s v="Sal"/>
    <d v="2024-10-21T00:00:00"/>
  </r>
  <r>
    <n v="510"/>
    <b v="1"/>
    <x v="24"/>
    <x v="0"/>
    <x v="24"/>
    <s v=""/>
    <n v="22.558810999999999"/>
    <n v="22.558810999999999"/>
    <s v="KGS"/>
    <d v="2024-10-09T00:00:00"/>
    <n v="7"/>
    <d v="2024-10-21T00:00:00"/>
    <n v="0"/>
    <n v="0"/>
    <s v="PRO"/>
    <n v="0"/>
    <s v="PAMP62        "/>
    <n v="1"/>
    <m/>
    <m/>
    <s v="Sal"/>
    <d v="2024-10-21T00:00:00"/>
  </r>
  <r>
    <n v="516"/>
    <b v="1"/>
    <x v="24"/>
    <x v="0"/>
    <x v="24"/>
    <s v=""/>
    <n v="10.505578"/>
    <n v="10.505578"/>
    <s v="KGS"/>
    <d v="2024-10-09T00:00:00"/>
    <n v="7"/>
    <d v="2024-10-21T00:00:00"/>
    <n v="0"/>
    <n v="0"/>
    <s v="PRO"/>
    <n v="0"/>
    <s v="PAMP62        "/>
    <n v="1"/>
    <m/>
    <m/>
    <s v="Sal"/>
    <d v="2024-10-21T00:00:00"/>
  </r>
  <r>
    <n v="524"/>
    <b v="1"/>
    <x v="24"/>
    <x v="0"/>
    <x v="24"/>
    <s v=""/>
    <n v="36.047435"/>
    <n v="36.047435"/>
    <s v="KGS"/>
    <d v="2024-10-09T00:00:00"/>
    <n v="7"/>
    <d v="2024-10-21T00:00:00"/>
    <n v="0"/>
    <n v="0"/>
    <s v="PRO"/>
    <n v="0"/>
    <s v="PAFP51        "/>
    <n v="1"/>
    <m/>
    <m/>
    <s v="Sal"/>
    <d v="2024-10-21T00:00:00"/>
  </r>
  <r>
    <n v="534"/>
    <b v="1"/>
    <x v="24"/>
    <x v="0"/>
    <x v="24"/>
    <s v=""/>
    <n v="26.100860000000001"/>
    <n v="26.100860000000001"/>
    <s v="KGS"/>
    <d v="2024-10-09T00:00:00"/>
    <n v="7"/>
    <d v="2024-10-21T00:00:00"/>
    <n v="0"/>
    <n v="0"/>
    <s v="PRO"/>
    <n v="0"/>
    <s v="PAFP52        "/>
    <n v="1"/>
    <m/>
    <m/>
    <s v="Sal"/>
    <d v="2024-10-21T00:00:00"/>
  </r>
  <r>
    <n v="670"/>
    <b v="1"/>
    <x v="22"/>
    <x v="0"/>
    <x v="22"/>
    <s v="CONT.ALERG.(T)      "/>
    <n v="432.96739600000001"/>
    <n v="432.96739600000001"/>
    <s v="KGS"/>
    <d v="2024-10-09T00:00:00"/>
    <n v="10"/>
    <d v="2024-10-21T00:00:00"/>
    <n v="0"/>
    <n v="0"/>
    <s v="PRO"/>
    <n v="0"/>
    <s v="PAMS90        "/>
    <n v="1"/>
    <m/>
    <m/>
    <s v="Harina"/>
    <d v="2024-10-21T00:00:00"/>
  </r>
  <r>
    <n v="542"/>
    <b v="1"/>
    <x v="75"/>
    <x v="0"/>
    <x v="75"/>
    <s v="CONT.ALERG.(HU)     "/>
    <n v="4.8073069999999998"/>
    <n v="4.8073069999999998"/>
    <s v="KGS"/>
    <d v="2024-10-09T00:00:00"/>
    <n v="7"/>
    <d v="2024-10-21T00:00:00"/>
    <n v="0"/>
    <n v="0"/>
    <s v="PRO"/>
    <n v="0"/>
    <s v="02211AR       "/>
    <n v="1"/>
    <m/>
    <m/>
    <s v="Aditivos"/>
    <d v="2024-10-21T00:00:00"/>
  </r>
  <r>
    <n v="401"/>
    <b v="1"/>
    <x v="112"/>
    <x v="0"/>
    <x v="112"/>
    <s v=""/>
    <n v="1941.71"/>
    <n v="1941.71"/>
    <s v="KG"/>
    <d v="2024-10-10T00:00:00"/>
    <n v="0"/>
    <d v="2024-10-14T00:00:00"/>
    <n v="0.01"/>
    <n v="0"/>
    <s v="PRO"/>
    <n v="0"/>
    <s v="02004AR       "/>
    <n v="1"/>
    <m/>
    <m/>
    <s v="CarneV"/>
    <d v="2024-10-14T00:00:00"/>
  </r>
  <r>
    <n v="403"/>
    <b v="1"/>
    <x v="113"/>
    <x v="0"/>
    <x v="113"/>
    <s v=""/>
    <n v="754.94"/>
    <n v="754.94"/>
    <s v="KG"/>
    <d v="2024-10-10T00:00:00"/>
    <n v="0"/>
    <d v="2024-10-14T00:00:00"/>
    <n v="0.01"/>
    <n v="0"/>
    <s v="PRO"/>
    <n v="0"/>
    <s v="02004AR       "/>
    <n v="1"/>
    <m/>
    <m/>
    <s v="CarneV"/>
    <d v="2024-10-14T00:00:00"/>
  </r>
  <r>
    <n v="552"/>
    <b v="1"/>
    <x v="41"/>
    <x v="0"/>
    <x v="41"/>
    <s v="CONT.ALERGENO       "/>
    <n v="2.7394280000000002"/>
    <n v="2.7394280000000002"/>
    <s v="KGS"/>
    <d v="2024-10-10T00:00:00"/>
    <n v="7"/>
    <d v="2024-10-21T00:00:00"/>
    <n v="0"/>
    <n v="0"/>
    <s v="PRO"/>
    <n v="0"/>
    <s v="PAMS90        "/>
    <n v="1"/>
    <m/>
    <m/>
    <s v="Aditivos"/>
    <d v="2024-10-21T00:00:00"/>
  </r>
  <r>
    <n v="553"/>
    <b v="1"/>
    <x v="42"/>
    <x v="0"/>
    <x v="42"/>
    <s v=""/>
    <n v="2.7394280000000002"/>
    <n v="2.7394280000000002"/>
    <s v="KG"/>
    <d v="2024-10-10T00:00:00"/>
    <n v="7"/>
    <d v="2024-10-21T00:00:00"/>
    <n v="0"/>
    <n v="0"/>
    <s v="PRO"/>
    <n v="0"/>
    <s v="PAMS90        "/>
    <n v="1"/>
    <m/>
    <m/>
    <s v="Aditivos"/>
    <d v="2024-10-21T00:00:00"/>
  </r>
  <r>
    <n v="548"/>
    <b v="1"/>
    <x v="23"/>
    <x v="0"/>
    <x v="23"/>
    <s v=""/>
    <n v="9.1396449999999998"/>
    <n v="9.1396449999999998"/>
    <s v="KGS"/>
    <d v="2024-10-10T00:00:00"/>
    <n v="7"/>
    <d v="2024-10-21T00:00:00"/>
    <n v="0"/>
    <n v="0"/>
    <s v="PRO"/>
    <n v="0"/>
    <s v="PAMS90        "/>
    <n v="1"/>
    <m/>
    <m/>
    <s v="Azucar"/>
    <d v="2024-10-21T00:00:00"/>
  </r>
  <r>
    <n v="546"/>
    <b v="1"/>
    <x v="24"/>
    <x v="0"/>
    <x v="24"/>
    <s v=""/>
    <n v="24.630765"/>
    <n v="24.630765"/>
    <s v="KGS"/>
    <d v="2024-10-10T00:00:00"/>
    <n v="7"/>
    <d v="2024-10-21T00:00:00"/>
    <n v="0"/>
    <n v="0"/>
    <s v="PRO"/>
    <n v="0"/>
    <s v="PAMS90        "/>
    <n v="1"/>
    <m/>
    <m/>
    <s v="Sal"/>
    <d v="2024-10-21T00:00:00"/>
  </r>
  <r>
    <n v="547"/>
    <b v="1"/>
    <x v="35"/>
    <x v="0"/>
    <x v="35"/>
    <s v="CONT ALERG (LE) (SO)"/>
    <n v="18.27929"/>
    <n v="18.27929"/>
    <s v="KGS"/>
    <d v="2024-10-10T00:00:00"/>
    <n v="7"/>
    <d v="2024-10-21T00:00:00"/>
    <n v="0"/>
    <n v="0"/>
    <s v="PRO"/>
    <n v="0"/>
    <s v="PAMS90        "/>
    <n v="1"/>
    <m/>
    <m/>
    <s v="Leche"/>
    <d v="2024-10-21T00:00:00"/>
  </r>
  <r>
    <n v="695"/>
    <b v="1"/>
    <x v="33"/>
    <x v="0"/>
    <x v="33"/>
    <s v="ET 100X150 ILUST    "/>
    <n v="1117.818"/>
    <n v="1117.818"/>
    <s v="UNI"/>
    <d v="2024-10-10T00:00:00"/>
    <n v="10"/>
    <d v="2024-10-21T00:00:00"/>
    <n v="0"/>
    <n v="0"/>
    <s v="PRO"/>
    <n v="0"/>
    <s v="SWMS51        "/>
    <n v="1"/>
    <m/>
    <m/>
    <s v="Ins Pack"/>
    <d v="2024-10-21T00:00:00"/>
  </r>
  <r>
    <n v="701"/>
    <b v="1"/>
    <x v="33"/>
    <x v="0"/>
    <x v="33"/>
    <s v="ET 100X150 ILUST    "/>
    <n v="772.29300000000001"/>
    <n v="772.29300000000001"/>
    <s v="UNI"/>
    <d v="2024-10-10T00:00:00"/>
    <n v="10"/>
    <d v="2024-10-21T00:00:00"/>
    <n v="0"/>
    <n v="0"/>
    <s v="PRO"/>
    <n v="0"/>
    <s v="SWMS81        "/>
    <n v="1"/>
    <m/>
    <m/>
    <s v="Ins Pack"/>
    <d v="2024-10-21T00:00:00"/>
  </r>
  <r>
    <n v="706"/>
    <b v="1"/>
    <x v="33"/>
    <x v="0"/>
    <x v="33"/>
    <s v="ET 100X150 ILUST    "/>
    <n v="757.71428600000002"/>
    <n v="757.71428600000002"/>
    <s v="UNI"/>
    <d v="2024-10-10T00:00:00"/>
    <n v="10"/>
    <d v="2024-10-21T00:00:00"/>
    <n v="0"/>
    <n v="0"/>
    <s v="PRO"/>
    <n v="0"/>
    <s v="SWMS83        "/>
    <n v="1"/>
    <m/>
    <m/>
    <s v="Ins Pack"/>
    <d v="2024-10-21T00:00:00"/>
  </r>
  <r>
    <n v="720"/>
    <b v="1"/>
    <x v="33"/>
    <x v="0"/>
    <x v="33"/>
    <s v="ET 100X150 ILUST    "/>
    <n v="25.7331"/>
    <n v="25.7331"/>
    <s v="UNI"/>
    <d v="2024-10-10T00:00:00"/>
    <n v="10"/>
    <d v="2024-10-21T00:00:00"/>
    <n v="0"/>
    <n v="0"/>
    <s v="PRO"/>
    <n v="0"/>
    <s v="PAMP60        "/>
    <n v="1"/>
    <m/>
    <m/>
    <s v="Ins Pack"/>
    <d v="2024-10-21T00:00:00"/>
  </r>
  <r>
    <n v="727"/>
    <b v="1"/>
    <x v="33"/>
    <x v="0"/>
    <x v="33"/>
    <s v="ET 100X150 ILUST    "/>
    <n v="14.52675"/>
    <n v="14.52675"/>
    <s v="UNI"/>
    <d v="2024-10-10T00:00:00"/>
    <n v="10"/>
    <d v="2024-10-21T00:00:00"/>
    <n v="0"/>
    <n v="0"/>
    <s v="PRO"/>
    <n v="0"/>
    <s v="PAMP62        "/>
    <n v="1"/>
    <m/>
    <m/>
    <s v="Ins Pack"/>
    <d v="2024-10-21T00:00:00"/>
  </r>
  <r>
    <n v="804"/>
    <b v="1"/>
    <x v="17"/>
    <x v="0"/>
    <x v="17"/>
    <s v="KGS                 "/>
    <n v="7.2424970000000002"/>
    <n v="7.2424970000000002"/>
    <s v="KGS"/>
    <d v="2024-10-10T00:00:00"/>
    <n v="15"/>
    <d v="2024-10-28T00:00:00"/>
    <n v="0"/>
    <n v="0"/>
    <s v="PRO"/>
    <n v="0"/>
    <s v="FZPZ82        "/>
    <n v="1"/>
    <m/>
    <m/>
    <s v="Sabor"/>
    <d v="2024-10-28T00:00:00"/>
  </r>
  <r>
    <n v="1617"/>
    <b v="1"/>
    <x v="1"/>
    <x v="0"/>
    <x v="1"/>
    <s v=""/>
    <n v="1061.0608520000001"/>
    <n v="1061.0608520000001"/>
    <s v="KGS"/>
    <d v="2024-10-10T00:00:00"/>
    <n v="60"/>
    <d v="2024-12-09T00:00:00"/>
    <n v="0"/>
    <n v="0"/>
    <s v="PRO"/>
    <n v="0"/>
    <s v="DITO72        "/>
    <n v="1"/>
    <m/>
    <m/>
    <s v="Vegetal"/>
    <d v="2024-12-09T00:00:00"/>
  </r>
  <r>
    <n v="1594"/>
    <b v="1"/>
    <x v="0"/>
    <x v="0"/>
    <x v="0"/>
    <s v=""/>
    <n v="43.597185000000003"/>
    <n v="43.597185000000003"/>
    <s v="KGS"/>
    <d v="2024-10-10T00:00:00"/>
    <n v="60"/>
    <d v="2024-12-09T00:00:00"/>
    <n v="0"/>
    <n v="0"/>
    <s v="PRO"/>
    <n v="0"/>
    <s v="DITO76        "/>
    <n v="1"/>
    <m/>
    <m/>
    <s v="Vegetal"/>
    <d v="2024-12-09T00:00:00"/>
  </r>
  <r>
    <n v="1618"/>
    <b v="1"/>
    <x v="0"/>
    <x v="0"/>
    <x v="0"/>
    <s v=""/>
    <n v="302.75906199999997"/>
    <n v="302.75906199999997"/>
    <s v="KGS"/>
    <d v="2024-10-10T00:00:00"/>
    <n v="60"/>
    <d v="2024-12-09T00:00:00"/>
    <n v="0"/>
    <n v="0"/>
    <s v="PRO"/>
    <n v="0"/>
    <s v="DITO72        "/>
    <n v="1"/>
    <m/>
    <m/>
    <s v="Vegetal"/>
    <d v="2024-12-09T00:00:00"/>
  </r>
  <r>
    <n v="627"/>
    <b v="1"/>
    <x v="37"/>
    <x v="0"/>
    <x v="37"/>
    <s v=""/>
    <n v="22.240310999999998"/>
    <n v="22.240310999999998"/>
    <s v="KGS"/>
    <d v="2024-10-11T00:00:00"/>
    <n v="7"/>
    <d v="2024-10-21T00:00:00"/>
    <n v="0"/>
    <n v="0"/>
    <s v="PRO"/>
    <n v="0"/>
    <s v="DIMO61        "/>
    <n v="1"/>
    <m/>
    <m/>
    <s v="Aditivos"/>
    <d v="2024-10-21T00:00:00"/>
  </r>
  <r>
    <n v="605"/>
    <b v="1"/>
    <x v="72"/>
    <x v="0"/>
    <x v="72"/>
    <s v="CONT.ALERG.(TR)     "/>
    <n v="0.176819"/>
    <n v="0.176819"/>
    <s v="KGS"/>
    <d v="2024-10-11T00:00:00"/>
    <n v="7"/>
    <d v="2024-10-21T00:00:00"/>
    <n v="0"/>
    <n v="0"/>
    <s v="PRO"/>
    <n v="0"/>
    <s v="PAMS90        "/>
    <n v="1"/>
    <m/>
    <m/>
    <s v="Aditivos"/>
    <d v="2024-10-21T00:00:00"/>
  </r>
  <r>
    <n v="624"/>
    <b v="1"/>
    <x v="114"/>
    <x v="0"/>
    <x v="114"/>
    <s v=""/>
    <n v="1.3019320000000001"/>
    <n v="1.3019320000000001"/>
    <s v="KG"/>
    <d v="2024-10-11T00:00:00"/>
    <n v="7"/>
    <d v="2024-10-21T00:00:00"/>
    <n v="0"/>
    <n v="0"/>
    <s v="PRO"/>
    <n v="0"/>
    <s v="DIMO61        "/>
    <n v="1"/>
    <m/>
    <m/>
    <s v="Aditivos"/>
    <d v="2024-10-21T00:00:00"/>
  </r>
  <r>
    <n v="762"/>
    <b v="1"/>
    <x v="31"/>
    <x v="0"/>
    <x v="31"/>
    <s v=""/>
    <n v="933.43333399999995"/>
    <n v="933.43333399999995"/>
    <s v="UNI"/>
    <d v="2024-10-11T00:00:00"/>
    <n v="10"/>
    <d v="2024-10-21T00:00:00"/>
    <n v="0"/>
    <n v="0"/>
    <s v="PRO"/>
    <n v="0"/>
    <s v="DIMO61        "/>
    <n v="1"/>
    <m/>
    <m/>
    <s v="Ins Pack"/>
    <d v="2024-10-21T00:00:00"/>
  </r>
  <r>
    <n v="626"/>
    <b v="1"/>
    <x v="73"/>
    <x v="0"/>
    <x v="73"/>
    <s v="CONT.ALERG.(HU)     "/>
    <n v="9.1901080000000004"/>
    <n v="9.1901080000000004"/>
    <s v="KGS"/>
    <d v="2024-10-11T00:00:00"/>
    <n v="7"/>
    <d v="2024-10-21T00:00:00"/>
    <n v="0"/>
    <n v="0"/>
    <s v="PRO"/>
    <n v="0"/>
    <s v="DIMO61        "/>
    <n v="1"/>
    <m/>
    <m/>
    <s v="Aditivos"/>
    <d v="2024-10-21T00:00:00"/>
  </r>
  <r>
    <n v="632"/>
    <b v="1"/>
    <x v="41"/>
    <x v="0"/>
    <x v="41"/>
    <s v="CONT.ALERGENO       "/>
    <n v="2.1684299999999999"/>
    <n v="2.1684299999999999"/>
    <s v="KGS"/>
    <d v="2024-10-11T00:00:00"/>
    <n v="7"/>
    <d v="2024-10-21T00:00:00"/>
    <n v="0"/>
    <n v="0"/>
    <s v="PRO"/>
    <n v="0"/>
    <s v="DIMO61        "/>
    <n v="1"/>
    <m/>
    <m/>
    <s v="Aditivos"/>
    <d v="2024-10-21T00:00:00"/>
  </r>
  <r>
    <n v="642"/>
    <b v="1"/>
    <x v="40"/>
    <x v="0"/>
    <x v="40"/>
    <s v=""/>
    <n v="3.2250390000000002"/>
    <n v="3.2250390000000002"/>
    <s v="KGS"/>
    <d v="2024-10-11T00:00:00"/>
    <n v="7"/>
    <d v="2024-10-21T00:00:00"/>
    <n v="0"/>
    <n v="0"/>
    <s v="PRO"/>
    <n v="0"/>
    <s v="02231AR       "/>
    <n v="1"/>
    <m/>
    <m/>
    <s v="Aditivos"/>
    <d v="2024-10-21T00:00:00"/>
  </r>
  <r>
    <n v="645"/>
    <b v="1"/>
    <x v="29"/>
    <x v="0"/>
    <x v="29"/>
    <s v="CONT.ALERG.(T)      "/>
    <n v="25.800312000000002"/>
    <n v="25.800312000000002"/>
    <s v="KG"/>
    <d v="2024-10-11T00:00:00"/>
    <n v="7"/>
    <d v="2024-10-21T00:00:00"/>
    <n v="0"/>
    <n v="0"/>
    <s v="PRO"/>
    <n v="0"/>
    <s v="02231AR       "/>
    <n v="1"/>
    <m/>
    <m/>
    <s v="Aditivos"/>
    <d v="2024-10-21T00:00:00"/>
  </r>
  <r>
    <n v="633"/>
    <b v="1"/>
    <x v="42"/>
    <x v="0"/>
    <x v="42"/>
    <s v=""/>
    <n v="2.168647"/>
    <n v="2.168647"/>
    <s v="KG"/>
    <d v="2024-10-11T00:00:00"/>
    <n v="7"/>
    <d v="2024-10-21T00:00:00"/>
    <n v="0"/>
    <n v="0"/>
    <s v="PRO"/>
    <n v="0"/>
    <s v="DIMO61        "/>
    <n v="1"/>
    <m/>
    <m/>
    <s v="Aditivos"/>
    <d v="2024-10-21T00:00:00"/>
  </r>
  <r>
    <n v="582"/>
    <b v="1"/>
    <x v="32"/>
    <x v="0"/>
    <x v="32"/>
    <s v=""/>
    <n v="165.068986"/>
    <n v="165.068986"/>
    <s v="KGS"/>
    <d v="2024-10-11T00:00:00"/>
    <n v="7"/>
    <d v="2024-10-21T00:00:00"/>
    <n v="0"/>
    <n v="0"/>
    <s v="PRO"/>
    <n v="0"/>
    <s v="PAMP60        "/>
    <n v="1"/>
    <m/>
    <m/>
    <s v="Aceite"/>
    <d v="2024-10-21T00:00:00"/>
  </r>
  <r>
    <n v="591"/>
    <b v="1"/>
    <x v="32"/>
    <x v="0"/>
    <x v="32"/>
    <s v=""/>
    <n v="100.361023"/>
    <n v="100.361023"/>
    <s v="KGS"/>
    <d v="2024-10-11T00:00:00"/>
    <n v="7"/>
    <d v="2024-10-21T00:00:00"/>
    <n v="0"/>
    <n v="0"/>
    <s v="PRO"/>
    <n v="0"/>
    <s v="PAMP62        "/>
    <n v="1"/>
    <m/>
    <m/>
    <s v="Aceite"/>
    <d v="2024-10-21T00:00:00"/>
  </r>
  <r>
    <n v="608"/>
    <b v="1"/>
    <x v="32"/>
    <x v="0"/>
    <x v="32"/>
    <s v=""/>
    <n v="160.37004400000001"/>
    <n v="160.37004400000001"/>
    <s v="KGS"/>
    <d v="2024-10-11T00:00:00"/>
    <n v="7"/>
    <d v="2024-10-21T00:00:00"/>
    <n v="0"/>
    <n v="0"/>
    <s v="PRO"/>
    <n v="0"/>
    <s v="PAFP51        "/>
    <n v="1"/>
    <m/>
    <m/>
    <s v="Aceite"/>
    <d v="2024-10-21T00:00:00"/>
  </r>
  <r>
    <n v="622"/>
    <b v="1"/>
    <x v="32"/>
    <x v="0"/>
    <x v="32"/>
    <s v=""/>
    <n v="116.119097"/>
    <n v="116.119097"/>
    <s v="KGS"/>
    <d v="2024-10-11T00:00:00"/>
    <n v="7"/>
    <d v="2024-10-21T00:00:00"/>
    <n v="0"/>
    <n v="0"/>
    <s v="PRO"/>
    <n v="0"/>
    <s v="PAFP52        "/>
    <n v="1"/>
    <m/>
    <m/>
    <s v="Aceite"/>
    <d v="2024-10-21T00:00:00"/>
  </r>
  <r>
    <n v="637"/>
    <b v="1"/>
    <x v="32"/>
    <x v="0"/>
    <x v="32"/>
    <s v=""/>
    <n v="303.03030000000001"/>
    <n v="303.03030000000001"/>
    <s v="KGS"/>
    <d v="2024-10-11T00:00:00"/>
    <n v="7"/>
    <d v="2024-10-21T00:00:00"/>
    <n v="0"/>
    <n v="0"/>
    <s v="PRO"/>
    <n v="0"/>
    <s v="02231AR       "/>
    <n v="1"/>
    <m/>
    <m/>
    <s v="Aceite"/>
    <d v="2024-10-21T00:00:00"/>
  </r>
  <r>
    <n v="639"/>
    <b v="1"/>
    <x v="32"/>
    <x v="0"/>
    <x v="32"/>
    <s v=""/>
    <n v="32.886532000000003"/>
    <n v="32.886532000000003"/>
    <s v="KGS"/>
    <d v="2024-10-11T00:00:00"/>
    <n v="7"/>
    <d v="2024-10-21T00:00:00"/>
    <n v="0"/>
    <n v="0"/>
    <s v="PRO"/>
    <n v="0"/>
    <s v="02231AR       "/>
    <n v="1"/>
    <m/>
    <m/>
    <s v="Aceite"/>
    <d v="2024-10-21T00:00:00"/>
  </r>
  <r>
    <n v="641"/>
    <b v="1"/>
    <x v="24"/>
    <x v="0"/>
    <x v="24"/>
    <s v=""/>
    <n v="18.796872"/>
    <n v="18.796872"/>
    <s v="KGS"/>
    <d v="2024-10-11T00:00:00"/>
    <n v="7"/>
    <d v="2024-10-21T00:00:00"/>
    <n v="0"/>
    <n v="0"/>
    <s v="PRO"/>
    <n v="0"/>
    <s v="02231AR       "/>
    <n v="1"/>
    <m/>
    <m/>
    <s v="Sal"/>
    <d v="2024-10-21T00:00:00"/>
  </r>
  <r>
    <n v="562"/>
    <b v="1"/>
    <x v="75"/>
    <x v="0"/>
    <x v="75"/>
    <s v="CONT.ALERG.(HU)     "/>
    <n v="14.037323000000001"/>
    <n v="14.037323000000001"/>
    <s v="KGS"/>
    <d v="2024-10-11T00:00:00"/>
    <n v="7"/>
    <d v="2024-10-21T00:00:00"/>
    <n v="0"/>
    <n v="0"/>
    <s v="PRO"/>
    <n v="0"/>
    <s v="SWMS51        "/>
    <n v="1"/>
    <m/>
    <m/>
    <s v="Aditivos"/>
    <d v="2024-10-21T00:00:00"/>
  </r>
  <r>
    <n v="604"/>
    <b v="1"/>
    <x v="75"/>
    <x v="0"/>
    <x v="75"/>
    <s v="CONT.ALERG.(HU)     "/>
    <n v="2.1430509999999998"/>
    <n v="2.1430509999999998"/>
    <s v="KGS"/>
    <d v="2024-10-11T00:00:00"/>
    <n v="7"/>
    <d v="2024-10-21T00:00:00"/>
    <n v="0"/>
    <n v="0"/>
    <s v="PRO"/>
    <n v="0"/>
    <s v="PAMS90        "/>
    <n v="1"/>
    <m/>
    <m/>
    <s v="Aditivos"/>
    <d v="2024-10-21T00:00:00"/>
  </r>
  <r>
    <n v="625"/>
    <b v="1"/>
    <x v="75"/>
    <x v="0"/>
    <x v="75"/>
    <s v="CONT.ALERG.(HU)     "/>
    <n v="9.1901080000000004"/>
    <n v="9.1901080000000004"/>
    <s v="KGS"/>
    <d v="2024-10-11T00:00:00"/>
    <n v="7"/>
    <d v="2024-10-21T00:00:00"/>
    <n v="0"/>
    <n v="0"/>
    <s v="PRO"/>
    <n v="0"/>
    <s v="DIMO61        "/>
    <n v="1"/>
    <m/>
    <m/>
    <s v="Aditivos"/>
    <d v="2024-10-21T00:00:00"/>
  </r>
  <r>
    <n v="757"/>
    <b v="1"/>
    <x v="33"/>
    <x v="0"/>
    <x v="33"/>
    <s v="ET 100X150 ILUST    "/>
    <n v="9.1311"/>
    <n v="9.1311"/>
    <s v="UNI"/>
    <d v="2024-10-11T00:00:00"/>
    <n v="10"/>
    <d v="2024-10-21T00:00:00"/>
    <n v="0"/>
    <n v="0"/>
    <s v="PRO"/>
    <n v="0"/>
    <s v="PAMS90        "/>
    <n v="1"/>
    <m/>
    <m/>
    <s v="Ins Pack"/>
    <d v="2024-10-21T00:00:00"/>
  </r>
  <r>
    <n v="768"/>
    <b v="1"/>
    <x v="33"/>
    <x v="0"/>
    <x v="33"/>
    <s v="ET 100X150 ILUST    "/>
    <n v="24.891245000000001"/>
    <n v="24.891245000000001"/>
    <s v="UNI"/>
    <d v="2024-10-11T00:00:00"/>
    <n v="10"/>
    <d v="2024-10-21T00:00:00"/>
    <n v="0"/>
    <n v="0"/>
    <s v="PRO"/>
    <n v="0"/>
    <s v="DIMO61        "/>
    <n v="1"/>
    <m/>
    <m/>
    <s v="Ins Pack"/>
    <d v="2024-10-21T00:00:00"/>
  </r>
  <r>
    <n v="807"/>
    <b v="1"/>
    <x v="15"/>
    <x v="0"/>
    <x v="15"/>
    <s v="NRO 2               "/>
    <n v="3576.4740000000002"/>
    <n v="3576.4740000000002"/>
    <s v="KG"/>
    <d v="2024-10-11T00:00:00"/>
    <n v="15"/>
    <d v="2024-10-28T00:00:00"/>
    <n v="0"/>
    <n v="0"/>
    <s v="PRO"/>
    <n v="0"/>
    <s v="FZPZ65        "/>
    <n v="1"/>
    <m/>
    <m/>
    <s v="Salsa"/>
    <d v="2024-10-28T00:00:00"/>
  </r>
  <r>
    <n v="811"/>
    <b v="1"/>
    <x v="15"/>
    <x v="0"/>
    <x v="15"/>
    <s v="NRO 2               "/>
    <n v="1009.849792"/>
    <n v="1009.849792"/>
    <s v="KG"/>
    <d v="2024-10-11T00:00:00"/>
    <n v="15"/>
    <d v="2024-10-28T00:00:00"/>
    <n v="0"/>
    <n v="0"/>
    <s v="PRO"/>
    <n v="0"/>
    <s v="FZPZ91        "/>
    <n v="1"/>
    <m/>
    <m/>
    <s v="Salsa"/>
    <d v="2024-10-28T00:00:00"/>
  </r>
  <r>
    <n v="813"/>
    <b v="1"/>
    <x v="15"/>
    <x v="0"/>
    <x v="15"/>
    <s v="NRO 2               "/>
    <n v="1842.808968"/>
    <n v="1842.808968"/>
    <s v="KG"/>
    <d v="2024-10-11T00:00:00"/>
    <n v="15"/>
    <d v="2024-10-28T00:00:00"/>
    <n v="0"/>
    <n v="0"/>
    <s v="PRO"/>
    <n v="0"/>
    <s v="FZPZ82        "/>
    <n v="1"/>
    <m/>
    <m/>
    <s v="Salsa"/>
    <d v="2024-10-28T00:00:00"/>
  </r>
  <r>
    <n v="808"/>
    <b v="1"/>
    <x v="17"/>
    <x v="0"/>
    <x v="17"/>
    <s v="KGS                 "/>
    <n v="22.745999999999999"/>
    <n v="22.745999999999999"/>
    <s v="KGS"/>
    <d v="2024-10-11T00:00:00"/>
    <n v="15"/>
    <d v="2024-10-28T00:00:00"/>
    <n v="0"/>
    <n v="0"/>
    <s v="PRO"/>
    <n v="0"/>
    <s v="FZPZ65        "/>
    <n v="1"/>
    <m/>
    <m/>
    <s v="Sabor"/>
    <d v="2024-10-28T00:00:00"/>
  </r>
  <r>
    <n v="812"/>
    <b v="1"/>
    <x v="17"/>
    <x v="0"/>
    <x v="17"/>
    <s v="KGS                 "/>
    <n v="0.66006399999999998"/>
    <n v="0.66006399999999998"/>
    <s v="KGS"/>
    <d v="2024-10-11T00:00:00"/>
    <n v="15"/>
    <d v="2024-10-28T00:00:00"/>
    <n v="0"/>
    <n v="0"/>
    <s v="PRO"/>
    <n v="0"/>
    <s v="FZPZ91        "/>
    <n v="1"/>
    <m/>
    <m/>
    <s v="Sabor"/>
    <d v="2024-10-28T00:00:00"/>
  </r>
  <r>
    <n v="854"/>
    <b v="1"/>
    <x v="4"/>
    <x v="0"/>
    <x v="4"/>
    <s v="CONT.ALERG.(T)      "/>
    <n v="0.442666"/>
    <n v="0.442666"/>
    <s v="KG"/>
    <d v="2024-10-11T00:00:00"/>
    <n v="21"/>
    <d v="2024-11-04T00:00:00"/>
    <n v="0"/>
    <n v="0"/>
    <s v="PRO"/>
    <n v="0"/>
    <s v="FZPZ51        "/>
    <n v="1"/>
    <m/>
    <m/>
    <s v="Aditivos"/>
    <d v="2024-11-04T00:00:00"/>
  </r>
  <r>
    <n v="412"/>
    <b v="1"/>
    <x v="49"/>
    <x v="0"/>
    <x v="49"/>
    <s v="Pizza y Bast. queso"/>
    <n v="2652.59"/>
    <n v="2652.59"/>
    <s v="KG"/>
    <d v="2024-10-12T00:00:00"/>
    <n v="0"/>
    <d v="2024-10-14T00:00:00"/>
    <n v="0.01"/>
    <n v="0"/>
    <s v="PRO"/>
    <n v="0"/>
    <s v="FZPZ65        "/>
    <n v="1"/>
    <m/>
    <m/>
    <e v="#N/A"/>
    <d v="2024-10-14T00:00:00"/>
  </r>
  <r>
    <n v="416"/>
    <b v="1"/>
    <x v="49"/>
    <x v="0"/>
    <x v="49"/>
    <s v="Pizza y Bast. queso"/>
    <n v="1189.56"/>
    <n v="1189.56"/>
    <s v="KG"/>
    <d v="2024-10-12T00:00:00"/>
    <n v="0"/>
    <d v="2024-10-14T00:00:00"/>
    <n v="0.01"/>
    <n v="0"/>
    <s v="PRO"/>
    <n v="0"/>
    <s v="FZPZ72        "/>
    <n v="1"/>
    <m/>
    <m/>
    <e v="#N/A"/>
    <d v="2024-10-14T00:00:00"/>
  </r>
  <r>
    <n v="420"/>
    <b v="1"/>
    <x v="49"/>
    <x v="0"/>
    <x v="49"/>
    <s v="Pizza y Bast. queso"/>
    <n v="1238.45"/>
    <n v="1238.45"/>
    <s v="KG"/>
    <d v="2024-10-12T00:00:00"/>
    <n v="0"/>
    <d v="2024-10-14T00:00:00"/>
    <n v="0.01"/>
    <n v="0"/>
    <s v="PRO"/>
    <n v="0"/>
    <s v="FZPZ82        "/>
    <n v="1"/>
    <m/>
    <m/>
    <e v="#N/A"/>
    <d v="2024-10-14T00:00:00"/>
  </r>
  <r>
    <n v="422"/>
    <b v="1"/>
    <x v="49"/>
    <x v="0"/>
    <x v="49"/>
    <s v="Pizza y Bast. queso"/>
    <n v="1520.04"/>
    <n v="1520.04"/>
    <s v="KG"/>
    <d v="2024-10-12T00:00:00"/>
    <n v="0"/>
    <d v="2024-10-14T00:00:00"/>
    <n v="0.01"/>
    <n v="0"/>
    <s v="PRO"/>
    <n v="0"/>
    <s v="FZPZ81        "/>
    <n v="1"/>
    <m/>
    <m/>
    <e v="#N/A"/>
    <d v="2024-10-14T00:00:00"/>
  </r>
  <r>
    <n v="427"/>
    <b v="1"/>
    <x v="49"/>
    <x v="0"/>
    <x v="49"/>
    <s v="Pizza y Bast. queso"/>
    <n v="539.51"/>
    <n v="539.51"/>
    <s v="KG"/>
    <d v="2024-10-12T00:00:00"/>
    <n v="0"/>
    <d v="2024-10-14T00:00:00"/>
    <n v="0.01"/>
    <n v="0"/>
    <s v="PRO"/>
    <n v="0"/>
    <s v="03520AR       "/>
    <n v="1"/>
    <m/>
    <m/>
    <e v="#N/A"/>
    <d v="2024-10-14T00:00:00"/>
  </r>
  <r>
    <n v="429"/>
    <b v="1"/>
    <x v="50"/>
    <x v="0"/>
    <x v="50"/>
    <s v="FLOW FRIZATA 03 REV3"/>
    <n v="64.2"/>
    <n v="64.2"/>
    <s v="KGS"/>
    <d v="2024-10-12T00:00:00"/>
    <n v="0"/>
    <d v="2024-10-14T00:00:00"/>
    <n v="0.01"/>
    <n v="0"/>
    <s v="PRO"/>
    <n v="0"/>
    <s v="02004AR       "/>
    <n v="1"/>
    <m/>
    <m/>
    <e v="#N/A"/>
    <d v="2024-10-14T00:00:00"/>
  </r>
  <r>
    <n v="684"/>
    <b v="1"/>
    <x v="40"/>
    <x v="0"/>
    <x v="40"/>
    <s v=""/>
    <n v="1.9350229999999999"/>
    <n v="1.9350229999999999"/>
    <s v="KGS"/>
    <d v="2024-10-12T00:00:00"/>
    <n v="7"/>
    <d v="2024-10-21T00:00:00"/>
    <n v="0"/>
    <n v="0"/>
    <s v="PRO"/>
    <n v="0"/>
    <s v="02211AR       "/>
    <n v="1"/>
    <m/>
    <m/>
    <s v="Aditivos"/>
    <d v="2024-10-21T00:00:00"/>
  </r>
  <r>
    <n v="687"/>
    <b v="1"/>
    <x v="29"/>
    <x v="0"/>
    <x v="29"/>
    <s v="CONT.ALERG.(T)      "/>
    <n v="15.480188"/>
    <n v="15.480188"/>
    <s v="KG"/>
    <d v="2024-10-12T00:00:00"/>
    <n v="7"/>
    <d v="2024-10-21T00:00:00"/>
    <n v="0"/>
    <n v="0"/>
    <s v="PRO"/>
    <n v="0"/>
    <s v="02211AR       "/>
    <n v="1"/>
    <m/>
    <m/>
    <s v="Aditivos"/>
    <d v="2024-10-21T00:00:00"/>
  </r>
  <r>
    <n v="652"/>
    <b v="1"/>
    <x v="32"/>
    <x v="0"/>
    <x v="32"/>
    <s v=""/>
    <n v="641.97821999999996"/>
    <n v="641.97821999999996"/>
    <s v="KGS"/>
    <d v="2024-10-12T00:00:00"/>
    <n v="7"/>
    <d v="2024-10-21T00:00:00"/>
    <n v="0"/>
    <n v="0"/>
    <s v="PRO"/>
    <n v="0"/>
    <s v="SWMS51        "/>
    <n v="1"/>
    <m/>
    <m/>
    <s v="Aceite"/>
    <d v="2024-10-21T00:00:00"/>
  </r>
  <r>
    <n v="665"/>
    <b v="1"/>
    <x v="32"/>
    <x v="0"/>
    <x v="32"/>
    <s v=""/>
    <n v="1014.444"/>
    <n v="1014.444"/>
    <s v="KGS"/>
    <d v="2024-10-12T00:00:00"/>
    <n v="7"/>
    <d v="2024-10-21T00:00:00"/>
    <n v="0"/>
    <n v="0"/>
    <s v="PRO"/>
    <n v="0"/>
    <s v="PAMP60        "/>
    <n v="1"/>
    <m/>
    <m/>
    <s v="Aceite"/>
    <d v="2024-10-21T00:00:00"/>
  </r>
  <r>
    <n v="667"/>
    <b v="1"/>
    <x v="32"/>
    <x v="0"/>
    <x v="32"/>
    <s v=""/>
    <n v="357"/>
    <n v="357"/>
    <s v="KGS"/>
    <d v="2024-10-12T00:00:00"/>
    <n v="7"/>
    <d v="2024-10-21T00:00:00"/>
    <n v="0"/>
    <n v="0"/>
    <s v="PRO"/>
    <n v="0"/>
    <s v="PAMP62        "/>
    <n v="1"/>
    <m/>
    <m/>
    <s v="Aceite"/>
    <d v="2024-10-21T00:00:00"/>
  </r>
  <r>
    <n v="672"/>
    <b v="1"/>
    <x v="32"/>
    <x v="0"/>
    <x v="32"/>
    <s v=""/>
    <n v="561.86300000000006"/>
    <n v="561.86300000000006"/>
    <s v="KGS"/>
    <d v="2024-10-12T00:00:00"/>
    <n v="7"/>
    <d v="2024-10-21T00:00:00"/>
    <n v="0"/>
    <n v="0"/>
    <s v="PRO"/>
    <n v="0"/>
    <s v="PAFP51        "/>
    <n v="1"/>
    <m/>
    <m/>
    <s v="Aceite"/>
    <d v="2024-10-21T00:00:00"/>
  </r>
  <r>
    <n v="675"/>
    <b v="1"/>
    <x v="32"/>
    <x v="0"/>
    <x v="32"/>
    <s v=""/>
    <n v="732.29039999999998"/>
    <n v="732.29039999999998"/>
    <s v="KGS"/>
    <d v="2024-10-12T00:00:00"/>
    <n v="7"/>
    <d v="2024-10-21T00:00:00"/>
    <n v="0"/>
    <n v="0"/>
    <s v="PRO"/>
    <n v="0"/>
    <s v="PAFP52        "/>
    <n v="1"/>
    <m/>
    <m/>
    <s v="Aceite"/>
    <d v="2024-10-21T00:00:00"/>
  </r>
  <r>
    <n v="679"/>
    <b v="1"/>
    <x v="32"/>
    <x v="0"/>
    <x v="32"/>
    <s v=""/>
    <n v="181.81818000000001"/>
    <n v="181.81818000000001"/>
    <s v="KGS"/>
    <d v="2024-10-12T00:00:00"/>
    <n v="7"/>
    <d v="2024-10-21T00:00:00"/>
    <n v="0"/>
    <n v="0"/>
    <s v="PRO"/>
    <n v="0"/>
    <s v="02211AR       "/>
    <n v="1"/>
    <m/>
    <m/>
    <s v="Aceite"/>
    <d v="2024-10-21T00:00:00"/>
  </r>
  <r>
    <n v="681"/>
    <b v="1"/>
    <x v="32"/>
    <x v="0"/>
    <x v="32"/>
    <s v=""/>
    <n v="19.731919000000001"/>
    <n v="19.731919000000001"/>
    <s v="KGS"/>
    <d v="2024-10-12T00:00:00"/>
    <n v="7"/>
    <d v="2024-10-21T00:00:00"/>
    <n v="0"/>
    <n v="0"/>
    <s v="PRO"/>
    <n v="0"/>
    <s v="02211AR       "/>
    <n v="1"/>
    <m/>
    <m/>
    <s v="Aceite"/>
    <d v="2024-10-21T00:00:00"/>
  </r>
  <r>
    <n v="657"/>
    <b v="1"/>
    <x v="115"/>
    <x v="0"/>
    <x v="115"/>
    <s v="CONT.ALERG.(TR) (SO)"/>
    <n v="513.79128000000003"/>
    <n v="513.79128000000003"/>
    <s v="KGS"/>
    <d v="2024-10-12T00:00:00"/>
    <n v="7"/>
    <d v="2024-10-21T00:00:00"/>
    <n v="0"/>
    <n v="0"/>
    <s v="PRO"/>
    <n v="0"/>
    <s v="SWMS83        "/>
    <n v="1"/>
    <m/>
    <m/>
    <s v="Fiambre"/>
    <d v="2024-10-21T00:00:00"/>
  </r>
  <r>
    <n v="683"/>
    <b v="1"/>
    <x v="24"/>
    <x v="0"/>
    <x v="24"/>
    <s v=""/>
    <n v="11.278124"/>
    <n v="11.278124"/>
    <s v="KGS"/>
    <d v="2024-10-12T00:00:00"/>
    <n v="7"/>
    <d v="2024-10-21T00:00:00"/>
    <n v="0"/>
    <n v="0"/>
    <s v="PRO"/>
    <n v="0"/>
    <s v="02211AR       "/>
    <n v="1"/>
    <m/>
    <m/>
    <s v="Sal"/>
    <d v="2024-10-21T00:00:00"/>
  </r>
  <r>
    <n v="829"/>
    <b v="1"/>
    <x v="51"/>
    <x v="0"/>
    <x v="51"/>
    <s v="FRIZZIO             "/>
    <n v="2227.6799999999998"/>
    <n v="2227.6799999999998"/>
    <s v="UNI"/>
    <d v="2024-10-12T00:00:00"/>
    <n v="15"/>
    <d v="2024-10-28T00:00:00"/>
    <n v="0"/>
    <n v="0"/>
    <s v="PRO"/>
    <n v="0"/>
    <s v="FZPZ82        "/>
    <n v="1"/>
    <m/>
    <m/>
    <s v="Ins Pack"/>
    <d v="2024-10-28T00:00:00"/>
  </r>
  <r>
    <n v="435"/>
    <b v="1"/>
    <x v="52"/>
    <x v="0"/>
    <x v="52"/>
    <s v=""/>
    <n v="76.363951"/>
    <n v="76.363951"/>
    <s v="UNI"/>
    <d v="2024-10-13T00:00:00"/>
    <n v="0"/>
    <d v="2024-10-14T00:00:00"/>
    <n v="0"/>
    <n v="0"/>
    <s v="PRO"/>
    <n v="0"/>
    <s v="FZPZ65        "/>
    <n v="1"/>
    <m/>
    <m/>
    <e v="#N/A"/>
    <d v="2024-10-14T00:00:00"/>
  </r>
  <r>
    <n v="441"/>
    <b v="1"/>
    <x v="52"/>
    <x v="0"/>
    <x v="52"/>
    <s v=""/>
    <n v="51.999167999999997"/>
    <n v="51.999167999999997"/>
    <s v="UNI"/>
    <d v="2024-10-13T00:00:00"/>
    <n v="0"/>
    <d v="2024-10-14T00:00:00"/>
    <n v="0"/>
    <n v="0"/>
    <s v="PRO"/>
    <n v="0"/>
    <s v="FZPZ72        "/>
    <n v="1"/>
    <m/>
    <m/>
    <e v="#N/A"/>
    <d v="2024-10-14T00:00:00"/>
  </r>
  <r>
    <n v="449"/>
    <b v="1"/>
    <x v="52"/>
    <x v="0"/>
    <x v="52"/>
    <s v=""/>
    <n v="51.990119999999997"/>
    <n v="51.990119999999997"/>
    <s v="UNI"/>
    <d v="2024-10-13T00:00:00"/>
    <n v="0"/>
    <d v="2024-10-14T00:00:00"/>
    <n v="0"/>
    <n v="0"/>
    <s v="PRO"/>
    <n v="0"/>
    <s v="FZPZ82        "/>
    <n v="1"/>
    <m/>
    <m/>
    <e v="#N/A"/>
    <d v="2024-10-14T00:00:00"/>
  </r>
  <r>
    <n v="456"/>
    <b v="1"/>
    <x v="52"/>
    <x v="0"/>
    <x v="52"/>
    <s v=""/>
    <n v="64.175422999999995"/>
    <n v="64.175422999999995"/>
    <s v="UNI"/>
    <d v="2024-10-13T00:00:00"/>
    <n v="0"/>
    <d v="2024-10-14T00:00:00"/>
    <n v="0"/>
    <n v="0"/>
    <s v="PRO"/>
    <n v="0"/>
    <s v="FZPZ81        "/>
    <n v="1"/>
    <m/>
    <m/>
    <e v="#N/A"/>
    <d v="2024-10-14T00:00:00"/>
  </r>
  <r>
    <n v="433"/>
    <b v="1"/>
    <x v="53"/>
    <x v="0"/>
    <x v="53"/>
    <s v=""/>
    <n v="96.236863"/>
    <n v="96.236863"/>
    <s v="UNI"/>
    <d v="2024-10-13T00:00:00"/>
    <n v="0"/>
    <d v="2024-10-14T00:00:00"/>
    <n v="0"/>
    <n v="0"/>
    <s v="PRO"/>
    <n v="0"/>
    <s v="FZPZ65        "/>
    <n v="1"/>
    <m/>
    <m/>
    <s v="Cinta"/>
    <d v="2024-10-14T00:00:00"/>
  </r>
  <r>
    <n v="439"/>
    <b v="1"/>
    <x v="53"/>
    <x v="0"/>
    <x v="53"/>
    <s v=""/>
    <n v="74.88"/>
    <n v="74.88"/>
    <s v="UNI"/>
    <d v="2024-10-13T00:00:00"/>
    <n v="0"/>
    <d v="2024-10-14T00:00:00"/>
    <n v="0"/>
    <n v="0"/>
    <s v="PRO"/>
    <n v="0"/>
    <s v="FZPZ72        "/>
    <n v="1"/>
    <m/>
    <m/>
    <s v="Cinta"/>
    <d v="2024-10-14T00:00:00"/>
  </r>
  <r>
    <n v="450"/>
    <b v="1"/>
    <x v="53"/>
    <x v="0"/>
    <x v="53"/>
    <s v=""/>
    <n v="65.52"/>
    <n v="65.52"/>
    <s v="UNI"/>
    <d v="2024-10-13T00:00:00"/>
    <n v="0"/>
    <d v="2024-10-14T00:00:00"/>
    <n v="0"/>
    <n v="0"/>
    <s v="PRO"/>
    <n v="0"/>
    <s v="FZPZ82        "/>
    <n v="1"/>
    <m/>
    <m/>
    <s v="Cinta"/>
    <d v="2024-10-14T00:00:00"/>
  </r>
  <r>
    <n v="454"/>
    <b v="1"/>
    <x v="53"/>
    <x v="0"/>
    <x v="53"/>
    <s v=""/>
    <n v="80.876400000000004"/>
    <n v="80.876400000000004"/>
    <s v="UNI"/>
    <d v="2024-10-13T00:00:00"/>
    <n v="0"/>
    <d v="2024-10-14T00:00:00"/>
    <n v="0"/>
    <n v="0"/>
    <s v="PRO"/>
    <n v="0"/>
    <s v="FZPZ81        "/>
    <n v="1"/>
    <m/>
    <m/>
    <s v="Cinta"/>
    <d v="2024-10-14T00:00:00"/>
  </r>
  <r>
    <n v="436"/>
    <b v="1"/>
    <x v="116"/>
    <x v="0"/>
    <x v="116"/>
    <s v="PIZZETA GRIDO       "/>
    <n v="149.78"/>
    <n v="149.78"/>
    <s v="KG"/>
    <d v="2024-10-13T00:00:00"/>
    <n v="0"/>
    <d v="2024-10-14T00:00:00"/>
    <n v="0.01"/>
    <n v="0"/>
    <s v="PRO"/>
    <n v="0"/>
    <s v="FZPZ72        "/>
    <n v="1"/>
    <m/>
    <m/>
    <e v="#N/A"/>
    <d v="2024-10-14T00:00:00"/>
  </r>
  <r>
    <n v="430"/>
    <b v="1"/>
    <x v="54"/>
    <x v="0"/>
    <x v="54"/>
    <s v="REV.3 MOZZA         "/>
    <n v="269.45999999999998"/>
    <n v="269.45999999999998"/>
    <s v="KG"/>
    <d v="2024-10-13T00:00:00"/>
    <n v="0"/>
    <d v="2024-10-14T00:00:00"/>
    <n v="0.01"/>
    <n v="0"/>
    <s v="PRO"/>
    <n v="0"/>
    <s v="FZPZ65        "/>
    <n v="1"/>
    <m/>
    <m/>
    <e v="#N/A"/>
    <d v="2024-10-14T00:00:00"/>
  </r>
  <r>
    <n v="431"/>
    <b v="1"/>
    <x v="55"/>
    <x v="0"/>
    <x v="55"/>
    <s v="PIZZA FRIZZIO       "/>
    <n v="1636.67"/>
    <n v="1636.67"/>
    <s v="UNI"/>
    <d v="2024-10-13T00:00:00"/>
    <n v="0"/>
    <d v="2024-10-14T00:00:00"/>
    <n v="0.01"/>
    <n v="0"/>
    <s v="PRO"/>
    <n v="0"/>
    <s v="FZPZ65        "/>
    <n v="1"/>
    <m/>
    <m/>
    <e v="#N/A"/>
    <d v="2024-10-14T00:00:00"/>
  </r>
  <r>
    <n v="444"/>
    <b v="1"/>
    <x v="55"/>
    <x v="0"/>
    <x v="55"/>
    <s v="PIZZA FRIZZIO       "/>
    <n v="1114.28"/>
    <n v="1114.28"/>
    <s v="UNI"/>
    <d v="2024-10-13T00:00:00"/>
    <n v="0"/>
    <d v="2024-10-14T00:00:00"/>
    <n v="0.01"/>
    <n v="0"/>
    <s v="PRO"/>
    <n v="0"/>
    <s v="FZPZ82        "/>
    <n v="1"/>
    <m/>
    <m/>
    <e v="#N/A"/>
    <d v="2024-10-14T00:00:00"/>
  </r>
  <r>
    <n v="452"/>
    <b v="1"/>
    <x v="55"/>
    <x v="0"/>
    <x v="55"/>
    <s v="PIZZA FRIZZIO       "/>
    <n v="1375.44"/>
    <n v="1375.44"/>
    <s v="UNI"/>
    <d v="2024-10-13T00:00:00"/>
    <n v="0"/>
    <d v="2024-10-14T00:00:00"/>
    <n v="0.01"/>
    <n v="0"/>
    <s v="PRO"/>
    <n v="0"/>
    <s v="FZPZ81        "/>
    <n v="1"/>
    <m/>
    <m/>
    <e v="#N/A"/>
    <d v="2024-10-14T00:00:00"/>
  </r>
  <r>
    <n v="445"/>
    <b v="1"/>
    <x v="117"/>
    <x v="0"/>
    <x v="117"/>
    <s v="REV.1 "/>
    <n v="167.41"/>
    <n v="167.41"/>
    <s v="KG"/>
    <d v="2024-10-13T00:00:00"/>
    <n v="0"/>
    <d v="2024-10-14T00:00:00"/>
    <n v="0.01"/>
    <n v="0"/>
    <s v="PRO"/>
    <n v="0"/>
    <s v="FZPZ82        "/>
    <n v="1"/>
    <m/>
    <m/>
    <e v="#N/A"/>
    <d v="2024-10-14T00:00:00"/>
  </r>
  <r>
    <n v="451"/>
    <b v="1"/>
    <x v="56"/>
    <x v="0"/>
    <x v="56"/>
    <s v="REV.1"/>
    <n v="206.64"/>
    <n v="206.64"/>
    <s v="KG"/>
    <d v="2024-10-13T00:00:00"/>
    <n v="0"/>
    <d v="2024-10-14T00:00:00"/>
    <n v="0.01"/>
    <n v="0"/>
    <s v="PRO"/>
    <n v="0"/>
    <s v="FZPZ81        "/>
    <n v="1"/>
    <m/>
    <m/>
    <e v="#N/A"/>
    <d v="2024-10-14T00:00:00"/>
  </r>
  <r>
    <n v="432"/>
    <b v="1"/>
    <x v="57"/>
    <x v="0"/>
    <x v="57"/>
    <s v="FRIZZIO             "/>
    <n v="1636.02"/>
    <n v="1636.02"/>
    <s v="UNI"/>
    <d v="2024-10-13T00:00:00"/>
    <n v="0"/>
    <d v="2024-10-14T00:00:00"/>
    <n v="0.01"/>
    <n v="0"/>
    <s v="PRO"/>
    <n v="0"/>
    <s v="FZPZ65        "/>
    <n v="1"/>
    <m/>
    <m/>
    <s v="Ins Pack"/>
    <d v="2024-10-14T00:00:00"/>
  </r>
  <r>
    <n v="438"/>
    <b v="1"/>
    <x v="57"/>
    <x v="0"/>
    <x v="57"/>
    <s v="FRIZZIO             "/>
    <n v="1272.96"/>
    <n v="1272.96"/>
    <s v="UNI"/>
    <d v="2024-10-13T00:00:00"/>
    <n v="0"/>
    <d v="2024-10-14T00:00:00"/>
    <n v="0.01"/>
    <n v="0"/>
    <s v="PRO"/>
    <n v="0"/>
    <s v="FZPZ72        "/>
    <n v="1"/>
    <m/>
    <m/>
    <s v="Ins Pack"/>
    <d v="2024-10-14T00:00:00"/>
  </r>
  <r>
    <n v="457"/>
    <b v="1"/>
    <x v="118"/>
    <x v="0"/>
    <x v="118"/>
    <s v="C-FR-07 AZUL REV.3"/>
    <n v="1800.18"/>
    <n v="1800.18"/>
    <s v="UNI"/>
    <d v="2024-10-13T00:00:00"/>
    <n v="0"/>
    <d v="2024-10-14T00:00:00"/>
    <n v="0.01"/>
    <n v="0"/>
    <s v="PRO"/>
    <n v="0"/>
    <s v="03520AR       "/>
    <n v="1"/>
    <m/>
    <m/>
    <e v="#N/A"/>
    <d v="2024-10-14T00:00:00"/>
  </r>
  <r>
    <n v="463"/>
    <b v="1"/>
    <x v="61"/>
    <x v="0"/>
    <x v="61"/>
    <s v="C-FR-08 REV.3"/>
    <n v="3750"/>
    <n v="3750"/>
    <s v="UNI"/>
    <d v="2024-10-13T00:00:00"/>
    <n v="0"/>
    <d v="2024-10-14T00:00:00"/>
    <n v="0.01"/>
    <n v="0"/>
    <s v="PRO"/>
    <n v="0"/>
    <s v="02004AR       "/>
    <n v="1"/>
    <m/>
    <m/>
    <e v="#N/A"/>
    <d v="2024-10-14T00:00:00"/>
  </r>
  <r>
    <n v="458"/>
    <b v="1"/>
    <x v="62"/>
    <x v="0"/>
    <x v="62"/>
    <s v="UNIDADES. REV.2"/>
    <n v="3.6"/>
    <n v="3.6"/>
    <s v="UNI"/>
    <d v="2024-10-13T00:00:00"/>
    <n v="0"/>
    <d v="2024-10-14T00:00:00"/>
    <n v="0.01"/>
    <n v="0"/>
    <s v="PRO"/>
    <n v="0"/>
    <s v="03520AR       "/>
    <n v="1"/>
    <m/>
    <m/>
    <e v="#N/A"/>
    <d v="2024-10-14T00:00:00"/>
  </r>
  <r>
    <n v="464"/>
    <b v="1"/>
    <x v="62"/>
    <x v="0"/>
    <x v="62"/>
    <s v="UNIDADES. REV.2"/>
    <n v="7.5"/>
    <n v="7.5"/>
    <s v="UNI"/>
    <d v="2024-10-13T00:00:00"/>
    <n v="0"/>
    <d v="2024-10-14T00:00:00"/>
    <n v="0.01"/>
    <n v="0"/>
    <s v="PRO"/>
    <n v="0"/>
    <s v="02004AR       "/>
    <n v="1"/>
    <m/>
    <m/>
    <e v="#N/A"/>
    <d v="2024-10-14T00:00:00"/>
  </r>
  <r>
    <n v="460"/>
    <b v="1"/>
    <x v="119"/>
    <x v="0"/>
    <x v="119"/>
    <s v="FLOW FRIZATA 08 REV3"/>
    <n v="85.16"/>
    <n v="85.16"/>
    <s v="KGS"/>
    <d v="2024-10-13T00:00:00"/>
    <n v="0"/>
    <d v="2024-10-14T00:00:00"/>
    <n v="0.01"/>
    <n v="0"/>
    <s v="PRO"/>
    <n v="0"/>
    <s v="03520AR       "/>
    <n v="1"/>
    <m/>
    <m/>
    <e v="#N/A"/>
    <d v="2024-10-14T00:00:00"/>
  </r>
  <r>
    <n v="459"/>
    <b v="1"/>
    <x v="63"/>
    <x v="0"/>
    <x v="63"/>
    <s v="2 BANDAS"/>
    <n v="1800.18"/>
    <n v="1800.18"/>
    <s v="UNI"/>
    <d v="2024-10-13T00:00:00"/>
    <n v="0"/>
    <d v="2024-10-14T00:00:00"/>
    <n v="0.01"/>
    <n v="0"/>
    <s v="PRO"/>
    <n v="0"/>
    <s v="03520AR       "/>
    <n v="1"/>
    <m/>
    <m/>
    <e v="#N/A"/>
    <d v="2024-10-14T00:00:00"/>
  </r>
  <r>
    <n v="465"/>
    <b v="1"/>
    <x v="63"/>
    <x v="0"/>
    <x v="63"/>
    <s v="2 BANDAS"/>
    <n v="3750.37"/>
    <n v="3750.37"/>
    <s v="UNI"/>
    <d v="2024-10-13T00:00:00"/>
    <n v="0"/>
    <d v="2024-10-14T00:00:00"/>
    <n v="0.01"/>
    <n v="0"/>
    <s v="PRO"/>
    <n v="0"/>
    <s v="02004AR       "/>
    <n v="1"/>
    <m/>
    <m/>
    <e v="#N/A"/>
    <d v="2024-10-14T00:00:00"/>
  </r>
  <r>
    <n v="443"/>
    <b v="1"/>
    <x v="104"/>
    <x v="0"/>
    <x v="104"/>
    <s v="X UNIDAD            "/>
    <n v="39"/>
    <n v="39"/>
    <s v="UNI"/>
    <d v="2024-10-13T00:00:00"/>
    <n v="0"/>
    <d v="2024-10-14T00:00:00"/>
    <n v="0"/>
    <n v="0"/>
    <s v="PRO"/>
    <n v="0"/>
    <s v="FZPZ72        "/>
    <n v="1"/>
    <m/>
    <m/>
    <e v="#N/A"/>
    <d v="2024-10-14T00:00:00"/>
  </r>
  <r>
    <n v="17"/>
    <b v="1"/>
    <x v="120"/>
    <x v="1"/>
    <x v="120"/>
    <s v="ARG. P.neto 0,80 kg"/>
    <n v="3750"/>
    <n v="0"/>
    <s v="UNI"/>
    <d v="2024-10-13T00:00:00"/>
    <n v="1"/>
    <d v="2024-10-14T00:00:00"/>
    <n v="0.01"/>
    <n v="0"/>
    <s v="PRO"/>
    <n v="0"/>
    <s v="02004AR       "/>
    <n v="1"/>
    <m/>
    <m/>
    <e v="#N/A"/>
    <d v="2024-10-14T00:00:00"/>
  </r>
  <r>
    <n v="16"/>
    <b v="1"/>
    <x v="121"/>
    <x v="1"/>
    <x v="121"/>
    <s v="Argentina"/>
    <n v="1800"/>
    <n v="0"/>
    <s v="UNI"/>
    <d v="2024-10-13T00:00:00"/>
    <n v="1"/>
    <d v="2024-10-14T00:00:00"/>
    <n v="0.01"/>
    <n v="0"/>
    <s v="PRO"/>
    <n v="0"/>
    <s v="03520AR       "/>
    <n v="1"/>
    <m/>
    <m/>
    <e v="#N/A"/>
    <d v="2024-10-14T00:00:00"/>
  </r>
  <r>
    <n v="434"/>
    <b v="1"/>
    <x v="67"/>
    <x v="0"/>
    <x v="67"/>
    <s v=""/>
    <n v="19.09"/>
    <n v="19.09"/>
    <s v="UN"/>
    <d v="2024-10-13T00:00:00"/>
    <n v="0"/>
    <d v="2024-10-14T00:00:00"/>
    <n v="0.01"/>
    <n v="0"/>
    <s v="PRO"/>
    <n v="0"/>
    <s v="FZPZ65        "/>
    <n v="1"/>
    <m/>
    <m/>
    <e v="#N/A"/>
    <d v="2024-10-14T00:00:00"/>
  </r>
  <r>
    <n v="440"/>
    <b v="1"/>
    <x v="67"/>
    <x v="0"/>
    <x v="67"/>
    <s v=""/>
    <n v="13"/>
    <n v="13"/>
    <s v="UN"/>
    <d v="2024-10-13T00:00:00"/>
    <n v="0"/>
    <d v="2024-10-14T00:00:00"/>
    <n v="0.01"/>
    <n v="0"/>
    <s v="PRO"/>
    <n v="0"/>
    <s v="FZPZ72        "/>
    <n v="1"/>
    <m/>
    <m/>
    <e v="#N/A"/>
    <d v="2024-10-14T00:00:00"/>
  </r>
  <r>
    <n v="448"/>
    <b v="1"/>
    <x v="67"/>
    <x v="0"/>
    <x v="67"/>
    <s v=""/>
    <n v="13"/>
    <n v="13"/>
    <s v="UN"/>
    <d v="2024-10-13T00:00:00"/>
    <n v="0"/>
    <d v="2024-10-14T00:00:00"/>
    <n v="0.01"/>
    <n v="0"/>
    <s v="PRO"/>
    <n v="0"/>
    <s v="FZPZ82        "/>
    <n v="1"/>
    <m/>
    <m/>
    <e v="#N/A"/>
    <d v="2024-10-14T00:00:00"/>
  </r>
  <r>
    <n v="455"/>
    <b v="1"/>
    <x v="67"/>
    <x v="0"/>
    <x v="67"/>
    <s v=""/>
    <n v="16.04"/>
    <n v="16.04"/>
    <s v="UN"/>
    <d v="2024-10-13T00:00:00"/>
    <n v="0"/>
    <d v="2024-10-14T00:00:00"/>
    <n v="0.01"/>
    <n v="0"/>
    <s v="PRO"/>
    <n v="0"/>
    <s v="FZPZ81        "/>
    <n v="1"/>
    <m/>
    <m/>
    <e v="#N/A"/>
    <d v="2024-10-14T00:00:00"/>
  </r>
  <r>
    <n v="461"/>
    <b v="1"/>
    <x v="67"/>
    <x v="0"/>
    <x v="67"/>
    <s v=""/>
    <n v="6.42"/>
    <n v="6.42"/>
    <s v="UN"/>
    <d v="2024-10-13T00:00:00"/>
    <n v="0"/>
    <d v="2024-10-14T00:00:00"/>
    <n v="0.01"/>
    <n v="0"/>
    <s v="PRO"/>
    <n v="0"/>
    <s v="03520AR       "/>
    <n v="1"/>
    <m/>
    <m/>
    <e v="#N/A"/>
    <d v="2024-10-14T00:00:00"/>
  </r>
  <r>
    <n v="466"/>
    <b v="1"/>
    <x v="67"/>
    <x v="0"/>
    <x v="67"/>
    <s v=""/>
    <n v="8.82"/>
    <n v="8.82"/>
    <s v="UN"/>
    <d v="2024-10-13T00:00:00"/>
    <n v="0"/>
    <d v="2024-10-14T00:00:00"/>
    <n v="0.01"/>
    <n v="0"/>
    <s v="PRO"/>
    <n v="0"/>
    <s v="02004AR       "/>
    <n v="1"/>
    <m/>
    <m/>
    <e v="#N/A"/>
    <d v="2024-10-14T00:00:00"/>
  </r>
  <r>
    <n v="12"/>
    <b v="1"/>
    <x v="69"/>
    <x v="1"/>
    <x v="69"/>
    <s v="12 UNID X 510 GRS"/>
    <n v="1603.9477119999999"/>
    <n v="0"/>
    <s v="UNI"/>
    <d v="2024-10-13T00:00:00"/>
    <n v="1"/>
    <d v="2024-10-14T00:00:00"/>
    <n v="0"/>
    <n v="0"/>
    <s v="PRO"/>
    <n v="0"/>
    <s v="FZPZ65        "/>
    <n v="1"/>
    <m/>
    <m/>
    <e v="#N/A"/>
    <d v="2024-10-14T00:00:00"/>
  </r>
  <r>
    <n v="13"/>
    <b v="1"/>
    <x v="122"/>
    <x v="1"/>
    <x v="122"/>
    <s v="20 UNID X 180 GRS"/>
    <n v="1248"/>
    <n v="0"/>
    <s v="UNI"/>
    <d v="2024-10-13T00:00:00"/>
    <n v="1"/>
    <d v="2024-10-14T00:00:00"/>
    <n v="0.01"/>
    <n v="0"/>
    <s v="PRO"/>
    <n v="0"/>
    <s v="FZPZ72        "/>
    <n v="1"/>
    <m/>
    <m/>
    <e v="#N/A"/>
    <d v="2024-10-14T00:00:00"/>
  </r>
  <r>
    <n v="15"/>
    <b v="1"/>
    <x v="70"/>
    <x v="1"/>
    <x v="70"/>
    <s v="11 X 535G"/>
    <n v="1347.94"/>
    <n v="0"/>
    <s v="UNI"/>
    <d v="2024-10-13T00:00:00"/>
    <n v="1"/>
    <d v="2024-10-14T00:00:00"/>
    <n v="0.01"/>
    <n v="0"/>
    <s v="PRO"/>
    <n v="0"/>
    <s v="FZPZ81        "/>
    <n v="1"/>
    <m/>
    <m/>
    <e v="#N/A"/>
    <d v="2024-10-14T00:00:00"/>
  </r>
  <r>
    <n v="14"/>
    <b v="1"/>
    <x v="123"/>
    <x v="1"/>
    <x v="123"/>
    <s v="11 UNID X 540 GRS"/>
    <n v="1092"/>
    <n v="0"/>
    <s v="UNI"/>
    <d v="2024-10-13T00:00:00"/>
    <n v="1"/>
    <d v="2024-10-14T00:00:00"/>
    <n v="0.01"/>
    <n v="0"/>
    <s v="PRO"/>
    <n v="0"/>
    <s v="FZPZ82        "/>
    <n v="1"/>
    <m/>
    <m/>
    <e v="#N/A"/>
    <d v="2024-10-14T00:00:00"/>
  </r>
  <r>
    <n v="437"/>
    <b v="1"/>
    <x v="124"/>
    <x v="0"/>
    <x v="124"/>
    <s v="PECHU MINI BASTONES"/>
    <n v="1248.1300000000001"/>
    <n v="1248.1300000000001"/>
    <s v="UNI"/>
    <d v="2024-10-13T00:00:00"/>
    <n v="0"/>
    <d v="2024-10-14T00:00:00"/>
    <n v="0.01"/>
    <n v="0"/>
    <s v="PRO"/>
    <n v="0"/>
    <s v="FZPZ72        "/>
    <n v="1"/>
    <m/>
    <m/>
    <e v="#N/A"/>
    <d v="2024-10-14T00:00:00"/>
  </r>
  <r>
    <n v="729"/>
    <b v="1"/>
    <x v="71"/>
    <x v="0"/>
    <x v="71"/>
    <s v="CONT.ALERG.(GL)     "/>
    <n v="333.22964400000001"/>
    <n v="333.22964400000001"/>
    <s v="KGS"/>
    <d v="2024-10-13T00:00:00"/>
    <n v="7"/>
    <d v="2024-10-21T00:00:00"/>
    <n v="0"/>
    <n v="0"/>
    <s v="PRO"/>
    <n v="0"/>
    <s v="PAMS90        "/>
    <n v="1"/>
    <m/>
    <m/>
    <s v="Reboz"/>
    <d v="2024-10-21T00:00:00"/>
  </r>
  <r>
    <n v="732"/>
    <b v="1"/>
    <x v="32"/>
    <x v="0"/>
    <x v="32"/>
    <s v=""/>
    <n v="219.97800000000001"/>
    <n v="219.97800000000001"/>
    <s v="KGS"/>
    <d v="2024-10-13T00:00:00"/>
    <n v="7"/>
    <d v="2024-10-21T00:00:00"/>
    <n v="0"/>
    <n v="0"/>
    <s v="PRO"/>
    <n v="0"/>
    <s v="PAMS90        "/>
    <n v="1"/>
    <m/>
    <m/>
    <s v="Aceite"/>
    <d v="2024-10-21T00:00:00"/>
  </r>
  <r>
    <n v="764"/>
    <b v="1"/>
    <x v="71"/>
    <x v="0"/>
    <x v="71"/>
    <s v="CONT.ALERG.(GL)     "/>
    <n v="265.74709799999999"/>
    <n v="265.74709799999999"/>
    <s v="KGS"/>
    <d v="2024-10-14T00:00:00"/>
    <n v="7"/>
    <d v="2024-10-21T00:00:00"/>
    <n v="0"/>
    <n v="0"/>
    <s v="PRO"/>
    <n v="0"/>
    <s v="DIMO61        "/>
    <n v="1"/>
    <m/>
    <m/>
    <s v="Reboz"/>
    <d v="2024-10-21T00:00:00"/>
  </r>
  <r>
    <n v="766"/>
    <b v="1"/>
    <x v="32"/>
    <x v="0"/>
    <x v="32"/>
    <s v=""/>
    <n v="282.80202000000003"/>
    <n v="282.80202000000003"/>
    <s v="KGS"/>
    <d v="2024-10-14T00:00:00"/>
    <n v="7"/>
    <d v="2024-10-21T00:00:00"/>
    <n v="0"/>
    <n v="0"/>
    <s v="PRO"/>
    <n v="0"/>
    <s v="DIMO61        "/>
    <n v="1"/>
    <m/>
    <m/>
    <s v="Aceite"/>
    <d v="2024-10-21T00:00:00"/>
  </r>
  <r>
    <n v="790"/>
    <b v="1"/>
    <x v="22"/>
    <x v="0"/>
    <x v="22"/>
    <s v="CONT.ALERG.(T)      "/>
    <n v="10256.504723"/>
    <n v="10256.504723"/>
    <s v="KGS"/>
    <d v="2024-10-14T00:00:00"/>
    <n v="10"/>
    <d v="2024-10-28T00:00:00"/>
    <n v="0"/>
    <n v="0"/>
    <s v="PRO"/>
    <n v="0"/>
    <s v="FZPZ65        "/>
    <n v="1"/>
    <m/>
    <m/>
    <s v="Harina"/>
    <d v="2024-10-28T00:00:00"/>
  </r>
  <r>
    <n v="793"/>
    <b v="1"/>
    <x v="22"/>
    <x v="0"/>
    <x v="22"/>
    <s v="CONT.ALERG.(T)      "/>
    <n v="880.70678899999996"/>
    <n v="880.70678899999996"/>
    <s v="KGS"/>
    <d v="2024-10-14T00:00:00"/>
    <n v="10"/>
    <d v="2024-10-28T00:00:00"/>
    <n v="0"/>
    <n v="0"/>
    <s v="PRO"/>
    <n v="0"/>
    <s v="FZPZ91        "/>
    <n v="1"/>
    <m/>
    <m/>
    <s v="Harina"/>
    <d v="2024-10-28T00:00:00"/>
  </r>
  <r>
    <n v="797"/>
    <b v="1"/>
    <x v="22"/>
    <x v="0"/>
    <x v="22"/>
    <s v="CONT.ALERG.(T)      "/>
    <n v="5637.5573109999996"/>
    <n v="5637.5573109999996"/>
    <s v="KGS"/>
    <d v="2024-10-14T00:00:00"/>
    <n v="10"/>
    <d v="2024-10-28T00:00:00"/>
    <n v="0"/>
    <n v="0"/>
    <s v="PRO"/>
    <n v="0"/>
    <s v="FZPZ82        "/>
    <n v="1"/>
    <m/>
    <m/>
    <s v="Harina"/>
    <d v="2024-10-28T00:00:00"/>
  </r>
  <r>
    <n v="1110"/>
    <b v="1"/>
    <x v="3"/>
    <x v="0"/>
    <x v="3"/>
    <s v="CONT.ALERG.(S) (SO) "/>
    <n v="75.367521999999994"/>
    <n v="75.367521999999994"/>
    <s v="KG"/>
    <d v="2024-10-14T00:00:00"/>
    <n v="30"/>
    <d v="2024-11-18T00:00:00"/>
    <n v="0"/>
    <n v="0"/>
    <s v="PRO"/>
    <n v="0"/>
    <s v="PAMP60        "/>
    <n v="1"/>
    <m/>
    <m/>
    <s v="Text &amp; Soja"/>
    <d v="2024-11-18T00:00:00"/>
  </r>
  <r>
    <n v="1120"/>
    <b v="1"/>
    <x v="3"/>
    <x v="0"/>
    <x v="3"/>
    <s v="CONT.ALERG.(S) (SO) "/>
    <n v="21.065593"/>
    <n v="21.065593"/>
    <s v="KG"/>
    <d v="2024-10-14T00:00:00"/>
    <n v="30"/>
    <d v="2024-11-18T00:00:00"/>
    <n v="0"/>
    <n v="0"/>
    <s v="PRO"/>
    <n v="0"/>
    <s v="PAMP62        "/>
    <n v="1"/>
    <m/>
    <m/>
    <s v="Text &amp; Soja"/>
    <d v="2024-11-18T00:00:00"/>
  </r>
  <r>
    <n v="1134"/>
    <b v="1"/>
    <x v="3"/>
    <x v="0"/>
    <x v="3"/>
    <s v="CONT.ALERG.(S) (SO) "/>
    <n v="88.474793000000005"/>
    <n v="88.474793000000005"/>
    <s v="KG"/>
    <d v="2024-10-14T00:00:00"/>
    <n v="30"/>
    <d v="2024-11-18T00:00:00"/>
    <n v="0"/>
    <n v="0"/>
    <s v="PRO"/>
    <n v="0"/>
    <s v="PAMP63        "/>
    <n v="1"/>
    <m/>
    <m/>
    <s v="Text &amp; Soja"/>
    <d v="2024-11-18T00:00:00"/>
  </r>
  <r>
    <n v="1146"/>
    <b v="1"/>
    <x v="3"/>
    <x v="0"/>
    <x v="3"/>
    <s v="CONT.ALERG.(S) (SO) "/>
    <n v="43.203360000000004"/>
    <n v="43.203360000000004"/>
    <s v="KG"/>
    <d v="2024-10-14T00:00:00"/>
    <n v="30"/>
    <d v="2024-11-18T00:00:00"/>
    <n v="0"/>
    <n v="0"/>
    <s v="PRO"/>
    <n v="0"/>
    <s v="PAFP51        "/>
    <n v="1"/>
    <m/>
    <m/>
    <s v="Text &amp; Soja"/>
    <d v="2024-11-18T00:00:00"/>
  </r>
  <r>
    <n v="782"/>
    <b v="1"/>
    <x v="41"/>
    <x v="0"/>
    <x v="41"/>
    <s v="CONT.ALERGENO       "/>
    <n v="6.8688269999999996"/>
    <n v="6.8688269999999996"/>
    <s v="KGS"/>
    <d v="2024-10-15T00:00:00"/>
    <n v="7"/>
    <d v="2024-10-28T00:00:00"/>
    <n v="0"/>
    <n v="0"/>
    <s v="PRO"/>
    <n v="0"/>
    <s v="FZPZ91        "/>
    <n v="1"/>
    <m/>
    <m/>
    <s v="Aditivos"/>
    <d v="2024-10-28T00:00:00"/>
  </r>
  <r>
    <n v="783"/>
    <b v="1"/>
    <x v="42"/>
    <x v="0"/>
    <x v="42"/>
    <s v=""/>
    <n v="6.8688269999999996"/>
    <n v="6.8688269999999996"/>
    <s v="KG"/>
    <d v="2024-10-15T00:00:00"/>
    <n v="7"/>
    <d v="2024-10-28T00:00:00"/>
    <n v="0"/>
    <n v="0"/>
    <s v="PRO"/>
    <n v="0"/>
    <s v="FZPZ91        "/>
    <n v="1"/>
    <m/>
    <m/>
    <s v="Aditivos"/>
    <d v="2024-10-28T00:00:00"/>
  </r>
  <r>
    <n v="776"/>
    <b v="1"/>
    <x v="23"/>
    <x v="0"/>
    <x v="23"/>
    <s v=""/>
    <n v="82.005798999999996"/>
    <n v="82.005798999999996"/>
    <s v="KGS"/>
    <d v="2024-10-15T00:00:00"/>
    <n v="7"/>
    <d v="2024-10-28T00:00:00"/>
    <n v="0"/>
    <n v="0"/>
    <s v="PRO"/>
    <n v="0"/>
    <s v="FZPZ65        "/>
    <n v="1"/>
    <m/>
    <m/>
    <s v="Azucar"/>
    <d v="2024-10-28T00:00:00"/>
  </r>
  <r>
    <n v="781"/>
    <b v="1"/>
    <x v="23"/>
    <x v="0"/>
    <x v="23"/>
    <s v=""/>
    <n v="21.134854000000001"/>
    <n v="21.134854000000001"/>
    <s v="KGS"/>
    <d v="2024-10-15T00:00:00"/>
    <n v="7"/>
    <d v="2024-10-28T00:00:00"/>
    <n v="0"/>
    <n v="0"/>
    <s v="PRO"/>
    <n v="0"/>
    <s v="FZPZ91        "/>
    <n v="1"/>
    <m/>
    <m/>
    <s v="Azucar"/>
    <d v="2024-10-28T00:00:00"/>
  </r>
  <r>
    <n v="788"/>
    <b v="1"/>
    <x v="23"/>
    <x v="0"/>
    <x v="23"/>
    <s v=""/>
    <n v="45.075043000000001"/>
    <n v="45.075043000000001"/>
    <s v="KGS"/>
    <d v="2024-10-15T00:00:00"/>
    <n v="7"/>
    <d v="2024-10-28T00:00:00"/>
    <n v="0"/>
    <n v="0"/>
    <s v="PRO"/>
    <n v="0"/>
    <s v="FZPZ82        "/>
    <n v="1"/>
    <m/>
    <m/>
    <s v="Azucar"/>
    <d v="2024-10-28T00:00:00"/>
  </r>
  <r>
    <n v="777"/>
    <b v="1"/>
    <x v="24"/>
    <x v="0"/>
    <x v="24"/>
    <s v=""/>
    <n v="218.682131"/>
    <n v="218.682131"/>
    <s v="KGS"/>
    <d v="2024-10-15T00:00:00"/>
    <n v="7"/>
    <d v="2024-10-28T00:00:00"/>
    <n v="0"/>
    <n v="0"/>
    <s v="PRO"/>
    <n v="0"/>
    <s v="FZPZ65        "/>
    <n v="1"/>
    <m/>
    <m/>
    <s v="Sal"/>
    <d v="2024-10-28T00:00:00"/>
  </r>
  <r>
    <n v="784"/>
    <b v="1"/>
    <x v="24"/>
    <x v="0"/>
    <x v="24"/>
    <s v=""/>
    <n v="66.927036000000001"/>
    <n v="66.927036000000001"/>
    <s v="KGS"/>
    <d v="2024-10-15T00:00:00"/>
    <n v="7"/>
    <d v="2024-10-28T00:00:00"/>
    <n v="0"/>
    <n v="0"/>
    <s v="PRO"/>
    <n v="0"/>
    <s v="FZPZ91        "/>
    <n v="1"/>
    <m/>
    <m/>
    <s v="Sal"/>
    <d v="2024-10-28T00:00:00"/>
  </r>
  <r>
    <n v="789"/>
    <b v="1"/>
    <x v="24"/>
    <x v="0"/>
    <x v="24"/>
    <s v=""/>
    <n v="120.200115"/>
    <n v="120.200115"/>
    <s v="KGS"/>
    <d v="2024-10-15T00:00:00"/>
    <n v="7"/>
    <d v="2024-10-28T00:00:00"/>
    <n v="0"/>
    <n v="0"/>
    <s v="PRO"/>
    <n v="0"/>
    <s v="FZPZ82        "/>
    <n v="1"/>
    <m/>
    <m/>
    <s v="Sal"/>
    <d v="2024-10-28T00:00:00"/>
  </r>
  <r>
    <n v="800"/>
    <b v="1"/>
    <x v="22"/>
    <x v="0"/>
    <x v="22"/>
    <s v="CONT.ALERG.(T)      "/>
    <n v="529.64059399999996"/>
    <n v="529.64059399999996"/>
    <s v="KGS"/>
    <d v="2024-10-15T00:00:00"/>
    <n v="10"/>
    <d v="2024-10-28T00:00:00"/>
    <n v="0"/>
    <n v="0"/>
    <s v="PRO"/>
    <n v="0"/>
    <s v="FZPZ65        "/>
    <n v="1"/>
    <m/>
    <m/>
    <s v="Harina"/>
    <d v="2024-10-28T00:00:00"/>
  </r>
  <r>
    <n v="801"/>
    <b v="1"/>
    <x v="22"/>
    <x v="0"/>
    <x v="22"/>
    <s v="CONT.ALERG.(T)      "/>
    <n v="172.19033400000001"/>
    <n v="172.19033400000001"/>
    <s v="KGS"/>
    <d v="2024-10-15T00:00:00"/>
    <n v="10"/>
    <d v="2024-10-28T00:00:00"/>
    <n v="0"/>
    <n v="0"/>
    <s v="PRO"/>
    <n v="0"/>
    <s v="FZPZ91        "/>
    <n v="1"/>
    <m/>
    <m/>
    <s v="Harina"/>
    <d v="2024-10-28T00:00:00"/>
  </r>
  <r>
    <n v="802"/>
    <b v="1"/>
    <x v="22"/>
    <x v="0"/>
    <x v="22"/>
    <s v="CONT.ALERG.(T)      "/>
    <n v="291.120541"/>
    <n v="291.120541"/>
    <s v="KGS"/>
    <d v="2024-10-15T00:00:00"/>
    <n v="10"/>
    <d v="2024-10-28T00:00:00"/>
    <n v="0"/>
    <n v="0"/>
    <s v="PRO"/>
    <n v="0"/>
    <s v="FZPZ82        "/>
    <n v="1"/>
    <m/>
    <m/>
    <s v="Harina"/>
    <d v="2024-10-28T00:00:00"/>
  </r>
  <r>
    <n v="471"/>
    <b v="1"/>
    <x v="77"/>
    <x v="0"/>
    <x v="77"/>
    <s v="CONT.ALERG.(SO)     "/>
    <n v="259.64999999999998"/>
    <n v="259.64999999999998"/>
    <s v="KG"/>
    <d v="2024-10-16T00:00:00"/>
    <n v="0"/>
    <d v="2024-10-21T00:00:00"/>
    <n v="0.01"/>
    <n v="0"/>
    <s v="PRO"/>
    <n v="0"/>
    <s v="SWMS51        "/>
    <n v="1"/>
    <m/>
    <m/>
    <e v="#N/A"/>
    <d v="2024-10-21T00:00:00"/>
  </r>
  <r>
    <n v="496"/>
    <b v="1"/>
    <x v="77"/>
    <x v="0"/>
    <x v="77"/>
    <s v="CONT.ALERG.(SO)     "/>
    <n v="247.36"/>
    <n v="247.36"/>
    <s v="KG"/>
    <d v="2024-10-16T00:00:00"/>
    <n v="0"/>
    <d v="2024-10-21T00:00:00"/>
    <n v="0.01"/>
    <n v="0"/>
    <s v="PRO"/>
    <n v="0"/>
    <s v="PAMP60        "/>
    <n v="1"/>
    <m/>
    <m/>
    <e v="#N/A"/>
    <d v="2024-10-21T00:00:00"/>
  </r>
  <r>
    <n v="506"/>
    <b v="1"/>
    <x v="77"/>
    <x v="0"/>
    <x v="77"/>
    <s v="CONT.ALERG.(SO)     "/>
    <n v="150.38999999999999"/>
    <n v="150.38999999999999"/>
    <s v="KG"/>
    <d v="2024-10-16T00:00:00"/>
    <n v="0"/>
    <d v="2024-10-21T00:00:00"/>
    <n v="0.01"/>
    <n v="0"/>
    <s v="PRO"/>
    <n v="0"/>
    <s v="PAMP62        "/>
    <n v="1"/>
    <m/>
    <m/>
    <e v="#N/A"/>
    <d v="2024-10-21T00:00:00"/>
  </r>
  <r>
    <n v="520"/>
    <b v="1"/>
    <x v="77"/>
    <x v="0"/>
    <x v="77"/>
    <s v="CONT.ALERG.(SO)     "/>
    <n v="240.32"/>
    <n v="240.32"/>
    <s v="KG"/>
    <d v="2024-10-16T00:00:00"/>
    <n v="0"/>
    <d v="2024-10-21T00:00:00"/>
    <n v="0.01"/>
    <n v="0"/>
    <s v="PRO"/>
    <n v="0"/>
    <s v="PAFP51        "/>
    <n v="1"/>
    <m/>
    <m/>
    <e v="#N/A"/>
    <d v="2024-10-21T00:00:00"/>
  </r>
  <r>
    <n v="530"/>
    <b v="1"/>
    <x v="77"/>
    <x v="0"/>
    <x v="77"/>
    <s v="CONT.ALERG.(SO)     "/>
    <n v="174"/>
    <n v="174"/>
    <s v="KG"/>
    <d v="2024-10-16T00:00:00"/>
    <n v="0"/>
    <d v="2024-10-21T00:00:00"/>
    <n v="0.01"/>
    <n v="0"/>
    <s v="PRO"/>
    <n v="0"/>
    <s v="PAFP52        "/>
    <n v="1"/>
    <m/>
    <m/>
    <e v="#N/A"/>
    <d v="2024-10-21T00:00:00"/>
  </r>
  <r>
    <n v="543"/>
    <b v="1"/>
    <x v="79"/>
    <x v="2"/>
    <x v="79"/>
    <s v="F6-PP-08           "/>
    <n v="8.2452550000000002"/>
    <n v="0"/>
    <s v="UN"/>
    <d v="2024-10-16T00:00:00"/>
    <n v="1"/>
    <d v="2024-10-21T00:00:00"/>
    <n v="0"/>
    <n v="0"/>
    <s v="PRO"/>
    <n v="0"/>
    <s v="PAMP60        "/>
    <n v="1"/>
    <m/>
    <m/>
    <e v="#N/A"/>
    <d v="2024-10-21T00:00:00"/>
  </r>
  <r>
    <n v="544"/>
    <b v="1"/>
    <x v="79"/>
    <x v="2"/>
    <x v="79"/>
    <s v="F6-PP-08           "/>
    <n v="5.0130689999999998"/>
    <n v="0"/>
    <s v="UN"/>
    <d v="2024-10-16T00:00:00"/>
    <n v="1"/>
    <d v="2024-10-21T00:00:00"/>
    <n v="0"/>
    <n v="0"/>
    <s v="PRO"/>
    <n v="0"/>
    <s v="PAMP62        "/>
    <n v="1"/>
    <m/>
    <m/>
    <e v="#N/A"/>
    <d v="2024-10-21T00:00:00"/>
  </r>
  <r>
    <n v="554"/>
    <b v="1"/>
    <x v="79"/>
    <x v="2"/>
    <x v="79"/>
    <s v="F6-PP-08           "/>
    <n v="8.0105409999999999"/>
    <n v="0"/>
    <s v="UN"/>
    <d v="2024-10-16T00:00:00"/>
    <n v="1"/>
    <d v="2024-10-21T00:00:00"/>
    <n v="0"/>
    <n v="0"/>
    <s v="PRO"/>
    <n v="0"/>
    <s v="PAFP51        "/>
    <n v="1"/>
    <m/>
    <m/>
    <e v="#N/A"/>
    <d v="2024-10-21T00:00:00"/>
  </r>
  <r>
    <n v="555"/>
    <b v="1"/>
    <x v="79"/>
    <x v="2"/>
    <x v="79"/>
    <s v="F6-PP-08           "/>
    <n v="5.8001909999999999"/>
    <n v="0"/>
    <s v="UN"/>
    <d v="2024-10-16T00:00:00"/>
    <n v="1"/>
    <d v="2024-10-21T00:00:00"/>
    <n v="0"/>
    <n v="0"/>
    <s v="PRO"/>
    <n v="0"/>
    <s v="PAFP52        "/>
    <n v="1"/>
    <m/>
    <m/>
    <e v="#N/A"/>
    <d v="2024-10-21T00:00:00"/>
  </r>
  <r>
    <n v="556"/>
    <b v="1"/>
    <x v="39"/>
    <x v="0"/>
    <x v="39"/>
    <s v=""/>
    <n v="588.353115"/>
    <n v="588.353115"/>
    <s v="KGS"/>
    <d v="2024-10-16T00:00:00"/>
    <n v="1"/>
    <d v="2024-10-21T00:00:00"/>
    <n v="0"/>
    <n v="0"/>
    <s v="PRO"/>
    <n v="0"/>
    <s v="02231AR       "/>
    <n v="1"/>
    <m/>
    <m/>
    <s v="Agua"/>
    <d v="2024-10-21T00:00:00"/>
  </r>
  <r>
    <n v="773"/>
    <b v="1"/>
    <x v="28"/>
    <x v="0"/>
    <x v="28"/>
    <s v="CONT.ALERGENO       "/>
    <n v="109.341066"/>
    <n v="109.341066"/>
    <s v="KGS"/>
    <d v="2024-10-16T00:00:00"/>
    <n v="6"/>
    <d v="2024-10-28T00:00:00"/>
    <n v="0"/>
    <n v="0"/>
    <s v="PRO"/>
    <n v="0"/>
    <s v="FZPZ65        "/>
    <n v="1"/>
    <m/>
    <m/>
    <s v="Ins Pizza"/>
    <d v="2024-10-28T00:00:00"/>
  </r>
  <r>
    <n v="778"/>
    <b v="1"/>
    <x v="28"/>
    <x v="0"/>
    <x v="28"/>
    <s v="CONT.ALERGENO       "/>
    <n v="39.451726999999998"/>
    <n v="39.451726999999998"/>
    <s v="KGS"/>
    <d v="2024-10-16T00:00:00"/>
    <n v="6"/>
    <d v="2024-10-28T00:00:00"/>
    <n v="0"/>
    <n v="0"/>
    <s v="PRO"/>
    <n v="0"/>
    <s v="FZPZ91        "/>
    <n v="1"/>
    <m/>
    <m/>
    <s v="Ins Pizza"/>
    <d v="2024-10-28T00:00:00"/>
  </r>
  <r>
    <n v="785"/>
    <b v="1"/>
    <x v="28"/>
    <x v="0"/>
    <x v="28"/>
    <s v="CONT.ALERGENO       "/>
    <n v="60.100057"/>
    <n v="60.100057"/>
    <s v="KGS"/>
    <d v="2024-10-16T00:00:00"/>
    <n v="6"/>
    <d v="2024-10-28T00:00:00"/>
    <n v="0"/>
    <n v="0"/>
    <s v="PRO"/>
    <n v="0"/>
    <s v="FZPZ82        "/>
    <n v="1"/>
    <m/>
    <m/>
    <s v="Ins Pizza"/>
    <d v="2024-10-28T00:00:00"/>
  </r>
  <r>
    <n v="912"/>
    <b v="1"/>
    <x v="5"/>
    <x v="0"/>
    <x v="5"/>
    <s v=""/>
    <n v="5.8324540000000002"/>
    <n v="5.8324540000000002"/>
    <s v="KGS"/>
    <d v="2024-10-16T00:00:00"/>
    <n v="21"/>
    <d v="2024-11-11T00:00:00"/>
    <n v="0"/>
    <n v="0"/>
    <s v="PRO"/>
    <n v="0"/>
    <s v="PAFP52        "/>
    <n v="1"/>
    <m/>
    <m/>
    <s v="Sabor"/>
    <d v="2024-11-11T00:00:00"/>
  </r>
  <r>
    <n v="915"/>
    <b v="1"/>
    <x v="6"/>
    <x v="0"/>
    <x v="6"/>
    <s v=""/>
    <n v="6.4805039999999998"/>
    <n v="6.4805039999999998"/>
    <s v="KG"/>
    <d v="2024-10-16T00:00:00"/>
    <n v="21"/>
    <d v="2024-11-11T00:00:00"/>
    <n v="0"/>
    <n v="0"/>
    <s v="PRO"/>
    <n v="0"/>
    <s v="PAFP52        "/>
    <n v="1"/>
    <m/>
    <m/>
    <s v="Aditivos"/>
    <d v="2024-11-11T00:00:00"/>
  </r>
  <r>
    <n v="923"/>
    <b v="1"/>
    <x v="6"/>
    <x v="0"/>
    <x v="6"/>
    <s v=""/>
    <n v="31.473395"/>
    <n v="31.473395"/>
    <s v="KG"/>
    <d v="2024-10-16T00:00:00"/>
    <n v="21"/>
    <d v="2024-11-11T00:00:00"/>
    <n v="0"/>
    <n v="0"/>
    <s v="PRO"/>
    <n v="0"/>
    <s v="FZFP61        "/>
    <n v="1"/>
    <m/>
    <m/>
    <s v="Aditivos"/>
    <d v="2024-11-11T00:00:00"/>
  </r>
  <r>
    <n v="917"/>
    <b v="1"/>
    <x v="11"/>
    <x v="0"/>
    <x v="11"/>
    <s v="CONT.ALERG.(LE)     "/>
    <n v="1.2961009999999999"/>
    <n v="1.2961009999999999"/>
    <s v="KGS"/>
    <d v="2024-10-16T00:00:00"/>
    <n v="21"/>
    <d v="2024-11-11T00:00:00"/>
    <n v="0"/>
    <n v="0"/>
    <s v="PRO"/>
    <n v="0"/>
    <s v="PAFP52        "/>
    <n v="1"/>
    <m/>
    <m/>
    <s v="Sabor"/>
    <d v="2024-11-11T00:00:00"/>
  </r>
  <r>
    <n v="916"/>
    <b v="1"/>
    <x v="12"/>
    <x v="0"/>
    <x v="12"/>
    <s v="CONT.ALERG.(LE)     "/>
    <n v="3.8883019999999999"/>
    <n v="3.8883019999999999"/>
    <s v="KGS"/>
    <d v="2024-10-16T00:00:00"/>
    <n v="21"/>
    <d v="2024-11-11T00:00:00"/>
    <n v="0"/>
    <n v="0"/>
    <s v="PRO"/>
    <n v="0"/>
    <s v="PAFP52        "/>
    <n v="1"/>
    <m/>
    <m/>
    <s v="Sabor"/>
    <d v="2024-11-11T00:00:00"/>
  </r>
  <r>
    <n v="933"/>
    <b v="1"/>
    <x v="10"/>
    <x v="0"/>
    <x v="10"/>
    <s v="CONT.ALERG. (SO)(LE)"/>
    <n v="27.707184999999999"/>
    <n v="27.707184999999999"/>
    <s v="KGS"/>
    <d v="2024-10-16T00:00:00"/>
    <n v="21"/>
    <d v="2024-11-11T00:00:00"/>
    <n v="0"/>
    <n v="0"/>
    <s v="PRO"/>
    <n v="0"/>
    <s v="FZMO61        "/>
    <n v="1"/>
    <m/>
    <m/>
    <s v="Sabor"/>
    <d v="2024-11-11T00:00:00"/>
  </r>
  <r>
    <n v="929"/>
    <b v="1"/>
    <x v="21"/>
    <x v="0"/>
    <x v="21"/>
    <s v="CONT.ALERGENO       "/>
    <n v="300.19283799999999"/>
    <n v="300.19283799999999"/>
    <s v="KGS"/>
    <d v="2024-10-16T00:00:00"/>
    <n v="21"/>
    <d v="2024-11-11T00:00:00"/>
    <n v="0"/>
    <n v="0"/>
    <s v="PRO"/>
    <n v="0"/>
    <s v="FZFP61        "/>
    <n v="1"/>
    <m/>
    <m/>
    <s v="Batter"/>
    <d v="2024-11-11T00:00:00"/>
  </r>
  <r>
    <n v="901"/>
    <b v="1"/>
    <x v="13"/>
    <x v="0"/>
    <x v="13"/>
    <s v="CONT.ALERGENO       "/>
    <n v="1.7755829999999999"/>
    <n v="1.7755829999999999"/>
    <s v="KG"/>
    <d v="2024-10-16T00:00:00"/>
    <n v="21"/>
    <d v="2024-11-11T00:00:00"/>
    <n v="0"/>
    <n v="0"/>
    <s v="PRO"/>
    <n v="0"/>
    <s v="SWMS81        "/>
    <n v="1"/>
    <m/>
    <m/>
    <s v="Sabor"/>
    <d v="2024-11-11T00:00:00"/>
  </r>
  <r>
    <n v="908"/>
    <b v="1"/>
    <x v="13"/>
    <x v="0"/>
    <x v="13"/>
    <s v="CONT.ALERGENO       "/>
    <n v="1.7755890000000001"/>
    <n v="1.7755890000000001"/>
    <s v="KG"/>
    <d v="2024-10-16T00:00:00"/>
    <n v="21"/>
    <d v="2024-11-11T00:00:00"/>
    <n v="0"/>
    <n v="0"/>
    <s v="PRO"/>
    <n v="0"/>
    <s v="SWMS83        "/>
    <n v="1"/>
    <m/>
    <m/>
    <s v="Sabor"/>
    <d v="2024-11-11T00:00:00"/>
  </r>
  <r>
    <n v="911"/>
    <b v="1"/>
    <x v="13"/>
    <x v="0"/>
    <x v="13"/>
    <s v="CONT.ALERGENO       "/>
    <n v="6.5446549999999997"/>
    <n v="6.5446549999999997"/>
    <s v="KG"/>
    <d v="2024-10-16T00:00:00"/>
    <n v="21"/>
    <d v="2024-11-11T00:00:00"/>
    <n v="0"/>
    <n v="0"/>
    <s v="PRO"/>
    <n v="0"/>
    <s v="PAFP52        "/>
    <n v="1"/>
    <m/>
    <m/>
    <s v="Sabor"/>
    <d v="2024-11-11T00:00:00"/>
  </r>
  <r>
    <n v="2418"/>
    <b v="1"/>
    <x v="8"/>
    <x v="0"/>
    <x v="8"/>
    <s v=""/>
    <n v="315.01718199999999"/>
    <n v="315.01718199999999"/>
    <s v="KGS"/>
    <d v="2024-10-16T00:00:00"/>
    <n v="21"/>
    <d v="2024-11-11T00:00:00"/>
    <n v="0"/>
    <n v="0"/>
    <s v="PRO"/>
    <n v="0"/>
    <s v="FZFP61        "/>
    <n v="1"/>
    <m/>
    <m/>
    <s v="Harina"/>
    <d v="2024-11-11T00:00:00"/>
  </r>
  <r>
    <n v="2419"/>
    <b v="1"/>
    <x v="8"/>
    <x v="0"/>
    <x v="8"/>
    <s v=""/>
    <n v="572.55790400000001"/>
    <n v="572.55790400000001"/>
    <s v="KGS"/>
    <d v="2024-10-16T00:00:00"/>
    <n v="21"/>
    <d v="2024-11-11T00:00:00"/>
    <n v="0"/>
    <n v="0"/>
    <s v="PRO"/>
    <n v="0"/>
    <s v="FZMO61        "/>
    <n v="1"/>
    <m/>
    <m/>
    <s v="Harina"/>
    <d v="2024-11-11T00:00:00"/>
  </r>
  <r>
    <n v="2420"/>
    <b v="1"/>
    <x v="8"/>
    <x v="0"/>
    <x v="8"/>
    <s v=""/>
    <n v="110.26770999999999"/>
    <n v="110.26770999999999"/>
    <s v="KGS"/>
    <d v="2024-10-16T00:00:00"/>
    <n v="21"/>
    <d v="2024-11-11T00:00:00"/>
    <n v="0"/>
    <n v="0"/>
    <s v="PRO"/>
    <n v="0"/>
    <s v="PAFP52        "/>
    <n v="1"/>
    <m/>
    <m/>
    <s v="Harina"/>
    <d v="2024-11-11T00:00:00"/>
  </r>
  <r>
    <n v="551"/>
    <b v="1"/>
    <x v="38"/>
    <x v="0"/>
    <x v="38"/>
    <s v="SN 797890 Lecker "/>
    <n v="0.34"/>
    <n v="0.34"/>
    <s v="KG"/>
    <d v="2024-10-17T00:00:00"/>
    <n v="0"/>
    <d v="2024-10-21T00:00:00"/>
    <n v="0.01"/>
    <n v="0"/>
    <s v="PRO"/>
    <n v="0"/>
    <s v="PAMS90        "/>
    <n v="1"/>
    <m/>
    <m/>
    <e v="#N/A"/>
    <d v="2024-10-21T00:00:00"/>
  </r>
  <r>
    <n v="545"/>
    <b v="1"/>
    <x v="77"/>
    <x v="0"/>
    <x v="77"/>
    <s v="CONT.ALERG.(SO)     "/>
    <n v="158.6"/>
    <n v="158.6"/>
    <s v="KG"/>
    <d v="2024-10-17T00:00:00"/>
    <n v="0"/>
    <d v="2024-10-21T00:00:00"/>
    <n v="0.01"/>
    <n v="0"/>
    <s v="PRO"/>
    <n v="0"/>
    <s v="PAMS90        "/>
    <n v="1"/>
    <m/>
    <m/>
    <e v="#N/A"/>
    <d v="2024-10-21T00:00:00"/>
  </r>
  <r>
    <n v="559"/>
    <b v="1"/>
    <x v="39"/>
    <x v="0"/>
    <x v="39"/>
    <s v=""/>
    <n v="2644.0287830000002"/>
    <n v="2644.0287830000002"/>
    <s v="KGS"/>
    <d v="2024-10-17T00:00:00"/>
    <n v="1"/>
    <d v="2024-10-21T00:00:00"/>
    <n v="0"/>
    <n v="0"/>
    <s v="PRO"/>
    <n v="0"/>
    <s v="SWMS51        "/>
    <n v="1"/>
    <m/>
    <m/>
    <s v="Agua"/>
    <d v="2024-10-21T00:00:00"/>
  </r>
  <r>
    <n v="563"/>
    <b v="1"/>
    <x v="39"/>
    <x v="0"/>
    <x v="39"/>
    <s v=""/>
    <n v="146.85227"/>
    <n v="146.85227"/>
    <s v="KGS"/>
    <d v="2024-10-17T00:00:00"/>
    <n v="1"/>
    <d v="2024-10-21T00:00:00"/>
    <n v="0"/>
    <n v="0"/>
    <s v="PRO"/>
    <n v="0"/>
    <s v="SWMS51        "/>
    <n v="1"/>
    <m/>
    <m/>
    <s v="Agua"/>
    <d v="2024-10-21T00:00:00"/>
  </r>
  <r>
    <n v="566"/>
    <b v="1"/>
    <x v="39"/>
    <x v="0"/>
    <x v="39"/>
    <s v=""/>
    <n v="1698.3198629999999"/>
    <n v="1698.3198629999999"/>
    <s v="KGS"/>
    <d v="2024-10-17T00:00:00"/>
    <n v="1"/>
    <d v="2024-10-21T00:00:00"/>
    <n v="0"/>
    <n v="0"/>
    <s v="PRO"/>
    <n v="0"/>
    <s v="SWMS81        "/>
    <n v="1"/>
    <m/>
    <m/>
    <s v="Agua"/>
    <d v="2024-10-21T00:00:00"/>
  </r>
  <r>
    <n v="569"/>
    <b v="1"/>
    <x v="39"/>
    <x v="0"/>
    <x v="39"/>
    <s v=""/>
    <n v="215.88632200000001"/>
    <n v="215.88632200000001"/>
    <s v="KGS"/>
    <d v="2024-10-17T00:00:00"/>
    <n v="1"/>
    <d v="2024-10-21T00:00:00"/>
    <n v="0"/>
    <n v="0"/>
    <s v="PRO"/>
    <n v="0"/>
    <s v="SWMS81        "/>
    <n v="1"/>
    <m/>
    <m/>
    <s v="Agua"/>
    <d v="2024-10-21T00:00:00"/>
  </r>
  <r>
    <n v="572"/>
    <b v="1"/>
    <x v="39"/>
    <x v="0"/>
    <x v="39"/>
    <s v=""/>
    <n v="1666.2603730000001"/>
    <n v="1666.2603730000001"/>
    <s v="KGS"/>
    <d v="2024-10-17T00:00:00"/>
    <n v="1"/>
    <d v="2024-10-21T00:00:00"/>
    <n v="0"/>
    <n v="0"/>
    <s v="PRO"/>
    <n v="0"/>
    <s v="SWMS83        "/>
    <n v="1"/>
    <m/>
    <m/>
    <s v="Agua"/>
    <d v="2024-10-21T00:00:00"/>
  </r>
  <r>
    <n v="580"/>
    <b v="1"/>
    <x v="39"/>
    <x v="0"/>
    <x v="39"/>
    <s v=""/>
    <n v="1069.6639660000001"/>
    <n v="1069.6639660000001"/>
    <s v="KGS"/>
    <d v="2024-10-17T00:00:00"/>
    <n v="1"/>
    <d v="2024-10-21T00:00:00"/>
    <n v="0"/>
    <n v="0"/>
    <s v="PRO"/>
    <n v="0"/>
    <s v="PAMP60        "/>
    <n v="1"/>
    <m/>
    <m/>
    <s v="Agua"/>
    <d v="2024-10-21T00:00:00"/>
  </r>
  <r>
    <n v="584"/>
    <b v="1"/>
    <x v="39"/>
    <x v="0"/>
    <x v="39"/>
    <s v=""/>
    <n v="612.013915"/>
    <n v="612.013915"/>
    <s v="KGS"/>
    <d v="2024-10-17T00:00:00"/>
    <n v="1"/>
    <d v="2024-10-21T00:00:00"/>
    <n v="0"/>
    <n v="0"/>
    <s v="PRO"/>
    <n v="0"/>
    <s v="PAMP60        "/>
    <n v="1"/>
    <m/>
    <m/>
    <s v="Agua"/>
    <d v="2024-10-21T00:00:00"/>
  </r>
  <r>
    <n v="589"/>
    <b v="1"/>
    <x v="39"/>
    <x v="0"/>
    <x v="39"/>
    <s v=""/>
    <n v="650.34972500000003"/>
    <n v="650.34972500000003"/>
    <s v="KGS"/>
    <d v="2024-10-17T00:00:00"/>
    <n v="1"/>
    <d v="2024-10-21T00:00:00"/>
    <n v="0"/>
    <n v="0"/>
    <s v="PRO"/>
    <n v="0"/>
    <s v="PAMP62        "/>
    <n v="1"/>
    <m/>
    <m/>
    <s v="Agua"/>
    <d v="2024-10-21T00:00:00"/>
  </r>
  <r>
    <n v="596"/>
    <b v="1"/>
    <x v="39"/>
    <x v="0"/>
    <x v="39"/>
    <s v=""/>
    <n v="173.40090599999999"/>
    <n v="173.40090599999999"/>
    <s v="KGS"/>
    <d v="2024-10-17T00:00:00"/>
    <n v="1"/>
    <d v="2024-10-21T00:00:00"/>
    <n v="0"/>
    <n v="0"/>
    <s v="PRO"/>
    <n v="0"/>
    <s v="PAMP62        "/>
    <n v="1"/>
    <m/>
    <m/>
    <s v="Agua"/>
    <d v="2024-10-21T00:00:00"/>
  </r>
  <r>
    <n v="597"/>
    <b v="1"/>
    <x v="39"/>
    <x v="0"/>
    <x v="39"/>
    <s v=""/>
    <n v="178.98333299999999"/>
    <n v="178.98333299999999"/>
    <s v="KGS"/>
    <d v="2024-10-17T00:00:00"/>
    <n v="1"/>
    <d v="2024-10-21T00:00:00"/>
    <n v="0"/>
    <n v="0"/>
    <s v="PRO"/>
    <n v="0"/>
    <s v="PAMP62        "/>
    <n v="1"/>
    <m/>
    <m/>
    <s v="Agua"/>
    <d v="2024-10-21T00:00:00"/>
  </r>
  <r>
    <n v="606"/>
    <b v="1"/>
    <x v="39"/>
    <x v="0"/>
    <x v="39"/>
    <s v=""/>
    <n v="1039.2143390000001"/>
    <n v="1039.2143390000001"/>
    <s v="KGS"/>
    <d v="2024-10-17T00:00:00"/>
    <n v="1"/>
    <d v="2024-10-21T00:00:00"/>
    <n v="0"/>
    <n v="0"/>
    <s v="PRO"/>
    <n v="0"/>
    <s v="PAFP51        "/>
    <n v="1"/>
    <m/>
    <m/>
    <s v="Agua"/>
    <d v="2024-10-21T00:00:00"/>
  </r>
  <r>
    <n v="610"/>
    <b v="1"/>
    <x v="39"/>
    <x v="0"/>
    <x v="39"/>
    <s v=""/>
    <n v="430.34277800000001"/>
    <n v="430.34277800000001"/>
    <s v="KGS"/>
    <d v="2024-10-17T00:00:00"/>
    <n v="1"/>
    <d v="2024-10-21T00:00:00"/>
    <n v="0"/>
    <n v="0"/>
    <s v="PRO"/>
    <n v="0"/>
    <s v="PAFP51        "/>
    <n v="1"/>
    <m/>
    <m/>
    <s v="Agua"/>
    <d v="2024-10-21T00:00:00"/>
  </r>
  <r>
    <n v="615"/>
    <b v="1"/>
    <x v="39"/>
    <x v="0"/>
    <x v="39"/>
    <s v=""/>
    <n v="311.598186"/>
    <n v="311.598186"/>
    <s v="KGS"/>
    <d v="2024-10-17T00:00:00"/>
    <n v="1"/>
    <d v="2024-10-21T00:00:00"/>
    <n v="0"/>
    <n v="0"/>
    <s v="PRO"/>
    <n v="0"/>
    <s v="PAFP52        "/>
    <n v="1"/>
    <m/>
    <m/>
    <s v="Agua"/>
    <d v="2024-10-21T00:00:00"/>
  </r>
  <r>
    <n v="620"/>
    <b v="1"/>
    <x v="39"/>
    <x v="0"/>
    <x v="39"/>
    <s v=""/>
    <n v="752.463663"/>
    <n v="752.463663"/>
    <s v="KGS"/>
    <d v="2024-10-17T00:00:00"/>
    <n v="1"/>
    <d v="2024-10-21T00:00:00"/>
    <n v="0"/>
    <n v="0"/>
    <s v="PRO"/>
    <n v="0"/>
    <s v="PAFP52        "/>
    <n v="1"/>
    <m/>
    <m/>
    <s v="Agua"/>
    <d v="2024-10-21T00:00:00"/>
  </r>
  <r>
    <n v="634"/>
    <b v="1"/>
    <x v="39"/>
    <x v="0"/>
    <x v="39"/>
    <s v=""/>
    <n v="353.01186899999999"/>
    <n v="353.01186899999999"/>
    <s v="KGS"/>
    <d v="2024-10-17T00:00:00"/>
    <n v="1"/>
    <d v="2024-10-21T00:00:00"/>
    <n v="0"/>
    <n v="0"/>
    <s v="PRO"/>
    <n v="0"/>
    <s v="02211AR       "/>
    <n v="1"/>
    <m/>
    <m/>
    <s v="Agua"/>
    <d v="2024-10-21T00:00:00"/>
  </r>
  <r>
    <n v="649"/>
    <b v="1"/>
    <x v="39"/>
    <x v="0"/>
    <x v="39"/>
    <s v=""/>
    <n v="327.001217"/>
    <n v="327.001217"/>
    <s v="KGS"/>
    <d v="2024-10-17T00:00:00"/>
    <n v="1"/>
    <d v="2024-10-21T00:00:00"/>
    <n v="0"/>
    <n v="0"/>
    <s v="PRO"/>
    <n v="0"/>
    <s v="02231AR       "/>
    <n v="1"/>
    <m/>
    <m/>
    <s v="Agua"/>
    <d v="2024-10-21T00:00:00"/>
  </r>
  <r>
    <n v="791"/>
    <b v="1"/>
    <x v="32"/>
    <x v="0"/>
    <x v="32"/>
    <s v=""/>
    <n v="547.32351700000004"/>
    <n v="547.32351700000004"/>
    <s v="KGS"/>
    <d v="2024-10-17T00:00:00"/>
    <n v="7"/>
    <d v="2024-10-28T00:00:00"/>
    <n v="0"/>
    <n v="0"/>
    <s v="PRO"/>
    <n v="0"/>
    <s v="FZPZ65        "/>
    <n v="1"/>
    <m/>
    <m/>
    <s v="Aceite"/>
    <d v="2024-10-28T00:00:00"/>
  </r>
  <r>
    <n v="794"/>
    <b v="1"/>
    <x v="32"/>
    <x v="0"/>
    <x v="32"/>
    <s v=""/>
    <n v="140.793205"/>
    <n v="140.793205"/>
    <s v="KGS"/>
    <d v="2024-10-17T00:00:00"/>
    <n v="7"/>
    <d v="2024-10-28T00:00:00"/>
    <n v="0"/>
    <n v="0"/>
    <s v="PRO"/>
    <n v="0"/>
    <s v="FZPZ91        "/>
    <n v="1"/>
    <m/>
    <m/>
    <s v="Aceite"/>
    <d v="2024-10-28T00:00:00"/>
  </r>
  <r>
    <n v="798"/>
    <b v="1"/>
    <x v="32"/>
    <x v="0"/>
    <x v="32"/>
    <s v=""/>
    <n v="300.84008"/>
    <n v="300.84008"/>
    <s v="KGS"/>
    <d v="2024-10-17T00:00:00"/>
    <n v="7"/>
    <d v="2024-10-28T00:00:00"/>
    <n v="0"/>
    <n v="0"/>
    <s v="PRO"/>
    <n v="0"/>
    <s v="FZPZ82        "/>
    <n v="1"/>
    <m/>
    <m/>
    <s v="Aceite"/>
    <d v="2024-10-28T00:00:00"/>
  </r>
  <r>
    <n v="830"/>
    <b v="1"/>
    <x v="33"/>
    <x v="0"/>
    <x v="33"/>
    <s v="ET 100X150 ILUST    "/>
    <n v="2184.2184000000002"/>
    <n v="2184.2184000000002"/>
    <s v="UNI"/>
    <d v="2024-10-17T00:00:00"/>
    <n v="10"/>
    <d v="2024-10-28T00:00:00"/>
    <n v="0"/>
    <n v="0"/>
    <s v="PRO"/>
    <n v="0"/>
    <s v="FZPZ82        "/>
    <n v="1"/>
    <m/>
    <m/>
    <s v="Ins Pack"/>
    <d v="2024-10-28T00:00:00"/>
  </r>
  <r>
    <n v="629"/>
    <b v="1"/>
    <x v="38"/>
    <x v="0"/>
    <x v="38"/>
    <s v="SN 797890 Lecker "/>
    <n v="0.39"/>
    <n v="0.39"/>
    <s v="KG"/>
    <d v="2024-10-18T00:00:00"/>
    <n v="0"/>
    <d v="2024-10-21T00:00:00"/>
    <n v="0.01"/>
    <n v="0"/>
    <s v="PRO"/>
    <n v="0"/>
    <s v="DIMO61        "/>
    <n v="1"/>
    <m/>
    <m/>
    <e v="#N/A"/>
    <d v="2024-10-21T00:00:00"/>
  </r>
  <r>
    <n v="647"/>
    <b v="1"/>
    <x v="38"/>
    <x v="0"/>
    <x v="38"/>
    <s v="SN 797890 Lecker "/>
    <n v="0.45"/>
    <n v="0.45"/>
    <s v="KG"/>
    <d v="2024-10-18T00:00:00"/>
    <n v="0"/>
    <d v="2024-10-21T00:00:00"/>
    <n v="0.01"/>
    <n v="0"/>
    <s v="PRO"/>
    <n v="0"/>
    <s v="02231AR       "/>
    <n v="1"/>
    <m/>
    <m/>
    <e v="#N/A"/>
    <d v="2024-10-21T00:00:00"/>
  </r>
  <r>
    <n v="630"/>
    <b v="1"/>
    <x v="109"/>
    <x v="0"/>
    <x v="109"/>
    <s v="CR605752 Lecker "/>
    <n v="0.72"/>
    <n v="0.72"/>
    <s v="KG"/>
    <d v="2024-10-18T00:00:00"/>
    <n v="0"/>
    <d v="2024-10-21T00:00:00"/>
    <n v="0.01"/>
    <n v="0"/>
    <s v="PRO"/>
    <n v="0"/>
    <s v="DIMO61        "/>
    <n v="1"/>
    <m/>
    <m/>
    <e v="#N/A"/>
    <d v="2024-10-21T00:00:00"/>
  </r>
  <r>
    <n v="648"/>
    <b v="1"/>
    <x v="109"/>
    <x v="0"/>
    <x v="109"/>
    <s v="CR605752 Lecker "/>
    <n v="0.78"/>
    <n v="0.78"/>
    <s v="KG"/>
    <d v="2024-10-18T00:00:00"/>
    <n v="0"/>
    <d v="2024-10-21T00:00:00"/>
    <n v="0.01"/>
    <n v="0"/>
    <s v="PRO"/>
    <n v="0"/>
    <s v="02231AR       "/>
    <n v="1"/>
    <m/>
    <m/>
    <e v="#N/A"/>
    <d v="2024-10-21T00:00:00"/>
  </r>
  <r>
    <n v="646"/>
    <b v="1"/>
    <x v="125"/>
    <x v="0"/>
    <x v="125"/>
    <s v=""/>
    <n v="1.67702"/>
    <n v="1.67702"/>
    <s v="KGS"/>
    <d v="2024-10-18T00:00:00"/>
    <n v="0"/>
    <d v="2024-10-21T00:00:00"/>
    <n v="0"/>
    <n v="0"/>
    <s v="PRO"/>
    <n v="0"/>
    <s v="02231AR       "/>
    <n v="1"/>
    <m/>
    <m/>
    <s v="Sabor"/>
    <d v="2024-10-21T00:00:00"/>
  </r>
  <r>
    <n v="568"/>
    <b v="1"/>
    <x v="80"/>
    <x v="0"/>
    <x v="80"/>
    <s v="CONT.ALERG.(LE)     "/>
    <n v="618.12"/>
    <n v="618.12"/>
    <s v="KGS"/>
    <d v="2024-10-18T00:00:00"/>
    <n v="0"/>
    <d v="2024-10-21T00:00:00"/>
    <n v="0.01"/>
    <n v="0"/>
    <s v="PRO"/>
    <n v="0"/>
    <s v="SWMS81        "/>
    <n v="1"/>
    <m/>
    <m/>
    <s v="Mozza"/>
    <d v="2024-10-21T00:00:00"/>
  </r>
  <r>
    <n v="593"/>
    <b v="1"/>
    <x v="80"/>
    <x v="0"/>
    <x v="80"/>
    <s v="CONT.ALERG.(LE)     "/>
    <n v="124.92"/>
    <n v="124.92"/>
    <s v="KGS"/>
    <d v="2024-10-18T00:00:00"/>
    <n v="0"/>
    <d v="2024-10-21T00:00:00"/>
    <n v="0.01"/>
    <n v="0"/>
    <s v="PRO"/>
    <n v="0"/>
    <s v="PAMP62        "/>
    <n v="1"/>
    <m/>
    <m/>
    <s v="Mozza"/>
    <d v="2024-10-21T00:00:00"/>
  </r>
  <r>
    <n v="640"/>
    <b v="1"/>
    <x v="77"/>
    <x v="0"/>
    <x v="77"/>
    <s v="CONT.ALERG.(SO)     "/>
    <n v="94.82"/>
    <n v="94.82"/>
    <s v="KG"/>
    <d v="2024-10-18T00:00:00"/>
    <n v="0"/>
    <d v="2024-10-21T00:00:00"/>
    <n v="0.01"/>
    <n v="0"/>
    <s v="PRO"/>
    <n v="0"/>
    <s v="02231AR       "/>
    <n v="1"/>
    <m/>
    <m/>
    <e v="#N/A"/>
    <d v="2024-10-21T00:00:00"/>
  </r>
  <r>
    <n v="654"/>
    <b v="1"/>
    <x v="39"/>
    <x v="0"/>
    <x v="39"/>
    <s v=""/>
    <n v="119.78113"/>
    <n v="119.78113"/>
    <s v="KGS"/>
    <d v="2024-10-18T00:00:00"/>
    <n v="1"/>
    <d v="2024-10-21T00:00:00"/>
    <n v="0"/>
    <n v="0"/>
    <s v="PRO"/>
    <n v="0"/>
    <s v="SWMS81        "/>
    <n v="1"/>
    <m/>
    <m/>
    <s v="Agua"/>
    <d v="2024-10-21T00:00:00"/>
  </r>
  <r>
    <n v="656"/>
    <b v="1"/>
    <x v="39"/>
    <x v="0"/>
    <x v="39"/>
    <s v=""/>
    <n v="108.863547"/>
    <n v="108.863547"/>
    <s v="KGS"/>
    <d v="2024-10-18T00:00:00"/>
    <n v="1"/>
    <d v="2024-10-21T00:00:00"/>
    <n v="0"/>
    <n v="0"/>
    <s v="PRO"/>
    <n v="0"/>
    <s v="SWMS83        "/>
    <n v="1"/>
    <m/>
    <m/>
    <s v="Agua"/>
    <d v="2024-10-21T00:00:00"/>
  </r>
  <r>
    <n v="660"/>
    <b v="1"/>
    <x v="39"/>
    <x v="0"/>
    <x v="39"/>
    <s v=""/>
    <n v="117.52"/>
    <n v="117.52"/>
    <s v="KGS"/>
    <d v="2024-10-18T00:00:00"/>
    <n v="1"/>
    <d v="2024-10-21T00:00:00"/>
    <n v="0"/>
    <n v="0"/>
    <s v="PRO"/>
    <n v="0"/>
    <s v="SWMS83        "/>
    <n v="1"/>
    <m/>
    <m/>
    <s v="Agua"/>
    <d v="2024-10-21T00:00:00"/>
  </r>
  <r>
    <n v="668"/>
    <b v="1"/>
    <x v="39"/>
    <x v="0"/>
    <x v="39"/>
    <s v=""/>
    <n v="841.14968799999997"/>
    <n v="841.14968799999997"/>
    <s v="KGS"/>
    <d v="2024-10-18T00:00:00"/>
    <n v="1"/>
    <d v="2024-10-21T00:00:00"/>
    <n v="0"/>
    <n v="0"/>
    <s v="PRO"/>
    <n v="0"/>
    <s v="PAMS90        "/>
    <n v="1"/>
    <m/>
    <m/>
    <s v="Agua"/>
    <d v="2024-10-21T00:00:00"/>
  </r>
  <r>
    <n v="691"/>
    <b v="1"/>
    <x v="39"/>
    <x v="0"/>
    <x v="39"/>
    <s v=""/>
    <n v="196.20072999999999"/>
    <n v="196.20072999999999"/>
    <s v="KGS"/>
    <d v="2024-10-18T00:00:00"/>
    <n v="1"/>
    <d v="2024-10-21T00:00:00"/>
    <n v="0"/>
    <n v="0"/>
    <s v="PRO"/>
    <n v="0"/>
    <s v="02211AR       "/>
    <n v="1"/>
    <m/>
    <m/>
    <s v="Agua"/>
    <d v="2024-10-21T00:00:00"/>
  </r>
  <r>
    <n v="805"/>
    <b v="1"/>
    <x v="32"/>
    <x v="0"/>
    <x v="32"/>
    <s v=""/>
    <n v="127.06405100000001"/>
    <n v="127.06405100000001"/>
    <s v="KGS"/>
    <d v="2024-10-18T00:00:00"/>
    <n v="7"/>
    <d v="2024-10-28T00:00:00"/>
    <n v="0"/>
    <n v="0"/>
    <s v="PRO"/>
    <n v="0"/>
    <s v="FZPZ82        "/>
    <n v="1"/>
    <m/>
    <m/>
    <s v="Aceite"/>
    <d v="2024-10-28T00:00:00"/>
  </r>
  <r>
    <n v="863"/>
    <b v="1"/>
    <x v="15"/>
    <x v="0"/>
    <x v="15"/>
    <s v="NRO 2               "/>
    <n v="2854.4432400000001"/>
    <n v="2854.4432400000001"/>
    <s v="KG"/>
    <d v="2024-10-18T00:00:00"/>
    <n v="15"/>
    <d v="2024-11-04T00:00:00"/>
    <n v="0"/>
    <n v="0"/>
    <s v="PRO"/>
    <n v="0"/>
    <s v="FZPZ65        "/>
    <n v="1"/>
    <m/>
    <m/>
    <s v="Salsa"/>
    <d v="2024-11-04T00:00:00"/>
  </r>
  <r>
    <n v="866"/>
    <b v="1"/>
    <x v="15"/>
    <x v="0"/>
    <x v="15"/>
    <s v="NRO 2               "/>
    <n v="1935.535762"/>
    <n v="1935.535762"/>
    <s v="KG"/>
    <d v="2024-10-18T00:00:00"/>
    <n v="15"/>
    <d v="2024-11-04T00:00:00"/>
    <n v="0"/>
    <n v="0"/>
    <s v="PRO"/>
    <n v="0"/>
    <s v="FZPZ81        "/>
    <n v="1"/>
    <m/>
    <m/>
    <s v="Salsa"/>
    <d v="2024-11-04T00:00:00"/>
  </r>
  <r>
    <n v="868"/>
    <b v="1"/>
    <x v="16"/>
    <x v="0"/>
    <x v="16"/>
    <s v="EMP03-48 PIAMONTESA "/>
    <n v="1524.737672"/>
    <n v="1524.737672"/>
    <s v="KGS"/>
    <d v="2024-10-18T00:00:00"/>
    <n v="15"/>
    <d v="2024-11-04T00:00:00"/>
    <n v="0"/>
    <n v="0"/>
    <s v="PRO"/>
    <n v="0"/>
    <s v="FZPZ81        "/>
    <n v="1"/>
    <m/>
    <m/>
    <s v="Fiambre"/>
    <d v="2024-11-04T00:00:00"/>
  </r>
  <r>
    <n v="864"/>
    <b v="1"/>
    <x v="17"/>
    <x v="0"/>
    <x v="17"/>
    <s v="KGS                 "/>
    <n v="18.153960000000001"/>
    <n v="18.153960000000001"/>
    <s v="KGS"/>
    <d v="2024-10-18T00:00:00"/>
    <n v="15"/>
    <d v="2024-11-04T00:00:00"/>
    <n v="0"/>
    <n v="0"/>
    <s v="PRO"/>
    <n v="0"/>
    <s v="FZPZ65        "/>
    <n v="1"/>
    <m/>
    <m/>
    <s v="Sabor"/>
    <d v="2024-11-04T00:00:00"/>
  </r>
  <r>
    <n v="869"/>
    <b v="1"/>
    <x v="17"/>
    <x v="0"/>
    <x v="17"/>
    <s v="KGS                 "/>
    <n v="1.0565340000000001"/>
    <n v="1.0565340000000001"/>
    <s v="KGS"/>
    <d v="2024-10-18T00:00:00"/>
    <n v="15"/>
    <d v="2024-11-04T00:00:00"/>
    <n v="0"/>
    <n v="0"/>
    <s v="PRO"/>
    <n v="0"/>
    <s v="FZPZ81        "/>
    <n v="1"/>
    <m/>
    <m/>
    <s v="Sabor"/>
    <d v="2024-11-04T00:00:00"/>
  </r>
  <r>
    <n v="954"/>
    <b v="1"/>
    <x v="5"/>
    <x v="0"/>
    <x v="5"/>
    <s v=""/>
    <n v="1.285307"/>
    <n v="1.285307"/>
    <s v="KGS"/>
    <d v="2024-10-18T00:00:00"/>
    <n v="21"/>
    <d v="2024-11-11T00:00:00"/>
    <n v="0"/>
    <n v="0"/>
    <s v="PRO"/>
    <n v="0"/>
    <s v="PAFP52        "/>
    <n v="1"/>
    <m/>
    <m/>
    <s v="Sabor"/>
    <d v="2024-11-11T00:00:00"/>
  </r>
  <r>
    <n v="956"/>
    <b v="1"/>
    <x v="18"/>
    <x v="0"/>
    <x v="18"/>
    <s v="CONT.ALERG.(TR)     "/>
    <n v="133.887573"/>
    <n v="133.887573"/>
    <s v="KGS"/>
    <d v="2024-10-18T00:00:00"/>
    <n v="21"/>
    <d v="2024-11-11T00:00:00"/>
    <n v="0"/>
    <n v="0"/>
    <s v="PRO"/>
    <n v="0"/>
    <s v="PAFP52        "/>
    <n v="1"/>
    <m/>
    <m/>
    <s v="Batter"/>
    <d v="2024-11-11T00:00:00"/>
  </r>
  <r>
    <n v="969"/>
    <b v="1"/>
    <x v="18"/>
    <x v="0"/>
    <x v="18"/>
    <s v="CONT.ALERG.(TR)     "/>
    <n v="1066.121324"/>
    <n v="1066.121324"/>
    <s v="KGS"/>
    <d v="2024-10-18T00:00:00"/>
    <n v="21"/>
    <d v="2024-11-11T00:00:00"/>
    <n v="0"/>
    <n v="0"/>
    <s v="PRO"/>
    <n v="0"/>
    <s v="FZMO61        "/>
    <n v="1"/>
    <m/>
    <m/>
    <s v="Batter"/>
    <d v="2024-11-11T00:00:00"/>
  </r>
  <r>
    <n v="960"/>
    <b v="1"/>
    <x v="19"/>
    <x v="0"/>
    <x v="19"/>
    <s v=""/>
    <n v="0.26831700000000003"/>
    <n v="0.26831700000000003"/>
    <s v="KGS"/>
    <d v="2024-10-18T00:00:00"/>
    <n v="21"/>
    <d v="2024-11-11T00:00:00"/>
    <n v="0"/>
    <n v="0"/>
    <s v="PRO"/>
    <n v="0"/>
    <s v="PAFP52        "/>
    <n v="1"/>
    <m/>
    <m/>
    <s v="Sabor"/>
    <d v="2024-11-11T00:00:00"/>
  </r>
  <r>
    <n v="964"/>
    <b v="1"/>
    <x v="19"/>
    <x v="0"/>
    <x v="19"/>
    <s v=""/>
    <n v="0.96921000000000002"/>
    <n v="0.96921000000000002"/>
    <s v="KGS"/>
    <d v="2024-10-18T00:00:00"/>
    <n v="21"/>
    <d v="2024-11-11T00:00:00"/>
    <n v="0"/>
    <n v="0"/>
    <s v="PRO"/>
    <n v="0"/>
    <s v="FZFP61        "/>
    <n v="1"/>
    <m/>
    <m/>
    <s v="Sabor"/>
    <d v="2024-11-11T00:00:00"/>
  </r>
  <r>
    <n v="974"/>
    <b v="1"/>
    <x v="10"/>
    <x v="0"/>
    <x v="10"/>
    <s v="CONT.ALERG. (SO)(LE)"/>
    <n v="5.3620020000000004"/>
    <n v="5.3620020000000004"/>
    <s v="KGS"/>
    <d v="2024-10-18T00:00:00"/>
    <n v="21"/>
    <d v="2024-11-11T00:00:00"/>
    <n v="0"/>
    <n v="0"/>
    <s v="PRO"/>
    <n v="0"/>
    <s v="DIMO61        "/>
    <n v="1"/>
    <m/>
    <m/>
    <s v="Sabor"/>
    <d v="2024-11-11T00:00:00"/>
  </r>
  <r>
    <n v="953"/>
    <b v="1"/>
    <x v="13"/>
    <x v="0"/>
    <x v="13"/>
    <s v="CONT.ALERGENO       "/>
    <n v="1.285307"/>
    <n v="1.285307"/>
    <s v="KG"/>
    <d v="2024-10-18T00:00:00"/>
    <n v="21"/>
    <d v="2024-11-11T00:00:00"/>
    <n v="0"/>
    <n v="0"/>
    <s v="PRO"/>
    <n v="0"/>
    <s v="PAFP52        "/>
    <n v="1"/>
    <m/>
    <m/>
    <s v="Sabor"/>
    <d v="2024-11-11T00:00:00"/>
  </r>
  <r>
    <n v="2421"/>
    <b v="1"/>
    <x v="8"/>
    <x v="0"/>
    <x v="8"/>
    <s v=""/>
    <n v="110.803622"/>
    <n v="110.803622"/>
    <s v="KGS"/>
    <d v="2024-10-18T00:00:00"/>
    <n v="21"/>
    <d v="2024-11-11T00:00:00"/>
    <n v="0"/>
    <n v="0"/>
    <s v="PRO"/>
    <n v="0"/>
    <s v="DIMO61        "/>
    <n v="1"/>
    <m/>
    <m/>
    <s v="Harina"/>
    <d v="2024-11-11T00:00:00"/>
  </r>
  <r>
    <n v="689"/>
    <b v="1"/>
    <x v="38"/>
    <x v="0"/>
    <x v="38"/>
    <s v="SN 797890 Lecker "/>
    <n v="0.27"/>
    <n v="0.27"/>
    <s v="KG"/>
    <d v="2024-10-19T00:00:00"/>
    <n v="0"/>
    <d v="2024-10-21T00:00:00"/>
    <n v="0.01"/>
    <n v="0"/>
    <s v="PRO"/>
    <n v="0"/>
    <s v="02211AR       "/>
    <n v="1"/>
    <m/>
    <m/>
    <e v="#N/A"/>
    <d v="2024-10-21T00:00:00"/>
  </r>
  <r>
    <n v="690"/>
    <b v="1"/>
    <x v="109"/>
    <x v="0"/>
    <x v="109"/>
    <s v="CR605752 Lecker "/>
    <n v="0.46"/>
    <n v="0.46"/>
    <s v="KG"/>
    <d v="2024-10-19T00:00:00"/>
    <n v="0"/>
    <d v="2024-10-21T00:00:00"/>
    <n v="0.01"/>
    <n v="0"/>
    <s v="PRO"/>
    <n v="0"/>
    <s v="02211AR       "/>
    <n v="1"/>
    <m/>
    <m/>
    <e v="#N/A"/>
    <d v="2024-10-21T00:00:00"/>
  </r>
  <r>
    <n v="688"/>
    <b v="1"/>
    <x v="125"/>
    <x v="0"/>
    <x v="125"/>
    <s v=""/>
    <n v="1.0062120000000001"/>
    <n v="1.0062120000000001"/>
    <s v="KGS"/>
    <d v="2024-10-19T00:00:00"/>
    <n v="0"/>
    <d v="2024-10-21T00:00:00"/>
    <n v="0"/>
    <n v="0"/>
    <s v="PRO"/>
    <n v="0"/>
    <s v="02211AR       "/>
    <n v="1"/>
    <m/>
    <m/>
    <s v="Sabor"/>
    <d v="2024-10-21T00:00:00"/>
  </r>
  <r>
    <n v="663"/>
    <b v="1"/>
    <x v="85"/>
    <x v="0"/>
    <x v="85"/>
    <s v="CONT.ALERG.(T)"/>
    <n v="697.57"/>
    <n v="697.57"/>
    <s v="KGS"/>
    <d v="2024-10-19T00:00:00"/>
    <n v="0"/>
    <d v="2024-10-21T00:00:00"/>
    <n v="0.01"/>
    <n v="0"/>
    <s v="PRO"/>
    <n v="0"/>
    <s v="PAMP60        "/>
    <n v="1"/>
    <m/>
    <m/>
    <e v="#N/A"/>
    <d v="2024-10-21T00:00:00"/>
  </r>
  <r>
    <n v="666"/>
    <b v="1"/>
    <x v="85"/>
    <x v="0"/>
    <x v="85"/>
    <s v="CONT.ALERG.(T)"/>
    <n v="415.23"/>
    <n v="415.23"/>
    <s v="KGS"/>
    <d v="2024-10-19T00:00:00"/>
    <n v="0"/>
    <d v="2024-10-21T00:00:00"/>
    <n v="0.01"/>
    <n v="0"/>
    <s v="PRO"/>
    <n v="0"/>
    <s v="PAMP62        "/>
    <n v="1"/>
    <m/>
    <m/>
    <e v="#N/A"/>
    <d v="2024-10-21T00:00:00"/>
  </r>
  <r>
    <n v="671"/>
    <b v="1"/>
    <x v="85"/>
    <x v="0"/>
    <x v="85"/>
    <s v="CONT.ALERG.(T)"/>
    <n v="963.05"/>
    <n v="963.05"/>
    <s v="KGS"/>
    <d v="2024-10-19T00:00:00"/>
    <n v="0"/>
    <d v="2024-10-21T00:00:00"/>
    <n v="0.01"/>
    <n v="0"/>
    <s v="PRO"/>
    <n v="0"/>
    <s v="PAFP51        "/>
    <n v="1"/>
    <m/>
    <m/>
    <e v="#N/A"/>
    <d v="2024-10-21T00:00:00"/>
  </r>
  <r>
    <n v="674"/>
    <b v="1"/>
    <x v="85"/>
    <x v="0"/>
    <x v="85"/>
    <s v="CONT.ALERG.(T)"/>
    <n v="697.32"/>
    <n v="697.32"/>
    <s v="KGS"/>
    <d v="2024-10-19T00:00:00"/>
    <n v="0"/>
    <d v="2024-10-21T00:00:00"/>
    <n v="0.01"/>
    <n v="0"/>
    <s v="PRO"/>
    <n v="0"/>
    <s v="PAFP52        "/>
    <n v="1"/>
    <m/>
    <m/>
    <e v="#N/A"/>
    <d v="2024-10-21T00:00:00"/>
  </r>
  <r>
    <n v="658"/>
    <b v="1"/>
    <x v="80"/>
    <x v="0"/>
    <x v="80"/>
    <s v="CONT.ALERG.(LE)     "/>
    <n v="311.10000000000002"/>
    <n v="311.10000000000002"/>
    <s v="KGS"/>
    <d v="2024-10-19T00:00:00"/>
    <n v="0"/>
    <d v="2024-10-21T00:00:00"/>
    <n v="0.01"/>
    <n v="0"/>
    <s v="PRO"/>
    <n v="0"/>
    <s v="SWMS83        "/>
    <n v="1"/>
    <m/>
    <m/>
    <s v="Mozza"/>
    <d v="2024-10-21T00:00:00"/>
  </r>
  <r>
    <n v="693"/>
    <b v="1"/>
    <x v="126"/>
    <x v="0"/>
    <x v="126"/>
    <s v="FLOW FRIZATA 12 REV1"/>
    <n v="57.97"/>
    <n v="57.97"/>
    <s v="KGS"/>
    <d v="2024-10-19T00:00:00"/>
    <n v="0"/>
    <d v="2024-10-21T00:00:00"/>
    <n v="0.01"/>
    <n v="0"/>
    <s v="PRO"/>
    <n v="0"/>
    <s v="02231AR       "/>
    <n v="1"/>
    <m/>
    <m/>
    <e v="#N/A"/>
    <d v="2024-10-21T00:00:00"/>
  </r>
  <r>
    <n v="682"/>
    <b v="1"/>
    <x v="77"/>
    <x v="0"/>
    <x v="77"/>
    <s v="CONT.ALERG.(SO)     "/>
    <n v="56.89"/>
    <n v="56.89"/>
    <s v="KG"/>
    <d v="2024-10-19T00:00:00"/>
    <n v="0"/>
    <d v="2024-10-21T00:00:00"/>
    <n v="0.01"/>
    <n v="0"/>
    <s v="PRO"/>
    <n v="0"/>
    <s v="02211AR       "/>
    <n v="1"/>
    <m/>
    <m/>
    <e v="#N/A"/>
    <d v="2024-10-21T00:00:00"/>
  </r>
  <r>
    <n v="659"/>
    <b v="1"/>
    <x v="127"/>
    <x v="0"/>
    <x v="127"/>
    <s v="La Paulina"/>
    <n v="124.4"/>
    <n v="124.4"/>
    <s v="KG"/>
    <d v="2024-10-19T00:00:00"/>
    <n v="0"/>
    <d v="2024-10-21T00:00:00"/>
    <n v="0.01"/>
    <n v="0"/>
    <s v="PRO"/>
    <n v="0"/>
    <s v="SWMS83        "/>
    <n v="1"/>
    <m/>
    <m/>
    <e v="#N/A"/>
    <d v="2024-10-21T00:00:00"/>
  </r>
  <r>
    <n v="731"/>
    <b v="1"/>
    <x v="39"/>
    <x v="0"/>
    <x v="39"/>
    <s v=""/>
    <n v="136.152739"/>
    <n v="136.152739"/>
    <s v="KGS"/>
    <d v="2024-10-19T00:00:00"/>
    <n v="1"/>
    <d v="2024-10-21T00:00:00"/>
    <n v="0"/>
    <n v="0"/>
    <s v="PRO"/>
    <n v="0"/>
    <s v="PAMS90        "/>
    <n v="1"/>
    <m/>
    <m/>
    <s v="Agua"/>
    <d v="2024-10-21T00:00:00"/>
  </r>
  <r>
    <n v="743"/>
    <b v="1"/>
    <x v="39"/>
    <x v="0"/>
    <x v="39"/>
    <s v=""/>
    <n v="344.654042"/>
    <n v="344.654042"/>
    <s v="KGS"/>
    <d v="2024-10-19T00:00:00"/>
    <n v="1"/>
    <d v="2024-10-21T00:00:00"/>
    <n v="0"/>
    <n v="0"/>
    <s v="PRO"/>
    <n v="0"/>
    <s v="DIMO61        "/>
    <n v="1"/>
    <m/>
    <m/>
    <s v="Agua"/>
    <d v="2024-10-21T00:00:00"/>
  </r>
  <r>
    <n v="746"/>
    <b v="1"/>
    <x v="39"/>
    <x v="0"/>
    <x v="39"/>
    <s v=""/>
    <n v="45.708423000000003"/>
    <n v="45.708423000000003"/>
    <s v="KGS"/>
    <d v="2024-10-19T00:00:00"/>
    <n v="1"/>
    <d v="2024-10-21T00:00:00"/>
    <n v="0"/>
    <n v="0"/>
    <s v="PRO"/>
    <n v="0"/>
    <s v="DIMO61        "/>
    <n v="1"/>
    <m/>
    <m/>
    <s v="Agua"/>
    <d v="2024-10-21T00:00:00"/>
  </r>
  <r>
    <n v="809"/>
    <b v="1"/>
    <x v="29"/>
    <x v="0"/>
    <x v="29"/>
    <s v="CONT.ALERG.(T)      "/>
    <n v="129.3623"/>
    <n v="129.3623"/>
    <s v="KG"/>
    <d v="2024-10-19T00:00:00"/>
    <n v="7"/>
    <d v="2024-10-28T00:00:00"/>
    <n v="0"/>
    <n v="0"/>
    <s v="PRO"/>
    <n v="0"/>
    <s v="FZPZ65        "/>
    <n v="1"/>
    <m/>
    <m/>
    <s v="Aditivos"/>
    <d v="2024-10-28T00:00:00"/>
  </r>
  <r>
    <n v="882"/>
    <b v="1"/>
    <x v="20"/>
    <x v="0"/>
    <x v="20"/>
    <s v="FRIZZIO             "/>
    <n v="2227.7105999999999"/>
    <n v="2227.7105999999999"/>
    <s v="UNI"/>
    <d v="2024-10-19T00:00:00"/>
    <n v="15"/>
    <d v="2024-11-04T00:00:00"/>
    <n v="0"/>
    <n v="0"/>
    <s v="PRO"/>
    <n v="0"/>
    <s v="FZPZ81        "/>
    <n v="1"/>
    <m/>
    <m/>
    <s v="Ins Pack"/>
    <d v="2024-11-04T00:00:00"/>
  </r>
  <r>
    <n v="892"/>
    <b v="1"/>
    <x v="17"/>
    <x v="0"/>
    <x v="17"/>
    <s v="KGS                 "/>
    <n v="4.3455209999999997"/>
    <n v="4.3455209999999997"/>
    <s v="KGS"/>
    <d v="2024-10-19T00:00:00"/>
    <n v="15"/>
    <d v="2024-11-04T00:00:00"/>
    <n v="0"/>
    <n v="0"/>
    <s v="PRO"/>
    <n v="0"/>
    <s v="FZPZ51        "/>
    <n v="1"/>
    <m/>
    <m/>
    <s v="Sabor"/>
    <d v="2024-11-04T00:00:00"/>
  </r>
  <r>
    <n v="2422"/>
    <b v="1"/>
    <x v="8"/>
    <x v="0"/>
    <x v="8"/>
    <s v=""/>
    <n v="82.826182000000003"/>
    <n v="82.826182000000003"/>
    <s v="KGS"/>
    <d v="2024-10-19T00:00:00"/>
    <n v="21"/>
    <d v="2024-11-11T00:00:00"/>
    <n v="0"/>
    <n v="0"/>
    <s v="PRO"/>
    <n v="0"/>
    <s v="SWMS83        "/>
    <n v="1"/>
    <m/>
    <m/>
    <s v="Harina"/>
    <d v="2024-11-11T00:00:00"/>
  </r>
  <r>
    <n v="745"/>
    <b v="1"/>
    <x v="49"/>
    <x v="0"/>
    <x v="49"/>
    <s v="Pizza y Bast. queso"/>
    <n v="992.61"/>
    <n v="992.61"/>
    <s v="KG"/>
    <d v="2024-10-20T00:00:00"/>
    <n v="0"/>
    <d v="2024-10-21T00:00:00"/>
    <n v="0.01"/>
    <n v="0"/>
    <s v="PRO"/>
    <n v="0"/>
    <s v="DIMO61        "/>
    <n v="1"/>
    <m/>
    <m/>
    <e v="#N/A"/>
    <d v="2024-10-21T00:00:00"/>
  </r>
  <r>
    <n v="699"/>
    <b v="1"/>
    <x v="52"/>
    <x v="0"/>
    <x v="52"/>
    <s v=""/>
    <n v="39.846924000000001"/>
    <n v="39.846924000000001"/>
    <s v="UNI"/>
    <d v="2024-10-20T00:00:00"/>
    <n v="0"/>
    <d v="2024-10-21T00:00:00"/>
    <n v="0"/>
    <n v="0"/>
    <s v="PRO"/>
    <n v="0"/>
    <s v="SWMS51        "/>
    <n v="1"/>
    <m/>
    <m/>
    <e v="#N/A"/>
    <d v="2024-10-21T00:00:00"/>
  </r>
  <r>
    <n v="704"/>
    <b v="1"/>
    <x v="52"/>
    <x v="0"/>
    <x v="52"/>
    <s v=""/>
    <n v="27.529973999999999"/>
    <n v="27.529973999999999"/>
    <s v="UNI"/>
    <d v="2024-10-20T00:00:00"/>
    <n v="0"/>
    <d v="2024-10-21T00:00:00"/>
    <n v="0"/>
    <n v="0"/>
    <s v="PRO"/>
    <n v="0"/>
    <s v="SWMS81        "/>
    <n v="1"/>
    <m/>
    <m/>
    <e v="#N/A"/>
    <d v="2024-10-21T00:00:00"/>
  </r>
  <r>
    <n v="709"/>
    <b v="1"/>
    <x v="52"/>
    <x v="0"/>
    <x v="52"/>
    <s v=""/>
    <n v="27.010286000000001"/>
    <n v="27.010286000000001"/>
    <s v="UNI"/>
    <d v="2024-10-20T00:00:00"/>
    <n v="0"/>
    <d v="2024-10-21T00:00:00"/>
    <n v="0"/>
    <n v="0"/>
    <s v="PRO"/>
    <n v="0"/>
    <s v="SWMS83        "/>
    <n v="1"/>
    <m/>
    <m/>
    <e v="#N/A"/>
    <d v="2024-10-21T00:00:00"/>
  </r>
  <r>
    <n v="715"/>
    <b v="1"/>
    <x v="52"/>
    <x v="0"/>
    <x v="52"/>
    <s v=""/>
    <n v="51.646000000000001"/>
    <n v="51.646000000000001"/>
    <s v="UNI"/>
    <d v="2024-10-20T00:00:00"/>
    <n v="0"/>
    <d v="2024-10-21T00:00:00"/>
    <n v="0"/>
    <n v="0"/>
    <s v="PRO"/>
    <n v="0"/>
    <s v="PAMP60        "/>
    <n v="1"/>
    <m/>
    <m/>
    <e v="#N/A"/>
    <d v="2024-10-21T00:00:00"/>
  </r>
  <r>
    <n v="722"/>
    <b v="1"/>
    <x v="52"/>
    <x v="0"/>
    <x v="52"/>
    <s v=""/>
    <n v="46.655000000000001"/>
    <n v="46.655000000000001"/>
    <s v="UNI"/>
    <d v="2024-10-20T00:00:00"/>
    <n v="0"/>
    <d v="2024-10-21T00:00:00"/>
    <n v="0"/>
    <n v="0"/>
    <s v="PRO"/>
    <n v="0"/>
    <s v="PAMP62        "/>
    <n v="1"/>
    <m/>
    <m/>
    <e v="#N/A"/>
    <d v="2024-10-21T00:00:00"/>
  </r>
  <r>
    <n v="737"/>
    <b v="1"/>
    <x v="52"/>
    <x v="0"/>
    <x v="52"/>
    <s v=""/>
    <n v="19.514417999999999"/>
    <n v="19.514417999999999"/>
    <s v="UNI"/>
    <d v="2024-10-20T00:00:00"/>
    <n v="0"/>
    <d v="2024-10-21T00:00:00"/>
    <n v="0"/>
    <n v="0"/>
    <s v="PRO"/>
    <n v="0"/>
    <s v="PAFP51        "/>
    <n v="1"/>
    <m/>
    <m/>
    <e v="#N/A"/>
    <d v="2024-10-21T00:00:00"/>
  </r>
  <r>
    <n v="742"/>
    <b v="1"/>
    <x v="52"/>
    <x v="0"/>
    <x v="52"/>
    <s v=""/>
    <n v="14.129799999999999"/>
    <n v="14.129799999999999"/>
    <s v="UNI"/>
    <d v="2024-10-20T00:00:00"/>
    <n v="0"/>
    <d v="2024-10-21T00:00:00"/>
    <n v="0"/>
    <n v="0"/>
    <s v="PRO"/>
    <n v="0"/>
    <s v="PAFP52        "/>
    <n v="1"/>
    <m/>
    <m/>
    <e v="#N/A"/>
    <d v="2024-10-21T00:00:00"/>
  </r>
  <r>
    <n v="697"/>
    <b v="1"/>
    <x v="53"/>
    <x v="0"/>
    <x v="53"/>
    <s v=""/>
    <n v="65.754000000000005"/>
    <n v="65.754000000000005"/>
    <s v="UNI"/>
    <d v="2024-10-20T00:00:00"/>
    <n v="0"/>
    <d v="2024-10-21T00:00:00"/>
    <n v="0"/>
    <n v="0"/>
    <s v="PRO"/>
    <n v="0"/>
    <s v="SWMS51        "/>
    <n v="1"/>
    <m/>
    <m/>
    <s v="Cinta"/>
    <d v="2024-10-21T00:00:00"/>
  </r>
  <r>
    <n v="719"/>
    <b v="1"/>
    <x v="53"/>
    <x v="0"/>
    <x v="53"/>
    <s v=""/>
    <n v="186"/>
    <n v="186"/>
    <s v="UNI"/>
    <d v="2024-10-20T00:00:00"/>
    <n v="0"/>
    <d v="2024-10-21T00:00:00"/>
    <n v="0"/>
    <n v="0"/>
    <s v="PRO"/>
    <n v="0"/>
    <s v="PAMP60        "/>
    <n v="1"/>
    <m/>
    <m/>
    <s v="Cinta"/>
    <d v="2024-10-21T00:00:00"/>
  </r>
  <r>
    <n v="723"/>
    <b v="1"/>
    <x v="53"/>
    <x v="0"/>
    <x v="53"/>
    <s v=""/>
    <n v="105"/>
    <n v="105"/>
    <s v="UNI"/>
    <d v="2024-10-20T00:00:00"/>
    <n v="0"/>
    <d v="2024-10-21T00:00:00"/>
    <n v="0"/>
    <n v="0"/>
    <s v="PRO"/>
    <n v="0"/>
    <s v="PAMP62        "/>
    <n v="1"/>
    <m/>
    <m/>
    <s v="Cinta"/>
    <d v="2024-10-21T00:00:00"/>
  </r>
  <r>
    <n v="735"/>
    <b v="1"/>
    <x v="53"/>
    <x v="0"/>
    <x v="53"/>
    <s v=""/>
    <n v="43.918421000000002"/>
    <n v="43.918421000000002"/>
    <s v="UNI"/>
    <d v="2024-10-20T00:00:00"/>
    <n v="0"/>
    <d v="2024-10-21T00:00:00"/>
    <n v="0"/>
    <n v="0"/>
    <s v="PRO"/>
    <n v="0"/>
    <s v="PAFP51        "/>
    <n v="1"/>
    <m/>
    <m/>
    <s v="Cinta"/>
    <d v="2024-10-21T00:00:00"/>
  </r>
  <r>
    <n v="740"/>
    <b v="1"/>
    <x v="53"/>
    <x v="0"/>
    <x v="53"/>
    <s v=""/>
    <n v="31.8"/>
    <n v="31.8"/>
    <s v="UNI"/>
    <d v="2024-10-20T00:00:00"/>
    <n v="0"/>
    <d v="2024-10-21T00:00:00"/>
    <n v="0"/>
    <n v="0"/>
    <s v="PRO"/>
    <n v="0"/>
    <s v="PAFP52        "/>
    <n v="1"/>
    <m/>
    <m/>
    <s v="Cinta"/>
    <d v="2024-10-21T00:00:00"/>
  </r>
  <r>
    <n v="694"/>
    <b v="1"/>
    <x v="128"/>
    <x v="0"/>
    <x v="128"/>
    <s v="REV.1"/>
    <n v="84.49"/>
    <n v="84.49"/>
    <s v="KG"/>
    <d v="2024-10-20T00:00:00"/>
    <n v="0"/>
    <d v="2024-10-21T00:00:00"/>
    <n v="0.01"/>
    <n v="0"/>
    <s v="PRO"/>
    <n v="0"/>
    <s v="SWMS51        "/>
    <n v="1"/>
    <m/>
    <m/>
    <e v="#N/A"/>
    <d v="2024-10-21T00:00:00"/>
  </r>
  <r>
    <n v="705"/>
    <b v="1"/>
    <x v="129"/>
    <x v="0"/>
    <x v="129"/>
    <s v="REV.1"/>
    <n v="52.01"/>
    <n v="52.01"/>
    <s v="KG"/>
    <d v="2024-10-20T00:00:00"/>
    <n v="0"/>
    <d v="2024-10-21T00:00:00"/>
    <n v="0.01"/>
    <n v="0"/>
    <s v="PRO"/>
    <n v="0"/>
    <s v="SWMS83        "/>
    <n v="1"/>
    <m/>
    <m/>
    <e v="#N/A"/>
    <d v="2024-10-21T00:00:00"/>
  </r>
  <r>
    <n v="733"/>
    <b v="1"/>
    <x v="130"/>
    <x v="0"/>
    <x v="130"/>
    <s v="NUGG PALA X380 REV.2"/>
    <n v="146.41"/>
    <n v="146.41"/>
    <s v="KG"/>
    <d v="2024-10-20T00:00:00"/>
    <n v="0"/>
    <d v="2024-10-21T00:00:00"/>
    <n v="0.01"/>
    <n v="0"/>
    <s v="PRO"/>
    <n v="0"/>
    <s v="PAFP51        "/>
    <n v="1"/>
    <m/>
    <m/>
    <e v="#N/A"/>
    <d v="2024-10-21T00:00:00"/>
  </r>
  <r>
    <n v="738"/>
    <b v="1"/>
    <x v="131"/>
    <x v="0"/>
    <x v="131"/>
    <s v=""/>
    <n v="68.91"/>
    <n v="68.91"/>
    <s v="KG"/>
    <d v="2024-10-20T00:00:00"/>
    <n v="0"/>
    <d v="2024-10-21T00:00:00"/>
    <n v="0.01"/>
    <n v="0"/>
    <s v="PRO"/>
    <n v="0"/>
    <s v="PAFP52        "/>
    <n v="1"/>
    <m/>
    <m/>
    <e v="#N/A"/>
    <d v="2024-10-21T00:00:00"/>
  </r>
  <r>
    <n v="718"/>
    <b v="1"/>
    <x v="89"/>
    <x v="0"/>
    <x v="89"/>
    <s v="12 u PALADINI"/>
    <n v="3162"/>
    <n v="3162"/>
    <s v="UNI"/>
    <d v="2024-10-20T00:00:00"/>
    <n v="0"/>
    <d v="2024-10-21T00:00:00"/>
    <n v="0.01"/>
    <n v="0"/>
    <s v="PRO"/>
    <n v="0"/>
    <s v="PAMP60        "/>
    <n v="1"/>
    <m/>
    <m/>
    <e v="#N/A"/>
    <d v="2024-10-21T00:00:00"/>
  </r>
  <r>
    <n v="726"/>
    <b v="1"/>
    <x v="89"/>
    <x v="0"/>
    <x v="89"/>
    <s v="12 u PALADINI"/>
    <n v="1785"/>
    <n v="1785"/>
    <s v="UNI"/>
    <d v="2024-10-20T00:00:00"/>
    <n v="0"/>
    <d v="2024-10-21T00:00:00"/>
    <n v="0.01"/>
    <n v="0"/>
    <s v="PRO"/>
    <n v="0"/>
    <s v="PAMP62        "/>
    <n v="1"/>
    <m/>
    <m/>
    <e v="#N/A"/>
    <d v="2024-10-21T00:00:00"/>
  </r>
  <r>
    <n v="724"/>
    <b v="1"/>
    <x v="132"/>
    <x v="0"/>
    <x v="132"/>
    <s v="REV.3"/>
    <n v="55.49"/>
    <n v="55.49"/>
    <s v="KG"/>
    <d v="2024-10-20T00:00:00"/>
    <n v="0"/>
    <d v="2024-10-21T00:00:00"/>
    <n v="0.01"/>
    <n v="0"/>
    <s v="PRO"/>
    <n v="0"/>
    <s v="PAMP62        "/>
    <n v="1"/>
    <m/>
    <m/>
    <e v="#N/A"/>
    <d v="2024-10-21T00:00:00"/>
  </r>
  <r>
    <n v="700"/>
    <b v="1"/>
    <x v="133"/>
    <x v="0"/>
    <x v="133"/>
    <s v="REV.1"/>
    <n v="62.14"/>
    <n v="62.14"/>
    <s v="KG"/>
    <d v="2024-10-20T00:00:00"/>
    <n v="0"/>
    <d v="2024-10-21T00:00:00"/>
    <n v="0.01"/>
    <n v="0"/>
    <s v="PRO"/>
    <n v="0"/>
    <s v="SWMS81        "/>
    <n v="1"/>
    <m/>
    <m/>
    <e v="#N/A"/>
    <d v="2024-10-21T00:00:00"/>
  </r>
  <r>
    <n v="748"/>
    <b v="1"/>
    <x v="61"/>
    <x v="0"/>
    <x v="61"/>
    <s v="C-FR-08 REV.3"/>
    <n v="3000"/>
    <n v="3000"/>
    <s v="UNI"/>
    <d v="2024-10-20T00:00:00"/>
    <n v="0"/>
    <d v="2024-10-21T00:00:00"/>
    <n v="0.01"/>
    <n v="0"/>
    <s v="PRO"/>
    <n v="0"/>
    <s v="02231AR       "/>
    <n v="1"/>
    <m/>
    <m/>
    <e v="#N/A"/>
    <d v="2024-10-21T00:00:00"/>
  </r>
  <r>
    <n v="749"/>
    <b v="1"/>
    <x v="62"/>
    <x v="0"/>
    <x v="62"/>
    <s v="UNIDADES. REV.2"/>
    <n v="6"/>
    <n v="6"/>
    <s v="UNI"/>
    <d v="2024-10-20T00:00:00"/>
    <n v="0"/>
    <d v="2024-10-21T00:00:00"/>
    <n v="0.01"/>
    <n v="0"/>
    <s v="PRO"/>
    <n v="0"/>
    <s v="02231AR       "/>
    <n v="1"/>
    <m/>
    <m/>
    <e v="#N/A"/>
    <d v="2024-10-21T00:00:00"/>
  </r>
  <r>
    <n v="750"/>
    <b v="1"/>
    <x v="63"/>
    <x v="0"/>
    <x v="63"/>
    <s v="2 BANDAS"/>
    <n v="3000.3"/>
    <n v="3000.3"/>
    <s v="UNI"/>
    <d v="2024-10-20T00:00:00"/>
    <n v="0"/>
    <d v="2024-10-21T00:00:00"/>
    <n v="0.01"/>
    <n v="0"/>
    <s v="PRO"/>
    <n v="0"/>
    <s v="02231AR       "/>
    <n v="1"/>
    <m/>
    <m/>
    <e v="#N/A"/>
    <d v="2024-10-21T00:00:00"/>
  </r>
  <r>
    <n v="747"/>
    <b v="1"/>
    <x v="126"/>
    <x v="0"/>
    <x v="126"/>
    <s v="FLOW FRIZATA 12 REV1"/>
    <n v="32.26"/>
    <n v="32.26"/>
    <s v="KGS"/>
    <d v="2024-10-20T00:00:00"/>
    <n v="0"/>
    <d v="2024-10-21T00:00:00"/>
    <n v="0.01"/>
    <n v="0"/>
    <s v="PRO"/>
    <n v="0"/>
    <s v="02211AR       "/>
    <n v="1"/>
    <m/>
    <m/>
    <e v="#N/A"/>
    <d v="2024-10-21T00:00:00"/>
  </r>
  <r>
    <n v="752"/>
    <b v="1"/>
    <x v="104"/>
    <x v="0"/>
    <x v="104"/>
    <s v="X UNIDAD            "/>
    <n v="28.2"/>
    <n v="28.2"/>
    <s v="UNI"/>
    <d v="2024-10-20T00:00:00"/>
    <n v="0"/>
    <d v="2024-10-21T00:00:00"/>
    <n v="0"/>
    <n v="0"/>
    <s v="PRO"/>
    <n v="0"/>
    <s v="02231AR       "/>
    <n v="1"/>
    <m/>
    <m/>
    <e v="#N/A"/>
    <d v="2024-10-21T00:00:00"/>
  </r>
  <r>
    <n v="721"/>
    <b v="1"/>
    <x v="90"/>
    <x v="0"/>
    <x v="90"/>
    <s v="RIBBON NE 102X450 OU"/>
    <n v="1.2896000000000001"/>
    <n v="1.2896000000000001"/>
    <s v="UNI"/>
    <d v="2024-10-20T00:00:00"/>
    <n v="0"/>
    <d v="2024-10-21T00:00:00"/>
    <n v="0"/>
    <n v="0"/>
    <s v="PRO"/>
    <n v="0"/>
    <s v="PAMP60        "/>
    <n v="1"/>
    <m/>
    <m/>
    <s v="Ribbon"/>
    <d v="2024-10-21T00:00:00"/>
  </r>
  <r>
    <n v="728"/>
    <b v="1"/>
    <x v="90"/>
    <x v="0"/>
    <x v="90"/>
    <s v="RIBBON NE 102X450 OU"/>
    <n v="0.72799999999999998"/>
    <n v="0.72799999999999998"/>
    <s v="UNI"/>
    <d v="2024-10-20T00:00:00"/>
    <n v="0"/>
    <d v="2024-10-21T00:00:00"/>
    <n v="0"/>
    <n v="0"/>
    <s v="PRO"/>
    <n v="0"/>
    <s v="PAMP62        "/>
    <n v="1"/>
    <m/>
    <m/>
    <s v="Ribbon"/>
    <d v="2024-10-21T00:00:00"/>
  </r>
  <r>
    <n v="29"/>
    <b v="1"/>
    <x v="134"/>
    <x v="1"/>
    <x v="134"/>
    <s v="ARG. P.neto 1,0 kg"/>
    <n v="3000"/>
    <n v="0"/>
    <s v="UNI"/>
    <d v="2024-10-20T00:00:00"/>
    <n v="1"/>
    <d v="2024-10-21T00:00:00"/>
    <n v="0.01"/>
    <n v="0"/>
    <s v="PRO"/>
    <n v="0"/>
    <s v="02231AR       "/>
    <n v="1"/>
    <m/>
    <m/>
    <e v="#N/A"/>
    <d v="2024-10-21T00:00:00"/>
  </r>
  <r>
    <n v="698"/>
    <b v="1"/>
    <x v="67"/>
    <x v="0"/>
    <x v="67"/>
    <s v=""/>
    <n v="9.9700000000000006"/>
    <n v="9.9700000000000006"/>
    <s v="UN"/>
    <d v="2024-10-20T00:00:00"/>
    <n v="0"/>
    <d v="2024-10-21T00:00:00"/>
    <n v="0.01"/>
    <n v="0"/>
    <s v="PRO"/>
    <n v="0"/>
    <s v="SWMS51        "/>
    <n v="1"/>
    <m/>
    <m/>
    <e v="#N/A"/>
    <d v="2024-10-21T00:00:00"/>
  </r>
  <r>
    <n v="703"/>
    <b v="1"/>
    <x v="67"/>
    <x v="0"/>
    <x v="67"/>
    <s v=""/>
    <n v="6.88"/>
    <n v="6.88"/>
    <s v="UN"/>
    <d v="2024-10-20T00:00:00"/>
    <n v="0"/>
    <d v="2024-10-21T00:00:00"/>
    <n v="0.01"/>
    <n v="0"/>
    <s v="PRO"/>
    <n v="0"/>
    <s v="SWMS81        "/>
    <n v="1"/>
    <m/>
    <m/>
    <e v="#N/A"/>
    <d v="2024-10-21T00:00:00"/>
  </r>
  <r>
    <n v="708"/>
    <b v="1"/>
    <x v="67"/>
    <x v="0"/>
    <x v="67"/>
    <s v=""/>
    <n v="6.75"/>
    <n v="6.75"/>
    <s v="UN"/>
    <d v="2024-10-20T00:00:00"/>
    <n v="0"/>
    <d v="2024-10-21T00:00:00"/>
    <n v="0.01"/>
    <n v="0"/>
    <s v="PRO"/>
    <n v="0"/>
    <s v="SWMS83        "/>
    <n v="1"/>
    <m/>
    <m/>
    <e v="#N/A"/>
    <d v="2024-10-21T00:00:00"/>
  </r>
  <r>
    <n v="716"/>
    <b v="1"/>
    <x v="67"/>
    <x v="0"/>
    <x v="67"/>
    <s v=""/>
    <n v="12.91"/>
    <n v="12.91"/>
    <s v="UN"/>
    <d v="2024-10-20T00:00:00"/>
    <n v="0"/>
    <d v="2024-10-21T00:00:00"/>
    <n v="0.01"/>
    <n v="0"/>
    <s v="PRO"/>
    <n v="0"/>
    <s v="PAMP60        "/>
    <n v="1"/>
    <m/>
    <m/>
    <e v="#N/A"/>
    <d v="2024-10-21T00:00:00"/>
  </r>
  <r>
    <n v="725"/>
    <b v="1"/>
    <x v="67"/>
    <x v="0"/>
    <x v="67"/>
    <s v=""/>
    <n v="7.29"/>
    <n v="7.29"/>
    <s v="UN"/>
    <d v="2024-10-20T00:00:00"/>
    <n v="0"/>
    <d v="2024-10-21T00:00:00"/>
    <n v="0.01"/>
    <n v="0"/>
    <s v="PRO"/>
    <n v="0"/>
    <s v="PAMP62        "/>
    <n v="1"/>
    <m/>
    <m/>
    <e v="#N/A"/>
    <d v="2024-10-21T00:00:00"/>
  </r>
  <r>
    <n v="736"/>
    <b v="1"/>
    <x v="67"/>
    <x v="0"/>
    <x v="67"/>
    <s v=""/>
    <n v="4.88"/>
    <n v="4.88"/>
    <s v="UN"/>
    <d v="2024-10-20T00:00:00"/>
    <n v="0"/>
    <d v="2024-10-21T00:00:00"/>
    <n v="0.01"/>
    <n v="0"/>
    <s v="PRO"/>
    <n v="0"/>
    <s v="PAFP51        "/>
    <n v="1"/>
    <m/>
    <m/>
    <e v="#N/A"/>
    <d v="2024-10-21T00:00:00"/>
  </r>
  <r>
    <n v="741"/>
    <b v="1"/>
    <x v="67"/>
    <x v="0"/>
    <x v="67"/>
    <s v=""/>
    <n v="3.53"/>
    <n v="3.53"/>
    <s v="UN"/>
    <d v="2024-10-20T00:00:00"/>
    <n v="0"/>
    <d v="2024-10-21T00:00:00"/>
    <n v="0.01"/>
    <n v="0"/>
    <s v="PRO"/>
    <n v="0"/>
    <s v="PAFP52        "/>
    <n v="1"/>
    <m/>
    <m/>
    <e v="#N/A"/>
    <d v="2024-10-21T00:00:00"/>
  </r>
  <r>
    <n v="751"/>
    <b v="1"/>
    <x v="67"/>
    <x v="0"/>
    <x v="67"/>
    <s v=""/>
    <n v="7.05"/>
    <n v="7.05"/>
    <s v="UN"/>
    <d v="2024-10-20T00:00:00"/>
    <n v="0"/>
    <d v="2024-10-21T00:00:00"/>
    <n v="0.01"/>
    <n v="0"/>
    <s v="PRO"/>
    <n v="0"/>
    <s v="02231AR       "/>
    <n v="1"/>
    <m/>
    <m/>
    <e v="#N/A"/>
    <d v="2024-10-21T00:00:00"/>
  </r>
  <r>
    <n v="717"/>
    <b v="1"/>
    <x v="135"/>
    <x v="0"/>
    <x v="135"/>
    <s v="FLOW MED PALA REV.3"/>
    <n v="98.28"/>
    <n v="98.28"/>
    <s v="KG"/>
    <d v="2024-10-20T00:00:00"/>
    <n v="0"/>
    <d v="2024-10-21T00:00:00"/>
    <n v="0.01"/>
    <n v="0"/>
    <s v="PRO"/>
    <n v="0"/>
    <s v="PAMP60        "/>
    <n v="1"/>
    <m/>
    <m/>
    <e v="#N/A"/>
    <d v="2024-10-21T00:00:00"/>
  </r>
  <r>
    <n v="25"/>
    <b v="1"/>
    <x v="136"/>
    <x v="1"/>
    <x v="136"/>
    <s v="X20PAQ COD 100983"/>
    <n v="731.97368400000005"/>
    <n v="0"/>
    <s v="UNI"/>
    <d v="2024-10-20T00:00:00"/>
    <n v="1"/>
    <d v="2024-10-21T00:00:00"/>
    <n v="0"/>
    <n v="0"/>
    <s v="PRO"/>
    <n v="0"/>
    <s v="PAFP51        "/>
    <n v="1"/>
    <m/>
    <m/>
    <e v="#N/A"/>
    <d v="2024-10-21T00:00:00"/>
  </r>
  <r>
    <n v="26"/>
    <b v="1"/>
    <x v="137"/>
    <x v="1"/>
    <x v="137"/>
    <s v="X10 PAQ COD 100984"/>
    <n v="530"/>
    <n v="0"/>
    <s v="UNI"/>
    <d v="2024-10-20T00:00:00"/>
    <n v="1"/>
    <d v="2024-10-21T00:00:00"/>
    <n v="0"/>
    <n v="0"/>
    <s v="PRO"/>
    <n v="0"/>
    <s v="PAFP52        "/>
    <n v="1"/>
    <m/>
    <m/>
    <e v="#N/A"/>
    <d v="2024-10-21T00:00:00"/>
  </r>
  <r>
    <n v="22"/>
    <b v="1"/>
    <x v="138"/>
    <x v="1"/>
    <x v="138"/>
    <s v="SKU PALADINI 102484"/>
    <n v="3100"/>
    <n v="0"/>
    <s v="UNI"/>
    <d v="2024-10-20T00:00:00"/>
    <n v="1"/>
    <d v="2024-10-21T00:00:00"/>
    <n v="0.01"/>
    <n v="0"/>
    <s v="PRO"/>
    <n v="0"/>
    <s v="PAMP60        "/>
    <n v="1"/>
    <m/>
    <m/>
    <e v="#N/A"/>
    <d v="2024-10-21T00:00:00"/>
  </r>
  <r>
    <n v="23"/>
    <b v="1"/>
    <x v="139"/>
    <x v="1"/>
    <x v="139"/>
    <s v="SKU PALADINI 102482"/>
    <n v="1750"/>
    <n v="0"/>
    <s v="UNI"/>
    <d v="2024-10-20T00:00:00"/>
    <n v="1"/>
    <d v="2024-10-21T00:00:00"/>
    <n v="0.01"/>
    <n v="0"/>
    <s v="PRO"/>
    <n v="0"/>
    <s v="PAMP62        "/>
    <n v="1"/>
    <m/>
    <m/>
    <e v="#N/A"/>
    <d v="2024-10-21T00:00:00"/>
  </r>
  <r>
    <n v="18"/>
    <b v="1"/>
    <x v="140"/>
    <x v="1"/>
    <x v="140"/>
    <s v="20 FLOW x 290G"/>
    <n v="1095.9000000000001"/>
    <n v="0"/>
    <s v="UNI"/>
    <d v="2024-10-20T00:00:00"/>
    <n v="1"/>
    <d v="2024-10-21T00:00:00"/>
    <n v="0.01"/>
    <n v="0"/>
    <s v="PRO"/>
    <n v="0"/>
    <s v="SWMS51        "/>
    <n v="1"/>
    <m/>
    <m/>
    <e v="#N/A"/>
    <d v="2024-10-21T00:00:00"/>
  </r>
  <r>
    <n v="19"/>
    <b v="1"/>
    <x v="141"/>
    <x v="1"/>
    <x v="141"/>
    <s v="20 FLOW x 350G"/>
    <n v="757.15"/>
    <n v="0"/>
    <s v="UNI"/>
    <d v="2024-10-20T00:00:00"/>
    <n v="1"/>
    <d v="2024-10-21T00:00:00"/>
    <n v="0.01"/>
    <n v="0"/>
    <s v="PRO"/>
    <n v="0"/>
    <s v="SWMS81        "/>
    <n v="1"/>
    <m/>
    <m/>
    <e v="#N/A"/>
    <d v="2024-10-21T00:00:00"/>
  </r>
  <r>
    <n v="20"/>
    <b v="1"/>
    <x v="142"/>
    <x v="1"/>
    <x v="142"/>
    <s v="20 FLOW x 350G"/>
    <n v="742.85714299999995"/>
    <n v="0"/>
    <s v="UNI"/>
    <d v="2024-10-20T00:00:00"/>
    <n v="1"/>
    <d v="2024-10-21T00:00:00"/>
    <n v="0"/>
    <n v="0"/>
    <s v="PRO"/>
    <n v="0"/>
    <s v="SWMS83        "/>
    <n v="1"/>
    <m/>
    <m/>
    <e v="#N/A"/>
    <d v="2024-10-21T00:00:00"/>
  </r>
  <r>
    <n v="1025"/>
    <b v="1"/>
    <x v="18"/>
    <x v="0"/>
    <x v="18"/>
    <s v="CONT.ALERG.(TR)     "/>
    <n v="205.169997"/>
    <n v="205.169997"/>
    <s v="KGS"/>
    <d v="2024-10-20T00:00:00"/>
    <n v="21"/>
    <d v="2024-11-11T00:00:00"/>
    <n v="0"/>
    <n v="0"/>
    <s v="PRO"/>
    <n v="0"/>
    <s v="DIMO61        "/>
    <n v="1"/>
    <m/>
    <m/>
    <s v="Batter"/>
    <d v="2024-11-11T00:00:00"/>
  </r>
  <r>
    <n v="1288"/>
    <b v="1"/>
    <x v="2"/>
    <x v="0"/>
    <x v="2"/>
    <s v=""/>
    <n v="0.57344300000000004"/>
    <n v="0.57344300000000004"/>
    <s v="KG"/>
    <d v="2024-10-20T00:00:00"/>
    <n v="30"/>
    <d v="2024-11-25T00:00:00"/>
    <n v="0"/>
    <n v="0"/>
    <s v="PRO"/>
    <n v="0"/>
    <s v="FZPZ65        "/>
    <n v="1"/>
    <m/>
    <m/>
    <s v="Aditivos"/>
    <d v="2024-11-25T00:00:00"/>
  </r>
  <r>
    <n v="1293"/>
    <b v="1"/>
    <x v="2"/>
    <x v="0"/>
    <x v="2"/>
    <s v=""/>
    <n v="0.78429599999999999"/>
    <n v="0.78429599999999999"/>
    <s v="KG"/>
    <d v="2024-10-20T00:00:00"/>
    <n v="30"/>
    <d v="2024-11-25T00:00:00"/>
    <n v="0"/>
    <n v="0"/>
    <s v="PRO"/>
    <n v="0"/>
    <s v="FZPZ81        "/>
    <n v="1"/>
    <m/>
    <m/>
    <s v="Aditivos"/>
    <d v="2024-11-25T00:00:00"/>
  </r>
  <r>
    <n v="753"/>
    <b v="1"/>
    <x v="52"/>
    <x v="0"/>
    <x v="52"/>
    <s v=""/>
    <n v="57.893000000000001"/>
    <n v="57.893000000000001"/>
    <s v="UNI"/>
    <d v="2024-10-21T00:00:00"/>
    <n v="0"/>
    <d v="2024-10-21T00:00:00"/>
    <n v="0"/>
    <n v="0"/>
    <s v="PRO"/>
    <n v="0"/>
    <s v="PAMS90        "/>
    <n v="1"/>
    <m/>
    <m/>
    <e v="#N/A"/>
    <d v="2024-10-21T00:00:00"/>
  </r>
  <r>
    <n v="754"/>
    <b v="1"/>
    <x v="53"/>
    <x v="0"/>
    <x v="53"/>
    <s v=""/>
    <n v="66"/>
    <n v="66"/>
    <s v="UNI"/>
    <d v="2024-10-21T00:00:00"/>
    <n v="0"/>
    <d v="2024-10-21T00:00:00"/>
    <n v="0"/>
    <n v="0"/>
    <s v="PRO"/>
    <n v="0"/>
    <s v="PAMS90        "/>
    <n v="1"/>
    <m/>
    <m/>
    <s v="Cinta"/>
    <d v="2024-10-21T00:00:00"/>
  </r>
  <r>
    <n v="756"/>
    <b v="1"/>
    <x v="96"/>
    <x v="0"/>
    <x v="96"/>
    <s v="12 u PALADINI"/>
    <n v="1122"/>
    <n v="1122"/>
    <s v="UNI"/>
    <d v="2024-10-21T00:00:00"/>
    <n v="0"/>
    <d v="2024-10-21T00:00:00"/>
    <n v="0.01"/>
    <n v="0"/>
    <s v="PRO"/>
    <n v="0"/>
    <s v="PAMS90        "/>
    <n v="1"/>
    <m/>
    <m/>
    <e v="#N/A"/>
    <d v="2024-10-21T00:00:00"/>
  </r>
  <r>
    <n v="755"/>
    <b v="1"/>
    <x v="143"/>
    <x v="0"/>
    <x v="143"/>
    <s v="SOJA PALADINI CLASIC"/>
    <n v="36.39"/>
    <n v="36.39"/>
    <s v="KG"/>
    <d v="2024-10-21T00:00:00"/>
    <n v="0"/>
    <d v="2024-10-21T00:00:00"/>
    <n v="0.01"/>
    <n v="0"/>
    <s v="PRO"/>
    <n v="0"/>
    <s v="PAMS90        "/>
    <n v="1"/>
    <m/>
    <m/>
    <e v="#N/A"/>
    <d v="2024-10-21T00:00:00"/>
  </r>
  <r>
    <n v="770"/>
    <b v="1"/>
    <x v="61"/>
    <x v="0"/>
    <x v="61"/>
    <s v="C-FR-08 REV.3"/>
    <n v="1800"/>
    <n v="1800"/>
    <s v="UNI"/>
    <d v="2024-10-21T00:00:00"/>
    <n v="0"/>
    <d v="2024-10-21T00:00:00"/>
    <n v="0.01"/>
    <n v="0"/>
    <s v="PRO"/>
    <n v="0"/>
    <s v="02211AR       "/>
    <n v="1"/>
    <m/>
    <m/>
    <e v="#N/A"/>
    <d v="2024-10-21T00:00:00"/>
  </r>
  <r>
    <n v="771"/>
    <b v="1"/>
    <x v="62"/>
    <x v="0"/>
    <x v="62"/>
    <s v="UNIDADES. REV.2"/>
    <n v="3.6"/>
    <n v="3.6"/>
    <s v="UNI"/>
    <d v="2024-10-21T00:00:00"/>
    <n v="0"/>
    <d v="2024-10-21T00:00:00"/>
    <n v="0.01"/>
    <n v="0"/>
    <s v="PRO"/>
    <n v="0"/>
    <s v="02211AR       "/>
    <n v="1"/>
    <m/>
    <m/>
    <e v="#N/A"/>
    <d v="2024-10-21T00:00:00"/>
  </r>
  <r>
    <n v="760"/>
    <b v="1"/>
    <x v="144"/>
    <x v="0"/>
    <x v="144"/>
    <s v="UNIDADES. REV.3"/>
    <n v="56.01"/>
    <n v="56.01"/>
    <s v="UNI"/>
    <d v="2024-10-21T00:00:00"/>
    <n v="0"/>
    <d v="2024-10-21T00:00:00"/>
    <n v="0.01"/>
    <n v="0"/>
    <s v="PRO"/>
    <n v="0"/>
    <s v="DIMO61        "/>
    <n v="1"/>
    <m/>
    <m/>
    <e v="#N/A"/>
    <d v="2024-10-21T00:00:00"/>
  </r>
  <r>
    <n v="772"/>
    <b v="1"/>
    <x v="63"/>
    <x v="0"/>
    <x v="63"/>
    <s v="2 BANDAS"/>
    <n v="1800.18"/>
    <n v="1800.18"/>
    <s v="UNI"/>
    <d v="2024-10-21T00:00:00"/>
    <n v="0"/>
    <d v="2024-10-21T00:00:00"/>
    <n v="0.01"/>
    <n v="0"/>
    <s v="PRO"/>
    <n v="0"/>
    <s v="02211AR       "/>
    <n v="1"/>
    <m/>
    <m/>
    <e v="#N/A"/>
    <d v="2024-10-21T00:00:00"/>
  </r>
  <r>
    <n v="761"/>
    <b v="1"/>
    <x v="145"/>
    <x v="0"/>
    <x v="145"/>
    <s v="300g REV.0"/>
    <n v="16.41"/>
    <n v="16.41"/>
    <s v="KGS"/>
    <d v="2024-10-21T00:00:00"/>
    <n v="0"/>
    <d v="2024-10-21T00:00:00"/>
    <n v="0.01"/>
    <n v="0"/>
    <s v="PRO"/>
    <n v="0"/>
    <s v="DIMO61        "/>
    <n v="1"/>
    <m/>
    <m/>
    <e v="#N/A"/>
    <d v="2024-10-21T00:00:00"/>
  </r>
  <r>
    <n v="767"/>
    <b v="1"/>
    <x v="103"/>
    <x v="0"/>
    <x v="103"/>
    <s v="Generica DIA   "/>
    <n v="952"/>
    <n v="952"/>
    <s v="UNI"/>
    <d v="2024-10-21T00:00:00"/>
    <n v="0"/>
    <d v="2024-10-21T00:00:00"/>
    <n v="0.01"/>
    <n v="0"/>
    <s v="PRO"/>
    <n v="0"/>
    <s v="DIMO61        "/>
    <n v="1"/>
    <m/>
    <m/>
    <e v="#N/A"/>
    <d v="2024-10-21T00:00:00"/>
  </r>
  <r>
    <n v="769"/>
    <b v="1"/>
    <x v="104"/>
    <x v="0"/>
    <x v="104"/>
    <s v="X UNIDAD            "/>
    <n v="24.888445000000001"/>
    <n v="24.888445000000001"/>
    <s v="UNI"/>
    <d v="2024-10-21T00:00:00"/>
    <n v="0"/>
    <d v="2024-10-21T00:00:00"/>
    <n v="0"/>
    <n v="0"/>
    <s v="PRO"/>
    <n v="0"/>
    <s v="DIMO61        "/>
    <n v="1"/>
    <m/>
    <m/>
    <e v="#N/A"/>
    <d v="2024-10-21T00:00:00"/>
  </r>
  <r>
    <n v="759"/>
    <b v="1"/>
    <x v="90"/>
    <x v="0"/>
    <x v="90"/>
    <s v="RIBBON NE 102X450 OU"/>
    <n v="0.45760000000000001"/>
    <n v="0.45760000000000001"/>
    <s v="UNI"/>
    <d v="2024-10-21T00:00:00"/>
    <n v="0"/>
    <d v="2024-10-21T00:00:00"/>
    <n v="0"/>
    <n v="0"/>
    <s v="PRO"/>
    <n v="0"/>
    <s v="PAMS90        "/>
    <n v="1"/>
    <m/>
    <m/>
    <s v="Ribbon"/>
    <d v="2024-10-21T00:00:00"/>
  </r>
  <r>
    <n v="28"/>
    <b v="1"/>
    <x v="146"/>
    <x v="1"/>
    <x v="146"/>
    <s v="ARG. P.neto 1,0 kg"/>
    <n v="1800"/>
    <n v="0"/>
    <s v="UNI"/>
    <d v="2024-10-21T00:00:00"/>
    <n v="0"/>
    <d v="2024-10-21T00:00:00"/>
    <n v="0.01"/>
    <n v="0"/>
    <s v="PRO"/>
    <n v="0"/>
    <s v="02211AR       "/>
    <n v="1"/>
    <m/>
    <m/>
    <e v="#N/A"/>
    <d v="2024-10-21T00:00:00"/>
  </r>
  <r>
    <n v="758"/>
    <b v="1"/>
    <x v="67"/>
    <x v="0"/>
    <x v="67"/>
    <s v=""/>
    <n v="4.59"/>
    <n v="4.59"/>
    <s v="UN"/>
    <d v="2024-10-21T00:00:00"/>
    <n v="0"/>
    <d v="2024-10-21T00:00:00"/>
    <n v="0.01"/>
    <n v="0"/>
    <s v="PRO"/>
    <n v="0"/>
    <s v="PAMS90        "/>
    <n v="1"/>
    <m/>
    <m/>
    <e v="#N/A"/>
    <d v="2024-10-21T00:00:00"/>
  </r>
  <r>
    <n v="763"/>
    <b v="1"/>
    <x v="67"/>
    <x v="0"/>
    <x v="67"/>
    <s v=""/>
    <n v="6.22"/>
    <n v="6.22"/>
    <s v="UN"/>
    <d v="2024-10-21T00:00:00"/>
    <n v="0"/>
    <d v="2024-10-21T00:00:00"/>
    <n v="0.01"/>
    <n v="0"/>
    <s v="PRO"/>
    <n v="0"/>
    <s v="DIMO61        "/>
    <n v="1"/>
    <m/>
    <m/>
    <e v="#N/A"/>
    <d v="2024-10-21T00:00:00"/>
  </r>
  <r>
    <n v="27"/>
    <b v="1"/>
    <x v="147"/>
    <x v="1"/>
    <x v="147"/>
    <s v="COD DIA 295076"/>
    <n v="933.34"/>
    <n v="0"/>
    <s v="UNI"/>
    <d v="2024-10-21T00:00:00"/>
    <n v="0"/>
    <d v="2024-10-21T00:00:00"/>
    <n v="0.01"/>
    <n v="0"/>
    <s v="PRO"/>
    <n v="0"/>
    <s v="DIMO61        "/>
    <n v="1"/>
    <m/>
    <m/>
    <e v="#N/A"/>
    <d v="2024-10-21T00:00:00"/>
  </r>
  <r>
    <n v="24"/>
    <b v="1"/>
    <x v="148"/>
    <x v="1"/>
    <x v="148"/>
    <s v="MS CLÁSICAS PAL x12"/>
    <n v="1100"/>
    <n v="0"/>
    <s v="UNI"/>
    <d v="2024-10-21T00:00:00"/>
    <n v="0"/>
    <d v="2024-10-21T00:00:00"/>
    <n v="0.01"/>
    <n v="0"/>
    <s v="PRO"/>
    <n v="0"/>
    <s v="PAMS90        "/>
    <n v="1"/>
    <m/>
    <m/>
    <e v="#N/A"/>
    <d v="2024-10-21T00:00:00"/>
  </r>
  <r>
    <n v="844"/>
    <b v="1"/>
    <x v="22"/>
    <x v="0"/>
    <x v="22"/>
    <s v="CONT.ALERG.(T)      "/>
    <n v="8185.8865949999999"/>
    <n v="8185.8865949999999"/>
    <s v="KGS"/>
    <d v="2024-10-21T00:00:00"/>
    <n v="10"/>
    <d v="2024-11-04T00:00:00"/>
    <n v="0"/>
    <n v="0"/>
    <s v="PRO"/>
    <n v="0"/>
    <s v="FZPZ65        "/>
    <n v="1"/>
    <m/>
    <m/>
    <s v="Harina"/>
    <d v="2024-11-04T00:00:00"/>
  </r>
  <r>
    <n v="847"/>
    <b v="1"/>
    <x v="22"/>
    <x v="0"/>
    <x v="22"/>
    <s v="CONT.ALERG.(T)      "/>
    <n v="5605.3511399999998"/>
    <n v="5605.3511399999998"/>
    <s v="KGS"/>
    <d v="2024-10-21T00:00:00"/>
    <n v="10"/>
    <d v="2024-11-04T00:00:00"/>
    <n v="0"/>
    <n v="0"/>
    <s v="PRO"/>
    <n v="0"/>
    <s v="FZPZ81        "/>
    <n v="1"/>
    <m/>
    <m/>
    <s v="Harina"/>
    <d v="2024-11-04T00:00:00"/>
  </r>
  <r>
    <n v="1050"/>
    <b v="1"/>
    <x v="5"/>
    <x v="0"/>
    <x v="5"/>
    <s v=""/>
    <n v="6.6826809999999996"/>
    <n v="6.6826809999999996"/>
    <s v="KGS"/>
    <d v="2024-10-21T00:00:00"/>
    <n v="21"/>
    <d v="2024-11-11T00:00:00"/>
    <n v="0"/>
    <n v="0"/>
    <s v="PRO"/>
    <n v="0"/>
    <s v="DITO76        "/>
    <n v="1"/>
    <m/>
    <m/>
    <s v="Sabor"/>
    <d v="2024-11-11T00:00:00"/>
  </r>
  <r>
    <n v="1075"/>
    <b v="1"/>
    <x v="5"/>
    <x v="0"/>
    <x v="5"/>
    <s v=""/>
    <n v="9.083672"/>
    <n v="9.083672"/>
    <s v="KGS"/>
    <d v="2024-10-21T00:00:00"/>
    <n v="21"/>
    <d v="2024-11-11T00:00:00"/>
    <n v="0"/>
    <n v="0"/>
    <s v="PRO"/>
    <n v="0"/>
    <s v="DITO72        "/>
    <n v="1"/>
    <m/>
    <m/>
    <s v="Sabor"/>
    <d v="2024-11-11T00:00:00"/>
  </r>
  <r>
    <n v="1049"/>
    <b v="1"/>
    <x v="10"/>
    <x v="0"/>
    <x v="10"/>
    <s v="CONT.ALERG. (SO)(LE)"/>
    <n v="3.1960649999999999"/>
    <n v="3.1960649999999999"/>
    <s v="KGS"/>
    <d v="2024-10-21T00:00:00"/>
    <n v="21"/>
    <d v="2024-11-11T00:00:00"/>
    <n v="0"/>
    <n v="0"/>
    <s v="PRO"/>
    <n v="0"/>
    <s v="DITO76        "/>
    <n v="1"/>
    <m/>
    <m/>
    <s v="Sabor"/>
    <d v="2024-11-11T00:00:00"/>
  </r>
  <r>
    <n v="1074"/>
    <b v="1"/>
    <x v="10"/>
    <x v="0"/>
    <x v="10"/>
    <s v="CONT.ALERG. (SO)(LE)"/>
    <n v="7.5697270000000003"/>
    <n v="7.5697270000000003"/>
    <s v="KGS"/>
    <d v="2024-10-21T00:00:00"/>
    <n v="21"/>
    <d v="2024-11-11T00:00:00"/>
    <n v="0"/>
    <n v="0"/>
    <s v="PRO"/>
    <n v="0"/>
    <s v="DITO72        "/>
    <n v="1"/>
    <m/>
    <m/>
    <s v="Sabor"/>
    <d v="2024-11-11T00:00:00"/>
  </r>
  <r>
    <n v="1048"/>
    <b v="1"/>
    <x v="13"/>
    <x v="0"/>
    <x v="13"/>
    <s v="CONT.ALERGENO       "/>
    <n v="6.6826809999999996"/>
    <n v="6.6826809999999996"/>
    <s v="KG"/>
    <d v="2024-10-21T00:00:00"/>
    <n v="21"/>
    <d v="2024-11-11T00:00:00"/>
    <n v="0"/>
    <n v="0"/>
    <s v="PRO"/>
    <n v="0"/>
    <s v="DITO76        "/>
    <n v="1"/>
    <m/>
    <m/>
    <s v="Sabor"/>
    <d v="2024-11-11T00:00:00"/>
  </r>
  <r>
    <n v="1073"/>
    <b v="1"/>
    <x v="13"/>
    <x v="0"/>
    <x v="13"/>
    <s v="CONT.ALERGENO       "/>
    <n v="10.597617"/>
    <n v="10.597617"/>
    <s v="KG"/>
    <d v="2024-10-21T00:00:00"/>
    <n v="21"/>
    <d v="2024-11-11T00:00:00"/>
    <n v="0"/>
    <n v="0"/>
    <s v="PRO"/>
    <n v="0"/>
    <s v="DITO72        "/>
    <n v="1"/>
    <m/>
    <m/>
    <s v="Sabor"/>
    <d v="2024-11-11T00:00:00"/>
  </r>
  <r>
    <n v="2423"/>
    <b v="1"/>
    <x v="8"/>
    <x v="0"/>
    <x v="8"/>
    <s v=""/>
    <n v="145.27568199999999"/>
    <n v="145.27568199999999"/>
    <s v="KGS"/>
    <d v="2024-10-21T00:00:00"/>
    <n v="21"/>
    <d v="2024-11-11T00:00:00"/>
    <n v="0"/>
    <n v="0"/>
    <s v="PRO"/>
    <n v="0"/>
    <s v="DITO76        "/>
    <n v="1"/>
    <m/>
    <m/>
    <s v="Harina"/>
    <d v="2024-11-11T00:00:00"/>
  </r>
  <r>
    <n v="2424"/>
    <b v="1"/>
    <x v="8"/>
    <x v="0"/>
    <x v="8"/>
    <s v=""/>
    <n v="167.13956099999999"/>
    <n v="167.13956099999999"/>
    <s v="KGS"/>
    <d v="2024-10-21T00:00:00"/>
    <n v="21"/>
    <d v="2024-11-11T00:00:00"/>
    <n v="0"/>
    <n v="0"/>
    <s v="PRO"/>
    <n v="0"/>
    <s v="DITO72        "/>
    <n v="1"/>
    <m/>
    <m/>
    <s v="Harina"/>
    <d v="2024-11-11T00:00:00"/>
  </r>
  <r>
    <n v="1806"/>
    <b v="1"/>
    <x v="0"/>
    <x v="0"/>
    <x v="0"/>
    <s v=""/>
    <n v="785.15788299999997"/>
    <n v="785.15788299999997"/>
    <s v="KGS"/>
    <d v="2024-10-21T00:00:00"/>
    <n v="60"/>
    <d v="2024-12-23T00:00:00"/>
    <n v="0"/>
    <n v="0"/>
    <s v="PRO"/>
    <n v="0"/>
    <s v="FZPZ82        "/>
    <n v="1"/>
    <m/>
    <m/>
    <s v="Vegetal"/>
    <d v="2024-12-23T00:00:00"/>
  </r>
  <r>
    <n v="837"/>
    <b v="1"/>
    <x v="23"/>
    <x v="0"/>
    <x v="23"/>
    <s v=""/>
    <n v="65.450188999999995"/>
    <n v="65.450188999999995"/>
    <s v="KGS"/>
    <d v="2024-10-22T00:00:00"/>
    <n v="7"/>
    <d v="2024-11-04T00:00:00"/>
    <n v="0"/>
    <n v="0"/>
    <s v="PRO"/>
    <n v="0"/>
    <s v="FZPZ65        "/>
    <n v="1"/>
    <m/>
    <m/>
    <s v="Azucar"/>
    <d v="2024-11-04T00:00:00"/>
  </r>
  <r>
    <n v="842"/>
    <b v="1"/>
    <x v="23"/>
    <x v="0"/>
    <x v="23"/>
    <s v=""/>
    <n v="44.817538999999996"/>
    <n v="44.817538999999996"/>
    <s v="KGS"/>
    <d v="2024-10-22T00:00:00"/>
    <n v="7"/>
    <d v="2024-11-04T00:00:00"/>
    <n v="0"/>
    <n v="0"/>
    <s v="PRO"/>
    <n v="0"/>
    <s v="FZPZ81        "/>
    <n v="1"/>
    <m/>
    <m/>
    <s v="Azucar"/>
    <d v="2024-11-04T00:00:00"/>
  </r>
  <r>
    <n v="838"/>
    <b v="1"/>
    <x v="24"/>
    <x v="0"/>
    <x v="24"/>
    <s v=""/>
    <n v="174.53383700000001"/>
    <n v="174.53383700000001"/>
    <s v="KGS"/>
    <d v="2024-10-22T00:00:00"/>
    <n v="7"/>
    <d v="2024-11-04T00:00:00"/>
    <n v="0"/>
    <n v="0"/>
    <s v="PRO"/>
    <n v="0"/>
    <s v="FZPZ65        "/>
    <n v="1"/>
    <m/>
    <m/>
    <s v="Sal"/>
    <d v="2024-11-04T00:00:00"/>
  </r>
  <r>
    <n v="843"/>
    <b v="1"/>
    <x v="24"/>
    <x v="0"/>
    <x v="24"/>
    <s v=""/>
    <n v="119.51343799999999"/>
    <n v="119.51343799999999"/>
    <s v="KGS"/>
    <d v="2024-10-22T00:00:00"/>
    <n v="7"/>
    <d v="2024-11-04T00:00:00"/>
    <n v="0"/>
    <n v="0"/>
    <s v="PRO"/>
    <n v="0"/>
    <s v="FZPZ81        "/>
    <n v="1"/>
    <m/>
    <m/>
    <s v="Sal"/>
    <d v="2024-11-04T00:00:00"/>
  </r>
  <r>
    <n v="850"/>
    <b v="1"/>
    <x v="22"/>
    <x v="0"/>
    <x v="22"/>
    <s v="CONT.ALERG.(T)      "/>
    <n v="422.714946"/>
    <n v="422.714946"/>
    <s v="KGS"/>
    <d v="2024-10-22T00:00:00"/>
    <n v="10"/>
    <d v="2024-11-04T00:00:00"/>
    <n v="0"/>
    <n v="0"/>
    <s v="PRO"/>
    <n v="0"/>
    <s v="FZPZ65        "/>
    <n v="1"/>
    <m/>
    <m/>
    <s v="Harina"/>
    <d v="2024-11-04T00:00:00"/>
  </r>
  <r>
    <n v="851"/>
    <b v="1"/>
    <x v="22"/>
    <x v="0"/>
    <x v="22"/>
    <s v="CONT.ALERG.(T)      "/>
    <n v="289.45743099999999"/>
    <n v="289.45743099999999"/>
    <s v="KGS"/>
    <d v="2024-10-22T00:00:00"/>
    <n v="10"/>
    <d v="2024-11-04T00:00:00"/>
    <n v="0"/>
    <n v="0"/>
    <s v="PRO"/>
    <n v="0"/>
    <s v="FZPZ81        "/>
    <n v="1"/>
    <m/>
    <m/>
    <s v="Harina"/>
    <d v="2024-11-04T00:00:00"/>
  </r>
  <r>
    <n v="958"/>
    <b v="1"/>
    <x v="9"/>
    <x v="0"/>
    <x v="9"/>
    <s v=""/>
    <n v="1289.662977"/>
    <n v="1289.662977"/>
    <s v="KG"/>
    <d v="2024-10-22T00:00:00"/>
    <n v="17"/>
    <d v="2024-11-11T00:00:00"/>
    <n v="0"/>
    <n v="0"/>
    <s v="PRO"/>
    <n v="0"/>
    <s v="PAFP52        "/>
    <n v="1"/>
    <m/>
    <m/>
    <s v="Pollo"/>
    <d v="2024-11-11T00:00:00"/>
  </r>
  <r>
    <n v="963"/>
    <b v="1"/>
    <x v="9"/>
    <x v="0"/>
    <x v="9"/>
    <s v=""/>
    <n v="5939.4738239999997"/>
    <n v="5939.4738239999997"/>
    <s v="KG"/>
    <d v="2024-10-22T00:00:00"/>
    <n v="17"/>
    <d v="2024-11-11T00:00:00"/>
    <n v="0"/>
    <n v="0"/>
    <s v="PRO"/>
    <n v="0"/>
    <s v="FZFP61        "/>
    <n v="1"/>
    <m/>
    <m/>
    <s v="Pollo"/>
    <d v="2024-11-11T00:00:00"/>
  </r>
  <r>
    <n v="900"/>
    <b v="1"/>
    <x v="17"/>
    <x v="0"/>
    <x v="17"/>
    <s v="KGS                 "/>
    <n v="3.329218"/>
    <n v="3.329218"/>
    <s v="KGS"/>
    <d v="2024-10-22T00:00:00"/>
    <n v="15"/>
    <d v="2024-11-11T00:00:00"/>
    <n v="0"/>
    <n v="0"/>
    <s v="PRO"/>
    <n v="0"/>
    <s v="SWMS81        "/>
    <n v="1"/>
    <m/>
    <m/>
    <s v="Sabor"/>
    <d v="2024-11-11T00:00:00"/>
  </r>
  <r>
    <n v="907"/>
    <b v="1"/>
    <x v="17"/>
    <x v="0"/>
    <x v="17"/>
    <s v="KGS                 "/>
    <n v="3.3292290000000002"/>
    <n v="3.3292290000000002"/>
    <s v="KGS"/>
    <d v="2024-10-22T00:00:00"/>
    <n v="15"/>
    <d v="2024-11-11T00:00:00"/>
    <n v="0"/>
    <n v="0"/>
    <s v="PRO"/>
    <n v="0"/>
    <s v="SWMS83        "/>
    <n v="1"/>
    <m/>
    <m/>
    <s v="Sabor"/>
    <d v="2024-11-11T00:00:00"/>
  </r>
  <r>
    <n v="902"/>
    <b v="1"/>
    <x v="27"/>
    <x v="0"/>
    <x v="27"/>
    <s v="KILO                "/>
    <n v="0.549925"/>
    <n v="0.549925"/>
    <s v="KGS"/>
    <d v="2024-10-22T00:00:00"/>
    <n v="15"/>
    <d v="2024-11-11T00:00:00"/>
    <n v="0"/>
    <n v="0"/>
    <s v="PRO"/>
    <n v="0"/>
    <s v="SWMS81        "/>
    <n v="1"/>
    <m/>
    <m/>
    <s v="Sabor"/>
    <d v="2024-11-11T00:00:00"/>
  </r>
  <r>
    <n v="909"/>
    <b v="1"/>
    <x v="27"/>
    <x v="0"/>
    <x v="27"/>
    <s v="KILO                "/>
    <n v="0.54992700000000005"/>
    <n v="0.54992700000000005"/>
    <s v="KGS"/>
    <d v="2024-10-22T00:00:00"/>
    <n v="15"/>
    <d v="2024-11-11T00:00:00"/>
    <n v="0"/>
    <n v="0"/>
    <s v="PRO"/>
    <n v="0"/>
    <s v="SWMS83        "/>
    <n v="1"/>
    <m/>
    <m/>
    <s v="Sabor"/>
    <d v="2024-11-11T00:00:00"/>
  </r>
  <r>
    <n v="792"/>
    <b v="1"/>
    <x v="39"/>
    <x v="0"/>
    <x v="39"/>
    <s v=""/>
    <n v="4603.4355759999999"/>
    <n v="4603.4355759999999"/>
    <s v="KGS"/>
    <d v="2024-10-23T00:00:00"/>
    <n v="1"/>
    <d v="2024-10-28T00:00:00"/>
    <n v="0"/>
    <n v="0"/>
    <s v="PRO"/>
    <n v="0"/>
    <s v="FZPZ65        "/>
    <n v="1"/>
    <m/>
    <m/>
    <s v="Agua"/>
    <d v="2024-10-28T00:00:00"/>
  </r>
  <r>
    <n v="795"/>
    <b v="1"/>
    <x v="39"/>
    <x v="0"/>
    <x v="39"/>
    <s v=""/>
    <n v="1290.478809"/>
    <n v="1290.478809"/>
    <s v="KGS"/>
    <d v="2024-10-23T00:00:00"/>
    <n v="1"/>
    <d v="2024-10-28T00:00:00"/>
    <n v="0"/>
    <n v="0"/>
    <s v="PRO"/>
    <n v="0"/>
    <s v="FZPZ91        "/>
    <n v="1"/>
    <m/>
    <m/>
    <s v="Agua"/>
    <d v="2024-10-28T00:00:00"/>
  </r>
  <r>
    <n v="799"/>
    <b v="1"/>
    <x v="39"/>
    <x v="0"/>
    <x v="39"/>
    <s v=""/>
    <n v="2530.3095539999999"/>
    <n v="2530.3095539999999"/>
    <s v="KGS"/>
    <d v="2024-10-23T00:00:00"/>
    <n v="1"/>
    <d v="2024-10-28T00:00:00"/>
    <n v="0"/>
    <n v="0"/>
    <s v="PRO"/>
    <n v="0"/>
    <s v="FZPZ82        "/>
    <n v="1"/>
    <m/>
    <m/>
    <s v="Agua"/>
    <d v="2024-10-28T00:00:00"/>
  </r>
  <r>
    <n v="834"/>
    <b v="1"/>
    <x v="28"/>
    <x v="0"/>
    <x v="28"/>
    <s v="CONT.ALERGENO       "/>
    <n v="87.266918000000004"/>
    <n v="87.266918000000004"/>
    <s v="KGS"/>
    <d v="2024-10-23T00:00:00"/>
    <n v="6"/>
    <d v="2024-11-04T00:00:00"/>
    <n v="0"/>
    <n v="0"/>
    <s v="PRO"/>
    <n v="0"/>
    <s v="FZPZ65        "/>
    <n v="1"/>
    <m/>
    <m/>
    <s v="Ins Pizza"/>
    <d v="2024-11-04T00:00:00"/>
  </r>
  <r>
    <n v="839"/>
    <b v="1"/>
    <x v="28"/>
    <x v="0"/>
    <x v="28"/>
    <s v="CONT.ALERGENO       "/>
    <n v="59.756718999999997"/>
    <n v="59.756718999999997"/>
    <s v="KGS"/>
    <d v="2024-10-23T00:00:00"/>
    <n v="6"/>
    <d v="2024-11-04T00:00:00"/>
    <n v="0"/>
    <n v="0"/>
    <s v="PRO"/>
    <n v="0"/>
    <s v="FZPZ81        "/>
    <n v="1"/>
    <m/>
    <m/>
    <s v="Ins Pizza"/>
    <d v="2024-11-04T00:00:00"/>
  </r>
  <r>
    <n v="871"/>
    <b v="1"/>
    <x v="22"/>
    <x v="0"/>
    <x v="22"/>
    <s v="CONT.ALERG.(T)      "/>
    <n v="4791.7496019999999"/>
    <n v="4791.7496019999999"/>
    <s v="KGS"/>
    <d v="2024-10-23T00:00:00"/>
    <n v="10"/>
    <d v="2024-11-04T00:00:00"/>
    <n v="0"/>
    <n v="0"/>
    <s v="PRO"/>
    <n v="0"/>
    <s v="FZPZ51        "/>
    <n v="1"/>
    <m/>
    <m/>
    <s v="Harina"/>
    <d v="2024-11-04T00:00:00"/>
  </r>
  <r>
    <n v="1104"/>
    <b v="1"/>
    <x v="5"/>
    <x v="0"/>
    <x v="5"/>
    <s v=""/>
    <n v="11.305129000000001"/>
    <n v="11.305129000000001"/>
    <s v="KGS"/>
    <d v="2024-10-23T00:00:00"/>
    <n v="21"/>
    <d v="2024-11-18T00:00:00"/>
    <n v="0"/>
    <n v="0"/>
    <s v="PRO"/>
    <n v="0"/>
    <s v="PAMP60        "/>
    <n v="1"/>
    <m/>
    <m/>
    <s v="Sabor"/>
    <d v="2024-11-18T00:00:00"/>
  </r>
  <r>
    <n v="1114"/>
    <b v="1"/>
    <x v="5"/>
    <x v="0"/>
    <x v="5"/>
    <s v=""/>
    <n v="3.1598389999999998"/>
    <n v="3.1598389999999998"/>
    <s v="KGS"/>
    <d v="2024-10-23T00:00:00"/>
    <n v="21"/>
    <d v="2024-11-18T00:00:00"/>
    <n v="0"/>
    <n v="0"/>
    <s v="PRO"/>
    <n v="0"/>
    <s v="PAMP62        "/>
    <n v="1"/>
    <m/>
    <m/>
    <s v="Sabor"/>
    <d v="2024-11-18T00:00:00"/>
  </r>
  <r>
    <n v="1128"/>
    <b v="1"/>
    <x v="5"/>
    <x v="0"/>
    <x v="5"/>
    <s v=""/>
    <n v="13.271219"/>
    <n v="13.271219"/>
    <s v="KGS"/>
    <d v="2024-10-23T00:00:00"/>
    <n v="21"/>
    <d v="2024-11-18T00:00:00"/>
    <n v="0"/>
    <n v="0"/>
    <s v="PRO"/>
    <n v="0"/>
    <s v="PAMP63        "/>
    <n v="1"/>
    <m/>
    <m/>
    <s v="Sabor"/>
    <d v="2024-11-18T00:00:00"/>
  </r>
  <r>
    <n v="1140"/>
    <b v="1"/>
    <x v="5"/>
    <x v="0"/>
    <x v="5"/>
    <s v=""/>
    <n v="6.4805039999999998"/>
    <n v="6.4805039999999998"/>
    <s v="KGS"/>
    <d v="2024-10-23T00:00:00"/>
    <n v="21"/>
    <d v="2024-11-18T00:00:00"/>
    <n v="0"/>
    <n v="0"/>
    <s v="PRO"/>
    <n v="0"/>
    <s v="PAFP51        "/>
    <n v="1"/>
    <m/>
    <m/>
    <s v="Sabor"/>
    <d v="2024-11-18T00:00:00"/>
  </r>
  <r>
    <n v="1107"/>
    <b v="1"/>
    <x v="6"/>
    <x v="0"/>
    <x v="6"/>
    <s v=""/>
    <n v="12.561254"/>
    <n v="12.561254"/>
    <s v="KG"/>
    <d v="2024-10-23T00:00:00"/>
    <n v="21"/>
    <d v="2024-11-18T00:00:00"/>
    <n v="0"/>
    <n v="0"/>
    <s v="PRO"/>
    <n v="0"/>
    <s v="PAMP60        "/>
    <n v="1"/>
    <m/>
    <m/>
    <s v="Aditivos"/>
    <d v="2024-11-18T00:00:00"/>
  </r>
  <r>
    <n v="1117"/>
    <b v="1"/>
    <x v="6"/>
    <x v="0"/>
    <x v="6"/>
    <s v=""/>
    <n v="3.5109319999999999"/>
    <n v="3.5109319999999999"/>
    <s v="KG"/>
    <d v="2024-10-23T00:00:00"/>
    <n v="21"/>
    <d v="2024-11-18T00:00:00"/>
    <n v="0"/>
    <n v="0"/>
    <s v="PRO"/>
    <n v="0"/>
    <s v="PAMP62        "/>
    <n v="1"/>
    <m/>
    <m/>
    <s v="Aditivos"/>
    <d v="2024-11-18T00:00:00"/>
  </r>
  <r>
    <n v="1131"/>
    <b v="1"/>
    <x v="6"/>
    <x v="0"/>
    <x v="6"/>
    <s v=""/>
    <n v="14.745798000000001"/>
    <n v="14.745798000000001"/>
    <s v="KG"/>
    <d v="2024-10-23T00:00:00"/>
    <n v="21"/>
    <d v="2024-11-18T00:00:00"/>
    <n v="0"/>
    <n v="0"/>
    <s v="PRO"/>
    <n v="0"/>
    <s v="PAMP63        "/>
    <n v="1"/>
    <m/>
    <m/>
    <s v="Aditivos"/>
    <d v="2024-11-18T00:00:00"/>
  </r>
  <r>
    <n v="1143"/>
    <b v="1"/>
    <x v="6"/>
    <x v="0"/>
    <x v="6"/>
    <s v=""/>
    <n v="7.2005600000000003"/>
    <n v="7.2005600000000003"/>
    <s v="KG"/>
    <d v="2024-10-23T00:00:00"/>
    <n v="21"/>
    <d v="2024-11-18T00:00:00"/>
    <n v="0"/>
    <n v="0"/>
    <s v="PRO"/>
    <n v="0"/>
    <s v="PAFP51        "/>
    <n v="1"/>
    <m/>
    <m/>
    <s v="Aditivos"/>
    <d v="2024-11-18T00:00:00"/>
  </r>
  <r>
    <n v="1109"/>
    <b v="1"/>
    <x v="11"/>
    <x v="0"/>
    <x v="11"/>
    <s v="CONT.ALERG.(LE)     "/>
    <n v="2.512251"/>
    <n v="2.512251"/>
    <s v="KGS"/>
    <d v="2024-10-23T00:00:00"/>
    <n v="21"/>
    <d v="2024-11-18T00:00:00"/>
    <n v="0"/>
    <n v="0"/>
    <s v="PRO"/>
    <n v="0"/>
    <s v="PAMP60        "/>
    <n v="1"/>
    <m/>
    <m/>
    <s v="Sabor"/>
    <d v="2024-11-18T00:00:00"/>
  </r>
  <r>
    <n v="1119"/>
    <b v="1"/>
    <x v="11"/>
    <x v="0"/>
    <x v="11"/>
    <s v="CONT.ALERG.(LE)     "/>
    <n v="0.70218700000000001"/>
    <n v="0.70218700000000001"/>
    <s v="KGS"/>
    <d v="2024-10-23T00:00:00"/>
    <n v="21"/>
    <d v="2024-11-18T00:00:00"/>
    <n v="0"/>
    <n v="0"/>
    <s v="PRO"/>
    <n v="0"/>
    <s v="PAMP62        "/>
    <n v="1"/>
    <m/>
    <m/>
    <s v="Sabor"/>
    <d v="2024-11-18T00:00:00"/>
  </r>
  <r>
    <n v="1133"/>
    <b v="1"/>
    <x v="11"/>
    <x v="0"/>
    <x v="11"/>
    <s v="CONT.ALERG.(LE)     "/>
    <n v="2.94916"/>
    <n v="2.94916"/>
    <s v="KGS"/>
    <d v="2024-10-23T00:00:00"/>
    <n v="21"/>
    <d v="2024-11-18T00:00:00"/>
    <n v="0"/>
    <n v="0"/>
    <s v="PRO"/>
    <n v="0"/>
    <s v="PAMP63        "/>
    <n v="1"/>
    <m/>
    <m/>
    <s v="Sabor"/>
    <d v="2024-11-18T00:00:00"/>
  </r>
  <r>
    <n v="1145"/>
    <b v="1"/>
    <x v="11"/>
    <x v="0"/>
    <x v="11"/>
    <s v="CONT.ALERG.(LE)     "/>
    <n v="1.4401120000000001"/>
    <n v="1.4401120000000001"/>
    <s v="KGS"/>
    <d v="2024-10-23T00:00:00"/>
    <n v="21"/>
    <d v="2024-11-18T00:00:00"/>
    <n v="0"/>
    <n v="0"/>
    <s v="PRO"/>
    <n v="0"/>
    <s v="PAFP51        "/>
    <n v="1"/>
    <m/>
    <m/>
    <s v="Sabor"/>
    <d v="2024-11-18T00:00:00"/>
  </r>
  <r>
    <n v="1108"/>
    <b v="1"/>
    <x v="12"/>
    <x v="0"/>
    <x v="12"/>
    <s v="CONT.ALERG.(LE)     "/>
    <n v="7.5367519999999999"/>
    <n v="7.5367519999999999"/>
    <s v="KGS"/>
    <d v="2024-10-23T00:00:00"/>
    <n v="21"/>
    <d v="2024-11-18T00:00:00"/>
    <n v="0"/>
    <n v="0"/>
    <s v="PRO"/>
    <n v="0"/>
    <s v="PAMP60        "/>
    <n v="1"/>
    <m/>
    <m/>
    <s v="Sabor"/>
    <d v="2024-11-18T00:00:00"/>
  </r>
  <r>
    <n v="1118"/>
    <b v="1"/>
    <x v="12"/>
    <x v="0"/>
    <x v="12"/>
    <s v="CONT.ALERG.(LE)     "/>
    <n v="2.1065589999999998"/>
    <n v="2.1065589999999998"/>
    <s v="KGS"/>
    <d v="2024-10-23T00:00:00"/>
    <n v="21"/>
    <d v="2024-11-18T00:00:00"/>
    <n v="0"/>
    <n v="0"/>
    <s v="PRO"/>
    <n v="0"/>
    <s v="PAMP62        "/>
    <n v="1"/>
    <m/>
    <m/>
    <s v="Sabor"/>
    <d v="2024-11-18T00:00:00"/>
  </r>
  <r>
    <n v="1132"/>
    <b v="1"/>
    <x v="12"/>
    <x v="0"/>
    <x v="12"/>
    <s v="CONT.ALERG.(LE)     "/>
    <n v="8.8474789999999999"/>
    <n v="8.8474789999999999"/>
    <s v="KGS"/>
    <d v="2024-10-23T00:00:00"/>
    <n v="21"/>
    <d v="2024-11-18T00:00:00"/>
    <n v="0"/>
    <n v="0"/>
    <s v="PRO"/>
    <n v="0"/>
    <s v="PAMP63        "/>
    <n v="1"/>
    <m/>
    <m/>
    <s v="Sabor"/>
    <d v="2024-11-18T00:00:00"/>
  </r>
  <r>
    <n v="1144"/>
    <b v="1"/>
    <x v="12"/>
    <x v="0"/>
    <x v="12"/>
    <s v="CONT.ALERG.(LE)     "/>
    <n v="4.3203360000000002"/>
    <n v="4.3203360000000002"/>
    <s v="KGS"/>
    <d v="2024-10-23T00:00:00"/>
    <n v="21"/>
    <d v="2024-11-18T00:00:00"/>
    <n v="0"/>
    <n v="0"/>
    <s v="PRO"/>
    <n v="0"/>
    <s v="PAFP51        "/>
    <n v="1"/>
    <m/>
    <m/>
    <s v="Sabor"/>
    <d v="2024-11-18T00:00:00"/>
  </r>
  <r>
    <n v="1091"/>
    <b v="1"/>
    <x v="13"/>
    <x v="0"/>
    <x v="13"/>
    <s v="CONT.ALERGENO       "/>
    <n v="6.1457309999999996"/>
    <n v="6.1457309999999996"/>
    <s v="KG"/>
    <d v="2024-10-23T00:00:00"/>
    <n v="21"/>
    <d v="2024-11-18T00:00:00"/>
    <n v="0"/>
    <n v="0"/>
    <s v="PRO"/>
    <n v="0"/>
    <s v="SWMS51        "/>
    <n v="1"/>
    <m/>
    <m/>
    <s v="Sabor"/>
    <d v="2024-11-18T00:00:00"/>
  </r>
  <r>
    <n v="1096"/>
    <b v="1"/>
    <x v="13"/>
    <x v="0"/>
    <x v="13"/>
    <s v="CONT.ALERGENO       "/>
    <n v="2.367416"/>
    <n v="2.367416"/>
    <s v="KG"/>
    <d v="2024-10-23T00:00:00"/>
    <n v="21"/>
    <d v="2024-11-18T00:00:00"/>
    <n v="0"/>
    <n v="0"/>
    <s v="PRO"/>
    <n v="0"/>
    <s v="SWMS82        "/>
    <n v="1"/>
    <m/>
    <m/>
    <s v="Sabor"/>
    <d v="2024-11-18T00:00:00"/>
  </r>
  <r>
    <n v="1103"/>
    <b v="1"/>
    <x v="13"/>
    <x v="0"/>
    <x v="13"/>
    <s v="CONT.ALERGENO       "/>
    <n v="12.685598000000001"/>
    <n v="12.685598000000001"/>
    <s v="KG"/>
    <d v="2024-10-23T00:00:00"/>
    <n v="21"/>
    <d v="2024-11-18T00:00:00"/>
    <n v="0"/>
    <n v="0"/>
    <s v="PRO"/>
    <n v="0"/>
    <s v="PAMP60        "/>
    <n v="1"/>
    <m/>
    <m/>
    <s v="Sabor"/>
    <d v="2024-11-18T00:00:00"/>
  </r>
  <r>
    <n v="1113"/>
    <b v="1"/>
    <x v="13"/>
    <x v="0"/>
    <x v="13"/>
    <s v="CONT.ALERGENO       "/>
    <n v="3.545687"/>
    <n v="3.545687"/>
    <s v="KG"/>
    <d v="2024-10-23T00:00:00"/>
    <n v="21"/>
    <d v="2024-11-18T00:00:00"/>
    <n v="0"/>
    <n v="0"/>
    <s v="PRO"/>
    <n v="0"/>
    <s v="PAMP62        "/>
    <n v="1"/>
    <m/>
    <m/>
    <s v="Sabor"/>
    <d v="2024-11-18T00:00:00"/>
  </r>
  <r>
    <n v="1127"/>
    <b v="1"/>
    <x v="13"/>
    <x v="0"/>
    <x v="13"/>
    <s v="CONT.ALERGENO       "/>
    <n v="14.891767"/>
    <n v="14.891767"/>
    <s v="KG"/>
    <d v="2024-10-23T00:00:00"/>
    <n v="21"/>
    <d v="2024-11-18T00:00:00"/>
    <n v="0"/>
    <n v="0"/>
    <s v="PRO"/>
    <n v="0"/>
    <s v="PAMP63        "/>
    <n v="1"/>
    <m/>
    <m/>
    <s v="Sabor"/>
    <d v="2024-11-18T00:00:00"/>
  </r>
  <r>
    <n v="1139"/>
    <b v="1"/>
    <x v="13"/>
    <x v="0"/>
    <x v="13"/>
    <s v="CONT.ALERGENO       "/>
    <n v="7.2718379999999998"/>
    <n v="7.2718379999999998"/>
    <s v="KG"/>
    <d v="2024-10-23T00:00:00"/>
    <n v="21"/>
    <d v="2024-11-18T00:00:00"/>
    <n v="0"/>
    <n v="0"/>
    <s v="PRO"/>
    <n v="0"/>
    <s v="PAFP51        "/>
    <n v="1"/>
    <m/>
    <m/>
    <s v="Sabor"/>
    <d v="2024-11-18T00:00:00"/>
  </r>
  <r>
    <n v="2425"/>
    <b v="1"/>
    <x v="8"/>
    <x v="0"/>
    <x v="8"/>
    <s v=""/>
    <n v="28.714980000000001"/>
    <n v="28.714980000000001"/>
    <s v="KGS"/>
    <d v="2024-10-23T00:00:00"/>
    <n v="21"/>
    <d v="2024-11-18T00:00:00"/>
    <n v="0"/>
    <n v="0"/>
    <s v="PRO"/>
    <n v="0"/>
    <s v="SWMS82        "/>
    <n v="1"/>
    <m/>
    <m/>
    <s v="Harina"/>
    <d v="2024-11-18T00:00:00"/>
  </r>
  <r>
    <n v="2426"/>
    <b v="1"/>
    <x v="8"/>
    <x v="0"/>
    <x v="8"/>
    <s v=""/>
    <n v="19.4436"/>
    <n v="19.4436"/>
    <s v="KGS"/>
    <d v="2024-10-23T00:00:00"/>
    <n v="21"/>
    <d v="2024-11-18T00:00:00"/>
    <n v="0"/>
    <n v="0"/>
    <s v="PRO"/>
    <n v="0"/>
    <s v="PAMP62        "/>
    <n v="1"/>
    <m/>
    <m/>
    <s v="Harina"/>
    <d v="2024-11-18T00:00:00"/>
  </r>
  <r>
    <n v="2427"/>
    <b v="1"/>
    <x v="8"/>
    <x v="0"/>
    <x v="8"/>
    <s v=""/>
    <n v="213.733486"/>
    <n v="213.733486"/>
    <s v="KGS"/>
    <d v="2024-10-23T00:00:00"/>
    <n v="21"/>
    <d v="2024-11-18T00:00:00"/>
    <n v="0"/>
    <n v="0"/>
    <s v="PRO"/>
    <n v="0"/>
    <s v="PAMP60        "/>
    <n v="1"/>
    <m/>
    <m/>
    <s v="Harina"/>
    <d v="2024-11-18T00:00:00"/>
  </r>
  <r>
    <n v="2428"/>
    <b v="1"/>
    <x v="8"/>
    <x v="0"/>
    <x v="8"/>
    <s v=""/>
    <n v="59.739556"/>
    <n v="59.739556"/>
    <s v="KGS"/>
    <d v="2024-10-23T00:00:00"/>
    <n v="21"/>
    <d v="2024-11-18T00:00:00"/>
    <n v="0"/>
    <n v="0"/>
    <s v="PRO"/>
    <n v="0"/>
    <s v="PAMP62        "/>
    <n v="1"/>
    <m/>
    <m/>
    <s v="Harina"/>
    <d v="2024-11-18T00:00:00"/>
  </r>
  <r>
    <n v="2429"/>
    <b v="1"/>
    <x v="8"/>
    <x v="0"/>
    <x v="8"/>
    <s v=""/>
    <n v="250.90416099999999"/>
    <n v="250.90416099999999"/>
    <s v="KGS"/>
    <d v="2024-10-23T00:00:00"/>
    <n v="21"/>
    <d v="2024-11-18T00:00:00"/>
    <n v="0"/>
    <n v="0"/>
    <s v="PRO"/>
    <n v="0"/>
    <s v="PAMP63        "/>
    <n v="1"/>
    <m/>
    <m/>
    <s v="Harina"/>
    <d v="2024-11-18T00:00:00"/>
  </r>
  <r>
    <n v="2430"/>
    <b v="1"/>
    <x v="8"/>
    <x v="0"/>
    <x v="8"/>
    <s v=""/>
    <n v="122.519677"/>
    <n v="122.519677"/>
    <s v="KGS"/>
    <d v="2024-10-23T00:00:00"/>
    <n v="21"/>
    <d v="2024-11-18T00:00:00"/>
    <n v="0"/>
    <n v="0"/>
    <s v="PRO"/>
    <n v="0"/>
    <s v="PAFP51        "/>
    <n v="1"/>
    <m/>
    <m/>
    <s v="Harina"/>
    <d v="2024-11-18T00:00:00"/>
  </r>
  <r>
    <n v="845"/>
    <b v="1"/>
    <x v="32"/>
    <x v="0"/>
    <x v="32"/>
    <s v=""/>
    <n v="436.82798000000003"/>
    <n v="436.82798000000003"/>
    <s v="KGS"/>
    <d v="2024-10-24T00:00:00"/>
    <n v="7"/>
    <d v="2024-11-04T00:00:00"/>
    <n v="0"/>
    <n v="0"/>
    <s v="PRO"/>
    <n v="0"/>
    <s v="FZPZ65        "/>
    <n v="1"/>
    <m/>
    <m/>
    <s v="Aceite"/>
    <d v="2024-11-04T00:00:00"/>
  </r>
  <r>
    <n v="848"/>
    <b v="1"/>
    <x v="32"/>
    <x v="0"/>
    <x v="32"/>
    <s v=""/>
    <n v="299.121444"/>
    <n v="299.121444"/>
    <s v="KGS"/>
    <d v="2024-10-24T00:00:00"/>
    <n v="7"/>
    <d v="2024-11-04T00:00:00"/>
    <n v="0"/>
    <n v="0"/>
    <s v="PRO"/>
    <n v="0"/>
    <s v="FZPZ81        "/>
    <n v="1"/>
    <m/>
    <m/>
    <s v="Aceite"/>
    <d v="2024-11-04T00:00:00"/>
  </r>
  <r>
    <n v="886"/>
    <b v="1"/>
    <x v="22"/>
    <x v="0"/>
    <x v="22"/>
    <s v="CONT.ALERG.(T)      "/>
    <n v="272.82881400000002"/>
    <n v="272.82881400000002"/>
    <s v="KGS"/>
    <d v="2024-10-24T00:00:00"/>
    <n v="10"/>
    <d v="2024-11-04T00:00:00"/>
    <n v="0"/>
    <n v="0"/>
    <s v="PRO"/>
    <n v="0"/>
    <s v="FZPZ51        "/>
    <n v="1"/>
    <m/>
    <m/>
    <s v="Harina"/>
    <d v="2024-11-04T00:00:00"/>
  </r>
  <r>
    <n v="895"/>
    <b v="1"/>
    <x v="33"/>
    <x v="0"/>
    <x v="33"/>
    <s v="ET 100X150 ILUST    "/>
    <n v="2184.2484030000001"/>
    <n v="2184.2484030000001"/>
    <s v="UNI"/>
    <d v="2024-10-24T00:00:00"/>
    <n v="10"/>
    <d v="2024-11-04T00:00:00"/>
    <n v="0"/>
    <n v="0"/>
    <s v="PRO"/>
    <n v="0"/>
    <s v="FZPZ51        "/>
    <n v="1"/>
    <m/>
    <m/>
    <s v="Ins Pack"/>
    <d v="2024-11-04T00:00:00"/>
  </r>
  <r>
    <n v="946"/>
    <b v="1"/>
    <x v="15"/>
    <x v="0"/>
    <x v="15"/>
    <s v="NRO 2               "/>
    <n v="166.62650400000001"/>
    <n v="166.62650400000001"/>
    <s v="KG"/>
    <d v="2024-10-24T00:00:00"/>
    <n v="15"/>
    <d v="2024-11-11T00:00:00"/>
    <n v="0"/>
    <n v="0"/>
    <s v="PRO"/>
    <n v="0"/>
    <s v="SWMS81        "/>
    <n v="1"/>
    <m/>
    <m/>
    <s v="Salsa"/>
    <d v="2024-11-11T00:00:00"/>
  </r>
  <r>
    <n v="944"/>
    <b v="1"/>
    <x v="36"/>
    <x v="0"/>
    <x v="36"/>
    <s v="CONT.ALERG.(SO)     "/>
    <n v="443.98397299999999"/>
    <n v="443.98397299999999"/>
    <s v="KGS"/>
    <d v="2024-10-24T00:00:00"/>
    <n v="15"/>
    <d v="2024-11-11T00:00:00"/>
    <n v="0"/>
    <n v="0"/>
    <s v="PRO"/>
    <n v="0"/>
    <s v="SWMS81        "/>
    <n v="1"/>
    <m/>
    <m/>
    <s v="Harina"/>
    <d v="2024-11-11T00:00:00"/>
  </r>
  <r>
    <n v="950"/>
    <b v="1"/>
    <x v="36"/>
    <x v="0"/>
    <x v="36"/>
    <s v="CONT.ALERG.(SO)     "/>
    <n v="443.98545300000001"/>
    <n v="443.98545300000001"/>
    <s v="KGS"/>
    <d v="2024-10-24T00:00:00"/>
    <n v="15"/>
    <d v="2024-11-11T00:00:00"/>
    <n v="0"/>
    <n v="0"/>
    <s v="PRO"/>
    <n v="0"/>
    <s v="SWMS83        "/>
    <n v="1"/>
    <m/>
    <m/>
    <s v="Harina"/>
    <d v="2024-11-11T00:00:00"/>
  </r>
  <r>
    <n v="955"/>
    <b v="1"/>
    <x v="27"/>
    <x v="0"/>
    <x v="27"/>
    <s v="KILO                "/>
    <n v="0.26777200000000001"/>
    <n v="0.26777200000000001"/>
    <s v="KGS"/>
    <d v="2024-10-24T00:00:00"/>
    <n v="15"/>
    <d v="2024-11-11T00:00:00"/>
    <n v="0"/>
    <n v="0"/>
    <s v="PRO"/>
    <n v="0"/>
    <s v="PAFP52        "/>
    <n v="1"/>
    <m/>
    <m/>
    <s v="Sabor"/>
    <d v="2024-11-11T00:00:00"/>
  </r>
  <r>
    <n v="1156"/>
    <b v="1"/>
    <x v="14"/>
    <x v="0"/>
    <x v="14"/>
    <s v="C.ALERG.(GL)(SO)(LE)"/>
    <n v="0.55285899999999999"/>
    <n v="0.55285899999999999"/>
    <s v="KGS"/>
    <d v="2024-10-24T00:00:00"/>
    <n v="21"/>
    <d v="2024-11-18T00:00:00"/>
    <n v="0"/>
    <n v="0"/>
    <s v="PRO"/>
    <n v="0"/>
    <s v="PAMS93        "/>
    <n v="1"/>
    <m/>
    <m/>
    <s v="Sabor"/>
    <d v="2024-11-18T00:00:00"/>
  </r>
  <r>
    <n v="1155"/>
    <b v="1"/>
    <x v="7"/>
    <x v="0"/>
    <x v="7"/>
    <s v="CONT ALERG (LE) (SO)"/>
    <n v="2.9512369999999999"/>
    <n v="2.9512369999999999"/>
    <s v="KGS"/>
    <d v="2024-10-24T00:00:00"/>
    <n v="21"/>
    <d v="2024-11-18T00:00:00"/>
    <n v="0"/>
    <n v="0"/>
    <s v="PRO"/>
    <n v="0"/>
    <s v="PAMS93        "/>
    <n v="1"/>
    <m/>
    <m/>
    <s v="Sabor"/>
    <d v="2024-11-18T00:00:00"/>
  </r>
  <r>
    <n v="856"/>
    <b v="1"/>
    <x v="23"/>
    <x v="0"/>
    <x v="23"/>
    <s v=""/>
    <n v="15.809487000000001"/>
    <n v="15.809487000000001"/>
    <s v="KGS"/>
    <d v="2024-10-25T00:00:00"/>
    <n v="7"/>
    <d v="2024-11-04T00:00:00"/>
    <n v="0"/>
    <n v="0"/>
    <s v="PRO"/>
    <n v="0"/>
    <s v="FZPZ51        "/>
    <n v="1"/>
    <m/>
    <m/>
    <s v="Azucar"/>
    <d v="2024-11-04T00:00:00"/>
  </r>
  <r>
    <n v="858"/>
    <b v="1"/>
    <x v="24"/>
    <x v="0"/>
    <x v="24"/>
    <s v=""/>
    <n v="89.165504999999996"/>
    <n v="89.165504999999996"/>
    <s v="KGS"/>
    <d v="2024-10-25T00:00:00"/>
    <n v="7"/>
    <d v="2024-11-04T00:00:00"/>
    <n v="0"/>
    <n v="0"/>
    <s v="PRO"/>
    <n v="0"/>
    <s v="FZPZ51        "/>
    <n v="1"/>
    <m/>
    <m/>
    <s v="Sal"/>
    <d v="2024-11-04T00:00:00"/>
  </r>
  <r>
    <n v="855"/>
    <b v="1"/>
    <x v="35"/>
    <x v="0"/>
    <x v="35"/>
    <s v="CONT ALERG (LE) (SO)"/>
    <n v="142.28538"/>
    <n v="142.28538"/>
    <s v="KGS"/>
    <d v="2024-10-25T00:00:00"/>
    <n v="7"/>
    <d v="2024-11-04T00:00:00"/>
    <n v="0"/>
    <n v="0"/>
    <s v="PRO"/>
    <n v="0"/>
    <s v="FZPZ51        "/>
    <n v="1"/>
    <m/>
    <m/>
    <s v="Leche"/>
    <d v="2024-11-04T00:00:00"/>
  </r>
  <r>
    <n v="980"/>
    <b v="1"/>
    <x v="84"/>
    <x v="0"/>
    <x v="84"/>
    <s v="CONT.ALERG.(T)      "/>
    <n v="282.32905899999997"/>
    <n v="282.32905899999997"/>
    <s v="KGS"/>
    <d v="2024-10-25T00:00:00"/>
    <n v="15"/>
    <d v="2024-11-11T00:00:00"/>
    <n v="0"/>
    <n v="0"/>
    <s v="PRO"/>
    <n v="0"/>
    <s v="SWMS81        "/>
    <n v="1"/>
    <m/>
    <m/>
    <s v="Reboz"/>
    <d v="2024-11-11T00:00:00"/>
  </r>
  <r>
    <n v="982"/>
    <b v="1"/>
    <x v="84"/>
    <x v="0"/>
    <x v="84"/>
    <s v="CONT.ALERG.(T)      "/>
    <n v="282.33"/>
    <n v="282.33"/>
    <s v="KGS"/>
    <d v="2024-10-25T00:00:00"/>
    <n v="15"/>
    <d v="2024-11-11T00:00:00"/>
    <n v="0"/>
    <n v="0"/>
    <s v="PRO"/>
    <n v="0"/>
    <s v="SWMS83        "/>
    <n v="1"/>
    <m/>
    <m/>
    <s v="Reboz"/>
    <d v="2024-11-11T00:00:00"/>
  </r>
  <r>
    <n v="995"/>
    <b v="1"/>
    <x v="84"/>
    <x v="0"/>
    <x v="84"/>
    <s v="CONT.ALERG.(T)      "/>
    <n v="1930.584488"/>
    <n v="1930.584488"/>
    <s v="KGS"/>
    <d v="2024-10-25T00:00:00"/>
    <n v="15"/>
    <d v="2024-11-11T00:00:00"/>
    <n v="0"/>
    <n v="0"/>
    <s v="PRO"/>
    <n v="0"/>
    <s v="FZMO61        "/>
    <n v="1"/>
    <m/>
    <m/>
    <s v="Reboz"/>
    <d v="2024-11-11T00:00:00"/>
  </r>
  <r>
    <n v="990"/>
    <b v="1"/>
    <x v="81"/>
    <x v="0"/>
    <x v="81"/>
    <s v="CONT.ALERG.(T)      "/>
    <n v="501.79950000000002"/>
    <n v="501.79950000000002"/>
    <s v="KGS"/>
    <d v="2024-10-25T00:00:00"/>
    <n v="15"/>
    <d v="2024-11-11T00:00:00"/>
    <n v="0"/>
    <n v="0"/>
    <s v="PRO"/>
    <n v="0"/>
    <s v="PAFP52        "/>
    <n v="1"/>
    <m/>
    <m/>
    <s v="Reboz"/>
    <d v="2024-11-11T00:00:00"/>
  </r>
  <r>
    <n v="991"/>
    <b v="1"/>
    <x v="81"/>
    <x v="0"/>
    <x v="81"/>
    <s v="CONT.ALERG.(T)      "/>
    <n v="1583.3090460000001"/>
    <n v="1583.3090460000001"/>
    <s v="KGS"/>
    <d v="2024-10-25T00:00:00"/>
    <n v="15"/>
    <d v="2024-11-11T00:00:00"/>
    <n v="0"/>
    <n v="0"/>
    <s v="PRO"/>
    <n v="0"/>
    <s v="FZFP61        "/>
    <n v="1"/>
    <m/>
    <m/>
    <s v="Reboz"/>
    <d v="2024-11-11T00:00:00"/>
  </r>
  <r>
    <n v="1183"/>
    <b v="1"/>
    <x v="5"/>
    <x v="0"/>
    <x v="5"/>
    <s v=""/>
    <n v="3.442196"/>
    <n v="3.442196"/>
    <s v="KGS"/>
    <d v="2024-10-25T00:00:00"/>
    <n v="21"/>
    <d v="2024-11-18T00:00:00"/>
    <n v="0"/>
    <n v="0"/>
    <s v="PRO"/>
    <n v="0"/>
    <s v="PAMP60        "/>
    <n v="1"/>
    <m/>
    <m/>
    <s v="Sabor"/>
    <d v="2024-11-18T00:00:00"/>
  </r>
  <r>
    <n v="1196"/>
    <b v="1"/>
    <x v="5"/>
    <x v="0"/>
    <x v="5"/>
    <s v=""/>
    <n v="0.462783"/>
    <n v="0.462783"/>
    <s v="KGS"/>
    <d v="2024-10-25T00:00:00"/>
    <n v="21"/>
    <d v="2024-11-18T00:00:00"/>
    <n v="0"/>
    <n v="0"/>
    <s v="PRO"/>
    <n v="0"/>
    <s v="PAMP62        "/>
    <n v="1"/>
    <m/>
    <m/>
    <s v="Sabor"/>
    <d v="2024-11-18T00:00:00"/>
  </r>
  <r>
    <n v="1208"/>
    <b v="1"/>
    <x v="5"/>
    <x v="0"/>
    <x v="5"/>
    <s v=""/>
    <n v="1.94367"/>
    <n v="1.94367"/>
    <s v="KGS"/>
    <d v="2024-10-25T00:00:00"/>
    <n v="21"/>
    <d v="2024-11-18T00:00:00"/>
    <n v="0"/>
    <n v="0"/>
    <s v="PRO"/>
    <n v="0"/>
    <s v="PAMP63        "/>
    <n v="1"/>
    <m/>
    <m/>
    <s v="Sabor"/>
    <d v="2024-11-18T00:00:00"/>
  </r>
  <r>
    <n v="1217"/>
    <b v="1"/>
    <x v="5"/>
    <x v="0"/>
    <x v="5"/>
    <s v=""/>
    <n v="1.4281189999999999"/>
    <n v="1.4281189999999999"/>
    <s v="KGS"/>
    <d v="2024-10-25T00:00:00"/>
    <n v="21"/>
    <d v="2024-11-18T00:00:00"/>
    <n v="0"/>
    <n v="0"/>
    <s v="PRO"/>
    <n v="0"/>
    <s v="PAFP51        "/>
    <n v="1"/>
    <m/>
    <m/>
    <s v="Sabor"/>
    <d v="2024-11-18T00:00:00"/>
  </r>
  <r>
    <n v="1185"/>
    <b v="1"/>
    <x v="18"/>
    <x v="0"/>
    <x v="18"/>
    <s v="CONT.ALERG.(TR)     "/>
    <n v="358.565943"/>
    <n v="358.565943"/>
    <s v="KGS"/>
    <d v="2024-10-25T00:00:00"/>
    <n v="21"/>
    <d v="2024-11-18T00:00:00"/>
    <n v="0"/>
    <n v="0"/>
    <s v="PRO"/>
    <n v="0"/>
    <s v="PAMP60        "/>
    <n v="1"/>
    <m/>
    <m/>
    <s v="Batter"/>
    <d v="2024-11-18T00:00:00"/>
  </r>
  <r>
    <n v="1198"/>
    <b v="1"/>
    <x v="18"/>
    <x v="0"/>
    <x v="18"/>
    <s v="CONT.ALERG.(TR)     "/>
    <n v="48.207006"/>
    <n v="48.207006"/>
    <s v="KGS"/>
    <d v="2024-10-25T00:00:00"/>
    <n v="21"/>
    <d v="2024-11-18T00:00:00"/>
    <n v="0"/>
    <n v="0"/>
    <s v="PRO"/>
    <n v="0"/>
    <s v="PAMP62        "/>
    <n v="1"/>
    <m/>
    <m/>
    <s v="Batter"/>
    <d v="2024-11-18T00:00:00"/>
  </r>
  <r>
    <n v="1210"/>
    <b v="1"/>
    <x v="18"/>
    <x v="0"/>
    <x v="18"/>
    <s v="CONT.ALERG.(TR)     "/>
    <n v="202.46785"/>
    <n v="202.46785"/>
    <s v="KGS"/>
    <d v="2024-10-25T00:00:00"/>
    <n v="21"/>
    <d v="2024-11-18T00:00:00"/>
    <n v="0"/>
    <n v="0"/>
    <s v="PRO"/>
    <n v="0"/>
    <s v="PAMP63        "/>
    <n v="1"/>
    <m/>
    <m/>
    <s v="Batter"/>
    <d v="2024-11-18T00:00:00"/>
  </r>
  <r>
    <n v="1219"/>
    <b v="1"/>
    <x v="18"/>
    <x v="0"/>
    <x v="18"/>
    <s v="CONT.ALERG.(TR)     "/>
    <n v="148.763971"/>
    <n v="148.763971"/>
    <s v="KGS"/>
    <d v="2024-10-25T00:00:00"/>
    <n v="21"/>
    <d v="2024-11-18T00:00:00"/>
    <n v="0"/>
    <n v="0"/>
    <s v="PRO"/>
    <n v="0"/>
    <s v="PAFP51        "/>
    <n v="1"/>
    <m/>
    <m/>
    <s v="Batter"/>
    <d v="2024-11-18T00:00:00"/>
  </r>
  <r>
    <n v="1180"/>
    <b v="1"/>
    <x v="19"/>
    <x v="0"/>
    <x v="19"/>
    <s v=""/>
    <n v="0.52008299999999996"/>
    <n v="0.52008299999999996"/>
    <s v="KGS"/>
    <d v="2024-10-25T00:00:00"/>
    <n v="21"/>
    <d v="2024-11-18T00:00:00"/>
    <n v="0"/>
    <n v="0"/>
    <s v="PRO"/>
    <n v="0"/>
    <s v="PAMP60        "/>
    <n v="1"/>
    <m/>
    <m/>
    <s v="Sabor"/>
    <d v="2024-11-18T00:00:00"/>
  </r>
  <r>
    <n v="1189"/>
    <b v="1"/>
    <x v="19"/>
    <x v="0"/>
    <x v="19"/>
    <s v=""/>
    <n v="0.145366"/>
    <n v="0.145366"/>
    <s v="KGS"/>
    <d v="2024-10-25T00:00:00"/>
    <n v="21"/>
    <d v="2024-11-18T00:00:00"/>
    <n v="0"/>
    <n v="0"/>
    <s v="PRO"/>
    <n v="0"/>
    <s v="PAMP62        "/>
    <n v="1"/>
    <m/>
    <m/>
    <s v="Sabor"/>
    <d v="2024-11-18T00:00:00"/>
  </r>
  <r>
    <n v="1202"/>
    <b v="1"/>
    <x v="19"/>
    <x v="0"/>
    <x v="19"/>
    <s v=""/>
    <n v="0.61053100000000005"/>
    <n v="0.61053100000000005"/>
    <s v="KGS"/>
    <d v="2024-10-25T00:00:00"/>
    <n v="21"/>
    <d v="2024-11-18T00:00:00"/>
    <n v="0"/>
    <n v="0"/>
    <s v="PRO"/>
    <n v="0"/>
    <s v="PAMP63        "/>
    <n v="1"/>
    <m/>
    <m/>
    <s v="Sabor"/>
    <d v="2024-11-18T00:00:00"/>
  </r>
  <r>
    <n v="1214"/>
    <b v="1"/>
    <x v="19"/>
    <x v="0"/>
    <x v="19"/>
    <s v=""/>
    <n v="0.29813000000000001"/>
    <n v="0.29813000000000001"/>
    <s v="KGS"/>
    <d v="2024-10-25T00:00:00"/>
    <n v="21"/>
    <d v="2024-11-18T00:00:00"/>
    <n v="0"/>
    <n v="0"/>
    <s v="PRO"/>
    <n v="0"/>
    <s v="PAFP51        "/>
    <n v="1"/>
    <m/>
    <m/>
    <s v="Sabor"/>
    <d v="2024-11-18T00:00:00"/>
  </r>
  <r>
    <n v="1166"/>
    <b v="1"/>
    <x v="21"/>
    <x v="0"/>
    <x v="21"/>
    <s v="CONT.ALERGENO       "/>
    <n v="126.114819"/>
    <n v="126.114819"/>
    <s v="KGS"/>
    <d v="2024-10-25T00:00:00"/>
    <n v="21"/>
    <d v="2024-11-18T00:00:00"/>
    <n v="0"/>
    <n v="0"/>
    <s v="PRO"/>
    <n v="0"/>
    <s v="SWMS51        "/>
    <n v="1"/>
    <m/>
    <m/>
    <s v="Batter"/>
    <d v="2024-11-18T00:00:00"/>
  </r>
  <r>
    <n v="1182"/>
    <b v="1"/>
    <x v="13"/>
    <x v="0"/>
    <x v="13"/>
    <s v="CONT.ALERGENO       "/>
    <n v="3.442196"/>
    <n v="3.442196"/>
    <s v="KG"/>
    <d v="2024-10-25T00:00:00"/>
    <n v="21"/>
    <d v="2024-11-18T00:00:00"/>
    <n v="0"/>
    <n v="0"/>
    <s v="PRO"/>
    <n v="0"/>
    <s v="PAMP60        "/>
    <n v="1"/>
    <m/>
    <m/>
    <s v="Sabor"/>
    <d v="2024-11-18T00:00:00"/>
  </r>
  <r>
    <n v="1195"/>
    <b v="1"/>
    <x v="13"/>
    <x v="0"/>
    <x v="13"/>
    <s v="CONT.ALERGENO       "/>
    <n v="0.462783"/>
    <n v="0.462783"/>
    <s v="KG"/>
    <d v="2024-10-25T00:00:00"/>
    <n v="21"/>
    <d v="2024-11-18T00:00:00"/>
    <n v="0"/>
    <n v="0"/>
    <s v="PRO"/>
    <n v="0"/>
    <s v="PAMP62        "/>
    <n v="1"/>
    <m/>
    <m/>
    <s v="Sabor"/>
    <d v="2024-11-18T00:00:00"/>
  </r>
  <r>
    <n v="1207"/>
    <b v="1"/>
    <x v="13"/>
    <x v="0"/>
    <x v="13"/>
    <s v="CONT.ALERGENO       "/>
    <n v="1.94367"/>
    <n v="1.94367"/>
    <s v="KG"/>
    <d v="2024-10-25T00:00:00"/>
    <n v="21"/>
    <d v="2024-11-18T00:00:00"/>
    <n v="0"/>
    <n v="0"/>
    <s v="PRO"/>
    <n v="0"/>
    <s v="PAMP63        "/>
    <n v="1"/>
    <m/>
    <m/>
    <s v="Sabor"/>
    <d v="2024-11-18T00:00:00"/>
  </r>
  <r>
    <n v="1216"/>
    <b v="1"/>
    <x v="13"/>
    <x v="0"/>
    <x v="13"/>
    <s v="CONT.ALERGENO       "/>
    <n v="1.4281189999999999"/>
    <n v="1.4281189999999999"/>
    <s v="KG"/>
    <d v="2024-10-25T00:00:00"/>
    <n v="21"/>
    <d v="2024-11-18T00:00:00"/>
    <n v="0"/>
    <n v="0"/>
    <s v="PRO"/>
    <n v="0"/>
    <s v="PAFP51        "/>
    <n v="1"/>
    <m/>
    <m/>
    <s v="Sabor"/>
    <d v="2024-11-18T00:00:00"/>
  </r>
  <r>
    <n v="806"/>
    <b v="1"/>
    <x v="49"/>
    <x v="0"/>
    <x v="49"/>
    <s v="Pizza y Bast. queso"/>
    <n v="6026.06"/>
    <n v="6026.06"/>
    <s v="KG"/>
    <d v="2024-10-26T00:00:00"/>
    <n v="0"/>
    <d v="2024-10-28T00:00:00"/>
    <n v="0.01"/>
    <n v="0"/>
    <s v="PRO"/>
    <n v="0"/>
    <s v="FZPZ65        "/>
    <n v="1"/>
    <m/>
    <m/>
    <e v="#N/A"/>
    <d v="2024-10-28T00:00:00"/>
  </r>
  <r>
    <n v="810"/>
    <b v="1"/>
    <x v="49"/>
    <x v="0"/>
    <x v="49"/>
    <s v="Pizza y Bast. queso"/>
    <n v="1793.2"/>
    <n v="1793.2"/>
    <s v="KG"/>
    <d v="2024-10-26T00:00:00"/>
    <n v="0"/>
    <d v="2024-10-28T00:00:00"/>
    <n v="0.01"/>
    <n v="0"/>
    <s v="PRO"/>
    <n v="0"/>
    <s v="FZPZ91        "/>
    <n v="1"/>
    <m/>
    <m/>
    <e v="#N/A"/>
    <d v="2024-10-28T00:00:00"/>
  </r>
  <r>
    <n v="814"/>
    <b v="1"/>
    <x v="49"/>
    <x v="0"/>
    <x v="49"/>
    <s v="Pizza y Bast. queso"/>
    <n v="2476.9"/>
    <n v="2476.9"/>
    <s v="KG"/>
    <d v="2024-10-26T00:00:00"/>
    <n v="0"/>
    <d v="2024-10-28T00:00:00"/>
    <n v="0.01"/>
    <n v="0"/>
    <s v="PRO"/>
    <n v="0"/>
    <s v="FZPZ82        "/>
    <n v="1"/>
    <m/>
    <m/>
    <e v="#N/A"/>
    <d v="2024-10-28T00:00:00"/>
  </r>
  <r>
    <n v="852"/>
    <b v="1"/>
    <x v="28"/>
    <x v="0"/>
    <x v="28"/>
    <s v="CONT.ALERGENO       "/>
    <n v="69.561740999999998"/>
    <n v="69.561740999999998"/>
    <s v="KGS"/>
    <d v="2024-10-26T00:00:00"/>
    <n v="6"/>
    <d v="2024-11-04T00:00:00"/>
    <n v="0"/>
    <n v="0"/>
    <s v="PRO"/>
    <n v="0"/>
    <s v="FZPZ51        "/>
    <n v="1"/>
    <m/>
    <m/>
    <s v="Ins Pizza"/>
    <d v="2024-11-04T00:00:00"/>
  </r>
  <r>
    <n v="865"/>
    <b v="1"/>
    <x v="29"/>
    <x v="0"/>
    <x v="29"/>
    <s v="CONT.ALERG.(T)      "/>
    <n v="103.24619800000001"/>
    <n v="103.24619800000001"/>
    <s v="KG"/>
    <d v="2024-10-26T00:00:00"/>
    <n v="7"/>
    <d v="2024-11-04T00:00:00"/>
    <n v="0"/>
    <n v="0"/>
    <s v="PRO"/>
    <n v="0"/>
    <s v="FZPZ65        "/>
    <n v="1"/>
    <m/>
    <m/>
    <s v="Aditivos"/>
    <d v="2024-11-04T00:00:00"/>
  </r>
  <r>
    <n v="870"/>
    <b v="1"/>
    <x v="29"/>
    <x v="0"/>
    <x v="29"/>
    <s v="CONT.ALERG.(T)      "/>
    <n v="70.704443999999995"/>
    <n v="70.704443999999995"/>
    <s v="KG"/>
    <d v="2024-10-26T00:00:00"/>
    <n v="7"/>
    <d v="2024-11-04T00:00:00"/>
    <n v="0"/>
    <n v="0"/>
    <s v="PRO"/>
    <n v="0"/>
    <s v="FZPZ81        "/>
    <n v="1"/>
    <m/>
    <m/>
    <s v="Aditivos"/>
    <d v="2024-11-04T00:00:00"/>
  </r>
  <r>
    <n v="873"/>
    <b v="1"/>
    <x v="32"/>
    <x v="0"/>
    <x v="32"/>
    <s v=""/>
    <n v="191.35883100000001"/>
    <n v="191.35883100000001"/>
    <s v="KGS"/>
    <d v="2024-10-26T00:00:00"/>
    <n v="7"/>
    <d v="2024-11-04T00:00:00"/>
    <n v="0"/>
    <n v="0"/>
    <s v="PRO"/>
    <n v="0"/>
    <s v="FZPZ51        "/>
    <n v="1"/>
    <m/>
    <m/>
    <s v="Aceite"/>
    <d v="2024-11-04T00:00:00"/>
  </r>
  <r>
    <n v="1020"/>
    <b v="1"/>
    <x v="20"/>
    <x v="0"/>
    <x v="20"/>
    <s v="FRIZZIO             "/>
    <n v="2545.9736849999999"/>
    <n v="2545.9736849999999"/>
    <s v="UNI"/>
    <d v="2024-10-26T00:00:00"/>
    <n v="15"/>
    <d v="2024-11-11T00:00:00"/>
    <n v="0"/>
    <n v="0"/>
    <s v="PRO"/>
    <n v="0"/>
    <s v="FZMO61        "/>
    <n v="1"/>
    <m/>
    <m/>
    <s v="Ins Pack"/>
    <d v="2024-11-11T00:00:00"/>
  </r>
  <r>
    <n v="1014"/>
    <b v="1"/>
    <x v="51"/>
    <x v="0"/>
    <x v="51"/>
    <s v="FRIZZIO             "/>
    <n v="2545.92"/>
    <n v="2545.92"/>
    <s v="UNI"/>
    <d v="2024-10-26T00:00:00"/>
    <n v="15"/>
    <d v="2024-11-11T00:00:00"/>
    <n v="0"/>
    <n v="0"/>
    <s v="PRO"/>
    <n v="0"/>
    <s v="FZFP61        "/>
    <n v="1"/>
    <m/>
    <m/>
    <s v="Ins Pack"/>
    <d v="2024-11-11T00:00:00"/>
  </r>
  <r>
    <n v="1008"/>
    <b v="1"/>
    <x v="87"/>
    <x v="0"/>
    <x v="87"/>
    <s v="PALADINI NUGGETS    "/>
    <n v="592.10526300000004"/>
    <n v="592.10526300000004"/>
    <s v="UNI"/>
    <d v="2024-10-26T00:00:00"/>
    <n v="15"/>
    <d v="2024-11-11T00:00:00"/>
    <n v="0"/>
    <n v="0"/>
    <s v="PRO"/>
    <n v="0"/>
    <s v="PAFP52        "/>
    <n v="1"/>
    <m/>
    <m/>
    <s v="Caja"/>
    <d v="2024-11-11T00:00:00"/>
  </r>
  <r>
    <n v="999"/>
    <b v="1"/>
    <x v="88"/>
    <x v="0"/>
    <x v="88"/>
    <s v="SWIFT GENÉRICA    "/>
    <n v="437.14139999999998"/>
    <n v="437.14139999999998"/>
    <s v="UNI"/>
    <d v="2024-10-26T00:00:00"/>
    <n v="15"/>
    <d v="2024-11-11T00:00:00"/>
    <n v="0"/>
    <n v="0"/>
    <s v="PRO"/>
    <n v="0"/>
    <s v="SWMS81        "/>
    <n v="1"/>
    <m/>
    <m/>
    <s v="Caja"/>
    <d v="2024-11-11T00:00:00"/>
  </r>
  <r>
    <n v="1004"/>
    <b v="1"/>
    <x v="88"/>
    <x v="0"/>
    <x v="88"/>
    <s v="SWIFT GENÉRICA    "/>
    <n v="437.14285799999999"/>
    <n v="437.14285799999999"/>
    <s v="UNI"/>
    <d v="2024-10-26T00:00:00"/>
    <n v="15"/>
    <d v="2024-11-11T00:00:00"/>
    <n v="0"/>
    <n v="0"/>
    <s v="PRO"/>
    <n v="0"/>
    <s v="SWMS83        "/>
    <n v="1"/>
    <m/>
    <m/>
    <s v="Caja"/>
    <d v="2024-11-11T00:00:00"/>
  </r>
  <r>
    <n v="820"/>
    <b v="1"/>
    <x v="52"/>
    <x v="0"/>
    <x v="52"/>
    <s v=""/>
    <n v="173.48088200000001"/>
    <n v="173.48088200000001"/>
    <s v="UNI"/>
    <d v="2024-10-27T00:00:00"/>
    <n v="0"/>
    <d v="2024-10-28T00:00:00"/>
    <n v="0"/>
    <n v="0"/>
    <s v="PRO"/>
    <n v="0"/>
    <s v="FZPZ65        "/>
    <n v="1"/>
    <m/>
    <m/>
    <e v="#N/A"/>
    <d v="2024-10-28T00:00:00"/>
  </r>
  <r>
    <n v="826"/>
    <b v="1"/>
    <x v="52"/>
    <x v="0"/>
    <x v="52"/>
    <s v=""/>
    <n v="52.01202"/>
    <n v="52.01202"/>
    <s v="UNI"/>
    <d v="2024-10-27T00:00:00"/>
    <n v="0"/>
    <d v="2024-10-28T00:00:00"/>
    <n v="0"/>
    <n v="0"/>
    <s v="PRO"/>
    <n v="0"/>
    <s v="FZPZ91        "/>
    <n v="1"/>
    <m/>
    <m/>
    <e v="#N/A"/>
    <d v="2024-10-28T00:00:00"/>
  </r>
  <r>
    <n v="832"/>
    <b v="1"/>
    <x v="52"/>
    <x v="0"/>
    <x v="52"/>
    <s v=""/>
    <n v="103.98023999999999"/>
    <n v="103.98023999999999"/>
    <s v="UNI"/>
    <d v="2024-10-27T00:00:00"/>
    <n v="0"/>
    <d v="2024-10-28T00:00:00"/>
    <n v="0"/>
    <n v="0"/>
    <s v="PRO"/>
    <n v="0"/>
    <s v="FZPZ82        "/>
    <n v="1"/>
    <m/>
    <m/>
    <e v="#N/A"/>
    <d v="2024-10-28T00:00:00"/>
  </r>
  <r>
    <n v="818"/>
    <b v="1"/>
    <x v="53"/>
    <x v="0"/>
    <x v="53"/>
    <s v=""/>
    <n v="218.62745100000001"/>
    <n v="218.62745100000001"/>
    <s v="UNI"/>
    <d v="2024-10-27T00:00:00"/>
    <n v="0"/>
    <d v="2024-10-28T00:00:00"/>
    <n v="0"/>
    <n v="0"/>
    <s v="PRO"/>
    <n v="0"/>
    <s v="FZPZ65        "/>
    <n v="1"/>
    <m/>
    <m/>
    <s v="Cinta"/>
    <d v="2024-10-28T00:00:00"/>
  </r>
  <r>
    <n v="824"/>
    <b v="1"/>
    <x v="53"/>
    <x v="0"/>
    <x v="53"/>
    <s v=""/>
    <n v="65.547600000000003"/>
    <n v="65.547600000000003"/>
    <s v="UNI"/>
    <d v="2024-10-27T00:00:00"/>
    <n v="0"/>
    <d v="2024-10-28T00:00:00"/>
    <n v="0"/>
    <n v="0"/>
    <s v="PRO"/>
    <n v="0"/>
    <s v="FZPZ91        "/>
    <n v="1"/>
    <m/>
    <m/>
    <s v="Cinta"/>
    <d v="2024-10-28T00:00:00"/>
  </r>
  <r>
    <n v="833"/>
    <b v="1"/>
    <x v="53"/>
    <x v="0"/>
    <x v="53"/>
    <s v=""/>
    <n v="131.04"/>
    <n v="131.04"/>
    <s v="UNI"/>
    <d v="2024-10-27T00:00:00"/>
    <n v="0"/>
    <d v="2024-10-28T00:00:00"/>
    <n v="0"/>
    <n v="0"/>
    <s v="PRO"/>
    <n v="0"/>
    <s v="FZPZ82        "/>
    <n v="1"/>
    <m/>
    <m/>
    <s v="Cinta"/>
    <d v="2024-10-28T00:00:00"/>
  </r>
  <r>
    <n v="815"/>
    <b v="1"/>
    <x v="54"/>
    <x v="0"/>
    <x v="54"/>
    <s v="REV.3 MOZZA         "/>
    <n v="612.16"/>
    <n v="612.16"/>
    <s v="KG"/>
    <d v="2024-10-27T00:00:00"/>
    <n v="0"/>
    <d v="2024-10-28T00:00:00"/>
    <n v="0.01"/>
    <n v="0"/>
    <s v="PRO"/>
    <n v="0"/>
    <s v="FZPZ65        "/>
    <n v="1"/>
    <m/>
    <m/>
    <e v="#N/A"/>
    <d v="2024-10-28T00:00:00"/>
  </r>
  <r>
    <n v="821"/>
    <b v="1"/>
    <x v="149"/>
    <x v="0"/>
    <x v="149"/>
    <s v="REV.2 GRIDO INTEGRAL"/>
    <n v="183.54"/>
    <n v="183.54"/>
    <s v="KG"/>
    <d v="2024-10-27T00:00:00"/>
    <n v="0"/>
    <d v="2024-10-28T00:00:00"/>
    <n v="0.01"/>
    <n v="0"/>
    <s v="PRO"/>
    <n v="0"/>
    <s v="FZPZ91        "/>
    <n v="1"/>
    <m/>
    <m/>
    <e v="#N/A"/>
    <d v="2024-10-28T00:00:00"/>
  </r>
  <r>
    <n v="816"/>
    <b v="1"/>
    <x v="55"/>
    <x v="0"/>
    <x v="55"/>
    <s v="PIZZA FRIZZIO       "/>
    <n v="3718.12"/>
    <n v="3718.12"/>
    <s v="UNI"/>
    <d v="2024-10-27T00:00:00"/>
    <n v="0"/>
    <d v="2024-10-28T00:00:00"/>
    <n v="0.01"/>
    <n v="0"/>
    <s v="PRO"/>
    <n v="0"/>
    <s v="FZPZ65        "/>
    <n v="1"/>
    <m/>
    <m/>
    <e v="#N/A"/>
    <d v="2024-10-28T00:00:00"/>
  </r>
  <r>
    <n v="823"/>
    <b v="1"/>
    <x v="55"/>
    <x v="0"/>
    <x v="55"/>
    <s v="PIZZA FRIZZIO       "/>
    <n v="1114.31"/>
    <n v="1114.31"/>
    <s v="UNI"/>
    <d v="2024-10-27T00:00:00"/>
    <n v="0"/>
    <d v="2024-10-28T00:00:00"/>
    <n v="0.01"/>
    <n v="0"/>
    <s v="PRO"/>
    <n v="0"/>
    <s v="FZPZ91        "/>
    <n v="1"/>
    <m/>
    <m/>
    <e v="#N/A"/>
    <d v="2024-10-28T00:00:00"/>
  </r>
  <r>
    <n v="827"/>
    <b v="1"/>
    <x v="55"/>
    <x v="0"/>
    <x v="55"/>
    <s v="PIZZA FRIZZIO       "/>
    <n v="2228.5500000000002"/>
    <n v="2228.5500000000002"/>
    <s v="UNI"/>
    <d v="2024-10-27T00:00:00"/>
    <n v="0"/>
    <d v="2024-10-28T00:00:00"/>
    <n v="0.01"/>
    <n v="0"/>
    <s v="PRO"/>
    <n v="0"/>
    <s v="FZPZ82        "/>
    <n v="1"/>
    <m/>
    <m/>
    <e v="#N/A"/>
    <d v="2024-10-28T00:00:00"/>
  </r>
  <r>
    <n v="828"/>
    <b v="1"/>
    <x v="117"/>
    <x v="0"/>
    <x v="117"/>
    <s v="REV.1 "/>
    <n v="334.81"/>
    <n v="334.81"/>
    <s v="KG"/>
    <d v="2024-10-27T00:00:00"/>
    <n v="0"/>
    <d v="2024-10-28T00:00:00"/>
    <n v="0.01"/>
    <n v="0"/>
    <s v="PRO"/>
    <n v="0"/>
    <s v="FZPZ82        "/>
    <n v="1"/>
    <m/>
    <m/>
    <e v="#N/A"/>
    <d v="2024-10-28T00:00:00"/>
  </r>
  <r>
    <n v="817"/>
    <b v="1"/>
    <x v="57"/>
    <x v="0"/>
    <x v="57"/>
    <s v="FRIZZIO             "/>
    <n v="3716.67"/>
    <n v="3716.67"/>
    <s v="UNI"/>
    <d v="2024-10-27T00:00:00"/>
    <n v="0"/>
    <d v="2024-10-28T00:00:00"/>
    <n v="0.01"/>
    <n v="0"/>
    <s v="PRO"/>
    <n v="0"/>
    <s v="FZPZ65        "/>
    <n v="1"/>
    <m/>
    <m/>
    <s v="Ins Pack"/>
    <d v="2024-10-28T00:00:00"/>
  </r>
  <r>
    <n v="822"/>
    <b v="1"/>
    <x v="150"/>
    <x v="0"/>
    <x v="150"/>
    <s v="FRIZZIO             "/>
    <n v="1114.31"/>
    <n v="1114.31"/>
    <s v="UNI"/>
    <d v="2024-10-27T00:00:00"/>
    <n v="0"/>
    <d v="2024-10-28T00:00:00"/>
    <n v="0.01"/>
    <n v="0"/>
    <s v="PRO"/>
    <n v="0"/>
    <s v="FZPZ91        "/>
    <n v="1"/>
    <m/>
    <m/>
    <s v="Ins Pack"/>
    <d v="2024-10-28T00:00:00"/>
  </r>
  <r>
    <n v="819"/>
    <b v="1"/>
    <x v="67"/>
    <x v="0"/>
    <x v="67"/>
    <s v=""/>
    <n v="43.36"/>
    <n v="43.36"/>
    <s v="UN"/>
    <d v="2024-10-27T00:00:00"/>
    <n v="0"/>
    <d v="2024-10-28T00:00:00"/>
    <n v="0.01"/>
    <n v="0"/>
    <s v="PRO"/>
    <n v="0"/>
    <s v="FZPZ65        "/>
    <n v="1"/>
    <m/>
    <m/>
    <e v="#N/A"/>
    <d v="2024-10-28T00:00:00"/>
  </r>
  <r>
    <n v="825"/>
    <b v="1"/>
    <x v="67"/>
    <x v="0"/>
    <x v="67"/>
    <s v=""/>
    <n v="13"/>
    <n v="13"/>
    <s v="UN"/>
    <d v="2024-10-27T00:00:00"/>
    <n v="0"/>
    <d v="2024-10-28T00:00:00"/>
    <n v="0.01"/>
    <n v="0"/>
    <s v="PRO"/>
    <n v="0"/>
    <s v="FZPZ91        "/>
    <n v="1"/>
    <m/>
    <m/>
    <e v="#N/A"/>
    <d v="2024-10-28T00:00:00"/>
  </r>
  <r>
    <n v="831"/>
    <b v="1"/>
    <x v="67"/>
    <x v="0"/>
    <x v="67"/>
    <s v=""/>
    <n v="25.99"/>
    <n v="25.99"/>
    <s v="UN"/>
    <d v="2024-10-27T00:00:00"/>
    <n v="0"/>
    <d v="2024-10-28T00:00:00"/>
    <n v="0.01"/>
    <n v="0"/>
    <s v="PRO"/>
    <n v="0"/>
    <s v="FZPZ82        "/>
    <n v="1"/>
    <m/>
    <m/>
    <e v="#N/A"/>
    <d v="2024-10-28T00:00:00"/>
  </r>
  <r>
    <n v="30"/>
    <b v="1"/>
    <x v="69"/>
    <x v="1"/>
    <x v="69"/>
    <s v="12 UNID X 510 GRS"/>
    <n v="3643.7908499999999"/>
    <n v="0"/>
    <s v="UNI"/>
    <d v="2024-10-27T00:00:00"/>
    <n v="1"/>
    <d v="2024-10-28T00:00:00"/>
    <n v="0"/>
    <n v="0"/>
    <s v="PRO"/>
    <n v="0"/>
    <s v="FZPZ65        "/>
    <n v="1"/>
    <m/>
    <m/>
    <e v="#N/A"/>
    <d v="2024-10-28T00:00:00"/>
  </r>
  <r>
    <n v="32"/>
    <b v="1"/>
    <x v="123"/>
    <x v="1"/>
    <x v="123"/>
    <s v="11 UNID X 540 GRS"/>
    <n v="2184"/>
    <n v="0"/>
    <s v="UNI"/>
    <d v="2024-10-27T00:00:00"/>
    <n v="1"/>
    <d v="2024-10-28T00:00:00"/>
    <n v="0.01"/>
    <n v="0"/>
    <s v="PRO"/>
    <n v="0"/>
    <s v="FZPZ82        "/>
    <n v="1"/>
    <m/>
    <m/>
    <e v="#N/A"/>
    <d v="2024-10-28T00:00:00"/>
  </r>
  <r>
    <n v="31"/>
    <b v="1"/>
    <x v="151"/>
    <x v="1"/>
    <x v="151"/>
    <s v="12 UNID X 530 GRS"/>
    <n v="1092.46"/>
    <n v="0"/>
    <s v="UNI"/>
    <d v="2024-10-27T00:00:00"/>
    <n v="1"/>
    <d v="2024-10-28T00:00:00"/>
    <n v="0.01"/>
    <n v="0"/>
    <s v="PRO"/>
    <n v="0"/>
    <s v="FZPZ91        "/>
    <n v="1"/>
    <m/>
    <m/>
    <e v="#N/A"/>
    <d v="2024-10-28T00:00:00"/>
  </r>
  <r>
    <n v="1033"/>
    <b v="1"/>
    <x v="84"/>
    <x v="0"/>
    <x v="84"/>
    <s v="CONT.ALERG.(T)      "/>
    <n v="415.84199999999998"/>
    <n v="415.84199999999998"/>
    <s v="KGS"/>
    <d v="2024-10-27T00:00:00"/>
    <n v="15"/>
    <d v="2024-11-11T00:00:00"/>
    <n v="0"/>
    <n v="0"/>
    <s v="PRO"/>
    <n v="0"/>
    <s v="DIMO61        "/>
    <n v="1"/>
    <m/>
    <m/>
    <s v="Reboz"/>
    <d v="2024-11-11T00:00:00"/>
  </r>
  <r>
    <n v="1052"/>
    <b v="1"/>
    <x v="27"/>
    <x v="0"/>
    <x v="27"/>
    <s v="KILO                "/>
    <n v="0.29084199999999999"/>
    <n v="0.29084199999999999"/>
    <s v="KGS"/>
    <d v="2024-10-27T00:00:00"/>
    <n v="15"/>
    <d v="2024-11-11T00:00:00"/>
    <n v="0"/>
    <n v="0"/>
    <s v="PRO"/>
    <n v="0"/>
    <s v="DITO76        "/>
    <n v="1"/>
    <m/>
    <m/>
    <s v="Sabor"/>
    <d v="2024-11-11T00:00:00"/>
  </r>
  <r>
    <n v="930"/>
    <b v="1"/>
    <x v="22"/>
    <x v="0"/>
    <x v="22"/>
    <s v="CONT.ALERG.(T)      "/>
    <n v="150.096419"/>
    <n v="150.096419"/>
    <s v="KGS"/>
    <d v="2024-10-27T00:00:00"/>
    <n v="10"/>
    <d v="2024-11-11T00:00:00"/>
    <n v="0"/>
    <n v="0"/>
    <s v="PRO"/>
    <n v="0"/>
    <s v="FZFP61        "/>
    <n v="1"/>
    <m/>
    <m/>
    <s v="Harina"/>
    <d v="2024-11-11T00:00:00"/>
  </r>
  <r>
    <n v="936"/>
    <b v="1"/>
    <x v="22"/>
    <x v="0"/>
    <x v="22"/>
    <s v="CONT.ALERG.(T)      "/>
    <n v="286.56523099999998"/>
    <n v="286.56523099999998"/>
    <s v="KGS"/>
    <d v="2024-10-27T00:00:00"/>
    <n v="10"/>
    <d v="2024-11-11T00:00:00"/>
    <n v="0"/>
    <n v="0"/>
    <s v="PRO"/>
    <n v="0"/>
    <s v="FZMO61        "/>
    <n v="1"/>
    <m/>
    <m/>
    <s v="Harina"/>
    <d v="2024-11-11T00:00:00"/>
  </r>
  <r>
    <n v="1085"/>
    <b v="1"/>
    <x v="34"/>
    <x v="0"/>
    <x v="34"/>
    <s v="X KILO              "/>
    <n v="181.835455"/>
    <n v="181.835455"/>
    <s v="KGS"/>
    <d v="2024-10-27T00:00:00"/>
    <n v="15"/>
    <d v="2024-11-11T00:00:00"/>
    <n v="0"/>
    <n v="0"/>
    <s v="PRO"/>
    <n v="0"/>
    <s v="DITO72        "/>
    <n v="1"/>
    <m/>
    <m/>
    <s v="Vegetal"/>
    <d v="2024-11-11T00:00:00"/>
  </r>
  <r>
    <n v="1274"/>
    <b v="1"/>
    <x v="21"/>
    <x v="0"/>
    <x v="21"/>
    <s v="CONT.ALERGENO       "/>
    <n v="11.602093"/>
    <n v="11.602093"/>
    <s v="KGS"/>
    <d v="2024-10-27T00:00:00"/>
    <n v="21"/>
    <d v="2024-11-18T00:00:00"/>
    <n v="0"/>
    <n v="0"/>
    <s v="PRO"/>
    <n v="0"/>
    <s v="PAMS93        "/>
    <n v="1"/>
    <m/>
    <m/>
    <s v="Batter"/>
    <d v="2024-11-18T00:00:00"/>
  </r>
  <r>
    <n v="1352"/>
    <b v="1"/>
    <x v="2"/>
    <x v="0"/>
    <x v="2"/>
    <s v=""/>
    <n v="1.1468799999999999"/>
    <n v="1.1468799999999999"/>
    <s v="KG"/>
    <d v="2024-10-27T00:00:00"/>
    <n v="30"/>
    <d v="2024-12-02T00:00:00"/>
    <n v="0"/>
    <n v="0"/>
    <s v="PRO"/>
    <n v="0"/>
    <s v="FZPZ65        "/>
    <n v="1"/>
    <m/>
    <m/>
    <s v="Aditivos"/>
    <d v="2024-12-02T00:00:00"/>
  </r>
  <r>
    <n v="1357"/>
    <b v="1"/>
    <x v="2"/>
    <x v="0"/>
    <x v="2"/>
    <s v=""/>
    <n v="0.522872"/>
    <n v="0.522872"/>
    <s v="KG"/>
    <d v="2024-10-27T00:00:00"/>
    <n v="30"/>
    <d v="2024-12-02T00:00:00"/>
    <n v="0"/>
    <n v="0"/>
    <s v="PRO"/>
    <n v="0"/>
    <s v="FZPZ81        "/>
    <n v="1"/>
    <m/>
    <m/>
    <s v="Aditivos"/>
    <d v="2024-12-02T00:00:00"/>
  </r>
  <r>
    <n v="1909"/>
    <b v="1"/>
    <x v="1"/>
    <x v="0"/>
    <x v="1"/>
    <s v=""/>
    <n v="569.41961600000002"/>
    <n v="569.41961600000002"/>
    <s v="KGS"/>
    <d v="2024-10-28T00:00:00"/>
    <n v="60"/>
    <d v="2024-12-30T00:00:00"/>
    <n v="0"/>
    <n v="0"/>
    <s v="PRO"/>
    <n v="0"/>
    <s v="SWMS82        "/>
    <n v="1"/>
    <m/>
    <m/>
    <s v="Vegetal"/>
    <d v="2024-12-30T00:00:00"/>
  </r>
  <r>
    <n v="1910"/>
    <b v="1"/>
    <x v="0"/>
    <x v="0"/>
    <x v="0"/>
    <s v=""/>
    <n v="227.84905900000001"/>
    <n v="227.84905900000001"/>
    <s v="KGS"/>
    <d v="2024-10-28T00:00:00"/>
    <n v="60"/>
    <d v="2024-12-30T00:00:00"/>
    <n v="0"/>
    <n v="0"/>
    <s v="PRO"/>
    <n v="0"/>
    <s v="SWMS82        "/>
    <n v="1"/>
    <m/>
    <m/>
    <s v="Vegetal"/>
    <d v="2024-12-30T00:00:00"/>
  </r>
  <r>
    <n v="1926"/>
    <b v="1"/>
    <x v="0"/>
    <x v="0"/>
    <x v="0"/>
    <s v=""/>
    <n v="345.43828999999999"/>
    <n v="345.43828999999999"/>
    <s v="KGS"/>
    <d v="2024-10-28T00:00:00"/>
    <n v="60"/>
    <d v="2024-12-30T00:00:00"/>
    <n v="0"/>
    <n v="0"/>
    <s v="PRO"/>
    <n v="0"/>
    <s v="03001ARTP     "/>
    <n v="1"/>
    <m/>
    <m/>
    <s v="Vegetal"/>
    <d v="2024-12-30T00:00:00"/>
  </r>
  <r>
    <n v="943"/>
    <b v="1"/>
    <x v="22"/>
    <x v="0"/>
    <x v="22"/>
    <s v="CONT.ALERG.(T)      "/>
    <n v="714.94663700000001"/>
    <n v="714.94663700000001"/>
    <s v="KGS"/>
    <d v="2024-10-29T00:00:00"/>
    <n v="10"/>
    <d v="2024-11-11T00:00:00"/>
    <n v="0"/>
    <n v="0"/>
    <s v="PRO"/>
    <n v="0"/>
    <s v="SWMS81        "/>
    <n v="1"/>
    <m/>
    <m/>
    <s v="Harina"/>
    <d v="2024-11-11T00:00:00"/>
  </r>
  <r>
    <n v="949"/>
    <b v="1"/>
    <x v="22"/>
    <x v="0"/>
    <x v="22"/>
    <s v="CONT.ALERG.(T)      "/>
    <n v="714.94902100000002"/>
    <n v="714.94902100000002"/>
    <s v="KGS"/>
    <d v="2024-10-29T00:00:00"/>
    <n v="10"/>
    <d v="2024-11-11T00:00:00"/>
    <n v="0"/>
    <n v="0"/>
    <s v="PRO"/>
    <n v="0"/>
    <s v="SWMS83        "/>
    <n v="1"/>
    <m/>
    <m/>
    <s v="Harina"/>
    <d v="2024-11-11T00:00:00"/>
  </r>
  <r>
    <n v="977"/>
    <b v="1"/>
    <x v="22"/>
    <x v="0"/>
    <x v="22"/>
    <s v="CONT.ALERG.(T)      "/>
    <n v="55.457213000000003"/>
    <n v="55.457213000000003"/>
    <s v="KGS"/>
    <d v="2024-10-29T00:00:00"/>
    <n v="10"/>
    <d v="2024-11-11T00:00:00"/>
    <n v="0"/>
    <n v="0"/>
    <s v="PRO"/>
    <n v="0"/>
    <s v="DIMO61        "/>
    <n v="1"/>
    <m/>
    <m/>
    <s v="Harina"/>
    <d v="2024-11-11T00:00:00"/>
  </r>
  <r>
    <n v="1178"/>
    <b v="1"/>
    <x v="9"/>
    <x v="0"/>
    <x v="9"/>
    <s v=""/>
    <n v="2499.772328"/>
    <n v="2499.772328"/>
    <s v="KG"/>
    <d v="2024-10-29T00:00:00"/>
    <n v="17"/>
    <d v="2024-11-18T00:00:00"/>
    <n v="0"/>
    <n v="0"/>
    <s v="PRO"/>
    <n v="0"/>
    <s v="PAMP60        "/>
    <n v="1"/>
    <m/>
    <m/>
    <s v="Pollo"/>
    <d v="2024-11-18T00:00:00"/>
  </r>
  <r>
    <n v="1187"/>
    <b v="1"/>
    <x v="9"/>
    <x v="0"/>
    <x v="9"/>
    <s v=""/>
    <n v="698.69860600000004"/>
    <n v="698.69860600000004"/>
    <s v="KG"/>
    <d v="2024-10-29T00:00:00"/>
    <n v="17"/>
    <d v="2024-11-18T00:00:00"/>
    <n v="0"/>
    <n v="0"/>
    <s v="PRO"/>
    <n v="0"/>
    <s v="PAMP62        "/>
    <n v="1"/>
    <m/>
    <m/>
    <s v="Pollo"/>
    <d v="2024-11-18T00:00:00"/>
  </r>
  <r>
    <n v="1200"/>
    <b v="1"/>
    <x v="9"/>
    <x v="0"/>
    <x v="9"/>
    <s v=""/>
    <n v="2934.511336"/>
    <n v="2934.511336"/>
    <s v="KG"/>
    <d v="2024-10-29T00:00:00"/>
    <n v="17"/>
    <d v="2024-11-18T00:00:00"/>
    <n v="0"/>
    <n v="0"/>
    <s v="PRO"/>
    <n v="0"/>
    <s v="PAMP63        "/>
    <n v="1"/>
    <m/>
    <m/>
    <s v="Pollo"/>
    <d v="2024-11-18T00:00:00"/>
  </r>
  <r>
    <n v="1212"/>
    <b v="1"/>
    <x v="9"/>
    <x v="0"/>
    <x v="9"/>
    <s v=""/>
    <n v="1432.9588639999999"/>
    <n v="1432.9588639999999"/>
    <s v="KG"/>
    <d v="2024-10-29T00:00:00"/>
    <n v="17"/>
    <d v="2024-11-18T00:00:00"/>
    <n v="0"/>
    <n v="0"/>
    <s v="PRO"/>
    <n v="0"/>
    <s v="PAFP51        "/>
    <n v="1"/>
    <m/>
    <m/>
    <s v="Pollo"/>
    <d v="2024-11-18T00:00:00"/>
  </r>
  <r>
    <n v="1090"/>
    <b v="1"/>
    <x v="17"/>
    <x v="0"/>
    <x v="17"/>
    <s v="KGS                 "/>
    <n v="22.348109999999998"/>
    <n v="22.348109999999998"/>
    <s v="KGS"/>
    <d v="2024-10-29T00:00:00"/>
    <n v="15"/>
    <d v="2024-11-18T00:00:00"/>
    <n v="0"/>
    <n v="0"/>
    <s v="PRO"/>
    <n v="0"/>
    <s v="SWMS51        "/>
    <n v="1"/>
    <m/>
    <m/>
    <s v="Sabor"/>
    <d v="2024-11-18T00:00:00"/>
  </r>
  <r>
    <n v="1095"/>
    <b v="1"/>
    <x v="17"/>
    <x v="0"/>
    <x v="17"/>
    <s v="KGS                 "/>
    <n v="4.4389050000000001"/>
    <n v="4.4389050000000001"/>
    <s v="KGS"/>
    <d v="2024-10-29T00:00:00"/>
    <n v="15"/>
    <d v="2024-11-18T00:00:00"/>
    <n v="0"/>
    <n v="0"/>
    <s v="PRO"/>
    <n v="0"/>
    <s v="SWMS82        "/>
    <n v="1"/>
    <m/>
    <m/>
    <s v="Sabor"/>
    <d v="2024-11-18T00:00:00"/>
  </r>
  <r>
    <n v="1099"/>
    <b v="1"/>
    <x v="17"/>
    <x v="0"/>
    <x v="17"/>
    <s v="KGS                 "/>
    <n v="1.5935239999999999"/>
    <n v="1.5935239999999999"/>
    <s v="KGS"/>
    <d v="2024-10-29T00:00:00"/>
    <n v="15"/>
    <d v="2024-11-18T00:00:00"/>
    <n v="0"/>
    <n v="0"/>
    <s v="PRO"/>
    <n v="0"/>
    <s v="SWMS82        "/>
    <n v="1"/>
    <m/>
    <m/>
    <s v="Sabor"/>
    <d v="2024-11-18T00:00:00"/>
  </r>
  <r>
    <n v="1123"/>
    <b v="1"/>
    <x v="17"/>
    <x v="0"/>
    <x v="17"/>
    <s v="KGS                 "/>
    <n v="1.079013"/>
    <n v="1.079013"/>
    <s v="KGS"/>
    <d v="2024-10-29T00:00:00"/>
    <n v="15"/>
    <d v="2024-11-18T00:00:00"/>
    <n v="0"/>
    <n v="0"/>
    <s v="PRO"/>
    <n v="0"/>
    <s v="PAMP62        "/>
    <n v="1"/>
    <m/>
    <m/>
    <s v="Sabor"/>
    <d v="2024-11-18T00:00:00"/>
  </r>
  <r>
    <n v="1097"/>
    <b v="1"/>
    <x v="27"/>
    <x v="0"/>
    <x v="27"/>
    <s v="KILO                "/>
    <n v="0.73322500000000002"/>
    <n v="0.73322500000000002"/>
    <s v="KGS"/>
    <d v="2024-10-29T00:00:00"/>
    <n v="15"/>
    <d v="2024-11-18T00:00:00"/>
    <n v="0"/>
    <n v="0"/>
    <s v="PRO"/>
    <n v="0"/>
    <s v="SWMS82        "/>
    <n v="1"/>
    <m/>
    <m/>
    <s v="Sabor"/>
    <d v="2024-11-18T00:00:00"/>
  </r>
  <r>
    <n v="1289"/>
    <b v="1"/>
    <x v="4"/>
    <x v="0"/>
    <x v="4"/>
    <s v="CONT.ALERG.(T)      "/>
    <n v="0.40960200000000002"/>
    <n v="0.40960200000000002"/>
    <s v="KG"/>
    <d v="2024-10-29T00:00:00"/>
    <n v="21"/>
    <d v="2024-11-25T00:00:00"/>
    <n v="0"/>
    <n v="0"/>
    <s v="PRO"/>
    <n v="0"/>
    <s v="FZPZ65        "/>
    <n v="1"/>
    <m/>
    <m/>
    <s v="Aditivos"/>
    <d v="2024-11-25T00:00:00"/>
  </r>
  <r>
    <n v="1294"/>
    <b v="1"/>
    <x v="4"/>
    <x v="0"/>
    <x v="4"/>
    <s v="CONT.ALERG.(T)      "/>
    <n v="0.56021200000000004"/>
    <n v="0.56021200000000004"/>
    <s v="KG"/>
    <d v="2024-10-29T00:00:00"/>
    <n v="21"/>
    <d v="2024-11-25T00:00:00"/>
    <n v="0"/>
    <n v="0"/>
    <s v="PRO"/>
    <n v="0"/>
    <s v="FZPZ81        "/>
    <n v="1"/>
    <m/>
    <m/>
    <s v="Aditivos"/>
    <d v="2024-11-25T00:00:00"/>
  </r>
  <r>
    <n v="846"/>
    <b v="1"/>
    <x v="39"/>
    <x v="0"/>
    <x v="39"/>
    <s v=""/>
    <n v="3674.078313"/>
    <n v="3674.078313"/>
    <s v="KGS"/>
    <d v="2024-10-30T00:00:00"/>
    <n v="1"/>
    <d v="2024-11-04T00:00:00"/>
    <n v="0"/>
    <n v="0"/>
    <s v="PRO"/>
    <n v="0"/>
    <s v="FZPZ65        "/>
    <n v="1"/>
    <m/>
    <m/>
    <s v="Agua"/>
    <d v="2024-11-04T00:00:00"/>
  </r>
  <r>
    <n v="849"/>
    <b v="1"/>
    <x v="39"/>
    <x v="0"/>
    <x v="39"/>
    <s v=""/>
    <n v="2515.8544310000002"/>
    <n v="2515.8544310000002"/>
    <s v="KGS"/>
    <d v="2024-10-30T00:00:00"/>
    <n v="1"/>
    <d v="2024-11-04T00:00:00"/>
    <n v="0"/>
    <n v="0"/>
    <s v="PRO"/>
    <n v="0"/>
    <s v="FZPZ81        "/>
    <n v="1"/>
    <m/>
    <m/>
    <s v="Agua"/>
    <d v="2024-11-04T00:00:00"/>
  </r>
  <r>
    <n v="932"/>
    <b v="1"/>
    <x v="37"/>
    <x v="0"/>
    <x v="37"/>
    <s v=""/>
    <n v="123.13073199999999"/>
    <n v="123.13073199999999"/>
    <s v="KGS"/>
    <d v="2024-10-30T00:00:00"/>
    <n v="7"/>
    <d v="2024-11-11T00:00:00"/>
    <n v="0"/>
    <n v="0"/>
    <s v="PRO"/>
    <n v="0"/>
    <s v="FZMO61        "/>
    <n v="1"/>
    <m/>
    <m/>
    <s v="Aditivos"/>
    <d v="2024-11-11T00:00:00"/>
  </r>
  <r>
    <n v="939"/>
    <b v="1"/>
    <x v="114"/>
    <x v="0"/>
    <x v="114"/>
    <s v=""/>
    <n v="7.2483839999999997"/>
    <n v="7.2483839999999997"/>
    <s v="KG"/>
    <d v="2024-10-30T00:00:00"/>
    <n v="7"/>
    <d v="2024-11-11T00:00:00"/>
    <n v="0"/>
    <n v="0"/>
    <s v="PRO"/>
    <n v="0"/>
    <s v="FZMO61        "/>
    <n v="1"/>
    <m/>
    <m/>
    <s v="Aditivos"/>
    <d v="2024-11-11T00:00:00"/>
  </r>
  <r>
    <n v="941"/>
    <b v="1"/>
    <x v="73"/>
    <x v="0"/>
    <x v="73"/>
    <s v="CONT.ALERG.(HU)     "/>
    <n v="51.165059999999997"/>
    <n v="51.165059999999997"/>
    <s v="KGS"/>
    <d v="2024-10-30T00:00:00"/>
    <n v="7"/>
    <d v="2024-11-11T00:00:00"/>
    <n v="0"/>
    <n v="0"/>
    <s v="PRO"/>
    <n v="0"/>
    <s v="FZMO61        "/>
    <n v="1"/>
    <m/>
    <m/>
    <s v="Aditivos"/>
    <d v="2024-11-11T00:00:00"/>
  </r>
  <r>
    <n v="904"/>
    <b v="1"/>
    <x v="41"/>
    <x v="0"/>
    <x v="41"/>
    <s v="CONT.ALERGENO       "/>
    <n v="3.0849419999999999"/>
    <n v="3.0849419999999999"/>
    <s v="KGS"/>
    <d v="2024-10-30T00:00:00"/>
    <n v="7"/>
    <d v="2024-11-11T00:00:00"/>
    <n v="0"/>
    <n v="0"/>
    <s v="PRO"/>
    <n v="0"/>
    <s v="SWMS81        "/>
    <n v="1"/>
    <m/>
    <m/>
    <s v="Aditivos"/>
    <d v="2024-11-11T00:00:00"/>
  </r>
  <r>
    <n v="937"/>
    <b v="1"/>
    <x v="41"/>
    <x v="0"/>
    <x v="41"/>
    <s v="CONT.ALERGENO       "/>
    <n v="12.005246"/>
    <n v="12.005246"/>
    <s v="KGS"/>
    <d v="2024-10-30T00:00:00"/>
    <n v="7"/>
    <d v="2024-11-11T00:00:00"/>
    <n v="0"/>
    <n v="0"/>
    <s v="PRO"/>
    <n v="0"/>
    <s v="FZMO61        "/>
    <n v="1"/>
    <m/>
    <m/>
    <s v="Aditivos"/>
    <d v="2024-11-11T00:00:00"/>
  </r>
  <r>
    <n v="913"/>
    <b v="1"/>
    <x v="40"/>
    <x v="0"/>
    <x v="40"/>
    <s v=""/>
    <n v="5.5084280000000003"/>
    <n v="5.5084280000000003"/>
    <s v="KGS"/>
    <d v="2024-10-30T00:00:00"/>
    <n v="7"/>
    <d v="2024-11-11T00:00:00"/>
    <n v="0"/>
    <n v="0"/>
    <s v="PRO"/>
    <n v="0"/>
    <s v="PAFP52        "/>
    <n v="1"/>
    <m/>
    <m/>
    <s v="Aditivos"/>
    <d v="2024-11-11T00:00:00"/>
  </r>
  <r>
    <n v="922"/>
    <b v="1"/>
    <x v="40"/>
    <x v="0"/>
    <x v="40"/>
    <s v=""/>
    <n v="18.884036999999999"/>
    <n v="18.884036999999999"/>
    <s v="KGS"/>
    <d v="2024-10-30T00:00:00"/>
    <n v="7"/>
    <d v="2024-11-11T00:00:00"/>
    <n v="0"/>
    <n v="0"/>
    <s v="PRO"/>
    <n v="0"/>
    <s v="FZFP61        "/>
    <n v="1"/>
    <m/>
    <m/>
    <s v="Aditivos"/>
    <d v="2024-11-11T00:00:00"/>
  </r>
  <r>
    <n v="903"/>
    <b v="1"/>
    <x v="29"/>
    <x v="0"/>
    <x v="29"/>
    <s v="CONT.ALERG.(T)      "/>
    <n v="12.339767"/>
    <n v="12.339767"/>
    <s v="KG"/>
    <d v="2024-10-30T00:00:00"/>
    <n v="7"/>
    <d v="2024-11-11T00:00:00"/>
    <n v="0"/>
    <n v="0"/>
    <s v="PRO"/>
    <n v="0"/>
    <s v="SWMS81        "/>
    <n v="1"/>
    <m/>
    <m/>
    <s v="Aditivos"/>
    <d v="2024-11-11T00:00:00"/>
  </r>
  <r>
    <n v="919"/>
    <b v="1"/>
    <x v="29"/>
    <x v="0"/>
    <x v="29"/>
    <s v="CONT.ALERG.(T)      "/>
    <n v="51.844031999999999"/>
    <n v="51.844031999999999"/>
    <s v="KG"/>
    <d v="2024-10-30T00:00:00"/>
    <n v="7"/>
    <d v="2024-11-11T00:00:00"/>
    <n v="0"/>
    <n v="0"/>
    <s v="PRO"/>
    <n v="0"/>
    <s v="PAFP52        "/>
    <n v="1"/>
    <m/>
    <m/>
    <s v="Aditivos"/>
    <d v="2024-11-11T00:00:00"/>
  </r>
  <r>
    <n v="925"/>
    <b v="1"/>
    <x v="29"/>
    <x v="0"/>
    <x v="29"/>
    <s v="CONT.ALERG.(T)      "/>
    <n v="163.661654"/>
    <n v="163.661654"/>
    <s v="KG"/>
    <d v="2024-10-30T00:00:00"/>
    <n v="7"/>
    <d v="2024-11-11T00:00:00"/>
    <n v="0"/>
    <n v="0"/>
    <s v="PRO"/>
    <n v="0"/>
    <s v="FZFP61        "/>
    <n v="1"/>
    <m/>
    <m/>
    <s v="Aditivos"/>
    <d v="2024-11-11T00:00:00"/>
  </r>
  <r>
    <n v="905"/>
    <b v="1"/>
    <x v="42"/>
    <x v="0"/>
    <x v="42"/>
    <s v=""/>
    <n v="3.0547029999999999"/>
    <n v="3.0547029999999999"/>
    <s v="KG"/>
    <d v="2024-10-30T00:00:00"/>
    <n v="7"/>
    <d v="2024-11-11T00:00:00"/>
    <n v="0"/>
    <n v="0"/>
    <s v="PRO"/>
    <n v="0"/>
    <s v="SWMS81        "/>
    <n v="1"/>
    <m/>
    <m/>
    <s v="Aditivos"/>
    <d v="2024-11-11T00:00:00"/>
  </r>
  <r>
    <n v="938"/>
    <b v="1"/>
    <x v="42"/>
    <x v="0"/>
    <x v="42"/>
    <s v=""/>
    <n v="12.006447"/>
    <n v="12.006447"/>
    <s v="KG"/>
    <d v="2024-10-30T00:00:00"/>
    <n v="7"/>
    <d v="2024-11-11T00:00:00"/>
    <n v="0"/>
    <n v="0"/>
    <s v="PRO"/>
    <n v="0"/>
    <s v="FZMO61        "/>
    <n v="1"/>
    <m/>
    <m/>
    <s v="Aditivos"/>
    <d v="2024-11-11T00:00:00"/>
  </r>
  <r>
    <n v="899"/>
    <b v="1"/>
    <x v="24"/>
    <x v="0"/>
    <x v="24"/>
    <s v=""/>
    <n v="20.530180000000001"/>
    <n v="20.530180000000001"/>
    <s v="KGS"/>
    <d v="2024-10-30T00:00:00"/>
    <n v="7"/>
    <d v="2024-11-11T00:00:00"/>
    <n v="0"/>
    <n v="0"/>
    <s v="PRO"/>
    <n v="0"/>
    <s v="SWMS81        "/>
    <n v="1"/>
    <m/>
    <m/>
    <s v="Sal"/>
    <d v="2024-11-11T00:00:00"/>
  </r>
  <r>
    <n v="906"/>
    <b v="1"/>
    <x v="24"/>
    <x v="0"/>
    <x v="24"/>
    <s v=""/>
    <n v="20.530248"/>
    <n v="20.530248"/>
    <s v="KGS"/>
    <d v="2024-10-30T00:00:00"/>
    <n v="7"/>
    <d v="2024-11-11T00:00:00"/>
    <n v="0"/>
    <n v="0"/>
    <s v="PRO"/>
    <n v="0"/>
    <s v="SWMS83        "/>
    <n v="1"/>
    <m/>
    <m/>
    <s v="Sal"/>
    <d v="2024-11-11T00:00:00"/>
  </r>
  <r>
    <n v="914"/>
    <b v="1"/>
    <x v="24"/>
    <x v="0"/>
    <x v="24"/>
    <s v=""/>
    <n v="29.159351999999998"/>
    <n v="29.159351999999998"/>
    <s v="KGS"/>
    <d v="2024-10-30T00:00:00"/>
    <n v="7"/>
    <d v="2024-11-11T00:00:00"/>
    <n v="0"/>
    <n v="0"/>
    <s v="PRO"/>
    <n v="0"/>
    <s v="PAFP52        "/>
    <n v="1"/>
    <m/>
    <m/>
    <s v="Sal"/>
    <d v="2024-11-11T00:00:00"/>
  </r>
  <r>
    <n v="921"/>
    <b v="1"/>
    <x v="24"/>
    <x v="0"/>
    <x v="24"/>
    <s v=""/>
    <n v="94.882797999999994"/>
    <n v="94.882797999999994"/>
    <s v="KGS"/>
    <d v="2024-10-30T00:00:00"/>
    <n v="7"/>
    <d v="2024-11-11T00:00:00"/>
    <n v="0"/>
    <n v="0"/>
    <s v="PRO"/>
    <n v="0"/>
    <s v="FZFP61        "/>
    <n v="1"/>
    <m/>
    <m/>
    <s v="Sal"/>
    <d v="2024-11-11T00:00:00"/>
  </r>
  <r>
    <n v="931"/>
    <b v="1"/>
    <x v="75"/>
    <x v="0"/>
    <x v="75"/>
    <s v="CONT.ALERG.(HU)     "/>
    <n v="40.526032999999998"/>
    <n v="40.526032999999998"/>
    <s v="KGS"/>
    <d v="2024-10-30T00:00:00"/>
    <n v="7"/>
    <d v="2024-11-11T00:00:00"/>
    <n v="0"/>
    <n v="0"/>
    <s v="PRO"/>
    <n v="0"/>
    <s v="FZFP61        "/>
    <n v="1"/>
    <m/>
    <m/>
    <s v="Aditivos"/>
    <d v="2024-11-11T00:00:00"/>
  </r>
  <r>
    <n v="940"/>
    <b v="1"/>
    <x v="75"/>
    <x v="0"/>
    <x v="75"/>
    <s v="CONT.ALERG.(HU)     "/>
    <n v="51.165059999999997"/>
    <n v="51.165059999999997"/>
    <s v="KGS"/>
    <d v="2024-10-30T00:00:00"/>
    <n v="7"/>
    <d v="2024-11-11T00:00:00"/>
    <n v="0"/>
    <n v="0"/>
    <s v="PRO"/>
    <n v="0"/>
    <s v="FZMO61        "/>
    <n v="1"/>
    <m/>
    <m/>
    <s v="Aditivos"/>
    <d v="2024-11-11T00:00:00"/>
  </r>
  <r>
    <n v="1312"/>
    <b v="1"/>
    <x v="82"/>
    <x v="0"/>
    <x v="82"/>
    <s v="CONT.ALERGENO       "/>
    <n v="1580.142889"/>
    <n v="1580.142889"/>
    <s v="KGS"/>
    <d v="2024-10-30T00:00:00"/>
    <n v="21"/>
    <d v="2024-11-25T00:00:00"/>
    <n v="0"/>
    <n v="0"/>
    <s v="PRO"/>
    <n v="0"/>
    <s v="03710AR       "/>
    <n v="1"/>
    <m/>
    <m/>
    <s v="Harina"/>
    <d v="2024-11-25T00:00:00"/>
  </r>
  <r>
    <n v="998"/>
    <b v="1"/>
    <x v="33"/>
    <x v="0"/>
    <x v="33"/>
    <s v="ET 100X150 ILUST    "/>
    <n v="437.14139999999998"/>
    <n v="437.14139999999998"/>
    <s v="UNI"/>
    <d v="2024-10-31T00:00:00"/>
    <n v="10"/>
    <d v="2024-11-11T00:00:00"/>
    <n v="0"/>
    <n v="0"/>
    <s v="PRO"/>
    <n v="0"/>
    <s v="SWMS81        "/>
    <n v="1"/>
    <m/>
    <m/>
    <s v="Ins Pack"/>
    <d v="2024-11-11T00:00:00"/>
  </r>
  <r>
    <n v="1003"/>
    <b v="1"/>
    <x v="33"/>
    <x v="0"/>
    <x v="33"/>
    <s v="ET 100X150 ILUST    "/>
    <n v="437.14285799999999"/>
    <n v="437.14285799999999"/>
    <s v="UNI"/>
    <d v="2024-10-31T00:00:00"/>
    <n v="10"/>
    <d v="2024-11-11T00:00:00"/>
    <n v="0"/>
    <n v="0"/>
    <s v="PRO"/>
    <n v="0"/>
    <s v="SWMS83        "/>
    <n v="1"/>
    <m/>
    <m/>
    <s v="Ins Pack"/>
    <d v="2024-11-11T00:00:00"/>
  </r>
  <r>
    <n v="1164"/>
    <b v="1"/>
    <x v="36"/>
    <x v="0"/>
    <x v="36"/>
    <s v="CONT.ALERG.(SO)     "/>
    <n v="1739.2635760000001"/>
    <n v="1739.2635760000001"/>
    <s v="KGS"/>
    <d v="2024-10-31T00:00:00"/>
    <n v="15"/>
    <d v="2024-11-18T00:00:00"/>
    <n v="0"/>
    <n v="0"/>
    <s v="PRO"/>
    <n v="0"/>
    <s v="SWMS51        "/>
    <n v="1"/>
    <m/>
    <m/>
    <s v="Harina"/>
    <d v="2024-11-18T00:00:00"/>
  </r>
  <r>
    <n v="1171"/>
    <b v="1"/>
    <x v="36"/>
    <x v="0"/>
    <x v="36"/>
    <s v="CONT.ALERG.(SO)     "/>
    <n v="591.97172399999999"/>
    <n v="591.97172399999999"/>
    <s v="KGS"/>
    <d v="2024-10-31T00:00:00"/>
    <n v="15"/>
    <d v="2024-11-18T00:00:00"/>
    <n v="0"/>
    <n v="0"/>
    <s v="PRO"/>
    <n v="0"/>
    <s v="SWMS82        "/>
    <n v="1"/>
    <m/>
    <m/>
    <s v="Harina"/>
    <d v="2024-11-18T00:00:00"/>
  </r>
  <r>
    <n v="1184"/>
    <b v="1"/>
    <x v="27"/>
    <x v="0"/>
    <x v="27"/>
    <s v="KILO                "/>
    <n v="0.71712399999999998"/>
    <n v="0.71712399999999998"/>
    <s v="KGS"/>
    <d v="2024-10-31T00:00:00"/>
    <n v="15"/>
    <d v="2024-11-18T00:00:00"/>
    <n v="0"/>
    <n v="0"/>
    <s v="PRO"/>
    <n v="0"/>
    <s v="PAMP60        "/>
    <n v="1"/>
    <m/>
    <m/>
    <s v="Sabor"/>
    <d v="2024-11-18T00:00:00"/>
  </r>
  <r>
    <n v="1197"/>
    <b v="1"/>
    <x v="27"/>
    <x v="0"/>
    <x v="27"/>
    <s v="KILO                "/>
    <n v="9.6412999999999999E-2"/>
    <n v="9.6412999999999999E-2"/>
    <s v="KGS"/>
    <d v="2024-10-31T00:00:00"/>
    <n v="15"/>
    <d v="2024-11-18T00:00:00"/>
    <n v="0"/>
    <n v="0"/>
    <s v="PRO"/>
    <n v="0"/>
    <s v="PAMP62        "/>
    <n v="1"/>
    <m/>
    <m/>
    <s v="Sabor"/>
    <d v="2024-11-18T00:00:00"/>
  </r>
  <r>
    <n v="1209"/>
    <b v="1"/>
    <x v="27"/>
    <x v="0"/>
    <x v="27"/>
    <s v="KILO                "/>
    <n v="0.40493099999999999"/>
    <n v="0.40493099999999999"/>
    <s v="KGS"/>
    <d v="2024-10-31T00:00:00"/>
    <n v="15"/>
    <d v="2024-11-18T00:00:00"/>
    <n v="0"/>
    <n v="0"/>
    <s v="PRO"/>
    <n v="0"/>
    <s v="PAMP63        "/>
    <n v="1"/>
    <m/>
    <m/>
    <s v="Sabor"/>
    <d v="2024-11-18T00:00:00"/>
  </r>
  <r>
    <n v="1218"/>
    <b v="1"/>
    <x v="27"/>
    <x v="0"/>
    <x v="27"/>
    <s v="KILO                "/>
    <n v="0.29752499999999998"/>
    <n v="0.29752499999999998"/>
    <s v="KGS"/>
    <d v="2024-10-31T00:00:00"/>
    <n v="15"/>
    <d v="2024-11-18T00:00:00"/>
    <n v="0"/>
    <n v="0"/>
    <s v="PRO"/>
    <n v="0"/>
    <s v="PAFP51        "/>
    <n v="1"/>
    <m/>
    <m/>
    <s v="Sabor"/>
    <d v="2024-11-18T00:00:00"/>
  </r>
  <r>
    <n v="857"/>
    <b v="1"/>
    <x v="44"/>
    <x v="0"/>
    <x v="44"/>
    <s v=""/>
    <n v="15.81"/>
    <n v="15.81"/>
    <s v="KGS"/>
    <d v="2024-11-01T00:00:00"/>
    <n v="0"/>
    <d v="2024-11-04T00:00:00"/>
    <n v="0.01"/>
    <n v="0"/>
    <s v="PRO"/>
    <n v="0"/>
    <s v="FZPZ51        "/>
    <n v="1"/>
    <m/>
    <m/>
    <s v="Aditivos"/>
    <d v="2024-11-04T00:00:00"/>
  </r>
  <r>
    <n v="861"/>
    <b v="1"/>
    <x v="45"/>
    <x v="0"/>
    <x v="45"/>
    <s v=""/>
    <n v="4.43"/>
    <n v="4.43"/>
    <s v="KG"/>
    <d v="2024-11-01T00:00:00"/>
    <n v="0"/>
    <d v="2024-11-04T00:00:00"/>
    <n v="0.01"/>
    <n v="0"/>
    <s v="PRO"/>
    <n v="0"/>
    <s v="FZPZ51        "/>
    <n v="1"/>
    <m/>
    <m/>
    <s v="Aditivos"/>
    <d v="2024-11-04T00:00:00"/>
  </r>
  <r>
    <n v="860"/>
    <b v="1"/>
    <x v="46"/>
    <x v="0"/>
    <x v="46"/>
    <s v="MONOHIDRATADO       "/>
    <n v="5.56"/>
    <n v="5.56"/>
    <s v="KG"/>
    <d v="2024-11-01T00:00:00"/>
    <n v="0"/>
    <d v="2024-11-04T00:00:00"/>
    <n v="0.01"/>
    <n v="0"/>
    <s v="PRO"/>
    <n v="0"/>
    <s v="FZPZ51        "/>
    <n v="1"/>
    <m/>
    <m/>
    <s v="Aditivos"/>
    <d v="2024-11-04T00:00:00"/>
  </r>
  <r>
    <n v="859"/>
    <b v="1"/>
    <x v="47"/>
    <x v="0"/>
    <x v="47"/>
    <s v="LECKER              "/>
    <n v="20.239999999999998"/>
    <n v="20.239999999999998"/>
    <s v="KGS"/>
    <d v="2024-11-01T00:00:00"/>
    <n v="0"/>
    <d v="2024-11-04T00:00:00"/>
    <n v="0.01"/>
    <n v="0"/>
    <s v="PRO"/>
    <n v="0"/>
    <s v="FZPZ51        "/>
    <n v="1"/>
    <m/>
    <m/>
    <s v="Sabor"/>
    <d v="2024-11-04T00:00:00"/>
  </r>
  <r>
    <n v="872"/>
    <b v="1"/>
    <x v="39"/>
    <x v="0"/>
    <x v="39"/>
    <s v=""/>
    <n v="2380.1646470000001"/>
    <n v="2380.1646470000001"/>
    <s v="KGS"/>
    <d v="2024-11-01T00:00:00"/>
    <n v="1"/>
    <d v="2024-11-04T00:00:00"/>
    <n v="0"/>
    <n v="0"/>
    <s v="PRO"/>
    <n v="0"/>
    <s v="FZPZ51        "/>
    <n v="1"/>
    <m/>
    <m/>
    <s v="Agua"/>
    <d v="2024-11-04T00:00:00"/>
  </r>
  <r>
    <n v="973"/>
    <b v="1"/>
    <x v="37"/>
    <x v="0"/>
    <x v="37"/>
    <s v=""/>
    <n v="23.828735999999999"/>
    <n v="23.828735999999999"/>
    <s v="KGS"/>
    <d v="2024-11-01T00:00:00"/>
    <n v="7"/>
    <d v="2024-11-11T00:00:00"/>
    <n v="0"/>
    <n v="0"/>
    <s v="PRO"/>
    <n v="0"/>
    <s v="DIMO61        "/>
    <n v="1"/>
    <m/>
    <m/>
    <s v="Aditivos"/>
    <d v="2024-11-11T00:00:00"/>
  </r>
  <r>
    <n v="970"/>
    <b v="1"/>
    <x v="114"/>
    <x v="0"/>
    <x v="114"/>
    <s v=""/>
    <n v="1.394917"/>
    <n v="1.394917"/>
    <s v="KG"/>
    <d v="2024-11-01T00:00:00"/>
    <n v="7"/>
    <d v="2024-11-11T00:00:00"/>
    <n v="0"/>
    <n v="0"/>
    <s v="PRO"/>
    <n v="0"/>
    <s v="DIMO61        "/>
    <n v="1"/>
    <m/>
    <m/>
    <s v="Aditivos"/>
    <d v="2024-11-11T00:00:00"/>
  </r>
  <r>
    <n v="1030"/>
    <b v="1"/>
    <x v="31"/>
    <x v="0"/>
    <x v="31"/>
    <s v=""/>
    <n v="1000.1"/>
    <n v="1000.1"/>
    <s v="UNI"/>
    <d v="2024-11-01T00:00:00"/>
    <n v="10"/>
    <d v="2024-11-11T00:00:00"/>
    <n v="0"/>
    <n v="0"/>
    <s v="PRO"/>
    <n v="0"/>
    <s v="DIMO61        "/>
    <n v="1"/>
    <m/>
    <m/>
    <s v="Ins Pack"/>
    <d v="2024-11-11T00:00:00"/>
  </r>
  <r>
    <n v="1039"/>
    <b v="1"/>
    <x v="31"/>
    <x v="0"/>
    <x v="31"/>
    <s v=""/>
    <n v="1666.8466679999999"/>
    <n v="1666.8466679999999"/>
    <s v="UNI"/>
    <d v="2024-11-01T00:00:00"/>
    <n v="10"/>
    <d v="2024-11-11T00:00:00"/>
    <n v="0"/>
    <n v="0"/>
    <s v="PRO"/>
    <n v="0"/>
    <s v="DITO76        "/>
    <n v="1"/>
    <m/>
    <m/>
    <s v="Ins Pack"/>
    <d v="2024-11-11T00:00:00"/>
  </r>
  <r>
    <n v="1065"/>
    <b v="1"/>
    <x v="31"/>
    <x v="0"/>
    <x v="31"/>
    <s v=""/>
    <n v="1666.8266659999999"/>
    <n v="1666.8266659999999"/>
    <s v="UNI"/>
    <d v="2024-11-01T00:00:00"/>
    <n v="10"/>
    <d v="2024-11-11T00:00:00"/>
    <n v="0"/>
    <n v="0"/>
    <s v="PRO"/>
    <n v="0"/>
    <s v="DITO72        "/>
    <n v="1"/>
    <m/>
    <m/>
    <s v="Ins Pack"/>
    <d v="2024-11-11T00:00:00"/>
  </r>
  <r>
    <n v="972"/>
    <b v="1"/>
    <x v="73"/>
    <x v="0"/>
    <x v="73"/>
    <s v="CONT.ALERG.(HU)     "/>
    <n v="9.8464740000000006"/>
    <n v="9.8464740000000006"/>
    <s v="KGS"/>
    <d v="2024-11-01T00:00:00"/>
    <n v="7"/>
    <d v="2024-11-11T00:00:00"/>
    <n v="0"/>
    <n v="0"/>
    <s v="PRO"/>
    <n v="0"/>
    <s v="DIMO61        "/>
    <n v="1"/>
    <m/>
    <m/>
    <s v="Aditivos"/>
    <d v="2024-11-11T00:00:00"/>
  </r>
  <r>
    <n v="978"/>
    <b v="1"/>
    <x v="41"/>
    <x v="0"/>
    <x v="41"/>
    <s v="CONT.ALERGENO       "/>
    <n v="2.323302"/>
    <n v="2.323302"/>
    <s v="KGS"/>
    <d v="2024-11-01T00:00:00"/>
    <n v="7"/>
    <d v="2024-11-11T00:00:00"/>
    <n v="0"/>
    <n v="0"/>
    <s v="PRO"/>
    <n v="0"/>
    <s v="DIMO61        "/>
    <n v="1"/>
    <m/>
    <m/>
    <s v="Aditivos"/>
    <d v="2024-11-11T00:00:00"/>
  </r>
  <r>
    <n v="979"/>
    <b v="1"/>
    <x v="42"/>
    <x v="0"/>
    <x v="42"/>
    <s v=""/>
    <n v="2.323534"/>
    <n v="2.323534"/>
    <s v="KG"/>
    <d v="2024-11-01T00:00:00"/>
    <n v="7"/>
    <d v="2024-11-11T00:00:00"/>
    <n v="0"/>
    <n v="0"/>
    <s v="PRO"/>
    <n v="0"/>
    <s v="DIMO61        "/>
    <n v="1"/>
    <m/>
    <m/>
    <s v="Aditivos"/>
    <d v="2024-11-11T00:00:00"/>
  </r>
  <r>
    <n v="959"/>
    <b v="1"/>
    <x v="32"/>
    <x v="0"/>
    <x v="32"/>
    <s v=""/>
    <n v="129.72590299999999"/>
    <n v="129.72590299999999"/>
    <s v="KGS"/>
    <d v="2024-11-01T00:00:00"/>
    <n v="7"/>
    <d v="2024-11-11T00:00:00"/>
    <n v="0"/>
    <n v="0"/>
    <s v="PRO"/>
    <n v="0"/>
    <s v="PAFP52        "/>
    <n v="1"/>
    <m/>
    <m/>
    <s v="Aceite"/>
    <d v="2024-11-11T00:00:00"/>
  </r>
  <r>
    <n v="961"/>
    <b v="1"/>
    <x v="32"/>
    <x v="0"/>
    <x v="32"/>
    <s v=""/>
    <n v="208.670908"/>
    <n v="208.670908"/>
    <s v="KGS"/>
    <d v="2024-11-01T00:00:00"/>
    <n v="7"/>
    <d v="2024-11-11T00:00:00"/>
    <n v="0"/>
    <n v="0"/>
    <s v="PRO"/>
    <n v="0"/>
    <s v="FZFP61        "/>
    <n v="1"/>
    <m/>
    <m/>
    <s v="Aceite"/>
    <d v="2024-11-11T00:00:00"/>
  </r>
  <r>
    <n v="1054"/>
    <b v="1"/>
    <x v="22"/>
    <x v="0"/>
    <x v="22"/>
    <s v="CONT.ALERG.(T)      "/>
    <n v="245.806455"/>
    <n v="245.806455"/>
    <s v="KGS"/>
    <d v="2024-11-01T00:00:00"/>
    <n v="10"/>
    <d v="2024-11-11T00:00:00"/>
    <n v="0"/>
    <n v="0"/>
    <s v="PRO"/>
    <n v="0"/>
    <s v="DITO76        "/>
    <n v="1"/>
    <m/>
    <m/>
    <s v="Harina"/>
    <d v="2024-11-11T00:00:00"/>
  </r>
  <r>
    <n v="1078"/>
    <b v="1"/>
    <x v="22"/>
    <x v="0"/>
    <x v="22"/>
    <s v="CONT.ALERG.(T)      "/>
    <n v="423.90468299999998"/>
    <n v="423.90468299999998"/>
    <s v="KGS"/>
    <d v="2024-11-01T00:00:00"/>
    <n v="10"/>
    <d v="2024-11-11T00:00:00"/>
    <n v="0"/>
    <n v="0"/>
    <s v="PRO"/>
    <n v="0"/>
    <s v="DITO72        "/>
    <n v="1"/>
    <m/>
    <m/>
    <s v="Harina"/>
    <d v="2024-11-11T00:00:00"/>
  </r>
  <r>
    <n v="971"/>
    <b v="1"/>
    <x v="75"/>
    <x v="0"/>
    <x v="75"/>
    <s v="CONT.ALERG.(HU)     "/>
    <n v="9.8464740000000006"/>
    <n v="9.8464740000000006"/>
    <s v="KGS"/>
    <d v="2024-11-01T00:00:00"/>
    <n v="7"/>
    <d v="2024-11-11T00:00:00"/>
    <n v="0"/>
    <n v="0"/>
    <s v="PRO"/>
    <n v="0"/>
    <s v="DIMO61        "/>
    <n v="1"/>
    <m/>
    <m/>
    <s v="Aditivos"/>
    <d v="2024-11-11T00:00:00"/>
  </r>
  <r>
    <n v="1036"/>
    <b v="1"/>
    <x v="33"/>
    <x v="0"/>
    <x v="33"/>
    <s v="ET 100X150 ILUST    "/>
    <n v="26.669"/>
    <n v="26.669"/>
    <s v="UNI"/>
    <d v="2024-11-01T00:00:00"/>
    <n v="10"/>
    <d v="2024-11-11T00:00:00"/>
    <n v="0"/>
    <n v="0"/>
    <s v="PRO"/>
    <n v="0"/>
    <s v="DIMO61        "/>
    <n v="1"/>
    <m/>
    <m/>
    <s v="Ins Pack"/>
    <d v="2024-11-11T00:00:00"/>
  </r>
  <r>
    <n v="1042"/>
    <b v="1"/>
    <x v="33"/>
    <x v="0"/>
    <x v="33"/>
    <s v="ET 100X150 ILUST    "/>
    <n v="22.224345"/>
    <n v="22.224345"/>
    <s v="UNI"/>
    <d v="2024-11-01T00:00:00"/>
    <n v="10"/>
    <d v="2024-11-11T00:00:00"/>
    <n v="0"/>
    <n v="0"/>
    <s v="PRO"/>
    <n v="0"/>
    <s v="DITO76        "/>
    <n v="1"/>
    <m/>
    <m/>
    <s v="Ins Pack"/>
    <d v="2024-11-11T00:00:00"/>
  </r>
  <r>
    <n v="1068"/>
    <b v="1"/>
    <x v="33"/>
    <x v="0"/>
    <x v="33"/>
    <s v="ET 100X150 ILUST    "/>
    <n v="22.224077999999999"/>
    <n v="22.224077999999999"/>
    <s v="UNI"/>
    <d v="2024-11-01T00:00:00"/>
    <n v="10"/>
    <d v="2024-11-11T00:00:00"/>
    <n v="0"/>
    <n v="0"/>
    <s v="PRO"/>
    <n v="0"/>
    <s v="DITO72        "/>
    <n v="1"/>
    <m/>
    <m/>
    <s v="Ins Pack"/>
    <d v="2024-11-11T00:00:00"/>
  </r>
  <r>
    <n v="1220"/>
    <b v="1"/>
    <x v="84"/>
    <x v="0"/>
    <x v="84"/>
    <s v="CONT.ALERG.(T)      "/>
    <n v="969.96309900000006"/>
    <n v="969.96309900000006"/>
    <s v="KGS"/>
    <d v="2024-11-01T00:00:00"/>
    <n v="15"/>
    <d v="2024-11-18T00:00:00"/>
    <n v="0"/>
    <n v="0"/>
    <s v="PRO"/>
    <n v="0"/>
    <s v="SWMS51        "/>
    <n v="1"/>
    <m/>
    <m/>
    <s v="Reboz"/>
    <d v="2024-11-18T00:00:00"/>
  </r>
  <r>
    <n v="1222"/>
    <b v="1"/>
    <x v="84"/>
    <x v="0"/>
    <x v="84"/>
    <s v="CONT.ALERG.(T)      "/>
    <n v="376.43435399999998"/>
    <n v="376.43435399999998"/>
    <s v="KGS"/>
    <d v="2024-11-01T00:00:00"/>
    <n v="15"/>
    <d v="2024-11-18T00:00:00"/>
    <n v="0"/>
    <n v="0"/>
    <s v="PRO"/>
    <n v="0"/>
    <s v="SWMS82        "/>
    <n v="1"/>
    <m/>
    <m/>
    <s v="Reboz"/>
    <d v="2024-11-18T00:00:00"/>
  </r>
  <r>
    <n v="1225"/>
    <b v="1"/>
    <x v="81"/>
    <x v="0"/>
    <x v="81"/>
    <s v="CONT.ALERG.(T)      "/>
    <n v="939.34504700000002"/>
    <n v="939.34504700000002"/>
    <s v="KGS"/>
    <d v="2024-11-01T00:00:00"/>
    <n v="15"/>
    <d v="2024-11-18T00:00:00"/>
    <n v="0"/>
    <n v="0"/>
    <s v="PRO"/>
    <n v="0"/>
    <s v="PAMP60        "/>
    <n v="1"/>
    <m/>
    <m/>
    <s v="Reboz"/>
    <d v="2024-11-18T00:00:00"/>
  </r>
  <r>
    <n v="1239"/>
    <b v="1"/>
    <x v="81"/>
    <x v="0"/>
    <x v="81"/>
    <s v="CONT.ALERG.(T)      "/>
    <n v="557.55499999999995"/>
    <n v="557.55499999999995"/>
    <s v="KGS"/>
    <d v="2024-11-01T00:00:00"/>
    <n v="15"/>
    <d v="2024-11-18T00:00:00"/>
    <n v="0"/>
    <n v="0"/>
    <s v="PRO"/>
    <n v="0"/>
    <s v="PAFP51        "/>
    <n v="1"/>
    <m/>
    <m/>
    <s v="Reboz"/>
    <d v="2024-11-18T00:00:00"/>
  </r>
  <r>
    <n v="1232"/>
    <b v="1"/>
    <x v="36"/>
    <x v="0"/>
    <x v="36"/>
    <s v="CONT.ALERG.(SO)     "/>
    <n v="245.78655699999999"/>
    <n v="245.78655699999999"/>
    <s v="KGS"/>
    <d v="2024-11-01T00:00:00"/>
    <n v="15"/>
    <d v="2024-11-18T00:00:00"/>
    <n v="0"/>
    <n v="0"/>
    <s v="PRO"/>
    <n v="0"/>
    <s v="PAMS93        "/>
    <n v="1"/>
    <m/>
    <m/>
    <s v="Harina"/>
    <d v="2024-11-18T00:00:00"/>
  </r>
  <r>
    <n v="862"/>
    <b v="1"/>
    <x v="49"/>
    <x v="0"/>
    <x v="49"/>
    <s v="Pizza y Bast. queso"/>
    <n v="4809.5"/>
    <n v="4809.5"/>
    <s v="KG"/>
    <d v="2024-11-02T00:00:00"/>
    <n v="0"/>
    <d v="2024-11-04T00:00:00"/>
    <n v="0.01"/>
    <n v="0"/>
    <s v="PRO"/>
    <n v="0"/>
    <s v="FZPZ65        "/>
    <n v="1"/>
    <m/>
    <m/>
    <e v="#N/A"/>
    <d v="2024-11-04T00:00:00"/>
  </r>
  <r>
    <n v="867"/>
    <b v="1"/>
    <x v="49"/>
    <x v="0"/>
    <x v="49"/>
    <s v="Pizza y Bast. queso"/>
    <n v="2462.88"/>
    <n v="2462.88"/>
    <s v="KG"/>
    <d v="2024-11-02T00:00:00"/>
    <n v="0"/>
    <d v="2024-11-04T00:00:00"/>
    <n v="0.01"/>
    <n v="0"/>
    <s v="PRO"/>
    <n v="0"/>
    <s v="FZPZ81        "/>
    <n v="1"/>
    <m/>
    <m/>
    <e v="#N/A"/>
    <d v="2024-11-04T00:00:00"/>
  </r>
  <r>
    <n v="994"/>
    <b v="1"/>
    <x v="71"/>
    <x v="0"/>
    <x v="71"/>
    <s v="CONT.ALERG.(GL)     "/>
    <n v="1346.2477839999999"/>
    <n v="1346.2477839999999"/>
    <s v="KGS"/>
    <d v="2024-11-02T00:00:00"/>
    <n v="7"/>
    <d v="2024-11-11T00:00:00"/>
    <n v="0"/>
    <n v="0"/>
    <s v="PRO"/>
    <n v="0"/>
    <s v="FZMO61        "/>
    <n v="1"/>
    <m/>
    <m/>
    <s v="Reboz"/>
    <d v="2024-11-11T00:00:00"/>
  </r>
  <r>
    <n v="989"/>
    <b v="1"/>
    <x v="32"/>
    <x v="0"/>
    <x v="32"/>
    <s v=""/>
    <n v="818.1"/>
    <n v="818.1"/>
    <s v="KGS"/>
    <d v="2024-11-02T00:00:00"/>
    <n v="7"/>
    <d v="2024-11-11T00:00:00"/>
    <n v="0"/>
    <n v="0"/>
    <s v="PRO"/>
    <n v="0"/>
    <s v="PAFP52        "/>
    <n v="1"/>
    <m/>
    <m/>
    <s v="Aceite"/>
    <d v="2024-11-11T00:00:00"/>
  </r>
  <r>
    <n v="993"/>
    <b v="1"/>
    <x v="32"/>
    <x v="0"/>
    <x v="32"/>
    <s v=""/>
    <n v="1532.74368"/>
    <n v="1532.74368"/>
    <s v="KGS"/>
    <d v="2024-11-02T00:00:00"/>
    <n v="7"/>
    <d v="2024-11-11T00:00:00"/>
    <n v="0"/>
    <n v="0"/>
    <s v="PRO"/>
    <n v="0"/>
    <s v="FZFP61        "/>
    <n v="1"/>
    <m/>
    <m/>
    <s v="Aceite"/>
    <d v="2024-11-11T00:00:00"/>
  </r>
  <r>
    <n v="996"/>
    <b v="1"/>
    <x v="32"/>
    <x v="0"/>
    <x v="32"/>
    <s v=""/>
    <n v="1532.7760000000001"/>
    <n v="1532.7760000000001"/>
    <s v="KGS"/>
    <d v="2024-11-02T00:00:00"/>
    <n v="7"/>
    <d v="2024-11-11T00:00:00"/>
    <n v="0"/>
    <n v="0"/>
    <s v="PRO"/>
    <n v="0"/>
    <s v="FZMO61        "/>
    <n v="1"/>
    <m/>
    <m/>
    <s v="Aceite"/>
    <d v="2024-11-11T00:00:00"/>
  </r>
  <r>
    <n v="984"/>
    <b v="1"/>
    <x v="115"/>
    <x v="0"/>
    <x v="115"/>
    <s v="CONT.ALERG.(TR) (SO)"/>
    <n v="296.418047"/>
    <n v="296.418047"/>
    <s v="KGS"/>
    <d v="2024-11-02T00:00:00"/>
    <n v="7"/>
    <d v="2024-11-11T00:00:00"/>
    <n v="0"/>
    <n v="0"/>
    <s v="PRO"/>
    <n v="0"/>
    <s v="SWMS83        "/>
    <n v="1"/>
    <m/>
    <m/>
    <s v="Fiambre"/>
    <d v="2024-11-11T00:00:00"/>
  </r>
  <r>
    <n v="1276"/>
    <b v="1"/>
    <x v="87"/>
    <x v="0"/>
    <x v="87"/>
    <s v="PALADINI NUGGETS    "/>
    <n v="657.89473699999996"/>
    <n v="657.89473699999996"/>
    <s v="UNI"/>
    <d v="2024-11-02T00:00:00"/>
    <n v="15"/>
    <d v="2024-11-18T00:00:00"/>
    <n v="0"/>
    <n v="0"/>
    <s v="PRO"/>
    <n v="0"/>
    <s v="PAFP51        "/>
    <n v="1"/>
    <m/>
    <m/>
    <s v="Caja"/>
    <d v="2024-11-18T00:00:00"/>
  </r>
  <r>
    <n v="1242"/>
    <b v="1"/>
    <x v="88"/>
    <x v="0"/>
    <x v="88"/>
    <s v="SWIFT GENÉRICA    "/>
    <n v="1297.0824"/>
    <n v="1297.0824"/>
    <s v="UNI"/>
    <d v="2024-11-02T00:00:00"/>
    <n v="15"/>
    <d v="2024-11-18T00:00:00"/>
    <n v="0"/>
    <n v="0"/>
    <s v="PRO"/>
    <n v="0"/>
    <s v="SWMS51        "/>
    <n v="1"/>
    <m/>
    <m/>
    <s v="Caja"/>
    <d v="2024-11-18T00:00:00"/>
  </r>
  <r>
    <n v="1248"/>
    <b v="1"/>
    <x v="88"/>
    <x v="0"/>
    <x v="88"/>
    <s v="SWIFT GENÉRICA    "/>
    <n v="582.84839999999997"/>
    <n v="582.84839999999997"/>
    <s v="UNI"/>
    <d v="2024-11-02T00:00:00"/>
    <n v="15"/>
    <d v="2024-11-18T00:00:00"/>
    <n v="0"/>
    <n v="0"/>
    <s v="PRO"/>
    <n v="0"/>
    <s v="SWMS82        "/>
    <n v="1"/>
    <m/>
    <m/>
    <s v="Caja"/>
    <d v="2024-11-18T00:00:00"/>
  </r>
  <r>
    <n v="887"/>
    <b v="1"/>
    <x v="49"/>
    <x v="0"/>
    <x v="49"/>
    <s v="Pizza y Bast. queso"/>
    <n v="2927.92"/>
    <n v="2927.92"/>
    <s v="KG"/>
    <d v="2024-11-03T00:00:00"/>
    <n v="0"/>
    <d v="2024-11-04T00:00:00"/>
    <n v="0.01"/>
    <n v="0"/>
    <s v="PRO"/>
    <n v="0"/>
    <s v="FZPZ51        "/>
    <n v="1"/>
    <m/>
    <m/>
    <e v="#N/A"/>
    <d v="2024-11-04T00:00:00"/>
  </r>
  <r>
    <n v="879"/>
    <b v="1"/>
    <x v="52"/>
    <x v="0"/>
    <x v="52"/>
    <s v=""/>
    <n v="138.45797099999999"/>
    <n v="138.45797099999999"/>
    <s v="UNI"/>
    <d v="2024-11-03T00:00:00"/>
    <n v="0"/>
    <d v="2024-11-04T00:00:00"/>
    <n v="0"/>
    <n v="0"/>
    <s v="PRO"/>
    <n v="0"/>
    <s v="FZPZ65        "/>
    <n v="1"/>
    <m/>
    <m/>
    <e v="#N/A"/>
    <d v="2024-11-04T00:00:00"/>
  </r>
  <r>
    <n v="885"/>
    <b v="1"/>
    <x v="52"/>
    <x v="0"/>
    <x v="52"/>
    <s v=""/>
    <n v="103.981668"/>
    <n v="103.981668"/>
    <s v="UNI"/>
    <d v="2024-11-03T00:00:00"/>
    <n v="0"/>
    <d v="2024-11-04T00:00:00"/>
    <n v="0"/>
    <n v="0"/>
    <s v="PRO"/>
    <n v="0"/>
    <s v="FZPZ81        "/>
    <n v="1"/>
    <m/>
    <m/>
    <e v="#N/A"/>
    <d v="2024-11-04T00:00:00"/>
  </r>
  <r>
    <n v="898"/>
    <b v="1"/>
    <x v="52"/>
    <x v="0"/>
    <x v="52"/>
    <s v=""/>
    <n v="103.981668"/>
    <n v="103.981668"/>
    <s v="UNI"/>
    <d v="2024-11-03T00:00:00"/>
    <n v="0"/>
    <d v="2024-11-04T00:00:00"/>
    <n v="0"/>
    <n v="0"/>
    <s v="PRO"/>
    <n v="0"/>
    <s v="FZPZ51        "/>
    <n v="1"/>
    <m/>
    <m/>
    <e v="#N/A"/>
    <d v="2024-11-04T00:00:00"/>
  </r>
  <r>
    <n v="877"/>
    <b v="1"/>
    <x v="53"/>
    <x v="0"/>
    <x v="53"/>
    <s v=""/>
    <n v="174.490196"/>
    <n v="174.490196"/>
    <s v="UNI"/>
    <d v="2024-11-03T00:00:00"/>
    <n v="0"/>
    <d v="2024-11-04T00:00:00"/>
    <n v="0"/>
    <n v="0"/>
    <s v="PRO"/>
    <n v="0"/>
    <s v="FZPZ65        "/>
    <n v="1"/>
    <m/>
    <m/>
    <s v="Cinta"/>
    <d v="2024-11-04T00:00:00"/>
  </r>
  <r>
    <n v="883"/>
    <b v="1"/>
    <x v="53"/>
    <x v="0"/>
    <x v="53"/>
    <s v=""/>
    <n v="131.04179999999999"/>
    <n v="131.04179999999999"/>
    <s v="UNI"/>
    <d v="2024-11-03T00:00:00"/>
    <n v="0"/>
    <d v="2024-11-04T00:00:00"/>
    <n v="0"/>
    <n v="0"/>
    <s v="PRO"/>
    <n v="0"/>
    <s v="FZPZ81        "/>
    <n v="1"/>
    <m/>
    <m/>
    <s v="Cinta"/>
    <d v="2024-11-04T00:00:00"/>
  </r>
  <r>
    <n v="896"/>
    <b v="1"/>
    <x v="53"/>
    <x v="0"/>
    <x v="53"/>
    <s v=""/>
    <n v="131.04179999999999"/>
    <n v="131.04179999999999"/>
    <s v="UNI"/>
    <d v="2024-11-03T00:00:00"/>
    <n v="0"/>
    <d v="2024-11-04T00:00:00"/>
    <n v="0"/>
    <n v="0"/>
    <s v="PRO"/>
    <n v="0"/>
    <s v="FZPZ51        "/>
    <n v="1"/>
    <m/>
    <m/>
    <s v="Cinta"/>
    <d v="2024-11-04T00:00:00"/>
  </r>
  <r>
    <n v="874"/>
    <b v="1"/>
    <x v="54"/>
    <x v="0"/>
    <x v="54"/>
    <s v="REV.3 MOZZA         "/>
    <n v="488.57"/>
    <n v="488.57"/>
    <s v="KG"/>
    <d v="2024-11-03T00:00:00"/>
    <n v="0"/>
    <d v="2024-11-04T00:00:00"/>
    <n v="0.01"/>
    <n v="0"/>
    <s v="PRO"/>
    <n v="0"/>
    <s v="FZPZ65        "/>
    <n v="1"/>
    <m/>
    <m/>
    <e v="#N/A"/>
    <d v="2024-11-04T00:00:00"/>
  </r>
  <r>
    <n v="875"/>
    <b v="1"/>
    <x v="55"/>
    <x v="0"/>
    <x v="55"/>
    <s v="PIZZA FRIZZIO       "/>
    <n v="2967.5"/>
    <n v="2967.5"/>
    <s v="UNI"/>
    <d v="2024-11-03T00:00:00"/>
    <n v="0"/>
    <d v="2024-11-04T00:00:00"/>
    <n v="0.01"/>
    <n v="0"/>
    <s v="PRO"/>
    <n v="0"/>
    <s v="FZPZ65        "/>
    <n v="1"/>
    <m/>
    <m/>
    <e v="#N/A"/>
    <d v="2024-11-04T00:00:00"/>
  </r>
  <r>
    <n v="881"/>
    <b v="1"/>
    <x v="55"/>
    <x v="0"/>
    <x v="55"/>
    <s v="PIZZA FRIZZIO       "/>
    <n v="2228.58"/>
    <n v="2228.58"/>
    <s v="UNI"/>
    <d v="2024-11-03T00:00:00"/>
    <n v="0"/>
    <d v="2024-11-04T00:00:00"/>
    <n v="0.01"/>
    <n v="0"/>
    <s v="PRO"/>
    <n v="0"/>
    <s v="FZPZ81        "/>
    <n v="1"/>
    <m/>
    <m/>
    <e v="#N/A"/>
    <d v="2024-11-04T00:00:00"/>
  </r>
  <r>
    <n v="893"/>
    <b v="1"/>
    <x v="55"/>
    <x v="0"/>
    <x v="55"/>
    <s v="PIZZA FRIZZIO       "/>
    <n v="2227.71"/>
    <n v="2227.71"/>
    <s v="UNI"/>
    <d v="2024-11-03T00:00:00"/>
    <n v="0"/>
    <d v="2024-11-04T00:00:00"/>
    <n v="0.01"/>
    <n v="0"/>
    <s v="PRO"/>
    <n v="0"/>
    <s v="FZPZ51        "/>
    <n v="1"/>
    <m/>
    <m/>
    <e v="#N/A"/>
    <d v="2024-11-04T00:00:00"/>
  </r>
  <r>
    <n v="880"/>
    <b v="1"/>
    <x v="56"/>
    <x v="0"/>
    <x v="56"/>
    <s v="REV.1"/>
    <n v="334.81"/>
    <n v="334.81"/>
    <s v="KG"/>
    <d v="2024-11-03T00:00:00"/>
    <n v="0"/>
    <d v="2024-11-04T00:00:00"/>
    <n v="0.01"/>
    <n v="0"/>
    <s v="PRO"/>
    <n v="0"/>
    <s v="FZPZ81        "/>
    <n v="1"/>
    <m/>
    <m/>
    <e v="#N/A"/>
    <d v="2024-11-04T00:00:00"/>
  </r>
  <r>
    <n v="876"/>
    <b v="1"/>
    <x v="57"/>
    <x v="0"/>
    <x v="57"/>
    <s v="FRIZZIO             "/>
    <n v="2966.34"/>
    <n v="2966.34"/>
    <s v="UNI"/>
    <d v="2024-11-03T00:00:00"/>
    <n v="0"/>
    <d v="2024-11-04T00:00:00"/>
    <n v="0.01"/>
    <n v="0"/>
    <s v="PRO"/>
    <n v="0"/>
    <s v="FZPZ65        "/>
    <n v="1"/>
    <m/>
    <m/>
    <s v="Ins Pack"/>
    <d v="2024-11-04T00:00:00"/>
  </r>
  <r>
    <n v="889"/>
    <b v="1"/>
    <x v="58"/>
    <x v="0"/>
    <x v="58"/>
    <s v="NRO 3               "/>
    <n v="1671.51"/>
    <n v="1671.51"/>
    <s v="KG"/>
    <d v="2024-11-03T00:00:00"/>
    <n v="0"/>
    <d v="2024-11-04T00:00:00"/>
    <n v="0.01"/>
    <n v="0"/>
    <s v="PRO"/>
    <n v="0"/>
    <s v="FZPZ51        "/>
    <n v="1"/>
    <m/>
    <m/>
    <s v="Salsa"/>
    <d v="2024-11-04T00:00:00"/>
  </r>
  <r>
    <n v="891"/>
    <b v="1"/>
    <x v="59"/>
    <x v="0"/>
    <x v="59"/>
    <s v=""/>
    <n v="25.84"/>
    <n v="25.84"/>
    <s v="KGS"/>
    <d v="2024-11-03T00:00:00"/>
    <n v="0"/>
    <d v="2024-11-04T00:00:00"/>
    <n v="0.01"/>
    <n v="0"/>
    <s v="PRO"/>
    <n v="0"/>
    <s v="FZPZ51        "/>
    <n v="1"/>
    <m/>
    <m/>
    <s v="Aceite"/>
    <d v="2024-11-04T00:00:00"/>
  </r>
  <r>
    <n v="894"/>
    <b v="1"/>
    <x v="60"/>
    <x v="0"/>
    <x v="60"/>
    <s v="REV.3               "/>
    <n v="245.37"/>
    <n v="245.37"/>
    <s v="KG"/>
    <d v="2024-11-03T00:00:00"/>
    <n v="0"/>
    <d v="2024-11-04T00:00:00"/>
    <n v="0.01"/>
    <n v="0"/>
    <s v="PRO"/>
    <n v="0"/>
    <s v="FZPZ51        "/>
    <n v="1"/>
    <m/>
    <m/>
    <e v="#N/A"/>
    <d v="2024-11-04T00:00:00"/>
  </r>
  <r>
    <n v="890"/>
    <b v="1"/>
    <x v="64"/>
    <x v="0"/>
    <x v="64"/>
    <s v="KGS                 "/>
    <n v="4.2990449999999996"/>
    <n v="4.2990449999999996"/>
    <s v="KGS"/>
    <d v="2024-11-03T00:00:00"/>
    <n v="0"/>
    <d v="2024-11-04T00:00:00"/>
    <n v="0"/>
    <n v="0"/>
    <s v="PRO"/>
    <n v="0"/>
    <s v="FZPZ51        "/>
    <n v="1"/>
    <m/>
    <m/>
    <s v="Sabor"/>
    <d v="2024-11-04T00:00:00"/>
  </r>
  <r>
    <n v="888"/>
    <b v="1"/>
    <x v="65"/>
    <x v="0"/>
    <x v="65"/>
    <s v="CONT ALERG (LE)"/>
    <n v="514.11926400000004"/>
    <n v="514.11926400000004"/>
    <s v="KGS"/>
    <d v="2024-11-03T00:00:00"/>
    <n v="0"/>
    <d v="2024-11-04T00:00:00"/>
    <n v="0"/>
    <n v="0"/>
    <s v="PRO"/>
    <n v="0"/>
    <s v="FZPZ51        "/>
    <n v="1"/>
    <m/>
    <m/>
    <s v="Mozza"/>
    <d v="2024-11-04T00:00:00"/>
  </r>
  <r>
    <n v="878"/>
    <b v="1"/>
    <x v="67"/>
    <x v="0"/>
    <x v="67"/>
    <s v=""/>
    <n v="34.61"/>
    <n v="34.61"/>
    <s v="UN"/>
    <d v="2024-11-03T00:00:00"/>
    <n v="0"/>
    <d v="2024-11-04T00:00:00"/>
    <n v="0.01"/>
    <n v="0"/>
    <s v="PRO"/>
    <n v="0"/>
    <s v="FZPZ65        "/>
    <n v="1"/>
    <m/>
    <m/>
    <e v="#N/A"/>
    <d v="2024-11-04T00:00:00"/>
  </r>
  <r>
    <n v="884"/>
    <b v="1"/>
    <x v="67"/>
    <x v="0"/>
    <x v="67"/>
    <s v=""/>
    <n v="25.99"/>
    <n v="25.99"/>
    <s v="UN"/>
    <d v="2024-11-03T00:00:00"/>
    <n v="0"/>
    <d v="2024-11-04T00:00:00"/>
    <n v="0.01"/>
    <n v="0"/>
    <s v="PRO"/>
    <n v="0"/>
    <s v="FZPZ81        "/>
    <n v="1"/>
    <m/>
    <m/>
    <e v="#N/A"/>
    <d v="2024-11-04T00:00:00"/>
  </r>
  <r>
    <n v="897"/>
    <b v="1"/>
    <x v="67"/>
    <x v="0"/>
    <x v="67"/>
    <s v=""/>
    <n v="25.99"/>
    <n v="25.99"/>
    <s v="UN"/>
    <d v="2024-11-03T00:00:00"/>
    <n v="0"/>
    <d v="2024-11-04T00:00:00"/>
    <n v="0.01"/>
    <n v="0"/>
    <s v="PRO"/>
    <n v="0"/>
    <s v="FZPZ51        "/>
    <n v="1"/>
    <m/>
    <m/>
    <e v="#N/A"/>
    <d v="2024-11-04T00:00:00"/>
  </r>
  <r>
    <n v="35"/>
    <b v="1"/>
    <x v="68"/>
    <x v="1"/>
    <x v="68"/>
    <s v="8 UNID X 665 GRS"/>
    <n v="2184.0300000000002"/>
    <n v="0"/>
    <s v="UNI"/>
    <d v="2024-11-03T00:00:00"/>
    <n v="1"/>
    <d v="2024-11-04T00:00:00"/>
    <n v="0.01"/>
    <n v="0"/>
    <s v="PRO"/>
    <n v="0"/>
    <s v="FZPZ51        "/>
    <n v="1"/>
    <m/>
    <m/>
    <e v="#N/A"/>
    <d v="2024-11-04T00:00:00"/>
  </r>
  <r>
    <n v="33"/>
    <b v="1"/>
    <x v="69"/>
    <x v="1"/>
    <x v="69"/>
    <s v="12 UNID X 510 GRS"/>
    <n v="2908.1699349999999"/>
    <n v="0"/>
    <s v="UNI"/>
    <d v="2024-11-03T00:00:00"/>
    <n v="1"/>
    <d v="2024-11-04T00:00:00"/>
    <n v="0"/>
    <n v="0"/>
    <s v="PRO"/>
    <n v="0"/>
    <s v="FZPZ65        "/>
    <n v="1"/>
    <m/>
    <m/>
    <e v="#N/A"/>
    <d v="2024-11-04T00:00:00"/>
  </r>
  <r>
    <n v="34"/>
    <b v="1"/>
    <x v="70"/>
    <x v="1"/>
    <x v="70"/>
    <s v="11 X 535G"/>
    <n v="2184.0300000000002"/>
    <n v="0"/>
    <s v="UNI"/>
    <d v="2024-11-03T00:00:00"/>
    <n v="1"/>
    <d v="2024-11-04T00:00:00"/>
    <n v="0.01"/>
    <n v="0"/>
    <s v="PRO"/>
    <n v="0"/>
    <s v="FZPZ81        "/>
    <n v="1"/>
    <m/>
    <m/>
    <e v="#N/A"/>
    <d v="2024-11-04T00:00:00"/>
  </r>
  <r>
    <n v="1055"/>
    <b v="1"/>
    <x v="72"/>
    <x v="0"/>
    <x v="72"/>
    <s v="CONT.ALERG.(TR)     "/>
    <n v="27.892931000000001"/>
    <n v="27.892931000000001"/>
    <s v="KGS"/>
    <d v="2024-11-04T00:00:00"/>
    <n v="7"/>
    <d v="2024-11-11T00:00:00"/>
    <n v="0"/>
    <n v="0"/>
    <s v="PRO"/>
    <n v="0"/>
    <s v="DITO76        "/>
    <n v="1"/>
    <m/>
    <m/>
    <s v="Aditivos"/>
    <d v="2024-11-11T00:00:00"/>
  </r>
  <r>
    <n v="1079"/>
    <b v="1"/>
    <x v="72"/>
    <x v="0"/>
    <x v="72"/>
    <s v="CONT.ALERG.(TR)     "/>
    <n v="33.912374"/>
    <n v="33.912374"/>
    <s v="KGS"/>
    <d v="2024-11-04T00:00:00"/>
    <n v="7"/>
    <d v="2024-11-11T00:00:00"/>
    <n v="0"/>
    <n v="0"/>
    <s v="PRO"/>
    <n v="0"/>
    <s v="DITO72        "/>
    <n v="1"/>
    <m/>
    <m/>
    <s v="Aditivos"/>
    <d v="2024-11-11T00:00:00"/>
  </r>
  <r>
    <n v="1032"/>
    <b v="1"/>
    <x v="71"/>
    <x v="0"/>
    <x v="71"/>
    <s v="CONT.ALERG.(GL)     "/>
    <n v="284.72699999999998"/>
    <n v="284.72699999999998"/>
    <s v="KGS"/>
    <d v="2024-11-04T00:00:00"/>
    <n v="7"/>
    <d v="2024-11-11T00:00:00"/>
    <n v="0"/>
    <n v="0"/>
    <s v="PRO"/>
    <n v="0"/>
    <s v="DIMO61        "/>
    <n v="1"/>
    <m/>
    <m/>
    <s v="Reboz"/>
    <d v="2024-11-11T00:00:00"/>
  </r>
  <r>
    <n v="1053"/>
    <b v="1"/>
    <x v="73"/>
    <x v="0"/>
    <x v="73"/>
    <s v="CONT.ALERG.(HU)     "/>
    <n v="39.224434000000002"/>
    <n v="39.224434000000002"/>
    <s v="KGS"/>
    <d v="2024-11-04T00:00:00"/>
    <n v="7"/>
    <d v="2024-11-11T00:00:00"/>
    <n v="0"/>
    <n v="0"/>
    <s v="PRO"/>
    <n v="0"/>
    <s v="DITO76        "/>
    <n v="1"/>
    <m/>
    <m/>
    <s v="Aditivos"/>
    <d v="2024-11-11T00:00:00"/>
  </r>
  <r>
    <n v="1076"/>
    <b v="1"/>
    <x v="73"/>
    <x v="0"/>
    <x v="73"/>
    <s v="CONT.ALERG.(HU)     "/>
    <n v="30.278905999999999"/>
    <n v="30.278905999999999"/>
    <s v="KGS"/>
    <d v="2024-11-04T00:00:00"/>
    <n v="7"/>
    <d v="2024-11-11T00:00:00"/>
    <n v="0"/>
    <n v="0"/>
    <s v="PRO"/>
    <n v="0"/>
    <s v="DITO72        "/>
    <n v="1"/>
    <m/>
    <m/>
    <s v="Aditivos"/>
    <d v="2024-11-11T00:00:00"/>
  </r>
  <r>
    <n v="1056"/>
    <b v="1"/>
    <x v="41"/>
    <x v="0"/>
    <x v="41"/>
    <s v="CONT.ALERGENO       "/>
    <n v="2.324411"/>
    <n v="2.324411"/>
    <s v="KGS"/>
    <d v="2024-11-04T00:00:00"/>
    <n v="7"/>
    <d v="2024-11-11T00:00:00"/>
    <n v="0"/>
    <n v="0"/>
    <s v="PRO"/>
    <n v="0"/>
    <s v="DITO76        "/>
    <n v="1"/>
    <m/>
    <m/>
    <s v="Aditivos"/>
    <d v="2024-11-11T00:00:00"/>
  </r>
  <r>
    <n v="1080"/>
    <b v="1"/>
    <x v="41"/>
    <x v="0"/>
    <x v="41"/>
    <s v="CONT.ALERGENO       "/>
    <n v="1.816735"/>
    <n v="1.816735"/>
    <s v="KGS"/>
    <d v="2024-11-04T00:00:00"/>
    <n v="7"/>
    <d v="2024-11-11T00:00:00"/>
    <n v="0"/>
    <n v="0"/>
    <s v="PRO"/>
    <n v="0"/>
    <s v="DITO72        "/>
    <n v="1"/>
    <m/>
    <m/>
    <s v="Aditivos"/>
    <d v="2024-11-11T00:00:00"/>
  </r>
  <r>
    <n v="1057"/>
    <b v="1"/>
    <x v="42"/>
    <x v="0"/>
    <x v="42"/>
    <s v=""/>
    <n v="2.324411"/>
    <n v="2.324411"/>
    <s v="KG"/>
    <d v="2024-11-04T00:00:00"/>
    <n v="7"/>
    <d v="2024-11-11T00:00:00"/>
    <n v="0"/>
    <n v="0"/>
    <s v="PRO"/>
    <n v="0"/>
    <s v="DITO76        "/>
    <n v="1"/>
    <m/>
    <m/>
    <s v="Aditivos"/>
    <d v="2024-11-11T00:00:00"/>
  </r>
  <r>
    <n v="1081"/>
    <b v="1"/>
    <x v="42"/>
    <x v="0"/>
    <x v="42"/>
    <s v=""/>
    <n v="1.816735"/>
    <n v="1.816735"/>
    <s v="KG"/>
    <d v="2024-11-04T00:00:00"/>
    <n v="7"/>
    <d v="2024-11-11T00:00:00"/>
    <n v="0"/>
    <n v="0"/>
    <s v="PRO"/>
    <n v="0"/>
    <s v="DITO72        "/>
    <n v="1"/>
    <m/>
    <m/>
    <s v="Aditivos"/>
    <d v="2024-11-11T00:00:00"/>
  </r>
  <r>
    <n v="1034"/>
    <b v="1"/>
    <x v="32"/>
    <x v="0"/>
    <x v="32"/>
    <s v=""/>
    <n v="303"/>
    <n v="303"/>
    <s v="KGS"/>
    <d v="2024-11-04T00:00:00"/>
    <n v="7"/>
    <d v="2024-11-11T00:00:00"/>
    <n v="0"/>
    <n v="0"/>
    <s v="PRO"/>
    <n v="0"/>
    <s v="DIMO61        "/>
    <n v="1"/>
    <m/>
    <m/>
    <s v="Aceite"/>
    <d v="2024-11-11T00:00:00"/>
  </r>
  <r>
    <n v="1044"/>
    <b v="1"/>
    <x v="32"/>
    <x v="0"/>
    <x v="32"/>
    <s v=""/>
    <n v="300.30240300000003"/>
    <n v="300.30240300000003"/>
    <s v="KGS"/>
    <d v="2024-11-04T00:00:00"/>
    <n v="7"/>
    <d v="2024-11-11T00:00:00"/>
    <n v="0"/>
    <n v="0"/>
    <s v="PRO"/>
    <n v="0"/>
    <s v="DITO76        "/>
    <n v="1"/>
    <m/>
    <m/>
    <s v="Aceite"/>
    <d v="2024-11-11T00:00:00"/>
  </r>
  <r>
    <n v="1062"/>
    <b v="1"/>
    <x v="32"/>
    <x v="0"/>
    <x v="32"/>
    <s v=""/>
    <n v="32.136470000000003"/>
    <n v="32.136470000000003"/>
    <s v="KGS"/>
    <d v="2024-11-04T00:00:00"/>
    <n v="7"/>
    <d v="2024-11-11T00:00:00"/>
    <n v="0"/>
    <n v="0"/>
    <s v="PRO"/>
    <n v="0"/>
    <s v="DITO76        "/>
    <n v="1"/>
    <m/>
    <m/>
    <s v="Aceite"/>
    <d v="2024-11-11T00:00:00"/>
  </r>
  <r>
    <n v="1070"/>
    <b v="1"/>
    <x v="32"/>
    <x v="0"/>
    <x v="32"/>
    <s v=""/>
    <n v="300.29879899999997"/>
    <n v="300.29879899999997"/>
    <s v="KGS"/>
    <d v="2024-11-04T00:00:00"/>
    <n v="7"/>
    <d v="2024-11-11T00:00:00"/>
    <n v="0"/>
    <n v="0"/>
    <s v="PRO"/>
    <n v="0"/>
    <s v="DITO72        "/>
    <n v="1"/>
    <m/>
    <m/>
    <s v="Aceite"/>
    <d v="2024-11-11T00:00:00"/>
  </r>
  <r>
    <n v="1086"/>
    <b v="1"/>
    <x v="32"/>
    <x v="0"/>
    <x v="32"/>
    <s v=""/>
    <n v="36.339489"/>
    <n v="36.339489"/>
    <s v="KGS"/>
    <d v="2024-11-04T00:00:00"/>
    <n v="7"/>
    <d v="2024-11-11T00:00:00"/>
    <n v="0"/>
    <n v="0"/>
    <s v="PRO"/>
    <n v="0"/>
    <s v="DITO72        "/>
    <n v="1"/>
    <m/>
    <m/>
    <s v="Aceite"/>
    <d v="2024-11-11T00:00:00"/>
  </r>
  <r>
    <n v="1051"/>
    <b v="1"/>
    <x v="23"/>
    <x v="0"/>
    <x v="23"/>
    <s v=""/>
    <n v="11.912606"/>
    <n v="11.912606"/>
    <s v="KGS"/>
    <d v="2024-11-04T00:00:00"/>
    <n v="7"/>
    <d v="2024-11-11T00:00:00"/>
    <n v="0"/>
    <n v="0"/>
    <s v="PRO"/>
    <n v="0"/>
    <s v="DITO76        "/>
    <n v="1"/>
    <m/>
    <m/>
    <s v="Azucar"/>
    <d v="2024-11-11T00:00:00"/>
  </r>
  <r>
    <n v="1047"/>
    <b v="1"/>
    <x v="24"/>
    <x v="0"/>
    <x v="24"/>
    <s v=""/>
    <n v="32.541752000000002"/>
    <n v="32.541752000000002"/>
    <s v="KGS"/>
    <d v="2024-11-04T00:00:00"/>
    <n v="7"/>
    <d v="2024-11-11T00:00:00"/>
    <n v="0"/>
    <n v="0"/>
    <s v="PRO"/>
    <n v="0"/>
    <s v="DITO76        "/>
    <n v="1"/>
    <m/>
    <m/>
    <s v="Sal"/>
    <d v="2024-11-11T00:00:00"/>
  </r>
  <r>
    <n v="1072"/>
    <b v="1"/>
    <x v="24"/>
    <x v="0"/>
    <x v="24"/>
    <s v=""/>
    <n v="24.223125"/>
    <n v="24.223125"/>
    <s v="KGS"/>
    <d v="2024-11-04T00:00:00"/>
    <n v="7"/>
    <d v="2024-11-11T00:00:00"/>
    <n v="0"/>
    <n v="0"/>
    <s v="PRO"/>
    <n v="0"/>
    <s v="DITO72        "/>
    <n v="1"/>
    <m/>
    <m/>
    <s v="Sal"/>
    <d v="2024-11-11T00:00:00"/>
  </r>
  <r>
    <n v="1061"/>
    <b v="1"/>
    <x v="74"/>
    <x v="0"/>
    <x v="74"/>
    <s v=""/>
    <n v="290.76139899999998"/>
    <n v="290.76139899999998"/>
    <s v="KG"/>
    <d v="2024-11-04T00:00:00"/>
    <n v="7"/>
    <d v="2024-11-11T00:00:00"/>
    <n v="0"/>
    <n v="0"/>
    <s v="PRO"/>
    <n v="0"/>
    <s v="DITO76        "/>
    <n v="1"/>
    <m/>
    <m/>
    <s v="Vegetal"/>
    <d v="2024-11-11T00:00:00"/>
  </r>
  <r>
    <n v="1077"/>
    <b v="1"/>
    <x v="75"/>
    <x v="0"/>
    <x v="75"/>
    <s v="CONT.ALERG.(HU)     "/>
    <n v="18.167342999999999"/>
    <n v="18.167342999999999"/>
    <s v="KGS"/>
    <d v="2024-11-04T00:00:00"/>
    <n v="7"/>
    <d v="2024-11-11T00:00:00"/>
    <n v="0"/>
    <n v="0"/>
    <s v="PRO"/>
    <n v="0"/>
    <s v="DITO72        "/>
    <n v="1"/>
    <m/>
    <m/>
    <s v="Aditivos"/>
    <d v="2024-11-11T00:00:00"/>
  </r>
  <r>
    <n v="1305"/>
    <b v="1"/>
    <x v="152"/>
    <x v="0"/>
    <x v="152"/>
    <s v="CONT.ALERGENO       "/>
    <n v="63.123252999999998"/>
    <n v="63.123252999999998"/>
    <s v="KGS"/>
    <d v="2024-11-04T00:00:00"/>
    <n v="15"/>
    <d v="2024-11-25T00:00:00"/>
    <n v="0"/>
    <n v="0"/>
    <s v="PRO"/>
    <n v="0"/>
    <s v="03710AR       "/>
    <n v="1"/>
    <m/>
    <m/>
    <s v="Avena"/>
    <d v="2024-11-25T00:00:00"/>
  </r>
  <r>
    <n v="1403"/>
    <b v="1"/>
    <x v="3"/>
    <x v="0"/>
    <x v="3"/>
    <s v="CONT.ALERG.(S) (SO) "/>
    <n v="88.474793000000005"/>
    <n v="88.474793000000005"/>
    <s v="KG"/>
    <d v="2024-11-04T00:00:00"/>
    <n v="30"/>
    <d v="2024-12-09T00:00:00"/>
    <n v="0"/>
    <n v="0"/>
    <s v="PRO"/>
    <n v="0"/>
    <s v="PAMP63        "/>
    <n v="1"/>
    <m/>
    <m/>
    <s v="Text &amp; Soja"/>
    <d v="2024-12-09T00:00:00"/>
  </r>
  <r>
    <n v="1411"/>
    <b v="1"/>
    <x v="3"/>
    <x v="0"/>
    <x v="3"/>
    <s v="CONT.ALERG.(S) (SO) "/>
    <n v="116.451562"/>
    <n v="116.451562"/>
    <s v="KG"/>
    <d v="2024-11-04T00:00:00"/>
    <n v="30"/>
    <d v="2024-12-09T00:00:00"/>
    <n v="0"/>
    <n v="0"/>
    <s v="PRO"/>
    <n v="0"/>
    <s v="FZFP61        "/>
    <n v="1"/>
    <m/>
    <m/>
    <s v="Text &amp; Soja"/>
    <d v="2024-12-09T00:00:00"/>
  </r>
  <r>
    <n v="1989"/>
    <b v="1"/>
    <x v="0"/>
    <x v="0"/>
    <x v="0"/>
    <s v=""/>
    <n v="786.79722400000003"/>
    <n v="786.79722400000003"/>
    <s v="KGS"/>
    <d v="2024-11-04T00:00:00"/>
    <n v="60"/>
    <d v="2025-01-06T00:00:00"/>
    <n v="0"/>
    <n v="0"/>
    <s v="PRO"/>
    <n v="0"/>
    <s v="FZPZ82        "/>
    <n v="1"/>
    <m/>
    <m/>
    <s v="Vegetal"/>
    <d v="2025-01-06T00:00:00"/>
  </r>
  <r>
    <n v="1163"/>
    <b v="1"/>
    <x v="22"/>
    <x v="0"/>
    <x v="22"/>
    <s v="CONT.ALERG.(T)      "/>
    <n v="1424.914921"/>
    <n v="1424.914921"/>
    <s v="KGS"/>
    <d v="2024-11-05T00:00:00"/>
    <n v="10"/>
    <d v="2024-11-18T00:00:00"/>
    <n v="0"/>
    <n v="0"/>
    <s v="PRO"/>
    <n v="0"/>
    <s v="SWMS51        "/>
    <n v="1"/>
    <m/>
    <m/>
    <s v="Harina"/>
    <d v="2024-11-18T00:00:00"/>
  </r>
  <r>
    <n v="1167"/>
    <b v="1"/>
    <x v="22"/>
    <x v="0"/>
    <x v="22"/>
    <s v="CONT.ALERG.(T)      "/>
    <n v="63.114156000000001"/>
    <n v="63.114156000000001"/>
    <s v="KGS"/>
    <d v="2024-11-05T00:00:00"/>
    <n v="10"/>
    <d v="2024-11-18T00:00:00"/>
    <n v="0"/>
    <n v="0"/>
    <s v="PRO"/>
    <n v="0"/>
    <s v="SWMS51        "/>
    <n v="1"/>
    <m/>
    <m/>
    <s v="Harina"/>
    <d v="2024-11-18T00:00:00"/>
  </r>
  <r>
    <n v="1170"/>
    <b v="1"/>
    <x v="22"/>
    <x v="0"/>
    <x v="22"/>
    <s v="CONT.ALERG.(T)      "/>
    <n v="953.25106200000005"/>
    <n v="953.25106200000005"/>
    <s v="KGS"/>
    <d v="2024-11-05T00:00:00"/>
    <n v="10"/>
    <d v="2024-11-18T00:00:00"/>
    <n v="0"/>
    <n v="0"/>
    <s v="PRO"/>
    <n v="0"/>
    <s v="SWMS82        "/>
    <n v="1"/>
    <m/>
    <m/>
    <s v="Harina"/>
    <d v="2024-11-18T00:00:00"/>
  </r>
  <r>
    <n v="1353"/>
    <b v="1"/>
    <x v="4"/>
    <x v="0"/>
    <x v="4"/>
    <s v="CONT.ALERG.(T)      "/>
    <n v="0.81920000000000004"/>
    <n v="0.81920000000000004"/>
    <s v="KG"/>
    <d v="2024-11-05T00:00:00"/>
    <n v="21"/>
    <d v="2024-12-02T00:00:00"/>
    <n v="0"/>
    <n v="0"/>
    <s v="PRO"/>
    <n v="0"/>
    <s v="FZPZ65        "/>
    <n v="1"/>
    <m/>
    <m/>
    <s v="Aditivos"/>
    <d v="2024-12-02T00:00:00"/>
  </r>
  <r>
    <n v="1358"/>
    <b v="1"/>
    <x v="4"/>
    <x v="0"/>
    <x v="4"/>
    <s v="CONT.ALERG.(T)      "/>
    <n v="0.37347900000000001"/>
    <n v="0.37347900000000001"/>
    <s v="KG"/>
    <d v="2024-11-05T00:00:00"/>
    <n v="21"/>
    <d v="2024-12-02T00:00:00"/>
    <n v="0"/>
    <n v="0"/>
    <s v="PRO"/>
    <n v="0"/>
    <s v="FZPZ81        "/>
    <n v="1"/>
    <m/>
    <m/>
    <s v="Aditivos"/>
    <d v="2024-12-02T00:00:00"/>
  </r>
  <r>
    <n v="928"/>
    <b v="1"/>
    <x v="38"/>
    <x v="0"/>
    <x v="38"/>
    <s v="SN 797890 Lecker "/>
    <n v="2.52"/>
    <n v="2.52"/>
    <s v="KG"/>
    <d v="2024-11-06T00:00:00"/>
    <n v="0"/>
    <d v="2024-11-11T00:00:00"/>
    <n v="0.01"/>
    <n v="0"/>
    <s v="PRO"/>
    <n v="0"/>
    <s v="FZFP61        "/>
    <n v="1"/>
    <m/>
    <m/>
    <e v="#N/A"/>
    <d v="2024-11-11T00:00:00"/>
  </r>
  <r>
    <n v="934"/>
    <b v="1"/>
    <x v="38"/>
    <x v="0"/>
    <x v="38"/>
    <s v="SN 797890 Lecker "/>
    <n v="2.15"/>
    <n v="2.15"/>
    <s v="KG"/>
    <d v="2024-11-06T00:00:00"/>
    <n v="0"/>
    <d v="2024-11-11T00:00:00"/>
    <n v="0.01"/>
    <n v="0"/>
    <s v="PRO"/>
    <n v="0"/>
    <s v="FZMO61        "/>
    <n v="1"/>
    <m/>
    <m/>
    <e v="#N/A"/>
    <d v="2024-11-11T00:00:00"/>
  </r>
  <r>
    <n v="927"/>
    <b v="1"/>
    <x v="109"/>
    <x v="0"/>
    <x v="109"/>
    <s v="CR605752 Lecker "/>
    <n v="4.41"/>
    <n v="4.41"/>
    <s v="KG"/>
    <d v="2024-11-06T00:00:00"/>
    <n v="0"/>
    <d v="2024-11-11T00:00:00"/>
    <n v="0.01"/>
    <n v="0"/>
    <s v="PRO"/>
    <n v="0"/>
    <s v="FZFP61        "/>
    <n v="1"/>
    <m/>
    <m/>
    <e v="#N/A"/>
    <d v="2024-11-11T00:00:00"/>
  </r>
  <r>
    <n v="935"/>
    <b v="1"/>
    <x v="109"/>
    <x v="0"/>
    <x v="109"/>
    <s v="CR605752 Lecker "/>
    <n v="4"/>
    <n v="4"/>
    <s v="KG"/>
    <d v="2024-11-06T00:00:00"/>
    <n v="0"/>
    <d v="2024-11-11T00:00:00"/>
    <n v="0.01"/>
    <n v="0"/>
    <s v="PRO"/>
    <n v="0"/>
    <s v="FZMO61        "/>
    <n v="1"/>
    <m/>
    <m/>
    <e v="#N/A"/>
    <d v="2024-11-11T00:00:00"/>
  </r>
  <r>
    <n v="926"/>
    <b v="1"/>
    <x v="125"/>
    <x v="0"/>
    <x v="125"/>
    <s v=""/>
    <n v="4.7210089999999996"/>
    <n v="4.7210089999999996"/>
    <s v="KGS"/>
    <d v="2024-11-06T00:00:00"/>
    <n v="0"/>
    <d v="2024-11-11T00:00:00"/>
    <n v="0"/>
    <n v="0"/>
    <s v="PRO"/>
    <n v="0"/>
    <s v="FZFP61        "/>
    <n v="1"/>
    <m/>
    <m/>
    <s v="Sabor"/>
    <d v="2024-11-11T00:00:00"/>
  </r>
  <r>
    <n v="910"/>
    <b v="1"/>
    <x v="77"/>
    <x v="0"/>
    <x v="77"/>
    <s v="CONT.ALERG.(SO)     "/>
    <n v="194.39"/>
    <n v="194.39"/>
    <s v="KG"/>
    <d v="2024-11-06T00:00:00"/>
    <n v="0"/>
    <d v="2024-11-11T00:00:00"/>
    <n v="0.01"/>
    <n v="0"/>
    <s v="PRO"/>
    <n v="0"/>
    <s v="PAFP52        "/>
    <n v="1"/>
    <m/>
    <m/>
    <e v="#N/A"/>
    <d v="2024-11-11T00:00:00"/>
  </r>
  <r>
    <n v="920"/>
    <b v="1"/>
    <x v="77"/>
    <x v="0"/>
    <x v="77"/>
    <s v="CONT.ALERG.(SO)     "/>
    <n v="582.26"/>
    <n v="582.26"/>
    <s v="KG"/>
    <d v="2024-11-06T00:00:00"/>
    <n v="0"/>
    <d v="2024-11-11T00:00:00"/>
    <n v="0.01"/>
    <n v="0"/>
    <s v="PRO"/>
    <n v="0"/>
    <s v="FZFP61        "/>
    <n v="1"/>
    <m/>
    <m/>
    <e v="#N/A"/>
    <d v="2024-11-11T00:00:00"/>
  </r>
  <r>
    <n v="942"/>
    <b v="1"/>
    <x v="79"/>
    <x v="2"/>
    <x v="79"/>
    <s v="F6-PP-08           "/>
    <n v="6.4798559999999998"/>
    <n v="0"/>
    <s v="UN"/>
    <d v="2024-11-06T00:00:00"/>
    <n v="1"/>
    <d v="2024-11-11T00:00:00"/>
    <n v="0"/>
    <n v="0"/>
    <s v="PRO"/>
    <n v="0"/>
    <s v="PAFP52        "/>
    <n v="1"/>
    <m/>
    <m/>
    <e v="#N/A"/>
    <d v="2024-11-11T00:00:00"/>
  </r>
  <r>
    <n v="1136"/>
    <b v="1"/>
    <x v="37"/>
    <x v="0"/>
    <x v="37"/>
    <s v=""/>
    <n v="10.573561"/>
    <n v="10.573561"/>
    <s v="KGS"/>
    <d v="2024-11-06T00:00:00"/>
    <n v="7"/>
    <d v="2024-11-18T00:00:00"/>
    <n v="0"/>
    <n v="0"/>
    <s v="PRO"/>
    <n v="0"/>
    <s v="PAMP63        "/>
    <n v="1"/>
    <m/>
    <m/>
    <s v="Aditivos"/>
    <d v="2024-11-18T00:00:00"/>
  </r>
  <r>
    <n v="1092"/>
    <b v="1"/>
    <x v="41"/>
    <x v="0"/>
    <x v="41"/>
    <s v="CONT.ALERGENO       "/>
    <n v="1.117405"/>
    <n v="1.117405"/>
    <s v="KGS"/>
    <d v="2024-11-06T00:00:00"/>
    <n v="7"/>
    <d v="2024-11-18T00:00:00"/>
    <n v="0"/>
    <n v="0"/>
    <s v="PRO"/>
    <n v="0"/>
    <s v="SWMS51        "/>
    <n v="1"/>
    <m/>
    <m/>
    <s v="Aditivos"/>
    <d v="2024-11-18T00:00:00"/>
  </r>
  <r>
    <n v="1100"/>
    <b v="1"/>
    <x v="41"/>
    <x v="0"/>
    <x v="41"/>
    <s v="CONT.ALERGENO       "/>
    <n v="3.621645"/>
    <n v="3.621645"/>
    <s v="KGS"/>
    <d v="2024-11-06T00:00:00"/>
    <n v="7"/>
    <d v="2024-11-18T00:00:00"/>
    <n v="0"/>
    <n v="0"/>
    <s v="PRO"/>
    <n v="0"/>
    <s v="SWMS82        "/>
    <n v="1"/>
    <m/>
    <m/>
    <s v="Aditivos"/>
    <d v="2024-11-18T00:00:00"/>
  </r>
  <r>
    <n v="1124"/>
    <b v="1"/>
    <x v="41"/>
    <x v="0"/>
    <x v="41"/>
    <s v="CONT.ALERGENO       "/>
    <n v="2.4523030000000001"/>
    <n v="2.4523030000000001"/>
    <s v="KGS"/>
    <d v="2024-11-06T00:00:00"/>
    <n v="7"/>
    <d v="2024-11-18T00:00:00"/>
    <n v="0"/>
    <n v="0"/>
    <s v="PRO"/>
    <n v="0"/>
    <s v="PAMP62        "/>
    <n v="1"/>
    <m/>
    <m/>
    <s v="Aditivos"/>
    <d v="2024-11-18T00:00:00"/>
  </r>
  <r>
    <n v="1105"/>
    <b v="1"/>
    <x v="40"/>
    <x v="0"/>
    <x v="40"/>
    <s v=""/>
    <n v="10.677066"/>
    <n v="10.677066"/>
    <s v="KGS"/>
    <d v="2024-11-06T00:00:00"/>
    <n v="7"/>
    <d v="2024-11-18T00:00:00"/>
    <n v="0"/>
    <n v="0"/>
    <s v="PRO"/>
    <n v="0"/>
    <s v="PAMP60        "/>
    <n v="1"/>
    <m/>
    <m/>
    <s v="Aditivos"/>
    <d v="2024-11-18T00:00:00"/>
  </r>
  <r>
    <n v="1115"/>
    <b v="1"/>
    <x v="40"/>
    <x v="0"/>
    <x v="40"/>
    <s v=""/>
    <n v="2.9842919999999999"/>
    <n v="2.9842919999999999"/>
    <s v="KGS"/>
    <d v="2024-11-06T00:00:00"/>
    <n v="7"/>
    <d v="2024-11-18T00:00:00"/>
    <n v="0"/>
    <n v="0"/>
    <s v="PRO"/>
    <n v="0"/>
    <s v="PAMP62        "/>
    <n v="1"/>
    <m/>
    <m/>
    <s v="Aditivos"/>
    <d v="2024-11-18T00:00:00"/>
  </r>
  <r>
    <n v="1129"/>
    <b v="1"/>
    <x v="40"/>
    <x v="0"/>
    <x v="40"/>
    <s v=""/>
    <n v="12.533929000000001"/>
    <n v="12.533929000000001"/>
    <s v="KGS"/>
    <d v="2024-11-06T00:00:00"/>
    <n v="7"/>
    <d v="2024-11-18T00:00:00"/>
    <n v="0"/>
    <n v="0"/>
    <s v="PRO"/>
    <n v="0"/>
    <s v="PAMP63        "/>
    <n v="1"/>
    <m/>
    <m/>
    <s v="Aditivos"/>
    <d v="2024-11-18T00:00:00"/>
  </r>
  <r>
    <n v="1141"/>
    <b v="1"/>
    <x v="40"/>
    <x v="0"/>
    <x v="40"/>
    <s v=""/>
    <n v="6.120476"/>
    <n v="6.120476"/>
    <s v="KGS"/>
    <d v="2024-11-06T00:00:00"/>
    <n v="7"/>
    <d v="2024-11-18T00:00:00"/>
    <n v="0"/>
    <n v="0"/>
    <s v="PRO"/>
    <n v="0"/>
    <s v="PAFP51        "/>
    <n v="1"/>
    <m/>
    <m/>
    <s v="Aditivos"/>
    <d v="2024-11-18T00:00:00"/>
  </r>
  <r>
    <n v="1111"/>
    <b v="1"/>
    <x v="29"/>
    <x v="0"/>
    <x v="29"/>
    <s v="CONT.ALERG.(T)      "/>
    <n v="100.49003"/>
    <n v="100.49003"/>
    <s v="KG"/>
    <d v="2024-11-06T00:00:00"/>
    <n v="7"/>
    <d v="2024-11-18T00:00:00"/>
    <n v="0"/>
    <n v="0"/>
    <s v="PRO"/>
    <n v="0"/>
    <s v="PAMP60        "/>
    <n v="1"/>
    <m/>
    <m/>
    <s v="Aditivos"/>
    <d v="2024-11-18T00:00:00"/>
  </r>
  <r>
    <n v="1121"/>
    <b v="1"/>
    <x v="29"/>
    <x v="0"/>
    <x v="29"/>
    <s v="CONT.ALERG.(T)      "/>
    <n v="28.087457000000001"/>
    <n v="28.087457000000001"/>
    <s v="KG"/>
    <d v="2024-11-06T00:00:00"/>
    <n v="7"/>
    <d v="2024-11-18T00:00:00"/>
    <n v="0"/>
    <n v="0"/>
    <s v="PRO"/>
    <n v="0"/>
    <s v="PAMP62        "/>
    <n v="1"/>
    <m/>
    <m/>
    <s v="Aditivos"/>
    <d v="2024-11-18T00:00:00"/>
  </r>
  <r>
    <n v="1135"/>
    <b v="1"/>
    <x v="29"/>
    <x v="0"/>
    <x v="29"/>
    <s v="CONT.ALERG.(T)      "/>
    <n v="117.96639"/>
    <n v="117.96639"/>
    <s v="KG"/>
    <d v="2024-11-06T00:00:00"/>
    <n v="7"/>
    <d v="2024-11-18T00:00:00"/>
    <n v="0"/>
    <n v="0"/>
    <s v="PRO"/>
    <n v="0"/>
    <s v="PAMP63        "/>
    <n v="1"/>
    <m/>
    <m/>
    <s v="Aditivos"/>
    <d v="2024-11-18T00:00:00"/>
  </r>
  <r>
    <n v="1137"/>
    <b v="1"/>
    <x v="29"/>
    <x v="0"/>
    <x v="29"/>
    <s v="CONT.ALERG.(T)      "/>
    <n v="40.852395999999999"/>
    <n v="40.852395999999999"/>
    <s v="KG"/>
    <d v="2024-11-06T00:00:00"/>
    <n v="7"/>
    <d v="2024-11-18T00:00:00"/>
    <n v="0"/>
    <n v="0"/>
    <s v="PRO"/>
    <n v="0"/>
    <s v="PAMP63        "/>
    <n v="1"/>
    <m/>
    <m/>
    <s v="Aditivos"/>
    <d v="2024-11-18T00:00:00"/>
  </r>
  <r>
    <n v="1147"/>
    <b v="1"/>
    <x v="29"/>
    <x v="0"/>
    <x v="29"/>
    <s v="CONT.ALERG.(T)      "/>
    <n v="57.604480000000002"/>
    <n v="57.604480000000002"/>
    <s v="KG"/>
    <d v="2024-11-06T00:00:00"/>
    <n v="7"/>
    <d v="2024-11-18T00:00:00"/>
    <n v="0"/>
    <n v="0"/>
    <s v="PRO"/>
    <n v="0"/>
    <s v="PAFP51        "/>
    <n v="1"/>
    <m/>
    <m/>
    <s v="Aditivos"/>
    <d v="2024-11-18T00:00:00"/>
  </r>
  <r>
    <n v="1093"/>
    <b v="1"/>
    <x v="42"/>
    <x v="0"/>
    <x v="42"/>
    <s v=""/>
    <n v="1.106452"/>
    <n v="1.106452"/>
    <s v="KG"/>
    <d v="2024-11-06T00:00:00"/>
    <n v="7"/>
    <d v="2024-11-18T00:00:00"/>
    <n v="0"/>
    <n v="0"/>
    <s v="PRO"/>
    <n v="0"/>
    <s v="SWMS51        "/>
    <n v="1"/>
    <m/>
    <m/>
    <s v="Aditivos"/>
    <d v="2024-11-18T00:00:00"/>
  </r>
  <r>
    <n v="1101"/>
    <b v="1"/>
    <x v="42"/>
    <x v="0"/>
    <x v="42"/>
    <s v=""/>
    <n v="3.5861450000000001"/>
    <n v="3.5861450000000001"/>
    <s v="KG"/>
    <d v="2024-11-06T00:00:00"/>
    <n v="7"/>
    <d v="2024-11-18T00:00:00"/>
    <n v="0"/>
    <n v="0"/>
    <s v="PRO"/>
    <n v="0"/>
    <s v="SWMS82        "/>
    <n v="1"/>
    <m/>
    <m/>
    <s v="Aditivos"/>
    <d v="2024-11-18T00:00:00"/>
  </r>
  <r>
    <n v="1125"/>
    <b v="1"/>
    <x v="42"/>
    <x v="0"/>
    <x v="42"/>
    <s v=""/>
    <n v="2.428264"/>
    <n v="2.428264"/>
    <s v="KG"/>
    <d v="2024-11-06T00:00:00"/>
    <n v="7"/>
    <d v="2024-11-18T00:00:00"/>
    <n v="0"/>
    <n v="0"/>
    <s v="PRO"/>
    <n v="0"/>
    <s v="PAMP62        "/>
    <n v="1"/>
    <m/>
    <m/>
    <s v="Aditivos"/>
    <d v="2024-11-18T00:00:00"/>
  </r>
  <r>
    <n v="1089"/>
    <b v="1"/>
    <x v="24"/>
    <x v="0"/>
    <x v="24"/>
    <s v=""/>
    <n v="89.392438999999996"/>
    <n v="89.392438999999996"/>
    <s v="KGS"/>
    <d v="2024-11-06T00:00:00"/>
    <n v="7"/>
    <d v="2024-11-18T00:00:00"/>
    <n v="0"/>
    <n v="0"/>
    <s v="PRO"/>
    <n v="0"/>
    <s v="SWMS51        "/>
    <n v="1"/>
    <m/>
    <m/>
    <s v="Sal"/>
    <d v="2024-11-18T00:00:00"/>
  </r>
  <r>
    <n v="1094"/>
    <b v="1"/>
    <x v="24"/>
    <x v="0"/>
    <x v="24"/>
    <s v=""/>
    <n v="27.373252000000001"/>
    <n v="27.373252000000001"/>
    <s v="KGS"/>
    <d v="2024-11-06T00:00:00"/>
    <n v="7"/>
    <d v="2024-11-18T00:00:00"/>
    <n v="0"/>
    <n v="0"/>
    <s v="PRO"/>
    <n v="0"/>
    <s v="SWMS82        "/>
    <n v="1"/>
    <m/>
    <m/>
    <s v="Sal"/>
    <d v="2024-11-18T00:00:00"/>
  </r>
  <r>
    <n v="1098"/>
    <b v="1"/>
    <x v="24"/>
    <x v="0"/>
    <x v="24"/>
    <s v=""/>
    <n v="10.864934"/>
    <n v="10.864934"/>
    <s v="KGS"/>
    <d v="2024-11-06T00:00:00"/>
    <n v="7"/>
    <d v="2024-11-18T00:00:00"/>
    <n v="0"/>
    <n v="0"/>
    <s v="PRO"/>
    <n v="0"/>
    <s v="SWMS82        "/>
    <n v="1"/>
    <m/>
    <m/>
    <s v="Sal"/>
    <d v="2024-11-18T00:00:00"/>
  </r>
  <r>
    <n v="1106"/>
    <b v="1"/>
    <x v="24"/>
    <x v="0"/>
    <x v="24"/>
    <s v=""/>
    <n v="56.51999"/>
    <n v="56.51999"/>
    <s v="KGS"/>
    <d v="2024-11-06T00:00:00"/>
    <n v="7"/>
    <d v="2024-11-18T00:00:00"/>
    <n v="0"/>
    <n v="0"/>
    <s v="PRO"/>
    <n v="0"/>
    <s v="PAMP60        "/>
    <n v="1"/>
    <m/>
    <m/>
    <s v="Sal"/>
    <d v="2024-11-18T00:00:00"/>
  </r>
  <r>
    <n v="1116"/>
    <b v="1"/>
    <x v="24"/>
    <x v="0"/>
    <x v="24"/>
    <s v=""/>
    <n v="15.797615"/>
    <n v="15.797615"/>
    <s v="KGS"/>
    <d v="2024-11-06T00:00:00"/>
    <n v="7"/>
    <d v="2024-11-18T00:00:00"/>
    <n v="0"/>
    <n v="0"/>
    <s v="PRO"/>
    <n v="0"/>
    <s v="PAMP62        "/>
    <n v="1"/>
    <m/>
    <m/>
    <s v="Sal"/>
    <d v="2024-11-18T00:00:00"/>
  </r>
  <r>
    <n v="1122"/>
    <b v="1"/>
    <x v="24"/>
    <x v="0"/>
    <x v="24"/>
    <s v=""/>
    <n v="7.3569069999999996"/>
    <n v="7.3569069999999996"/>
    <s v="KGS"/>
    <d v="2024-11-06T00:00:00"/>
    <n v="7"/>
    <d v="2024-11-18T00:00:00"/>
    <n v="0"/>
    <n v="0"/>
    <s v="PRO"/>
    <n v="0"/>
    <s v="PAMP62        "/>
    <n v="1"/>
    <m/>
    <m/>
    <s v="Sal"/>
    <d v="2024-11-18T00:00:00"/>
  </r>
  <r>
    <n v="1130"/>
    <b v="1"/>
    <x v="24"/>
    <x v="0"/>
    <x v="24"/>
    <s v=""/>
    <n v="66.349459999999993"/>
    <n v="66.349459999999993"/>
    <s v="KGS"/>
    <d v="2024-11-06T00:00:00"/>
    <n v="7"/>
    <d v="2024-11-18T00:00:00"/>
    <n v="0"/>
    <n v="0"/>
    <s v="PRO"/>
    <n v="0"/>
    <s v="PAMP63        "/>
    <n v="1"/>
    <m/>
    <m/>
    <s v="Sal"/>
    <d v="2024-11-18T00:00:00"/>
  </r>
  <r>
    <n v="1142"/>
    <b v="1"/>
    <x v="24"/>
    <x v="0"/>
    <x v="24"/>
    <s v=""/>
    <n v="32.399279999999997"/>
    <n v="32.399279999999997"/>
    <s v="KGS"/>
    <d v="2024-11-06T00:00:00"/>
    <n v="7"/>
    <d v="2024-11-18T00:00:00"/>
    <n v="0"/>
    <n v="0"/>
    <s v="PRO"/>
    <n v="0"/>
    <s v="PAFP51        "/>
    <n v="1"/>
    <m/>
    <m/>
    <s v="Sal"/>
    <d v="2024-11-18T00:00:00"/>
  </r>
  <r>
    <n v="1233"/>
    <b v="1"/>
    <x v="22"/>
    <x v="0"/>
    <x v="22"/>
    <s v="CONT.ALERG.(T)      "/>
    <n v="332.042326"/>
    <n v="332.042326"/>
    <s v="KGS"/>
    <d v="2024-11-06T00:00:00"/>
    <n v="10"/>
    <d v="2024-11-18T00:00:00"/>
    <n v="0"/>
    <n v="0"/>
    <s v="PRO"/>
    <n v="0"/>
    <s v="PAMS93        "/>
    <n v="1"/>
    <m/>
    <m/>
    <s v="Harina"/>
    <d v="2024-11-18T00:00:00"/>
  </r>
  <r>
    <n v="1500"/>
    <b v="1"/>
    <x v="3"/>
    <x v="0"/>
    <x v="3"/>
    <s v="CONT.ALERG.(S) (SO) "/>
    <n v="19.350234"/>
    <n v="19.350234"/>
    <s v="KG"/>
    <d v="2024-11-06T00:00:00"/>
    <n v="30"/>
    <d v="2024-12-09T00:00:00"/>
    <n v="0"/>
    <n v="0"/>
    <s v="PRO"/>
    <n v="0"/>
    <s v="02231AR       "/>
    <n v="1"/>
    <m/>
    <m/>
    <s v="Text &amp; Soja"/>
    <d v="2024-12-09T00:00:00"/>
  </r>
  <r>
    <n v="945"/>
    <b v="1"/>
    <x v="39"/>
    <x v="0"/>
    <x v="39"/>
    <s v=""/>
    <n v="961.30085699999995"/>
    <n v="961.30085699999995"/>
    <s v="KGS"/>
    <d v="2024-11-07T00:00:00"/>
    <n v="1"/>
    <d v="2024-11-11T00:00:00"/>
    <n v="0"/>
    <n v="0"/>
    <s v="PRO"/>
    <n v="0"/>
    <s v="SWMS81        "/>
    <n v="1"/>
    <m/>
    <m/>
    <s v="Agua"/>
    <d v="2024-11-11T00:00:00"/>
  </r>
  <r>
    <n v="948"/>
    <b v="1"/>
    <x v="39"/>
    <x v="0"/>
    <x v="39"/>
    <s v=""/>
    <n v="122.198245"/>
    <n v="122.198245"/>
    <s v="KGS"/>
    <d v="2024-11-07T00:00:00"/>
    <n v="1"/>
    <d v="2024-11-11T00:00:00"/>
    <n v="0"/>
    <n v="0"/>
    <s v="PRO"/>
    <n v="0"/>
    <s v="SWMS81        "/>
    <n v="1"/>
    <m/>
    <m/>
    <s v="Agua"/>
    <d v="2024-11-11T00:00:00"/>
  </r>
  <r>
    <n v="951"/>
    <b v="1"/>
    <x v="39"/>
    <x v="0"/>
    <x v="39"/>
    <s v=""/>
    <n v="961.30406200000004"/>
    <n v="961.30406200000004"/>
    <s v="KGS"/>
    <d v="2024-11-07T00:00:00"/>
    <n v="1"/>
    <d v="2024-11-11T00:00:00"/>
    <n v="0"/>
    <n v="0"/>
    <s v="PRO"/>
    <n v="0"/>
    <s v="SWMS83        "/>
    <n v="1"/>
    <m/>
    <m/>
    <s v="Agua"/>
    <d v="2024-11-11T00:00:00"/>
  </r>
  <r>
    <n v="952"/>
    <b v="1"/>
    <x v="39"/>
    <x v="0"/>
    <x v="39"/>
    <s v=""/>
    <n v="348.11118099999999"/>
    <n v="348.11118099999999"/>
    <s v="KGS"/>
    <d v="2024-11-07T00:00:00"/>
    <n v="1"/>
    <d v="2024-11-11T00:00:00"/>
    <n v="0"/>
    <n v="0"/>
    <s v="PRO"/>
    <n v="0"/>
    <s v="PAFP52        "/>
    <n v="1"/>
    <m/>
    <m/>
    <s v="Agua"/>
    <d v="2024-11-11T00:00:00"/>
  </r>
  <r>
    <n v="957"/>
    <b v="1"/>
    <x v="39"/>
    <x v="0"/>
    <x v="39"/>
    <s v=""/>
    <n v="840.63716099999999"/>
    <n v="840.63716099999999"/>
    <s v="KGS"/>
    <d v="2024-11-07T00:00:00"/>
    <n v="1"/>
    <d v="2024-11-11T00:00:00"/>
    <n v="0"/>
    <n v="0"/>
    <s v="PRO"/>
    <n v="0"/>
    <s v="PAFP52        "/>
    <n v="1"/>
    <m/>
    <m/>
    <s v="Agua"/>
    <d v="2024-11-11T00:00:00"/>
  </r>
  <r>
    <n v="962"/>
    <b v="1"/>
    <x v="39"/>
    <x v="0"/>
    <x v="39"/>
    <s v=""/>
    <n v="2329.011579"/>
    <n v="2329.011579"/>
    <s v="KGS"/>
    <d v="2024-11-07T00:00:00"/>
    <n v="1"/>
    <d v="2024-11-11T00:00:00"/>
    <n v="0"/>
    <n v="0"/>
    <s v="PRO"/>
    <n v="0"/>
    <s v="FZFP61        "/>
    <n v="1"/>
    <m/>
    <m/>
    <s v="Agua"/>
    <d v="2024-11-11T00:00:00"/>
  </r>
  <r>
    <n v="965"/>
    <b v="1"/>
    <x v="39"/>
    <x v="0"/>
    <x v="39"/>
    <s v=""/>
    <n v="2975.921938"/>
    <n v="2975.921938"/>
    <s v="KGS"/>
    <d v="2024-11-07T00:00:00"/>
    <n v="1"/>
    <d v="2024-11-11T00:00:00"/>
    <n v="0"/>
    <n v="0"/>
    <s v="PRO"/>
    <n v="0"/>
    <s v="FZFP61        "/>
    <n v="1"/>
    <m/>
    <m/>
    <s v="Agua"/>
    <d v="2024-11-11T00:00:00"/>
  </r>
  <r>
    <n v="967"/>
    <b v="1"/>
    <x v="39"/>
    <x v="0"/>
    <x v="39"/>
    <s v=""/>
    <n v="253.059011"/>
    <n v="253.059011"/>
    <s v="KGS"/>
    <d v="2024-11-07T00:00:00"/>
    <n v="1"/>
    <d v="2024-11-11T00:00:00"/>
    <n v="0"/>
    <n v="0"/>
    <s v="PRO"/>
    <n v="0"/>
    <s v="FZMO61        "/>
    <n v="1"/>
    <m/>
    <m/>
    <s v="Agua"/>
    <d v="2024-11-11T00:00:00"/>
  </r>
  <r>
    <n v="968"/>
    <b v="1"/>
    <x v="39"/>
    <x v="0"/>
    <x v="39"/>
    <s v=""/>
    <n v="1918.829007"/>
    <n v="1918.829007"/>
    <s v="KGS"/>
    <d v="2024-11-07T00:00:00"/>
    <n v="1"/>
    <d v="2024-11-11T00:00:00"/>
    <n v="0"/>
    <n v="0"/>
    <s v="PRO"/>
    <n v="0"/>
    <s v="FZMO61        "/>
    <n v="1"/>
    <m/>
    <m/>
    <s v="Agua"/>
    <d v="2024-11-11T00:00:00"/>
  </r>
  <r>
    <n v="1160"/>
    <b v="1"/>
    <x v="37"/>
    <x v="0"/>
    <x v="37"/>
    <s v=""/>
    <n v="1.6531039999999999"/>
    <n v="1.6531039999999999"/>
    <s v="KGS"/>
    <d v="2024-11-07T00:00:00"/>
    <n v="7"/>
    <d v="2024-11-18T00:00:00"/>
    <n v="0"/>
    <n v="0"/>
    <s v="PRO"/>
    <n v="0"/>
    <s v="PAMS93        "/>
    <n v="1"/>
    <m/>
    <m/>
    <s v="Aditivos"/>
    <d v="2024-11-18T00:00:00"/>
  </r>
  <r>
    <n v="1158"/>
    <b v="1"/>
    <x v="41"/>
    <x v="0"/>
    <x v="41"/>
    <s v="CONT.ALERGENO       "/>
    <n v="2.1008659999999999"/>
    <n v="2.1008659999999999"/>
    <s v="KGS"/>
    <d v="2024-11-07T00:00:00"/>
    <n v="7"/>
    <d v="2024-11-18T00:00:00"/>
    <n v="0"/>
    <n v="0"/>
    <s v="PRO"/>
    <n v="0"/>
    <s v="PAMS93        "/>
    <n v="1"/>
    <m/>
    <m/>
    <s v="Aditivos"/>
    <d v="2024-11-18T00:00:00"/>
  </r>
  <r>
    <n v="1161"/>
    <b v="1"/>
    <x v="29"/>
    <x v="0"/>
    <x v="29"/>
    <s v="CONT.ALERG.(T)      "/>
    <n v="6.3869939999999996"/>
    <n v="6.3869939999999996"/>
    <s v="KG"/>
    <d v="2024-11-07T00:00:00"/>
    <n v="7"/>
    <d v="2024-11-18T00:00:00"/>
    <n v="0"/>
    <n v="0"/>
    <s v="PRO"/>
    <n v="0"/>
    <s v="PAMS93        "/>
    <n v="1"/>
    <m/>
    <m/>
    <s v="Aditivos"/>
    <d v="2024-11-18T00:00:00"/>
  </r>
  <r>
    <n v="1159"/>
    <b v="1"/>
    <x v="42"/>
    <x v="0"/>
    <x v="42"/>
    <s v=""/>
    <n v="2.1008659999999999"/>
    <n v="2.1008659999999999"/>
    <s v="KG"/>
    <d v="2024-11-07T00:00:00"/>
    <n v="7"/>
    <d v="2024-11-18T00:00:00"/>
    <n v="0"/>
    <n v="0"/>
    <s v="PRO"/>
    <n v="0"/>
    <s v="PAMS93        "/>
    <n v="1"/>
    <m/>
    <m/>
    <s v="Aditivos"/>
    <d v="2024-11-18T00:00:00"/>
  </r>
  <r>
    <n v="1154"/>
    <b v="1"/>
    <x v="23"/>
    <x v="0"/>
    <x v="23"/>
    <s v=""/>
    <n v="7.0091869999999998"/>
    <n v="7.0091869999999998"/>
    <s v="KGS"/>
    <d v="2024-11-07T00:00:00"/>
    <n v="7"/>
    <d v="2024-11-18T00:00:00"/>
    <n v="0"/>
    <n v="0"/>
    <s v="PRO"/>
    <n v="0"/>
    <s v="PAMS93        "/>
    <n v="1"/>
    <m/>
    <m/>
    <s v="Azucar"/>
    <d v="2024-11-18T00:00:00"/>
  </r>
  <r>
    <n v="1152"/>
    <b v="1"/>
    <x v="24"/>
    <x v="0"/>
    <x v="24"/>
    <s v=""/>
    <n v="18.889315"/>
    <n v="18.889315"/>
    <s v="KGS"/>
    <d v="2024-11-07T00:00:00"/>
    <n v="7"/>
    <d v="2024-11-18T00:00:00"/>
    <n v="0"/>
    <n v="0"/>
    <s v="PRO"/>
    <n v="0"/>
    <s v="PAMS93        "/>
    <n v="1"/>
    <m/>
    <m/>
    <s v="Sal"/>
    <d v="2024-11-18T00:00:00"/>
  </r>
  <r>
    <n v="1153"/>
    <b v="1"/>
    <x v="35"/>
    <x v="0"/>
    <x v="35"/>
    <s v="CONT ALERG (LE) (SO)"/>
    <n v="14.018374"/>
    <n v="14.018374"/>
    <s v="KGS"/>
    <d v="2024-11-07T00:00:00"/>
    <n v="7"/>
    <d v="2024-11-18T00:00:00"/>
    <n v="0"/>
    <n v="0"/>
    <s v="PRO"/>
    <n v="0"/>
    <s v="PAMS93        "/>
    <n v="1"/>
    <m/>
    <m/>
    <s v="Leche"/>
    <d v="2024-11-18T00:00:00"/>
  </r>
  <r>
    <n v="1241"/>
    <b v="1"/>
    <x v="33"/>
    <x v="0"/>
    <x v="33"/>
    <s v="ET 100X150 ILUST    "/>
    <n v="1309.9248009999999"/>
    <n v="1309.9248009999999"/>
    <s v="UNI"/>
    <d v="2024-11-07T00:00:00"/>
    <n v="10"/>
    <d v="2024-11-18T00:00:00"/>
    <n v="0"/>
    <n v="0"/>
    <s v="PRO"/>
    <n v="0"/>
    <s v="SWMS51        "/>
    <n v="1"/>
    <m/>
    <m/>
    <s v="Ins Pack"/>
    <d v="2024-11-18T00:00:00"/>
  </r>
  <r>
    <n v="1247"/>
    <b v="1"/>
    <x v="33"/>
    <x v="0"/>
    <x v="33"/>
    <s v="ET 100X150 ILUST    "/>
    <n v="582.84839999999997"/>
    <n v="582.84839999999997"/>
    <s v="UNI"/>
    <d v="2024-11-07T00:00:00"/>
    <n v="10"/>
    <d v="2024-11-18T00:00:00"/>
    <n v="0"/>
    <n v="0"/>
    <s v="PRO"/>
    <n v="0"/>
    <s v="SWMS82        "/>
    <n v="1"/>
    <m/>
    <m/>
    <s v="Ins Pack"/>
    <d v="2024-11-18T00:00:00"/>
  </r>
  <r>
    <n v="1256"/>
    <b v="1"/>
    <x v="33"/>
    <x v="0"/>
    <x v="33"/>
    <s v="ET 100X150 ILUST    "/>
    <n v="39.199232000000002"/>
    <n v="39.199232000000002"/>
    <s v="UNI"/>
    <d v="2024-11-07T00:00:00"/>
    <n v="10"/>
    <d v="2024-11-18T00:00:00"/>
    <n v="0"/>
    <n v="0"/>
    <s v="PRO"/>
    <n v="0"/>
    <s v="PAMP60        "/>
    <n v="1"/>
    <m/>
    <m/>
    <s v="Ins Pack"/>
    <d v="2024-11-18T00:00:00"/>
  </r>
  <r>
    <n v="1263"/>
    <b v="1"/>
    <x v="33"/>
    <x v="0"/>
    <x v="33"/>
    <s v="ET 100X150 ILUST    "/>
    <n v="10.172874999999999"/>
    <n v="10.172874999999999"/>
    <s v="UNI"/>
    <d v="2024-11-07T00:00:00"/>
    <n v="10"/>
    <d v="2024-11-18T00:00:00"/>
    <n v="0"/>
    <n v="0"/>
    <s v="PRO"/>
    <n v="0"/>
    <s v="PAMP62        "/>
    <n v="1"/>
    <m/>
    <m/>
    <s v="Ins Pack"/>
    <d v="2024-11-18T00:00:00"/>
  </r>
  <r>
    <n v="1270"/>
    <b v="1"/>
    <x v="33"/>
    <x v="0"/>
    <x v="33"/>
    <s v="ET 100X150 ILUST    "/>
    <n v="42.725745000000003"/>
    <n v="42.725745000000003"/>
    <s v="UNI"/>
    <d v="2024-11-07T00:00:00"/>
    <n v="10"/>
    <d v="2024-11-18T00:00:00"/>
    <n v="0"/>
    <n v="0"/>
    <s v="PRO"/>
    <n v="0"/>
    <s v="PAMP63        "/>
    <n v="1"/>
    <m/>
    <m/>
    <s v="Ins Pack"/>
    <d v="2024-11-18T00:00:00"/>
  </r>
  <r>
    <n v="1321"/>
    <b v="1"/>
    <x v="15"/>
    <x v="0"/>
    <x v="15"/>
    <s v="NRO 2               "/>
    <n v="381.40049399999998"/>
    <n v="381.40049399999998"/>
    <s v="KG"/>
    <d v="2024-11-07T00:00:00"/>
    <n v="15"/>
    <d v="2024-11-25T00:00:00"/>
    <n v="0"/>
    <n v="0"/>
    <s v="PRO"/>
    <n v="0"/>
    <s v="03710AR       "/>
    <n v="1"/>
    <m/>
    <m/>
    <s v="Salsa"/>
    <d v="2024-11-25T00:00:00"/>
  </r>
  <r>
    <n v="1323"/>
    <b v="1"/>
    <x v="17"/>
    <x v="0"/>
    <x v="17"/>
    <s v="KGS                 "/>
    <n v="3.0828099999999998"/>
    <n v="3.0828099999999998"/>
    <s v="KGS"/>
    <d v="2024-11-07T00:00:00"/>
    <n v="15"/>
    <d v="2024-11-25T00:00:00"/>
    <n v="0"/>
    <n v="0"/>
    <s v="PRO"/>
    <n v="0"/>
    <s v="03710AR       "/>
    <n v="1"/>
    <m/>
    <m/>
    <s v="Sabor"/>
    <d v="2024-11-25T00:00:00"/>
  </r>
  <r>
    <n v="975"/>
    <b v="1"/>
    <x v="38"/>
    <x v="0"/>
    <x v="38"/>
    <s v="SN 797890 Lecker "/>
    <n v="0.42"/>
    <n v="0.42"/>
    <s v="KG"/>
    <d v="2024-11-08T00:00:00"/>
    <n v="0"/>
    <d v="2024-11-11T00:00:00"/>
    <n v="0.01"/>
    <n v="0"/>
    <s v="PRO"/>
    <n v="0"/>
    <s v="DIMO61        "/>
    <n v="1"/>
    <m/>
    <m/>
    <e v="#N/A"/>
    <d v="2024-11-11T00:00:00"/>
  </r>
  <r>
    <n v="976"/>
    <b v="1"/>
    <x v="109"/>
    <x v="0"/>
    <x v="109"/>
    <s v="CR605752 Lecker "/>
    <n v="0.78"/>
    <n v="0.78"/>
    <s v="KG"/>
    <d v="2024-11-08T00:00:00"/>
    <n v="0"/>
    <d v="2024-11-11T00:00:00"/>
    <n v="0.01"/>
    <n v="0"/>
    <s v="PRO"/>
    <n v="0"/>
    <s v="DIMO61        "/>
    <n v="1"/>
    <m/>
    <m/>
    <e v="#N/A"/>
    <d v="2024-11-11T00:00:00"/>
  </r>
  <r>
    <n v="966"/>
    <b v="1"/>
    <x v="49"/>
    <x v="0"/>
    <x v="49"/>
    <s v="Pizza y Bast. queso"/>
    <n v="5495.45"/>
    <n v="5495.45"/>
    <s v="KG"/>
    <d v="2024-11-08T00:00:00"/>
    <n v="0"/>
    <d v="2024-11-11T00:00:00"/>
    <n v="0.01"/>
    <n v="0"/>
    <s v="PRO"/>
    <n v="0"/>
    <s v="FZMO61        "/>
    <n v="1"/>
    <m/>
    <m/>
    <e v="#N/A"/>
    <d v="2024-11-11T00:00:00"/>
  </r>
  <r>
    <n v="947"/>
    <b v="1"/>
    <x v="80"/>
    <x v="0"/>
    <x v="80"/>
    <s v="CONT.ALERG.(LE)     "/>
    <n v="349.88"/>
    <n v="349.88"/>
    <s v="KGS"/>
    <d v="2024-11-08T00:00:00"/>
    <n v="0"/>
    <d v="2024-11-11T00:00:00"/>
    <n v="0.01"/>
    <n v="0"/>
    <s v="PRO"/>
    <n v="0"/>
    <s v="SWMS81        "/>
    <n v="1"/>
    <m/>
    <m/>
    <s v="Mozza"/>
    <d v="2024-11-11T00:00:00"/>
  </r>
  <r>
    <n v="981"/>
    <b v="1"/>
    <x v="39"/>
    <x v="0"/>
    <x v="39"/>
    <s v=""/>
    <n v="67.799773999999999"/>
    <n v="67.799773999999999"/>
    <s v="KGS"/>
    <d v="2024-11-08T00:00:00"/>
    <n v="1"/>
    <d v="2024-11-11T00:00:00"/>
    <n v="0"/>
    <n v="0"/>
    <s v="PRO"/>
    <n v="0"/>
    <s v="SWMS81        "/>
    <n v="1"/>
    <m/>
    <m/>
    <s v="Agua"/>
    <d v="2024-11-11T00:00:00"/>
  </r>
  <r>
    <n v="983"/>
    <b v="1"/>
    <x v="39"/>
    <x v="0"/>
    <x v="39"/>
    <s v=""/>
    <n v="62.805892999999998"/>
    <n v="62.805892999999998"/>
    <s v="KGS"/>
    <d v="2024-11-08T00:00:00"/>
    <n v="1"/>
    <d v="2024-11-11T00:00:00"/>
    <n v="0"/>
    <n v="0"/>
    <s v="PRO"/>
    <n v="0"/>
    <s v="SWMS83        "/>
    <n v="1"/>
    <m/>
    <m/>
    <s v="Agua"/>
    <d v="2024-11-11T00:00:00"/>
  </r>
  <r>
    <n v="987"/>
    <b v="1"/>
    <x v="39"/>
    <x v="0"/>
    <x v="39"/>
    <s v=""/>
    <n v="67.8"/>
    <n v="67.8"/>
    <s v="KGS"/>
    <d v="2024-11-08T00:00:00"/>
    <n v="1"/>
    <d v="2024-11-11T00:00:00"/>
    <n v="0"/>
    <n v="0"/>
    <s v="PRO"/>
    <n v="0"/>
    <s v="SWMS83        "/>
    <n v="1"/>
    <m/>
    <m/>
    <s v="Agua"/>
    <d v="2024-11-11T00:00:00"/>
  </r>
  <r>
    <n v="1203"/>
    <b v="1"/>
    <x v="43"/>
    <x v="0"/>
    <x v="43"/>
    <s v=""/>
    <n v="1070.704565"/>
    <n v="1070.704565"/>
    <s v="KGS"/>
    <d v="2024-11-08T00:00:00"/>
    <n v="7"/>
    <d v="2024-11-18T00:00:00"/>
    <n v="0"/>
    <n v="0"/>
    <s v="PRO"/>
    <n v="0"/>
    <s v="PAMP63        "/>
    <n v="1"/>
    <m/>
    <m/>
    <s v="Fiambre"/>
    <d v="2024-11-18T00:00:00"/>
  </r>
  <r>
    <n v="1179"/>
    <b v="1"/>
    <x v="32"/>
    <x v="0"/>
    <x v="32"/>
    <s v=""/>
    <n v="251.44958700000001"/>
    <n v="251.44958700000001"/>
    <s v="KGS"/>
    <d v="2024-11-08T00:00:00"/>
    <n v="7"/>
    <d v="2024-11-18T00:00:00"/>
    <n v="0"/>
    <n v="0"/>
    <s v="PRO"/>
    <n v="0"/>
    <s v="PAMP60        "/>
    <n v="1"/>
    <m/>
    <m/>
    <s v="Aceite"/>
    <d v="2024-11-18T00:00:00"/>
  </r>
  <r>
    <n v="1188"/>
    <b v="1"/>
    <x v="32"/>
    <x v="0"/>
    <x v="32"/>
    <s v=""/>
    <n v="70.281390000000002"/>
    <n v="70.281390000000002"/>
    <s v="KGS"/>
    <d v="2024-11-08T00:00:00"/>
    <n v="7"/>
    <d v="2024-11-18T00:00:00"/>
    <n v="0"/>
    <n v="0"/>
    <s v="PRO"/>
    <n v="0"/>
    <s v="PAMP62        "/>
    <n v="1"/>
    <m/>
    <m/>
    <s v="Aceite"/>
    <d v="2024-11-18T00:00:00"/>
  </r>
  <r>
    <n v="1201"/>
    <b v="1"/>
    <x v="32"/>
    <x v="0"/>
    <x v="32"/>
    <s v=""/>
    <n v="295.17954700000001"/>
    <n v="295.17954700000001"/>
    <s v="KGS"/>
    <d v="2024-11-08T00:00:00"/>
    <n v="7"/>
    <d v="2024-11-18T00:00:00"/>
    <n v="0"/>
    <n v="0"/>
    <s v="PRO"/>
    <n v="0"/>
    <s v="PAMP63        "/>
    <n v="1"/>
    <m/>
    <m/>
    <s v="Aceite"/>
    <d v="2024-11-18T00:00:00"/>
  </r>
  <r>
    <n v="1213"/>
    <b v="1"/>
    <x v="32"/>
    <x v="0"/>
    <x v="32"/>
    <s v=""/>
    <n v="144.139892"/>
    <n v="144.139892"/>
    <s v="KGS"/>
    <d v="2024-11-08T00:00:00"/>
    <n v="7"/>
    <d v="2024-11-18T00:00:00"/>
    <n v="0"/>
    <n v="0"/>
    <s v="PRO"/>
    <n v="0"/>
    <s v="PAFP51        "/>
    <n v="1"/>
    <m/>
    <m/>
    <s v="Aceite"/>
    <d v="2024-11-18T00:00:00"/>
  </r>
  <r>
    <n v="1168"/>
    <b v="1"/>
    <x v="75"/>
    <x v="0"/>
    <x v="75"/>
    <s v="CONT.ALERG.(HU)     "/>
    <n v="16.449759"/>
    <n v="16.449759"/>
    <s v="KGS"/>
    <d v="2024-11-08T00:00:00"/>
    <n v="7"/>
    <d v="2024-11-18T00:00:00"/>
    <n v="0"/>
    <n v="0"/>
    <s v="PRO"/>
    <n v="0"/>
    <s v="SWMS51        "/>
    <n v="1"/>
    <m/>
    <m/>
    <s v="Aditivos"/>
    <d v="2024-11-18T00:00:00"/>
  </r>
  <r>
    <n v="1284"/>
    <b v="1"/>
    <x v="33"/>
    <x v="0"/>
    <x v="33"/>
    <s v="ET 100X150 ILUST    "/>
    <n v="7.2816369999999999"/>
    <n v="7.2816369999999999"/>
    <s v="UNI"/>
    <d v="2024-11-08T00:00:00"/>
    <n v="10"/>
    <d v="2024-11-18T00:00:00"/>
    <n v="0"/>
    <n v="0"/>
    <s v="PRO"/>
    <n v="0"/>
    <s v="PAMS93        "/>
    <n v="1"/>
    <m/>
    <m/>
    <s v="Ins Pack"/>
    <d v="2024-11-18T00:00:00"/>
  </r>
  <r>
    <n v="1325"/>
    <b v="1"/>
    <x v="15"/>
    <x v="0"/>
    <x v="15"/>
    <s v="NRO 2               "/>
    <n v="2143.65191"/>
    <n v="2143.65191"/>
    <s v="KG"/>
    <d v="2024-11-08T00:00:00"/>
    <n v="15"/>
    <d v="2024-11-25T00:00:00"/>
    <n v="0"/>
    <n v="0"/>
    <s v="PRO"/>
    <n v="0"/>
    <s v="FZPZ65        "/>
    <n v="1"/>
    <m/>
    <m/>
    <s v="Salsa"/>
    <d v="2024-11-25T00:00:00"/>
  </r>
  <r>
    <n v="1328"/>
    <b v="1"/>
    <x v="15"/>
    <x v="0"/>
    <x v="15"/>
    <s v="NRO 2               "/>
    <n v="2903.2637629999999"/>
    <n v="2903.2637629999999"/>
    <s v="KG"/>
    <d v="2024-11-08T00:00:00"/>
    <n v="15"/>
    <d v="2024-11-25T00:00:00"/>
    <n v="0"/>
    <n v="0"/>
    <s v="PRO"/>
    <n v="0"/>
    <s v="FZPZ81        "/>
    <n v="1"/>
    <m/>
    <m/>
    <s v="Salsa"/>
    <d v="2024-11-25T00:00:00"/>
  </r>
  <r>
    <n v="1330"/>
    <b v="1"/>
    <x v="16"/>
    <x v="0"/>
    <x v="16"/>
    <s v="EMP03-48 PIAMONTESA "/>
    <n v="2287.0750929999999"/>
    <n v="2287.0750929999999"/>
    <s v="KGS"/>
    <d v="2024-11-08T00:00:00"/>
    <n v="15"/>
    <d v="2024-11-25T00:00:00"/>
    <n v="0"/>
    <n v="0"/>
    <s v="PRO"/>
    <n v="0"/>
    <s v="FZPZ81        "/>
    <n v="1"/>
    <m/>
    <m/>
    <s v="Fiambre"/>
    <d v="2024-11-25T00:00:00"/>
  </r>
  <r>
    <n v="1326"/>
    <b v="1"/>
    <x v="17"/>
    <x v="0"/>
    <x v="17"/>
    <s v="KGS                 "/>
    <n v="13.633402"/>
    <n v="13.633402"/>
    <s v="KGS"/>
    <d v="2024-11-08T00:00:00"/>
    <n v="15"/>
    <d v="2024-11-25T00:00:00"/>
    <n v="0"/>
    <n v="0"/>
    <s v="PRO"/>
    <n v="0"/>
    <s v="FZPZ65        "/>
    <n v="1"/>
    <m/>
    <m/>
    <s v="Sabor"/>
    <d v="2024-11-25T00:00:00"/>
  </r>
  <r>
    <n v="1331"/>
    <b v="1"/>
    <x v="17"/>
    <x v="0"/>
    <x v="17"/>
    <s v="KGS                 "/>
    <n v="1.5847800000000001"/>
    <n v="1.5847800000000001"/>
    <s v="KGS"/>
    <d v="2024-11-08T00:00:00"/>
    <n v="15"/>
    <d v="2024-11-25T00:00:00"/>
    <n v="0"/>
    <n v="0"/>
    <s v="PRO"/>
    <n v="0"/>
    <s v="FZPZ81        "/>
    <n v="1"/>
    <m/>
    <m/>
    <s v="Sabor"/>
    <d v="2024-11-25T00:00:00"/>
  </r>
  <r>
    <n v="988"/>
    <b v="1"/>
    <x v="85"/>
    <x v="0"/>
    <x v="85"/>
    <s v="CONT.ALERG.(T)"/>
    <n v="779.02"/>
    <n v="779.02"/>
    <s v="KGS"/>
    <d v="2024-11-09T00:00:00"/>
    <n v="0"/>
    <d v="2024-11-11T00:00:00"/>
    <n v="0.01"/>
    <n v="0"/>
    <s v="PRO"/>
    <n v="0"/>
    <s v="PAFP52        "/>
    <n v="1"/>
    <m/>
    <m/>
    <e v="#N/A"/>
    <d v="2024-11-11T00:00:00"/>
  </r>
  <r>
    <n v="992"/>
    <b v="1"/>
    <x v="85"/>
    <x v="0"/>
    <x v="85"/>
    <s v="CONT.ALERG.(T)"/>
    <n v="1599.69"/>
    <n v="1599.69"/>
    <s v="KGS"/>
    <d v="2024-11-09T00:00:00"/>
    <n v="0"/>
    <d v="2024-11-11T00:00:00"/>
    <n v="0.01"/>
    <n v="0"/>
    <s v="PRO"/>
    <n v="0"/>
    <s v="FZFP61        "/>
    <n v="1"/>
    <m/>
    <m/>
    <e v="#N/A"/>
    <d v="2024-11-11T00:00:00"/>
  </r>
  <r>
    <n v="985"/>
    <b v="1"/>
    <x v="80"/>
    <x v="0"/>
    <x v="80"/>
    <s v="CONT.ALERG.(LE)     "/>
    <n v="179.48"/>
    <n v="179.48"/>
    <s v="KGS"/>
    <d v="2024-11-09T00:00:00"/>
    <n v="0"/>
    <d v="2024-11-11T00:00:00"/>
    <n v="0.01"/>
    <n v="0"/>
    <s v="PRO"/>
    <n v="0"/>
    <s v="SWMS83        "/>
    <n v="1"/>
    <m/>
    <m/>
    <s v="Mozza"/>
    <d v="2024-11-11T00:00:00"/>
  </r>
  <r>
    <n v="986"/>
    <b v="1"/>
    <x v="127"/>
    <x v="0"/>
    <x v="127"/>
    <s v="La Paulina"/>
    <n v="71.77"/>
    <n v="71.77"/>
    <s v="KG"/>
    <d v="2024-11-09T00:00:00"/>
    <n v="0"/>
    <d v="2024-11-11T00:00:00"/>
    <n v="0.01"/>
    <n v="0"/>
    <s v="PRO"/>
    <n v="0"/>
    <s v="SWMS83        "/>
    <n v="1"/>
    <m/>
    <m/>
    <e v="#N/A"/>
    <d v="2024-11-11T00:00:00"/>
  </r>
  <r>
    <n v="1024"/>
    <b v="1"/>
    <x v="39"/>
    <x v="0"/>
    <x v="39"/>
    <s v=""/>
    <n v="369.26954999999998"/>
    <n v="369.26954999999998"/>
    <s v="KGS"/>
    <d v="2024-11-09T00:00:00"/>
    <n v="1"/>
    <d v="2024-11-11T00:00:00"/>
    <n v="0"/>
    <n v="0"/>
    <s v="PRO"/>
    <n v="0"/>
    <s v="DIMO61        "/>
    <n v="1"/>
    <m/>
    <m/>
    <s v="Agua"/>
    <d v="2024-11-11T00:00:00"/>
  </r>
  <r>
    <n v="1027"/>
    <b v="1"/>
    <x v="39"/>
    <x v="0"/>
    <x v="39"/>
    <s v=""/>
    <n v="48.97296"/>
    <n v="48.97296"/>
    <s v="KGS"/>
    <d v="2024-11-09T00:00:00"/>
    <n v="1"/>
    <d v="2024-11-11T00:00:00"/>
    <n v="0"/>
    <n v="0"/>
    <s v="PRO"/>
    <n v="0"/>
    <s v="DIMO61        "/>
    <n v="1"/>
    <m/>
    <m/>
    <s v="Agua"/>
    <d v="2024-11-11T00:00:00"/>
  </r>
  <r>
    <n v="1234"/>
    <b v="1"/>
    <x v="43"/>
    <x v="0"/>
    <x v="43"/>
    <s v=""/>
    <n v="167.39736500000001"/>
    <n v="167.39736500000001"/>
    <s v="KGS"/>
    <d v="2024-11-09T00:00:00"/>
    <n v="7"/>
    <d v="2024-11-18T00:00:00"/>
    <n v="0"/>
    <n v="0"/>
    <s v="PRO"/>
    <n v="0"/>
    <s v="PAMS93        "/>
    <n v="1"/>
    <m/>
    <m/>
    <s v="Fiambre"/>
    <d v="2024-11-18T00:00:00"/>
  </r>
  <r>
    <n v="1221"/>
    <b v="1"/>
    <x v="32"/>
    <x v="0"/>
    <x v="32"/>
    <s v=""/>
    <n v="752.30779199999995"/>
    <n v="752.30779199999995"/>
    <s v="KGS"/>
    <d v="2024-11-09T00:00:00"/>
    <n v="7"/>
    <d v="2024-11-18T00:00:00"/>
    <n v="0"/>
    <n v="0"/>
    <s v="PRO"/>
    <n v="0"/>
    <s v="SWMS51        "/>
    <n v="1"/>
    <m/>
    <m/>
    <s v="Aceite"/>
    <d v="2024-11-18T00:00:00"/>
  </r>
  <r>
    <n v="1226"/>
    <b v="1"/>
    <x v="32"/>
    <x v="0"/>
    <x v="32"/>
    <s v=""/>
    <n v="1545.302545"/>
    <n v="1545.302545"/>
    <s v="KGS"/>
    <d v="2024-11-09T00:00:00"/>
    <n v="7"/>
    <d v="2024-11-18T00:00:00"/>
    <n v="0"/>
    <n v="0"/>
    <s v="PRO"/>
    <n v="0"/>
    <s v="PAMP60        "/>
    <n v="1"/>
    <m/>
    <m/>
    <s v="Aceite"/>
    <d v="2024-11-18T00:00:00"/>
  </r>
  <r>
    <n v="1228"/>
    <b v="1"/>
    <x v="32"/>
    <x v="0"/>
    <x v="32"/>
    <s v=""/>
    <n v="250.00200000000001"/>
    <n v="250.00200000000001"/>
    <s v="KGS"/>
    <d v="2024-11-09T00:00:00"/>
    <n v="7"/>
    <d v="2024-11-18T00:00:00"/>
    <n v="0"/>
    <n v="0"/>
    <s v="PRO"/>
    <n v="0"/>
    <s v="PAMP62        "/>
    <n v="1"/>
    <m/>
    <m/>
    <s v="Aceite"/>
    <d v="2024-11-18T00:00:00"/>
  </r>
  <r>
    <n v="1230"/>
    <b v="1"/>
    <x v="32"/>
    <x v="0"/>
    <x v="32"/>
    <s v=""/>
    <n v="1060.5002420000001"/>
    <n v="1060.5002420000001"/>
    <s v="KGS"/>
    <d v="2024-11-09T00:00:00"/>
    <n v="7"/>
    <d v="2024-11-18T00:00:00"/>
    <n v="0"/>
    <n v="0"/>
    <s v="PRO"/>
    <n v="0"/>
    <s v="PAMP63        "/>
    <n v="1"/>
    <m/>
    <m/>
    <s v="Aceite"/>
    <d v="2024-11-18T00:00:00"/>
  </r>
  <r>
    <n v="1238"/>
    <b v="1"/>
    <x v="32"/>
    <x v="0"/>
    <x v="32"/>
    <s v=""/>
    <n v="505"/>
    <n v="505"/>
    <s v="KGS"/>
    <d v="2024-11-09T00:00:00"/>
    <n v="7"/>
    <d v="2024-11-18T00:00:00"/>
    <n v="0"/>
    <n v="0"/>
    <s v="PRO"/>
    <n v="0"/>
    <s v="PAFP51        "/>
    <n v="1"/>
    <m/>
    <m/>
    <s v="Aceite"/>
    <d v="2024-11-18T00:00:00"/>
  </r>
  <r>
    <n v="1342"/>
    <b v="1"/>
    <x v="20"/>
    <x v="0"/>
    <x v="20"/>
    <s v="FRIZZIO             "/>
    <n v="3341.52"/>
    <n v="3341.52"/>
    <s v="UNI"/>
    <d v="2024-11-09T00:00:00"/>
    <n v="15"/>
    <d v="2024-11-25T00:00:00"/>
    <n v="0"/>
    <n v="0"/>
    <s v="PRO"/>
    <n v="0"/>
    <s v="FZPZ81        "/>
    <n v="1"/>
    <m/>
    <m/>
    <s v="Ins Pack"/>
    <d v="2024-11-25T00:00:00"/>
  </r>
  <r>
    <n v="1026"/>
    <b v="1"/>
    <x v="49"/>
    <x v="0"/>
    <x v="49"/>
    <s v="Pizza y Bast. queso"/>
    <n v="1063.5"/>
    <n v="1063.5"/>
    <s v="KG"/>
    <d v="2024-11-10T00:00:00"/>
    <n v="0"/>
    <d v="2024-11-11T00:00:00"/>
    <n v="0.01"/>
    <n v="0"/>
    <s v="PRO"/>
    <n v="0"/>
    <s v="DIMO61        "/>
    <n v="1"/>
    <m/>
    <m/>
    <e v="#N/A"/>
    <d v="2024-11-11T00:00:00"/>
  </r>
  <r>
    <n v="1001"/>
    <b v="1"/>
    <x v="52"/>
    <x v="0"/>
    <x v="52"/>
    <s v=""/>
    <n v="15.582805"/>
    <n v="15.582805"/>
    <s v="UNI"/>
    <d v="2024-11-10T00:00:00"/>
    <n v="0"/>
    <d v="2024-11-11T00:00:00"/>
    <n v="0"/>
    <n v="0"/>
    <s v="PRO"/>
    <n v="0"/>
    <s v="SWMS81        "/>
    <n v="1"/>
    <m/>
    <m/>
    <e v="#N/A"/>
    <d v="2024-11-11T00:00:00"/>
  </r>
  <r>
    <n v="1006"/>
    <b v="1"/>
    <x v="52"/>
    <x v="0"/>
    <x v="52"/>
    <s v=""/>
    <n v="15.582857000000001"/>
    <n v="15.582857000000001"/>
    <s v="UNI"/>
    <d v="2024-11-10T00:00:00"/>
    <n v="0"/>
    <d v="2024-11-11T00:00:00"/>
    <n v="0"/>
    <n v="0"/>
    <s v="PRO"/>
    <n v="0"/>
    <s v="SWMS83        "/>
    <n v="1"/>
    <m/>
    <m/>
    <e v="#N/A"/>
    <d v="2024-11-11T00:00:00"/>
  </r>
  <r>
    <n v="1011"/>
    <b v="1"/>
    <x v="52"/>
    <x v="0"/>
    <x v="52"/>
    <s v=""/>
    <n v="15.785526000000001"/>
    <n v="15.785526000000001"/>
    <s v="UNI"/>
    <d v="2024-11-10T00:00:00"/>
    <n v="0"/>
    <d v="2024-11-11T00:00:00"/>
    <n v="0"/>
    <n v="0"/>
    <s v="PRO"/>
    <n v="0"/>
    <s v="PAFP52        "/>
    <n v="1"/>
    <m/>
    <m/>
    <e v="#N/A"/>
    <d v="2024-11-11T00:00:00"/>
  </r>
  <r>
    <n v="1017"/>
    <b v="1"/>
    <x v="52"/>
    <x v="0"/>
    <x v="52"/>
    <s v=""/>
    <n v="103.98336"/>
    <n v="103.98336"/>
    <s v="UNI"/>
    <d v="2024-11-10T00:00:00"/>
    <n v="0"/>
    <d v="2024-11-11T00:00:00"/>
    <n v="0"/>
    <n v="0"/>
    <s v="PRO"/>
    <n v="0"/>
    <s v="FZFP61        "/>
    <n v="1"/>
    <m/>
    <m/>
    <e v="#N/A"/>
    <d v="2024-11-11T00:00:00"/>
  </r>
  <r>
    <n v="1023"/>
    <b v="1"/>
    <x v="52"/>
    <x v="0"/>
    <x v="52"/>
    <s v=""/>
    <n v="104.000529"/>
    <n v="104.000529"/>
    <s v="UNI"/>
    <d v="2024-11-10T00:00:00"/>
    <n v="0"/>
    <d v="2024-11-11T00:00:00"/>
    <n v="0"/>
    <n v="0"/>
    <s v="PRO"/>
    <n v="0"/>
    <s v="FZMO61        "/>
    <n v="1"/>
    <m/>
    <m/>
    <e v="#N/A"/>
    <d v="2024-11-11T00:00:00"/>
  </r>
  <r>
    <n v="1009"/>
    <b v="1"/>
    <x v="53"/>
    <x v="0"/>
    <x v="53"/>
    <s v=""/>
    <n v="35.526316000000001"/>
    <n v="35.526316000000001"/>
    <s v="UNI"/>
    <d v="2024-11-10T00:00:00"/>
    <n v="0"/>
    <d v="2024-11-11T00:00:00"/>
    <n v="0"/>
    <n v="0"/>
    <s v="PRO"/>
    <n v="0"/>
    <s v="PAFP52        "/>
    <n v="1"/>
    <m/>
    <m/>
    <s v="Cinta"/>
    <d v="2024-11-11T00:00:00"/>
  </r>
  <r>
    <n v="1015"/>
    <b v="1"/>
    <x v="53"/>
    <x v="0"/>
    <x v="53"/>
    <s v=""/>
    <n v="149.76"/>
    <n v="149.76"/>
    <s v="UNI"/>
    <d v="2024-11-10T00:00:00"/>
    <n v="0"/>
    <d v="2024-11-11T00:00:00"/>
    <n v="0"/>
    <n v="0"/>
    <s v="PRO"/>
    <n v="0"/>
    <s v="FZFP61        "/>
    <n v="1"/>
    <m/>
    <m/>
    <s v="Cinta"/>
    <d v="2024-11-11T00:00:00"/>
  </r>
  <r>
    <n v="1021"/>
    <b v="1"/>
    <x v="53"/>
    <x v="0"/>
    <x v="53"/>
    <s v=""/>
    <n v="149.763158"/>
    <n v="149.763158"/>
    <s v="UNI"/>
    <d v="2024-11-10T00:00:00"/>
    <n v="0"/>
    <d v="2024-11-11T00:00:00"/>
    <n v="0"/>
    <n v="0"/>
    <s v="PRO"/>
    <n v="0"/>
    <s v="FZMO61        "/>
    <n v="1"/>
    <m/>
    <m/>
    <s v="Cinta"/>
    <d v="2024-11-11T00:00:00"/>
  </r>
  <r>
    <n v="1002"/>
    <b v="1"/>
    <x v="129"/>
    <x v="0"/>
    <x v="129"/>
    <s v="REV.1"/>
    <n v="30"/>
    <n v="30"/>
    <s v="KG"/>
    <d v="2024-11-10T00:00:00"/>
    <n v="0"/>
    <d v="2024-11-11T00:00:00"/>
    <n v="0.01"/>
    <n v="0"/>
    <s v="PRO"/>
    <n v="0"/>
    <s v="SWMS83        "/>
    <n v="1"/>
    <m/>
    <m/>
    <e v="#N/A"/>
    <d v="2024-11-11T00:00:00"/>
  </r>
  <r>
    <n v="1007"/>
    <b v="1"/>
    <x v="131"/>
    <x v="0"/>
    <x v="131"/>
    <s v=""/>
    <n v="76.98"/>
    <n v="76.98"/>
    <s v="KG"/>
    <d v="2024-11-10T00:00:00"/>
    <n v="0"/>
    <d v="2024-11-11T00:00:00"/>
    <n v="0.01"/>
    <n v="0"/>
    <s v="PRO"/>
    <n v="0"/>
    <s v="PAFP52        "/>
    <n v="1"/>
    <m/>
    <m/>
    <e v="#N/A"/>
    <d v="2024-11-11T00:00:00"/>
  </r>
  <r>
    <n v="1018"/>
    <b v="1"/>
    <x v="153"/>
    <x v="0"/>
    <x v="153"/>
    <s v="REV.1"/>
    <n v="359.47"/>
    <n v="359.47"/>
    <s v="KG"/>
    <d v="2024-11-10T00:00:00"/>
    <n v="0"/>
    <d v="2024-11-11T00:00:00"/>
    <n v="0.01"/>
    <n v="0"/>
    <s v="PRO"/>
    <n v="0"/>
    <s v="FZMO61        "/>
    <n v="1"/>
    <m/>
    <m/>
    <e v="#N/A"/>
    <d v="2024-11-11T00:00:00"/>
  </r>
  <r>
    <n v="1012"/>
    <b v="1"/>
    <x v="154"/>
    <x v="0"/>
    <x v="154"/>
    <s v=""/>
    <n v="359.46"/>
    <n v="359.46"/>
    <s v="KG"/>
    <d v="2024-11-10T00:00:00"/>
    <n v="0"/>
    <d v="2024-11-11T00:00:00"/>
    <n v="0.01"/>
    <n v="0"/>
    <s v="PRO"/>
    <n v="0"/>
    <s v="FZFP61        "/>
    <n v="1"/>
    <m/>
    <m/>
    <e v="#N/A"/>
    <d v="2024-11-11T00:00:00"/>
  </r>
  <r>
    <n v="997"/>
    <b v="1"/>
    <x v="133"/>
    <x v="0"/>
    <x v="133"/>
    <s v="REV.1"/>
    <n v="35.159999999999997"/>
    <n v="35.159999999999997"/>
    <s v="KG"/>
    <d v="2024-11-10T00:00:00"/>
    <n v="0"/>
    <d v="2024-11-11T00:00:00"/>
    <n v="0.01"/>
    <n v="0"/>
    <s v="PRO"/>
    <n v="0"/>
    <s v="SWMS81        "/>
    <n v="1"/>
    <m/>
    <m/>
    <e v="#N/A"/>
    <d v="2024-11-11T00:00:00"/>
  </r>
  <r>
    <n v="1000"/>
    <b v="1"/>
    <x v="67"/>
    <x v="0"/>
    <x v="67"/>
    <s v=""/>
    <n v="3.89"/>
    <n v="3.89"/>
    <s v="UN"/>
    <d v="2024-11-10T00:00:00"/>
    <n v="0"/>
    <d v="2024-11-11T00:00:00"/>
    <n v="0.01"/>
    <n v="0"/>
    <s v="PRO"/>
    <n v="0"/>
    <s v="SWMS81        "/>
    <n v="1"/>
    <m/>
    <m/>
    <e v="#N/A"/>
    <d v="2024-11-11T00:00:00"/>
  </r>
  <r>
    <n v="1005"/>
    <b v="1"/>
    <x v="67"/>
    <x v="0"/>
    <x v="67"/>
    <s v=""/>
    <n v="3.9"/>
    <n v="3.9"/>
    <s v="UN"/>
    <d v="2024-11-10T00:00:00"/>
    <n v="0"/>
    <d v="2024-11-11T00:00:00"/>
    <n v="0.01"/>
    <n v="0"/>
    <s v="PRO"/>
    <n v="0"/>
    <s v="SWMS83        "/>
    <n v="1"/>
    <m/>
    <m/>
    <e v="#N/A"/>
    <d v="2024-11-11T00:00:00"/>
  </r>
  <r>
    <n v="1010"/>
    <b v="1"/>
    <x v="67"/>
    <x v="0"/>
    <x v="67"/>
    <s v=""/>
    <n v="3.94"/>
    <n v="3.94"/>
    <s v="UN"/>
    <d v="2024-11-10T00:00:00"/>
    <n v="0"/>
    <d v="2024-11-11T00:00:00"/>
    <n v="0.01"/>
    <n v="0"/>
    <s v="PRO"/>
    <n v="0"/>
    <s v="PAFP52        "/>
    <n v="1"/>
    <m/>
    <m/>
    <e v="#N/A"/>
    <d v="2024-11-11T00:00:00"/>
  </r>
  <r>
    <n v="1016"/>
    <b v="1"/>
    <x v="67"/>
    <x v="0"/>
    <x v="67"/>
    <s v=""/>
    <n v="25.99"/>
    <n v="25.99"/>
    <s v="UN"/>
    <d v="2024-11-10T00:00:00"/>
    <n v="0"/>
    <d v="2024-11-11T00:00:00"/>
    <n v="0.01"/>
    <n v="0"/>
    <s v="PRO"/>
    <n v="0"/>
    <s v="FZFP61        "/>
    <n v="1"/>
    <m/>
    <m/>
    <e v="#N/A"/>
    <d v="2024-11-11T00:00:00"/>
  </r>
  <r>
    <n v="1022"/>
    <b v="1"/>
    <x v="67"/>
    <x v="0"/>
    <x v="67"/>
    <s v=""/>
    <n v="26"/>
    <n v="26"/>
    <s v="UN"/>
    <d v="2024-11-10T00:00:00"/>
    <n v="0"/>
    <d v="2024-11-11T00:00:00"/>
    <n v="0.01"/>
    <n v="0"/>
    <s v="PRO"/>
    <n v="0"/>
    <s v="FZMO61        "/>
    <n v="1"/>
    <m/>
    <m/>
    <e v="#N/A"/>
    <d v="2024-11-11T00:00:00"/>
  </r>
  <r>
    <n v="1058"/>
    <b v="1"/>
    <x v="39"/>
    <x v="0"/>
    <x v="39"/>
    <s v=""/>
    <n v="494.15336300000001"/>
    <n v="494.15336300000001"/>
    <s v="KGS"/>
    <d v="2024-11-10T00:00:00"/>
    <n v="1"/>
    <d v="2024-11-11T00:00:00"/>
    <n v="0"/>
    <n v="0"/>
    <s v="PRO"/>
    <n v="0"/>
    <s v="DITO76        "/>
    <n v="1"/>
    <m/>
    <m/>
    <s v="Agua"/>
    <d v="2024-11-11T00:00:00"/>
  </r>
  <r>
    <n v="1082"/>
    <b v="1"/>
    <x v="39"/>
    <x v="0"/>
    <x v="39"/>
    <s v=""/>
    <n v="484.54651200000001"/>
    <n v="484.54651200000001"/>
    <s v="KGS"/>
    <d v="2024-11-10T00:00:00"/>
    <n v="1"/>
    <d v="2024-11-11T00:00:00"/>
    <n v="0"/>
    <n v="0"/>
    <s v="PRO"/>
    <n v="0"/>
    <s v="DITO72        "/>
    <n v="1"/>
    <m/>
    <m/>
    <s v="Agua"/>
    <d v="2024-11-11T00:00:00"/>
  </r>
  <r>
    <n v="39"/>
    <b v="1"/>
    <x v="155"/>
    <x v="1"/>
    <x v="155"/>
    <s v="16 UNID  X 380 GRS"/>
    <n v="2496"/>
    <n v="0"/>
    <s v="UNI"/>
    <d v="2024-11-10T00:00:00"/>
    <n v="1"/>
    <d v="2024-11-11T00:00:00"/>
    <n v="0"/>
    <n v="0"/>
    <s v="PRO"/>
    <n v="0"/>
    <s v="FZFP61        "/>
    <n v="1"/>
    <m/>
    <m/>
    <e v="#N/A"/>
    <d v="2024-11-11T00:00:00"/>
  </r>
  <r>
    <n v="40"/>
    <b v="1"/>
    <x v="156"/>
    <x v="1"/>
    <x v="156"/>
    <s v="16 UNID X 380 GRS"/>
    <n v="2496.0526319999999"/>
    <n v="0"/>
    <s v="UNI"/>
    <d v="2024-11-10T00:00:00"/>
    <n v="1"/>
    <d v="2024-11-11T00:00:00"/>
    <n v="0"/>
    <n v="0"/>
    <s v="PRO"/>
    <n v="0"/>
    <s v="FZMO61        "/>
    <n v="1"/>
    <m/>
    <m/>
    <e v="#N/A"/>
    <d v="2024-11-11T00:00:00"/>
  </r>
  <r>
    <n v="1013"/>
    <b v="1"/>
    <x v="124"/>
    <x v="0"/>
    <x v="124"/>
    <s v="PECHU MINI BASTONES"/>
    <n v="2496.25"/>
    <n v="2496.25"/>
    <s v="UNI"/>
    <d v="2024-11-10T00:00:00"/>
    <n v="0"/>
    <d v="2024-11-11T00:00:00"/>
    <n v="0.01"/>
    <n v="0"/>
    <s v="PRO"/>
    <n v="0"/>
    <s v="FZFP61        "/>
    <n v="1"/>
    <m/>
    <m/>
    <e v="#N/A"/>
    <d v="2024-11-11T00:00:00"/>
  </r>
  <r>
    <n v="1019"/>
    <b v="1"/>
    <x v="124"/>
    <x v="0"/>
    <x v="124"/>
    <s v="PECHU MINI BASTONES"/>
    <n v="2496.3000000000002"/>
    <n v="2496.3000000000002"/>
    <s v="UNI"/>
    <d v="2024-11-10T00:00:00"/>
    <n v="0"/>
    <d v="2024-11-11T00:00:00"/>
    <n v="0.01"/>
    <n v="0"/>
    <s v="PRO"/>
    <n v="0"/>
    <s v="FZMO61        "/>
    <n v="1"/>
    <m/>
    <m/>
    <e v="#N/A"/>
    <d v="2024-11-11T00:00:00"/>
  </r>
  <r>
    <n v="38"/>
    <b v="1"/>
    <x v="137"/>
    <x v="1"/>
    <x v="137"/>
    <s v="X10 PAQ COD 100984"/>
    <n v="592.10526300000004"/>
    <n v="0"/>
    <s v="UNI"/>
    <d v="2024-11-10T00:00:00"/>
    <n v="1"/>
    <d v="2024-11-11T00:00:00"/>
    <n v="0"/>
    <n v="0"/>
    <s v="PRO"/>
    <n v="0"/>
    <s v="PAFP52        "/>
    <n v="1"/>
    <m/>
    <m/>
    <e v="#N/A"/>
    <d v="2024-11-11T00:00:00"/>
  </r>
  <r>
    <n v="36"/>
    <b v="1"/>
    <x v="141"/>
    <x v="1"/>
    <x v="141"/>
    <s v="20 FLOW x 350G"/>
    <n v="428.57"/>
    <n v="0"/>
    <s v="UNI"/>
    <d v="2024-11-10T00:00:00"/>
    <n v="1"/>
    <d v="2024-11-11T00:00:00"/>
    <n v="0.01"/>
    <n v="0"/>
    <s v="PRO"/>
    <n v="0"/>
    <s v="SWMS81        "/>
    <n v="1"/>
    <m/>
    <m/>
    <e v="#N/A"/>
    <d v="2024-11-11T00:00:00"/>
  </r>
  <r>
    <n v="37"/>
    <b v="1"/>
    <x v="142"/>
    <x v="1"/>
    <x v="142"/>
    <s v="20 FLOW x 350G"/>
    <n v="428.57142900000002"/>
    <n v="0"/>
    <s v="UNI"/>
    <d v="2024-11-10T00:00:00"/>
    <n v="1"/>
    <d v="2024-11-11T00:00:00"/>
    <n v="0"/>
    <n v="0"/>
    <s v="PRO"/>
    <n v="0"/>
    <s v="SWMS83        "/>
    <n v="1"/>
    <m/>
    <m/>
    <e v="#N/A"/>
    <d v="2024-11-11T00:00:00"/>
  </r>
  <r>
    <n v="1272"/>
    <b v="1"/>
    <x v="71"/>
    <x v="0"/>
    <x v="71"/>
    <s v="CONT.ALERG.(GL)     "/>
    <n v="210.665685"/>
    <n v="210.665685"/>
    <s v="KGS"/>
    <d v="2024-11-10T00:00:00"/>
    <n v="7"/>
    <d v="2024-11-18T00:00:00"/>
    <n v="0"/>
    <n v="0"/>
    <s v="PRO"/>
    <n v="0"/>
    <s v="PAMS93        "/>
    <n v="1"/>
    <m/>
    <m/>
    <s v="Reboz"/>
    <d v="2024-11-18T00:00:00"/>
  </r>
  <r>
    <n v="1273"/>
    <b v="1"/>
    <x v="32"/>
    <x v="0"/>
    <x v="32"/>
    <s v=""/>
    <n v="202.00161600000001"/>
    <n v="202.00161600000001"/>
    <s v="KGS"/>
    <d v="2024-11-10T00:00:00"/>
    <n v="7"/>
    <d v="2024-11-18T00:00:00"/>
    <n v="0"/>
    <n v="0"/>
    <s v="PRO"/>
    <n v="0"/>
    <s v="PAMS93        "/>
    <n v="1"/>
    <m/>
    <m/>
    <s v="Aceite"/>
    <d v="2024-11-18T00:00:00"/>
  </r>
  <r>
    <n v="1038"/>
    <b v="1"/>
    <x v="53"/>
    <x v="0"/>
    <x v="53"/>
    <s v=""/>
    <n v="50.000399999999999"/>
    <n v="50.000399999999999"/>
    <s v="UNI"/>
    <d v="2024-11-11T00:00:00"/>
    <n v="0"/>
    <d v="2024-11-11T00:00:00"/>
    <n v="0"/>
    <n v="0"/>
    <s v="PRO"/>
    <n v="0"/>
    <s v="DITO76        "/>
    <n v="1"/>
    <m/>
    <m/>
    <s v="Cinta"/>
    <d v="2024-11-11T00:00:00"/>
  </r>
  <r>
    <n v="1064"/>
    <b v="1"/>
    <x v="53"/>
    <x v="0"/>
    <x v="53"/>
    <s v=""/>
    <n v="49.9998"/>
    <n v="49.9998"/>
    <s v="UNI"/>
    <d v="2024-11-11T00:00:00"/>
    <n v="0"/>
    <d v="2024-11-11T00:00:00"/>
    <n v="0"/>
    <n v="0"/>
    <s v="PRO"/>
    <n v="0"/>
    <s v="DITO72        "/>
    <n v="1"/>
    <m/>
    <m/>
    <s v="Cinta"/>
    <d v="2024-11-11T00:00:00"/>
  </r>
  <r>
    <n v="1028"/>
    <b v="1"/>
    <x v="144"/>
    <x v="0"/>
    <x v="144"/>
    <s v="UNIDADES. REV.3"/>
    <n v="60"/>
    <n v="60"/>
    <s v="UNI"/>
    <d v="2024-11-11T00:00:00"/>
    <n v="0"/>
    <d v="2024-11-11T00:00:00"/>
    <n v="0.01"/>
    <n v="0"/>
    <s v="PRO"/>
    <n v="0"/>
    <s v="DIMO61        "/>
    <n v="1"/>
    <m/>
    <m/>
    <e v="#N/A"/>
    <d v="2024-11-11T00:00:00"/>
  </r>
  <r>
    <n v="1045"/>
    <b v="1"/>
    <x v="99"/>
    <x v="0"/>
    <x v="99"/>
    <s v=""/>
    <n v="39.229999999999997"/>
    <n v="39.229999999999997"/>
    <s v="KG"/>
    <d v="2024-11-11T00:00:00"/>
    <n v="0"/>
    <d v="2024-11-11T00:00:00"/>
    <n v="0.01"/>
    <n v="0"/>
    <s v="PRO"/>
    <n v="0"/>
    <s v="DITO76        "/>
    <n v="1"/>
    <m/>
    <m/>
    <e v="#N/A"/>
    <d v="2024-11-11T00:00:00"/>
  </r>
  <r>
    <n v="1059"/>
    <b v="1"/>
    <x v="100"/>
    <x v="0"/>
    <x v="100"/>
    <s v="IQF"/>
    <n v="1018.13"/>
    <n v="1018.13"/>
    <s v="KGS"/>
    <d v="2024-11-11T00:00:00"/>
    <n v="0"/>
    <d v="2024-11-11T00:00:00"/>
    <n v="0.01"/>
    <n v="0"/>
    <s v="PRO"/>
    <n v="0"/>
    <s v="DITO76        "/>
    <n v="1"/>
    <m/>
    <m/>
    <e v="#N/A"/>
    <d v="2024-11-11T00:00:00"/>
  </r>
  <r>
    <n v="1046"/>
    <b v="1"/>
    <x v="77"/>
    <x v="0"/>
    <x v="77"/>
    <s v="CONT.ALERG.(SO)     "/>
    <n v="167.07"/>
    <n v="167.07"/>
    <s v="KG"/>
    <d v="2024-11-11T00:00:00"/>
    <n v="0"/>
    <d v="2024-11-11T00:00:00"/>
    <n v="0.01"/>
    <n v="0"/>
    <s v="PRO"/>
    <n v="0"/>
    <s v="DITO76        "/>
    <n v="1"/>
    <m/>
    <m/>
    <e v="#N/A"/>
    <d v="2024-11-11T00:00:00"/>
  </r>
  <r>
    <n v="1071"/>
    <b v="1"/>
    <x v="77"/>
    <x v="0"/>
    <x v="77"/>
    <s v="CONT.ALERG.(SO)     "/>
    <n v="205.9"/>
    <n v="205.9"/>
    <s v="KG"/>
    <d v="2024-11-11T00:00:00"/>
    <n v="0"/>
    <d v="2024-11-11T00:00:00"/>
    <n v="0.01"/>
    <n v="0"/>
    <s v="PRO"/>
    <n v="0"/>
    <s v="DITO72        "/>
    <n v="1"/>
    <m/>
    <m/>
    <e v="#N/A"/>
    <d v="2024-11-11T00:00:00"/>
  </r>
  <r>
    <n v="1066"/>
    <b v="1"/>
    <x v="101"/>
    <x v="0"/>
    <x v="101"/>
    <s v="150g REV.0"/>
    <n v="52.8"/>
    <n v="52.8"/>
    <s v="KGS"/>
    <d v="2024-11-11T00:00:00"/>
    <n v="0"/>
    <d v="2024-11-11T00:00:00"/>
    <n v="0.01"/>
    <n v="0"/>
    <s v="PRO"/>
    <n v="0"/>
    <s v="DITO72        "/>
    <n v="1"/>
    <m/>
    <m/>
    <e v="#N/A"/>
    <d v="2024-11-11T00:00:00"/>
  </r>
  <r>
    <n v="1040"/>
    <b v="1"/>
    <x v="102"/>
    <x v="0"/>
    <x v="102"/>
    <s v="150g REV.0"/>
    <n v="52.8"/>
    <n v="52.8"/>
    <s v="KGS"/>
    <d v="2024-11-11T00:00:00"/>
    <n v="0"/>
    <d v="2024-11-11T00:00:00"/>
    <n v="0.01"/>
    <n v="0"/>
    <s v="PRO"/>
    <n v="0"/>
    <s v="DITO76        "/>
    <n v="1"/>
    <m/>
    <m/>
    <e v="#N/A"/>
    <d v="2024-11-11T00:00:00"/>
  </r>
  <r>
    <n v="1029"/>
    <b v="1"/>
    <x v="145"/>
    <x v="0"/>
    <x v="145"/>
    <s v="300g REV.0"/>
    <n v="17.579999999999998"/>
    <n v="17.579999999999998"/>
    <s v="KGS"/>
    <d v="2024-11-11T00:00:00"/>
    <n v="0"/>
    <d v="2024-11-11T00:00:00"/>
    <n v="0.01"/>
    <n v="0"/>
    <s v="PRO"/>
    <n v="0"/>
    <s v="DIMO61        "/>
    <n v="1"/>
    <m/>
    <m/>
    <e v="#N/A"/>
    <d v="2024-11-11T00:00:00"/>
  </r>
  <r>
    <n v="1035"/>
    <b v="1"/>
    <x v="103"/>
    <x v="0"/>
    <x v="103"/>
    <s v="Generica DIA   "/>
    <n v="1020"/>
    <n v="1020"/>
    <s v="UNI"/>
    <d v="2024-11-11T00:00:00"/>
    <n v="0"/>
    <d v="2024-11-11T00:00:00"/>
    <n v="0.01"/>
    <n v="0"/>
    <s v="PRO"/>
    <n v="0"/>
    <s v="DIMO61        "/>
    <n v="1"/>
    <m/>
    <m/>
    <e v="#N/A"/>
    <d v="2024-11-11T00:00:00"/>
  </r>
  <r>
    <n v="1041"/>
    <b v="1"/>
    <x v="103"/>
    <x v="0"/>
    <x v="103"/>
    <s v="Generica DIA   "/>
    <n v="850.01"/>
    <n v="850.01"/>
    <s v="UNI"/>
    <d v="2024-11-11T00:00:00"/>
    <n v="0"/>
    <d v="2024-11-11T00:00:00"/>
    <n v="0.01"/>
    <n v="0"/>
    <s v="PRO"/>
    <n v="0"/>
    <s v="DITO76        "/>
    <n v="1"/>
    <m/>
    <m/>
    <e v="#N/A"/>
    <d v="2024-11-11T00:00:00"/>
  </r>
  <r>
    <n v="1067"/>
    <b v="1"/>
    <x v="103"/>
    <x v="0"/>
    <x v="103"/>
    <s v="Generica DIA   "/>
    <n v="850"/>
    <n v="850"/>
    <s v="UNI"/>
    <d v="2024-11-11T00:00:00"/>
    <n v="0"/>
    <d v="2024-11-11T00:00:00"/>
    <n v="0.01"/>
    <n v="0"/>
    <s v="PRO"/>
    <n v="0"/>
    <s v="DITO72        "/>
    <n v="1"/>
    <m/>
    <m/>
    <e v="#N/A"/>
    <d v="2024-11-11T00:00:00"/>
  </r>
  <r>
    <n v="1037"/>
    <b v="1"/>
    <x v="104"/>
    <x v="0"/>
    <x v="104"/>
    <s v="X UNIDAD            "/>
    <n v="26.666"/>
    <n v="26.666"/>
    <s v="UNI"/>
    <d v="2024-11-11T00:00:00"/>
    <n v="0"/>
    <d v="2024-11-11T00:00:00"/>
    <n v="0"/>
    <n v="0"/>
    <s v="PRO"/>
    <n v="0"/>
    <s v="DIMO61        "/>
    <n v="1"/>
    <m/>
    <m/>
    <e v="#N/A"/>
    <d v="2024-11-11T00:00:00"/>
  </r>
  <r>
    <n v="1063"/>
    <b v="1"/>
    <x v="104"/>
    <x v="0"/>
    <x v="104"/>
    <s v="X UNIDAD            "/>
    <n v="22.221844999999998"/>
    <n v="22.221844999999998"/>
    <s v="UNI"/>
    <d v="2024-11-11T00:00:00"/>
    <n v="0"/>
    <d v="2024-11-11T00:00:00"/>
    <n v="0"/>
    <n v="0"/>
    <s v="PRO"/>
    <n v="0"/>
    <s v="DITO76        "/>
    <n v="1"/>
    <m/>
    <m/>
    <e v="#N/A"/>
    <d v="2024-11-11T00:00:00"/>
  </r>
  <r>
    <n v="1087"/>
    <b v="1"/>
    <x v="104"/>
    <x v="0"/>
    <x v="104"/>
    <s v="X UNIDAD            "/>
    <n v="22.221578000000001"/>
    <n v="22.221578000000001"/>
    <s v="UNI"/>
    <d v="2024-11-11T00:00:00"/>
    <n v="0"/>
    <d v="2024-11-11T00:00:00"/>
    <n v="0"/>
    <n v="0"/>
    <s v="PRO"/>
    <n v="0"/>
    <s v="DITO72        "/>
    <n v="1"/>
    <m/>
    <m/>
    <e v="#N/A"/>
    <d v="2024-11-11T00:00:00"/>
  </r>
  <r>
    <n v="1031"/>
    <b v="1"/>
    <x v="67"/>
    <x v="0"/>
    <x v="67"/>
    <s v=""/>
    <n v="6.66"/>
    <n v="6.66"/>
    <s v="UN"/>
    <d v="2024-11-11T00:00:00"/>
    <n v="0"/>
    <d v="2024-11-11T00:00:00"/>
    <n v="0.01"/>
    <n v="0"/>
    <s v="PRO"/>
    <n v="0"/>
    <s v="DIMO61        "/>
    <n v="1"/>
    <m/>
    <m/>
    <e v="#N/A"/>
    <d v="2024-11-11T00:00:00"/>
  </r>
  <r>
    <n v="1043"/>
    <b v="1"/>
    <x v="67"/>
    <x v="0"/>
    <x v="67"/>
    <s v=""/>
    <n v="5.56"/>
    <n v="5.56"/>
    <s v="UN"/>
    <d v="2024-11-11T00:00:00"/>
    <n v="0"/>
    <d v="2024-11-11T00:00:00"/>
    <n v="0.01"/>
    <n v="0"/>
    <s v="PRO"/>
    <n v="0"/>
    <s v="DITO76        "/>
    <n v="1"/>
    <m/>
    <m/>
    <e v="#N/A"/>
    <d v="2024-11-11T00:00:00"/>
  </r>
  <r>
    <n v="1069"/>
    <b v="1"/>
    <x v="67"/>
    <x v="0"/>
    <x v="67"/>
    <s v=""/>
    <n v="5.55"/>
    <n v="5.55"/>
    <s v="UN"/>
    <d v="2024-11-11T00:00:00"/>
    <n v="0"/>
    <d v="2024-11-11T00:00:00"/>
    <n v="0.01"/>
    <n v="0"/>
    <s v="PRO"/>
    <n v="0"/>
    <s v="DITO72        "/>
    <n v="1"/>
    <m/>
    <m/>
    <e v="#N/A"/>
    <d v="2024-11-11T00:00:00"/>
  </r>
  <r>
    <n v="41"/>
    <b v="1"/>
    <x v="147"/>
    <x v="1"/>
    <x v="147"/>
    <s v="COD DIA 295076"/>
    <n v="1000"/>
    <n v="0"/>
    <s v="UNI"/>
    <d v="2024-11-11T00:00:00"/>
    <n v="0"/>
    <d v="2024-11-11T00:00:00"/>
    <n v="0.01"/>
    <n v="0"/>
    <s v="PRO"/>
    <n v="0"/>
    <s v="DIMO61        "/>
    <n v="1"/>
    <m/>
    <m/>
    <e v="#N/A"/>
    <d v="2024-11-11T00:00:00"/>
  </r>
  <r>
    <n v="43"/>
    <b v="1"/>
    <x v="105"/>
    <x v="1"/>
    <x v="105"/>
    <s v="COD DIA 295103"/>
    <n v="833.33"/>
    <n v="0"/>
    <s v="UNI"/>
    <d v="2024-11-11T00:00:00"/>
    <n v="0"/>
    <d v="2024-11-11T00:00:00"/>
    <n v="0.01"/>
    <n v="0"/>
    <s v="PRO"/>
    <n v="0"/>
    <s v="DITO72        "/>
    <n v="1"/>
    <m/>
    <m/>
    <e v="#N/A"/>
    <d v="2024-11-11T00:00:00"/>
  </r>
  <r>
    <n v="42"/>
    <b v="1"/>
    <x v="106"/>
    <x v="1"/>
    <x v="106"/>
    <s v="COD DIA 295077"/>
    <n v="833.34"/>
    <n v="0"/>
    <s v="UNI"/>
    <d v="2024-11-11T00:00:00"/>
    <n v="0"/>
    <d v="2024-11-11T00:00:00"/>
    <n v="0.01"/>
    <n v="0"/>
    <s v="PRO"/>
    <n v="0"/>
    <s v="DITO76        "/>
    <n v="1"/>
    <m/>
    <m/>
    <e v="#N/A"/>
    <d v="2024-11-11T00:00:00"/>
  </r>
  <r>
    <n v="1313"/>
    <b v="1"/>
    <x v="22"/>
    <x v="0"/>
    <x v="22"/>
    <s v="CONT.ALERG.(T)      "/>
    <n v="6147.5005659999997"/>
    <n v="6147.5005659999997"/>
    <s v="KGS"/>
    <d v="2024-11-11T00:00:00"/>
    <n v="10"/>
    <d v="2024-11-25T00:00:00"/>
    <n v="0"/>
    <n v="0"/>
    <s v="PRO"/>
    <n v="0"/>
    <s v="FZPZ65        "/>
    <n v="1"/>
    <m/>
    <m/>
    <s v="Harina"/>
    <d v="2024-11-25T00:00:00"/>
  </r>
  <r>
    <n v="1316"/>
    <b v="1"/>
    <x v="22"/>
    <x v="0"/>
    <x v="22"/>
    <s v="CONT.ALERG.(T)      "/>
    <n v="8407.9112160000004"/>
    <n v="8407.9112160000004"/>
    <s v="KGS"/>
    <d v="2024-11-11T00:00:00"/>
    <n v="10"/>
    <d v="2024-11-25T00:00:00"/>
    <n v="0"/>
    <n v="0"/>
    <s v="PRO"/>
    <n v="0"/>
    <s v="FZPZ81        "/>
    <n v="1"/>
    <m/>
    <m/>
    <s v="Harina"/>
    <d v="2024-11-25T00:00:00"/>
  </r>
  <r>
    <n v="1632"/>
    <b v="1"/>
    <x v="3"/>
    <x v="0"/>
    <x v="3"/>
    <s v="CONT.ALERG.(S) (SO) "/>
    <n v="75.367362999999997"/>
    <n v="75.367362999999997"/>
    <s v="KG"/>
    <d v="2024-11-11T00:00:00"/>
    <n v="30"/>
    <d v="2024-12-16T00:00:00"/>
    <n v="0"/>
    <n v="0"/>
    <s v="PRO"/>
    <n v="0"/>
    <s v="PAMP60        "/>
    <n v="1"/>
    <m/>
    <m/>
    <s v="Text &amp; Soja"/>
    <d v="2024-12-16T00:00:00"/>
  </r>
  <r>
    <n v="1642"/>
    <b v="1"/>
    <x v="3"/>
    <x v="0"/>
    <x v="3"/>
    <s v="CONT.ALERG.(S) (SO) "/>
    <n v="47.523690000000002"/>
    <n v="47.523690000000002"/>
    <s v="KG"/>
    <d v="2024-11-11T00:00:00"/>
    <n v="30"/>
    <d v="2024-12-16T00:00:00"/>
    <n v="0"/>
    <n v="0"/>
    <s v="PRO"/>
    <n v="0"/>
    <s v="PAFP51        "/>
    <n v="1"/>
    <m/>
    <m/>
    <s v="Text &amp; Soja"/>
    <d v="2024-12-16T00:00:00"/>
  </r>
  <r>
    <n v="1652"/>
    <b v="1"/>
    <x v="3"/>
    <x v="0"/>
    <x v="3"/>
    <s v="CONT.ALERG.(S) (SO) "/>
    <n v="34.562688000000001"/>
    <n v="34.562688000000001"/>
    <s v="KG"/>
    <d v="2024-11-11T00:00:00"/>
    <n v="30"/>
    <d v="2024-12-16T00:00:00"/>
    <n v="0"/>
    <n v="0"/>
    <s v="PRO"/>
    <n v="0"/>
    <s v="PAFP52        "/>
    <n v="1"/>
    <m/>
    <m/>
    <s v="Text &amp; Soja"/>
    <d v="2024-12-16T00:00:00"/>
  </r>
  <r>
    <n v="1301"/>
    <b v="1"/>
    <x v="72"/>
    <x v="0"/>
    <x v="72"/>
    <s v="CONT.ALERG.(TR)     "/>
    <n v="98.883206999999999"/>
    <n v="98.883206999999999"/>
    <s v="KGS"/>
    <d v="2024-11-12T00:00:00"/>
    <n v="7"/>
    <d v="2024-11-25T00:00:00"/>
    <n v="0"/>
    <n v="0"/>
    <s v="PRO"/>
    <n v="0"/>
    <s v="03710AR       "/>
    <n v="1"/>
    <m/>
    <m/>
    <s v="Aditivos"/>
    <d v="2024-11-25T00:00:00"/>
  </r>
  <r>
    <n v="1303"/>
    <b v="1"/>
    <x v="41"/>
    <x v="0"/>
    <x v="41"/>
    <s v="CONT.ALERGENO       "/>
    <n v="3.4717899999999999"/>
    <n v="3.4717899999999999"/>
    <s v="KGS"/>
    <d v="2024-11-12T00:00:00"/>
    <n v="7"/>
    <d v="2024-11-25T00:00:00"/>
    <n v="0"/>
    <n v="0"/>
    <s v="PRO"/>
    <n v="0"/>
    <s v="03710AR       "/>
    <n v="1"/>
    <m/>
    <m/>
    <s v="Aditivos"/>
    <d v="2024-11-25T00:00:00"/>
  </r>
  <r>
    <n v="1302"/>
    <b v="1"/>
    <x v="42"/>
    <x v="0"/>
    <x v="42"/>
    <s v=""/>
    <n v="3.4717899999999999"/>
    <n v="3.4717899999999999"/>
    <s v="KG"/>
    <d v="2024-11-12T00:00:00"/>
    <n v="7"/>
    <d v="2024-11-25T00:00:00"/>
    <n v="0"/>
    <n v="0"/>
    <s v="PRO"/>
    <n v="0"/>
    <s v="03710AR       "/>
    <n v="1"/>
    <m/>
    <m/>
    <s v="Aditivos"/>
    <d v="2024-11-25T00:00:00"/>
  </r>
  <r>
    <n v="1290"/>
    <b v="1"/>
    <x v="23"/>
    <x v="0"/>
    <x v="23"/>
    <s v=""/>
    <n v="49.152290000000001"/>
    <n v="49.152290000000001"/>
    <s v="KGS"/>
    <d v="2024-11-12T00:00:00"/>
    <n v="7"/>
    <d v="2024-11-25T00:00:00"/>
    <n v="0"/>
    <n v="0"/>
    <s v="PRO"/>
    <n v="0"/>
    <s v="FZPZ65        "/>
    <n v="1"/>
    <m/>
    <m/>
    <s v="Azucar"/>
    <d v="2024-11-25T00:00:00"/>
  </r>
  <r>
    <n v="1295"/>
    <b v="1"/>
    <x v="23"/>
    <x v="0"/>
    <x v="23"/>
    <s v=""/>
    <n v="67.225385000000003"/>
    <n v="67.225385000000003"/>
    <s v="KGS"/>
    <d v="2024-11-12T00:00:00"/>
    <n v="7"/>
    <d v="2024-11-25T00:00:00"/>
    <n v="0"/>
    <n v="0"/>
    <s v="PRO"/>
    <n v="0"/>
    <s v="FZPZ81        "/>
    <n v="1"/>
    <m/>
    <m/>
    <s v="Azucar"/>
    <d v="2024-11-25T00:00:00"/>
  </r>
  <r>
    <n v="1297"/>
    <b v="1"/>
    <x v="23"/>
    <x v="0"/>
    <x v="23"/>
    <s v=""/>
    <n v="11.793611"/>
    <n v="11.793611"/>
    <s v="KGS"/>
    <d v="2024-11-12T00:00:00"/>
    <n v="7"/>
    <d v="2024-11-25T00:00:00"/>
    <n v="0"/>
    <n v="0"/>
    <s v="PRO"/>
    <n v="0"/>
    <s v="03710AR       "/>
    <n v="1"/>
    <m/>
    <m/>
    <s v="Azucar"/>
    <d v="2024-11-25T00:00:00"/>
  </r>
  <r>
    <n v="1291"/>
    <b v="1"/>
    <x v="24"/>
    <x v="0"/>
    <x v="24"/>
    <s v=""/>
    <n v="131.07277400000001"/>
    <n v="131.07277400000001"/>
    <s v="KGS"/>
    <d v="2024-11-12T00:00:00"/>
    <n v="7"/>
    <d v="2024-11-25T00:00:00"/>
    <n v="0"/>
    <n v="0"/>
    <s v="PRO"/>
    <n v="0"/>
    <s v="FZPZ65        "/>
    <n v="1"/>
    <m/>
    <m/>
    <s v="Sal"/>
    <d v="2024-11-25T00:00:00"/>
  </r>
  <r>
    <n v="1296"/>
    <b v="1"/>
    <x v="24"/>
    <x v="0"/>
    <x v="24"/>
    <s v=""/>
    <n v="179.26769400000001"/>
    <n v="179.26769400000001"/>
    <s v="KGS"/>
    <d v="2024-11-12T00:00:00"/>
    <n v="7"/>
    <d v="2024-11-25T00:00:00"/>
    <n v="0"/>
    <n v="0"/>
    <s v="PRO"/>
    <n v="0"/>
    <s v="FZPZ81        "/>
    <n v="1"/>
    <m/>
    <m/>
    <s v="Sal"/>
    <d v="2024-11-25T00:00:00"/>
  </r>
  <r>
    <n v="1306"/>
    <b v="1"/>
    <x v="24"/>
    <x v="0"/>
    <x v="24"/>
    <s v=""/>
    <n v="33.830680999999998"/>
    <n v="33.830680999999998"/>
    <s v="KGS"/>
    <d v="2024-11-12T00:00:00"/>
    <n v="7"/>
    <d v="2024-11-25T00:00:00"/>
    <n v="0"/>
    <n v="0"/>
    <s v="PRO"/>
    <n v="0"/>
    <s v="03710AR       "/>
    <n v="1"/>
    <m/>
    <m/>
    <s v="Sal"/>
    <d v="2024-11-25T00:00:00"/>
  </r>
  <r>
    <n v="1319"/>
    <b v="1"/>
    <x v="22"/>
    <x v="0"/>
    <x v="22"/>
    <s v="CONT.ALERG.(T)      "/>
    <n v="317.45374700000002"/>
    <n v="317.45374700000002"/>
    <s v="KGS"/>
    <d v="2024-11-12T00:00:00"/>
    <n v="10"/>
    <d v="2024-11-25T00:00:00"/>
    <n v="0"/>
    <n v="0"/>
    <s v="PRO"/>
    <n v="0"/>
    <s v="FZPZ65        "/>
    <n v="1"/>
    <m/>
    <m/>
    <s v="Harina"/>
    <d v="2024-11-25T00:00:00"/>
  </r>
  <r>
    <n v="1320"/>
    <b v="1"/>
    <x v="22"/>
    <x v="0"/>
    <x v="22"/>
    <s v="CONT.ALERG.(T)      "/>
    <n v="434.180183"/>
    <n v="434.180183"/>
    <s v="KGS"/>
    <d v="2024-11-12T00:00:00"/>
    <n v="10"/>
    <d v="2024-11-25T00:00:00"/>
    <n v="0"/>
    <n v="0"/>
    <s v="PRO"/>
    <n v="0"/>
    <s v="FZPZ81        "/>
    <n v="1"/>
    <m/>
    <m/>
    <s v="Harina"/>
    <d v="2024-11-25T00:00:00"/>
  </r>
  <r>
    <n v="1393"/>
    <b v="1"/>
    <x v="10"/>
    <x v="0"/>
    <x v="10"/>
    <s v="CONT.ALERG. (SO)(LE)"/>
    <n v="0.144014"/>
    <n v="0.144014"/>
    <s v="KGS"/>
    <d v="2024-11-12T00:00:00"/>
    <n v="21"/>
    <d v="2024-12-09T00:00:00"/>
    <n v="0"/>
    <n v="0"/>
    <s v="PRO"/>
    <n v="0"/>
    <s v="03021ARTP     "/>
    <n v="1"/>
    <m/>
    <m/>
    <s v="Sabor"/>
    <d v="2024-12-09T00:00:00"/>
  </r>
  <r>
    <n v="1390"/>
    <b v="1"/>
    <x v="21"/>
    <x v="0"/>
    <x v="21"/>
    <s v="CONT.ALERGENO       "/>
    <n v="59.349474999999998"/>
    <n v="59.349474999999998"/>
    <s v="KGS"/>
    <d v="2024-11-12T00:00:00"/>
    <n v="21"/>
    <d v="2024-12-09T00:00:00"/>
    <n v="0"/>
    <n v="0"/>
    <s v="PRO"/>
    <n v="0"/>
    <s v="02231AR       "/>
    <n v="1"/>
    <m/>
    <m/>
    <s v="Batter"/>
    <d v="2024-12-09T00:00:00"/>
  </r>
  <r>
    <n v="2431"/>
    <b v="1"/>
    <x v="8"/>
    <x v="0"/>
    <x v="8"/>
    <s v=""/>
    <n v="1.492664"/>
    <n v="1.492664"/>
    <s v="KGS"/>
    <d v="2024-11-12T00:00:00"/>
    <n v="21"/>
    <d v="2024-12-09T00:00:00"/>
    <n v="0"/>
    <n v="0"/>
    <s v="PRO"/>
    <n v="0"/>
    <s v="03021ARTP     "/>
    <n v="1"/>
    <m/>
    <m/>
    <s v="Harina"/>
    <d v="2024-12-09T00:00:00"/>
  </r>
  <r>
    <n v="2158"/>
    <b v="1"/>
    <x v="1"/>
    <x v="0"/>
    <x v="1"/>
    <s v=""/>
    <n v="163.60732300000001"/>
    <n v="163.60732300000001"/>
    <s v="KGS"/>
    <d v="2024-11-12T00:00:00"/>
    <n v="60"/>
    <d v="2025-01-13T00:00:00"/>
    <n v="0"/>
    <n v="0"/>
    <s v="PRO"/>
    <n v="0"/>
    <s v="PAMS92        "/>
    <n v="1"/>
    <m/>
    <m/>
    <s v="Vegetal"/>
    <d v="2025-01-13T00:00:00"/>
  </r>
  <r>
    <n v="2159"/>
    <b v="1"/>
    <x v="0"/>
    <x v="0"/>
    <x v="0"/>
    <s v=""/>
    <n v="65.466262999999998"/>
    <n v="65.466262999999998"/>
    <s v="KGS"/>
    <d v="2024-11-12T00:00:00"/>
    <n v="60"/>
    <d v="2025-01-13T00:00:00"/>
    <n v="0"/>
    <n v="0"/>
    <s v="PRO"/>
    <n v="0"/>
    <s v="PAMS92        "/>
    <n v="1"/>
    <m/>
    <m/>
    <s v="Vegetal"/>
    <d v="2025-01-13T00:00:00"/>
  </r>
  <r>
    <n v="1088"/>
    <b v="1"/>
    <x v="77"/>
    <x v="0"/>
    <x v="77"/>
    <s v="CONT.ALERG.(SO)     "/>
    <n v="304.27"/>
    <n v="304.27"/>
    <s v="KG"/>
    <d v="2024-11-13T00:00:00"/>
    <n v="0"/>
    <d v="2024-11-18T00:00:00"/>
    <n v="0.01"/>
    <n v="0"/>
    <s v="PRO"/>
    <n v="0"/>
    <s v="SWMS51        "/>
    <n v="1"/>
    <m/>
    <m/>
    <e v="#N/A"/>
    <d v="2024-11-18T00:00:00"/>
  </r>
  <r>
    <n v="1102"/>
    <b v="1"/>
    <x v="77"/>
    <x v="0"/>
    <x v="77"/>
    <s v="CONT.ALERG.(SO)     "/>
    <n v="376.8"/>
    <n v="376.8"/>
    <s v="KG"/>
    <d v="2024-11-13T00:00:00"/>
    <n v="0"/>
    <d v="2024-11-18T00:00:00"/>
    <n v="0.01"/>
    <n v="0"/>
    <s v="PRO"/>
    <n v="0"/>
    <s v="PAMP60        "/>
    <n v="1"/>
    <m/>
    <m/>
    <e v="#N/A"/>
    <d v="2024-11-18T00:00:00"/>
  </r>
  <r>
    <n v="1112"/>
    <b v="1"/>
    <x v="77"/>
    <x v="0"/>
    <x v="77"/>
    <s v="CONT.ALERG.(SO)     "/>
    <n v="105.32"/>
    <n v="105.32"/>
    <s v="KG"/>
    <d v="2024-11-13T00:00:00"/>
    <n v="0"/>
    <d v="2024-11-18T00:00:00"/>
    <n v="0.01"/>
    <n v="0"/>
    <s v="PRO"/>
    <n v="0"/>
    <s v="PAMP62        "/>
    <n v="1"/>
    <m/>
    <m/>
    <e v="#N/A"/>
    <d v="2024-11-18T00:00:00"/>
  </r>
  <r>
    <n v="1126"/>
    <b v="1"/>
    <x v="77"/>
    <x v="0"/>
    <x v="77"/>
    <s v="CONT.ALERG.(SO)     "/>
    <n v="442.33"/>
    <n v="442.33"/>
    <s v="KG"/>
    <d v="2024-11-13T00:00:00"/>
    <n v="0"/>
    <d v="2024-11-18T00:00:00"/>
    <n v="0.01"/>
    <n v="0"/>
    <s v="PRO"/>
    <n v="0"/>
    <s v="PAMP63        "/>
    <n v="1"/>
    <m/>
    <m/>
    <e v="#N/A"/>
    <d v="2024-11-18T00:00:00"/>
  </r>
  <r>
    <n v="1138"/>
    <b v="1"/>
    <x v="77"/>
    <x v="0"/>
    <x v="77"/>
    <s v="CONT.ALERG.(SO)     "/>
    <n v="215.99"/>
    <n v="215.99"/>
    <s v="KG"/>
    <d v="2024-11-13T00:00:00"/>
    <n v="0"/>
    <d v="2024-11-18T00:00:00"/>
    <n v="0.01"/>
    <n v="0"/>
    <s v="PRO"/>
    <n v="0"/>
    <s v="PAFP51        "/>
    <n v="1"/>
    <m/>
    <m/>
    <e v="#N/A"/>
    <d v="2024-11-18T00:00:00"/>
  </r>
  <r>
    <n v="1148"/>
    <b v="1"/>
    <x v="79"/>
    <x v="2"/>
    <x v="79"/>
    <s v="F6-PP-08           "/>
    <n v="12.559998"/>
    <n v="0"/>
    <s v="UN"/>
    <d v="2024-11-13T00:00:00"/>
    <n v="1"/>
    <d v="2024-11-18T00:00:00"/>
    <n v="0"/>
    <n v="0"/>
    <s v="PRO"/>
    <n v="0"/>
    <s v="PAMP60        "/>
    <n v="1"/>
    <m/>
    <m/>
    <e v="#N/A"/>
    <d v="2024-11-18T00:00:00"/>
  </r>
  <r>
    <n v="1149"/>
    <b v="1"/>
    <x v="79"/>
    <x v="2"/>
    <x v="79"/>
    <s v="F6-PP-08           "/>
    <n v="3.5105810000000002"/>
    <n v="0"/>
    <s v="UN"/>
    <d v="2024-11-13T00:00:00"/>
    <n v="1"/>
    <d v="2024-11-18T00:00:00"/>
    <n v="0"/>
    <n v="0"/>
    <s v="PRO"/>
    <n v="0"/>
    <s v="PAMP62        "/>
    <n v="1"/>
    <m/>
    <m/>
    <e v="#N/A"/>
    <d v="2024-11-18T00:00:00"/>
  </r>
  <r>
    <n v="1150"/>
    <b v="1"/>
    <x v="79"/>
    <x v="2"/>
    <x v="79"/>
    <s v="F6-PP-08           "/>
    <n v="14.744324000000001"/>
    <n v="0"/>
    <s v="UN"/>
    <d v="2024-11-13T00:00:00"/>
    <n v="1"/>
    <d v="2024-11-18T00:00:00"/>
    <n v="0"/>
    <n v="0"/>
    <s v="PRO"/>
    <n v="0"/>
    <s v="PAMP63        "/>
    <n v="1"/>
    <m/>
    <m/>
    <e v="#N/A"/>
    <d v="2024-11-18T00:00:00"/>
  </r>
  <r>
    <n v="1162"/>
    <b v="1"/>
    <x v="79"/>
    <x v="2"/>
    <x v="79"/>
    <s v="F6-PP-08           "/>
    <n v="7.19984"/>
    <n v="0"/>
    <s v="UN"/>
    <d v="2024-11-13T00:00:00"/>
    <n v="1"/>
    <d v="2024-11-18T00:00:00"/>
    <n v="0"/>
    <n v="0"/>
    <s v="PRO"/>
    <n v="0"/>
    <s v="PAFP51        "/>
    <n v="1"/>
    <m/>
    <m/>
    <e v="#N/A"/>
    <d v="2024-11-18T00:00:00"/>
  </r>
  <r>
    <n v="1287"/>
    <b v="1"/>
    <x v="28"/>
    <x v="0"/>
    <x v="28"/>
    <s v="CONT.ALERGENO       "/>
    <n v="65.536387000000005"/>
    <n v="65.536387000000005"/>
    <s v="KGS"/>
    <d v="2024-11-13T00:00:00"/>
    <n v="6"/>
    <d v="2024-11-25T00:00:00"/>
    <n v="0"/>
    <n v="0"/>
    <s v="PRO"/>
    <n v="0"/>
    <s v="FZPZ65        "/>
    <n v="1"/>
    <m/>
    <m/>
    <s v="Ins Pizza"/>
    <d v="2024-11-25T00:00:00"/>
  </r>
  <r>
    <n v="1292"/>
    <b v="1"/>
    <x v="28"/>
    <x v="0"/>
    <x v="28"/>
    <s v="CONT.ALERGENO       "/>
    <n v="89.633847000000003"/>
    <n v="89.633847000000003"/>
    <s v="KGS"/>
    <d v="2024-11-13T00:00:00"/>
    <n v="6"/>
    <d v="2024-11-25T00:00:00"/>
    <n v="0"/>
    <n v="0"/>
    <s v="PRO"/>
    <n v="0"/>
    <s v="FZPZ81        "/>
    <n v="1"/>
    <m/>
    <m/>
    <s v="Ins Pizza"/>
    <d v="2024-11-25T00:00:00"/>
  </r>
  <r>
    <n v="1300"/>
    <b v="1"/>
    <x v="28"/>
    <x v="0"/>
    <x v="28"/>
    <s v="CONT.ALERGENO       "/>
    <n v="23.145192999999999"/>
    <n v="23.145192999999999"/>
    <s v="KGS"/>
    <d v="2024-11-13T00:00:00"/>
    <n v="6"/>
    <d v="2024-11-25T00:00:00"/>
    <n v="0"/>
    <n v="0"/>
    <s v="PRO"/>
    <n v="0"/>
    <s v="03710AR       "/>
    <n v="1"/>
    <m/>
    <m/>
    <s v="Ins Pizza"/>
    <d v="2024-11-25T00:00:00"/>
  </r>
  <r>
    <n v="1309"/>
    <b v="1"/>
    <x v="32"/>
    <x v="0"/>
    <x v="32"/>
    <s v=""/>
    <n v="84.431736999999998"/>
    <n v="84.431736999999998"/>
    <s v="KGS"/>
    <d v="2024-11-13T00:00:00"/>
    <n v="7"/>
    <d v="2024-11-25T00:00:00"/>
    <n v="0"/>
    <n v="0"/>
    <s v="PRO"/>
    <n v="0"/>
    <s v="03710AR       "/>
    <n v="1"/>
    <m/>
    <m/>
    <s v="Aceite"/>
    <d v="2024-11-25T00:00:00"/>
  </r>
  <r>
    <n v="1397"/>
    <b v="1"/>
    <x v="5"/>
    <x v="0"/>
    <x v="5"/>
    <s v=""/>
    <n v="13.271219"/>
    <n v="13.271219"/>
    <s v="KGS"/>
    <d v="2024-11-13T00:00:00"/>
    <n v="21"/>
    <d v="2024-12-09T00:00:00"/>
    <n v="0"/>
    <n v="0"/>
    <s v="PRO"/>
    <n v="0"/>
    <s v="PAMP63        "/>
    <n v="1"/>
    <m/>
    <m/>
    <s v="Sabor"/>
    <d v="2024-12-09T00:00:00"/>
  </r>
  <r>
    <n v="1426"/>
    <b v="1"/>
    <x v="5"/>
    <x v="0"/>
    <x v="5"/>
    <s v=""/>
    <n v="4.1590790000000002"/>
    <n v="4.1590790000000002"/>
    <s v="KGS"/>
    <d v="2024-11-13T00:00:00"/>
    <n v="21"/>
    <d v="2024-12-09T00:00:00"/>
    <n v="0"/>
    <n v="0"/>
    <s v="PRO"/>
    <n v="0"/>
    <s v="01230AR       "/>
    <n v="1"/>
    <m/>
    <m/>
    <s v="Sabor"/>
    <d v="2024-12-09T00:00:00"/>
  </r>
  <r>
    <n v="1400"/>
    <b v="1"/>
    <x v="6"/>
    <x v="0"/>
    <x v="6"/>
    <s v=""/>
    <n v="14.745798000000001"/>
    <n v="14.745798000000001"/>
    <s v="KG"/>
    <d v="2024-11-13T00:00:00"/>
    <n v="21"/>
    <d v="2024-12-09T00:00:00"/>
    <n v="0"/>
    <n v="0"/>
    <s v="PRO"/>
    <n v="0"/>
    <s v="PAMP63        "/>
    <n v="1"/>
    <m/>
    <m/>
    <s v="Aditivos"/>
    <d v="2024-12-09T00:00:00"/>
  </r>
  <r>
    <n v="1410"/>
    <b v="1"/>
    <x v="6"/>
    <x v="0"/>
    <x v="6"/>
    <s v=""/>
    <n v="31.473395"/>
    <n v="31.473395"/>
    <s v="KG"/>
    <d v="2024-11-13T00:00:00"/>
    <n v="21"/>
    <d v="2024-12-09T00:00:00"/>
    <n v="0"/>
    <n v="0"/>
    <s v="PRO"/>
    <n v="0"/>
    <s v="FZFP61        "/>
    <n v="1"/>
    <m/>
    <m/>
    <s v="Aditivos"/>
    <d v="2024-12-09T00:00:00"/>
  </r>
  <r>
    <n v="1402"/>
    <b v="1"/>
    <x v="11"/>
    <x v="0"/>
    <x v="11"/>
    <s v="CONT.ALERG.(LE)     "/>
    <n v="2.94916"/>
    <n v="2.94916"/>
    <s v="KGS"/>
    <d v="2024-11-13T00:00:00"/>
    <n v="21"/>
    <d v="2024-12-09T00:00:00"/>
    <n v="0"/>
    <n v="0"/>
    <s v="PRO"/>
    <n v="0"/>
    <s v="PAMP63        "/>
    <n v="1"/>
    <m/>
    <m/>
    <s v="Sabor"/>
    <d v="2024-12-09T00:00:00"/>
  </r>
  <r>
    <n v="1401"/>
    <b v="1"/>
    <x v="12"/>
    <x v="0"/>
    <x v="12"/>
    <s v="CONT.ALERG.(LE)     "/>
    <n v="8.8474789999999999"/>
    <n v="8.8474789999999999"/>
    <s v="KGS"/>
    <d v="2024-11-13T00:00:00"/>
    <n v="21"/>
    <d v="2024-12-09T00:00:00"/>
    <n v="0"/>
    <n v="0"/>
    <s v="PRO"/>
    <n v="0"/>
    <s v="PAMP63        "/>
    <n v="1"/>
    <m/>
    <m/>
    <s v="Sabor"/>
    <d v="2024-12-09T00:00:00"/>
  </r>
  <r>
    <n v="1420"/>
    <b v="1"/>
    <x v="10"/>
    <x v="0"/>
    <x v="10"/>
    <s v="CONT.ALERG. (SO)(LE)"/>
    <n v="2.7946360000000001"/>
    <n v="2.7946360000000001"/>
    <s v="KGS"/>
    <d v="2024-11-13T00:00:00"/>
    <n v="21"/>
    <d v="2024-12-09T00:00:00"/>
    <n v="0"/>
    <n v="0"/>
    <s v="PRO"/>
    <n v="0"/>
    <s v="01230AR       "/>
    <n v="1"/>
    <m/>
    <m/>
    <s v="Sabor"/>
    <d v="2024-12-09T00:00:00"/>
  </r>
  <r>
    <n v="1416"/>
    <b v="1"/>
    <x v="21"/>
    <x v="0"/>
    <x v="21"/>
    <s v="CONT.ALERGENO       "/>
    <n v="300.19283799999999"/>
    <n v="300.19283799999999"/>
    <s v="KGS"/>
    <d v="2024-11-13T00:00:00"/>
    <n v="21"/>
    <d v="2024-12-09T00:00:00"/>
    <n v="0"/>
    <n v="0"/>
    <s v="PRO"/>
    <n v="0"/>
    <s v="FZFP61        "/>
    <n v="1"/>
    <m/>
    <m/>
    <s v="Batter"/>
    <d v="2024-12-09T00:00:00"/>
  </r>
  <r>
    <n v="1396"/>
    <b v="1"/>
    <x v="13"/>
    <x v="0"/>
    <x v="13"/>
    <s v="CONT.ALERGENO       "/>
    <n v="14.891767"/>
    <n v="14.891767"/>
    <s v="KG"/>
    <d v="2024-11-13T00:00:00"/>
    <n v="21"/>
    <d v="2024-12-09T00:00:00"/>
    <n v="0"/>
    <n v="0"/>
    <s v="PRO"/>
    <n v="0"/>
    <s v="PAMP63        "/>
    <n v="1"/>
    <m/>
    <m/>
    <s v="Sabor"/>
    <d v="2024-12-09T00:00:00"/>
  </r>
  <r>
    <n v="1423"/>
    <b v="1"/>
    <x v="13"/>
    <x v="0"/>
    <x v="13"/>
    <s v="CONT.ALERGENO       "/>
    <n v="1.1977009999999999"/>
    <n v="1.1977009999999999"/>
    <s v="KG"/>
    <d v="2024-11-13T00:00:00"/>
    <n v="21"/>
    <d v="2024-12-09T00:00:00"/>
    <n v="0"/>
    <n v="0"/>
    <s v="PRO"/>
    <n v="0"/>
    <s v="01230AR       "/>
    <n v="1"/>
    <m/>
    <m/>
    <s v="Sabor"/>
    <d v="2024-12-09T00:00:00"/>
  </r>
  <r>
    <n v="1432"/>
    <b v="1"/>
    <x v="13"/>
    <x v="0"/>
    <x v="13"/>
    <s v="CONT.ALERGENO       "/>
    <n v="4.1590790000000002"/>
    <n v="4.1590790000000002"/>
    <s v="KG"/>
    <d v="2024-11-13T00:00:00"/>
    <n v="21"/>
    <d v="2024-12-09T00:00:00"/>
    <n v="0"/>
    <n v="0"/>
    <s v="PRO"/>
    <n v="0"/>
    <s v="01230AR       "/>
    <n v="1"/>
    <m/>
    <m/>
    <s v="Sabor"/>
    <d v="2024-12-09T00:00:00"/>
  </r>
  <r>
    <n v="2432"/>
    <b v="1"/>
    <x v="8"/>
    <x v="0"/>
    <x v="8"/>
    <s v=""/>
    <n v="315.01718199999999"/>
    <n v="315.01718199999999"/>
    <s v="KGS"/>
    <d v="2024-11-13T00:00:00"/>
    <n v="21"/>
    <d v="2024-12-09T00:00:00"/>
    <n v="0"/>
    <n v="0"/>
    <s v="PRO"/>
    <n v="0"/>
    <s v="FZFP61        "/>
    <n v="1"/>
    <m/>
    <m/>
    <s v="Harina"/>
    <d v="2024-12-09T00:00:00"/>
  </r>
  <r>
    <n v="2433"/>
    <b v="1"/>
    <x v="8"/>
    <x v="0"/>
    <x v="8"/>
    <s v=""/>
    <n v="17.566281"/>
    <n v="17.566281"/>
    <s v="KGS"/>
    <d v="2024-11-13T00:00:00"/>
    <n v="21"/>
    <d v="2024-12-09T00:00:00"/>
    <n v="0"/>
    <n v="0"/>
    <s v="PRO"/>
    <n v="0"/>
    <s v="01230AR       "/>
    <n v="1"/>
    <m/>
    <m/>
    <s v="Harina"/>
    <d v="2024-12-09T00:00:00"/>
  </r>
  <r>
    <n v="2434"/>
    <b v="1"/>
    <x v="8"/>
    <x v="0"/>
    <x v="8"/>
    <s v=""/>
    <n v="142.725335"/>
    <n v="142.725335"/>
    <s v="KGS"/>
    <d v="2024-11-13T00:00:00"/>
    <n v="21"/>
    <d v="2024-12-09T00:00:00"/>
    <n v="0"/>
    <n v="0"/>
    <s v="PRO"/>
    <n v="0"/>
    <s v="01230AR       "/>
    <n v="1"/>
    <m/>
    <m/>
    <s v="Harina"/>
    <d v="2024-12-09T00:00:00"/>
  </r>
  <r>
    <n v="2435"/>
    <b v="1"/>
    <x v="8"/>
    <x v="0"/>
    <x v="8"/>
    <s v=""/>
    <n v="250.90416099999999"/>
    <n v="250.90416099999999"/>
    <s v="KGS"/>
    <d v="2024-11-13T00:00:00"/>
    <n v="21"/>
    <d v="2024-12-09T00:00:00"/>
    <n v="0"/>
    <n v="0"/>
    <s v="PRO"/>
    <n v="0"/>
    <s v="PAMP63        "/>
    <n v="1"/>
    <m/>
    <m/>
    <s v="Harina"/>
    <d v="2024-12-09T00:00:00"/>
  </r>
  <r>
    <n v="1157"/>
    <b v="1"/>
    <x v="38"/>
    <x v="0"/>
    <x v="38"/>
    <s v="SN 797890 Lecker "/>
    <n v="0.26"/>
    <n v="0.26"/>
    <s v="KG"/>
    <d v="2024-11-14T00:00:00"/>
    <n v="0"/>
    <d v="2024-11-18T00:00:00"/>
    <n v="0.01"/>
    <n v="0"/>
    <s v="PRO"/>
    <n v="0"/>
    <s v="PAMS93        "/>
    <n v="1"/>
    <m/>
    <m/>
    <e v="#N/A"/>
    <d v="2024-11-18T00:00:00"/>
  </r>
  <r>
    <n v="1151"/>
    <b v="1"/>
    <x v="77"/>
    <x v="0"/>
    <x v="77"/>
    <s v="CONT.ALERG.(SO)     "/>
    <n v="121.63"/>
    <n v="121.63"/>
    <s v="KG"/>
    <d v="2024-11-14T00:00:00"/>
    <n v="0"/>
    <d v="2024-11-18T00:00:00"/>
    <n v="0.01"/>
    <n v="0"/>
    <s v="PRO"/>
    <n v="0"/>
    <s v="PAMS93        "/>
    <n v="1"/>
    <m/>
    <m/>
    <e v="#N/A"/>
    <d v="2024-11-18T00:00:00"/>
  </r>
  <r>
    <n v="1165"/>
    <b v="1"/>
    <x v="39"/>
    <x v="0"/>
    <x v="39"/>
    <s v=""/>
    <n v="3098.4282539999999"/>
    <n v="3098.4282539999999"/>
    <s v="KGS"/>
    <d v="2024-11-14T00:00:00"/>
    <n v="1"/>
    <d v="2024-11-18T00:00:00"/>
    <n v="0"/>
    <n v="0"/>
    <s v="PRO"/>
    <n v="0"/>
    <s v="SWMS51        "/>
    <n v="1"/>
    <m/>
    <m/>
    <s v="Agua"/>
    <d v="2024-11-18T00:00:00"/>
  </r>
  <r>
    <n v="1169"/>
    <b v="1"/>
    <x v="39"/>
    <x v="0"/>
    <x v="39"/>
    <s v=""/>
    <n v="172.09011699999999"/>
    <n v="172.09011699999999"/>
    <s v="KGS"/>
    <d v="2024-11-14T00:00:00"/>
    <n v="1"/>
    <d v="2024-11-18T00:00:00"/>
    <n v="0"/>
    <n v="0"/>
    <s v="PRO"/>
    <n v="0"/>
    <s v="SWMS51        "/>
    <n v="1"/>
    <m/>
    <m/>
    <s v="Agua"/>
    <d v="2024-11-18T00:00:00"/>
  </r>
  <r>
    <n v="1172"/>
    <b v="1"/>
    <x v="39"/>
    <x v="0"/>
    <x v="39"/>
    <s v=""/>
    <n v="1281.7195220000001"/>
    <n v="1281.7195220000001"/>
    <s v="KGS"/>
    <d v="2024-11-14T00:00:00"/>
    <n v="1"/>
    <d v="2024-11-18T00:00:00"/>
    <n v="0"/>
    <n v="0"/>
    <s v="PRO"/>
    <n v="0"/>
    <s v="SWMS82        "/>
    <n v="1"/>
    <m/>
    <m/>
    <s v="Agua"/>
    <d v="2024-11-18T00:00:00"/>
  </r>
  <r>
    <n v="1176"/>
    <b v="1"/>
    <x v="39"/>
    <x v="0"/>
    <x v="39"/>
    <s v=""/>
    <n v="179.332289"/>
    <n v="179.332289"/>
    <s v="KGS"/>
    <d v="2024-11-14T00:00:00"/>
    <n v="1"/>
    <d v="2024-11-18T00:00:00"/>
    <n v="0"/>
    <n v="0"/>
    <s v="PRO"/>
    <n v="0"/>
    <s v="SWMS82        "/>
    <n v="1"/>
    <m/>
    <m/>
    <s v="Agua"/>
    <d v="2024-11-18T00:00:00"/>
  </r>
  <r>
    <n v="1177"/>
    <b v="1"/>
    <x v="39"/>
    <x v="0"/>
    <x v="39"/>
    <s v=""/>
    <n v="1629.41912"/>
    <n v="1629.41912"/>
    <s v="KGS"/>
    <d v="2024-11-14T00:00:00"/>
    <n v="1"/>
    <d v="2024-11-18T00:00:00"/>
    <n v="0"/>
    <n v="0"/>
    <s v="PRO"/>
    <n v="0"/>
    <s v="PAMP60        "/>
    <n v="1"/>
    <m/>
    <m/>
    <s v="Agua"/>
    <d v="2024-11-18T00:00:00"/>
  </r>
  <r>
    <n v="1181"/>
    <b v="1"/>
    <x v="39"/>
    <x v="0"/>
    <x v="39"/>
    <s v=""/>
    <n v="932.28079700000001"/>
    <n v="932.28079700000001"/>
    <s v="KGS"/>
    <d v="2024-11-14T00:00:00"/>
    <n v="1"/>
    <d v="2024-11-18T00:00:00"/>
    <n v="0"/>
    <n v="0"/>
    <s v="PRO"/>
    <n v="0"/>
    <s v="PAMP60        "/>
    <n v="1"/>
    <m/>
    <m/>
    <s v="Agua"/>
    <d v="2024-11-18T00:00:00"/>
  </r>
  <r>
    <n v="1186"/>
    <b v="1"/>
    <x v="39"/>
    <x v="0"/>
    <x v="39"/>
    <s v=""/>
    <n v="455.43062200000003"/>
    <n v="455.43062200000003"/>
    <s v="KGS"/>
    <d v="2024-11-14T00:00:00"/>
    <n v="1"/>
    <d v="2024-11-18T00:00:00"/>
    <n v="0"/>
    <n v="0"/>
    <s v="PRO"/>
    <n v="0"/>
    <s v="PAMP62        "/>
    <n v="1"/>
    <m/>
    <m/>
    <s v="Agua"/>
    <d v="2024-11-18T00:00:00"/>
  </r>
  <r>
    <n v="1193"/>
    <b v="1"/>
    <x v="39"/>
    <x v="0"/>
    <x v="39"/>
    <s v=""/>
    <n v="121.430177"/>
    <n v="121.430177"/>
    <s v="KGS"/>
    <d v="2024-11-14T00:00:00"/>
    <n v="1"/>
    <d v="2024-11-18T00:00:00"/>
    <n v="0"/>
    <n v="0"/>
    <s v="PRO"/>
    <n v="0"/>
    <s v="PAMP62        "/>
    <n v="1"/>
    <m/>
    <m/>
    <s v="Agua"/>
    <d v="2024-11-18T00:00:00"/>
  </r>
  <r>
    <n v="1194"/>
    <b v="1"/>
    <x v="39"/>
    <x v="0"/>
    <x v="39"/>
    <s v=""/>
    <n v="125.339472"/>
    <n v="125.339472"/>
    <s v="KGS"/>
    <d v="2024-11-14T00:00:00"/>
    <n v="1"/>
    <d v="2024-11-18T00:00:00"/>
    <n v="0"/>
    <n v="0"/>
    <s v="PRO"/>
    <n v="0"/>
    <s v="PAMP62        "/>
    <n v="1"/>
    <m/>
    <m/>
    <s v="Agua"/>
    <d v="2024-11-18T00:00:00"/>
  </r>
  <r>
    <n v="1199"/>
    <b v="1"/>
    <x v="39"/>
    <x v="0"/>
    <x v="39"/>
    <s v=""/>
    <n v="1912.7937469999999"/>
    <n v="1912.7937469999999"/>
    <s v="KGS"/>
    <d v="2024-11-14T00:00:00"/>
    <n v="1"/>
    <d v="2024-11-18T00:00:00"/>
    <n v="0"/>
    <n v="0"/>
    <s v="PRO"/>
    <n v="0"/>
    <s v="PAMP63        "/>
    <n v="1"/>
    <m/>
    <m/>
    <s v="Agua"/>
    <d v="2024-11-18T00:00:00"/>
  </r>
  <r>
    <n v="1205"/>
    <b v="1"/>
    <x v="39"/>
    <x v="0"/>
    <x v="39"/>
    <s v=""/>
    <n v="237.88007400000001"/>
    <n v="237.88007400000001"/>
    <s v="KGS"/>
    <d v="2024-11-14T00:00:00"/>
    <n v="1"/>
    <d v="2024-11-18T00:00:00"/>
    <n v="0"/>
    <n v="0"/>
    <s v="PRO"/>
    <n v="0"/>
    <s v="PAMP63        "/>
    <n v="1"/>
    <m/>
    <m/>
    <s v="Agua"/>
    <d v="2024-11-18T00:00:00"/>
  </r>
  <r>
    <n v="1206"/>
    <b v="1"/>
    <x v="39"/>
    <x v="0"/>
    <x v="39"/>
    <s v=""/>
    <n v="526.42168800000002"/>
    <n v="526.42168800000002"/>
    <s v="KGS"/>
    <d v="2024-11-14T00:00:00"/>
    <n v="1"/>
    <d v="2024-11-18T00:00:00"/>
    <n v="0"/>
    <n v="0"/>
    <s v="PRO"/>
    <n v="0"/>
    <s v="PAMP63        "/>
    <n v="1"/>
    <m/>
    <m/>
    <s v="Agua"/>
    <d v="2024-11-18T00:00:00"/>
  </r>
  <r>
    <n v="1211"/>
    <b v="1"/>
    <x v="39"/>
    <x v="0"/>
    <x v="39"/>
    <s v=""/>
    <n v="934.04129"/>
    <n v="934.04129"/>
    <s v="KGS"/>
    <d v="2024-11-14T00:00:00"/>
    <n v="1"/>
    <d v="2024-11-18T00:00:00"/>
    <n v="0"/>
    <n v="0"/>
    <s v="PRO"/>
    <n v="0"/>
    <s v="PAFP51        "/>
    <n v="1"/>
    <m/>
    <m/>
    <s v="Agua"/>
    <d v="2024-11-18T00:00:00"/>
  </r>
  <r>
    <n v="1215"/>
    <b v="1"/>
    <x v="39"/>
    <x v="0"/>
    <x v="39"/>
    <s v=""/>
    <n v="386.79020100000002"/>
    <n v="386.79020100000002"/>
    <s v="KGS"/>
    <d v="2024-11-14T00:00:00"/>
    <n v="1"/>
    <d v="2024-11-18T00:00:00"/>
    <n v="0"/>
    <n v="0"/>
    <s v="PRO"/>
    <n v="0"/>
    <s v="PAFP51        "/>
    <n v="1"/>
    <m/>
    <m/>
    <s v="Agua"/>
    <d v="2024-11-18T00:00:00"/>
  </r>
  <r>
    <n v="1350"/>
    <b v="1"/>
    <x v="31"/>
    <x v="0"/>
    <x v="31"/>
    <s v=""/>
    <n v="18.605086"/>
    <n v="18.605086"/>
    <s v="UNI"/>
    <d v="2024-11-14T00:00:00"/>
    <n v="10"/>
    <d v="2024-11-25T00:00:00"/>
    <n v="0"/>
    <n v="0"/>
    <s v="PRO"/>
    <n v="0"/>
    <s v="03710AR       "/>
    <n v="1"/>
    <m/>
    <m/>
    <s v="Ins Pack"/>
    <d v="2024-11-25T00:00:00"/>
  </r>
  <r>
    <n v="1314"/>
    <b v="1"/>
    <x v="32"/>
    <x v="0"/>
    <x v="32"/>
    <s v=""/>
    <n v="328.05246299999999"/>
    <n v="328.05246299999999"/>
    <s v="KGS"/>
    <d v="2024-11-14T00:00:00"/>
    <n v="7"/>
    <d v="2024-11-25T00:00:00"/>
    <n v="0"/>
    <n v="0"/>
    <s v="PRO"/>
    <n v="0"/>
    <s v="FZPZ65        "/>
    <n v="1"/>
    <m/>
    <m/>
    <s v="Aceite"/>
    <d v="2024-11-25T00:00:00"/>
  </r>
  <r>
    <n v="1317"/>
    <b v="1"/>
    <x v="32"/>
    <x v="0"/>
    <x v="32"/>
    <s v=""/>
    <n v="448.67600299999998"/>
    <n v="448.67600299999998"/>
    <s v="KGS"/>
    <d v="2024-11-14T00:00:00"/>
    <n v="7"/>
    <d v="2024-11-25T00:00:00"/>
    <n v="0"/>
    <n v="0"/>
    <s v="PRO"/>
    <n v="0"/>
    <s v="FZPZ81        "/>
    <n v="1"/>
    <m/>
    <m/>
    <s v="Aceite"/>
    <d v="2024-11-25T00:00:00"/>
  </r>
  <r>
    <n v="1440"/>
    <b v="1"/>
    <x v="14"/>
    <x v="0"/>
    <x v="14"/>
    <s v="C.ALERG.(GL)(SO)(LE)"/>
    <n v="0.661991"/>
    <n v="0.661991"/>
    <s v="KGS"/>
    <d v="2024-11-14T00:00:00"/>
    <n v="21"/>
    <d v="2024-12-09T00:00:00"/>
    <n v="0"/>
    <n v="0"/>
    <s v="PRO"/>
    <n v="0"/>
    <s v="PAMS90        "/>
    <n v="1"/>
    <m/>
    <m/>
    <s v="Sabor"/>
    <d v="2024-12-09T00:00:00"/>
  </r>
  <r>
    <n v="1449"/>
    <b v="1"/>
    <x v="14"/>
    <x v="0"/>
    <x v="14"/>
    <s v="C.ALERG.(GL)(SO)(LE)"/>
    <n v="0.54902300000000004"/>
    <n v="0.54902300000000004"/>
    <s v="KGS"/>
    <d v="2024-11-14T00:00:00"/>
    <n v="21"/>
    <d v="2024-12-09T00:00:00"/>
    <n v="0"/>
    <n v="0"/>
    <s v="PRO"/>
    <n v="0"/>
    <s v="PAMS92        "/>
    <n v="1"/>
    <m/>
    <m/>
    <s v="Sabor"/>
    <d v="2024-12-09T00:00:00"/>
  </r>
  <r>
    <n v="1439"/>
    <b v="1"/>
    <x v="7"/>
    <x v="0"/>
    <x v="7"/>
    <s v="CONT ALERG (LE) (SO)"/>
    <n v="3.5337969999999999"/>
    <n v="3.5337969999999999"/>
    <s v="KGS"/>
    <d v="2024-11-14T00:00:00"/>
    <n v="21"/>
    <d v="2024-12-09T00:00:00"/>
    <n v="0"/>
    <n v="0"/>
    <s v="PRO"/>
    <n v="0"/>
    <s v="PAMS90        "/>
    <n v="1"/>
    <m/>
    <m/>
    <s v="Sabor"/>
    <d v="2024-12-09T00:00:00"/>
  </r>
  <r>
    <n v="1448"/>
    <b v="1"/>
    <x v="7"/>
    <x v="0"/>
    <x v="7"/>
    <s v="CONT ALERG (LE) (SO)"/>
    <n v="2.9307590000000001"/>
    <n v="2.9307590000000001"/>
    <s v="KGS"/>
    <d v="2024-11-14T00:00:00"/>
    <n v="21"/>
    <d v="2024-12-09T00:00:00"/>
    <n v="0"/>
    <n v="0"/>
    <s v="PRO"/>
    <n v="0"/>
    <s v="PAMS92        "/>
    <n v="1"/>
    <m/>
    <m/>
    <s v="Sabor"/>
    <d v="2024-12-09T00:00:00"/>
  </r>
  <r>
    <n v="2436"/>
    <b v="1"/>
    <x v="8"/>
    <x v="0"/>
    <x v="8"/>
    <s v=""/>
    <n v="12.706063"/>
    <n v="12.706063"/>
    <s v="KGS"/>
    <d v="2024-11-14T00:00:00"/>
    <n v="21"/>
    <d v="2024-12-09T00:00:00"/>
    <n v="0"/>
    <n v="0"/>
    <s v="PRO"/>
    <n v="0"/>
    <s v="PAMS92        "/>
    <n v="1"/>
    <m/>
    <m/>
    <s v="Harina"/>
    <d v="2024-12-09T00:00:00"/>
  </r>
  <r>
    <n v="1173"/>
    <b v="1"/>
    <x v="80"/>
    <x v="0"/>
    <x v="80"/>
    <s v="CONT.ALERG.(LE)     "/>
    <n v="129.18"/>
    <n v="129.18"/>
    <s v="KGS"/>
    <d v="2024-11-15T00:00:00"/>
    <n v="0"/>
    <d v="2024-11-18T00:00:00"/>
    <n v="0.01"/>
    <n v="0"/>
    <s v="PRO"/>
    <n v="0"/>
    <s v="SWMS82        "/>
    <n v="1"/>
    <m/>
    <m/>
    <s v="Mozza"/>
    <d v="2024-11-18T00:00:00"/>
  </r>
  <r>
    <n v="1190"/>
    <b v="1"/>
    <x v="80"/>
    <x v="0"/>
    <x v="80"/>
    <s v="CONT.ALERG.(LE)     "/>
    <n v="87.48"/>
    <n v="87.48"/>
    <s v="KGS"/>
    <d v="2024-11-15T00:00:00"/>
    <n v="0"/>
    <d v="2024-11-18T00:00:00"/>
    <n v="0.01"/>
    <n v="0"/>
    <s v="PRO"/>
    <n v="0"/>
    <s v="PAMP62        "/>
    <n v="1"/>
    <m/>
    <m/>
    <s v="Mozza"/>
    <d v="2024-11-18T00:00:00"/>
  </r>
  <r>
    <n v="1204"/>
    <b v="1"/>
    <x v="80"/>
    <x v="0"/>
    <x v="80"/>
    <s v="CONT.ALERG.(LE)     "/>
    <n v="1082.78"/>
    <n v="1082.78"/>
    <s v="KGS"/>
    <d v="2024-11-15T00:00:00"/>
    <n v="0"/>
    <d v="2024-11-18T00:00:00"/>
    <n v="0.01"/>
    <n v="0"/>
    <s v="PRO"/>
    <n v="0"/>
    <s v="PAMP63        "/>
    <n v="1"/>
    <m/>
    <m/>
    <s v="Mozza"/>
    <d v="2024-11-18T00:00:00"/>
  </r>
  <r>
    <n v="1223"/>
    <b v="1"/>
    <x v="39"/>
    <x v="0"/>
    <x v="39"/>
    <s v=""/>
    <n v="90.398644000000004"/>
    <n v="90.398644000000004"/>
    <s v="KGS"/>
    <d v="2024-11-15T00:00:00"/>
    <n v="1"/>
    <d v="2024-11-18T00:00:00"/>
    <n v="0"/>
    <n v="0"/>
    <s v="PRO"/>
    <n v="0"/>
    <s v="SWMS82        "/>
    <n v="1"/>
    <m/>
    <m/>
    <s v="Agua"/>
    <d v="2024-11-18T00:00:00"/>
  </r>
  <r>
    <n v="1231"/>
    <b v="1"/>
    <x v="39"/>
    <x v="0"/>
    <x v="39"/>
    <s v=""/>
    <n v="645.07697700000006"/>
    <n v="645.07697700000006"/>
    <s v="KGS"/>
    <d v="2024-11-15T00:00:00"/>
    <n v="1"/>
    <d v="2024-11-18T00:00:00"/>
    <n v="0"/>
    <n v="0"/>
    <s v="PRO"/>
    <n v="0"/>
    <s v="PAMS93        "/>
    <n v="1"/>
    <m/>
    <m/>
    <s v="Agua"/>
    <d v="2024-11-18T00:00:00"/>
  </r>
  <r>
    <n v="1236"/>
    <b v="1"/>
    <x v="39"/>
    <x v="0"/>
    <x v="39"/>
    <s v=""/>
    <n v="37.190930000000002"/>
    <n v="37.190930000000002"/>
    <s v="KGS"/>
    <d v="2024-11-15T00:00:00"/>
    <n v="1"/>
    <d v="2024-11-18T00:00:00"/>
    <n v="0"/>
    <n v="0"/>
    <s v="PRO"/>
    <n v="0"/>
    <s v="PAMS93        "/>
    <n v="1"/>
    <m/>
    <m/>
    <s v="Agua"/>
    <d v="2024-11-18T00:00:00"/>
  </r>
  <r>
    <n v="1370"/>
    <b v="1"/>
    <x v="15"/>
    <x v="0"/>
    <x v="15"/>
    <s v="NRO 2               "/>
    <n v="4287.2781599999998"/>
    <n v="4287.2781599999998"/>
    <s v="KG"/>
    <d v="2024-11-15T00:00:00"/>
    <n v="15"/>
    <d v="2024-12-02T00:00:00"/>
    <n v="0"/>
    <n v="0"/>
    <s v="PRO"/>
    <n v="0"/>
    <s v="FZPZ65        "/>
    <n v="1"/>
    <m/>
    <m/>
    <s v="Salsa"/>
    <d v="2024-12-02T00:00:00"/>
  </r>
  <r>
    <n v="1373"/>
    <b v="1"/>
    <x v="15"/>
    <x v="0"/>
    <x v="15"/>
    <s v="NRO 2               "/>
    <n v="1935.535762"/>
    <n v="1935.535762"/>
    <s v="KG"/>
    <d v="2024-11-15T00:00:00"/>
    <n v="15"/>
    <d v="2024-12-02T00:00:00"/>
    <n v="0"/>
    <n v="0"/>
    <s v="PRO"/>
    <n v="0"/>
    <s v="FZPZ81        "/>
    <n v="1"/>
    <m/>
    <m/>
    <s v="Salsa"/>
    <d v="2024-12-02T00:00:00"/>
  </r>
  <r>
    <n v="1375"/>
    <b v="1"/>
    <x v="16"/>
    <x v="0"/>
    <x v="16"/>
    <s v="EMP03-48 PIAMONTESA "/>
    <n v="1524.737672"/>
    <n v="1524.737672"/>
    <s v="KGS"/>
    <d v="2024-11-15T00:00:00"/>
    <n v="15"/>
    <d v="2024-12-02T00:00:00"/>
    <n v="0"/>
    <n v="0"/>
    <s v="PRO"/>
    <n v="0"/>
    <s v="FZPZ81        "/>
    <n v="1"/>
    <m/>
    <m/>
    <s v="Fiambre"/>
    <d v="2024-12-02T00:00:00"/>
  </r>
  <r>
    <n v="1371"/>
    <b v="1"/>
    <x v="17"/>
    <x v="0"/>
    <x v="17"/>
    <s v="KGS                 "/>
    <n v="27.266639999999999"/>
    <n v="27.266639999999999"/>
    <s v="KGS"/>
    <d v="2024-11-15T00:00:00"/>
    <n v="15"/>
    <d v="2024-12-02T00:00:00"/>
    <n v="0"/>
    <n v="0"/>
    <s v="PRO"/>
    <n v="0"/>
    <s v="FZPZ65        "/>
    <n v="1"/>
    <m/>
    <m/>
    <s v="Sabor"/>
    <d v="2024-12-02T00:00:00"/>
  </r>
  <r>
    <n v="1376"/>
    <b v="1"/>
    <x v="17"/>
    <x v="0"/>
    <x v="17"/>
    <s v="KGS                 "/>
    <n v="1.0565340000000001"/>
    <n v="1.0565340000000001"/>
    <s v="KGS"/>
    <d v="2024-11-15T00:00:00"/>
    <n v="15"/>
    <d v="2024-12-02T00:00:00"/>
    <n v="0"/>
    <n v="0"/>
    <s v="PRO"/>
    <n v="0"/>
    <s v="FZPZ81        "/>
    <n v="1"/>
    <m/>
    <m/>
    <s v="Sabor"/>
    <d v="2024-12-02T00:00:00"/>
  </r>
  <r>
    <n v="1478"/>
    <b v="1"/>
    <x v="5"/>
    <x v="0"/>
    <x v="5"/>
    <s v=""/>
    <n v="1.94367"/>
    <n v="1.94367"/>
    <s v="KGS"/>
    <d v="2024-11-15T00:00:00"/>
    <n v="21"/>
    <d v="2024-12-09T00:00:00"/>
    <n v="0"/>
    <n v="0"/>
    <s v="PRO"/>
    <n v="0"/>
    <s v="PAMP63        "/>
    <n v="1"/>
    <m/>
    <m/>
    <s v="Sabor"/>
    <d v="2024-12-09T00:00:00"/>
  </r>
  <r>
    <n v="1480"/>
    <b v="1"/>
    <x v="18"/>
    <x v="0"/>
    <x v="18"/>
    <s v="CONT.ALERG.(TR)     "/>
    <n v="202.46785"/>
    <n v="202.46785"/>
    <s v="KGS"/>
    <d v="2024-11-15T00:00:00"/>
    <n v="21"/>
    <d v="2024-12-09T00:00:00"/>
    <n v="0"/>
    <n v="0"/>
    <s v="PRO"/>
    <n v="0"/>
    <s v="PAMP63        "/>
    <n v="1"/>
    <m/>
    <m/>
    <s v="Batter"/>
    <d v="2024-12-09T00:00:00"/>
  </r>
  <r>
    <n v="1499"/>
    <b v="1"/>
    <x v="6"/>
    <x v="0"/>
    <x v="6"/>
    <s v=""/>
    <n v="5.6115680000000001"/>
    <n v="5.6115680000000001"/>
    <s v="KG"/>
    <d v="2024-11-15T00:00:00"/>
    <n v="21"/>
    <d v="2024-12-09T00:00:00"/>
    <n v="0"/>
    <n v="0"/>
    <s v="PRO"/>
    <n v="0"/>
    <s v="02231AR       "/>
    <n v="1"/>
    <m/>
    <m/>
    <s v="Aditivos"/>
    <d v="2024-12-09T00:00:00"/>
  </r>
  <r>
    <n v="1472"/>
    <b v="1"/>
    <x v="19"/>
    <x v="0"/>
    <x v="19"/>
    <s v=""/>
    <n v="0.61053100000000005"/>
    <n v="0.61053100000000005"/>
    <s v="KGS"/>
    <d v="2024-11-15T00:00:00"/>
    <n v="21"/>
    <d v="2024-12-09T00:00:00"/>
    <n v="0"/>
    <n v="0"/>
    <s v="PRO"/>
    <n v="0"/>
    <s v="PAMP63        "/>
    <n v="1"/>
    <m/>
    <m/>
    <s v="Sabor"/>
    <d v="2024-12-09T00:00:00"/>
  </r>
  <r>
    <n v="1488"/>
    <b v="1"/>
    <x v="19"/>
    <x v="0"/>
    <x v="19"/>
    <s v=""/>
    <n v="0.96921000000000002"/>
    <n v="0.96921000000000002"/>
    <s v="KGS"/>
    <d v="2024-11-15T00:00:00"/>
    <n v="21"/>
    <d v="2024-12-09T00:00:00"/>
    <n v="0"/>
    <n v="0"/>
    <s v="PRO"/>
    <n v="0"/>
    <s v="FZFP61        "/>
    <n v="1"/>
    <m/>
    <m/>
    <s v="Sabor"/>
    <d v="2024-12-09T00:00:00"/>
  </r>
  <r>
    <n v="1506"/>
    <b v="1"/>
    <x v="19"/>
    <x v="0"/>
    <x v="19"/>
    <s v=""/>
    <n v="0.17421500000000001"/>
    <n v="0.17421500000000001"/>
    <s v="KGS"/>
    <d v="2024-11-15T00:00:00"/>
    <n v="21"/>
    <d v="2024-12-09T00:00:00"/>
    <n v="0"/>
    <n v="0"/>
    <s v="PRO"/>
    <n v="0"/>
    <s v="02231AR       "/>
    <n v="1"/>
    <m/>
    <m/>
    <s v="Sabor"/>
    <d v="2024-12-09T00:00:00"/>
  </r>
  <r>
    <n v="1492"/>
    <b v="1"/>
    <x v="48"/>
    <x v="0"/>
    <x v="48"/>
    <s v="CONT.ALERG.(T)      "/>
    <n v="411.10110600000002"/>
    <n v="411.10110600000002"/>
    <s v="KGS"/>
    <d v="2024-11-15T00:00:00"/>
    <n v="21"/>
    <d v="2024-12-09T00:00:00"/>
    <n v="0"/>
    <n v="0"/>
    <s v="PRO"/>
    <n v="0"/>
    <s v="02231AR       "/>
    <n v="1"/>
    <m/>
    <m/>
    <s v="Reboz"/>
    <d v="2024-12-09T00:00:00"/>
  </r>
  <r>
    <n v="1481"/>
    <b v="1"/>
    <x v="21"/>
    <x v="0"/>
    <x v="21"/>
    <s v="CONT.ALERGENO       "/>
    <n v="15.087424"/>
    <n v="15.087424"/>
    <s v="KGS"/>
    <d v="2024-11-15T00:00:00"/>
    <n v="21"/>
    <d v="2024-12-09T00:00:00"/>
    <n v="0"/>
    <n v="0"/>
    <s v="PRO"/>
    <n v="0"/>
    <s v="PAMS90        "/>
    <n v="1"/>
    <m/>
    <m/>
    <s v="Batter"/>
    <d v="2024-12-09T00:00:00"/>
  </r>
  <r>
    <n v="1477"/>
    <b v="1"/>
    <x v="13"/>
    <x v="0"/>
    <x v="13"/>
    <s v="CONT.ALERGENO       "/>
    <n v="1.94367"/>
    <n v="1.94367"/>
    <s v="KG"/>
    <d v="2024-11-15T00:00:00"/>
    <n v="21"/>
    <d v="2024-12-09T00:00:00"/>
    <n v="0"/>
    <n v="0"/>
    <s v="PRO"/>
    <n v="0"/>
    <s v="PAMP63        "/>
    <n v="1"/>
    <m/>
    <m/>
    <s v="Sabor"/>
    <d v="2024-12-09T00:00:00"/>
  </r>
  <r>
    <n v="2437"/>
    <b v="1"/>
    <x v="8"/>
    <x v="0"/>
    <x v="8"/>
    <s v=""/>
    <n v="51.647058999999999"/>
    <n v="51.647058999999999"/>
    <s v="KGS"/>
    <d v="2024-11-15T00:00:00"/>
    <n v="21"/>
    <d v="2024-12-09T00:00:00"/>
    <n v="0"/>
    <n v="0"/>
    <s v="PRO"/>
    <n v="0"/>
    <s v="02231AR       "/>
    <n v="1"/>
    <m/>
    <m/>
    <s v="Harina"/>
    <d v="2024-12-09T00:00:00"/>
  </r>
  <r>
    <n v="1224"/>
    <b v="1"/>
    <x v="85"/>
    <x v="0"/>
    <x v="85"/>
    <s v="CONT.ALERG.(T)"/>
    <n v="1062.6099999999999"/>
    <n v="1062.6099999999999"/>
    <s v="KGS"/>
    <d v="2024-11-16T00:00:00"/>
    <n v="0"/>
    <d v="2024-11-18T00:00:00"/>
    <n v="0.01"/>
    <n v="0"/>
    <s v="PRO"/>
    <n v="0"/>
    <s v="PAMP60        "/>
    <n v="1"/>
    <m/>
    <m/>
    <e v="#N/A"/>
    <d v="2024-11-18T00:00:00"/>
  </r>
  <r>
    <n v="1227"/>
    <b v="1"/>
    <x v="85"/>
    <x v="0"/>
    <x v="85"/>
    <s v="CONT.ALERG.(T)"/>
    <n v="290.77999999999997"/>
    <n v="290.77999999999997"/>
    <s v="KGS"/>
    <d v="2024-11-16T00:00:00"/>
    <n v="0"/>
    <d v="2024-11-18T00:00:00"/>
    <n v="0.01"/>
    <n v="0"/>
    <s v="PRO"/>
    <n v="0"/>
    <s v="PAMP62        "/>
    <n v="1"/>
    <m/>
    <m/>
    <e v="#N/A"/>
    <d v="2024-11-18T00:00:00"/>
  </r>
  <r>
    <n v="1229"/>
    <b v="1"/>
    <x v="85"/>
    <x v="0"/>
    <x v="85"/>
    <s v="CONT.ALERG.(T)"/>
    <n v="1221.28"/>
    <n v="1221.28"/>
    <s v="KGS"/>
    <d v="2024-11-16T00:00:00"/>
    <n v="0"/>
    <d v="2024-11-18T00:00:00"/>
    <n v="0.01"/>
    <n v="0"/>
    <s v="PRO"/>
    <n v="0"/>
    <s v="PAMP63        "/>
    <n v="1"/>
    <m/>
    <m/>
    <e v="#N/A"/>
    <d v="2024-11-18T00:00:00"/>
  </r>
  <r>
    <n v="1237"/>
    <b v="1"/>
    <x v="85"/>
    <x v="0"/>
    <x v="85"/>
    <s v="CONT.ALERG.(T)"/>
    <n v="865.58"/>
    <n v="865.58"/>
    <s v="KGS"/>
    <d v="2024-11-16T00:00:00"/>
    <n v="0"/>
    <d v="2024-11-18T00:00:00"/>
    <n v="0.01"/>
    <n v="0"/>
    <s v="PRO"/>
    <n v="0"/>
    <s v="PAFP51        "/>
    <n v="1"/>
    <m/>
    <m/>
    <e v="#N/A"/>
    <d v="2024-11-18T00:00:00"/>
  </r>
  <r>
    <n v="1235"/>
    <b v="1"/>
    <x v="80"/>
    <x v="0"/>
    <x v="80"/>
    <s v="CONT.ALERG.(LE)     "/>
    <n v="169.28"/>
    <n v="169.28"/>
    <s v="KGS"/>
    <d v="2024-11-16T00:00:00"/>
    <n v="0"/>
    <d v="2024-11-18T00:00:00"/>
    <n v="0.01"/>
    <n v="0"/>
    <s v="PRO"/>
    <n v="0"/>
    <s v="PAMS93        "/>
    <n v="1"/>
    <m/>
    <m/>
    <s v="Mozza"/>
    <d v="2024-11-18T00:00:00"/>
  </r>
  <r>
    <n v="1327"/>
    <b v="1"/>
    <x v="29"/>
    <x v="0"/>
    <x v="29"/>
    <s v="CONT.ALERG.(T)      "/>
    <n v="77.536630000000002"/>
    <n v="77.536630000000002"/>
    <s v="KG"/>
    <d v="2024-11-16T00:00:00"/>
    <n v="7"/>
    <d v="2024-11-25T00:00:00"/>
    <n v="0"/>
    <n v="0"/>
    <s v="PRO"/>
    <n v="0"/>
    <s v="FZPZ65        "/>
    <n v="1"/>
    <m/>
    <m/>
    <s v="Aditivos"/>
    <d v="2024-11-25T00:00:00"/>
  </r>
  <r>
    <n v="1332"/>
    <b v="1"/>
    <x v="29"/>
    <x v="0"/>
    <x v="29"/>
    <s v="CONT.ALERG.(T)      "/>
    <n v="106.055209"/>
    <n v="106.055209"/>
    <s v="KG"/>
    <d v="2024-11-16T00:00:00"/>
    <n v="7"/>
    <d v="2024-11-25T00:00:00"/>
    <n v="0"/>
    <n v="0"/>
    <s v="PRO"/>
    <n v="0"/>
    <s v="FZPZ81        "/>
    <n v="1"/>
    <m/>
    <m/>
    <s v="Aditivos"/>
    <d v="2024-11-25T00:00:00"/>
  </r>
  <r>
    <n v="1386"/>
    <b v="1"/>
    <x v="20"/>
    <x v="0"/>
    <x v="20"/>
    <s v="FRIZZIO             "/>
    <n v="2227.7105999999999"/>
    <n v="2227.7105999999999"/>
    <s v="UNI"/>
    <d v="2024-11-16T00:00:00"/>
    <n v="15"/>
    <d v="2024-12-02T00:00:00"/>
    <n v="0"/>
    <n v="0"/>
    <s v="PRO"/>
    <n v="0"/>
    <s v="FZPZ81        "/>
    <n v="1"/>
    <m/>
    <m/>
    <s v="Ins Pack"/>
    <d v="2024-12-02T00:00:00"/>
  </r>
  <r>
    <n v="1245"/>
    <b v="1"/>
    <x v="52"/>
    <x v="0"/>
    <x v="52"/>
    <s v=""/>
    <n v="46.694966000000001"/>
    <n v="46.694966000000001"/>
    <s v="UNI"/>
    <d v="2024-11-17T00:00:00"/>
    <n v="0"/>
    <d v="2024-11-18T00:00:00"/>
    <n v="0"/>
    <n v="0"/>
    <s v="PRO"/>
    <n v="0"/>
    <s v="SWMS51        "/>
    <n v="1"/>
    <m/>
    <m/>
    <e v="#N/A"/>
    <d v="2024-11-18T00:00:00"/>
  </r>
  <r>
    <n v="1250"/>
    <b v="1"/>
    <x v="52"/>
    <x v="0"/>
    <x v="52"/>
    <s v=""/>
    <n v="20.776831000000001"/>
    <n v="20.776831000000001"/>
    <s v="UNI"/>
    <d v="2024-11-17T00:00:00"/>
    <n v="0"/>
    <d v="2024-11-18T00:00:00"/>
    <n v="0"/>
    <n v="0"/>
    <s v="PRO"/>
    <n v="0"/>
    <s v="SWMS82        "/>
    <n v="1"/>
    <m/>
    <m/>
    <e v="#N/A"/>
    <d v="2024-11-18T00:00:00"/>
  </r>
  <r>
    <n v="1251"/>
    <b v="1"/>
    <x v="52"/>
    <x v="0"/>
    <x v="52"/>
    <s v=""/>
    <n v="78.672352000000004"/>
    <n v="78.672352000000004"/>
    <s v="UNI"/>
    <d v="2024-11-17T00:00:00"/>
    <n v="0"/>
    <d v="2024-11-18T00:00:00"/>
    <n v="0"/>
    <n v="0"/>
    <s v="PRO"/>
    <n v="0"/>
    <s v="PAMP60        "/>
    <n v="1"/>
    <m/>
    <m/>
    <e v="#N/A"/>
    <d v="2024-11-18T00:00:00"/>
  </r>
  <r>
    <n v="1258"/>
    <b v="1"/>
    <x v="52"/>
    <x v="0"/>
    <x v="52"/>
    <s v=""/>
    <n v="32.67183"/>
    <n v="32.67183"/>
    <s v="UNI"/>
    <d v="2024-11-17T00:00:00"/>
    <n v="0"/>
    <d v="2024-11-18T00:00:00"/>
    <n v="0"/>
    <n v="0"/>
    <s v="PRO"/>
    <n v="0"/>
    <s v="PAMP62        "/>
    <n v="1"/>
    <m/>
    <m/>
    <e v="#N/A"/>
    <d v="2024-11-18T00:00:00"/>
  </r>
  <r>
    <n v="1265"/>
    <b v="1"/>
    <x v="52"/>
    <x v="0"/>
    <x v="52"/>
    <s v=""/>
    <n v="137.220619"/>
    <n v="137.220619"/>
    <s v="UNI"/>
    <d v="2024-11-17T00:00:00"/>
    <n v="0"/>
    <d v="2024-11-18T00:00:00"/>
    <n v="0"/>
    <n v="0"/>
    <s v="PRO"/>
    <n v="0"/>
    <s v="PAMP63        "/>
    <n v="1"/>
    <m/>
    <m/>
    <e v="#N/A"/>
    <d v="2024-11-18T00:00:00"/>
  </r>
  <r>
    <n v="1279"/>
    <b v="1"/>
    <x v="52"/>
    <x v="0"/>
    <x v="52"/>
    <s v=""/>
    <n v="17.539473999999998"/>
    <n v="17.539473999999998"/>
    <s v="UNI"/>
    <d v="2024-11-17T00:00:00"/>
    <n v="0"/>
    <d v="2024-11-18T00:00:00"/>
    <n v="0"/>
    <n v="0"/>
    <s v="PRO"/>
    <n v="0"/>
    <s v="PAFP51        "/>
    <n v="1"/>
    <m/>
    <m/>
    <e v="#N/A"/>
    <d v="2024-11-18T00:00:00"/>
  </r>
  <r>
    <n v="1243"/>
    <b v="1"/>
    <x v="53"/>
    <x v="0"/>
    <x v="53"/>
    <s v=""/>
    <n v="77.054400000000001"/>
    <n v="77.054400000000001"/>
    <s v="UNI"/>
    <d v="2024-11-17T00:00:00"/>
    <n v="0"/>
    <d v="2024-11-18T00:00:00"/>
    <n v="0"/>
    <n v="0"/>
    <s v="PRO"/>
    <n v="0"/>
    <s v="SWMS51        "/>
    <n v="1"/>
    <m/>
    <m/>
    <s v="Cinta"/>
    <d v="2024-11-18T00:00:00"/>
  </r>
  <r>
    <n v="1255"/>
    <b v="1"/>
    <x v="53"/>
    <x v="0"/>
    <x v="53"/>
    <s v=""/>
    <n v="283.3338"/>
    <n v="283.3338"/>
    <s v="UNI"/>
    <d v="2024-11-17T00:00:00"/>
    <n v="0"/>
    <d v="2024-11-18T00:00:00"/>
    <n v="0"/>
    <n v="0"/>
    <s v="PRO"/>
    <n v="0"/>
    <s v="PAMP60        "/>
    <n v="1"/>
    <m/>
    <m/>
    <s v="Cinta"/>
    <d v="2024-11-18T00:00:00"/>
  </r>
  <r>
    <n v="1259"/>
    <b v="1"/>
    <x v="53"/>
    <x v="0"/>
    <x v="53"/>
    <s v=""/>
    <n v="73.53"/>
    <n v="73.53"/>
    <s v="UNI"/>
    <d v="2024-11-17T00:00:00"/>
    <n v="0"/>
    <d v="2024-11-18T00:00:00"/>
    <n v="0"/>
    <n v="0"/>
    <s v="PRO"/>
    <n v="0"/>
    <s v="PAMP62        "/>
    <n v="1"/>
    <m/>
    <m/>
    <s v="Cinta"/>
    <d v="2024-11-18T00:00:00"/>
  </r>
  <r>
    <n v="1266"/>
    <b v="1"/>
    <x v="53"/>
    <x v="0"/>
    <x v="53"/>
    <s v=""/>
    <n v="308.8236"/>
    <n v="308.8236"/>
    <s v="UNI"/>
    <d v="2024-11-17T00:00:00"/>
    <n v="0"/>
    <d v="2024-11-18T00:00:00"/>
    <n v="0"/>
    <n v="0"/>
    <s v="PRO"/>
    <n v="0"/>
    <s v="PAMP63        "/>
    <n v="1"/>
    <m/>
    <m/>
    <s v="Cinta"/>
    <d v="2024-11-18T00:00:00"/>
  </r>
  <r>
    <n v="1277"/>
    <b v="1"/>
    <x v="53"/>
    <x v="0"/>
    <x v="53"/>
    <s v=""/>
    <n v="39.473683999999999"/>
    <n v="39.473683999999999"/>
    <s v="UNI"/>
    <d v="2024-11-17T00:00:00"/>
    <n v="0"/>
    <d v="2024-11-18T00:00:00"/>
    <n v="0"/>
    <n v="0"/>
    <s v="PRO"/>
    <n v="0"/>
    <s v="PAFP51        "/>
    <n v="1"/>
    <m/>
    <m/>
    <s v="Cinta"/>
    <d v="2024-11-18T00:00:00"/>
  </r>
  <r>
    <n v="1240"/>
    <b v="1"/>
    <x v="128"/>
    <x v="0"/>
    <x v="128"/>
    <s v="REV.1"/>
    <n v="99"/>
    <n v="99"/>
    <s v="KG"/>
    <d v="2024-11-17T00:00:00"/>
    <n v="0"/>
    <d v="2024-11-18T00:00:00"/>
    <n v="0.01"/>
    <n v="0"/>
    <s v="PRO"/>
    <n v="0"/>
    <s v="SWMS51        "/>
    <n v="1"/>
    <m/>
    <m/>
    <e v="#N/A"/>
    <d v="2024-11-18T00:00:00"/>
  </r>
  <r>
    <n v="1246"/>
    <b v="1"/>
    <x v="157"/>
    <x v="0"/>
    <x v="157"/>
    <s v="REV.1"/>
    <n v="46.89"/>
    <n v="46.89"/>
    <s v="KG"/>
    <d v="2024-11-17T00:00:00"/>
    <n v="0"/>
    <d v="2024-11-18T00:00:00"/>
    <n v="0.01"/>
    <n v="0"/>
    <s v="PRO"/>
    <n v="0"/>
    <s v="SWMS82        "/>
    <n v="1"/>
    <m/>
    <m/>
    <e v="#N/A"/>
    <d v="2024-11-18T00:00:00"/>
  </r>
  <r>
    <n v="1275"/>
    <b v="1"/>
    <x v="130"/>
    <x v="0"/>
    <x v="130"/>
    <s v="NUGG PALA X380 REV.2"/>
    <n v="131.6"/>
    <n v="131.6"/>
    <s v="KG"/>
    <d v="2024-11-17T00:00:00"/>
    <n v="0"/>
    <d v="2024-11-18T00:00:00"/>
    <n v="0.01"/>
    <n v="0"/>
    <s v="PRO"/>
    <n v="0"/>
    <s v="PAFP51        "/>
    <n v="1"/>
    <m/>
    <m/>
    <e v="#N/A"/>
    <d v="2024-11-18T00:00:00"/>
  </r>
  <r>
    <n v="1254"/>
    <b v="1"/>
    <x v="89"/>
    <x v="0"/>
    <x v="89"/>
    <s v="12 u PALADINI"/>
    <n v="4816.68"/>
    <n v="4816.68"/>
    <s v="UNI"/>
    <d v="2024-11-17T00:00:00"/>
    <n v="0"/>
    <d v="2024-11-18T00:00:00"/>
    <n v="0.01"/>
    <n v="0"/>
    <s v="PRO"/>
    <n v="0"/>
    <s v="PAMP60        "/>
    <n v="1"/>
    <m/>
    <m/>
    <e v="#N/A"/>
    <d v="2024-11-18T00:00:00"/>
  </r>
  <r>
    <n v="1262"/>
    <b v="1"/>
    <x v="89"/>
    <x v="0"/>
    <x v="89"/>
    <s v="12 u PALADINI"/>
    <n v="1250.01"/>
    <n v="1250.01"/>
    <s v="UNI"/>
    <d v="2024-11-17T00:00:00"/>
    <n v="0"/>
    <d v="2024-11-18T00:00:00"/>
    <n v="0.01"/>
    <n v="0"/>
    <s v="PRO"/>
    <n v="0"/>
    <s v="PAMP62        "/>
    <n v="1"/>
    <m/>
    <m/>
    <e v="#N/A"/>
    <d v="2024-11-18T00:00:00"/>
  </r>
  <r>
    <n v="1269"/>
    <b v="1"/>
    <x v="89"/>
    <x v="0"/>
    <x v="89"/>
    <s v="12 u PALADINI"/>
    <n v="5250"/>
    <n v="5250"/>
    <s v="UNI"/>
    <d v="2024-11-17T00:00:00"/>
    <n v="0"/>
    <d v="2024-11-18T00:00:00"/>
    <n v="0.01"/>
    <n v="0"/>
    <s v="PRO"/>
    <n v="0"/>
    <s v="PAMP63        "/>
    <n v="1"/>
    <m/>
    <m/>
    <e v="#N/A"/>
    <d v="2024-11-18T00:00:00"/>
  </r>
  <r>
    <n v="1260"/>
    <b v="1"/>
    <x v="132"/>
    <x v="0"/>
    <x v="132"/>
    <s v="REV.3"/>
    <n v="38.85"/>
    <n v="38.85"/>
    <s v="KG"/>
    <d v="2024-11-17T00:00:00"/>
    <n v="0"/>
    <d v="2024-11-18T00:00:00"/>
    <n v="0.01"/>
    <n v="0"/>
    <s v="PRO"/>
    <n v="0"/>
    <s v="PAMP62        "/>
    <n v="1"/>
    <m/>
    <m/>
    <e v="#N/A"/>
    <d v="2024-11-18T00:00:00"/>
  </r>
  <r>
    <n v="1257"/>
    <b v="1"/>
    <x v="90"/>
    <x v="0"/>
    <x v="90"/>
    <s v="RIBBON NE 102X450 OU"/>
    <n v="1.9644470000000001"/>
    <n v="1.9644470000000001"/>
    <s v="UNI"/>
    <d v="2024-11-17T00:00:00"/>
    <n v="0"/>
    <d v="2024-11-18T00:00:00"/>
    <n v="0"/>
    <n v="0"/>
    <s v="PRO"/>
    <n v="0"/>
    <s v="PAMP60        "/>
    <n v="1"/>
    <m/>
    <m/>
    <s v="Ribbon"/>
    <d v="2024-11-18T00:00:00"/>
  </r>
  <r>
    <n v="1264"/>
    <b v="1"/>
    <x v="90"/>
    <x v="0"/>
    <x v="90"/>
    <s v="RIBBON NE 102X450 OU"/>
    <n v="0.50980800000000004"/>
    <n v="0.50980800000000004"/>
    <s v="UNI"/>
    <d v="2024-11-17T00:00:00"/>
    <n v="0"/>
    <d v="2024-11-18T00:00:00"/>
    <n v="0"/>
    <n v="0"/>
    <s v="PRO"/>
    <n v="0"/>
    <s v="PAMP62        "/>
    <n v="1"/>
    <m/>
    <m/>
    <s v="Ribbon"/>
    <d v="2024-11-18T00:00:00"/>
  </r>
  <r>
    <n v="1271"/>
    <b v="1"/>
    <x v="90"/>
    <x v="0"/>
    <x v="90"/>
    <s v="RIBBON NE 102X450 OU"/>
    <n v="2.1411760000000002"/>
    <n v="2.1411760000000002"/>
    <s v="UNI"/>
    <d v="2024-11-17T00:00:00"/>
    <n v="0"/>
    <d v="2024-11-18T00:00:00"/>
    <n v="0"/>
    <n v="0"/>
    <s v="PRO"/>
    <n v="0"/>
    <s v="PAMP63        "/>
    <n v="1"/>
    <m/>
    <m/>
    <s v="Ribbon"/>
    <d v="2024-11-18T00:00:00"/>
  </r>
  <r>
    <n v="1244"/>
    <b v="1"/>
    <x v="67"/>
    <x v="0"/>
    <x v="67"/>
    <s v=""/>
    <n v="11.68"/>
    <n v="11.68"/>
    <s v="UN"/>
    <d v="2024-11-17T00:00:00"/>
    <n v="0"/>
    <d v="2024-11-18T00:00:00"/>
    <n v="0.01"/>
    <n v="0"/>
    <s v="PRO"/>
    <n v="0"/>
    <s v="SWMS51        "/>
    <n v="1"/>
    <m/>
    <m/>
    <e v="#N/A"/>
    <d v="2024-11-18T00:00:00"/>
  </r>
  <r>
    <n v="1249"/>
    <b v="1"/>
    <x v="67"/>
    <x v="0"/>
    <x v="67"/>
    <s v=""/>
    <n v="5.19"/>
    <n v="5.19"/>
    <s v="UN"/>
    <d v="2024-11-17T00:00:00"/>
    <n v="0"/>
    <d v="2024-11-18T00:00:00"/>
    <n v="0.01"/>
    <n v="0"/>
    <s v="PRO"/>
    <n v="0"/>
    <s v="SWMS82        "/>
    <n v="1"/>
    <m/>
    <m/>
    <e v="#N/A"/>
    <d v="2024-11-18T00:00:00"/>
  </r>
  <r>
    <n v="1252"/>
    <b v="1"/>
    <x v="67"/>
    <x v="0"/>
    <x v="67"/>
    <s v=""/>
    <n v="19.670000000000002"/>
    <n v="19.670000000000002"/>
    <s v="UN"/>
    <d v="2024-11-17T00:00:00"/>
    <n v="0"/>
    <d v="2024-11-18T00:00:00"/>
    <n v="0.01"/>
    <n v="0"/>
    <s v="PRO"/>
    <n v="0"/>
    <s v="PAMP60        "/>
    <n v="1"/>
    <m/>
    <m/>
    <e v="#N/A"/>
    <d v="2024-11-18T00:00:00"/>
  </r>
  <r>
    <n v="1261"/>
    <b v="1"/>
    <x v="67"/>
    <x v="0"/>
    <x v="67"/>
    <s v=""/>
    <n v="5.1100000000000003"/>
    <n v="5.1100000000000003"/>
    <s v="UN"/>
    <d v="2024-11-17T00:00:00"/>
    <n v="0"/>
    <d v="2024-11-18T00:00:00"/>
    <n v="0.01"/>
    <n v="0"/>
    <s v="PRO"/>
    <n v="0"/>
    <s v="PAMP62        "/>
    <n v="1"/>
    <m/>
    <m/>
    <e v="#N/A"/>
    <d v="2024-11-18T00:00:00"/>
  </r>
  <r>
    <n v="1267"/>
    <b v="1"/>
    <x v="67"/>
    <x v="0"/>
    <x v="67"/>
    <s v=""/>
    <n v="21.44"/>
    <n v="21.44"/>
    <s v="UN"/>
    <d v="2024-11-17T00:00:00"/>
    <n v="0"/>
    <d v="2024-11-18T00:00:00"/>
    <n v="0.01"/>
    <n v="0"/>
    <s v="PRO"/>
    <n v="0"/>
    <s v="PAMP63        "/>
    <n v="1"/>
    <m/>
    <m/>
    <e v="#N/A"/>
    <d v="2024-11-18T00:00:00"/>
  </r>
  <r>
    <n v="1278"/>
    <b v="1"/>
    <x v="67"/>
    <x v="0"/>
    <x v="67"/>
    <s v=""/>
    <n v="4.3899999999999997"/>
    <n v="4.3899999999999997"/>
    <s v="UN"/>
    <d v="2024-11-17T00:00:00"/>
    <n v="0"/>
    <d v="2024-11-18T00:00:00"/>
    <n v="0.01"/>
    <n v="0"/>
    <s v="PRO"/>
    <n v="0"/>
    <s v="PAFP51        "/>
    <n v="1"/>
    <m/>
    <m/>
    <e v="#N/A"/>
    <d v="2024-11-18T00:00:00"/>
  </r>
  <r>
    <n v="1253"/>
    <b v="1"/>
    <x v="135"/>
    <x v="0"/>
    <x v="135"/>
    <s v="FLOW MED PALA REV.3"/>
    <n v="149.71"/>
    <n v="149.71"/>
    <s v="KG"/>
    <d v="2024-11-17T00:00:00"/>
    <n v="0"/>
    <d v="2024-11-18T00:00:00"/>
    <n v="0.01"/>
    <n v="0"/>
    <s v="PRO"/>
    <n v="0"/>
    <s v="PAMP60        "/>
    <n v="1"/>
    <m/>
    <m/>
    <e v="#N/A"/>
    <d v="2024-11-18T00:00:00"/>
  </r>
  <r>
    <n v="1268"/>
    <b v="1"/>
    <x v="93"/>
    <x v="0"/>
    <x v="93"/>
    <s v="FLOW MED JQ PA REV.3"/>
    <n v="163.16999999999999"/>
    <n v="163.16999999999999"/>
    <s v="KG"/>
    <d v="2024-11-17T00:00:00"/>
    <n v="0"/>
    <d v="2024-11-18T00:00:00"/>
    <n v="0.01"/>
    <n v="0"/>
    <s v="PRO"/>
    <n v="0"/>
    <s v="PAMP63        "/>
    <n v="1"/>
    <m/>
    <m/>
    <e v="#N/A"/>
    <d v="2024-11-18T00:00:00"/>
  </r>
  <r>
    <n v="50"/>
    <b v="1"/>
    <x v="136"/>
    <x v="1"/>
    <x v="136"/>
    <s v="X20PAQ COD 100983"/>
    <n v="657.89473699999996"/>
    <n v="0"/>
    <s v="UNI"/>
    <d v="2024-11-17T00:00:00"/>
    <n v="1"/>
    <d v="2024-11-18T00:00:00"/>
    <n v="0"/>
    <n v="0"/>
    <s v="PRO"/>
    <n v="0"/>
    <s v="PAFP51        "/>
    <n v="1"/>
    <m/>
    <m/>
    <e v="#N/A"/>
    <d v="2024-11-18T00:00:00"/>
  </r>
  <r>
    <n v="46"/>
    <b v="1"/>
    <x v="138"/>
    <x v="1"/>
    <x v="138"/>
    <s v="SKU PALADINI 102484"/>
    <n v="4722.2299999999996"/>
    <n v="0"/>
    <s v="UNI"/>
    <d v="2024-11-17T00:00:00"/>
    <n v="1"/>
    <d v="2024-11-18T00:00:00"/>
    <n v="0.01"/>
    <n v="0"/>
    <s v="PRO"/>
    <n v="0"/>
    <s v="PAMP60        "/>
    <n v="1"/>
    <m/>
    <m/>
    <e v="#N/A"/>
    <d v="2024-11-18T00:00:00"/>
  </r>
  <r>
    <n v="47"/>
    <b v="1"/>
    <x v="139"/>
    <x v="1"/>
    <x v="139"/>
    <s v="SKU PALADINI 102482"/>
    <n v="1225.5"/>
    <n v="0"/>
    <s v="UNI"/>
    <d v="2024-11-17T00:00:00"/>
    <n v="1"/>
    <d v="2024-11-18T00:00:00"/>
    <n v="0.01"/>
    <n v="0"/>
    <s v="PRO"/>
    <n v="0"/>
    <s v="PAMP62        "/>
    <n v="1"/>
    <m/>
    <m/>
    <e v="#N/A"/>
    <d v="2024-11-18T00:00:00"/>
  </r>
  <r>
    <n v="48"/>
    <b v="1"/>
    <x v="94"/>
    <x v="1"/>
    <x v="94"/>
    <s v="SKU PALADINI 102483"/>
    <n v="5147.0600000000004"/>
    <n v="0"/>
    <s v="UNI"/>
    <d v="2024-11-17T00:00:00"/>
    <n v="1"/>
    <d v="2024-11-18T00:00:00"/>
    <n v="0.01"/>
    <n v="0"/>
    <s v="PRO"/>
    <n v="0"/>
    <s v="PAMP63        "/>
    <n v="1"/>
    <m/>
    <m/>
    <e v="#N/A"/>
    <d v="2024-11-18T00:00:00"/>
  </r>
  <r>
    <n v="44"/>
    <b v="1"/>
    <x v="140"/>
    <x v="1"/>
    <x v="140"/>
    <s v="20 FLOW x 290G"/>
    <n v="1284.24"/>
    <n v="0"/>
    <s v="UNI"/>
    <d v="2024-11-17T00:00:00"/>
    <n v="1"/>
    <d v="2024-11-18T00:00:00"/>
    <n v="0.01"/>
    <n v="0"/>
    <s v="PRO"/>
    <n v="0"/>
    <s v="SWMS51        "/>
    <n v="1"/>
    <m/>
    <m/>
    <e v="#N/A"/>
    <d v="2024-11-18T00:00:00"/>
  </r>
  <r>
    <n v="45"/>
    <b v="1"/>
    <x v="158"/>
    <x v="1"/>
    <x v="158"/>
    <s v="20 FLOW x 350G"/>
    <n v="571.41999999999996"/>
    <n v="0"/>
    <s v="UNI"/>
    <d v="2024-11-17T00:00:00"/>
    <n v="1"/>
    <d v="2024-11-18T00:00:00"/>
    <n v="0.01"/>
    <n v="0"/>
    <s v="PRO"/>
    <n v="0"/>
    <s v="SWMS82        "/>
    <n v="1"/>
    <m/>
    <m/>
    <e v="#N/A"/>
    <d v="2024-11-18T00:00:00"/>
  </r>
  <r>
    <n v="1539"/>
    <b v="1"/>
    <x v="18"/>
    <x v="0"/>
    <x v="18"/>
    <s v="CONT.ALERG.(TR)     "/>
    <n v="40.000320000000002"/>
    <n v="40.000320000000002"/>
    <s v="KGS"/>
    <d v="2024-11-17T00:00:00"/>
    <n v="21"/>
    <d v="2024-12-09T00:00:00"/>
    <n v="0"/>
    <n v="0"/>
    <s v="PRO"/>
    <n v="0"/>
    <s v="PAMS92        "/>
    <n v="1"/>
    <m/>
    <m/>
    <s v="Batter"/>
    <d v="2024-12-09T00:00:00"/>
  </r>
  <r>
    <n v="1534"/>
    <b v="1"/>
    <x v="21"/>
    <x v="0"/>
    <x v="21"/>
    <s v="CONT.ALERGENO       "/>
    <n v="15.245168"/>
    <n v="15.245168"/>
    <s v="KGS"/>
    <d v="2024-11-17T00:00:00"/>
    <n v="21"/>
    <d v="2024-12-09T00:00:00"/>
    <n v="0"/>
    <n v="0"/>
    <s v="PRO"/>
    <n v="0"/>
    <s v="PAMS90        "/>
    <n v="1"/>
    <m/>
    <m/>
    <s v="Batter"/>
    <d v="2024-12-09T00:00:00"/>
  </r>
  <r>
    <n v="1769"/>
    <b v="1"/>
    <x v="2"/>
    <x v="0"/>
    <x v="2"/>
    <s v=""/>
    <n v="0.183786"/>
    <n v="0.183786"/>
    <s v="KG"/>
    <d v="2024-11-17T00:00:00"/>
    <n v="30"/>
    <d v="2024-12-23T00:00:00"/>
    <n v="0"/>
    <n v="0"/>
    <s v="PRO"/>
    <n v="0"/>
    <s v="FZPZ72        "/>
    <n v="1"/>
    <m/>
    <m/>
    <s v="Aditivos"/>
    <d v="2024-12-23T00:00:00"/>
  </r>
  <r>
    <n v="1774"/>
    <b v="1"/>
    <x v="2"/>
    <x v="0"/>
    <x v="2"/>
    <s v=""/>
    <n v="0.23422100000000001"/>
    <n v="0.23422100000000001"/>
    <s v="KG"/>
    <d v="2024-11-17T00:00:00"/>
    <n v="30"/>
    <d v="2024-12-23T00:00:00"/>
    <n v="0"/>
    <n v="0"/>
    <s v="PRO"/>
    <n v="0"/>
    <s v="FZPZ91        "/>
    <n v="1"/>
    <m/>
    <m/>
    <s v="Aditivos"/>
    <d v="2024-12-23T00:00:00"/>
  </r>
  <r>
    <n v="1781"/>
    <b v="1"/>
    <x v="2"/>
    <x v="0"/>
    <x v="2"/>
    <s v=""/>
    <n v="0.26293800000000001"/>
    <n v="0.26293800000000001"/>
    <s v="KG"/>
    <d v="2024-11-17T00:00:00"/>
    <n v="30"/>
    <d v="2024-12-23T00:00:00"/>
    <n v="0"/>
    <n v="0"/>
    <s v="PRO"/>
    <n v="0"/>
    <s v="FZPZ82        "/>
    <n v="1"/>
    <m/>
    <m/>
    <s v="Aditivos"/>
    <d v="2024-12-23T00:00:00"/>
  </r>
  <r>
    <n v="1786"/>
    <b v="1"/>
    <x v="2"/>
    <x v="0"/>
    <x v="2"/>
    <s v=""/>
    <n v="0.261432"/>
    <n v="0.261432"/>
    <s v="KG"/>
    <d v="2024-11-17T00:00:00"/>
    <n v="30"/>
    <d v="2024-12-23T00:00:00"/>
    <n v="0"/>
    <n v="0"/>
    <s v="PRO"/>
    <n v="0"/>
    <s v="FZPZ81        "/>
    <n v="1"/>
    <m/>
    <m/>
    <s v="Aditivos"/>
    <d v="2024-12-23T00:00:00"/>
  </r>
  <r>
    <n v="1280"/>
    <b v="1"/>
    <x v="52"/>
    <x v="0"/>
    <x v="52"/>
    <s v=""/>
    <n v="46.167036000000003"/>
    <n v="46.167036000000003"/>
    <s v="UNI"/>
    <d v="2024-11-18T00:00:00"/>
    <n v="0"/>
    <d v="2024-11-18T00:00:00"/>
    <n v="0"/>
    <n v="0"/>
    <s v="PRO"/>
    <n v="0"/>
    <s v="PAMS93        "/>
    <n v="1"/>
    <m/>
    <m/>
    <e v="#N/A"/>
    <d v="2024-11-18T00:00:00"/>
  </r>
  <r>
    <n v="1281"/>
    <b v="1"/>
    <x v="53"/>
    <x v="0"/>
    <x v="53"/>
    <s v=""/>
    <n v="52.631999999999998"/>
    <n v="52.631999999999998"/>
    <s v="UNI"/>
    <d v="2024-11-18T00:00:00"/>
    <n v="0"/>
    <d v="2024-11-18T00:00:00"/>
    <n v="0"/>
    <n v="0"/>
    <s v="PRO"/>
    <n v="0"/>
    <s v="PAMS93        "/>
    <n v="1"/>
    <m/>
    <m/>
    <s v="Cinta"/>
    <d v="2024-11-18T00:00:00"/>
  </r>
  <r>
    <n v="1283"/>
    <b v="1"/>
    <x v="96"/>
    <x v="0"/>
    <x v="96"/>
    <s v="12 u PALADINI"/>
    <n v="894.75"/>
    <n v="894.75"/>
    <s v="UNI"/>
    <d v="2024-11-18T00:00:00"/>
    <n v="0"/>
    <d v="2024-11-18T00:00:00"/>
    <n v="0.01"/>
    <n v="0"/>
    <s v="PRO"/>
    <n v="0"/>
    <s v="PAMS93        "/>
    <n v="1"/>
    <m/>
    <m/>
    <e v="#N/A"/>
    <d v="2024-11-18T00:00:00"/>
  </r>
  <r>
    <n v="1282"/>
    <b v="1"/>
    <x v="97"/>
    <x v="0"/>
    <x v="97"/>
    <s v="SOJA PALADINI J&amp;Q"/>
    <n v="29.01"/>
    <n v="29.01"/>
    <s v="KG"/>
    <d v="2024-11-18T00:00:00"/>
    <n v="0"/>
    <d v="2024-11-18T00:00:00"/>
    <n v="0.01"/>
    <n v="0"/>
    <s v="PRO"/>
    <n v="0"/>
    <s v="PAMS93        "/>
    <n v="1"/>
    <m/>
    <m/>
    <e v="#N/A"/>
    <d v="2024-11-18T00:00:00"/>
  </r>
  <r>
    <n v="1286"/>
    <b v="1"/>
    <x v="90"/>
    <x v="0"/>
    <x v="90"/>
    <s v="RIBBON NE 102X450 OU"/>
    <n v="0.36491499999999999"/>
    <n v="0.36491499999999999"/>
    <s v="UNI"/>
    <d v="2024-11-18T00:00:00"/>
    <n v="0"/>
    <d v="2024-11-18T00:00:00"/>
    <n v="0"/>
    <n v="0"/>
    <s v="PRO"/>
    <n v="0"/>
    <s v="PAMS93        "/>
    <n v="1"/>
    <m/>
    <m/>
    <s v="Ribbon"/>
    <d v="2024-11-18T00:00:00"/>
  </r>
  <r>
    <n v="1285"/>
    <b v="1"/>
    <x v="67"/>
    <x v="0"/>
    <x v="67"/>
    <s v=""/>
    <n v="3.65"/>
    <n v="3.65"/>
    <s v="UN"/>
    <d v="2024-11-18T00:00:00"/>
    <n v="0"/>
    <d v="2024-11-18T00:00:00"/>
    <n v="0.01"/>
    <n v="0"/>
    <s v="PRO"/>
    <n v="0"/>
    <s v="PAMS93        "/>
    <n v="1"/>
    <m/>
    <m/>
    <e v="#N/A"/>
    <d v="2024-11-18T00:00:00"/>
  </r>
  <r>
    <n v="49"/>
    <b v="1"/>
    <x v="108"/>
    <x v="1"/>
    <x v="108"/>
    <s v="MS J&amp;Q  PALADINI x12"/>
    <n v="877.2"/>
    <n v="0"/>
    <s v="UNI"/>
    <d v="2024-11-18T00:00:00"/>
    <n v="0"/>
    <d v="2024-11-18T00:00:00"/>
    <n v="0.01"/>
    <n v="0"/>
    <s v="PRO"/>
    <n v="0"/>
    <s v="PAMS93        "/>
    <n v="1"/>
    <m/>
    <m/>
    <e v="#N/A"/>
    <d v="2024-11-18T00:00:00"/>
  </r>
  <r>
    <n v="1361"/>
    <b v="1"/>
    <x v="22"/>
    <x v="0"/>
    <x v="22"/>
    <s v="CONT.ALERG.(T)      "/>
    <n v="12294.927543"/>
    <n v="12294.927543"/>
    <s v="KGS"/>
    <d v="2024-11-18T00:00:00"/>
    <n v="10"/>
    <d v="2024-12-02T00:00:00"/>
    <n v="0"/>
    <n v="0"/>
    <s v="PRO"/>
    <n v="0"/>
    <s v="FZPZ65        "/>
    <n v="1"/>
    <m/>
    <m/>
    <s v="Harina"/>
    <d v="2024-12-02T00:00:00"/>
  </r>
  <r>
    <n v="1364"/>
    <b v="1"/>
    <x v="22"/>
    <x v="0"/>
    <x v="22"/>
    <s v="CONT.ALERG.(T)      "/>
    <n v="5605.3511399999998"/>
    <n v="5605.3511399999998"/>
    <s v="KGS"/>
    <d v="2024-11-18T00:00:00"/>
    <n v="10"/>
    <d v="2024-12-02T00:00:00"/>
    <n v="0"/>
    <n v="0"/>
    <s v="PRO"/>
    <n v="0"/>
    <s v="FZPZ81        "/>
    <n v="1"/>
    <m/>
    <m/>
    <s v="Harina"/>
    <d v="2024-12-02T00:00:00"/>
  </r>
  <r>
    <n v="1584"/>
    <b v="1"/>
    <x v="5"/>
    <x v="0"/>
    <x v="5"/>
    <s v=""/>
    <n v="6.682601"/>
    <n v="6.682601"/>
    <s v="KGS"/>
    <d v="2024-11-18T00:00:00"/>
    <n v="21"/>
    <d v="2024-12-09T00:00:00"/>
    <n v="0"/>
    <n v="0"/>
    <s v="PRO"/>
    <n v="0"/>
    <s v="DITO76        "/>
    <n v="1"/>
    <m/>
    <m/>
    <s v="Sabor"/>
    <d v="2024-12-09T00:00:00"/>
  </r>
  <r>
    <n v="1609"/>
    <b v="1"/>
    <x v="5"/>
    <x v="0"/>
    <x v="5"/>
    <s v=""/>
    <n v="9.083672"/>
    <n v="9.083672"/>
    <s v="KGS"/>
    <d v="2024-11-18T00:00:00"/>
    <n v="21"/>
    <d v="2024-12-09T00:00:00"/>
    <n v="0"/>
    <n v="0"/>
    <s v="PRO"/>
    <n v="0"/>
    <s v="DITO72        "/>
    <n v="1"/>
    <m/>
    <m/>
    <s v="Sabor"/>
    <d v="2024-12-09T00:00:00"/>
  </r>
  <r>
    <n v="1583"/>
    <b v="1"/>
    <x v="10"/>
    <x v="0"/>
    <x v="10"/>
    <s v="CONT.ALERG. (SO)(LE)"/>
    <n v="3.1960259999999998"/>
    <n v="3.1960259999999998"/>
    <s v="KGS"/>
    <d v="2024-11-18T00:00:00"/>
    <n v="21"/>
    <d v="2024-12-09T00:00:00"/>
    <n v="0"/>
    <n v="0"/>
    <s v="PRO"/>
    <n v="0"/>
    <s v="DITO76        "/>
    <n v="1"/>
    <m/>
    <m/>
    <s v="Sabor"/>
    <d v="2024-12-09T00:00:00"/>
  </r>
  <r>
    <n v="1608"/>
    <b v="1"/>
    <x v="10"/>
    <x v="0"/>
    <x v="10"/>
    <s v="CONT.ALERG. (SO)(LE)"/>
    <n v="7.5697270000000003"/>
    <n v="7.5697270000000003"/>
    <s v="KGS"/>
    <d v="2024-11-18T00:00:00"/>
    <n v="21"/>
    <d v="2024-12-09T00:00:00"/>
    <n v="0"/>
    <n v="0"/>
    <s v="PRO"/>
    <n v="0"/>
    <s v="DITO72        "/>
    <n v="1"/>
    <m/>
    <m/>
    <s v="Sabor"/>
    <d v="2024-12-09T00:00:00"/>
  </r>
  <r>
    <n v="1582"/>
    <b v="1"/>
    <x v="13"/>
    <x v="0"/>
    <x v="13"/>
    <s v="CONT.ALERGENO       "/>
    <n v="6.682601"/>
    <n v="6.682601"/>
    <s v="KG"/>
    <d v="2024-11-18T00:00:00"/>
    <n v="21"/>
    <d v="2024-12-09T00:00:00"/>
    <n v="0"/>
    <n v="0"/>
    <s v="PRO"/>
    <n v="0"/>
    <s v="DITO76        "/>
    <n v="1"/>
    <m/>
    <m/>
    <s v="Sabor"/>
    <d v="2024-12-09T00:00:00"/>
  </r>
  <r>
    <n v="1607"/>
    <b v="1"/>
    <x v="13"/>
    <x v="0"/>
    <x v="13"/>
    <s v="CONT.ALERGENO       "/>
    <n v="10.597617"/>
    <n v="10.597617"/>
    <s v="KG"/>
    <d v="2024-11-18T00:00:00"/>
    <n v="21"/>
    <d v="2024-12-09T00:00:00"/>
    <n v="0"/>
    <n v="0"/>
    <s v="PRO"/>
    <n v="0"/>
    <s v="DITO72        "/>
    <n v="1"/>
    <m/>
    <m/>
    <s v="Sabor"/>
    <d v="2024-12-09T00:00:00"/>
  </r>
  <r>
    <n v="2438"/>
    <b v="1"/>
    <x v="8"/>
    <x v="0"/>
    <x v="8"/>
    <s v=""/>
    <n v="145.27393900000001"/>
    <n v="145.27393900000001"/>
    <s v="KGS"/>
    <d v="2024-11-18T00:00:00"/>
    <n v="21"/>
    <d v="2024-12-09T00:00:00"/>
    <n v="0"/>
    <n v="0"/>
    <s v="PRO"/>
    <n v="0"/>
    <s v="DITO76        "/>
    <n v="1"/>
    <m/>
    <m/>
    <s v="Harina"/>
    <d v="2024-12-09T00:00:00"/>
  </r>
  <r>
    <n v="2439"/>
    <b v="1"/>
    <x v="8"/>
    <x v="0"/>
    <x v="8"/>
    <s v=""/>
    <n v="167.13956099999999"/>
    <n v="167.13956099999999"/>
    <s v="KGS"/>
    <d v="2024-11-18T00:00:00"/>
    <n v="21"/>
    <d v="2024-12-09T00:00:00"/>
    <n v="0"/>
    <n v="0"/>
    <s v="PRO"/>
    <n v="0"/>
    <s v="DITO72        "/>
    <n v="1"/>
    <m/>
    <m/>
    <s v="Harina"/>
    <d v="2024-12-09T00:00:00"/>
  </r>
  <r>
    <n v="1298"/>
    <b v="1"/>
    <x v="159"/>
    <x v="0"/>
    <x v="159"/>
    <s v=""/>
    <n v="37.880000000000003"/>
    <n v="37.880000000000003"/>
    <s v="KG"/>
    <d v="2024-11-19T00:00:00"/>
    <n v="0"/>
    <d v="2024-11-25T00:00:00"/>
    <n v="0.01"/>
    <n v="0"/>
    <s v="PRO"/>
    <n v="0"/>
    <s v="03710AR       "/>
    <n v="1"/>
    <m/>
    <m/>
    <s v="Semilla"/>
    <d v="2024-11-25T00:00:00"/>
  </r>
  <r>
    <n v="1304"/>
    <b v="1"/>
    <x v="160"/>
    <x v="0"/>
    <x v="160"/>
    <s v=""/>
    <n v="35.770000000000003"/>
    <n v="35.770000000000003"/>
    <s v="KG"/>
    <d v="2024-11-19T00:00:00"/>
    <n v="0"/>
    <d v="2024-11-25T00:00:00"/>
    <n v="0.01"/>
    <n v="0"/>
    <s v="PRO"/>
    <n v="0"/>
    <s v="03710AR       "/>
    <n v="1"/>
    <m/>
    <m/>
    <s v="Semilla"/>
    <d v="2024-11-25T00:00:00"/>
  </r>
  <r>
    <n v="1307"/>
    <b v="1"/>
    <x v="45"/>
    <x v="0"/>
    <x v="45"/>
    <s v=""/>
    <n v="1.77"/>
    <n v="1.77"/>
    <s v="KG"/>
    <d v="2024-11-19T00:00:00"/>
    <n v="0"/>
    <d v="2024-11-25T00:00:00"/>
    <n v="0.01"/>
    <n v="0"/>
    <s v="PRO"/>
    <n v="0"/>
    <s v="03710AR       "/>
    <n v="1"/>
    <m/>
    <m/>
    <s v="Aditivos"/>
    <d v="2024-11-25T00:00:00"/>
  </r>
  <r>
    <n v="1308"/>
    <b v="1"/>
    <x v="161"/>
    <x v="0"/>
    <x v="161"/>
    <s v=""/>
    <n v="2.44"/>
    <n v="2.44"/>
    <s v="KG"/>
    <d v="2024-11-19T00:00:00"/>
    <n v="0"/>
    <d v="2024-11-25T00:00:00"/>
    <n v="0.01"/>
    <n v="0"/>
    <s v="PRO"/>
    <n v="0"/>
    <s v="03710AR       "/>
    <n v="1"/>
    <m/>
    <m/>
    <s v="Aditivos"/>
    <d v="2024-11-25T00:00:00"/>
  </r>
  <r>
    <n v="1299"/>
    <b v="1"/>
    <x v="162"/>
    <x v="0"/>
    <x v="162"/>
    <s v=""/>
    <n v="29.46"/>
    <n v="29.46"/>
    <s v="KGS"/>
    <d v="2024-11-19T00:00:00"/>
    <n v="0"/>
    <d v="2024-11-25T00:00:00"/>
    <n v="0.01"/>
    <n v="0"/>
    <s v="PRO"/>
    <n v="0"/>
    <s v="03710AR       "/>
    <n v="1"/>
    <m/>
    <m/>
    <e v="#N/A"/>
    <d v="2024-11-25T00:00:00"/>
  </r>
  <r>
    <n v="1310"/>
    <b v="1"/>
    <x v="39"/>
    <x v="0"/>
    <x v="39"/>
    <s v=""/>
    <n v="989.08865400000002"/>
    <n v="989.08865400000002"/>
    <s v="KGS"/>
    <d v="2024-11-19T00:00:00"/>
    <n v="1"/>
    <d v="2024-11-25T00:00:00"/>
    <n v="0"/>
    <n v="0"/>
    <s v="PRO"/>
    <n v="0"/>
    <s v="03710AR       "/>
    <n v="1"/>
    <m/>
    <m/>
    <s v="Agua"/>
    <d v="2024-11-25T00:00:00"/>
  </r>
  <r>
    <n v="1354"/>
    <b v="1"/>
    <x v="23"/>
    <x v="0"/>
    <x v="23"/>
    <s v=""/>
    <n v="98.303991999999994"/>
    <n v="98.303991999999994"/>
    <s v="KGS"/>
    <d v="2024-11-19T00:00:00"/>
    <n v="7"/>
    <d v="2024-12-02T00:00:00"/>
    <n v="0"/>
    <n v="0"/>
    <s v="PRO"/>
    <n v="0"/>
    <s v="FZPZ65        "/>
    <n v="1"/>
    <m/>
    <m/>
    <s v="Azucar"/>
    <d v="2024-12-02T00:00:00"/>
  </r>
  <r>
    <n v="1359"/>
    <b v="1"/>
    <x v="23"/>
    <x v="0"/>
    <x v="23"/>
    <s v=""/>
    <n v="44.817538999999996"/>
    <n v="44.817538999999996"/>
    <s v="KGS"/>
    <d v="2024-11-19T00:00:00"/>
    <n v="7"/>
    <d v="2024-12-02T00:00:00"/>
    <n v="0"/>
    <n v="0"/>
    <s v="PRO"/>
    <n v="0"/>
    <s v="FZPZ81        "/>
    <n v="1"/>
    <m/>
    <m/>
    <s v="Azucar"/>
    <d v="2024-12-02T00:00:00"/>
  </r>
  <r>
    <n v="1355"/>
    <b v="1"/>
    <x v="24"/>
    <x v="0"/>
    <x v="24"/>
    <s v=""/>
    <n v="262.143979"/>
    <n v="262.143979"/>
    <s v="KGS"/>
    <d v="2024-11-19T00:00:00"/>
    <n v="7"/>
    <d v="2024-12-02T00:00:00"/>
    <n v="0"/>
    <n v="0"/>
    <s v="PRO"/>
    <n v="0"/>
    <s v="FZPZ65        "/>
    <n v="1"/>
    <m/>
    <m/>
    <s v="Sal"/>
    <d v="2024-12-02T00:00:00"/>
  </r>
  <r>
    <n v="1360"/>
    <b v="1"/>
    <x v="24"/>
    <x v="0"/>
    <x v="24"/>
    <s v=""/>
    <n v="119.51343799999999"/>
    <n v="119.51343799999999"/>
    <s v="KGS"/>
    <d v="2024-11-19T00:00:00"/>
    <n v="7"/>
    <d v="2024-12-02T00:00:00"/>
    <n v="0"/>
    <n v="0"/>
    <s v="PRO"/>
    <n v="0"/>
    <s v="FZPZ81        "/>
    <n v="1"/>
    <m/>
    <m/>
    <s v="Sal"/>
    <d v="2024-12-02T00:00:00"/>
  </r>
  <r>
    <n v="1367"/>
    <b v="1"/>
    <x v="22"/>
    <x v="0"/>
    <x v="22"/>
    <s v="CONT.ALERG.(T)      "/>
    <n v="634.90369399999997"/>
    <n v="634.90369399999997"/>
    <s v="KGS"/>
    <d v="2024-11-19T00:00:00"/>
    <n v="10"/>
    <d v="2024-12-02T00:00:00"/>
    <n v="0"/>
    <n v="0"/>
    <s v="PRO"/>
    <n v="0"/>
    <s v="FZPZ65        "/>
    <n v="1"/>
    <m/>
    <m/>
    <s v="Harina"/>
    <d v="2024-12-02T00:00:00"/>
  </r>
  <r>
    <n v="1368"/>
    <b v="1"/>
    <x v="22"/>
    <x v="0"/>
    <x v="22"/>
    <s v="CONT.ALERG.(T)      "/>
    <n v="289.45743099999999"/>
    <n v="289.45743099999999"/>
    <s v="KGS"/>
    <d v="2024-11-19T00:00:00"/>
    <n v="10"/>
    <d v="2024-12-02T00:00:00"/>
    <n v="0"/>
    <n v="0"/>
    <s v="PRO"/>
    <n v="0"/>
    <s v="FZPZ81        "/>
    <n v="1"/>
    <m/>
    <m/>
    <s v="Harina"/>
    <d v="2024-12-02T00:00:00"/>
  </r>
  <r>
    <n v="1470"/>
    <b v="1"/>
    <x v="9"/>
    <x v="0"/>
    <x v="9"/>
    <s v=""/>
    <n v="2934.511336"/>
    <n v="2934.511336"/>
    <s v="KG"/>
    <d v="2024-11-19T00:00:00"/>
    <n v="17"/>
    <d v="2024-12-09T00:00:00"/>
    <n v="0"/>
    <n v="0"/>
    <s v="PRO"/>
    <n v="0"/>
    <s v="PAMP63        "/>
    <n v="1"/>
    <m/>
    <m/>
    <s v="Pollo"/>
    <d v="2024-12-09T00:00:00"/>
  </r>
  <r>
    <n v="1487"/>
    <b v="1"/>
    <x v="9"/>
    <x v="0"/>
    <x v="9"/>
    <s v=""/>
    <n v="5939.4738239999997"/>
    <n v="5939.4738239999997"/>
    <s v="KG"/>
    <d v="2024-11-19T00:00:00"/>
    <n v="17"/>
    <d v="2024-12-09T00:00:00"/>
    <n v="0"/>
    <n v="0"/>
    <s v="PRO"/>
    <n v="0"/>
    <s v="FZFP61        "/>
    <n v="1"/>
    <m/>
    <m/>
    <s v="Pollo"/>
    <d v="2024-12-09T00:00:00"/>
  </r>
  <r>
    <n v="1494"/>
    <b v="1"/>
    <x v="9"/>
    <x v="0"/>
    <x v="9"/>
    <s v=""/>
    <n v="1184.1869099999999"/>
    <n v="1184.1869099999999"/>
    <s v="KG"/>
    <d v="2024-11-19T00:00:00"/>
    <n v="17"/>
    <d v="2024-12-09T00:00:00"/>
    <n v="0"/>
    <n v="0"/>
    <s v="PRO"/>
    <n v="0"/>
    <s v="02231AR       "/>
    <n v="1"/>
    <m/>
    <m/>
    <s v="Pollo"/>
    <d v="2024-12-09T00:00:00"/>
  </r>
  <r>
    <n v="1422"/>
    <b v="1"/>
    <x v="17"/>
    <x v="0"/>
    <x v="17"/>
    <s v="KGS                 "/>
    <n v="1.038008"/>
    <n v="1.038008"/>
    <s v="KGS"/>
    <d v="2024-11-19T00:00:00"/>
    <n v="15"/>
    <d v="2024-12-09T00:00:00"/>
    <n v="0"/>
    <n v="0"/>
    <s v="PRO"/>
    <n v="0"/>
    <s v="01230AR       "/>
    <n v="1"/>
    <m/>
    <m/>
    <s v="Sabor"/>
    <d v="2024-12-09T00:00:00"/>
  </r>
  <r>
    <n v="1424"/>
    <b v="1"/>
    <x v="27"/>
    <x v="0"/>
    <x v="27"/>
    <s v="KILO                "/>
    <n v="7.9919000000000004E-2"/>
    <n v="7.9919000000000004E-2"/>
    <s v="KGS"/>
    <d v="2024-11-19T00:00:00"/>
    <n v="15"/>
    <d v="2024-12-09T00:00:00"/>
    <n v="0"/>
    <n v="0"/>
    <s v="PRO"/>
    <n v="0"/>
    <s v="01230AR       "/>
    <n v="1"/>
    <m/>
    <m/>
    <s v="Sabor"/>
    <d v="2024-12-09T00:00:00"/>
  </r>
  <r>
    <n v="1430"/>
    <b v="1"/>
    <x v="27"/>
    <x v="0"/>
    <x v="27"/>
    <s v="KILO                "/>
    <n v="1.42597"/>
    <n v="1.42597"/>
    <s v="KGS"/>
    <d v="2024-11-19T00:00:00"/>
    <n v="15"/>
    <d v="2024-12-09T00:00:00"/>
    <n v="0"/>
    <n v="0"/>
    <s v="PRO"/>
    <n v="0"/>
    <s v="01230AR       "/>
    <n v="1"/>
    <m/>
    <m/>
    <s v="Sabor"/>
    <d v="2024-12-09T00:00:00"/>
  </r>
  <r>
    <n v="1431"/>
    <b v="1"/>
    <x v="163"/>
    <x v="0"/>
    <x v="163"/>
    <s v="KGS                 "/>
    <n v="0.71298499999999998"/>
    <n v="0.71298499999999998"/>
    <s v="KGS"/>
    <d v="2024-11-19T00:00:00"/>
    <n v="15"/>
    <d v="2024-12-09T00:00:00"/>
    <n v="0"/>
    <n v="0"/>
    <s v="PRO"/>
    <n v="0"/>
    <s v="01230AR       "/>
    <n v="1"/>
    <m/>
    <m/>
    <s v="Sabor"/>
    <d v="2024-12-09T00:00:00"/>
  </r>
  <r>
    <n v="1622"/>
    <b v="1"/>
    <x v="10"/>
    <x v="0"/>
    <x v="10"/>
    <s v="CONT.ALERG. (SO)(LE)"/>
    <n v="0.18001700000000001"/>
    <n v="0.18001700000000001"/>
    <s v="KGS"/>
    <d v="2024-11-19T00:00:00"/>
    <n v="21"/>
    <d v="2024-12-16T00:00:00"/>
    <n v="0"/>
    <n v="0"/>
    <s v="PRO"/>
    <n v="0"/>
    <s v="03021ARTP     "/>
    <n v="1"/>
    <m/>
    <m/>
    <s v="Sabor"/>
    <d v="2024-12-16T00:00:00"/>
  </r>
  <r>
    <n v="2440"/>
    <b v="1"/>
    <x v="8"/>
    <x v="0"/>
    <x v="8"/>
    <s v=""/>
    <n v="1.865831"/>
    <n v="1.865831"/>
    <s v="KGS"/>
    <d v="2024-11-19T00:00:00"/>
    <n v="21"/>
    <d v="2024-12-16T00:00:00"/>
    <n v="0"/>
    <n v="0"/>
    <s v="PRO"/>
    <n v="0"/>
    <s v="03021ARTP     "/>
    <n v="1"/>
    <m/>
    <m/>
    <s v="Harina"/>
    <d v="2024-12-16T00:00:00"/>
  </r>
  <r>
    <n v="1315"/>
    <b v="1"/>
    <x v="39"/>
    <x v="0"/>
    <x v="39"/>
    <s v=""/>
    <n v="2759.1878109999998"/>
    <n v="2759.1878109999998"/>
    <s v="KGS"/>
    <d v="2024-11-20T00:00:00"/>
    <n v="1"/>
    <d v="2024-11-25T00:00:00"/>
    <n v="0"/>
    <n v="0"/>
    <s v="PRO"/>
    <n v="0"/>
    <s v="FZPZ65        "/>
    <n v="1"/>
    <m/>
    <m/>
    <s v="Agua"/>
    <d v="2024-11-25T00:00:00"/>
  </r>
  <r>
    <n v="1318"/>
    <b v="1"/>
    <x v="39"/>
    <x v="0"/>
    <x v="39"/>
    <s v=""/>
    <n v="3773.7298099999998"/>
    <n v="3773.7298099999998"/>
    <s v="KGS"/>
    <d v="2024-11-20T00:00:00"/>
    <n v="1"/>
    <d v="2024-11-25T00:00:00"/>
    <n v="0"/>
    <n v="0"/>
    <s v="PRO"/>
    <n v="0"/>
    <s v="FZPZ81        "/>
    <n v="1"/>
    <m/>
    <m/>
    <s v="Agua"/>
    <d v="2024-11-25T00:00:00"/>
  </r>
  <r>
    <n v="1351"/>
    <b v="1"/>
    <x v="28"/>
    <x v="0"/>
    <x v="28"/>
    <s v="CONT.ALERGENO       "/>
    <n v="131.07199"/>
    <n v="131.07199"/>
    <s v="KGS"/>
    <d v="2024-11-20T00:00:00"/>
    <n v="6"/>
    <d v="2024-12-02T00:00:00"/>
    <n v="0"/>
    <n v="0"/>
    <s v="PRO"/>
    <n v="0"/>
    <s v="FZPZ65        "/>
    <n v="1"/>
    <m/>
    <m/>
    <s v="Ins Pizza"/>
    <d v="2024-12-02T00:00:00"/>
  </r>
  <r>
    <n v="1356"/>
    <b v="1"/>
    <x v="28"/>
    <x v="0"/>
    <x v="28"/>
    <s v="CONT.ALERGENO       "/>
    <n v="59.756718999999997"/>
    <n v="59.756718999999997"/>
    <s v="KGS"/>
    <d v="2024-11-20T00:00:00"/>
    <n v="6"/>
    <d v="2024-12-02T00:00:00"/>
    <n v="0"/>
    <n v="0"/>
    <s v="PRO"/>
    <n v="0"/>
    <s v="FZPZ81        "/>
    <n v="1"/>
    <m/>
    <m/>
    <s v="Ins Pizza"/>
    <d v="2024-12-02T00:00:00"/>
  </r>
  <r>
    <n v="1454"/>
    <b v="1"/>
    <x v="17"/>
    <x v="0"/>
    <x v="17"/>
    <s v="KGS                 "/>
    <n v="0.70511699999999999"/>
    <n v="0.70511699999999999"/>
    <s v="KGS"/>
    <d v="2024-11-20T00:00:00"/>
    <n v="15"/>
    <d v="2024-12-09T00:00:00"/>
    <n v="0"/>
    <n v="0"/>
    <s v="PRO"/>
    <n v="0"/>
    <s v="PAMS92        "/>
    <n v="1"/>
    <m/>
    <m/>
    <s v="Sabor"/>
    <d v="2024-12-09T00:00:00"/>
  </r>
  <r>
    <n v="1626"/>
    <b v="1"/>
    <x v="5"/>
    <x v="0"/>
    <x v="5"/>
    <s v=""/>
    <n v="11.305104999999999"/>
    <n v="11.305104999999999"/>
    <s v="KGS"/>
    <d v="2024-11-20T00:00:00"/>
    <n v="21"/>
    <d v="2024-12-16T00:00:00"/>
    <n v="0"/>
    <n v="0"/>
    <s v="PRO"/>
    <n v="0"/>
    <s v="PAMP60        "/>
    <n v="1"/>
    <m/>
    <m/>
    <s v="Sabor"/>
    <d v="2024-12-16T00:00:00"/>
  </r>
  <r>
    <n v="1636"/>
    <b v="1"/>
    <x v="5"/>
    <x v="0"/>
    <x v="5"/>
    <s v=""/>
    <n v="7.1285530000000001"/>
    <n v="7.1285530000000001"/>
    <s v="KGS"/>
    <d v="2024-11-20T00:00:00"/>
    <n v="21"/>
    <d v="2024-12-16T00:00:00"/>
    <n v="0"/>
    <n v="0"/>
    <s v="PRO"/>
    <n v="0"/>
    <s v="PAFP51        "/>
    <n v="1"/>
    <m/>
    <m/>
    <s v="Sabor"/>
    <d v="2024-12-16T00:00:00"/>
  </r>
  <r>
    <n v="1646"/>
    <b v="1"/>
    <x v="5"/>
    <x v="0"/>
    <x v="5"/>
    <s v=""/>
    <n v="5.1844029999999997"/>
    <n v="5.1844029999999997"/>
    <s v="KGS"/>
    <d v="2024-11-20T00:00:00"/>
    <n v="21"/>
    <d v="2024-12-16T00:00:00"/>
    <n v="0"/>
    <n v="0"/>
    <s v="PRO"/>
    <n v="0"/>
    <s v="PAFP52        "/>
    <n v="1"/>
    <m/>
    <m/>
    <s v="Sabor"/>
    <d v="2024-12-16T00:00:00"/>
  </r>
  <r>
    <n v="1629"/>
    <b v="1"/>
    <x v="6"/>
    <x v="0"/>
    <x v="6"/>
    <s v=""/>
    <n v="12.561227000000001"/>
    <n v="12.561227000000001"/>
    <s v="KG"/>
    <d v="2024-11-20T00:00:00"/>
    <n v="21"/>
    <d v="2024-12-16T00:00:00"/>
    <n v="0"/>
    <n v="0"/>
    <s v="PRO"/>
    <n v="0"/>
    <s v="PAMP60        "/>
    <n v="1"/>
    <m/>
    <m/>
    <s v="Aditivos"/>
    <d v="2024-12-16T00:00:00"/>
  </r>
  <r>
    <n v="1639"/>
    <b v="1"/>
    <x v="6"/>
    <x v="0"/>
    <x v="6"/>
    <s v=""/>
    <n v="7.9206149999999997"/>
    <n v="7.9206149999999997"/>
    <s v="KG"/>
    <d v="2024-11-20T00:00:00"/>
    <n v="21"/>
    <d v="2024-12-16T00:00:00"/>
    <n v="0"/>
    <n v="0"/>
    <s v="PRO"/>
    <n v="0"/>
    <s v="PAFP51        "/>
    <n v="1"/>
    <m/>
    <m/>
    <s v="Aditivos"/>
    <d v="2024-12-16T00:00:00"/>
  </r>
  <r>
    <n v="1649"/>
    <b v="1"/>
    <x v="6"/>
    <x v="0"/>
    <x v="6"/>
    <s v=""/>
    <n v="5.7604480000000002"/>
    <n v="5.7604480000000002"/>
    <s v="KG"/>
    <d v="2024-11-20T00:00:00"/>
    <n v="21"/>
    <d v="2024-12-16T00:00:00"/>
    <n v="0"/>
    <n v="0"/>
    <s v="PRO"/>
    <n v="0"/>
    <s v="PAFP52        "/>
    <n v="1"/>
    <m/>
    <m/>
    <s v="Aditivos"/>
    <d v="2024-12-16T00:00:00"/>
  </r>
  <r>
    <n v="1631"/>
    <b v="1"/>
    <x v="11"/>
    <x v="0"/>
    <x v="11"/>
    <s v="CONT.ALERG.(LE)     "/>
    <n v="2.5122460000000002"/>
    <n v="2.5122460000000002"/>
    <s v="KGS"/>
    <d v="2024-11-20T00:00:00"/>
    <n v="21"/>
    <d v="2024-12-16T00:00:00"/>
    <n v="0"/>
    <n v="0"/>
    <s v="PRO"/>
    <n v="0"/>
    <s v="PAMP60        "/>
    <n v="1"/>
    <m/>
    <m/>
    <s v="Sabor"/>
    <d v="2024-12-16T00:00:00"/>
  </r>
  <r>
    <n v="1641"/>
    <b v="1"/>
    <x v="11"/>
    <x v="0"/>
    <x v="11"/>
    <s v="CONT.ALERG.(LE)     "/>
    <n v="1.5841229999999999"/>
    <n v="1.5841229999999999"/>
    <s v="KGS"/>
    <d v="2024-11-20T00:00:00"/>
    <n v="21"/>
    <d v="2024-12-16T00:00:00"/>
    <n v="0"/>
    <n v="0"/>
    <s v="PRO"/>
    <n v="0"/>
    <s v="PAFP51        "/>
    <n v="1"/>
    <m/>
    <m/>
    <s v="Sabor"/>
    <d v="2024-12-16T00:00:00"/>
  </r>
  <r>
    <n v="1651"/>
    <b v="1"/>
    <x v="11"/>
    <x v="0"/>
    <x v="11"/>
    <s v="CONT.ALERG.(LE)     "/>
    <n v="1.1520900000000001"/>
    <n v="1.1520900000000001"/>
    <s v="KGS"/>
    <d v="2024-11-20T00:00:00"/>
    <n v="21"/>
    <d v="2024-12-16T00:00:00"/>
    <n v="0"/>
    <n v="0"/>
    <s v="PRO"/>
    <n v="0"/>
    <s v="PAFP52        "/>
    <n v="1"/>
    <m/>
    <m/>
    <s v="Sabor"/>
    <d v="2024-12-16T00:00:00"/>
  </r>
  <r>
    <n v="1630"/>
    <b v="1"/>
    <x v="12"/>
    <x v="0"/>
    <x v="12"/>
    <s v="CONT.ALERG.(LE)     "/>
    <n v="7.5367360000000003"/>
    <n v="7.5367360000000003"/>
    <s v="KGS"/>
    <d v="2024-11-20T00:00:00"/>
    <n v="21"/>
    <d v="2024-12-16T00:00:00"/>
    <n v="0"/>
    <n v="0"/>
    <s v="PRO"/>
    <n v="0"/>
    <s v="PAMP60        "/>
    <n v="1"/>
    <m/>
    <m/>
    <s v="Sabor"/>
    <d v="2024-12-16T00:00:00"/>
  </r>
  <r>
    <n v="1640"/>
    <b v="1"/>
    <x v="12"/>
    <x v="0"/>
    <x v="12"/>
    <s v="CONT.ALERG.(LE)     "/>
    <n v="4.7523689999999998"/>
    <n v="4.7523689999999998"/>
    <s v="KGS"/>
    <d v="2024-11-20T00:00:00"/>
    <n v="21"/>
    <d v="2024-12-16T00:00:00"/>
    <n v="0"/>
    <n v="0"/>
    <s v="PRO"/>
    <n v="0"/>
    <s v="PAFP51        "/>
    <n v="1"/>
    <m/>
    <m/>
    <s v="Sabor"/>
    <d v="2024-12-16T00:00:00"/>
  </r>
  <r>
    <n v="1650"/>
    <b v="1"/>
    <x v="12"/>
    <x v="0"/>
    <x v="12"/>
    <s v="CONT.ALERG.(LE)     "/>
    <n v="3.4562689999999998"/>
    <n v="3.4562689999999998"/>
    <s v="KGS"/>
    <d v="2024-11-20T00:00:00"/>
    <n v="21"/>
    <d v="2024-12-16T00:00:00"/>
    <n v="0"/>
    <n v="0"/>
    <s v="PRO"/>
    <n v="0"/>
    <s v="PAFP52        "/>
    <n v="1"/>
    <m/>
    <m/>
    <s v="Sabor"/>
    <d v="2024-12-16T00:00:00"/>
  </r>
  <r>
    <n v="1655"/>
    <b v="1"/>
    <x v="10"/>
    <x v="0"/>
    <x v="10"/>
    <s v="CONT.ALERG. (SO)(LE)"/>
    <n v="27.707184999999999"/>
    <n v="27.707184999999999"/>
    <s v="KGS"/>
    <d v="2024-11-20T00:00:00"/>
    <n v="21"/>
    <d v="2024-12-16T00:00:00"/>
    <n v="0"/>
    <n v="0"/>
    <s v="PRO"/>
    <n v="0"/>
    <s v="FZMO61        "/>
    <n v="1"/>
    <m/>
    <m/>
    <s v="Sabor"/>
    <d v="2024-12-16T00:00:00"/>
  </r>
  <r>
    <n v="1625"/>
    <b v="1"/>
    <x v="13"/>
    <x v="0"/>
    <x v="13"/>
    <s v="CONT.ALERGENO       "/>
    <n v="12.685570999999999"/>
    <n v="12.685570999999999"/>
    <s v="KG"/>
    <d v="2024-11-20T00:00:00"/>
    <n v="21"/>
    <d v="2024-12-16T00:00:00"/>
    <n v="0"/>
    <n v="0"/>
    <s v="PRO"/>
    <n v="0"/>
    <s v="PAMP60        "/>
    <n v="1"/>
    <m/>
    <m/>
    <s v="Sabor"/>
    <d v="2024-12-16T00:00:00"/>
  </r>
  <r>
    <n v="1635"/>
    <b v="1"/>
    <x v="13"/>
    <x v="0"/>
    <x v="13"/>
    <s v="CONT.ALERGENO       "/>
    <n v="7.9990209999999999"/>
    <n v="7.9990209999999999"/>
    <s v="KG"/>
    <d v="2024-11-20T00:00:00"/>
    <n v="21"/>
    <d v="2024-12-16T00:00:00"/>
    <n v="0"/>
    <n v="0"/>
    <s v="PRO"/>
    <n v="0"/>
    <s v="PAFP51        "/>
    <n v="1"/>
    <m/>
    <m/>
    <s v="Sabor"/>
    <d v="2024-12-16T00:00:00"/>
  </r>
  <r>
    <n v="1645"/>
    <b v="1"/>
    <x v="13"/>
    <x v="0"/>
    <x v="13"/>
    <s v="CONT.ALERGENO       "/>
    <n v="5.8174710000000003"/>
    <n v="5.8174710000000003"/>
    <s v="KG"/>
    <d v="2024-11-20T00:00:00"/>
    <n v="21"/>
    <d v="2024-12-16T00:00:00"/>
    <n v="0"/>
    <n v="0"/>
    <s v="PRO"/>
    <n v="0"/>
    <s v="PAFP52        "/>
    <n v="1"/>
    <m/>
    <m/>
    <s v="Sabor"/>
    <d v="2024-12-16T00:00:00"/>
  </r>
  <r>
    <n v="2441"/>
    <b v="1"/>
    <x v="8"/>
    <x v="0"/>
    <x v="8"/>
    <s v=""/>
    <n v="572.55790400000001"/>
    <n v="572.55790400000001"/>
    <s v="KGS"/>
    <d v="2024-11-20T00:00:00"/>
    <n v="21"/>
    <d v="2024-12-16T00:00:00"/>
    <n v="0"/>
    <n v="0"/>
    <s v="PRO"/>
    <n v="0"/>
    <s v="FZMO61        "/>
    <n v="1"/>
    <m/>
    <m/>
    <s v="Harina"/>
    <d v="2024-12-16T00:00:00"/>
  </r>
  <r>
    <n v="2442"/>
    <b v="1"/>
    <x v="8"/>
    <x v="0"/>
    <x v="8"/>
    <s v=""/>
    <n v="213.73302699999999"/>
    <n v="213.73302699999999"/>
    <s v="KGS"/>
    <d v="2024-11-20T00:00:00"/>
    <n v="21"/>
    <d v="2024-12-16T00:00:00"/>
    <n v="0"/>
    <n v="0"/>
    <s v="PRO"/>
    <n v="0"/>
    <s v="PAMP60        "/>
    <n v="1"/>
    <m/>
    <m/>
    <s v="Harina"/>
    <d v="2024-12-16T00:00:00"/>
  </r>
  <r>
    <n v="2443"/>
    <b v="1"/>
    <x v="8"/>
    <x v="0"/>
    <x v="8"/>
    <s v=""/>
    <n v="134.77162799999999"/>
    <n v="134.77162799999999"/>
    <s v="KGS"/>
    <d v="2024-11-20T00:00:00"/>
    <n v="21"/>
    <d v="2024-12-16T00:00:00"/>
    <n v="0"/>
    <n v="0"/>
    <s v="PRO"/>
    <n v="0"/>
    <s v="PAFP51        "/>
    <n v="1"/>
    <m/>
    <m/>
    <s v="Harina"/>
    <d v="2024-12-16T00:00:00"/>
  </r>
  <r>
    <n v="2444"/>
    <b v="1"/>
    <x v="8"/>
    <x v="0"/>
    <x v="8"/>
    <s v=""/>
    <n v="98.015742000000003"/>
    <n v="98.015742000000003"/>
    <s v="KGS"/>
    <d v="2024-11-20T00:00:00"/>
    <n v="21"/>
    <d v="2024-12-16T00:00:00"/>
    <n v="0"/>
    <n v="0"/>
    <s v="PRO"/>
    <n v="0"/>
    <s v="PAFP52        "/>
    <n v="1"/>
    <m/>
    <m/>
    <s v="Harina"/>
    <d v="2024-12-16T00:00:00"/>
  </r>
  <r>
    <n v="1362"/>
    <b v="1"/>
    <x v="32"/>
    <x v="0"/>
    <x v="32"/>
    <s v=""/>
    <n v="656.100998"/>
    <n v="656.100998"/>
    <s v="KGS"/>
    <d v="2024-11-21T00:00:00"/>
    <n v="7"/>
    <d v="2024-12-02T00:00:00"/>
    <n v="0"/>
    <n v="0"/>
    <s v="PRO"/>
    <n v="0"/>
    <s v="FZPZ65        "/>
    <n v="1"/>
    <m/>
    <m/>
    <s v="Aceite"/>
    <d v="2024-12-02T00:00:00"/>
  </r>
  <r>
    <n v="1365"/>
    <b v="1"/>
    <x v="32"/>
    <x v="0"/>
    <x v="32"/>
    <s v=""/>
    <n v="299.121444"/>
    <n v="299.121444"/>
    <s v="KGS"/>
    <d v="2024-11-21T00:00:00"/>
    <n v="7"/>
    <d v="2024-12-02T00:00:00"/>
    <n v="0"/>
    <n v="0"/>
    <s v="PRO"/>
    <n v="0"/>
    <s v="FZPZ81        "/>
    <n v="1"/>
    <m/>
    <m/>
    <s v="Aceite"/>
    <d v="2024-12-02T00:00:00"/>
  </r>
  <r>
    <n v="1491"/>
    <b v="1"/>
    <x v="81"/>
    <x v="0"/>
    <x v="81"/>
    <s v="CONT.ALERG.(T)      "/>
    <n v="313.02730000000003"/>
    <n v="313.02730000000003"/>
    <s v="KGS"/>
    <d v="2024-11-21T00:00:00"/>
    <n v="15"/>
    <d v="2024-12-09T00:00:00"/>
    <n v="0"/>
    <n v="0"/>
    <s v="PRO"/>
    <n v="0"/>
    <s v="02231AR       "/>
    <n v="1"/>
    <m/>
    <m/>
    <s v="Reboz"/>
    <d v="2024-12-09T00:00:00"/>
  </r>
  <r>
    <n v="1479"/>
    <b v="1"/>
    <x v="27"/>
    <x v="0"/>
    <x v="27"/>
    <s v="KILO                "/>
    <n v="0.40493099999999999"/>
    <n v="0.40493099999999999"/>
    <s v="KGS"/>
    <d v="2024-11-21T00:00:00"/>
    <n v="15"/>
    <d v="2024-12-09T00:00:00"/>
    <n v="0"/>
    <n v="0"/>
    <s v="PRO"/>
    <n v="0"/>
    <s v="PAMP63        "/>
    <n v="1"/>
    <m/>
    <m/>
    <s v="Sabor"/>
    <d v="2024-12-09T00:00:00"/>
  </r>
  <r>
    <n v="1670"/>
    <b v="1"/>
    <x v="14"/>
    <x v="0"/>
    <x v="14"/>
    <s v="C.ALERG.(GL)(SO)(LE)"/>
    <n v="0.55285300000000004"/>
    <n v="0.55285300000000004"/>
    <s v="KGS"/>
    <d v="2024-11-21T00:00:00"/>
    <n v="21"/>
    <d v="2024-12-16T00:00:00"/>
    <n v="0"/>
    <n v="0"/>
    <s v="PRO"/>
    <n v="0"/>
    <s v="PAMS93        "/>
    <n v="1"/>
    <m/>
    <m/>
    <s v="Sabor"/>
    <d v="2024-12-16T00:00:00"/>
  </r>
  <r>
    <n v="1669"/>
    <b v="1"/>
    <x v="7"/>
    <x v="0"/>
    <x v="7"/>
    <s v="CONT ALERG (LE) (SO)"/>
    <n v="2.951203"/>
    <n v="2.951203"/>
    <s v="KGS"/>
    <d v="2024-11-21T00:00:00"/>
    <n v="21"/>
    <d v="2024-12-16T00:00:00"/>
    <n v="0"/>
    <n v="0"/>
    <s v="PRO"/>
    <n v="0"/>
    <s v="PAMS93        "/>
    <n v="1"/>
    <m/>
    <m/>
    <s v="Sabor"/>
    <d v="2024-12-16T00:00:00"/>
  </r>
  <r>
    <n v="1322"/>
    <b v="1"/>
    <x v="49"/>
    <x v="0"/>
    <x v="49"/>
    <s v="Pizza y Bast. queso"/>
    <n v="762.8"/>
    <n v="762.8"/>
    <s v="KG"/>
    <d v="2024-11-22T00:00:00"/>
    <n v="0"/>
    <d v="2024-11-25T00:00:00"/>
    <n v="0.01"/>
    <n v="0"/>
    <s v="PRO"/>
    <n v="0"/>
    <s v="03710AR       "/>
    <n v="1"/>
    <m/>
    <m/>
    <e v="#N/A"/>
    <d v="2024-11-25T00:00:00"/>
  </r>
  <r>
    <n v="1520"/>
    <b v="1"/>
    <x v="81"/>
    <x v="0"/>
    <x v="81"/>
    <s v="CONT.ALERG.(T)      "/>
    <n v="1583.3090460000001"/>
    <n v="1583.3090460000001"/>
    <s v="KGS"/>
    <d v="2024-11-22T00:00:00"/>
    <n v="15"/>
    <d v="2024-12-09T00:00:00"/>
    <n v="0"/>
    <n v="0"/>
    <s v="PRO"/>
    <n v="0"/>
    <s v="FZFP61        "/>
    <n v="1"/>
    <m/>
    <m/>
    <s v="Reboz"/>
    <d v="2024-12-09T00:00:00"/>
  </r>
  <r>
    <n v="1511"/>
    <b v="1"/>
    <x v="36"/>
    <x v="0"/>
    <x v="36"/>
    <s v="CONT.ALERG.(SO)     "/>
    <n v="294.30379199999999"/>
    <n v="294.30379199999999"/>
    <s v="KGS"/>
    <d v="2024-11-22T00:00:00"/>
    <n v="15"/>
    <d v="2024-12-09T00:00:00"/>
    <n v="0"/>
    <n v="0"/>
    <s v="PRO"/>
    <n v="0"/>
    <s v="PAMS90        "/>
    <n v="1"/>
    <m/>
    <m/>
    <s v="Harina"/>
    <d v="2024-12-09T00:00:00"/>
  </r>
  <r>
    <n v="1514"/>
    <b v="1"/>
    <x v="36"/>
    <x v="0"/>
    <x v="36"/>
    <s v="CONT.ALERG.(SO)     "/>
    <n v="244.08117300000001"/>
    <n v="244.08117300000001"/>
    <s v="KGS"/>
    <d v="2024-11-22T00:00:00"/>
    <n v="15"/>
    <d v="2024-12-09T00:00:00"/>
    <n v="0"/>
    <n v="0"/>
    <s v="PRO"/>
    <n v="0"/>
    <s v="PAMS92        "/>
    <n v="1"/>
    <m/>
    <m/>
    <s v="Harina"/>
    <d v="2024-12-09T00:00:00"/>
  </r>
  <r>
    <n v="1687"/>
    <b v="1"/>
    <x v="5"/>
    <x v="0"/>
    <x v="5"/>
    <s v=""/>
    <n v="3.4421879999999998"/>
    <n v="3.4421879999999998"/>
    <s v="KGS"/>
    <d v="2024-11-22T00:00:00"/>
    <n v="21"/>
    <d v="2024-12-16T00:00:00"/>
    <n v="0"/>
    <n v="0"/>
    <s v="PRO"/>
    <n v="0"/>
    <s v="PAMP60        "/>
    <n v="1"/>
    <m/>
    <m/>
    <s v="Sabor"/>
    <d v="2024-12-16T00:00:00"/>
  </r>
  <r>
    <n v="1696"/>
    <b v="1"/>
    <x v="5"/>
    <x v="0"/>
    <x v="5"/>
    <s v=""/>
    <n v="1.5709310000000001"/>
    <n v="1.5709310000000001"/>
    <s v="KGS"/>
    <d v="2024-11-22T00:00:00"/>
    <n v="21"/>
    <d v="2024-12-16T00:00:00"/>
    <n v="0"/>
    <n v="0"/>
    <s v="PRO"/>
    <n v="0"/>
    <s v="PAFP51        "/>
    <n v="1"/>
    <m/>
    <m/>
    <s v="Sabor"/>
    <d v="2024-12-16T00:00:00"/>
  </r>
  <r>
    <n v="1701"/>
    <b v="1"/>
    <x v="5"/>
    <x v="0"/>
    <x v="5"/>
    <s v=""/>
    <n v="1.142495"/>
    <n v="1.142495"/>
    <s v="KGS"/>
    <d v="2024-11-22T00:00:00"/>
    <n v="21"/>
    <d v="2024-12-16T00:00:00"/>
    <n v="0"/>
    <n v="0"/>
    <s v="PRO"/>
    <n v="0"/>
    <s v="PAFP52        "/>
    <n v="1"/>
    <m/>
    <m/>
    <s v="Sabor"/>
    <d v="2024-12-16T00:00:00"/>
  </r>
  <r>
    <n v="1689"/>
    <b v="1"/>
    <x v="18"/>
    <x v="0"/>
    <x v="18"/>
    <s v="CONT.ALERG.(TR)     "/>
    <n v="358.56518299999999"/>
    <n v="358.56518299999999"/>
    <s v="KGS"/>
    <d v="2024-11-22T00:00:00"/>
    <n v="21"/>
    <d v="2024-12-16T00:00:00"/>
    <n v="0"/>
    <n v="0"/>
    <s v="PRO"/>
    <n v="0"/>
    <s v="PAMP60        "/>
    <n v="1"/>
    <m/>
    <m/>
    <s v="Batter"/>
    <d v="2024-12-16T00:00:00"/>
  </r>
  <r>
    <n v="1698"/>
    <b v="1"/>
    <x v="18"/>
    <x v="0"/>
    <x v="18"/>
    <s v="CONT.ALERG.(TR)     "/>
    <n v="163.640368"/>
    <n v="163.640368"/>
    <s v="KGS"/>
    <d v="2024-11-22T00:00:00"/>
    <n v="21"/>
    <d v="2024-12-16T00:00:00"/>
    <n v="0"/>
    <n v="0"/>
    <s v="PRO"/>
    <n v="0"/>
    <s v="PAFP51        "/>
    <n v="1"/>
    <m/>
    <m/>
    <s v="Batter"/>
    <d v="2024-12-16T00:00:00"/>
  </r>
  <r>
    <n v="1703"/>
    <b v="1"/>
    <x v="18"/>
    <x v="0"/>
    <x v="18"/>
    <s v="CONT.ALERG.(TR)     "/>
    <n v="119.01117600000001"/>
    <n v="119.01117600000001"/>
    <s v="KGS"/>
    <d v="2024-11-22T00:00:00"/>
    <n v="21"/>
    <d v="2024-12-16T00:00:00"/>
    <n v="0"/>
    <n v="0"/>
    <s v="PRO"/>
    <n v="0"/>
    <s v="PAFP52        "/>
    <n v="1"/>
    <m/>
    <m/>
    <s v="Batter"/>
    <d v="2024-12-16T00:00:00"/>
  </r>
  <r>
    <n v="1711"/>
    <b v="1"/>
    <x v="18"/>
    <x v="0"/>
    <x v="18"/>
    <s v="CONT.ALERG.(TR)     "/>
    <n v="1066.121324"/>
    <n v="1066.121324"/>
    <s v="KGS"/>
    <d v="2024-11-22T00:00:00"/>
    <n v="21"/>
    <d v="2024-12-16T00:00:00"/>
    <n v="0"/>
    <n v="0"/>
    <s v="PRO"/>
    <n v="0"/>
    <s v="FZMO61        "/>
    <n v="1"/>
    <m/>
    <m/>
    <s v="Batter"/>
    <d v="2024-12-16T00:00:00"/>
  </r>
  <r>
    <n v="1684"/>
    <b v="1"/>
    <x v="19"/>
    <x v="0"/>
    <x v="19"/>
    <s v=""/>
    <n v="0.52008200000000004"/>
    <n v="0.52008200000000004"/>
    <s v="KGS"/>
    <d v="2024-11-22T00:00:00"/>
    <n v="21"/>
    <d v="2024-12-16T00:00:00"/>
    <n v="0"/>
    <n v="0"/>
    <s v="PRO"/>
    <n v="0"/>
    <s v="PAMP60        "/>
    <n v="1"/>
    <m/>
    <m/>
    <s v="Sabor"/>
    <d v="2024-12-16T00:00:00"/>
  </r>
  <r>
    <n v="1693"/>
    <b v="1"/>
    <x v="19"/>
    <x v="0"/>
    <x v="19"/>
    <s v=""/>
    <n v="0.32794299999999998"/>
    <n v="0.32794299999999998"/>
    <s v="KGS"/>
    <d v="2024-11-22T00:00:00"/>
    <n v="21"/>
    <d v="2024-12-16T00:00:00"/>
    <n v="0"/>
    <n v="0"/>
    <s v="PRO"/>
    <n v="0"/>
    <s v="PAFP51        "/>
    <n v="1"/>
    <m/>
    <m/>
    <s v="Sabor"/>
    <d v="2024-12-16T00:00:00"/>
  </r>
  <r>
    <n v="1707"/>
    <b v="1"/>
    <x v="19"/>
    <x v="0"/>
    <x v="19"/>
    <s v=""/>
    <n v="0.23850399999999999"/>
    <n v="0.23850399999999999"/>
    <s v="KGS"/>
    <d v="2024-11-22T00:00:00"/>
    <n v="21"/>
    <d v="2024-12-16T00:00:00"/>
    <n v="0"/>
    <n v="0"/>
    <s v="PRO"/>
    <n v="0"/>
    <s v="PAFP52        "/>
    <n v="1"/>
    <m/>
    <m/>
    <s v="Sabor"/>
    <d v="2024-12-16T00:00:00"/>
  </r>
  <r>
    <n v="1686"/>
    <b v="1"/>
    <x v="13"/>
    <x v="0"/>
    <x v="13"/>
    <s v="CONT.ALERGENO       "/>
    <n v="3.4421879999999998"/>
    <n v="3.4421879999999998"/>
    <s v="KG"/>
    <d v="2024-11-22T00:00:00"/>
    <n v="21"/>
    <d v="2024-12-16T00:00:00"/>
    <n v="0"/>
    <n v="0"/>
    <s v="PRO"/>
    <n v="0"/>
    <s v="PAMP60        "/>
    <n v="1"/>
    <m/>
    <m/>
    <s v="Sabor"/>
    <d v="2024-12-16T00:00:00"/>
  </r>
  <r>
    <n v="1695"/>
    <b v="1"/>
    <x v="13"/>
    <x v="0"/>
    <x v="13"/>
    <s v="CONT.ALERGENO       "/>
    <n v="1.5709310000000001"/>
    <n v="1.5709310000000001"/>
    <s v="KG"/>
    <d v="2024-11-22T00:00:00"/>
    <n v="21"/>
    <d v="2024-12-16T00:00:00"/>
    <n v="0"/>
    <n v="0"/>
    <s v="PRO"/>
    <n v="0"/>
    <s v="PAFP51        "/>
    <n v="1"/>
    <m/>
    <m/>
    <s v="Sabor"/>
    <d v="2024-12-16T00:00:00"/>
  </r>
  <r>
    <n v="1700"/>
    <b v="1"/>
    <x v="13"/>
    <x v="0"/>
    <x v="13"/>
    <s v="CONT.ALERGENO       "/>
    <n v="1.142495"/>
    <n v="1.142495"/>
    <s v="KG"/>
    <d v="2024-11-22T00:00:00"/>
    <n v="21"/>
    <d v="2024-12-16T00:00:00"/>
    <n v="0"/>
    <n v="0"/>
    <s v="PRO"/>
    <n v="0"/>
    <s v="PAFP52        "/>
    <n v="1"/>
    <m/>
    <m/>
    <s v="Sabor"/>
    <d v="2024-12-16T00:00:00"/>
  </r>
  <r>
    <n v="1324"/>
    <b v="1"/>
    <x v="49"/>
    <x v="0"/>
    <x v="49"/>
    <s v="Pizza y Bast. queso"/>
    <n v="3611.87"/>
    <n v="3611.87"/>
    <s v="KG"/>
    <d v="2024-11-23T00:00:00"/>
    <n v="0"/>
    <d v="2024-11-25T00:00:00"/>
    <n v="0.01"/>
    <n v="0"/>
    <s v="PRO"/>
    <n v="0"/>
    <s v="FZPZ65        "/>
    <n v="1"/>
    <m/>
    <m/>
    <e v="#N/A"/>
    <d v="2024-11-25T00:00:00"/>
  </r>
  <r>
    <n v="1329"/>
    <b v="1"/>
    <x v="49"/>
    <x v="0"/>
    <x v="49"/>
    <s v="Pizza y Bast. queso"/>
    <n v="3694.27"/>
    <n v="3694.27"/>
    <s v="KG"/>
    <d v="2024-11-23T00:00:00"/>
    <n v="0"/>
    <d v="2024-11-25T00:00:00"/>
    <n v="0.01"/>
    <n v="0"/>
    <s v="PRO"/>
    <n v="0"/>
    <s v="FZPZ81        "/>
    <n v="1"/>
    <m/>
    <m/>
    <e v="#N/A"/>
    <d v="2024-11-25T00:00:00"/>
  </r>
  <r>
    <n v="1333"/>
    <b v="1"/>
    <x v="119"/>
    <x v="0"/>
    <x v="119"/>
    <s v="FLOW FRIZATA 08 REV3"/>
    <n v="81.010000000000005"/>
    <n v="81.010000000000005"/>
    <s v="KGS"/>
    <d v="2024-11-23T00:00:00"/>
    <n v="0"/>
    <d v="2024-11-25T00:00:00"/>
    <n v="0.01"/>
    <n v="0"/>
    <s v="PRO"/>
    <n v="0"/>
    <s v="03710AR       "/>
    <n v="1"/>
    <m/>
    <m/>
    <e v="#N/A"/>
    <d v="2024-11-25T00:00:00"/>
  </r>
  <r>
    <n v="1372"/>
    <b v="1"/>
    <x v="29"/>
    <x v="0"/>
    <x v="29"/>
    <s v="CONT.ALERG.(T)      "/>
    <n v="155.07233199999999"/>
    <n v="155.07233199999999"/>
    <s v="KG"/>
    <d v="2024-11-23T00:00:00"/>
    <n v="7"/>
    <d v="2024-12-02T00:00:00"/>
    <n v="0"/>
    <n v="0"/>
    <s v="PRO"/>
    <n v="0"/>
    <s v="FZPZ65        "/>
    <n v="1"/>
    <m/>
    <m/>
    <s v="Aditivos"/>
    <d v="2024-12-02T00:00:00"/>
  </r>
  <r>
    <n v="1377"/>
    <b v="1"/>
    <x v="29"/>
    <x v="0"/>
    <x v="29"/>
    <s v="CONT.ALERG.(T)      "/>
    <n v="70.704443999999995"/>
    <n v="70.704443999999995"/>
    <s v="KG"/>
    <d v="2024-11-23T00:00:00"/>
    <n v="7"/>
    <d v="2024-12-02T00:00:00"/>
    <n v="0"/>
    <n v="0"/>
    <s v="PRO"/>
    <n v="0"/>
    <s v="FZPZ81        "/>
    <n v="1"/>
    <m/>
    <m/>
    <s v="Aditivos"/>
    <d v="2024-12-02T00:00:00"/>
  </r>
  <r>
    <n v="1543"/>
    <b v="1"/>
    <x v="51"/>
    <x v="0"/>
    <x v="51"/>
    <s v="FRIZZIO             "/>
    <n v="2545.92"/>
    <n v="2545.92"/>
    <s v="UNI"/>
    <d v="2024-11-23T00:00:00"/>
    <n v="15"/>
    <d v="2024-12-09T00:00:00"/>
    <n v="0"/>
    <n v="0"/>
    <s v="PRO"/>
    <n v="0"/>
    <s v="FZFP61        "/>
    <n v="1"/>
    <m/>
    <m/>
    <s v="Ins Pack"/>
    <d v="2024-12-09T00:00:00"/>
  </r>
  <r>
    <n v="1391"/>
    <b v="1"/>
    <x v="22"/>
    <x v="0"/>
    <x v="22"/>
    <s v="CONT.ALERG.(T)      "/>
    <n v="29.674737"/>
    <n v="29.674737"/>
    <s v="KGS"/>
    <d v="2024-11-23T00:00:00"/>
    <n v="10"/>
    <d v="2024-12-09T00:00:00"/>
    <n v="0"/>
    <n v="0"/>
    <s v="PRO"/>
    <n v="0"/>
    <s v="02231AR       "/>
    <n v="1"/>
    <m/>
    <m/>
    <s v="Harina"/>
    <d v="2024-12-09T00:00:00"/>
  </r>
  <r>
    <n v="1339"/>
    <b v="1"/>
    <x v="52"/>
    <x v="0"/>
    <x v="52"/>
    <s v=""/>
    <n v="103.98023999999999"/>
    <n v="103.98023999999999"/>
    <s v="UNI"/>
    <d v="2024-11-24T00:00:00"/>
    <n v="0"/>
    <d v="2024-11-25T00:00:00"/>
    <n v="0"/>
    <n v="0"/>
    <s v="PRO"/>
    <n v="0"/>
    <s v="FZPZ65        "/>
    <n v="1"/>
    <m/>
    <m/>
    <e v="#N/A"/>
    <d v="2024-11-25T00:00:00"/>
  </r>
  <r>
    <n v="1345"/>
    <b v="1"/>
    <x v="52"/>
    <x v="0"/>
    <x v="52"/>
    <s v=""/>
    <n v="155.97036"/>
    <n v="155.97036"/>
    <s v="UNI"/>
    <d v="2024-11-24T00:00:00"/>
    <n v="0"/>
    <d v="2024-11-25T00:00:00"/>
    <n v="0"/>
    <n v="0"/>
    <s v="PRO"/>
    <n v="0"/>
    <s v="FZPZ81        "/>
    <n v="1"/>
    <m/>
    <m/>
    <e v="#N/A"/>
    <d v="2024-11-25T00:00:00"/>
  </r>
  <r>
    <n v="1337"/>
    <b v="1"/>
    <x v="53"/>
    <x v="0"/>
    <x v="53"/>
    <s v=""/>
    <n v="131.04"/>
    <n v="131.04"/>
    <s v="UNI"/>
    <d v="2024-11-24T00:00:00"/>
    <n v="0"/>
    <d v="2024-11-25T00:00:00"/>
    <n v="0"/>
    <n v="0"/>
    <s v="PRO"/>
    <n v="0"/>
    <s v="FZPZ65        "/>
    <n v="1"/>
    <m/>
    <m/>
    <s v="Cinta"/>
    <d v="2024-11-25T00:00:00"/>
  </r>
  <r>
    <n v="1343"/>
    <b v="1"/>
    <x v="53"/>
    <x v="0"/>
    <x v="53"/>
    <s v=""/>
    <n v="196.56"/>
    <n v="196.56"/>
    <s v="UNI"/>
    <d v="2024-11-24T00:00:00"/>
    <n v="0"/>
    <d v="2024-11-25T00:00:00"/>
    <n v="0"/>
    <n v="0"/>
    <s v="PRO"/>
    <n v="0"/>
    <s v="FZPZ81        "/>
    <n v="1"/>
    <m/>
    <m/>
    <s v="Cinta"/>
    <d v="2024-11-25T00:00:00"/>
  </r>
  <r>
    <n v="1334"/>
    <b v="1"/>
    <x v="54"/>
    <x v="0"/>
    <x v="54"/>
    <s v="REV.3 MOZZA         "/>
    <n v="366.92"/>
    <n v="366.92"/>
    <s v="KG"/>
    <d v="2024-11-24T00:00:00"/>
    <n v="0"/>
    <d v="2024-11-25T00:00:00"/>
    <n v="0.01"/>
    <n v="0"/>
    <s v="PRO"/>
    <n v="0"/>
    <s v="FZPZ65        "/>
    <n v="1"/>
    <m/>
    <m/>
    <e v="#N/A"/>
    <d v="2024-11-25T00:00:00"/>
  </r>
  <r>
    <n v="1335"/>
    <b v="1"/>
    <x v="55"/>
    <x v="0"/>
    <x v="55"/>
    <s v="PIZZA FRIZZIO       "/>
    <n v="2228.56"/>
    <n v="2228.56"/>
    <s v="UNI"/>
    <d v="2024-11-24T00:00:00"/>
    <n v="0"/>
    <d v="2024-11-25T00:00:00"/>
    <n v="0.01"/>
    <n v="0"/>
    <s v="PRO"/>
    <n v="0"/>
    <s v="FZPZ65        "/>
    <n v="1"/>
    <m/>
    <m/>
    <e v="#N/A"/>
    <d v="2024-11-25T00:00:00"/>
  </r>
  <r>
    <n v="1341"/>
    <b v="1"/>
    <x v="55"/>
    <x v="0"/>
    <x v="55"/>
    <s v="PIZZA FRIZZIO       "/>
    <n v="3342.83"/>
    <n v="3342.83"/>
    <s v="UNI"/>
    <d v="2024-11-24T00:00:00"/>
    <n v="0"/>
    <d v="2024-11-25T00:00:00"/>
    <n v="0.01"/>
    <n v="0"/>
    <s v="PRO"/>
    <n v="0"/>
    <s v="FZPZ81        "/>
    <n v="1"/>
    <m/>
    <m/>
    <e v="#N/A"/>
    <d v="2024-11-25T00:00:00"/>
  </r>
  <r>
    <n v="1340"/>
    <b v="1"/>
    <x v="56"/>
    <x v="0"/>
    <x v="56"/>
    <s v="REV.1"/>
    <n v="502.21"/>
    <n v="502.21"/>
    <s v="KG"/>
    <d v="2024-11-24T00:00:00"/>
    <n v="0"/>
    <d v="2024-11-25T00:00:00"/>
    <n v="0.01"/>
    <n v="0"/>
    <s v="PRO"/>
    <n v="0"/>
    <s v="FZPZ81        "/>
    <n v="1"/>
    <m/>
    <m/>
    <e v="#N/A"/>
    <d v="2024-11-25T00:00:00"/>
  </r>
  <r>
    <n v="1336"/>
    <b v="1"/>
    <x v="57"/>
    <x v="0"/>
    <x v="57"/>
    <s v="FRIZZIO             "/>
    <n v="2227.6799999999998"/>
    <n v="2227.6799999999998"/>
    <s v="UNI"/>
    <d v="2024-11-24T00:00:00"/>
    <n v="0"/>
    <d v="2024-11-25T00:00:00"/>
    <n v="0.01"/>
    <n v="0"/>
    <s v="PRO"/>
    <n v="0"/>
    <s v="FZPZ65        "/>
    <n v="1"/>
    <m/>
    <m/>
    <s v="Ins Pack"/>
    <d v="2024-11-25T00:00:00"/>
  </r>
  <r>
    <n v="1346"/>
    <b v="1"/>
    <x v="118"/>
    <x v="0"/>
    <x v="118"/>
    <s v="C-FR-07 AZUL REV.3"/>
    <n v="2604.9299999999998"/>
    <n v="2604.9299999999998"/>
    <s v="UNI"/>
    <d v="2024-11-24T00:00:00"/>
    <n v="0"/>
    <d v="2024-11-25T00:00:00"/>
    <n v="0.01"/>
    <n v="0"/>
    <s v="PRO"/>
    <n v="0"/>
    <s v="03710AR       "/>
    <n v="1"/>
    <m/>
    <m/>
    <e v="#N/A"/>
    <d v="2024-11-25T00:00:00"/>
  </r>
  <r>
    <n v="1347"/>
    <b v="1"/>
    <x v="62"/>
    <x v="0"/>
    <x v="62"/>
    <s v="UNIDADES. REV.2"/>
    <n v="5.21"/>
    <n v="5.21"/>
    <s v="UNI"/>
    <d v="2024-11-24T00:00:00"/>
    <n v="0"/>
    <d v="2024-11-25T00:00:00"/>
    <n v="0.01"/>
    <n v="0"/>
    <s v="PRO"/>
    <n v="0"/>
    <s v="03710AR       "/>
    <n v="1"/>
    <m/>
    <m/>
    <e v="#N/A"/>
    <d v="2024-11-25T00:00:00"/>
  </r>
  <r>
    <n v="1348"/>
    <b v="1"/>
    <x v="63"/>
    <x v="0"/>
    <x v="63"/>
    <s v="2 BANDAS"/>
    <n v="2604.92"/>
    <n v="2604.92"/>
    <s v="UNI"/>
    <d v="2024-11-24T00:00:00"/>
    <n v="0"/>
    <d v="2024-11-25T00:00:00"/>
    <n v="0.01"/>
    <n v="0"/>
    <s v="PRO"/>
    <n v="0"/>
    <s v="03710AR       "/>
    <n v="1"/>
    <m/>
    <m/>
    <e v="#N/A"/>
    <d v="2024-11-25T00:00:00"/>
  </r>
  <r>
    <n v="53"/>
    <b v="1"/>
    <x v="164"/>
    <x v="1"/>
    <x v="164"/>
    <s v="Argentina"/>
    <n v="2604.66"/>
    <n v="0"/>
    <s v="UNI"/>
    <d v="2024-11-24T00:00:00"/>
    <n v="1"/>
    <d v="2024-11-25T00:00:00"/>
    <n v="0.01"/>
    <n v="0"/>
    <s v="PRO"/>
    <n v="0"/>
    <s v="03710AR       "/>
    <n v="1"/>
    <m/>
    <m/>
    <e v="#N/A"/>
    <d v="2024-11-25T00:00:00"/>
  </r>
  <r>
    <n v="1338"/>
    <b v="1"/>
    <x v="67"/>
    <x v="0"/>
    <x v="67"/>
    <s v=""/>
    <n v="25.99"/>
    <n v="25.99"/>
    <s v="UN"/>
    <d v="2024-11-24T00:00:00"/>
    <n v="0"/>
    <d v="2024-11-25T00:00:00"/>
    <n v="0.01"/>
    <n v="0"/>
    <s v="PRO"/>
    <n v="0"/>
    <s v="FZPZ65        "/>
    <n v="1"/>
    <m/>
    <m/>
    <e v="#N/A"/>
    <d v="2024-11-25T00:00:00"/>
  </r>
  <r>
    <n v="1344"/>
    <b v="1"/>
    <x v="67"/>
    <x v="0"/>
    <x v="67"/>
    <s v=""/>
    <n v="38.99"/>
    <n v="38.99"/>
    <s v="UN"/>
    <d v="2024-11-24T00:00:00"/>
    <n v="0"/>
    <d v="2024-11-25T00:00:00"/>
    <n v="0.01"/>
    <n v="0"/>
    <s v="PRO"/>
    <n v="0"/>
    <s v="FZPZ81        "/>
    <n v="1"/>
    <m/>
    <m/>
    <e v="#N/A"/>
    <d v="2024-11-25T00:00:00"/>
  </r>
  <r>
    <n v="1349"/>
    <b v="1"/>
    <x v="67"/>
    <x v="0"/>
    <x v="67"/>
    <s v=""/>
    <n v="9.3000000000000007"/>
    <n v="9.3000000000000007"/>
    <s v="UN"/>
    <d v="2024-11-24T00:00:00"/>
    <n v="0"/>
    <d v="2024-11-25T00:00:00"/>
    <n v="0.01"/>
    <n v="0"/>
    <s v="PRO"/>
    <n v="0"/>
    <s v="03710AR       "/>
    <n v="1"/>
    <m/>
    <m/>
    <e v="#N/A"/>
    <d v="2024-11-25T00:00:00"/>
  </r>
  <r>
    <n v="51"/>
    <b v="1"/>
    <x v="69"/>
    <x v="1"/>
    <x v="69"/>
    <s v="12 UNID X 510 GRS"/>
    <n v="2184"/>
    <n v="0"/>
    <s v="UNI"/>
    <d v="2024-11-24T00:00:00"/>
    <n v="1"/>
    <d v="2024-11-25T00:00:00"/>
    <n v="0"/>
    <n v="0"/>
    <s v="PRO"/>
    <n v="0"/>
    <s v="FZPZ65        "/>
    <n v="1"/>
    <m/>
    <m/>
    <e v="#N/A"/>
    <d v="2024-11-25T00:00:00"/>
  </r>
  <r>
    <n v="52"/>
    <b v="1"/>
    <x v="70"/>
    <x v="1"/>
    <x v="70"/>
    <s v="11 X 535G"/>
    <n v="3276"/>
    <n v="0"/>
    <s v="UNI"/>
    <d v="2024-11-24T00:00:00"/>
    <n v="1"/>
    <d v="2024-11-25T00:00:00"/>
    <n v="0.01"/>
    <n v="0"/>
    <s v="PRO"/>
    <n v="0"/>
    <s v="FZPZ81        "/>
    <n v="1"/>
    <m/>
    <m/>
    <e v="#N/A"/>
    <d v="2024-11-25T00:00:00"/>
  </r>
  <r>
    <n v="1586"/>
    <b v="1"/>
    <x v="27"/>
    <x v="0"/>
    <x v="27"/>
    <s v="KILO                "/>
    <n v="0.29083900000000001"/>
    <n v="0.29083900000000001"/>
    <s v="KGS"/>
    <d v="2024-11-24T00:00:00"/>
    <n v="15"/>
    <d v="2024-12-09T00:00:00"/>
    <n v="0"/>
    <n v="0"/>
    <s v="PRO"/>
    <n v="0"/>
    <s v="DITO76        "/>
    <n v="1"/>
    <m/>
    <m/>
    <s v="Sabor"/>
    <d v="2024-12-09T00:00:00"/>
  </r>
  <r>
    <n v="1417"/>
    <b v="1"/>
    <x v="22"/>
    <x v="0"/>
    <x v="22"/>
    <s v="CONT.ALERG.(T)      "/>
    <n v="150.096419"/>
    <n v="150.096419"/>
    <s v="KGS"/>
    <d v="2024-11-24T00:00:00"/>
    <n v="10"/>
    <d v="2024-12-09T00:00:00"/>
    <n v="0"/>
    <n v="0"/>
    <s v="PRO"/>
    <n v="0"/>
    <s v="FZFP61        "/>
    <n v="1"/>
    <m/>
    <m/>
    <s v="Harina"/>
    <d v="2024-12-09T00:00:00"/>
  </r>
  <r>
    <n v="1619"/>
    <b v="1"/>
    <x v="34"/>
    <x v="0"/>
    <x v="34"/>
    <s v="X KILO              "/>
    <n v="181.835455"/>
    <n v="181.835455"/>
    <s v="KGS"/>
    <d v="2024-11-24T00:00:00"/>
    <n v="15"/>
    <d v="2024-12-09T00:00:00"/>
    <n v="0"/>
    <n v="0"/>
    <s v="PRO"/>
    <n v="0"/>
    <s v="DITO72        "/>
    <n v="1"/>
    <m/>
    <m/>
    <s v="Vegetal"/>
    <d v="2024-12-09T00:00:00"/>
  </r>
  <r>
    <n v="1741"/>
    <b v="1"/>
    <x v="21"/>
    <x v="0"/>
    <x v="21"/>
    <s v="CONT.ALERGENO       "/>
    <n v="11.601960999999999"/>
    <n v="11.601960999999999"/>
    <s v="KGS"/>
    <d v="2024-11-24T00:00:00"/>
    <n v="21"/>
    <d v="2024-12-16T00:00:00"/>
    <n v="0"/>
    <n v="0"/>
    <s v="PRO"/>
    <n v="0"/>
    <s v="PAMS93        "/>
    <n v="1"/>
    <m/>
    <m/>
    <s v="Batter"/>
    <d v="2024-12-16T00:00:00"/>
  </r>
  <r>
    <n v="1851"/>
    <b v="1"/>
    <x v="2"/>
    <x v="0"/>
    <x v="2"/>
    <s v=""/>
    <n v="0.49308299999999999"/>
    <n v="0.49308299999999999"/>
    <s v="KG"/>
    <d v="2024-11-24T00:00:00"/>
    <n v="30"/>
    <d v="2024-12-30T00:00:00"/>
    <n v="0"/>
    <n v="0"/>
    <s v="PRO"/>
    <n v="0"/>
    <s v="FZPZ65        "/>
    <n v="1"/>
    <m/>
    <m/>
    <s v="Aditivos"/>
    <d v="2024-12-30T00:00:00"/>
  </r>
  <r>
    <n v="2307"/>
    <b v="1"/>
    <x v="1"/>
    <x v="0"/>
    <x v="1"/>
    <s v=""/>
    <n v="300.43371400000001"/>
    <n v="300.43371400000001"/>
    <s v="KGS"/>
    <d v="2024-11-25T00:00:00"/>
    <n v="60"/>
    <d v="2025-01-27T00:00:00"/>
    <n v="0"/>
    <n v="0"/>
    <s v="PRO"/>
    <n v="0"/>
    <s v="PAMP62        "/>
    <n v="1"/>
    <m/>
    <m/>
    <s v="Vegetal"/>
    <d v="2025-01-27T00:00:00"/>
  </r>
  <r>
    <n v="2308"/>
    <b v="1"/>
    <x v="0"/>
    <x v="0"/>
    <x v="0"/>
    <s v=""/>
    <n v="120.216335"/>
    <n v="120.216335"/>
    <s v="KGS"/>
    <d v="2024-11-25T00:00:00"/>
    <n v="60"/>
    <d v="2025-01-27T00:00:00"/>
    <n v="0"/>
    <n v="0"/>
    <s v="PRO"/>
    <n v="0"/>
    <s v="PAMP62        "/>
    <n v="1"/>
    <m/>
    <m/>
    <s v="Vegetal"/>
    <d v="2025-01-27T00:00:00"/>
  </r>
  <r>
    <n v="1394"/>
    <b v="1"/>
    <x v="37"/>
    <x v="0"/>
    <x v="37"/>
    <s v=""/>
    <n v="0.72719500000000004"/>
    <n v="0.72719500000000004"/>
    <s v="KGS"/>
    <d v="2024-11-26T00:00:00"/>
    <n v="7"/>
    <d v="2024-12-09T00:00:00"/>
    <n v="0"/>
    <n v="0"/>
    <s v="PRO"/>
    <n v="0"/>
    <s v="03021ARTP     "/>
    <n v="1"/>
    <m/>
    <m/>
    <s v="Aditivos"/>
    <d v="2024-12-09T00:00:00"/>
  </r>
  <r>
    <n v="1482"/>
    <b v="1"/>
    <x v="22"/>
    <x v="0"/>
    <x v="22"/>
    <s v="CONT.ALERG.(T)      "/>
    <n v="7.4764920000000004"/>
    <n v="7.4764920000000004"/>
    <s v="KGS"/>
    <d v="2024-11-26T00:00:00"/>
    <n v="10"/>
    <d v="2024-12-09T00:00:00"/>
    <n v="0"/>
    <n v="0"/>
    <s v="PRO"/>
    <n v="0"/>
    <s v="PAMS90        "/>
    <n v="1"/>
    <m/>
    <m/>
    <s v="Harina"/>
    <d v="2024-12-09T00:00:00"/>
  </r>
  <r>
    <n v="1392"/>
    <b v="1"/>
    <x v="75"/>
    <x v="0"/>
    <x v="75"/>
    <s v="CONT.ALERG.(HU)     "/>
    <n v="8.0121789999999997"/>
    <n v="8.0121789999999997"/>
    <s v="KGS"/>
    <d v="2024-11-26T00:00:00"/>
    <n v="7"/>
    <d v="2024-12-09T00:00:00"/>
    <n v="0"/>
    <n v="0"/>
    <s v="PRO"/>
    <n v="0"/>
    <s v="02231AR       "/>
    <n v="1"/>
    <m/>
    <m/>
    <s v="Aditivos"/>
    <d v="2024-12-09T00:00:00"/>
  </r>
  <r>
    <n v="1682"/>
    <b v="1"/>
    <x v="9"/>
    <x v="0"/>
    <x v="9"/>
    <s v=""/>
    <n v="2499.7670349999999"/>
    <n v="2499.7670349999999"/>
    <s v="KG"/>
    <d v="2024-11-26T00:00:00"/>
    <n v="17"/>
    <d v="2024-12-16T00:00:00"/>
    <n v="0"/>
    <n v="0"/>
    <s v="PRO"/>
    <n v="0"/>
    <s v="PAMP60        "/>
    <n v="1"/>
    <m/>
    <m/>
    <s v="Pollo"/>
    <d v="2024-12-16T00:00:00"/>
  </r>
  <r>
    <n v="1691"/>
    <b v="1"/>
    <x v="9"/>
    <x v="0"/>
    <x v="9"/>
    <s v=""/>
    <n v="1576.2547509999999"/>
    <n v="1576.2547509999999"/>
    <s v="KG"/>
    <d v="2024-11-26T00:00:00"/>
    <n v="17"/>
    <d v="2024-12-16T00:00:00"/>
    <n v="0"/>
    <n v="0"/>
    <s v="PRO"/>
    <n v="0"/>
    <s v="PAFP51        "/>
    <n v="1"/>
    <m/>
    <m/>
    <s v="Pollo"/>
    <d v="2024-12-16T00:00:00"/>
  </r>
  <r>
    <n v="1705"/>
    <b v="1"/>
    <x v="9"/>
    <x v="0"/>
    <x v="9"/>
    <s v=""/>
    <n v="1146.36709"/>
    <n v="1146.36709"/>
    <s v="KG"/>
    <d v="2024-11-26T00:00:00"/>
    <n v="17"/>
    <d v="2024-12-16T00:00:00"/>
    <n v="0"/>
    <n v="0"/>
    <s v="PRO"/>
    <n v="0"/>
    <s v="PAFP52        "/>
    <n v="1"/>
    <m/>
    <m/>
    <s v="Pollo"/>
    <d v="2024-12-16T00:00:00"/>
  </r>
  <r>
    <n v="1770"/>
    <b v="1"/>
    <x v="4"/>
    <x v="0"/>
    <x v="4"/>
    <s v="CONT.ALERG.(T)      "/>
    <n v="0.131276"/>
    <n v="0.131276"/>
    <s v="KG"/>
    <d v="2024-11-26T00:00:00"/>
    <n v="21"/>
    <d v="2024-12-23T00:00:00"/>
    <n v="0"/>
    <n v="0"/>
    <s v="PRO"/>
    <n v="0"/>
    <s v="FZPZ72        "/>
    <n v="1"/>
    <m/>
    <m/>
    <s v="Aditivos"/>
    <d v="2024-12-23T00:00:00"/>
  </r>
  <r>
    <n v="1775"/>
    <b v="1"/>
    <x v="4"/>
    <x v="0"/>
    <x v="4"/>
    <s v="CONT.ALERG.(T)      "/>
    <n v="0.1673"/>
    <n v="0.1673"/>
    <s v="KG"/>
    <d v="2024-11-26T00:00:00"/>
    <n v="21"/>
    <d v="2024-12-23T00:00:00"/>
    <n v="0"/>
    <n v="0"/>
    <s v="PRO"/>
    <n v="0"/>
    <s v="FZPZ91        "/>
    <n v="1"/>
    <m/>
    <m/>
    <s v="Aditivos"/>
    <d v="2024-12-23T00:00:00"/>
  </r>
  <r>
    <n v="1782"/>
    <b v="1"/>
    <x v="4"/>
    <x v="0"/>
    <x v="4"/>
    <s v="CONT.ALERG.(T)      "/>
    <n v="0.18781300000000001"/>
    <n v="0.18781300000000001"/>
    <s v="KG"/>
    <d v="2024-11-26T00:00:00"/>
    <n v="21"/>
    <d v="2024-12-23T00:00:00"/>
    <n v="0"/>
    <n v="0"/>
    <s v="PRO"/>
    <n v="0"/>
    <s v="FZPZ82        "/>
    <n v="1"/>
    <m/>
    <m/>
    <s v="Aditivos"/>
    <d v="2024-12-23T00:00:00"/>
  </r>
  <r>
    <n v="1787"/>
    <b v="1"/>
    <x v="4"/>
    <x v="0"/>
    <x v="4"/>
    <s v="CONT.ALERG.(T)      "/>
    <n v="0.18673699999999999"/>
    <n v="0.18673699999999999"/>
    <s v="KG"/>
    <d v="2024-11-26T00:00:00"/>
    <n v="21"/>
    <d v="2024-12-23T00:00:00"/>
    <n v="0"/>
    <n v="0"/>
    <s v="PRO"/>
    <n v="0"/>
    <s v="FZPZ81        "/>
    <n v="1"/>
    <m/>
    <m/>
    <s v="Aditivos"/>
    <d v="2024-12-23T00:00:00"/>
  </r>
  <r>
    <n v="2322"/>
    <b v="1"/>
    <x v="1"/>
    <x v="0"/>
    <x v="1"/>
    <s v=""/>
    <n v="163.60732300000001"/>
    <n v="163.60732300000001"/>
    <s v="KGS"/>
    <d v="2024-11-26T00:00:00"/>
    <n v="60"/>
    <d v="2025-01-27T00:00:00"/>
    <n v="0"/>
    <n v="0"/>
    <s v="PRO"/>
    <n v="0"/>
    <s v="PAMS92        "/>
    <n v="1"/>
    <m/>
    <m/>
    <s v="Vegetal"/>
    <d v="2025-01-27T00:00:00"/>
  </r>
  <r>
    <n v="2323"/>
    <b v="1"/>
    <x v="0"/>
    <x v="0"/>
    <x v="0"/>
    <s v=""/>
    <n v="65.466262999999998"/>
    <n v="65.466262999999998"/>
    <s v="KGS"/>
    <d v="2024-11-26T00:00:00"/>
    <n v="60"/>
    <d v="2025-01-27T00:00:00"/>
    <n v="0"/>
    <n v="0"/>
    <s v="PRO"/>
    <n v="0"/>
    <s v="PAMS92        "/>
    <n v="1"/>
    <m/>
    <m/>
    <s v="Vegetal"/>
    <d v="2025-01-27T00:00:00"/>
  </r>
  <r>
    <n v="1363"/>
    <b v="1"/>
    <x v="39"/>
    <x v="0"/>
    <x v="39"/>
    <s v=""/>
    <n v="5518.342592"/>
    <n v="5518.342592"/>
    <s v="KGS"/>
    <d v="2024-11-27T00:00:00"/>
    <n v="1"/>
    <d v="2024-12-02T00:00:00"/>
    <n v="0"/>
    <n v="0"/>
    <s v="PRO"/>
    <n v="0"/>
    <s v="FZPZ65        "/>
    <n v="1"/>
    <m/>
    <m/>
    <s v="Agua"/>
    <d v="2024-12-02T00:00:00"/>
  </r>
  <r>
    <n v="1366"/>
    <b v="1"/>
    <x v="39"/>
    <x v="0"/>
    <x v="39"/>
    <s v=""/>
    <n v="2515.8544310000002"/>
    <n v="2515.8544310000002"/>
    <s v="KGS"/>
    <d v="2024-11-27T00:00:00"/>
    <n v="1"/>
    <d v="2024-12-02T00:00:00"/>
    <n v="0"/>
    <n v="0"/>
    <s v="PRO"/>
    <n v="0"/>
    <s v="FZPZ81        "/>
    <n v="1"/>
    <m/>
    <m/>
    <s v="Agua"/>
    <d v="2024-12-02T00:00:00"/>
  </r>
  <r>
    <n v="1405"/>
    <b v="1"/>
    <x v="37"/>
    <x v="0"/>
    <x v="37"/>
    <s v=""/>
    <n v="10.573561"/>
    <n v="10.573561"/>
    <s v="KGS"/>
    <d v="2024-11-27T00:00:00"/>
    <n v="7"/>
    <d v="2024-12-09T00:00:00"/>
    <n v="0"/>
    <n v="0"/>
    <s v="PRO"/>
    <n v="0"/>
    <s v="PAMP63        "/>
    <n v="1"/>
    <m/>
    <m/>
    <s v="Aditivos"/>
    <d v="2024-12-09T00:00:00"/>
  </r>
  <r>
    <n v="1419"/>
    <b v="1"/>
    <x v="37"/>
    <x v="0"/>
    <x v="37"/>
    <s v=""/>
    <n v="3.1938689999999998"/>
    <n v="3.1938689999999998"/>
    <s v="KGS"/>
    <d v="2024-11-27T00:00:00"/>
    <n v="7"/>
    <d v="2024-12-09T00:00:00"/>
    <n v="0"/>
    <n v="0"/>
    <s v="PRO"/>
    <n v="0"/>
    <s v="01230AR       "/>
    <n v="1"/>
    <m/>
    <m/>
    <s v="Aditivos"/>
    <d v="2024-12-09T00:00:00"/>
  </r>
  <r>
    <n v="1425"/>
    <b v="1"/>
    <x v="37"/>
    <x v="0"/>
    <x v="37"/>
    <s v=""/>
    <n v="8.3181589999999996"/>
    <n v="8.3181589999999996"/>
    <s v="KGS"/>
    <d v="2024-11-27T00:00:00"/>
    <n v="7"/>
    <d v="2024-12-09T00:00:00"/>
    <n v="0"/>
    <n v="0"/>
    <s v="PRO"/>
    <n v="0"/>
    <s v="01230AR       "/>
    <n v="1"/>
    <m/>
    <m/>
    <s v="Aditivos"/>
    <d v="2024-12-09T00:00:00"/>
  </r>
  <r>
    <n v="1427"/>
    <b v="1"/>
    <x v="73"/>
    <x v="0"/>
    <x v="73"/>
    <s v="CONT.ALERG.(HU)     "/>
    <n v="26.142785"/>
    <n v="26.142785"/>
    <s v="KGS"/>
    <d v="2024-11-27T00:00:00"/>
    <n v="7"/>
    <d v="2024-12-09T00:00:00"/>
    <n v="0"/>
    <n v="0"/>
    <s v="PRO"/>
    <n v="0"/>
    <s v="01230AR       "/>
    <n v="1"/>
    <m/>
    <m/>
    <s v="Aditivos"/>
    <d v="2024-12-09T00:00:00"/>
  </r>
  <r>
    <n v="1398"/>
    <b v="1"/>
    <x v="40"/>
    <x v="0"/>
    <x v="40"/>
    <s v=""/>
    <n v="12.533929000000001"/>
    <n v="12.533929000000001"/>
    <s v="KGS"/>
    <d v="2024-11-27T00:00:00"/>
    <n v="7"/>
    <d v="2024-12-09T00:00:00"/>
    <n v="0"/>
    <n v="0"/>
    <s v="PRO"/>
    <n v="0"/>
    <s v="PAMP63        "/>
    <n v="1"/>
    <m/>
    <m/>
    <s v="Aditivos"/>
    <d v="2024-12-09T00:00:00"/>
  </r>
  <r>
    <n v="1409"/>
    <b v="1"/>
    <x v="40"/>
    <x v="0"/>
    <x v="40"/>
    <s v=""/>
    <n v="18.884036999999999"/>
    <n v="18.884036999999999"/>
    <s v="KGS"/>
    <d v="2024-11-27T00:00:00"/>
    <n v="7"/>
    <d v="2024-12-09T00:00:00"/>
    <n v="0"/>
    <n v="0"/>
    <s v="PRO"/>
    <n v="0"/>
    <s v="FZFP61        "/>
    <n v="1"/>
    <m/>
    <m/>
    <s v="Aditivos"/>
    <d v="2024-12-09T00:00:00"/>
  </r>
  <r>
    <n v="1404"/>
    <b v="1"/>
    <x v="29"/>
    <x v="0"/>
    <x v="29"/>
    <s v="CONT.ALERG.(T)      "/>
    <n v="117.96639"/>
    <n v="117.96639"/>
    <s v="KG"/>
    <d v="2024-11-27T00:00:00"/>
    <n v="7"/>
    <d v="2024-12-09T00:00:00"/>
    <n v="0"/>
    <n v="0"/>
    <s v="PRO"/>
    <n v="0"/>
    <s v="PAMP63        "/>
    <n v="1"/>
    <m/>
    <m/>
    <s v="Aditivos"/>
    <d v="2024-12-09T00:00:00"/>
  </r>
  <r>
    <n v="1406"/>
    <b v="1"/>
    <x v="29"/>
    <x v="0"/>
    <x v="29"/>
    <s v="CONT.ALERG.(T)      "/>
    <n v="40.852395999999999"/>
    <n v="40.852395999999999"/>
    <s v="KG"/>
    <d v="2024-11-27T00:00:00"/>
    <n v="7"/>
    <d v="2024-12-09T00:00:00"/>
    <n v="0"/>
    <n v="0"/>
    <s v="PRO"/>
    <n v="0"/>
    <s v="PAMP63        "/>
    <n v="1"/>
    <m/>
    <m/>
    <s v="Aditivos"/>
    <d v="2024-12-09T00:00:00"/>
  </r>
  <r>
    <n v="1412"/>
    <b v="1"/>
    <x v="29"/>
    <x v="0"/>
    <x v="29"/>
    <s v="CONT.ALERG.(T)      "/>
    <n v="163.661654"/>
    <n v="163.661654"/>
    <s v="KG"/>
    <d v="2024-11-27T00:00:00"/>
    <n v="7"/>
    <d v="2024-12-09T00:00:00"/>
    <n v="0"/>
    <n v="0"/>
    <s v="PRO"/>
    <n v="0"/>
    <s v="FZFP61        "/>
    <n v="1"/>
    <m/>
    <m/>
    <s v="Aditivos"/>
    <d v="2024-12-09T00:00:00"/>
  </r>
  <r>
    <n v="1399"/>
    <b v="1"/>
    <x v="24"/>
    <x v="0"/>
    <x v="24"/>
    <s v=""/>
    <n v="66.349459999999993"/>
    <n v="66.349459999999993"/>
    <s v="KGS"/>
    <d v="2024-11-27T00:00:00"/>
    <n v="7"/>
    <d v="2024-12-09T00:00:00"/>
    <n v="0"/>
    <n v="0"/>
    <s v="PRO"/>
    <n v="0"/>
    <s v="PAMP63        "/>
    <n v="1"/>
    <m/>
    <m/>
    <s v="Sal"/>
    <d v="2024-12-09T00:00:00"/>
  </r>
  <r>
    <n v="1408"/>
    <b v="1"/>
    <x v="24"/>
    <x v="0"/>
    <x v="24"/>
    <s v=""/>
    <n v="94.882797999999994"/>
    <n v="94.882797999999994"/>
    <s v="KGS"/>
    <d v="2024-11-27T00:00:00"/>
    <n v="7"/>
    <d v="2024-12-09T00:00:00"/>
    <n v="0"/>
    <n v="0"/>
    <s v="PRO"/>
    <n v="0"/>
    <s v="FZFP61        "/>
    <n v="1"/>
    <m/>
    <m/>
    <s v="Sal"/>
    <d v="2024-12-09T00:00:00"/>
  </r>
  <r>
    <n v="1429"/>
    <b v="1"/>
    <x v="24"/>
    <x v="0"/>
    <x v="24"/>
    <s v=""/>
    <n v="22.688479999999998"/>
    <n v="22.688479999999998"/>
    <s v="KGS"/>
    <d v="2024-11-27T00:00:00"/>
    <n v="7"/>
    <d v="2024-12-09T00:00:00"/>
    <n v="0"/>
    <n v="0"/>
    <s v="PRO"/>
    <n v="0"/>
    <s v="01230AR       "/>
    <n v="1"/>
    <m/>
    <m/>
    <s v="Sal"/>
    <d v="2024-12-09T00:00:00"/>
  </r>
  <r>
    <n v="1512"/>
    <b v="1"/>
    <x v="22"/>
    <x v="0"/>
    <x v="22"/>
    <s v="CONT.ALERG.(T)      "/>
    <n v="397.58608800000002"/>
    <n v="397.58608800000002"/>
    <s v="KGS"/>
    <d v="2024-11-27T00:00:00"/>
    <n v="10"/>
    <d v="2024-12-09T00:00:00"/>
    <n v="0"/>
    <n v="0"/>
    <s v="PRO"/>
    <n v="0"/>
    <s v="PAMS90        "/>
    <n v="1"/>
    <m/>
    <m/>
    <s v="Harina"/>
    <d v="2024-12-09T00:00:00"/>
  </r>
  <r>
    <n v="1515"/>
    <b v="1"/>
    <x v="22"/>
    <x v="0"/>
    <x v="22"/>
    <s v="CONT.ALERG.(T)      "/>
    <n v="329.73845799999998"/>
    <n v="329.73845799999998"/>
    <s v="KGS"/>
    <d v="2024-11-27T00:00:00"/>
    <n v="10"/>
    <d v="2024-12-09T00:00:00"/>
    <n v="0"/>
    <n v="0"/>
    <s v="PRO"/>
    <n v="0"/>
    <s v="PAMS92        "/>
    <n v="1"/>
    <m/>
    <m/>
    <s v="Harina"/>
    <d v="2024-12-09T00:00:00"/>
  </r>
  <r>
    <n v="1433"/>
    <b v="1"/>
    <x v="35"/>
    <x v="0"/>
    <x v="35"/>
    <s v="CONT ALERG (LE) (SO)"/>
    <n v="83.181589000000002"/>
    <n v="83.181589000000002"/>
    <s v="KGS"/>
    <d v="2024-11-27T00:00:00"/>
    <n v="7"/>
    <d v="2024-12-09T00:00:00"/>
    <n v="0"/>
    <n v="0"/>
    <s v="PRO"/>
    <n v="0"/>
    <s v="01230AR       "/>
    <n v="1"/>
    <m/>
    <m/>
    <s v="Leche"/>
    <d v="2024-12-09T00:00:00"/>
  </r>
  <r>
    <n v="1418"/>
    <b v="1"/>
    <x v="75"/>
    <x v="0"/>
    <x v="75"/>
    <s v="CONT.ALERG.(HU)     "/>
    <n v="40.526032999999998"/>
    <n v="40.526032999999998"/>
    <s v="KGS"/>
    <d v="2024-11-27T00:00:00"/>
    <n v="7"/>
    <d v="2024-12-09T00:00:00"/>
    <n v="0"/>
    <n v="0"/>
    <s v="PRO"/>
    <n v="0"/>
    <s v="FZFP61        "/>
    <n v="1"/>
    <m/>
    <m/>
    <s v="Aditivos"/>
    <d v="2024-12-09T00:00:00"/>
  </r>
  <r>
    <n v="1442"/>
    <b v="1"/>
    <x v="41"/>
    <x v="0"/>
    <x v="41"/>
    <s v="CONT.ALERGENO       "/>
    <n v="2.5155669999999999"/>
    <n v="2.5155669999999999"/>
    <s v="KGS"/>
    <d v="2024-11-28T00:00:00"/>
    <n v="7"/>
    <d v="2024-12-09T00:00:00"/>
    <n v="0"/>
    <n v="0"/>
    <s v="PRO"/>
    <n v="0"/>
    <s v="PAMS90        "/>
    <n v="1"/>
    <m/>
    <m/>
    <s v="Aditivos"/>
    <d v="2024-12-09T00:00:00"/>
  </r>
  <r>
    <n v="1451"/>
    <b v="1"/>
    <x v="41"/>
    <x v="0"/>
    <x v="41"/>
    <s v="CONT.ALERGENO       "/>
    <n v="2.0862889999999998"/>
    <n v="2.0862889999999998"/>
    <s v="KGS"/>
    <d v="2024-11-28T00:00:00"/>
    <n v="7"/>
    <d v="2024-12-09T00:00:00"/>
    <n v="0"/>
    <n v="0"/>
    <s v="PRO"/>
    <n v="0"/>
    <s v="PAMS92        "/>
    <n v="1"/>
    <m/>
    <m/>
    <s v="Aditivos"/>
    <d v="2024-12-09T00:00:00"/>
  </r>
  <r>
    <n v="1455"/>
    <b v="1"/>
    <x v="41"/>
    <x v="0"/>
    <x v="41"/>
    <s v="CONT.ALERGENO       "/>
    <n v="1.602538"/>
    <n v="1.602538"/>
    <s v="KGS"/>
    <d v="2024-11-28T00:00:00"/>
    <n v="7"/>
    <d v="2024-12-09T00:00:00"/>
    <n v="0"/>
    <n v="0"/>
    <s v="PRO"/>
    <n v="0"/>
    <s v="PAMS92        "/>
    <n v="1"/>
    <m/>
    <m/>
    <s v="Aditivos"/>
    <d v="2024-12-09T00:00:00"/>
  </r>
  <r>
    <n v="1443"/>
    <b v="1"/>
    <x v="42"/>
    <x v="0"/>
    <x v="42"/>
    <s v=""/>
    <n v="2.5155669999999999"/>
    <n v="2.5155669999999999"/>
    <s v="KG"/>
    <d v="2024-11-28T00:00:00"/>
    <n v="7"/>
    <d v="2024-12-09T00:00:00"/>
    <n v="0"/>
    <n v="0"/>
    <s v="PRO"/>
    <n v="0"/>
    <s v="PAMS90        "/>
    <n v="1"/>
    <m/>
    <m/>
    <s v="Aditivos"/>
    <d v="2024-12-09T00:00:00"/>
  </r>
  <r>
    <n v="1452"/>
    <b v="1"/>
    <x v="42"/>
    <x v="0"/>
    <x v="42"/>
    <s v=""/>
    <n v="2.0862889999999998"/>
    <n v="2.0862889999999998"/>
    <s v="KG"/>
    <d v="2024-11-28T00:00:00"/>
    <n v="7"/>
    <d v="2024-12-09T00:00:00"/>
    <n v="0"/>
    <n v="0"/>
    <s v="PRO"/>
    <n v="0"/>
    <s v="PAMS92        "/>
    <n v="1"/>
    <m/>
    <m/>
    <s v="Aditivos"/>
    <d v="2024-12-09T00:00:00"/>
  </r>
  <r>
    <n v="1456"/>
    <b v="1"/>
    <x v="42"/>
    <x v="0"/>
    <x v="42"/>
    <s v=""/>
    <n v="1.58683"/>
    <n v="1.58683"/>
    <s v="KG"/>
    <d v="2024-11-28T00:00:00"/>
    <n v="7"/>
    <d v="2024-12-09T00:00:00"/>
    <n v="0"/>
    <n v="0"/>
    <s v="PRO"/>
    <n v="0"/>
    <s v="PAMS92        "/>
    <n v="1"/>
    <m/>
    <m/>
    <s v="Aditivos"/>
    <d v="2024-12-09T00:00:00"/>
  </r>
  <r>
    <n v="1467"/>
    <b v="1"/>
    <x v="43"/>
    <x v="0"/>
    <x v="43"/>
    <s v=""/>
    <n v="265.38245999999998"/>
    <n v="265.38245999999998"/>
    <s v="KGS"/>
    <d v="2024-11-28T00:00:00"/>
    <n v="7"/>
    <d v="2024-12-09T00:00:00"/>
    <n v="0"/>
    <n v="0"/>
    <s v="PRO"/>
    <n v="0"/>
    <s v="03021ARTP     "/>
    <n v="1"/>
    <m/>
    <m/>
    <s v="Fiambre"/>
    <d v="2024-12-09T00:00:00"/>
  </r>
  <r>
    <n v="1438"/>
    <b v="1"/>
    <x v="23"/>
    <x v="0"/>
    <x v="23"/>
    <s v=""/>
    <n v="8.3927700000000005"/>
    <n v="8.3927700000000005"/>
    <s v="KGS"/>
    <d v="2024-11-28T00:00:00"/>
    <n v="7"/>
    <d v="2024-12-09T00:00:00"/>
    <n v="0"/>
    <n v="0"/>
    <s v="PRO"/>
    <n v="0"/>
    <s v="PAMS90        "/>
    <n v="1"/>
    <m/>
    <m/>
    <s v="Azucar"/>
    <d v="2024-12-09T00:00:00"/>
  </r>
  <r>
    <n v="1447"/>
    <b v="1"/>
    <x v="23"/>
    <x v="0"/>
    <x v="23"/>
    <s v=""/>
    <n v="6.9605540000000001"/>
    <n v="6.9605540000000001"/>
    <s v="KGS"/>
    <d v="2024-11-28T00:00:00"/>
    <n v="7"/>
    <d v="2024-12-09T00:00:00"/>
    <n v="0"/>
    <n v="0"/>
    <s v="PRO"/>
    <n v="0"/>
    <s v="PAMS92        "/>
    <n v="1"/>
    <m/>
    <m/>
    <s v="Azucar"/>
    <d v="2024-12-09T00:00:00"/>
  </r>
  <r>
    <n v="1436"/>
    <b v="1"/>
    <x v="24"/>
    <x v="0"/>
    <x v="24"/>
    <s v=""/>
    <n v="22.617982000000001"/>
    <n v="22.617982000000001"/>
    <s v="KGS"/>
    <d v="2024-11-28T00:00:00"/>
    <n v="7"/>
    <d v="2024-12-09T00:00:00"/>
    <n v="0"/>
    <n v="0"/>
    <s v="PRO"/>
    <n v="0"/>
    <s v="PAMS90        "/>
    <n v="1"/>
    <m/>
    <m/>
    <s v="Sal"/>
    <d v="2024-12-09T00:00:00"/>
  </r>
  <r>
    <n v="1445"/>
    <b v="1"/>
    <x v="24"/>
    <x v="0"/>
    <x v="24"/>
    <s v=""/>
    <n v="18.75825"/>
    <n v="18.75825"/>
    <s v="KGS"/>
    <d v="2024-11-28T00:00:00"/>
    <n v="7"/>
    <d v="2024-12-09T00:00:00"/>
    <n v="0"/>
    <n v="0"/>
    <s v="PRO"/>
    <n v="0"/>
    <s v="PAMS92        "/>
    <n v="1"/>
    <m/>
    <m/>
    <s v="Sal"/>
    <d v="2024-12-09T00:00:00"/>
  </r>
  <r>
    <n v="1453"/>
    <b v="1"/>
    <x v="24"/>
    <x v="0"/>
    <x v="24"/>
    <s v=""/>
    <n v="4.8076129999999999"/>
    <n v="4.8076129999999999"/>
    <s v="KGS"/>
    <d v="2024-11-28T00:00:00"/>
    <n v="7"/>
    <d v="2024-12-09T00:00:00"/>
    <n v="0"/>
    <n v="0"/>
    <s v="PRO"/>
    <n v="0"/>
    <s v="PAMS92        "/>
    <n v="1"/>
    <m/>
    <m/>
    <s v="Sal"/>
    <d v="2024-12-09T00:00:00"/>
  </r>
  <r>
    <n v="1437"/>
    <b v="1"/>
    <x v="35"/>
    <x v="0"/>
    <x v="35"/>
    <s v="CONT ALERG (LE) (SO)"/>
    <n v="16.785539"/>
    <n v="16.785539"/>
    <s v="KGS"/>
    <d v="2024-11-28T00:00:00"/>
    <n v="7"/>
    <d v="2024-12-09T00:00:00"/>
    <n v="0"/>
    <n v="0"/>
    <s v="PRO"/>
    <n v="0"/>
    <s v="PAMS90        "/>
    <n v="1"/>
    <m/>
    <m/>
    <s v="Leche"/>
    <d v="2024-12-09T00:00:00"/>
  </r>
  <r>
    <n v="1446"/>
    <b v="1"/>
    <x v="35"/>
    <x v="0"/>
    <x v="35"/>
    <s v="CONT ALERG (LE) (SO)"/>
    <n v="13.921106"/>
    <n v="13.921106"/>
    <s v="KGS"/>
    <d v="2024-11-28T00:00:00"/>
    <n v="7"/>
    <d v="2024-12-09T00:00:00"/>
    <n v="0"/>
    <n v="0"/>
    <s v="PRO"/>
    <n v="0"/>
    <s v="PAMS92        "/>
    <n v="1"/>
    <m/>
    <m/>
    <s v="Leche"/>
    <d v="2024-12-09T00:00:00"/>
  </r>
  <r>
    <n v="1531"/>
    <b v="1"/>
    <x v="33"/>
    <x v="0"/>
    <x v="33"/>
    <s v="ET 100X150 ILUST    "/>
    <n v="42.725745000000003"/>
    <n v="42.725745000000003"/>
    <s v="UNI"/>
    <d v="2024-11-28T00:00:00"/>
    <n v="10"/>
    <d v="2024-12-09T00:00:00"/>
    <n v="0"/>
    <n v="0"/>
    <s v="PRO"/>
    <n v="0"/>
    <s v="PAMP63        "/>
    <n v="1"/>
    <m/>
    <m/>
    <s v="Ins Pack"/>
    <d v="2024-12-09T00:00:00"/>
  </r>
  <r>
    <n v="1688"/>
    <b v="1"/>
    <x v="27"/>
    <x v="0"/>
    <x v="27"/>
    <s v="KILO                "/>
    <n v="0.71712299999999995"/>
    <n v="0.71712299999999995"/>
    <s v="KGS"/>
    <d v="2024-11-28T00:00:00"/>
    <n v="15"/>
    <d v="2024-12-16T00:00:00"/>
    <n v="0"/>
    <n v="0"/>
    <s v="PRO"/>
    <n v="0"/>
    <s v="PAMP60        "/>
    <n v="1"/>
    <m/>
    <m/>
    <s v="Sabor"/>
    <d v="2024-12-16T00:00:00"/>
  </r>
  <r>
    <n v="1697"/>
    <b v="1"/>
    <x v="27"/>
    <x v="0"/>
    <x v="27"/>
    <s v="KILO                "/>
    <n v="0.32727699999999998"/>
    <n v="0.32727699999999998"/>
    <s v="KGS"/>
    <d v="2024-11-28T00:00:00"/>
    <n v="15"/>
    <d v="2024-12-16T00:00:00"/>
    <n v="0"/>
    <n v="0"/>
    <s v="PRO"/>
    <n v="0"/>
    <s v="PAFP51        "/>
    <n v="1"/>
    <m/>
    <m/>
    <s v="Sabor"/>
    <d v="2024-12-16T00:00:00"/>
  </r>
  <r>
    <n v="1702"/>
    <b v="1"/>
    <x v="27"/>
    <x v="0"/>
    <x v="27"/>
    <s v="KILO                "/>
    <n v="0.23802000000000001"/>
    <n v="0.23802000000000001"/>
    <s v="KGS"/>
    <d v="2024-11-28T00:00:00"/>
    <n v="15"/>
    <d v="2024-12-16T00:00:00"/>
    <n v="0"/>
    <n v="0"/>
    <s v="PRO"/>
    <n v="0"/>
    <s v="PAFP52        "/>
    <n v="1"/>
    <m/>
    <m/>
    <s v="Sabor"/>
    <d v="2024-12-16T00:00:00"/>
  </r>
  <r>
    <n v="1796"/>
    <b v="1"/>
    <x v="82"/>
    <x v="0"/>
    <x v="82"/>
    <s v="CONT.ALERGENO       "/>
    <n v="1673.1703789999999"/>
    <n v="1673.1703789999999"/>
    <s v="KGS"/>
    <d v="2024-11-28T00:00:00"/>
    <n v="21"/>
    <d v="2024-12-23T00:00:00"/>
    <n v="0"/>
    <n v="0"/>
    <s v="PRO"/>
    <n v="0"/>
    <s v="FZPZ91        "/>
    <n v="1"/>
    <m/>
    <m/>
    <s v="Harina"/>
    <d v="2024-12-23T00:00:00"/>
  </r>
  <r>
    <n v="2399"/>
    <b v="1"/>
    <x v="1"/>
    <x v="0"/>
    <x v="1"/>
    <s v=""/>
    <n v="1061.0735850000001"/>
    <n v="1061.0735850000001"/>
    <s v="KGS"/>
    <d v="2024-11-28T00:00:00"/>
    <n v="60"/>
    <d v="2025-01-27T00:00:00"/>
    <n v="0"/>
    <n v="0"/>
    <s v="PRO"/>
    <n v="0"/>
    <s v="DITO72        "/>
    <n v="1"/>
    <m/>
    <m/>
    <s v="Vegetal"/>
    <d v="2025-01-27T00:00:00"/>
  </r>
  <r>
    <n v="2376"/>
    <b v="1"/>
    <x v="0"/>
    <x v="0"/>
    <x v="0"/>
    <s v=""/>
    <n v="43.597185000000003"/>
    <n v="43.597185000000003"/>
    <s v="KGS"/>
    <d v="2024-11-28T00:00:00"/>
    <n v="60"/>
    <d v="2025-01-27T00:00:00"/>
    <n v="0"/>
    <n v="0"/>
    <s v="PRO"/>
    <n v="0"/>
    <s v="DITO76        "/>
    <n v="1"/>
    <m/>
    <m/>
    <s v="Vegetal"/>
    <d v="2025-01-27T00:00:00"/>
  </r>
  <r>
    <n v="2400"/>
    <b v="1"/>
    <x v="0"/>
    <x v="0"/>
    <x v="0"/>
    <s v=""/>
    <n v="302.76269500000001"/>
    <n v="302.76269500000001"/>
    <s v="KGS"/>
    <d v="2024-11-28T00:00:00"/>
    <n v="60"/>
    <d v="2025-01-27T00:00:00"/>
    <n v="0"/>
    <n v="0"/>
    <s v="PRO"/>
    <n v="0"/>
    <s v="DITO72        "/>
    <n v="1"/>
    <m/>
    <m/>
    <s v="Vegetal"/>
    <d v="2025-01-27T00:00:00"/>
  </r>
  <r>
    <n v="1484"/>
    <b v="1"/>
    <x v="72"/>
    <x v="0"/>
    <x v="72"/>
    <s v="CONT.ALERG.(TR)     "/>
    <n v="0.16236999999999999"/>
    <n v="0.16236999999999999"/>
    <s v="KGS"/>
    <d v="2024-11-29T00:00:00"/>
    <n v="7"/>
    <d v="2024-12-09T00:00:00"/>
    <n v="0"/>
    <n v="0"/>
    <s v="PRO"/>
    <n v="0"/>
    <s v="PAMS90        "/>
    <n v="1"/>
    <m/>
    <m/>
    <s v="Aditivos"/>
    <d v="2024-12-09T00:00:00"/>
  </r>
  <r>
    <n v="1573"/>
    <b v="1"/>
    <x v="31"/>
    <x v="0"/>
    <x v="31"/>
    <s v=""/>
    <n v="1666.8266659999999"/>
    <n v="1666.8266659999999"/>
    <s v="UNI"/>
    <d v="2024-11-29T00:00:00"/>
    <n v="10"/>
    <d v="2024-12-09T00:00:00"/>
    <n v="0"/>
    <n v="0"/>
    <s v="PRO"/>
    <n v="0"/>
    <s v="DITO76        "/>
    <n v="1"/>
    <m/>
    <m/>
    <s v="Ins Pack"/>
    <d v="2024-12-09T00:00:00"/>
  </r>
  <r>
    <n v="1599"/>
    <b v="1"/>
    <x v="31"/>
    <x v="0"/>
    <x v="31"/>
    <s v=""/>
    <n v="1666.8266659999999"/>
    <n v="1666.8266659999999"/>
    <s v="UNI"/>
    <d v="2024-11-29T00:00:00"/>
    <n v="10"/>
    <d v="2024-12-09T00:00:00"/>
    <n v="0"/>
    <n v="0"/>
    <s v="PRO"/>
    <n v="0"/>
    <s v="DITO72        "/>
    <n v="1"/>
    <m/>
    <m/>
    <s v="Ins Pack"/>
    <d v="2024-12-09T00:00:00"/>
  </r>
  <r>
    <n v="1498"/>
    <b v="1"/>
    <x v="40"/>
    <x v="0"/>
    <x v="40"/>
    <s v=""/>
    <n v="3.2250390000000002"/>
    <n v="3.2250390000000002"/>
    <s v="KGS"/>
    <d v="2024-11-29T00:00:00"/>
    <n v="7"/>
    <d v="2024-12-09T00:00:00"/>
    <n v="0"/>
    <n v="0"/>
    <s v="PRO"/>
    <n v="0"/>
    <s v="02231AR       "/>
    <n v="1"/>
    <m/>
    <m/>
    <s v="Aditivos"/>
    <d v="2024-12-09T00:00:00"/>
  </r>
  <r>
    <n v="1501"/>
    <b v="1"/>
    <x v="29"/>
    <x v="0"/>
    <x v="29"/>
    <s v="CONT.ALERG.(T)      "/>
    <n v="25.800312000000002"/>
    <n v="25.800312000000002"/>
    <s v="KG"/>
    <d v="2024-11-29T00:00:00"/>
    <n v="7"/>
    <d v="2024-12-09T00:00:00"/>
    <n v="0"/>
    <n v="0"/>
    <s v="PRO"/>
    <n v="0"/>
    <s v="02231AR       "/>
    <n v="1"/>
    <m/>
    <m/>
    <s v="Aditivos"/>
    <d v="2024-12-09T00:00:00"/>
  </r>
  <r>
    <n v="1473"/>
    <b v="1"/>
    <x v="43"/>
    <x v="0"/>
    <x v="43"/>
    <s v=""/>
    <n v="1070.704565"/>
    <n v="1070.704565"/>
    <s v="KGS"/>
    <d v="2024-11-29T00:00:00"/>
    <n v="7"/>
    <d v="2024-12-09T00:00:00"/>
    <n v="0"/>
    <n v="0"/>
    <s v="PRO"/>
    <n v="0"/>
    <s v="PAMP63        "/>
    <n v="1"/>
    <m/>
    <m/>
    <s v="Fiambre"/>
    <d v="2024-12-09T00:00:00"/>
  </r>
  <r>
    <n v="1471"/>
    <b v="1"/>
    <x v="32"/>
    <x v="0"/>
    <x v="32"/>
    <s v=""/>
    <n v="295.17954700000001"/>
    <n v="295.17954700000001"/>
    <s v="KGS"/>
    <d v="2024-11-29T00:00:00"/>
    <n v="7"/>
    <d v="2024-12-09T00:00:00"/>
    <n v="0"/>
    <n v="0"/>
    <s v="PRO"/>
    <n v="0"/>
    <s v="PAMP63        "/>
    <n v="1"/>
    <m/>
    <m/>
    <s v="Aceite"/>
    <d v="2024-12-09T00:00:00"/>
  </r>
  <r>
    <n v="1485"/>
    <b v="1"/>
    <x v="32"/>
    <x v="0"/>
    <x v="32"/>
    <s v=""/>
    <n v="208.670908"/>
    <n v="208.670908"/>
    <s v="KGS"/>
    <d v="2024-11-29T00:00:00"/>
    <n v="7"/>
    <d v="2024-12-09T00:00:00"/>
    <n v="0"/>
    <n v="0"/>
    <s v="PRO"/>
    <n v="0"/>
    <s v="FZFP61        "/>
    <n v="1"/>
    <m/>
    <m/>
    <s v="Aceite"/>
    <d v="2024-12-09T00:00:00"/>
  </r>
  <r>
    <n v="1490"/>
    <b v="1"/>
    <x v="32"/>
    <x v="0"/>
    <x v="32"/>
    <s v=""/>
    <n v="727.2"/>
    <n v="727.2"/>
    <s v="KGS"/>
    <d v="2024-11-29T00:00:00"/>
    <n v="7"/>
    <d v="2024-12-09T00:00:00"/>
    <n v="0"/>
    <n v="0"/>
    <s v="PRO"/>
    <n v="0"/>
    <s v="01230AR       "/>
    <n v="1"/>
    <m/>
    <m/>
    <s v="Aceite"/>
    <d v="2024-12-09T00:00:00"/>
  </r>
  <r>
    <n v="1493"/>
    <b v="1"/>
    <x v="32"/>
    <x v="0"/>
    <x v="32"/>
    <s v=""/>
    <n v="303.03030000000001"/>
    <n v="303.03030000000001"/>
    <s v="KGS"/>
    <d v="2024-11-29T00:00:00"/>
    <n v="7"/>
    <d v="2024-12-09T00:00:00"/>
    <n v="0"/>
    <n v="0"/>
    <s v="PRO"/>
    <n v="0"/>
    <s v="02231AR       "/>
    <n v="1"/>
    <m/>
    <m/>
    <s v="Aceite"/>
    <d v="2024-12-09T00:00:00"/>
  </r>
  <r>
    <n v="1495"/>
    <b v="1"/>
    <x v="32"/>
    <x v="0"/>
    <x v="32"/>
    <s v=""/>
    <n v="32.886532000000003"/>
    <n v="32.886532000000003"/>
    <s v="KGS"/>
    <d v="2024-11-29T00:00:00"/>
    <n v="7"/>
    <d v="2024-12-09T00:00:00"/>
    <n v="0"/>
    <n v="0"/>
    <s v="PRO"/>
    <n v="0"/>
    <s v="02231AR       "/>
    <n v="1"/>
    <m/>
    <m/>
    <s v="Aceite"/>
    <d v="2024-12-09T00:00:00"/>
  </r>
  <r>
    <n v="1497"/>
    <b v="1"/>
    <x v="24"/>
    <x v="0"/>
    <x v="24"/>
    <s v=""/>
    <n v="18.796872"/>
    <n v="18.796872"/>
    <s v="KGS"/>
    <d v="2024-11-29T00:00:00"/>
    <n v="7"/>
    <d v="2024-12-09T00:00:00"/>
    <n v="0"/>
    <n v="0"/>
    <s v="PRO"/>
    <n v="0"/>
    <s v="02231AR       "/>
    <n v="1"/>
    <m/>
    <m/>
    <s v="Sal"/>
    <d v="2024-12-09T00:00:00"/>
  </r>
  <r>
    <n v="1588"/>
    <b v="1"/>
    <x v="22"/>
    <x v="0"/>
    <x v="22"/>
    <s v="CONT.ALERG.(T)      "/>
    <n v="245.803505"/>
    <n v="245.803505"/>
    <s v="KGS"/>
    <d v="2024-11-29T00:00:00"/>
    <n v="10"/>
    <d v="2024-12-09T00:00:00"/>
    <n v="0"/>
    <n v="0"/>
    <s v="PRO"/>
    <n v="0"/>
    <s v="DITO76        "/>
    <n v="1"/>
    <m/>
    <m/>
    <s v="Harina"/>
    <d v="2024-12-09T00:00:00"/>
  </r>
  <r>
    <n v="1612"/>
    <b v="1"/>
    <x v="22"/>
    <x v="0"/>
    <x v="22"/>
    <s v="CONT.ALERG.(T)      "/>
    <n v="423.90468299999998"/>
    <n v="423.90468299999998"/>
    <s v="KGS"/>
    <d v="2024-11-29T00:00:00"/>
    <n v="10"/>
    <d v="2024-12-09T00:00:00"/>
    <n v="0"/>
    <n v="0"/>
    <s v="PRO"/>
    <n v="0"/>
    <s v="DITO72        "/>
    <n v="1"/>
    <m/>
    <m/>
    <s v="Harina"/>
    <d v="2024-12-09T00:00:00"/>
  </r>
  <r>
    <n v="1483"/>
    <b v="1"/>
    <x v="75"/>
    <x v="0"/>
    <x v="75"/>
    <s v="CONT.ALERG.(HU)     "/>
    <n v="1.9679249999999999"/>
    <n v="1.9679249999999999"/>
    <s v="KGS"/>
    <d v="2024-11-29T00:00:00"/>
    <n v="7"/>
    <d v="2024-12-09T00:00:00"/>
    <n v="0"/>
    <n v="0"/>
    <s v="PRO"/>
    <n v="0"/>
    <s v="PAMS90        "/>
    <n v="1"/>
    <m/>
    <m/>
    <s v="Aditivos"/>
    <d v="2024-12-09T00:00:00"/>
  </r>
  <r>
    <n v="1562"/>
    <b v="1"/>
    <x v="33"/>
    <x v="0"/>
    <x v="33"/>
    <s v="ET 100X150 ILUST    "/>
    <n v="8.3849230000000006"/>
    <n v="8.3849230000000006"/>
    <s v="UNI"/>
    <d v="2024-11-29T00:00:00"/>
    <n v="10"/>
    <d v="2024-12-09T00:00:00"/>
    <n v="0"/>
    <n v="0"/>
    <s v="PRO"/>
    <n v="0"/>
    <s v="PAMS90        "/>
    <n v="1"/>
    <m/>
    <m/>
    <s v="Ins Pack"/>
    <d v="2024-12-09T00:00:00"/>
  </r>
  <r>
    <n v="1570"/>
    <b v="1"/>
    <x v="33"/>
    <x v="0"/>
    <x v="33"/>
    <s v="ET 100X150 ILUST    "/>
    <n v="7.2816369999999999"/>
    <n v="7.2816369999999999"/>
    <s v="UNI"/>
    <d v="2024-11-29T00:00:00"/>
    <n v="10"/>
    <d v="2024-12-09T00:00:00"/>
    <n v="0"/>
    <n v="0"/>
    <s v="PRO"/>
    <n v="0"/>
    <s v="PAMS92        "/>
    <n v="1"/>
    <m/>
    <m/>
    <s v="Ins Pack"/>
    <d v="2024-12-09T00:00:00"/>
  </r>
  <r>
    <n v="1576"/>
    <b v="1"/>
    <x v="33"/>
    <x v="0"/>
    <x v="33"/>
    <s v="ET 100X150 ILUST    "/>
    <n v="22.224077999999999"/>
    <n v="22.224077999999999"/>
    <s v="UNI"/>
    <d v="2024-11-29T00:00:00"/>
    <n v="10"/>
    <d v="2024-12-09T00:00:00"/>
    <n v="0"/>
    <n v="0"/>
    <s v="PRO"/>
    <n v="0"/>
    <s v="DITO76        "/>
    <n v="1"/>
    <m/>
    <m/>
    <s v="Ins Pack"/>
    <d v="2024-12-09T00:00:00"/>
  </r>
  <r>
    <n v="1602"/>
    <b v="1"/>
    <x v="33"/>
    <x v="0"/>
    <x v="33"/>
    <s v="ET 100X150 ILUST    "/>
    <n v="22.224077999999999"/>
    <n v="22.224077999999999"/>
    <s v="UNI"/>
    <d v="2024-11-29T00:00:00"/>
    <n v="10"/>
    <d v="2024-12-09T00:00:00"/>
    <n v="0"/>
    <n v="0"/>
    <s v="PRO"/>
    <n v="0"/>
    <s v="DITO72        "/>
    <n v="1"/>
    <m/>
    <m/>
    <s v="Ins Pack"/>
    <d v="2024-12-09T00:00:00"/>
  </r>
  <r>
    <n v="1729"/>
    <b v="1"/>
    <x v="84"/>
    <x v="0"/>
    <x v="84"/>
    <s v="CONT.ALERG.(T)      "/>
    <n v="1930.584488"/>
    <n v="1930.584488"/>
    <s v="KGS"/>
    <d v="2024-11-29T00:00:00"/>
    <n v="15"/>
    <d v="2024-12-16T00:00:00"/>
    <n v="0"/>
    <n v="0"/>
    <s v="PRO"/>
    <n v="0"/>
    <s v="FZMO61        "/>
    <n v="1"/>
    <m/>
    <m/>
    <s v="Reboz"/>
    <d v="2024-12-16T00:00:00"/>
  </r>
  <r>
    <n v="1714"/>
    <b v="1"/>
    <x v="81"/>
    <x v="0"/>
    <x v="81"/>
    <s v="CONT.ALERG.(T)      "/>
    <n v="939.34305800000004"/>
    <n v="939.34305800000004"/>
    <s v="KGS"/>
    <d v="2024-11-29T00:00:00"/>
    <n v="15"/>
    <d v="2024-12-16T00:00:00"/>
    <n v="0"/>
    <n v="0"/>
    <s v="PRO"/>
    <n v="0"/>
    <s v="PAMP60        "/>
    <n v="1"/>
    <m/>
    <m/>
    <s v="Reboz"/>
    <d v="2024-12-16T00:00:00"/>
  </r>
  <r>
    <n v="1724"/>
    <b v="1"/>
    <x v="81"/>
    <x v="0"/>
    <x v="81"/>
    <s v="CONT.ALERG.(T)      "/>
    <n v="613.31050000000005"/>
    <n v="613.31050000000005"/>
    <s v="KGS"/>
    <d v="2024-11-29T00:00:00"/>
    <n v="15"/>
    <d v="2024-12-16T00:00:00"/>
    <n v="0"/>
    <n v="0"/>
    <s v="PRO"/>
    <n v="0"/>
    <s v="PAFP51        "/>
    <n v="1"/>
    <m/>
    <m/>
    <s v="Reboz"/>
    <d v="2024-12-16T00:00:00"/>
  </r>
  <r>
    <n v="1727"/>
    <b v="1"/>
    <x v="81"/>
    <x v="0"/>
    <x v="81"/>
    <s v="CONT.ALERG.(T)      "/>
    <n v="446.04399999999998"/>
    <n v="446.04399999999998"/>
    <s v="KGS"/>
    <d v="2024-11-29T00:00:00"/>
    <n v="15"/>
    <d v="2024-12-16T00:00:00"/>
    <n v="0"/>
    <n v="0"/>
    <s v="PRO"/>
    <n v="0"/>
    <s v="PAFP52        "/>
    <n v="1"/>
    <m/>
    <m/>
    <s v="Reboz"/>
    <d v="2024-12-16T00:00:00"/>
  </r>
  <r>
    <n v="1717"/>
    <b v="1"/>
    <x v="36"/>
    <x v="0"/>
    <x v="36"/>
    <s v="CONT.ALERG.(SO)     "/>
    <n v="245.78375500000001"/>
    <n v="245.78375500000001"/>
    <s v="KGS"/>
    <d v="2024-11-29T00:00:00"/>
    <n v="15"/>
    <d v="2024-12-16T00:00:00"/>
    <n v="0"/>
    <n v="0"/>
    <s v="PRO"/>
    <n v="0"/>
    <s v="PAMS93        "/>
    <n v="1"/>
    <m/>
    <m/>
    <s v="Harina"/>
    <d v="2024-12-16T00:00:00"/>
  </r>
  <r>
    <n v="1369"/>
    <b v="1"/>
    <x v="49"/>
    <x v="0"/>
    <x v="49"/>
    <s v="Pizza y Bast. queso"/>
    <n v="7223.71"/>
    <n v="7223.71"/>
    <s v="KG"/>
    <d v="2024-11-30T00:00:00"/>
    <n v="0"/>
    <d v="2024-12-02T00:00:00"/>
    <n v="0.01"/>
    <n v="0"/>
    <s v="PRO"/>
    <n v="0"/>
    <s v="FZPZ65        "/>
    <n v="1"/>
    <m/>
    <m/>
    <e v="#N/A"/>
    <d v="2024-12-02T00:00:00"/>
  </r>
  <r>
    <n v="1374"/>
    <b v="1"/>
    <x v="49"/>
    <x v="0"/>
    <x v="49"/>
    <s v="Pizza y Bast. queso"/>
    <n v="2462.88"/>
    <n v="2462.88"/>
    <s v="KG"/>
    <d v="2024-11-30T00:00:00"/>
    <n v="0"/>
    <d v="2024-12-02T00:00:00"/>
    <n v="0.01"/>
    <n v="0"/>
    <s v="PRO"/>
    <n v="0"/>
    <s v="FZPZ81        "/>
    <n v="1"/>
    <m/>
    <m/>
    <e v="#N/A"/>
    <d v="2024-12-02T00:00:00"/>
  </r>
  <r>
    <n v="1509"/>
    <b v="1"/>
    <x v="32"/>
    <x v="0"/>
    <x v="32"/>
    <s v=""/>
    <n v="1060.5002420000001"/>
    <n v="1060.5002420000001"/>
    <s v="KGS"/>
    <d v="2024-11-30T00:00:00"/>
    <n v="7"/>
    <d v="2024-12-09T00:00:00"/>
    <n v="0"/>
    <n v="0"/>
    <s v="PRO"/>
    <n v="0"/>
    <s v="PAMP63        "/>
    <n v="1"/>
    <m/>
    <m/>
    <s v="Aceite"/>
    <d v="2024-12-09T00:00:00"/>
  </r>
  <r>
    <n v="1522"/>
    <b v="1"/>
    <x v="32"/>
    <x v="0"/>
    <x v="32"/>
    <s v=""/>
    <n v="1532.74368"/>
    <n v="1532.74368"/>
    <s v="KGS"/>
    <d v="2024-11-30T00:00:00"/>
    <n v="7"/>
    <d v="2024-12-09T00:00:00"/>
    <n v="0"/>
    <n v="0"/>
    <s v="PRO"/>
    <n v="0"/>
    <s v="FZFP61        "/>
    <n v="1"/>
    <m/>
    <m/>
    <s v="Aceite"/>
    <d v="2024-12-09T00:00:00"/>
  </r>
  <r>
    <n v="1754"/>
    <b v="1"/>
    <x v="20"/>
    <x v="0"/>
    <x v="20"/>
    <s v="FRIZZIO             "/>
    <n v="2545.9736849999999"/>
    <n v="2545.9736849999999"/>
    <s v="UNI"/>
    <d v="2024-11-30T00:00:00"/>
    <n v="15"/>
    <d v="2024-12-16T00:00:00"/>
    <n v="0"/>
    <n v="0"/>
    <s v="PRO"/>
    <n v="0"/>
    <s v="FZMO61        "/>
    <n v="1"/>
    <m/>
    <m/>
    <s v="Ins Pack"/>
    <d v="2024-12-16T00:00:00"/>
  </r>
  <r>
    <n v="1743"/>
    <b v="1"/>
    <x v="87"/>
    <x v="0"/>
    <x v="87"/>
    <s v="PALADINI NUGGETS    "/>
    <n v="723.684211"/>
    <n v="723.684211"/>
    <s v="UNI"/>
    <d v="2024-11-30T00:00:00"/>
    <n v="15"/>
    <d v="2024-12-16T00:00:00"/>
    <n v="0"/>
    <n v="0"/>
    <s v="PRO"/>
    <n v="0"/>
    <s v="PAFP51        "/>
    <n v="1"/>
    <m/>
    <m/>
    <s v="Caja"/>
    <d v="2024-12-16T00:00:00"/>
  </r>
  <r>
    <n v="1748"/>
    <b v="1"/>
    <x v="87"/>
    <x v="0"/>
    <x v="87"/>
    <s v="PALADINI NUGGETS    "/>
    <n v="526.315789"/>
    <n v="526.315789"/>
    <s v="UNI"/>
    <d v="2024-11-30T00:00:00"/>
    <n v="15"/>
    <d v="2024-12-16T00:00:00"/>
    <n v="0"/>
    <n v="0"/>
    <s v="PRO"/>
    <n v="0"/>
    <s v="PAFP52        "/>
    <n v="1"/>
    <m/>
    <m/>
    <s v="Caja"/>
    <d v="2024-12-16T00:00:00"/>
  </r>
  <r>
    <n v="1383"/>
    <b v="1"/>
    <x v="52"/>
    <x v="0"/>
    <x v="52"/>
    <s v=""/>
    <n v="207.95923500000001"/>
    <n v="207.95923500000001"/>
    <s v="UNI"/>
    <d v="2024-12-01T00:00:00"/>
    <n v="0"/>
    <d v="2024-12-02T00:00:00"/>
    <n v="0"/>
    <n v="0"/>
    <s v="PRO"/>
    <n v="0"/>
    <s v="FZPZ65        "/>
    <n v="1"/>
    <m/>
    <m/>
    <e v="#N/A"/>
    <d v="2024-12-02T00:00:0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3">
  <r>
    <n v="244"/>
    <b v="1"/>
    <x v="0"/>
    <x v="0"/>
    <x v="0"/>
    <s v=""/>
    <n v="134.03962300000001"/>
    <n v="134.03962300000001"/>
    <s v="KGS"/>
    <d v="2024-08-05T00:00:00"/>
    <n v="60"/>
    <d v="2024-10-07T00:00:00"/>
    <n v="0"/>
    <n v="0"/>
    <s v="PRO"/>
    <n v="0"/>
    <x v="0"/>
    <n v="1"/>
    <m/>
    <m/>
    <x v="0"/>
    <x v="0"/>
  </r>
  <r>
    <n v="255"/>
    <b v="1"/>
    <x v="1"/>
    <x v="0"/>
    <x v="1"/>
    <s v=""/>
    <n v="250.647336"/>
    <n v="250.647336"/>
    <s v="KGS"/>
    <d v="2024-08-06T00:00:00"/>
    <n v="60"/>
    <d v="2024-10-07T00:00:00"/>
    <n v="0"/>
    <n v="0"/>
    <s v="PRO"/>
    <n v="0"/>
    <x v="1"/>
    <n v="1"/>
    <m/>
    <m/>
    <x v="0"/>
    <x v="0"/>
  </r>
  <r>
    <n v="256"/>
    <b v="1"/>
    <x v="0"/>
    <x v="0"/>
    <x v="0"/>
    <s v=""/>
    <n v="100.29468300000001"/>
    <n v="100.29468300000001"/>
    <s v="KGS"/>
    <d v="2024-08-06T00:00:00"/>
    <n v="60"/>
    <d v="2024-10-07T00:00:00"/>
    <n v="0"/>
    <n v="0"/>
    <s v="PRO"/>
    <n v="0"/>
    <x v="1"/>
    <n v="1"/>
    <m/>
    <m/>
    <x v="0"/>
    <x v="0"/>
  </r>
  <r>
    <n v="346"/>
    <b v="1"/>
    <x v="1"/>
    <x v="0"/>
    <x v="1"/>
    <s v=""/>
    <n v="1096.44525"/>
    <n v="1096.44525"/>
    <s v="KGS"/>
    <d v="2024-08-08T00:00:00"/>
    <n v="60"/>
    <d v="2024-10-07T00:00:00"/>
    <n v="0"/>
    <n v="0"/>
    <s v="PRO"/>
    <n v="0"/>
    <x v="2"/>
    <n v="1"/>
    <m/>
    <m/>
    <x v="0"/>
    <x v="0"/>
  </r>
  <r>
    <n v="323"/>
    <b v="1"/>
    <x v="0"/>
    <x v="0"/>
    <x v="0"/>
    <s v=""/>
    <n v="46.503908000000003"/>
    <n v="46.503908000000003"/>
    <s v="KGS"/>
    <d v="2024-08-08T00:00:00"/>
    <n v="60"/>
    <d v="2024-10-07T00:00:00"/>
    <n v="0"/>
    <n v="0"/>
    <s v="PRO"/>
    <n v="0"/>
    <x v="3"/>
    <n v="1"/>
    <m/>
    <m/>
    <x v="0"/>
    <x v="0"/>
  </r>
  <r>
    <n v="347"/>
    <b v="1"/>
    <x v="0"/>
    <x v="0"/>
    <x v="0"/>
    <s v=""/>
    <n v="312.85551099999998"/>
    <n v="312.85551099999998"/>
    <s v="KGS"/>
    <d v="2024-08-08T00:00:00"/>
    <n v="60"/>
    <d v="2024-10-07T00:00:00"/>
    <n v="0"/>
    <n v="0"/>
    <s v="PRO"/>
    <n v="0"/>
    <x v="2"/>
    <n v="1"/>
    <m/>
    <m/>
    <x v="0"/>
    <x v="0"/>
  </r>
  <r>
    <n v="407"/>
    <b v="1"/>
    <x v="0"/>
    <x v="0"/>
    <x v="0"/>
    <s v=""/>
    <n v="785.15788299999997"/>
    <n v="785.15788299999997"/>
    <s v="KGS"/>
    <d v="2024-08-12T00:00:00"/>
    <n v="60"/>
    <d v="2024-10-14T00:00:00"/>
    <n v="0"/>
    <n v="0"/>
    <s v="PRO"/>
    <n v="0"/>
    <x v="4"/>
    <n v="1"/>
    <m/>
    <m/>
    <x v="0"/>
    <x v="1"/>
  </r>
  <r>
    <n v="594"/>
    <b v="1"/>
    <x v="1"/>
    <x v="0"/>
    <x v="1"/>
    <s v=""/>
    <n v="357.51812100000001"/>
    <n v="357.51812100000001"/>
    <s v="KGS"/>
    <d v="2024-08-19T00:00:00"/>
    <n v="60"/>
    <d v="2024-10-21T00:00:00"/>
    <n v="0"/>
    <n v="0"/>
    <s v="PRO"/>
    <n v="0"/>
    <x v="5"/>
    <n v="1"/>
    <m/>
    <m/>
    <x v="0"/>
    <x v="2"/>
  </r>
  <r>
    <n v="595"/>
    <b v="1"/>
    <x v="0"/>
    <x v="0"/>
    <x v="0"/>
    <s v=""/>
    <n v="143.05823899999999"/>
    <n v="143.05823899999999"/>
    <s v="KGS"/>
    <d v="2024-08-19T00:00:00"/>
    <n v="60"/>
    <d v="2024-10-21T00:00:00"/>
    <n v="0"/>
    <n v="0"/>
    <s v="PRO"/>
    <n v="0"/>
    <x v="5"/>
    <n v="1"/>
    <m/>
    <m/>
    <x v="0"/>
    <x v="2"/>
  </r>
  <r>
    <n v="98"/>
    <b v="1"/>
    <x v="2"/>
    <x v="0"/>
    <x v="2"/>
    <s v=""/>
    <n v="0.23369200000000001"/>
    <n v="0.23369200000000001"/>
    <s v="KG"/>
    <d v="2024-08-25T00:00:00"/>
    <n v="30"/>
    <d v="2024-09-30T00:00:00"/>
    <n v="0"/>
    <n v="0"/>
    <s v="PRO"/>
    <n v="0"/>
    <x v="6"/>
    <n v="1"/>
    <m/>
    <m/>
    <x v="1"/>
    <x v="3"/>
  </r>
  <r>
    <n v="103"/>
    <b v="1"/>
    <x v="2"/>
    <x v="0"/>
    <x v="2"/>
    <s v=""/>
    <n v="0.72302200000000005"/>
    <n v="0.72302200000000005"/>
    <s v="KG"/>
    <d v="2024-08-25T00:00:00"/>
    <n v="30"/>
    <d v="2024-09-30T00:00:00"/>
    <n v="0"/>
    <n v="0"/>
    <s v="PRO"/>
    <n v="0"/>
    <x v="7"/>
    <n v="1"/>
    <m/>
    <m/>
    <x v="1"/>
    <x v="3"/>
  </r>
  <r>
    <n v="110"/>
    <b v="1"/>
    <x v="3"/>
    <x v="0"/>
    <x v="3"/>
    <s v="CONT.ALERG.(S) (SO) "/>
    <n v="26.315511000000001"/>
    <n v="26.315511000000001"/>
    <s v="KG"/>
    <d v="2024-08-26T00:00:00"/>
    <n v="30"/>
    <d v="2024-09-30T00:00:00"/>
    <n v="0"/>
    <n v="0"/>
    <s v="PRO"/>
    <n v="0"/>
    <x v="8"/>
    <n v="1"/>
    <m/>
    <m/>
    <x v="2"/>
    <x v="3"/>
  </r>
  <r>
    <n v="803"/>
    <b v="1"/>
    <x v="0"/>
    <x v="0"/>
    <x v="0"/>
    <s v=""/>
    <n v="1570.3157670000001"/>
    <n v="1570.3157670000001"/>
    <s v="KGS"/>
    <d v="2024-08-26T00:00:00"/>
    <n v="60"/>
    <d v="2024-10-28T00:00:00"/>
    <n v="0"/>
    <n v="0"/>
    <s v="PRO"/>
    <n v="0"/>
    <x v="4"/>
    <n v="1"/>
    <m/>
    <m/>
    <x v="0"/>
    <x v="4"/>
  </r>
  <r>
    <n v="127"/>
    <b v="1"/>
    <x v="2"/>
    <x v="0"/>
    <x v="2"/>
    <s v=""/>
    <n v="0.44266"/>
    <n v="0.44266"/>
    <s v="KG"/>
    <d v="2024-08-28T00:00:00"/>
    <n v="30"/>
    <d v="2024-09-30T00:00:00"/>
    <n v="0"/>
    <n v="0"/>
    <s v="PRO"/>
    <n v="0"/>
    <x v="9"/>
    <n v="1"/>
    <m/>
    <m/>
    <x v="1"/>
    <x v="3"/>
  </r>
  <r>
    <n v="190"/>
    <b v="1"/>
    <x v="3"/>
    <x v="0"/>
    <x v="3"/>
    <s v="CONT.ALERG.(S) (SO) "/>
    <n v="72.195414999999997"/>
    <n v="72.195414999999997"/>
    <s v="KG"/>
    <d v="2024-09-02T00:00:00"/>
    <n v="30"/>
    <d v="2024-10-07T00:00:00"/>
    <n v="0"/>
    <n v="0"/>
    <s v="PRO"/>
    <n v="0"/>
    <x v="10"/>
    <n v="1"/>
    <m/>
    <m/>
    <x v="2"/>
    <x v="0"/>
  </r>
  <r>
    <n v="99"/>
    <b v="1"/>
    <x v="4"/>
    <x v="0"/>
    <x v="4"/>
    <s v="CONT.ALERG.(T)      "/>
    <n v="0.16692299999999999"/>
    <n v="0.16692299999999999"/>
    <s v="KG"/>
    <d v="2024-09-03T00:00:00"/>
    <n v="21"/>
    <d v="2024-09-30T00:00:00"/>
    <n v="0"/>
    <n v="0"/>
    <s v="PRO"/>
    <n v="0"/>
    <x v="6"/>
    <n v="1"/>
    <m/>
    <m/>
    <x v="1"/>
    <x v="3"/>
  </r>
  <r>
    <n v="104"/>
    <b v="1"/>
    <x v="4"/>
    <x v="0"/>
    <x v="4"/>
    <s v="CONT.ALERG.(T)      "/>
    <n v="0.51644500000000004"/>
    <n v="0.51644500000000004"/>
    <s v="KG"/>
    <d v="2024-09-03T00:00:00"/>
    <n v="21"/>
    <d v="2024-09-30T00:00:00"/>
    <n v="0"/>
    <n v="0"/>
    <s v="PRO"/>
    <n v="0"/>
    <x v="7"/>
    <n v="1"/>
    <m/>
    <m/>
    <x v="1"/>
    <x v="3"/>
  </r>
  <r>
    <n v="113"/>
    <b v="1"/>
    <x v="5"/>
    <x v="0"/>
    <x v="5"/>
    <s v=""/>
    <n v="0.98683200000000004"/>
    <n v="0.98683200000000004"/>
    <s v="KGS"/>
    <d v="2024-09-04T00:00:00"/>
    <n v="21"/>
    <d v="2024-09-30T00:00:00"/>
    <n v="0"/>
    <n v="0"/>
    <s v="PRO"/>
    <n v="0"/>
    <x v="8"/>
    <n v="1"/>
    <m/>
    <m/>
    <x v="3"/>
    <x v="3"/>
  </r>
  <r>
    <n v="109"/>
    <b v="1"/>
    <x v="6"/>
    <x v="0"/>
    <x v="6"/>
    <s v=""/>
    <n v="11.184092"/>
    <n v="11.184092"/>
    <s v="KG"/>
    <d v="2024-09-04T00:00:00"/>
    <n v="21"/>
    <d v="2024-09-30T00:00:00"/>
    <n v="0"/>
    <n v="0"/>
    <s v="PRO"/>
    <n v="0"/>
    <x v="8"/>
    <n v="1"/>
    <m/>
    <m/>
    <x v="1"/>
    <x v="3"/>
  </r>
  <r>
    <n v="107"/>
    <b v="1"/>
    <x v="7"/>
    <x v="0"/>
    <x v="7"/>
    <s v="CONT ALERG (LE) (SO)"/>
    <n v="5.5970779999999998"/>
    <n v="5.5970779999999998"/>
    <s v="KGS"/>
    <d v="2024-09-04T00:00:00"/>
    <n v="21"/>
    <d v="2024-09-30T00:00:00"/>
    <n v="0"/>
    <n v="0"/>
    <s v="PRO"/>
    <n v="0"/>
    <x v="8"/>
    <n v="1"/>
    <m/>
    <m/>
    <x v="3"/>
    <x v="3"/>
  </r>
  <r>
    <n v="114"/>
    <b v="1"/>
    <x v="8"/>
    <x v="0"/>
    <x v="8"/>
    <s v=""/>
    <n v="6.5847980000000002"/>
    <n v="6.5847980000000002"/>
    <s v="KGS"/>
    <d v="2024-09-04T00:00:00"/>
    <n v="21"/>
    <d v="2024-09-30T00:00:00"/>
    <n v="0"/>
    <n v="0"/>
    <s v="PRO"/>
    <n v="0"/>
    <x v="8"/>
    <n v="1"/>
    <m/>
    <m/>
    <x v="4"/>
    <x v="3"/>
  </r>
  <r>
    <n v="128"/>
    <b v="1"/>
    <x v="4"/>
    <x v="0"/>
    <x v="4"/>
    <s v="CONT.ALERG.(T)      "/>
    <n v="0.44266"/>
    <n v="0.44266"/>
    <s v="KG"/>
    <d v="2024-09-06T00:00:00"/>
    <n v="21"/>
    <d v="2024-09-30T00:00:00"/>
    <n v="0"/>
    <n v="0"/>
    <s v="PRO"/>
    <n v="0"/>
    <x v="9"/>
    <n v="1"/>
    <m/>
    <m/>
    <x v="1"/>
    <x v="3"/>
  </r>
  <r>
    <n v="352"/>
    <b v="1"/>
    <x v="2"/>
    <x v="0"/>
    <x v="2"/>
    <s v=""/>
    <n v="0.42114200000000002"/>
    <n v="0.42114200000000002"/>
    <s v="KG"/>
    <d v="2024-09-08T00:00:00"/>
    <n v="30"/>
    <d v="2024-10-14T00:00:00"/>
    <n v="0"/>
    <n v="0"/>
    <s v="PRO"/>
    <n v="0"/>
    <x v="6"/>
    <n v="1"/>
    <m/>
    <m/>
    <x v="1"/>
    <x v="1"/>
  </r>
  <r>
    <n v="357"/>
    <b v="1"/>
    <x v="2"/>
    <x v="0"/>
    <x v="2"/>
    <s v=""/>
    <n v="0.183786"/>
    <n v="0.183786"/>
    <s v="KG"/>
    <d v="2024-09-08T00:00:00"/>
    <n v="30"/>
    <d v="2024-10-14T00:00:00"/>
    <n v="0"/>
    <n v="0"/>
    <s v="PRO"/>
    <n v="0"/>
    <x v="11"/>
    <n v="1"/>
    <m/>
    <m/>
    <x v="1"/>
    <x v="1"/>
  </r>
  <r>
    <n v="362"/>
    <b v="1"/>
    <x v="2"/>
    <x v="0"/>
    <x v="2"/>
    <s v=""/>
    <n v="0.26293800000000001"/>
    <n v="0.26293800000000001"/>
    <s v="KG"/>
    <d v="2024-09-08T00:00:00"/>
    <n v="30"/>
    <d v="2024-10-14T00:00:00"/>
    <n v="0"/>
    <n v="0"/>
    <s v="PRO"/>
    <n v="0"/>
    <x v="4"/>
    <n v="1"/>
    <m/>
    <m/>
    <x v="1"/>
    <x v="1"/>
  </r>
  <r>
    <n v="367"/>
    <b v="1"/>
    <x v="2"/>
    <x v="0"/>
    <x v="2"/>
    <s v=""/>
    <n v="0.32270599999999999"/>
    <n v="0.32270599999999999"/>
    <s v="KG"/>
    <d v="2024-09-08T00:00:00"/>
    <n v="30"/>
    <d v="2024-10-14T00:00:00"/>
    <n v="0"/>
    <n v="0"/>
    <s v="PRO"/>
    <n v="0"/>
    <x v="7"/>
    <n v="1"/>
    <m/>
    <m/>
    <x v="1"/>
    <x v="1"/>
  </r>
  <r>
    <n v="372"/>
    <b v="1"/>
    <x v="2"/>
    <x v="0"/>
    <x v="2"/>
    <s v=""/>
    <n v="6.8078E-2"/>
    <n v="6.8078E-2"/>
    <s v="KG"/>
    <d v="2024-09-08T00:00:00"/>
    <n v="30"/>
    <d v="2024-10-14T00:00:00"/>
    <n v="0"/>
    <n v="0"/>
    <s v="PRO"/>
    <n v="0"/>
    <x v="12"/>
    <n v="1"/>
    <m/>
    <m/>
    <x v="1"/>
    <x v="1"/>
  </r>
  <r>
    <n v="121"/>
    <b v="1"/>
    <x v="9"/>
    <x v="0"/>
    <x v="9"/>
    <s v=""/>
    <n v="2761.77"/>
    <n v="2761.77"/>
    <s v="KG"/>
    <d v="2024-09-09T00:00:00"/>
    <n v="17"/>
    <d v="2024-09-30T00:00:00"/>
    <n v="0"/>
    <n v="0"/>
    <s v="PRO"/>
    <n v="0"/>
    <x v="8"/>
    <n v="1"/>
    <m/>
    <m/>
    <x v="5"/>
    <x v="3"/>
  </r>
  <r>
    <n v="179"/>
    <b v="1"/>
    <x v="10"/>
    <x v="0"/>
    <x v="10"/>
    <s v="CONT.ALERG. (SO)(LE)"/>
    <n v="0.16201499999999999"/>
    <n v="0.16201499999999999"/>
    <s v="KGS"/>
    <d v="2024-09-10T00:00:00"/>
    <n v="21"/>
    <d v="2024-10-07T00:00:00"/>
    <n v="0"/>
    <n v="0"/>
    <s v="PRO"/>
    <n v="0"/>
    <x v="13"/>
    <n v="1"/>
    <m/>
    <m/>
    <x v="3"/>
    <x v="0"/>
  </r>
  <r>
    <n v="181"/>
    <b v="1"/>
    <x v="8"/>
    <x v="0"/>
    <x v="8"/>
    <s v=""/>
    <n v="1.6792469999999999"/>
    <n v="1.6792469999999999"/>
    <s v="KGS"/>
    <d v="2024-09-10T00:00:00"/>
    <n v="21"/>
    <d v="2024-10-07T00:00:00"/>
    <n v="0"/>
    <n v="0"/>
    <s v="PRO"/>
    <n v="0"/>
    <x v="13"/>
    <n v="1"/>
    <m/>
    <m/>
    <x v="4"/>
    <x v="0"/>
  </r>
  <r>
    <n v="184"/>
    <b v="1"/>
    <x v="5"/>
    <x v="0"/>
    <x v="5"/>
    <s v=""/>
    <n v="10.829312"/>
    <n v="10.829312"/>
    <s v="KGS"/>
    <d v="2024-09-11T00:00:00"/>
    <n v="21"/>
    <d v="2024-10-07T00:00:00"/>
    <n v="0"/>
    <n v="0"/>
    <s v="PRO"/>
    <n v="0"/>
    <x v="10"/>
    <n v="1"/>
    <m/>
    <m/>
    <x v="3"/>
    <x v="0"/>
  </r>
  <r>
    <n v="187"/>
    <b v="1"/>
    <x v="6"/>
    <x v="0"/>
    <x v="6"/>
    <s v=""/>
    <n v="12.032569000000001"/>
    <n v="12.032569000000001"/>
    <s v="KG"/>
    <d v="2024-09-11T00:00:00"/>
    <n v="21"/>
    <d v="2024-10-07T00:00:00"/>
    <n v="0"/>
    <n v="0"/>
    <s v="PRO"/>
    <n v="0"/>
    <x v="10"/>
    <n v="1"/>
    <m/>
    <m/>
    <x v="1"/>
    <x v="0"/>
  </r>
  <r>
    <n v="189"/>
    <b v="1"/>
    <x v="11"/>
    <x v="0"/>
    <x v="11"/>
    <s v="CONT.ALERG.(LE)     "/>
    <n v="2.406514"/>
    <n v="2.406514"/>
    <s v="KGS"/>
    <d v="2024-09-11T00:00:00"/>
    <n v="21"/>
    <d v="2024-10-07T00:00:00"/>
    <n v="0"/>
    <n v="0"/>
    <s v="PRO"/>
    <n v="0"/>
    <x v="10"/>
    <n v="1"/>
    <m/>
    <m/>
    <x v="3"/>
    <x v="0"/>
  </r>
  <r>
    <n v="188"/>
    <b v="1"/>
    <x v="12"/>
    <x v="0"/>
    <x v="12"/>
    <s v="CONT.ALERG.(LE)     "/>
    <n v="7.2195410000000004"/>
    <n v="7.2195410000000004"/>
    <s v="KGS"/>
    <d v="2024-09-11T00:00:00"/>
    <n v="21"/>
    <d v="2024-10-07T00:00:00"/>
    <n v="0"/>
    <n v="0"/>
    <s v="PRO"/>
    <n v="0"/>
    <x v="10"/>
    <n v="1"/>
    <m/>
    <m/>
    <x v="3"/>
    <x v="0"/>
  </r>
  <r>
    <n v="183"/>
    <b v="1"/>
    <x v="13"/>
    <x v="0"/>
    <x v="13"/>
    <s v="CONT.ALERGENO       "/>
    <n v="12.151680000000001"/>
    <n v="12.151680000000001"/>
    <s v="KG"/>
    <d v="2024-09-11T00:00:00"/>
    <n v="21"/>
    <d v="2024-10-07T00:00:00"/>
    <n v="0"/>
    <n v="0"/>
    <s v="PRO"/>
    <n v="0"/>
    <x v="10"/>
    <n v="1"/>
    <m/>
    <m/>
    <x v="3"/>
    <x v="0"/>
  </r>
  <r>
    <n v="2404"/>
    <b v="1"/>
    <x v="8"/>
    <x v="0"/>
    <x v="8"/>
    <s v=""/>
    <n v="204.73775499999999"/>
    <n v="204.73775499999999"/>
    <s v="KGS"/>
    <d v="2024-09-11T00:00:00"/>
    <n v="21"/>
    <d v="2024-10-07T00:00:00"/>
    <n v="0"/>
    <n v="0"/>
    <s v="PRO"/>
    <n v="0"/>
    <x v="10"/>
    <n v="1"/>
    <m/>
    <m/>
    <x v="4"/>
    <x v="0"/>
  </r>
  <r>
    <n v="209"/>
    <b v="1"/>
    <x v="14"/>
    <x v="0"/>
    <x v="14"/>
    <s v="C.ALERG.(GL)(SO)(LE)"/>
    <n v="0.84109699999999998"/>
    <n v="0.84109699999999998"/>
    <s v="KGS"/>
    <d v="2024-09-12T00:00:00"/>
    <n v="21"/>
    <d v="2024-10-07T00:00:00"/>
    <n v="0"/>
    <n v="0"/>
    <s v="PRO"/>
    <n v="0"/>
    <x v="1"/>
    <n v="1"/>
    <m/>
    <m/>
    <x v="3"/>
    <x v="0"/>
  </r>
  <r>
    <n v="222"/>
    <b v="1"/>
    <x v="14"/>
    <x v="0"/>
    <x v="14"/>
    <s v="C.ALERG.(GL)(SO)(LE)"/>
    <n v="0.31512699999999999"/>
    <n v="0.31512699999999999"/>
    <s v="KGS"/>
    <d v="2024-09-12T00:00:00"/>
    <n v="21"/>
    <d v="2024-10-07T00:00:00"/>
    <n v="0"/>
    <n v="0"/>
    <s v="PRO"/>
    <n v="0"/>
    <x v="14"/>
    <n v="1"/>
    <m/>
    <m/>
    <x v="3"/>
    <x v="0"/>
  </r>
  <r>
    <n v="208"/>
    <b v="1"/>
    <x v="7"/>
    <x v="0"/>
    <x v="7"/>
    <s v="CONT ALERG (LE) (SO)"/>
    <n v="4.4898879999999997"/>
    <n v="4.4898879999999997"/>
    <s v="KGS"/>
    <d v="2024-09-12T00:00:00"/>
    <n v="21"/>
    <d v="2024-10-07T00:00:00"/>
    <n v="0"/>
    <n v="0"/>
    <s v="PRO"/>
    <n v="0"/>
    <x v="1"/>
    <n v="1"/>
    <m/>
    <m/>
    <x v="3"/>
    <x v="0"/>
  </r>
  <r>
    <n v="221"/>
    <b v="1"/>
    <x v="7"/>
    <x v="0"/>
    <x v="7"/>
    <s v="CONT ALERG (LE) (SO)"/>
    <n v="1.682191"/>
    <n v="1.682191"/>
    <s v="KGS"/>
    <d v="2024-09-12T00:00:00"/>
    <n v="21"/>
    <d v="2024-10-07T00:00:00"/>
    <n v="0"/>
    <n v="0"/>
    <s v="PRO"/>
    <n v="0"/>
    <x v="14"/>
    <n v="1"/>
    <m/>
    <m/>
    <x v="3"/>
    <x v="0"/>
  </r>
  <r>
    <n v="2405"/>
    <b v="1"/>
    <x v="8"/>
    <x v="0"/>
    <x v="8"/>
    <s v=""/>
    <n v="19.465539"/>
    <n v="19.465539"/>
    <s v="KGS"/>
    <d v="2024-09-12T00:00:00"/>
    <n v="21"/>
    <d v="2024-10-07T00:00:00"/>
    <n v="0"/>
    <n v="0"/>
    <s v="PRO"/>
    <n v="0"/>
    <x v="1"/>
    <n v="1"/>
    <m/>
    <m/>
    <x v="4"/>
    <x v="0"/>
  </r>
  <r>
    <n v="1083"/>
    <b v="1"/>
    <x v="1"/>
    <x v="0"/>
    <x v="1"/>
    <s v=""/>
    <n v="1061.0608520000001"/>
    <n v="1061.0608520000001"/>
    <s v="KGS"/>
    <d v="2024-09-12T00:00:00"/>
    <n v="60"/>
    <d v="2024-11-11T00:00:00"/>
    <n v="0"/>
    <n v="0"/>
    <s v="PRO"/>
    <n v="0"/>
    <x v="2"/>
    <n v="1"/>
    <m/>
    <m/>
    <x v="0"/>
    <x v="5"/>
  </r>
  <r>
    <n v="1060"/>
    <b v="1"/>
    <x v="0"/>
    <x v="0"/>
    <x v="0"/>
    <s v=""/>
    <n v="43.597707999999997"/>
    <n v="43.597707999999997"/>
    <s v="KGS"/>
    <d v="2024-09-12T00:00:00"/>
    <n v="60"/>
    <d v="2024-11-11T00:00:00"/>
    <n v="0"/>
    <n v="0"/>
    <s v="PRO"/>
    <n v="0"/>
    <x v="3"/>
    <n v="1"/>
    <m/>
    <m/>
    <x v="0"/>
    <x v="5"/>
  </r>
  <r>
    <n v="1084"/>
    <b v="1"/>
    <x v="0"/>
    <x v="0"/>
    <x v="0"/>
    <s v=""/>
    <n v="302.75906199999997"/>
    <n v="302.75906199999997"/>
    <s v="KGS"/>
    <d v="2024-09-12T00:00:00"/>
    <n v="60"/>
    <d v="2024-11-11T00:00:00"/>
    <n v="0"/>
    <n v="0"/>
    <s v="PRO"/>
    <n v="0"/>
    <x v="2"/>
    <n v="1"/>
    <m/>
    <m/>
    <x v="0"/>
    <x v="5"/>
  </r>
  <r>
    <n v="137"/>
    <b v="1"/>
    <x v="15"/>
    <x v="0"/>
    <x v="15"/>
    <s v="NRO 2               "/>
    <n v="873.58986000000004"/>
    <n v="873.58986000000004"/>
    <s v="KG"/>
    <d v="2024-09-13T00:00:00"/>
    <n v="15"/>
    <d v="2024-09-30T00:00:00"/>
    <n v="0"/>
    <n v="0"/>
    <s v="PRO"/>
    <n v="0"/>
    <x v="6"/>
    <n v="1"/>
    <m/>
    <m/>
    <x v="6"/>
    <x v="3"/>
  </r>
  <r>
    <n v="140"/>
    <b v="1"/>
    <x v="15"/>
    <x v="0"/>
    <x v="15"/>
    <s v="NRO 2               "/>
    <n v="2676.444066"/>
    <n v="2676.444066"/>
    <s v="KG"/>
    <d v="2024-09-13T00:00:00"/>
    <n v="15"/>
    <d v="2024-09-30T00:00:00"/>
    <n v="0"/>
    <n v="0"/>
    <s v="PRO"/>
    <n v="0"/>
    <x v="7"/>
    <n v="1"/>
    <m/>
    <m/>
    <x v="6"/>
    <x v="3"/>
  </r>
  <r>
    <n v="142"/>
    <b v="1"/>
    <x v="16"/>
    <x v="0"/>
    <x v="16"/>
    <s v="EMP03-48 PIAMONTESA "/>
    <n v="2108.395606"/>
    <n v="2108.395606"/>
    <s v="KGS"/>
    <d v="2024-09-13T00:00:00"/>
    <n v="15"/>
    <d v="2024-09-30T00:00:00"/>
    <n v="0"/>
    <n v="0"/>
    <s v="PRO"/>
    <n v="0"/>
    <x v="7"/>
    <n v="1"/>
    <m/>
    <m/>
    <x v="7"/>
    <x v="3"/>
  </r>
  <r>
    <n v="138"/>
    <b v="1"/>
    <x v="17"/>
    <x v="0"/>
    <x v="17"/>
    <s v="KGS                 "/>
    <n v="5.5559399999999997"/>
    <n v="5.5559399999999997"/>
    <s v="KGS"/>
    <d v="2024-09-13T00:00:00"/>
    <n v="15"/>
    <d v="2024-09-30T00:00:00"/>
    <n v="0"/>
    <n v="0"/>
    <s v="PRO"/>
    <n v="0"/>
    <x v="6"/>
    <n v="1"/>
    <m/>
    <m/>
    <x v="3"/>
    <x v="3"/>
  </r>
  <r>
    <n v="143"/>
    <b v="1"/>
    <x v="17"/>
    <x v="0"/>
    <x v="17"/>
    <s v="KGS                 "/>
    <n v="1.4609669999999999"/>
    <n v="1.4609669999999999"/>
    <s v="KGS"/>
    <d v="2024-09-13T00:00:00"/>
    <n v="15"/>
    <d v="2024-09-30T00:00:00"/>
    <n v="0"/>
    <n v="0"/>
    <s v="PRO"/>
    <n v="0"/>
    <x v="7"/>
    <n v="1"/>
    <m/>
    <m/>
    <x v="3"/>
    <x v="3"/>
  </r>
  <r>
    <n v="241"/>
    <b v="1"/>
    <x v="5"/>
    <x v="0"/>
    <x v="5"/>
    <s v=""/>
    <n v="1.5860339999999999"/>
    <n v="1.5860339999999999"/>
    <s v="KGS"/>
    <d v="2024-09-13T00:00:00"/>
    <n v="21"/>
    <d v="2024-10-07T00:00:00"/>
    <n v="0"/>
    <n v="0"/>
    <s v="PRO"/>
    <n v="0"/>
    <x v="10"/>
    <n v="1"/>
    <m/>
    <m/>
    <x v="3"/>
    <x v="0"/>
  </r>
  <r>
    <n v="243"/>
    <b v="1"/>
    <x v="18"/>
    <x v="0"/>
    <x v="18"/>
    <s v="CONT.ALERG.(TR)     "/>
    <n v="165.213728"/>
    <n v="165.213728"/>
    <s v="KGS"/>
    <d v="2024-09-13T00:00:00"/>
    <n v="21"/>
    <d v="2024-10-07T00:00:00"/>
    <n v="0"/>
    <n v="0"/>
    <s v="PRO"/>
    <n v="0"/>
    <x v="10"/>
    <n v="1"/>
    <m/>
    <m/>
    <x v="8"/>
    <x v="0"/>
  </r>
  <r>
    <n v="235"/>
    <b v="1"/>
    <x v="19"/>
    <x v="0"/>
    <x v="19"/>
    <s v=""/>
    <n v="0.498193"/>
    <n v="0.498193"/>
    <s v="KGS"/>
    <d v="2024-09-13T00:00:00"/>
    <n v="21"/>
    <d v="2024-10-07T00:00:00"/>
    <n v="0"/>
    <n v="0"/>
    <s v="PRO"/>
    <n v="0"/>
    <x v="10"/>
    <n v="1"/>
    <m/>
    <m/>
    <x v="3"/>
    <x v="0"/>
  </r>
  <r>
    <n v="240"/>
    <b v="1"/>
    <x v="13"/>
    <x v="0"/>
    <x v="13"/>
    <s v="CONT.ALERGENO       "/>
    <n v="1.5860339999999999"/>
    <n v="1.5860339999999999"/>
    <s v="KG"/>
    <d v="2024-09-13T00:00:00"/>
    <n v="21"/>
    <d v="2024-10-07T00:00:00"/>
    <n v="0"/>
    <n v="0"/>
    <s v="PRO"/>
    <n v="0"/>
    <x v="10"/>
    <n v="1"/>
    <m/>
    <m/>
    <x v="3"/>
    <x v="0"/>
  </r>
  <r>
    <n v="157"/>
    <b v="1"/>
    <x v="20"/>
    <x v="0"/>
    <x v="20"/>
    <s v="FRIZZIO             "/>
    <n v="3080.4612000000002"/>
    <n v="3080.4612000000002"/>
    <s v="UNI"/>
    <d v="2024-09-14T00:00:00"/>
    <n v="15"/>
    <d v="2024-09-30T00:00:00"/>
    <n v="0"/>
    <n v="0"/>
    <s v="PRO"/>
    <n v="0"/>
    <x v="7"/>
    <n v="1"/>
    <m/>
    <m/>
    <x v="9"/>
    <x v="3"/>
  </r>
  <r>
    <n v="167"/>
    <b v="1"/>
    <x v="17"/>
    <x v="0"/>
    <x v="17"/>
    <s v="KGS                 "/>
    <n v="4.3454610000000002"/>
    <n v="4.3454610000000002"/>
    <s v="KGS"/>
    <d v="2024-09-14T00:00:00"/>
    <n v="15"/>
    <d v="2024-09-30T00:00:00"/>
    <n v="0"/>
    <n v="0"/>
    <s v="PRO"/>
    <n v="0"/>
    <x v="9"/>
    <n v="1"/>
    <m/>
    <m/>
    <x v="3"/>
    <x v="3"/>
  </r>
  <r>
    <n v="275"/>
    <b v="1"/>
    <x v="18"/>
    <x v="0"/>
    <x v="18"/>
    <s v="CONT.ALERG.(TR)     "/>
    <n v="61.280016000000003"/>
    <n v="61.280016000000003"/>
    <s v="KGS"/>
    <d v="2024-09-15T00:00:00"/>
    <n v="21"/>
    <d v="2024-10-07T00:00:00"/>
    <n v="0"/>
    <n v="0"/>
    <s v="PRO"/>
    <n v="0"/>
    <x v="1"/>
    <n v="1"/>
    <m/>
    <m/>
    <x v="8"/>
    <x v="0"/>
  </r>
  <r>
    <n v="279"/>
    <b v="1"/>
    <x v="21"/>
    <x v="0"/>
    <x v="21"/>
    <s v="CONT.ALERGENO       "/>
    <n v="6.6131399999999996"/>
    <n v="6.6131399999999996"/>
    <s v="KGS"/>
    <d v="2024-09-15T00:00:00"/>
    <n v="21"/>
    <d v="2024-10-07T00:00:00"/>
    <n v="0"/>
    <n v="0"/>
    <s v="PRO"/>
    <n v="0"/>
    <x v="14"/>
    <n v="1"/>
    <m/>
    <m/>
    <x v="8"/>
    <x v="0"/>
  </r>
  <r>
    <n v="115"/>
    <b v="1"/>
    <x v="22"/>
    <x v="0"/>
    <x v="22"/>
    <s v="CONT.ALERG.(T)      "/>
    <n v="2505.2547639999998"/>
    <n v="2505.2547639999998"/>
    <s v="KGS"/>
    <d v="2024-09-16T00:00:00"/>
    <n v="10"/>
    <d v="2024-09-30T00:00:00"/>
    <n v="0"/>
    <n v="0"/>
    <s v="PRO"/>
    <n v="0"/>
    <x v="6"/>
    <n v="1"/>
    <m/>
    <m/>
    <x v="4"/>
    <x v="3"/>
  </r>
  <r>
    <n v="118"/>
    <b v="1"/>
    <x v="22"/>
    <x v="0"/>
    <x v="22"/>
    <s v="CONT.ALERG.(T)      "/>
    <n v="7751.0367370000004"/>
    <n v="7751.0367370000004"/>
    <s v="KGS"/>
    <d v="2024-09-16T00:00:00"/>
    <n v="10"/>
    <d v="2024-09-30T00:00:00"/>
    <n v="0"/>
    <n v="0"/>
    <s v="PRO"/>
    <n v="0"/>
    <x v="7"/>
    <n v="1"/>
    <m/>
    <m/>
    <x v="4"/>
    <x v="3"/>
  </r>
  <r>
    <n v="313"/>
    <b v="1"/>
    <x v="5"/>
    <x v="0"/>
    <x v="5"/>
    <s v=""/>
    <n v="7.1281460000000001"/>
    <n v="7.1281460000000001"/>
    <s v="KGS"/>
    <d v="2024-09-16T00:00:00"/>
    <n v="21"/>
    <d v="2024-10-07T00:00:00"/>
    <n v="0"/>
    <n v="0"/>
    <s v="PRO"/>
    <n v="0"/>
    <x v="3"/>
    <n v="1"/>
    <m/>
    <m/>
    <x v="3"/>
    <x v="0"/>
  </r>
  <r>
    <n v="338"/>
    <b v="1"/>
    <x v="5"/>
    <x v="0"/>
    <x v="5"/>
    <s v=""/>
    <n v="9.3865960000000008"/>
    <n v="9.3865960000000008"/>
    <s v="KGS"/>
    <d v="2024-09-16T00:00:00"/>
    <n v="21"/>
    <d v="2024-10-07T00:00:00"/>
    <n v="0"/>
    <n v="0"/>
    <s v="PRO"/>
    <n v="0"/>
    <x v="2"/>
    <n v="1"/>
    <m/>
    <m/>
    <x v="3"/>
    <x v="0"/>
  </r>
  <r>
    <n v="312"/>
    <b v="1"/>
    <x v="10"/>
    <x v="0"/>
    <x v="10"/>
    <s v="CONT.ALERG. (SO)(LE)"/>
    <n v="3.4091130000000001"/>
    <n v="3.4091130000000001"/>
    <s v="KGS"/>
    <d v="2024-09-16T00:00:00"/>
    <n v="21"/>
    <d v="2024-10-07T00:00:00"/>
    <n v="0"/>
    <n v="0"/>
    <s v="PRO"/>
    <n v="0"/>
    <x v="3"/>
    <n v="1"/>
    <m/>
    <m/>
    <x v="3"/>
    <x v="0"/>
  </r>
  <r>
    <n v="337"/>
    <b v="1"/>
    <x v="10"/>
    <x v="0"/>
    <x v="10"/>
    <s v="CONT.ALERG. (SO)(LE)"/>
    <n v="7.8221629999999998"/>
    <n v="7.8221629999999998"/>
    <s v="KGS"/>
    <d v="2024-09-16T00:00:00"/>
    <n v="21"/>
    <d v="2024-10-07T00:00:00"/>
    <n v="0"/>
    <n v="0"/>
    <s v="PRO"/>
    <n v="0"/>
    <x v="2"/>
    <n v="1"/>
    <m/>
    <m/>
    <x v="3"/>
    <x v="0"/>
  </r>
  <r>
    <n v="311"/>
    <b v="1"/>
    <x v="13"/>
    <x v="0"/>
    <x v="13"/>
    <s v="CONT.ALERGENO       "/>
    <n v="7.1281460000000001"/>
    <n v="7.1281460000000001"/>
    <s v="KG"/>
    <d v="2024-09-16T00:00:00"/>
    <n v="21"/>
    <d v="2024-10-07T00:00:00"/>
    <n v="0"/>
    <n v="0"/>
    <s v="PRO"/>
    <n v="0"/>
    <x v="3"/>
    <n v="1"/>
    <m/>
    <m/>
    <x v="3"/>
    <x v="0"/>
  </r>
  <r>
    <n v="336"/>
    <b v="1"/>
    <x v="13"/>
    <x v="0"/>
    <x v="13"/>
    <s v="CONT.ALERGENO       "/>
    <n v="10.951028000000001"/>
    <n v="10.951028000000001"/>
    <s v="KG"/>
    <d v="2024-09-16T00:00:00"/>
    <n v="21"/>
    <d v="2024-10-07T00:00:00"/>
    <n v="0"/>
    <n v="0"/>
    <s v="PRO"/>
    <n v="0"/>
    <x v="2"/>
    <n v="1"/>
    <m/>
    <m/>
    <x v="3"/>
    <x v="0"/>
  </r>
  <r>
    <n v="2406"/>
    <b v="1"/>
    <x v="8"/>
    <x v="0"/>
    <x v="8"/>
    <s v=""/>
    <n v="154.959689"/>
    <n v="154.959689"/>
    <s v="KGS"/>
    <d v="2024-09-16T00:00:00"/>
    <n v="21"/>
    <d v="2024-10-07T00:00:00"/>
    <n v="0"/>
    <n v="0"/>
    <s v="PRO"/>
    <n v="0"/>
    <x v="3"/>
    <n v="1"/>
    <m/>
    <m/>
    <x v="4"/>
    <x v="0"/>
  </r>
  <r>
    <n v="2407"/>
    <b v="1"/>
    <x v="8"/>
    <x v="0"/>
    <x v="8"/>
    <s v=""/>
    <n v="172.713359"/>
    <n v="172.713359"/>
    <s v="KGS"/>
    <d v="2024-09-16T00:00:00"/>
    <n v="21"/>
    <d v="2024-10-07T00:00:00"/>
    <n v="0"/>
    <n v="0"/>
    <s v="PRO"/>
    <n v="0"/>
    <x v="2"/>
    <n v="1"/>
    <m/>
    <m/>
    <x v="4"/>
    <x v="0"/>
  </r>
  <r>
    <n v="504"/>
    <b v="1"/>
    <x v="3"/>
    <x v="0"/>
    <x v="3"/>
    <s v="CONT.ALERG.(S) (SO) "/>
    <n v="49.476477000000003"/>
    <n v="49.476477000000003"/>
    <s v="KG"/>
    <d v="2024-09-16T00:00:00"/>
    <n v="30"/>
    <d v="2024-10-21T00:00:00"/>
    <n v="0"/>
    <n v="0"/>
    <s v="PRO"/>
    <n v="0"/>
    <x v="15"/>
    <n v="1"/>
    <m/>
    <m/>
    <x v="2"/>
    <x v="2"/>
  </r>
  <r>
    <n v="514"/>
    <b v="1"/>
    <x v="3"/>
    <x v="0"/>
    <x v="3"/>
    <s v="CONT.ALERG.(S) (SO) "/>
    <n v="30.081422"/>
    <n v="30.081422"/>
    <s v="KG"/>
    <d v="2024-09-16T00:00:00"/>
    <n v="30"/>
    <d v="2024-10-21T00:00:00"/>
    <n v="0"/>
    <n v="0"/>
    <s v="PRO"/>
    <n v="0"/>
    <x v="5"/>
    <n v="1"/>
    <m/>
    <m/>
    <x v="2"/>
    <x v="2"/>
  </r>
  <r>
    <n v="528"/>
    <b v="1"/>
    <x v="3"/>
    <x v="0"/>
    <x v="3"/>
    <s v="CONT.ALERG.(S) (SO) "/>
    <n v="48.068052000000002"/>
    <n v="48.068052000000002"/>
    <s v="KG"/>
    <d v="2024-09-16T00:00:00"/>
    <n v="30"/>
    <d v="2024-10-21T00:00:00"/>
    <n v="0"/>
    <n v="0"/>
    <s v="PRO"/>
    <n v="0"/>
    <x v="16"/>
    <n v="1"/>
    <m/>
    <m/>
    <x v="2"/>
    <x v="2"/>
  </r>
  <r>
    <n v="538"/>
    <b v="1"/>
    <x v="3"/>
    <x v="0"/>
    <x v="3"/>
    <s v="CONT.ALERG.(S) (SO) "/>
    <n v="34.804625999999999"/>
    <n v="34.804625999999999"/>
    <s v="KG"/>
    <d v="2024-09-16T00:00:00"/>
    <n v="30"/>
    <d v="2024-10-21T00:00:00"/>
    <n v="0"/>
    <n v="0"/>
    <s v="PRO"/>
    <n v="0"/>
    <x v="17"/>
    <n v="1"/>
    <m/>
    <m/>
    <x v="2"/>
    <x v="2"/>
  </r>
  <r>
    <n v="1174"/>
    <b v="1"/>
    <x v="1"/>
    <x v="0"/>
    <x v="1"/>
    <s v=""/>
    <n v="369.74745100000001"/>
    <n v="369.74745100000001"/>
    <s v="KGS"/>
    <d v="2024-09-16T00:00:00"/>
    <n v="60"/>
    <d v="2024-11-18T00:00:00"/>
    <n v="0"/>
    <n v="0"/>
    <s v="PRO"/>
    <n v="0"/>
    <x v="18"/>
    <n v="1"/>
    <m/>
    <m/>
    <x v="0"/>
    <x v="6"/>
  </r>
  <r>
    <n v="1191"/>
    <b v="1"/>
    <x v="1"/>
    <x v="0"/>
    <x v="1"/>
    <s v=""/>
    <n v="250.364833"/>
    <n v="250.364833"/>
    <s v="KGS"/>
    <d v="2024-09-16T00:00:00"/>
    <n v="60"/>
    <d v="2024-11-18T00:00:00"/>
    <n v="0"/>
    <n v="0"/>
    <s v="PRO"/>
    <n v="0"/>
    <x v="5"/>
    <n v="1"/>
    <m/>
    <m/>
    <x v="0"/>
    <x v="6"/>
  </r>
  <r>
    <n v="1175"/>
    <b v="1"/>
    <x v="0"/>
    <x v="0"/>
    <x v="0"/>
    <s v=""/>
    <n v="147.95171500000001"/>
    <n v="147.95171500000001"/>
    <s v="KGS"/>
    <d v="2024-09-16T00:00:00"/>
    <n v="60"/>
    <d v="2024-11-18T00:00:00"/>
    <n v="0"/>
    <n v="0"/>
    <s v="PRO"/>
    <n v="0"/>
    <x v="18"/>
    <n v="1"/>
    <m/>
    <m/>
    <x v="0"/>
    <x v="6"/>
  </r>
  <r>
    <n v="1192"/>
    <b v="1"/>
    <x v="0"/>
    <x v="0"/>
    <x v="0"/>
    <s v=""/>
    <n v="100.181641"/>
    <n v="100.181641"/>
    <s v="KGS"/>
    <d v="2024-09-16T00:00:00"/>
    <n v="60"/>
    <d v="2024-11-18T00:00:00"/>
    <n v="0"/>
    <n v="0"/>
    <s v="PRO"/>
    <n v="0"/>
    <x v="5"/>
    <n v="1"/>
    <m/>
    <m/>
    <x v="0"/>
    <x v="6"/>
  </r>
  <r>
    <n v="100"/>
    <b v="1"/>
    <x v="23"/>
    <x v="0"/>
    <x v="23"/>
    <s v=""/>
    <n v="20.030743999999999"/>
    <n v="20.030743999999999"/>
    <s v="KGS"/>
    <d v="2024-09-17T00:00:00"/>
    <n v="7"/>
    <d v="2024-09-30T00:00:00"/>
    <n v="0"/>
    <n v="0"/>
    <s v="PRO"/>
    <n v="0"/>
    <x v="6"/>
    <n v="1"/>
    <m/>
    <m/>
    <x v="10"/>
    <x v="3"/>
  </r>
  <r>
    <n v="105"/>
    <b v="1"/>
    <x v="23"/>
    <x v="0"/>
    <x v="23"/>
    <s v=""/>
    <n v="61.973350000000003"/>
    <n v="61.973350000000003"/>
    <s v="KGS"/>
    <d v="2024-09-17T00:00:00"/>
    <n v="7"/>
    <d v="2024-09-30T00:00:00"/>
    <n v="0"/>
    <n v="0"/>
    <s v="PRO"/>
    <n v="0"/>
    <x v="7"/>
    <n v="1"/>
    <m/>
    <m/>
    <x v="10"/>
    <x v="3"/>
  </r>
  <r>
    <n v="101"/>
    <b v="1"/>
    <x v="24"/>
    <x v="0"/>
    <x v="24"/>
    <s v=""/>
    <n v="53.415317000000002"/>
    <n v="53.415317000000002"/>
    <s v="KGS"/>
    <d v="2024-09-17T00:00:00"/>
    <n v="7"/>
    <d v="2024-09-30T00:00:00"/>
    <n v="0"/>
    <n v="0"/>
    <s v="PRO"/>
    <n v="0"/>
    <x v="6"/>
    <n v="1"/>
    <m/>
    <m/>
    <x v="11"/>
    <x v="3"/>
  </r>
  <r>
    <n v="106"/>
    <b v="1"/>
    <x v="24"/>
    <x v="0"/>
    <x v="24"/>
    <s v=""/>
    <n v="165.26226800000001"/>
    <n v="165.26226800000001"/>
    <s v="KGS"/>
    <d v="2024-09-17T00:00:00"/>
    <n v="7"/>
    <d v="2024-09-30T00:00:00"/>
    <n v="0"/>
    <n v="0"/>
    <s v="PRO"/>
    <n v="0"/>
    <x v="7"/>
    <n v="1"/>
    <m/>
    <m/>
    <x v="11"/>
    <x v="3"/>
  </r>
  <r>
    <n v="124"/>
    <b v="1"/>
    <x v="22"/>
    <x v="0"/>
    <x v="22"/>
    <s v="CONT.ALERG.(T)      "/>
    <n v="129.370059"/>
    <n v="129.370059"/>
    <s v="KGS"/>
    <d v="2024-09-17T00:00:00"/>
    <n v="10"/>
    <d v="2024-09-30T00:00:00"/>
    <n v="0"/>
    <n v="0"/>
    <s v="PRO"/>
    <n v="0"/>
    <x v="6"/>
    <n v="1"/>
    <m/>
    <m/>
    <x v="4"/>
    <x v="3"/>
  </r>
  <r>
    <n v="125"/>
    <b v="1"/>
    <x v="22"/>
    <x v="0"/>
    <x v="22"/>
    <s v="CONT.ALERG.(T)      "/>
    <n v="400.259525"/>
    <n v="400.259525"/>
    <s v="KGS"/>
    <d v="2024-09-17T00:00:00"/>
    <n v="10"/>
    <d v="2024-09-30T00:00:00"/>
    <n v="0"/>
    <n v="0"/>
    <s v="PRO"/>
    <n v="0"/>
    <x v="7"/>
    <n v="1"/>
    <m/>
    <m/>
    <x v="4"/>
    <x v="3"/>
  </r>
  <r>
    <n v="233"/>
    <b v="1"/>
    <x v="9"/>
    <x v="0"/>
    <x v="9"/>
    <s v=""/>
    <n v="2394.5607030000001"/>
    <n v="2394.5607030000001"/>
    <s v="KG"/>
    <d v="2024-09-17T00:00:00"/>
    <n v="17"/>
    <d v="2024-10-07T00:00:00"/>
    <n v="0"/>
    <n v="0"/>
    <s v="PRO"/>
    <n v="0"/>
    <x v="10"/>
    <n v="1"/>
    <m/>
    <m/>
    <x v="5"/>
    <x v="0"/>
  </r>
  <r>
    <n v="198"/>
    <b v="1"/>
    <x v="25"/>
    <x v="0"/>
    <x v="25"/>
    <s v="KGS                 "/>
    <n v="0.30641000000000002"/>
    <n v="0.30641000000000002"/>
    <s v="KGS"/>
    <d v="2024-09-17T00:00:00"/>
    <n v="15"/>
    <d v="2024-10-07T00:00:00"/>
    <n v="0"/>
    <n v="0"/>
    <s v="PRO"/>
    <n v="0"/>
    <x v="0"/>
    <n v="1"/>
    <m/>
    <m/>
    <x v="3"/>
    <x v="0"/>
  </r>
  <r>
    <n v="199"/>
    <b v="1"/>
    <x v="17"/>
    <x v="0"/>
    <x v="17"/>
    <s v="KGS                 "/>
    <n v="0.61282000000000003"/>
    <n v="0.61282000000000003"/>
    <s v="KGS"/>
    <d v="2024-09-17T00:00:00"/>
    <n v="15"/>
    <d v="2024-10-07T00:00:00"/>
    <n v="0"/>
    <n v="0"/>
    <s v="PRO"/>
    <n v="0"/>
    <x v="0"/>
    <n v="1"/>
    <m/>
    <m/>
    <x v="3"/>
    <x v="0"/>
  </r>
  <r>
    <n v="200"/>
    <b v="1"/>
    <x v="26"/>
    <x v="0"/>
    <x v="26"/>
    <s v="KGS                 "/>
    <n v="1.094322"/>
    <n v="1.094322"/>
    <s v="KGS"/>
    <d v="2024-09-17T00:00:00"/>
    <n v="15"/>
    <d v="2024-10-07T00:00:00"/>
    <n v="0"/>
    <n v="0"/>
    <s v="PRO"/>
    <n v="0"/>
    <x v="0"/>
    <n v="1"/>
    <m/>
    <m/>
    <x v="3"/>
    <x v="0"/>
  </r>
  <r>
    <n v="201"/>
    <b v="1"/>
    <x v="27"/>
    <x v="0"/>
    <x v="27"/>
    <s v="KILO                "/>
    <n v="8.7544999999999998E-2"/>
    <n v="8.7544999999999998E-2"/>
    <s v="KGS"/>
    <d v="2024-09-17T00:00:00"/>
    <n v="15"/>
    <d v="2024-10-07T00:00:00"/>
    <n v="0"/>
    <n v="0"/>
    <s v="PRO"/>
    <n v="0"/>
    <x v="0"/>
    <n v="1"/>
    <m/>
    <m/>
    <x v="3"/>
    <x v="0"/>
  </r>
  <r>
    <n v="353"/>
    <b v="1"/>
    <x v="4"/>
    <x v="0"/>
    <x v="4"/>
    <s v="CONT.ALERG.(T)      "/>
    <n v="0.300815"/>
    <n v="0.300815"/>
    <s v="KG"/>
    <d v="2024-09-17T00:00:00"/>
    <n v="21"/>
    <d v="2024-10-14T00:00:00"/>
    <n v="0"/>
    <n v="0"/>
    <s v="PRO"/>
    <n v="0"/>
    <x v="6"/>
    <n v="1"/>
    <m/>
    <m/>
    <x v="1"/>
    <x v="1"/>
  </r>
  <r>
    <n v="358"/>
    <b v="1"/>
    <x v="4"/>
    <x v="0"/>
    <x v="4"/>
    <s v="CONT.ALERG.(T)      "/>
    <n v="0.131276"/>
    <n v="0.131276"/>
    <s v="KG"/>
    <d v="2024-09-17T00:00:00"/>
    <n v="21"/>
    <d v="2024-10-14T00:00:00"/>
    <n v="0"/>
    <n v="0"/>
    <s v="PRO"/>
    <n v="0"/>
    <x v="11"/>
    <n v="1"/>
    <m/>
    <m/>
    <x v="1"/>
    <x v="1"/>
  </r>
  <r>
    <n v="363"/>
    <b v="1"/>
    <x v="4"/>
    <x v="0"/>
    <x v="4"/>
    <s v="CONT.ALERG.(T)      "/>
    <n v="0.18781300000000001"/>
    <n v="0.18781300000000001"/>
    <s v="KG"/>
    <d v="2024-09-17T00:00:00"/>
    <n v="21"/>
    <d v="2024-10-14T00:00:00"/>
    <n v="0"/>
    <n v="0"/>
    <s v="PRO"/>
    <n v="0"/>
    <x v="4"/>
    <n v="1"/>
    <m/>
    <m/>
    <x v="1"/>
    <x v="1"/>
  </r>
  <r>
    <n v="368"/>
    <b v="1"/>
    <x v="4"/>
    <x v="0"/>
    <x v="4"/>
    <s v="CONT.ALERG.(T)      "/>
    <n v="0.23050399999999999"/>
    <n v="0.23050399999999999"/>
    <s v="KG"/>
    <d v="2024-09-17T00:00:00"/>
    <n v="21"/>
    <d v="2024-10-14T00:00:00"/>
    <n v="0"/>
    <n v="0"/>
    <s v="PRO"/>
    <n v="0"/>
    <x v="7"/>
    <n v="1"/>
    <m/>
    <m/>
    <x v="1"/>
    <x v="1"/>
  </r>
  <r>
    <n v="373"/>
    <b v="1"/>
    <x v="4"/>
    <x v="0"/>
    <x v="4"/>
    <s v="CONT.ALERG.(T)      "/>
    <n v="4.8626999999999997E-2"/>
    <n v="4.8626999999999997E-2"/>
    <s v="KG"/>
    <d v="2024-09-17T00:00:00"/>
    <n v="21"/>
    <d v="2024-10-14T00:00:00"/>
    <n v="0"/>
    <n v="0"/>
    <s v="PRO"/>
    <n v="0"/>
    <x v="12"/>
    <n v="1"/>
    <m/>
    <m/>
    <x v="1"/>
    <x v="1"/>
  </r>
  <r>
    <n v="97"/>
    <b v="1"/>
    <x v="28"/>
    <x v="0"/>
    <x v="28"/>
    <s v="CONT.ALERGENO       "/>
    <n v="26.707659"/>
    <n v="26.707659"/>
    <s v="KGS"/>
    <d v="2024-09-18T00:00:00"/>
    <n v="6"/>
    <d v="2024-09-30T00:00:00"/>
    <n v="0"/>
    <n v="0"/>
    <s v="PRO"/>
    <n v="0"/>
    <x v="6"/>
    <n v="1"/>
    <m/>
    <m/>
    <x v="12"/>
    <x v="3"/>
  </r>
  <r>
    <n v="102"/>
    <b v="1"/>
    <x v="28"/>
    <x v="0"/>
    <x v="28"/>
    <s v="CONT.ALERGENO       "/>
    <n v="82.631134000000003"/>
    <n v="82.631134000000003"/>
    <s v="KGS"/>
    <d v="2024-09-18T00:00:00"/>
    <n v="6"/>
    <d v="2024-09-30T00:00:00"/>
    <n v="0"/>
    <n v="0"/>
    <s v="PRO"/>
    <n v="0"/>
    <x v="7"/>
    <n v="1"/>
    <m/>
    <m/>
    <x v="12"/>
    <x v="3"/>
  </r>
  <r>
    <n v="111"/>
    <b v="1"/>
    <x v="29"/>
    <x v="0"/>
    <x v="29"/>
    <s v="CONT.ALERG.(T)      "/>
    <n v="19.736633000000001"/>
    <n v="19.736633000000001"/>
    <s v="KG"/>
    <d v="2024-09-18T00:00:00"/>
    <n v="7"/>
    <d v="2024-09-30T00:00:00"/>
    <n v="0"/>
    <n v="0"/>
    <s v="PRO"/>
    <n v="0"/>
    <x v="8"/>
    <n v="1"/>
    <m/>
    <m/>
    <x v="1"/>
    <x v="3"/>
  </r>
  <r>
    <n v="108"/>
    <b v="1"/>
    <x v="24"/>
    <x v="0"/>
    <x v="24"/>
    <s v=""/>
    <n v="33.055556000000003"/>
    <n v="33.055556000000003"/>
    <s v="KGS"/>
    <d v="2024-09-18T00:00:00"/>
    <n v="7"/>
    <d v="2024-09-30T00:00:00"/>
    <n v="0"/>
    <n v="0"/>
    <s v="PRO"/>
    <n v="0"/>
    <x v="8"/>
    <n v="1"/>
    <m/>
    <m/>
    <x v="11"/>
    <x v="3"/>
  </r>
  <r>
    <n v="145"/>
    <b v="1"/>
    <x v="22"/>
    <x v="0"/>
    <x v="22"/>
    <s v="CONT.ALERG.(T)      "/>
    <n v="4791.6837809999997"/>
    <n v="4791.6837809999997"/>
    <s v="KGS"/>
    <d v="2024-09-18T00:00:00"/>
    <n v="10"/>
    <d v="2024-09-30T00:00:00"/>
    <n v="0"/>
    <n v="0"/>
    <s v="PRO"/>
    <n v="0"/>
    <x v="9"/>
    <n v="1"/>
    <m/>
    <m/>
    <x v="4"/>
    <x v="3"/>
  </r>
  <r>
    <n v="214"/>
    <b v="1"/>
    <x v="17"/>
    <x v="0"/>
    <x v="17"/>
    <s v="KGS                 "/>
    <n v="1.08023"/>
    <n v="1.08023"/>
    <s v="KGS"/>
    <d v="2024-09-18T00:00:00"/>
    <n v="15"/>
    <d v="2024-10-07T00:00:00"/>
    <n v="0"/>
    <n v="0"/>
    <s v="PRO"/>
    <n v="0"/>
    <x v="1"/>
    <n v="1"/>
    <m/>
    <m/>
    <x v="3"/>
    <x v="0"/>
  </r>
  <r>
    <n v="228"/>
    <b v="1"/>
    <x v="30"/>
    <x v="0"/>
    <x v="30"/>
    <s v="KILO                "/>
    <n v="168.207908"/>
    <n v="168.207908"/>
    <s v="KIL"/>
    <d v="2024-09-18T00:00:00"/>
    <n v="15"/>
    <d v="2024-10-07T00:00:00"/>
    <n v="0"/>
    <n v="0"/>
    <s v="PRO"/>
    <n v="0"/>
    <x v="0"/>
    <n v="1"/>
    <m/>
    <m/>
    <x v="13"/>
    <x v="0"/>
  </r>
  <r>
    <n v="377"/>
    <b v="1"/>
    <x v="5"/>
    <x v="0"/>
    <x v="5"/>
    <s v=""/>
    <n v="1.887837"/>
    <n v="1.887837"/>
    <s v="KGS"/>
    <d v="2024-09-18T00:00:00"/>
    <n v="21"/>
    <d v="2024-10-14T00:00:00"/>
    <n v="0"/>
    <n v="0"/>
    <s v="PRO"/>
    <n v="0"/>
    <x v="19"/>
    <n v="1"/>
    <m/>
    <m/>
    <x v="3"/>
    <x v="1"/>
  </r>
  <r>
    <n v="385"/>
    <b v="1"/>
    <x v="6"/>
    <x v="0"/>
    <x v="6"/>
    <s v=""/>
    <n v="6.4725830000000002"/>
    <n v="6.4725830000000002"/>
    <s v="KG"/>
    <d v="2024-09-18T00:00:00"/>
    <n v="21"/>
    <d v="2024-10-14T00:00:00"/>
    <n v="0"/>
    <n v="0"/>
    <s v="PRO"/>
    <n v="0"/>
    <x v="19"/>
    <n v="1"/>
    <m/>
    <m/>
    <x v="1"/>
    <x v="1"/>
  </r>
  <r>
    <n v="381"/>
    <b v="1"/>
    <x v="13"/>
    <x v="0"/>
    <x v="13"/>
    <s v="CONT.ALERGENO       "/>
    <n v="2.6969099999999999"/>
    <n v="2.6969099999999999"/>
    <s v="KG"/>
    <d v="2024-09-18T00:00:00"/>
    <n v="21"/>
    <d v="2024-10-14T00:00:00"/>
    <n v="0"/>
    <n v="0"/>
    <s v="PRO"/>
    <n v="0"/>
    <x v="19"/>
    <n v="1"/>
    <m/>
    <m/>
    <x v="3"/>
    <x v="1"/>
  </r>
  <r>
    <n v="644"/>
    <b v="1"/>
    <x v="3"/>
    <x v="0"/>
    <x v="3"/>
    <s v="CONT.ALERG.(S) (SO) "/>
    <n v="19.350234"/>
    <n v="19.350234"/>
    <s v="KG"/>
    <d v="2024-09-18T00:00:00"/>
    <n v="30"/>
    <d v="2024-10-21T00:00:00"/>
    <n v="0"/>
    <n v="0"/>
    <s v="PRO"/>
    <n v="0"/>
    <x v="20"/>
    <n v="1"/>
    <m/>
    <m/>
    <x v="2"/>
    <x v="2"/>
  </r>
  <r>
    <n v="178"/>
    <b v="1"/>
    <x v="31"/>
    <x v="0"/>
    <x v="31"/>
    <s v=""/>
    <n v="14.115"/>
    <n v="14.115"/>
    <s v="UNI"/>
    <d v="2024-09-19T00:00:00"/>
    <n v="10"/>
    <d v="2024-09-30T00:00:00"/>
    <n v="0"/>
    <n v="0"/>
    <s v="PRO"/>
    <n v="0"/>
    <x v="8"/>
    <n v="1"/>
    <m/>
    <m/>
    <x v="9"/>
    <x v="3"/>
  </r>
  <r>
    <n v="116"/>
    <b v="1"/>
    <x v="32"/>
    <x v="0"/>
    <x v="32"/>
    <s v=""/>
    <n v="133.689291"/>
    <n v="133.689291"/>
    <s v="KGS"/>
    <d v="2024-09-19T00:00:00"/>
    <n v="7"/>
    <d v="2024-09-30T00:00:00"/>
    <n v="0"/>
    <n v="0"/>
    <s v="PRO"/>
    <n v="0"/>
    <x v="6"/>
    <n v="1"/>
    <m/>
    <m/>
    <x v="14"/>
    <x v="3"/>
  </r>
  <r>
    <n v="119"/>
    <b v="1"/>
    <x v="32"/>
    <x v="0"/>
    <x v="32"/>
    <s v=""/>
    <n v="413.62284799999998"/>
    <n v="413.62284799999998"/>
    <s v="KGS"/>
    <d v="2024-09-19T00:00:00"/>
    <n v="7"/>
    <d v="2024-09-30T00:00:00"/>
    <n v="0"/>
    <n v="0"/>
    <s v="PRO"/>
    <n v="0"/>
    <x v="7"/>
    <n v="1"/>
    <m/>
    <m/>
    <x v="14"/>
    <x v="3"/>
  </r>
  <r>
    <n v="123"/>
    <b v="1"/>
    <x v="32"/>
    <x v="0"/>
    <x v="32"/>
    <s v=""/>
    <n v="65.736000000000004"/>
    <n v="65.736000000000004"/>
    <s v="KGS"/>
    <d v="2024-09-19T00:00:00"/>
    <n v="7"/>
    <d v="2024-09-30T00:00:00"/>
    <n v="0"/>
    <n v="0"/>
    <s v="PRO"/>
    <n v="0"/>
    <x v="8"/>
    <n v="1"/>
    <m/>
    <m/>
    <x v="14"/>
    <x v="3"/>
  </r>
  <r>
    <n v="161"/>
    <b v="1"/>
    <x v="22"/>
    <x v="0"/>
    <x v="22"/>
    <s v="CONT.ALERG.(T)      "/>
    <n v="272.82506599999999"/>
    <n v="272.82506599999999"/>
    <s v="KGS"/>
    <d v="2024-09-19T00:00:00"/>
    <n v="10"/>
    <d v="2024-09-30T00:00:00"/>
    <n v="0"/>
    <n v="0"/>
    <s v="PRO"/>
    <n v="0"/>
    <x v="9"/>
    <n v="1"/>
    <m/>
    <m/>
    <x v="4"/>
    <x v="3"/>
  </r>
  <r>
    <n v="170"/>
    <b v="1"/>
    <x v="33"/>
    <x v="0"/>
    <x v="33"/>
    <s v="ET 100X150 ILUST    "/>
    <n v="2184.2184000000002"/>
    <n v="2184.2184000000002"/>
    <s v="UNI"/>
    <d v="2024-09-19T00:00:00"/>
    <n v="10"/>
    <d v="2024-09-30T00:00:00"/>
    <n v="0"/>
    <n v="0"/>
    <s v="PRO"/>
    <n v="0"/>
    <x v="9"/>
    <n v="1"/>
    <m/>
    <m/>
    <x v="9"/>
    <x v="3"/>
  </r>
  <r>
    <n v="247"/>
    <b v="1"/>
    <x v="15"/>
    <x v="0"/>
    <x v="15"/>
    <s v="NRO 2               "/>
    <n v="13.141125000000001"/>
    <n v="13.141125000000001"/>
    <s v="KG"/>
    <d v="2024-09-19T00:00:00"/>
    <n v="15"/>
    <d v="2024-10-07T00:00:00"/>
    <n v="0"/>
    <n v="0"/>
    <s v="PRO"/>
    <n v="0"/>
    <x v="0"/>
    <n v="1"/>
    <m/>
    <m/>
    <x v="6"/>
    <x v="0"/>
  </r>
  <r>
    <n v="242"/>
    <b v="1"/>
    <x v="27"/>
    <x v="0"/>
    <x v="27"/>
    <s v="KILO                "/>
    <n v="0.330424"/>
    <n v="0.330424"/>
    <s v="KGS"/>
    <d v="2024-09-19T00:00:00"/>
    <n v="15"/>
    <d v="2024-10-07T00:00:00"/>
    <n v="0"/>
    <n v="0"/>
    <s v="PRO"/>
    <n v="0"/>
    <x v="10"/>
    <n v="1"/>
    <m/>
    <m/>
    <x v="3"/>
    <x v="0"/>
  </r>
  <r>
    <n v="245"/>
    <b v="1"/>
    <x v="34"/>
    <x v="0"/>
    <x v="34"/>
    <s v="X KILO              "/>
    <n v="37.961454000000003"/>
    <n v="37.961454000000003"/>
    <s v="KGS"/>
    <d v="2024-09-19T00:00:00"/>
    <n v="15"/>
    <d v="2024-10-07T00:00:00"/>
    <n v="0"/>
    <n v="0"/>
    <s v="PRO"/>
    <n v="0"/>
    <x v="0"/>
    <n v="1"/>
    <m/>
    <m/>
    <x v="0"/>
    <x v="0"/>
  </r>
  <r>
    <n v="686"/>
    <b v="1"/>
    <x v="3"/>
    <x v="0"/>
    <x v="3"/>
    <s v="CONT.ALERG.(S) (SO) "/>
    <n v="11.610141"/>
    <n v="11.610141"/>
    <s v="KG"/>
    <d v="2024-09-19T00:00:00"/>
    <n v="30"/>
    <d v="2024-10-21T00:00:00"/>
    <n v="0"/>
    <n v="0"/>
    <s v="PRO"/>
    <n v="0"/>
    <x v="21"/>
    <n v="1"/>
    <m/>
    <m/>
    <x v="2"/>
    <x v="2"/>
  </r>
  <r>
    <n v="130"/>
    <b v="1"/>
    <x v="23"/>
    <x v="0"/>
    <x v="23"/>
    <s v=""/>
    <n v="15.80927"/>
    <n v="15.80927"/>
    <s v="KGS"/>
    <d v="2024-09-20T00:00:00"/>
    <n v="7"/>
    <d v="2024-09-30T00:00:00"/>
    <n v="0"/>
    <n v="0"/>
    <s v="PRO"/>
    <n v="0"/>
    <x v="9"/>
    <n v="1"/>
    <m/>
    <m/>
    <x v="10"/>
    <x v="3"/>
  </r>
  <r>
    <n v="132"/>
    <b v="1"/>
    <x v="24"/>
    <x v="0"/>
    <x v="24"/>
    <s v=""/>
    <n v="89.164281000000003"/>
    <n v="89.164281000000003"/>
    <s v="KGS"/>
    <d v="2024-09-20T00:00:00"/>
    <n v="7"/>
    <d v="2024-09-30T00:00:00"/>
    <n v="0"/>
    <n v="0"/>
    <s v="PRO"/>
    <n v="0"/>
    <x v="9"/>
    <n v="1"/>
    <m/>
    <m/>
    <x v="11"/>
    <x v="3"/>
  </r>
  <r>
    <n v="129"/>
    <b v="1"/>
    <x v="35"/>
    <x v="0"/>
    <x v="35"/>
    <s v="CONT ALERG (LE) (SO)"/>
    <n v="142.28342699999999"/>
    <n v="142.28342699999999"/>
    <s v="KGS"/>
    <d v="2024-09-20T00:00:00"/>
    <n v="7"/>
    <d v="2024-09-30T00:00:00"/>
    <n v="0"/>
    <n v="0"/>
    <s v="PRO"/>
    <n v="0"/>
    <x v="9"/>
    <n v="1"/>
    <m/>
    <m/>
    <x v="15"/>
    <x v="3"/>
  </r>
  <r>
    <n v="252"/>
    <b v="1"/>
    <x v="36"/>
    <x v="0"/>
    <x v="36"/>
    <s v="CONT.ALERG.(SO)     "/>
    <n v="373.929463"/>
    <n v="373.929463"/>
    <s v="KGS"/>
    <d v="2024-09-20T00:00:00"/>
    <n v="15"/>
    <d v="2024-10-07T00:00:00"/>
    <n v="0"/>
    <n v="0"/>
    <s v="PRO"/>
    <n v="0"/>
    <x v="1"/>
    <n v="1"/>
    <m/>
    <m/>
    <x v="4"/>
    <x v="0"/>
  </r>
  <r>
    <n v="259"/>
    <b v="1"/>
    <x v="36"/>
    <x v="0"/>
    <x v="36"/>
    <s v="CONT.ALERG.(SO)     "/>
    <n v="140.097217"/>
    <n v="140.097217"/>
    <s v="KGS"/>
    <d v="2024-09-20T00:00:00"/>
    <n v="15"/>
    <d v="2024-10-07T00:00:00"/>
    <n v="0"/>
    <n v="0"/>
    <s v="PRO"/>
    <n v="0"/>
    <x v="14"/>
    <n v="1"/>
    <m/>
    <m/>
    <x v="4"/>
    <x v="0"/>
  </r>
  <r>
    <n v="126"/>
    <b v="1"/>
    <x v="28"/>
    <x v="0"/>
    <x v="28"/>
    <s v="CONT.ALERGENO       "/>
    <n v="69.560787000000005"/>
    <n v="69.560787000000005"/>
    <s v="KGS"/>
    <d v="2024-09-21T00:00:00"/>
    <n v="6"/>
    <d v="2024-09-30T00:00:00"/>
    <n v="0"/>
    <n v="0"/>
    <s v="PRO"/>
    <n v="0"/>
    <x v="9"/>
    <n v="1"/>
    <m/>
    <m/>
    <x v="12"/>
    <x v="3"/>
  </r>
  <r>
    <n v="139"/>
    <b v="1"/>
    <x v="29"/>
    <x v="0"/>
    <x v="29"/>
    <s v="CONT.ALERG.(T)      "/>
    <n v="31.598047000000001"/>
    <n v="31.598047000000001"/>
    <s v="KG"/>
    <d v="2024-09-21T00:00:00"/>
    <n v="7"/>
    <d v="2024-09-30T00:00:00"/>
    <n v="0"/>
    <n v="0"/>
    <s v="PRO"/>
    <n v="0"/>
    <x v="6"/>
    <n v="1"/>
    <m/>
    <m/>
    <x v="1"/>
    <x v="3"/>
  </r>
  <r>
    <n v="144"/>
    <b v="1"/>
    <x v="29"/>
    <x v="0"/>
    <x v="29"/>
    <s v="CONT.ALERG.(T)      "/>
    <n v="97.769565"/>
    <n v="97.769565"/>
    <s v="KG"/>
    <d v="2024-09-21T00:00:00"/>
    <n v="7"/>
    <d v="2024-09-30T00:00:00"/>
    <n v="0"/>
    <n v="0"/>
    <s v="PRO"/>
    <n v="0"/>
    <x v="7"/>
    <n v="1"/>
    <m/>
    <m/>
    <x v="1"/>
    <x v="3"/>
  </r>
  <r>
    <n v="147"/>
    <b v="1"/>
    <x v="32"/>
    <x v="0"/>
    <x v="32"/>
    <s v=""/>
    <n v="191.35620299999999"/>
    <n v="191.35620299999999"/>
    <s v="KGS"/>
    <d v="2024-09-21T00:00:00"/>
    <n v="7"/>
    <d v="2024-09-30T00:00:00"/>
    <n v="0"/>
    <n v="0"/>
    <s v="PRO"/>
    <n v="0"/>
    <x v="9"/>
    <n v="1"/>
    <m/>
    <m/>
    <x v="14"/>
    <x v="3"/>
  </r>
  <r>
    <n v="1311"/>
    <b v="1"/>
    <x v="1"/>
    <x v="0"/>
    <x v="1"/>
    <s v=""/>
    <n v="210.60147799999999"/>
    <n v="210.60147799999999"/>
    <s v="KGS"/>
    <d v="2024-09-21T00:00:00"/>
    <n v="60"/>
    <d v="2024-11-25T00:00:00"/>
    <n v="0"/>
    <n v="0"/>
    <s v="PRO"/>
    <n v="0"/>
    <x v="22"/>
    <n v="1"/>
    <m/>
    <m/>
    <x v="0"/>
    <x v="7"/>
  </r>
  <r>
    <n v="315"/>
    <b v="1"/>
    <x v="27"/>
    <x v="0"/>
    <x v="27"/>
    <s v="KILO                "/>
    <n v="0.31022899999999998"/>
    <n v="0.31022899999999998"/>
    <s v="KGS"/>
    <d v="2024-09-22T00:00:00"/>
    <n v="15"/>
    <d v="2024-10-07T00:00:00"/>
    <n v="0"/>
    <n v="0"/>
    <s v="PRO"/>
    <n v="0"/>
    <x v="3"/>
    <n v="1"/>
    <m/>
    <m/>
    <x v="3"/>
    <x v="0"/>
  </r>
  <r>
    <n v="348"/>
    <b v="1"/>
    <x v="34"/>
    <x v="0"/>
    <x v="34"/>
    <s v="X KILO              "/>
    <n v="187.899328"/>
    <n v="187.899328"/>
    <s v="KGS"/>
    <d v="2024-09-22T00:00:00"/>
    <n v="15"/>
    <d v="2024-10-07T00:00:00"/>
    <n v="0"/>
    <n v="0"/>
    <s v="PRO"/>
    <n v="0"/>
    <x v="2"/>
    <n v="1"/>
    <m/>
    <m/>
    <x v="0"/>
    <x v="0"/>
  </r>
  <r>
    <n v="774"/>
    <b v="1"/>
    <x v="2"/>
    <x v="0"/>
    <x v="2"/>
    <s v=""/>
    <n v="0.95673399999999997"/>
    <n v="0.95673399999999997"/>
    <s v="KG"/>
    <d v="2024-09-22T00:00:00"/>
    <n v="30"/>
    <d v="2024-10-28T00:00:00"/>
    <n v="0"/>
    <n v="0"/>
    <s v="PRO"/>
    <n v="0"/>
    <x v="6"/>
    <n v="1"/>
    <m/>
    <m/>
    <x v="1"/>
    <x v="4"/>
  </r>
  <r>
    <n v="779"/>
    <b v="1"/>
    <x v="2"/>
    <x v="0"/>
    <x v="2"/>
    <s v=""/>
    <n v="0.24657399999999999"/>
    <n v="0.24657399999999999"/>
    <s v="KG"/>
    <d v="2024-09-22T00:00:00"/>
    <n v="30"/>
    <d v="2024-10-28T00:00:00"/>
    <n v="0"/>
    <n v="0"/>
    <s v="PRO"/>
    <n v="0"/>
    <x v="23"/>
    <n v="1"/>
    <m/>
    <m/>
    <x v="1"/>
    <x v="4"/>
  </r>
  <r>
    <n v="786"/>
    <b v="1"/>
    <x v="2"/>
    <x v="0"/>
    <x v="2"/>
    <s v=""/>
    <n v="0.52587600000000001"/>
    <n v="0.52587600000000001"/>
    <s v="KG"/>
    <d v="2024-09-22T00:00:00"/>
    <n v="30"/>
    <d v="2024-10-28T00:00:00"/>
    <n v="0"/>
    <n v="0"/>
    <s v="PRO"/>
    <n v="0"/>
    <x v="4"/>
    <n v="1"/>
    <m/>
    <m/>
    <x v="1"/>
    <x v="4"/>
  </r>
  <r>
    <n v="180"/>
    <b v="1"/>
    <x v="37"/>
    <x v="0"/>
    <x v="37"/>
    <s v=""/>
    <n v="0.81809500000000002"/>
    <n v="0.81809500000000002"/>
    <s v="KGS"/>
    <d v="2024-09-24T00:00:00"/>
    <n v="7"/>
    <d v="2024-10-07T00:00:00"/>
    <n v="0"/>
    <n v="0"/>
    <s v="PRO"/>
    <n v="0"/>
    <x v="13"/>
    <n v="1"/>
    <m/>
    <m/>
    <x v="1"/>
    <x v="0"/>
  </r>
  <r>
    <n v="378"/>
    <b v="1"/>
    <x v="27"/>
    <x v="0"/>
    <x v="27"/>
    <s v="KILO                "/>
    <n v="1.8895360000000001"/>
    <n v="1.8895360000000001"/>
    <s v="KGS"/>
    <d v="2024-09-24T00:00:00"/>
    <n v="15"/>
    <d v="2024-10-14T00:00:00"/>
    <n v="0"/>
    <n v="0"/>
    <s v="PRO"/>
    <n v="0"/>
    <x v="19"/>
    <n v="1"/>
    <m/>
    <m/>
    <x v="3"/>
    <x v="1"/>
  </r>
  <r>
    <n v="468"/>
    <b v="1"/>
    <x v="21"/>
    <x v="0"/>
    <x v="21"/>
    <s v="CONT.ALERGENO       "/>
    <n v="59.349474999999998"/>
    <n v="59.349474999999998"/>
    <s v="KGS"/>
    <d v="2024-09-24T00:00:00"/>
    <n v="21"/>
    <d v="2024-10-21T00:00:00"/>
    <n v="0"/>
    <n v="0"/>
    <s v="PRO"/>
    <n v="0"/>
    <x v="20"/>
    <n v="1"/>
    <m/>
    <m/>
    <x v="8"/>
    <x v="2"/>
  </r>
  <r>
    <n v="112"/>
    <b v="1"/>
    <x v="38"/>
    <x v="0"/>
    <x v="38"/>
    <s v="SN 797890 Lecker "/>
    <n v="0.99"/>
    <n v="0.99"/>
    <s v="KG"/>
    <d v="2024-09-25T00:00:00"/>
    <n v="0"/>
    <d v="2024-09-30T00:00:00"/>
    <n v="0.01"/>
    <n v="0"/>
    <s v="PRO"/>
    <n v="0"/>
    <x v="8"/>
    <n v="1"/>
    <m/>
    <m/>
    <x v="16"/>
    <x v="3"/>
  </r>
  <r>
    <n v="117"/>
    <b v="1"/>
    <x v="39"/>
    <x v="0"/>
    <x v="39"/>
    <s v=""/>
    <n v="1124.4355869999999"/>
    <n v="1124.4355869999999"/>
    <s v="KGS"/>
    <d v="2024-09-25T00:00:00"/>
    <n v="1"/>
    <d v="2024-09-30T00:00:00"/>
    <n v="0"/>
    <n v="0"/>
    <s v="PRO"/>
    <n v="0"/>
    <x v="6"/>
    <n v="1"/>
    <m/>
    <m/>
    <x v="17"/>
    <x v="3"/>
  </r>
  <r>
    <n v="120"/>
    <b v="1"/>
    <x v="39"/>
    <x v="0"/>
    <x v="39"/>
    <s v=""/>
    <n v="3478.9042890000001"/>
    <n v="3478.9042890000001"/>
    <s v="KGS"/>
    <d v="2024-09-25T00:00:00"/>
    <n v="1"/>
    <d v="2024-09-30T00:00:00"/>
    <n v="0"/>
    <n v="0"/>
    <s v="PRO"/>
    <n v="0"/>
    <x v="7"/>
    <n v="1"/>
    <m/>
    <m/>
    <x v="17"/>
    <x v="3"/>
  </r>
  <r>
    <n v="122"/>
    <b v="1"/>
    <x v="39"/>
    <x v="0"/>
    <x v="39"/>
    <s v=""/>
    <n v="361.68"/>
    <n v="361.68"/>
    <s v="KGS"/>
    <d v="2024-09-25T00:00:00"/>
    <n v="1"/>
    <d v="2024-09-30T00:00:00"/>
    <n v="0"/>
    <n v="0"/>
    <s v="PRO"/>
    <n v="0"/>
    <x v="8"/>
    <n v="1"/>
    <m/>
    <m/>
    <x v="17"/>
    <x v="3"/>
  </r>
  <r>
    <n v="192"/>
    <b v="1"/>
    <x v="37"/>
    <x v="0"/>
    <x v="37"/>
    <s v=""/>
    <n v="8.6280239999999999"/>
    <n v="8.6280239999999999"/>
    <s v="KGS"/>
    <d v="2024-09-25T00:00:00"/>
    <n v="7"/>
    <d v="2024-10-07T00:00:00"/>
    <n v="0"/>
    <n v="0"/>
    <s v="PRO"/>
    <n v="0"/>
    <x v="10"/>
    <n v="1"/>
    <m/>
    <m/>
    <x v="1"/>
    <x v="0"/>
  </r>
  <r>
    <n v="185"/>
    <b v="1"/>
    <x v="40"/>
    <x v="0"/>
    <x v="40"/>
    <s v=""/>
    <n v="10.227684"/>
    <n v="10.227684"/>
    <s v="KGS"/>
    <d v="2024-09-25T00:00:00"/>
    <n v="7"/>
    <d v="2024-10-07T00:00:00"/>
    <n v="0"/>
    <n v="0"/>
    <s v="PRO"/>
    <n v="0"/>
    <x v="10"/>
    <n v="1"/>
    <m/>
    <m/>
    <x v="1"/>
    <x v="0"/>
  </r>
  <r>
    <n v="191"/>
    <b v="1"/>
    <x v="29"/>
    <x v="0"/>
    <x v="29"/>
    <s v="CONT.ALERG.(T)      "/>
    <n v="96.260553000000002"/>
    <n v="96.260553000000002"/>
    <s v="KG"/>
    <d v="2024-09-25T00:00:00"/>
    <n v="7"/>
    <d v="2024-10-07T00:00:00"/>
    <n v="0"/>
    <n v="0"/>
    <s v="PRO"/>
    <n v="0"/>
    <x v="10"/>
    <n v="1"/>
    <m/>
    <m/>
    <x v="1"/>
    <x v="0"/>
  </r>
  <r>
    <n v="193"/>
    <b v="1"/>
    <x v="29"/>
    <x v="0"/>
    <x v="29"/>
    <s v="CONT.ALERG.(T)      "/>
    <n v="33.335546000000001"/>
    <n v="33.335546000000001"/>
    <s v="KG"/>
    <d v="2024-09-25T00:00:00"/>
    <n v="7"/>
    <d v="2024-10-07T00:00:00"/>
    <n v="0"/>
    <n v="0"/>
    <s v="PRO"/>
    <n v="0"/>
    <x v="10"/>
    <n v="1"/>
    <m/>
    <m/>
    <x v="1"/>
    <x v="0"/>
  </r>
  <r>
    <n v="202"/>
    <b v="1"/>
    <x v="29"/>
    <x v="0"/>
    <x v="29"/>
    <s v="CONT.ALERG.(T)      "/>
    <n v="3.50183"/>
    <n v="3.50183"/>
    <s v="KG"/>
    <d v="2024-09-25T00:00:00"/>
    <n v="7"/>
    <d v="2024-10-07T00:00:00"/>
    <n v="0"/>
    <n v="0"/>
    <s v="PRO"/>
    <n v="0"/>
    <x v="0"/>
    <n v="1"/>
    <m/>
    <m/>
    <x v="1"/>
    <x v="0"/>
  </r>
  <r>
    <n v="197"/>
    <b v="1"/>
    <x v="23"/>
    <x v="0"/>
    <x v="23"/>
    <s v=""/>
    <n v="0.65659299999999998"/>
    <n v="0.65659299999999998"/>
    <s v="KGS"/>
    <d v="2024-09-25T00:00:00"/>
    <n v="7"/>
    <d v="2024-10-07T00:00:00"/>
    <n v="0"/>
    <n v="0"/>
    <s v="PRO"/>
    <n v="0"/>
    <x v="0"/>
    <n v="1"/>
    <m/>
    <m/>
    <x v="10"/>
    <x v="0"/>
  </r>
  <r>
    <n v="186"/>
    <b v="1"/>
    <x v="24"/>
    <x v="0"/>
    <x v="24"/>
    <s v=""/>
    <n v="54.141146999999997"/>
    <n v="54.141146999999997"/>
    <s v="KGS"/>
    <d v="2024-09-25T00:00:00"/>
    <n v="7"/>
    <d v="2024-10-07T00:00:00"/>
    <n v="0"/>
    <n v="0"/>
    <s v="PRO"/>
    <n v="0"/>
    <x v="10"/>
    <n v="1"/>
    <m/>
    <m/>
    <x v="11"/>
    <x v="0"/>
  </r>
  <r>
    <n v="196"/>
    <b v="1"/>
    <x v="24"/>
    <x v="0"/>
    <x v="24"/>
    <s v=""/>
    <n v="3.7644669999999998"/>
    <n v="3.7644669999999998"/>
    <s v="KGS"/>
    <d v="2024-09-25T00:00:00"/>
    <n v="7"/>
    <d v="2024-10-07T00:00:00"/>
    <n v="0"/>
    <n v="0"/>
    <s v="PRO"/>
    <n v="0"/>
    <x v="0"/>
    <n v="1"/>
    <m/>
    <m/>
    <x v="11"/>
    <x v="0"/>
  </r>
  <r>
    <n v="253"/>
    <b v="1"/>
    <x v="22"/>
    <x v="0"/>
    <x v="22"/>
    <s v="CONT.ALERG.(T)      "/>
    <n v="505.15540800000002"/>
    <n v="505.15540800000002"/>
    <s v="KGS"/>
    <d v="2024-09-25T00:00:00"/>
    <n v="10"/>
    <d v="2024-10-07T00:00:00"/>
    <n v="0"/>
    <n v="0"/>
    <s v="PRO"/>
    <n v="0"/>
    <x v="1"/>
    <n v="1"/>
    <m/>
    <m/>
    <x v="4"/>
    <x v="0"/>
  </r>
  <r>
    <n v="260"/>
    <b v="1"/>
    <x v="22"/>
    <x v="0"/>
    <x v="22"/>
    <s v="CONT.ALERG.(T)      "/>
    <n v="189.26261199999999"/>
    <n v="189.26261199999999"/>
    <s v="KGS"/>
    <d v="2024-09-25T00:00:00"/>
    <n v="10"/>
    <d v="2024-10-07T00:00:00"/>
    <n v="0"/>
    <n v="0"/>
    <s v="PRO"/>
    <n v="0"/>
    <x v="14"/>
    <n v="1"/>
    <m/>
    <m/>
    <x v="4"/>
    <x v="0"/>
  </r>
  <r>
    <n v="498"/>
    <b v="1"/>
    <x v="5"/>
    <x v="0"/>
    <x v="5"/>
    <s v=""/>
    <n v="7.4214719999999996"/>
    <n v="7.4214719999999996"/>
    <s v="KGS"/>
    <d v="2024-09-25T00:00:00"/>
    <n v="21"/>
    <d v="2024-10-21T00:00:00"/>
    <n v="0"/>
    <n v="0"/>
    <s v="PRO"/>
    <n v="0"/>
    <x v="15"/>
    <n v="1"/>
    <m/>
    <m/>
    <x v="3"/>
    <x v="2"/>
  </r>
  <r>
    <n v="508"/>
    <b v="1"/>
    <x v="5"/>
    <x v="0"/>
    <x v="5"/>
    <s v=""/>
    <n v="4.512213"/>
    <n v="4.512213"/>
    <s v="KGS"/>
    <d v="2024-09-25T00:00:00"/>
    <n v="21"/>
    <d v="2024-10-21T00:00:00"/>
    <n v="0"/>
    <n v="0"/>
    <s v="PRO"/>
    <n v="0"/>
    <x v="5"/>
    <n v="1"/>
    <m/>
    <m/>
    <x v="3"/>
    <x v="2"/>
  </r>
  <r>
    <n v="522"/>
    <b v="1"/>
    <x v="5"/>
    <x v="0"/>
    <x v="5"/>
    <s v=""/>
    <n v="7.2102079999999997"/>
    <n v="7.2102079999999997"/>
    <s v="KGS"/>
    <d v="2024-09-25T00:00:00"/>
    <n v="21"/>
    <d v="2024-10-21T00:00:00"/>
    <n v="0"/>
    <n v="0"/>
    <s v="PRO"/>
    <n v="0"/>
    <x v="16"/>
    <n v="1"/>
    <m/>
    <m/>
    <x v="3"/>
    <x v="2"/>
  </r>
  <r>
    <n v="532"/>
    <b v="1"/>
    <x v="5"/>
    <x v="0"/>
    <x v="5"/>
    <s v=""/>
    <n v="5.2206939999999999"/>
    <n v="5.2206939999999999"/>
    <s v="KGS"/>
    <d v="2024-09-25T00:00:00"/>
    <n v="21"/>
    <d v="2024-10-21T00:00:00"/>
    <n v="0"/>
    <n v="0"/>
    <s v="PRO"/>
    <n v="0"/>
    <x v="17"/>
    <n v="1"/>
    <m/>
    <m/>
    <x v="3"/>
    <x v="2"/>
  </r>
  <r>
    <n v="501"/>
    <b v="1"/>
    <x v="6"/>
    <x v="0"/>
    <x v="6"/>
    <s v=""/>
    <n v="8.2460799999999992"/>
    <n v="8.2460799999999992"/>
    <s v="KG"/>
    <d v="2024-09-25T00:00:00"/>
    <n v="21"/>
    <d v="2024-10-21T00:00:00"/>
    <n v="0"/>
    <n v="0"/>
    <s v="PRO"/>
    <n v="0"/>
    <x v="15"/>
    <n v="1"/>
    <m/>
    <m/>
    <x v="1"/>
    <x v="2"/>
  </r>
  <r>
    <n v="511"/>
    <b v="1"/>
    <x v="6"/>
    <x v="0"/>
    <x v="6"/>
    <s v=""/>
    <n v="5.0135699999999996"/>
    <n v="5.0135699999999996"/>
    <s v="KG"/>
    <d v="2024-09-25T00:00:00"/>
    <n v="21"/>
    <d v="2024-10-21T00:00:00"/>
    <n v="0"/>
    <n v="0"/>
    <s v="PRO"/>
    <n v="0"/>
    <x v="5"/>
    <n v="1"/>
    <m/>
    <m/>
    <x v="1"/>
    <x v="2"/>
  </r>
  <r>
    <n v="525"/>
    <b v="1"/>
    <x v="6"/>
    <x v="0"/>
    <x v="6"/>
    <s v=""/>
    <n v="8.0113420000000009"/>
    <n v="8.0113420000000009"/>
    <s v="KG"/>
    <d v="2024-09-25T00:00:00"/>
    <n v="21"/>
    <d v="2024-10-21T00:00:00"/>
    <n v="0"/>
    <n v="0"/>
    <s v="PRO"/>
    <n v="0"/>
    <x v="16"/>
    <n v="1"/>
    <m/>
    <m/>
    <x v="1"/>
    <x v="2"/>
  </r>
  <r>
    <n v="535"/>
    <b v="1"/>
    <x v="6"/>
    <x v="0"/>
    <x v="6"/>
    <s v=""/>
    <n v="5.8007710000000001"/>
    <n v="5.8007710000000001"/>
    <s v="KG"/>
    <d v="2024-09-25T00:00:00"/>
    <n v="21"/>
    <d v="2024-10-21T00:00:00"/>
    <n v="0"/>
    <n v="0"/>
    <s v="PRO"/>
    <n v="0"/>
    <x v="17"/>
    <n v="1"/>
    <m/>
    <m/>
    <x v="1"/>
    <x v="2"/>
  </r>
  <r>
    <n v="503"/>
    <b v="1"/>
    <x v="11"/>
    <x v="0"/>
    <x v="11"/>
    <s v="CONT.ALERG.(LE)     "/>
    <n v="1.649216"/>
    <n v="1.649216"/>
    <s v="KGS"/>
    <d v="2024-09-25T00:00:00"/>
    <n v="21"/>
    <d v="2024-10-21T00:00:00"/>
    <n v="0"/>
    <n v="0"/>
    <s v="PRO"/>
    <n v="0"/>
    <x v="15"/>
    <n v="1"/>
    <m/>
    <m/>
    <x v="3"/>
    <x v="2"/>
  </r>
  <r>
    <n v="513"/>
    <b v="1"/>
    <x v="11"/>
    <x v="0"/>
    <x v="11"/>
    <s v="CONT.ALERG.(LE)     "/>
    <n v="1.0027140000000001"/>
    <n v="1.0027140000000001"/>
    <s v="KGS"/>
    <d v="2024-09-25T00:00:00"/>
    <n v="21"/>
    <d v="2024-10-21T00:00:00"/>
    <n v="0"/>
    <n v="0"/>
    <s v="PRO"/>
    <n v="0"/>
    <x v="5"/>
    <n v="1"/>
    <m/>
    <m/>
    <x v="3"/>
    <x v="2"/>
  </r>
  <r>
    <n v="527"/>
    <b v="1"/>
    <x v="11"/>
    <x v="0"/>
    <x v="11"/>
    <s v="CONT.ALERG.(LE)     "/>
    <n v="1.602268"/>
    <n v="1.602268"/>
    <s v="KGS"/>
    <d v="2024-09-25T00:00:00"/>
    <n v="21"/>
    <d v="2024-10-21T00:00:00"/>
    <n v="0"/>
    <n v="0"/>
    <s v="PRO"/>
    <n v="0"/>
    <x v="16"/>
    <n v="1"/>
    <m/>
    <m/>
    <x v="3"/>
    <x v="2"/>
  </r>
  <r>
    <n v="537"/>
    <b v="1"/>
    <x v="11"/>
    <x v="0"/>
    <x v="11"/>
    <s v="CONT.ALERG.(LE)     "/>
    <n v="1.1601539999999999"/>
    <n v="1.1601539999999999"/>
    <s v="KGS"/>
    <d v="2024-09-25T00:00:00"/>
    <n v="21"/>
    <d v="2024-10-21T00:00:00"/>
    <n v="0"/>
    <n v="0"/>
    <s v="PRO"/>
    <n v="0"/>
    <x v="17"/>
    <n v="1"/>
    <m/>
    <m/>
    <x v="3"/>
    <x v="2"/>
  </r>
  <r>
    <n v="502"/>
    <b v="1"/>
    <x v="12"/>
    <x v="0"/>
    <x v="12"/>
    <s v="CONT.ALERG.(LE)     "/>
    <n v="4.947648"/>
    <n v="4.947648"/>
    <s v="KGS"/>
    <d v="2024-09-25T00:00:00"/>
    <n v="21"/>
    <d v="2024-10-21T00:00:00"/>
    <n v="0"/>
    <n v="0"/>
    <s v="PRO"/>
    <n v="0"/>
    <x v="15"/>
    <n v="1"/>
    <m/>
    <m/>
    <x v="3"/>
    <x v="2"/>
  </r>
  <r>
    <n v="512"/>
    <b v="1"/>
    <x v="12"/>
    <x v="0"/>
    <x v="12"/>
    <s v="CONT.ALERG.(LE)     "/>
    <n v="3.0081419999999999"/>
    <n v="3.0081419999999999"/>
    <s v="KGS"/>
    <d v="2024-09-25T00:00:00"/>
    <n v="21"/>
    <d v="2024-10-21T00:00:00"/>
    <n v="0"/>
    <n v="0"/>
    <s v="PRO"/>
    <n v="0"/>
    <x v="5"/>
    <n v="1"/>
    <m/>
    <m/>
    <x v="3"/>
    <x v="2"/>
  </r>
  <r>
    <n v="526"/>
    <b v="1"/>
    <x v="12"/>
    <x v="0"/>
    <x v="12"/>
    <s v="CONT.ALERG.(LE)     "/>
    <n v="4.8068049999999998"/>
    <n v="4.8068049999999998"/>
    <s v="KGS"/>
    <d v="2024-09-25T00:00:00"/>
    <n v="21"/>
    <d v="2024-10-21T00:00:00"/>
    <n v="0"/>
    <n v="0"/>
    <s v="PRO"/>
    <n v="0"/>
    <x v="16"/>
    <n v="1"/>
    <m/>
    <m/>
    <x v="3"/>
    <x v="2"/>
  </r>
  <r>
    <n v="536"/>
    <b v="1"/>
    <x v="12"/>
    <x v="0"/>
    <x v="12"/>
    <s v="CONT.ALERG.(LE)     "/>
    <n v="3.4804629999999999"/>
    <n v="3.4804629999999999"/>
    <s v="KGS"/>
    <d v="2024-09-25T00:00:00"/>
    <n v="21"/>
    <d v="2024-10-21T00:00:00"/>
    <n v="0"/>
    <n v="0"/>
    <s v="PRO"/>
    <n v="0"/>
    <x v="17"/>
    <n v="1"/>
    <m/>
    <m/>
    <x v="3"/>
    <x v="2"/>
  </r>
  <r>
    <n v="540"/>
    <b v="1"/>
    <x v="21"/>
    <x v="0"/>
    <x v="21"/>
    <s v="CONT.ALERGENO       "/>
    <n v="35.609682999999997"/>
    <n v="35.609682999999997"/>
    <s v="KGS"/>
    <d v="2024-09-25T00:00:00"/>
    <n v="21"/>
    <d v="2024-10-21T00:00:00"/>
    <n v="0"/>
    <n v="0"/>
    <s v="PRO"/>
    <n v="0"/>
    <x v="21"/>
    <n v="1"/>
    <m/>
    <m/>
    <x v="8"/>
    <x v="2"/>
  </r>
  <r>
    <n v="474"/>
    <b v="1"/>
    <x v="13"/>
    <x v="0"/>
    <x v="13"/>
    <s v="CONT.ALERGENO       "/>
    <n v="5.2444290000000002"/>
    <n v="5.2444290000000002"/>
    <s v="KG"/>
    <d v="2024-09-25T00:00:00"/>
    <n v="21"/>
    <d v="2024-10-21T00:00:00"/>
    <n v="0"/>
    <n v="0"/>
    <s v="PRO"/>
    <n v="0"/>
    <x v="24"/>
    <n v="1"/>
    <m/>
    <m/>
    <x v="3"/>
    <x v="2"/>
  </r>
  <r>
    <n v="479"/>
    <b v="1"/>
    <x v="13"/>
    <x v="0"/>
    <x v="13"/>
    <s v="CONT.ALERGENO       "/>
    <n v="3.1369039999999999"/>
    <n v="3.1369039999999999"/>
    <s v="KG"/>
    <d v="2024-09-25T00:00:00"/>
    <n v="21"/>
    <d v="2024-10-21T00:00:00"/>
    <n v="0"/>
    <n v="0"/>
    <s v="PRO"/>
    <n v="0"/>
    <x v="25"/>
    <n v="1"/>
    <m/>
    <m/>
    <x v="3"/>
    <x v="2"/>
  </r>
  <r>
    <n v="486"/>
    <b v="1"/>
    <x v="13"/>
    <x v="0"/>
    <x v="13"/>
    <s v="CONT.ALERGENO       "/>
    <n v="3.0776880000000002"/>
    <n v="3.0776880000000002"/>
    <s v="KG"/>
    <d v="2024-09-25T00:00:00"/>
    <n v="21"/>
    <d v="2024-10-21T00:00:00"/>
    <n v="0"/>
    <n v="0"/>
    <s v="PRO"/>
    <n v="0"/>
    <x v="26"/>
    <n v="1"/>
    <m/>
    <m/>
    <x v="3"/>
    <x v="2"/>
  </r>
  <r>
    <n v="497"/>
    <b v="1"/>
    <x v="13"/>
    <x v="0"/>
    <x v="13"/>
    <s v="CONT.ALERGENO       "/>
    <n v="8.3277079999999994"/>
    <n v="8.3277079999999994"/>
    <s v="KG"/>
    <d v="2024-09-25T00:00:00"/>
    <n v="21"/>
    <d v="2024-10-21T00:00:00"/>
    <n v="0"/>
    <n v="0"/>
    <s v="PRO"/>
    <n v="0"/>
    <x v="15"/>
    <n v="1"/>
    <m/>
    <m/>
    <x v="3"/>
    <x v="2"/>
  </r>
  <r>
    <n v="507"/>
    <b v="1"/>
    <x v="13"/>
    <x v="0"/>
    <x v="13"/>
    <s v="CONT.ALERGENO       "/>
    <n v="5.0632000000000001"/>
    <n v="5.0632000000000001"/>
    <s v="KG"/>
    <d v="2024-09-25T00:00:00"/>
    <n v="21"/>
    <d v="2024-10-21T00:00:00"/>
    <n v="0"/>
    <n v="0"/>
    <s v="PRO"/>
    <n v="0"/>
    <x v="5"/>
    <n v="1"/>
    <m/>
    <m/>
    <x v="3"/>
    <x v="2"/>
  </r>
  <r>
    <n v="521"/>
    <b v="1"/>
    <x v="13"/>
    <x v="0"/>
    <x v="13"/>
    <s v="CONT.ALERGENO       "/>
    <n v="8.0906459999999996"/>
    <n v="8.0906459999999996"/>
    <s v="KG"/>
    <d v="2024-09-25T00:00:00"/>
    <n v="21"/>
    <d v="2024-10-21T00:00:00"/>
    <n v="0"/>
    <n v="0"/>
    <s v="PRO"/>
    <n v="0"/>
    <x v="16"/>
    <n v="1"/>
    <m/>
    <m/>
    <x v="3"/>
    <x v="2"/>
  </r>
  <r>
    <n v="531"/>
    <b v="1"/>
    <x v="13"/>
    <x v="0"/>
    <x v="13"/>
    <s v="CONT.ALERGENO       "/>
    <n v="5.858193"/>
    <n v="5.858193"/>
    <s v="KG"/>
    <d v="2024-09-25T00:00:00"/>
    <n v="21"/>
    <d v="2024-10-21T00:00:00"/>
    <n v="0"/>
    <n v="0"/>
    <s v="PRO"/>
    <n v="0"/>
    <x v="17"/>
    <n v="1"/>
    <m/>
    <m/>
    <x v="3"/>
    <x v="2"/>
  </r>
  <r>
    <n v="2409"/>
    <b v="1"/>
    <x v="8"/>
    <x v="0"/>
    <x v="8"/>
    <s v=""/>
    <n v="27.765238"/>
    <n v="27.765238"/>
    <s v="KGS"/>
    <d v="2024-09-25T00:00:00"/>
    <n v="21"/>
    <d v="2024-10-21T00:00:00"/>
    <n v="0"/>
    <n v="0"/>
    <s v="PRO"/>
    <n v="0"/>
    <x v="5"/>
    <n v="1"/>
    <m/>
    <m/>
    <x v="4"/>
    <x v="2"/>
  </r>
  <r>
    <n v="2410"/>
    <b v="1"/>
    <x v="8"/>
    <x v="0"/>
    <x v="8"/>
    <s v=""/>
    <n v="140.309504"/>
    <n v="140.309504"/>
    <s v="KGS"/>
    <d v="2024-09-25T00:00:00"/>
    <n v="21"/>
    <d v="2024-10-21T00:00:00"/>
    <n v="0"/>
    <n v="0"/>
    <s v="PRO"/>
    <n v="0"/>
    <x v="15"/>
    <n v="1"/>
    <m/>
    <m/>
    <x v="4"/>
    <x v="2"/>
  </r>
  <r>
    <n v="2411"/>
    <b v="1"/>
    <x v="8"/>
    <x v="0"/>
    <x v="8"/>
    <s v=""/>
    <n v="85.307395"/>
    <n v="85.307395"/>
    <s v="KGS"/>
    <d v="2024-09-25T00:00:00"/>
    <n v="21"/>
    <d v="2024-10-21T00:00:00"/>
    <n v="0"/>
    <n v="0"/>
    <s v="PRO"/>
    <n v="0"/>
    <x v="5"/>
    <n v="1"/>
    <m/>
    <m/>
    <x v="4"/>
    <x v="2"/>
  </r>
  <r>
    <n v="2412"/>
    <b v="1"/>
    <x v="8"/>
    <x v="0"/>
    <x v="8"/>
    <s v=""/>
    <n v="136.31537599999999"/>
    <n v="136.31537599999999"/>
    <s v="KGS"/>
    <d v="2024-09-25T00:00:00"/>
    <n v="21"/>
    <d v="2024-10-21T00:00:00"/>
    <n v="0"/>
    <n v="0"/>
    <s v="PRO"/>
    <n v="0"/>
    <x v="16"/>
    <n v="1"/>
    <m/>
    <m/>
    <x v="4"/>
    <x v="2"/>
  </r>
  <r>
    <n v="2413"/>
    <b v="1"/>
    <x v="8"/>
    <x v="0"/>
    <x v="8"/>
    <s v=""/>
    <n v="98.701849999999993"/>
    <n v="98.701849999999993"/>
    <s v="KGS"/>
    <d v="2024-09-25T00:00:00"/>
    <n v="21"/>
    <d v="2024-10-21T00:00:00"/>
    <n v="0"/>
    <n v="0"/>
    <s v="PRO"/>
    <n v="0"/>
    <x v="17"/>
    <n v="1"/>
    <m/>
    <m/>
    <x v="4"/>
    <x v="2"/>
  </r>
  <r>
    <n v="226"/>
    <b v="1"/>
    <x v="37"/>
    <x v="0"/>
    <x v="37"/>
    <s v=""/>
    <n v="0.94226200000000004"/>
    <n v="0.94226200000000004"/>
    <s v="KGS"/>
    <d v="2024-09-26T00:00:00"/>
    <n v="7"/>
    <d v="2024-10-07T00:00:00"/>
    <n v="0"/>
    <n v="0"/>
    <s v="PRO"/>
    <n v="0"/>
    <x v="14"/>
    <n v="1"/>
    <m/>
    <m/>
    <x v="1"/>
    <x v="0"/>
  </r>
  <r>
    <n v="211"/>
    <b v="1"/>
    <x v="41"/>
    <x v="0"/>
    <x v="41"/>
    <s v="CONT.ALERGENO       "/>
    <n v="3.1961689999999998"/>
    <n v="3.1961689999999998"/>
    <s v="KGS"/>
    <d v="2024-09-26T00:00:00"/>
    <n v="7"/>
    <d v="2024-10-07T00:00:00"/>
    <n v="0"/>
    <n v="0"/>
    <s v="PRO"/>
    <n v="0"/>
    <x v="1"/>
    <n v="1"/>
    <m/>
    <m/>
    <x v="1"/>
    <x v="0"/>
  </r>
  <r>
    <n v="215"/>
    <b v="1"/>
    <x v="41"/>
    <x v="0"/>
    <x v="41"/>
    <s v="CONT.ALERGENO       "/>
    <n v="2.4550700000000001"/>
    <n v="2.4550700000000001"/>
    <s v="KGS"/>
    <d v="2024-09-26T00:00:00"/>
    <n v="7"/>
    <d v="2024-10-07T00:00:00"/>
    <n v="0"/>
    <n v="0"/>
    <s v="PRO"/>
    <n v="0"/>
    <x v="1"/>
    <n v="1"/>
    <m/>
    <m/>
    <x v="1"/>
    <x v="0"/>
  </r>
  <r>
    <n v="224"/>
    <b v="1"/>
    <x v="41"/>
    <x v="0"/>
    <x v="41"/>
    <s v="CONT.ALERGENO       "/>
    <n v="1.1974830000000001"/>
    <n v="1.1974830000000001"/>
    <s v="KGS"/>
    <d v="2024-09-26T00:00:00"/>
    <n v="7"/>
    <d v="2024-10-07T00:00:00"/>
    <n v="0"/>
    <n v="0"/>
    <s v="PRO"/>
    <n v="0"/>
    <x v="14"/>
    <n v="1"/>
    <m/>
    <m/>
    <x v="1"/>
    <x v="0"/>
  </r>
  <r>
    <n v="227"/>
    <b v="1"/>
    <x v="29"/>
    <x v="0"/>
    <x v="29"/>
    <s v="CONT.ALERG.(T)      "/>
    <n v="3.6405569999999998"/>
    <n v="3.6405569999999998"/>
    <s v="KG"/>
    <d v="2024-09-26T00:00:00"/>
    <n v="7"/>
    <d v="2024-10-07T00:00:00"/>
    <n v="0"/>
    <n v="0"/>
    <s v="PRO"/>
    <n v="0"/>
    <x v="14"/>
    <n v="1"/>
    <m/>
    <m/>
    <x v="1"/>
    <x v="0"/>
  </r>
  <r>
    <n v="212"/>
    <b v="1"/>
    <x v="42"/>
    <x v="0"/>
    <x v="42"/>
    <s v=""/>
    <n v="3.1961689999999998"/>
    <n v="3.1961689999999998"/>
    <s v="KG"/>
    <d v="2024-09-26T00:00:00"/>
    <n v="7"/>
    <d v="2024-10-07T00:00:00"/>
    <n v="0"/>
    <n v="0"/>
    <s v="PRO"/>
    <n v="0"/>
    <x v="1"/>
    <n v="1"/>
    <m/>
    <m/>
    <x v="1"/>
    <x v="0"/>
  </r>
  <r>
    <n v="216"/>
    <b v="1"/>
    <x v="42"/>
    <x v="0"/>
    <x v="42"/>
    <s v=""/>
    <n v="2.4310049999999999"/>
    <n v="2.4310049999999999"/>
    <s v="KG"/>
    <d v="2024-09-26T00:00:00"/>
    <n v="7"/>
    <d v="2024-10-07T00:00:00"/>
    <n v="0"/>
    <n v="0"/>
    <s v="PRO"/>
    <n v="0"/>
    <x v="1"/>
    <n v="1"/>
    <m/>
    <m/>
    <x v="1"/>
    <x v="0"/>
  </r>
  <r>
    <n v="225"/>
    <b v="1"/>
    <x v="42"/>
    <x v="0"/>
    <x v="42"/>
    <s v=""/>
    <n v="1.1974830000000001"/>
    <n v="1.1974830000000001"/>
    <s v="KG"/>
    <d v="2024-09-26T00:00:00"/>
    <n v="7"/>
    <d v="2024-10-07T00:00:00"/>
    <n v="0"/>
    <n v="0"/>
    <s v="PRO"/>
    <n v="0"/>
    <x v="14"/>
    <n v="1"/>
    <m/>
    <m/>
    <x v="1"/>
    <x v="0"/>
  </r>
  <r>
    <n v="230"/>
    <b v="1"/>
    <x v="43"/>
    <x v="0"/>
    <x v="43"/>
    <s v=""/>
    <n v="298.55526800000001"/>
    <n v="298.55526800000001"/>
    <s v="KGS"/>
    <d v="2024-09-26T00:00:00"/>
    <n v="7"/>
    <d v="2024-10-07T00:00:00"/>
    <n v="0"/>
    <n v="0"/>
    <s v="PRO"/>
    <n v="0"/>
    <x v="13"/>
    <n v="1"/>
    <m/>
    <m/>
    <x v="7"/>
    <x v="0"/>
  </r>
  <r>
    <n v="207"/>
    <b v="1"/>
    <x v="23"/>
    <x v="0"/>
    <x v="23"/>
    <s v=""/>
    <n v="10.663485"/>
    <n v="10.663485"/>
    <s v="KGS"/>
    <d v="2024-09-26T00:00:00"/>
    <n v="7"/>
    <d v="2024-10-07T00:00:00"/>
    <n v="0"/>
    <n v="0"/>
    <s v="PRO"/>
    <n v="0"/>
    <x v="1"/>
    <n v="1"/>
    <m/>
    <m/>
    <x v="10"/>
    <x v="0"/>
  </r>
  <r>
    <n v="220"/>
    <b v="1"/>
    <x v="23"/>
    <x v="0"/>
    <x v="23"/>
    <s v=""/>
    <n v="3.9952030000000001"/>
    <n v="3.9952030000000001"/>
    <s v="KGS"/>
    <d v="2024-09-26T00:00:00"/>
    <n v="7"/>
    <d v="2024-10-07T00:00:00"/>
    <n v="0"/>
    <n v="0"/>
    <s v="PRO"/>
    <n v="0"/>
    <x v="14"/>
    <n v="1"/>
    <m/>
    <m/>
    <x v="10"/>
    <x v="0"/>
  </r>
  <r>
    <n v="205"/>
    <b v="1"/>
    <x v="24"/>
    <x v="0"/>
    <x v="24"/>
    <s v=""/>
    <n v="28.737414999999999"/>
    <n v="28.737414999999999"/>
    <s v="KGS"/>
    <d v="2024-09-26T00:00:00"/>
    <n v="7"/>
    <d v="2024-10-07T00:00:00"/>
    <n v="0"/>
    <n v="0"/>
    <s v="PRO"/>
    <n v="0"/>
    <x v="1"/>
    <n v="1"/>
    <m/>
    <m/>
    <x v="11"/>
    <x v="0"/>
  </r>
  <r>
    <n v="213"/>
    <b v="1"/>
    <x v="24"/>
    <x v="0"/>
    <x v="24"/>
    <s v=""/>
    <n v="7.365208"/>
    <n v="7.365208"/>
    <s v="KGS"/>
    <d v="2024-09-26T00:00:00"/>
    <n v="7"/>
    <d v="2024-10-07T00:00:00"/>
    <n v="0"/>
    <n v="0"/>
    <s v="PRO"/>
    <n v="0"/>
    <x v="1"/>
    <n v="1"/>
    <m/>
    <m/>
    <x v="11"/>
    <x v="0"/>
  </r>
  <r>
    <n v="218"/>
    <b v="1"/>
    <x v="24"/>
    <x v="0"/>
    <x v="24"/>
    <s v=""/>
    <n v="10.766819999999999"/>
    <n v="10.766819999999999"/>
    <s v="KGS"/>
    <d v="2024-09-26T00:00:00"/>
    <n v="7"/>
    <d v="2024-10-07T00:00:00"/>
    <n v="0"/>
    <n v="0"/>
    <s v="PRO"/>
    <n v="0"/>
    <x v="14"/>
    <n v="1"/>
    <m/>
    <m/>
    <x v="11"/>
    <x v="0"/>
  </r>
  <r>
    <n v="206"/>
    <b v="1"/>
    <x v="35"/>
    <x v="0"/>
    <x v="35"/>
    <s v="CONT ALERG (LE) (SO)"/>
    <n v="21.326968999999998"/>
    <n v="21.326968999999998"/>
    <s v="KGS"/>
    <d v="2024-09-26T00:00:00"/>
    <n v="7"/>
    <d v="2024-10-07T00:00:00"/>
    <n v="0"/>
    <n v="0"/>
    <s v="PRO"/>
    <n v="0"/>
    <x v="1"/>
    <n v="1"/>
    <m/>
    <m/>
    <x v="15"/>
    <x v="0"/>
  </r>
  <r>
    <n v="219"/>
    <b v="1"/>
    <x v="35"/>
    <x v="0"/>
    <x v="35"/>
    <s v="CONT ALERG (LE) (SO)"/>
    <n v="7.9904070000000003"/>
    <n v="7.9904070000000003"/>
    <s v="KGS"/>
    <d v="2024-09-26T00:00:00"/>
    <n v="7"/>
    <d v="2024-10-07T00:00:00"/>
    <n v="0"/>
    <n v="0"/>
    <s v="PRO"/>
    <n v="0"/>
    <x v="14"/>
    <n v="1"/>
    <m/>
    <m/>
    <x v="15"/>
    <x v="0"/>
  </r>
  <r>
    <n v="271"/>
    <b v="1"/>
    <x v="33"/>
    <x v="0"/>
    <x v="33"/>
    <s v="ET 100X150 ILUST    "/>
    <n v="34.864199999999997"/>
    <n v="34.864199999999997"/>
    <s v="UNI"/>
    <d v="2024-09-26T00:00:00"/>
    <n v="10"/>
    <d v="2024-10-07T00:00:00"/>
    <n v="0"/>
    <n v="0"/>
    <s v="PRO"/>
    <n v="0"/>
    <x v="10"/>
    <n v="1"/>
    <m/>
    <m/>
    <x v="9"/>
    <x v="0"/>
  </r>
  <r>
    <n v="408"/>
    <b v="1"/>
    <x v="17"/>
    <x v="0"/>
    <x v="17"/>
    <s v="KGS                 "/>
    <n v="3.6212490000000002"/>
    <n v="3.6212490000000002"/>
    <s v="KGS"/>
    <d v="2024-09-26T00:00:00"/>
    <n v="15"/>
    <d v="2024-10-14T00:00:00"/>
    <n v="0"/>
    <n v="0"/>
    <s v="PRO"/>
    <n v="0"/>
    <x v="4"/>
    <n v="1"/>
    <m/>
    <m/>
    <x v="3"/>
    <x v="1"/>
  </r>
  <r>
    <n v="550"/>
    <b v="1"/>
    <x v="14"/>
    <x v="0"/>
    <x v="14"/>
    <s v="C.ALERG.(GL)(SO)(LE)"/>
    <n v="0.72090200000000004"/>
    <n v="0.72090200000000004"/>
    <s v="KGS"/>
    <d v="2024-09-26T00:00:00"/>
    <n v="21"/>
    <d v="2024-10-21T00:00:00"/>
    <n v="0"/>
    <n v="0"/>
    <s v="PRO"/>
    <n v="0"/>
    <x v="27"/>
    <n v="1"/>
    <m/>
    <m/>
    <x v="3"/>
    <x v="2"/>
  </r>
  <r>
    <n v="549"/>
    <b v="1"/>
    <x v="7"/>
    <x v="0"/>
    <x v="7"/>
    <s v="CONT ALERG (LE) (SO)"/>
    <n v="3.8482720000000001"/>
    <n v="3.8482720000000001"/>
    <s v="KGS"/>
    <d v="2024-09-26T00:00:00"/>
    <n v="21"/>
    <d v="2024-10-21T00:00:00"/>
    <n v="0"/>
    <n v="0"/>
    <s v="PRO"/>
    <n v="0"/>
    <x v="27"/>
    <n v="1"/>
    <m/>
    <m/>
    <x v="3"/>
    <x v="2"/>
  </r>
  <r>
    <n v="131"/>
    <b v="1"/>
    <x v="44"/>
    <x v="0"/>
    <x v="44"/>
    <s v=""/>
    <n v="15.81"/>
    <n v="15.81"/>
    <s v="KGS"/>
    <d v="2024-09-27T00:00:00"/>
    <n v="0"/>
    <d v="2024-09-30T00:00:00"/>
    <n v="0.01"/>
    <n v="0"/>
    <s v="PRO"/>
    <n v="0"/>
    <x v="9"/>
    <n v="1"/>
    <m/>
    <m/>
    <x v="1"/>
    <x v="3"/>
  </r>
  <r>
    <n v="135"/>
    <b v="1"/>
    <x v="45"/>
    <x v="0"/>
    <x v="45"/>
    <s v=""/>
    <n v="4.43"/>
    <n v="4.43"/>
    <s v="KG"/>
    <d v="2024-09-27T00:00:00"/>
    <n v="0"/>
    <d v="2024-09-30T00:00:00"/>
    <n v="0.01"/>
    <n v="0"/>
    <s v="PRO"/>
    <n v="0"/>
    <x v="9"/>
    <n v="1"/>
    <m/>
    <m/>
    <x v="1"/>
    <x v="3"/>
  </r>
  <r>
    <n v="134"/>
    <b v="1"/>
    <x v="46"/>
    <x v="0"/>
    <x v="46"/>
    <s v="MONOHIDRATADO       "/>
    <n v="5.57"/>
    <n v="5.57"/>
    <s v="KG"/>
    <d v="2024-09-27T00:00:00"/>
    <n v="0"/>
    <d v="2024-09-30T00:00:00"/>
    <n v="0.01"/>
    <n v="0"/>
    <s v="PRO"/>
    <n v="0"/>
    <x v="9"/>
    <n v="1"/>
    <m/>
    <m/>
    <x v="1"/>
    <x v="3"/>
  </r>
  <r>
    <n v="133"/>
    <b v="1"/>
    <x v="47"/>
    <x v="0"/>
    <x v="47"/>
    <s v="LECKER              "/>
    <n v="20.239999999999998"/>
    <n v="20.239999999999998"/>
    <s v="KGS"/>
    <d v="2024-09-27T00:00:00"/>
    <n v="0"/>
    <d v="2024-09-30T00:00:00"/>
    <n v="0.01"/>
    <n v="0"/>
    <s v="PRO"/>
    <n v="0"/>
    <x v="9"/>
    <n v="1"/>
    <m/>
    <m/>
    <x v="3"/>
    <x v="3"/>
  </r>
  <r>
    <n v="146"/>
    <b v="1"/>
    <x v="39"/>
    <x v="0"/>
    <x v="39"/>
    <s v=""/>
    <n v="2380.1319520000002"/>
    <n v="2380.1319520000002"/>
    <s v="KGS"/>
    <d v="2024-09-27T00:00:00"/>
    <n v="1"/>
    <d v="2024-09-30T00:00:00"/>
    <n v="0"/>
    <n v="0"/>
    <s v="PRO"/>
    <n v="0"/>
    <x v="9"/>
    <n v="1"/>
    <m/>
    <m/>
    <x v="17"/>
    <x v="3"/>
  </r>
  <r>
    <n v="302"/>
    <b v="1"/>
    <x v="31"/>
    <x v="0"/>
    <x v="31"/>
    <s v=""/>
    <n v="1777.957778"/>
    <n v="1777.957778"/>
    <s v="UNI"/>
    <d v="2024-09-27T00:00:00"/>
    <n v="10"/>
    <d v="2024-10-07T00:00:00"/>
    <n v="0"/>
    <n v="0"/>
    <s v="PRO"/>
    <n v="0"/>
    <x v="3"/>
    <n v="1"/>
    <m/>
    <m/>
    <x v="9"/>
    <x v="0"/>
  </r>
  <r>
    <n v="328"/>
    <b v="1"/>
    <x v="31"/>
    <x v="0"/>
    <x v="31"/>
    <s v=""/>
    <n v="1722.4122239999999"/>
    <n v="1722.4122239999999"/>
    <s v="UNI"/>
    <d v="2024-09-27T00:00:00"/>
    <n v="10"/>
    <d v="2024-10-07T00:00:00"/>
    <n v="0"/>
    <n v="0"/>
    <s v="PRO"/>
    <n v="0"/>
    <x v="2"/>
    <n v="1"/>
    <m/>
    <m/>
    <x v="9"/>
    <x v="0"/>
  </r>
  <r>
    <n v="236"/>
    <b v="1"/>
    <x v="43"/>
    <x v="0"/>
    <x v="43"/>
    <s v=""/>
    <n v="873.69472499999995"/>
    <n v="873.69472499999995"/>
    <s v="KGS"/>
    <d v="2024-09-27T00:00:00"/>
    <n v="7"/>
    <d v="2024-10-07T00:00:00"/>
    <n v="0"/>
    <n v="0"/>
    <s v="PRO"/>
    <n v="0"/>
    <x v="10"/>
    <n v="1"/>
    <m/>
    <m/>
    <x v="7"/>
    <x v="0"/>
  </r>
  <r>
    <n v="234"/>
    <b v="1"/>
    <x v="32"/>
    <x v="0"/>
    <x v="32"/>
    <s v=""/>
    <n v="240.866455"/>
    <n v="240.866455"/>
    <s v="KGS"/>
    <d v="2024-09-27T00:00:00"/>
    <n v="7"/>
    <d v="2024-10-07T00:00:00"/>
    <n v="0"/>
    <n v="0"/>
    <s v="PRO"/>
    <n v="0"/>
    <x v="10"/>
    <n v="1"/>
    <m/>
    <m/>
    <x v="14"/>
    <x v="0"/>
  </r>
  <r>
    <n v="317"/>
    <b v="1"/>
    <x v="22"/>
    <x v="0"/>
    <x v="22"/>
    <s v="CONT.ALERG.(T)      "/>
    <n v="262.19179400000002"/>
    <n v="262.19179400000002"/>
    <s v="KGS"/>
    <d v="2024-09-27T00:00:00"/>
    <n v="10"/>
    <d v="2024-10-07T00:00:00"/>
    <n v="0"/>
    <n v="0"/>
    <s v="PRO"/>
    <n v="0"/>
    <x v="3"/>
    <n v="1"/>
    <m/>
    <m/>
    <x v="4"/>
    <x v="0"/>
  </r>
  <r>
    <n v="341"/>
    <b v="1"/>
    <x v="22"/>
    <x v="0"/>
    <x v="22"/>
    <s v="CONT.ALERG.(T)      "/>
    <n v="438.04112800000001"/>
    <n v="438.04112800000001"/>
    <s v="KGS"/>
    <d v="2024-09-27T00:00:00"/>
    <n v="10"/>
    <d v="2024-10-07T00:00:00"/>
    <n v="0"/>
    <n v="0"/>
    <s v="PRO"/>
    <n v="0"/>
    <x v="2"/>
    <n v="1"/>
    <m/>
    <m/>
    <x v="4"/>
    <x v="0"/>
  </r>
  <r>
    <n v="292"/>
    <b v="1"/>
    <x v="33"/>
    <x v="0"/>
    <x v="33"/>
    <s v="ET 100X150 ILUST    "/>
    <n v="11.155381999999999"/>
    <n v="11.155381999999999"/>
    <s v="UNI"/>
    <d v="2024-09-27T00:00:00"/>
    <n v="10"/>
    <d v="2024-10-07T00:00:00"/>
    <n v="0"/>
    <n v="0"/>
    <s v="PRO"/>
    <n v="0"/>
    <x v="1"/>
    <n v="1"/>
    <m/>
    <m/>
    <x v="9"/>
    <x v="0"/>
  </r>
  <r>
    <n v="298"/>
    <b v="1"/>
    <x v="33"/>
    <x v="0"/>
    <x v="33"/>
    <s v="ET 100X150 ILUST    "/>
    <n v="4.1505000000000001"/>
    <n v="4.1505000000000001"/>
    <s v="UNI"/>
    <d v="2024-09-27T00:00:00"/>
    <n v="10"/>
    <d v="2024-10-07T00:00:00"/>
    <n v="0"/>
    <n v="0"/>
    <s v="PRO"/>
    <n v="0"/>
    <x v="14"/>
    <n v="1"/>
    <m/>
    <m/>
    <x v="9"/>
    <x v="0"/>
  </r>
  <r>
    <n v="305"/>
    <b v="1"/>
    <x v="33"/>
    <x v="0"/>
    <x v="33"/>
    <s v="ET 100X150 ILUST    "/>
    <n v="23.705808000000001"/>
    <n v="23.705808000000001"/>
    <s v="UNI"/>
    <d v="2024-09-27T00:00:00"/>
    <n v="10"/>
    <d v="2024-10-07T00:00:00"/>
    <n v="0"/>
    <n v="0"/>
    <s v="PRO"/>
    <n v="0"/>
    <x v="3"/>
    <n v="1"/>
    <m/>
    <m/>
    <x v="9"/>
    <x v="0"/>
  </r>
  <r>
    <n v="331"/>
    <b v="1"/>
    <x v="33"/>
    <x v="0"/>
    <x v="33"/>
    <s v="ET 100X150 ILUST    "/>
    <n v="22.965209000000002"/>
    <n v="22.965209000000002"/>
    <s v="UNI"/>
    <d v="2024-09-27T00:00:00"/>
    <n v="10"/>
    <d v="2024-10-07T00:00:00"/>
    <n v="0"/>
    <n v="0"/>
    <s v="PRO"/>
    <n v="0"/>
    <x v="2"/>
    <n v="1"/>
    <m/>
    <m/>
    <x v="9"/>
    <x v="0"/>
  </r>
  <r>
    <n v="413"/>
    <b v="1"/>
    <x v="15"/>
    <x v="0"/>
    <x v="15"/>
    <s v="NRO 2               "/>
    <n v="1574.31574"/>
    <n v="1574.31574"/>
    <s v="KG"/>
    <d v="2024-09-27T00:00:00"/>
    <n v="15"/>
    <d v="2024-10-14T00:00:00"/>
    <n v="0"/>
    <n v="0"/>
    <s v="PRO"/>
    <n v="0"/>
    <x v="6"/>
    <n v="1"/>
    <m/>
    <m/>
    <x v="6"/>
    <x v="1"/>
  </r>
  <r>
    <n v="417"/>
    <b v="1"/>
    <x v="15"/>
    <x v="0"/>
    <x v="15"/>
    <s v="NRO 2               "/>
    <n v="655.02328299999999"/>
    <n v="655.02328299999999"/>
    <s v="KG"/>
    <d v="2024-09-27T00:00:00"/>
    <n v="15"/>
    <d v="2024-10-14T00:00:00"/>
    <n v="0"/>
    <n v="0"/>
    <s v="PRO"/>
    <n v="0"/>
    <x v="11"/>
    <n v="1"/>
    <m/>
    <m/>
    <x v="6"/>
    <x v="1"/>
  </r>
  <r>
    <n v="419"/>
    <b v="1"/>
    <x v="15"/>
    <x v="0"/>
    <x v="15"/>
    <s v="NRO 2               "/>
    <n v="921.40448400000002"/>
    <n v="921.40448400000002"/>
    <s v="KG"/>
    <d v="2024-09-27T00:00:00"/>
    <n v="15"/>
    <d v="2024-10-14T00:00:00"/>
    <n v="0"/>
    <n v="0"/>
    <s v="PRO"/>
    <n v="0"/>
    <x v="4"/>
    <n v="1"/>
    <m/>
    <m/>
    <x v="6"/>
    <x v="1"/>
  </r>
  <r>
    <n v="421"/>
    <b v="1"/>
    <x v="15"/>
    <x v="0"/>
    <x v="15"/>
    <s v="NRO 2               "/>
    <n v="1194.5742849999999"/>
    <n v="1194.5742849999999"/>
    <s v="KG"/>
    <d v="2024-09-27T00:00:00"/>
    <n v="15"/>
    <d v="2024-10-14T00:00:00"/>
    <n v="0"/>
    <n v="0"/>
    <s v="PRO"/>
    <n v="0"/>
    <x v="7"/>
    <n v="1"/>
    <m/>
    <m/>
    <x v="6"/>
    <x v="1"/>
  </r>
  <r>
    <n v="426"/>
    <b v="1"/>
    <x v="15"/>
    <x v="0"/>
    <x v="15"/>
    <s v="NRO 2               "/>
    <n v="269.84699999999998"/>
    <n v="269.84699999999998"/>
    <s v="KG"/>
    <d v="2024-09-27T00:00:00"/>
    <n v="15"/>
    <d v="2024-10-14T00:00:00"/>
    <n v="0"/>
    <n v="0"/>
    <s v="PRO"/>
    <n v="0"/>
    <x v="12"/>
    <n v="1"/>
    <m/>
    <m/>
    <x v="6"/>
    <x v="1"/>
  </r>
  <r>
    <n v="423"/>
    <b v="1"/>
    <x v="16"/>
    <x v="0"/>
    <x v="16"/>
    <s v="EMP03-48 PIAMONTESA "/>
    <n v="941.03785200000004"/>
    <n v="941.03785200000004"/>
    <s v="KGS"/>
    <d v="2024-09-27T00:00:00"/>
    <n v="15"/>
    <d v="2024-10-14T00:00:00"/>
    <n v="0"/>
    <n v="0"/>
    <s v="PRO"/>
    <n v="0"/>
    <x v="7"/>
    <n v="1"/>
    <m/>
    <m/>
    <x v="7"/>
    <x v="1"/>
  </r>
  <r>
    <n v="414"/>
    <b v="1"/>
    <x v="17"/>
    <x v="0"/>
    <x v="17"/>
    <s v="KGS                 "/>
    <n v="10.012483"/>
    <n v="10.012483"/>
    <s v="KGS"/>
    <d v="2024-09-27T00:00:00"/>
    <n v="15"/>
    <d v="2024-10-14T00:00:00"/>
    <n v="0"/>
    <n v="0"/>
    <s v="PRO"/>
    <n v="0"/>
    <x v="6"/>
    <n v="1"/>
    <m/>
    <m/>
    <x v="3"/>
    <x v="1"/>
  </r>
  <r>
    <n v="418"/>
    <b v="1"/>
    <x v="17"/>
    <x v="0"/>
    <x v="17"/>
    <s v="KGS                 "/>
    <n v="4.6680190000000001"/>
    <n v="4.6680190000000001"/>
    <s v="KGS"/>
    <d v="2024-09-27T00:00:00"/>
    <n v="15"/>
    <d v="2024-10-14T00:00:00"/>
    <n v="0"/>
    <n v="0"/>
    <s v="PRO"/>
    <n v="0"/>
    <x v="11"/>
    <n v="1"/>
    <m/>
    <m/>
    <x v="3"/>
    <x v="1"/>
  </r>
  <r>
    <n v="424"/>
    <b v="1"/>
    <x v="17"/>
    <x v="0"/>
    <x v="17"/>
    <s v="KGS                 "/>
    <n v="0.65207199999999998"/>
    <n v="0.65207199999999998"/>
    <s v="KGS"/>
    <d v="2024-09-27T00:00:00"/>
    <n v="15"/>
    <d v="2024-10-14T00:00:00"/>
    <n v="0"/>
    <n v="0"/>
    <s v="PRO"/>
    <n v="0"/>
    <x v="7"/>
    <n v="1"/>
    <m/>
    <m/>
    <x v="3"/>
    <x v="1"/>
  </r>
  <r>
    <n v="428"/>
    <b v="1"/>
    <x v="17"/>
    <x v="0"/>
    <x v="17"/>
    <s v="KGS                 "/>
    <n v="1.8360000000000001"/>
    <n v="1.8360000000000001"/>
    <s v="KGS"/>
    <d v="2024-09-27T00:00:00"/>
    <n v="15"/>
    <d v="2024-10-14T00:00:00"/>
    <n v="0"/>
    <n v="0"/>
    <s v="PRO"/>
    <n v="0"/>
    <x v="12"/>
    <n v="1"/>
    <m/>
    <m/>
    <x v="3"/>
    <x v="1"/>
  </r>
  <r>
    <n v="586"/>
    <b v="1"/>
    <x v="5"/>
    <x v="0"/>
    <x v="5"/>
    <s v=""/>
    <n v="2.2596959999999999"/>
    <n v="2.2596959999999999"/>
    <s v="KGS"/>
    <d v="2024-09-27T00:00:00"/>
    <n v="21"/>
    <d v="2024-10-21T00:00:00"/>
    <n v="0"/>
    <n v="0"/>
    <s v="PRO"/>
    <n v="0"/>
    <x v="15"/>
    <n v="1"/>
    <m/>
    <m/>
    <x v="3"/>
    <x v="2"/>
  </r>
  <r>
    <n v="599"/>
    <b v="1"/>
    <x v="5"/>
    <x v="0"/>
    <x v="5"/>
    <s v=""/>
    <n v="0.66084799999999999"/>
    <n v="0.66084799999999999"/>
    <s v="KGS"/>
    <d v="2024-09-27T00:00:00"/>
    <n v="21"/>
    <d v="2024-10-21T00:00:00"/>
    <n v="0"/>
    <n v="0"/>
    <s v="PRO"/>
    <n v="0"/>
    <x v="5"/>
    <n v="1"/>
    <m/>
    <m/>
    <x v="3"/>
    <x v="2"/>
  </r>
  <r>
    <n v="612"/>
    <b v="1"/>
    <x v="5"/>
    <x v="0"/>
    <x v="5"/>
    <s v=""/>
    <n v="1.5889249999999999"/>
    <n v="1.5889249999999999"/>
    <s v="KGS"/>
    <d v="2024-09-27T00:00:00"/>
    <n v="21"/>
    <d v="2024-10-21T00:00:00"/>
    <n v="0"/>
    <n v="0"/>
    <s v="PRO"/>
    <n v="0"/>
    <x v="16"/>
    <n v="1"/>
    <m/>
    <m/>
    <x v="3"/>
    <x v="2"/>
  </r>
  <r>
    <n v="617"/>
    <b v="1"/>
    <x v="5"/>
    <x v="0"/>
    <x v="5"/>
    <s v=""/>
    <n v="1.1504920000000001"/>
    <n v="1.1504920000000001"/>
    <s v="KGS"/>
    <d v="2024-09-27T00:00:00"/>
    <n v="21"/>
    <d v="2024-10-21T00:00:00"/>
    <n v="0"/>
    <n v="0"/>
    <s v="PRO"/>
    <n v="0"/>
    <x v="17"/>
    <n v="1"/>
    <m/>
    <m/>
    <x v="3"/>
    <x v="2"/>
  </r>
  <r>
    <n v="588"/>
    <b v="1"/>
    <x v="18"/>
    <x v="0"/>
    <x v="18"/>
    <s v="CONT.ALERG.(TR)     "/>
    <n v="235.387607"/>
    <n v="235.387607"/>
    <s v="KGS"/>
    <d v="2024-09-27T00:00:00"/>
    <n v="21"/>
    <d v="2024-10-21T00:00:00"/>
    <n v="0"/>
    <n v="0"/>
    <s v="PRO"/>
    <n v="0"/>
    <x v="15"/>
    <n v="1"/>
    <m/>
    <m/>
    <x v="8"/>
    <x v="2"/>
  </r>
  <r>
    <n v="601"/>
    <b v="1"/>
    <x v="18"/>
    <x v="0"/>
    <x v="18"/>
    <s v="CONT.ALERG.(TR)     "/>
    <n v="68.839053000000007"/>
    <n v="68.839053000000007"/>
    <s v="KGS"/>
    <d v="2024-09-27T00:00:00"/>
    <n v="21"/>
    <d v="2024-10-21T00:00:00"/>
    <n v="0"/>
    <n v="0"/>
    <s v="PRO"/>
    <n v="0"/>
    <x v="5"/>
    <n v="1"/>
    <m/>
    <m/>
    <x v="8"/>
    <x v="2"/>
  </r>
  <r>
    <n v="614"/>
    <b v="1"/>
    <x v="18"/>
    <x v="0"/>
    <x v="18"/>
    <s v="CONT.ALERG.(TR)     "/>
    <n v="165.51479399999999"/>
    <n v="165.51479399999999"/>
    <s v="KGS"/>
    <d v="2024-09-27T00:00:00"/>
    <n v="21"/>
    <d v="2024-10-21T00:00:00"/>
    <n v="0"/>
    <n v="0"/>
    <s v="PRO"/>
    <n v="0"/>
    <x v="16"/>
    <n v="1"/>
    <m/>
    <m/>
    <x v="8"/>
    <x v="2"/>
  </r>
  <r>
    <n v="619"/>
    <b v="1"/>
    <x v="18"/>
    <x v="0"/>
    <x v="18"/>
    <s v="CONT.ALERG.(TR)     "/>
    <n v="119.844255"/>
    <n v="119.844255"/>
    <s v="KGS"/>
    <d v="2024-09-27T00:00:00"/>
    <n v="21"/>
    <d v="2024-10-21T00:00:00"/>
    <n v="0"/>
    <n v="0"/>
    <s v="PRO"/>
    <n v="0"/>
    <x v="17"/>
    <n v="1"/>
    <m/>
    <m/>
    <x v="8"/>
    <x v="2"/>
  </r>
  <r>
    <n v="643"/>
    <b v="1"/>
    <x v="6"/>
    <x v="0"/>
    <x v="6"/>
    <s v=""/>
    <n v="5.6115680000000001"/>
    <n v="5.6115680000000001"/>
    <s v="KG"/>
    <d v="2024-09-27T00:00:00"/>
    <n v="21"/>
    <d v="2024-10-21T00:00:00"/>
    <n v="0"/>
    <n v="0"/>
    <s v="PRO"/>
    <n v="0"/>
    <x v="20"/>
    <n v="1"/>
    <m/>
    <m/>
    <x v="1"/>
    <x v="2"/>
  </r>
  <r>
    <n v="583"/>
    <b v="1"/>
    <x v="19"/>
    <x v="0"/>
    <x v="19"/>
    <s v=""/>
    <n v="0.341418"/>
    <n v="0.341418"/>
    <s v="KGS"/>
    <d v="2024-09-27T00:00:00"/>
    <n v="21"/>
    <d v="2024-10-21T00:00:00"/>
    <n v="0"/>
    <n v="0"/>
    <s v="PRO"/>
    <n v="0"/>
    <x v="15"/>
    <n v="1"/>
    <m/>
    <m/>
    <x v="3"/>
    <x v="2"/>
  </r>
  <r>
    <n v="592"/>
    <b v="1"/>
    <x v="19"/>
    <x v="0"/>
    <x v="19"/>
    <s v=""/>
    <n v="0.20758099999999999"/>
    <n v="0.20758099999999999"/>
    <s v="KGS"/>
    <d v="2024-09-27T00:00:00"/>
    <n v="21"/>
    <d v="2024-10-21T00:00:00"/>
    <n v="0"/>
    <n v="0"/>
    <s v="PRO"/>
    <n v="0"/>
    <x v="5"/>
    <n v="1"/>
    <m/>
    <m/>
    <x v="3"/>
    <x v="2"/>
  </r>
  <r>
    <n v="609"/>
    <b v="1"/>
    <x v="19"/>
    <x v="0"/>
    <x v="19"/>
    <s v=""/>
    <n v="0.33169900000000002"/>
    <n v="0.33169900000000002"/>
    <s v="KGS"/>
    <d v="2024-09-27T00:00:00"/>
    <n v="21"/>
    <d v="2024-10-21T00:00:00"/>
    <n v="0"/>
    <n v="0"/>
    <s v="PRO"/>
    <n v="0"/>
    <x v="16"/>
    <n v="1"/>
    <m/>
    <m/>
    <x v="3"/>
    <x v="2"/>
  </r>
  <r>
    <n v="623"/>
    <b v="1"/>
    <x v="19"/>
    <x v="0"/>
    <x v="19"/>
    <s v=""/>
    <n v="0.240174"/>
    <n v="0.240174"/>
    <s v="KGS"/>
    <d v="2024-09-27T00:00:00"/>
    <n v="21"/>
    <d v="2024-10-21T00:00:00"/>
    <n v="0"/>
    <n v="0"/>
    <s v="PRO"/>
    <n v="0"/>
    <x v="17"/>
    <n v="1"/>
    <m/>
    <m/>
    <x v="3"/>
    <x v="2"/>
  </r>
  <r>
    <n v="650"/>
    <b v="1"/>
    <x v="19"/>
    <x v="0"/>
    <x v="19"/>
    <s v=""/>
    <n v="0.17421500000000001"/>
    <n v="0.17421500000000001"/>
    <s v="KGS"/>
    <d v="2024-09-27T00:00:00"/>
    <n v="21"/>
    <d v="2024-10-21T00:00:00"/>
    <n v="0"/>
    <n v="0"/>
    <s v="PRO"/>
    <n v="0"/>
    <x v="20"/>
    <n v="1"/>
    <m/>
    <m/>
    <x v="3"/>
    <x v="2"/>
  </r>
  <r>
    <n v="636"/>
    <b v="1"/>
    <x v="48"/>
    <x v="0"/>
    <x v="48"/>
    <s v="CONT.ALERG.(T)      "/>
    <n v="411.10110600000002"/>
    <n v="411.10110600000002"/>
    <s v="KGS"/>
    <d v="2024-09-27T00:00:00"/>
    <n v="21"/>
    <d v="2024-10-21T00:00:00"/>
    <n v="0"/>
    <n v="0"/>
    <s v="PRO"/>
    <n v="0"/>
    <x v="20"/>
    <n v="1"/>
    <m/>
    <m/>
    <x v="18"/>
    <x v="2"/>
  </r>
  <r>
    <n v="628"/>
    <b v="1"/>
    <x v="10"/>
    <x v="0"/>
    <x v="10"/>
    <s v="CONT.ALERG. (SO)(LE)"/>
    <n v="5.0045710000000003"/>
    <n v="5.0045710000000003"/>
    <s v="KGS"/>
    <d v="2024-09-27T00:00:00"/>
    <n v="21"/>
    <d v="2024-10-21T00:00:00"/>
    <n v="0"/>
    <n v="0"/>
    <s v="PRO"/>
    <n v="0"/>
    <x v="28"/>
    <n v="1"/>
    <m/>
    <m/>
    <x v="3"/>
    <x v="2"/>
  </r>
  <r>
    <n v="560"/>
    <b v="1"/>
    <x v="21"/>
    <x v="0"/>
    <x v="21"/>
    <s v="CONT.ALERGENO       "/>
    <n v="107.61947499999999"/>
    <n v="107.61947499999999"/>
    <s v="KGS"/>
    <d v="2024-09-27T00:00:00"/>
    <n v="21"/>
    <d v="2024-10-21T00:00:00"/>
    <n v="0"/>
    <n v="0"/>
    <s v="PRO"/>
    <n v="0"/>
    <x v="24"/>
    <n v="1"/>
    <m/>
    <m/>
    <x v="8"/>
    <x v="2"/>
  </r>
  <r>
    <n v="602"/>
    <b v="1"/>
    <x v="21"/>
    <x v="0"/>
    <x v="21"/>
    <s v="CONT.ALERGENO       "/>
    <n v="16.430059"/>
    <n v="16.430059"/>
    <s v="KGS"/>
    <d v="2024-09-27T00:00:00"/>
    <n v="21"/>
    <d v="2024-10-21T00:00:00"/>
    <n v="0"/>
    <n v="0"/>
    <s v="PRO"/>
    <n v="0"/>
    <x v="27"/>
    <n v="1"/>
    <m/>
    <m/>
    <x v="8"/>
    <x v="2"/>
  </r>
  <r>
    <n v="585"/>
    <b v="1"/>
    <x v="13"/>
    <x v="0"/>
    <x v="13"/>
    <s v="CONT.ALERGENO       "/>
    <n v="2.2596959999999999"/>
    <n v="2.2596959999999999"/>
    <s v="KG"/>
    <d v="2024-09-27T00:00:00"/>
    <n v="21"/>
    <d v="2024-10-21T00:00:00"/>
    <n v="0"/>
    <n v="0"/>
    <s v="PRO"/>
    <n v="0"/>
    <x v="15"/>
    <n v="1"/>
    <m/>
    <m/>
    <x v="3"/>
    <x v="2"/>
  </r>
  <r>
    <n v="598"/>
    <b v="1"/>
    <x v="13"/>
    <x v="0"/>
    <x v="13"/>
    <s v="CONT.ALERGENO       "/>
    <n v="0.66084799999999999"/>
    <n v="0.66084799999999999"/>
    <s v="KG"/>
    <d v="2024-09-27T00:00:00"/>
    <n v="21"/>
    <d v="2024-10-21T00:00:00"/>
    <n v="0"/>
    <n v="0"/>
    <s v="PRO"/>
    <n v="0"/>
    <x v="5"/>
    <n v="1"/>
    <m/>
    <m/>
    <x v="3"/>
    <x v="2"/>
  </r>
  <r>
    <n v="611"/>
    <b v="1"/>
    <x v="13"/>
    <x v="0"/>
    <x v="13"/>
    <s v="CONT.ALERGENO       "/>
    <n v="1.5889249999999999"/>
    <n v="1.5889249999999999"/>
    <s v="KG"/>
    <d v="2024-09-27T00:00:00"/>
    <n v="21"/>
    <d v="2024-10-21T00:00:00"/>
    <n v="0"/>
    <n v="0"/>
    <s v="PRO"/>
    <n v="0"/>
    <x v="16"/>
    <n v="1"/>
    <m/>
    <m/>
    <x v="3"/>
    <x v="2"/>
  </r>
  <r>
    <n v="616"/>
    <b v="1"/>
    <x v="13"/>
    <x v="0"/>
    <x v="13"/>
    <s v="CONT.ALERGENO       "/>
    <n v="1.1504920000000001"/>
    <n v="1.1504920000000001"/>
    <s v="KG"/>
    <d v="2024-09-27T00:00:00"/>
    <n v="21"/>
    <d v="2024-10-21T00:00:00"/>
    <n v="0"/>
    <n v="0"/>
    <s v="PRO"/>
    <n v="0"/>
    <x v="17"/>
    <n v="1"/>
    <m/>
    <m/>
    <x v="3"/>
    <x v="2"/>
  </r>
  <r>
    <n v="2414"/>
    <b v="1"/>
    <x v="8"/>
    <x v="0"/>
    <x v="8"/>
    <s v=""/>
    <n v="103.417446"/>
    <n v="103.417446"/>
    <s v="KGS"/>
    <d v="2024-09-27T00:00:00"/>
    <n v="21"/>
    <d v="2024-10-21T00:00:00"/>
    <n v="0"/>
    <n v="0"/>
    <s v="PRO"/>
    <n v="0"/>
    <x v="28"/>
    <n v="1"/>
    <m/>
    <m/>
    <x v="4"/>
    <x v="2"/>
  </r>
  <r>
    <n v="2415"/>
    <b v="1"/>
    <x v="8"/>
    <x v="0"/>
    <x v="8"/>
    <s v=""/>
    <n v="51.647058999999999"/>
    <n v="51.647058999999999"/>
    <s v="KGS"/>
    <d v="2024-09-27T00:00:00"/>
    <n v="21"/>
    <d v="2024-10-21T00:00:00"/>
    <n v="0"/>
    <n v="0"/>
    <s v="PRO"/>
    <n v="0"/>
    <x v="20"/>
    <n v="1"/>
    <m/>
    <m/>
    <x v="4"/>
    <x v="2"/>
  </r>
  <r>
    <n v="136"/>
    <b v="1"/>
    <x v="49"/>
    <x v="0"/>
    <x v="49"/>
    <s v="Pizza y Bast. queso"/>
    <n v="1471.93"/>
    <n v="1471.93"/>
    <s v="KG"/>
    <d v="2024-09-28T00:00:00"/>
    <n v="0"/>
    <d v="2024-09-30T00:00:00"/>
    <n v="0.01"/>
    <n v="0"/>
    <s v="PRO"/>
    <n v="0"/>
    <x v="6"/>
    <n v="1"/>
    <m/>
    <m/>
    <x v="16"/>
    <x v="3"/>
  </r>
  <r>
    <n v="141"/>
    <b v="1"/>
    <x v="49"/>
    <x v="0"/>
    <x v="49"/>
    <s v="Pizza y Bast. queso"/>
    <n v="3405.66"/>
    <n v="3405.66"/>
    <s v="KG"/>
    <d v="2024-09-28T00:00:00"/>
    <n v="0"/>
    <d v="2024-09-30T00:00:00"/>
    <n v="0.01"/>
    <n v="0"/>
    <s v="PRO"/>
    <n v="0"/>
    <x v="7"/>
    <n v="1"/>
    <m/>
    <m/>
    <x v="16"/>
    <x v="3"/>
  </r>
  <r>
    <n v="148"/>
    <b v="1"/>
    <x v="50"/>
    <x v="0"/>
    <x v="50"/>
    <s v="FLOW FRIZATA 03 REV3"/>
    <n v="51.24"/>
    <n v="51.24"/>
    <s v="KGS"/>
    <d v="2024-09-28T00:00:00"/>
    <n v="0"/>
    <d v="2024-09-30T00:00:00"/>
    <n v="0.01"/>
    <n v="0"/>
    <s v="PRO"/>
    <n v="0"/>
    <x v="8"/>
    <n v="1"/>
    <m/>
    <m/>
    <x v="16"/>
    <x v="3"/>
  </r>
  <r>
    <n v="261"/>
    <b v="1"/>
    <x v="43"/>
    <x v="0"/>
    <x v="43"/>
    <s v=""/>
    <n v="95.415734999999998"/>
    <n v="95.415734999999998"/>
    <s v="KGS"/>
    <d v="2024-09-28T00:00:00"/>
    <n v="7"/>
    <d v="2024-10-07T00:00:00"/>
    <n v="0"/>
    <n v="0"/>
    <s v="PRO"/>
    <n v="0"/>
    <x v="14"/>
    <n v="1"/>
    <m/>
    <m/>
    <x v="7"/>
    <x v="0"/>
  </r>
  <r>
    <n v="250"/>
    <b v="1"/>
    <x v="32"/>
    <x v="0"/>
    <x v="32"/>
    <s v=""/>
    <n v="865.36800000000005"/>
    <n v="865.36800000000005"/>
    <s v="KGS"/>
    <d v="2024-09-28T00:00:00"/>
    <n v="7"/>
    <d v="2024-10-07T00:00:00"/>
    <n v="0"/>
    <n v="0"/>
    <s v="PRO"/>
    <n v="0"/>
    <x v="10"/>
    <n v="1"/>
    <m/>
    <m/>
    <x v="14"/>
    <x v="0"/>
  </r>
  <r>
    <n v="453"/>
    <b v="1"/>
    <x v="20"/>
    <x v="0"/>
    <x v="20"/>
    <s v="FRIZZIO             "/>
    <n v="1374.8987999999999"/>
    <n v="1374.8987999999999"/>
    <s v="UNI"/>
    <d v="2024-09-28T00:00:00"/>
    <n v="15"/>
    <d v="2024-10-14T00:00:00"/>
    <n v="0"/>
    <n v="0"/>
    <s v="PRO"/>
    <n v="0"/>
    <x v="7"/>
    <n v="1"/>
    <m/>
    <m/>
    <x v="9"/>
    <x v="1"/>
  </r>
  <r>
    <n v="446"/>
    <b v="1"/>
    <x v="51"/>
    <x v="0"/>
    <x v="51"/>
    <s v="FRIZZIO             "/>
    <n v="1113.8399999999999"/>
    <n v="1113.8399999999999"/>
    <s v="UNI"/>
    <d v="2024-09-28T00:00:00"/>
    <n v="15"/>
    <d v="2024-10-14T00:00:00"/>
    <n v="0"/>
    <n v="0"/>
    <s v="PRO"/>
    <n v="0"/>
    <x v="4"/>
    <n v="1"/>
    <m/>
    <m/>
    <x v="9"/>
    <x v="1"/>
  </r>
  <r>
    <n v="685"/>
    <b v="1"/>
    <x v="6"/>
    <x v="0"/>
    <x v="6"/>
    <s v=""/>
    <n v="3.3669410000000002"/>
    <n v="3.3669410000000002"/>
    <s v="KG"/>
    <d v="2024-09-28T00:00:00"/>
    <n v="21"/>
    <d v="2024-10-21T00:00:00"/>
    <n v="0"/>
    <n v="0"/>
    <s v="PRO"/>
    <n v="0"/>
    <x v="21"/>
    <n v="1"/>
    <m/>
    <m/>
    <x v="1"/>
    <x v="2"/>
  </r>
  <r>
    <n v="692"/>
    <b v="1"/>
    <x v="19"/>
    <x v="0"/>
    <x v="19"/>
    <s v=""/>
    <n v="0.104529"/>
    <n v="0.104529"/>
    <s v="KGS"/>
    <d v="2024-09-28T00:00:00"/>
    <n v="21"/>
    <d v="2024-10-21T00:00:00"/>
    <n v="0"/>
    <n v="0"/>
    <s v="PRO"/>
    <n v="0"/>
    <x v="21"/>
    <n v="1"/>
    <m/>
    <m/>
    <x v="3"/>
    <x v="2"/>
  </r>
  <r>
    <n v="678"/>
    <b v="1"/>
    <x v="48"/>
    <x v="0"/>
    <x v="48"/>
    <s v="CONT.ALERG.(T)      "/>
    <n v="246.660664"/>
    <n v="246.660664"/>
    <s v="KGS"/>
    <d v="2024-09-28T00:00:00"/>
    <n v="21"/>
    <d v="2024-10-21T00:00:00"/>
    <n v="0"/>
    <n v="0"/>
    <s v="PRO"/>
    <n v="0"/>
    <x v="21"/>
    <n v="1"/>
    <m/>
    <m/>
    <x v="18"/>
    <x v="2"/>
  </r>
  <r>
    <n v="2416"/>
    <b v="1"/>
    <x v="8"/>
    <x v="0"/>
    <x v="8"/>
    <s v=""/>
    <n v="143.565382"/>
    <n v="143.565382"/>
    <s v="KGS"/>
    <d v="2024-09-28T00:00:00"/>
    <n v="21"/>
    <d v="2024-10-21T00:00:00"/>
    <n v="0"/>
    <n v="0"/>
    <s v="PRO"/>
    <n v="0"/>
    <x v="26"/>
    <n v="1"/>
    <m/>
    <m/>
    <x v="4"/>
    <x v="2"/>
  </r>
  <r>
    <n v="2417"/>
    <b v="1"/>
    <x v="8"/>
    <x v="0"/>
    <x v="8"/>
    <s v=""/>
    <n v="30.988237000000002"/>
    <n v="30.988237000000002"/>
    <s v="KGS"/>
    <d v="2024-09-28T00:00:00"/>
    <n v="21"/>
    <d v="2024-10-21T00:00:00"/>
    <n v="0"/>
    <n v="0"/>
    <s v="PRO"/>
    <n v="0"/>
    <x v="21"/>
    <n v="1"/>
    <m/>
    <m/>
    <x v="4"/>
    <x v="2"/>
  </r>
  <r>
    <n v="162"/>
    <b v="1"/>
    <x v="49"/>
    <x v="0"/>
    <x v="49"/>
    <s v="Pizza y Bast. queso"/>
    <n v="2927.87"/>
    <n v="2927.87"/>
    <s v="KG"/>
    <d v="2024-09-29T00:00:00"/>
    <n v="0"/>
    <d v="2024-09-30T00:00:00"/>
    <n v="0.01"/>
    <n v="0"/>
    <s v="PRO"/>
    <n v="0"/>
    <x v="9"/>
    <n v="1"/>
    <m/>
    <m/>
    <x v="16"/>
    <x v="3"/>
  </r>
  <r>
    <n v="154"/>
    <b v="1"/>
    <x v="52"/>
    <x v="0"/>
    <x v="52"/>
    <s v=""/>
    <n v="42.374456000000002"/>
    <n v="42.374456000000002"/>
    <s v="UNI"/>
    <d v="2024-09-29T00:00:00"/>
    <n v="0"/>
    <d v="2024-09-30T00:00:00"/>
    <n v="0"/>
    <n v="0"/>
    <s v="PRO"/>
    <n v="0"/>
    <x v="6"/>
    <n v="1"/>
    <m/>
    <m/>
    <x v="16"/>
    <x v="3"/>
  </r>
  <r>
    <n v="160"/>
    <b v="1"/>
    <x v="52"/>
    <x v="0"/>
    <x v="52"/>
    <s v=""/>
    <n v="143.78505699999999"/>
    <n v="143.78505699999999"/>
    <s v="UNI"/>
    <d v="2024-09-29T00:00:00"/>
    <n v="0"/>
    <d v="2024-09-30T00:00:00"/>
    <n v="0"/>
    <n v="0"/>
    <s v="PRO"/>
    <n v="0"/>
    <x v="7"/>
    <n v="1"/>
    <m/>
    <m/>
    <x v="16"/>
    <x v="3"/>
  </r>
  <r>
    <n v="173"/>
    <b v="1"/>
    <x v="52"/>
    <x v="0"/>
    <x v="52"/>
    <s v=""/>
    <n v="103.98023999999999"/>
    <n v="103.98023999999999"/>
    <s v="UNI"/>
    <d v="2024-09-29T00:00:00"/>
    <n v="0"/>
    <d v="2024-09-30T00:00:00"/>
    <n v="0"/>
    <n v="0"/>
    <s v="PRO"/>
    <n v="0"/>
    <x v="9"/>
    <n v="1"/>
    <m/>
    <m/>
    <x v="16"/>
    <x v="3"/>
  </r>
  <r>
    <n v="152"/>
    <b v="1"/>
    <x v="53"/>
    <x v="0"/>
    <x v="53"/>
    <s v=""/>
    <n v="53.401961"/>
    <n v="53.401961"/>
    <s v="UNI"/>
    <d v="2024-09-29T00:00:00"/>
    <n v="0"/>
    <d v="2024-09-30T00:00:00"/>
    <n v="0"/>
    <n v="0"/>
    <s v="PRO"/>
    <n v="0"/>
    <x v="6"/>
    <n v="1"/>
    <m/>
    <m/>
    <x v="19"/>
    <x v="3"/>
  </r>
  <r>
    <n v="158"/>
    <b v="1"/>
    <x v="53"/>
    <x v="0"/>
    <x v="53"/>
    <s v=""/>
    <n v="181.20359999999999"/>
    <n v="181.20359999999999"/>
    <s v="UNI"/>
    <d v="2024-09-29T00:00:00"/>
    <n v="0"/>
    <d v="2024-09-30T00:00:00"/>
    <n v="0"/>
    <n v="0"/>
    <s v="PRO"/>
    <n v="0"/>
    <x v="7"/>
    <n v="1"/>
    <m/>
    <m/>
    <x v="19"/>
    <x v="3"/>
  </r>
  <r>
    <n v="171"/>
    <b v="1"/>
    <x v="53"/>
    <x v="0"/>
    <x v="53"/>
    <s v=""/>
    <n v="131.04"/>
    <n v="131.04"/>
    <s v="UNI"/>
    <d v="2024-09-29T00:00:00"/>
    <n v="0"/>
    <d v="2024-09-30T00:00:00"/>
    <n v="0"/>
    <n v="0"/>
    <s v="PRO"/>
    <n v="0"/>
    <x v="9"/>
    <n v="1"/>
    <m/>
    <m/>
    <x v="19"/>
    <x v="3"/>
  </r>
  <r>
    <n v="149"/>
    <b v="1"/>
    <x v="54"/>
    <x v="0"/>
    <x v="54"/>
    <s v="REV.3 MOZZA         "/>
    <n v="149.53"/>
    <n v="149.53"/>
    <s v="KG"/>
    <d v="2024-09-29T00:00:00"/>
    <n v="0"/>
    <d v="2024-09-30T00:00:00"/>
    <n v="0.01"/>
    <n v="0"/>
    <s v="PRO"/>
    <n v="0"/>
    <x v="6"/>
    <n v="1"/>
    <m/>
    <m/>
    <x v="16"/>
    <x v="3"/>
  </r>
  <r>
    <n v="150"/>
    <b v="1"/>
    <x v="55"/>
    <x v="0"/>
    <x v="55"/>
    <s v="PIZZA FRIZZIO       "/>
    <n v="908.19"/>
    <n v="908.19"/>
    <s v="UNI"/>
    <d v="2024-09-29T00:00:00"/>
    <n v="0"/>
    <d v="2024-09-30T00:00:00"/>
    <n v="0.01"/>
    <n v="0"/>
    <s v="PRO"/>
    <n v="0"/>
    <x v="6"/>
    <n v="1"/>
    <m/>
    <m/>
    <x v="16"/>
    <x v="3"/>
  </r>
  <r>
    <n v="156"/>
    <b v="1"/>
    <x v="55"/>
    <x v="0"/>
    <x v="55"/>
    <s v="PIZZA FRIZZIO       "/>
    <n v="3081.67"/>
    <n v="3081.67"/>
    <s v="UNI"/>
    <d v="2024-09-29T00:00:00"/>
    <n v="0"/>
    <d v="2024-09-30T00:00:00"/>
    <n v="0.01"/>
    <n v="0"/>
    <s v="PRO"/>
    <n v="0"/>
    <x v="7"/>
    <n v="1"/>
    <m/>
    <m/>
    <x v="16"/>
    <x v="3"/>
  </r>
  <r>
    <n v="168"/>
    <b v="1"/>
    <x v="55"/>
    <x v="0"/>
    <x v="55"/>
    <s v="PIZZA FRIZZIO       "/>
    <n v="2227.6799999999998"/>
    <n v="2227.6799999999998"/>
    <s v="UNI"/>
    <d v="2024-09-29T00:00:00"/>
    <n v="0"/>
    <d v="2024-09-30T00:00:00"/>
    <n v="0.01"/>
    <n v="0"/>
    <s v="PRO"/>
    <n v="0"/>
    <x v="9"/>
    <n v="1"/>
    <m/>
    <m/>
    <x v="16"/>
    <x v="3"/>
  </r>
  <r>
    <n v="155"/>
    <b v="1"/>
    <x v="56"/>
    <x v="0"/>
    <x v="56"/>
    <s v="REV.1"/>
    <n v="462.98"/>
    <n v="462.98"/>
    <s v="KG"/>
    <d v="2024-09-29T00:00:00"/>
    <n v="0"/>
    <d v="2024-09-30T00:00:00"/>
    <n v="0.01"/>
    <n v="0"/>
    <s v="PRO"/>
    <n v="0"/>
    <x v="7"/>
    <n v="1"/>
    <m/>
    <m/>
    <x v="16"/>
    <x v="3"/>
  </r>
  <r>
    <n v="151"/>
    <b v="1"/>
    <x v="57"/>
    <x v="0"/>
    <x v="57"/>
    <s v="FRIZZIO             "/>
    <n v="907.84"/>
    <n v="907.84"/>
    <s v="UNI"/>
    <d v="2024-09-29T00:00:00"/>
    <n v="0"/>
    <d v="2024-09-30T00:00:00"/>
    <n v="0.01"/>
    <n v="0"/>
    <s v="PRO"/>
    <n v="0"/>
    <x v="6"/>
    <n v="1"/>
    <m/>
    <m/>
    <x v="9"/>
    <x v="3"/>
  </r>
  <r>
    <n v="164"/>
    <b v="1"/>
    <x v="58"/>
    <x v="0"/>
    <x v="58"/>
    <s v="NRO 3               "/>
    <n v="1671.5"/>
    <n v="1671.5"/>
    <s v="KG"/>
    <d v="2024-09-29T00:00:00"/>
    <n v="0"/>
    <d v="2024-09-30T00:00:00"/>
    <n v="0.01"/>
    <n v="0"/>
    <s v="PRO"/>
    <n v="0"/>
    <x v="9"/>
    <n v="1"/>
    <m/>
    <m/>
    <x v="6"/>
    <x v="3"/>
  </r>
  <r>
    <n v="166"/>
    <b v="1"/>
    <x v="59"/>
    <x v="0"/>
    <x v="59"/>
    <s v=""/>
    <n v="25.85"/>
    <n v="25.85"/>
    <s v="KGS"/>
    <d v="2024-09-29T00:00:00"/>
    <n v="0"/>
    <d v="2024-09-30T00:00:00"/>
    <n v="0.01"/>
    <n v="0"/>
    <s v="PRO"/>
    <n v="0"/>
    <x v="9"/>
    <n v="1"/>
    <m/>
    <m/>
    <x v="14"/>
    <x v="3"/>
  </r>
  <r>
    <n v="169"/>
    <b v="1"/>
    <x v="60"/>
    <x v="0"/>
    <x v="60"/>
    <s v="REV.3               "/>
    <n v="245.38"/>
    <n v="245.38"/>
    <s v="KG"/>
    <d v="2024-09-29T00:00:00"/>
    <n v="0"/>
    <d v="2024-09-30T00:00:00"/>
    <n v="0.01"/>
    <n v="0"/>
    <s v="PRO"/>
    <n v="0"/>
    <x v="9"/>
    <n v="1"/>
    <m/>
    <m/>
    <x v="16"/>
    <x v="3"/>
  </r>
  <r>
    <n v="174"/>
    <b v="1"/>
    <x v="61"/>
    <x v="0"/>
    <x v="61"/>
    <s v="C-FR-08 REV.3"/>
    <n v="3000"/>
    <n v="3000"/>
    <s v="UNI"/>
    <d v="2024-09-29T00:00:00"/>
    <n v="0"/>
    <d v="2024-09-30T00:00:00"/>
    <n v="0.01"/>
    <n v="0"/>
    <s v="PRO"/>
    <n v="0"/>
    <x v="8"/>
    <n v="1"/>
    <m/>
    <m/>
    <x v="16"/>
    <x v="3"/>
  </r>
  <r>
    <n v="175"/>
    <b v="1"/>
    <x v="62"/>
    <x v="0"/>
    <x v="62"/>
    <s v="UNIDADES. REV.2"/>
    <n v="6"/>
    <n v="6"/>
    <s v="UNI"/>
    <d v="2024-09-29T00:00:00"/>
    <n v="0"/>
    <d v="2024-09-30T00:00:00"/>
    <n v="0.01"/>
    <n v="0"/>
    <s v="PRO"/>
    <n v="0"/>
    <x v="8"/>
    <n v="1"/>
    <m/>
    <m/>
    <x v="16"/>
    <x v="3"/>
  </r>
  <r>
    <n v="176"/>
    <b v="1"/>
    <x v="63"/>
    <x v="0"/>
    <x v="63"/>
    <s v="2 BANDAS"/>
    <n v="3000.3"/>
    <n v="3000.3"/>
    <s v="UNI"/>
    <d v="2024-09-29T00:00:00"/>
    <n v="0"/>
    <d v="2024-09-30T00:00:00"/>
    <n v="0.01"/>
    <n v="0"/>
    <s v="PRO"/>
    <n v="0"/>
    <x v="8"/>
    <n v="1"/>
    <m/>
    <m/>
    <x v="16"/>
    <x v="3"/>
  </r>
  <r>
    <n v="165"/>
    <b v="1"/>
    <x v="64"/>
    <x v="0"/>
    <x v="64"/>
    <s v="KGS                 "/>
    <n v="4.2989860000000002"/>
    <n v="4.2989860000000002"/>
    <s v="KGS"/>
    <d v="2024-09-29T00:00:00"/>
    <n v="0"/>
    <d v="2024-09-30T00:00:00"/>
    <n v="0"/>
    <n v="0"/>
    <s v="PRO"/>
    <n v="0"/>
    <x v="9"/>
    <n v="1"/>
    <m/>
    <m/>
    <x v="3"/>
    <x v="3"/>
  </r>
  <r>
    <n v="163"/>
    <b v="1"/>
    <x v="65"/>
    <x v="0"/>
    <x v="65"/>
    <s v="CONT ALERG (LE)"/>
    <n v="514.11220200000002"/>
    <n v="514.11220200000002"/>
    <s v="KGS"/>
    <d v="2024-09-29T00:00:00"/>
    <n v="0"/>
    <d v="2024-09-30T00:00:00"/>
    <n v="0"/>
    <n v="0"/>
    <s v="PRO"/>
    <n v="0"/>
    <x v="9"/>
    <n v="1"/>
    <m/>
    <m/>
    <x v="20"/>
    <x v="3"/>
  </r>
  <r>
    <n v="4"/>
    <b v="1"/>
    <x v="66"/>
    <x v="1"/>
    <x v="66"/>
    <s v="ARG. P.neto 1,0 kg"/>
    <n v="3000"/>
    <n v="0"/>
    <s v="UNI"/>
    <d v="2024-09-29T00:00:00"/>
    <n v="1"/>
    <d v="2024-09-30T00:00:00"/>
    <n v="0.01"/>
    <n v="0"/>
    <s v="PRO"/>
    <n v="0"/>
    <x v="8"/>
    <n v="1"/>
    <m/>
    <m/>
    <x v="16"/>
    <x v="3"/>
  </r>
  <r>
    <n v="153"/>
    <b v="1"/>
    <x v="67"/>
    <x v="0"/>
    <x v="67"/>
    <s v=""/>
    <n v="10.6"/>
    <n v="10.6"/>
    <s v="UN"/>
    <d v="2024-09-29T00:00:00"/>
    <n v="0"/>
    <d v="2024-09-30T00:00:00"/>
    <n v="0.01"/>
    <n v="0"/>
    <s v="PRO"/>
    <n v="0"/>
    <x v="6"/>
    <n v="1"/>
    <m/>
    <m/>
    <x v="16"/>
    <x v="3"/>
  </r>
  <r>
    <n v="159"/>
    <b v="1"/>
    <x v="67"/>
    <x v="0"/>
    <x v="67"/>
    <s v=""/>
    <n v="35.94"/>
    <n v="35.94"/>
    <s v="UN"/>
    <d v="2024-09-29T00:00:00"/>
    <n v="0"/>
    <d v="2024-09-30T00:00:00"/>
    <n v="0.01"/>
    <n v="0"/>
    <s v="PRO"/>
    <n v="0"/>
    <x v="7"/>
    <n v="1"/>
    <m/>
    <m/>
    <x v="16"/>
    <x v="3"/>
  </r>
  <r>
    <n v="172"/>
    <b v="1"/>
    <x v="67"/>
    <x v="0"/>
    <x v="67"/>
    <s v=""/>
    <n v="25.98"/>
    <n v="25.98"/>
    <s v="UN"/>
    <d v="2024-09-29T00:00:00"/>
    <n v="0"/>
    <d v="2024-09-30T00:00:00"/>
    <n v="0.01"/>
    <n v="0"/>
    <s v="PRO"/>
    <n v="0"/>
    <x v="9"/>
    <n v="1"/>
    <m/>
    <m/>
    <x v="16"/>
    <x v="3"/>
  </r>
  <r>
    <n v="177"/>
    <b v="1"/>
    <x v="67"/>
    <x v="0"/>
    <x v="67"/>
    <s v=""/>
    <n v="7.06"/>
    <n v="7.06"/>
    <s v="UN"/>
    <d v="2024-09-29T00:00:00"/>
    <n v="0"/>
    <d v="2024-09-30T00:00:00"/>
    <n v="0.01"/>
    <n v="0"/>
    <s v="PRO"/>
    <n v="0"/>
    <x v="8"/>
    <n v="1"/>
    <m/>
    <m/>
    <x v="16"/>
    <x v="3"/>
  </r>
  <r>
    <n v="3"/>
    <b v="1"/>
    <x v="68"/>
    <x v="1"/>
    <x v="68"/>
    <s v="8 UNID X 665 GRS"/>
    <n v="2184"/>
    <n v="0"/>
    <s v="UNI"/>
    <d v="2024-09-29T00:00:00"/>
    <n v="1"/>
    <d v="2024-09-30T00:00:00"/>
    <n v="0.01"/>
    <n v="0"/>
    <s v="PRO"/>
    <n v="0"/>
    <x v="9"/>
    <n v="1"/>
    <m/>
    <m/>
    <x v="16"/>
    <x v="3"/>
  </r>
  <r>
    <n v="1"/>
    <b v="1"/>
    <x v="69"/>
    <x v="1"/>
    <x v="69"/>
    <s v="12 UNID X 510 GRS"/>
    <n v="890.03268000000003"/>
    <n v="0"/>
    <s v="UNI"/>
    <d v="2024-09-29T00:00:00"/>
    <n v="1"/>
    <d v="2024-09-30T00:00:00"/>
    <n v="0"/>
    <n v="0"/>
    <s v="PRO"/>
    <n v="0"/>
    <x v="6"/>
    <n v="1"/>
    <m/>
    <m/>
    <x v="16"/>
    <x v="3"/>
  </r>
  <r>
    <n v="2"/>
    <b v="1"/>
    <x v="70"/>
    <x v="1"/>
    <x v="70"/>
    <s v="11 X 535G"/>
    <n v="3020.06"/>
    <n v="0"/>
    <s v="UNI"/>
    <d v="2024-09-29T00:00:00"/>
    <n v="1"/>
    <d v="2024-09-30T00:00:00"/>
    <n v="0.01"/>
    <n v="0"/>
    <s v="PRO"/>
    <n v="0"/>
    <x v="7"/>
    <n v="1"/>
    <m/>
    <m/>
    <x v="16"/>
    <x v="3"/>
  </r>
  <r>
    <n v="273"/>
    <b v="1"/>
    <x v="71"/>
    <x v="0"/>
    <x v="71"/>
    <s v="CONT.ALERG.(GL)     "/>
    <n v="337.04008800000003"/>
    <n v="337.04008800000003"/>
    <s v="KGS"/>
    <d v="2024-09-29T00:00:00"/>
    <n v="7"/>
    <d v="2024-10-07T00:00:00"/>
    <n v="0"/>
    <n v="0"/>
    <s v="PRO"/>
    <n v="0"/>
    <x v="1"/>
    <n v="1"/>
    <m/>
    <m/>
    <x v="18"/>
    <x v="0"/>
  </r>
  <r>
    <n v="277"/>
    <b v="1"/>
    <x v="71"/>
    <x v="0"/>
    <x v="71"/>
    <s v="CONT.ALERG.(GL)     "/>
    <n v="120.07848"/>
    <n v="120.07848"/>
    <s v="KGS"/>
    <d v="2024-09-29T00:00:00"/>
    <n v="7"/>
    <d v="2024-10-07T00:00:00"/>
    <n v="0"/>
    <n v="0"/>
    <s v="PRO"/>
    <n v="0"/>
    <x v="14"/>
    <n v="1"/>
    <m/>
    <m/>
    <x v="18"/>
    <x v="0"/>
  </r>
  <r>
    <n v="276"/>
    <b v="1"/>
    <x v="32"/>
    <x v="0"/>
    <x v="32"/>
    <s v=""/>
    <n v="557.03534500000001"/>
    <n v="557.03534500000001"/>
    <s v="KGS"/>
    <d v="2024-09-29T00:00:00"/>
    <n v="7"/>
    <d v="2024-10-07T00:00:00"/>
    <n v="0"/>
    <n v="0"/>
    <s v="PRO"/>
    <n v="0"/>
    <x v="1"/>
    <n v="1"/>
    <m/>
    <m/>
    <x v="14"/>
    <x v="0"/>
  </r>
  <r>
    <n v="278"/>
    <b v="1"/>
    <x v="32"/>
    <x v="0"/>
    <x v="32"/>
    <s v=""/>
    <n v="115.14"/>
    <n v="115.14"/>
    <s v="KGS"/>
    <d v="2024-09-29T00:00:00"/>
    <n v="7"/>
    <d v="2024-10-07T00:00:00"/>
    <n v="0"/>
    <n v="0"/>
    <s v="PRO"/>
    <n v="0"/>
    <x v="14"/>
    <n v="1"/>
    <m/>
    <m/>
    <x v="14"/>
    <x v="0"/>
  </r>
  <r>
    <n v="744"/>
    <b v="1"/>
    <x v="18"/>
    <x v="0"/>
    <x v="18"/>
    <s v="CONT.ALERG.(TR)     "/>
    <n v="191.49336500000001"/>
    <n v="191.49336500000001"/>
    <s v="KGS"/>
    <d v="2024-09-29T00:00:00"/>
    <n v="21"/>
    <d v="2024-10-21T00:00:00"/>
    <n v="0"/>
    <n v="0"/>
    <s v="PRO"/>
    <n v="0"/>
    <x v="28"/>
    <n v="1"/>
    <m/>
    <m/>
    <x v="8"/>
    <x v="2"/>
  </r>
  <r>
    <n v="730"/>
    <b v="1"/>
    <x v="21"/>
    <x v="0"/>
    <x v="21"/>
    <s v="CONT.ALERGENO       "/>
    <n v="16.601839999999999"/>
    <n v="16.601839999999999"/>
    <s v="KGS"/>
    <d v="2024-09-29T00:00:00"/>
    <n v="21"/>
    <d v="2024-10-21T00:00:00"/>
    <n v="0"/>
    <n v="0"/>
    <s v="PRO"/>
    <n v="0"/>
    <x v="27"/>
    <n v="1"/>
    <m/>
    <m/>
    <x v="8"/>
    <x v="2"/>
  </r>
  <r>
    <n v="835"/>
    <b v="1"/>
    <x v="2"/>
    <x v="0"/>
    <x v="2"/>
    <s v=""/>
    <n v="0.76358599999999999"/>
    <n v="0.76358599999999999"/>
    <s v="KG"/>
    <d v="2024-09-29T00:00:00"/>
    <n v="30"/>
    <d v="2024-11-04T00:00:00"/>
    <n v="0"/>
    <n v="0"/>
    <s v="PRO"/>
    <n v="0"/>
    <x v="6"/>
    <n v="1"/>
    <m/>
    <m/>
    <x v="1"/>
    <x v="8"/>
  </r>
  <r>
    <n v="840"/>
    <b v="1"/>
    <x v="2"/>
    <x v="0"/>
    <x v="2"/>
    <s v=""/>
    <n v="0.522872"/>
    <n v="0.522872"/>
    <s v="KG"/>
    <d v="2024-09-29T00:00:00"/>
    <n v="30"/>
    <d v="2024-11-04T00:00:00"/>
    <n v="0"/>
    <n v="0"/>
    <s v="PRO"/>
    <n v="0"/>
    <x v="7"/>
    <n v="1"/>
    <m/>
    <m/>
    <x v="1"/>
    <x v="8"/>
  </r>
  <r>
    <n v="318"/>
    <b v="1"/>
    <x v="72"/>
    <x v="0"/>
    <x v="72"/>
    <s v="CONT.ALERG.(TR)     "/>
    <n v="29.75226"/>
    <n v="29.75226"/>
    <s v="KGS"/>
    <d v="2024-09-30T00:00:00"/>
    <n v="7"/>
    <d v="2024-10-07T00:00:00"/>
    <n v="0"/>
    <n v="0"/>
    <s v="PRO"/>
    <n v="0"/>
    <x v="3"/>
    <n v="1"/>
    <m/>
    <m/>
    <x v="1"/>
    <x v="0"/>
  </r>
  <r>
    <n v="342"/>
    <b v="1"/>
    <x v="72"/>
    <x v="0"/>
    <x v="72"/>
    <s v="CONT.ALERG.(TR)     "/>
    <n v="35.043289999999999"/>
    <n v="35.043289999999999"/>
    <s v="KGS"/>
    <d v="2024-09-30T00:00:00"/>
    <n v="7"/>
    <d v="2024-10-07T00:00:00"/>
    <n v="0"/>
    <n v="0"/>
    <s v="PRO"/>
    <n v="0"/>
    <x v="2"/>
    <n v="1"/>
    <m/>
    <m/>
    <x v="1"/>
    <x v="0"/>
  </r>
  <r>
    <n v="316"/>
    <b v="1"/>
    <x v="73"/>
    <x v="0"/>
    <x v="73"/>
    <s v="CONT.ALERG.(HU)     "/>
    <n v="41.839115999999997"/>
    <n v="41.839115999999997"/>
    <s v="KGS"/>
    <d v="2024-09-30T00:00:00"/>
    <n v="7"/>
    <d v="2024-10-07T00:00:00"/>
    <n v="0"/>
    <n v="0"/>
    <s v="PRO"/>
    <n v="0"/>
    <x v="3"/>
    <n v="1"/>
    <m/>
    <m/>
    <x v="1"/>
    <x v="0"/>
  </r>
  <r>
    <n v="339"/>
    <b v="1"/>
    <x v="73"/>
    <x v="0"/>
    <x v="73"/>
    <s v="CONT.ALERG.(HU)     "/>
    <n v="31.288651999999999"/>
    <n v="31.288651999999999"/>
    <s v="KGS"/>
    <d v="2024-09-30T00:00:00"/>
    <n v="7"/>
    <d v="2024-10-07T00:00:00"/>
    <n v="0"/>
    <n v="0"/>
    <s v="PRO"/>
    <n v="0"/>
    <x v="2"/>
    <n v="1"/>
    <m/>
    <m/>
    <x v="1"/>
    <x v="0"/>
  </r>
  <r>
    <n v="319"/>
    <b v="1"/>
    <x v="41"/>
    <x v="0"/>
    <x v="41"/>
    <s v="CONT.ALERGENO       "/>
    <n v="2.479355"/>
    <n v="2.479355"/>
    <s v="KGS"/>
    <d v="2024-09-30T00:00:00"/>
    <n v="7"/>
    <d v="2024-10-07T00:00:00"/>
    <n v="0"/>
    <n v="0"/>
    <s v="PRO"/>
    <n v="0"/>
    <x v="3"/>
    <n v="1"/>
    <m/>
    <m/>
    <x v="1"/>
    <x v="0"/>
  </r>
  <r>
    <n v="343"/>
    <b v="1"/>
    <x v="41"/>
    <x v="0"/>
    <x v="41"/>
    <s v="CONT.ALERGENO       "/>
    <n v="1.877319"/>
    <n v="1.877319"/>
    <s v="KGS"/>
    <d v="2024-09-30T00:00:00"/>
    <n v="7"/>
    <d v="2024-10-07T00:00:00"/>
    <n v="0"/>
    <n v="0"/>
    <s v="PRO"/>
    <n v="0"/>
    <x v="2"/>
    <n v="1"/>
    <m/>
    <m/>
    <x v="1"/>
    <x v="0"/>
  </r>
  <r>
    <n v="320"/>
    <b v="1"/>
    <x v="42"/>
    <x v="0"/>
    <x v="42"/>
    <s v=""/>
    <n v="2.479355"/>
    <n v="2.479355"/>
    <s v="KG"/>
    <d v="2024-09-30T00:00:00"/>
    <n v="7"/>
    <d v="2024-10-07T00:00:00"/>
    <n v="0"/>
    <n v="0"/>
    <s v="PRO"/>
    <n v="0"/>
    <x v="3"/>
    <n v="1"/>
    <m/>
    <m/>
    <x v="1"/>
    <x v="0"/>
  </r>
  <r>
    <n v="344"/>
    <b v="1"/>
    <x v="42"/>
    <x v="0"/>
    <x v="42"/>
    <s v=""/>
    <n v="1.877319"/>
    <n v="1.877319"/>
    <s v="KG"/>
    <d v="2024-09-30T00:00:00"/>
    <n v="7"/>
    <d v="2024-10-07T00:00:00"/>
    <n v="0"/>
    <n v="0"/>
    <s v="PRO"/>
    <n v="0"/>
    <x v="2"/>
    <n v="1"/>
    <m/>
    <m/>
    <x v="1"/>
    <x v="0"/>
  </r>
  <r>
    <n v="307"/>
    <b v="1"/>
    <x v="32"/>
    <x v="0"/>
    <x v="32"/>
    <s v=""/>
    <n v="320.32040000000001"/>
    <n v="320.32040000000001"/>
    <s v="KGS"/>
    <d v="2024-09-30T00:00:00"/>
    <n v="7"/>
    <d v="2024-10-07T00:00:00"/>
    <n v="0"/>
    <n v="0"/>
    <s v="PRO"/>
    <n v="0"/>
    <x v="3"/>
    <n v="1"/>
    <m/>
    <m/>
    <x v="14"/>
    <x v="0"/>
  </r>
  <r>
    <n v="325"/>
    <b v="1"/>
    <x v="32"/>
    <x v="0"/>
    <x v="32"/>
    <s v=""/>
    <n v="34.278671000000003"/>
    <n v="34.278671000000003"/>
    <s v="KGS"/>
    <d v="2024-09-30T00:00:00"/>
    <n v="7"/>
    <d v="2024-10-07T00:00:00"/>
    <n v="0"/>
    <n v="0"/>
    <s v="PRO"/>
    <n v="0"/>
    <x v="3"/>
    <n v="1"/>
    <m/>
    <m/>
    <x v="14"/>
    <x v="0"/>
  </r>
  <r>
    <n v="333"/>
    <b v="1"/>
    <x v="32"/>
    <x v="0"/>
    <x v="32"/>
    <s v=""/>
    <n v="310.31320299999999"/>
    <n v="310.31320299999999"/>
    <s v="KGS"/>
    <d v="2024-09-30T00:00:00"/>
    <n v="7"/>
    <d v="2024-10-07T00:00:00"/>
    <n v="0"/>
    <n v="0"/>
    <s v="PRO"/>
    <n v="0"/>
    <x v="2"/>
    <n v="1"/>
    <m/>
    <m/>
    <x v="14"/>
    <x v="0"/>
  </r>
  <r>
    <n v="349"/>
    <b v="1"/>
    <x v="32"/>
    <x v="0"/>
    <x v="32"/>
    <s v=""/>
    <n v="37.551343000000003"/>
    <n v="37.551343000000003"/>
    <s v="KGS"/>
    <d v="2024-09-30T00:00:00"/>
    <n v="7"/>
    <d v="2024-10-07T00:00:00"/>
    <n v="0"/>
    <n v="0"/>
    <s v="PRO"/>
    <n v="0"/>
    <x v="2"/>
    <n v="1"/>
    <m/>
    <m/>
    <x v="14"/>
    <x v="0"/>
  </r>
  <r>
    <n v="314"/>
    <b v="1"/>
    <x v="23"/>
    <x v="0"/>
    <x v="23"/>
    <s v=""/>
    <n v="12.706695"/>
    <n v="12.706695"/>
    <s v="KGS"/>
    <d v="2024-09-30T00:00:00"/>
    <n v="7"/>
    <d v="2024-10-07T00:00:00"/>
    <n v="0"/>
    <n v="0"/>
    <s v="PRO"/>
    <n v="0"/>
    <x v="3"/>
    <n v="1"/>
    <m/>
    <m/>
    <x v="10"/>
    <x v="0"/>
  </r>
  <r>
    <n v="310"/>
    <b v="1"/>
    <x v="24"/>
    <x v="0"/>
    <x v="24"/>
    <s v=""/>
    <n v="34.710970000000003"/>
    <n v="34.710970000000003"/>
    <s v="KGS"/>
    <d v="2024-09-30T00:00:00"/>
    <n v="7"/>
    <d v="2024-10-07T00:00:00"/>
    <n v="0"/>
    <n v="0"/>
    <s v="PRO"/>
    <n v="0"/>
    <x v="3"/>
    <n v="1"/>
    <m/>
    <m/>
    <x v="11"/>
    <x v="0"/>
  </r>
  <r>
    <n v="335"/>
    <b v="1"/>
    <x v="24"/>
    <x v="0"/>
    <x v="24"/>
    <s v=""/>
    <n v="25.030920999999999"/>
    <n v="25.030920999999999"/>
    <s v="KGS"/>
    <d v="2024-09-30T00:00:00"/>
    <n v="7"/>
    <d v="2024-10-07T00:00:00"/>
    <n v="0"/>
    <n v="0"/>
    <s v="PRO"/>
    <n v="0"/>
    <x v="2"/>
    <n v="1"/>
    <m/>
    <m/>
    <x v="11"/>
    <x v="0"/>
  </r>
  <r>
    <n v="324"/>
    <b v="1"/>
    <x v="74"/>
    <x v="0"/>
    <x v="74"/>
    <s v=""/>
    <n v="310.14339899999999"/>
    <n v="310.14339899999999"/>
    <s v="KG"/>
    <d v="2024-09-30T00:00:00"/>
    <n v="7"/>
    <d v="2024-10-07T00:00:00"/>
    <n v="0"/>
    <n v="0"/>
    <s v="PRO"/>
    <n v="0"/>
    <x v="3"/>
    <n v="1"/>
    <m/>
    <m/>
    <x v="0"/>
    <x v="0"/>
  </r>
  <r>
    <n v="340"/>
    <b v="1"/>
    <x v="75"/>
    <x v="0"/>
    <x v="75"/>
    <s v="CONT.ALERG.(HU)     "/>
    <n v="18.773191000000001"/>
    <n v="18.773191000000001"/>
    <s v="KGS"/>
    <d v="2024-09-30T00:00:00"/>
    <n v="7"/>
    <d v="2024-10-07T00:00:00"/>
    <n v="0"/>
    <n v="0"/>
    <s v="PRO"/>
    <n v="0"/>
    <x v="2"/>
    <n v="1"/>
    <m/>
    <m/>
    <x v="1"/>
    <x v="0"/>
  </r>
  <r>
    <n v="386"/>
    <b v="1"/>
    <x v="22"/>
    <x v="0"/>
    <x v="22"/>
    <s v="CONT.ALERG.(T)      "/>
    <n v="4514.7753979999998"/>
    <n v="4514.7753979999998"/>
    <s v="KGS"/>
    <d v="2024-09-30T00:00:00"/>
    <n v="10"/>
    <d v="2024-10-14T00:00:00"/>
    <n v="0"/>
    <n v="0"/>
    <s v="PRO"/>
    <n v="0"/>
    <x v="6"/>
    <n v="1"/>
    <m/>
    <m/>
    <x v="4"/>
    <x v="1"/>
  </r>
  <r>
    <n v="389"/>
    <b v="1"/>
    <x v="22"/>
    <x v="0"/>
    <x v="22"/>
    <s v="CONT.ALERG.(T)      "/>
    <n v="1970.2495590000001"/>
    <n v="1970.2495590000001"/>
    <s v="KGS"/>
    <d v="2024-09-30T00:00:00"/>
    <n v="10"/>
    <d v="2024-10-14T00:00:00"/>
    <n v="0"/>
    <n v="0"/>
    <s v="PRO"/>
    <n v="0"/>
    <x v="11"/>
    <n v="1"/>
    <m/>
    <m/>
    <x v="4"/>
    <x v="1"/>
  </r>
  <r>
    <n v="392"/>
    <b v="1"/>
    <x v="22"/>
    <x v="0"/>
    <x v="22"/>
    <s v="CONT.ALERG.(T)      "/>
    <n v="2818.7786550000001"/>
    <n v="2818.7786550000001"/>
    <s v="KGS"/>
    <d v="2024-09-30T00:00:00"/>
    <n v="10"/>
    <d v="2024-10-14T00:00:00"/>
    <n v="0"/>
    <n v="0"/>
    <s v="PRO"/>
    <n v="0"/>
    <x v="4"/>
    <n v="1"/>
    <m/>
    <m/>
    <x v="4"/>
    <x v="1"/>
  </r>
  <r>
    <n v="395"/>
    <b v="1"/>
    <x v="22"/>
    <x v="0"/>
    <x v="22"/>
    <s v="CONT.ALERG.(T)      "/>
    <n v="3459.5115519999999"/>
    <n v="3459.5115519999999"/>
    <s v="KGS"/>
    <d v="2024-09-30T00:00:00"/>
    <n v="10"/>
    <d v="2024-10-14T00:00:00"/>
    <n v="0"/>
    <n v="0"/>
    <s v="PRO"/>
    <n v="0"/>
    <x v="7"/>
    <n v="1"/>
    <m/>
    <m/>
    <x v="4"/>
    <x v="1"/>
  </r>
  <r>
    <n v="398"/>
    <b v="1"/>
    <x v="22"/>
    <x v="0"/>
    <x v="22"/>
    <s v="CONT.ALERG.(T)      "/>
    <n v="729.82075799999996"/>
    <n v="729.82075799999996"/>
    <s v="KGS"/>
    <d v="2024-09-30T00:00:00"/>
    <n v="10"/>
    <d v="2024-10-14T00:00:00"/>
    <n v="0"/>
    <n v="0"/>
    <s v="PRO"/>
    <n v="0"/>
    <x v="12"/>
    <n v="1"/>
    <m/>
    <m/>
    <x v="4"/>
    <x v="1"/>
  </r>
  <r>
    <n v="354"/>
    <b v="1"/>
    <x v="23"/>
    <x v="0"/>
    <x v="23"/>
    <s v=""/>
    <n v="36.097850000000001"/>
    <n v="36.097850000000001"/>
    <s v="KGS"/>
    <d v="2024-10-01T00:00:00"/>
    <n v="7"/>
    <d v="2024-10-14T00:00:00"/>
    <n v="0"/>
    <n v="0"/>
    <s v="PRO"/>
    <n v="0"/>
    <x v="6"/>
    <n v="1"/>
    <m/>
    <m/>
    <x v="10"/>
    <x v="1"/>
  </r>
  <r>
    <n v="359"/>
    <b v="1"/>
    <x v="23"/>
    <x v="0"/>
    <x v="23"/>
    <s v=""/>
    <n v="15.753114"/>
    <n v="15.753114"/>
    <s v="KGS"/>
    <d v="2024-10-01T00:00:00"/>
    <n v="7"/>
    <d v="2024-10-14T00:00:00"/>
    <n v="0"/>
    <n v="0"/>
    <s v="PRO"/>
    <n v="0"/>
    <x v="11"/>
    <n v="1"/>
    <m/>
    <m/>
    <x v="10"/>
    <x v="1"/>
  </r>
  <r>
    <n v="364"/>
    <b v="1"/>
    <x v="23"/>
    <x v="0"/>
    <x v="23"/>
    <s v=""/>
    <n v="22.537521999999999"/>
    <n v="22.537521999999999"/>
    <s v="KGS"/>
    <d v="2024-10-01T00:00:00"/>
    <n v="7"/>
    <d v="2024-10-14T00:00:00"/>
    <n v="0"/>
    <n v="0"/>
    <s v="PRO"/>
    <n v="0"/>
    <x v="4"/>
    <n v="1"/>
    <m/>
    <m/>
    <x v="10"/>
    <x v="1"/>
  </r>
  <r>
    <n v="369"/>
    <b v="1"/>
    <x v="23"/>
    <x v="0"/>
    <x v="23"/>
    <s v=""/>
    <n v="27.660496999999999"/>
    <n v="27.660496999999999"/>
    <s v="KGS"/>
    <d v="2024-10-01T00:00:00"/>
    <n v="7"/>
    <d v="2024-10-14T00:00:00"/>
    <n v="0"/>
    <n v="0"/>
    <s v="PRO"/>
    <n v="0"/>
    <x v="7"/>
    <n v="1"/>
    <m/>
    <m/>
    <x v="10"/>
    <x v="1"/>
  </r>
  <r>
    <n v="374"/>
    <b v="1"/>
    <x v="23"/>
    <x v="0"/>
    <x v="23"/>
    <s v=""/>
    <n v="5.8352760000000004"/>
    <n v="5.8352760000000004"/>
    <s v="KGS"/>
    <d v="2024-10-01T00:00:00"/>
    <n v="7"/>
    <d v="2024-10-14T00:00:00"/>
    <n v="0"/>
    <n v="0"/>
    <s v="PRO"/>
    <n v="0"/>
    <x v="12"/>
    <n v="1"/>
    <m/>
    <m/>
    <x v="10"/>
    <x v="1"/>
  </r>
  <r>
    <n v="355"/>
    <b v="1"/>
    <x v="24"/>
    <x v="0"/>
    <x v="24"/>
    <s v=""/>
    <n v="96.260932999999994"/>
    <n v="96.260932999999994"/>
    <s v="KGS"/>
    <d v="2024-10-01T00:00:00"/>
    <n v="7"/>
    <d v="2024-10-14T00:00:00"/>
    <n v="0"/>
    <n v="0"/>
    <s v="PRO"/>
    <n v="0"/>
    <x v="6"/>
    <n v="1"/>
    <m/>
    <m/>
    <x v="11"/>
    <x v="1"/>
  </r>
  <r>
    <n v="360"/>
    <b v="1"/>
    <x v="24"/>
    <x v="0"/>
    <x v="24"/>
    <s v=""/>
    <n v="42.008305"/>
    <n v="42.008305"/>
    <s v="KGS"/>
    <d v="2024-10-01T00:00:00"/>
    <n v="7"/>
    <d v="2024-10-14T00:00:00"/>
    <n v="0"/>
    <n v="0"/>
    <s v="PRO"/>
    <n v="0"/>
    <x v="11"/>
    <n v="1"/>
    <m/>
    <m/>
    <x v="11"/>
    <x v="1"/>
  </r>
  <r>
    <n v="365"/>
    <b v="1"/>
    <x v="24"/>
    <x v="0"/>
    <x v="24"/>
    <s v=""/>
    <n v="60.100057999999997"/>
    <n v="60.100057999999997"/>
    <s v="KGS"/>
    <d v="2024-10-01T00:00:00"/>
    <n v="7"/>
    <d v="2024-10-14T00:00:00"/>
    <n v="0"/>
    <n v="0"/>
    <s v="PRO"/>
    <n v="0"/>
    <x v="4"/>
    <n v="1"/>
    <m/>
    <m/>
    <x v="11"/>
    <x v="1"/>
  </r>
  <r>
    <n v="370"/>
    <b v="1"/>
    <x v="24"/>
    <x v="0"/>
    <x v="24"/>
    <s v=""/>
    <n v="73.761323000000004"/>
    <n v="73.761323000000004"/>
    <s v="KGS"/>
    <d v="2024-10-01T00:00:00"/>
    <n v="7"/>
    <d v="2024-10-14T00:00:00"/>
    <n v="0"/>
    <n v="0"/>
    <s v="PRO"/>
    <n v="0"/>
    <x v="7"/>
    <n v="1"/>
    <m/>
    <m/>
    <x v="11"/>
    <x v="1"/>
  </r>
  <r>
    <n v="375"/>
    <b v="1"/>
    <x v="24"/>
    <x v="0"/>
    <x v="24"/>
    <s v=""/>
    <n v="15.560734999999999"/>
    <n v="15.560734999999999"/>
    <s v="KGS"/>
    <d v="2024-10-01T00:00:00"/>
    <n v="7"/>
    <d v="2024-10-14T00:00:00"/>
    <n v="0"/>
    <n v="0"/>
    <s v="PRO"/>
    <n v="0"/>
    <x v="12"/>
    <n v="1"/>
    <m/>
    <m/>
    <x v="11"/>
    <x v="1"/>
  </r>
  <r>
    <n v="404"/>
    <b v="1"/>
    <x v="22"/>
    <x v="0"/>
    <x v="22"/>
    <s v="CONT.ALERG.(T)      "/>
    <n v="233.14066399999999"/>
    <n v="233.14066399999999"/>
    <s v="KGS"/>
    <d v="2024-10-01T00:00:00"/>
    <n v="10"/>
    <d v="2024-10-14T00:00:00"/>
    <n v="0"/>
    <n v="0"/>
    <s v="PRO"/>
    <n v="0"/>
    <x v="6"/>
    <n v="1"/>
    <m/>
    <m/>
    <x v="4"/>
    <x v="1"/>
  </r>
  <r>
    <n v="405"/>
    <b v="1"/>
    <x v="22"/>
    <x v="0"/>
    <x v="22"/>
    <s v="CONT.ALERG.(T)      "/>
    <n v="374.17242199999998"/>
    <n v="374.17242199999998"/>
    <s v="KGS"/>
    <d v="2024-10-01T00:00:00"/>
    <n v="10"/>
    <d v="2024-10-14T00:00:00"/>
    <n v="0"/>
    <n v="0"/>
    <s v="PRO"/>
    <n v="0"/>
    <x v="11"/>
    <n v="1"/>
    <m/>
    <m/>
    <x v="4"/>
    <x v="1"/>
  </r>
  <r>
    <n v="406"/>
    <b v="1"/>
    <x v="22"/>
    <x v="0"/>
    <x v="22"/>
    <s v="CONT.ALERG.(T)      "/>
    <n v="145.560271"/>
    <n v="145.560271"/>
    <s v="KGS"/>
    <d v="2024-10-01T00:00:00"/>
    <n v="10"/>
    <d v="2024-10-14T00:00:00"/>
    <n v="0"/>
    <n v="0"/>
    <s v="PRO"/>
    <n v="0"/>
    <x v="4"/>
    <n v="1"/>
    <m/>
    <m/>
    <x v="4"/>
    <x v="1"/>
  </r>
  <r>
    <n v="410"/>
    <b v="1"/>
    <x v="22"/>
    <x v="0"/>
    <x v="22"/>
    <s v="CONT.ALERG.(T)      "/>
    <n v="178.64738600000001"/>
    <n v="178.64738600000001"/>
    <s v="KGS"/>
    <d v="2024-10-01T00:00:00"/>
    <n v="10"/>
    <d v="2024-10-14T00:00:00"/>
    <n v="0"/>
    <n v="0"/>
    <s v="PRO"/>
    <n v="0"/>
    <x v="7"/>
    <n v="1"/>
    <m/>
    <m/>
    <x v="4"/>
    <x v="1"/>
  </r>
  <r>
    <n v="411"/>
    <b v="1"/>
    <x v="22"/>
    <x v="0"/>
    <x v="22"/>
    <s v="CONT.ALERG.(T)      "/>
    <n v="138.601123"/>
    <n v="138.601123"/>
    <s v="KGS"/>
    <d v="2024-10-01T00:00:00"/>
    <n v="10"/>
    <d v="2024-10-14T00:00:00"/>
    <n v="0"/>
    <n v="0"/>
    <s v="PRO"/>
    <n v="0"/>
    <x v="12"/>
    <n v="1"/>
    <m/>
    <m/>
    <x v="4"/>
    <x v="1"/>
  </r>
  <r>
    <n v="581"/>
    <b v="1"/>
    <x v="9"/>
    <x v="0"/>
    <x v="9"/>
    <s v=""/>
    <n v="1641.024308"/>
    <n v="1641.024308"/>
    <s v="KG"/>
    <d v="2024-10-01T00:00:00"/>
    <n v="17"/>
    <d v="2024-10-21T00:00:00"/>
    <n v="0"/>
    <n v="0"/>
    <s v="PRO"/>
    <n v="0"/>
    <x v="15"/>
    <n v="1"/>
    <m/>
    <m/>
    <x v="5"/>
    <x v="2"/>
  </r>
  <r>
    <n v="590"/>
    <b v="1"/>
    <x v="9"/>
    <x v="0"/>
    <x v="9"/>
    <s v=""/>
    <n v="997.73362599999996"/>
    <n v="997.73362599999996"/>
    <s v="KG"/>
    <d v="2024-10-01T00:00:00"/>
    <n v="17"/>
    <d v="2024-10-21T00:00:00"/>
    <n v="0"/>
    <n v="0"/>
    <s v="PRO"/>
    <n v="0"/>
    <x v="5"/>
    <n v="1"/>
    <m/>
    <m/>
    <x v="5"/>
    <x v="2"/>
  </r>
  <r>
    <n v="607"/>
    <b v="1"/>
    <x v="9"/>
    <x v="0"/>
    <x v="9"/>
    <s v=""/>
    <n v="1594.310031"/>
    <n v="1594.310031"/>
    <s v="KG"/>
    <d v="2024-10-01T00:00:00"/>
    <n v="17"/>
    <d v="2024-10-21T00:00:00"/>
    <n v="0"/>
    <n v="0"/>
    <s v="PRO"/>
    <n v="0"/>
    <x v="16"/>
    <n v="1"/>
    <m/>
    <m/>
    <x v="5"/>
    <x v="2"/>
  </r>
  <r>
    <n v="621"/>
    <b v="1"/>
    <x v="9"/>
    <x v="0"/>
    <x v="9"/>
    <s v=""/>
    <n v="1154.3916610000001"/>
    <n v="1154.3916610000001"/>
    <s v="KG"/>
    <d v="2024-10-01T00:00:00"/>
    <n v="17"/>
    <d v="2024-10-21T00:00:00"/>
    <n v="0"/>
    <n v="0"/>
    <s v="PRO"/>
    <n v="0"/>
    <x v="17"/>
    <n v="1"/>
    <m/>
    <m/>
    <x v="5"/>
    <x v="2"/>
  </r>
  <r>
    <n v="638"/>
    <b v="1"/>
    <x v="9"/>
    <x v="0"/>
    <x v="9"/>
    <s v=""/>
    <n v="1184.1869099999999"/>
    <n v="1184.1869099999999"/>
    <s v="KG"/>
    <d v="2024-10-01T00:00:00"/>
    <n v="17"/>
    <d v="2024-10-21T00:00:00"/>
    <n v="0"/>
    <n v="0"/>
    <s v="PRO"/>
    <n v="0"/>
    <x v="20"/>
    <n v="1"/>
    <m/>
    <m/>
    <x v="5"/>
    <x v="2"/>
  </r>
  <r>
    <n v="473"/>
    <b v="1"/>
    <x v="17"/>
    <x v="0"/>
    <x v="17"/>
    <s v="KGS                 "/>
    <n v="19.070651000000002"/>
    <n v="19.070651000000002"/>
    <s v="KGS"/>
    <d v="2024-10-01T00:00:00"/>
    <n v="15"/>
    <d v="2024-10-21T00:00:00"/>
    <n v="0"/>
    <n v="0"/>
    <s v="PRO"/>
    <n v="0"/>
    <x v="24"/>
    <n v="1"/>
    <m/>
    <m/>
    <x v="3"/>
    <x v="2"/>
  </r>
  <r>
    <n v="478"/>
    <b v="1"/>
    <x v="17"/>
    <x v="0"/>
    <x v="17"/>
    <s v="KGS                 "/>
    <n v="5.8816930000000003"/>
    <n v="5.8816930000000003"/>
    <s v="KGS"/>
    <d v="2024-10-01T00:00:00"/>
    <n v="15"/>
    <d v="2024-10-21T00:00:00"/>
    <n v="0"/>
    <n v="0"/>
    <s v="PRO"/>
    <n v="0"/>
    <x v="25"/>
    <n v="1"/>
    <m/>
    <m/>
    <x v="3"/>
    <x v="2"/>
  </r>
  <r>
    <n v="485"/>
    <b v="1"/>
    <x v="17"/>
    <x v="0"/>
    <x v="17"/>
    <s v="KGS                 "/>
    <n v="5.770664"/>
    <n v="5.770664"/>
    <s v="KGS"/>
    <d v="2024-10-01T00:00:00"/>
    <n v="15"/>
    <d v="2024-10-21T00:00:00"/>
    <n v="0"/>
    <n v="0"/>
    <s v="PRO"/>
    <n v="0"/>
    <x v="26"/>
    <n v="1"/>
    <m/>
    <m/>
    <x v="3"/>
    <x v="2"/>
  </r>
  <r>
    <n v="517"/>
    <b v="1"/>
    <x v="17"/>
    <x v="0"/>
    <x v="17"/>
    <s v="KGS                 "/>
    <n v="1.540818"/>
    <n v="1.540818"/>
    <s v="KGS"/>
    <d v="2024-10-01T00:00:00"/>
    <n v="15"/>
    <d v="2024-10-21T00:00:00"/>
    <n v="0"/>
    <n v="0"/>
    <s v="PRO"/>
    <n v="0"/>
    <x v="5"/>
    <n v="1"/>
    <m/>
    <m/>
    <x v="3"/>
    <x v="2"/>
  </r>
  <r>
    <n v="480"/>
    <b v="1"/>
    <x v="27"/>
    <x v="0"/>
    <x v="27"/>
    <s v="KILO                "/>
    <n v="0.97154700000000005"/>
    <n v="0.97154700000000005"/>
    <s v="KGS"/>
    <d v="2024-10-01T00:00:00"/>
    <n v="15"/>
    <d v="2024-10-21T00:00:00"/>
    <n v="0"/>
    <n v="0"/>
    <s v="PRO"/>
    <n v="0"/>
    <x v="25"/>
    <n v="1"/>
    <m/>
    <m/>
    <x v="3"/>
    <x v="2"/>
  </r>
  <r>
    <n v="487"/>
    <b v="1"/>
    <x v="27"/>
    <x v="0"/>
    <x v="27"/>
    <s v="KILO                "/>
    <n v="0.95320700000000003"/>
    <n v="0.95320700000000003"/>
    <s v="KGS"/>
    <d v="2024-10-01T00:00:00"/>
    <n v="15"/>
    <d v="2024-10-21T00:00:00"/>
    <n v="0"/>
    <n v="0"/>
    <s v="PRO"/>
    <n v="0"/>
    <x v="26"/>
    <n v="1"/>
    <m/>
    <m/>
    <x v="3"/>
    <x v="2"/>
  </r>
  <r>
    <n v="775"/>
    <b v="1"/>
    <x v="4"/>
    <x v="0"/>
    <x v="4"/>
    <s v="CONT.ALERG.(T)      "/>
    <n v="0.68338200000000004"/>
    <n v="0.68338200000000004"/>
    <s v="KG"/>
    <d v="2024-10-01T00:00:00"/>
    <n v="21"/>
    <d v="2024-10-28T00:00:00"/>
    <n v="0"/>
    <n v="0"/>
    <s v="PRO"/>
    <n v="0"/>
    <x v="6"/>
    <n v="1"/>
    <m/>
    <m/>
    <x v="1"/>
    <x v="4"/>
  </r>
  <r>
    <n v="780"/>
    <b v="1"/>
    <x v="4"/>
    <x v="0"/>
    <x v="4"/>
    <s v="CONT.ALERG.(T)      "/>
    <n v="0.176124"/>
    <n v="0.176124"/>
    <s v="KG"/>
    <d v="2024-10-01T00:00:00"/>
    <n v="21"/>
    <d v="2024-10-28T00:00:00"/>
    <n v="0"/>
    <n v="0"/>
    <s v="PRO"/>
    <n v="0"/>
    <x v="23"/>
    <n v="1"/>
    <m/>
    <m/>
    <x v="1"/>
    <x v="4"/>
  </r>
  <r>
    <n v="787"/>
    <b v="1"/>
    <x v="4"/>
    <x v="0"/>
    <x v="4"/>
    <s v="CONT.ALERG.(T)      "/>
    <n v="0.37562499999999999"/>
    <n v="0.37562499999999999"/>
    <s v="KG"/>
    <d v="2024-10-01T00:00:00"/>
    <n v="21"/>
    <d v="2024-10-28T00:00:00"/>
    <n v="0"/>
    <n v="0"/>
    <s v="PRO"/>
    <n v="0"/>
    <x v="4"/>
    <n v="1"/>
    <m/>
    <m/>
    <x v="1"/>
    <x v="4"/>
  </r>
  <r>
    <n v="195"/>
    <b v="1"/>
    <x v="76"/>
    <x v="0"/>
    <x v="76"/>
    <s v="KILO                "/>
    <n v="0.87"/>
    <n v="0.87"/>
    <s v="KGS"/>
    <d v="2024-10-02T00:00:00"/>
    <n v="0"/>
    <d v="2024-10-07T00:00:00"/>
    <n v="0.01"/>
    <n v="0"/>
    <s v="PRO"/>
    <n v="0"/>
    <x v="0"/>
    <n v="1"/>
    <m/>
    <m/>
    <x v="16"/>
    <x v="0"/>
  </r>
  <r>
    <n v="182"/>
    <b v="1"/>
    <x v="77"/>
    <x v="0"/>
    <x v="77"/>
    <s v="CONT.ALERG.(SO)     "/>
    <n v="360.95"/>
    <n v="360.95"/>
    <s v="KG"/>
    <d v="2024-10-02T00:00:00"/>
    <n v="0"/>
    <d v="2024-10-07T00:00:00"/>
    <n v="0.01"/>
    <n v="0"/>
    <s v="PRO"/>
    <n v="0"/>
    <x v="10"/>
    <n v="1"/>
    <m/>
    <m/>
    <x v="16"/>
    <x v="0"/>
  </r>
  <r>
    <n v="194"/>
    <b v="1"/>
    <x v="78"/>
    <x v="0"/>
    <x v="78"/>
    <s v="Text. soja Rosendark"/>
    <n v="7.81"/>
    <n v="7.81"/>
    <s v="KG"/>
    <d v="2024-10-02T00:00:00"/>
    <n v="0"/>
    <d v="2024-10-07T00:00:00"/>
    <n v="0.01"/>
    <n v="0"/>
    <s v="PRO"/>
    <n v="0"/>
    <x v="0"/>
    <n v="1"/>
    <m/>
    <m/>
    <x v="16"/>
    <x v="0"/>
  </r>
  <r>
    <n v="203"/>
    <b v="1"/>
    <x v="79"/>
    <x v="2"/>
    <x v="79"/>
    <s v="F6-PP-08           "/>
    <n v="12.031366"/>
    <n v="0"/>
    <s v="UN"/>
    <d v="2024-10-02T00:00:00"/>
    <n v="1"/>
    <d v="2024-10-07T00:00:00"/>
    <n v="0"/>
    <n v="0"/>
    <s v="PRO"/>
    <n v="0"/>
    <x v="10"/>
    <n v="1"/>
    <m/>
    <m/>
    <x v="16"/>
    <x v="0"/>
  </r>
  <r>
    <n v="231"/>
    <b v="1"/>
    <x v="39"/>
    <x v="0"/>
    <x v="39"/>
    <s v=""/>
    <n v="163.933875"/>
    <n v="163.933875"/>
    <s v="KGS"/>
    <d v="2024-10-02T00:00:00"/>
    <n v="1"/>
    <d v="2024-10-07T00:00:00"/>
    <n v="0"/>
    <n v="0"/>
    <s v="PRO"/>
    <n v="0"/>
    <x v="13"/>
    <n v="1"/>
    <m/>
    <m/>
    <x v="17"/>
    <x v="0"/>
  </r>
  <r>
    <n v="351"/>
    <b v="1"/>
    <x v="28"/>
    <x v="0"/>
    <x v="28"/>
    <s v="CONT.ALERGENO       "/>
    <n v="48.130465999999998"/>
    <n v="48.130465999999998"/>
    <s v="KGS"/>
    <d v="2024-10-02T00:00:00"/>
    <n v="6"/>
    <d v="2024-10-14T00:00:00"/>
    <n v="0"/>
    <n v="0"/>
    <s v="PRO"/>
    <n v="0"/>
    <x v="6"/>
    <n v="1"/>
    <m/>
    <m/>
    <x v="12"/>
    <x v="1"/>
  </r>
  <r>
    <n v="356"/>
    <b v="1"/>
    <x v="28"/>
    <x v="0"/>
    <x v="28"/>
    <s v="CONT.ALERGENO       "/>
    <n v="21.004152000000001"/>
    <n v="21.004152000000001"/>
    <s v="KGS"/>
    <d v="2024-10-02T00:00:00"/>
    <n v="6"/>
    <d v="2024-10-14T00:00:00"/>
    <n v="0"/>
    <n v="0"/>
    <s v="PRO"/>
    <n v="0"/>
    <x v="11"/>
    <n v="1"/>
    <m/>
    <m/>
    <x v="12"/>
    <x v="1"/>
  </r>
  <r>
    <n v="361"/>
    <b v="1"/>
    <x v="28"/>
    <x v="0"/>
    <x v="28"/>
    <s v="CONT.ALERGENO       "/>
    <n v="30.050028999999999"/>
    <n v="30.050028999999999"/>
    <s v="KGS"/>
    <d v="2024-10-02T00:00:00"/>
    <n v="6"/>
    <d v="2024-10-14T00:00:00"/>
    <n v="0"/>
    <n v="0"/>
    <s v="PRO"/>
    <n v="0"/>
    <x v="4"/>
    <n v="1"/>
    <m/>
    <m/>
    <x v="12"/>
    <x v="1"/>
  </r>
  <r>
    <n v="366"/>
    <b v="1"/>
    <x v="28"/>
    <x v="0"/>
    <x v="28"/>
    <s v="CONT.ALERGENO       "/>
    <n v="36.880662000000001"/>
    <n v="36.880662000000001"/>
    <s v="KGS"/>
    <d v="2024-10-02T00:00:00"/>
    <n v="6"/>
    <d v="2024-10-14T00:00:00"/>
    <n v="0"/>
    <n v="0"/>
    <s v="PRO"/>
    <n v="0"/>
    <x v="7"/>
    <n v="1"/>
    <m/>
    <m/>
    <x v="12"/>
    <x v="1"/>
  </r>
  <r>
    <n v="371"/>
    <b v="1"/>
    <x v="28"/>
    <x v="0"/>
    <x v="28"/>
    <s v="CONT.ALERGENO       "/>
    <n v="7.7803680000000002"/>
    <n v="7.7803680000000002"/>
    <s v="KGS"/>
    <d v="2024-10-02T00:00:00"/>
    <n v="6"/>
    <d v="2024-10-14T00:00:00"/>
    <n v="0"/>
    <n v="0"/>
    <s v="PRO"/>
    <n v="0"/>
    <x v="12"/>
    <n v="1"/>
    <m/>
    <m/>
    <x v="12"/>
    <x v="1"/>
  </r>
  <r>
    <n v="376"/>
    <b v="1"/>
    <x v="40"/>
    <x v="0"/>
    <x v="40"/>
    <s v=""/>
    <n v="3.2362920000000002"/>
    <n v="3.2362920000000002"/>
    <s v="KGS"/>
    <d v="2024-10-02T00:00:00"/>
    <n v="7"/>
    <d v="2024-10-14T00:00:00"/>
    <n v="0"/>
    <n v="0"/>
    <s v="PRO"/>
    <n v="0"/>
    <x v="19"/>
    <n v="1"/>
    <m/>
    <m/>
    <x v="1"/>
    <x v="1"/>
  </r>
  <r>
    <n v="380"/>
    <b v="1"/>
    <x v="23"/>
    <x v="0"/>
    <x v="23"/>
    <s v=""/>
    <n v="6.7483420000000001"/>
    <n v="6.7483420000000001"/>
    <s v="KGS"/>
    <d v="2024-10-02T00:00:00"/>
    <n v="7"/>
    <d v="2024-10-14T00:00:00"/>
    <n v="0"/>
    <n v="0"/>
    <s v="PRO"/>
    <n v="0"/>
    <x v="19"/>
    <n v="1"/>
    <m/>
    <m/>
    <x v="10"/>
    <x v="1"/>
  </r>
  <r>
    <n v="379"/>
    <b v="1"/>
    <x v="24"/>
    <x v="0"/>
    <x v="24"/>
    <s v=""/>
    <n v="32.521478000000002"/>
    <n v="32.521478000000002"/>
    <s v="KGS"/>
    <d v="2024-10-02T00:00:00"/>
    <n v="7"/>
    <d v="2024-10-14T00:00:00"/>
    <n v="0"/>
    <n v="0"/>
    <s v="PRO"/>
    <n v="0"/>
    <x v="19"/>
    <n v="1"/>
    <m/>
    <m/>
    <x v="11"/>
    <x v="1"/>
  </r>
  <r>
    <n v="680"/>
    <b v="1"/>
    <x v="9"/>
    <x v="0"/>
    <x v="9"/>
    <s v=""/>
    <n v="710.51214600000003"/>
    <n v="710.51214600000003"/>
    <s v="KG"/>
    <d v="2024-10-02T00:00:00"/>
    <n v="17"/>
    <d v="2024-10-21T00:00:00"/>
    <n v="0"/>
    <n v="0"/>
    <s v="PRO"/>
    <n v="0"/>
    <x v="21"/>
    <n v="1"/>
    <m/>
    <m/>
    <x v="5"/>
    <x v="2"/>
  </r>
  <r>
    <n v="853"/>
    <b v="1"/>
    <x v="2"/>
    <x v="0"/>
    <x v="2"/>
    <s v=""/>
    <n v="0.442666"/>
    <n v="0.442666"/>
    <s v="KG"/>
    <d v="2024-10-02T00:00:00"/>
    <n v="30"/>
    <d v="2024-11-04T00:00:00"/>
    <n v="0"/>
    <n v="0"/>
    <s v="PRO"/>
    <n v="0"/>
    <x v="9"/>
    <n v="1"/>
    <m/>
    <m/>
    <x v="1"/>
    <x v="8"/>
  </r>
  <r>
    <n v="210"/>
    <b v="1"/>
    <x v="38"/>
    <x v="0"/>
    <x v="38"/>
    <s v="SN 797890 Lecker "/>
    <n v="0.39"/>
    <n v="0.39"/>
    <s v="KG"/>
    <d v="2024-10-03T00:00:00"/>
    <n v="0"/>
    <d v="2024-10-07T00:00:00"/>
    <n v="0.01"/>
    <n v="0"/>
    <s v="PRO"/>
    <n v="0"/>
    <x v="1"/>
    <n v="1"/>
    <m/>
    <m/>
    <x v="16"/>
    <x v="0"/>
  </r>
  <r>
    <n v="223"/>
    <b v="1"/>
    <x v="38"/>
    <x v="0"/>
    <x v="38"/>
    <s v="SN 797890 Lecker "/>
    <n v="0.15"/>
    <n v="0.15"/>
    <s v="KG"/>
    <d v="2024-10-03T00:00:00"/>
    <n v="0"/>
    <d v="2024-10-07T00:00:00"/>
    <n v="0.01"/>
    <n v="0"/>
    <s v="PRO"/>
    <n v="0"/>
    <x v="14"/>
    <n v="1"/>
    <m/>
    <m/>
    <x v="16"/>
    <x v="0"/>
  </r>
  <r>
    <n v="229"/>
    <b v="1"/>
    <x v="80"/>
    <x v="0"/>
    <x v="80"/>
    <s v="CONT.ALERG.(LE)     "/>
    <n v="383.9"/>
    <n v="383.9"/>
    <s v="KGS"/>
    <d v="2024-10-03T00:00:00"/>
    <n v="0"/>
    <d v="2024-10-07T00:00:00"/>
    <n v="0.01"/>
    <n v="0"/>
    <s v="PRO"/>
    <n v="0"/>
    <x v="13"/>
    <n v="1"/>
    <m/>
    <m/>
    <x v="20"/>
    <x v="0"/>
  </r>
  <r>
    <n v="204"/>
    <b v="1"/>
    <x v="77"/>
    <x v="0"/>
    <x v="77"/>
    <s v="CONT.ALERG.(SO)     "/>
    <n v="185.04"/>
    <n v="185.04"/>
    <s v="KG"/>
    <d v="2024-10-03T00:00:00"/>
    <n v="0"/>
    <d v="2024-10-07T00:00:00"/>
    <n v="0.01"/>
    <n v="0"/>
    <s v="PRO"/>
    <n v="0"/>
    <x v="1"/>
    <n v="1"/>
    <m/>
    <m/>
    <x v="16"/>
    <x v="0"/>
  </r>
  <r>
    <n v="217"/>
    <b v="1"/>
    <x v="77"/>
    <x v="0"/>
    <x v="77"/>
    <s v="CONT.ALERG.(SO)     "/>
    <n v="69.33"/>
    <n v="69.33"/>
    <s v="KG"/>
    <d v="2024-10-03T00:00:00"/>
    <n v="0"/>
    <d v="2024-10-07T00:00:00"/>
    <n v="0.01"/>
    <n v="0"/>
    <s v="PRO"/>
    <n v="0"/>
    <x v="14"/>
    <n v="1"/>
    <m/>
    <m/>
    <x v="16"/>
    <x v="0"/>
  </r>
  <r>
    <n v="232"/>
    <b v="1"/>
    <x v="39"/>
    <x v="0"/>
    <x v="39"/>
    <s v=""/>
    <n v="1560.8393410000001"/>
    <n v="1560.8393410000001"/>
    <s v="KGS"/>
    <d v="2024-10-03T00:00:00"/>
    <n v="1"/>
    <d v="2024-10-07T00:00:00"/>
    <n v="0"/>
    <n v="0"/>
    <s v="PRO"/>
    <n v="0"/>
    <x v="10"/>
    <n v="1"/>
    <m/>
    <m/>
    <x v="17"/>
    <x v="0"/>
  </r>
  <r>
    <n v="238"/>
    <b v="1"/>
    <x v="39"/>
    <x v="0"/>
    <x v="39"/>
    <s v=""/>
    <n v="194.110096"/>
    <n v="194.110096"/>
    <s v="KGS"/>
    <d v="2024-10-03T00:00:00"/>
    <n v="1"/>
    <d v="2024-10-07T00:00:00"/>
    <n v="0"/>
    <n v="0"/>
    <s v="PRO"/>
    <n v="0"/>
    <x v="10"/>
    <n v="1"/>
    <m/>
    <m/>
    <x v="17"/>
    <x v="0"/>
  </r>
  <r>
    <n v="239"/>
    <b v="1"/>
    <x v="39"/>
    <x v="0"/>
    <x v="39"/>
    <s v=""/>
    <n v="429.559999"/>
    <n v="429.559999"/>
    <s v="KGS"/>
    <d v="2024-10-03T00:00:00"/>
    <n v="1"/>
    <d v="2024-10-07T00:00:00"/>
    <n v="0"/>
    <n v="0"/>
    <s v="PRO"/>
    <n v="0"/>
    <x v="10"/>
    <n v="1"/>
    <m/>
    <m/>
    <x v="17"/>
    <x v="0"/>
  </r>
  <r>
    <n v="246"/>
    <b v="1"/>
    <x v="39"/>
    <x v="0"/>
    <x v="39"/>
    <s v=""/>
    <n v="21.682599"/>
    <n v="21.682599"/>
    <s v="KGS"/>
    <d v="2024-10-03T00:00:00"/>
    <n v="1"/>
    <d v="2024-10-07T00:00:00"/>
    <n v="0"/>
    <n v="0"/>
    <s v="PRO"/>
    <n v="0"/>
    <x v="0"/>
    <n v="1"/>
    <m/>
    <m/>
    <x v="17"/>
    <x v="0"/>
  </r>
  <r>
    <n v="462"/>
    <b v="1"/>
    <x v="31"/>
    <x v="0"/>
    <x v="31"/>
    <s v=""/>
    <n v="12.8574"/>
    <n v="12.8574"/>
    <s v="UNI"/>
    <d v="2024-10-03T00:00:00"/>
    <n v="10"/>
    <d v="2024-10-14T00:00:00"/>
    <n v="0"/>
    <n v="0"/>
    <s v="PRO"/>
    <n v="0"/>
    <x v="12"/>
    <n v="1"/>
    <m/>
    <m/>
    <x v="9"/>
    <x v="1"/>
  </r>
  <r>
    <n v="467"/>
    <b v="1"/>
    <x v="31"/>
    <x v="0"/>
    <x v="31"/>
    <s v=""/>
    <n v="17.643750000000001"/>
    <n v="17.643750000000001"/>
    <s v="UNI"/>
    <d v="2024-10-03T00:00:00"/>
    <n v="10"/>
    <d v="2024-10-14T00:00:00"/>
    <n v="0"/>
    <n v="0"/>
    <s v="PRO"/>
    <n v="0"/>
    <x v="19"/>
    <n v="1"/>
    <m/>
    <m/>
    <x v="9"/>
    <x v="1"/>
  </r>
  <r>
    <n v="387"/>
    <b v="1"/>
    <x v="32"/>
    <x v="0"/>
    <x v="32"/>
    <s v=""/>
    <n v="240.92444900000001"/>
    <n v="240.92444900000001"/>
    <s v="KGS"/>
    <d v="2024-10-03T00:00:00"/>
    <n v="7"/>
    <d v="2024-10-14T00:00:00"/>
    <n v="0"/>
    <n v="0"/>
    <s v="PRO"/>
    <n v="0"/>
    <x v="6"/>
    <n v="1"/>
    <m/>
    <m/>
    <x v="14"/>
    <x v="1"/>
  </r>
  <r>
    <n v="390"/>
    <b v="1"/>
    <x v="32"/>
    <x v="0"/>
    <x v="32"/>
    <s v=""/>
    <n v="105.13951400000001"/>
    <n v="105.13951400000001"/>
    <s v="KGS"/>
    <d v="2024-10-03T00:00:00"/>
    <n v="7"/>
    <d v="2024-10-14T00:00:00"/>
    <n v="0"/>
    <n v="0"/>
    <s v="PRO"/>
    <n v="0"/>
    <x v="11"/>
    <n v="1"/>
    <m/>
    <m/>
    <x v="14"/>
    <x v="1"/>
  </r>
  <r>
    <n v="393"/>
    <b v="1"/>
    <x v="32"/>
    <x v="0"/>
    <x v="32"/>
    <s v=""/>
    <n v="150.42004"/>
    <n v="150.42004"/>
    <s v="KGS"/>
    <d v="2024-10-03T00:00:00"/>
    <n v="7"/>
    <d v="2024-10-14T00:00:00"/>
    <n v="0"/>
    <n v="0"/>
    <s v="PRO"/>
    <n v="0"/>
    <x v="4"/>
    <n v="1"/>
    <m/>
    <m/>
    <x v="14"/>
    <x v="1"/>
  </r>
  <r>
    <n v="396"/>
    <b v="1"/>
    <x v="32"/>
    <x v="0"/>
    <x v="32"/>
    <s v=""/>
    <n v="184.61182199999999"/>
    <n v="184.61182199999999"/>
    <s v="KGS"/>
    <d v="2024-10-03T00:00:00"/>
    <n v="7"/>
    <d v="2024-10-14T00:00:00"/>
    <n v="0"/>
    <n v="0"/>
    <s v="PRO"/>
    <n v="0"/>
    <x v="7"/>
    <n v="1"/>
    <m/>
    <m/>
    <x v="14"/>
    <x v="1"/>
  </r>
  <r>
    <n v="399"/>
    <b v="1"/>
    <x v="32"/>
    <x v="0"/>
    <x v="32"/>
    <s v=""/>
    <n v="38.945827999999999"/>
    <n v="38.945827999999999"/>
    <s v="KGS"/>
    <d v="2024-10-03T00:00:00"/>
    <n v="7"/>
    <d v="2024-10-14T00:00:00"/>
    <n v="0"/>
    <n v="0"/>
    <s v="PRO"/>
    <n v="0"/>
    <x v="12"/>
    <n v="1"/>
    <m/>
    <m/>
    <x v="14"/>
    <x v="1"/>
  </r>
  <r>
    <n v="442"/>
    <b v="1"/>
    <x v="33"/>
    <x v="0"/>
    <x v="33"/>
    <s v="ET 100X150 ILUST    "/>
    <n v="51.921792000000003"/>
    <n v="51.921792000000003"/>
    <s v="UNI"/>
    <d v="2024-10-03T00:00:00"/>
    <n v="10"/>
    <d v="2024-10-14T00:00:00"/>
    <n v="0"/>
    <n v="0"/>
    <s v="PRO"/>
    <n v="0"/>
    <x v="11"/>
    <n v="1"/>
    <m/>
    <m/>
    <x v="9"/>
    <x v="1"/>
  </r>
  <r>
    <n v="447"/>
    <b v="1"/>
    <x v="33"/>
    <x v="0"/>
    <x v="33"/>
    <s v="ET 100X150 ILUST    "/>
    <n v="1092.1092000000001"/>
    <n v="1092.1092000000001"/>
    <s v="UNI"/>
    <d v="2024-10-03T00:00:00"/>
    <n v="10"/>
    <d v="2024-10-14T00:00:00"/>
    <n v="0"/>
    <n v="0"/>
    <s v="PRO"/>
    <n v="0"/>
    <x v="4"/>
    <n v="1"/>
    <m/>
    <m/>
    <x v="9"/>
    <x v="1"/>
  </r>
  <r>
    <n v="635"/>
    <b v="1"/>
    <x v="81"/>
    <x v="0"/>
    <x v="81"/>
    <s v="CONT.ALERG.(T)      "/>
    <n v="313.02730000000003"/>
    <n v="313.02730000000003"/>
    <s v="KGS"/>
    <d v="2024-10-03T00:00:00"/>
    <n v="15"/>
    <d v="2024-10-21T00:00:00"/>
    <n v="0"/>
    <n v="0"/>
    <s v="PRO"/>
    <n v="0"/>
    <x v="20"/>
    <n v="1"/>
    <m/>
    <m/>
    <x v="18"/>
    <x v="2"/>
  </r>
  <r>
    <n v="567"/>
    <b v="1"/>
    <x v="15"/>
    <x v="0"/>
    <x v="15"/>
    <s v="NRO 2               "/>
    <n v="294.37724900000001"/>
    <n v="294.37724900000001"/>
    <s v="KG"/>
    <d v="2024-10-03T00:00:00"/>
    <n v="15"/>
    <d v="2024-10-21T00:00:00"/>
    <n v="0"/>
    <n v="0"/>
    <s v="PRO"/>
    <n v="0"/>
    <x v="25"/>
    <n v="1"/>
    <m/>
    <m/>
    <x v="6"/>
    <x v="2"/>
  </r>
  <r>
    <n v="558"/>
    <b v="1"/>
    <x v="36"/>
    <x v="0"/>
    <x v="36"/>
    <s v="CONT.ALERG.(SO)     "/>
    <n v="1484.1921709999999"/>
    <n v="1484.1921709999999"/>
    <s v="KGS"/>
    <d v="2024-10-03T00:00:00"/>
    <n v="15"/>
    <d v="2024-10-21T00:00:00"/>
    <n v="0"/>
    <n v="0"/>
    <s v="PRO"/>
    <n v="0"/>
    <x v="24"/>
    <n v="1"/>
    <m/>
    <m/>
    <x v="4"/>
    <x v="2"/>
  </r>
  <r>
    <n v="565"/>
    <b v="1"/>
    <x v="36"/>
    <x v="0"/>
    <x v="36"/>
    <s v="CONT.ALERG.(SO)     "/>
    <n v="784.38170000000002"/>
    <n v="784.38170000000002"/>
    <s v="KGS"/>
    <d v="2024-10-03T00:00:00"/>
    <n v="15"/>
    <d v="2024-10-21T00:00:00"/>
    <n v="0"/>
    <n v="0"/>
    <s v="PRO"/>
    <n v="0"/>
    <x v="25"/>
    <n v="1"/>
    <m/>
    <m/>
    <x v="4"/>
    <x v="2"/>
  </r>
  <r>
    <n v="571"/>
    <b v="1"/>
    <x v="36"/>
    <x v="0"/>
    <x v="36"/>
    <s v="CONT.ALERG.(SO)     "/>
    <n v="769.57478500000002"/>
    <n v="769.57478500000002"/>
    <s v="KGS"/>
    <d v="2024-10-03T00:00:00"/>
    <n v="15"/>
    <d v="2024-10-21T00:00:00"/>
    <n v="0"/>
    <n v="0"/>
    <s v="PRO"/>
    <n v="0"/>
    <x v="26"/>
    <n v="1"/>
    <m/>
    <m/>
    <x v="4"/>
    <x v="2"/>
  </r>
  <r>
    <n v="587"/>
    <b v="1"/>
    <x v="27"/>
    <x v="0"/>
    <x v="27"/>
    <s v="KILO                "/>
    <n v="0.47077000000000002"/>
    <n v="0.47077000000000002"/>
    <s v="KGS"/>
    <d v="2024-10-03T00:00:00"/>
    <n v="15"/>
    <d v="2024-10-21T00:00:00"/>
    <n v="0"/>
    <n v="0"/>
    <s v="PRO"/>
    <n v="0"/>
    <x v="15"/>
    <n v="1"/>
    <m/>
    <m/>
    <x v="3"/>
    <x v="2"/>
  </r>
  <r>
    <n v="600"/>
    <b v="1"/>
    <x v="27"/>
    <x v="0"/>
    <x v="27"/>
    <s v="KILO                "/>
    <n v="0.13767699999999999"/>
    <n v="0.13767699999999999"/>
    <s v="KGS"/>
    <d v="2024-10-03T00:00:00"/>
    <n v="15"/>
    <d v="2024-10-21T00:00:00"/>
    <n v="0"/>
    <n v="0"/>
    <s v="PRO"/>
    <n v="0"/>
    <x v="5"/>
    <n v="1"/>
    <m/>
    <m/>
    <x v="3"/>
    <x v="2"/>
  </r>
  <r>
    <n v="613"/>
    <b v="1"/>
    <x v="27"/>
    <x v="0"/>
    <x v="27"/>
    <s v="KILO                "/>
    <n v="0.33102599999999999"/>
    <n v="0.33102599999999999"/>
    <s v="KGS"/>
    <d v="2024-10-03T00:00:00"/>
    <n v="15"/>
    <d v="2024-10-21T00:00:00"/>
    <n v="0"/>
    <n v="0"/>
    <s v="PRO"/>
    <n v="0"/>
    <x v="16"/>
    <n v="1"/>
    <m/>
    <m/>
    <x v="3"/>
    <x v="2"/>
  </r>
  <r>
    <n v="618"/>
    <b v="1"/>
    <x v="27"/>
    <x v="0"/>
    <x v="27"/>
    <s v="KILO                "/>
    <n v="0.23968600000000001"/>
    <n v="0.23968600000000001"/>
    <s v="KGS"/>
    <d v="2024-10-03T00:00:00"/>
    <n v="15"/>
    <d v="2024-10-21T00:00:00"/>
    <n v="0"/>
    <n v="0"/>
    <s v="PRO"/>
    <n v="0"/>
    <x v="17"/>
    <n v="1"/>
    <m/>
    <m/>
    <x v="3"/>
    <x v="2"/>
  </r>
  <r>
    <n v="796"/>
    <b v="1"/>
    <x v="82"/>
    <x v="0"/>
    <x v="82"/>
    <s v="CONT.ALERGENO       "/>
    <n v="1761.4135779999999"/>
    <n v="1761.4135779999999"/>
    <s v="KGS"/>
    <d v="2024-10-03T00:00:00"/>
    <n v="21"/>
    <d v="2024-10-28T00:00:00"/>
    <n v="0"/>
    <n v="0"/>
    <s v="PRO"/>
    <n v="0"/>
    <x v="23"/>
    <n v="1"/>
    <m/>
    <m/>
    <x v="4"/>
    <x v="4"/>
  </r>
  <r>
    <n v="237"/>
    <b v="1"/>
    <x v="80"/>
    <x v="0"/>
    <x v="80"/>
    <s v="CONT.ALERG.(LE)     "/>
    <n v="883.55"/>
    <n v="883.55"/>
    <s v="KGS"/>
    <d v="2024-10-04T00:00:00"/>
    <n v="0"/>
    <d v="2024-10-07T00:00:00"/>
    <n v="0.01"/>
    <n v="0"/>
    <s v="PRO"/>
    <n v="0"/>
    <x v="10"/>
    <n v="1"/>
    <m/>
    <m/>
    <x v="20"/>
    <x v="0"/>
  </r>
  <r>
    <n v="248"/>
    <b v="1"/>
    <x v="83"/>
    <x v="0"/>
    <x v="83"/>
    <s v="CONT. ALERGENO      "/>
    <n v="16891.88"/>
    <n v="16891.88"/>
    <s v="UNI"/>
    <d v="2024-10-04T00:00:00"/>
    <n v="0"/>
    <d v="2024-10-07T00:00:00"/>
    <n v="0.01"/>
    <n v="0"/>
    <s v="PRO"/>
    <n v="0"/>
    <x v="13"/>
    <n v="1"/>
    <m/>
    <m/>
    <x v="16"/>
    <x v="0"/>
  </r>
  <r>
    <n v="251"/>
    <b v="1"/>
    <x v="39"/>
    <x v="0"/>
    <x v="39"/>
    <s v=""/>
    <n v="981.393328"/>
    <n v="981.393328"/>
    <s v="KGS"/>
    <d v="2024-10-04T00:00:00"/>
    <n v="1"/>
    <d v="2024-10-07T00:00:00"/>
    <n v="0"/>
    <n v="0"/>
    <s v="PRO"/>
    <n v="0"/>
    <x v="1"/>
    <n v="1"/>
    <m/>
    <m/>
    <x v="17"/>
    <x v="0"/>
  </r>
  <r>
    <n v="257"/>
    <b v="1"/>
    <x v="39"/>
    <x v="0"/>
    <x v="39"/>
    <s v=""/>
    <n v="121.567196"/>
    <n v="121.567196"/>
    <s v="KGS"/>
    <d v="2024-10-04T00:00:00"/>
    <n v="1"/>
    <d v="2024-10-07T00:00:00"/>
    <n v="0"/>
    <n v="0"/>
    <s v="PRO"/>
    <n v="0"/>
    <x v="1"/>
    <n v="1"/>
    <m/>
    <m/>
    <x v="17"/>
    <x v="0"/>
  </r>
  <r>
    <n v="258"/>
    <b v="1"/>
    <x v="39"/>
    <x v="0"/>
    <x v="39"/>
    <s v=""/>
    <n v="367.69093500000002"/>
    <n v="367.69093500000002"/>
    <s v="KGS"/>
    <d v="2024-10-04T00:00:00"/>
    <n v="1"/>
    <d v="2024-10-07T00:00:00"/>
    <n v="0"/>
    <n v="0"/>
    <s v="PRO"/>
    <n v="0"/>
    <x v="14"/>
    <n v="1"/>
    <m/>
    <m/>
    <x v="17"/>
    <x v="0"/>
  </r>
  <r>
    <n v="263"/>
    <b v="1"/>
    <x v="39"/>
    <x v="0"/>
    <x v="39"/>
    <s v=""/>
    <n v="21.19866"/>
    <n v="21.19866"/>
    <s v="KGS"/>
    <d v="2024-10-04T00:00:00"/>
    <n v="1"/>
    <d v="2024-10-07T00:00:00"/>
    <n v="0"/>
    <n v="0"/>
    <s v="PRO"/>
    <n v="0"/>
    <x v="14"/>
    <n v="1"/>
    <m/>
    <m/>
    <x v="17"/>
    <x v="0"/>
  </r>
  <r>
    <n v="409"/>
    <b v="1"/>
    <x v="32"/>
    <x v="0"/>
    <x v="32"/>
    <s v=""/>
    <n v="63.532026000000002"/>
    <n v="63.532026000000002"/>
    <s v="KGS"/>
    <d v="2024-10-04T00:00:00"/>
    <n v="7"/>
    <d v="2024-10-14T00:00:00"/>
    <n v="0"/>
    <n v="0"/>
    <s v="PRO"/>
    <n v="0"/>
    <x v="4"/>
    <n v="1"/>
    <m/>
    <m/>
    <x v="14"/>
    <x v="1"/>
  </r>
  <r>
    <n v="651"/>
    <b v="1"/>
    <x v="84"/>
    <x v="0"/>
    <x v="84"/>
    <s v="CONT.ALERG.(T)      "/>
    <n v="827.71332399999994"/>
    <n v="827.71332399999994"/>
    <s v="KGS"/>
    <d v="2024-10-04T00:00:00"/>
    <n v="15"/>
    <d v="2024-10-21T00:00:00"/>
    <n v="0"/>
    <n v="0"/>
    <s v="PRO"/>
    <n v="0"/>
    <x v="24"/>
    <n v="1"/>
    <m/>
    <m/>
    <x v="18"/>
    <x v="2"/>
  </r>
  <r>
    <n v="653"/>
    <b v="1"/>
    <x v="84"/>
    <x v="0"/>
    <x v="84"/>
    <s v="CONT.ALERG.(T)      "/>
    <n v="498.78770600000001"/>
    <n v="498.78770600000001"/>
    <s v="KGS"/>
    <d v="2024-10-04T00:00:00"/>
    <n v="15"/>
    <d v="2024-10-21T00:00:00"/>
    <n v="0"/>
    <n v="0"/>
    <s v="PRO"/>
    <n v="0"/>
    <x v="25"/>
    <n v="1"/>
    <m/>
    <m/>
    <x v="18"/>
    <x v="2"/>
  </r>
  <r>
    <n v="655"/>
    <b v="1"/>
    <x v="84"/>
    <x v="0"/>
    <x v="84"/>
    <s v="CONT.ALERG.(T)      "/>
    <n v="489.37200000000001"/>
    <n v="489.37200000000001"/>
    <s v="KGS"/>
    <d v="2024-10-04T00:00:00"/>
    <n v="15"/>
    <d v="2024-10-21T00:00:00"/>
    <n v="0"/>
    <n v="0"/>
    <s v="PRO"/>
    <n v="0"/>
    <x v="26"/>
    <n v="1"/>
    <m/>
    <m/>
    <x v="18"/>
    <x v="2"/>
  </r>
  <r>
    <n v="664"/>
    <b v="1"/>
    <x v="81"/>
    <x v="0"/>
    <x v="81"/>
    <s v="CONT.ALERG.(T)      "/>
    <n v="616.65138000000002"/>
    <n v="616.65138000000002"/>
    <s v="KGS"/>
    <d v="2024-10-04T00:00:00"/>
    <n v="15"/>
    <d v="2024-10-21T00:00:00"/>
    <n v="0"/>
    <n v="0"/>
    <s v="PRO"/>
    <n v="0"/>
    <x v="15"/>
    <n v="1"/>
    <m/>
    <m/>
    <x v="18"/>
    <x v="2"/>
  </r>
  <r>
    <n v="673"/>
    <b v="1"/>
    <x v="81"/>
    <x v="0"/>
    <x v="81"/>
    <s v="CONT.ALERG.(T)      "/>
    <n v="620.33569299999999"/>
    <n v="620.33569299999999"/>
    <s v="KGS"/>
    <d v="2024-10-04T00:00:00"/>
    <n v="15"/>
    <d v="2024-10-21T00:00:00"/>
    <n v="0"/>
    <n v="0"/>
    <s v="PRO"/>
    <n v="0"/>
    <x v="16"/>
    <n v="1"/>
    <m/>
    <m/>
    <x v="18"/>
    <x v="2"/>
  </r>
  <r>
    <n v="676"/>
    <b v="1"/>
    <x v="81"/>
    <x v="0"/>
    <x v="81"/>
    <s v="CONT.ALERG.(T)      "/>
    <n v="449.16630800000001"/>
    <n v="449.16630800000001"/>
    <s v="KGS"/>
    <d v="2024-10-04T00:00:00"/>
    <n v="15"/>
    <d v="2024-10-21T00:00:00"/>
    <n v="0"/>
    <n v="0"/>
    <s v="PRO"/>
    <n v="0"/>
    <x v="17"/>
    <n v="1"/>
    <m/>
    <m/>
    <x v="18"/>
    <x v="2"/>
  </r>
  <r>
    <n v="677"/>
    <b v="1"/>
    <x v="81"/>
    <x v="0"/>
    <x v="81"/>
    <s v="CONT.ALERG.(T)      "/>
    <n v="187.81638000000001"/>
    <n v="187.81638000000001"/>
    <s v="KGS"/>
    <d v="2024-10-04T00:00:00"/>
    <n v="15"/>
    <d v="2024-10-21T00:00:00"/>
    <n v="0"/>
    <n v="0"/>
    <s v="PRO"/>
    <n v="0"/>
    <x v="21"/>
    <n v="1"/>
    <m/>
    <m/>
    <x v="18"/>
    <x v="2"/>
  </r>
  <r>
    <n v="669"/>
    <b v="1"/>
    <x v="36"/>
    <x v="0"/>
    <x v="36"/>
    <s v="CONT.ALERG.(SO)     "/>
    <n v="320.49397699999997"/>
    <n v="320.49397699999997"/>
    <s v="KGS"/>
    <d v="2024-10-04T00:00:00"/>
    <n v="15"/>
    <d v="2024-10-21T00:00:00"/>
    <n v="0"/>
    <n v="0"/>
    <s v="PRO"/>
    <n v="0"/>
    <x v="27"/>
    <n v="1"/>
    <m/>
    <m/>
    <x v="4"/>
    <x v="2"/>
  </r>
  <r>
    <n v="249"/>
    <b v="1"/>
    <x v="85"/>
    <x v="0"/>
    <x v="85"/>
    <s v="CONT.ALERG.(T)"/>
    <n v="996.57"/>
    <n v="996.57"/>
    <s v="KGS"/>
    <d v="2024-10-05T00:00:00"/>
    <n v="0"/>
    <d v="2024-10-07T00:00:00"/>
    <n v="0.01"/>
    <n v="0"/>
    <s v="PRO"/>
    <n v="0"/>
    <x v="10"/>
    <n v="1"/>
    <m/>
    <m/>
    <x v="16"/>
    <x v="0"/>
  </r>
  <r>
    <n v="254"/>
    <b v="1"/>
    <x v="80"/>
    <x v="0"/>
    <x v="80"/>
    <s v="CONT.ALERG.(LE)     "/>
    <n v="87.57"/>
    <n v="87.57"/>
    <s v="KGS"/>
    <d v="2024-10-05T00:00:00"/>
    <n v="0"/>
    <d v="2024-10-07T00:00:00"/>
    <n v="0.01"/>
    <n v="0"/>
    <s v="PRO"/>
    <n v="0"/>
    <x v="1"/>
    <n v="1"/>
    <m/>
    <m/>
    <x v="20"/>
    <x v="0"/>
  </r>
  <r>
    <n v="262"/>
    <b v="1"/>
    <x v="80"/>
    <x v="0"/>
    <x v="80"/>
    <s v="CONT.ALERG.(LE)     "/>
    <n v="96.5"/>
    <n v="96.5"/>
    <s v="KGS"/>
    <d v="2024-10-05T00:00:00"/>
    <n v="0"/>
    <d v="2024-10-07T00:00:00"/>
    <n v="0.01"/>
    <n v="0"/>
    <s v="PRO"/>
    <n v="0"/>
    <x v="14"/>
    <n v="1"/>
    <m/>
    <m/>
    <x v="20"/>
    <x v="0"/>
  </r>
  <r>
    <n v="264"/>
    <b v="1"/>
    <x v="83"/>
    <x v="0"/>
    <x v="83"/>
    <s v="CONT. ALERGENO      "/>
    <n v="8758.7900000000009"/>
    <n v="8758.7900000000009"/>
    <s v="UNI"/>
    <d v="2024-10-05T00:00:00"/>
    <n v="0"/>
    <d v="2024-10-07T00:00:00"/>
    <n v="0.01"/>
    <n v="0"/>
    <s v="PRO"/>
    <n v="0"/>
    <x v="0"/>
    <n v="1"/>
    <m/>
    <m/>
    <x v="16"/>
    <x v="0"/>
  </r>
  <r>
    <n v="265"/>
    <b v="1"/>
    <x v="86"/>
    <x v="0"/>
    <x v="86"/>
    <s v="FLOW FRIZATA 09 REV1"/>
    <n v="24.05"/>
    <n v="24.05"/>
    <s v="KGS"/>
    <d v="2024-10-05T00:00:00"/>
    <n v="0"/>
    <d v="2024-10-07T00:00:00"/>
    <n v="0.01"/>
    <n v="0"/>
    <s v="PRO"/>
    <n v="0"/>
    <x v="13"/>
    <n v="1"/>
    <m/>
    <m/>
    <x v="16"/>
    <x v="0"/>
  </r>
  <r>
    <n v="274"/>
    <b v="1"/>
    <x v="39"/>
    <x v="0"/>
    <x v="39"/>
    <s v=""/>
    <n v="122.56003200000001"/>
    <n v="122.56003200000001"/>
    <s v="KGS"/>
    <d v="2024-10-05T00:00:00"/>
    <n v="1"/>
    <d v="2024-10-07T00:00:00"/>
    <n v="0"/>
    <n v="0"/>
    <s v="PRO"/>
    <n v="0"/>
    <x v="1"/>
    <n v="1"/>
    <m/>
    <m/>
    <x v="17"/>
    <x v="0"/>
  </r>
  <r>
    <n v="415"/>
    <b v="1"/>
    <x v="29"/>
    <x v="0"/>
    <x v="29"/>
    <s v="CONT.ALERG.(T)      "/>
    <n v="56.943544000000003"/>
    <n v="56.943544000000003"/>
    <s v="KG"/>
    <d v="2024-10-05T00:00:00"/>
    <n v="7"/>
    <d v="2024-10-14T00:00:00"/>
    <n v="0"/>
    <n v="0"/>
    <s v="PRO"/>
    <n v="0"/>
    <x v="6"/>
    <n v="1"/>
    <m/>
    <m/>
    <x v="1"/>
    <x v="1"/>
  </r>
  <r>
    <n v="425"/>
    <b v="1"/>
    <x v="29"/>
    <x v="0"/>
    <x v="29"/>
    <s v="CONT.ALERG.(T)      "/>
    <n v="43.637380999999998"/>
    <n v="43.637380999999998"/>
    <s v="KG"/>
    <d v="2024-10-05T00:00:00"/>
    <n v="7"/>
    <d v="2024-10-14T00:00:00"/>
    <n v="0"/>
    <n v="0"/>
    <s v="PRO"/>
    <n v="0"/>
    <x v="7"/>
    <n v="1"/>
    <m/>
    <m/>
    <x v="1"/>
    <x v="1"/>
  </r>
  <r>
    <n v="469"/>
    <b v="1"/>
    <x v="22"/>
    <x v="0"/>
    <x v="22"/>
    <s v="CONT.ALERG.(T)      "/>
    <n v="29.674737"/>
    <n v="29.674737"/>
    <s v="KGS"/>
    <d v="2024-10-05T00:00:00"/>
    <n v="10"/>
    <d v="2024-10-21T00:00:00"/>
    <n v="0"/>
    <n v="0"/>
    <s v="PRO"/>
    <n v="0"/>
    <x v="20"/>
    <n v="1"/>
    <m/>
    <m/>
    <x v="4"/>
    <x v="2"/>
  </r>
  <r>
    <n v="734"/>
    <b v="1"/>
    <x v="87"/>
    <x v="0"/>
    <x v="87"/>
    <s v="PALADINI NUGGETS    "/>
    <n v="731.97368400000005"/>
    <n v="731.97368400000005"/>
    <s v="UNI"/>
    <d v="2024-10-05T00:00:00"/>
    <n v="15"/>
    <d v="2024-10-21T00:00:00"/>
    <n v="0"/>
    <n v="0"/>
    <s v="PRO"/>
    <n v="0"/>
    <x v="16"/>
    <n v="1"/>
    <m/>
    <m/>
    <x v="21"/>
    <x v="2"/>
  </r>
  <r>
    <n v="739"/>
    <b v="1"/>
    <x v="87"/>
    <x v="0"/>
    <x v="87"/>
    <s v="PALADINI NUGGETS    "/>
    <n v="530"/>
    <n v="530"/>
    <s v="UNI"/>
    <d v="2024-10-05T00:00:00"/>
    <n v="15"/>
    <d v="2024-10-21T00:00:00"/>
    <n v="0"/>
    <n v="0"/>
    <s v="PRO"/>
    <n v="0"/>
    <x v="17"/>
    <n v="1"/>
    <m/>
    <m/>
    <x v="21"/>
    <x v="2"/>
  </r>
  <r>
    <n v="696"/>
    <b v="1"/>
    <x v="88"/>
    <x v="0"/>
    <x v="88"/>
    <s v="SWIFT GENÉRICA    "/>
    <n v="1106.8589999999999"/>
    <n v="1106.8589999999999"/>
    <s v="UNI"/>
    <d v="2024-10-05T00:00:00"/>
    <n v="15"/>
    <d v="2024-10-21T00:00:00"/>
    <n v="0"/>
    <n v="0"/>
    <s v="PRO"/>
    <n v="0"/>
    <x v="24"/>
    <n v="1"/>
    <m/>
    <m/>
    <x v="21"/>
    <x v="2"/>
  </r>
  <r>
    <n v="702"/>
    <b v="1"/>
    <x v="88"/>
    <x v="0"/>
    <x v="88"/>
    <s v="SWIFT GENÉRICA    "/>
    <n v="772.29300000000001"/>
    <n v="772.29300000000001"/>
    <s v="UNI"/>
    <d v="2024-10-05T00:00:00"/>
    <n v="15"/>
    <d v="2024-10-21T00:00:00"/>
    <n v="0"/>
    <n v="0"/>
    <s v="PRO"/>
    <n v="0"/>
    <x v="25"/>
    <n v="1"/>
    <m/>
    <m/>
    <x v="21"/>
    <x v="2"/>
  </r>
  <r>
    <n v="707"/>
    <b v="1"/>
    <x v="88"/>
    <x v="0"/>
    <x v="88"/>
    <s v="SWIFT GENÉRICA    "/>
    <n v="757.71428600000002"/>
    <n v="757.71428600000002"/>
    <s v="UNI"/>
    <d v="2024-10-05T00:00:00"/>
    <n v="15"/>
    <d v="2024-10-21T00:00:00"/>
    <n v="0"/>
    <n v="0"/>
    <s v="PRO"/>
    <n v="0"/>
    <x v="26"/>
    <n v="1"/>
    <m/>
    <m/>
    <x v="21"/>
    <x v="2"/>
  </r>
  <r>
    <n v="266"/>
    <b v="1"/>
    <x v="52"/>
    <x v="0"/>
    <x v="52"/>
    <s v=""/>
    <n v="111.97199999999999"/>
    <n v="111.97199999999999"/>
    <s v="UNI"/>
    <d v="2024-10-06T00:00:00"/>
    <n v="0"/>
    <d v="2024-10-07T00:00:00"/>
    <n v="0"/>
    <n v="0"/>
    <s v="PRO"/>
    <n v="0"/>
    <x v="10"/>
    <n v="1"/>
    <m/>
    <m/>
    <x v="16"/>
    <x v="0"/>
  </r>
  <r>
    <n v="267"/>
    <b v="1"/>
    <x v="53"/>
    <x v="0"/>
    <x v="53"/>
    <s v=""/>
    <n v="252"/>
    <n v="252"/>
    <s v="UNI"/>
    <d v="2024-10-06T00:00:00"/>
    <n v="0"/>
    <d v="2024-10-07T00:00:00"/>
    <n v="0"/>
    <n v="0"/>
    <s v="PRO"/>
    <n v="0"/>
    <x v="10"/>
    <n v="1"/>
    <m/>
    <m/>
    <x v="19"/>
    <x v="0"/>
  </r>
  <r>
    <n v="270"/>
    <b v="1"/>
    <x v="89"/>
    <x v="0"/>
    <x v="89"/>
    <s v="12 u PALADINI"/>
    <n v="4284"/>
    <n v="4284"/>
    <s v="UNI"/>
    <d v="2024-10-06T00:00:00"/>
    <n v="0"/>
    <d v="2024-10-07T00:00:00"/>
    <n v="0.01"/>
    <n v="0"/>
    <s v="PRO"/>
    <n v="0"/>
    <x v="10"/>
    <n v="1"/>
    <m/>
    <m/>
    <x v="16"/>
    <x v="0"/>
  </r>
  <r>
    <n v="280"/>
    <b v="1"/>
    <x v="61"/>
    <x v="0"/>
    <x v="61"/>
    <s v="C-FR-08 REV.3"/>
    <n v="729.17"/>
    <n v="729.17"/>
    <s v="UNI"/>
    <d v="2024-10-06T00:00:00"/>
    <n v="0"/>
    <d v="2024-10-07T00:00:00"/>
    <n v="0.01"/>
    <n v="0"/>
    <s v="PRO"/>
    <n v="0"/>
    <x v="0"/>
    <n v="1"/>
    <m/>
    <m/>
    <x v="16"/>
    <x v="0"/>
  </r>
  <r>
    <n v="284"/>
    <b v="1"/>
    <x v="61"/>
    <x v="0"/>
    <x v="61"/>
    <s v="C-FR-08 REV.3"/>
    <n v="1406.25"/>
    <n v="1406.25"/>
    <s v="UNI"/>
    <d v="2024-10-06T00:00:00"/>
    <n v="0"/>
    <d v="2024-10-07T00:00:00"/>
    <n v="0.01"/>
    <n v="0"/>
    <s v="PRO"/>
    <n v="0"/>
    <x v="13"/>
    <n v="1"/>
    <m/>
    <m/>
    <x v="16"/>
    <x v="0"/>
  </r>
  <r>
    <n v="281"/>
    <b v="1"/>
    <x v="62"/>
    <x v="0"/>
    <x v="62"/>
    <s v="UNIDADES. REV.2"/>
    <n v="1.46"/>
    <n v="1.46"/>
    <s v="UNI"/>
    <d v="2024-10-06T00:00:00"/>
    <n v="0"/>
    <d v="2024-10-07T00:00:00"/>
    <n v="0.01"/>
    <n v="0"/>
    <s v="PRO"/>
    <n v="0"/>
    <x v="0"/>
    <n v="1"/>
    <m/>
    <m/>
    <x v="16"/>
    <x v="0"/>
  </r>
  <r>
    <n v="285"/>
    <b v="1"/>
    <x v="62"/>
    <x v="0"/>
    <x v="62"/>
    <s v="UNIDADES. REV.2"/>
    <n v="2.82"/>
    <n v="2.82"/>
    <s v="UNI"/>
    <d v="2024-10-06T00:00:00"/>
    <n v="0"/>
    <d v="2024-10-07T00:00:00"/>
    <n v="0.01"/>
    <n v="0"/>
    <s v="PRO"/>
    <n v="0"/>
    <x v="13"/>
    <n v="1"/>
    <m/>
    <m/>
    <x v="16"/>
    <x v="0"/>
  </r>
  <r>
    <n v="282"/>
    <b v="1"/>
    <x v="63"/>
    <x v="0"/>
    <x v="63"/>
    <s v="2 BANDAS"/>
    <n v="729.25"/>
    <n v="729.25"/>
    <s v="UNI"/>
    <d v="2024-10-06T00:00:00"/>
    <n v="0"/>
    <d v="2024-10-07T00:00:00"/>
    <n v="0.01"/>
    <n v="0"/>
    <s v="PRO"/>
    <n v="0"/>
    <x v="0"/>
    <n v="1"/>
    <m/>
    <m/>
    <x v="16"/>
    <x v="0"/>
  </r>
  <r>
    <n v="286"/>
    <b v="1"/>
    <x v="63"/>
    <x v="0"/>
    <x v="63"/>
    <s v="2 BANDAS"/>
    <n v="1406.39"/>
    <n v="1406.39"/>
    <s v="UNI"/>
    <d v="2024-10-06T00:00:00"/>
    <n v="0"/>
    <d v="2024-10-07T00:00:00"/>
    <n v="0.01"/>
    <n v="0"/>
    <s v="PRO"/>
    <n v="0"/>
    <x v="13"/>
    <n v="1"/>
    <m/>
    <m/>
    <x v="16"/>
    <x v="0"/>
  </r>
  <r>
    <n v="283"/>
    <b v="1"/>
    <x v="86"/>
    <x v="0"/>
    <x v="86"/>
    <s v="FLOW FRIZATA 09 REV1"/>
    <n v="24.15"/>
    <n v="24.15"/>
    <s v="KGS"/>
    <d v="2024-10-06T00:00:00"/>
    <n v="0"/>
    <d v="2024-10-07T00:00:00"/>
    <n v="0.01"/>
    <n v="0"/>
    <s v="PRO"/>
    <n v="0"/>
    <x v="0"/>
    <n v="1"/>
    <m/>
    <m/>
    <x v="16"/>
    <x v="0"/>
  </r>
  <r>
    <n v="272"/>
    <b v="1"/>
    <x v="90"/>
    <x v="0"/>
    <x v="90"/>
    <s v="RIBBON NE 102X450 OU"/>
    <n v="1.7472000000000001"/>
    <n v="1.7472000000000001"/>
    <s v="UNI"/>
    <d v="2024-10-06T00:00:00"/>
    <n v="0"/>
    <d v="2024-10-07T00:00:00"/>
    <n v="0"/>
    <n v="0"/>
    <s v="PRO"/>
    <n v="0"/>
    <x v="10"/>
    <n v="1"/>
    <m/>
    <m/>
    <x v="22"/>
    <x v="0"/>
  </r>
  <r>
    <n v="10"/>
    <b v="1"/>
    <x v="91"/>
    <x v="1"/>
    <x v="91"/>
    <s v="ARG. P.neto 0,96 kg"/>
    <n v="729.17"/>
    <n v="0"/>
    <s v="UNI"/>
    <d v="2024-10-06T00:00:00"/>
    <n v="1"/>
    <d v="2024-10-07T00:00:00"/>
    <n v="0.01"/>
    <n v="0"/>
    <s v="PRO"/>
    <n v="0"/>
    <x v="0"/>
    <n v="1"/>
    <m/>
    <m/>
    <x v="16"/>
    <x v="0"/>
  </r>
  <r>
    <n v="11"/>
    <b v="1"/>
    <x v="92"/>
    <x v="1"/>
    <x v="92"/>
    <s v="ARG. P.neto 0,96 kg"/>
    <n v="1406.25"/>
    <n v="0"/>
    <s v="UNI"/>
    <d v="2024-10-06T00:00:00"/>
    <n v="1"/>
    <d v="2024-10-07T00:00:00"/>
    <n v="0.01"/>
    <n v="0"/>
    <s v="PRO"/>
    <n v="0"/>
    <x v="13"/>
    <n v="1"/>
    <m/>
    <m/>
    <x v="16"/>
    <x v="0"/>
  </r>
  <r>
    <n v="268"/>
    <b v="1"/>
    <x v="67"/>
    <x v="0"/>
    <x v="67"/>
    <s v=""/>
    <n v="17.5"/>
    <n v="17.5"/>
    <s v="UN"/>
    <d v="2024-10-06T00:00:00"/>
    <n v="0"/>
    <d v="2024-10-07T00:00:00"/>
    <n v="0.01"/>
    <n v="0"/>
    <s v="PRO"/>
    <n v="0"/>
    <x v="10"/>
    <n v="1"/>
    <m/>
    <m/>
    <x v="16"/>
    <x v="0"/>
  </r>
  <r>
    <n v="321"/>
    <b v="1"/>
    <x v="39"/>
    <x v="0"/>
    <x v="39"/>
    <s v=""/>
    <n v="527.09336299999995"/>
    <n v="527.09336299999995"/>
    <s v="KGS"/>
    <d v="2024-10-06T00:00:00"/>
    <n v="1"/>
    <d v="2024-10-07T00:00:00"/>
    <n v="0"/>
    <n v="0"/>
    <s v="PRO"/>
    <n v="0"/>
    <x v="3"/>
    <n v="1"/>
    <m/>
    <m/>
    <x v="17"/>
    <x v="0"/>
  </r>
  <r>
    <n v="345"/>
    <b v="1"/>
    <x v="39"/>
    <x v="0"/>
    <x v="39"/>
    <s v=""/>
    <n v="500.70523400000002"/>
    <n v="500.70523400000002"/>
    <s v="KGS"/>
    <d v="2024-10-06T00:00:00"/>
    <n v="1"/>
    <d v="2024-10-07T00:00:00"/>
    <n v="0"/>
    <n v="0"/>
    <s v="PRO"/>
    <n v="0"/>
    <x v="2"/>
    <n v="1"/>
    <m/>
    <m/>
    <x v="17"/>
    <x v="0"/>
  </r>
  <r>
    <n v="269"/>
    <b v="1"/>
    <x v="93"/>
    <x v="0"/>
    <x v="93"/>
    <s v="FLOW MED JQ PA REV.3"/>
    <n v="133.16"/>
    <n v="133.16"/>
    <s v="KG"/>
    <d v="2024-10-06T00:00:00"/>
    <n v="0"/>
    <d v="2024-10-07T00:00:00"/>
    <n v="0.01"/>
    <n v="0"/>
    <s v="PRO"/>
    <n v="0"/>
    <x v="10"/>
    <n v="1"/>
    <m/>
    <m/>
    <x v="16"/>
    <x v="0"/>
  </r>
  <r>
    <n v="5"/>
    <b v="1"/>
    <x v="94"/>
    <x v="1"/>
    <x v="94"/>
    <s v="SKU PALADINI 102483"/>
    <n v="4200"/>
    <n v="0"/>
    <s v="UNI"/>
    <d v="2024-10-06T00:00:00"/>
    <n v="1"/>
    <d v="2024-10-07T00:00:00"/>
    <n v="0.01"/>
    <n v="0"/>
    <s v="PRO"/>
    <n v="0"/>
    <x v="10"/>
    <n v="1"/>
    <m/>
    <m/>
    <x v="16"/>
    <x v="0"/>
  </r>
  <r>
    <n v="765"/>
    <b v="1"/>
    <x v="84"/>
    <x v="0"/>
    <x v="84"/>
    <s v="CONT.ALERG.(T)      "/>
    <n v="388.12197200000003"/>
    <n v="388.12197200000003"/>
    <s v="KGS"/>
    <d v="2024-10-06T00:00:00"/>
    <n v="15"/>
    <d v="2024-10-21T00:00:00"/>
    <n v="0"/>
    <n v="0"/>
    <s v="PRO"/>
    <n v="0"/>
    <x v="28"/>
    <n v="1"/>
    <m/>
    <m/>
    <x v="18"/>
    <x v="2"/>
  </r>
  <r>
    <n v="541"/>
    <b v="1"/>
    <x v="22"/>
    <x v="0"/>
    <x v="22"/>
    <s v="CONT.ALERG.(T)      "/>
    <n v="17.804842000000001"/>
    <n v="17.804842000000001"/>
    <s v="KGS"/>
    <d v="2024-10-06T00:00:00"/>
    <n v="10"/>
    <d v="2024-10-21T00:00:00"/>
    <n v="0"/>
    <n v="0"/>
    <s v="PRO"/>
    <n v="0"/>
    <x v="21"/>
    <n v="1"/>
    <m/>
    <m/>
    <x v="4"/>
    <x v="2"/>
  </r>
  <r>
    <n v="1461"/>
    <b v="1"/>
    <x v="95"/>
    <x v="0"/>
    <x v="95"/>
    <s v="CONT.ALERG.(S)      "/>
    <n v="320.71911399999999"/>
    <n v="320.71911399999999"/>
    <s v="KGS"/>
    <d v="2024-10-06T00:00:00"/>
    <n v="60"/>
    <d v="2024-12-09T00:00:00"/>
    <n v="0"/>
    <n v="0"/>
    <s v="PRO"/>
    <n v="0"/>
    <x v="29"/>
    <n v="1"/>
    <m/>
    <m/>
    <x v="0"/>
    <x v="9"/>
  </r>
  <r>
    <n v="1462"/>
    <b v="1"/>
    <x v="1"/>
    <x v="0"/>
    <x v="1"/>
    <s v=""/>
    <n v="1129.8640029999999"/>
    <n v="1129.8640029999999"/>
    <s v="KGS"/>
    <d v="2024-10-06T00:00:00"/>
    <n v="60"/>
    <d v="2024-12-09T00:00:00"/>
    <n v="0"/>
    <n v="0"/>
    <s v="PRO"/>
    <n v="0"/>
    <x v="29"/>
    <n v="1"/>
    <m/>
    <m/>
    <x v="0"/>
    <x v="9"/>
  </r>
  <r>
    <n v="1463"/>
    <b v="1"/>
    <x v="0"/>
    <x v="0"/>
    <x v="0"/>
    <s v=""/>
    <n v="237.70416599999999"/>
    <n v="237.70416599999999"/>
    <s v="KGS"/>
    <d v="2024-10-06T00:00:00"/>
    <n v="60"/>
    <d v="2024-12-09T00:00:00"/>
    <n v="0"/>
    <n v="0"/>
    <s v="PRO"/>
    <n v="0"/>
    <x v="29"/>
    <n v="1"/>
    <m/>
    <m/>
    <x v="0"/>
    <x v="9"/>
  </r>
  <r>
    <n v="287"/>
    <b v="1"/>
    <x v="52"/>
    <x v="0"/>
    <x v="52"/>
    <s v=""/>
    <n v="70.727350999999999"/>
    <n v="70.727350999999999"/>
    <s v="UNI"/>
    <d v="2024-10-07T00:00:00"/>
    <n v="0"/>
    <d v="2024-10-07T00:00:00"/>
    <n v="0"/>
    <n v="0"/>
    <s v="PRO"/>
    <n v="0"/>
    <x v="1"/>
    <n v="1"/>
    <m/>
    <m/>
    <x v="16"/>
    <x v="0"/>
  </r>
  <r>
    <n v="294"/>
    <b v="1"/>
    <x v="52"/>
    <x v="0"/>
    <x v="52"/>
    <s v=""/>
    <n v="26.315000000000001"/>
    <n v="26.315000000000001"/>
    <s v="UNI"/>
    <d v="2024-10-07T00:00:00"/>
    <n v="0"/>
    <d v="2024-10-07T00:00:00"/>
    <n v="0"/>
    <n v="0"/>
    <s v="PRO"/>
    <n v="0"/>
    <x v="14"/>
    <n v="1"/>
    <m/>
    <m/>
    <x v="16"/>
    <x v="0"/>
  </r>
  <r>
    <n v="291"/>
    <b v="1"/>
    <x v="53"/>
    <x v="0"/>
    <x v="53"/>
    <s v=""/>
    <n v="80.631600000000006"/>
    <n v="80.631600000000006"/>
    <s v="UNI"/>
    <d v="2024-10-07T00:00:00"/>
    <n v="0"/>
    <d v="2024-10-07T00:00:00"/>
    <n v="0"/>
    <n v="0"/>
    <s v="PRO"/>
    <n v="0"/>
    <x v="1"/>
    <n v="1"/>
    <m/>
    <m/>
    <x v="19"/>
    <x v="0"/>
  </r>
  <r>
    <n v="295"/>
    <b v="1"/>
    <x v="53"/>
    <x v="0"/>
    <x v="53"/>
    <s v=""/>
    <n v="30"/>
    <n v="30"/>
    <s v="UNI"/>
    <d v="2024-10-07T00:00:00"/>
    <n v="0"/>
    <d v="2024-10-07T00:00:00"/>
    <n v="0"/>
    <n v="0"/>
    <s v="PRO"/>
    <n v="0"/>
    <x v="14"/>
    <n v="1"/>
    <m/>
    <m/>
    <x v="19"/>
    <x v="0"/>
  </r>
  <r>
    <n v="301"/>
    <b v="1"/>
    <x v="53"/>
    <x v="0"/>
    <x v="53"/>
    <s v=""/>
    <n v="53.333399999999997"/>
    <n v="53.333399999999997"/>
    <s v="UNI"/>
    <d v="2024-10-07T00:00:00"/>
    <n v="0"/>
    <d v="2024-10-07T00:00:00"/>
    <n v="0"/>
    <n v="0"/>
    <s v="PRO"/>
    <n v="0"/>
    <x v="3"/>
    <n v="1"/>
    <m/>
    <m/>
    <x v="19"/>
    <x v="0"/>
  </r>
  <r>
    <n v="327"/>
    <b v="1"/>
    <x v="53"/>
    <x v="0"/>
    <x v="53"/>
    <s v=""/>
    <n v="51.667200000000001"/>
    <n v="51.667200000000001"/>
    <s v="UNI"/>
    <d v="2024-10-07T00:00:00"/>
    <n v="0"/>
    <d v="2024-10-07T00:00:00"/>
    <n v="0"/>
    <n v="0"/>
    <s v="PRO"/>
    <n v="0"/>
    <x v="2"/>
    <n v="1"/>
    <m/>
    <m/>
    <x v="19"/>
    <x v="0"/>
  </r>
  <r>
    <n v="289"/>
    <b v="1"/>
    <x v="96"/>
    <x v="0"/>
    <x v="96"/>
    <s v="12 u PALADINI"/>
    <n v="1370.74"/>
    <n v="1370.74"/>
    <s v="UNI"/>
    <d v="2024-10-07T00:00:00"/>
    <n v="0"/>
    <d v="2024-10-07T00:00:00"/>
    <n v="0.01"/>
    <n v="0"/>
    <s v="PRO"/>
    <n v="0"/>
    <x v="1"/>
    <n v="1"/>
    <m/>
    <m/>
    <x v="16"/>
    <x v="0"/>
  </r>
  <r>
    <n v="297"/>
    <b v="1"/>
    <x v="96"/>
    <x v="0"/>
    <x v="96"/>
    <s v="12 u PALADINI"/>
    <n v="510"/>
    <n v="510"/>
    <s v="UNI"/>
    <d v="2024-10-07T00:00:00"/>
    <n v="0"/>
    <d v="2024-10-07T00:00:00"/>
    <n v="0.01"/>
    <n v="0"/>
    <s v="PRO"/>
    <n v="0"/>
    <x v="14"/>
    <n v="1"/>
    <m/>
    <m/>
    <x v="16"/>
    <x v="0"/>
  </r>
  <r>
    <n v="296"/>
    <b v="1"/>
    <x v="97"/>
    <x v="0"/>
    <x v="97"/>
    <s v="SOJA PALADINI J&amp;Q"/>
    <n v="16.54"/>
    <n v="16.54"/>
    <s v="KG"/>
    <d v="2024-10-07T00:00:00"/>
    <n v="0"/>
    <d v="2024-10-07T00:00:00"/>
    <n v="0.01"/>
    <n v="0"/>
    <s v="PRO"/>
    <n v="0"/>
    <x v="14"/>
    <n v="1"/>
    <m/>
    <m/>
    <x v="16"/>
    <x v="0"/>
  </r>
  <r>
    <n v="288"/>
    <b v="1"/>
    <x v="98"/>
    <x v="0"/>
    <x v="98"/>
    <s v="SOJA PALADINI E&amp;Q"/>
    <n v="44.45"/>
    <n v="44.45"/>
    <s v="KG"/>
    <d v="2024-10-07T00:00:00"/>
    <n v="0"/>
    <d v="2024-10-07T00:00:00"/>
    <n v="0.01"/>
    <n v="0"/>
    <s v="PRO"/>
    <n v="0"/>
    <x v="1"/>
    <n v="1"/>
    <m/>
    <m/>
    <x v="16"/>
    <x v="0"/>
  </r>
  <r>
    <n v="308"/>
    <b v="1"/>
    <x v="99"/>
    <x v="0"/>
    <x v="99"/>
    <s v=""/>
    <n v="41.84"/>
    <n v="41.84"/>
    <s v="KG"/>
    <d v="2024-10-07T00:00:00"/>
    <n v="0"/>
    <d v="2024-10-07T00:00:00"/>
    <n v="0.01"/>
    <n v="0"/>
    <s v="PRO"/>
    <n v="0"/>
    <x v="3"/>
    <n v="1"/>
    <m/>
    <m/>
    <x v="16"/>
    <x v="0"/>
  </r>
  <r>
    <n v="322"/>
    <b v="1"/>
    <x v="100"/>
    <x v="0"/>
    <x v="100"/>
    <s v="IQF"/>
    <n v="1086"/>
    <n v="1086"/>
    <s v="KGS"/>
    <d v="2024-10-07T00:00:00"/>
    <n v="0"/>
    <d v="2024-10-07T00:00:00"/>
    <n v="0.01"/>
    <n v="0"/>
    <s v="PRO"/>
    <n v="0"/>
    <x v="3"/>
    <n v="1"/>
    <m/>
    <m/>
    <x v="16"/>
    <x v="0"/>
  </r>
  <r>
    <n v="309"/>
    <b v="1"/>
    <x v="77"/>
    <x v="0"/>
    <x v="77"/>
    <s v="CONT.ALERG.(SO)     "/>
    <n v="178.2"/>
    <n v="178.2"/>
    <s v="KG"/>
    <d v="2024-10-07T00:00:00"/>
    <n v="0"/>
    <d v="2024-10-07T00:00:00"/>
    <n v="0.01"/>
    <n v="0"/>
    <s v="PRO"/>
    <n v="0"/>
    <x v="3"/>
    <n v="1"/>
    <m/>
    <m/>
    <x v="16"/>
    <x v="0"/>
  </r>
  <r>
    <n v="334"/>
    <b v="1"/>
    <x v="77"/>
    <x v="0"/>
    <x v="77"/>
    <s v="CONT.ALERG.(SO)     "/>
    <n v="212.76"/>
    <n v="212.76"/>
    <s v="KG"/>
    <d v="2024-10-07T00:00:00"/>
    <n v="0"/>
    <d v="2024-10-07T00:00:00"/>
    <n v="0.01"/>
    <n v="0"/>
    <s v="PRO"/>
    <n v="0"/>
    <x v="2"/>
    <n v="1"/>
    <m/>
    <m/>
    <x v="16"/>
    <x v="0"/>
  </r>
  <r>
    <n v="329"/>
    <b v="1"/>
    <x v="101"/>
    <x v="0"/>
    <x v="101"/>
    <s v="150g REV.0"/>
    <n v="54.57"/>
    <n v="54.57"/>
    <s v="KGS"/>
    <d v="2024-10-07T00:00:00"/>
    <n v="0"/>
    <d v="2024-10-07T00:00:00"/>
    <n v="0.01"/>
    <n v="0"/>
    <s v="PRO"/>
    <n v="0"/>
    <x v="2"/>
    <n v="1"/>
    <m/>
    <m/>
    <x v="16"/>
    <x v="0"/>
  </r>
  <r>
    <n v="303"/>
    <b v="1"/>
    <x v="102"/>
    <x v="0"/>
    <x v="102"/>
    <s v="150g REV.0"/>
    <n v="56.33"/>
    <n v="56.33"/>
    <s v="KGS"/>
    <d v="2024-10-07T00:00:00"/>
    <n v="0"/>
    <d v="2024-10-07T00:00:00"/>
    <n v="0.01"/>
    <n v="0"/>
    <s v="PRO"/>
    <n v="0"/>
    <x v="3"/>
    <n v="1"/>
    <m/>
    <m/>
    <x v="16"/>
    <x v="0"/>
  </r>
  <r>
    <n v="304"/>
    <b v="1"/>
    <x v="103"/>
    <x v="0"/>
    <x v="103"/>
    <s v="Generica DIA   "/>
    <n v="906.67"/>
    <n v="906.67"/>
    <s v="UNI"/>
    <d v="2024-10-07T00:00:00"/>
    <n v="0"/>
    <d v="2024-10-07T00:00:00"/>
    <n v="0.01"/>
    <n v="0"/>
    <s v="PRO"/>
    <n v="0"/>
    <x v="3"/>
    <n v="1"/>
    <m/>
    <m/>
    <x v="16"/>
    <x v="0"/>
  </r>
  <r>
    <n v="330"/>
    <b v="1"/>
    <x v="103"/>
    <x v="0"/>
    <x v="103"/>
    <s v="Generica DIA   "/>
    <n v="878.35"/>
    <n v="878.35"/>
    <s v="UNI"/>
    <d v="2024-10-07T00:00:00"/>
    <n v="0"/>
    <d v="2024-10-07T00:00:00"/>
    <n v="0.01"/>
    <n v="0"/>
    <s v="PRO"/>
    <n v="0"/>
    <x v="2"/>
    <n v="1"/>
    <m/>
    <m/>
    <x v="16"/>
    <x v="0"/>
  </r>
  <r>
    <n v="326"/>
    <b v="1"/>
    <x v="104"/>
    <x v="0"/>
    <x v="104"/>
    <s v="X UNIDAD            "/>
    <n v="23.703140999999999"/>
    <n v="23.703140999999999"/>
    <s v="UNI"/>
    <d v="2024-10-07T00:00:00"/>
    <n v="0"/>
    <d v="2024-10-07T00:00:00"/>
    <n v="0"/>
    <n v="0"/>
    <s v="PRO"/>
    <n v="0"/>
    <x v="3"/>
    <n v="1"/>
    <m/>
    <m/>
    <x v="16"/>
    <x v="0"/>
  </r>
  <r>
    <n v="350"/>
    <b v="1"/>
    <x v="104"/>
    <x v="0"/>
    <x v="104"/>
    <s v="X UNIDAD            "/>
    <n v="22.962626"/>
    <n v="22.962626"/>
    <s v="UNI"/>
    <d v="2024-10-07T00:00:00"/>
    <n v="0"/>
    <d v="2024-10-07T00:00:00"/>
    <n v="0"/>
    <n v="0"/>
    <s v="PRO"/>
    <n v="0"/>
    <x v="2"/>
    <n v="1"/>
    <m/>
    <m/>
    <x v="16"/>
    <x v="0"/>
  </r>
  <r>
    <n v="293"/>
    <b v="1"/>
    <x v="90"/>
    <x v="0"/>
    <x v="90"/>
    <s v="RIBBON NE 102X450 OU"/>
    <n v="0.55904600000000004"/>
    <n v="0.55904600000000004"/>
    <s v="UNI"/>
    <d v="2024-10-07T00:00:00"/>
    <n v="0"/>
    <d v="2024-10-07T00:00:00"/>
    <n v="0"/>
    <n v="0"/>
    <s v="PRO"/>
    <n v="0"/>
    <x v="1"/>
    <n v="1"/>
    <m/>
    <m/>
    <x v="22"/>
    <x v="0"/>
  </r>
  <r>
    <n v="300"/>
    <b v="1"/>
    <x v="90"/>
    <x v="0"/>
    <x v="90"/>
    <s v="RIBBON NE 102X450 OU"/>
    <n v="0.20799999999999999"/>
    <n v="0.20799999999999999"/>
    <s v="UNI"/>
    <d v="2024-10-07T00:00:00"/>
    <n v="0"/>
    <d v="2024-10-07T00:00:00"/>
    <n v="0"/>
    <n v="0"/>
    <s v="PRO"/>
    <n v="0"/>
    <x v="14"/>
    <n v="1"/>
    <m/>
    <m/>
    <x v="22"/>
    <x v="0"/>
  </r>
  <r>
    <n v="290"/>
    <b v="1"/>
    <x v="67"/>
    <x v="0"/>
    <x v="67"/>
    <s v=""/>
    <n v="5.6"/>
    <n v="5.6"/>
    <s v="UN"/>
    <d v="2024-10-07T00:00:00"/>
    <n v="0"/>
    <d v="2024-10-07T00:00:00"/>
    <n v="0.01"/>
    <n v="0"/>
    <s v="PRO"/>
    <n v="0"/>
    <x v="1"/>
    <n v="1"/>
    <m/>
    <m/>
    <x v="16"/>
    <x v="0"/>
  </r>
  <r>
    <n v="299"/>
    <b v="1"/>
    <x v="67"/>
    <x v="0"/>
    <x v="67"/>
    <s v=""/>
    <n v="2.08"/>
    <n v="2.08"/>
    <s v="UN"/>
    <d v="2024-10-07T00:00:00"/>
    <n v="0"/>
    <d v="2024-10-07T00:00:00"/>
    <n v="0.01"/>
    <n v="0"/>
    <s v="PRO"/>
    <n v="0"/>
    <x v="14"/>
    <n v="1"/>
    <m/>
    <m/>
    <x v="16"/>
    <x v="0"/>
  </r>
  <r>
    <n v="306"/>
    <b v="1"/>
    <x v="67"/>
    <x v="0"/>
    <x v="67"/>
    <s v=""/>
    <n v="5.92"/>
    <n v="5.92"/>
    <s v="UN"/>
    <d v="2024-10-07T00:00:00"/>
    <n v="0"/>
    <d v="2024-10-07T00:00:00"/>
    <n v="0.01"/>
    <n v="0"/>
    <s v="PRO"/>
    <n v="0"/>
    <x v="3"/>
    <n v="1"/>
    <m/>
    <m/>
    <x v="16"/>
    <x v="0"/>
  </r>
  <r>
    <n v="332"/>
    <b v="1"/>
    <x v="67"/>
    <x v="0"/>
    <x v="67"/>
    <s v=""/>
    <n v="5.74"/>
    <n v="5.74"/>
    <s v="UN"/>
    <d v="2024-10-07T00:00:00"/>
    <n v="0"/>
    <d v="2024-10-07T00:00:00"/>
    <n v="0.01"/>
    <n v="0"/>
    <s v="PRO"/>
    <n v="0"/>
    <x v="2"/>
    <n v="1"/>
    <m/>
    <m/>
    <x v="16"/>
    <x v="0"/>
  </r>
  <r>
    <n v="9"/>
    <b v="1"/>
    <x v="105"/>
    <x v="1"/>
    <x v="105"/>
    <s v="COD DIA 295103"/>
    <n v="861.12"/>
    <n v="0"/>
    <s v="UNI"/>
    <d v="2024-10-07T00:00:00"/>
    <n v="0"/>
    <d v="2024-10-07T00:00:00"/>
    <n v="0.01"/>
    <n v="0"/>
    <s v="PRO"/>
    <n v="0"/>
    <x v="2"/>
    <n v="1"/>
    <m/>
    <m/>
    <x v="16"/>
    <x v="0"/>
  </r>
  <r>
    <n v="8"/>
    <b v="1"/>
    <x v="106"/>
    <x v="1"/>
    <x v="106"/>
    <s v="COD DIA 295077"/>
    <n v="888.89"/>
    <n v="0"/>
    <s v="UNI"/>
    <d v="2024-10-07T00:00:00"/>
    <n v="0"/>
    <d v="2024-10-07T00:00:00"/>
    <n v="0.01"/>
    <n v="0"/>
    <s v="PRO"/>
    <n v="0"/>
    <x v="3"/>
    <n v="1"/>
    <m/>
    <m/>
    <x v="16"/>
    <x v="0"/>
  </r>
  <r>
    <n v="6"/>
    <b v="1"/>
    <x v="107"/>
    <x v="1"/>
    <x v="107"/>
    <s v="MS E&amp;Q  PALADINI x12"/>
    <n v="1343.86"/>
    <n v="0"/>
    <s v="UNI"/>
    <d v="2024-10-07T00:00:00"/>
    <n v="0"/>
    <d v="2024-10-07T00:00:00"/>
    <n v="0.01"/>
    <n v="0"/>
    <s v="PRO"/>
    <n v="0"/>
    <x v="1"/>
    <n v="1"/>
    <m/>
    <m/>
    <x v="16"/>
    <x v="0"/>
  </r>
  <r>
    <n v="7"/>
    <b v="1"/>
    <x v="108"/>
    <x v="1"/>
    <x v="108"/>
    <s v="MS J&amp;Q  PALADINI x12"/>
    <n v="500"/>
    <n v="0"/>
    <s v="UNI"/>
    <d v="2024-10-07T00:00:00"/>
    <n v="0"/>
    <d v="2024-10-07T00:00:00"/>
    <n v="0.01"/>
    <n v="0"/>
    <s v="PRO"/>
    <n v="0"/>
    <x v="14"/>
    <n v="1"/>
    <m/>
    <m/>
    <x v="16"/>
    <x v="0"/>
  </r>
  <r>
    <n v="918"/>
    <b v="1"/>
    <x v="3"/>
    <x v="0"/>
    <x v="3"/>
    <s v="CONT.ALERG.(S) (SO) "/>
    <n v="38.883023999999999"/>
    <n v="38.883023999999999"/>
    <s v="KG"/>
    <d v="2024-10-07T00:00:00"/>
    <n v="30"/>
    <d v="2024-11-11T00:00:00"/>
    <n v="0"/>
    <n v="0"/>
    <s v="PRO"/>
    <n v="0"/>
    <x v="17"/>
    <n v="1"/>
    <m/>
    <m/>
    <x v="2"/>
    <x v="5"/>
  </r>
  <r>
    <n v="924"/>
    <b v="1"/>
    <x v="3"/>
    <x v="0"/>
    <x v="3"/>
    <s v="CONT.ALERG.(S) (SO) "/>
    <n v="116.451562"/>
    <n v="116.451562"/>
    <s v="KG"/>
    <d v="2024-10-07T00:00:00"/>
    <n v="30"/>
    <d v="2024-11-11T00:00:00"/>
    <n v="0"/>
    <n v="0"/>
    <s v="PRO"/>
    <n v="0"/>
    <x v="30"/>
    <n v="1"/>
    <m/>
    <m/>
    <x v="2"/>
    <x v="5"/>
  </r>
  <r>
    <n v="557"/>
    <b v="1"/>
    <x v="22"/>
    <x v="0"/>
    <x v="22"/>
    <s v="CONT.ALERG.(T)      "/>
    <n v="1215.944264"/>
    <n v="1215.944264"/>
    <s v="KGS"/>
    <d v="2024-10-08T00:00:00"/>
    <n v="10"/>
    <d v="2024-10-21T00:00:00"/>
    <n v="0"/>
    <n v="0"/>
    <s v="PRO"/>
    <n v="0"/>
    <x v="24"/>
    <n v="1"/>
    <m/>
    <m/>
    <x v="4"/>
    <x v="2"/>
  </r>
  <r>
    <n v="561"/>
    <b v="1"/>
    <x v="22"/>
    <x v="0"/>
    <x v="22"/>
    <s v="CONT.ALERG.(T)      "/>
    <n v="53.858161000000003"/>
    <n v="53.858161000000003"/>
    <s v="KGS"/>
    <d v="2024-10-08T00:00:00"/>
    <n v="10"/>
    <d v="2024-10-21T00:00:00"/>
    <n v="0"/>
    <n v="0"/>
    <s v="PRO"/>
    <n v="0"/>
    <x v="24"/>
    <n v="1"/>
    <m/>
    <m/>
    <x v="4"/>
    <x v="2"/>
  </r>
  <r>
    <n v="564"/>
    <b v="1"/>
    <x v="22"/>
    <x v="0"/>
    <x v="22"/>
    <s v="CONT.ALERG.(T)      "/>
    <n v="1263.0885189999999"/>
    <n v="1263.0885189999999"/>
    <s v="KGS"/>
    <d v="2024-10-08T00:00:00"/>
    <n v="10"/>
    <d v="2024-10-21T00:00:00"/>
    <n v="0"/>
    <n v="0"/>
    <s v="PRO"/>
    <n v="0"/>
    <x v="25"/>
    <n v="1"/>
    <m/>
    <m/>
    <x v="4"/>
    <x v="2"/>
  </r>
  <r>
    <n v="570"/>
    <b v="1"/>
    <x v="22"/>
    <x v="0"/>
    <x v="22"/>
    <s v="CONT.ALERG.(T)      "/>
    <n v="1239.24497"/>
    <n v="1239.24497"/>
    <s v="KGS"/>
    <d v="2024-10-08T00:00:00"/>
    <n v="10"/>
    <d v="2024-10-21T00:00:00"/>
    <n v="0"/>
    <n v="0"/>
    <s v="PRO"/>
    <n v="0"/>
    <x v="26"/>
    <n v="1"/>
    <m/>
    <m/>
    <x v="4"/>
    <x v="2"/>
  </r>
  <r>
    <n v="603"/>
    <b v="1"/>
    <x v="22"/>
    <x v="0"/>
    <x v="22"/>
    <s v="CONT.ALERG.(T)      "/>
    <n v="8.141826"/>
    <n v="8.141826"/>
    <s v="KGS"/>
    <d v="2024-10-08T00:00:00"/>
    <n v="10"/>
    <d v="2024-10-21T00:00:00"/>
    <n v="0"/>
    <n v="0"/>
    <s v="PRO"/>
    <n v="0"/>
    <x v="27"/>
    <n v="1"/>
    <m/>
    <m/>
    <x v="4"/>
    <x v="2"/>
  </r>
  <r>
    <n v="631"/>
    <b v="1"/>
    <x v="22"/>
    <x v="0"/>
    <x v="22"/>
    <s v="CONT.ALERG.(T)      "/>
    <n v="51.760432000000002"/>
    <n v="51.760432000000002"/>
    <s v="KGS"/>
    <d v="2024-10-08T00:00:00"/>
    <n v="10"/>
    <d v="2024-10-21T00:00:00"/>
    <n v="0"/>
    <n v="0"/>
    <s v="PRO"/>
    <n v="0"/>
    <x v="28"/>
    <n v="1"/>
    <m/>
    <m/>
    <x v="4"/>
    <x v="2"/>
  </r>
  <r>
    <n v="470"/>
    <b v="1"/>
    <x v="75"/>
    <x v="0"/>
    <x v="75"/>
    <s v="CONT.ALERG.(HU)     "/>
    <n v="8.0121789999999997"/>
    <n v="8.0121789999999997"/>
    <s v="KGS"/>
    <d v="2024-10-08T00:00:00"/>
    <n v="7"/>
    <d v="2024-10-21T00:00:00"/>
    <n v="0"/>
    <n v="0"/>
    <s v="PRO"/>
    <n v="0"/>
    <x v="20"/>
    <n v="1"/>
    <m/>
    <m/>
    <x v="1"/>
    <x v="2"/>
  </r>
  <r>
    <n v="836"/>
    <b v="1"/>
    <x v="4"/>
    <x v="0"/>
    <x v="4"/>
    <s v="CONT.ALERG.(T)      "/>
    <n v="0.54541799999999996"/>
    <n v="0.54541799999999996"/>
    <s v="KG"/>
    <d v="2024-10-08T00:00:00"/>
    <n v="21"/>
    <d v="2024-11-04T00:00:00"/>
    <n v="0"/>
    <n v="0"/>
    <s v="PRO"/>
    <n v="0"/>
    <x v="6"/>
    <n v="1"/>
    <m/>
    <m/>
    <x v="1"/>
    <x v="8"/>
  </r>
  <r>
    <n v="841"/>
    <b v="1"/>
    <x v="4"/>
    <x v="0"/>
    <x v="4"/>
    <s v="CONT.ALERG.(T)      "/>
    <n v="0.37347900000000001"/>
    <n v="0.37347900000000001"/>
    <s v="KG"/>
    <d v="2024-10-08T00:00:00"/>
    <n v="21"/>
    <d v="2024-11-04T00:00:00"/>
    <n v="0"/>
    <n v="0"/>
    <s v="PRO"/>
    <n v="0"/>
    <x v="7"/>
    <n v="1"/>
    <m/>
    <m/>
    <x v="1"/>
    <x v="8"/>
  </r>
  <r>
    <n v="1517"/>
    <b v="1"/>
    <x v="1"/>
    <x v="0"/>
    <x v="1"/>
    <s v=""/>
    <n v="163.60918799999999"/>
    <n v="163.60918799999999"/>
    <s v="KGS"/>
    <d v="2024-10-08T00:00:00"/>
    <n v="60"/>
    <d v="2024-12-09T00:00:00"/>
    <n v="0"/>
    <n v="0"/>
    <s v="PRO"/>
    <n v="0"/>
    <x v="1"/>
    <n v="1"/>
    <m/>
    <m/>
    <x v="0"/>
    <x v="9"/>
  </r>
  <r>
    <n v="1518"/>
    <b v="1"/>
    <x v="0"/>
    <x v="0"/>
    <x v="0"/>
    <s v=""/>
    <n v="65.467010000000002"/>
    <n v="65.467010000000002"/>
    <s v="KGS"/>
    <d v="2024-10-08T00:00:00"/>
    <n v="60"/>
    <d v="2024-12-09T00:00:00"/>
    <n v="0"/>
    <n v="0"/>
    <s v="PRO"/>
    <n v="0"/>
    <x v="1"/>
    <n v="1"/>
    <m/>
    <m/>
    <x v="0"/>
    <x v="9"/>
  </r>
  <r>
    <n v="382"/>
    <b v="1"/>
    <x v="109"/>
    <x v="0"/>
    <x v="109"/>
    <s v="CR605752 Lecker "/>
    <n v="3.24"/>
    <n v="3.24"/>
    <s v="KG"/>
    <d v="2024-10-09T00:00:00"/>
    <n v="0"/>
    <d v="2024-10-14T00:00:00"/>
    <n v="0.01"/>
    <n v="0"/>
    <s v="PRO"/>
    <n v="0"/>
    <x v="19"/>
    <n v="1"/>
    <m/>
    <m/>
    <x v="16"/>
    <x v="1"/>
  </r>
  <r>
    <n v="383"/>
    <b v="1"/>
    <x v="110"/>
    <x v="0"/>
    <x v="110"/>
    <s v=""/>
    <n v="38.14"/>
    <n v="38.14"/>
    <s v="KGS"/>
    <d v="2024-10-09T00:00:00"/>
    <n v="0"/>
    <d v="2024-10-14T00:00:00"/>
    <n v="0.01"/>
    <n v="0"/>
    <s v="PRO"/>
    <n v="0"/>
    <x v="19"/>
    <n v="1"/>
    <m/>
    <m/>
    <x v="1"/>
    <x v="1"/>
  </r>
  <r>
    <n v="384"/>
    <b v="1"/>
    <x v="111"/>
    <x v="0"/>
    <x v="111"/>
    <s v="CONT. ALERGENO      "/>
    <n v="64.010000000000005"/>
    <n v="64.010000000000005"/>
    <s v="KG"/>
    <d v="2024-10-09T00:00:00"/>
    <n v="0"/>
    <d v="2024-10-14T00:00:00"/>
    <n v="0.01"/>
    <n v="0"/>
    <s v="PRO"/>
    <n v="0"/>
    <x v="19"/>
    <n v="1"/>
    <m/>
    <m/>
    <x v="1"/>
    <x v="1"/>
  </r>
  <r>
    <n v="388"/>
    <b v="1"/>
    <x v="39"/>
    <x v="0"/>
    <x v="39"/>
    <s v=""/>
    <n v="2026.37041"/>
    <n v="2026.37041"/>
    <s v="KGS"/>
    <d v="2024-10-09T00:00:00"/>
    <n v="1"/>
    <d v="2024-10-14T00:00:00"/>
    <n v="0"/>
    <n v="0"/>
    <s v="PRO"/>
    <n v="0"/>
    <x v="6"/>
    <n v="1"/>
    <m/>
    <m/>
    <x v="17"/>
    <x v="1"/>
  </r>
  <r>
    <n v="391"/>
    <b v="1"/>
    <x v="39"/>
    <x v="0"/>
    <x v="39"/>
    <s v=""/>
    <n v="884.30875400000002"/>
    <n v="884.30875400000002"/>
    <s v="KGS"/>
    <d v="2024-10-09T00:00:00"/>
    <n v="1"/>
    <d v="2024-10-14T00:00:00"/>
    <n v="0"/>
    <n v="0"/>
    <s v="PRO"/>
    <n v="0"/>
    <x v="11"/>
    <n v="1"/>
    <m/>
    <m/>
    <x v="17"/>
    <x v="1"/>
  </r>
  <r>
    <n v="394"/>
    <b v="1"/>
    <x v="39"/>
    <x v="0"/>
    <x v="39"/>
    <s v=""/>
    <n v="1265.154777"/>
    <n v="1265.154777"/>
    <s v="KGS"/>
    <d v="2024-10-09T00:00:00"/>
    <n v="1"/>
    <d v="2024-10-14T00:00:00"/>
    <n v="0"/>
    <n v="0"/>
    <s v="PRO"/>
    <n v="0"/>
    <x v="4"/>
    <n v="1"/>
    <m/>
    <m/>
    <x v="17"/>
    <x v="1"/>
  </r>
  <r>
    <n v="397"/>
    <b v="1"/>
    <x v="39"/>
    <x v="0"/>
    <x v="39"/>
    <s v=""/>
    <n v="1552.7354580000001"/>
    <n v="1552.7354580000001"/>
    <s v="KGS"/>
    <d v="2024-10-09T00:00:00"/>
    <n v="1"/>
    <d v="2024-10-14T00:00:00"/>
    <n v="0"/>
    <n v="0"/>
    <s v="PRO"/>
    <n v="0"/>
    <x v="7"/>
    <n v="1"/>
    <m/>
    <m/>
    <x v="17"/>
    <x v="1"/>
  </r>
  <r>
    <n v="400"/>
    <b v="1"/>
    <x v="39"/>
    <x v="0"/>
    <x v="39"/>
    <s v=""/>
    <n v="327.56605999999999"/>
    <n v="327.56605999999999"/>
    <s v="KGS"/>
    <d v="2024-10-09T00:00:00"/>
    <n v="1"/>
    <d v="2024-10-14T00:00:00"/>
    <n v="0"/>
    <n v="0"/>
    <s v="PRO"/>
    <n v="0"/>
    <x v="12"/>
    <n v="1"/>
    <m/>
    <m/>
    <x v="17"/>
    <x v="1"/>
  </r>
  <r>
    <n v="402"/>
    <b v="1"/>
    <x v="39"/>
    <x v="0"/>
    <x v="39"/>
    <s v=""/>
    <n v="323.72399999999999"/>
    <n v="323.72399999999999"/>
    <s v="KGS"/>
    <d v="2024-10-09T00:00:00"/>
    <n v="1"/>
    <d v="2024-10-14T00:00:00"/>
    <n v="0"/>
    <n v="0"/>
    <s v="PRO"/>
    <n v="0"/>
    <x v="19"/>
    <n v="1"/>
    <m/>
    <m/>
    <x v="17"/>
    <x v="1"/>
  </r>
  <r>
    <n v="475"/>
    <b v="1"/>
    <x v="41"/>
    <x v="0"/>
    <x v="41"/>
    <s v="CONT.ALERGENO       "/>
    <n v="0.95353200000000005"/>
    <n v="0.95353200000000005"/>
    <s v="KGS"/>
    <d v="2024-10-09T00:00:00"/>
    <n v="7"/>
    <d v="2024-10-21T00:00:00"/>
    <n v="0"/>
    <n v="0"/>
    <s v="PRO"/>
    <n v="0"/>
    <x v="24"/>
    <n v="1"/>
    <m/>
    <m/>
    <x v="1"/>
    <x v="2"/>
  </r>
  <r>
    <n v="482"/>
    <b v="1"/>
    <x v="41"/>
    <x v="0"/>
    <x v="41"/>
    <s v="CONT.ALERGENO       "/>
    <n v="5.4501330000000001"/>
    <n v="5.4501330000000001"/>
    <s v="KGS"/>
    <d v="2024-10-09T00:00:00"/>
    <n v="7"/>
    <d v="2024-10-21T00:00:00"/>
    <n v="0"/>
    <n v="0"/>
    <s v="PRO"/>
    <n v="0"/>
    <x v="25"/>
    <n v="1"/>
    <m/>
    <m/>
    <x v="1"/>
    <x v="2"/>
  </r>
  <r>
    <n v="518"/>
    <b v="1"/>
    <x v="41"/>
    <x v="0"/>
    <x v="41"/>
    <s v="CONT.ALERGENO       "/>
    <n v="3.5018590000000001"/>
    <n v="3.5018590000000001"/>
    <s v="KGS"/>
    <d v="2024-10-09T00:00:00"/>
    <n v="7"/>
    <d v="2024-10-21T00:00:00"/>
    <n v="0"/>
    <n v="0"/>
    <s v="PRO"/>
    <n v="0"/>
    <x v="5"/>
    <n v="1"/>
    <m/>
    <m/>
    <x v="1"/>
    <x v="2"/>
  </r>
  <r>
    <n v="499"/>
    <b v="1"/>
    <x v="40"/>
    <x v="0"/>
    <x v="40"/>
    <s v=""/>
    <n v="7.0091679999999998"/>
    <n v="7.0091679999999998"/>
    <s v="KGS"/>
    <d v="2024-10-09T00:00:00"/>
    <n v="7"/>
    <d v="2024-10-21T00:00:00"/>
    <n v="0"/>
    <n v="0"/>
    <s v="PRO"/>
    <n v="0"/>
    <x v="15"/>
    <n v="1"/>
    <m/>
    <m/>
    <x v="1"/>
    <x v="2"/>
  </r>
  <r>
    <n v="509"/>
    <b v="1"/>
    <x v="40"/>
    <x v="0"/>
    <x v="40"/>
    <s v=""/>
    <n v="4.2615350000000003"/>
    <n v="4.2615350000000003"/>
    <s v="KGS"/>
    <d v="2024-10-09T00:00:00"/>
    <n v="7"/>
    <d v="2024-10-21T00:00:00"/>
    <n v="0"/>
    <n v="0"/>
    <s v="PRO"/>
    <n v="0"/>
    <x v="5"/>
    <n v="1"/>
    <m/>
    <m/>
    <x v="1"/>
    <x v="2"/>
  </r>
  <r>
    <n v="523"/>
    <b v="1"/>
    <x v="40"/>
    <x v="0"/>
    <x v="40"/>
    <s v=""/>
    <n v="6.8096410000000001"/>
    <n v="6.8096410000000001"/>
    <s v="KGS"/>
    <d v="2024-10-09T00:00:00"/>
    <n v="7"/>
    <d v="2024-10-21T00:00:00"/>
    <n v="0"/>
    <n v="0"/>
    <s v="PRO"/>
    <n v="0"/>
    <x v="16"/>
    <n v="1"/>
    <m/>
    <m/>
    <x v="1"/>
    <x v="2"/>
  </r>
  <r>
    <n v="533"/>
    <b v="1"/>
    <x v="40"/>
    <x v="0"/>
    <x v="40"/>
    <s v=""/>
    <n v="4.9306549999999998"/>
    <n v="4.9306549999999998"/>
    <s v="KGS"/>
    <d v="2024-10-09T00:00:00"/>
    <n v="7"/>
    <d v="2024-10-21T00:00:00"/>
    <n v="0"/>
    <n v="0"/>
    <s v="PRO"/>
    <n v="0"/>
    <x v="17"/>
    <n v="1"/>
    <m/>
    <m/>
    <x v="1"/>
    <x v="2"/>
  </r>
  <r>
    <n v="481"/>
    <b v="1"/>
    <x v="29"/>
    <x v="0"/>
    <x v="29"/>
    <s v="CONT.ALERG.(T)      "/>
    <n v="21.800532"/>
    <n v="21.800532"/>
    <s v="KG"/>
    <d v="2024-10-09T00:00:00"/>
    <n v="7"/>
    <d v="2024-10-21T00:00:00"/>
    <n v="0"/>
    <n v="0"/>
    <s v="PRO"/>
    <n v="0"/>
    <x v="25"/>
    <n v="1"/>
    <m/>
    <m/>
    <x v="1"/>
    <x v="2"/>
  </r>
  <r>
    <n v="505"/>
    <b v="1"/>
    <x v="29"/>
    <x v="0"/>
    <x v="29"/>
    <s v="CONT.ALERG.(T)      "/>
    <n v="65.968636000000004"/>
    <n v="65.968636000000004"/>
    <s v="KG"/>
    <d v="2024-10-09T00:00:00"/>
    <n v="7"/>
    <d v="2024-10-21T00:00:00"/>
    <n v="0"/>
    <n v="0"/>
    <s v="PRO"/>
    <n v="0"/>
    <x v="15"/>
    <n v="1"/>
    <m/>
    <m/>
    <x v="1"/>
    <x v="2"/>
  </r>
  <r>
    <n v="515"/>
    <b v="1"/>
    <x v="29"/>
    <x v="0"/>
    <x v="29"/>
    <s v="CONT.ALERG.(T)      "/>
    <n v="40.108561999999999"/>
    <n v="40.108561999999999"/>
    <s v="KG"/>
    <d v="2024-10-09T00:00:00"/>
    <n v="7"/>
    <d v="2024-10-21T00:00:00"/>
    <n v="0"/>
    <n v="0"/>
    <s v="PRO"/>
    <n v="0"/>
    <x v="5"/>
    <n v="1"/>
    <m/>
    <m/>
    <x v="1"/>
    <x v="2"/>
  </r>
  <r>
    <n v="529"/>
    <b v="1"/>
    <x v="29"/>
    <x v="0"/>
    <x v="29"/>
    <s v="CONT.ALERG.(T)      "/>
    <n v="64.090736000000007"/>
    <n v="64.090736000000007"/>
    <s v="KG"/>
    <d v="2024-10-09T00:00:00"/>
    <n v="7"/>
    <d v="2024-10-21T00:00:00"/>
    <n v="0"/>
    <n v="0"/>
    <s v="PRO"/>
    <n v="0"/>
    <x v="16"/>
    <n v="1"/>
    <m/>
    <m/>
    <x v="1"/>
    <x v="2"/>
  </r>
  <r>
    <n v="539"/>
    <b v="1"/>
    <x v="29"/>
    <x v="0"/>
    <x v="29"/>
    <s v="CONT.ALERG.(T)      "/>
    <n v="46.406168000000001"/>
    <n v="46.406168000000001"/>
    <s v="KG"/>
    <d v="2024-10-09T00:00:00"/>
    <n v="7"/>
    <d v="2024-10-21T00:00:00"/>
    <n v="0"/>
    <n v="0"/>
    <s v="PRO"/>
    <n v="0"/>
    <x v="17"/>
    <n v="1"/>
    <m/>
    <m/>
    <x v="1"/>
    <x v="2"/>
  </r>
  <r>
    <n v="476"/>
    <b v="1"/>
    <x v="42"/>
    <x v="0"/>
    <x v="42"/>
    <s v=""/>
    <n v="0.94418599999999997"/>
    <n v="0.94418599999999997"/>
    <s v="KG"/>
    <d v="2024-10-09T00:00:00"/>
    <n v="7"/>
    <d v="2024-10-21T00:00:00"/>
    <n v="0"/>
    <n v="0"/>
    <s v="PRO"/>
    <n v="0"/>
    <x v="24"/>
    <n v="1"/>
    <m/>
    <m/>
    <x v="1"/>
    <x v="2"/>
  </r>
  <r>
    <n v="483"/>
    <b v="1"/>
    <x v="42"/>
    <x v="0"/>
    <x v="42"/>
    <s v=""/>
    <n v="5.3967109999999998"/>
    <n v="5.3967109999999998"/>
    <s v="KG"/>
    <d v="2024-10-09T00:00:00"/>
    <n v="7"/>
    <d v="2024-10-21T00:00:00"/>
    <n v="0"/>
    <n v="0"/>
    <s v="PRO"/>
    <n v="0"/>
    <x v="25"/>
    <n v="1"/>
    <m/>
    <m/>
    <x v="1"/>
    <x v="2"/>
  </r>
  <r>
    <n v="519"/>
    <b v="1"/>
    <x v="42"/>
    <x v="0"/>
    <x v="42"/>
    <s v=""/>
    <n v="3.4675340000000001"/>
    <n v="3.4675340000000001"/>
    <s v="KG"/>
    <d v="2024-10-09T00:00:00"/>
    <n v="7"/>
    <d v="2024-10-21T00:00:00"/>
    <n v="0"/>
    <n v="0"/>
    <s v="PRO"/>
    <n v="0"/>
    <x v="5"/>
    <n v="1"/>
    <m/>
    <m/>
    <x v="1"/>
    <x v="2"/>
  </r>
  <r>
    <n v="472"/>
    <b v="1"/>
    <x v="24"/>
    <x v="0"/>
    <x v="24"/>
    <s v=""/>
    <n v="76.282604000000006"/>
    <n v="76.282604000000006"/>
    <s v="KGS"/>
    <d v="2024-10-09T00:00:00"/>
    <n v="7"/>
    <d v="2024-10-21T00:00:00"/>
    <n v="0"/>
    <n v="0"/>
    <s v="PRO"/>
    <n v="0"/>
    <x v="24"/>
    <n v="1"/>
    <m/>
    <m/>
    <x v="11"/>
    <x v="2"/>
  </r>
  <r>
    <n v="477"/>
    <b v="1"/>
    <x v="24"/>
    <x v="0"/>
    <x v="24"/>
    <s v=""/>
    <n v="36.270446"/>
    <n v="36.270446"/>
    <s v="KGS"/>
    <d v="2024-10-09T00:00:00"/>
    <n v="7"/>
    <d v="2024-10-21T00:00:00"/>
    <n v="0"/>
    <n v="0"/>
    <s v="PRO"/>
    <n v="0"/>
    <x v="25"/>
    <n v="1"/>
    <m/>
    <m/>
    <x v="11"/>
    <x v="2"/>
  </r>
  <r>
    <n v="484"/>
    <b v="1"/>
    <x v="24"/>
    <x v="0"/>
    <x v="24"/>
    <s v=""/>
    <n v="35.585762000000003"/>
    <n v="35.585762000000003"/>
    <s v="KGS"/>
    <d v="2024-10-09T00:00:00"/>
    <n v="7"/>
    <d v="2024-10-21T00:00:00"/>
    <n v="0"/>
    <n v="0"/>
    <s v="PRO"/>
    <n v="0"/>
    <x v="26"/>
    <n v="1"/>
    <m/>
    <m/>
    <x v="11"/>
    <x v="2"/>
  </r>
  <r>
    <n v="500"/>
    <b v="1"/>
    <x v="24"/>
    <x v="0"/>
    <x v="24"/>
    <s v=""/>
    <n v="37.103648"/>
    <n v="37.103648"/>
    <s v="KGS"/>
    <d v="2024-10-09T00:00:00"/>
    <n v="7"/>
    <d v="2024-10-21T00:00:00"/>
    <n v="0"/>
    <n v="0"/>
    <s v="PRO"/>
    <n v="0"/>
    <x v="15"/>
    <n v="1"/>
    <m/>
    <m/>
    <x v="11"/>
    <x v="2"/>
  </r>
  <r>
    <n v="510"/>
    <b v="1"/>
    <x v="24"/>
    <x v="0"/>
    <x v="24"/>
    <s v=""/>
    <n v="22.558810999999999"/>
    <n v="22.558810999999999"/>
    <s v="KGS"/>
    <d v="2024-10-09T00:00:00"/>
    <n v="7"/>
    <d v="2024-10-21T00:00:00"/>
    <n v="0"/>
    <n v="0"/>
    <s v="PRO"/>
    <n v="0"/>
    <x v="5"/>
    <n v="1"/>
    <m/>
    <m/>
    <x v="11"/>
    <x v="2"/>
  </r>
  <r>
    <n v="516"/>
    <b v="1"/>
    <x v="24"/>
    <x v="0"/>
    <x v="24"/>
    <s v=""/>
    <n v="10.505578"/>
    <n v="10.505578"/>
    <s v="KGS"/>
    <d v="2024-10-09T00:00:00"/>
    <n v="7"/>
    <d v="2024-10-21T00:00:00"/>
    <n v="0"/>
    <n v="0"/>
    <s v="PRO"/>
    <n v="0"/>
    <x v="5"/>
    <n v="1"/>
    <m/>
    <m/>
    <x v="11"/>
    <x v="2"/>
  </r>
  <r>
    <n v="524"/>
    <b v="1"/>
    <x v="24"/>
    <x v="0"/>
    <x v="24"/>
    <s v=""/>
    <n v="36.047435"/>
    <n v="36.047435"/>
    <s v="KGS"/>
    <d v="2024-10-09T00:00:00"/>
    <n v="7"/>
    <d v="2024-10-21T00:00:00"/>
    <n v="0"/>
    <n v="0"/>
    <s v="PRO"/>
    <n v="0"/>
    <x v="16"/>
    <n v="1"/>
    <m/>
    <m/>
    <x v="11"/>
    <x v="2"/>
  </r>
  <r>
    <n v="534"/>
    <b v="1"/>
    <x v="24"/>
    <x v="0"/>
    <x v="24"/>
    <s v=""/>
    <n v="26.100860000000001"/>
    <n v="26.100860000000001"/>
    <s v="KGS"/>
    <d v="2024-10-09T00:00:00"/>
    <n v="7"/>
    <d v="2024-10-21T00:00:00"/>
    <n v="0"/>
    <n v="0"/>
    <s v="PRO"/>
    <n v="0"/>
    <x v="17"/>
    <n v="1"/>
    <m/>
    <m/>
    <x v="11"/>
    <x v="2"/>
  </r>
  <r>
    <n v="670"/>
    <b v="1"/>
    <x v="22"/>
    <x v="0"/>
    <x v="22"/>
    <s v="CONT.ALERG.(T)      "/>
    <n v="432.96739600000001"/>
    <n v="432.96739600000001"/>
    <s v="KGS"/>
    <d v="2024-10-09T00:00:00"/>
    <n v="10"/>
    <d v="2024-10-21T00:00:00"/>
    <n v="0"/>
    <n v="0"/>
    <s v="PRO"/>
    <n v="0"/>
    <x v="27"/>
    <n v="1"/>
    <m/>
    <m/>
    <x v="4"/>
    <x v="2"/>
  </r>
  <r>
    <n v="542"/>
    <b v="1"/>
    <x v="75"/>
    <x v="0"/>
    <x v="75"/>
    <s v="CONT.ALERG.(HU)     "/>
    <n v="4.8073069999999998"/>
    <n v="4.8073069999999998"/>
    <s v="KGS"/>
    <d v="2024-10-09T00:00:00"/>
    <n v="7"/>
    <d v="2024-10-21T00:00:00"/>
    <n v="0"/>
    <n v="0"/>
    <s v="PRO"/>
    <n v="0"/>
    <x v="21"/>
    <n v="1"/>
    <m/>
    <m/>
    <x v="1"/>
    <x v="2"/>
  </r>
  <r>
    <n v="401"/>
    <b v="1"/>
    <x v="112"/>
    <x v="0"/>
    <x v="112"/>
    <s v=""/>
    <n v="1941.71"/>
    <n v="1941.71"/>
    <s v="KG"/>
    <d v="2024-10-10T00:00:00"/>
    <n v="0"/>
    <d v="2024-10-14T00:00:00"/>
    <n v="0.01"/>
    <n v="0"/>
    <s v="PRO"/>
    <n v="0"/>
    <x v="19"/>
    <n v="1"/>
    <m/>
    <m/>
    <x v="23"/>
    <x v="1"/>
  </r>
  <r>
    <n v="403"/>
    <b v="1"/>
    <x v="113"/>
    <x v="0"/>
    <x v="113"/>
    <s v=""/>
    <n v="754.94"/>
    <n v="754.94"/>
    <s v="KG"/>
    <d v="2024-10-10T00:00:00"/>
    <n v="0"/>
    <d v="2024-10-14T00:00:00"/>
    <n v="0.01"/>
    <n v="0"/>
    <s v="PRO"/>
    <n v="0"/>
    <x v="19"/>
    <n v="1"/>
    <m/>
    <m/>
    <x v="23"/>
    <x v="1"/>
  </r>
  <r>
    <n v="552"/>
    <b v="1"/>
    <x v="41"/>
    <x v="0"/>
    <x v="41"/>
    <s v="CONT.ALERGENO       "/>
    <n v="2.7394280000000002"/>
    <n v="2.7394280000000002"/>
    <s v="KGS"/>
    <d v="2024-10-10T00:00:00"/>
    <n v="7"/>
    <d v="2024-10-21T00:00:00"/>
    <n v="0"/>
    <n v="0"/>
    <s v="PRO"/>
    <n v="0"/>
    <x v="27"/>
    <n v="1"/>
    <m/>
    <m/>
    <x v="1"/>
    <x v="2"/>
  </r>
  <r>
    <n v="553"/>
    <b v="1"/>
    <x v="42"/>
    <x v="0"/>
    <x v="42"/>
    <s v=""/>
    <n v="2.7394280000000002"/>
    <n v="2.7394280000000002"/>
    <s v="KG"/>
    <d v="2024-10-10T00:00:00"/>
    <n v="7"/>
    <d v="2024-10-21T00:00:00"/>
    <n v="0"/>
    <n v="0"/>
    <s v="PRO"/>
    <n v="0"/>
    <x v="27"/>
    <n v="1"/>
    <m/>
    <m/>
    <x v="1"/>
    <x v="2"/>
  </r>
  <r>
    <n v="548"/>
    <b v="1"/>
    <x v="23"/>
    <x v="0"/>
    <x v="23"/>
    <s v=""/>
    <n v="9.1396449999999998"/>
    <n v="9.1396449999999998"/>
    <s v="KGS"/>
    <d v="2024-10-10T00:00:00"/>
    <n v="7"/>
    <d v="2024-10-21T00:00:00"/>
    <n v="0"/>
    <n v="0"/>
    <s v="PRO"/>
    <n v="0"/>
    <x v="27"/>
    <n v="1"/>
    <m/>
    <m/>
    <x v="10"/>
    <x v="2"/>
  </r>
  <r>
    <n v="546"/>
    <b v="1"/>
    <x v="24"/>
    <x v="0"/>
    <x v="24"/>
    <s v=""/>
    <n v="24.630765"/>
    <n v="24.630765"/>
    <s v="KGS"/>
    <d v="2024-10-10T00:00:00"/>
    <n v="7"/>
    <d v="2024-10-21T00:00:00"/>
    <n v="0"/>
    <n v="0"/>
    <s v="PRO"/>
    <n v="0"/>
    <x v="27"/>
    <n v="1"/>
    <m/>
    <m/>
    <x v="11"/>
    <x v="2"/>
  </r>
  <r>
    <n v="547"/>
    <b v="1"/>
    <x v="35"/>
    <x v="0"/>
    <x v="35"/>
    <s v="CONT ALERG (LE) (SO)"/>
    <n v="18.27929"/>
    <n v="18.27929"/>
    <s v="KGS"/>
    <d v="2024-10-10T00:00:00"/>
    <n v="7"/>
    <d v="2024-10-21T00:00:00"/>
    <n v="0"/>
    <n v="0"/>
    <s v="PRO"/>
    <n v="0"/>
    <x v="27"/>
    <n v="1"/>
    <m/>
    <m/>
    <x v="15"/>
    <x v="2"/>
  </r>
  <r>
    <n v="695"/>
    <b v="1"/>
    <x v="33"/>
    <x v="0"/>
    <x v="33"/>
    <s v="ET 100X150 ILUST    "/>
    <n v="1117.818"/>
    <n v="1117.818"/>
    <s v="UNI"/>
    <d v="2024-10-10T00:00:00"/>
    <n v="10"/>
    <d v="2024-10-21T00:00:00"/>
    <n v="0"/>
    <n v="0"/>
    <s v="PRO"/>
    <n v="0"/>
    <x v="24"/>
    <n v="1"/>
    <m/>
    <m/>
    <x v="9"/>
    <x v="2"/>
  </r>
  <r>
    <n v="701"/>
    <b v="1"/>
    <x v="33"/>
    <x v="0"/>
    <x v="33"/>
    <s v="ET 100X150 ILUST    "/>
    <n v="772.29300000000001"/>
    <n v="772.29300000000001"/>
    <s v="UNI"/>
    <d v="2024-10-10T00:00:00"/>
    <n v="10"/>
    <d v="2024-10-21T00:00:00"/>
    <n v="0"/>
    <n v="0"/>
    <s v="PRO"/>
    <n v="0"/>
    <x v="25"/>
    <n v="1"/>
    <m/>
    <m/>
    <x v="9"/>
    <x v="2"/>
  </r>
  <r>
    <n v="706"/>
    <b v="1"/>
    <x v="33"/>
    <x v="0"/>
    <x v="33"/>
    <s v="ET 100X150 ILUST    "/>
    <n v="757.71428600000002"/>
    <n v="757.71428600000002"/>
    <s v="UNI"/>
    <d v="2024-10-10T00:00:00"/>
    <n v="10"/>
    <d v="2024-10-21T00:00:00"/>
    <n v="0"/>
    <n v="0"/>
    <s v="PRO"/>
    <n v="0"/>
    <x v="26"/>
    <n v="1"/>
    <m/>
    <m/>
    <x v="9"/>
    <x v="2"/>
  </r>
  <r>
    <n v="720"/>
    <b v="1"/>
    <x v="33"/>
    <x v="0"/>
    <x v="33"/>
    <s v="ET 100X150 ILUST    "/>
    <n v="25.7331"/>
    <n v="25.7331"/>
    <s v="UNI"/>
    <d v="2024-10-10T00:00:00"/>
    <n v="10"/>
    <d v="2024-10-21T00:00:00"/>
    <n v="0"/>
    <n v="0"/>
    <s v="PRO"/>
    <n v="0"/>
    <x v="15"/>
    <n v="1"/>
    <m/>
    <m/>
    <x v="9"/>
    <x v="2"/>
  </r>
  <r>
    <n v="727"/>
    <b v="1"/>
    <x v="33"/>
    <x v="0"/>
    <x v="33"/>
    <s v="ET 100X150 ILUST    "/>
    <n v="14.52675"/>
    <n v="14.52675"/>
    <s v="UNI"/>
    <d v="2024-10-10T00:00:00"/>
    <n v="10"/>
    <d v="2024-10-21T00:00:00"/>
    <n v="0"/>
    <n v="0"/>
    <s v="PRO"/>
    <n v="0"/>
    <x v="5"/>
    <n v="1"/>
    <m/>
    <m/>
    <x v="9"/>
    <x v="2"/>
  </r>
  <r>
    <n v="804"/>
    <b v="1"/>
    <x v="17"/>
    <x v="0"/>
    <x v="17"/>
    <s v="KGS                 "/>
    <n v="7.2424970000000002"/>
    <n v="7.2424970000000002"/>
    <s v="KGS"/>
    <d v="2024-10-10T00:00:00"/>
    <n v="15"/>
    <d v="2024-10-28T00:00:00"/>
    <n v="0"/>
    <n v="0"/>
    <s v="PRO"/>
    <n v="0"/>
    <x v="4"/>
    <n v="1"/>
    <m/>
    <m/>
    <x v="3"/>
    <x v="4"/>
  </r>
  <r>
    <n v="1617"/>
    <b v="1"/>
    <x v="1"/>
    <x v="0"/>
    <x v="1"/>
    <s v=""/>
    <n v="1061.0608520000001"/>
    <n v="1061.0608520000001"/>
    <s v="KGS"/>
    <d v="2024-10-10T00:00:00"/>
    <n v="60"/>
    <d v="2024-12-09T00:00:00"/>
    <n v="0"/>
    <n v="0"/>
    <s v="PRO"/>
    <n v="0"/>
    <x v="2"/>
    <n v="1"/>
    <m/>
    <m/>
    <x v="0"/>
    <x v="9"/>
  </r>
  <r>
    <n v="1594"/>
    <b v="1"/>
    <x v="0"/>
    <x v="0"/>
    <x v="0"/>
    <s v=""/>
    <n v="43.597185000000003"/>
    <n v="43.597185000000003"/>
    <s v="KGS"/>
    <d v="2024-10-10T00:00:00"/>
    <n v="60"/>
    <d v="2024-12-09T00:00:00"/>
    <n v="0"/>
    <n v="0"/>
    <s v="PRO"/>
    <n v="0"/>
    <x v="3"/>
    <n v="1"/>
    <m/>
    <m/>
    <x v="0"/>
    <x v="9"/>
  </r>
  <r>
    <n v="1618"/>
    <b v="1"/>
    <x v="0"/>
    <x v="0"/>
    <x v="0"/>
    <s v=""/>
    <n v="302.75906199999997"/>
    <n v="302.75906199999997"/>
    <s v="KGS"/>
    <d v="2024-10-10T00:00:00"/>
    <n v="60"/>
    <d v="2024-12-09T00:00:00"/>
    <n v="0"/>
    <n v="0"/>
    <s v="PRO"/>
    <n v="0"/>
    <x v="2"/>
    <n v="1"/>
    <m/>
    <m/>
    <x v="0"/>
    <x v="9"/>
  </r>
  <r>
    <n v="627"/>
    <b v="1"/>
    <x v="37"/>
    <x v="0"/>
    <x v="37"/>
    <s v=""/>
    <n v="22.240310999999998"/>
    <n v="22.240310999999998"/>
    <s v="KGS"/>
    <d v="2024-10-11T00:00:00"/>
    <n v="7"/>
    <d v="2024-10-21T00:00:00"/>
    <n v="0"/>
    <n v="0"/>
    <s v="PRO"/>
    <n v="0"/>
    <x v="28"/>
    <n v="1"/>
    <m/>
    <m/>
    <x v="1"/>
    <x v="2"/>
  </r>
  <r>
    <n v="605"/>
    <b v="1"/>
    <x v="72"/>
    <x v="0"/>
    <x v="72"/>
    <s v="CONT.ALERG.(TR)     "/>
    <n v="0.176819"/>
    <n v="0.176819"/>
    <s v="KGS"/>
    <d v="2024-10-11T00:00:00"/>
    <n v="7"/>
    <d v="2024-10-21T00:00:00"/>
    <n v="0"/>
    <n v="0"/>
    <s v="PRO"/>
    <n v="0"/>
    <x v="27"/>
    <n v="1"/>
    <m/>
    <m/>
    <x v="1"/>
    <x v="2"/>
  </r>
  <r>
    <n v="624"/>
    <b v="1"/>
    <x v="114"/>
    <x v="0"/>
    <x v="114"/>
    <s v=""/>
    <n v="1.3019320000000001"/>
    <n v="1.3019320000000001"/>
    <s v="KG"/>
    <d v="2024-10-11T00:00:00"/>
    <n v="7"/>
    <d v="2024-10-21T00:00:00"/>
    <n v="0"/>
    <n v="0"/>
    <s v="PRO"/>
    <n v="0"/>
    <x v="28"/>
    <n v="1"/>
    <m/>
    <m/>
    <x v="1"/>
    <x v="2"/>
  </r>
  <r>
    <n v="762"/>
    <b v="1"/>
    <x v="31"/>
    <x v="0"/>
    <x v="31"/>
    <s v=""/>
    <n v="933.43333399999995"/>
    <n v="933.43333399999995"/>
    <s v="UNI"/>
    <d v="2024-10-11T00:00:00"/>
    <n v="10"/>
    <d v="2024-10-21T00:00:00"/>
    <n v="0"/>
    <n v="0"/>
    <s v="PRO"/>
    <n v="0"/>
    <x v="28"/>
    <n v="1"/>
    <m/>
    <m/>
    <x v="9"/>
    <x v="2"/>
  </r>
  <r>
    <n v="626"/>
    <b v="1"/>
    <x v="73"/>
    <x v="0"/>
    <x v="73"/>
    <s v="CONT.ALERG.(HU)     "/>
    <n v="9.1901080000000004"/>
    <n v="9.1901080000000004"/>
    <s v="KGS"/>
    <d v="2024-10-11T00:00:00"/>
    <n v="7"/>
    <d v="2024-10-21T00:00:00"/>
    <n v="0"/>
    <n v="0"/>
    <s v="PRO"/>
    <n v="0"/>
    <x v="28"/>
    <n v="1"/>
    <m/>
    <m/>
    <x v="1"/>
    <x v="2"/>
  </r>
  <r>
    <n v="632"/>
    <b v="1"/>
    <x v="41"/>
    <x v="0"/>
    <x v="41"/>
    <s v="CONT.ALERGENO       "/>
    <n v="2.1684299999999999"/>
    <n v="2.1684299999999999"/>
    <s v="KGS"/>
    <d v="2024-10-11T00:00:00"/>
    <n v="7"/>
    <d v="2024-10-21T00:00:00"/>
    <n v="0"/>
    <n v="0"/>
    <s v="PRO"/>
    <n v="0"/>
    <x v="28"/>
    <n v="1"/>
    <m/>
    <m/>
    <x v="1"/>
    <x v="2"/>
  </r>
  <r>
    <n v="642"/>
    <b v="1"/>
    <x v="40"/>
    <x v="0"/>
    <x v="40"/>
    <s v=""/>
    <n v="3.2250390000000002"/>
    <n v="3.2250390000000002"/>
    <s v="KGS"/>
    <d v="2024-10-11T00:00:00"/>
    <n v="7"/>
    <d v="2024-10-21T00:00:00"/>
    <n v="0"/>
    <n v="0"/>
    <s v="PRO"/>
    <n v="0"/>
    <x v="20"/>
    <n v="1"/>
    <m/>
    <m/>
    <x v="1"/>
    <x v="2"/>
  </r>
  <r>
    <n v="645"/>
    <b v="1"/>
    <x v="29"/>
    <x v="0"/>
    <x v="29"/>
    <s v="CONT.ALERG.(T)      "/>
    <n v="25.800312000000002"/>
    <n v="25.800312000000002"/>
    <s v="KG"/>
    <d v="2024-10-11T00:00:00"/>
    <n v="7"/>
    <d v="2024-10-21T00:00:00"/>
    <n v="0"/>
    <n v="0"/>
    <s v="PRO"/>
    <n v="0"/>
    <x v="20"/>
    <n v="1"/>
    <m/>
    <m/>
    <x v="1"/>
    <x v="2"/>
  </r>
  <r>
    <n v="633"/>
    <b v="1"/>
    <x v="42"/>
    <x v="0"/>
    <x v="42"/>
    <s v=""/>
    <n v="2.168647"/>
    <n v="2.168647"/>
    <s v="KG"/>
    <d v="2024-10-11T00:00:00"/>
    <n v="7"/>
    <d v="2024-10-21T00:00:00"/>
    <n v="0"/>
    <n v="0"/>
    <s v="PRO"/>
    <n v="0"/>
    <x v="28"/>
    <n v="1"/>
    <m/>
    <m/>
    <x v="1"/>
    <x v="2"/>
  </r>
  <r>
    <n v="582"/>
    <b v="1"/>
    <x v="32"/>
    <x v="0"/>
    <x v="32"/>
    <s v=""/>
    <n v="165.068986"/>
    <n v="165.068986"/>
    <s v="KGS"/>
    <d v="2024-10-11T00:00:00"/>
    <n v="7"/>
    <d v="2024-10-21T00:00:00"/>
    <n v="0"/>
    <n v="0"/>
    <s v="PRO"/>
    <n v="0"/>
    <x v="15"/>
    <n v="1"/>
    <m/>
    <m/>
    <x v="14"/>
    <x v="2"/>
  </r>
  <r>
    <n v="591"/>
    <b v="1"/>
    <x v="32"/>
    <x v="0"/>
    <x v="32"/>
    <s v=""/>
    <n v="100.361023"/>
    <n v="100.361023"/>
    <s v="KGS"/>
    <d v="2024-10-11T00:00:00"/>
    <n v="7"/>
    <d v="2024-10-21T00:00:00"/>
    <n v="0"/>
    <n v="0"/>
    <s v="PRO"/>
    <n v="0"/>
    <x v="5"/>
    <n v="1"/>
    <m/>
    <m/>
    <x v="14"/>
    <x v="2"/>
  </r>
  <r>
    <n v="608"/>
    <b v="1"/>
    <x v="32"/>
    <x v="0"/>
    <x v="32"/>
    <s v=""/>
    <n v="160.37004400000001"/>
    <n v="160.37004400000001"/>
    <s v="KGS"/>
    <d v="2024-10-11T00:00:00"/>
    <n v="7"/>
    <d v="2024-10-21T00:00:00"/>
    <n v="0"/>
    <n v="0"/>
    <s v="PRO"/>
    <n v="0"/>
    <x v="16"/>
    <n v="1"/>
    <m/>
    <m/>
    <x v="14"/>
    <x v="2"/>
  </r>
  <r>
    <n v="622"/>
    <b v="1"/>
    <x v="32"/>
    <x v="0"/>
    <x v="32"/>
    <s v=""/>
    <n v="116.119097"/>
    <n v="116.119097"/>
    <s v="KGS"/>
    <d v="2024-10-11T00:00:00"/>
    <n v="7"/>
    <d v="2024-10-21T00:00:00"/>
    <n v="0"/>
    <n v="0"/>
    <s v="PRO"/>
    <n v="0"/>
    <x v="17"/>
    <n v="1"/>
    <m/>
    <m/>
    <x v="14"/>
    <x v="2"/>
  </r>
  <r>
    <n v="637"/>
    <b v="1"/>
    <x v="32"/>
    <x v="0"/>
    <x v="32"/>
    <s v=""/>
    <n v="303.03030000000001"/>
    <n v="303.03030000000001"/>
    <s v="KGS"/>
    <d v="2024-10-11T00:00:00"/>
    <n v="7"/>
    <d v="2024-10-21T00:00:00"/>
    <n v="0"/>
    <n v="0"/>
    <s v="PRO"/>
    <n v="0"/>
    <x v="20"/>
    <n v="1"/>
    <m/>
    <m/>
    <x v="14"/>
    <x v="2"/>
  </r>
  <r>
    <n v="639"/>
    <b v="1"/>
    <x v="32"/>
    <x v="0"/>
    <x v="32"/>
    <s v=""/>
    <n v="32.886532000000003"/>
    <n v="32.886532000000003"/>
    <s v="KGS"/>
    <d v="2024-10-11T00:00:00"/>
    <n v="7"/>
    <d v="2024-10-21T00:00:00"/>
    <n v="0"/>
    <n v="0"/>
    <s v="PRO"/>
    <n v="0"/>
    <x v="20"/>
    <n v="1"/>
    <m/>
    <m/>
    <x v="14"/>
    <x v="2"/>
  </r>
  <r>
    <n v="641"/>
    <b v="1"/>
    <x v="24"/>
    <x v="0"/>
    <x v="24"/>
    <s v=""/>
    <n v="18.796872"/>
    <n v="18.796872"/>
    <s v="KGS"/>
    <d v="2024-10-11T00:00:00"/>
    <n v="7"/>
    <d v="2024-10-21T00:00:00"/>
    <n v="0"/>
    <n v="0"/>
    <s v="PRO"/>
    <n v="0"/>
    <x v="20"/>
    <n v="1"/>
    <m/>
    <m/>
    <x v="11"/>
    <x v="2"/>
  </r>
  <r>
    <n v="562"/>
    <b v="1"/>
    <x v="75"/>
    <x v="0"/>
    <x v="75"/>
    <s v="CONT.ALERG.(HU)     "/>
    <n v="14.037323000000001"/>
    <n v="14.037323000000001"/>
    <s v="KGS"/>
    <d v="2024-10-11T00:00:00"/>
    <n v="7"/>
    <d v="2024-10-21T00:00:00"/>
    <n v="0"/>
    <n v="0"/>
    <s v="PRO"/>
    <n v="0"/>
    <x v="24"/>
    <n v="1"/>
    <m/>
    <m/>
    <x v="1"/>
    <x v="2"/>
  </r>
  <r>
    <n v="604"/>
    <b v="1"/>
    <x v="75"/>
    <x v="0"/>
    <x v="75"/>
    <s v="CONT.ALERG.(HU)     "/>
    <n v="2.1430509999999998"/>
    <n v="2.1430509999999998"/>
    <s v="KGS"/>
    <d v="2024-10-11T00:00:00"/>
    <n v="7"/>
    <d v="2024-10-21T00:00:00"/>
    <n v="0"/>
    <n v="0"/>
    <s v="PRO"/>
    <n v="0"/>
    <x v="27"/>
    <n v="1"/>
    <m/>
    <m/>
    <x v="1"/>
    <x v="2"/>
  </r>
  <r>
    <n v="625"/>
    <b v="1"/>
    <x v="75"/>
    <x v="0"/>
    <x v="75"/>
    <s v="CONT.ALERG.(HU)     "/>
    <n v="9.1901080000000004"/>
    <n v="9.1901080000000004"/>
    <s v="KGS"/>
    <d v="2024-10-11T00:00:00"/>
    <n v="7"/>
    <d v="2024-10-21T00:00:00"/>
    <n v="0"/>
    <n v="0"/>
    <s v="PRO"/>
    <n v="0"/>
    <x v="28"/>
    <n v="1"/>
    <m/>
    <m/>
    <x v="1"/>
    <x v="2"/>
  </r>
  <r>
    <n v="757"/>
    <b v="1"/>
    <x v="33"/>
    <x v="0"/>
    <x v="33"/>
    <s v="ET 100X150 ILUST    "/>
    <n v="9.1311"/>
    <n v="9.1311"/>
    <s v="UNI"/>
    <d v="2024-10-11T00:00:00"/>
    <n v="10"/>
    <d v="2024-10-21T00:00:00"/>
    <n v="0"/>
    <n v="0"/>
    <s v="PRO"/>
    <n v="0"/>
    <x v="27"/>
    <n v="1"/>
    <m/>
    <m/>
    <x v="9"/>
    <x v="2"/>
  </r>
  <r>
    <n v="768"/>
    <b v="1"/>
    <x v="33"/>
    <x v="0"/>
    <x v="33"/>
    <s v="ET 100X150 ILUST    "/>
    <n v="24.891245000000001"/>
    <n v="24.891245000000001"/>
    <s v="UNI"/>
    <d v="2024-10-11T00:00:00"/>
    <n v="10"/>
    <d v="2024-10-21T00:00:00"/>
    <n v="0"/>
    <n v="0"/>
    <s v="PRO"/>
    <n v="0"/>
    <x v="28"/>
    <n v="1"/>
    <m/>
    <m/>
    <x v="9"/>
    <x v="2"/>
  </r>
  <r>
    <n v="807"/>
    <b v="1"/>
    <x v="15"/>
    <x v="0"/>
    <x v="15"/>
    <s v="NRO 2               "/>
    <n v="3576.4740000000002"/>
    <n v="3576.4740000000002"/>
    <s v="KG"/>
    <d v="2024-10-11T00:00:00"/>
    <n v="15"/>
    <d v="2024-10-28T00:00:00"/>
    <n v="0"/>
    <n v="0"/>
    <s v="PRO"/>
    <n v="0"/>
    <x v="6"/>
    <n v="1"/>
    <m/>
    <m/>
    <x v="6"/>
    <x v="4"/>
  </r>
  <r>
    <n v="811"/>
    <b v="1"/>
    <x v="15"/>
    <x v="0"/>
    <x v="15"/>
    <s v="NRO 2               "/>
    <n v="1009.849792"/>
    <n v="1009.849792"/>
    <s v="KG"/>
    <d v="2024-10-11T00:00:00"/>
    <n v="15"/>
    <d v="2024-10-28T00:00:00"/>
    <n v="0"/>
    <n v="0"/>
    <s v="PRO"/>
    <n v="0"/>
    <x v="23"/>
    <n v="1"/>
    <m/>
    <m/>
    <x v="6"/>
    <x v="4"/>
  </r>
  <r>
    <n v="813"/>
    <b v="1"/>
    <x v="15"/>
    <x v="0"/>
    <x v="15"/>
    <s v="NRO 2               "/>
    <n v="1842.808968"/>
    <n v="1842.808968"/>
    <s v="KG"/>
    <d v="2024-10-11T00:00:00"/>
    <n v="15"/>
    <d v="2024-10-28T00:00:00"/>
    <n v="0"/>
    <n v="0"/>
    <s v="PRO"/>
    <n v="0"/>
    <x v="4"/>
    <n v="1"/>
    <m/>
    <m/>
    <x v="6"/>
    <x v="4"/>
  </r>
  <r>
    <n v="808"/>
    <b v="1"/>
    <x v="17"/>
    <x v="0"/>
    <x v="17"/>
    <s v="KGS                 "/>
    <n v="22.745999999999999"/>
    <n v="22.745999999999999"/>
    <s v="KGS"/>
    <d v="2024-10-11T00:00:00"/>
    <n v="15"/>
    <d v="2024-10-28T00:00:00"/>
    <n v="0"/>
    <n v="0"/>
    <s v="PRO"/>
    <n v="0"/>
    <x v="6"/>
    <n v="1"/>
    <m/>
    <m/>
    <x v="3"/>
    <x v="4"/>
  </r>
  <r>
    <n v="812"/>
    <b v="1"/>
    <x v="17"/>
    <x v="0"/>
    <x v="17"/>
    <s v="KGS                 "/>
    <n v="0.66006399999999998"/>
    <n v="0.66006399999999998"/>
    <s v="KGS"/>
    <d v="2024-10-11T00:00:00"/>
    <n v="15"/>
    <d v="2024-10-28T00:00:00"/>
    <n v="0"/>
    <n v="0"/>
    <s v="PRO"/>
    <n v="0"/>
    <x v="23"/>
    <n v="1"/>
    <m/>
    <m/>
    <x v="3"/>
    <x v="4"/>
  </r>
  <r>
    <n v="854"/>
    <b v="1"/>
    <x v="4"/>
    <x v="0"/>
    <x v="4"/>
    <s v="CONT.ALERG.(T)      "/>
    <n v="0.442666"/>
    <n v="0.442666"/>
    <s v="KG"/>
    <d v="2024-10-11T00:00:00"/>
    <n v="21"/>
    <d v="2024-11-04T00:00:00"/>
    <n v="0"/>
    <n v="0"/>
    <s v="PRO"/>
    <n v="0"/>
    <x v="9"/>
    <n v="1"/>
    <m/>
    <m/>
    <x v="1"/>
    <x v="8"/>
  </r>
  <r>
    <n v="412"/>
    <b v="1"/>
    <x v="49"/>
    <x v="0"/>
    <x v="49"/>
    <s v="Pizza y Bast. queso"/>
    <n v="2652.59"/>
    <n v="2652.59"/>
    <s v="KG"/>
    <d v="2024-10-12T00:00:00"/>
    <n v="0"/>
    <d v="2024-10-14T00:00:00"/>
    <n v="0.01"/>
    <n v="0"/>
    <s v="PRO"/>
    <n v="0"/>
    <x v="6"/>
    <n v="1"/>
    <m/>
    <m/>
    <x v="16"/>
    <x v="1"/>
  </r>
  <r>
    <n v="416"/>
    <b v="1"/>
    <x v="49"/>
    <x v="0"/>
    <x v="49"/>
    <s v="Pizza y Bast. queso"/>
    <n v="1189.56"/>
    <n v="1189.56"/>
    <s v="KG"/>
    <d v="2024-10-12T00:00:00"/>
    <n v="0"/>
    <d v="2024-10-14T00:00:00"/>
    <n v="0.01"/>
    <n v="0"/>
    <s v="PRO"/>
    <n v="0"/>
    <x v="11"/>
    <n v="1"/>
    <m/>
    <m/>
    <x v="16"/>
    <x v="1"/>
  </r>
  <r>
    <n v="420"/>
    <b v="1"/>
    <x v="49"/>
    <x v="0"/>
    <x v="49"/>
    <s v="Pizza y Bast. queso"/>
    <n v="1238.45"/>
    <n v="1238.45"/>
    <s v="KG"/>
    <d v="2024-10-12T00:00:00"/>
    <n v="0"/>
    <d v="2024-10-14T00:00:00"/>
    <n v="0.01"/>
    <n v="0"/>
    <s v="PRO"/>
    <n v="0"/>
    <x v="4"/>
    <n v="1"/>
    <m/>
    <m/>
    <x v="16"/>
    <x v="1"/>
  </r>
  <r>
    <n v="422"/>
    <b v="1"/>
    <x v="49"/>
    <x v="0"/>
    <x v="49"/>
    <s v="Pizza y Bast. queso"/>
    <n v="1520.04"/>
    <n v="1520.04"/>
    <s v="KG"/>
    <d v="2024-10-12T00:00:00"/>
    <n v="0"/>
    <d v="2024-10-14T00:00:00"/>
    <n v="0.01"/>
    <n v="0"/>
    <s v="PRO"/>
    <n v="0"/>
    <x v="7"/>
    <n v="1"/>
    <m/>
    <m/>
    <x v="16"/>
    <x v="1"/>
  </r>
  <r>
    <n v="427"/>
    <b v="1"/>
    <x v="49"/>
    <x v="0"/>
    <x v="49"/>
    <s v="Pizza y Bast. queso"/>
    <n v="539.51"/>
    <n v="539.51"/>
    <s v="KG"/>
    <d v="2024-10-12T00:00:00"/>
    <n v="0"/>
    <d v="2024-10-14T00:00:00"/>
    <n v="0.01"/>
    <n v="0"/>
    <s v="PRO"/>
    <n v="0"/>
    <x v="12"/>
    <n v="1"/>
    <m/>
    <m/>
    <x v="16"/>
    <x v="1"/>
  </r>
  <r>
    <n v="429"/>
    <b v="1"/>
    <x v="50"/>
    <x v="0"/>
    <x v="50"/>
    <s v="FLOW FRIZATA 03 REV3"/>
    <n v="64.2"/>
    <n v="64.2"/>
    <s v="KGS"/>
    <d v="2024-10-12T00:00:00"/>
    <n v="0"/>
    <d v="2024-10-14T00:00:00"/>
    <n v="0.01"/>
    <n v="0"/>
    <s v="PRO"/>
    <n v="0"/>
    <x v="19"/>
    <n v="1"/>
    <m/>
    <m/>
    <x v="16"/>
    <x v="1"/>
  </r>
  <r>
    <n v="684"/>
    <b v="1"/>
    <x v="40"/>
    <x v="0"/>
    <x v="40"/>
    <s v=""/>
    <n v="1.9350229999999999"/>
    <n v="1.9350229999999999"/>
    <s v="KGS"/>
    <d v="2024-10-12T00:00:00"/>
    <n v="7"/>
    <d v="2024-10-21T00:00:00"/>
    <n v="0"/>
    <n v="0"/>
    <s v="PRO"/>
    <n v="0"/>
    <x v="21"/>
    <n v="1"/>
    <m/>
    <m/>
    <x v="1"/>
    <x v="2"/>
  </r>
  <r>
    <n v="687"/>
    <b v="1"/>
    <x v="29"/>
    <x v="0"/>
    <x v="29"/>
    <s v="CONT.ALERG.(T)      "/>
    <n v="15.480188"/>
    <n v="15.480188"/>
    <s v="KG"/>
    <d v="2024-10-12T00:00:00"/>
    <n v="7"/>
    <d v="2024-10-21T00:00:00"/>
    <n v="0"/>
    <n v="0"/>
    <s v="PRO"/>
    <n v="0"/>
    <x v="21"/>
    <n v="1"/>
    <m/>
    <m/>
    <x v="1"/>
    <x v="2"/>
  </r>
  <r>
    <n v="652"/>
    <b v="1"/>
    <x v="32"/>
    <x v="0"/>
    <x v="32"/>
    <s v=""/>
    <n v="641.97821999999996"/>
    <n v="641.97821999999996"/>
    <s v="KGS"/>
    <d v="2024-10-12T00:00:00"/>
    <n v="7"/>
    <d v="2024-10-21T00:00:00"/>
    <n v="0"/>
    <n v="0"/>
    <s v="PRO"/>
    <n v="0"/>
    <x v="24"/>
    <n v="1"/>
    <m/>
    <m/>
    <x v="14"/>
    <x v="2"/>
  </r>
  <r>
    <n v="665"/>
    <b v="1"/>
    <x v="32"/>
    <x v="0"/>
    <x v="32"/>
    <s v=""/>
    <n v="1014.444"/>
    <n v="1014.444"/>
    <s v="KGS"/>
    <d v="2024-10-12T00:00:00"/>
    <n v="7"/>
    <d v="2024-10-21T00:00:00"/>
    <n v="0"/>
    <n v="0"/>
    <s v="PRO"/>
    <n v="0"/>
    <x v="15"/>
    <n v="1"/>
    <m/>
    <m/>
    <x v="14"/>
    <x v="2"/>
  </r>
  <r>
    <n v="667"/>
    <b v="1"/>
    <x v="32"/>
    <x v="0"/>
    <x v="32"/>
    <s v=""/>
    <n v="357"/>
    <n v="357"/>
    <s v="KGS"/>
    <d v="2024-10-12T00:00:00"/>
    <n v="7"/>
    <d v="2024-10-21T00:00:00"/>
    <n v="0"/>
    <n v="0"/>
    <s v="PRO"/>
    <n v="0"/>
    <x v="5"/>
    <n v="1"/>
    <m/>
    <m/>
    <x v="14"/>
    <x v="2"/>
  </r>
  <r>
    <n v="672"/>
    <b v="1"/>
    <x v="32"/>
    <x v="0"/>
    <x v="32"/>
    <s v=""/>
    <n v="561.86300000000006"/>
    <n v="561.86300000000006"/>
    <s v="KGS"/>
    <d v="2024-10-12T00:00:00"/>
    <n v="7"/>
    <d v="2024-10-21T00:00:00"/>
    <n v="0"/>
    <n v="0"/>
    <s v="PRO"/>
    <n v="0"/>
    <x v="16"/>
    <n v="1"/>
    <m/>
    <m/>
    <x v="14"/>
    <x v="2"/>
  </r>
  <r>
    <n v="675"/>
    <b v="1"/>
    <x v="32"/>
    <x v="0"/>
    <x v="32"/>
    <s v=""/>
    <n v="732.29039999999998"/>
    <n v="732.29039999999998"/>
    <s v="KGS"/>
    <d v="2024-10-12T00:00:00"/>
    <n v="7"/>
    <d v="2024-10-21T00:00:00"/>
    <n v="0"/>
    <n v="0"/>
    <s v="PRO"/>
    <n v="0"/>
    <x v="17"/>
    <n v="1"/>
    <m/>
    <m/>
    <x v="14"/>
    <x v="2"/>
  </r>
  <r>
    <n v="679"/>
    <b v="1"/>
    <x v="32"/>
    <x v="0"/>
    <x v="32"/>
    <s v=""/>
    <n v="181.81818000000001"/>
    <n v="181.81818000000001"/>
    <s v="KGS"/>
    <d v="2024-10-12T00:00:00"/>
    <n v="7"/>
    <d v="2024-10-21T00:00:00"/>
    <n v="0"/>
    <n v="0"/>
    <s v="PRO"/>
    <n v="0"/>
    <x v="21"/>
    <n v="1"/>
    <m/>
    <m/>
    <x v="14"/>
    <x v="2"/>
  </r>
  <r>
    <n v="681"/>
    <b v="1"/>
    <x v="32"/>
    <x v="0"/>
    <x v="32"/>
    <s v=""/>
    <n v="19.731919000000001"/>
    <n v="19.731919000000001"/>
    <s v="KGS"/>
    <d v="2024-10-12T00:00:00"/>
    <n v="7"/>
    <d v="2024-10-21T00:00:00"/>
    <n v="0"/>
    <n v="0"/>
    <s v="PRO"/>
    <n v="0"/>
    <x v="21"/>
    <n v="1"/>
    <m/>
    <m/>
    <x v="14"/>
    <x v="2"/>
  </r>
  <r>
    <n v="657"/>
    <b v="1"/>
    <x v="115"/>
    <x v="0"/>
    <x v="115"/>
    <s v="CONT.ALERG.(TR) (SO)"/>
    <n v="513.79128000000003"/>
    <n v="513.79128000000003"/>
    <s v="KGS"/>
    <d v="2024-10-12T00:00:00"/>
    <n v="7"/>
    <d v="2024-10-21T00:00:00"/>
    <n v="0"/>
    <n v="0"/>
    <s v="PRO"/>
    <n v="0"/>
    <x v="26"/>
    <n v="1"/>
    <m/>
    <m/>
    <x v="7"/>
    <x v="2"/>
  </r>
  <r>
    <n v="683"/>
    <b v="1"/>
    <x v="24"/>
    <x v="0"/>
    <x v="24"/>
    <s v=""/>
    <n v="11.278124"/>
    <n v="11.278124"/>
    <s v="KGS"/>
    <d v="2024-10-12T00:00:00"/>
    <n v="7"/>
    <d v="2024-10-21T00:00:00"/>
    <n v="0"/>
    <n v="0"/>
    <s v="PRO"/>
    <n v="0"/>
    <x v="21"/>
    <n v="1"/>
    <m/>
    <m/>
    <x v="11"/>
    <x v="2"/>
  </r>
  <r>
    <n v="829"/>
    <b v="1"/>
    <x v="51"/>
    <x v="0"/>
    <x v="51"/>
    <s v="FRIZZIO             "/>
    <n v="2227.6799999999998"/>
    <n v="2227.6799999999998"/>
    <s v="UNI"/>
    <d v="2024-10-12T00:00:00"/>
    <n v="15"/>
    <d v="2024-10-28T00:00:00"/>
    <n v="0"/>
    <n v="0"/>
    <s v="PRO"/>
    <n v="0"/>
    <x v="4"/>
    <n v="1"/>
    <m/>
    <m/>
    <x v="9"/>
    <x v="4"/>
  </r>
  <r>
    <n v="435"/>
    <b v="1"/>
    <x v="52"/>
    <x v="0"/>
    <x v="52"/>
    <s v=""/>
    <n v="76.363951"/>
    <n v="76.363951"/>
    <s v="UNI"/>
    <d v="2024-10-13T00:00:00"/>
    <n v="0"/>
    <d v="2024-10-14T00:00:00"/>
    <n v="0"/>
    <n v="0"/>
    <s v="PRO"/>
    <n v="0"/>
    <x v="6"/>
    <n v="1"/>
    <m/>
    <m/>
    <x v="16"/>
    <x v="1"/>
  </r>
  <r>
    <n v="441"/>
    <b v="1"/>
    <x v="52"/>
    <x v="0"/>
    <x v="52"/>
    <s v=""/>
    <n v="51.999167999999997"/>
    <n v="51.999167999999997"/>
    <s v="UNI"/>
    <d v="2024-10-13T00:00:00"/>
    <n v="0"/>
    <d v="2024-10-14T00:00:00"/>
    <n v="0"/>
    <n v="0"/>
    <s v="PRO"/>
    <n v="0"/>
    <x v="11"/>
    <n v="1"/>
    <m/>
    <m/>
    <x v="16"/>
    <x v="1"/>
  </r>
  <r>
    <n v="449"/>
    <b v="1"/>
    <x v="52"/>
    <x v="0"/>
    <x v="52"/>
    <s v=""/>
    <n v="51.990119999999997"/>
    <n v="51.990119999999997"/>
    <s v="UNI"/>
    <d v="2024-10-13T00:00:00"/>
    <n v="0"/>
    <d v="2024-10-14T00:00:00"/>
    <n v="0"/>
    <n v="0"/>
    <s v="PRO"/>
    <n v="0"/>
    <x v="4"/>
    <n v="1"/>
    <m/>
    <m/>
    <x v="16"/>
    <x v="1"/>
  </r>
  <r>
    <n v="456"/>
    <b v="1"/>
    <x v="52"/>
    <x v="0"/>
    <x v="52"/>
    <s v=""/>
    <n v="64.175422999999995"/>
    <n v="64.175422999999995"/>
    <s v="UNI"/>
    <d v="2024-10-13T00:00:00"/>
    <n v="0"/>
    <d v="2024-10-14T00:00:00"/>
    <n v="0"/>
    <n v="0"/>
    <s v="PRO"/>
    <n v="0"/>
    <x v="7"/>
    <n v="1"/>
    <m/>
    <m/>
    <x v="16"/>
    <x v="1"/>
  </r>
  <r>
    <n v="433"/>
    <b v="1"/>
    <x v="53"/>
    <x v="0"/>
    <x v="53"/>
    <s v=""/>
    <n v="96.236863"/>
    <n v="96.236863"/>
    <s v="UNI"/>
    <d v="2024-10-13T00:00:00"/>
    <n v="0"/>
    <d v="2024-10-14T00:00:00"/>
    <n v="0"/>
    <n v="0"/>
    <s v="PRO"/>
    <n v="0"/>
    <x v="6"/>
    <n v="1"/>
    <m/>
    <m/>
    <x v="19"/>
    <x v="1"/>
  </r>
  <r>
    <n v="439"/>
    <b v="1"/>
    <x v="53"/>
    <x v="0"/>
    <x v="53"/>
    <s v=""/>
    <n v="74.88"/>
    <n v="74.88"/>
    <s v="UNI"/>
    <d v="2024-10-13T00:00:00"/>
    <n v="0"/>
    <d v="2024-10-14T00:00:00"/>
    <n v="0"/>
    <n v="0"/>
    <s v="PRO"/>
    <n v="0"/>
    <x v="11"/>
    <n v="1"/>
    <m/>
    <m/>
    <x v="19"/>
    <x v="1"/>
  </r>
  <r>
    <n v="450"/>
    <b v="1"/>
    <x v="53"/>
    <x v="0"/>
    <x v="53"/>
    <s v=""/>
    <n v="65.52"/>
    <n v="65.52"/>
    <s v="UNI"/>
    <d v="2024-10-13T00:00:00"/>
    <n v="0"/>
    <d v="2024-10-14T00:00:00"/>
    <n v="0"/>
    <n v="0"/>
    <s v="PRO"/>
    <n v="0"/>
    <x v="4"/>
    <n v="1"/>
    <m/>
    <m/>
    <x v="19"/>
    <x v="1"/>
  </r>
  <r>
    <n v="454"/>
    <b v="1"/>
    <x v="53"/>
    <x v="0"/>
    <x v="53"/>
    <s v=""/>
    <n v="80.876400000000004"/>
    <n v="80.876400000000004"/>
    <s v="UNI"/>
    <d v="2024-10-13T00:00:00"/>
    <n v="0"/>
    <d v="2024-10-14T00:00:00"/>
    <n v="0"/>
    <n v="0"/>
    <s v="PRO"/>
    <n v="0"/>
    <x v="7"/>
    <n v="1"/>
    <m/>
    <m/>
    <x v="19"/>
    <x v="1"/>
  </r>
  <r>
    <n v="436"/>
    <b v="1"/>
    <x v="116"/>
    <x v="0"/>
    <x v="116"/>
    <s v="PIZZETA GRIDO       "/>
    <n v="149.78"/>
    <n v="149.78"/>
    <s v="KG"/>
    <d v="2024-10-13T00:00:00"/>
    <n v="0"/>
    <d v="2024-10-14T00:00:00"/>
    <n v="0.01"/>
    <n v="0"/>
    <s v="PRO"/>
    <n v="0"/>
    <x v="11"/>
    <n v="1"/>
    <m/>
    <m/>
    <x v="16"/>
    <x v="1"/>
  </r>
  <r>
    <n v="430"/>
    <b v="1"/>
    <x v="54"/>
    <x v="0"/>
    <x v="54"/>
    <s v="REV.3 MOZZA         "/>
    <n v="269.45999999999998"/>
    <n v="269.45999999999998"/>
    <s v="KG"/>
    <d v="2024-10-13T00:00:00"/>
    <n v="0"/>
    <d v="2024-10-14T00:00:00"/>
    <n v="0.01"/>
    <n v="0"/>
    <s v="PRO"/>
    <n v="0"/>
    <x v="6"/>
    <n v="1"/>
    <m/>
    <m/>
    <x v="16"/>
    <x v="1"/>
  </r>
  <r>
    <n v="431"/>
    <b v="1"/>
    <x v="55"/>
    <x v="0"/>
    <x v="55"/>
    <s v="PIZZA FRIZZIO       "/>
    <n v="1636.67"/>
    <n v="1636.67"/>
    <s v="UNI"/>
    <d v="2024-10-13T00:00:00"/>
    <n v="0"/>
    <d v="2024-10-14T00:00:00"/>
    <n v="0.01"/>
    <n v="0"/>
    <s v="PRO"/>
    <n v="0"/>
    <x v="6"/>
    <n v="1"/>
    <m/>
    <m/>
    <x v="16"/>
    <x v="1"/>
  </r>
  <r>
    <n v="444"/>
    <b v="1"/>
    <x v="55"/>
    <x v="0"/>
    <x v="55"/>
    <s v="PIZZA FRIZZIO       "/>
    <n v="1114.28"/>
    <n v="1114.28"/>
    <s v="UNI"/>
    <d v="2024-10-13T00:00:00"/>
    <n v="0"/>
    <d v="2024-10-14T00:00:00"/>
    <n v="0.01"/>
    <n v="0"/>
    <s v="PRO"/>
    <n v="0"/>
    <x v="4"/>
    <n v="1"/>
    <m/>
    <m/>
    <x v="16"/>
    <x v="1"/>
  </r>
  <r>
    <n v="452"/>
    <b v="1"/>
    <x v="55"/>
    <x v="0"/>
    <x v="55"/>
    <s v="PIZZA FRIZZIO       "/>
    <n v="1375.44"/>
    <n v="1375.44"/>
    <s v="UNI"/>
    <d v="2024-10-13T00:00:00"/>
    <n v="0"/>
    <d v="2024-10-14T00:00:00"/>
    <n v="0.01"/>
    <n v="0"/>
    <s v="PRO"/>
    <n v="0"/>
    <x v="7"/>
    <n v="1"/>
    <m/>
    <m/>
    <x v="16"/>
    <x v="1"/>
  </r>
  <r>
    <n v="445"/>
    <b v="1"/>
    <x v="117"/>
    <x v="0"/>
    <x v="117"/>
    <s v="REV.1 "/>
    <n v="167.41"/>
    <n v="167.41"/>
    <s v="KG"/>
    <d v="2024-10-13T00:00:00"/>
    <n v="0"/>
    <d v="2024-10-14T00:00:00"/>
    <n v="0.01"/>
    <n v="0"/>
    <s v="PRO"/>
    <n v="0"/>
    <x v="4"/>
    <n v="1"/>
    <m/>
    <m/>
    <x v="16"/>
    <x v="1"/>
  </r>
  <r>
    <n v="451"/>
    <b v="1"/>
    <x v="56"/>
    <x v="0"/>
    <x v="56"/>
    <s v="REV.1"/>
    <n v="206.64"/>
    <n v="206.64"/>
    <s v="KG"/>
    <d v="2024-10-13T00:00:00"/>
    <n v="0"/>
    <d v="2024-10-14T00:00:00"/>
    <n v="0.01"/>
    <n v="0"/>
    <s v="PRO"/>
    <n v="0"/>
    <x v="7"/>
    <n v="1"/>
    <m/>
    <m/>
    <x v="16"/>
    <x v="1"/>
  </r>
  <r>
    <n v="432"/>
    <b v="1"/>
    <x v="57"/>
    <x v="0"/>
    <x v="57"/>
    <s v="FRIZZIO             "/>
    <n v="1636.02"/>
    <n v="1636.02"/>
    <s v="UNI"/>
    <d v="2024-10-13T00:00:00"/>
    <n v="0"/>
    <d v="2024-10-14T00:00:00"/>
    <n v="0.01"/>
    <n v="0"/>
    <s v="PRO"/>
    <n v="0"/>
    <x v="6"/>
    <n v="1"/>
    <m/>
    <m/>
    <x v="9"/>
    <x v="1"/>
  </r>
  <r>
    <n v="438"/>
    <b v="1"/>
    <x v="57"/>
    <x v="0"/>
    <x v="57"/>
    <s v="FRIZZIO             "/>
    <n v="1272.96"/>
    <n v="1272.96"/>
    <s v="UNI"/>
    <d v="2024-10-13T00:00:00"/>
    <n v="0"/>
    <d v="2024-10-14T00:00:00"/>
    <n v="0.01"/>
    <n v="0"/>
    <s v="PRO"/>
    <n v="0"/>
    <x v="11"/>
    <n v="1"/>
    <m/>
    <m/>
    <x v="9"/>
    <x v="1"/>
  </r>
  <r>
    <n v="457"/>
    <b v="1"/>
    <x v="118"/>
    <x v="0"/>
    <x v="118"/>
    <s v="C-FR-07 AZUL REV.3"/>
    <n v="1800.18"/>
    <n v="1800.18"/>
    <s v="UNI"/>
    <d v="2024-10-13T00:00:00"/>
    <n v="0"/>
    <d v="2024-10-14T00:00:00"/>
    <n v="0.01"/>
    <n v="0"/>
    <s v="PRO"/>
    <n v="0"/>
    <x v="12"/>
    <n v="1"/>
    <m/>
    <m/>
    <x v="16"/>
    <x v="1"/>
  </r>
  <r>
    <n v="463"/>
    <b v="1"/>
    <x v="61"/>
    <x v="0"/>
    <x v="61"/>
    <s v="C-FR-08 REV.3"/>
    <n v="3750"/>
    <n v="3750"/>
    <s v="UNI"/>
    <d v="2024-10-13T00:00:00"/>
    <n v="0"/>
    <d v="2024-10-14T00:00:00"/>
    <n v="0.01"/>
    <n v="0"/>
    <s v="PRO"/>
    <n v="0"/>
    <x v="19"/>
    <n v="1"/>
    <m/>
    <m/>
    <x v="16"/>
    <x v="1"/>
  </r>
  <r>
    <n v="458"/>
    <b v="1"/>
    <x v="62"/>
    <x v="0"/>
    <x v="62"/>
    <s v="UNIDADES. REV.2"/>
    <n v="3.6"/>
    <n v="3.6"/>
    <s v="UNI"/>
    <d v="2024-10-13T00:00:00"/>
    <n v="0"/>
    <d v="2024-10-14T00:00:00"/>
    <n v="0.01"/>
    <n v="0"/>
    <s v="PRO"/>
    <n v="0"/>
    <x v="12"/>
    <n v="1"/>
    <m/>
    <m/>
    <x v="16"/>
    <x v="1"/>
  </r>
  <r>
    <n v="464"/>
    <b v="1"/>
    <x v="62"/>
    <x v="0"/>
    <x v="62"/>
    <s v="UNIDADES. REV.2"/>
    <n v="7.5"/>
    <n v="7.5"/>
    <s v="UNI"/>
    <d v="2024-10-13T00:00:00"/>
    <n v="0"/>
    <d v="2024-10-14T00:00:00"/>
    <n v="0.01"/>
    <n v="0"/>
    <s v="PRO"/>
    <n v="0"/>
    <x v="19"/>
    <n v="1"/>
    <m/>
    <m/>
    <x v="16"/>
    <x v="1"/>
  </r>
  <r>
    <n v="460"/>
    <b v="1"/>
    <x v="119"/>
    <x v="0"/>
    <x v="119"/>
    <s v="FLOW FRIZATA 08 REV3"/>
    <n v="85.16"/>
    <n v="85.16"/>
    <s v="KGS"/>
    <d v="2024-10-13T00:00:00"/>
    <n v="0"/>
    <d v="2024-10-14T00:00:00"/>
    <n v="0.01"/>
    <n v="0"/>
    <s v="PRO"/>
    <n v="0"/>
    <x v="12"/>
    <n v="1"/>
    <m/>
    <m/>
    <x v="16"/>
    <x v="1"/>
  </r>
  <r>
    <n v="459"/>
    <b v="1"/>
    <x v="63"/>
    <x v="0"/>
    <x v="63"/>
    <s v="2 BANDAS"/>
    <n v="1800.18"/>
    <n v="1800.18"/>
    <s v="UNI"/>
    <d v="2024-10-13T00:00:00"/>
    <n v="0"/>
    <d v="2024-10-14T00:00:00"/>
    <n v="0.01"/>
    <n v="0"/>
    <s v="PRO"/>
    <n v="0"/>
    <x v="12"/>
    <n v="1"/>
    <m/>
    <m/>
    <x v="16"/>
    <x v="1"/>
  </r>
  <r>
    <n v="465"/>
    <b v="1"/>
    <x v="63"/>
    <x v="0"/>
    <x v="63"/>
    <s v="2 BANDAS"/>
    <n v="3750.37"/>
    <n v="3750.37"/>
    <s v="UNI"/>
    <d v="2024-10-13T00:00:00"/>
    <n v="0"/>
    <d v="2024-10-14T00:00:00"/>
    <n v="0.01"/>
    <n v="0"/>
    <s v="PRO"/>
    <n v="0"/>
    <x v="19"/>
    <n v="1"/>
    <m/>
    <m/>
    <x v="16"/>
    <x v="1"/>
  </r>
  <r>
    <n v="443"/>
    <b v="1"/>
    <x v="104"/>
    <x v="0"/>
    <x v="104"/>
    <s v="X UNIDAD            "/>
    <n v="39"/>
    <n v="39"/>
    <s v="UNI"/>
    <d v="2024-10-13T00:00:00"/>
    <n v="0"/>
    <d v="2024-10-14T00:00:00"/>
    <n v="0"/>
    <n v="0"/>
    <s v="PRO"/>
    <n v="0"/>
    <x v="11"/>
    <n v="1"/>
    <m/>
    <m/>
    <x v="16"/>
    <x v="1"/>
  </r>
  <r>
    <n v="17"/>
    <b v="1"/>
    <x v="120"/>
    <x v="1"/>
    <x v="120"/>
    <s v="ARG. P.neto 0,80 kg"/>
    <n v="3750"/>
    <n v="0"/>
    <s v="UNI"/>
    <d v="2024-10-13T00:00:00"/>
    <n v="1"/>
    <d v="2024-10-14T00:00:00"/>
    <n v="0.01"/>
    <n v="0"/>
    <s v="PRO"/>
    <n v="0"/>
    <x v="19"/>
    <n v="1"/>
    <m/>
    <m/>
    <x v="16"/>
    <x v="1"/>
  </r>
  <r>
    <n v="16"/>
    <b v="1"/>
    <x v="121"/>
    <x v="1"/>
    <x v="121"/>
    <s v="Argentina"/>
    <n v="1800"/>
    <n v="0"/>
    <s v="UNI"/>
    <d v="2024-10-13T00:00:00"/>
    <n v="1"/>
    <d v="2024-10-14T00:00:00"/>
    <n v="0.01"/>
    <n v="0"/>
    <s v="PRO"/>
    <n v="0"/>
    <x v="12"/>
    <n v="1"/>
    <m/>
    <m/>
    <x v="16"/>
    <x v="1"/>
  </r>
  <r>
    <n v="434"/>
    <b v="1"/>
    <x v="67"/>
    <x v="0"/>
    <x v="67"/>
    <s v=""/>
    <n v="19.09"/>
    <n v="19.09"/>
    <s v="UN"/>
    <d v="2024-10-13T00:00:00"/>
    <n v="0"/>
    <d v="2024-10-14T00:00:00"/>
    <n v="0.01"/>
    <n v="0"/>
    <s v="PRO"/>
    <n v="0"/>
    <x v="6"/>
    <n v="1"/>
    <m/>
    <m/>
    <x v="16"/>
    <x v="1"/>
  </r>
  <r>
    <n v="440"/>
    <b v="1"/>
    <x v="67"/>
    <x v="0"/>
    <x v="67"/>
    <s v=""/>
    <n v="13"/>
    <n v="13"/>
    <s v="UN"/>
    <d v="2024-10-13T00:00:00"/>
    <n v="0"/>
    <d v="2024-10-14T00:00:00"/>
    <n v="0.01"/>
    <n v="0"/>
    <s v="PRO"/>
    <n v="0"/>
    <x v="11"/>
    <n v="1"/>
    <m/>
    <m/>
    <x v="16"/>
    <x v="1"/>
  </r>
  <r>
    <n v="448"/>
    <b v="1"/>
    <x v="67"/>
    <x v="0"/>
    <x v="67"/>
    <s v=""/>
    <n v="13"/>
    <n v="13"/>
    <s v="UN"/>
    <d v="2024-10-13T00:00:00"/>
    <n v="0"/>
    <d v="2024-10-14T00:00:00"/>
    <n v="0.01"/>
    <n v="0"/>
    <s v="PRO"/>
    <n v="0"/>
    <x v="4"/>
    <n v="1"/>
    <m/>
    <m/>
    <x v="16"/>
    <x v="1"/>
  </r>
  <r>
    <n v="455"/>
    <b v="1"/>
    <x v="67"/>
    <x v="0"/>
    <x v="67"/>
    <s v=""/>
    <n v="16.04"/>
    <n v="16.04"/>
    <s v="UN"/>
    <d v="2024-10-13T00:00:00"/>
    <n v="0"/>
    <d v="2024-10-14T00:00:00"/>
    <n v="0.01"/>
    <n v="0"/>
    <s v="PRO"/>
    <n v="0"/>
    <x v="7"/>
    <n v="1"/>
    <m/>
    <m/>
    <x v="16"/>
    <x v="1"/>
  </r>
  <r>
    <n v="461"/>
    <b v="1"/>
    <x v="67"/>
    <x v="0"/>
    <x v="67"/>
    <s v=""/>
    <n v="6.42"/>
    <n v="6.42"/>
    <s v="UN"/>
    <d v="2024-10-13T00:00:00"/>
    <n v="0"/>
    <d v="2024-10-14T00:00:00"/>
    <n v="0.01"/>
    <n v="0"/>
    <s v="PRO"/>
    <n v="0"/>
    <x v="12"/>
    <n v="1"/>
    <m/>
    <m/>
    <x v="16"/>
    <x v="1"/>
  </r>
  <r>
    <n v="466"/>
    <b v="1"/>
    <x v="67"/>
    <x v="0"/>
    <x v="67"/>
    <s v=""/>
    <n v="8.82"/>
    <n v="8.82"/>
    <s v="UN"/>
    <d v="2024-10-13T00:00:00"/>
    <n v="0"/>
    <d v="2024-10-14T00:00:00"/>
    <n v="0.01"/>
    <n v="0"/>
    <s v="PRO"/>
    <n v="0"/>
    <x v="19"/>
    <n v="1"/>
    <m/>
    <m/>
    <x v="16"/>
    <x v="1"/>
  </r>
  <r>
    <n v="12"/>
    <b v="1"/>
    <x v="69"/>
    <x v="1"/>
    <x v="69"/>
    <s v="12 UNID X 510 GRS"/>
    <n v="1603.9477119999999"/>
    <n v="0"/>
    <s v="UNI"/>
    <d v="2024-10-13T00:00:00"/>
    <n v="1"/>
    <d v="2024-10-14T00:00:00"/>
    <n v="0"/>
    <n v="0"/>
    <s v="PRO"/>
    <n v="0"/>
    <x v="6"/>
    <n v="1"/>
    <m/>
    <m/>
    <x v="16"/>
    <x v="1"/>
  </r>
  <r>
    <n v="13"/>
    <b v="1"/>
    <x v="122"/>
    <x v="1"/>
    <x v="122"/>
    <s v="20 UNID X 180 GRS"/>
    <n v="1248"/>
    <n v="0"/>
    <s v="UNI"/>
    <d v="2024-10-13T00:00:00"/>
    <n v="1"/>
    <d v="2024-10-14T00:00:00"/>
    <n v="0.01"/>
    <n v="0"/>
    <s v="PRO"/>
    <n v="0"/>
    <x v="11"/>
    <n v="1"/>
    <m/>
    <m/>
    <x v="16"/>
    <x v="1"/>
  </r>
  <r>
    <n v="15"/>
    <b v="1"/>
    <x v="70"/>
    <x v="1"/>
    <x v="70"/>
    <s v="11 X 535G"/>
    <n v="1347.94"/>
    <n v="0"/>
    <s v="UNI"/>
    <d v="2024-10-13T00:00:00"/>
    <n v="1"/>
    <d v="2024-10-14T00:00:00"/>
    <n v="0.01"/>
    <n v="0"/>
    <s v="PRO"/>
    <n v="0"/>
    <x v="7"/>
    <n v="1"/>
    <m/>
    <m/>
    <x v="16"/>
    <x v="1"/>
  </r>
  <r>
    <n v="14"/>
    <b v="1"/>
    <x v="123"/>
    <x v="1"/>
    <x v="123"/>
    <s v="11 UNID X 540 GRS"/>
    <n v="1092"/>
    <n v="0"/>
    <s v="UNI"/>
    <d v="2024-10-13T00:00:00"/>
    <n v="1"/>
    <d v="2024-10-14T00:00:00"/>
    <n v="0.01"/>
    <n v="0"/>
    <s v="PRO"/>
    <n v="0"/>
    <x v="4"/>
    <n v="1"/>
    <m/>
    <m/>
    <x v="16"/>
    <x v="1"/>
  </r>
  <r>
    <n v="437"/>
    <b v="1"/>
    <x v="124"/>
    <x v="0"/>
    <x v="124"/>
    <s v="PECHU MINI BASTONES"/>
    <n v="1248.1300000000001"/>
    <n v="1248.1300000000001"/>
    <s v="UNI"/>
    <d v="2024-10-13T00:00:00"/>
    <n v="0"/>
    <d v="2024-10-14T00:00:00"/>
    <n v="0.01"/>
    <n v="0"/>
    <s v="PRO"/>
    <n v="0"/>
    <x v="11"/>
    <n v="1"/>
    <m/>
    <m/>
    <x v="16"/>
    <x v="1"/>
  </r>
  <r>
    <n v="729"/>
    <b v="1"/>
    <x v="71"/>
    <x v="0"/>
    <x v="71"/>
    <s v="CONT.ALERG.(GL)     "/>
    <n v="333.22964400000001"/>
    <n v="333.22964400000001"/>
    <s v="KGS"/>
    <d v="2024-10-13T00:00:00"/>
    <n v="7"/>
    <d v="2024-10-21T00:00:00"/>
    <n v="0"/>
    <n v="0"/>
    <s v="PRO"/>
    <n v="0"/>
    <x v="27"/>
    <n v="1"/>
    <m/>
    <m/>
    <x v="18"/>
    <x v="2"/>
  </r>
  <r>
    <n v="732"/>
    <b v="1"/>
    <x v="32"/>
    <x v="0"/>
    <x v="32"/>
    <s v=""/>
    <n v="219.97800000000001"/>
    <n v="219.97800000000001"/>
    <s v="KGS"/>
    <d v="2024-10-13T00:00:00"/>
    <n v="7"/>
    <d v="2024-10-21T00:00:00"/>
    <n v="0"/>
    <n v="0"/>
    <s v="PRO"/>
    <n v="0"/>
    <x v="27"/>
    <n v="1"/>
    <m/>
    <m/>
    <x v="14"/>
    <x v="2"/>
  </r>
  <r>
    <n v="764"/>
    <b v="1"/>
    <x v="71"/>
    <x v="0"/>
    <x v="71"/>
    <s v="CONT.ALERG.(GL)     "/>
    <n v="265.74709799999999"/>
    <n v="265.74709799999999"/>
    <s v="KGS"/>
    <d v="2024-10-14T00:00:00"/>
    <n v="7"/>
    <d v="2024-10-21T00:00:00"/>
    <n v="0"/>
    <n v="0"/>
    <s v="PRO"/>
    <n v="0"/>
    <x v="28"/>
    <n v="1"/>
    <m/>
    <m/>
    <x v="18"/>
    <x v="2"/>
  </r>
  <r>
    <n v="766"/>
    <b v="1"/>
    <x v="32"/>
    <x v="0"/>
    <x v="32"/>
    <s v=""/>
    <n v="282.80202000000003"/>
    <n v="282.80202000000003"/>
    <s v="KGS"/>
    <d v="2024-10-14T00:00:00"/>
    <n v="7"/>
    <d v="2024-10-21T00:00:00"/>
    <n v="0"/>
    <n v="0"/>
    <s v="PRO"/>
    <n v="0"/>
    <x v="28"/>
    <n v="1"/>
    <m/>
    <m/>
    <x v="14"/>
    <x v="2"/>
  </r>
  <r>
    <n v="790"/>
    <b v="1"/>
    <x v="22"/>
    <x v="0"/>
    <x v="22"/>
    <s v="CONT.ALERG.(T)      "/>
    <n v="10256.504723"/>
    <n v="10256.504723"/>
    <s v="KGS"/>
    <d v="2024-10-14T00:00:00"/>
    <n v="10"/>
    <d v="2024-10-28T00:00:00"/>
    <n v="0"/>
    <n v="0"/>
    <s v="PRO"/>
    <n v="0"/>
    <x v="6"/>
    <n v="1"/>
    <m/>
    <m/>
    <x v="4"/>
    <x v="4"/>
  </r>
  <r>
    <n v="793"/>
    <b v="1"/>
    <x v="22"/>
    <x v="0"/>
    <x v="22"/>
    <s v="CONT.ALERG.(T)      "/>
    <n v="880.70678899999996"/>
    <n v="880.70678899999996"/>
    <s v="KGS"/>
    <d v="2024-10-14T00:00:00"/>
    <n v="10"/>
    <d v="2024-10-28T00:00:00"/>
    <n v="0"/>
    <n v="0"/>
    <s v="PRO"/>
    <n v="0"/>
    <x v="23"/>
    <n v="1"/>
    <m/>
    <m/>
    <x v="4"/>
    <x v="4"/>
  </r>
  <r>
    <n v="797"/>
    <b v="1"/>
    <x v="22"/>
    <x v="0"/>
    <x v="22"/>
    <s v="CONT.ALERG.(T)      "/>
    <n v="5637.5573109999996"/>
    <n v="5637.5573109999996"/>
    <s v="KGS"/>
    <d v="2024-10-14T00:00:00"/>
    <n v="10"/>
    <d v="2024-10-28T00:00:00"/>
    <n v="0"/>
    <n v="0"/>
    <s v="PRO"/>
    <n v="0"/>
    <x v="4"/>
    <n v="1"/>
    <m/>
    <m/>
    <x v="4"/>
    <x v="4"/>
  </r>
  <r>
    <n v="1110"/>
    <b v="1"/>
    <x v="3"/>
    <x v="0"/>
    <x v="3"/>
    <s v="CONT.ALERG.(S) (SO) "/>
    <n v="75.367521999999994"/>
    <n v="75.367521999999994"/>
    <s v="KG"/>
    <d v="2024-10-14T00:00:00"/>
    <n v="30"/>
    <d v="2024-11-18T00:00:00"/>
    <n v="0"/>
    <n v="0"/>
    <s v="PRO"/>
    <n v="0"/>
    <x v="15"/>
    <n v="1"/>
    <m/>
    <m/>
    <x v="2"/>
    <x v="6"/>
  </r>
  <r>
    <n v="1120"/>
    <b v="1"/>
    <x v="3"/>
    <x v="0"/>
    <x v="3"/>
    <s v="CONT.ALERG.(S) (SO) "/>
    <n v="21.065593"/>
    <n v="21.065593"/>
    <s v="KG"/>
    <d v="2024-10-14T00:00:00"/>
    <n v="30"/>
    <d v="2024-11-18T00:00:00"/>
    <n v="0"/>
    <n v="0"/>
    <s v="PRO"/>
    <n v="0"/>
    <x v="5"/>
    <n v="1"/>
    <m/>
    <m/>
    <x v="2"/>
    <x v="6"/>
  </r>
  <r>
    <n v="1134"/>
    <b v="1"/>
    <x v="3"/>
    <x v="0"/>
    <x v="3"/>
    <s v="CONT.ALERG.(S) (SO) "/>
    <n v="88.474793000000005"/>
    <n v="88.474793000000005"/>
    <s v="KG"/>
    <d v="2024-10-14T00:00:00"/>
    <n v="30"/>
    <d v="2024-11-18T00:00:00"/>
    <n v="0"/>
    <n v="0"/>
    <s v="PRO"/>
    <n v="0"/>
    <x v="10"/>
    <n v="1"/>
    <m/>
    <m/>
    <x v="2"/>
    <x v="6"/>
  </r>
  <r>
    <n v="1146"/>
    <b v="1"/>
    <x v="3"/>
    <x v="0"/>
    <x v="3"/>
    <s v="CONT.ALERG.(S) (SO) "/>
    <n v="43.203360000000004"/>
    <n v="43.203360000000004"/>
    <s v="KG"/>
    <d v="2024-10-14T00:00:00"/>
    <n v="30"/>
    <d v="2024-11-18T00:00:00"/>
    <n v="0"/>
    <n v="0"/>
    <s v="PRO"/>
    <n v="0"/>
    <x v="16"/>
    <n v="1"/>
    <m/>
    <m/>
    <x v="2"/>
    <x v="6"/>
  </r>
  <r>
    <n v="782"/>
    <b v="1"/>
    <x v="41"/>
    <x v="0"/>
    <x v="41"/>
    <s v="CONT.ALERGENO       "/>
    <n v="6.8688269999999996"/>
    <n v="6.8688269999999996"/>
    <s v="KGS"/>
    <d v="2024-10-15T00:00:00"/>
    <n v="7"/>
    <d v="2024-10-28T00:00:00"/>
    <n v="0"/>
    <n v="0"/>
    <s v="PRO"/>
    <n v="0"/>
    <x v="23"/>
    <n v="1"/>
    <m/>
    <m/>
    <x v="1"/>
    <x v="4"/>
  </r>
  <r>
    <n v="783"/>
    <b v="1"/>
    <x v="42"/>
    <x v="0"/>
    <x v="42"/>
    <s v=""/>
    <n v="6.8688269999999996"/>
    <n v="6.8688269999999996"/>
    <s v="KG"/>
    <d v="2024-10-15T00:00:00"/>
    <n v="7"/>
    <d v="2024-10-28T00:00:00"/>
    <n v="0"/>
    <n v="0"/>
    <s v="PRO"/>
    <n v="0"/>
    <x v="23"/>
    <n v="1"/>
    <m/>
    <m/>
    <x v="1"/>
    <x v="4"/>
  </r>
  <r>
    <n v="776"/>
    <b v="1"/>
    <x v="23"/>
    <x v="0"/>
    <x v="23"/>
    <s v=""/>
    <n v="82.005798999999996"/>
    <n v="82.005798999999996"/>
    <s v="KGS"/>
    <d v="2024-10-15T00:00:00"/>
    <n v="7"/>
    <d v="2024-10-28T00:00:00"/>
    <n v="0"/>
    <n v="0"/>
    <s v="PRO"/>
    <n v="0"/>
    <x v="6"/>
    <n v="1"/>
    <m/>
    <m/>
    <x v="10"/>
    <x v="4"/>
  </r>
  <r>
    <n v="781"/>
    <b v="1"/>
    <x v="23"/>
    <x v="0"/>
    <x v="23"/>
    <s v=""/>
    <n v="21.134854000000001"/>
    <n v="21.134854000000001"/>
    <s v="KGS"/>
    <d v="2024-10-15T00:00:00"/>
    <n v="7"/>
    <d v="2024-10-28T00:00:00"/>
    <n v="0"/>
    <n v="0"/>
    <s v="PRO"/>
    <n v="0"/>
    <x v="23"/>
    <n v="1"/>
    <m/>
    <m/>
    <x v="10"/>
    <x v="4"/>
  </r>
  <r>
    <n v="788"/>
    <b v="1"/>
    <x v="23"/>
    <x v="0"/>
    <x v="23"/>
    <s v=""/>
    <n v="45.075043000000001"/>
    <n v="45.075043000000001"/>
    <s v="KGS"/>
    <d v="2024-10-15T00:00:00"/>
    <n v="7"/>
    <d v="2024-10-28T00:00:00"/>
    <n v="0"/>
    <n v="0"/>
    <s v="PRO"/>
    <n v="0"/>
    <x v="4"/>
    <n v="1"/>
    <m/>
    <m/>
    <x v="10"/>
    <x v="4"/>
  </r>
  <r>
    <n v="777"/>
    <b v="1"/>
    <x v="24"/>
    <x v="0"/>
    <x v="24"/>
    <s v=""/>
    <n v="218.682131"/>
    <n v="218.682131"/>
    <s v="KGS"/>
    <d v="2024-10-15T00:00:00"/>
    <n v="7"/>
    <d v="2024-10-28T00:00:00"/>
    <n v="0"/>
    <n v="0"/>
    <s v="PRO"/>
    <n v="0"/>
    <x v="6"/>
    <n v="1"/>
    <m/>
    <m/>
    <x v="11"/>
    <x v="4"/>
  </r>
  <r>
    <n v="784"/>
    <b v="1"/>
    <x v="24"/>
    <x v="0"/>
    <x v="24"/>
    <s v=""/>
    <n v="66.927036000000001"/>
    <n v="66.927036000000001"/>
    <s v="KGS"/>
    <d v="2024-10-15T00:00:00"/>
    <n v="7"/>
    <d v="2024-10-28T00:00:00"/>
    <n v="0"/>
    <n v="0"/>
    <s v="PRO"/>
    <n v="0"/>
    <x v="23"/>
    <n v="1"/>
    <m/>
    <m/>
    <x v="11"/>
    <x v="4"/>
  </r>
  <r>
    <n v="789"/>
    <b v="1"/>
    <x v="24"/>
    <x v="0"/>
    <x v="24"/>
    <s v=""/>
    <n v="120.200115"/>
    <n v="120.200115"/>
    <s v="KGS"/>
    <d v="2024-10-15T00:00:00"/>
    <n v="7"/>
    <d v="2024-10-28T00:00:00"/>
    <n v="0"/>
    <n v="0"/>
    <s v="PRO"/>
    <n v="0"/>
    <x v="4"/>
    <n v="1"/>
    <m/>
    <m/>
    <x v="11"/>
    <x v="4"/>
  </r>
  <r>
    <n v="800"/>
    <b v="1"/>
    <x v="22"/>
    <x v="0"/>
    <x v="22"/>
    <s v="CONT.ALERG.(T)      "/>
    <n v="529.64059399999996"/>
    <n v="529.64059399999996"/>
    <s v="KGS"/>
    <d v="2024-10-15T00:00:00"/>
    <n v="10"/>
    <d v="2024-10-28T00:00:00"/>
    <n v="0"/>
    <n v="0"/>
    <s v="PRO"/>
    <n v="0"/>
    <x v="6"/>
    <n v="1"/>
    <m/>
    <m/>
    <x v="4"/>
    <x v="4"/>
  </r>
  <r>
    <n v="801"/>
    <b v="1"/>
    <x v="22"/>
    <x v="0"/>
    <x v="22"/>
    <s v="CONT.ALERG.(T)      "/>
    <n v="172.19033400000001"/>
    <n v="172.19033400000001"/>
    <s v="KGS"/>
    <d v="2024-10-15T00:00:00"/>
    <n v="10"/>
    <d v="2024-10-28T00:00:00"/>
    <n v="0"/>
    <n v="0"/>
    <s v="PRO"/>
    <n v="0"/>
    <x v="23"/>
    <n v="1"/>
    <m/>
    <m/>
    <x v="4"/>
    <x v="4"/>
  </r>
  <r>
    <n v="802"/>
    <b v="1"/>
    <x v="22"/>
    <x v="0"/>
    <x v="22"/>
    <s v="CONT.ALERG.(T)      "/>
    <n v="291.120541"/>
    <n v="291.120541"/>
    <s v="KGS"/>
    <d v="2024-10-15T00:00:00"/>
    <n v="10"/>
    <d v="2024-10-28T00:00:00"/>
    <n v="0"/>
    <n v="0"/>
    <s v="PRO"/>
    <n v="0"/>
    <x v="4"/>
    <n v="1"/>
    <m/>
    <m/>
    <x v="4"/>
    <x v="4"/>
  </r>
  <r>
    <n v="471"/>
    <b v="1"/>
    <x v="77"/>
    <x v="0"/>
    <x v="77"/>
    <s v="CONT.ALERG.(SO)     "/>
    <n v="259.64999999999998"/>
    <n v="259.64999999999998"/>
    <s v="KG"/>
    <d v="2024-10-16T00:00:00"/>
    <n v="0"/>
    <d v="2024-10-21T00:00:00"/>
    <n v="0.01"/>
    <n v="0"/>
    <s v="PRO"/>
    <n v="0"/>
    <x v="24"/>
    <n v="1"/>
    <m/>
    <m/>
    <x v="16"/>
    <x v="2"/>
  </r>
  <r>
    <n v="496"/>
    <b v="1"/>
    <x v="77"/>
    <x v="0"/>
    <x v="77"/>
    <s v="CONT.ALERG.(SO)     "/>
    <n v="247.36"/>
    <n v="247.36"/>
    <s v="KG"/>
    <d v="2024-10-16T00:00:00"/>
    <n v="0"/>
    <d v="2024-10-21T00:00:00"/>
    <n v="0.01"/>
    <n v="0"/>
    <s v="PRO"/>
    <n v="0"/>
    <x v="15"/>
    <n v="1"/>
    <m/>
    <m/>
    <x v="16"/>
    <x v="2"/>
  </r>
  <r>
    <n v="506"/>
    <b v="1"/>
    <x v="77"/>
    <x v="0"/>
    <x v="77"/>
    <s v="CONT.ALERG.(SO)     "/>
    <n v="150.38999999999999"/>
    <n v="150.38999999999999"/>
    <s v="KG"/>
    <d v="2024-10-16T00:00:00"/>
    <n v="0"/>
    <d v="2024-10-21T00:00:00"/>
    <n v="0.01"/>
    <n v="0"/>
    <s v="PRO"/>
    <n v="0"/>
    <x v="5"/>
    <n v="1"/>
    <m/>
    <m/>
    <x v="16"/>
    <x v="2"/>
  </r>
  <r>
    <n v="520"/>
    <b v="1"/>
    <x v="77"/>
    <x v="0"/>
    <x v="77"/>
    <s v="CONT.ALERG.(SO)     "/>
    <n v="240.32"/>
    <n v="240.32"/>
    <s v="KG"/>
    <d v="2024-10-16T00:00:00"/>
    <n v="0"/>
    <d v="2024-10-21T00:00:00"/>
    <n v="0.01"/>
    <n v="0"/>
    <s v="PRO"/>
    <n v="0"/>
    <x v="16"/>
    <n v="1"/>
    <m/>
    <m/>
    <x v="16"/>
    <x v="2"/>
  </r>
  <r>
    <n v="530"/>
    <b v="1"/>
    <x v="77"/>
    <x v="0"/>
    <x v="77"/>
    <s v="CONT.ALERG.(SO)     "/>
    <n v="174"/>
    <n v="174"/>
    <s v="KG"/>
    <d v="2024-10-16T00:00:00"/>
    <n v="0"/>
    <d v="2024-10-21T00:00:00"/>
    <n v="0.01"/>
    <n v="0"/>
    <s v="PRO"/>
    <n v="0"/>
    <x v="17"/>
    <n v="1"/>
    <m/>
    <m/>
    <x v="16"/>
    <x v="2"/>
  </r>
  <r>
    <n v="543"/>
    <b v="1"/>
    <x v="79"/>
    <x v="2"/>
    <x v="79"/>
    <s v="F6-PP-08           "/>
    <n v="8.2452550000000002"/>
    <n v="0"/>
    <s v="UN"/>
    <d v="2024-10-16T00:00:00"/>
    <n v="1"/>
    <d v="2024-10-21T00:00:00"/>
    <n v="0"/>
    <n v="0"/>
    <s v="PRO"/>
    <n v="0"/>
    <x v="15"/>
    <n v="1"/>
    <m/>
    <m/>
    <x v="16"/>
    <x v="2"/>
  </r>
  <r>
    <n v="544"/>
    <b v="1"/>
    <x v="79"/>
    <x v="2"/>
    <x v="79"/>
    <s v="F6-PP-08           "/>
    <n v="5.0130689999999998"/>
    <n v="0"/>
    <s v="UN"/>
    <d v="2024-10-16T00:00:00"/>
    <n v="1"/>
    <d v="2024-10-21T00:00:00"/>
    <n v="0"/>
    <n v="0"/>
    <s v="PRO"/>
    <n v="0"/>
    <x v="5"/>
    <n v="1"/>
    <m/>
    <m/>
    <x v="16"/>
    <x v="2"/>
  </r>
  <r>
    <n v="554"/>
    <b v="1"/>
    <x v="79"/>
    <x v="2"/>
    <x v="79"/>
    <s v="F6-PP-08           "/>
    <n v="8.0105409999999999"/>
    <n v="0"/>
    <s v="UN"/>
    <d v="2024-10-16T00:00:00"/>
    <n v="1"/>
    <d v="2024-10-21T00:00:00"/>
    <n v="0"/>
    <n v="0"/>
    <s v="PRO"/>
    <n v="0"/>
    <x v="16"/>
    <n v="1"/>
    <m/>
    <m/>
    <x v="16"/>
    <x v="2"/>
  </r>
  <r>
    <n v="555"/>
    <b v="1"/>
    <x v="79"/>
    <x v="2"/>
    <x v="79"/>
    <s v="F6-PP-08           "/>
    <n v="5.8001909999999999"/>
    <n v="0"/>
    <s v="UN"/>
    <d v="2024-10-16T00:00:00"/>
    <n v="1"/>
    <d v="2024-10-21T00:00:00"/>
    <n v="0"/>
    <n v="0"/>
    <s v="PRO"/>
    <n v="0"/>
    <x v="17"/>
    <n v="1"/>
    <m/>
    <m/>
    <x v="16"/>
    <x v="2"/>
  </r>
  <r>
    <n v="556"/>
    <b v="1"/>
    <x v="39"/>
    <x v="0"/>
    <x v="39"/>
    <s v=""/>
    <n v="588.353115"/>
    <n v="588.353115"/>
    <s v="KGS"/>
    <d v="2024-10-16T00:00:00"/>
    <n v="1"/>
    <d v="2024-10-21T00:00:00"/>
    <n v="0"/>
    <n v="0"/>
    <s v="PRO"/>
    <n v="0"/>
    <x v="20"/>
    <n v="1"/>
    <m/>
    <m/>
    <x v="17"/>
    <x v="2"/>
  </r>
  <r>
    <n v="773"/>
    <b v="1"/>
    <x v="28"/>
    <x v="0"/>
    <x v="28"/>
    <s v="CONT.ALERGENO       "/>
    <n v="109.341066"/>
    <n v="109.341066"/>
    <s v="KGS"/>
    <d v="2024-10-16T00:00:00"/>
    <n v="6"/>
    <d v="2024-10-28T00:00:00"/>
    <n v="0"/>
    <n v="0"/>
    <s v="PRO"/>
    <n v="0"/>
    <x v="6"/>
    <n v="1"/>
    <m/>
    <m/>
    <x v="12"/>
    <x v="4"/>
  </r>
  <r>
    <n v="778"/>
    <b v="1"/>
    <x v="28"/>
    <x v="0"/>
    <x v="28"/>
    <s v="CONT.ALERGENO       "/>
    <n v="39.451726999999998"/>
    <n v="39.451726999999998"/>
    <s v="KGS"/>
    <d v="2024-10-16T00:00:00"/>
    <n v="6"/>
    <d v="2024-10-28T00:00:00"/>
    <n v="0"/>
    <n v="0"/>
    <s v="PRO"/>
    <n v="0"/>
    <x v="23"/>
    <n v="1"/>
    <m/>
    <m/>
    <x v="12"/>
    <x v="4"/>
  </r>
  <r>
    <n v="785"/>
    <b v="1"/>
    <x v="28"/>
    <x v="0"/>
    <x v="28"/>
    <s v="CONT.ALERGENO       "/>
    <n v="60.100057"/>
    <n v="60.100057"/>
    <s v="KGS"/>
    <d v="2024-10-16T00:00:00"/>
    <n v="6"/>
    <d v="2024-10-28T00:00:00"/>
    <n v="0"/>
    <n v="0"/>
    <s v="PRO"/>
    <n v="0"/>
    <x v="4"/>
    <n v="1"/>
    <m/>
    <m/>
    <x v="12"/>
    <x v="4"/>
  </r>
  <r>
    <n v="912"/>
    <b v="1"/>
    <x v="5"/>
    <x v="0"/>
    <x v="5"/>
    <s v=""/>
    <n v="5.8324540000000002"/>
    <n v="5.8324540000000002"/>
    <s v="KGS"/>
    <d v="2024-10-16T00:00:00"/>
    <n v="21"/>
    <d v="2024-11-11T00:00:00"/>
    <n v="0"/>
    <n v="0"/>
    <s v="PRO"/>
    <n v="0"/>
    <x v="17"/>
    <n v="1"/>
    <m/>
    <m/>
    <x v="3"/>
    <x v="5"/>
  </r>
  <r>
    <n v="915"/>
    <b v="1"/>
    <x v="6"/>
    <x v="0"/>
    <x v="6"/>
    <s v=""/>
    <n v="6.4805039999999998"/>
    <n v="6.4805039999999998"/>
    <s v="KG"/>
    <d v="2024-10-16T00:00:00"/>
    <n v="21"/>
    <d v="2024-11-11T00:00:00"/>
    <n v="0"/>
    <n v="0"/>
    <s v="PRO"/>
    <n v="0"/>
    <x v="17"/>
    <n v="1"/>
    <m/>
    <m/>
    <x v="1"/>
    <x v="5"/>
  </r>
  <r>
    <n v="923"/>
    <b v="1"/>
    <x v="6"/>
    <x v="0"/>
    <x v="6"/>
    <s v=""/>
    <n v="31.473395"/>
    <n v="31.473395"/>
    <s v="KG"/>
    <d v="2024-10-16T00:00:00"/>
    <n v="21"/>
    <d v="2024-11-11T00:00:00"/>
    <n v="0"/>
    <n v="0"/>
    <s v="PRO"/>
    <n v="0"/>
    <x v="30"/>
    <n v="1"/>
    <m/>
    <m/>
    <x v="1"/>
    <x v="5"/>
  </r>
  <r>
    <n v="917"/>
    <b v="1"/>
    <x v="11"/>
    <x v="0"/>
    <x v="11"/>
    <s v="CONT.ALERG.(LE)     "/>
    <n v="1.2961009999999999"/>
    <n v="1.2961009999999999"/>
    <s v="KGS"/>
    <d v="2024-10-16T00:00:00"/>
    <n v="21"/>
    <d v="2024-11-11T00:00:00"/>
    <n v="0"/>
    <n v="0"/>
    <s v="PRO"/>
    <n v="0"/>
    <x v="17"/>
    <n v="1"/>
    <m/>
    <m/>
    <x v="3"/>
    <x v="5"/>
  </r>
  <r>
    <n v="916"/>
    <b v="1"/>
    <x v="12"/>
    <x v="0"/>
    <x v="12"/>
    <s v="CONT.ALERG.(LE)     "/>
    <n v="3.8883019999999999"/>
    <n v="3.8883019999999999"/>
    <s v="KGS"/>
    <d v="2024-10-16T00:00:00"/>
    <n v="21"/>
    <d v="2024-11-11T00:00:00"/>
    <n v="0"/>
    <n v="0"/>
    <s v="PRO"/>
    <n v="0"/>
    <x v="17"/>
    <n v="1"/>
    <m/>
    <m/>
    <x v="3"/>
    <x v="5"/>
  </r>
  <r>
    <n v="933"/>
    <b v="1"/>
    <x v="10"/>
    <x v="0"/>
    <x v="10"/>
    <s v="CONT.ALERG. (SO)(LE)"/>
    <n v="27.707184999999999"/>
    <n v="27.707184999999999"/>
    <s v="KGS"/>
    <d v="2024-10-16T00:00:00"/>
    <n v="21"/>
    <d v="2024-11-11T00:00:00"/>
    <n v="0"/>
    <n v="0"/>
    <s v="PRO"/>
    <n v="0"/>
    <x v="31"/>
    <n v="1"/>
    <m/>
    <m/>
    <x v="3"/>
    <x v="5"/>
  </r>
  <r>
    <n v="929"/>
    <b v="1"/>
    <x v="21"/>
    <x v="0"/>
    <x v="21"/>
    <s v="CONT.ALERGENO       "/>
    <n v="300.19283799999999"/>
    <n v="300.19283799999999"/>
    <s v="KGS"/>
    <d v="2024-10-16T00:00:00"/>
    <n v="21"/>
    <d v="2024-11-11T00:00:00"/>
    <n v="0"/>
    <n v="0"/>
    <s v="PRO"/>
    <n v="0"/>
    <x v="30"/>
    <n v="1"/>
    <m/>
    <m/>
    <x v="8"/>
    <x v="5"/>
  </r>
  <r>
    <n v="901"/>
    <b v="1"/>
    <x v="13"/>
    <x v="0"/>
    <x v="13"/>
    <s v="CONT.ALERGENO       "/>
    <n v="1.7755829999999999"/>
    <n v="1.7755829999999999"/>
    <s v="KG"/>
    <d v="2024-10-16T00:00:00"/>
    <n v="21"/>
    <d v="2024-11-11T00:00:00"/>
    <n v="0"/>
    <n v="0"/>
    <s v="PRO"/>
    <n v="0"/>
    <x v="25"/>
    <n v="1"/>
    <m/>
    <m/>
    <x v="3"/>
    <x v="5"/>
  </r>
  <r>
    <n v="908"/>
    <b v="1"/>
    <x v="13"/>
    <x v="0"/>
    <x v="13"/>
    <s v="CONT.ALERGENO       "/>
    <n v="1.7755890000000001"/>
    <n v="1.7755890000000001"/>
    <s v="KG"/>
    <d v="2024-10-16T00:00:00"/>
    <n v="21"/>
    <d v="2024-11-11T00:00:00"/>
    <n v="0"/>
    <n v="0"/>
    <s v="PRO"/>
    <n v="0"/>
    <x v="26"/>
    <n v="1"/>
    <m/>
    <m/>
    <x v="3"/>
    <x v="5"/>
  </r>
  <r>
    <n v="911"/>
    <b v="1"/>
    <x v="13"/>
    <x v="0"/>
    <x v="13"/>
    <s v="CONT.ALERGENO       "/>
    <n v="6.5446549999999997"/>
    <n v="6.5446549999999997"/>
    <s v="KG"/>
    <d v="2024-10-16T00:00:00"/>
    <n v="21"/>
    <d v="2024-11-11T00:00:00"/>
    <n v="0"/>
    <n v="0"/>
    <s v="PRO"/>
    <n v="0"/>
    <x v="17"/>
    <n v="1"/>
    <m/>
    <m/>
    <x v="3"/>
    <x v="5"/>
  </r>
  <r>
    <n v="2418"/>
    <b v="1"/>
    <x v="8"/>
    <x v="0"/>
    <x v="8"/>
    <s v=""/>
    <n v="315.01718199999999"/>
    <n v="315.01718199999999"/>
    <s v="KGS"/>
    <d v="2024-10-16T00:00:00"/>
    <n v="21"/>
    <d v="2024-11-11T00:00:00"/>
    <n v="0"/>
    <n v="0"/>
    <s v="PRO"/>
    <n v="0"/>
    <x v="30"/>
    <n v="1"/>
    <m/>
    <m/>
    <x v="4"/>
    <x v="5"/>
  </r>
  <r>
    <n v="2419"/>
    <b v="1"/>
    <x v="8"/>
    <x v="0"/>
    <x v="8"/>
    <s v=""/>
    <n v="572.55790400000001"/>
    <n v="572.55790400000001"/>
    <s v="KGS"/>
    <d v="2024-10-16T00:00:00"/>
    <n v="21"/>
    <d v="2024-11-11T00:00:00"/>
    <n v="0"/>
    <n v="0"/>
    <s v="PRO"/>
    <n v="0"/>
    <x v="31"/>
    <n v="1"/>
    <m/>
    <m/>
    <x v="4"/>
    <x v="5"/>
  </r>
  <r>
    <n v="2420"/>
    <b v="1"/>
    <x v="8"/>
    <x v="0"/>
    <x v="8"/>
    <s v=""/>
    <n v="110.26770999999999"/>
    <n v="110.26770999999999"/>
    <s v="KGS"/>
    <d v="2024-10-16T00:00:00"/>
    <n v="21"/>
    <d v="2024-11-11T00:00:00"/>
    <n v="0"/>
    <n v="0"/>
    <s v="PRO"/>
    <n v="0"/>
    <x v="17"/>
    <n v="1"/>
    <m/>
    <m/>
    <x v="4"/>
    <x v="5"/>
  </r>
  <r>
    <n v="551"/>
    <b v="1"/>
    <x v="38"/>
    <x v="0"/>
    <x v="38"/>
    <s v="SN 797890 Lecker "/>
    <n v="0.34"/>
    <n v="0.34"/>
    <s v="KG"/>
    <d v="2024-10-17T00:00:00"/>
    <n v="0"/>
    <d v="2024-10-21T00:00:00"/>
    <n v="0.01"/>
    <n v="0"/>
    <s v="PRO"/>
    <n v="0"/>
    <x v="27"/>
    <n v="1"/>
    <m/>
    <m/>
    <x v="16"/>
    <x v="2"/>
  </r>
  <r>
    <n v="545"/>
    <b v="1"/>
    <x v="77"/>
    <x v="0"/>
    <x v="77"/>
    <s v="CONT.ALERG.(SO)     "/>
    <n v="158.6"/>
    <n v="158.6"/>
    <s v="KG"/>
    <d v="2024-10-17T00:00:00"/>
    <n v="0"/>
    <d v="2024-10-21T00:00:00"/>
    <n v="0.01"/>
    <n v="0"/>
    <s v="PRO"/>
    <n v="0"/>
    <x v="27"/>
    <n v="1"/>
    <m/>
    <m/>
    <x v="16"/>
    <x v="2"/>
  </r>
  <r>
    <n v="559"/>
    <b v="1"/>
    <x v="39"/>
    <x v="0"/>
    <x v="39"/>
    <s v=""/>
    <n v="2644.0287830000002"/>
    <n v="2644.0287830000002"/>
    <s v="KGS"/>
    <d v="2024-10-17T00:00:00"/>
    <n v="1"/>
    <d v="2024-10-21T00:00:00"/>
    <n v="0"/>
    <n v="0"/>
    <s v="PRO"/>
    <n v="0"/>
    <x v="24"/>
    <n v="1"/>
    <m/>
    <m/>
    <x v="17"/>
    <x v="2"/>
  </r>
  <r>
    <n v="563"/>
    <b v="1"/>
    <x v="39"/>
    <x v="0"/>
    <x v="39"/>
    <s v=""/>
    <n v="146.85227"/>
    <n v="146.85227"/>
    <s v="KGS"/>
    <d v="2024-10-17T00:00:00"/>
    <n v="1"/>
    <d v="2024-10-21T00:00:00"/>
    <n v="0"/>
    <n v="0"/>
    <s v="PRO"/>
    <n v="0"/>
    <x v="24"/>
    <n v="1"/>
    <m/>
    <m/>
    <x v="17"/>
    <x v="2"/>
  </r>
  <r>
    <n v="566"/>
    <b v="1"/>
    <x v="39"/>
    <x v="0"/>
    <x v="39"/>
    <s v=""/>
    <n v="1698.3198629999999"/>
    <n v="1698.3198629999999"/>
    <s v="KGS"/>
    <d v="2024-10-17T00:00:00"/>
    <n v="1"/>
    <d v="2024-10-21T00:00:00"/>
    <n v="0"/>
    <n v="0"/>
    <s v="PRO"/>
    <n v="0"/>
    <x v="25"/>
    <n v="1"/>
    <m/>
    <m/>
    <x v="17"/>
    <x v="2"/>
  </r>
  <r>
    <n v="569"/>
    <b v="1"/>
    <x v="39"/>
    <x v="0"/>
    <x v="39"/>
    <s v=""/>
    <n v="215.88632200000001"/>
    <n v="215.88632200000001"/>
    <s v="KGS"/>
    <d v="2024-10-17T00:00:00"/>
    <n v="1"/>
    <d v="2024-10-21T00:00:00"/>
    <n v="0"/>
    <n v="0"/>
    <s v="PRO"/>
    <n v="0"/>
    <x v="25"/>
    <n v="1"/>
    <m/>
    <m/>
    <x v="17"/>
    <x v="2"/>
  </r>
  <r>
    <n v="572"/>
    <b v="1"/>
    <x v="39"/>
    <x v="0"/>
    <x v="39"/>
    <s v=""/>
    <n v="1666.2603730000001"/>
    <n v="1666.2603730000001"/>
    <s v="KGS"/>
    <d v="2024-10-17T00:00:00"/>
    <n v="1"/>
    <d v="2024-10-21T00:00:00"/>
    <n v="0"/>
    <n v="0"/>
    <s v="PRO"/>
    <n v="0"/>
    <x v="26"/>
    <n v="1"/>
    <m/>
    <m/>
    <x v="17"/>
    <x v="2"/>
  </r>
  <r>
    <n v="580"/>
    <b v="1"/>
    <x v="39"/>
    <x v="0"/>
    <x v="39"/>
    <s v=""/>
    <n v="1069.6639660000001"/>
    <n v="1069.6639660000001"/>
    <s v="KGS"/>
    <d v="2024-10-17T00:00:00"/>
    <n v="1"/>
    <d v="2024-10-21T00:00:00"/>
    <n v="0"/>
    <n v="0"/>
    <s v="PRO"/>
    <n v="0"/>
    <x v="15"/>
    <n v="1"/>
    <m/>
    <m/>
    <x v="17"/>
    <x v="2"/>
  </r>
  <r>
    <n v="584"/>
    <b v="1"/>
    <x v="39"/>
    <x v="0"/>
    <x v="39"/>
    <s v=""/>
    <n v="612.013915"/>
    <n v="612.013915"/>
    <s v="KGS"/>
    <d v="2024-10-17T00:00:00"/>
    <n v="1"/>
    <d v="2024-10-21T00:00:00"/>
    <n v="0"/>
    <n v="0"/>
    <s v="PRO"/>
    <n v="0"/>
    <x v="15"/>
    <n v="1"/>
    <m/>
    <m/>
    <x v="17"/>
    <x v="2"/>
  </r>
  <r>
    <n v="589"/>
    <b v="1"/>
    <x v="39"/>
    <x v="0"/>
    <x v="39"/>
    <s v=""/>
    <n v="650.34972500000003"/>
    <n v="650.34972500000003"/>
    <s v="KGS"/>
    <d v="2024-10-17T00:00:00"/>
    <n v="1"/>
    <d v="2024-10-21T00:00:00"/>
    <n v="0"/>
    <n v="0"/>
    <s v="PRO"/>
    <n v="0"/>
    <x v="5"/>
    <n v="1"/>
    <m/>
    <m/>
    <x v="17"/>
    <x v="2"/>
  </r>
  <r>
    <n v="596"/>
    <b v="1"/>
    <x v="39"/>
    <x v="0"/>
    <x v="39"/>
    <s v=""/>
    <n v="173.40090599999999"/>
    <n v="173.40090599999999"/>
    <s v="KGS"/>
    <d v="2024-10-17T00:00:00"/>
    <n v="1"/>
    <d v="2024-10-21T00:00:00"/>
    <n v="0"/>
    <n v="0"/>
    <s v="PRO"/>
    <n v="0"/>
    <x v="5"/>
    <n v="1"/>
    <m/>
    <m/>
    <x v="17"/>
    <x v="2"/>
  </r>
  <r>
    <n v="597"/>
    <b v="1"/>
    <x v="39"/>
    <x v="0"/>
    <x v="39"/>
    <s v=""/>
    <n v="178.98333299999999"/>
    <n v="178.98333299999999"/>
    <s v="KGS"/>
    <d v="2024-10-17T00:00:00"/>
    <n v="1"/>
    <d v="2024-10-21T00:00:00"/>
    <n v="0"/>
    <n v="0"/>
    <s v="PRO"/>
    <n v="0"/>
    <x v="5"/>
    <n v="1"/>
    <m/>
    <m/>
    <x v="17"/>
    <x v="2"/>
  </r>
  <r>
    <n v="606"/>
    <b v="1"/>
    <x v="39"/>
    <x v="0"/>
    <x v="39"/>
    <s v=""/>
    <n v="1039.2143390000001"/>
    <n v="1039.2143390000001"/>
    <s v="KGS"/>
    <d v="2024-10-17T00:00:00"/>
    <n v="1"/>
    <d v="2024-10-21T00:00:00"/>
    <n v="0"/>
    <n v="0"/>
    <s v="PRO"/>
    <n v="0"/>
    <x v="16"/>
    <n v="1"/>
    <m/>
    <m/>
    <x v="17"/>
    <x v="2"/>
  </r>
  <r>
    <n v="610"/>
    <b v="1"/>
    <x v="39"/>
    <x v="0"/>
    <x v="39"/>
    <s v=""/>
    <n v="430.34277800000001"/>
    <n v="430.34277800000001"/>
    <s v="KGS"/>
    <d v="2024-10-17T00:00:00"/>
    <n v="1"/>
    <d v="2024-10-21T00:00:00"/>
    <n v="0"/>
    <n v="0"/>
    <s v="PRO"/>
    <n v="0"/>
    <x v="16"/>
    <n v="1"/>
    <m/>
    <m/>
    <x v="17"/>
    <x v="2"/>
  </r>
  <r>
    <n v="615"/>
    <b v="1"/>
    <x v="39"/>
    <x v="0"/>
    <x v="39"/>
    <s v=""/>
    <n v="311.598186"/>
    <n v="311.598186"/>
    <s v="KGS"/>
    <d v="2024-10-17T00:00:00"/>
    <n v="1"/>
    <d v="2024-10-21T00:00:00"/>
    <n v="0"/>
    <n v="0"/>
    <s v="PRO"/>
    <n v="0"/>
    <x v="17"/>
    <n v="1"/>
    <m/>
    <m/>
    <x v="17"/>
    <x v="2"/>
  </r>
  <r>
    <n v="620"/>
    <b v="1"/>
    <x v="39"/>
    <x v="0"/>
    <x v="39"/>
    <s v=""/>
    <n v="752.463663"/>
    <n v="752.463663"/>
    <s v="KGS"/>
    <d v="2024-10-17T00:00:00"/>
    <n v="1"/>
    <d v="2024-10-21T00:00:00"/>
    <n v="0"/>
    <n v="0"/>
    <s v="PRO"/>
    <n v="0"/>
    <x v="17"/>
    <n v="1"/>
    <m/>
    <m/>
    <x v="17"/>
    <x v="2"/>
  </r>
  <r>
    <n v="634"/>
    <b v="1"/>
    <x v="39"/>
    <x v="0"/>
    <x v="39"/>
    <s v=""/>
    <n v="353.01186899999999"/>
    <n v="353.01186899999999"/>
    <s v="KGS"/>
    <d v="2024-10-17T00:00:00"/>
    <n v="1"/>
    <d v="2024-10-21T00:00:00"/>
    <n v="0"/>
    <n v="0"/>
    <s v="PRO"/>
    <n v="0"/>
    <x v="21"/>
    <n v="1"/>
    <m/>
    <m/>
    <x v="17"/>
    <x v="2"/>
  </r>
  <r>
    <n v="649"/>
    <b v="1"/>
    <x v="39"/>
    <x v="0"/>
    <x v="39"/>
    <s v=""/>
    <n v="327.001217"/>
    <n v="327.001217"/>
    <s v="KGS"/>
    <d v="2024-10-17T00:00:00"/>
    <n v="1"/>
    <d v="2024-10-21T00:00:00"/>
    <n v="0"/>
    <n v="0"/>
    <s v="PRO"/>
    <n v="0"/>
    <x v="20"/>
    <n v="1"/>
    <m/>
    <m/>
    <x v="17"/>
    <x v="2"/>
  </r>
  <r>
    <n v="791"/>
    <b v="1"/>
    <x v="32"/>
    <x v="0"/>
    <x v="32"/>
    <s v=""/>
    <n v="547.32351700000004"/>
    <n v="547.32351700000004"/>
    <s v="KGS"/>
    <d v="2024-10-17T00:00:00"/>
    <n v="7"/>
    <d v="2024-10-28T00:00:00"/>
    <n v="0"/>
    <n v="0"/>
    <s v="PRO"/>
    <n v="0"/>
    <x v="6"/>
    <n v="1"/>
    <m/>
    <m/>
    <x v="14"/>
    <x v="4"/>
  </r>
  <r>
    <n v="794"/>
    <b v="1"/>
    <x v="32"/>
    <x v="0"/>
    <x v="32"/>
    <s v=""/>
    <n v="140.793205"/>
    <n v="140.793205"/>
    <s v="KGS"/>
    <d v="2024-10-17T00:00:00"/>
    <n v="7"/>
    <d v="2024-10-28T00:00:00"/>
    <n v="0"/>
    <n v="0"/>
    <s v="PRO"/>
    <n v="0"/>
    <x v="23"/>
    <n v="1"/>
    <m/>
    <m/>
    <x v="14"/>
    <x v="4"/>
  </r>
  <r>
    <n v="798"/>
    <b v="1"/>
    <x v="32"/>
    <x v="0"/>
    <x v="32"/>
    <s v=""/>
    <n v="300.84008"/>
    <n v="300.84008"/>
    <s v="KGS"/>
    <d v="2024-10-17T00:00:00"/>
    <n v="7"/>
    <d v="2024-10-28T00:00:00"/>
    <n v="0"/>
    <n v="0"/>
    <s v="PRO"/>
    <n v="0"/>
    <x v="4"/>
    <n v="1"/>
    <m/>
    <m/>
    <x v="14"/>
    <x v="4"/>
  </r>
  <r>
    <n v="830"/>
    <b v="1"/>
    <x v="33"/>
    <x v="0"/>
    <x v="33"/>
    <s v="ET 100X150 ILUST    "/>
    <n v="2184.2184000000002"/>
    <n v="2184.2184000000002"/>
    <s v="UNI"/>
    <d v="2024-10-17T00:00:00"/>
    <n v="10"/>
    <d v="2024-10-28T00:00:00"/>
    <n v="0"/>
    <n v="0"/>
    <s v="PRO"/>
    <n v="0"/>
    <x v="4"/>
    <n v="1"/>
    <m/>
    <m/>
    <x v="9"/>
    <x v="4"/>
  </r>
  <r>
    <n v="629"/>
    <b v="1"/>
    <x v="38"/>
    <x v="0"/>
    <x v="38"/>
    <s v="SN 797890 Lecker "/>
    <n v="0.39"/>
    <n v="0.39"/>
    <s v="KG"/>
    <d v="2024-10-18T00:00:00"/>
    <n v="0"/>
    <d v="2024-10-21T00:00:00"/>
    <n v="0.01"/>
    <n v="0"/>
    <s v="PRO"/>
    <n v="0"/>
    <x v="28"/>
    <n v="1"/>
    <m/>
    <m/>
    <x v="16"/>
    <x v="2"/>
  </r>
  <r>
    <n v="647"/>
    <b v="1"/>
    <x v="38"/>
    <x v="0"/>
    <x v="38"/>
    <s v="SN 797890 Lecker "/>
    <n v="0.45"/>
    <n v="0.45"/>
    <s v="KG"/>
    <d v="2024-10-18T00:00:00"/>
    <n v="0"/>
    <d v="2024-10-21T00:00:00"/>
    <n v="0.01"/>
    <n v="0"/>
    <s v="PRO"/>
    <n v="0"/>
    <x v="20"/>
    <n v="1"/>
    <m/>
    <m/>
    <x v="16"/>
    <x v="2"/>
  </r>
  <r>
    <n v="630"/>
    <b v="1"/>
    <x v="109"/>
    <x v="0"/>
    <x v="109"/>
    <s v="CR605752 Lecker "/>
    <n v="0.72"/>
    <n v="0.72"/>
    <s v="KG"/>
    <d v="2024-10-18T00:00:00"/>
    <n v="0"/>
    <d v="2024-10-21T00:00:00"/>
    <n v="0.01"/>
    <n v="0"/>
    <s v="PRO"/>
    <n v="0"/>
    <x v="28"/>
    <n v="1"/>
    <m/>
    <m/>
    <x v="16"/>
    <x v="2"/>
  </r>
  <r>
    <n v="648"/>
    <b v="1"/>
    <x v="109"/>
    <x v="0"/>
    <x v="109"/>
    <s v="CR605752 Lecker "/>
    <n v="0.78"/>
    <n v="0.78"/>
    <s v="KG"/>
    <d v="2024-10-18T00:00:00"/>
    <n v="0"/>
    <d v="2024-10-21T00:00:00"/>
    <n v="0.01"/>
    <n v="0"/>
    <s v="PRO"/>
    <n v="0"/>
    <x v="20"/>
    <n v="1"/>
    <m/>
    <m/>
    <x v="16"/>
    <x v="2"/>
  </r>
  <r>
    <n v="646"/>
    <b v="1"/>
    <x v="125"/>
    <x v="0"/>
    <x v="125"/>
    <s v=""/>
    <n v="1.67702"/>
    <n v="1.67702"/>
    <s v="KGS"/>
    <d v="2024-10-18T00:00:00"/>
    <n v="0"/>
    <d v="2024-10-21T00:00:00"/>
    <n v="0"/>
    <n v="0"/>
    <s v="PRO"/>
    <n v="0"/>
    <x v="20"/>
    <n v="1"/>
    <m/>
    <m/>
    <x v="3"/>
    <x v="2"/>
  </r>
  <r>
    <n v="568"/>
    <b v="1"/>
    <x v="80"/>
    <x v="0"/>
    <x v="80"/>
    <s v="CONT.ALERG.(LE)     "/>
    <n v="618.12"/>
    <n v="618.12"/>
    <s v="KGS"/>
    <d v="2024-10-18T00:00:00"/>
    <n v="0"/>
    <d v="2024-10-21T00:00:00"/>
    <n v="0.01"/>
    <n v="0"/>
    <s v="PRO"/>
    <n v="0"/>
    <x v="25"/>
    <n v="1"/>
    <m/>
    <m/>
    <x v="20"/>
    <x v="2"/>
  </r>
  <r>
    <n v="593"/>
    <b v="1"/>
    <x v="80"/>
    <x v="0"/>
    <x v="80"/>
    <s v="CONT.ALERG.(LE)     "/>
    <n v="124.92"/>
    <n v="124.92"/>
    <s v="KGS"/>
    <d v="2024-10-18T00:00:00"/>
    <n v="0"/>
    <d v="2024-10-21T00:00:00"/>
    <n v="0.01"/>
    <n v="0"/>
    <s v="PRO"/>
    <n v="0"/>
    <x v="5"/>
    <n v="1"/>
    <m/>
    <m/>
    <x v="20"/>
    <x v="2"/>
  </r>
  <r>
    <n v="640"/>
    <b v="1"/>
    <x v="77"/>
    <x v="0"/>
    <x v="77"/>
    <s v="CONT.ALERG.(SO)     "/>
    <n v="94.82"/>
    <n v="94.82"/>
    <s v="KG"/>
    <d v="2024-10-18T00:00:00"/>
    <n v="0"/>
    <d v="2024-10-21T00:00:00"/>
    <n v="0.01"/>
    <n v="0"/>
    <s v="PRO"/>
    <n v="0"/>
    <x v="20"/>
    <n v="1"/>
    <m/>
    <m/>
    <x v="16"/>
    <x v="2"/>
  </r>
  <r>
    <n v="654"/>
    <b v="1"/>
    <x v="39"/>
    <x v="0"/>
    <x v="39"/>
    <s v=""/>
    <n v="119.78113"/>
    <n v="119.78113"/>
    <s v="KGS"/>
    <d v="2024-10-18T00:00:00"/>
    <n v="1"/>
    <d v="2024-10-21T00:00:00"/>
    <n v="0"/>
    <n v="0"/>
    <s v="PRO"/>
    <n v="0"/>
    <x v="25"/>
    <n v="1"/>
    <m/>
    <m/>
    <x v="17"/>
    <x v="2"/>
  </r>
  <r>
    <n v="656"/>
    <b v="1"/>
    <x v="39"/>
    <x v="0"/>
    <x v="39"/>
    <s v=""/>
    <n v="108.863547"/>
    <n v="108.863547"/>
    <s v="KGS"/>
    <d v="2024-10-18T00:00:00"/>
    <n v="1"/>
    <d v="2024-10-21T00:00:00"/>
    <n v="0"/>
    <n v="0"/>
    <s v="PRO"/>
    <n v="0"/>
    <x v="26"/>
    <n v="1"/>
    <m/>
    <m/>
    <x v="17"/>
    <x v="2"/>
  </r>
  <r>
    <n v="660"/>
    <b v="1"/>
    <x v="39"/>
    <x v="0"/>
    <x v="39"/>
    <s v=""/>
    <n v="117.52"/>
    <n v="117.52"/>
    <s v="KGS"/>
    <d v="2024-10-18T00:00:00"/>
    <n v="1"/>
    <d v="2024-10-21T00:00:00"/>
    <n v="0"/>
    <n v="0"/>
    <s v="PRO"/>
    <n v="0"/>
    <x v="26"/>
    <n v="1"/>
    <m/>
    <m/>
    <x v="17"/>
    <x v="2"/>
  </r>
  <r>
    <n v="668"/>
    <b v="1"/>
    <x v="39"/>
    <x v="0"/>
    <x v="39"/>
    <s v=""/>
    <n v="841.14968799999997"/>
    <n v="841.14968799999997"/>
    <s v="KGS"/>
    <d v="2024-10-18T00:00:00"/>
    <n v="1"/>
    <d v="2024-10-21T00:00:00"/>
    <n v="0"/>
    <n v="0"/>
    <s v="PRO"/>
    <n v="0"/>
    <x v="27"/>
    <n v="1"/>
    <m/>
    <m/>
    <x v="17"/>
    <x v="2"/>
  </r>
  <r>
    <n v="691"/>
    <b v="1"/>
    <x v="39"/>
    <x v="0"/>
    <x v="39"/>
    <s v=""/>
    <n v="196.20072999999999"/>
    <n v="196.20072999999999"/>
    <s v="KGS"/>
    <d v="2024-10-18T00:00:00"/>
    <n v="1"/>
    <d v="2024-10-21T00:00:00"/>
    <n v="0"/>
    <n v="0"/>
    <s v="PRO"/>
    <n v="0"/>
    <x v="21"/>
    <n v="1"/>
    <m/>
    <m/>
    <x v="17"/>
    <x v="2"/>
  </r>
  <r>
    <n v="805"/>
    <b v="1"/>
    <x v="32"/>
    <x v="0"/>
    <x v="32"/>
    <s v=""/>
    <n v="127.06405100000001"/>
    <n v="127.06405100000001"/>
    <s v="KGS"/>
    <d v="2024-10-18T00:00:00"/>
    <n v="7"/>
    <d v="2024-10-28T00:00:00"/>
    <n v="0"/>
    <n v="0"/>
    <s v="PRO"/>
    <n v="0"/>
    <x v="4"/>
    <n v="1"/>
    <m/>
    <m/>
    <x v="14"/>
    <x v="4"/>
  </r>
  <r>
    <n v="863"/>
    <b v="1"/>
    <x v="15"/>
    <x v="0"/>
    <x v="15"/>
    <s v="NRO 2               "/>
    <n v="2854.4432400000001"/>
    <n v="2854.4432400000001"/>
    <s v="KG"/>
    <d v="2024-10-18T00:00:00"/>
    <n v="15"/>
    <d v="2024-11-04T00:00:00"/>
    <n v="0"/>
    <n v="0"/>
    <s v="PRO"/>
    <n v="0"/>
    <x v="6"/>
    <n v="1"/>
    <m/>
    <m/>
    <x v="6"/>
    <x v="8"/>
  </r>
  <r>
    <n v="866"/>
    <b v="1"/>
    <x v="15"/>
    <x v="0"/>
    <x v="15"/>
    <s v="NRO 2               "/>
    <n v="1935.535762"/>
    <n v="1935.535762"/>
    <s v="KG"/>
    <d v="2024-10-18T00:00:00"/>
    <n v="15"/>
    <d v="2024-11-04T00:00:00"/>
    <n v="0"/>
    <n v="0"/>
    <s v="PRO"/>
    <n v="0"/>
    <x v="7"/>
    <n v="1"/>
    <m/>
    <m/>
    <x v="6"/>
    <x v="8"/>
  </r>
  <r>
    <n v="868"/>
    <b v="1"/>
    <x v="16"/>
    <x v="0"/>
    <x v="16"/>
    <s v="EMP03-48 PIAMONTESA "/>
    <n v="1524.737672"/>
    <n v="1524.737672"/>
    <s v="KGS"/>
    <d v="2024-10-18T00:00:00"/>
    <n v="15"/>
    <d v="2024-11-04T00:00:00"/>
    <n v="0"/>
    <n v="0"/>
    <s v="PRO"/>
    <n v="0"/>
    <x v="7"/>
    <n v="1"/>
    <m/>
    <m/>
    <x v="7"/>
    <x v="8"/>
  </r>
  <r>
    <n v="864"/>
    <b v="1"/>
    <x v="17"/>
    <x v="0"/>
    <x v="17"/>
    <s v="KGS                 "/>
    <n v="18.153960000000001"/>
    <n v="18.153960000000001"/>
    <s v="KGS"/>
    <d v="2024-10-18T00:00:00"/>
    <n v="15"/>
    <d v="2024-11-04T00:00:00"/>
    <n v="0"/>
    <n v="0"/>
    <s v="PRO"/>
    <n v="0"/>
    <x v="6"/>
    <n v="1"/>
    <m/>
    <m/>
    <x v="3"/>
    <x v="8"/>
  </r>
  <r>
    <n v="869"/>
    <b v="1"/>
    <x v="17"/>
    <x v="0"/>
    <x v="17"/>
    <s v="KGS                 "/>
    <n v="1.0565340000000001"/>
    <n v="1.0565340000000001"/>
    <s v="KGS"/>
    <d v="2024-10-18T00:00:00"/>
    <n v="15"/>
    <d v="2024-11-04T00:00:00"/>
    <n v="0"/>
    <n v="0"/>
    <s v="PRO"/>
    <n v="0"/>
    <x v="7"/>
    <n v="1"/>
    <m/>
    <m/>
    <x v="3"/>
    <x v="8"/>
  </r>
  <r>
    <n v="954"/>
    <b v="1"/>
    <x v="5"/>
    <x v="0"/>
    <x v="5"/>
    <s v=""/>
    <n v="1.285307"/>
    <n v="1.285307"/>
    <s v="KGS"/>
    <d v="2024-10-18T00:00:00"/>
    <n v="21"/>
    <d v="2024-11-11T00:00:00"/>
    <n v="0"/>
    <n v="0"/>
    <s v="PRO"/>
    <n v="0"/>
    <x v="17"/>
    <n v="1"/>
    <m/>
    <m/>
    <x v="3"/>
    <x v="5"/>
  </r>
  <r>
    <n v="956"/>
    <b v="1"/>
    <x v="18"/>
    <x v="0"/>
    <x v="18"/>
    <s v="CONT.ALERG.(TR)     "/>
    <n v="133.887573"/>
    <n v="133.887573"/>
    <s v="KGS"/>
    <d v="2024-10-18T00:00:00"/>
    <n v="21"/>
    <d v="2024-11-11T00:00:00"/>
    <n v="0"/>
    <n v="0"/>
    <s v="PRO"/>
    <n v="0"/>
    <x v="17"/>
    <n v="1"/>
    <m/>
    <m/>
    <x v="8"/>
    <x v="5"/>
  </r>
  <r>
    <n v="969"/>
    <b v="1"/>
    <x v="18"/>
    <x v="0"/>
    <x v="18"/>
    <s v="CONT.ALERG.(TR)     "/>
    <n v="1066.121324"/>
    <n v="1066.121324"/>
    <s v="KGS"/>
    <d v="2024-10-18T00:00:00"/>
    <n v="21"/>
    <d v="2024-11-11T00:00:00"/>
    <n v="0"/>
    <n v="0"/>
    <s v="PRO"/>
    <n v="0"/>
    <x v="31"/>
    <n v="1"/>
    <m/>
    <m/>
    <x v="8"/>
    <x v="5"/>
  </r>
  <r>
    <n v="960"/>
    <b v="1"/>
    <x v="19"/>
    <x v="0"/>
    <x v="19"/>
    <s v=""/>
    <n v="0.26831700000000003"/>
    <n v="0.26831700000000003"/>
    <s v="KGS"/>
    <d v="2024-10-18T00:00:00"/>
    <n v="21"/>
    <d v="2024-11-11T00:00:00"/>
    <n v="0"/>
    <n v="0"/>
    <s v="PRO"/>
    <n v="0"/>
    <x v="17"/>
    <n v="1"/>
    <m/>
    <m/>
    <x v="3"/>
    <x v="5"/>
  </r>
  <r>
    <n v="964"/>
    <b v="1"/>
    <x v="19"/>
    <x v="0"/>
    <x v="19"/>
    <s v=""/>
    <n v="0.96921000000000002"/>
    <n v="0.96921000000000002"/>
    <s v="KGS"/>
    <d v="2024-10-18T00:00:00"/>
    <n v="21"/>
    <d v="2024-11-11T00:00:00"/>
    <n v="0"/>
    <n v="0"/>
    <s v="PRO"/>
    <n v="0"/>
    <x v="30"/>
    <n v="1"/>
    <m/>
    <m/>
    <x v="3"/>
    <x v="5"/>
  </r>
  <r>
    <n v="974"/>
    <b v="1"/>
    <x v="10"/>
    <x v="0"/>
    <x v="10"/>
    <s v="CONT.ALERG. (SO)(LE)"/>
    <n v="5.3620020000000004"/>
    <n v="5.3620020000000004"/>
    <s v="KGS"/>
    <d v="2024-10-18T00:00:00"/>
    <n v="21"/>
    <d v="2024-11-11T00:00:00"/>
    <n v="0"/>
    <n v="0"/>
    <s v="PRO"/>
    <n v="0"/>
    <x v="28"/>
    <n v="1"/>
    <m/>
    <m/>
    <x v="3"/>
    <x v="5"/>
  </r>
  <r>
    <n v="953"/>
    <b v="1"/>
    <x v="13"/>
    <x v="0"/>
    <x v="13"/>
    <s v="CONT.ALERGENO       "/>
    <n v="1.285307"/>
    <n v="1.285307"/>
    <s v="KG"/>
    <d v="2024-10-18T00:00:00"/>
    <n v="21"/>
    <d v="2024-11-11T00:00:00"/>
    <n v="0"/>
    <n v="0"/>
    <s v="PRO"/>
    <n v="0"/>
    <x v="17"/>
    <n v="1"/>
    <m/>
    <m/>
    <x v="3"/>
    <x v="5"/>
  </r>
  <r>
    <n v="2421"/>
    <b v="1"/>
    <x v="8"/>
    <x v="0"/>
    <x v="8"/>
    <s v=""/>
    <n v="110.803622"/>
    <n v="110.803622"/>
    <s v="KGS"/>
    <d v="2024-10-18T00:00:00"/>
    <n v="21"/>
    <d v="2024-11-11T00:00:00"/>
    <n v="0"/>
    <n v="0"/>
    <s v="PRO"/>
    <n v="0"/>
    <x v="28"/>
    <n v="1"/>
    <m/>
    <m/>
    <x v="4"/>
    <x v="5"/>
  </r>
  <r>
    <n v="689"/>
    <b v="1"/>
    <x v="38"/>
    <x v="0"/>
    <x v="38"/>
    <s v="SN 797890 Lecker "/>
    <n v="0.27"/>
    <n v="0.27"/>
    <s v="KG"/>
    <d v="2024-10-19T00:00:00"/>
    <n v="0"/>
    <d v="2024-10-21T00:00:00"/>
    <n v="0.01"/>
    <n v="0"/>
    <s v="PRO"/>
    <n v="0"/>
    <x v="21"/>
    <n v="1"/>
    <m/>
    <m/>
    <x v="16"/>
    <x v="2"/>
  </r>
  <r>
    <n v="690"/>
    <b v="1"/>
    <x v="109"/>
    <x v="0"/>
    <x v="109"/>
    <s v="CR605752 Lecker "/>
    <n v="0.46"/>
    <n v="0.46"/>
    <s v="KG"/>
    <d v="2024-10-19T00:00:00"/>
    <n v="0"/>
    <d v="2024-10-21T00:00:00"/>
    <n v="0.01"/>
    <n v="0"/>
    <s v="PRO"/>
    <n v="0"/>
    <x v="21"/>
    <n v="1"/>
    <m/>
    <m/>
    <x v="16"/>
    <x v="2"/>
  </r>
  <r>
    <n v="688"/>
    <b v="1"/>
    <x v="125"/>
    <x v="0"/>
    <x v="125"/>
    <s v=""/>
    <n v="1.0062120000000001"/>
    <n v="1.0062120000000001"/>
    <s v="KGS"/>
    <d v="2024-10-19T00:00:00"/>
    <n v="0"/>
    <d v="2024-10-21T00:00:00"/>
    <n v="0"/>
    <n v="0"/>
    <s v="PRO"/>
    <n v="0"/>
    <x v="21"/>
    <n v="1"/>
    <m/>
    <m/>
    <x v="3"/>
    <x v="2"/>
  </r>
  <r>
    <n v="663"/>
    <b v="1"/>
    <x v="85"/>
    <x v="0"/>
    <x v="85"/>
    <s v="CONT.ALERG.(T)"/>
    <n v="697.57"/>
    <n v="697.57"/>
    <s v="KGS"/>
    <d v="2024-10-19T00:00:00"/>
    <n v="0"/>
    <d v="2024-10-21T00:00:00"/>
    <n v="0.01"/>
    <n v="0"/>
    <s v="PRO"/>
    <n v="0"/>
    <x v="15"/>
    <n v="1"/>
    <m/>
    <m/>
    <x v="16"/>
    <x v="2"/>
  </r>
  <r>
    <n v="666"/>
    <b v="1"/>
    <x v="85"/>
    <x v="0"/>
    <x v="85"/>
    <s v="CONT.ALERG.(T)"/>
    <n v="415.23"/>
    <n v="415.23"/>
    <s v="KGS"/>
    <d v="2024-10-19T00:00:00"/>
    <n v="0"/>
    <d v="2024-10-21T00:00:00"/>
    <n v="0.01"/>
    <n v="0"/>
    <s v="PRO"/>
    <n v="0"/>
    <x v="5"/>
    <n v="1"/>
    <m/>
    <m/>
    <x v="16"/>
    <x v="2"/>
  </r>
  <r>
    <n v="671"/>
    <b v="1"/>
    <x v="85"/>
    <x v="0"/>
    <x v="85"/>
    <s v="CONT.ALERG.(T)"/>
    <n v="963.05"/>
    <n v="963.05"/>
    <s v="KGS"/>
    <d v="2024-10-19T00:00:00"/>
    <n v="0"/>
    <d v="2024-10-21T00:00:00"/>
    <n v="0.01"/>
    <n v="0"/>
    <s v="PRO"/>
    <n v="0"/>
    <x v="16"/>
    <n v="1"/>
    <m/>
    <m/>
    <x v="16"/>
    <x v="2"/>
  </r>
  <r>
    <n v="674"/>
    <b v="1"/>
    <x v="85"/>
    <x v="0"/>
    <x v="85"/>
    <s v="CONT.ALERG.(T)"/>
    <n v="697.32"/>
    <n v="697.32"/>
    <s v="KGS"/>
    <d v="2024-10-19T00:00:00"/>
    <n v="0"/>
    <d v="2024-10-21T00:00:00"/>
    <n v="0.01"/>
    <n v="0"/>
    <s v="PRO"/>
    <n v="0"/>
    <x v="17"/>
    <n v="1"/>
    <m/>
    <m/>
    <x v="16"/>
    <x v="2"/>
  </r>
  <r>
    <n v="658"/>
    <b v="1"/>
    <x v="80"/>
    <x v="0"/>
    <x v="80"/>
    <s v="CONT.ALERG.(LE)     "/>
    <n v="311.10000000000002"/>
    <n v="311.10000000000002"/>
    <s v="KGS"/>
    <d v="2024-10-19T00:00:00"/>
    <n v="0"/>
    <d v="2024-10-21T00:00:00"/>
    <n v="0.01"/>
    <n v="0"/>
    <s v="PRO"/>
    <n v="0"/>
    <x v="26"/>
    <n v="1"/>
    <m/>
    <m/>
    <x v="20"/>
    <x v="2"/>
  </r>
  <r>
    <n v="693"/>
    <b v="1"/>
    <x v="126"/>
    <x v="0"/>
    <x v="126"/>
    <s v="FLOW FRIZATA 12 REV1"/>
    <n v="57.97"/>
    <n v="57.97"/>
    <s v="KGS"/>
    <d v="2024-10-19T00:00:00"/>
    <n v="0"/>
    <d v="2024-10-21T00:00:00"/>
    <n v="0.01"/>
    <n v="0"/>
    <s v="PRO"/>
    <n v="0"/>
    <x v="20"/>
    <n v="1"/>
    <m/>
    <m/>
    <x v="16"/>
    <x v="2"/>
  </r>
  <r>
    <n v="682"/>
    <b v="1"/>
    <x v="77"/>
    <x v="0"/>
    <x v="77"/>
    <s v="CONT.ALERG.(SO)     "/>
    <n v="56.89"/>
    <n v="56.89"/>
    <s v="KG"/>
    <d v="2024-10-19T00:00:00"/>
    <n v="0"/>
    <d v="2024-10-21T00:00:00"/>
    <n v="0.01"/>
    <n v="0"/>
    <s v="PRO"/>
    <n v="0"/>
    <x v="21"/>
    <n v="1"/>
    <m/>
    <m/>
    <x v="16"/>
    <x v="2"/>
  </r>
  <r>
    <n v="659"/>
    <b v="1"/>
    <x v="127"/>
    <x v="0"/>
    <x v="127"/>
    <s v="La Paulina"/>
    <n v="124.4"/>
    <n v="124.4"/>
    <s v="KG"/>
    <d v="2024-10-19T00:00:00"/>
    <n v="0"/>
    <d v="2024-10-21T00:00:00"/>
    <n v="0.01"/>
    <n v="0"/>
    <s v="PRO"/>
    <n v="0"/>
    <x v="26"/>
    <n v="1"/>
    <m/>
    <m/>
    <x v="16"/>
    <x v="2"/>
  </r>
  <r>
    <n v="731"/>
    <b v="1"/>
    <x v="39"/>
    <x v="0"/>
    <x v="39"/>
    <s v=""/>
    <n v="136.152739"/>
    <n v="136.152739"/>
    <s v="KGS"/>
    <d v="2024-10-19T00:00:00"/>
    <n v="1"/>
    <d v="2024-10-21T00:00:00"/>
    <n v="0"/>
    <n v="0"/>
    <s v="PRO"/>
    <n v="0"/>
    <x v="27"/>
    <n v="1"/>
    <m/>
    <m/>
    <x v="17"/>
    <x v="2"/>
  </r>
  <r>
    <n v="743"/>
    <b v="1"/>
    <x v="39"/>
    <x v="0"/>
    <x v="39"/>
    <s v=""/>
    <n v="344.654042"/>
    <n v="344.654042"/>
    <s v="KGS"/>
    <d v="2024-10-19T00:00:00"/>
    <n v="1"/>
    <d v="2024-10-21T00:00:00"/>
    <n v="0"/>
    <n v="0"/>
    <s v="PRO"/>
    <n v="0"/>
    <x v="28"/>
    <n v="1"/>
    <m/>
    <m/>
    <x v="17"/>
    <x v="2"/>
  </r>
  <r>
    <n v="746"/>
    <b v="1"/>
    <x v="39"/>
    <x v="0"/>
    <x v="39"/>
    <s v=""/>
    <n v="45.708423000000003"/>
    <n v="45.708423000000003"/>
    <s v="KGS"/>
    <d v="2024-10-19T00:00:00"/>
    <n v="1"/>
    <d v="2024-10-21T00:00:00"/>
    <n v="0"/>
    <n v="0"/>
    <s v="PRO"/>
    <n v="0"/>
    <x v="28"/>
    <n v="1"/>
    <m/>
    <m/>
    <x v="17"/>
    <x v="2"/>
  </r>
  <r>
    <n v="809"/>
    <b v="1"/>
    <x v="29"/>
    <x v="0"/>
    <x v="29"/>
    <s v="CONT.ALERG.(T)      "/>
    <n v="129.3623"/>
    <n v="129.3623"/>
    <s v="KG"/>
    <d v="2024-10-19T00:00:00"/>
    <n v="7"/>
    <d v="2024-10-28T00:00:00"/>
    <n v="0"/>
    <n v="0"/>
    <s v="PRO"/>
    <n v="0"/>
    <x v="6"/>
    <n v="1"/>
    <m/>
    <m/>
    <x v="1"/>
    <x v="4"/>
  </r>
  <r>
    <n v="882"/>
    <b v="1"/>
    <x v="20"/>
    <x v="0"/>
    <x v="20"/>
    <s v="FRIZZIO             "/>
    <n v="2227.7105999999999"/>
    <n v="2227.7105999999999"/>
    <s v="UNI"/>
    <d v="2024-10-19T00:00:00"/>
    <n v="15"/>
    <d v="2024-11-04T00:00:00"/>
    <n v="0"/>
    <n v="0"/>
    <s v="PRO"/>
    <n v="0"/>
    <x v="7"/>
    <n v="1"/>
    <m/>
    <m/>
    <x v="9"/>
    <x v="8"/>
  </r>
  <r>
    <n v="892"/>
    <b v="1"/>
    <x v="17"/>
    <x v="0"/>
    <x v="17"/>
    <s v="KGS                 "/>
    <n v="4.3455209999999997"/>
    <n v="4.3455209999999997"/>
    <s v="KGS"/>
    <d v="2024-10-19T00:00:00"/>
    <n v="15"/>
    <d v="2024-11-04T00:00:00"/>
    <n v="0"/>
    <n v="0"/>
    <s v="PRO"/>
    <n v="0"/>
    <x v="9"/>
    <n v="1"/>
    <m/>
    <m/>
    <x v="3"/>
    <x v="8"/>
  </r>
  <r>
    <n v="2422"/>
    <b v="1"/>
    <x v="8"/>
    <x v="0"/>
    <x v="8"/>
    <s v=""/>
    <n v="82.826182000000003"/>
    <n v="82.826182000000003"/>
    <s v="KGS"/>
    <d v="2024-10-19T00:00:00"/>
    <n v="21"/>
    <d v="2024-11-11T00:00:00"/>
    <n v="0"/>
    <n v="0"/>
    <s v="PRO"/>
    <n v="0"/>
    <x v="26"/>
    <n v="1"/>
    <m/>
    <m/>
    <x v="4"/>
    <x v="5"/>
  </r>
  <r>
    <n v="745"/>
    <b v="1"/>
    <x v="49"/>
    <x v="0"/>
    <x v="49"/>
    <s v="Pizza y Bast. queso"/>
    <n v="992.61"/>
    <n v="992.61"/>
    <s v="KG"/>
    <d v="2024-10-20T00:00:00"/>
    <n v="0"/>
    <d v="2024-10-21T00:00:00"/>
    <n v="0.01"/>
    <n v="0"/>
    <s v="PRO"/>
    <n v="0"/>
    <x v="28"/>
    <n v="1"/>
    <m/>
    <m/>
    <x v="16"/>
    <x v="2"/>
  </r>
  <r>
    <n v="699"/>
    <b v="1"/>
    <x v="52"/>
    <x v="0"/>
    <x v="52"/>
    <s v=""/>
    <n v="39.846924000000001"/>
    <n v="39.846924000000001"/>
    <s v="UNI"/>
    <d v="2024-10-20T00:00:00"/>
    <n v="0"/>
    <d v="2024-10-21T00:00:00"/>
    <n v="0"/>
    <n v="0"/>
    <s v="PRO"/>
    <n v="0"/>
    <x v="24"/>
    <n v="1"/>
    <m/>
    <m/>
    <x v="16"/>
    <x v="2"/>
  </r>
  <r>
    <n v="704"/>
    <b v="1"/>
    <x v="52"/>
    <x v="0"/>
    <x v="52"/>
    <s v=""/>
    <n v="27.529973999999999"/>
    <n v="27.529973999999999"/>
    <s v="UNI"/>
    <d v="2024-10-20T00:00:00"/>
    <n v="0"/>
    <d v="2024-10-21T00:00:00"/>
    <n v="0"/>
    <n v="0"/>
    <s v="PRO"/>
    <n v="0"/>
    <x v="25"/>
    <n v="1"/>
    <m/>
    <m/>
    <x v="16"/>
    <x v="2"/>
  </r>
  <r>
    <n v="709"/>
    <b v="1"/>
    <x v="52"/>
    <x v="0"/>
    <x v="52"/>
    <s v=""/>
    <n v="27.010286000000001"/>
    <n v="27.010286000000001"/>
    <s v="UNI"/>
    <d v="2024-10-20T00:00:00"/>
    <n v="0"/>
    <d v="2024-10-21T00:00:00"/>
    <n v="0"/>
    <n v="0"/>
    <s v="PRO"/>
    <n v="0"/>
    <x v="26"/>
    <n v="1"/>
    <m/>
    <m/>
    <x v="16"/>
    <x v="2"/>
  </r>
  <r>
    <n v="715"/>
    <b v="1"/>
    <x v="52"/>
    <x v="0"/>
    <x v="52"/>
    <s v=""/>
    <n v="51.646000000000001"/>
    <n v="51.646000000000001"/>
    <s v="UNI"/>
    <d v="2024-10-20T00:00:00"/>
    <n v="0"/>
    <d v="2024-10-21T00:00:00"/>
    <n v="0"/>
    <n v="0"/>
    <s v="PRO"/>
    <n v="0"/>
    <x v="15"/>
    <n v="1"/>
    <m/>
    <m/>
    <x v="16"/>
    <x v="2"/>
  </r>
  <r>
    <n v="722"/>
    <b v="1"/>
    <x v="52"/>
    <x v="0"/>
    <x v="52"/>
    <s v=""/>
    <n v="46.655000000000001"/>
    <n v="46.655000000000001"/>
    <s v="UNI"/>
    <d v="2024-10-20T00:00:00"/>
    <n v="0"/>
    <d v="2024-10-21T00:00:00"/>
    <n v="0"/>
    <n v="0"/>
    <s v="PRO"/>
    <n v="0"/>
    <x v="5"/>
    <n v="1"/>
    <m/>
    <m/>
    <x v="16"/>
    <x v="2"/>
  </r>
  <r>
    <n v="737"/>
    <b v="1"/>
    <x v="52"/>
    <x v="0"/>
    <x v="52"/>
    <s v=""/>
    <n v="19.514417999999999"/>
    <n v="19.514417999999999"/>
    <s v="UNI"/>
    <d v="2024-10-20T00:00:00"/>
    <n v="0"/>
    <d v="2024-10-21T00:00:00"/>
    <n v="0"/>
    <n v="0"/>
    <s v="PRO"/>
    <n v="0"/>
    <x v="16"/>
    <n v="1"/>
    <m/>
    <m/>
    <x v="16"/>
    <x v="2"/>
  </r>
  <r>
    <n v="742"/>
    <b v="1"/>
    <x v="52"/>
    <x v="0"/>
    <x v="52"/>
    <s v=""/>
    <n v="14.129799999999999"/>
    <n v="14.129799999999999"/>
    <s v="UNI"/>
    <d v="2024-10-20T00:00:00"/>
    <n v="0"/>
    <d v="2024-10-21T00:00:00"/>
    <n v="0"/>
    <n v="0"/>
    <s v="PRO"/>
    <n v="0"/>
    <x v="17"/>
    <n v="1"/>
    <m/>
    <m/>
    <x v="16"/>
    <x v="2"/>
  </r>
  <r>
    <n v="697"/>
    <b v="1"/>
    <x v="53"/>
    <x v="0"/>
    <x v="53"/>
    <s v=""/>
    <n v="65.754000000000005"/>
    <n v="65.754000000000005"/>
    <s v="UNI"/>
    <d v="2024-10-20T00:00:00"/>
    <n v="0"/>
    <d v="2024-10-21T00:00:00"/>
    <n v="0"/>
    <n v="0"/>
    <s v="PRO"/>
    <n v="0"/>
    <x v="24"/>
    <n v="1"/>
    <m/>
    <m/>
    <x v="19"/>
    <x v="2"/>
  </r>
  <r>
    <n v="719"/>
    <b v="1"/>
    <x v="53"/>
    <x v="0"/>
    <x v="53"/>
    <s v=""/>
    <n v="186"/>
    <n v="186"/>
    <s v="UNI"/>
    <d v="2024-10-20T00:00:00"/>
    <n v="0"/>
    <d v="2024-10-21T00:00:00"/>
    <n v="0"/>
    <n v="0"/>
    <s v="PRO"/>
    <n v="0"/>
    <x v="15"/>
    <n v="1"/>
    <m/>
    <m/>
    <x v="19"/>
    <x v="2"/>
  </r>
  <r>
    <n v="723"/>
    <b v="1"/>
    <x v="53"/>
    <x v="0"/>
    <x v="53"/>
    <s v=""/>
    <n v="105"/>
    <n v="105"/>
    <s v="UNI"/>
    <d v="2024-10-20T00:00:00"/>
    <n v="0"/>
    <d v="2024-10-21T00:00:00"/>
    <n v="0"/>
    <n v="0"/>
    <s v="PRO"/>
    <n v="0"/>
    <x v="5"/>
    <n v="1"/>
    <m/>
    <m/>
    <x v="19"/>
    <x v="2"/>
  </r>
  <r>
    <n v="735"/>
    <b v="1"/>
    <x v="53"/>
    <x v="0"/>
    <x v="53"/>
    <s v=""/>
    <n v="43.918421000000002"/>
    <n v="43.918421000000002"/>
    <s v="UNI"/>
    <d v="2024-10-20T00:00:00"/>
    <n v="0"/>
    <d v="2024-10-21T00:00:00"/>
    <n v="0"/>
    <n v="0"/>
    <s v="PRO"/>
    <n v="0"/>
    <x v="16"/>
    <n v="1"/>
    <m/>
    <m/>
    <x v="19"/>
    <x v="2"/>
  </r>
  <r>
    <n v="740"/>
    <b v="1"/>
    <x v="53"/>
    <x v="0"/>
    <x v="53"/>
    <s v=""/>
    <n v="31.8"/>
    <n v="31.8"/>
    <s v="UNI"/>
    <d v="2024-10-20T00:00:00"/>
    <n v="0"/>
    <d v="2024-10-21T00:00:00"/>
    <n v="0"/>
    <n v="0"/>
    <s v="PRO"/>
    <n v="0"/>
    <x v="17"/>
    <n v="1"/>
    <m/>
    <m/>
    <x v="19"/>
    <x v="2"/>
  </r>
  <r>
    <n v="694"/>
    <b v="1"/>
    <x v="128"/>
    <x v="0"/>
    <x v="128"/>
    <s v="REV.1"/>
    <n v="84.49"/>
    <n v="84.49"/>
    <s v="KG"/>
    <d v="2024-10-20T00:00:00"/>
    <n v="0"/>
    <d v="2024-10-21T00:00:00"/>
    <n v="0.01"/>
    <n v="0"/>
    <s v="PRO"/>
    <n v="0"/>
    <x v="24"/>
    <n v="1"/>
    <m/>
    <m/>
    <x v="16"/>
    <x v="2"/>
  </r>
  <r>
    <n v="705"/>
    <b v="1"/>
    <x v="129"/>
    <x v="0"/>
    <x v="129"/>
    <s v="REV.1"/>
    <n v="52.01"/>
    <n v="52.01"/>
    <s v="KG"/>
    <d v="2024-10-20T00:00:00"/>
    <n v="0"/>
    <d v="2024-10-21T00:00:00"/>
    <n v="0.01"/>
    <n v="0"/>
    <s v="PRO"/>
    <n v="0"/>
    <x v="26"/>
    <n v="1"/>
    <m/>
    <m/>
    <x v="16"/>
    <x v="2"/>
  </r>
  <r>
    <n v="733"/>
    <b v="1"/>
    <x v="130"/>
    <x v="0"/>
    <x v="130"/>
    <s v="NUGG PALA X380 REV.2"/>
    <n v="146.41"/>
    <n v="146.41"/>
    <s v="KG"/>
    <d v="2024-10-20T00:00:00"/>
    <n v="0"/>
    <d v="2024-10-21T00:00:00"/>
    <n v="0.01"/>
    <n v="0"/>
    <s v="PRO"/>
    <n v="0"/>
    <x v="16"/>
    <n v="1"/>
    <m/>
    <m/>
    <x v="16"/>
    <x v="2"/>
  </r>
  <r>
    <n v="738"/>
    <b v="1"/>
    <x v="131"/>
    <x v="0"/>
    <x v="131"/>
    <s v=""/>
    <n v="68.91"/>
    <n v="68.91"/>
    <s v="KG"/>
    <d v="2024-10-20T00:00:00"/>
    <n v="0"/>
    <d v="2024-10-21T00:00:00"/>
    <n v="0.01"/>
    <n v="0"/>
    <s v="PRO"/>
    <n v="0"/>
    <x v="17"/>
    <n v="1"/>
    <m/>
    <m/>
    <x v="16"/>
    <x v="2"/>
  </r>
  <r>
    <n v="718"/>
    <b v="1"/>
    <x v="89"/>
    <x v="0"/>
    <x v="89"/>
    <s v="12 u PALADINI"/>
    <n v="3162"/>
    <n v="3162"/>
    <s v="UNI"/>
    <d v="2024-10-20T00:00:00"/>
    <n v="0"/>
    <d v="2024-10-21T00:00:00"/>
    <n v="0.01"/>
    <n v="0"/>
    <s v="PRO"/>
    <n v="0"/>
    <x v="15"/>
    <n v="1"/>
    <m/>
    <m/>
    <x v="16"/>
    <x v="2"/>
  </r>
  <r>
    <n v="726"/>
    <b v="1"/>
    <x v="89"/>
    <x v="0"/>
    <x v="89"/>
    <s v="12 u PALADINI"/>
    <n v="1785"/>
    <n v="1785"/>
    <s v="UNI"/>
    <d v="2024-10-20T00:00:00"/>
    <n v="0"/>
    <d v="2024-10-21T00:00:00"/>
    <n v="0.01"/>
    <n v="0"/>
    <s v="PRO"/>
    <n v="0"/>
    <x v="5"/>
    <n v="1"/>
    <m/>
    <m/>
    <x v="16"/>
    <x v="2"/>
  </r>
  <r>
    <n v="724"/>
    <b v="1"/>
    <x v="132"/>
    <x v="0"/>
    <x v="132"/>
    <s v="REV.3"/>
    <n v="55.49"/>
    <n v="55.49"/>
    <s v="KG"/>
    <d v="2024-10-20T00:00:00"/>
    <n v="0"/>
    <d v="2024-10-21T00:00:00"/>
    <n v="0.01"/>
    <n v="0"/>
    <s v="PRO"/>
    <n v="0"/>
    <x v="5"/>
    <n v="1"/>
    <m/>
    <m/>
    <x v="16"/>
    <x v="2"/>
  </r>
  <r>
    <n v="700"/>
    <b v="1"/>
    <x v="133"/>
    <x v="0"/>
    <x v="133"/>
    <s v="REV.1"/>
    <n v="62.14"/>
    <n v="62.14"/>
    <s v="KG"/>
    <d v="2024-10-20T00:00:00"/>
    <n v="0"/>
    <d v="2024-10-21T00:00:00"/>
    <n v="0.01"/>
    <n v="0"/>
    <s v="PRO"/>
    <n v="0"/>
    <x v="25"/>
    <n v="1"/>
    <m/>
    <m/>
    <x v="16"/>
    <x v="2"/>
  </r>
  <r>
    <n v="748"/>
    <b v="1"/>
    <x v="61"/>
    <x v="0"/>
    <x v="61"/>
    <s v="C-FR-08 REV.3"/>
    <n v="3000"/>
    <n v="3000"/>
    <s v="UNI"/>
    <d v="2024-10-20T00:00:00"/>
    <n v="0"/>
    <d v="2024-10-21T00:00:00"/>
    <n v="0.01"/>
    <n v="0"/>
    <s v="PRO"/>
    <n v="0"/>
    <x v="20"/>
    <n v="1"/>
    <m/>
    <m/>
    <x v="16"/>
    <x v="2"/>
  </r>
  <r>
    <n v="749"/>
    <b v="1"/>
    <x v="62"/>
    <x v="0"/>
    <x v="62"/>
    <s v="UNIDADES. REV.2"/>
    <n v="6"/>
    <n v="6"/>
    <s v="UNI"/>
    <d v="2024-10-20T00:00:00"/>
    <n v="0"/>
    <d v="2024-10-21T00:00:00"/>
    <n v="0.01"/>
    <n v="0"/>
    <s v="PRO"/>
    <n v="0"/>
    <x v="20"/>
    <n v="1"/>
    <m/>
    <m/>
    <x v="16"/>
    <x v="2"/>
  </r>
  <r>
    <n v="750"/>
    <b v="1"/>
    <x v="63"/>
    <x v="0"/>
    <x v="63"/>
    <s v="2 BANDAS"/>
    <n v="3000.3"/>
    <n v="3000.3"/>
    <s v="UNI"/>
    <d v="2024-10-20T00:00:00"/>
    <n v="0"/>
    <d v="2024-10-21T00:00:00"/>
    <n v="0.01"/>
    <n v="0"/>
    <s v="PRO"/>
    <n v="0"/>
    <x v="20"/>
    <n v="1"/>
    <m/>
    <m/>
    <x v="16"/>
    <x v="2"/>
  </r>
  <r>
    <n v="747"/>
    <b v="1"/>
    <x v="126"/>
    <x v="0"/>
    <x v="126"/>
    <s v="FLOW FRIZATA 12 REV1"/>
    <n v="32.26"/>
    <n v="32.26"/>
    <s v="KGS"/>
    <d v="2024-10-20T00:00:00"/>
    <n v="0"/>
    <d v="2024-10-21T00:00:00"/>
    <n v="0.01"/>
    <n v="0"/>
    <s v="PRO"/>
    <n v="0"/>
    <x v="21"/>
    <n v="1"/>
    <m/>
    <m/>
    <x v="16"/>
    <x v="2"/>
  </r>
  <r>
    <n v="752"/>
    <b v="1"/>
    <x v="104"/>
    <x v="0"/>
    <x v="104"/>
    <s v="X UNIDAD            "/>
    <n v="28.2"/>
    <n v="28.2"/>
    <s v="UNI"/>
    <d v="2024-10-20T00:00:00"/>
    <n v="0"/>
    <d v="2024-10-21T00:00:00"/>
    <n v="0"/>
    <n v="0"/>
    <s v="PRO"/>
    <n v="0"/>
    <x v="20"/>
    <n v="1"/>
    <m/>
    <m/>
    <x v="16"/>
    <x v="2"/>
  </r>
  <r>
    <n v="721"/>
    <b v="1"/>
    <x v="90"/>
    <x v="0"/>
    <x v="90"/>
    <s v="RIBBON NE 102X450 OU"/>
    <n v="1.2896000000000001"/>
    <n v="1.2896000000000001"/>
    <s v="UNI"/>
    <d v="2024-10-20T00:00:00"/>
    <n v="0"/>
    <d v="2024-10-21T00:00:00"/>
    <n v="0"/>
    <n v="0"/>
    <s v="PRO"/>
    <n v="0"/>
    <x v="15"/>
    <n v="1"/>
    <m/>
    <m/>
    <x v="22"/>
    <x v="2"/>
  </r>
  <r>
    <n v="728"/>
    <b v="1"/>
    <x v="90"/>
    <x v="0"/>
    <x v="90"/>
    <s v="RIBBON NE 102X450 OU"/>
    <n v="0.72799999999999998"/>
    <n v="0.72799999999999998"/>
    <s v="UNI"/>
    <d v="2024-10-20T00:00:00"/>
    <n v="0"/>
    <d v="2024-10-21T00:00:00"/>
    <n v="0"/>
    <n v="0"/>
    <s v="PRO"/>
    <n v="0"/>
    <x v="5"/>
    <n v="1"/>
    <m/>
    <m/>
    <x v="22"/>
    <x v="2"/>
  </r>
  <r>
    <n v="29"/>
    <b v="1"/>
    <x v="134"/>
    <x v="1"/>
    <x v="134"/>
    <s v="ARG. P.neto 1,0 kg"/>
    <n v="3000"/>
    <n v="0"/>
    <s v="UNI"/>
    <d v="2024-10-20T00:00:00"/>
    <n v="1"/>
    <d v="2024-10-21T00:00:00"/>
    <n v="0.01"/>
    <n v="0"/>
    <s v="PRO"/>
    <n v="0"/>
    <x v="20"/>
    <n v="1"/>
    <m/>
    <m/>
    <x v="16"/>
    <x v="2"/>
  </r>
  <r>
    <n v="698"/>
    <b v="1"/>
    <x v="67"/>
    <x v="0"/>
    <x v="67"/>
    <s v=""/>
    <n v="9.9700000000000006"/>
    <n v="9.9700000000000006"/>
    <s v="UN"/>
    <d v="2024-10-20T00:00:00"/>
    <n v="0"/>
    <d v="2024-10-21T00:00:00"/>
    <n v="0.01"/>
    <n v="0"/>
    <s v="PRO"/>
    <n v="0"/>
    <x v="24"/>
    <n v="1"/>
    <m/>
    <m/>
    <x v="16"/>
    <x v="2"/>
  </r>
  <r>
    <n v="703"/>
    <b v="1"/>
    <x v="67"/>
    <x v="0"/>
    <x v="67"/>
    <s v=""/>
    <n v="6.88"/>
    <n v="6.88"/>
    <s v="UN"/>
    <d v="2024-10-20T00:00:00"/>
    <n v="0"/>
    <d v="2024-10-21T00:00:00"/>
    <n v="0.01"/>
    <n v="0"/>
    <s v="PRO"/>
    <n v="0"/>
    <x v="25"/>
    <n v="1"/>
    <m/>
    <m/>
    <x v="16"/>
    <x v="2"/>
  </r>
  <r>
    <n v="708"/>
    <b v="1"/>
    <x v="67"/>
    <x v="0"/>
    <x v="67"/>
    <s v=""/>
    <n v="6.75"/>
    <n v="6.75"/>
    <s v="UN"/>
    <d v="2024-10-20T00:00:00"/>
    <n v="0"/>
    <d v="2024-10-21T00:00:00"/>
    <n v="0.01"/>
    <n v="0"/>
    <s v="PRO"/>
    <n v="0"/>
    <x v="26"/>
    <n v="1"/>
    <m/>
    <m/>
    <x v="16"/>
    <x v="2"/>
  </r>
  <r>
    <n v="716"/>
    <b v="1"/>
    <x v="67"/>
    <x v="0"/>
    <x v="67"/>
    <s v=""/>
    <n v="12.91"/>
    <n v="12.91"/>
    <s v="UN"/>
    <d v="2024-10-20T00:00:00"/>
    <n v="0"/>
    <d v="2024-10-21T00:00:00"/>
    <n v="0.01"/>
    <n v="0"/>
    <s v="PRO"/>
    <n v="0"/>
    <x v="15"/>
    <n v="1"/>
    <m/>
    <m/>
    <x v="16"/>
    <x v="2"/>
  </r>
  <r>
    <n v="725"/>
    <b v="1"/>
    <x v="67"/>
    <x v="0"/>
    <x v="67"/>
    <s v=""/>
    <n v="7.29"/>
    <n v="7.29"/>
    <s v="UN"/>
    <d v="2024-10-20T00:00:00"/>
    <n v="0"/>
    <d v="2024-10-21T00:00:00"/>
    <n v="0.01"/>
    <n v="0"/>
    <s v="PRO"/>
    <n v="0"/>
    <x v="5"/>
    <n v="1"/>
    <m/>
    <m/>
    <x v="16"/>
    <x v="2"/>
  </r>
  <r>
    <n v="736"/>
    <b v="1"/>
    <x v="67"/>
    <x v="0"/>
    <x v="67"/>
    <s v=""/>
    <n v="4.88"/>
    <n v="4.88"/>
    <s v="UN"/>
    <d v="2024-10-20T00:00:00"/>
    <n v="0"/>
    <d v="2024-10-21T00:00:00"/>
    <n v="0.01"/>
    <n v="0"/>
    <s v="PRO"/>
    <n v="0"/>
    <x v="16"/>
    <n v="1"/>
    <m/>
    <m/>
    <x v="16"/>
    <x v="2"/>
  </r>
  <r>
    <n v="741"/>
    <b v="1"/>
    <x v="67"/>
    <x v="0"/>
    <x v="67"/>
    <s v=""/>
    <n v="3.53"/>
    <n v="3.53"/>
    <s v="UN"/>
    <d v="2024-10-20T00:00:00"/>
    <n v="0"/>
    <d v="2024-10-21T00:00:00"/>
    <n v="0.01"/>
    <n v="0"/>
    <s v="PRO"/>
    <n v="0"/>
    <x v="17"/>
    <n v="1"/>
    <m/>
    <m/>
    <x v="16"/>
    <x v="2"/>
  </r>
  <r>
    <n v="751"/>
    <b v="1"/>
    <x v="67"/>
    <x v="0"/>
    <x v="67"/>
    <s v=""/>
    <n v="7.05"/>
    <n v="7.05"/>
    <s v="UN"/>
    <d v="2024-10-20T00:00:00"/>
    <n v="0"/>
    <d v="2024-10-21T00:00:00"/>
    <n v="0.01"/>
    <n v="0"/>
    <s v="PRO"/>
    <n v="0"/>
    <x v="20"/>
    <n v="1"/>
    <m/>
    <m/>
    <x v="16"/>
    <x v="2"/>
  </r>
  <r>
    <n v="717"/>
    <b v="1"/>
    <x v="135"/>
    <x v="0"/>
    <x v="135"/>
    <s v="FLOW MED PALA REV.3"/>
    <n v="98.28"/>
    <n v="98.28"/>
    <s v="KG"/>
    <d v="2024-10-20T00:00:00"/>
    <n v="0"/>
    <d v="2024-10-21T00:00:00"/>
    <n v="0.01"/>
    <n v="0"/>
    <s v="PRO"/>
    <n v="0"/>
    <x v="15"/>
    <n v="1"/>
    <m/>
    <m/>
    <x v="16"/>
    <x v="2"/>
  </r>
  <r>
    <n v="25"/>
    <b v="1"/>
    <x v="136"/>
    <x v="1"/>
    <x v="136"/>
    <s v="X20PAQ COD 100983"/>
    <n v="731.97368400000005"/>
    <n v="0"/>
    <s v="UNI"/>
    <d v="2024-10-20T00:00:00"/>
    <n v="1"/>
    <d v="2024-10-21T00:00:00"/>
    <n v="0"/>
    <n v="0"/>
    <s v="PRO"/>
    <n v="0"/>
    <x v="16"/>
    <n v="1"/>
    <m/>
    <m/>
    <x v="16"/>
    <x v="2"/>
  </r>
  <r>
    <n v="26"/>
    <b v="1"/>
    <x v="137"/>
    <x v="1"/>
    <x v="137"/>
    <s v="X10 PAQ COD 100984"/>
    <n v="530"/>
    <n v="0"/>
    <s v="UNI"/>
    <d v="2024-10-20T00:00:00"/>
    <n v="1"/>
    <d v="2024-10-21T00:00:00"/>
    <n v="0"/>
    <n v="0"/>
    <s v="PRO"/>
    <n v="0"/>
    <x v="17"/>
    <n v="1"/>
    <m/>
    <m/>
    <x v="16"/>
    <x v="2"/>
  </r>
  <r>
    <n v="22"/>
    <b v="1"/>
    <x v="138"/>
    <x v="1"/>
    <x v="138"/>
    <s v="SKU PALADINI 102484"/>
    <n v="3100"/>
    <n v="0"/>
    <s v="UNI"/>
    <d v="2024-10-20T00:00:00"/>
    <n v="1"/>
    <d v="2024-10-21T00:00:00"/>
    <n v="0.01"/>
    <n v="0"/>
    <s v="PRO"/>
    <n v="0"/>
    <x v="15"/>
    <n v="1"/>
    <m/>
    <m/>
    <x v="16"/>
    <x v="2"/>
  </r>
  <r>
    <n v="23"/>
    <b v="1"/>
    <x v="139"/>
    <x v="1"/>
    <x v="139"/>
    <s v="SKU PALADINI 102482"/>
    <n v="1750"/>
    <n v="0"/>
    <s v="UNI"/>
    <d v="2024-10-20T00:00:00"/>
    <n v="1"/>
    <d v="2024-10-21T00:00:00"/>
    <n v="0.01"/>
    <n v="0"/>
    <s v="PRO"/>
    <n v="0"/>
    <x v="5"/>
    <n v="1"/>
    <m/>
    <m/>
    <x v="16"/>
    <x v="2"/>
  </r>
  <r>
    <n v="18"/>
    <b v="1"/>
    <x v="140"/>
    <x v="1"/>
    <x v="140"/>
    <s v="20 FLOW x 290G"/>
    <n v="1095.9000000000001"/>
    <n v="0"/>
    <s v="UNI"/>
    <d v="2024-10-20T00:00:00"/>
    <n v="1"/>
    <d v="2024-10-21T00:00:00"/>
    <n v="0.01"/>
    <n v="0"/>
    <s v="PRO"/>
    <n v="0"/>
    <x v="24"/>
    <n v="1"/>
    <m/>
    <m/>
    <x v="16"/>
    <x v="2"/>
  </r>
  <r>
    <n v="19"/>
    <b v="1"/>
    <x v="141"/>
    <x v="1"/>
    <x v="141"/>
    <s v="20 FLOW x 350G"/>
    <n v="757.15"/>
    <n v="0"/>
    <s v="UNI"/>
    <d v="2024-10-20T00:00:00"/>
    <n v="1"/>
    <d v="2024-10-21T00:00:00"/>
    <n v="0.01"/>
    <n v="0"/>
    <s v="PRO"/>
    <n v="0"/>
    <x v="25"/>
    <n v="1"/>
    <m/>
    <m/>
    <x v="16"/>
    <x v="2"/>
  </r>
  <r>
    <n v="20"/>
    <b v="1"/>
    <x v="142"/>
    <x v="1"/>
    <x v="142"/>
    <s v="20 FLOW x 350G"/>
    <n v="742.85714299999995"/>
    <n v="0"/>
    <s v="UNI"/>
    <d v="2024-10-20T00:00:00"/>
    <n v="1"/>
    <d v="2024-10-21T00:00:00"/>
    <n v="0"/>
    <n v="0"/>
    <s v="PRO"/>
    <n v="0"/>
    <x v="26"/>
    <n v="1"/>
    <m/>
    <m/>
    <x v="16"/>
    <x v="2"/>
  </r>
  <r>
    <n v="1025"/>
    <b v="1"/>
    <x v="18"/>
    <x v="0"/>
    <x v="18"/>
    <s v="CONT.ALERG.(TR)     "/>
    <n v="205.169997"/>
    <n v="205.169997"/>
    <s v="KGS"/>
    <d v="2024-10-20T00:00:00"/>
    <n v="21"/>
    <d v="2024-11-11T00:00:00"/>
    <n v="0"/>
    <n v="0"/>
    <s v="PRO"/>
    <n v="0"/>
    <x v="28"/>
    <n v="1"/>
    <m/>
    <m/>
    <x v="8"/>
    <x v="5"/>
  </r>
  <r>
    <n v="1288"/>
    <b v="1"/>
    <x v="2"/>
    <x v="0"/>
    <x v="2"/>
    <s v=""/>
    <n v="0.57344300000000004"/>
    <n v="0.57344300000000004"/>
    <s v="KG"/>
    <d v="2024-10-20T00:00:00"/>
    <n v="30"/>
    <d v="2024-11-25T00:00:00"/>
    <n v="0"/>
    <n v="0"/>
    <s v="PRO"/>
    <n v="0"/>
    <x v="6"/>
    <n v="1"/>
    <m/>
    <m/>
    <x v="1"/>
    <x v="7"/>
  </r>
  <r>
    <n v="1293"/>
    <b v="1"/>
    <x v="2"/>
    <x v="0"/>
    <x v="2"/>
    <s v=""/>
    <n v="0.78429599999999999"/>
    <n v="0.78429599999999999"/>
    <s v="KG"/>
    <d v="2024-10-20T00:00:00"/>
    <n v="30"/>
    <d v="2024-11-25T00:00:00"/>
    <n v="0"/>
    <n v="0"/>
    <s v="PRO"/>
    <n v="0"/>
    <x v="7"/>
    <n v="1"/>
    <m/>
    <m/>
    <x v="1"/>
    <x v="7"/>
  </r>
  <r>
    <n v="753"/>
    <b v="1"/>
    <x v="52"/>
    <x v="0"/>
    <x v="52"/>
    <s v=""/>
    <n v="57.893000000000001"/>
    <n v="57.893000000000001"/>
    <s v="UNI"/>
    <d v="2024-10-21T00:00:00"/>
    <n v="0"/>
    <d v="2024-10-21T00:00:00"/>
    <n v="0"/>
    <n v="0"/>
    <s v="PRO"/>
    <n v="0"/>
    <x v="27"/>
    <n v="1"/>
    <m/>
    <m/>
    <x v="16"/>
    <x v="2"/>
  </r>
  <r>
    <n v="754"/>
    <b v="1"/>
    <x v="53"/>
    <x v="0"/>
    <x v="53"/>
    <s v=""/>
    <n v="66"/>
    <n v="66"/>
    <s v="UNI"/>
    <d v="2024-10-21T00:00:00"/>
    <n v="0"/>
    <d v="2024-10-21T00:00:00"/>
    <n v="0"/>
    <n v="0"/>
    <s v="PRO"/>
    <n v="0"/>
    <x v="27"/>
    <n v="1"/>
    <m/>
    <m/>
    <x v="19"/>
    <x v="2"/>
  </r>
  <r>
    <n v="756"/>
    <b v="1"/>
    <x v="96"/>
    <x v="0"/>
    <x v="96"/>
    <s v="12 u PALADINI"/>
    <n v="1122"/>
    <n v="1122"/>
    <s v="UNI"/>
    <d v="2024-10-21T00:00:00"/>
    <n v="0"/>
    <d v="2024-10-21T00:00:00"/>
    <n v="0.01"/>
    <n v="0"/>
    <s v="PRO"/>
    <n v="0"/>
    <x v="27"/>
    <n v="1"/>
    <m/>
    <m/>
    <x v="16"/>
    <x v="2"/>
  </r>
  <r>
    <n v="755"/>
    <b v="1"/>
    <x v="143"/>
    <x v="0"/>
    <x v="143"/>
    <s v="SOJA PALADINI CLASIC"/>
    <n v="36.39"/>
    <n v="36.39"/>
    <s v="KG"/>
    <d v="2024-10-21T00:00:00"/>
    <n v="0"/>
    <d v="2024-10-21T00:00:00"/>
    <n v="0.01"/>
    <n v="0"/>
    <s v="PRO"/>
    <n v="0"/>
    <x v="27"/>
    <n v="1"/>
    <m/>
    <m/>
    <x v="16"/>
    <x v="2"/>
  </r>
  <r>
    <n v="770"/>
    <b v="1"/>
    <x v="61"/>
    <x v="0"/>
    <x v="61"/>
    <s v="C-FR-08 REV.3"/>
    <n v="1800"/>
    <n v="1800"/>
    <s v="UNI"/>
    <d v="2024-10-21T00:00:00"/>
    <n v="0"/>
    <d v="2024-10-21T00:00:00"/>
    <n v="0.01"/>
    <n v="0"/>
    <s v="PRO"/>
    <n v="0"/>
    <x v="21"/>
    <n v="1"/>
    <m/>
    <m/>
    <x v="16"/>
    <x v="2"/>
  </r>
  <r>
    <n v="771"/>
    <b v="1"/>
    <x v="62"/>
    <x v="0"/>
    <x v="62"/>
    <s v="UNIDADES. REV.2"/>
    <n v="3.6"/>
    <n v="3.6"/>
    <s v="UNI"/>
    <d v="2024-10-21T00:00:00"/>
    <n v="0"/>
    <d v="2024-10-21T00:00:00"/>
    <n v="0.01"/>
    <n v="0"/>
    <s v="PRO"/>
    <n v="0"/>
    <x v="21"/>
    <n v="1"/>
    <m/>
    <m/>
    <x v="16"/>
    <x v="2"/>
  </r>
  <r>
    <n v="760"/>
    <b v="1"/>
    <x v="144"/>
    <x v="0"/>
    <x v="144"/>
    <s v="UNIDADES. REV.3"/>
    <n v="56.01"/>
    <n v="56.01"/>
    <s v="UNI"/>
    <d v="2024-10-21T00:00:00"/>
    <n v="0"/>
    <d v="2024-10-21T00:00:00"/>
    <n v="0.01"/>
    <n v="0"/>
    <s v="PRO"/>
    <n v="0"/>
    <x v="28"/>
    <n v="1"/>
    <m/>
    <m/>
    <x v="16"/>
    <x v="2"/>
  </r>
  <r>
    <n v="772"/>
    <b v="1"/>
    <x v="63"/>
    <x v="0"/>
    <x v="63"/>
    <s v="2 BANDAS"/>
    <n v="1800.18"/>
    <n v="1800.18"/>
    <s v="UNI"/>
    <d v="2024-10-21T00:00:00"/>
    <n v="0"/>
    <d v="2024-10-21T00:00:00"/>
    <n v="0.01"/>
    <n v="0"/>
    <s v="PRO"/>
    <n v="0"/>
    <x v="21"/>
    <n v="1"/>
    <m/>
    <m/>
    <x v="16"/>
    <x v="2"/>
  </r>
  <r>
    <n v="761"/>
    <b v="1"/>
    <x v="145"/>
    <x v="0"/>
    <x v="145"/>
    <s v="300g REV.0"/>
    <n v="16.41"/>
    <n v="16.41"/>
    <s v="KGS"/>
    <d v="2024-10-21T00:00:00"/>
    <n v="0"/>
    <d v="2024-10-21T00:00:00"/>
    <n v="0.01"/>
    <n v="0"/>
    <s v="PRO"/>
    <n v="0"/>
    <x v="28"/>
    <n v="1"/>
    <m/>
    <m/>
    <x v="16"/>
    <x v="2"/>
  </r>
  <r>
    <n v="767"/>
    <b v="1"/>
    <x v="103"/>
    <x v="0"/>
    <x v="103"/>
    <s v="Generica DIA   "/>
    <n v="952"/>
    <n v="952"/>
    <s v="UNI"/>
    <d v="2024-10-21T00:00:00"/>
    <n v="0"/>
    <d v="2024-10-21T00:00:00"/>
    <n v="0.01"/>
    <n v="0"/>
    <s v="PRO"/>
    <n v="0"/>
    <x v="28"/>
    <n v="1"/>
    <m/>
    <m/>
    <x v="16"/>
    <x v="2"/>
  </r>
  <r>
    <n v="769"/>
    <b v="1"/>
    <x v="104"/>
    <x v="0"/>
    <x v="104"/>
    <s v="X UNIDAD            "/>
    <n v="24.888445000000001"/>
    <n v="24.888445000000001"/>
    <s v="UNI"/>
    <d v="2024-10-21T00:00:00"/>
    <n v="0"/>
    <d v="2024-10-21T00:00:00"/>
    <n v="0"/>
    <n v="0"/>
    <s v="PRO"/>
    <n v="0"/>
    <x v="28"/>
    <n v="1"/>
    <m/>
    <m/>
    <x v="16"/>
    <x v="2"/>
  </r>
  <r>
    <n v="759"/>
    <b v="1"/>
    <x v="90"/>
    <x v="0"/>
    <x v="90"/>
    <s v="RIBBON NE 102X450 OU"/>
    <n v="0.45760000000000001"/>
    <n v="0.45760000000000001"/>
    <s v="UNI"/>
    <d v="2024-10-21T00:00:00"/>
    <n v="0"/>
    <d v="2024-10-21T00:00:00"/>
    <n v="0"/>
    <n v="0"/>
    <s v="PRO"/>
    <n v="0"/>
    <x v="27"/>
    <n v="1"/>
    <m/>
    <m/>
    <x v="22"/>
    <x v="2"/>
  </r>
  <r>
    <n v="28"/>
    <b v="1"/>
    <x v="146"/>
    <x v="1"/>
    <x v="146"/>
    <s v="ARG. P.neto 1,0 kg"/>
    <n v="1800"/>
    <n v="0"/>
    <s v="UNI"/>
    <d v="2024-10-21T00:00:00"/>
    <n v="0"/>
    <d v="2024-10-21T00:00:00"/>
    <n v="0.01"/>
    <n v="0"/>
    <s v="PRO"/>
    <n v="0"/>
    <x v="21"/>
    <n v="1"/>
    <m/>
    <m/>
    <x v="16"/>
    <x v="2"/>
  </r>
  <r>
    <n v="758"/>
    <b v="1"/>
    <x v="67"/>
    <x v="0"/>
    <x v="67"/>
    <s v=""/>
    <n v="4.59"/>
    <n v="4.59"/>
    <s v="UN"/>
    <d v="2024-10-21T00:00:00"/>
    <n v="0"/>
    <d v="2024-10-21T00:00:00"/>
    <n v="0.01"/>
    <n v="0"/>
    <s v="PRO"/>
    <n v="0"/>
    <x v="27"/>
    <n v="1"/>
    <m/>
    <m/>
    <x v="16"/>
    <x v="2"/>
  </r>
  <r>
    <n v="763"/>
    <b v="1"/>
    <x v="67"/>
    <x v="0"/>
    <x v="67"/>
    <s v=""/>
    <n v="6.22"/>
    <n v="6.22"/>
    <s v="UN"/>
    <d v="2024-10-21T00:00:00"/>
    <n v="0"/>
    <d v="2024-10-21T00:00:00"/>
    <n v="0.01"/>
    <n v="0"/>
    <s v="PRO"/>
    <n v="0"/>
    <x v="28"/>
    <n v="1"/>
    <m/>
    <m/>
    <x v="16"/>
    <x v="2"/>
  </r>
  <r>
    <n v="27"/>
    <b v="1"/>
    <x v="147"/>
    <x v="1"/>
    <x v="147"/>
    <s v="COD DIA 295076"/>
    <n v="933.34"/>
    <n v="0"/>
    <s v="UNI"/>
    <d v="2024-10-21T00:00:00"/>
    <n v="0"/>
    <d v="2024-10-21T00:00:00"/>
    <n v="0.01"/>
    <n v="0"/>
    <s v="PRO"/>
    <n v="0"/>
    <x v="28"/>
    <n v="1"/>
    <m/>
    <m/>
    <x v="16"/>
    <x v="2"/>
  </r>
  <r>
    <n v="24"/>
    <b v="1"/>
    <x v="148"/>
    <x v="1"/>
    <x v="148"/>
    <s v="MS CLÁSICAS PAL x12"/>
    <n v="1100"/>
    <n v="0"/>
    <s v="UNI"/>
    <d v="2024-10-21T00:00:00"/>
    <n v="0"/>
    <d v="2024-10-21T00:00:00"/>
    <n v="0.01"/>
    <n v="0"/>
    <s v="PRO"/>
    <n v="0"/>
    <x v="27"/>
    <n v="1"/>
    <m/>
    <m/>
    <x v="16"/>
    <x v="2"/>
  </r>
  <r>
    <n v="844"/>
    <b v="1"/>
    <x v="22"/>
    <x v="0"/>
    <x v="22"/>
    <s v="CONT.ALERG.(T)      "/>
    <n v="8185.8865949999999"/>
    <n v="8185.8865949999999"/>
    <s v="KGS"/>
    <d v="2024-10-21T00:00:00"/>
    <n v="10"/>
    <d v="2024-11-04T00:00:00"/>
    <n v="0"/>
    <n v="0"/>
    <s v="PRO"/>
    <n v="0"/>
    <x v="6"/>
    <n v="1"/>
    <m/>
    <m/>
    <x v="4"/>
    <x v="8"/>
  </r>
  <r>
    <n v="847"/>
    <b v="1"/>
    <x v="22"/>
    <x v="0"/>
    <x v="22"/>
    <s v="CONT.ALERG.(T)      "/>
    <n v="5605.3511399999998"/>
    <n v="5605.3511399999998"/>
    <s v="KGS"/>
    <d v="2024-10-21T00:00:00"/>
    <n v="10"/>
    <d v="2024-11-04T00:00:00"/>
    <n v="0"/>
    <n v="0"/>
    <s v="PRO"/>
    <n v="0"/>
    <x v="7"/>
    <n v="1"/>
    <m/>
    <m/>
    <x v="4"/>
    <x v="8"/>
  </r>
  <r>
    <n v="1050"/>
    <b v="1"/>
    <x v="5"/>
    <x v="0"/>
    <x v="5"/>
    <s v=""/>
    <n v="6.6826809999999996"/>
    <n v="6.6826809999999996"/>
    <s v="KGS"/>
    <d v="2024-10-21T00:00:00"/>
    <n v="21"/>
    <d v="2024-11-11T00:00:00"/>
    <n v="0"/>
    <n v="0"/>
    <s v="PRO"/>
    <n v="0"/>
    <x v="3"/>
    <n v="1"/>
    <m/>
    <m/>
    <x v="3"/>
    <x v="5"/>
  </r>
  <r>
    <n v="1075"/>
    <b v="1"/>
    <x v="5"/>
    <x v="0"/>
    <x v="5"/>
    <s v=""/>
    <n v="9.083672"/>
    <n v="9.083672"/>
    <s v="KGS"/>
    <d v="2024-10-21T00:00:00"/>
    <n v="21"/>
    <d v="2024-11-11T00:00:00"/>
    <n v="0"/>
    <n v="0"/>
    <s v="PRO"/>
    <n v="0"/>
    <x v="2"/>
    <n v="1"/>
    <m/>
    <m/>
    <x v="3"/>
    <x v="5"/>
  </r>
  <r>
    <n v="1049"/>
    <b v="1"/>
    <x v="10"/>
    <x v="0"/>
    <x v="10"/>
    <s v="CONT.ALERG. (SO)(LE)"/>
    <n v="3.1960649999999999"/>
    <n v="3.1960649999999999"/>
    <s v="KGS"/>
    <d v="2024-10-21T00:00:00"/>
    <n v="21"/>
    <d v="2024-11-11T00:00:00"/>
    <n v="0"/>
    <n v="0"/>
    <s v="PRO"/>
    <n v="0"/>
    <x v="3"/>
    <n v="1"/>
    <m/>
    <m/>
    <x v="3"/>
    <x v="5"/>
  </r>
  <r>
    <n v="1074"/>
    <b v="1"/>
    <x v="10"/>
    <x v="0"/>
    <x v="10"/>
    <s v="CONT.ALERG. (SO)(LE)"/>
    <n v="7.5697270000000003"/>
    <n v="7.5697270000000003"/>
    <s v="KGS"/>
    <d v="2024-10-21T00:00:00"/>
    <n v="21"/>
    <d v="2024-11-11T00:00:00"/>
    <n v="0"/>
    <n v="0"/>
    <s v="PRO"/>
    <n v="0"/>
    <x v="2"/>
    <n v="1"/>
    <m/>
    <m/>
    <x v="3"/>
    <x v="5"/>
  </r>
  <r>
    <n v="1048"/>
    <b v="1"/>
    <x v="13"/>
    <x v="0"/>
    <x v="13"/>
    <s v="CONT.ALERGENO       "/>
    <n v="6.6826809999999996"/>
    <n v="6.6826809999999996"/>
    <s v="KG"/>
    <d v="2024-10-21T00:00:00"/>
    <n v="21"/>
    <d v="2024-11-11T00:00:00"/>
    <n v="0"/>
    <n v="0"/>
    <s v="PRO"/>
    <n v="0"/>
    <x v="3"/>
    <n v="1"/>
    <m/>
    <m/>
    <x v="3"/>
    <x v="5"/>
  </r>
  <r>
    <n v="1073"/>
    <b v="1"/>
    <x v="13"/>
    <x v="0"/>
    <x v="13"/>
    <s v="CONT.ALERGENO       "/>
    <n v="10.597617"/>
    <n v="10.597617"/>
    <s v="KG"/>
    <d v="2024-10-21T00:00:00"/>
    <n v="21"/>
    <d v="2024-11-11T00:00:00"/>
    <n v="0"/>
    <n v="0"/>
    <s v="PRO"/>
    <n v="0"/>
    <x v="2"/>
    <n v="1"/>
    <m/>
    <m/>
    <x v="3"/>
    <x v="5"/>
  </r>
  <r>
    <n v="2423"/>
    <b v="1"/>
    <x v="8"/>
    <x v="0"/>
    <x v="8"/>
    <s v=""/>
    <n v="145.27568199999999"/>
    <n v="145.27568199999999"/>
    <s v="KGS"/>
    <d v="2024-10-21T00:00:00"/>
    <n v="21"/>
    <d v="2024-11-11T00:00:00"/>
    <n v="0"/>
    <n v="0"/>
    <s v="PRO"/>
    <n v="0"/>
    <x v="3"/>
    <n v="1"/>
    <m/>
    <m/>
    <x v="4"/>
    <x v="5"/>
  </r>
  <r>
    <n v="2424"/>
    <b v="1"/>
    <x v="8"/>
    <x v="0"/>
    <x v="8"/>
    <s v=""/>
    <n v="167.13956099999999"/>
    <n v="167.13956099999999"/>
    <s v="KGS"/>
    <d v="2024-10-21T00:00:00"/>
    <n v="21"/>
    <d v="2024-11-11T00:00:00"/>
    <n v="0"/>
    <n v="0"/>
    <s v="PRO"/>
    <n v="0"/>
    <x v="2"/>
    <n v="1"/>
    <m/>
    <m/>
    <x v="4"/>
    <x v="5"/>
  </r>
  <r>
    <n v="1806"/>
    <b v="1"/>
    <x v="0"/>
    <x v="0"/>
    <x v="0"/>
    <s v=""/>
    <n v="785.15788299999997"/>
    <n v="785.15788299999997"/>
    <s v="KGS"/>
    <d v="2024-10-21T00:00:00"/>
    <n v="60"/>
    <d v="2024-12-23T00:00:00"/>
    <n v="0"/>
    <n v="0"/>
    <s v="PRO"/>
    <n v="0"/>
    <x v="4"/>
    <n v="1"/>
    <m/>
    <m/>
    <x v="0"/>
    <x v="10"/>
  </r>
  <r>
    <n v="837"/>
    <b v="1"/>
    <x v="23"/>
    <x v="0"/>
    <x v="23"/>
    <s v=""/>
    <n v="65.450188999999995"/>
    <n v="65.450188999999995"/>
    <s v="KGS"/>
    <d v="2024-10-22T00:00:00"/>
    <n v="7"/>
    <d v="2024-11-04T00:00:00"/>
    <n v="0"/>
    <n v="0"/>
    <s v="PRO"/>
    <n v="0"/>
    <x v="6"/>
    <n v="1"/>
    <m/>
    <m/>
    <x v="10"/>
    <x v="8"/>
  </r>
  <r>
    <n v="842"/>
    <b v="1"/>
    <x v="23"/>
    <x v="0"/>
    <x v="23"/>
    <s v=""/>
    <n v="44.817538999999996"/>
    <n v="44.817538999999996"/>
    <s v="KGS"/>
    <d v="2024-10-22T00:00:00"/>
    <n v="7"/>
    <d v="2024-11-04T00:00:00"/>
    <n v="0"/>
    <n v="0"/>
    <s v="PRO"/>
    <n v="0"/>
    <x v="7"/>
    <n v="1"/>
    <m/>
    <m/>
    <x v="10"/>
    <x v="8"/>
  </r>
  <r>
    <n v="838"/>
    <b v="1"/>
    <x v="24"/>
    <x v="0"/>
    <x v="24"/>
    <s v=""/>
    <n v="174.53383700000001"/>
    <n v="174.53383700000001"/>
    <s v="KGS"/>
    <d v="2024-10-22T00:00:00"/>
    <n v="7"/>
    <d v="2024-11-04T00:00:00"/>
    <n v="0"/>
    <n v="0"/>
    <s v="PRO"/>
    <n v="0"/>
    <x v="6"/>
    <n v="1"/>
    <m/>
    <m/>
    <x v="11"/>
    <x v="8"/>
  </r>
  <r>
    <n v="843"/>
    <b v="1"/>
    <x v="24"/>
    <x v="0"/>
    <x v="24"/>
    <s v=""/>
    <n v="119.51343799999999"/>
    <n v="119.51343799999999"/>
    <s v="KGS"/>
    <d v="2024-10-22T00:00:00"/>
    <n v="7"/>
    <d v="2024-11-04T00:00:00"/>
    <n v="0"/>
    <n v="0"/>
    <s v="PRO"/>
    <n v="0"/>
    <x v="7"/>
    <n v="1"/>
    <m/>
    <m/>
    <x v="11"/>
    <x v="8"/>
  </r>
  <r>
    <n v="850"/>
    <b v="1"/>
    <x v="22"/>
    <x v="0"/>
    <x v="22"/>
    <s v="CONT.ALERG.(T)      "/>
    <n v="422.714946"/>
    <n v="422.714946"/>
    <s v="KGS"/>
    <d v="2024-10-22T00:00:00"/>
    <n v="10"/>
    <d v="2024-11-04T00:00:00"/>
    <n v="0"/>
    <n v="0"/>
    <s v="PRO"/>
    <n v="0"/>
    <x v="6"/>
    <n v="1"/>
    <m/>
    <m/>
    <x v="4"/>
    <x v="8"/>
  </r>
  <r>
    <n v="851"/>
    <b v="1"/>
    <x v="22"/>
    <x v="0"/>
    <x v="22"/>
    <s v="CONT.ALERG.(T)      "/>
    <n v="289.45743099999999"/>
    <n v="289.45743099999999"/>
    <s v="KGS"/>
    <d v="2024-10-22T00:00:00"/>
    <n v="10"/>
    <d v="2024-11-04T00:00:00"/>
    <n v="0"/>
    <n v="0"/>
    <s v="PRO"/>
    <n v="0"/>
    <x v="7"/>
    <n v="1"/>
    <m/>
    <m/>
    <x v="4"/>
    <x v="8"/>
  </r>
  <r>
    <n v="958"/>
    <b v="1"/>
    <x v="9"/>
    <x v="0"/>
    <x v="9"/>
    <s v=""/>
    <n v="1289.662977"/>
    <n v="1289.662977"/>
    <s v="KG"/>
    <d v="2024-10-22T00:00:00"/>
    <n v="17"/>
    <d v="2024-11-11T00:00:00"/>
    <n v="0"/>
    <n v="0"/>
    <s v="PRO"/>
    <n v="0"/>
    <x v="17"/>
    <n v="1"/>
    <m/>
    <m/>
    <x v="5"/>
    <x v="5"/>
  </r>
  <r>
    <n v="963"/>
    <b v="1"/>
    <x v="9"/>
    <x v="0"/>
    <x v="9"/>
    <s v=""/>
    <n v="5939.4738239999997"/>
    <n v="5939.4738239999997"/>
    <s v="KG"/>
    <d v="2024-10-22T00:00:00"/>
    <n v="17"/>
    <d v="2024-11-11T00:00:00"/>
    <n v="0"/>
    <n v="0"/>
    <s v="PRO"/>
    <n v="0"/>
    <x v="30"/>
    <n v="1"/>
    <m/>
    <m/>
    <x v="5"/>
    <x v="5"/>
  </r>
  <r>
    <n v="900"/>
    <b v="1"/>
    <x v="17"/>
    <x v="0"/>
    <x v="17"/>
    <s v="KGS                 "/>
    <n v="3.329218"/>
    <n v="3.329218"/>
    <s v="KGS"/>
    <d v="2024-10-22T00:00:00"/>
    <n v="15"/>
    <d v="2024-11-11T00:00:00"/>
    <n v="0"/>
    <n v="0"/>
    <s v="PRO"/>
    <n v="0"/>
    <x v="25"/>
    <n v="1"/>
    <m/>
    <m/>
    <x v="3"/>
    <x v="5"/>
  </r>
  <r>
    <n v="907"/>
    <b v="1"/>
    <x v="17"/>
    <x v="0"/>
    <x v="17"/>
    <s v="KGS                 "/>
    <n v="3.3292290000000002"/>
    <n v="3.3292290000000002"/>
    <s v="KGS"/>
    <d v="2024-10-22T00:00:00"/>
    <n v="15"/>
    <d v="2024-11-11T00:00:00"/>
    <n v="0"/>
    <n v="0"/>
    <s v="PRO"/>
    <n v="0"/>
    <x v="26"/>
    <n v="1"/>
    <m/>
    <m/>
    <x v="3"/>
    <x v="5"/>
  </r>
  <r>
    <n v="902"/>
    <b v="1"/>
    <x v="27"/>
    <x v="0"/>
    <x v="27"/>
    <s v="KILO                "/>
    <n v="0.549925"/>
    <n v="0.549925"/>
    <s v="KGS"/>
    <d v="2024-10-22T00:00:00"/>
    <n v="15"/>
    <d v="2024-11-11T00:00:00"/>
    <n v="0"/>
    <n v="0"/>
    <s v="PRO"/>
    <n v="0"/>
    <x v="25"/>
    <n v="1"/>
    <m/>
    <m/>
    <x v="3"/>
    <x v="5"/>
  </r>
  <r>
    <n v="909"/>
    <b v="1"/>
    <x v="27"/>
    <x v="0"/>
    <x v="27"/>
    <s v="KILO                "/>
    <n v="0.54992700000000005"/>
    <n v="0.54992700000000005"/>
    <s v="KGS"/>
    <d v="2024-10-22T00:00:00"/>
    <n v="15"/>
    <d v="2024-11-11T00:00:00"/>
    <n v="0"/>
    <n v="0"/>
    <s v="PRO"/>
    <n v="0"/>
    <x v="26"/>
    <n v="1"/>
    <m/>
    <m/>
    <x v="3"/>
    <x v="5"/>
  </r>
  <r>
    <n v="792"/>
    <b v="1"/>
    <x v="39"/>
    <x v="0"/>
    <x v="39"/>
    <s v=""/>
    <n v="4603.4355759999999"/>
    <n v="4603.4355759999999"/>
    <s v="KGS"/>
    <d v="2024-10-23T00:00:00"/>
    <n v="1"/>
    <d v="2024-10-28T00:00:00"/>
    <n v="0"/>
    <n v="0"/>
    <s v="PRO"/>
    <n v="0"/>
    <x v="6"/>
    <n v="1"/>
    <m/>
    <m/>
    <x v="17"/>
    <x v="4"/>
  </r>
  <r>
    <n v="795"/>
    <b v="1"/>
    <x v="39"/>
    <x v="0"/>
    <x v="39"/>
    <s v=""/>
    <n v="1290.478809"/>
    <n v="1290.478809"/>
    <s v="KGS"/>
    <d v="2024-10-23T00:00:00"/>
    <n v="1"/>
    <d v="2024-10-28T00:00:00"/>
    <n v="0"/>
    <n v="0"/>
    <s v="PRO"/>
    <n v="0"/>
    <x v="23"/>
    <n v="1"/>
    <m/>
    <m/>
    <x v="17"/>
    <x v="4"/>
  </r>
  <r>
    <n v="799"/>
    <b v="1"/>
    <x v="39"/>
    <x v="0"/>
    <x v="39"/>
    <s v=""/>
    <n v="2530.3095539999999"/>
    <n v="2530.3095539999999"/>
    <s v="KGS"/>
    <d v="2024-10-23T00:00:00"/>
    <n v="1"/>
    <d v="2024-10-28T00:00:00"/>
    <n v="0"/>
    <n v="0"/>
    <s v="PRO"/>
    <n v="0"/>
    <x v="4"/>
    <n v="1"/>
    <m/>
    <m/>
    <x v="17"/>
    <x v="4"/>
  </r>
  <r>
    <n v="834"/>
    <b v="1"/>
    <x v="28"/>
    <x v="0"/>
    <x v="28"/>
    <s v="CONT.ALERGENO       "/>
    <n v="87.266918000000004"/>
    <n v="87.266918000000004"/>
    <s v="KGS"/>
    <d v="2024-10-23T00:00:00"/>
    <n v="6"/>
    <d v="2024-11-04T00:00:00"/>
    <n v="0"/>
    <n v="0"/>
    <s v="PRO"/>
    <n v="0"/>
    <x v="6"/>
    <n v="1"/>
    <m/>
    <m/>
    <x v="12"/>
    <x v="8"/>
  </r>
  <r>
    <n v="839"/>
    <b v="1"/>
    <x v="28"/>
    <x v="0"/>
    <x v="28"/>
    <s v="CONT.ALERGENO       "/>
    <n v="59.756718999999997"/>
    <n v="59.756718999999997"/>
    <s v="KGS"/>
    <d v="2024-10-23T00:00:00"/>
    <n v="6"/>
    <d v="2024-11-04T00:00:00"/>
    <n v="0"/>
    <n v="0"/>
    <s v="PRO"/>
    <n v="0"/>
    <x v="7"/>
    <n v="1"/>
    <m/>
    <m/>
    <x v="12"/>
    <x v="8"/>
  </r>
  <r>
    <n v="871"/>
    <b v="1"/>
    <x v="22"/>
    <x v="0"/>
    <x v="22"/>
    <s v="CONT.ALERG.(T)      "/>
    <n v="4791.7496019999999"/>
    <n v="4791.7496019999999"/>
    <s v="KGS"/>
    <d v="2024-10-23T00:00:00"/>
    <n v="10"/>
    <d v="2024-11-04T00:00:00"/>
    <n v="0"/>
    <n v="0"/>
    <s v="PRO"/>
    <n v="0"/>
    <x v="9"/>
    <n v="1"/>
    <m/>
    <m/>
    <x v="4"/>
    <x v="8"/>
  </r>
  <r>
    <n v="1104"/>
    <b v="1"/>
    <x v="5"/>
    <x v="0"/>
    <x v="5"/>
    <s v=""/>
    <n v="11.305129000000001"/>
    <n v="11.305129000000001"/>
    <s v="KGS"/>
    <d v="2024-10-23T00:00:00"/>
    <n v="21"/>
    <d v="2024-11-18T00:00:00"/>
    <n v="0"/>
    <n v="0"/>
    <s v="PRO"/>
    <n v="0"/>
    <x v="15"/>
    <n v="1"/>
    <m/>
    <m/>
    <x v="3"/>
    <x v="6"/>
  </r>
  <r>
    <n v="1114"/>
    <b v="1"/>
    <x v="5"/>
    <x v="0"/>
    <x v="5"/>
    <s v=""/>
    <n v="3.1598389999999998"/>
    <n v="3.1598389999999998"/>
    <s v="KGS"/>
    <d v="2024-10-23T00:00:00"/>
    <n v="21"/>
    <d v="2024-11-18T00:00:00"/>
    <n v="0"/>
    <n v="0"/>
    <s v="PRO"/>
    <n v="0"/>
    <x v="5"/>
    <n v="1"/>
    <m/>
    <m/>
    <x v="3"/>
    <x v="6"/>
  </r>
  <r>
    <n v="1128"/>
    <b v="1"/>
    <x v="5"/>
    <x v="0"/>
    <x v="5"/>
    <s v=""/>
    <n v="13.271219"/>
    <n v="13.271219"/>
    <s v="KGS"/>
    <d v="2024-10-23T00:00:00"/>
    <n v="21"/>
    <d v="2024-11-18T00:00:00"/>
    <n v="0"/>
    <n v="0"/>
    <s v="PRO"/>
    <n v="0"/>
    <x v="10"/>
    <n v="1"/>
    <m/>
    <m/>
    <x v="3"/>
    <x v="6"/>
  </r>
  <r>
    <n v="1140"/>
    <b v="1"/>
    <x v="5"/>
    <x v="0"/>
    <x v="5"/>
    <s v=""/>
    <n v="6.4805039999999998"/>
    <n v="6.4805039999999998"/>
    <s v="KGS"/>
    <d v="2024-10-23T00:00:00"/>
    <n v="21"/>
    <d v="2024-11-18T00:00:00"/>
    <n v="0"/>
    <n v="0"/>
    <s v="PRO"/>
    <n v="0"/>
    <x v="16"/>
    <n v="1"/>
    <m/>
    <m/>
    <x v="3"/>
    <x v="6"/>
  </r>
  <r>
    <n v="1107"/>
    <b v="1"/>
    <x v="6"/>
    <x v="0"/>
    <x v="6"/>
    <s v=""/>
    <n v="12.561254"/>
    <n v="12.561254"/>
    <s v="KG"/>
    <d v="2024-10-23T00:00:00"/>
    <n v="21"/>
    <d v="2024-11-18T00:00:00"/>
    <n v="0"/>
    <n v="0"/>
    <s v="PRO"/>
    <n v="0"/>
    <x v="15"/>
    <n v="1"/>
    <m/>
    <m/>
    <x v="1"/>
    <x v="6"/>
  </r>
  <r>
    <n v="1117"/>
    <b v="1"/>
    <x v="6"/>
    <x v="0"/>
    <x v="6"/>
    <s v=""/>
    <n v="3.5109319999999999"/>
    <n v="3.5109319999999999"/>
    <s v="KG"/>
    <d v="2024-10-23T00:00:00"/>
    <n v="21"/>
    <d v="2024-11-18T00:00:00"/>
    <n v="0"/>
    <n v="0"/>
    <s v="PRO"/>
    <n v="0"/>
    <x v="5"/>
    <n v="1"/>
    <m/>
    <m/>
    <x v="1"/>
    <x v="6"/>
  </r>
  <r>
    <n v="1131"/>
    <b v="1"/>
    <x v="6"/>
    <x v="0"/>
    <x v="6"/>
    <s v=""/>
    <n v="14.745798000000001"/>
    <n v="14.745798000000001"/>
    <s v="KG"/>
    <d v="2024-10-23T00:00:00"/>
    <n v="21"/>
    <d v="2024-11-18T00:00:00"/>
    <n v="0"/>
    <n v="0"/>
    <s v="PRO"/>
    <n v="0"/>
    <x v="10"/>
    <n v="1"/>
    <m/>
    <m/>
    <x v="1"/>
    <x v="6"/>
  </r>
  <r>
    <n v="1143"/>
    <b v="1"/>
    <x v="6"/>
    <x v="0"/>
    <x v="6"/>
    <s v=""/>
    <n v="7.2005600000000003"/>
    <n v="7.2005600000000003"/>
    <s v="KG"/>
    <d v="2024-10-23T00:00:00"/>
    <n v="21"/>
    <d v="2024-11-18T00:00:00"/>
    <n v="0"/>
    <n v="0"/>
    <s v="PRO"/>
    <n v="0"/>
    <x v="16"/>
    <n v="1"/>
    <m/>
    <m/>
    <x v="1"/>
    <x v="6"/>
  </r>
  <r>
    <n v="1109"/>
    <b v="1"/>
    <x v="11"/>
    <x v="0"/>
    <x v="11"/>
    <s v="CONT.ALERG.(LE)     "/>
    <n v="2.512251"/>
    <n v="2.512251"/>
    <s v="KGS"/>
    <d v="2024-10-23T00:00:00"/>
    <n v="21"/>
    <d v="2024-11-18T00:00:00"/>
    <n v="0"/>
    <n v="0"/>
    <s v="PRO"/>
    <n v="0"/>
    <x v="15"/>
    <n v="1"/>
    <m/>
    <m/>
    <x v="3"/>
    <x v="6"/>
  </r>
  <r>
    <n v="1119"/>
    <b v="1"/>
    <x v="11"/>
    <x v="0"/>
    <x v="11"/>
    <s v="CONT.ALERG.(LE)     "/>
    <n v="0.70218700000000001"/>
    <n v="0.70218700000000001"/>
    <s v="KGS"/>
    <d v="2024-10-23T00:00:00"/>
    <n v="21"/>
    <d v="2024-11-18T00:00:00"/>
    <n v="0"/>
    <n v="0"/>
    <s v="PRO"/>
    <n v="0"/>
    <x v="5"/>
    <n v="1"/>
    <m/>
    <m/>
    <x v="3"/>
    <x v="6"/>
  </r>
  <r>
    <n v="1133"/>
    <b v="1"/>
    <x v="11"/>
    <x v="0"/>
    <x v="11"/>
    <s v="CONT.ALERG.(LE)     "/>
    <n v="2.94916"/>
    <n v="2.94916"/>
    <s v="KGS"/>
    <d v="2024-10-23T00:00:00"/>
    <n v="21"/>
    <d v="2024-11-18T00:00:00"/>
    <n v="0"/>
    <n v="0"/>
    <s v="PRO"/>
    <n v="0"/>
    <x v="10"/>
    <n v="1"/>
    <m/>
    <m/>
    <x v="3"/>
    <x v="6"/>
  </r>
  <r>
    <n v="1145"/>
    <b v="1"/>
    <x v="11"/>
    <x v="0"/>
    <x v="11"/>
    <s v="CONT.ALERG.(LE)     "/>
    <n v="1.4401120000000001"/>
    <n v="1.4401120000000001"/>
    <s v="KGS"/>
    <d v="2024-10-23T00:00:00"/>
    <n v="21"/>
    <d v="2024-11-18T00:00:00"/>
    <n v="0"/>
    <n v="0"/>
    <s v="PRO"/>
    <n v="0"/>
    <x v="16"/>
    <n v="1"/>
    <m/>
    <m/>
    <x v="3"/>
    <x v="6"/>
  </r>
  <r>
    <n v="1108"/>
    <b v="1"/>
    <x v="12"/>
    <x v="0"/>
    <x v="12"/>
    <s v="CONT.ALERG.(LE)     "/>
    <n v="7.5367519999999999"/>
    <n v="7.5367519999999999"/>
    <s v="KGS"/>
    <d v="2024-10-23T00:00:00"/>
    <n v="21"/>
    <d v="2024-11-18T00:00:00"/>
    <n v="0"/>
    <n v="0"/>
    <s v="PRO"/>
    <n v="0"/>
    <x v="15"/>
    <n v="1"/>
    <m/>
    <m/>
    <x v="3"/>
    <x v="6"/>
  </r>
  <r>
    <n v="1118"/>
    <b v="1"/>
    <x v="12"/>
    <x v="0"/>
    <x v="12"/>
    <s v="CONT.ALERG.(LE)     "/>
    <n v="2.1065589999999998"/>
    <n v="2.1065589999999998"/>
    <s v="KGS"/>
    <d v="2024-10-23T00:00:00"/>
    <n v="21"/>
    <d v="2024-11-18T00:00:00"/>
    <n v="0"/>
    <n v="0"/>
    <s v="PRO"/>
    <n v="0"/>
    <x v="5"/>
    <n v="1"/>
    <m/>
    <m/>
    <x v="3"/>
    <x v="6"/>
  </r>
  <r>
    <n v="1132"/>
    <b v="1"/>
    <x v="12"/>
    <x v="0"/>
    <x v="12"/>
    <s v="CONT.ALERG.(LE)     "/>
    <n v="8.8474789999999999"/>
    <n v="8.8474789999999999"/>
    <s v="KGS"/>
    <d v="2024-10-23T00:00:00"/>
    <n v="21"/>
    <d v="2024-11-18T00:00:00"/>
    <n v="0"/>
    <n v="0"/>
    <s v="PRO"/>
    <n v="0"/>
    <x v="10"/>
    <n v="1"/>
    <m/>
    <m/>
    <x v="3"/>
    <x v="6"/>
  </r>
  <r>
    <n v="1144"/>
    <b v="1"/>
    <x v="12"/>
    <x v="0"/>
    <x v="12"/>
    <s v="CONT.ALERG.(LE)     "/>
    <n v="4.3203360000000002"/>
    <n v="4.3203360000000002"/>
    <s v="KGS"/>
    <d v="2024-10-23T00:00:00"/>
    <n v="21"/>
    <d v="2024-11-18T00:00:00"/>
    <n v="0"/>
    <n v="0"/>
    <s v="PRO"/>
    <n v="0"/>
    <x v="16"/>
    <n v="1"/>
    <m/>
    <m/>
    <x v="3"/>
    <x v="6"/>
  </r>
  <r>
    <n v="1091"/>
    <b v="1"/>
    <x v="13"/>
    <x v="0"/>
    <x v="13"/>
    <s v="CONT.ALERGENO       "/>
    <n v="6.1457309999999996"/>
    <n v="6.1457309999999996"/>
    <s v="KG"/>
    <d v="2024-10-23T00:00:00"/>
    <n v="21"/>
    <d v="2024-11-18T00:00:00"/>
    <n v="0"/>
    <n v="0"/>
    <s v="PRO"/>
    <n v="0"/>
    <x v="24"/>
    <n v="1"/>
    <m/>
    <m/>
    <x v="3"/>
    <x v="6"/>
  </r>
  <r>
    <n v="1096"/>
    <b v="1"/>
    <x v="13"/>
    <x v="0"/>
    <x v="13"/>
    <s v="CONT.ALERGENO       "/>
    <n v="2.367416"/>
    <n v="2.367416"/>
    <s v="KG"/>
    <d v="2024-10-23T00:00:00"/>
    <n v="21"/>
    <d v="2024-11-18T00:00:00"/>
    <n v="0"/>
    <n v="0"/>
    <s v="PRO"/>
    <n v="0"/>
    <x v="18"/>
    <n v="1"/>
    <m/>
    <m/>
    <x v="3"/>
    <x v="6"/>
  </r>
  <r>
    <n v="1103"/>
    <b v="1"/>
    <x v="13"/>
    <x v="0"/>
    <x v="13"/>
    <s v="CONT.ALERGENO       "/>
    <n v="12.685598000000001"/>
    <n v="12.685598000000001"/>
    <s v="KG"/>
    <d v="2024-10-23T00:00:00"/>
    <n v="21"/>
    <d v="2024-11-18T00:00:00"/>
    <n v="0"/>
    <n v="0"/>
    <s v="PRO"/>
    <n v="0"/>
    <x v="15"/>
    <n v="1"/>
    <m/>
    <m/>
    <x v="3"/>
    <x v="6"/>
  </r>
  <r>
    <n v="1113"/>
    <b v="1"/>
    <x v="13"/>
    <x v="0"/>
    <x v="13"/>
    <s v="CONT.ALERGENO       "/>
    <n v="3.545687"/>
    <n v="3.545687"/>
    <s v="KG"/>
    <d v="2024-10-23T00:00:00"/>
    <n v="21"/>
    <d v="2024-11-18T00:00:00"/>
    <n v="0"/>
    <n v="0"/>
    <s v="PRO"/>
    <n v="0"/>
    <x v="5"/>
    <n v="1"/>
    <m/>
    <m/>
    <x v="3"/>
    <x v="6"/>
  </r>
  <r>
    <n v="1127"/>
    <b v="1"/>
    <x v="13"/>
    <x v="0"/>
    <x v="13"/>
    <s v="CONT.ALERGENO       "/>
    <n v="14.891767"/>
    <n v="14.891767"/>
    <s v="KG"/>
    <d v="2024-10-23T00:00:00"/>
    <n v="21"/>
    <d v="2024-11-18T00:00:00"/>
    <n v="0"/>
    <n v="0"/>
    <s v="PRO"/>
    <n v="0"/>
    <x v="10"/>
    <n v="1"/>
    <m/>
    <m/>
    <x v="3"/>
    <x v="6"/>
  </r>
  <r>
    <n v="1139"/>
    <b v="1"/>
    <x v="13"/>
    <x v="0"/>
    <x v="13"/>
    <s v="CONT.ALERGENO       "/>
    <n v="7.2718379999999998"/>
    <n v="7.2718379999999998"/>
    <s v="KG"/>
    <d v="2024-10-23T00:00:00"/>
    <n v="21"/>
    <d v="2024-11-18T00:00:00"/>
    <n v="0"/>
    <n v="0"/>
    <s v="PRO"/>
    <n v="0"/>
    <x v="16"/>
    <n v="1"/>
    <m/>
    <m/>
    <x v="3"/>
    <x v="6"/>
  </r>
  <r>
    <n v="2425"/>
    <b v="1"/>
    <x v="8"/>
    <x v="0"/>
    <x v="8"/>
    <s v=""/>
    <n v="28.714980000000001"/>
    <n v="28.714980000000001"/>
    <s v="KGS"/>
    <d v="2024-10-23T00:00:00"/>
    <n v="21"/>
    <d v="2024-11-18T00:00:00"/>
    <n v="0"/>
    <n v="0"/>
    <s v="PRO"/>
    <n v="0"/>
    <x v="18"/>
    <n v="1"/>
    <m/>
    <m/>
    <x v="4"/>
    <x v="6"/>
  </r>
  <r>
    <n v="2426"/>
    <b v="1"/>
    <x v="8"/>
    <x v="0"/>
    <x v="8"/>
    <s v=""/>
    <n v="19.4436"/>
    <n v="19.4436"/>
    <s v="KGS"/>
    <d v="2024-10-23T00:00:00"/>
    <n v="21"/>
    <d v="2024-11-18T00:00:00"/>
    <n v="0"/>
    <n v="0"/>
    <s v="PRO"/>
    <n v="0"/>
    <x v="5"/>
    <n v="1"/>
    <m/>
    <m/>
    <x v="4"/>
    <x v="6"/>
  </r>
  <r>
    <n v="2427"/>
    <b v="1"/>
    <x v="8"/>
    <x v="0"/>
    <x v="8"/>
    <s v=""/>
    <n v="213.733486"/>
    <n v="213.733486"/>
    <s v="KGS"/>
    <d v="2024-10-23T00:00:00"/>
    <n v="21"/>
    <d v="2024-11-18T00:00:00"/>
    <n v="0"/>
    <n v="0"/>
    <s v="PRO"/>
    <n v="0"/>
    <x v="15"/>
    <n v="1"/>
    <m/>
    <m/>
    <x v="4"/>
    <x v="6"/>
  </r>
  <r>
    <n v="2428"/>
    <b v="1"/>
    <x v="8"/>
    <x v="0"/>
    <x v="8"/>
    <s v=""/>
    <n v="59.739556"/>
    <n v="59.739556"/>
    <s v="KGS"/>
    <d v="2024-10-23T00:00:00"/>
    <n v="21"/>
    <d v="2024-11-18T00:00:00"/>
    <n v="0"/>
    <n v="0"/>
    <s v="PRO"/>
    <n v="0"/>
    <x v="5"/>
    <n v="1"/>
    <m/>
    <m/>
    <x v="4"/>
    <x v="6"/>
  </r>
  <r>
    <n v="2429"/>
    <b v="1"/>
    <x v="8"/>
    <x v="0"/>
    <x v="8"/>
    <s v=""/>
    <n v="250.90416099999999"/>
    <n v="250.90416099999999"/>
    <s v="KGS"/>
    <d v="2024-10-23T00:00:00"/>
    <n v="21"/>
    <d v="2024-11-18T00:00:00"/>
    <n v="0"/>
    <n v="0"/>
    <s v="PRO"/>
    <n v="0"/>
    <x v="10"/>
    <n v="1"/>
    <m/>
    <m/>
    <x v="4"/>
    <x v="6"/>
  </r>
  <r>
    <n v="2430"/>
    <b v="1"/>
    <x v="8"/>
    <x v="0"/>
    <x v="8"/>
    <s v=""/>
    <n v="122.519677"/>
    <n v="122.519677"/>
    <s v="KGS"/>
    <d v="2024-10-23T00:00:00"/>
    <n v="21"/>
    <d v="2024-11-18T00:00:00"/>
    <n v="0"/>
    <n v="0"/>
    <s v="PRO"/>
    <n v="0"/>
    <x v="16"/>
    <n v="1"/>
    <m/>
    <m/>
    <x v="4"/>
    <x v="6"/>
  </r>
  <r>
    <n v="845"/>
    <b v="1"/>
    <x v="32"/>
    <x v="0"/>
    <x v="32"/>
    <s v=""/>
    <n v="436.82798000000003"/>
    <n v="436.82798000000003"/>
    <s v="KGS"/>
    <d v="2024-10-24T00:00:00"/>
    <n v="7"/>
    <d v="2024-11-04T00:00:00"/>
    <n v="0"/>
    <n v="0"/>
    <s v="PRO"/>
    <n v="0"/>
    <x v="6"/>
    <n v="1"/>
    <m/>
    <m/>
    <x v="14"/>
    <x v="8"/>
  </r>
  <r>
    <n v="848"/>
    <b v="1"/>
    <x v="32"/>
    <x v="0"/>
    <x v="32"/>
    <s v=""/>
    <n v="299.121444"/>
    <n v="299.121444"/>
    <s v="KGS"/>
    <d v="2024-10-24T00:00:00"/>
    <n v="7"/>
    <d v="2024-11-04T00:00:00"/>
    <n v="0"/>
    <n v="0"/>
    <s v="PRO"/>
    <n v="0"/>
    <x v="7"/>
    <n v="1"/>
    <m/>
    <m/>
    <x v="14"/>
    <x v="8"/>
  </r>
  <r>
    <n v="886"/>
    <b v="1"/>
    <x v="22"/>
    <x v="0"/>
    <x v="22"/>
    <s v="CONT.ALERG.(T)      "/>
    <n v="272.82881400000002"/>
    <n v="272.82881400000002"/>
    <s v="KGS"/>
    <d v="2024-10-24T00:00:00"/>
    <n v="10"/>
    <d v="2024-11-04T00:00:00"/>
    <n v="0"/>
    <n v="0"/>
    <s v="PRO"/>
    <n v="0"/>
    <x v="9"/>
    <n v="1"/>
    <m/>
    <m/>
    <x v="4"/>
    <x v="8"/>
  </r>
  <r>
    <n v="895"/>
    <b v="1"/>
    <x v="33"/>
    <x v="0"/>
    <x v="33"/>
    <s v="ET 100X150 ILUST    "/>
    <n v="2184.2484030000001"/>
    <n v="2184.2484030000001"/>
    <s v="UNI"/>
    <d v="2024-10-24T00:00:00"/>
    <n v="10"/>
    <d v="2024-11-04T00:00:00"/>
    <n v="0"/>
    <n v="0"/>
    <s v="PRO"/>
    <n v="0"/>
    <x v="9"/>
    <n v="1"/>
    <m/>
    <m/>
    <x v="9"/>
    <x v="8"/>
  </r>
  <r>
    <n v="946"/>
    <b v="1"/>
    <x v="15"/>
    <x v="0"/>
    <x v="15"/>
    <s v="NRO 2               "/>
    <n v="166.62650400000001"/>
    <n v="166.62650400000001"/>
    <s v="KG"/>
    <d v="2024-10-24T00:00:00"/>
    <n v="15"/>
    <d v="2024-11-11T00:00:00"/>
    <n v="0"/>
    <n v="0"/>
    <s v="PRO"/>
    <n v="0"/>
    <x v="25"/>
    <n v="1"/>
    <m/>
    <m/>
    <x v="6"/>
    <x v="5"/>
  </r>
  <r>
    <n v="944"/>
    <b v="1"/>
    <x v="36"/>
    <x v="0"/>
    <x v="36"/>
    <s v="CONT.ALERG.(SO)     "/>
    <n v="443.98397299999999"/>
    <n v="443.98397299999999"/>
    <s v="KGS"/>
    <d v="2024-10-24T00:00:00"/>
    <n v="15"/>
    <d v="2024-11-11T00:00:00"/>
    <n v="0"/>
    <n v="0"/>
    <s v="PRO"/>
    <n v="0"/>
    <x v="25"/>
    <n v="1"/>
    <m/>
    <m/>
    <x v="4"/>
    <x v="5"/>
  </r>
  <r>
    <n v="950"/>
    <b v="1"/>
    <x v="36"/>
    <x v="0"/>
    <x v="36"/>
    <s v="CONT.ALERG.(SO)     "/>
    <n v="443.98545300000001"/>
    <n v="443.98545300000001"/>
    <s v="KGS"/>
    <d v="2024-10-24T00:00:00"/>
    <n v="15"/>
    <d v="2024-11-11T00:00:00"/>
    <n v="0"/>
    <n v="0"/>
    <s v="PRO"/>
    <n v="0"/>
    <x v="26"/>
    <n v="1"/>
    <m/>
    <m/>
    <x v="4"/>
    <x v="5"/>
  </r>
  <r>
    <n v="955"/>
    <b v="1"/>
    <x v="27"/>
    <x v="0"/>
    <x v="27"/>
    <s v="KILO                "/>
    <n v="0.26777200000000001"/>
    <n v="0.26777200000000001"/>
    <s v="KGS"/>
    <d v="2024-10-24T00:00:00"/>
    <n v="15"/>
    <d v="2024-11-11T00:00:00"/>
    <n v="0"/>
    <n v="0"/>
    <s v="PRO"/>
    <n v="0"/>
    <x v="17"/>
    <n v="1"/>
    <m/>
    <m/>
    <x v="3"/>
    <x v="5"/>
  </r>
  <r>
    <n v="1156"/>
    <b v="1"/>
    <x v="14"/>
    <x v="0"/>
    <x v="14"/>
    <s v="C.ALERG.(GL)(SO)(LE)"/>
    <n v="0.55285899999999999"/>
    <n v="0.55285899999999999"/>
    <s v="KGS"/>
    <d v="2024-10-24T00:00:00"/>
    <n v="21"/>
    <d v="2024-11-18T00:00:00"/>
    <n v="0"/>
    <n v="0"/>
    <s v="PRO"/>
    <n v="0"/>
    <x v="14"/>
    <n v="1"/>
    <m/>
    <m/>
    <x v="3"/>
    <x v="6"/>
  </r>
  <r>
    <n v="1155"/>
    <b v="1"/>
    <x v="7"/>
    <x v="0"/>
    <x v="7"/>
    <s v="CONT ALERG (LE) (SO)"/>
    <n v="2.9512369999999999"/>
    <n v="2.9512369999999999"/>
    <s v="KGS"/>
    <d v="2024-10-24T00:00:00"/>
    <n v="21"/>
    <d v="2024-11-18T00:00:00"/>
    <n v="0"/>
    <n v="0"/>
    <s v="PRO"/>
    <n v="0"/>
    <x v="14"/>
    <n v="1"/>
    <m/>
    <m/>
    <x v="3"/>
    <x v="6"/>
  </r>
  <r>
    <n v="856"/>
    <b v="1"/>
    <x v="23"/>
    <x v="0"/>
    <x v="23"/>
    <s v=""/>
    <n v="15.809487000000001"/>
    <n v="15.809487000000001"/>
    <s v="KGS"/>
    <d v="2024-10-25T00:00:00"/>
    <n v="7"/>
    <d v="2024-11-04T00:00:00"/>
    <n v="0"/>
    <n v="0"/>
    <s v="PRO"/>
    <n v="0"/>
    <x v="9"/>
    <n v="1"/>
    <m/>
    <m/>
    <x v="10"/>
    <x v="8"/>
  </r>
  <r>
    <n v="858"/>
    <b v="1"/>
    <x v="24"/>
    <x v="0"/>
    <x v="24"/>
    <s v=""/>
    <n v="89.165504999999996"/>
    <n v="89.165504999999996"/>
    <s v="KGS"/>
    <d v="2024-10-25T00:00:00"/>
    <n v="7"/>
    <d v="2024-11-04T00:00:00"/>
    <n v="0"/>
    <n v="0"/>
    <s v="PRO"/>
    <n v="0"/>
    <x v="9"/>
    <n v="1"/>
    <m/>
    <m/>
    <x v="11"/>
    <x v="8"/>
  </r>
  <r>
    <n v="855"/>
    <b v="1"/>
    <x v="35"/>
    <x v="0"/>
    <x v="35"/>
    <s v="CONT ALERG (LE) (SO)"/>
    <n v="142.28538"/>
    <n v="142.28538"/>
    <s v="KGS"/>
    <d v="2024-10-25T00:00:00"/>
    <n v="7"/>
    <d v="2024-11-04T00:00:00"/>
    <n v="0"/>
    <n v="0"/>
    <s v="PRO"/>
    <n v="0"/>
    <x v="9"/>
    <n v="1"/>
    <m/>
    <m/>
    <x v="15"/>
    <x v="8"/>
  </r>
  <r>
    <n v="980"/>
    <b v="1"/>
    <x v="84"/>
    <x v="0"/>
    <x v="84"/>
    <s v="CONT.ALERG.(T)      "/>
    <n v="282.32905899999997"/>
    <n v="282.32905899999997"/>
    <s v="KGS"/>
    <d v="2024-10-25T00:00:00"/>
    <n v="15"/>
    <d v="2024-11-11T00:00:00"/>
    <n v="0"/>
    <n v="0"/>
    <s v="PRO"/>
    <n v="0"/>
    <x v="25"/>
    <n v="1"/>
    <m/>
    <m/>
    <x v="18"/>
    <x v="5"/>
  </r>
  <r>
    <n v="982"/>
    <b v="1"/>
    <x v="84"/>
    <x v="0"/>
    <x v="84"/>
    <s v="CONT.ALERG.(T)      "/>
    <n v="282.33"/>
    <n v="282.33"/>
    <s v="KGS"/>
    <d v="2024-10-25T00:00:00"/>
    <n v="15"/>
    <d v="2024-11-11T00:00:00"/>
    <n v="0"/>
    <n v="0"/>
    <s v="PRO"/>
    <n v="0"/>
    <x v="26"/>
    <n v="1"/>
    <m/>
    <m/>
    <x v="18"/>
    <x v="5"/>
  </r>
  <r>
    <n v="995"/>
    <b v="1"/>
    <x v="84"/>
    <x v="0"/>
    <x v="84"/>
    <s v="CONT.ALERG.(T)      "/>
    <n v="1930.584488"/>
    <n v="1930.584488"/>
    <s v="KGS"/>
    <d v="2024-10-25T00:00:00"/>
    <n v="15"/>
    <d v="2024-11-11T00:00:00"/>
    <n v="0"/>
    <n v="0"/>
    <s v="PRO"/>
    <n v="0"/>
    <x v="31"/>
    <n v="1"/>
    <m/>
    <m/>
    <x v="18"/>
    <x v="5"/>
  </r>
  <r>
    <n v="990"/>
    <b v="1"/>
    <x v="81"/>
    <x v="0"/>
    <x v="81"/>
    <s v="CONT.ALERG.(T)      "/>
    <n v="501.79950000000002"/>
    <n v="501.79950000000002"/>
    <s v="KGS"/>
    <d v="2024-10-25T00:00:00"/>
    <n v="15"/>
    <d v="2024-11-11T00:00:00"/>
    <n v="0"/>
    <n v="0"/>
    <s v="PRO"/>
    <n v="0"/>
    <x v="17"/>
    <n v="1"/>
    <m/>
    <m/>
    <x v="18"/>
    <x v="5"/>
  </r>
  <r>
    <n v="991"/>
    <b v="1"/>
    <x v="81"/>
    <x v="0"/>
    <x v="81"/>
    <s v="CONT.ALERG.(T)      "/>
    <n v="1583.3090460000001"/>
    <n v="1583.3090460000001"/>
    <s v="KGS"/>
    <d v="2024-10-25T00:00:00"/>
    <n v="15"/>
    <d v="2024-11-11T00:00:00"/>
    <n v="0"/>
    <n v="0"/>
    <s v="PRO"/>
    <n v="0"/>
    <x v="30"/>
    <n v="1"/>
    <m/>
    <m/>
    <x v="18"/>
    <x v="5"/>
  </r>
  <r>
    <n v="1183"/>
    <b v="1"/>
    <x v="5"/>
    <x v="0"/>
    <x v="5"/>
    <s v=""/>
    <n v="3.442196"/>
    <n v="3.442196"/>
    <s v="KGS"/>
    <d v="2024-10-25T00:00:00"/>
    <n v="21"/>
    <d v="2024-11-18T00:00:00"/>
    <n v="0"/>
    <n v="0"/>
    <s v="PRO"/>
    <n v="0"/>
    <x v="15"/>
    <n v="1"/>
    <m/>
    <m/>
    <x v="3"/>
    <x v="6"/>
  </r>
  <r>
    <n v="1196"/>
    <b v="1"/>
    <x v="5"/>
    <x v="0"/>
    <x v="5"/>
    <s v=""/>
    <n v="0.462783"/>
    <n v="0.462783"/>
    <s v="KGS"/>
    <d v="2024-10-25T00:00:00"/>
    <n v="21"/>
    <d v="2024-11-18T00:00:00"/>
    <n v="0"/>
    <n v="0"/>
    <s v="PRO"/>
    <n v="0"/>
    <x v="5"/>
    <n v="1"/>
    <m/>
    <m/>
    <x v="3"/>
    <x v="6"/>
  </r>
  <r>
    <n v="1208"/>
    <b v="1"/>
    <x v="5"/>
    <x v="0"/>
    <x v="5"/>
    <s v=""/>
    <n v="1.94367"/>
    <n v="1.94367"/>
    <s v="KGS"/>
    <d v="2024-10-25T00:00:00"/>
    <n v="21"/>
    <d v="2024-11-18T00:00:00"/>
    <n v="0"/>
    <n v="0"/>
    <s v="PRO"/>
    <n v="0"/>
    <x v="10"/>
    <n v="1"/>
    <m/>
    <m/>
    <x v="3"/>
    <x v="6"/>
  </r>
  <r>
    <n v="1217"/>
    <b v="1"/>
    <x v="5"/>
    <x v="0"/>
    <x v="5"/>
    <s v=""/>
    <n v="1.4281189999999999"/>
    <n v="1.4281189999999999"/>
    <s v="KGS"/>
    <d v="2024-10-25T00:00:00"/>
    <n v="21"/>
    <d v="2024-11-18T00:00:00"/>
    <n v="0"/>
    <n v="0"/>
    <s v="PRO"/>
    <n v="0"/>
    <x v="16"/>
    <n v="1"/>
    <m/>
    <m/>
    <x v="3"/>
    <x v="6"/>
  </r>
  <r>
    <n v="1185"/>
    <b v="1"/>
    <x v="18"/>
    <x v="0"/>
    <x v="18"/>
    <s v="CONT.ALERG.(TR)     "/>
    <n v="358.565943"/>
    <n v="358.565943"/>
    <s v="KGS"/>
    <d v="2024-10-25T00:00:00"/>
    <n v="21"/>
    <d v="2024-11-18T00:00:00"/>
    <n v="0"/>
    <n v="0"/>
    <s v="PRO"/>
    <n v="0"/>
    <x v="15"/>
    <n v="1"/>
    <m/>
    <m/>
    <x v="8"/>
    <x v="6"/>
  </r>
  <r>
    <n v="1198"/>
    <b v="1"/>
    <x v="18"/>
    <x v="0"/>
    <x v="18"/>
    <s v="CONT.ALERG.(TR)     "/>
    <n v="48.207006"/>
    <n v="48.207006"/>
    <s v="KGS"/>
    <d v="2024-10-25T00:00:00"/>
    <n v="21"/>
    <d v="2024-11-18T00:00:00"/>
    <n v="0"/>
    <n v="0"/>
    <s v="PRO"/>
    <n v="0"/>
    <x v="5"/>
    <n v="1"/>
    <m/>
    <m/>
    <x v="8"/>
    <x v="6"/>
  </r>
  <r>
    <n v="1210"/>
    <b v="1"/>
    <x v="18"/>
    <x v="0"/>
    <x v="18"/>
    <s v="CONT.ALERG.(TR)     "/>
    <n v="202.46785"/>
    <n v="202.46785"/>
    <s v="KGS"/>
    <d v="2024-10-25T00:00:00"/>
    <n v="21"/>
    <d v="2024-11-18T00:00:00"/>
    <n v="0"/>
    <n v="0"/>
    <s v="PRO"/>
    <n v="0"/>
    <x v="10"/>
    <n v="1"/>
    <m/>
    <m/>
    <x v="8"/>
    <x v="6"/>
  </r>
  <r>
    <n v="1219"/>
    <b v="1"/>
    <x v="18"/>
    <x v="0"/>
    <x v="18"/>
    <s v="CONT.ALERG.(TR)     "/>
    <n v="148.763971"/>
    <n v="148.763971"/>
    <s v="KGS"/>
    <d v="2024-10-25T00:00:00"/>
    <n v="21"/>
    <d v="2024-11-18T00:00:00"/>
    <n v="0"/>
    <n v="0"/>
    <s v="PRO"/>
    <n v="0"/>
    <x v="16"/>
    <n v="1"/>
    <m/>
    <m/>
    <x v="8"/>
    <x v="6"/>
  </r>
  <r>
    <n v="1180"/>
    <b v="1"/>
    <x v="19"/>
    <x v="0"/>
    <x v="19"/>
    <s v=""/>
    <n v="0.52008299999999996"/>
    <n v="0.52008299999999996"/>
    <s v="KGS"/>
    <d v="2024-10-25T00:00:00"/>
    <n v="21"/>
    <d v="2024-11-18T00:00:00"/>
    <n v="0"/>
    <n v="0"/>
    <s v="PRO"/>
    <n v="0"/>
    <x v="15"/>
    <n v="1"/>
    <m/>
    <m/>
    <x v="3"/>
    <x v="6"/>
  </r>
  <r>
    <n v="1189"/>
    <b v="1"/>
    <x v="19"/>
    <x v="0"/>
    <x v="19"/>
    <s v=""/>
    <n v="0.145366"/>
    <n v="0.145366"/>
    <s v="KGS"/>
    <d v="2024-10-25T00:00:00"/>
    <n v="21"/>
    <d v="2024-11-18T00:00:00"/>
    <n v="0"/>
    <n v="0"/>
    <s v="PRO"/>
    <n v="0"/>
    <x v="5"/>
    <n v="1"/>
    <m/>
    <m/>
    <x v="3"/>
    <x v="6"/>
  </r>
  <r>
    <n v="1202"/>
    <b v="1"/>
    <x v="19"/>
    <x v="0"/>
    <x v="19"/>
    <s v=""/>
    <n v="0.61053100000000005"/>
    <n v="0.61053100000000005"/>
    <s v="KGS"/>
    <d v="2024-10-25T00:00:00"/>
    <n v="21"/>
    <d v="2024-11-18T00:00:00"/>
    <n v="0"/>
    <n v="0"/>
    <s v="PRO"/>
    <n v="0"/>
    <x v="10"/>
    <n v="1"/>
    <m/>
    <m/>
    <x v="3"/>
    <x v="6"/>
  </r>
  <r>
    <n v="1214"/>
    <b v="1"/>
    <x v="19"/>
    <x v="0"/>
    <x v="19"/>
    <s v=""/>
    <n v="0.29813000000000001"/>
    <n v="0.29813000000000001"/>
    <s v="KGS"/>
    <d v="2024-10-25T00:00:00"/>
    <n v="21"/>
    <d v="2024-11-18T00:00:00"/>
    <n v="0"/>
    <n v="0"/>
    <s v="PRO"/>
    <n v="0"/>
    <x v="16"/>
    <n v="1"/>
    <m/>
    <m/>
    <x v="3"/>
    <x v="6"/>
  </r>
  <r>
    <n v="1166"/>
    <b v="1"/>
    <x v="21"/>
    <x v="0"/>
    <x v="21"/>
    <s v="CONT.ALERGENO       "/>
    <n v="126.114819"/>
    <n v="126.114819"/>
    <s v="KGS"/>
    <d v="2024-10-25T00:00:00"/>
    <n v="21"/>
    <d v="2024-11-18T00:00:00"/>
    <n v="0"/>
    <n v="0"/>
    <s v="PRO"/>
    <n v="0"/>
    <x v="24"/>
    <n v="1"/>
    <m/>
    <m/>
    <x v="8"/>
    <x v="6"/>
  </r>
  <r>
    <n v="1182"/>
    <b v="1"/>
    <x v="13"/>
    <x v="0"/>
    <x v="13"/>
    <s v="CONT.ALERGENO       "/>
    <n v="3.442196"/>
    <n v="3.442196"/>
    <s v="KG"/>
    <d v="2024-10-25T00:00:00"/>
    <n v="21"/>
    <d v="2024-11-18T00:00:00"/>
    <n v="0"/>
    <n v="0"/>
    <s v="PRO"/>
    <n v="0"/>
    <x v="15"/>
    <n v="1"/>
    <m/>
    <m/>
    <x v="3"/>
    <x v="6"/>
  </r>
  <r>
    <n v="1195"/>
    <b v="1"/>
    <x v="13"/>
    <x v="0"/>
    <x v="13"/>
    <s v="CONT.ALERGENO       "/>
    <n v="0.462783"/>
    <n v="0.462783"/>
    <s v="KG"/>
    <d v="2024-10-25T00:00:00"/>
    <n v="21"/>
    <d v="2024-11-18T00:00:00"/>
    <n v="0"/>
    <n v="0"/>
    <s v="PRO"/>
    <n v="0"/>
    <x v="5"/>
    <n v="1"/>
    <m/>
    <m/>
    <x v="3"/>
    <x v="6"/>
  </r>
  <r>
    <n v="1207"/>
    <b v="1"/>
    <x v="13"/>
    <x v="0"/>
    <x v="13"/>
    <s v="CONT.ALERGENO       "/>
    <n v="1.94367"/>
    <n v="1.94367"/>
    <s v="KG"/>
    <d v="2024-10-25T00:00:00"/>
    <n v="21"/>
    <d v="2024-11-18T00:00:00"/>
    <n v="0"/>
    <n v="0"/>
    <s v="PRO"/>
    <n v="0"/>
    <x v="10"/>
    <n v="1"/>
    <m/>
    <m/>
    <x v="3"/>
    <x v="6"/>
  </r>
  <r>
    <n v="1216"/>
    <b v="1"/>
    <x v="13"/>
    <x v="0"/>
    <x v="13"/>
    <s v="CONT.ALERGENO       "/>
    <n v="1.4281189999999999"/>
    <n v="1.4281189999999999"/>
    <s v="KG"/>
    <d v="2024-10-25T00:00:00"/>
    <n v="21"/>
    <d v="2024-11-18T00:00:00"/>
    <n v="0"/>
    <n v="0"/>
    <s v="PRO"/>
    <n v="0"/>
    <x v="16"/>
    <n v="1"/>
    <m/>
    <m/>
    <x v="3"/>
    <x v="6"/>
  </r>
  <r>
    <n v="806"/>
    <b v="1"/>
    <x v="49"/>
    <x v="0"/>
    <x v="49"/>
    <s v="Pizza y Bast. queso"/>
    <n v="6026.06"/>
    <n v="6026.06"/>
    <s v="KG"/>
    <d v="2024-10-26T00:00:00"/>
    <n v="0"/>
    <d v="2024-10-28T00:00:00"/>
    <n v="0.01"/>
    <n v="0"/>
    <s v="PRO"/>
    <n v="0"/>
    <x v="6"/>
    <n v="1"/>
    <m/>
    <m/>
    <x v="16"/>
    <x v="4"/>
  </r>
  <r>
    <n v="810"/>
    <b v="1"/>
    <x v="49"/>
    <x v="0"/>
    <x v="49"/>
    <s v="Pizza y Bast. queso"/>
    <n v="1793.2"/>
    <n v="1793.2"/>
    <s v="KG"/>
    <d v="2024-10-26T00:00:00"/>
    <n v="0"/>
    <d v="2024-10-28T00:00:00"/>
    <n v="0.01"/>
    <n v="0"/>
    <s v="PRO"/>
    <n v="0"/>
    <x v="23"/>
    <n v="1"/>
    <m/>
    <m/>
    <x v="16"/>
    <x v="4"/>
  </r>
  <r>
    <n v="814"/>
    <b v="1"/>
    <x v="49"/>
    <x v="0"/>
    <x v="49"/>
    <s v="Pizza y Bast. queso"/>
    <n v="2476.9"/>
    <n v="2476.9"/>
    <s v="KG"/>
    <d v="2024-10-26T00:00:00"/>
    <n v="0"/>
    <d v="2024-10-28T00:00:00"/>
    <n v="0.01"/>
    <n v="0"/>
    <s v="PRO"/>
    <n v="0"/>
    <x v="4"/>
    <n v="1"/>
    <m/>
    <m/>
    <x v="16"/>
    <x v="4"/>
  </r>
  <r>
    <n v="852"/>
    <b v="1"/>
    <x v="28"/>
    <x v="0"/>
    <x v="28"/>
    <s v="CONT.ALERGENO       "/>
    <n v="69.561740999999998"/>
    <n v="69.561740999999998"/>
    <s v="KGS"/>
    <d v="2024-10-26T00:00:00"/>
    <n v="6"/>
    <d v="2024-11-04T00:00:00"/>
    <n v="0"/>
    <n v="0"/>
    <s v="PRO"/>
    <n v="0"/>
    <x v="9"/>
    <n v="1"/>
    <m/>
    <m/>
    <x v="12"/>
    <x v="8"/>
  </r>
  <r>
    <n v="865"/>
    <b v="1"/>
    <x v="29"/>
    <x v="0"/>
    <x v="29"/>
    <s v="CONT.ALERG.(T)      "/>
    <n v="103.24619800000001"/>
    <n v="103.24619800000001"/>
    <s v="KG"/>
    <d v="2024-10-26T00:00:00"/>
    <n v="7"/>
    <d v="2024-11-04T00:00:00"/>
    <n v="0"/>
    <n v="0"/>
    <s v="PRO"/>
    <n v="0"/>
    <x v="6"/>
    <n v="1"/>
    <m/>
    <m/>
    <x v="1"/>
    <x v="8"/>
  </r>
  <r>
    <n v="870"/>
    <b v="1"/>
    <x v="29"/>
    <x v="0"/>
    <x v="29"/>
    <s v="CONT.ALERG.(T)      "/>
    <n v="70.704443999999995"/>
    <n v="70.704443999999995"/>
    <s v="KG"/>
    <d v="2024-10-26T00:00:00"/>
    <n v="7"/>
    <d v="2024-11-04T00:00:00"/>
    <n v="0"/>
    <n v="0"/>
    <s v="PRO"/>
    <n v="0"/>
    <x v="7"/>
    <n v="1"/>
    <m/>
    <m/>
    <x v="1"/>
    <x v="8"/>
  </r>
  <r>
    <n v="873"/>
    <b v="1"/>
    <x v="32"/>
    <x v="0"/>
    <x v="32"/>
    <s v=""/>
    <n v="191.35883100000001"/>
    <n v="191.35883100000001"/>
    <s v="KGS"/>
    <d v="2024-10-26T00:00:00"/>
    <n v="7"/>
    <d v="2024-11-04T00:00:00"/>
    <n v="0"/>
    <n v="0"/>
    <s v="PRO"/>
    <n v="0"/>
    <x v="9"/>
    <n v="1"/>
    <m/>
    <m/>
    <x v="14"/>
    <x v="8"/>
  </r>
  <r>
    <n v="1020"/>
    <b v="1"/>
    <x v="20"/>
    <x v="0"/>
    <x v="20"/>
    <s v="FRIZZIO             "/>
    <n v="2545.9736849999999"/>
    <n v="2545.9736849999999"/>
    <s v="UNI"/>
    <d v="2024-10-26T00:00:00"/>
    <n v="15"/>
    <d v="2024-11-11T00:00:00"/>
    <n v="0"/>
    <n v="0"/>
    <s v="PRO"/>
    <n v="0"/>
    <x v="31"/>
    <n v="1"/>
    <m/>
    <m/>
    <x v="9"/>
    <x v="5"/>
  </r>
  <r>
    <n v="1014"/>
    <b v="1"/>
    <x v="51"/>
    <x v="0"/>
    <x v="51"/>
    <s v="FRIZZIO             "/>
    <n v="2545.92"/>
    <n v="2545.92"/>
    <s v="UNI"/>
    <d v="2024-10-26T00:00:00"/>
    <n v="15"/>
    <d v="2024-11-11T00:00:00"/>
    <n v="0"/>
    <n v="0"/>
    <s v="PRO"/>
    <n v="0"/>
    <x v="30"/>
    <n v="1"/>
    <m/>
    <m/>
    <x v="9"/>
    <x v="5"/>
  </r>
  <r>
    <n v="1008"/>
    <b v="1"/>
    <x v="87"/>
    <x v="0"/>
    <x v="87"/>
    <s v="PALADINI NUGGETS    "/>
    <n v="592.10526300000004"/>
    <n v="592.10526300000004"/>
    <s v="UNI"/>
    <d v="2024-10-26T00:00:00"/>
    <n v="15"/>
    <d v="2024-11-11T00:00:00"/>
    <n v="0"/>
    <n v="0"/>
    <s v="PRO"/>
    <n v="0"/>
    <x v="17"/>
    <n v="1"/>
    <m/>
    <m/>
    <x v="21"/>
    <x v="5"/>
  </r>
  <r>
    <n v="999"/>
    <b v="1"/>
    <x v="88"/>
    <x v="0"/>
    <x v="88"/>
    <s v="SWIFT GENÉRICA    "/>
    <n v="437.14139999999998"/>
    <n v="437.14139999999998"/>
    <s v="UNI"/>
    <d v="2024-10-26T00:00:00"/>
    <n v="15"/>
    <d v="2024-11-11T00:00:00"/>
    <n v="0"/>
    <n v="0"/>
    <s v="PRO"/>
    <n v="0"/>
    <x v="25"/>
    <n v="1"/>
    <m/>
    <m/>
    <x v="21"/>
    <x v="5"/>
  </r>
  <r>
    <n v="1004"/>
    <b v="1"/>
    <x v="88"/>
    <x v="0"/>
    <x v="88"/>
    <s v="SWIFT GENÉRICA    "/>
    <n v="437.14285799999999"/>
    <n v="437.14285799999999"/>
    <s v="UNI"/>
    <d v="2024-10-26T00:00:00"/>
    <n v="15"/>
    <d v="2024-11-11T00:00:00"/>
    <n v="0"/>
    <n v="0"/>
    <s v="PRO"/>
    <n v="0"/>
    <x v="26"/>
    <n v="1"/>
    <m/>
    <m/>
    <x v="21"/>
    <x v="5"/>
  </r>
  <r>
    <n v="820"/>
    <b v="1"/>
    <x v="52"/>
    <x v="0"/>
    <x v="52"/>
    <s v=""/>
    <n v="173.48088200000001"/>
    <n v="173.48088200000001"/>
    <s v="UNI"/>
    <d v="2024-10-27T00:00:00"/>
    <n v="0"/>
    <d v="2024-10-28T00:00:00"/>
    <n v="0"/>
    <n v="0"/>
    <s v="PRO"/>
    <n v="0"/>
    <x v="6"/>
    <n v="1"/>
    <m/>
    <m/>
    <x v="16"/>
    <x v="4"/>
  </r>
  <r>
    <n v="826"/>
    <b v="1"/>
    <x v="52"/>
    <x v="0"/>
    <x v="52"/>
    <s v=""/>
    <n v="52.01202"/>
    <n v="52.01202"/>
    <s v="UNI"/>
    <d v="2024-10-27T00:00:00"/>
    <n v="0"/>
    <d v="2024-10-28T00:00:00"/>
    <n v="0"/>
    <n v="0"/>
    <s v="PRO"/>
    <n v="0"/>
    <x v="23"/>
    <n v="1"/>
    <m/>
    <m/>
    <x v="16"/>
    <x v="4"/>
  </r>
  <r>
    <n v="832"/>
    <b v="1"/>
    <x v="52"/>
    <x v="0"/>
    <x v="52"/>
    <s v=""/>
    <n v="103.98023999999999"/>
    <n v="103.98023999999999"/>
    <s v="UNI"/>
    <d v="2024-10-27T00:00:00"/>
    <n v="0"/>
    <d v="2024-10-28T00:00:00"/>
    <n v="0"/>
    <n v="0"/>
    <s v="PRO"/>
    <n v="0"/>
    <x v="4"/>
    <n v="1"/>
    <m/>
    <m/>
    <x v="16"/>
    <x v="4"/>
  </r>
  <r>
    <n v="818"/>
    <b v="1"/>
    <x v="53"/>
    <x v="0"/>
    <x v="53"/>
    <s v=""/>
    <n v="218.62745100000001"/>
    <n v="218.62745100000001"/>
    <s v="UNI"/>
    <d v="2024-10-27T00:00:00"/>
    <n v="0"/>
    <d v="2024-10-28T00:00:00"/>
    <n v="0"/>
    <n v="0"/>
    <s v="PRO"/>
    <n v="0"/>
    <x v="6"/>
    <n v="1"/>
    <m/>
    <m/>
    <x v="19"/>
    <x v="4"/>
  </r>
  <r>
    <n v="824"/>
    <b v="1"/>
    <x v="53"/>
    <x v="0"/>
    <x v="53"/>
    <s v=""/>
    <n v="65.547600000000003"/>
    <n v="65.547600000000003"/>
    <s v="UNI"/>
    <d v="2024-10-27T00:00:00"/>
    <n v="0"/>
    <d v="2024-10-28T00:00:00"/>
    <n v="0"/>
    <n v="0"/>
    <s v="PRO"/>
    <n v="0"/>
    <x v="23"/>
    <n v="1"/>
    <m/>
    <m/>
    <x v="19"/>
    <x v="4"/>
  </r>
  <r>
    <n v="833"/>
    <b v="1"/>
    <x v="53"/>
    <x v="0"/>
    <x v="53"/>
    <s v=""/>
    <n v="131.04"/>
    <n v="131.04"/>
    <s v="UNI"/>
    <d v="2024-10-27T00:00:00"/>
    <n v="0"/>
    <d v="2024-10-28T00:00:00"/>
    <n v="0"/>
    <n v="0"/>
    <s v="PRO"/>
    <n v="0"/>
    <x v="4"/>
    <n v="1"/>
    <m/>
    <m/>
    <x v="19"/>
    <x v="4"/>
  </r>
  <r>
    <n v="815"/>
    <b v="1"/>
    <x v="54"/>
    <x v="0"/>
    <x v="54"/>
    <s v="REV.3 MOZZA         "/>
    <n v="612.16"/>
    <n v="612.16"/>
    <s v="KG"/>
    <d v="2024-10-27T00:00:00"/>
    <n v="0"/>
    <d v="2024-10-28T00:00:00"/>
    <n v="0.01"/>
    <n v="0"/>
    <s v="PRO"/>
    <n v="0"/>
    <x v="6"/>
    <n v="1"/>
    <m/>
    <m/>
    <x v="16"/>
    <x v="4"/>
  </r>
  <r>
    <n v="821"/>
    <b v="1"/>
    <x v="149"/>
    <x v="0"/>
    <x v="149"/>
    <s v="REV.2 GRIDO INTEGRAL"/>
    <n v="183.54"/>
    <n v="183.54"/>
    <s v="KG"/>
    <d v="2024-10-27T00:00:00"/>
    <n v="0"/>
    <d v="2024-10-28T00:00:00"/>
    <n v="0.01"/>
    <n v="0"/>
    <s v="PRO"/>
    <n v="0"/>
    <x v="23"/>
    <n v="1"/>
    <m/>
    <m/>
    <x v="16"/>
    <x v="4"/>
  </r>
  <r>
    <n v="816"/>
    <b v="1"/>
    <x v="55"/>
    <x v="0"/>
    <x v="55"/>
    <s v="PIZZA FRIZZIO       "/>
    <n v="3718.12"/>
    <n v="3718.12"/>
    <s v="UNI"/>
    <d v="2024-10-27T00:00:00"/>
    <n v="0"/>
    <d v="2024-10-28T00:00:00"/>
    <n v="0.01"/>
    <n v="0"/>
    <s v="PRO"/>
    <n v="0"/>
    <x v="6"/>
    <n v="1"/>
    <m/>
    <m/>
    <x v="16"/>
    <x v="4"/>
  </r>
  <r>
    <n v="823"/>
    <b v="1"/>
    <x v="55"/>
    <x v="0"/>
    <x v="55"/>
    <s v="PIZZA FRIZZIO       "/>
    <n v="1114.31"/>
    <n v="1114.31"/>
    <s v="UNI"/>
    <d v="2024-10-27T00:00:00"/>
    <n v="0"/>
    <d v="2024-10-28T00:00:00"/>
    <n v="0.01"/>
    <n v="0"/>
    <s v="PRO"/>
    <n v="0"/>
    <x v="23"/>
    <n v="1"/>
    <m/>
    <m/>
    <x v="16"/>
    <x v="4"/>
  </r>
  <r>
    <n v="827"/>
    <b v="1"/>
    <x v="55"/>
    <x v="0"/>
    <x v="55"/>
    <s v="PIZZA FRIZZIO       "/>
    <n v="2228.5500000000002"/>
    <n v="2228.5500000000002"/>
    <s v="UNI"/>
    <d v="2024-10-27T00:00:00"/>
    <n v="0"/>
    <d v="2024-10-28T00:00:00"/>
    <n v="0.01"/>
    <n v="0"/>
    <s v="PRO"/>
    <n v="0"/>
    <x v="4"/>
    <n v="1"/>
    <m/>
    <m/>
    <x v="16"/>
    <x v="4"/>
  </r>
  <r>
    <n v="828"/>
    <b v="1"/>
    <x v="117"/>
    <x v="0"/>
    <x v="117"/>
    <s v="REV.1 "/>
    <n v="334.81"/>
    <n v="334.81"/>
    <s v="KG"/>
    <d v="2024-10-27T00:00:00"/>
    <n v="0"/>
    <d v="2024-10-28T00:00:00"/>
    <n v="0.01"/>
    <n v="0"/>
    <s v="PRO"/>
    <n v="0"/>
    <x v="4"/>
    <n v="1"/>
    <m/>
    <m/>
    <x v="16"/>
    <x v="4"/>
  </r>
  <r>
    <n v="817"/>
    <b v="1"/>
    <x v="57"/>
    <x v="0"/>
    <x v="57"/>
    <s v="FRIZZIO             "/>
    <n v="3716.67"/>
    <n v="3716.67"/>
    <s v="UNI"/>
    <d v="2024-10-27T00:00:00"/>
    <n v="0"/>
    <d v="2024-10-28T00:00:00"/>
    <n v="0.01"/>
    <n v="0"/>
    <s v="PRO"/>
    <n v="0"/>
    <x v="6"/>
    <n v="1"/>
    <m/>
    <m/>
    <x v="9"/>
    <x v="4"/>
  </r>
  <r>
    <n v="822"/>
    <b v="1"/>
    <x v="150"/>
    <x v="0"/>
    <x v="150"/>
    <s v="FRIZZIO             "/>
    <n v="1114.31"/>
    <n v="1114.31"/>
    <s v="UNI"/>
    <d v="2024-10-27T00:00:00"/>
    <n v="0"/>
    <d v="2024-10-28T00:00:00"/>
    <n v="0.01"/>
    <n v="0"/>
    <s v="PRO"/>
    <n v="0"/>
    <x v="23"/>
    <n v="1"/>
    <m/>
    <m/>
    <x v="9"/>
    <x v="4"/>
  </r>
  <r>
    <n v="819"/>
    <b v="1"/>
    <x v="67"/>
    <x v="0"/>
    <x v="67"/>
    <s v=""/>
    <n v="43.36"/>
    <n v="43.36"/>
    <s v="UN"/>
    <d v="2024-10-27T00:00:00"/>
    <n v="0"/>
    <d v="2024-10-28T00:00:00"/>
    <n v="0.01"/>
    <n v="0"/>
    <s v="PRO"/>
    <n v="0"/>
    <x v="6"/>
    <n v="1"/>
    <m/>
    <m/>
    <x v="16"/>
    <x v="4"/>
  </r>
  <r>
    <n v="825"/>
    <b v="1"/>
    <x v="67"/>
    <x v="0"/>
    <x v="67"/>
    <s v=""/>
    <n v="13"/>
    <n v="13"/>
    <s v="UN"/>
    <d v="2024-10-27T00:00:00"/>
    <n v="0"/>
    <d v="2024-10-28T00:00:00"/>
    <n v="0.01"/>
    <n v="0"/>
    <s v="PRO"/>
    <n v="0"/>
    <x v="23"/>
    <n v="1"/>
    <m/>
    <m/>
    <x v="16"/>
    <x v="4"/>
  </r>
  <r>
    <n v="831"/>
    <b v="1"/>
    <x v="67"/>
    <x v="0"/>
    <x v="67"/>
    <s v=""/>
    <n v="25.99"/>
    <n v="25.99"/>
    <s v="UN"/>
    <d v="2024-10-27T00:00:00"/>
    <n v="0"/>
    <d v="2024-10-28T00:00:00"/>
    <n v="0.01"/>
    <n v="0"/>
    <s v="PRO"/>
    <n v="0"/>
    <x v="4"/>
    <n v="1"/>
    <m/>
    <m/>
    <x v="16"/>
    <x v="4"/>
  </r>
  <r>
    <n v="30"/>
    <b v="1"/>
    <x v="69"/>
    <x v="1"/>
    <x v="69"/>
    <s v="12 UNID X 510 GRS"/>
    <n v="3643.7908499999999"/>
    <n v="0"/>
    <s v="UNI"/>
    <d v="2024-10-27T00:00:00"/>
    <n v="1"/>
    <d v="2024-10-28T00:00:00"/>
    <n v="0"/>
    <n v="0"/>
    <s v="PRO"/>
    <n v="0"/>
    <x v="6"/>
    <n v="1"/>
    <m/>
    <m/>
    <x v="16"/>
    <x v="4"/>
  </r>
  <r>
    <n v="32"/>
    <b v="1"/>
    <x v="123"/>
    <x v="1"/>
    <x v="123"/>
    <s v="11 UNID X 540 GRS"/>
    <n v="2184"/>
    <n v="0"/>
    <s v="UNI"/>
    <d v="2024-10-27T00:00:00"/>
    <n v="1"/>
    <d v="2024-10-28T00:00:00"/>
    <n v="0.01"/>
    <n v="0"/>
    <s v="PRO"/>
    <n v="0"/>
    <x v="4"/>
    <n v="1"/>
    <m/>
    <m/>
    <x v="16"/>
    <x v="4"/>
  </r>
  <r>
    <n v="31"/>
    <b v="1"/>
    <x v="151"/>
    <x v="1"/>
    <x v="151"/>
    <s v="12 UNID X 530 GRS"/>
    <n v="1092.46"/>
    <n v="0"/>
    <s v="UNI"/>
    <d v="2024-10-27T00:00:00"/>
    <n v="1"/>
    <d v="2024-10-28T00:00:00"/>
    <n v="0.01"/>
    <n v="0"/>
    <s v="PRO"/>
    <n v="0"/>
    <x v="23"/>
    <n v="1"/>
    <m/>
    <m/>
    <x v="16"/>
    <x v="4"/>
  </r>
  <r>
    <n v="1033"/>
    <b v="1"/>
    <x v="84"/>
    <x v="0"/>
    <x v="84"/>
    <s v="CONT.ALERG.(T)      "/>
    <n v="415.84199999999998"/>
    <n v="415.84199999999998"/>
    <s v="KGS"/>
    <d v="2024-10-27T00:00:00"/>
    <n v="15"/>
    <d v="2024-11-11T00:00:00"/>
    <n v="0"/>
    <n v="0"/>
    <s v="PRO"/>
    <n v="0"/>
    <x v="28"/>
    <n v="1"/>
    <m/>
    <m/>
    <x v="18"/>
    <x v="5"/>
  </r>
  <r>
    <n v="1052"/>
    <b v="1"/>
    <x v="27"/>
    <x v="0"/>
    <x v="27"/>
    <s v="KILO                "/>
    <n v="0.29084199999999999"/>
    <n v="0.29084199999999999"/>
    <s v="KGS"/>
    <d v="2024-10-27T00:00:00"/>
    <n v="15"/>
    <d v="2024-11-11T00:00:00"/>
    <n v="0"/>
    <n v="0"/>
    <s v="PRO"/>
    <n v="0"/>
    <x v="3"/>
    <n v="1"/>
    <m/>
    <m/>
    <x v="3"/>
    <x v="5"/>
  </r>
  <r>
    <n v="930"/>
    <b v="1"/>
    <x v="22"/>
    <x v="0"/>
    <x v="22"/>
    <s v="CONT.ALERG.(T)      "/>
    <n v="150.096419"/>
    <n v="150.096419"/>
    <s v="KGS"/>
    <d v="2024-10-27T00:00:00"/>
    <n v="10"/>
    <d v="2024-11-11T00:00:00"/>
    <n v="0"/>
    <n v="0"/>
    <s v="PRO"/>
    <n v="0"/>
    <x v="30"/>
    <n v="1"/>
    <m/>
    <m/>
    <x v="4"/>
    <x v="5"/>
  </r>
  <r>
    <n v="936"/>
    <b v="1"/>
    <x v="22"/>
    <x v="0"/>
    <x v="22"/>
    <s v="CONT.ALERG.(T)      "/>
    <n v="286.56523099999998"/>
    <n v="286.56523099999998"/>
    <s v="KGS"/>
    <d v="2024-10-27T00:00:00"/>
    <n v="10"/>
    <d v="2024-11-11T00:00:00"/>
    <n v="0"/>
    <n v="0"/>
    <s v="PRO"/>
    <n v="0"/>
    <x v="31"/>
    <n v="1"/>
    <m/>
    <m/>
    <x v="4"/>
    <x v="5"/>
  </r>
  <r>
    <n v="1085"/>
    <b v="1"/>
    <x v="34"/>
    <x v="0"/>
    <x v="34"/>
    <s v="X KILO              "/>
    <n v="181.835455"/>
    <n v="181.835455"/>
    <s v="KGS"/>
    <d v="2024-10-27T00:00:00"/>
    <n v="15"/>
    <d v="2024-11-11T00:00:00"/>
    <n v="0"/>
    <n v="0"/>
    <s v="PRO"/>
    <n v="0"/>
    <x v="2"/>
    <n v="1"/>
    <m/>
    <m/>
    <x v="0"/>
    <x v="5"/>
  </r>
  <r>
    <n v="1274"/>
    <b v="1"/>
    <x v="21"/>
    <x v="0"/>
    <x v="21"/>
    <s v="CONT.ALERGENO       "/>
    <n v="11.602093"/>
    <n v="11.602093"/>
    <s v="KGS"/>
    <d v="2024-10-27T00:00:00"/>
    <n v="21"/>
    <d v="2024-11-18T00:00:00"/>
    <n v="0"/>
    <n v="0"/>
    <s v="PRO"/>
    <n v="0"/>
    <x v="14"/>
    <n v="1"/>
    <m/>
    <m/>
    <x v="8"/>
    <x v="6"/>
  </r>
  <r>
    <n v="1352"/>
    <b v="1"/>
    <x v="2"/>
    <x v="0"/>
    <x v="2"/>
    <s v=""/>
    <n v="1.1468799999999999"/>
    <n v="1.1468799999999999"/>
    <s v="KG"/>
    <d v="2024-10-27T00:00:00"/>
    <n v="30"/>
    <d v="2024-12-02T00:00:00"/>
    <n v="0"/>
    <n v="0"/>
    <s v="PRO"/>
    <n v="0"/>
    <x v="6"/>
    <n v="1"/>
    <m/>
    <m/>
    <x v="1"/>
    <x v="11"/>
  </r>
  <r>
    <n v="1357"/>
    <b v="1"/>
    <x v="2"/>
    <x v="0"/>
    <x v="2"/>
    <s v=""/>
    <n v="0.522872"/>
    <n v="0.522872"/>
    <s v="KG"/>
    <d v="2024-10-27T00:00:00"/>
    <n v="30"/>
    <d v="2024-12-02T00:00:00"/>
    <n v="0"/>
    <n v="0"/>
    <s v="PRO"/>
    <n v="0"/>
    <x v="7"/>
    <n v="1"/>
    <m/>
    <m/>
    <x v="1"/>
    <x v="11"/>
  </r>
  <r>
    <n v="1909"/>
    <b v="1"/>
    <x v="1"/>
    <x v="0"/>
    <x v="1"/>
    <s v=""/>
    <n v="569.41961600000002"/>
    <n v="569.41961600000002"/>
    <s v="KGS"/>
    <d v="2024-10-28T00:00:00"/>
    <n v="60"/>
    <d v="2024-12-30T00:00:00"/>
    <n v="0"/>
    <n v="0"/>
    <s v="PRO"/>
    <n v="0"/>
    <x v="18"/>
    <n v="1"/>
    <m/>
    <m/>
    <x v="0"/>
    <x v="12"/>
  </r>
  <r>
    <n v="1910"/>
    <b v="1"/>
    <x v="0"/>
    <x v="0"/>
    <x v="0"/>
    <s v=""/>
    <n v="227.84905900000001"/>
    <n v="227.84905900000001"/>
    <s v="KGS"/>
    <d v="2024-10-28T00:00:00"/>
    <n v="60"/>
    <d v="2024-12-30T00:00:00"/>
    <n v="0"/>
    <n v="0"/>
    <s v="PRO"/>
    <n v="0"/>
    <x v="18"/>
    <n v="1"/>
    <m/>
    <m/>
    <x v="0"/>
    <x v="12"/>
  </r>
  <r>
    <n v="1926"/>
    <b v="1"/>
    <x v="0"/>
    <x v="0"/>
    <x v="0"/>
    <s v=""/>
    <n v="345.43828999999999"/>
    <n v="345.43828999999999"/>
    <s v="KGS"/>
    <d v="2024-10-28T00:00:00"/>
    <n v="60"/>
    <d v="2024-12-30T00:00:00"/>
    <n v="0"/>
    <n v="0"/>
    <s v="PRO"/>
    <n v="0"/>
    <x v="0"/>
    <n v="1"/>
    <m/>
    <m/>
    <x v="0"/>
    <x v="12"/>
  </r>
  <r>
    <n v="943"/>
    <b v="1"/>
    <x v="22"/>
    <x v="0"/>
    <x v="22"/>
    <s v="CONT.ALERG.(T)      "/>
    <n v="714.94663700000001"/>
    <n v="714.94663700000001"/>
    <s v="KGS"/>
    <d v="2024-10-29T00:00:00"/>
    <n v="10"/>
    <d v="2024-11-11T00:00:00"/>
    <n v="0"/>
    <n v="0"/>
    <s v="PRO"/>
    <n v="0"/>
    <x v="25"/>
    <n v="1"/>
    <m/>
    <m/>
    <x v="4"/>
    <x v="5"/>
  </r>
  <r>
    <n v="949"/>
    <b v="1"/>
    <x v="22"/>
    <x v="0"/>
    <x v="22"/>
    <s v="CONT.ALERG.(T)      "/>
    <n v="714.94902100000002"/>
    <n v="714.94902100000002"/>
    <s v="KGS"/>
    <d v="2024-10-29T00:00:00"/>
    <n v="10"/>
    <d v="2024-11-11T00:00:00"/>
    <n v="0"/>
    <n v="0"/>
    <s v="PRO"/>
    <n v="0"/>
    <x v="26"/>
    <n v="1"/>
    <m/>
    <m/>
    <x v="4"/>
    <x v="5"/>
  </r>
  <r>
    <n v="977"/>
    <b v="1"/>
    <x v="22"/>
    <x v="0"/>
    <x v="22"/>
    <s v="CONT.ALERG.(T)      "/>
    <n v="55.457213000000003"/>
    <n v="55.457213000000003"/>
    <s v="KGS"/>
    <d v="2024-10-29T00:00:00"/>
    <n v="10"/>
    <d v="2024-11-11T00:00:00"/>
    <n v="0"/>
    <n v="0"/>
    <s v="PRO"/>
    <n v="0"/>
    <x v="28"/>
    <n v="1"/>
    <m/>
    <m/>
    <x v="4"/>
    <x v="5"/>
  </r>
  <r>
    <n v="1178"/>
    <b v="1"/>
    <x v="9"/>
    <x v="0"/>
    <x v="9"/>
    <s v=""/>
    <n v="2499.772328"/>
    <n v="2499.772328"/>
    <s v="KG"/>
    <d v="2024-10-29T00:00:00"/>
    <n v="17"/>
    <d v="2024-11-18T00:00:00"/>
    <n v="0"/>
    <n v="0"/>
    <s v="PRO"/>
    <n v="0"/>
    <x v="15"/>
    <n v="1"/>
    <m/>
    <m/>
    <x v="5"/>
    <x v="6"/>
  </r>
  <r>
    <n v="1187"/>
    <b v="1"/>
    <x v="9"/>
    <x v="0"/>
    <x v="9"/>
    <s v=""/>
    <n v="698.69860600000004"/>
    <n v="698.69860600000004"/>
    <s v="KG"/>
    <d v="2024-10-29T00:00:00"/>
    <n v="17"/>
    <d v="2024-11-18T00:00:00"/>
    <n v="0"/>
    <n v="0"/>
    <s v="PRO"/>
    <n v="0"/>
    <x v="5"/>
    <n v="1"/>
    <m/>
    <m/>
    <x v="5"/>
    <x v="6"/>
  </r>
  <r>
    <n v="1200"/>
    <b v="1"/>
    <x v="9"/>
    <x v="0"/>
    <x v="9"/>
    <s v=""/>
    <n v="2934.511336"/>
    <n v="2934.511336"/>
    <s v="KG"/>
    <d v="2024-10-29T00:00:00"/>
    <n v="17"/>
    <d v="2024-11-18T00:00:00"/>
    <n v="0"/>
    <n v="0"/>
    <s v="PRO"/>
    <n v="0"/>
    <x v="10"/>
    <n v="1"/>
    <m/>
    <m/>
    <x v="5"/>
    <x v="6"/>
  </r>
  <r>
    <n v="1212"/>
    <b v="1"/>
    <x v="9"/>
    <x v="0"/>
    <x v="9"/>
    <s v=""/>
    <n v="1432.9588639999999"/>
    <n v="1432.9588639999999"/>
    <s v="KG"/>
    <d v="2024-10-29T00:00:00"/>
    <n v="17"/>
    <d v="2024-11-18T00:00:00"/>
    <n v="0"/>
    <n v="0"/>
    <s v="PRO"/>
    <n v="0"/>
    <x v="16"/>
    <n v="1"/>
    <m/>
    <m/>
    <x v="5"/>
    <x v="6"/>
  </r>
  <r>
    <n v="1090"/>
    <b v="1"/>
    <x v="17"/>
    <x v="0"/>
    <x v="17"/>
    <s v="KGS                 "/>
    <n v="22.348109999999998"/>
    <n v="22.348109999999998"/>
    <s v="KGS"/>
    <d v="2024-10-29T00:00:00"/>
    <n v="15"/>
    <d v="2024-11-18T00:00:00"/>
    <n v="0"/>
    <n v="0"/>
    <s v="PRO"/>
    <n v="0"/>
    <x v="24"/>
    <n v="1"/>
    <m/>
    <m/>
    <x v="3"/>
    <x v="6"/>
  </r>
  <r>
    <n v="1095"/>
    <b v="1"/>
    <x v="17"/>
    <x v="0"/>
    <x v="17"/>
    <s v="KGS                 "/>
    <n v="4.4389050000000001"/>
    <n v="4.4389050000000001"/>
    <s v="KGS"/>
    <d v="2024-10-29T00:00:00"/>
    <n v="15"/>
    <d v="2024-11-18T00:00:00"/>
    <n v="0"/>
    <n v="0"/>
    <s v="PRO"/>
    <n v="0"/>
    <x v="18"/>
    <n v="1"/>
    <m/>
    <m/>
    <x v="3"/>
    <x v="6"/>
  </r>
  <r>
    <n v="1099"/>
    <b v="1"/>
    <x v="17"/>
    <x v="0"/>
    <x v="17"/>
    <s v="KGS                 "/>
    <n v="1.5935239999999999"/>
    <n v="1.5935239999999999"/>
    <s v="KGS"/>
    <d v="2024-10-29T00:00:00"/>
    <n v="15"/>
    <d v="2024-11-18T00:00:00"/>
    <n v="0"/>
    <n v="0"/>
    <s v="PRO"/>
    <n v="0"/>
    <x v="18"/>
    <n v="1"/>
    <m/>
    <m/>
    <x v="3"/>
    <x v="6"/>
  </r>
  <r>
    <n v="1123"/>
    <b v="1"/>
    <x v="17"/>
    <x v="0"/>
    <x v="17"/>
    <s v="KGS                 "/>
    <n v="1.079013"/>
    <n v="1.079013"/>
    <s v="KGS"/>
    <d v="2024-10-29T00:00:00"/>
    <n v="15"/>
    <d v="2024-11-18T00:00:00"/>
    <n v="0"/>
    <n v="0"/>
    <s v="PRO"/>
    <n v="0"/>
    <x v="5"/>
    <n v="1"/>
    <m/>
    <m/>
    <x v="3"/>
    <x v="6"/>
  </r>
  <r>
    <n v="1097"/>
    <b v="1"/>
    <x v="27"/>
    <x v="0"/>
    <x v="27"/>
    <s v="KILO                "/>
    <n v="0.73322500000000002"/>
    <n v="0.73322500000000002"/>
    <s v="KGS"/>
    <d v="2024-10-29T00:00:00"/>
    <n v="15"/>
    <d v="2024-11-18T00:00:00"/>
    <n v="0"/>
    <n v="0"/>
    <s v="PRO"/>
    <n v="0"/>
    <x v="18"/>
    <n v="1"/>
    <m/>
    <m/>
    <x v="3"/>
    <x v="6"/>
  </r>
  <r>
    <n v="1289"/>
    <b v="1"/>
    <x v="4"/>
    <x v="0"/>
    <x v="4"/>
    <s v="CONT.ALERG.(T)      "/>
    <n v="0.40960200000000002"/>
    <n v="0.40960200000000002"/>
    <s v="KG"/>
    <d v="2024-10-29T00:00:00"/>
    <n v="21"/>
    <d v="2024-11-25T00:00:00"/>
    <n v="0"/>
    <n v="0"/>
    <s v="PRO"/>
    <n v="0"/>
    <x v="6"/>
    <n v="1"/>
    <m/>
    <m/>
    <x v="1"/>
    <x v="7"/>
  </r>
  <r>
    <n v="1294"/>
    <b v="1"/>
    <x v="4"/>
    <x v="0"/>
    <x v="4"/>
    <s v="CONT.ALERG.(T)      "/>
    <n v="0.56021200000000004"/>
    <n v="0.56021200000000004"/>
    <s v="KG"/>
    <d v="2024-10-29T00:00:00"/>
    <n v="21"/>
    <d v="2024-11-25T00:00:00"/>
    <n v="0"/>
    <n v="0"/>
    <s v="PRO"/>
    <n v="0"/>
    <x v="7"/>
    <n v="1"/>
    <m/>
    <m/>
    <x v="1"/>
    <x v="7"/>
  </r>
  <r>
    <n v="846"/>
    <b v="1"/>
    <x v="39"/>
    <x v="0"/>
    <x v="39"/>
    <s v=""/>
    <n v="3674.078313"/>
    <n v="3674.078313"/>
    <s v="KGS"/>
    <d v="2024-10-30T00:00:00"/>
    <n v="1"/>
    <d v="2024-11-04T00:00:00"/>
    <n v="0"/>
    <n v="0"/>
    <s v="PRO"/>
    <n v="0"/>
    <x v="6"/>
    <n v="1"/>
    <m/>
    <m/>
    <x v="17"/>
    <x v="8"/>
  </r>
  <r>
    <n v="849"/>
    <b v="1"/>
    <x v="39"/>
    <x v="0"/>
    <x v="39"/>
    <s v=""/>
    <n v="2515.8544310000002"/>
    <n v="2515.8544310000002"/>
    <s v="KGS"/>
    <d v="2024-10-30T00:00:00"/>
    <n v="1"/>
    <d v="2024-11-04T00:00:00"/>
    <n v="0"/>
    <n v="0"/>
    <s v="PRO"/>
    <n v="0"/>
    <x v="7"/>
    <n v="1"/>
    <m/>
    <m/>
    <x v="17"/>
    <x v="8"/>
  </r>
  <r>
    <n v="932"/>
    <b v="1"/>
    <x v="37"/>
    <x v="0"/>
    <x v="37"/>
    <s v=""/>
    <n v="123.13073199999999"/>
    <n v="123.13073199999999"/>
    <s v="KGS"/>
    <d v="2024-10-30T00:00:00"/>
    <n v="7"/>
    <d v="2024-11-11T00:00:00"/>
    <n v="0"/>
    <n v="0"/>
    <s v="PRO"/>
    <n v="0"/>
    <x v="31"/>
    <n v="1"/>
    <m/>
    <m/>
    <x v="1"/>
    <x v="5"/>
  </r>
  <r>
    <n v="939"/>
    <b v="1"/>
    <x v="114"/>
    <x v="0"/>
    <x v="114"/>
    <s v=""/>
    <n v="7.2483839999999997"/>
    <n v="7.2483839999999997"/>
    <s v="KG"/>
    <d v="2024-10-30T00:00:00"/>
    <n v="7"/>
    <d v="2024-11-11T00:00:00"/>
    <n v="0"/>
    <n v="0"/>
    <s v="PRO"/>
    <n v="0"/>
    <x v="31"/>
    <n v="1"/>
    <m/>
    <m/>
    <x v="1"/>
    <x v="5"/>
  </r>
  <r>
    <n v="941"/>
    <b v="1"/>
    <x v="73"/>
    <x v="0"/>
    <x v="73"/>
    <s v="CONT.ALERG.(HU)     "/>
    <n v="51.165059999999997"/>
    <n v="51.165059999999997"/>
    <s v="KGS"/>
    <d v="2024-10-30T00:00:00"/>
    <n v="7"/>
    <d v="2024-11-11T00:00:00"/>
    <n v="0"/>
    <n v="0"/>
    <s v="PRO"/>
    <n v="0"/>
    <x v="31"/>
    <n v="1"/>
    <m/>
    <m/>
    <x v="1"/>
    <x v="5"/>
  </r>
  <r>
    <n v="904"/>
    <b v="1"/>
    <x v="41"/>
    <x v="0"/>
    <x v="41"/>
    <s v="CONT.ALERGENO       "/>
    <n v="3.0849419999999999"/>
    <n v="3.0849419999999999"/>
    <s v="KGS"/>
    <d v="2024-10-30T00:00:00"/>
    <n v="7"/>
    <d v="2024-11-11T00:00:00"/>
    <n v="0"/>
    <n v="0"/>
    <s v="PRO"/>
    <n v="0"/>
    <x v="25"/>
    <n v="1"/>
    <m/>
    <m/>
    <x v="1"/>
    <x v="5"/>
  </r>
  <r>
    <n v="937"/>
    <b v="1"/>
    <x v="41"/>
    <x v="0"/>
    <x v="41"/>
    <s v="CONT.ALERGENO       "/>
    <n v="12.005246"/>
    <n v="12.005246"/>
    <s v="KGS"/>
    <d v="2024-10-30T00:00:00"/>
    <n v="7"/>
    <d v="2024-11-11T00:00:00"/>
    <n v="0"/>
    <n v="0"/>
    <s v="PRO"/>
    <n v="0"/>
    <x v="31"/>
    <n v="1"/>
    <m/>
    <m/>
    <x v="1"/>
    <x v="5"/>
  </r>
  <r>
    <n v="913"/>
    <b v="1"/>
    <x v="40"/>
    <x v="0"/>
    <x v="40"/>
    <s v=""/>
    <n v="5.5084280000000003"/>
    <n v="5.5084280000000003"/>
    <s v="KGS"/>
    <d v="2024-10-30T00:00:00"/>
    <n v="7"/>
    <d v="2024-11-11T00:00:00"/>
    <n v="0"/>
    <n v="0"/>
    <s v="PRO"/>
    <n v="0"/>
    <x v="17"/>
    <n v="1"/>
    <m/>
    <m/>
    <x v="1"/>
    <x v="5"/>
  </r>
  <r>
    <n v="922"/>
    <b v="1"/>
    <x v="40"/>
    <x v="0"/>
    <x v="40"/>
    <s v=""/>
    <n v="18.884036999999999"/>
    <n v="18.884036999999999"/>
    <s v="KGS"/>
    <d v="2024-10-30T00:00:00"/>
    <n v="7"/>
    <d v="2024-11-11T00:00:00"/>
    <n v="0"/>
    <n v="0"/>
    <s v="PRO"/>
    <n v="0"/>
    <x v="30"/>
    <n v="1"/>
    <m/>
    <m/>
    <x v="1"/>
    <x v="5"/>
  </r>
  <r>
    <n v="903"/>
    <b v="1"/>
    <x v="29"/>
    <x v="0"/>
    <x v="29"/>
    <s v="CONT.ALERG.(T)      "/>
    <n v="12.339767"/>
    <n v="12.339767"/>
    <s v="KG"/>
    <d v="2024-10-30T00:00:00"/>
    <n v="7"/>
    <d v="2024-11-11T00:00:00"/>
    <n v="0"/>
    <n v="0"/>
    <s v="PRO"/>
    <n v="0"/>
    <x v="25"/>
    <n v="1"/>
    <m/>
    <m/>
    <x v="1"/>
    <x v="5"/>
  </r>
  <r>
    <n v="919"/>
    <b v="1"/>
    <x v="29"/>
    <x v="0"/>
    <x v="29"/>
    <s v="CONT.ALERG.(T)      "/>
    <n v="51.844031999999999"/>
    <n v="51.844031999999999"/>
    <s v="KG"/>
    <d v="2024-10-30T00:00:00"/>
    <n v="7"/>
    <d v="2024-11-11T00:00:00"/>
    <n v="0"/>
    <n v="0"/>
    <s v="PRO"/>
    <n v="0"/>
    <x v="17"/>
    <n v="1"/>
    <m/>
    <m/>
    <x v="1"/>
    <x v="5"/>
  </r>
  <r>
    <n v="925"/>
    <b v="1"/>
    <x v="29"/>
    <x v="0"/>
    <x v="29"/>
    <s v="CONT.ALERG.(T)      "/>
    <n v="163.661654"/>
    <n v="163.661654"/>
    <s v="KG"/>
    <d v="2024-10-30T00:00:00"/>
    <n v="7"/>
    <d v="2024-11-11T00:00:00"/>
    <n v="0"/>
    <n v="0"/>
    <s v="PRO"/>
    <n v="0"/>
    <x v="30"/>
    <n v="1"/>
    <m/>
    <m/>
    <x v="1"/>
    <x v="5"/>
  </r>
  <r>
    <n v="905"/>
    <b v="1"/>
    <x v="42"/>
    <x v="0"/>
    <x v="42"/>
    <s v=""/>
    <n v="3.0547029999999999"/>
    <n v="3.0547029999999999"/>
    <s v="KG"/>
    <d v="2024-10-30T00:00:00"/>
    <n v="7"/>
    <d v="2024-11-11T00:00:00"/>
    <n v="0"/>
    <n v="0"/>
    <s v="PRO"/>
    <n v="0"/>
    <x v="25"/>
    <n v="1"/>
    <m/>
    <m/>
    <x v="1"/>
    <x v="5"/>
  </r>
  <r>
    <n v="938"/>
    <b v="1"/>
    <x v="42"/>
    <x v="0"/>
    <x v="42"/>
    <s v=""/>
    <n v="12.006447"/>
    <n v="12.006447"/>
    <s v="KG"/>
    <d v="2024-10-30T00:00:00"/>
    <n v="7"/>
    <d v="2024-11-11T00:00:00"/>
    <n v="0"/>
    <n v="0"/>
    <s v="PRO"/>
    <n v="0"/>
    <x v="31"/>
    <n v="1"/>
    <m/>
    <m/>
    <x v="1"/>
    <x v="5"/>
  </r>
  <r>
    <n v="899"/>
    <b v="1"/>
    <x v="24"/>
    <x v="0"/>
    <x v="24"/>
    <s v=""/>
    <n v="20.530180000000001"/>
    <n v="20.530180000000001"/>
    <s v="KGS"/>
    <d v="2024-10-30T00:00:00"/>
    <n v="7"/>
    <d v="2024-11-11T00:00:00"/>
    <n v="0"/>
    <n v="0"/>
    <s v="PRO"/>
    <n v="0"/>
    <x v="25"/>
    <n v="1"/>
    <m/>
    <m/>
    <x v="11"/>
    <x v="5"/>
  </r>
  <r>
    <n v="906"/>
    <b v="1"/>
    <x v="24"/>
    <x v="0"/>
    <x v="24"/>
    <s v=""/>
    <n v="20.530248"/>
    <n v="20.530248"/>
    <s v="KGS"/>
    <d v="2024-10-30T00:00:00"/>
    <n v="7"/>
    <d v="2024-11-11T00:00:00"/>
    <n v="0"/>
    <n v="0"/>
    <s v="PRO"/>
    <n v="0"/>
    <x v="26"/>
    <n v="1"/>
    <m/>
    <m/>
    <x v="11"/>
    <x v="5"/>
  </r>
  <r>
    <n v="914"/>
    <b v="1"/>
    <x v="24"/>
    <x v="0"/>
    <x v="24"/>
    <s v=""/>
    <n v="29.159351999999998"/>
    <n v="29.159351999999998"/>
    <s v="KGS"/>
    <d v="2024-10-30T00:00:00"/>
    <n v="7"/>
    <d v="2024-11-11T00:00:00"/>
    <n v="0"/>
    <n v="0"/>
    <s v="PRO"/>
    <n v="0"/>
    <x v="17"/>
    <n v="1"/>
    <m/>
    <m/>
    <x v="11"/>
    <x v="5"/>
  </r>
  <r>
    <n v="921"/>
    <b v="1"/>
    <x v="24"/>
    <x v="0"/>
    <x v="24"/>
    <s v=""/>
    <n v="94.882797999999994"/>
    <n v="94.882797999999994"/>
    <s v="KGS"/>
    <d v="2024-10-30T00:00:00"/>
    <n v="7"/>
    <d v="2024-11-11T00:00:00"/>
    <n v="0"/>
    <n v="0"/>
    <s v="PRO"/>
    <n v="0"/>
    <x v="30"/>
    <n v="1"/>
    <m/>
    <m/>
    <x v="11"/>
    <x v="5"/>
  </r>
  <r>
    <n v="931"/>
    <b v="1"/>
    <x v="75"/>
    <x v="0"/>
    <x v="75"/>
    <s v="CONT.ALERG.(HU)     "/>
    <n v="40.526032999999998"/>
    <n v="40.526032999999998"/>
    <s v="KGS"/>
    <d v="2024-10-30T00:00:00"/>
    <n v="7"/>
    <d v="2024-11-11T00:00:00"/>
    <n v="0"/>
    <n v="0"/>
    <s v="PRO"/>
    <n v="0"/>
    <x v="30"/>
    <n v="1"/>
    <m/>
    <m/>
    <x v="1"/>
    <x v="5"/>
  </r>
  <r>
    <n v="940"/>
    <b v="1"/>
    <x v="75"/>
    <x v="0"/>
    <x v="75"/>
    <s v="CONT.ALERG.(HU)     "/>
    <n v="51.165059999999997"/>
    <n v="51.165059999999997"/>
    <s v="KGS"/>
    <d v="2024-10-30T00:00:00"/>
    <n v="7"/>
    <d v="2024-11-11T00:00:00"/>
    <n v="0"/>
    <n v="0"/>
    <s v="PRO"/>
    <n v="0"/>
    <x v="31"/>
    <n v="1"/>
    <m/>
    <m/>
    <x v="1"/>
    <x v="5"/>
  </r>
  <r>
    <n v="1312"/>
    <b v="1"/>
    <x v="82"/>
    <x v="0"/>
    <x v="82"/>
    <s v="CONT.ALERGENO       "/>
    <n v="1580.142889"/>
    <n v="1580.142889"/>
    <s v="KGS"/>
    <d v="2024-10-30T00:00:00"/>
    <n v="21"/>
    <d v="2024-11-25T00:00:00"/>
    <n v="0"/>
    <n v="0"/>
    <s v="PRO"/>
    <n v="0"/>
    <x v="22"/>
    <n v="1"/>
    <m/>
    <m/>
    <x v="4"/>
    <x v="7"/>
  </r>
  <r>
    <n v="998"/>
    <b v="1"/>
    <x v="33"/>
    <x v="0"/>
    <x v="33"/>
    <s v="ET 100X150 ILUST    "/>
    <n v="437.14139999999998"/>
    <n v="437.14139999999998"/>
    <s v="UNI"/>
    <d v="2024-10-31T00:00:00"/>
    <n v="10"/>
    <d v="2024-11-11T00:00:00"/>
    <n v="0"/>
    <n v="0"/>
    <s v="PRO"/>
    <n v="0"/>
    <x v="25"/>
    <n v="1"/>
    <m/>
    <m/>
    <x v="9"/>
    <x v="5"/>
  </r>
  <r>
    <n v="1003"/>
    <b v="1"/>
    <x v="33"/>
    <x v="0"/>
    <x v="33"/>
    <s v="ET 100X150 ILUST    "/>
    <n v="437.14285799999999"/>
    <n v="437.14285799999999"/>
    <s v="UNI"/>
    <d v="2024-10-31T00:00:00"/>
    <n v="10"/>
    <d v="2024-11-11T00:00:00"/>
    <n v="0"/>
    <n v="0"/>
    <s v="PRO"/>
    <n v="0"/>
    <x v="26"/>
    <n v="1"/>
    <m/>
    <m/>
    <x v="9"/>
    <x v="5"/>
  </r>
  <r>
    <n v="1164"/>
    <b v="1"/>
    <x v="36"/>
    <x v="0"/>
    <x v="36"/>
    <s v="CONT.ALERG.(SO)     "/>
    <n v="1739.2635760000001"/>
    <n v="1739.2635760000001"/>
    <s v="KGS"/>
    <d v="2024-10-31T00:00:00"/>
    <n v="15"/>
    <d v="2024-11-18T00:00:00"/>
    <n v="0"/>
    <n v="0"/>
    <s v="PRO"/>
    <n v="0"/>
    <x v="24"/>
    <n v="1"/>
    <m/>
    <m/>
    <x v="4"/>
    <x v="6"/>
  </r>
  <r>
    <n v="1171"/>
    <b v="1"/>
    <x v="36"/>
    <x v="0"/>
    <x v="36"/>
    <s v="CONT.ALERG.(SO)     "/>
    <n v="591.97172399999999"/>
    <n v="591.97172399999999"/>
    <s v="KGS"/>
    <d v="2024-10-31T00:00:00"/>
    <n v="15"/>
    <d v="2024-11-18T00:00:00"/>
    <n v="0"/>
    <n v="0"/>
    <s v="PRO"/>
    <n v="0"/>
    <x v="18"/>
    <n v="1"/>
    <m/>
    <m/>
    <x v="4"/>
    <x v="6"/>
  </r>
  <r>
    <n v="1184"/>
    <b v="1"/>
    <x v="27"/>
    <x v="0"/>
    <x v="27"/>
    <s v="KILO                "/>
    <n v="0.71712399999999998"/>
    <n v="0.71712399999999998"/>
    <s v="KGS"/>
    <d v="2024-10-31T00:00:00"/>
    <n v="15"/>
    <d v="2024-11-18T00:00:00"/>
    <n v="0"/>
    <n v="0"/>
    <s v="PRO"/>
    <n v="0"/>
    <x v="15"/>
    <n v="1"/>
    <m/>
    <m/>
    <x v="3"/>
    <x v="6"/>
  </r>
  <r>
    <n v="1197"/>
    <b v="1"/>
    <x v="27"/>
    <x v="0"/>
    <x v="27"/>
    <s v="KILO                "/>
    <n v="9.6412999999999999E-2"/>
    <n v="9.6412999999999999E-2"/>
    <s v="KGS"/>
    <d v="2024-10-31T00:00:00"/>
    <n v="15"/>
    <d v="2024-11-18T00:00:00"/>
    <n v="0"/>
    <n v="0"/>
    <s v="PRO"/>
    <n v="0"/>
    <x v="5"/>
    <n v="1"/>
    <m/>
    <m/>
    <x v="3"/>
    <x v="6"/>
  </r>
  <r>
    <n v="1209"/>
    <b v="1"/>
    <x v="27"/>
    <x v="0"/>
    <x v="27"/>
    <s v="KILO                "/>
    <n v="0.40493099999999999"/>
    <n v="0.40493099999999999"/>
    <s v="KGS"/>
    <d v="2024-10-31T00:00:00"/>
    <n v="15"/>
    <d v="2024-11-18T00:00:00"/>
    <n v="0"/>
    <n v="0"/>
    <s v="PRO"/>
    <n v="0"/>
    <x v="10"/>
    <n v="1"/>
    <m/>
    <m/>
    <x v="3"/>
    <x v="6"/>
  </r>
  <r>
    <n v="1218"/>
    <b v="1"/>
    <x v="27"/>
    <x v="0"/>
    <x v="27"/>
    <s v="KILO                "/>
    <n v="0.29752499999999998"/>
    <n v="0.29752499999999998"/>
    <s v="KGS"/>
    <d v="2024-10-31T00:00:00"/>
    <n v="15"/>
    <d v="2024-11-18T00:00:00"/>
    <n v="0"/>
    <n v="0"/>
    <s v="PRO"/>
    <n v="0"/>
    <x v="16"/>
    <n v="1"/>
    <m/>
    <m/>
    <x v="3"/>
    <x v="6"/>
  </r>
  <r>
    <n v="857"/>
    <b v="1"/>
    <x v="44"/>
    <x v="0"/>
    <x v="44"/>
    <s v=""/>
    <n v="15.81"/>
    <n v="15.81"/>
    <s v="KGS"/>
    <d v="2024-11-01T00:00:00"/>
    <n v="0"/>
    <d v="2024-11-04T00:00:00"/>
    <n v="0.01"/>
    <n v="0"/>
    <s v="PRO"/>
    <n v="0"/>
    <x v="9"/>
    <n v="1"/>
    <m/>
    <m/>
    <x v="1"/>
    <x v="8"/>
  </r>
  <r>
    <n v="861"/>
    <b v="1"/>
    <x v="45"/>
    <x v="0"/>
    <x v="45"/>
    <s v=""/>
    <n v="4.43"/>
    <n v="4.43"/>
    <s v="KG"/>
    <d v="2024-11-01T00:00:00"/>
    <n v="0"/>
    <d v="2024-11-04T00:00:00"/>
    <n v="0.01"/>
    <n v="0"/>
    <s v="PRO"/>
    <n v="0"/>
    <x v="9"/>
    <n v="1"/>
    <m/>
    <m/>
    <x v="1"/>
    <x v="8"/>
  </r>
  <r>
    <n v="860"/>
    <b v="1"/>
    <x v="46"/>
    <x v="0"/>
    <x v="46"/>
    <s v="MONOHIDRATADO       "/>
    <n v="5.56"/>
    <n v="5.56"/>
    <s v="KG"/>
    <d v="2024-11-01T00:00:00"/>
    <n v="0"/>
    <d v="2024-11-04T00:00:00"/>
    <n v="0.01"/>
    <n v="0"/>
    <s v="PRO"/>
    <n v="0"/>
    <x v="9"/>
    <n v="1"/>
    <m/>
    <m/>
    <x v="1"/>
    <x v="8"/>
  </r>
  <r>
    <n v="859"/>
    <b v="1"/>
    <x v="47"/>
    <x v="0"/>
    <x v="47"/>
    <s v="LECKER              "/>
    <n v="20.239999999999998"/>
    <n v="20.239999999999998"/>
    <s v="KGS"/>
    <d v="2024-11-01T00:00:00"/>
    <n v="0"/>
    <d v="2024-11-04T00:00:00"/>
    <n v="0.01"/>
    <n v="0"/>
    <s v="PRO"/>
    <n v="0"/>
    <x v="9"/>
    <n v="1"/>
    <m/>
    <m/>
    <x v="3"/>
    <x v="8"/>
  </r>
  <r>
    <n v="872"/>
    <b v="1"/>
    <x v="39"/>
    <x v="0"/>
    <x v="39"/>
    <s v=""/>
    <n v="2380.1646470000001"/>
    <n v="2380.1646470000001"/>
    <s v="KGS"/>
    <d v="2024-11-01T00:00:00"/>
    <n v="1"/>
    <d v="2024-11-04T00:00:00"/>
    <n v="0"/>
    <n v="0"/>
    <s v="PRO"/>
    <n v="0"/>
    <x v="9"/>
    <n v="1"/>
    <m/>
    <m/>
    <x v="17"/>
    <x v="8"/>
  </r>
  <r>
    <n v="973"/>
    <b v="1"/>
    <x v="37"/>
    <x v="0"/>
    <x v="37"/>
    <s v=""/>
    <n v="23.828735999999999"/>
    <n v="23.828735999999999"/>
    <s v="KGS"/>
    <d v="2024-11-01T00:00:00"/>
    <n v="7"/>
    <d v="2024-11-11T00:00:00"/>
    <n v="0"/>
    <n v="0"/>
    <s v="PRO"/>
    <n v="0"/>
    <x v="28"/>
    <n v="1"/>
    <m/>
    <m/>
    <x v="1"/>
    <x v="5"/>
  </r>
  <r>
    <n v="970"/>
    <b v="1"/>
    <x v="114"/>
    <x v="0"/>
    <x v="114"/>
    <s v=""/>
    <n v="1.394917"/>
    <n v="1.394917"/>
    <s v="KG"/>
    <d v="2024-11-01T00:00:00"/>
    <n v="7"/>
    <d v="2024-11-11T00:00:00"/>
    <n v="0"/>
    <n v="0"/>
    <s v="PRO"/>
    <n v="0"/>
    <x v="28"/>
    <n v="1"/>
    <m/>
    <m/>
    <x v="1"/>
    <x v="5"/>
  </r>
  <r>
    <n v="1030"/>
    <b v="1"/>
    <x v="31"/>
    <x v="0"/>
    <x v="31"/>
    <s v=""/>
    <n v="1000.1"/>
    <n v="1000.1"/>
    <s v="UNI"/>
    <d v="2024-11-01T00:00:00"/>
    <n v="10"/>
    <d v="2024-11-11T00:00:00"/>
    <n v="0"/>
    <n v="0"/>
    <s v="PRO"/>
    <n v="0"/>
    <x v="28"/>
    <n v="1"/>
    <m/>
    <m/>
    <x v="9"/>
    <x v="5"/>
  </r>
  <r>
    <n v="1039"/>
    <b v="1"/>
    <x v="31"/>
    <x v="0"/>
    <x v="31"/>
    <s v=""/>
    <n v="1666.8466679999999"/>
    <n v="1666.8466679999999"/>
    <s v="UNI"/>
    <d v="2024-11-01T00:00:00"/>
    <n v="10"/>
    <d v="2024-11-11T00:00:00"/>
    <n v="0"/>
    <n v="0"/>
    <s v="PRO"/>
    <n v="0"/>
    <x v="3"/>
    <n v="1"/>
    <m/>
    <m/>
    <x v="9"/>
    <x v="5"/>
  </r>
  <r>
    <n v="1065"/>
    <b v="1"/>
    <x v="31"/>
    <x v="0"/>
    <x v="31"/>
    <s v=""/>
    <n v="1666.8266659999999"/>
    <n v="1666.8266659999999"/>
    <s v="UNI"/>
    <d v="2024-11-01T00:00:00"/>
    <n v="10"/>
    <d v="2024-11-11T00:00:00"/>
    <n v="0"/>
    <n v="0"/>
    <s v="PRO"/>
    <n v="0"/>
    <x v="2"/>
    <n v="1"/>
    <m/>
    <m/>
    <x v="9"/>
    <x v="5"/>
  </r>
  <r>
    <n v="972"/>
    <b v="1"/>
    <x v="73"/>
    <x v="0"/>
    <x v="73"/>
    <s v="CONT.ALERG.(HU)     "/>
    <n v="9.8464740000000006"/>
    <n v="9.8464740000000006"/>
    <s v="KGS"/>
    <d v="2024-11-01T00:00:00"/>
    <n v="7"/>
    <d v="2024-11-11T00:00:00"/>
    <n v="0"/>
    <n v="0"/>
    <s v="PRO"/>
    <n v="0"/>
    <x v="28"/>
    <n v="1"/>
    <m/>
    <m/>
    <x v="1"/>
    <x v="5"/>
  </r>
  <r>
    <n v="978"/>
    <b v="1"/>
    <x v="41"/>
    <x v="0"/>
    <x v="41"/>
    <s v="CONT.ALERGENO       "/>
    <n v="2.323302"/>
    <n v="2.323302"/>
    <s v="KGS"/>
    <d v="2024-11-01T00:00:00"/>
    <n v="7"/>
    <d v="2024-11-11T00:00:00"/>
    <n v="0"/>
    <n v="0"/>
    <s v="PRO"/>
    <n v="0"/>
    <x v="28"/>
    <n v="1"/>
    <m/>
    <m/>
    <x v="1"/>
    <x v="5"/>
  </r>
  <r>
    <n v="979"/>
    <b v="1"/>
    <x v="42"/>
    <x v="0"/>
    <x v="42"/>
    <s v=""/>
    <n v="2.323534"/>
    <n v="2.323534"/>
    <s v="KG"/>
    <d v="2024-11-01T00:00:00"/>
    <n v="7"/>
    <d v="2024-11-11T00:00:00"/>
    <n v="0"/>
    <n v="0"/>
    <s v="PRO"/>
    <n v="0"/>
    <x v="28"/>
    <n v="1"/>
    <m/>
    <m/>
    <x v="1"/>
    <x v="5"/>
  </r>
  <r>
    <n v="959"/>
    <b v="1"/>
    <x v="32"/>
    <x v="0"/>
    <x v="32"/>
    <s v=""/>
    <n v="129.72590299999999"/>
    <n v="129.72590299999999"/>
    <s v="KGS"/>
    <d v="2024-11-01T00:00:00"/>
    <n v="7"/>
    <d v="2024-11-11T00:00:00"/>
    <n v="0"/>
    <n v="0"/>
    <s v="PRO"/>
    <n v="0"/>
    <x v="17"/>
    <n v="1"/>
    <m/>
    <m/>
    <x v="14"/>
    <x v="5"/>
  </r>
  <r>
    <n v="961"/>
    <b v="1"/>
    <x v="32"/>
    <x v="0"/>
    <x v="32"/>
    <s v=""/>
    <n v="208.670908"/>
    <n v="208.670908"/>
    <s v="KGS"/>
    <d v="2024-11-01T00:00:00"/>
    <n v="7"/>
    <d v="2024-11-11T00:00:00"/>
    <n v="0"/>
    <n v="0"/>
    <s v="PRO"/>
    <n v="0"/>
    <x v="30"/>
    <n v="1"/>
    <m/>
    <m/>
    <x v="14"/>
    <x v="5"/>
  </r>
  <r>
    <n v="1054"/>
    <b v="1"/>
    <x v="22"/>
    <x v="0"/>
    <x v="22"/>
    <s v="CONT.ALERG.(T)      "/>
    <n v="245.806455"/>
    <n v="245.806455"/>
    <s v="KGS"/>
    <d v="2024-11-01T00:00:00"/>
    <n v="10"/>
    <d v="2024-11-11T00:00:00"/>
    <n v="0"/>
    <n v="0"/>
    <s v="PRO"/>
    <n v="0"/>
    <x v="3"/>
    <n v="1"/>
    <m/>
    <m/>
    <x v="4"/>
    <x v="5"/>
  </r>
  <r>
    <n v="1078"/>
    <b v="1"/>
    <x v="22"/>
    <x v="0"/>
    <x v="22"/>
    <s v="CONT.ALERG.(T)      "/>
    <n v="423.90468299999998"/>
    <n v="423.90468299999998"/>
    <s v="KGS"/>
    <d v="2024-11-01T00:00:00"/>
    <n v="10"/>
    <d v="2024-11-11T00:00:00"/>
    <n v="0"/>
    <n v="0"/>
    <s v="PRO"/>
    <n v="0"/>
    <x v="2"/>
    <n v="1"/>
    <m/>
    <m/>
    <x v="4"/>
    <x v="5"/>
  </r>
  <r>
    <n v="971"/>
    <b v="1"/>
    <x v="75"/>
    <x v="0"/>
    <x v="75"/>
    <s v="CONT.ALERG.(HU)     "/>
    <n v="9.8464740000000006"/>
    <n v="9.8464740000000006"/>
    <s v="KGS"/>
    <d v="2024-11-01T00:00:00"/>
    <n v="7"/>
    <d v="2024-11-11T00:00:00"/>
    <n v="0"/>
    <n v="0"/>
    <s v="PRO"/>
    <n v="0"/>
    <x v="28"/>
    <n v="1"/>
    <m/>
    <m/>
    <x v="1"/>
    <x v="5"/>
  </r>
  <r>
    <n v="1036"/>
    <b v="1"/>
    <x v="33"/>
    <x v="0"/>
    <x v="33"/>
    <s v="ET 100X150 ILUST    "/>
    <n v="26.669"/>
    <n v="26.669"/>
    <s v="UNI"/>
    <d v="2024-11-01T00:00:00"/>
    <n v="10"/>
    <d v="2024-11-11T00:00:00"/>
    <n v="0"/>
    <n v="0"/>
    <s v="PRO"/>
    <n v="0"/>
    <x v="28"/>
    <n v="1"/>
    <m/>
    <m/>
    <x v="9"/>
    <x v="5"/>
  </r>
  <r>
    <n v="1042"/>
    <b v="1"/>
    <x v="33"/>
    <x v="0"/>
    <x v="33"/>
    <s v="ET 100X150 ILUST    "/>
    <n v="22.224345"/>
    <n v="22.224345"/>
    <s v="UNI"/>
    <d v="2024-11-01T00:00:00"/>
    <n v="10"/>
    <d v="2024-11-11T00:00:00"/>
    <n v="0"/>
    <n v="0"/>
    <s v="PRO"/>
    <n v="0"/>
    <x v="3"/>
    <n v="1"/>
    <m/>
    <m/>
    <x v="9"/>
    <x v="5"/>
  </r>
  <r>
    <n v="1068"/>
    <b v="1"/>
    <x v="33"/>
    <x v="0"/>
    <x v="33"/>
    <s v="ET 100X150 ILUST    "/>
    <n v="22.224077999999999"/>
    <n v="22.224077999999999"/>
    <s v="UNI"/>
    <d v="2024-11-01T00:00:00"/>
    <n v="10"/>
    <d v="2024-11-11T00:00:00"/>
    <n v="0"/>
    <n v="0"/>
    <s v="PRO"/>
    <n v="0"/>
    <x v="2"/>
    <n v="1"/>
    <m/>
    <m/>
    <x v="9"/>
    <x v="5"/>
  </r>
  <r>
    <n v="1220"/>
    <b v="1"/>
    <x v="84"/>
    <x v="0"/>
    <x v="84"/>
    <s v="CONT.ALERG.(T)      "/>
    <n v="969.96309900000006"/>
    <n v="969.96309900000006"/>
    <s v="KGS"/>
    <d v="2024-11-01T00:00:00"/>
    <n v="15"/>
    <d v="2024-11-18T00:00:00"/>
    <n v="0"/>
    <n v="0"/>
    <s v="PRO"/>
    <n v="0"/>
    <x v="24"/>
    <n v="1"/>
    <m/>
    <m/>
    <x v="18"/>
    <x v="6"/>
  </r>
  <r>
    <n v="1222"/>
    <b v="1"/>
    <x v="84"/>
    <x v="0"/>
    <x v="84"/>
    <s v="CONT.ALERG.(T)      "/>
    <n v="376.43435399999998"/>
    <n v="376.43435399999998"/>
    <s v="KGS"/>
    <d v="2024-11-01T00:00:00"/>
    <n v="15"/>
    <d v="2024-11-18T00:00:00"/>
    <n v="0"/>
    <n v="0"/>
    <s v="PRO"/>
    <n v="0"/>
    <x v="18"/>
    <n v="1"/>
    <m/>
    <m/>
    <x v="18"/>
    <x v="6"/>
  </r>
  <r>
    <n v="1225"/>
    <b v="1"/>
    <x v="81"/>
    <x v="0"/>
    <x v="81"/>
    <s v="CONT.ALERG.(T)      "/>
    <n v="939.34504700000002"/>
    <n v="939.34504700000002"/>
    <s v="KGS"/>
    <d v="2024-11-01T00:00:00"/>
    <n v="15"/>
    <d v="2024-11-18T00:00:00"/>
    <n v="0"/>
    <n v="0"/>
    <s v="PRO"/>
    <n v="0"/>
    <x v="15"/>
    <n v="1"/>
    <m/>
    <m/>
    <x v="18"/>
    <x v="6"/>
  </r>
  <r>
    <n v="1239"/>
    <b v="1"/>
    <x v="81"/>
    <x v="0"/>
    <x v="81"/>
    <s v="CONT.ALERG.(T)      "/>
    <n v="557.55499999999995"/>
    <n v="557.55499999999995"/>
    <s v="KGS"/>
    <d v="2024-11-01T00:00:00"/>
    <n v="15"/>
    <d v="2024-11-18T00:00:00"/>
    <n v="0"/>
    <n v="0"/>
    <s v="PRO"/>
    <n v="0"/>
    <x v="16"/>
    <n v="1"/>
    <m/>
    <m/>
    <x v="18"/>
    <x v="6"/>
  </r>
  <r>
    <n v="1232"/>
    <b v="1"/>
    <x v="36"/>
    <x v="0"/>
    <x v="36"/>
    <s v="CONT.ALERG.(SO)     "/>
    <n v="245.78655699999999"/>
    <n v="245.78655699999999"/>
    <s v="KGS"/>
    <d v="2024-11-01T00:00:00"/>
    <n v="15"/>
    <d v="2024-11-18T00:00:00"/>
    <n v="0"/>
    <n v="0"/>
    <s v="PRO"/>
    <n v="0"/>
    <x v="14"/>
    <n v="1"/>
    <m/>
    <m/>
    <x v="4"/>
    <x v="6"/>
  </r>
  <r>
    <n v="862"/>
    <b v="1"/>
    <x v="49"/>
    <x v="0"/>
    <x v="49"/>
    <s v="Pizza y Bast. queso"/>
    <n v="4809.5"/>
    <n v="4809.5"/>
    <s v="KG"/>
    <d v="2024-11-02T00:00:00"/>
    <n v="0"/>
    <d v="2024-11-04T00:00:00"/>
    <n v="0.01"/>
    <n v="0"/>
    <s v="PRO"/>
    <n v="0"/>
    <x v="6"/>
    <n v="1"/>
    <m/>
    <m/>
    <x v="16"/>
    <x v="8"/>
  </r>
  <r>
    <n v="867"/>
    <b v="1"/>
    <x v="49"/>
    <x v="0"/>
    <x v="49"/>
    <s v="Pizza y Bast. queso"/>
    <n v="2462.88"/>
    <n v="2462.88"/>
    <s v="KG"/>
    <d v="2024-11-02T00:00:00"/>
    <n v="0"/>
    <d v="2024-11-04T00:00:00"/>
    <n v="0.01"/>
    <n v="0"/>
    <s v="PRO"/>
    <n v="0"/>
    <x v="7"/>
    <n v="1"/>
    <m/>
    <m/>
    <x v="16"/>
    <x v="8"/>
  </r>
  <r>
    <n v="994"/>
    <b v="1"/>
    <x v="71"/>
    <x v="0"/>
    <x v="71"/>
    <s v="CONT.ALERG.(GL)     "/>
    <n v="1346.2477839999999"/>
    <n v="1346.2477839999999"/>
    <s v="KGS"/>
    <d v="2024-11-02T00:00:00"/>
    <n v="7"/>
    <d v="2024-11-11T00:00:00"/>
    <n v="0"/>
    <n v="0"/>
    <s v="PRO"/>
    <n v="0"/>
    <x v="31"/>
    <n v="1"/>
    <m/>
    <m/>
    <x v="18"/>
    <x v="5"/>
  </r>
  <r>
    <n v="989"/>
    <b v="1"/>
    <x v="32"/>
    <x v="0"/>
    <x v="32"/>
    <s v=""/>
    <n v="818.1"/>
    <n v="818.1"/>
    <s v="KGS"/>
    <d v="2024-11-02T00:00:00"/>
    <n v="7"/>
    <d v="2024-11-11T00:00:00"/>
    <n v="0"/>
    <n v="0"/>
    <s v="PRO"/>
    <n v="0"/>
    <x v="17"/>
    <n v="1"/>
    <m/>
    <m/>
    <x v="14"/>
    <x v="5"/>
  </r>
  <r>
    <n v="993"/>
    <b v="1"/>
    <x v="32"/>
    <x v="0"/>
    <x v="32"/>
    <s v=""/>
    <n v="1532.74368"/>
    <n v="1532.74368"/>
    <s v="KGS"/>
    <d v="2024-11-02T00:00:00"/>
    <n v="7"/>
    <d v="2024-11-11T00:00:00"/>
    <n v="0"/>
    <n v="0"/>
    <s v="PRO"/>
    <n v="0"/>
    <x v="30"/>
    <n v="1"/>
    <m/>
    <m/>
    <x v="14"/>
    <x v="5"/>
  </r>
  <r>
    <n v="996"/>
    <b v="1"/>
    <x v="32"/>
    <x v="0"/>
    <x v="32"/>
    <s v=""/>
    <n v="1532.7760000000001"/>
    <n v="1532.7760000000001"/>
    <s v="KGS"/>
    <d v="2024-11-02T00:00:00"/>
    <n v="7"/>
    <d v="2024-11-11T00:00:00"/>
    <n v="0"/>
    <n v="0"/>
    <s v="PRO"/>
    <n v="0"/>
    <x v="31"/>
    <n v="1"/>
    <m/>
    <m/>
    <x v="14"/>
    <x v="5"/>
  </r>
  <r>
    <n v="984"/>
    <b v="1"/>
    <x v="115"/>
    <x v="0"/>
    <x v="115"/>
    <s v="CONT.ALERG.(TR) (SO)"/>
    <n v="296.418047"/>
    <n v="296.418047"/>
    <s v="KGS"/>
    <d v="2024-11-02T00:00:00"/>
    <n v="7"/>
    <d v="2024-11-11T00:00:00"/>
    <n v="0"/>
    <n v="0"/>
    <s v="PRO"/>
    <n v="0"/>
    <x v="26"/>
    <n v="1"/>
    <m/>
    <m/>
    <x v="7"/>
    <x v="5"/>
  </r>
  <r>
    <n v="1276"/>
    <b v="1"/>
    <x v="87"/>
    <x v="0"/>
    <x v="87"/>
    <s v="PALADINI NUGGETS    "/>
    <n v="657.89473699999996"/>
    <n v="657.89473699999996"/>
    <s v="UNI"/>
    <d v="2024-11-02T00:00:00"/>
    <n v="15"/>
    <d v="2024-11-18T00:00:00"/>
    <n v="0"/>
    <n v="0"/>
    <s v="PRO"/>
    <n v="0"/>
    <x v="16"/>
    <n v="1"/>
    <m/>
    <m/>
    <x v="21"/>
    <x v="6"/>
  </r>
  <r>
    <n v="1242"/>
    <b v="1"/>
    <x v="88"/>
    <x v="0"/>
    <x v="88"/>
    <s v="SWIFT GENÉRICA    "/>
    <n v="1297.0824"/>
    <n v="1297.0824"/>
    <s v="UNI"/>
    <d v="2024-11-02T00:00:00"/>
    <n v="15"/>
    <d v="2024-11-18T00:00:00"/>
    <n v="0"/>
    <n v="0"/>
    <s v="PRO"/>
    <n v="0"/>
    <x v="24"/>
    <n v="1"/>
    <m/>
    <m/>
    <x v="21"/>
    <x v="6"/>
  </r>
  <r>
    <n v="1248"/>
    <b v="1"/>
    <x v="88"/>
    <x v="0"/>
    <x v="88"/>
    <s v="SWIFT GENÉRICA    "/>
    <n v="582.84839999999997"/>
    <n v="582.84839999999997"/>
    <s v="UNI"/>
    <d v="2024-11-02T00:00:00"/>
    <n v="15"/>
    <d v="2024-11-18T00:00:00"/>
    <n v="0"/>
    <n v="0"/>
    <s v="PRO"/>
    <n v="0"/>
    <x v="18"/>
    <n v="1"/>
    <m/>
    <m/>
    <x v="21"/>
    <x v="6"/>
  </r>
  <r>
    <n v="887"/>
    <b v="1"/>
    <x v="49"/>
    <x v="0"/>
    <x v="49"/>
    <s v="Pizza y Bast. queso"/>
    <n v="2927.92"/>
    <n v="2927.92"/>
    <s v="KG"/>
    <d v="2024-11-03T00:00:00"/>
    <n v="0"/>
    <d v="2024-11-04T00:00:00"/>
    <n v="0.01"/>
    <n v="0"/>
    <s v="PRO"/>
    <n v="0"/>
    <x v="9"/>
    <n v="1"/>
    <m/>
    <m/>
    <x v="16"/>
    <x v="8"/>
  </r>
  <r>
    <n v="879"/>
    <b v="1"/>
    <x v="52"/>
    <x v="0"/>
    <x v="52"/>
    <s v=""/>
    <n v="138.45797099999999"/>
    <n v="138.45797099999999"/>
    <s v="UNI"/>
    <d v="2024-11-03T00:00:00"/>
    <n v="0"/>
    <d v="2024-11-04T00:00:00"/>
    <n v="0"/>
    <n v="0"/>
    <s v="PRO"/>
    <n v="0"/>
    <x v="6"/>
    <n v="1"/>
    <m/>
    <m/>
    <x v="16"/>
    <x v="8"/>
  </r>
  <r>
    <n v="885"/>
    <b v="1"/>
    <x v="52"/>
    <x v="0"/>
    <x v="52"/>
    <s v=""/>
    <n v="103.981668"/>
    <n v="103.981668"/>
    <s v="UNI"/>
    <d v="2024-11-03T00:00:00"/>
    <n v="0"/>
    <d v="2024-11-04T00:00:00"/>
    <n v="0"/>
    <n v="0"/>
    <s v="PRO"/>
    <n v="0"/>
    <x v="7"/>
    <n v="1"/>
    <m/>
    <m/>
    <x v="16"/>
    <x v="8"/>
  </r>
  <r>
    <n v="898"/>
    <b v="1"/>
    <x v="52"/>
    <x v="0"/>
    <x v="52"/>
    <s v=""/>
    <n v="103.981668"/>
    <n v="103.981668"/>
    <s v="UNI"/>
    <d v="2024-11-03T00:00:00"/>
    <n v="0"/>
    <d v="2024-11-04T00:00:00"/>
    <n v="0"/>
    <n v="0"/>
    <s v="PRO"/>
    <n v="0"/>
    <x v="9"/>
    <n v="1"/>
    <m/>
    <m/>
    <x v="16"/>
    <x v="8"/>
  </r>
  <r>
    <n v="877"/>
    <b v="1"/>
    <x v="53"/>
    <x v="0"/>
    <x v="53"/>
    <s v=""/>
    <n v="174.490196"/>
    <n v="174.490196"/>
    <s v="UNI"/>
    <d v="2024-11-03T00:00:00"/>
    <n v="0"/>
    <d v="2024-11-04T00:00:00"/>
    <n v="0"/>
    <n v="0"/>
    <s v="PRO"/>
    <n v="0"/>
    <x v="6"/>
    <n v="1"/>
    <m/>
    <m/>
    <x v="19"/>
    <x v="8"/>
  </r>
  <r>
    <n v="883"/>
    <b v="1"/>
    <x v="53"/>
    <x v="0"/>
    <x v="53"/>
    <s v=""/>
    <n v="131.04179999999999"/>
    <n v="131.04179999999999"/>
    <s v="UNI"/>
    <d v="2024-11-03T00:00:00"/>
    <n v="0"/>
    <d v="2024-11-04T00:00:00"/>
    <n v="0"/>
    <n v="0"/>
    <s v="PRO"/>
    <n v="0"/>
    <x v="7"/>
    <n v="1"/>
    <m/>
    <m/>
    <x v="19"/>
    <x v="8"/>
  </r>
  <r>
    <n v="896"/>
    <b v="1"/>
    <x v="53"/>
    <x v="0"/>
    <x v="53"/>
    <s v=""/>
    <n v="131.04179999999999"/>
    <n v="131.04179999999999"/>
    <s v="UNI"/>
    <d v="2024-11-03T00:00:00"/>
    <n v="0"/>
    <d v="2024-11-04T00:00:00"/>
    <n v="0"/>
    <n v="0"/>
    <s v="PRO"/>
    <n v="0"/>
    <x v="9"/>
    <n v="1"/>
    <m/>
    <m/>
    <x v="19"/>
    <x v="8"/>
  </r>
  <r>
    <n v="874"/>
    <b v="1"/>
    <x v="54"/>
    <x v="0"/>
    <x v="54"/>
    <s v="REV.3 MOZZA         "/>
    <n v="488.57"/>
    <n v="488.57"/>
    <s v="KG"/>
    <d v="2024-11-03T00:00:00"/>
    <n v="0"/>
    <d v="2024-11-04T00:00:00"/>
    <n v="0.01"/>
    <n v="0"/>
    <s v="PRO"/>
    <n v="0"/>
    <x v="6"/>
    <n v="1"/>
    <m/>
    <m/>
    <x v="16"/>
    <x v="8"/>
  </r>
  <r>
    <n v="875"/>
    <b v="1"/>
    <x v="55"/>
    <x v="0"/>
    <x v="55"/>
    <s v="PIZZA FRIZZIO       "/>
    <n v="2967.5"/>
    <n v="2967.5"/>
    <s v="UNI"/>
    <d v="2024-11-03T00:00:00"/>
    <n v="0"/>
    <d v="2024-11-04T00:00:00"/>
    <n v="0.01"/>
    <n v="0"/>
    <s v="PRO"/>
    <n v="0"/>
    <x v="6"/>
    <n v="1"/>
    <m/>
    <m/>
    <x v="16"/>
    <x v="8"/>
  </r>
  <r>
    <n v="881"/>
    <b v="1"/>
    <x v="55"/>
    <x v="0"/>
    <x v="55"/>
    <s v="PIZZA FRIZZIO       "/>
    <n v="2228.58"/>
    <n v="2228.58"/>
    <s v="UNI"/>
    <d v="2024-11-03T00:00:00"/>
    <n v="0"/>
    <d v="2024-11-04T00:00:00"/>
    <n v="0.01"/>
    <n v="0"/>
    <s v="PRO"/>
    <n v="0"/>
    <x v="7"/>
    <n v="1"/>
    <m/>
    <m/>
    <x v="16"/>
    <x v="8"/>
  </r>
  <r>
    <n v="893"/>
    <b v="1"/>
    <x v="55"/>
    <x v="0"/>
    <x v="55"/>
    <s v="PIZZA FRIZZIO       "/>
    <n v="2227.71"/>
    <n v="2227.71"/>
    <s v="UNI"/>
    <d v="2024-11-03T00:00:00"/>
    <n v="0"/>
    <d v="2024-11-04T00:00:00"/>
    <n v="0.01"/>
    <n v="0"/>
    <s v="PRO"/>
    <n v="0"/>
    <x v="9"/>
    <n v="1"/>
    <m/>
    <m/>
    <x v="16"/>
    <x v="8"/>
  </r>
  <r>
    <n v="880"/>
    <b v="1"/>
    <x v="56"/>
    <x v="0"/>
    <x v="56"/>
    <s v="REV.1"/>
    <n v="334.81"/>
    <n v="334.81"/>
    <s v="KG"/>
    <d v="2024-11-03T00:00:00"/>
    <n v="0"/>
    <d v="2024-11-04T00:00:00"/>
    <n v="0.01"/>
    <n v="0"/>
    <s v="PRO"/>
    <n v="0"/>
    <x v="7"/>
    <n v="1"/>
    <m/>
    <m/>
    <x v="16"/>
    <x v="8"/>
  </r>
  <r>
    <n v="876"/>
    <b v="1"/>
    <x v="57"/>
    <x v="0"/>
    <x v="57"/>
    <s v="FRIZZIO             "/>
    <n v="2966.34"/>
    <n v="2966.34"/>
    <s v="UNI"/>
    <d v="2024-11-03T00:00:00"/>
    <n v="0"/>
    <d v="2024-11-04T00:00:00"/>
    <n v="0.01"/>
    <n v="0"/>
    <s v="PRO"/>
    <n v="0"/>
    <x v="6"/>
    <n v="1"/>
    <m/>
    <m/>
    <x v="9"/>
    <x v="8"/>
  </r>
  <r>
    <n v="889"/>
    <b v="1"/>
    <x v="58"/>
    <x v="0"/>
    <x v="58"/>
    <s v="NRO 3               "/>
    <n v="1671.51"/>
    <n v="1671.51"/>
    <s v="KG"/>
    <d v="2024-11-03T00:00:00"/>
    <n v="0"/>
    <d v="2024-11-04T00:00:00"/>
    <n v="0.01"/>
    <n v="0"/>
    <s v="PRO"/>
    <n v="0"/>
    <x v="9"/>
    <n v="1"/>
    <m/>
    <m/>
    <x v="6"/>
    <x v="8"/>
  </r>
  <r>
    <n v="891"/>
    <b v="1"/>
    <x v="59"/>
    <x v="0"/>
    <x v="59"/>
    <s v=""/>
    <n v="25.84"/>
    <n v="25.84"/>
    <s v="KGS"/>
    <d v="2024-11-03T00:00:00"/>
    <n v="0"/>
    <d v="2024-11-04T00:00:00"/>
    <n v="0.01"/>
    <n v="0"/>
    <s v="PRO"/>
    <n v="0"/>
    <x v="9"/>
    <n v="1"/>
    <m/>
    <m/>
    <x v="14"/>
    <x v="8"/>
  </r>
  <r>
    <n v="894"/>
    <b v="1"/>
    <x v="60"/>
    <x v="0"/>
    <x v="60"/>
    <s v="REV.3               "/>
    <n v="245.37"/>
    <n v="245.37"/>
    <s v="KG"/>
    <d v="2024-11-03T00:00:00"/>
    <n v="0"/>
    <d v="2024-11-04T00:00:00"/>
    <n v="0.01"/>
    <n v="0"/>
    <s v="PRO"/>
    <n v="0"/>
    <x v="9"/>
    <n v="1"/>
    <m/>
    <m/>
    <x v="16"/>
    <x v="8"/>
  </r>
  <r>
    <n v="890"/>
    <b v="1"/>
    <x v="64"/>
    <x v="0"/>
    <x v="64"/>
    <s v="KGS                 "/>
    <n v="4.2990449999999996"/>
    <n v="4.2990449999999996"/>
    <s v="KGS"/>
    <d v="2024-11-03T00:00:00"/>
    <n v="0"/>
    <d v="2024-11-04T00:00:00"/>
    <n v="0"/>
    <n v="0"/>
    <s v="PRO"/>
    <n v="0"/>
    <x v="9"/>
    <n v="1"/>
    <m/>
    <m/>
    <x v="3"/>
    <x v="8"/>
  </r>
  <r>
    <n v="888"/>
    <b v="1"/>
    <x v="65"/>
    <x v="0"/>
    <x v="65"/>
    <s v="CONT ALERG (LE)"/>
    <n v="514.11926400000004"/>
    <n v="514.11926400000004"/>
    <s v="KGS"/>
    <d v="2024-11-03T00:00:00"/>
    <n v="0"/>
    <d v="2024-11-04T00:00:00"/>
    <n v="0"/>
    <n v="0"/>
    <s v="PRO"/>
    <n v="0"/>
    <x v="9"/>
    <n v="1"/>
    <m/>
    <m/>
    <x v="20"/>
    <x v="8"/>
  </r>
  <r>
    <n v="878"/>
    <b v="1"/>
    <x v="67"/>
    <x v="0"/>
    <x v="67"/>
    <s v=""/>
    <n v="34.61"/>
    <n v="34.61"/>
    <s v="UN"/>
    <d v="2024-11-03T00:00:00"/>
    <n v="0"/>
    <d v="2024-11-04T00:00:00"/>
    <n v="0.01"/>
    <n v="0"/>
    <s v="PRO"/>
    <n v="0"/>
    <x v="6"/>
    <n v="1"/>
    <m/>
    <m/>
    <x v="16"/>
    <x v="8"/>
  </r>
  <r>
    <n v="884"/>
    <b v="1"/>
    <x v="67"/>
    <x v="0"/>
    <x v="67"/>
    <s v=""/>
    <n v="25.99"/>
    <n v="25.99"/>
    <s v="UN"/>
    <d v="2024-11-03T00:00:00"/>
    <n v="0"/>
    <d v="2024-11-04T00:00:00"/>
    <n v="0.01"/>
    <n v="0"/>
    <s v="PRO"/>
    <n v="0"/>
    <x v="7"/>
    <n v="1"/>
    <m/>
    <m/>
    <x v="16"/>
    <x v="8"/>
  </r>
  <r>
    <n v="897"/>
    <b v="1"/>
    <x v="67"/>
    <x v="0"/>
    <x v="67"/>
    <s v=""/>
    <n v="25.99"/>
    <n v="25.99"/>
    <s v="UN"/>
    <d v="2024-11-03T00:00:00"/>
    <n v="0"/>
    <d v="2024-11-04T00:00:00"/>
    <n v="0.01"/>
    <n v="0"/>
    <s v="PRO"/>
    <n v="0"/>
    <x v="9"/>
    <n v="1"/>
    <m/>
    <m/>
    <x v="16"/>
    <x v="8"/>
  </r>
  <r>
    <n v="35"/>
    <b v="1"/>
    <x v="68"/>
    <x v="1"/>
    <x v="68"/>
    <s v="8 UNID X 665 GRS"/>
    <n v="2184.0300000000002"/>
    <n v="0"/>
    <s v="UNI"/>
    <d v="2024-11-03T00:00:00"/>
    <n v="1"/>
    <d v="2024-11-04T00:00:00"/>
    <n v="0.01"/>
    <n v="0"/>
    <s v="PRO"/>
    <n v="0"/>
    <x v="9"/>
    <n v="1"/>
    <m/>
    <m/>
    <x v="16"/>
    <x v="8"/>
  </r>
  <r>
    <n v="33"/>
    <b v="1"/>
    <x v="69"/>
    <x v="1"/>
    <x v="69"/>
    <s v="12 UNID X 510 GRS"/>
    <n v="2908.1699349999999"/>
    <n v="0"/>
    <s v="UNI"/>
    <d v="2024-11-03T00:00:00"/>
    <n v="1"/>
    <d v="2024-11-04T00:00:00"/>
    <n v="0"/>
    <n v="0"/>
    <s v="PRO"/>
    <n v="0"/>
    <x v="6"/>
    <n v="1"/>
    <m/>
    <m/>
    <x v="16"/>
    <x v="8"/>
  </r>
  <r>
    <n v="34"/>
    <b v="1"/>
    <x v="70"/>
    <x v="1"/>
    <x v="70"/>
    <s v="11 X 535G"/>
    <n v="2184.0300000000002"/>
    <n v="0"/>
    <s v="UNI"/>
    <d v="2024-11-03T00:00:00"/>
    <n v="1"/>
    <d v="2024-11-04T00:00:00"/>
    <n v="0.01"/>
    <n v="0"/>
    <s v="PRO"/>
    <n v="0"/>
    <x v="7"/>
    <n v="1"/>
    <m/>
    <m/>
    <x v="16"/>
    <x v="8"/>
  </r>
  <r>
    <n v="1055"/>
    <b v="1"/>
    <x v="72"/>
    <x v="0"/>
    <x v="72"/>
    <s v="CONT.ALERG.(TR)     "/>
    <n v="27.892931000000001"/>
    <n v="27.892931000000001"/>
    <s v="KGS"/>
    <d v="2024-11-04T00:00:00"/>
    <n v="7"/>
    <d v="2024-11-11T00:00:00"/>
    <n v="0"/>
    <n v="0"/>
    <s v="PRO"/>
    <n v="0"/>
    <x v="3"/>
    <n v="1"/>
    <m/>
    <m/>
    <x v="1"/>
    <x v="5"/>
  </r>
  <r>
    <n v="1079"/>
    <b v="1"/>
    <x v="72"/>
    <x v="0"/>
    <x v="72"/>
    <s v="CONT.ALERG.(TR)     "/>
    <n v="33.912374"/>
    <n v="33.912374"/>
    <s v="KGS"/>
    <d v="2024-11-04T00:00:00"/>
    <n v="7"/>
    <d v="2024-11-11T00:00:00"/>
    <n v="0"/>
    <n v="0"/>
    <s v="PRO"/>
    <n v="0"/>
    <x v="2"/>
    <n v="1"/>
    <m/>
    <m/>
    <x v="1"/>
    <x v="5"/>
  </r>
  <r>
    <n v="1032"/>
    <b v="1"/>
    <x v="71"/>
    <x v="0"/>
    <x v="71"/>
    <s v="CONT.ALERG.(GL)     "/>
    <n v="284.72699999999998"/>
    <n v="284.72699999999998"/>
    <s v="KGS"/>
    <d v="2024-11-04T00:00:00"/>
    <n v="7"/>
    <d v="2024-11-11T00:00:00"/>
    <n v="0"/>
    <n v="0"/>
    <s v="PRO"/>
    <n v="0"/>
    <x v="28"/>
    <n v="1"/>
    <m/>
    <m/>
    <x v="18"/>
    <x v="5"/>
  </r>
  <r>
    <n v="1053"/>
    <b v="1"/>
    <x v="73"/>
    <x v="0"/>
    <x v="73"/>
    <s v="CONT.ALERG.(HU)     "/>
    <n v="39.224434000000002"/>
    <n v="39.224434000000002"/>
    <s v="KGS"/>
    <d v="2024-11-04T00:00:00"/>
    <n v="7"/>
    <d v="2024-11-11T00:00:00"/>
    <n v="0"/>
    <n v="0"/>
    <s v="PRO"/>
    <n v="0"/>
    <x v="3"/>
    <n v="1"/>
    <m/>
    <m/>
    <x v="1"/>
    <x v="5"/>
  </r>
  <r>
    <n v="1076"/>
    <b v="1"/>
    <x v="73"/>
    <x v="0"/>
    <x v="73"/>
    <s v="CONT.ALERG.(HU)     "/>
    <n v="30.278905999999999"/>
    <n v="30.278905999999999"/>
    <s v="KGS"/>
    <d v="2024-11-04T00:00:00"/>
    <n v="7"/>
    <d v="2024-11-11T00:00:00"/>
    <n v="0"/>
    <n v="0"/>
    <s v="PRO"/>
    <n v="0"/>
    <x v="2"/>
    <n v="1"/>
    <m/>
    <m/>
    <x v="1"/>
    <x v="5"/>
  </r>
  <r>
    <n v="1056"/>
    <b v="1"/>
    <x v="41"/>
    <x v="0"/>
    <x v="41"/>
    <s v="CONT.ALERGENO       "/>
    <n v="2.324411"/>
    <n v="2.324411"/>
    <s v="KGS"/>
    <d v="2024-11-04T00:00:00"/>
    <n v="7"/>
    <d v="2024-11-11T00:00:00"/>
    <n v="0"/>
    <n v="0"/>
    <s v="PRO"/>
    <n v="0"/>
    <x v="3"/>
    <n v="1"/>
    <m/>
    <m/>
    <x v="1"/>
    <x v="5"/>
  </r>
  <r>
    <n v="1080"/>
    <b v="1"/>
    <x v="41"/>
    <x v="0"/>
    <x v="41"/>
    <s v="CONT.ALERGENO       "/>
    <n v="1.816735"/>
    <n v="1.816735"/>
    <s v="KGS"/>
    <d v="2024-11-04T00:00:00"/>
    <n v="7"/>
    <d v="2024-11-11T00:00:00"/>
    <n v="0"/>
    <n v="0"/>
    <s v="PRO"/>
    <n v="0"/>
    <x v="2"/>
    <n v="1"/>
    <m/>
    <m/>
    <x v="1"/>
    <x v="5"/>
  </r>
  <r>
    <n v="1057"/>
    <b v="1"/>
    <x v="42"/>
    <x v="0"/>
    <x v="42"/>
    <s v=""/>
    <n v="2.324411"/>
    <n v="2.324411"/>
    <s v="KG"/>
    <d v="2024-11-04T00:00:00"/>
    <n v="7"/>
    <d v="2024-11-11T00:00:00"/>
    <n v="0"/>
    <n v="0"/>
    <s v="PRO"/>
    <n v="0"/>
    <x v="3"/>
    <n v="1"/>
    <m/>
    <m/>
    <x v="1"/>
    <x v="5"/>
  </r>
  <r>
    <n v="1081"/>
    <b v="1"/>
    <x v="42"/>
    <x v="0"/>
    <x v="42"/>
    <s v=""/>
    <n v="1.816735"/>
    <n v="1.816735"/>
    <s v="KG"/>
    <d v="2024-11-04T00:00:00"/>
    <n v="7"/>
    <d v="2024-11-11T00:00:00"/>
    <n v="0"/>
    <n v="0"/>
    <s v="PRO"/>
    <n v="0"/>
    <x v="2"/>
    <n v="1"/>
    <m/>
    <m/>
    <x v="1"/>
    <x v="5"/>
  </r>
  <r>
    <n v="1034"/>
    <b v="1"/>
    <x v="32"/>
    <x v="0"/>
    <x v="32"/>
    <s v=""/>
    <n v="303"/>
    <n v="303"/>
    <s v="KGS"/>
    <d v="2024-11-04T00:00:00"/>
    <n v="7"/>
    <d v="2024-11-11T00:00:00"/>
    <n v="0"/>
    <n v="0"/>
    <s v="PRO"/>
    <n v="0"/>
    <x v="28"/>
    <n v="1"/>
    <m/>
    <m/>
    <x v="14"/>
    <x v="5"/>
  </r>
  <r>
    <n v="1044"/>
    <b v="1"/>
    <x v="32"/>
    <x v="0"/>
    <x v="32"/>
    <s v=""/>
    <n v="300.30240300000003"/>
    <n v="300.30240300000003"/>
    <s v="KGS"/>
    <d v="2024-11-04T00:00:00"/>
    <n v="7"/>
    <d v="2024-11-11T00:00:00"/>
    <n v="0"/>
    <n v="0"/>
    <s v="PRO"/>
    <n v="0"/>
    <x v="3"/>
    <n v="1"/>
    <m/>
    <m/>
    <x v="14"/>
    <x v="5"/>
  </r>
  <r>
    <n v="1062"/>
    <b v="1"/>
    <x v="32"/>
    <x v="0"/>
    <x v="32"/>
    <s v=""/>
    <n v="32.136470000000003"/>
    <n v="32.136470000000003"/>
    <s v="KGS"/>
    <d v="2024-11-04T00:00:00"/>
    <n v="7"/>
    <d v="2024-11-11T00:00:00"/>
    <n v="0"/>
    <n v="0"/>
    <s v="PRO"/>
    <n v="0"/>
    <x v="3"/>
    <n v="1"/>
    <m/>
    <m/>
    <x v="14"/>
    <x v="5"/>
  </r>
  <r>
    <n v="1070"/>
    <b v="1"/>
    <x v="32"/>
    <x v="0"/>
    <x v="32"/>
    <s v=""/>
    <n v="300.29879899999997"/>
    <n v="300.29879899999997"/>
    <s v="KGS"/>
    <d v="2024-11-04T00:00:00"/>
    <n v="7"/>
    <d v="2024-11-11T00:00:00"/>
    <n v="0"/>
    <n v="0"/>
    <s v="PRO"/>
    <n v="0"/>
    <x v="2"/>
    <n v="1"/>
    <m/>
    <m/>
    <x v="14"/>
    <x v="5"/>
  </r>
  <r>
    <n v="1086"/>
    <b v="1"/>
    <x v="32"/>
    <x v="0"/>
    <x v="32"/>
    <s v=""/>
    <n v="36.339489"/>
    <n v="36.339489"/>
    <s v="KGS"/>
    <d v="2024-11-04T00:00:00"/>
    <n v="7"/>
    <d v="2024-11-11T00:00:00"/>
    <n v="0"/>
    <n v="0"/>
    <s v="PRO"/>
    <n v="0"/>
    <x v="2"/>
    <n v="1"/>
    <m/>
    <m/>
    <x v="14"/>
    <x v="5"/>
  </r>
  <r>
    <n v="1051"/>
    <b v="1"/>
    <x v="23"/>
    <x v="0"/>
    <x v="23"/>
    <s v=""/>
    <n v="11.912606"/>
    <n v="11.912606"/>
    <s v="KGS"/>
    <d v="2024-11-04T00:00:00"/>
    <n v="7"/>
    <d v="2024-11-11T00:00:00"/>
    <n v="0"/>
    <n v="0"/>
    <s v="PRO"/>
    <n v="0"/>
    <x v="3"/>
    <n v="1"/>
    <m/>
    <m/>
    <x v="10"/>
    <x v="5"/>
  </r>
  <r>
    <n v="1047"/>
    <b v="1"/>
    <x v="24"/>
    <x v="0"/>
    <x v="24"/>
    <s v=""/>
    <n v="32.541752000000002"/>
    <n v="32.541752000000002"/>
    <s v="KGS"/>
    <d v="2024-11-04T00:00:00"/>
    <n v="7"/>
    <d v="2024-11-11T00:00:00"/>
    <n v="0"/>
    <n v="0"/>
    <s v="PRO"/>
    <n v="0"/>
    <x v="3"/>
    <n v="1"/>
    <m/>
    <m/>
    <x v="11"/>
    <x v="5"/>
  </r>
  <r>
    <n v="1072"/>
    <b v="1"/>
    <x v="24"/>
    <x v="0"/>
    <x v="24"/>
    <s v=""/>
    <n v="24.223125"/>
    <n v="24.223125"/>
    <s v="KGS"/>
    <d v="2024-11-04T00:00:00"/>
    <n v="7"/>
    <d v="2024-11-11T00:00:00"/>
    <n v="0"/>
    <n v="0"/>
    <s v="PRO"/>
    <n v="0"/>
    <x v="2"/>
    <n v="1"/>
    <m/>
    <m/>
    <x v="11"/>
    <x v="5"/>
  </r>
  <r>
    <n v="1061"/>
    <b v="1"/>
    <x v="74"/>
    <x v="0"/>
    <x v="74"/>
    <s v=""/>
    <n v="290.76139899999998"/>
    <n v="290.76139899999998"/>
    <s v="KG"/>
    <d v="2024-11-04T00:00:00"/>
    <n v="7"/>
    <d v="2024-11-11T00:00:00"/>
    <n v="0"/>
    <n v="0"/>
    <s v="PRO"/>
    <n v="0"/>
    <x v="3"/>
    <n v="1"/>
    <m/>
    <m/>
    <x v="0"/>
    <x v="5"/>
  </r>
  <r>
    <n v="1077"/>
    <b v="1"/>
    <x v="75"/>
    <x v="0"/>
    <x v="75"/>
    <s v="CONT.ALERG.(HU)     "/>
    <n v="18.167342999999999"/>
    <n v="18.167342999999999"/>
    <s v="KGS"/>
    <d v="2024-11-04T00:00:00"/>
    <n v="7"/>
    <d v="2024-11-11T00:00:00"/>
    <n v="0"/>
    <n v="0"/>
    <s v="PRO"/>
    <n v="0"/>
    <x v="2"/>
    <n v="1"/>
    <m/>
    <m/>
    <x v="1"/>
    <x v="5"/>
  </r>
  <r>
    <n v="1305"/>
    <b v="1"/>
    <x v="152"/>
    <x v="0"/>
    <x v="152"/>
    <s v="CONT.ALERGENO       "/>
    <n v="63.123252999999998"/>
    <n v="63.123252999999998"/>
    <s v="KGS"/>
    <d v="2024-11-04T00:00:00"/>
    <n v="15"/>
    <d v="2024-11-25T00:00:00"/>
    <n v="0"/>
    <n v="0"/>
    <s v="PRO"/>
    <n v="0"/>
    <x v="22"/>
    <n v="1"/>
    <m/>
    <m/>
    <x v="24"/>
    <x v="7"/>
  </r>
  <r>
    <n v="1403"/>
    <b v="1"/>
    <x v="3"/>
    <x v="0"/>
    <x v="3"/>
    <s v="CONT.ALERG.(S) (SO) "/>
    <n v="88.474793000000005"/>
    <n v="88.474793000000005"/>
    <s v="KG"/>
    <d v="2024-11-04T00:00:00"/>
    <n v="30"/>
    <d v="2024-12-09T00:00:00"/>
    <n v="0"/>
    <n v="0"/>
    <s v="PRO"/>
    <n v="0"/>
    <x v="10"/>
    <n v="1"/>
    <m/>
    <m/>
    <x v="2"/>
    <x v="9"/>
  </r>
  <r>
    <n v="1411"/>
    <b v="1"/>
    <x v="3"/>
    <x v="0"/>
    <x v="3"/>
    <s v="CONT.ALERG.(S) (SO) "/>
    <n v="116.451562"/>
    <n v="116.451562"/>
    <s v="KG"/>
    <d v="2024-11-04T00:00:00"/>
    <n v="30"/>
    <d v="2024-12-09T00:00:00"/>
    <n v="0"/>
    <n v="0"/>
    <s v="PRO"/>
    <n v="0"/>
    <x v="30"/>
    <n v="1"/>
    <m/>
    <m/>
    <x v="2"/>
    <x v="9"/>
  </r>
  <r>
    <n v="1989"/>
    <b v="1"/>
    <x v="0"/>
    <x v="0"/>
    <x v="0"/>
    <s v=""/>
    <n v="786.79722400000003"/>
    <n v="786.79722400000003"/>
    <s v="KGS"/>
    <d v="2024-11-04T00:00:00"/>
    <n v="60"/>
    <d v="2025-01-06T00:00:00"/>
    <n v="0"/>
    <n v="0"/>
    <s v="PRO"/>
    <n v="0"/>
    <x v="4"/>
    <n v="1"/>
    <m/>
    <m/>
    <x v="0"/>
    <x v="13"/>
  </r>
  <r>
    <n v="1163"/>
    <b v="1"/>
    <x v="22"/>
    <x v="0"/>
    <x v="22"/>
    <s v="CONT.ALERG.(T)      "/>
    <n v="1424.914921"/>
    <n v="1424.914921"/>
    <s v="KGS"/>
    <d v="2024-11-05T00:00:00"/>
    <n v="10"/>
    <d v="2024-11-18T00:00:00"/>
    <n v="0"/>
    <n v="0"/>
    <s v="PRO"/>
    <n v="0"/>
    <x v="24"/>
    <n v="1"/>
    <m/>
    <m/>
    <x v="4"/>
    <x v="6"/>
  </r>
  <r>
    <n v="1167"/>
    <b v="1"/>
    <x v="22"/>
    <x v="0"/>
    <x v="22"/>
    <s v="CONT.ALERG.(T)      "/>
    <n v="63.114156000000001"/>
    <n v="63.114156000000001"/>
    <s v="KGS"/>
    <d v="2024-11-05T00:00:00"/>
    <n v="10"/>
    <d v="2024-11-18T00:00:00"/>
    <n v="0"/>
    <n v="0"/>
    <s v="PRO"/>
    <n v="0"/>
    <x v="24"/>
    <n v="1"/>
    <m/>
    <m/>
    <x v="4"/>
    <x v="6"/>
  </r>
  <r>
    <n v="1170"/>
    <b v="1"/>
    <x v="22"/>
    <x v="0"/>
    <x v="22"/>
    <s v="CONT.ALERG.(T)      "/>
    <n v="953.25106200000005"/>
    <n v="953.25106200000005"/>
    <s v="KGS"/>
    <d v="2024-11-05T00:00:00"/>
    <n v="10"/>
    <d v="2024-11-18T00:00:00"/>
    <n v="0"/>
    <n v="0"/>
    <s v="PRO"/>
    <n v="0"/>
    <x v="18"/>
    <n v="1"/>
    <m/>
    <m/>
    <x v="4"/>
    <x v="6"/>
  </r>
  <r>
    <n v="1353"/>
    <b v="1"/>
    <x v="4"/>
    <x v="0"/>
    <x v="4"/>
    <s v="CONT.ALERG.(T)      "/>
    <n v="0.81920000000000004"/>
    <n v="0.81920000000000004"/>
    <s v="KG"/>
    <d v="2024-11-05T00:00:00"/>
    <n v="21"/>
    <d v="2024-12-02T00:00:00"/>
    <n v="0"/>
    <n v="0"/>
    <s v="PRO"/>
    <n v="0"/>
    <x v="6"/>
    <n v="1"/>
    <m/>
    <m/>
    <x v="1"/>
    <x v="11"/>
  </r>
  <r>
    <n v="1358"/>
    <b v="1"/>
    <x v="4"/>
    <x v="0"/>
    <x v="4"/>
    <s v="CONT.ALERG.(T)      "/>
    <n v="0.37347900000000001"/>
    <n v="0.37347900000000001"/>
    <s v="KG"/>
    <d v="2024-11-05T00:00:00"/>
    <n v="21"/>
    <d v="2024-12-02T00:00:00"/>
    <n v="0"/>
    <n v="0"/>
    <s v="PRO"/>
    <n v="0"/>
    <x v="7"/>
    <n v="1"/>
    <m/>
    <m/>
    <x v="1"/>
    <x v="11"/>
  </r>
  <r>
    <n v="928"/>
    <b v="1"/>
    <x v="38"/>
    <x v="0"/>
    <x v="38"/>
    <s v="SN 797890 Lecker "/>
    <n v="2.52"/>
    <n v="2.52"/>
    <s v="KG"/>
    <d v="2024-11-06T00:00:00"/>
    <n v="0"/>
    <d v="2024-11-11T00:00:00"/>
    <n v="0.01"/>
    <n v="0"/>
    <s v="PRO"/>
    <n v="0"/>
    <x v="30"/>
    <n v="1"/>
    <m/>
    <m/>
    <x v="16"/>
    <x v="5"/>
  </r>
  <r>
    <n v="934"/>
    <b v="1"/>
    <x v="38"/>
    <x v="0"/>
    <x v="38"/>
    <s v="SN 797890 Lecker "/>
    <n v="2.15"/>
    <n v="2.15"/>
    <s v="KG"/>
    <d v="2024-11-06T00:00:00"/>
    <n v="0"/>
    <d v="2024-11-11T00:00:00"/>
    <n v="0.01"/>
    <n v="0"/>
    <s v="PRO"/>
    <n v="0"/>
    <x v="31"/>
    <n v="1"/>
    <m/>
    <m/>
    <x v="16"/>
    <x v="5"/>
  </r>
  <r>
    <n v="927"/>
    <b v="1"/>
    <x v="109"/>
    <x v="0"/>
    <x v="109"/>
    <s v="CR605752 Lecker "/>
    <n v="4.41"/>
    <n v="4.41"/>
    <s v="KG"/>
    <d v="2024-11-06T00:00:00"/>
    <n v="0"/>
    <d v="2024-11-11T00:00:00"/>
    <n v="0.01"/>
    <n v="0"/>
    <s v="PRO"/>
    <n v="0"/>
    <x v="30"/>
    <n v="1"/>
    <m/>
    <m/>
    <x v="16"/>
    <x v="5"/>
  </r>
  <r>
    <n v="935"/>
    <b v="1"/>
    <x v="109"/>
    <x v="0"/>
    <x v="109"/>
    <s v="CR605752 Lecker "/>
    <n v="4"/>
    <n v="4"/>
    <s v="KG"/>
    <d v="2024-11-06T00:00:00"/>
    <n v="0"/>
    <d v="2024-11-11T00:00:00"/>
    <n v="0.01"/>
    <n v="0"/>
    <s v="PRO"/>
    <n v="0"/>
    <x v="31"/>
    <n v="1"/>
    <m/>
    <m/>
    <x v="16"/>
    <x v="5"/>
  </r>
  <r>
    <n v="926"/>
    <b v="1"/>
    <x v="125"/>
    <x v="0"/>
    <x v="125"/>
    <s v=""/>
    <n v="4.7210089999999996"/>
    <n v="4.7210089999999996"/>
    <s v="KGS"/>
    <d v="2024-11-06T00:00:00"/>
    <n v="0"/>
    <d v="2024-11-11T00:00:00"/>
    <n v="0"/>
    <n v="0"/>
    <s v="PRO"/>
    <n v="0"/>
    <x v="30"/>
    <n v="1"/>
    <m/>
    <m/>
    <x v="3"/>
    <x v="5"/>
  </r>
  <r>
    <n v="910"/>
    <b v="1"/>
    <x v="77"/>
    <x v="0"/>
    <x v="77"/>
    <s v="CONT.ALERG.(SO)     "/>
    <n v="194.39"/>
    <n v="194.39"/>
    <s v="KG"/>
    <d v="2024-11-06T00:00:00"/>
    <n v="0"/>
    <d v="2024-11-11T00:00:00"/>
    <n v="0.01"/>
    <n v="0"/>
    <s v="PRO"/>
    <n v="0"/>
    <x v="17"/>
    <n v="1"/>
    <m/>
    <m/>
    <x v="16"/>
    <x v="5"/>
  </r>
  <r>
    <n v="920"/>
    <b v="1"/>
    <x v="77"/>
    <x v="0"/>
    <x v="77"/>
    <s v="CONT.ALERG.(SO)     "/>
    <n v="582.26"/>
    <n v="582.26"/>
    <s v="KG"/>
    <d v="2024-11-06T00:00:00"/>
    <n v="0"/>
    <d v="2024-11-11T00:00:00"/>
    <n v="0.01"/>
    <n v="0"/>
    <s v="PRO"/>
    <n v="0"/>
    <x v="30"/>
    <n v="1"/>
    <m/>
    <m/>
    <x v="16"/>
    <x v="5"/>
  </r>
  <r>
    <n v="942"/>
    <b v="1"/>
    <x v="79"/>
    <x v="2"/>
    <x v="79"/>
    <s v="F6-PP-08           "/>
    <n v="6.4798559999999998"/>
    <n v="0"/>
    <s v="UN"/>
    <d v="2024-11-06T00:00:00"/>
    <n v="1"/>
    <d v="2024-11-11T00:00:00"/>
    <n v="0"/>
    <n v="0"/>
    <s v="PRO"/>
    <n v="0"/>
    <x v="17"/>
    <n v="1"/>
    <m/>
    <m/>
    <x v="16"/>
    <x v="5"/>
  </r>
  <r>
    <n v="1136"/>
    <b v="1"/>
    <x v="37"/>
    <x v="0"/>
    <x v="37"/>
    <s v=""/>
    <n v="10.573561"/>
    <n v="10.573561"/>
    <s v="KGS"/>
    <d v="2024-11-06T00:00:00"/>
    <n v="7"/>
    <d v="2024-11-18T00:00:00"/>
    <n v="0"/>
    <n v="0"/>
    <s v="PRO"/>
    <n v="0"/>
    <x v="10"/>
    <n v="1"/>
    <m/>
    <m/>
    <x v="1"/>
    <x v="6"/>
  </r>
  <r>
    <n v="1092"/>
    <b v="1"/>
    <x v="41"/>
    <x v="0"/>
    <x v="41"/>
    <s v="CONT.ALERGENO       "/>
    <n v="1.117405"/>
    <n v="1.117405"/>
    <s v="KGS"/>
    <d v="2024-11-06T00:00:00"/>
    <n v="7"/>
    <d v="2024-11-18T00:00:00"/>
    <n v="0"/>
    <n v="0"/>
    <s v="PRO"/>
    <n v="0"/>
    <x v="24"/>
    <n v="1"/>
    <m/>
    <m/>
    <x v="1"/>
    <x v="6"/>
  </r>
  <r>
    <n v="1100"/>
    <b v="1"/>
    <x v="41"/>
    <x v="0"/>
    <x v="41"/>
    <s v="CONT.ALERGENO       "/>
    <n v="3.621645"/>
    <n v="3.621645"/>
    <s v="KGS"/>
    <d v="2024-11-06T00:00:00"/>
    <n v="7"/>
    <d v="2024-11-18T00:00:00"/>
    <n v="0"/>
    <n v="0"/>
    <s v="PRO"/>
    <n v="0"/>
    <x v="18"/>
    <n v="1"/>
    <m/>
    <m/>
    <x v="1"/>
    <x v="6"/>
  </r>
  <r>
    <n v="1124"/>
    <b v="1"/>
    <x v="41"/>
    <x v="0"/>
    <x v="41"/>
    <s v="CONT.ALERGENO       "/>
    <n v="2.4523030000000001"/>
    <n v="2.4523030000000001"/>
    <s v="KGS"/>
    <d v="2024-11-06T00:00:00"/>
    <n v="7"/>
    <d v="2024-11-18T00:00:00"/>
    <n v="0"/>
    <n v="0"/>
    <s v="PRO"/>
    <n v="0"/>
    <x v="5"/>
    <n v="1"/>
    <m/>
    <m/>
    <x v="1"/>
    <x v="6"/>
  </r>
  <r>
    <n v="1105"/>
    <b v="1"/>
    <x v="40"/>
    <x v="0"/>
    <x v="40"/>
    <s v=""/>
    <n v="10.677066"/>
    <n v="10.677066"/>
    <s v="KGS"/>
    <d v="2024-11-06T00:00:00"/>
    <n v="7"/>
    <d v="2024-11-18T00:00:00"/>
    <n v="0"/>
    <n v="0"/>
    <s v="PRO"/>
    <n v="0"/>
    <x v="15"/>
    <n v="1"/>
    <m/>
    <m/>
    <x v="1"/>
    <x v="6"/>
  </r>
  <r>
    <n v="1115"/>
    <b v="1"/>
    <x v="40"/>
    <x v="0"/>
    <x v="40"/>
    <s v=""/>
    <n v="2.9842919999999999"/>
    <n v="2.9842919999999999"/>
    <s v="KGS"/>
    <d v="2024-11-06T00:00:00"/>
    <n v="7"/>
    <d v="2024-11-18T00:00:00"/>
    <n v="0"/>
    <n v="0"/>
    <s v="PRO"/>
    <n v="0"/>
    <x v="5"/>
    <n v="1"/>
    <m/>
    <m/>
    <x v="1"/>
    <x v="6"/>
  </r>
  <r>
    <n v="1129"/>
    <b v="1"/>
    <x v="40"/>
    <x v="0"/>
    <x v="40"/>
    <s v=""/>
    <n v="12.533929000000001"/>
    <n v="12.533929000000001"/>
    <s v="KGS"/>
    <d v="2024-11-06T00:00:00"/>
    <n v="7"/>
    <d v="2024-11-18T00:00:00"/>
    <n v="0"/>
    <n v="0"/>
    <s v="PRO"/>
    <n v="0"/>
    <x v="10"/>
    <n v="1"/>
    <m/>
    <m/>
    <x v="1"/>
    <x v="6"/>
  </r>
  <r>
    <n v="1141"/>
    <b v="1"/>
    <x v="40"/>
    <x v="0"/>
    <x v="40"/>
    <s v=""/>
    <n v="6.120476"/>
    <n v="6.120476"/>
    <s v="KGS"/>
    <d v="2024-11-06T00:00:00"/>
    <n v="7"/>
    <d v="2024-11-18T00:00:00"/>
    <n v="0"/>
    <n v="0"/>
    <s v="PRO"/>
    <n v="0"/>
    <x v="16"/>
    <n v="1"/>
    <m/>
    <m/>
    <x v="1"/>
    <x v="6"/>
  </r>
  <r>
    <n v="1111"/>
    <b v="1"/>
    <x v="29"/>
    <x v="0"/>
    <x v="29"/>
    <s v="CONT.ALERG.(T)      "/>
    <n v="100.49003"/>
    <n v="100.49003"/>
    <s v="KG"/>
    <d v="2024-11-06T00:00:00"/>
    <n v="7"/>
    <d v="2024-11-18T00:00:00"/>
    <n v="0"/>
    <n v="0"/>
    <s v="PRO"/>
    <n v="0"/>
    <x v="15"/>
    <n v="1"/>
    <m/>
    <m/>
    <x v="1"/>
    <x v="6"/>
  </r>
  <r>
    <n v="1121"/>
    <b v="1"/>
    <x v="29"/>
    <x v="0"/>
    <x v="29"/>
    <s v="CONT.ALERG.(T)      "/>
    <n v="28.087457000000001"/>
    <n v="28.087457000000001"/>
    <s v="KG"/>
    <d v="2024-11-06T00:00:00"/>
    <n v="7"/>
    <d v="2024-11-18T00:00:00"/>
    <n v="0"/>
    <n v="0"/>
    <s v="PRO"/>
    <n v="0"/>
    <x v="5"/>
    <n v="1"/>
    <m/>
    <m/>
    <x v="1"/>
    <x v="6"/>
  </r>
  <r>
    <n v="1135"/>
    <b v="1"/>
    <x v="29"/>
    <x v="0"/>
    <x v="29"/>
    <s v="CONT.ALERG.(T)      "/>
    <n v="117.96639"/>
    <n v="117.96639"/>
    <s v="KG"/>
    <d v="2024-11-06T00:00:00"/>
    <n v="7"/>
    <d v="2024-11-18T00:00:00"/>
    <n v="0"/>
    <n v="0"/>
    <s v="PRO"/>
    <n v="0"/>
    <x v="10"/>
    <n v="1"/>
    <m/>
    <m/>
    <x v="1"/>
    <x v="6"/>
  </r>
  <r>
    <n v="1137"/>
    <b v="1"/>
    <x v="29"/>
    <x v="0"/>
    <x v="29"/>
    <s v="CONT.ALERG.(T)      "/>
    <n v="40.852395999999999"/>
    <n v="40.852395999999999"/>
    <s v="KG"/>
    <d v="2024-11-06T00:00:00"/>
    <n v="7"/>
    <d v="2024-11-18T00:00:00"/>
    <n v="0"/>
    <n v="0"/>
    <s v="PRO"/>
    <n v="0"/>
    <x v="10"/>
    <n v="1"/>
    <m/>
    <m/>
    <x v="1"/>
    <x v="6"/>
  </r>
  <r>
    <n v="1147"/>
    <b v="1"/>
    <x v="29"/>
    <x v="0"/>
    <x v="29"/>
    <s v="CONT.ALERG.(T)      "/>
    <n v="57.604480000000002"/>
    <n v="57.604480000000002"/>
    <s v="KG"/>
    <d v="2024-11-06T00:00:00"/>
    <n v="7"/>
    <d v="2024-11-18T00:00:00"/>
    <n v="0"/>
    <n v="0"/>
    <s v="PRO"/>
    <n v="0"/>
    <x v="16"/>
    <n v="1"/>
    <m/>
    <m/>
    <x v="1"/>
    <x v="6"/>
  </r>
  <r>
    <n v="1093"/>
    <b v="1"/>
    <x v="42"/>
    <x v="0"/>
    <x v="42"/>
    <s v=""/>
    <n v="1.106452"/>
    <n v="1.106452"/>
    <s v="KG"/>
    <d v="2024-11-06T00:00:00"/>
    <n v="7"/>
    <d v="2024-11-18T00:00:00"/>
    <n v="0"/>
    <n v="0"/>
    <s v="PRO"/>
    <n v="0"/>
    <x v="24"/>
    <n v="1"/>
    <m/>
    <m/>
    <x v="1"/>
    <x v="6"/>
  </r>
  <r>
    <n v="1101"/>
    <b v="1"/>
    <x v="42"/>
    <x v="0"/>
    <x v="42"/>
    <s v=""/>
    <n v="3.5861450000000001"/>
    <n v="3.5861450000000001"/>
    <s v="KG"/>
    <d v="2024-11-06T00:00:00"/>
    <n v="7"/>
    <d v="2024-11-18T00:00:00"/>
    <n v="0"/>
    <n v="0"/>
    <s v="PRO"/>
    <n v="0"/>
    <x v="18"/>
    <n v="1"/>
    <m/>
    <m/>
    <x v="1"/>
    <x v="6"/>
  </r>
  <r>
    <n v="1125"/>
    <b v="1"/>
    <x v="42"/>
    <x v="0"/>
    <x v="42"/>
    <s v=""/>
    <n v="2.428264"/>
    <n v="2.428264"/>
    <s v="KG"/>
    <d v="2024-11-06T00:00:00"/>
    <n v="7"/>
    <d v="2024-11-18T00:00:00"/>
    <n v="0"/>
    <n v="0"/>
    <s v="PRO"/>
    <n v="0"/>
    <x v="5"/>
    <n v="1"/>
    <m/>
    <m/>
    <x v="1"/>
    <x v="6"/>
  </r>
  <r>
    <n v="1089"/>
    <b v="1"/>
    <x v="24"/>
    <x v="0"/>
    <x v="24"/>
    <s v=""/>
    <n v="89.392438999999996"/>
    <n v="89.392438999999996"/>
    <s v="KGS"/>
    <d v="2024-11-06T00:00:00"/>
    <n v="7"/>
    <d v="2024-11-18T00:00:00"/>
    <n v="0"/>
    <n v="0"/>
    <s v="PRO"/>
    <n v="0"/>
    <x v="24"/>
    <n v="1"/>
    <m/>
    <m/>
    <x v="11"/>
    <x v="6"/>
  </r>
  <r>
    <n v="1094"/>
    <b v="1"/>
    <x v="24"/>
    <x v="0"/>
    <x v="24"/>
    <s v=""/>
    <n v="27.373252000000001"/>
    <n v="27.373252000000001"/>
    <s v="KGS"/>
    <d v="2024-11-06T00:00:00"/>
    <n v="7"/>
    <d v="2024-11-18T00:00:00"/>
    <n v="0"/>
    <n v="0"/>
    <s v="PRO"/>
    <n v="0"/>
    <x v="18"/>
    <n v="1"/>
    <m/>
    <m/>
    <x v="11"/>
    <x v="6"/>
  </r>
  <r>
    <n v="1098"/>
    <b v="1"/>
    <x v="24"/>
    <x v="0"/>
    <x v="24"/>
    <s v=""/>
    <n v="10.864934"/>
    <n v="10.864934"/>
    <s v="KGS"/>
    <d v="2024-11-06T00:00:00"/>
    <n v="7"/>
    <d v="2024-11-18T00:00:00"/>
    <n v="0"/>
    <n v="0"/>
    <s v="PRO"/>
    <n v="0"/>
    <x v="18"/>
    <n v="1"/>
    <m/>
    <m/>
    <x v="11"/>
    <x v="6"/>
  </r>
  <r>
    <n v="1106"/>
    <b v="1"/>
    <x v="24"/>
    <x v="0"/>
    <x v="24"/>
    <s v=""/>
    <n v="56.51999"/>
    <n v="56.51999"/>
    <s v="KGS"/>
    <d v="2024-11-06T00:00:00"/>
    <n v="7"/>
    <d v="2024-11-18T00:00:00"/>
    <n v="0"/>
    <n v="0"/>
    <s v="PRO"/>
    <n v="0"/>
    <x v="15"/>
    <n v="1"/>
    <m/>
    <m/>
    <x v="11"/>
    <x v="6"/>
  </r>
  <r>
    <n v="1116"/>
    <b v="1"/>
    <x v="24"/>
    <x v="0"/>
    <x v="24"/>
    <s v=""/>
    <n v="15.797615"/>
    <n v="15.797615"/>
    <s v="KGS"/>
    <d v="2024-11-06T00:00:00"/>
    <n v="7"/>
    <d v="2024-11-18T00:00:00"/>
    <n v="0"/>
    <n v="0"/>
    <s v="PRO"/>
    <n v="0"/>
    <x v="5"/>
    <n v="1"/>
    <m/>
    <m/>
    <x v="11"/>
    <x v="6"/>
  </r>
  <r>
    <n v="1122"/>
    <b v="1"/>
    <x v="24"/>
    <x v="0"/>
    <x v="24"/>
    <s v=""/>
    <n v="7.3569069999999996"/>
    <n v="7.3569069999999996"/>
    <s v="KGS"/>
    <d v="2024-11-06T00:00:00"/>
    <n v="7"/>
    <d v="2024-11-18T00:00:00"/>
    <n v="0"/>
    <n v="0"/>
    <s v="PRO"/>
    <n v="0"/>
    <x v="5"/>
    <n v="1"/>
    <m/>
    <m/>
    <x v="11"/>
    <x v="6"/>
  </r>
  <r>
    <n v="1130"/>
    <b v="1"/>
    <x v="24"/>
    <x v="0"/>
    <x v="24"/>
    <s v=""/>
    <n v="66.349459999999993"/>
    <n v="66.349459999999993"/>
    <s v="KGS"/>
    <d v="2024-11-06T00:00:00"/>
    <n v="7"/>
    <d v="2024-11-18T00:00:00"/>
    <n v="0"/>
    <n v="0"/>
    <s v="PRO"/>
    <n v="0"/>
    <x v="10"/>
    <n v="1"/>
    <m/>
    <m/>
    <x v="11"/>
    <x v="6"/>
  </r>
  <r>
    <n v="1142"/>
    <b v="1"/>
    <x v="24"/>
    <x v="0"/>
    <x v="24"/>
    <s v=""/>
    <n v="32.399279999999997"/>
    <n v="32.399279999999997"/>
    <s v="KGS"/>
    <d v="2024-11-06T00:00:00"/>
    <n v="7"/>
    <d v="2024-11-18T00:00:00"/>
    <n v="0"/>
    <n v="0"/>
    <s v="PRO"/>
    <n v="0"/>
    <x v="16"/>
    <n v="1"/>
    <m/>
    <m/>
    <x v="11"/>
    <x v="6"/>
  </r>
  <r>
    <n v="1233"/>
    <b v="1"/>
    <x v="22"/>
    <x v="0"/>
    <x v="22"/>
    <s v="CONT.ALERG.(T)      "/>
    <n v="332.042326"/>
    <n v="332.042326"/>
    <s v="KGS"/>
    <d v="2024-11-06T00:00:00"/>
    <n v="10"/>
    <d v="2024-11-18T00:00:00"/>
    <n v="0"/>
    <n v="0"/>
    <s v="PRO"/>
    <n v="0"/>
    <x v="14"/>
    <n v="1"/>
    <m/>
    <m/>
    <x v="4"/>
    <x v="6"/>
  </r>
  <r>
    <n v="1500"/>
    <b v="1"/>
    <x v="3"/>
    <x v="0"/>
    <x v="3"/>
    <s v="CONT.ALERG.(S) (SO) "/>
    <n v="19.350234"/>
    <n v="19.350234"/>
    <s v="KG"/>
    <d v="2024-11-06T00:00:00"/>
    <n v="30"/>
    <d v="2024-12-09T00:00:00"/>
    <n v="0"/>
    <n v="0"/>
    <s v="PRO"/>
    <n v="0"/>
    <x v="20"/>
    <n v="1"/>
    <m/>
    <m/>
    <x v="2"/>
    <x v="9"/>
  </r>
  <r>
    <n v="945"/>
    <b v="1"/>
    <x v="39"/>
    <x v="0"/>
    <x v="39"/>
    <s v=""/>
    <n v="961.30085699999995"/>
    <n v="961.30085699999995"/>
    <s v="KGS"/>
    <d v="2024-11-07T00:00:00"/>
    <n v="1"/>
    <d v="2024-11-11T00:00:00"/>
    <n v="0"/>
    <n v="0"/>
    <s v="PRO"/>
    <n v="0"/>
    <x v="25"/>
    <n v="1"/>
    <m/>
    <m/>
    <x v="17"/>
    <x v="5"/>
  </r>
  <r>
    <n v="948"/>
    <b v="1"/>
    <x v="39"/>
    <x v="0"/>
    <x v="39"/>
    <s v=""/>
    <n v="122.198245"/>
    <n v="122.198245"/>
    <s v="KGS"/>
    <d v="2024-11-07T00:00:00"/>
    <n v="1"/>
    <d v="2024-11-11T00:00:00"/>
    <n v="0"/>
    <n v="0"/>
    <s v="PRO"/>
    <n v="0"/>
    <x v="25"/>
    <n v="1"/>
    <m/>
    <m/>
    <x v="17"/>
    <x v="5"/>
  </r>
  <r>
    <n v="951"/>
    <b v="1"/>
    <x v="39"/>
    <x v="0"/>
    <x v="39"/>
    <s v=""/>
    <n v="961.30406200000004"/>
    <n v="961.30406200000004"/>
    <s v="KGS"/>
    <d v="2024-11-07T00:00:00"/>
    <n v="1"/>
    <d v="2024-11-11T00:00:00"/>
    <n v="0"/>
    <n v="0"/>
    <s v="PRO"/>
    <n v="0"/>
    <x v="26"/>
    <n v="1"/>
    <m/>
    <m/>
    <x v="17"/>
    <x v="5"/>
  </r>
  <r>
    <n v="952"/>
    <b v="1"/>
    <x v="39"/>
    <x v="0"/>
    <x v="39"/>
    <s v=""/>
    <n v="348.11118099999999"/>
    <n v="348.11118099999999"/>
    <s v="KGS"/>
    <d v="2024-11-07T00:00:00"/>
    <n v="1"/>
    <d v="2024-11-11T00:00:00"/>
    <n v="0"/>
    <n v="0"/>
    <s v="PRO"/>
    <n v="0"/>
    <x v="17"/>
    <n v="1"/>
    <m/>
    <m/>
    <x v="17"/>
    <x v="5"/>
  </r>
  <r>
    <n v="957"/>
    <b v="1"/>
    <x v="39"/>
    <x v="0"/>
    <x v="39"/>
    <s v=""/>
    <n v="840.63716099999999"/>
    <n v="840.63716099999999"/>
    <s v="KGS"/>
    <d v="2024-11-07T00:00:00"/>
    <n v="1"/>
    <d v="2024-11-11T00:00:00"/>
    <n v="0"/>
    <n v="0"/>
    <s v="PRO"/>
    <n v="0"/>
    <x v="17"/>
    <n v="1"/>
    <m/>
    <m/>
    <x v="17"/>
    <x v="5"/>
  </r>
  <r>
    <n v="962"/>
    <b v="1"/>
    <x v="39"/>
    <x v="0"/>
    <x v="39"/>
    <s v=""/>
    <n v="2329.011579"/>
    <n v="2329.011579"/>
    <s v="KGS"/>
    <d v="2024-11-07T00:00:00"/>
    <n v="1"/>
    <d v="2024-11-11T00:00:00"/>
    <n v="0"/>
    <n v="0"/>
    <s v="PRO"/>
    <n v="0"/>
    <x v="30"/>
    <n v="1"/>
    <m/>
    <m/>
    <x v="17"/>
    <x v="5"/>
  </r>
  <r>
    <n v="965"/>
    <b v="1"/>
    <x v="39"/>
    <x v="0"/>
    <x v="39"/>
    <s v=""/>
    <n v="2975.921938"/>
    <n v="2975.921938"/>
    <s v="KGS"/>
    <d v="2024-11-07T00:00:00"/>
    <n v="1"/>
    <d v="2024-11-11T00:00:00"/>
    <n v="0"/>
    <n v="0"/>
    <s v="PRO"/>
    <n v="0"/>
    <x v="30"/>
    <n v="1"/>
    <m/>
    <m/>
    <x v="17"/>
    <x v="5"/>
  </r>
  <r>
    <n v="967"/>
    <b v="1"/>
    <x v="39"/>
    <x v="0"/>
    <x v="39"/>
    <s v=""/>
    <n v="253.059011"/>
    <n v="253.059011"/>
    <s v="KGS"/>
    <d v="2024-11-07T00:00:00"/>
    <n v="1"/>
    <d v="2024-11-11T00:00:00"/>
    <n v="0"/>
    <n v="0"/>
    <s v="PRO"/>
    <n v="0"/>
    <x v="31"/>
    <n v="1"/>
    <m/>
    <m/>
    <x v="17"/>
    <x v="5"/>
  </r>
  <r>
    <n v="968"/>
    <b v="1"/>
    <x v="39"/>
    <x v="0"/>
    <x v="39"/>
    <s v=""/>
    <n v="1918.829007"/>
    <n v="1918.829007"/>
    <s v="KGS"/>
    <d v="2024-11-07T00:00:00"/>
    <n v="1"/>
    <d v="2024-11-11T00:00:00"/>
    <n v="0"/>
    <n v="0"/>
    <s v="PRO"/>
    <n v="0"/>
    <x v="31"/>
    <n v="1"/>
    <m/>
    <m/>
    <x v="17"/>
    <x v="5"/>
  </r>
  <r>
    <n v="1160"/>
    <b v="1"/>
    <x v="37"/>
    <x v="0"/>
    <x v="37"/>
    <s v=""/>
    <n v="1.6531039999999999"/>
    <n v="1.6531039999999999"/>
    <s v="KGS"/>
    <d v="2024-11-07T00:00:00"/>
    <n v="7"/>
    <d v="2024-11-18T00:00:00"/>
    <n v="0"/>
    <n v="0"/>
    <s v="PRO"/>
    <n v="0"/>
    <x v="14"/>
    <n v="1"/>
    <m/>
    <m/>
    <x v="1"/>
    <x v="6"/>
  </r>
  <r>
    <n v="1158"/>
    <b v="1"/>
    <x v="41"/>
    <x v="0"/>
    <x v="41"/>
    <s v="CONT.ALERGENO       "/>
    <n v="2.1008659999999999"/>
    <n v="2.1008659999999999"/>
    <s v="KGS"/>
    <d v="2024-11-07T00:00:00"/>
    <n v="7"/>
    <d v="2024-11-18T00:00:00"/>
    <n v="0"/>
    <n v="0"/>
    <s v="PRO"/>
    <n v="0"/>
    <x v="14"/>
    <n v="1"/>
    <m/>
    <m/>
    <x v="1"/>
    <x v="6"/>
  </r>
  <r>
    <n v="1161"/>
    <b v="1"/>
    <x v="29"/>
    <x v="0"/>
    <x v="29"/>
    <s v="CONT.ALERG.(T)      "/>
    <n v="6.3869939999999996"/>
    <n v="6.3869939999999996"/>
    <s v="KG"/>
    <d v="2024-11-07T00:00:00"/>
    <n v="7"/>
    <d v="2024-11-18T00:00:00"/>
    <n v="0"/>
    <n v="0"/>
    <s v="PRO"/>
    <n v="0"/>
    <x v="14"/>
    <n v="1"/>
    <m/>
    <m/>
    <x v="1"/>
    <x v="6"/>
  </r>
  <r>
    <n v="1159"/>
    <b v="1"/>
    <x v="42"/>
    <x v="0"/>
    <x v="42"/>
    <s v=""/>
    <n v="2.1008659999999999"/>
    <n v="2.1008659999999999"/>
    <s v="KG"/>
    <d v="2024-11-07T00:00:00"/>
    <n v="7"/>
    <d v="2024-11-18T00:00:00"/>
    <n v="0"/>
    <n v="0"/>
    <s v="PRO"/>
    <n v="0"/>
    <x v="14"/>
    <n v="1"/>
    <m/>
    <m/>
    <x v="1"/>
    <x v="6"/>
  </r>
  <r>
    <n v="1154"/>
    <b v="1"/>
    <x v="23"/>
    <x v="0"/>
    <x v="23"/>
    <s v=""/>
    <n v="7.0091869999999998"/>
    <n v="7.0091869999999998"/>
    <s v="KGS"/>
    <d v="2024-11-07T00:00:00"/>
    <n v="7"/>
    <d v="2024-11-18T00:00:00"/>
    <n v="0"/>
    <n v="0"/>
    <s v="PRO"/>
    <n v="0"/>
    <x v="14"/>
    <n v="1"/>
    <m/>
    <m/>
    <x v="10"/>
    <x v="6"/>
  </r>
  <r>
    <n v="1152"/>
    <b v="1"/>
    <x v="24"/>
    <x v="0"/>
    <x v="24"/>
    <s v=""/>
    <n v="18.889315"/>
    <n v="18.889315"/>
    <s v="KGS"/>
    <d v="2024-11-07T00:00:00"/>
    <n v="7"/>
    <d v="2024-11-18T00:00:00"/>
    <n v="0"/>
    <n v="0"/>
    <s v="PRO"/>
    <n v="0"/>
    <x v="14"/>
    <n v="1"/>
    <m/>
    <m/>
    <x v="11"/>
    <x v="6"/>
  </r>
  <r>
    <n v="1153"/>
    <b v="1"/>
    <x v="35"/>
    <x v="0"/>
    <x v="35"/>
    <s v="CONT ALERG (LE) (SO)"/>
    <n v="14.018374"/>
    <n v="14.018374"/>
    <s v="KGS"/>
    <d v="2024-11-07T00:00:00"/>
    <n v="7"/>
    <d v="2024-11-18T00:00:00"/>
    <n v="0"/>
    <n v="0"/>
    <s v="PRO"/>
    <n v="0"/>
    <x v="14"/>
    <n v="1"/>
    <m/>
    <m/>
    <x v="15"/>
    <x v="6"/>
  </r>
  <r>
    <n v="1241"/>
    <b v="1"/>
    <x v="33"/>
    <x v="0"/>
    <x v="33"/>
    <s v="ET 100X150 ILUST    "/>
    <n v="1309.9248009999999"/>
    <n v="1309.9248009999999"/>
    <s v="UNI"/>
    <d v="2024-11-07T00:00:00"/>
    <n v="10"/>
    <d v="2024-11-18T00:00:00"/>
    <n v="0"/>
    <n v="0"/>
    <s v="PRO"/>
    <n v="0"/>
    <x v="24"/>
    <n v="1"/>
    <m/>
    <m/>
    <x v="9"/>
    <x v="6"/>
  </r>
  <r>
    <n v="1247"/>
    <b v="1"/>
    <x v="33"/>
    <x v="0"/>
    <x v="33"/>
    <s v="ET 100X150 ILUST    "/>
    <n v="582.84839999999997"/>
    <n v="582.84839999999997"/>
    <s v="UNI"/>
    <d v="2024-11-07T00:00:00"/>
    <n v="10"/>
    <d v="2024-11-18T00:00:00"/>
    <n v="0"/>
    <n v="0"/>
    <s v="PRO"/>
    <n v="0"/>
    <x v="18"/>
    <n v="1"/>
    <m/>
    <m/>
    <x v="9"/>
    <x v="6"/>
  </r>
  <r>
    <n v="1256"/>
    <b v="1"/>
    <x v="33"/>
    <x v="0"/>
    <x v="33"/>
    <s v="ET 100X150 ILUST    "/>
    <n v="39.199232000000002"/>
    <n v="39.199232000000002"/>
    <s v="UNI"/>
    <d v="2024-11-07T00:00:00"/>
    <n v="10"/>
    <d v="2024-11-18T00:00:00"/>
    <n v="0"/>
    <n v="0"/>
    <s v="PRO"/>
    <n v="0"/>
    <x v="15"/>
    <n v="1"/>
    <m/>
    <m/>
    <x v="9"/>
    <x v="6"/>
  </r>
  <r>
    <n v="1263"/>
    <b v="1"/>
    <x v="33"/>
    <x v="0"/>
    <x v="33"/>
    <s v="ET 100X150 ILUST    "/>
    <n v="10.172874999999999"/>
    <n v="10.172874999999999"/>
    <s v="UNI"/>
    <d v="2024-11-07T00:00:00"/>
    <n v="10"/>
    <d v="2024-11-18T00:00:00"/>
    <n v="0"/>
    <n v="0"/>
    <s v="PRO"/>
    <n v="0"/>
    <x v="5"/>
    <n v="1"/>
    <m/>
    <m/>
    <x v="9"/>
    <x v="6"/>
  </r>
  <r>
    <n v="1270"/>
    <b v="1"/>
    <x v="33"/>
    <x v="0"/>
    <x v="33"/>
    <s v="ET 100X150 ILUST    "/>
    <n v="42.725745000000003"/>
    <n v="42.725745000000003"/>
    <s v="UNI"/>
    <d v="2024-11-07T00:00:00"/>
    <n v="10"/>
    <d v="2024-11-18T00:00:00"/>
    <n v="0"/>
    <n v="0"/>
    <s v="PRO"/>
    <n v="0"/>
    <x v="10"/>
    <n v="1"/>
    <m/>
    <m/>
    <x v="9"/>
    <x v="6"/>
  </r>
  <r>
    <n v="1321"/>
    <b v="1"/>
    <x v="15"/>
    <x v="0"/>
    <x v="15"/>
    <s v="NRO 2               "/>
    <n v="381.40049399999998"/>
    <n v="381.40049399999998"/>
    <s v="KG"/>
    <d v="2024-11-07T00:00:00"/>
    <n v="15"/>
    <d v="2024-11-25T00:00:00"/>
    <n v="0"/>
    <n v="0"/>
    <s v="PRO"/>
    <n v="0"/>
    <x v="22"/>
    <n v="1"/>
    <m/>
    <m/>
    <x v="6"/>
    <x v="7"/>
  </r>
  <r>
    <n v="1323"/>
    <b v="1"/>
    <x v="17"/>
    <x v="0"/>
    <x v="17"/>
    <s v="KGS                 "/>
    <n v="3.0828099999999998"/>
    <n v="3.0828099999999998"/>
    <s v="KGS"/>
    <d v="2024-11-07T00:00:00"/>
    <n v="15"/>
    <d v="2024-11-25T00:00:00"/>
    <n v="0"/>
    <n v="0"/>
    <s v="PRO"/>
    <n v="0"/>
    <x v="22"/>
    <n v="1"/>
    <m/>
    <m/>
    <x v="3"/>
    <x v="7"/>
  </r>
  <r>
    <n v="975"/>
    <b v="1"/>
    <x v="38"/>
    <x v="0"/>
    <x v="38"/>
    <s v="SN 797890 Lecker "/>
    <n v="0.42"/>
    <n v="0.42"/>
    <s v="KG"/>
    <d v="2024-11-08T00:00:00"/>
    <n v="0"/>
    <d v="2024-11-11T00:00:00"/>
    <n v="0.01"/>
    <n v="0"/>
    <s v="PRO"/>
    <n v="0"/>
    <x v="28"/>
    <n v="1"/>
    <m/>
    <m/>
    <x v="16"/>
    <x v="5"/>
  </r>
  <r>
    <n v="976"/>
    <b v="1"/>
    <x v="109"/>
    <x v="0"/>
    <x v="109"/>
    <s v="CR605752 Lecker "/>
    <n v="0.78"/>
    <n v="0.78"/>
    <s v="KG"/>
    <d v="2024-11-08T00:00:00"/>
    <n v="0"/>
    <d v="2024-11-11T00:00:00"/>
    <n v="0.01"/>
    <n v="0"/>
    <s v="PRO"/>
    <n v="0"/>
    <x v="28"/>
    <n v="1"/>
    <m/>
    <m/>
    <x v="16"/>
    <x v="5"/>
  </r>
  <r>
    <n v="966"/>
    <b v="1"/>
    <x v="49"/>
    <x v="0"/>
    <x v="49"/>
    <s v="Pizza y Bast. queso"/>
    <n v="5495.45"/>
    <n v="5495.45"/>
    <s v="KG"/>
    <d v="2024-11-08T00:00:00"/>
    <n v="0"/>
    <d v="2024-11-11T00:00:00"/>
    <n v="0.01"/>
    <n v="0"/>
    <s v="PRO"/>
    <n v="0"/>
    <x v="31"/>
    <n v="1"/>
    <m/>
    <m/>
    <x v="16"/>
    <x v="5"/>
  </r>
  <r>
    <n v="947"/>
    <b v="1"/>
    <x v="80"/>
    <x v="0"/>
    <x v="80"/>
    <s v="CONT.ALERG.(LE)     "/>
    <n v="349.88"/>
    <n v="349.88"/>
    <s v="KGS"/>
    <d v="2024-11-08T00:00:00"/>
    <n v="0"/>
    <d v="2024-11-11T00:00:00"/>
    <n v="0.01"/>
    <n v="0"/>
    <s v="PRO"/>
    <n v="0"/>
    <x v="25"/>
    <n v="1"/>
    <m/>
    <m/>
    <x v="20"/>
    <x v="5"/>
  </r>
  <r>
    <n v="981"/>
    <b v="1"/>
    <x v="39"/>
    <x v="0"/>
    <x v="39"/>
    <s v=""/>
    <n v="67.799773999999999"/>
    <n v="67.799773999999999"/>
    <s v="KGS"/>
    <d v="2024-11-08T00:00:00"/>
    <n v="1"/>
    <d v="2024-11-11T00:00:00"/>
    <n v="0"/>
    <n v="0"/>
    <s v="PRO"/>
    <n v="0"/>
    <x v="25"/>
    <n v="1"/>
    <m/>
    <m/>
    <x v="17"/>
    <x v="5"/>
  </r>
  <r>
    <n v="983"/>
    <b v="1"/>
    <x v="39"/>
    <x v="0"/>
    <x v="39"/>
    <s v=""/>
    <n v="62.805892999999998"/>
    <n v="62.805892999999998"/>
    <s v="KGS"/>
    <d v="2024-11-08T00:00:00"/>
    <n v="1"/>
    <d v="2024-11-11T00:00:00"/>
    <n v="0"/>
    <n v="0"/>
    <s v="PRO"/>
    <n v="0"/>
    <x v="26"/>
    <n v="1"/>
    <m/>
    <m/>
    <x v="17"/>
    <x v="5"/>
  </r>
  <r>
    <n v="987"/>
    <b v="1"/>
    <x v="39"/>
    <x v="0"/>
    <x v="39"/>
    <s v=""/>
    <n v="67.8"/>
    <n v="67.8"/>
    <s v="KGS"/>
    <d v="2024-11-08T00:00:00"/>
    <n v="1"/>
    <d v="2024-11-11T00:00:00"/>
    <n v="0"/>
    <n v="0"/>
    <s v="PRO"/>
    <n v="0"/>
    <x v="26"/>
    <n v="1"/>
    <m/>
    <m/>
    <x v="17"/>
    <x v="5"/>
  </r>
  <r>
    <n v="1203"/>
    <b v="1"/>
    <x v="43"/>
    <x v="0"/>
    <x v="43"/>
    <s v=""/>
    <n v="1070.704565"/>
    <n v="1070.704565"/>
    <s v="KGS"/>
    <d v="2024-11-08T00:00:00"/>
    <n v="7"/>
    <d v="2024-11-18T00:00:00"/>
    <n v="0"/>
    <n v="0"/>
    <s v="PRO"/>
    <n v="0"/>
    <x v="10"/>
    <n v="1"/>
    <m/>
    <m/>
    <x v="7"/>
    <x v="6"/>
  </r>
  <r>
    <n v="1179"/>
    <b v="1"/>
    <x v="32"/>
    <x v="0"/>
    <x v="32"/>
    <s v=""/>
    <n v="251.44958700000001"/>
    <n v="251.44958700000001"/>
    <s v="KGS"/>
    <d v="2024-11-08T00:00:00"/>
    <n v="7"/>
    <d v="2024-11-18T00:00:00"/>
    <n v="0"/>
    <n v="0"/>
    <s v="PRO"/>
    <n v="0"/>
    <x v="15"/>
    <n v="1"/>
    <m/>
    <m/>
    <x v="14"/>
    <x v="6"/>
  </r>
  <r>
    <n v="1188"/>
    <b v="1"/>
    <x v="32"/>
    <x v="0"/>
    <x v="32"/>
    <s v=""/>
    <n v="70.281390000000002"/>
    <n v="70.281390000000002"/>
    <s v="KGS"/>
    <d v="2024-11-08T00:00:00"/>
    <n v="7"/>
    <d v="2024-11-18T00:00:00"/>
    <n v="0"/>
    <n v="0"/>
    <s v="PRO"/>
    <n v="0"/>
    <x v="5"/>
    <n v="1"/>
    <m/>
    <m/>
    <x v="14"/>
    <x v="6"/>
  </r>
  <r>
    <n v="1201"/>
    <b v="1"/>
    <x v="32"/>
    <x v="0"/>
    <x v="32"/>
    <s v=""/>
    <n v="295.17954700000001"/>
    <n v="295.17954700000001"/>
    <s v="KGS"/>
    <d v="2024-11-08T00:00:00"/>
    <n v="7"/>
    <d v="2024-11-18T00:00:00"/>
    <n v="0"/>
    <n v="0"/>
    <s v="PRO"/>
    <n v="0"/>
    <x v="10"/>
    <n v="1"/>
    <m/>
    <m/>
    <x v="14"/>
    <x v="6"/>
  </r>
  <r>
    <n v="1213"/>
    <b v="1"/>
    <x v="32"/>
    <x v="0"/>
    <x v="32"/>
    <s v=""/>
    <n v="144.139892"/>
    <n v="144.139892"/>
    <s v="KGS"/>
    <d v="2024-11-08T00:00:00"/>
    <n v="7"/>
    <d v="2024-11-18T00:00:00"/>
    <n v="0"/>
    <n v="0"/>
    <s v="PRO"/>
    <n v="0"/>
    <x v="16"/>
    <n v="1"/>
    <m/>
    <m/>
    <x v="14"/>
    <x v="6"/>
  </r>
  <r>
    <n v="1168"/>
    <b v="1"/>
    <x v="75"/>
    <x v="0"/>
    <x v="75"/>
    <s v="CONT.ALERG.(HU)     "/>
    <n v="16.449759"/>
    <n v="16.449759"/>
    <s v="KGS"/>
    <d v="2024-11-08T00:00:00"/>
    <n v="7"/>
    <d v="2024-11-18T00:00:00"/>
    <n v="0"/>
    <n v="0"/>
    <s v="PRO"/>
    <n v="0"/>
    <x v="24"/>
    <n v="1"/>
    <m/>
    <m/>
    <x v="1"/>
    <x v="6"/>
  </r>
  <r>
    <n v="1284"/>
    <b v="1"/>
    <x v="33"/>
    <x v="0"/>
    <x v="33"/>
    <s v="ET 100X150 ILUST    "/>
    <n v="7.2816369999999999"/>
    <n v="7.2816369999999999"/>
    <s v="UNI"/>
    <d v="2024-11-08T00:00:00"/>
    <n v="10"/>
    <d v="2024-11-18T00:00:00"/>
    <n v="0"/>
    <n v="0"/>
    <s v="PRO"/>
    <n v="0"/>
    <x v="14"/>
    <n v="1"/>
    <m/>
    <m/>
    <x v="9"/>
    <x v="6"/>
  </r>
  <r>
    <n v="1325"/>
    <b v="1"/>
    <x v="15"/>
    <x v="0"/>
    <x v="15"/>
    <s v="NRO 2               "/>
    <n v="2143.65191"/>
    <n v="2143.65191"/>
    <s v="KG"/>
    <d v="2024-11-08T00:00:00"/>
    <n v="15"/>
    <d v="2024-11-25T00:00:00"/>
    <n v="0"/>
    <n v="0"/>
    <s v="PRO"/>
    <n v="0"/>
    <x v="6"/>
    <n v="1"/>
    <m/>
    <m/>
    <x v="6"/>
    <x v="7"/>
  </r>
  <r>
    <n v="1328"/>
    <b v="1"/>
    <x v="15"/>
    <x v="0"/>
    <x v="15"/>
    <s v="NRO 2               "/>
    <n v="2903.2637629999999"/>
    <n v="2903.2637629999999"/>
    <s v="KG"/>
    <d v="2024-11-08T00:00:00"/>
    <n v="15"/>
    <d v="2024-11-25T00:00:00"/>
    <n v="0"/>
    <n v="0"/>
    <s v="PRO"/>
    <n v="0"/>
    <x v="7"/>
    <n v="1"/>
    <m/>
    <m/>
    <x v="6"/>
    <x v="7"/>
  </r>
  <r>
    <n v="1330"/>
    <b v="1"/>
    <x v="16"/>
    <x v="0"/>
    <x v="16"/>
    <s v="EMP03-48 PIAMONTESA "/>
    <n v="2287.0750929999999"/>
    <n v="2287.0750929999999"/>
    <s v="KGS"/>
    <d v="2024-11-08T00:00:00"/>
    <n v="15"/>
    <d v="2024-11-25T00:00:00"/>
    <n v="0"/>
    <n v="0"/>
    <s v="PRO"/>
    <n v="0"/>
    <x v="7"/>
    <n v="1"/>
    <m/>
    <m/>
    <x v="7"/>
    <x v="7"/>
  </r>
  <r>
    <n v="1326"/>
    <b v="1"/>
    <x v="17"/>
    <x v="0"/>
    <x v="17"/>
    <s v="KGS                 "/>
    <n v="13.633402"/>
    <n v="13.633402"/>
    <s v="KGS"/>
    <d v="2024-11-08T00:00:00"/>
    <n v="15"/>
    <d v="2024-11-25T00:00:00"/>
    <n v="0"/>
    <n v="0"/>
    <s v="PRO"/>
    <n v="0"/>
    <x v="6"/>
    <n v="1"/>
    <m/>
    <m/>
    <x v="3"/>
    <x v="7"/>
  </r>
  <r>
    <n v="1331"/>
    <b v="1"/>
    <x v="17"/>
    <x v="0"/>
    <x v="17"/>
    <s v="KGS                 "/>
    <n v="1.5847800000000001"/>
    <n v="1.5847800000000001"/>
    <s v="KGS"/>
    <d v="2024-11-08T00:00:00"/>
    <n v="15"/>
    <d v="2024-11-25T00:00:00"/>
    <n v="0"/>
    <n v="0"/>
    <s v="PRO"/>
    <n v="0"/>
    <x v="7"/>
    <n v="1"/>
    <m/>
    <m/>
    <x v="3"/>
    <x v="7"/>
  </r>
  <r>
    <n v="988"/>
    <b v="1"/>
    <x v="85"/>
    <x v="0"/>
    <x v="85"/>
    <s v="CONT.ALERG.(T)"/>
    <n v="779.02"/>
    <n v="779.02"/>
    <s v="KGS"/>
    <d v="2024-11-09T00:00:00"/>
    <n v="0"/>
    <d v="2024-11-11T00:00:00"/>
    <n v="0.01"/>
    <n v="0"/>
    <s v="PRO"/>
    <n v="0"/>
    <x v="17"/>
    <n v="1"/>
    <m/>
    <m/>
    <x v="16"/>
    <x v="5"/>
  </r>
  <r>
    <n v="992"/>
    <b v="1"/>
    <x v="85"/>
    <x v="0"/>
    <x v="85"/>
    <s v="CONT.ALERG.(T)"/>
    <n v="1599.69"/>
    <n v="1599.69"/>
    <s v="KGS"/>
    <d v="2024-11-09T00:00:00"/>
    <n v="0"/>
    <d v="2024-11-11T00:00:00"/>
    <n v="0.01"/>
    <n v="0"/>
    <s v="PRO"/>
    <n v="0"/>
    <x v="30"/>
    <n v="1"/>
    <m/>
    <m/>
    <x v="16"/>
    <x v="5"/>
  </r>
  <r>
    <n v="985"/>
    <b v="1"/>
    <x v="80"/>
    <x v="0"/>
    <x v="80"/>
    <s v="CONT.ALERG.(LE)     "/>
    <n v="179.48"/>
    <n v="179.48"/>
    <s v="KGS"/>
    <d v="2024-11-09T00:00:00"/>
    <n v="0"/>
    <d v="2024-11-11T00:00:00"/>
    <n v="0.01"/>
    <n v="0"/>
    <s v="PRO"/>
    <n v="0"/>
    <x v="26"/>
    <n v="1"/>
    <m/>
    <m/>
    <x v="20"/>
    <x v="5"/>
  </r>
  <r>
    <n v="986"/>
    <b v="1"/>
    <x v="127"/>
    <x v="0"/>
    <x v="127"/>
    <s v="La Paulina"/>
    <n v="71.77"/>
    <n v="71.77"/>
    <s v="KG"/>
    <d v="2024-11-09T00:00:00"/>
    <n v="0"/>
    <d v="2024-11-11T00:00:00"/>
    <n v="0.01"/>
    <n v="0"/>
    <s v="PRO"/>
    <n v="0"/>
    <x v="26"/>
    <n v="1"/>
    <m/>
    <m/>
    <x v="16"/>
    <x v="5"/>
  </r>
  <r>
    <n v="1024"/>
    <b v="1"/>
    <x v="39"/>
    <x v="0"/>
    <x v="39"/>
    <s v=""/>
    <n v="369.26954999999998"/>
    <n v="369.26954999999998"/>
    <s v="KGS"/>
    <d v="2024-11-09T00:00:00"/>
    <n v="1"/>
    <d v="2024-11-11T00:00:00"/>
    <n v="0"/>
    <n v="0"/>
    <s v="PRO"/>
    <n v="0"/>
    <x v="28"/>
    <n v="1"/>
    <m/>
    <m/>
    <x v="17"/>
    <x v="5"/>
  </r>
  <r>
    <n v="1027"/>
    <b v="1"/>
    <x v="39"/>
    <x v="0"/>
    <x v="39"/>
    <s v=""/>
    <n v="48.97296"/>
    <n v="48.97296"/>
    <s v="KGS"/>
    <d v="2024-11-09T00:00:00"/>
    <n v="1"/>
    <d v="2024-11-11T00:00:00"/>
    <n v="0"/>
    <n v="0"/>
    <s v="PRO"/>
    <n v="0"/>
    <x v="28"/>
    <n v="1"/>
    <m/>
    <m/>
    <x v="17"/>
    <x v="5"/>
  </r>
  <r>
    <n v="1234"/>
    <b v="1"/>
    <x v="43"/>
    <x v="0"/>
    <x v="43"/>
    <s v=""/>
    <n v="167.39736500000001"/>
    <n v="167.39736500000001"/>
    <s v="KGS"/>
    <d v="2024-11-09T00:00:00"/>
    <n v="7"/>
    <d v="2024-11-18T00:00:00"/>
    <n v="0"/>
    <n v="0"/>
    <s v="PRO"/>
    <n v="0"/>
    <x v="14"/>
    <n v="1"/>
    <m/>
    <m/>
    <x v="7"/>
    <x v="6"/>
  </r>
  <r>
    <n v="1221"/>
    <b v="1"/>
    <x v="32"/>
    <x v="0"/>
    <x v="32"/>
    <s v=""/>
    <n v="752.30779199999995"/>
    <n v="752.30779199999995"/>
    <s v="KGS"/>
    <d v="2024-11-09T00:00:00"/>
    <n v="7"/>
    <d v="2024-11-18T00:00:00"/>
    <n v="0"/>
    <n v="0"/>
    <s v="PRO"/>
    <n v="0"/>
    <x v="24"/>
    <n v="1"/>
    <m/>
    <m/>
    <x v="14"/>
    <x v="6"/>
  </r>
  <r>
    <n v="1226"/>
    <b v="1"/>
    <x v="32"/>
    <x v="0"/>
    <x v="32"/>
    <s v=""/>
    <n v="1545.302545"/>
    <n v="1545.302545"/>
    <s v="KGS"/>
    <d v="2024-11-09T00:00:00"/>
    <n v="7"/>
    <d v="2024-11-18T00:00:00"/>
    <n v="0"/>
    <n v="0"/>
    <s v="PRO"/>
    <n v="0"/>
    <x v="15"/>
    <n v="1"/>
    <m/>
    <m/>
    <x v="14"/>
    <x v="6"/>
  </r>
  <r>
    <n v="1228"/>
    <b v="1"/>
    <x v="32"/>
    <x v="0"/>
    <x v="32"/>
    <s v=""/>
    <n v="250.00200000000001"/>
    <n v="250.00200000000001"/>
    <s v="KGS"/>
    <d v="2024-11-09T00:00:00"/>
    <n v="7"/>
    <d v="2024-11-18T00:00:00"/>
    <n v="0"/>
    <n v="0"/>
    <s v="PRO"/>
    <n v="0"/>
    <x v="5"/>
    <n v="1"/>
    <m/>
    <m/>
    <x v="14"/>
    <x v="6"/>
  </r>
  <r>
    <n v="1230"/>
    <b v="1"/>
    <x v="32"/>
    <x v="0"/>
    <x v="32"/>
    <s v=""/>
    <n v="1060.5002420000001"/>
    <n v="1060.5002420000001"/>
    <s v="KGS"/>
    <d v="2024-11-09T00:00:00"/>
    <n v="7"/>
    <d v="2024-11-18T00:00:00"/>
    <n v="0"/>
    <n v="0"/>
    <s v="PRO"/>
    <n v="0"/>
    <x v="10"/>
    <n v="1"/>
    <m/>
    <m/>
    <x v="14"/>
    <x v="6"/>
  </r>
  <r>
    <n v="1238"/>
    <b v="1"/>
    <x v="32"/>
    <x v="0"/>
    <x v="32"/>
    <s v=""/>
    <n v="505"/>
    <n v="505"/>
    <s v="KGS"/>
    <d v="2024-11-09T00:00:00"/>
    <n v="7"/>
    <d v="2024-11-18T00:00:00"/>
    <n v="0"/>
    <n v="0"/>
    <s v="PRO"/>
    <n v="0"/>
    <x v="16"/>
    <n v="1"/>
    <m/>
    <m/>
    <x v="14"/>
    <x v="6"/>
  </r>
  <r>
    <n v="1342"/>
    <b v="1"/>
    <x v="20"/>
    <x v="0"/>
    <x v="20"/>
    <s v="FRIZZIO             "/>
    <n v="3341.52"/>
    <n v="3341.52"/>
    <s v="UNI"/>
    <d v="2024-11-09T00:00:00"/>
    <n v="15"/>
    <d v="2024-11-25T00:00:00"/>
    <n v="0"/>
    <n v="0"/>
    <s v="PRO"/>
    <n v="0"/>
    <x v="7"/>
    <n v="1"/>
    <m/>
    <m/>
    <x v="9"/>
    <x v="7"/>
  </r>
  <r>
    <n v="1026"/>
    <b v="1"/>
    <x v="49"/>
    <x v="0"/>
    <x v="49"/>
    <s v="Pizza y Bast. queso"/>
    <n v="1063.5"/>
    <n v="1063.5"/>
    <s v="KG"/>
    <d v="2024-11-10T00:00:00"/>
    <n v="0"/>
    <d v="2024-11-11T00:00:00"/>
    <n v="0.01"/>
    <n v="0"/>
    <s v="PRO"/>
    <n v="0"/>
    <x v="28"/>
    <n v="1"/>
    <m/>
    <m/>
    <x v="16"/>
    <x v="5"/>
  </r>
  <r>
    <n v="1001"/>
    <b v="1"/>
    <x v="52"/>
    <x v="0"/>
    <x v="52"/>
    <s v=""/>
    <n v="15.582805"/>
    <n v="15.582805"/>
    <s v="UNI"/>
    <d v="2024-11-10T00:00:00"/>
    <n v="0"/>
    <d v="2024-11-11T00:00:00"/>
    <n v="0"/>
    <n v="0"/>
    <s v="PRO"/>
    <n v="0"/>
    <x v="25"/>
    <n v="1"/>
    <m/>
    <m/>
    <x v="16"/>
    <x v="5"/>
  </r>
  <r>
    <n v="1006"/>
    <b v="1"/>
    <x v="52"/>
    <x v="0"/>
    <x v="52"/>
    <s v=""/>
    <n v="15.582857000000001"/>
    <n v="15.582857000000001"/>
    <s v="UNI"/>
    <d v="2024-11-10T00:00:00"/>
    <n v="0"/>
    <d v="2024-11-11T00:00:00"/>
    <n v="0"/>
    <n v="0"/>
    <s v="PRO"/>
    <n v="0"/>
    <x v="26"/>
    <n v="1"/>
    <m/>
    <m/>
    <x v="16"/>
    <x v="5"/>
  </r>
  <r>
    <n v="1011"/>
    <b v="1"/>
    <x v="52"/>
    <x v="0"/>
    <x v="52"/>
    <s v=""/>
    <n v="15.785526000000001"/>
    <n v="15.785526000000001"/>
    <s v="UNI"/>
    <d v="2024-11-10T00:00:00"/>
    <n v="0"/>
    <d v="2024-11-11T00:00:00"/>
    <n v="0"/>
    <n v="0"/>
    <s v="PRO"/>
    <n v="0"/>
    <x v="17"/>
    <n v="1"/>
    <m/>
    <m/>
    <x v="16"/>
    <x v="5"/>
  </r>
  <r>
    <n v="1017"/>
    <b v="1"/>
    <x v="52"/>
    <x v="0"/>
    <x v="52"/>
    <s v=""/>
    <n v="103.98336"/>
    <n v="103.98336"/>
    <s v="UNI"/>
    <d v="2024-11-10T00:00:00"/>
    <n v="0"/>
    <d v="2024-11-11T00:00:00"/>
    <n v="0"/>
    <n v="0"/>
    <s v="PRO"/>
    <n v="0"/>
    <x v="30"/>
    <n v="1"/>
    <m/>
    <m/>
    <x v="16"/>
    <x v="5"/>
  </r>
  <r>
    <n v="1023"/>
    <b v="1"/>
    <x v="52"/>
    <x v="0"/>
    <x v="52"/>
    <s v=""/>
    <n v="104.000529"/>
    <n v="104.000529"/>
    <s v="UNI"/>
    <d v="2024-11-10T00:00:00"/>
    <n v="0"/>
    <d v="2024-11-11T00:00:00"/>
    <n v="0"/>
    <n v="0"/>
    <s v="PRO"/>
    <n v="0"/>
    <x v="31"/>
    <n v="1"/>
    <m/>
    <m/>
    <x v="16"/>
    <x v="5"/>
  </r>
  <r>
    <n v="1009"/>
    <b v="1"/>
    <x v="53"/>
    <x v="0"/>
    <x v="53"/>
    <s v=""/>
    <n v="35.526316000000001"/>
    <n v="35.526316000000001"/>
    <s v="UNI"/>
    <d v="2024-11-10T00:00:00"/>
    <n v="0"/>
    <d v="2024-11-11T00:00:00"/>
    <n v="0"/>
    <n v="0"/>
    <s v="PRO"/>
    <n v="0"/>
    <x v="17"/>
    <n v="1"/>
    <m/>
    <m/>
    <x v="19"/>
    <x v="5"/>
  </r>
  <r>
    <n v="1015"/>
    <b v="1"/>
    <x v="53"/>
    <x v="0"/>
    <x v="53"/>
    <s v=""/>
    <n v="149.76"/>
    <n v="149.76"/>
    <s v="UNI"/>
    <d v="2024-11-10T00:00:00"/>
    <n v="0"/>
    <d v="2024-11-11T00:00:00"/>
    <n v="0"/>
    <n v="0"/>
    <s v="PRO"/>
    <n v="0"/>
    <x v="30"/>
    <n v="1"/>
    <m/>
    <m/>
    <x v="19"/>
    <x v="5"/>
  </r>
  <r>
    <n v="1021"/>
    <b v="1"/>
    <x v="53"/>
    <x v="0"/>
    <x v="53"/>
    <s v=""/>
    <n v="149.763158"/>
    <n v="149.763158"/>
    <s v="UNI"/>
    <d v="2024-11-10T00:00:00"/>
    <n v="0"/>
    <d v="2024-11-11T00:00:00"/>
    <n v="0"/>
    <n v="0"/>
    <s v="PRO"/>
    <n v="0"/>
    <x v="31"/>
    <n v="1"/>
    <m/>
    <m/>
    <x v="19"/>
    <x v="5"/>
  </r>
  <r>
    <n v="1002"/>
    <b v="1"/>
    <x v="129"/>
    <x v="0"/>
    <x v="129"/>
    <s v="REV.1"/>
    <n v="30"/>
    <n v="30"/>
    <s v="KG"/>
    <d v="2024-11-10T00:00:00"/>
    <n v="0"/>
    <d v="2024-11-11T00:00:00"/>
    <n v="0.01"/>
    <n v="0"/>
    <s v="PRO"/>
    <n v="0"/>
    <x v="26"/>
    <n v="1"/>
    <m/>
    <m/>
    <x v="16"/>
    <x v="5"/>
  </r>
  <r>
    <n v="1007"/>
    <b v="1"/>
    <x v="131"/>
    <x v="0"/>
    <x v="131"/>
    <s v=""/>
    <n v="76.98"/>
    <n v="76.98"/>
    <s v="KG"/>
    <d v="2024-11-10T00:00:00"/>
    <n v="0"/>
    <d v="2024-11-11T00:00:00"/>
    <n v="0.01"/>
    <n v="0"/>
    <s v="PRO"/>
    <n v="0"/>
    <x v="17"/>
    <n v="1"/>
    <m/>
    <m/>
    <x v="16"/>
    <x v="5"/>
  </r>
  <r>
    <n v="1018"/>
    <b v="1"/>
    <x v="153"/>
    <x v="0"/>
    <x v="153"/>
    <s v="REV.1"/>
    <n v="359.47"/>
    <n v="359.47"/>
    <s v="KG"/>
    <d v="2024-11-10T00:00:00"/>
    <n v="0"/>
    <d v="2024-11-11T00:00:00"/>
    <n v="0.01"/>
    <n v="0"/>
    <s v="PRO"/>
    <n v="0"/>
    <x v="31"/>
    <n v="1"/>
    <m/>
    <m/>
    <x v="16"/>
    <x v="5"/>
  </r>
  <r>
    <n v="1012"/>
    <b v="1"/>
    <x v="154"/>
    <x v="0"/>
    <x v="154"/>
    <s v=""/>
    <n v="359.46"/>
    <n v="359.46"/>
    <s v="KG"/>
    <d v="2024-11-10T00:00:00"/>
    <n v="0"/>
    <d v="2024-11-11T00:00:00"/>
    <n v="0.01"/>
    <n v="0"/>
    <s v="PRO"/>
    <n v="0"/>
    <x v="30"/>
    <n v="1"/>
    <m/>
    <m/>
    <x v="16"/>
    <x v="5"/>
  </r>
  <r>
    <n v="997"/>
    <b v="1"/>
    <x v="133"/>
    <x v="0"/>
    <x v="133"/>
    <s v="REV.1"/>
    <n v="35.159999999999997"/>
    <n v="35.159999999999997"/>
    <s v="KG"/>
    <d v="2024-11-10T00:00:00"/>
    <n v="0"/>
    <d v="2024-11-11T00:00:00"/>
    <n v="0.01"/>
    <n v="0"/>
    <s v="PRO"/>
    <n v="0"/>
    <x v="25"/>
    <n v="1"/>
    <m/>
    <m/>
    <x v="16"/>
    <x v="5"/>
  </r>
  <r>
    <n v="1000"/>
    <b v="1"/>
    <x v="67"/>
    <x v="0"/>
    <x v="67"/>
    <s v=""/>
    <n v="3.89"/>
    <n v="3.89"/>
    <s v="UN"/>
    <d v="2024-11-10T00:00:00"/>
    <n v="0"/>
    <d v="2024-11-11T00:00:00"/>
    <n v="0.01"/>
    <n v="0"/>
    <s v="PRO"/>
    <n v="0"/>
    <x v="25"/>
    <n v="1"/>
    <m/>
    <m/>
    <x v="16"/>
    <x v="5"/>
  </r>
  <r>
    <n v="1005"/>
    <b v="1"/>
    <x v="67"/>
    <x v="0"/>
    <x v="67"/>
    <s v=""/>
    <n v="3.9"/>
    <n v="3.9"/>
    <s v="UN"/>
    <d v="2024-11-10T00:00:00"/>
    <n v="0"/>
    <d v="2024-11-11T00:00:00"/>
    <n v="0.01"/>
    <n v="0"/>
    <s v="PRO"/>
    <n v="0"/>
    <x v="26"/>
    <n v="1"/>
    <m/>
    <m/>
    <x v="16"/>
    <x v="5"/>
  </r>
  <r>
    <n v="1010"/>
    <b v="1"/>
    <x v="67"/>
    <x v="0"/>
    <x v="67"/>
    <s v=""/>
    <n v="3.94"/>
    <n v="3.94"/>
    <s v="UN"/>
    <d v="2024-11-10T00:00:00"/>
    <n v="0"/>
    <d v="2024-11-11T00:00:00"/>
    <n v="0.01"/>
    <n v="0"/>
    <s v="PRO"/>
    <n v="0"/>
    <x v="17"/>
    <n v="1"/>
    <m/>
    <m/>
    <x v="16"/>
    <x v="5"/>
  </r>
  <r>
    <n v="1016"/>
    <b v="1"/>
    <x v="67"/>
    <x v="0"/>
    <x v="67"/>
    <s v=""/>
    <n v="25.99"/>
    <n v="25.99"/>
    <s v="UN"/>
    <d v="2024-11-10T00:00:00"/>
    <n v="0"/>
    <d v="2024-11-11T00:00:00"/>
    <n v="0.01"/>
    <n v="0"/>
    <s v="PRO"/>
    <n v="0"/>
    <x v="30"/>
    <n v="1"/>
    <m/>
    <m/>
    <x v="16"/>
    <x v="5"/>
  </r>
  <r>
    <n v="1022"/>
    <b v="1"/>
    <x v="67"/>
    <x v="0"/>
    <x v="67"/>
    <s v=""/>
    <n v="26"/>
    <n v="26"/>
    <s v="UN"/>
    <d v="2024-11-10T00:00:00"/>
    <n v="0"/>
    <d v="2024-11-11T00:00:00"/>
    <n v="0.01"/>
    <n v="0"/>
    <s v="PRO"/>
    <n v="0"/>
    <x v="31"/>
    <n v="1"/>
    <m/>
    <m/>
    <x v="16"/>
    <x v="5"/>
  </r>
  <r>
    <n v="1058"/>
    <b v="1"/>
    <x v="39"/>
    <x v="0"/>
    <x v="39"/>
    <s v=""/>
    <n v="494.15336300000001"/>
    <n v="494.15336300000001"/>
    <s v="KGS"/>
    <d v="2024-11-10T00:00:00"/>
    <n v="1"/>
    <d v="2024-11-11T00:00:00"/>
    <n v="0"/>
    <n v="0"/>
    <s v="PRO"/>
    <n v="0"/>
    <x v="3"/>
    <n v="1"/>
    <m/>
    <m/>
    <x v="17"/>
    <x v="5"/>
  </r>
  <r>
    <n v="1082"/>
    <b v="1"/>
    <x v="39"/>
    <x v="0"/>
    <x v="39"/>
    <s v=""/>
    <n v="484.54651200000001"/>
    <n v="484.54651200000001"/>
    <s v="KGS"/>
    <d v="2024-11-10T00:00:00"/>
    <n v="1"/>
    <d v="2024-11-11T00:00:00"/>
    <n v="0"/>
    <n v="0"/>
    <s v="PRO"/>
    <n v="0"/>
    <x v="2"/>
    <n v="1"/>
    <m/>
    <m/>
    <x v="17"/>
    <x v="5"/>
  </r>
  <r>
    <n v="39"/>
    <b v="1"/>
    <x v="155"/>
    <x v="1"/>
    <x v="155"/>
    <s v="16 UNID  X 380 GRS"/>
    <n v="2496"/>
    <n v="0"/>
    <s v="UNI"/>
    <d v="2024-11-10T00:00:00"/>
    <n v="1"/>
    <d v="2024-11-11T00:00:00"/>
    <n v="0"/>
    <n v="0"/>
    <s v="PRO"/>
    <n v="0"/>
    <x v="30"/>
    <n v="1"/>
    <m/>
    <m/>
    <x v="16"/>
    <x v="5"/>
  </r>
  <r>
    <n v="40"/>
    <b v="1"/>
    <x v="156"/>
    <x v="1"/>
    <x v="156"/>
    <s v="16 UNID X 380 GRS"/>
    <n v="2496.0526319999999"/>
    <n v="0"/>
    <s v="UNI"/>
    <d v="2024-11-10T00:00:00"/>
    <n v="1"/>
    <d v="2024-11-11T00:00:00"/>
    <n v="0"/>
    <n v="0"/>
    <s v="PRO"/>
    <n v="0"/>
    <x v="31"/>
    <n v="1"/>
    <m/>
    <m/>
    <x v="16"/>
    <x v="5"/>
  </r>
  <r>
    <n v="1013"/>
    <b v="1"/>
    <x v="124"/>
    <x v="0"/>
    <x v="124"/>
    <s v="PECHU MINI BASTONES"/>
    <n v="2496.25"/>
    <n v="2496.25"/>
    <s v="UNI"/>
    <d v="2024-11-10T00:00:00"/>
    <n v="0"/>
    <d v="2024-11-11T00:00:00"/>
    <n v="0.01"/>
    <n v="0"/>
    <s v="PRO"/>
    <n v="0"/>
    <x v="30"/>
    <n v="1"/>
    <m/>
    <m/>
    <x v="16"/>
    <x v="5"/>
  </r>
  <r>
    <n v="1019"/>
    <b v="1"/>
    <x v="124"/>
    <x v="0"/>
    <x v="124"/>
    <s v="PECHU MINI BASTONES"/>
    <n v="2496.3000000000002"/>
    <n v="2496.3000000000002"/>
    <s v="UNI"/>
    <d v="2024-11-10T00:00:00"/>
    <n v="0"/>
    <d v="2024-11-11T00:00:00"/>
    <n v="0.01"/>
    <n v="0"/>
    <s v="PRO"/>
    <n v="0"/>
    <x v="31"/>
    <n v="1"/>
    <m/>
    <m/>
    <x v="16"/>
    <x v="5"/>
  </r>
  <r>
    <n v="38"/>
    <b v="1"/>
    <x v="137"/>
    <x v="1"/>
    <x v="137"/>
    <s v="X10 PAQ COD 100984"/>
    <n v="592.10526300000004"/>
    <n v="0"/>
    <s v="UNI"/>
    <d v="2024-11-10T00:00:00"/>
    <n v="1"/>
    <d v="2024-11-11T00:00:00"/>
    <n v="0"/>
    <n v="0"/>
    <s v="PRO"/>
    <n v="0"/>
    <x v="17"/>
    <n v="1"/>
    <m/>
    <m/>
    <x v="16"/>
    <x v="5"/>
  </r>
  <r>
    <n v="36"/>
    <b v="1"/>
    <x v="141"/>
    <x v="1"/>
    <x v="141"/>
    <s v="20 FLOW x 350G"/>
    <n v="428.57"/>
    <n v="0"/>
    <s v="UNI"/>
    <d v="2024-11-10T00:00:00"/>
    <n v="1"/>
    <d v="2024-11-11T00:00:00"/>
    <n v="0.01"/>
    <n v="0"/>
    <s v="PRO"/>
    <n v="0"/>
    <x v="25"/>
    <n v="1"/>
    <m/>
    <m/>
    <x v="16"/>
    <x v="5"/>
  </r>
  <r>
    <n v="37"/>
    <b v="1"/>
    <x v="142"/>
    <x v="1"/>
    <x v="142"/>
    <s v="20 FLOW x 350G"/>
    <n v="428.57142900000002"/>
    <n v="0"/>
    <s v="UNI"/>
    <d v="2024-11-10T00:00:00"/>
    <n v="1"/>
    <d v="2024-11-11T00:00:00"/>
    <n v="0"/>
    <n v="0"/>
    <s v="PRO"/>
    <n v="0"/>
    <x v="26"/>
    <n v="1"/>
    <m/>
    <m/>
    <x v="16"/>
    <x v="5"/>
  </r>
  <r>
    <n v="1272"/>
    <b v="1"/>
    <x v="71"/>
    <x v="0"/>
    <x v="71"/>
    <s v="CONT.ALERG.(GL)     "/>
    <n v="210.665685"/>
    <n v="210.665685"/>
    <s v="KGS"/>
    <d v="2024-11-10T00:00:00"/>
    <n v="7"/>
    <d v="2024-11-18T00:00:00"/>
    <n v="0"/>
    <n v="0"/>
    <s v="PRO"/>
    <n v="0"/>
    <x v="14"/>
    <n v="1"/>
    <m/>
    <m/>
    <x v="18"/>
    <x v="6"/>
  </r>
  <r>
    <n v="1273"/>
    <b v="1"/>
    <x v="32"/>
    <x v="0"/>
    <x v="32"/>
    <s v=""/>
    <n v="202.00161600000001"/>
    <n v="202.00161600000001"/>
    <s v="KGS"/>
    <d v="2024-11-10T00:00:00"/>
    <n v="7"/>
    <d v="2024-11-18T00:00:00"/>
    <n v="0"/>
    <n v="0"/>
    <s v="PRO"/>
    <n v="0"/>
    <x v="14"/>
    <n v="1"/>
    <m/>
    <m/>
    <x v="14"/>
    <x v="6"/>
  </r>
  <r>
    <n v="1038"/>
    <b v="1"/>
    <x v="53"/>
    <x v="0"/>
    <x v="53"/>
    <s v=""/>
    <n v="50.000399999999999"/>
    <n v="50.000399999999999"/>
    <s v="UNI"/>
    <d v="2024-11-11T00:00:00"/>
    <n v="0"/>
    <d v="2024-11-11T00:00:00"/>
    <n v="0"/>
    <n v="0"/>
    <s v="PRO"/>
    <n v="0"/>
    <x v="3"/>
    <n v="1"/>
    <m/>
    <m/>
    <x v="19"/>
    <x v="5"/>
  </r>
  <r>
    <n v="1064"/>
    <b v="1"/>
    <x v="53"/>
    <x v="0"/>
    <x v="53"/>
    <s v=""/>
    <n v="49.9998"/>
    <n v="49.9998"/>
    <s v="UNI"/>
    <d v="2024-11-11T00:00:00"/>
    <n v="0"/>
    <d v="2024-11-11T00:00:00"/>
    <n v="0"/>
    <n v="0"/>
    <s v="PRO"/>
    <n v="0"/>
    <x v="2"/>
    <n v="1"/>
    <m/>
    <m/>
    <x v="19"/>
    <x v="5"/>
  </r>
  <r>
    <n v="1028"/>
    <b v="1"/>
    <x v="144"/>
    <x v="0"/>
    <x v="144"/>
    <s v="UNIDADES. REV.3"/>
    <n v="60"/>
    <n v="60"/>
    <s v="UNI"/>
    <d v="2024-11-11T00:00:00"/>
    <n v="0"/>
    <d v="2024-11-11T00:00:00"/>
    <n v="0.01"/>
    <n v="0"/>
    <s v="PRO"/>
    <n v="0"/>
    <x v="28"/>
    <n v="1"/>
    <m/>
    <m/>
    <x v="16"/>
    <x v="5"/>
  </r>
  <r>
    <n v="1045"/>
    <b v="1"/>
    <x v="99"/>
    <x v="0"/>
    <x v="99"/>
    <s v=""/>
    <n v="39.229999999999997"/>
    <n v="39.229999999999997"/>
    <s v="KG"/>
    <d v="2024-11-11T00:00:00"/>
    <n v="0"/>
    <d v="2024-11-11T00:00:00"/>
    <n v="0.01"/>
    <n v="0"/>
    <s v="PRO"/>
    <n v="0"/>
    <x v="3"/>
    <n v="1"/>
    <m/>
    <m/>
    <x v="16"/>
    <x v="5"/>
  </r>
  <r>
    <n v="1059"/>
    <b v="1"/>
    <x v="100"/>
    <x v="0"/>
    <x v="100"/>
    <s v="IQF"/>
    <n v="1018.13"/>
    <n v="1018.13"/>
    <s v="KGS"/>
    <d v="2024-11-11T00:00:00"/>
    <n v="0"/>
    <d v="2024-11-11T00:00:00"/>
    <n v="0.01"/>
    <n v="0"/>
    <s v="PRO"/>
    <n v="0"/>
    <x v="3"/>
    <n v="1"/>
    <m/>
    <m/>
    <x v="16"/>
    <x v="5"/>
  </r>
  <r>
    <n v="1046"/>
    <b v="1"/>
    <x v="77"/>
    <x v="0"/>
    <x v="77"/>
    <s v="CONT.ALERG.(SO)     "/>
    <n v="167.07"/>
    <n v="167.07"/>
    <s v="KG"/>
    <d v="2024-11-11T00:00:00"/>
    <n v="0"/>
    <d v="2024-11-11T00:00:00"/>
    <n v="0.01"/>
    <n v="0"/>
    <s v="PRO"/>
    <n v="0"/>
    <x v="3"/>
    <n v="1"/>
    <m/>
    <m/>
    <x v="16"/>
    <x v="5"/>
  </r>
  <r>
    <n v="1071"/>
    <b v="1"/>
    <x v="77"/>
    <x v="0"/>
    <x v="77"/>
    <s v="CONT.ALERG.(SO)     "/>
    <n v="205.9"/>
    <n v="205.9"/>
    <s v="KG"/>
    <d v="2024-11-11T00:00:00"/>
    <n v="0"/>
    <d v="2024-11-11T00:00:00"/>
    <n v="0.01"/>
    <n v="0"/>
    <s v="PRO"/>
    <n v="0"/>
    <x v="2"/>
    <n v="1"/>
    <m/>
    <m/>
    <x v="16"/>
    <x v="5"/>
  </r>
  <r>
    <n v="1066"/>
    <b v="1"/>
    <x v="101"/>
    <x v="0"/>
    <x v="101"/>
    <s v="150g REV.0"/>
    <n v="52.8"/>
    <n v="52.8"/>
    <s v="KGS"/>
    <d v="2024-11-11T00:00:00"/>
    <n v="0"/>
    <d v="2024-11-11T00:00:00"/>
    <n v="0.01"/>
    <n v="0"/>
    <s v="PRO"/>
    <n v="0"/>
    <x v="2"/>
    <n v="1"/>
    <m/>
    <m/>
    <x v="16"/>
    <x v="5"/>
  </r>
  <r>
    <n v="1040"/>
    <b v="1"/>
    <x v="102"/>
    <x v="0"/>
    <x v="102"/>
    <s v="150g REV.0"/>
    <n v="52.8"/>
    <n v="52.8"/>
    <s v="KGS"/>
    <d v="2024-11-11T00:00:00"/>
    <n v="0"/>
    <d v="2024-11-11T00:00:00"/>
    <n v="0.01"/>
    <n v="0"/>
    <s v="PRO"/>
    <n v="0"/>
    <x v="3"/>
    <n v="1"/>
    <m/>
    <m/>
    <x v="16"/>
    <x v="5"/>
  </r>
  <r>
    <n v="1029"/>
    <b v="1"/>
    <x v="145"/>
    <x v="0"/>
    <x v="145"/>
    <s v="300g REV.0"/>
    <n v="17.579999999999998"/>
    <n v="17.579999999999998"/>
    <s v="KGS"/>
    <d v="2024-11-11T00:00:00"/>
    <n v="0"/>
    <d v="2024-11-11T00:00:00"/>
    <n v="0.01"/>
    <n v="0"/>
    <s v="PRO"/>
    <n v="0"/>
    <x v="28"/>
    <n v="1"/>
    <m/>
    <m/>
    <x v="16"/>
    <x v="5"/>
  </r>
  <r>
    <n v="1035"/>
    <b v="1"/>
    <x v="103"/>
    <x v="0"/>
    <x v="103"/>
    <s v="Generica DIA   "/>
    <n v="1020"/>
    <n v="1020"/>
    <s v="UNI"/>
    <d v="2024-11-11T00:00:00"/>
    <n v="0"/>
    <d v="2024-11-11T00:00:00"/>
    <n v="0.01"/>
    <n v="0"/>
    <s v="PRO"/>
    <n v="0"/>
    <x v="28"/>
    <n v="1"/>
    <m/>
    <m/>
    <x v="16"/>
    <x v="5"/>
  </r>
  <r>
    <n v="1041"/>
    <b v="1"/>
    <x v="103"/>
    <x v="0"/>
    <x v="103"/>
    <s v="Generica DIA   "/>
    <n v="850.01"/>
    <n v="850.01"/>
    <s v="UNI"/>
    <d v="2024-11-11T00:00:00"/>
    <n v="0"/>
    <d v="2024-11-11T00:00:00"/>
    <n v="0.01"/>
    <n v="0"/>
    <s v="PRO"/>
    <n v="0"/>
    <x v="3"/>
    <n v="1"/>
    <m/>
    <m/>
    <x v="16"/>
    <x v="5"/>
  </r>
  <r>
    <n v="1067"/>
    <b v="1"/>
    <x v="103"/>
    <x v="0"/>
    <x v="103"/>
    <s v="Generica DIA   "/>
    <n v="850"/>
    <n v="850"/>
    <s v="UNI"/>
    <d v="2024-11-11T00:00:00"/>
    <n v="0"/>
    <d v="2024-11-11T00:00:00"/>
    <n v="0.01"/>
    <n v="0"/>
    <s v="PRO"/>
    <n v="0"/>
    <x v="2"/>
    <n v="1"/>
    <m/>
    <m/>
    <x v="16"/>
    <x v="5"/>
  </r>
  <r>
    <n v="1037"/>
    <b v="1"/>
    <x v="104"/>
    <x v="0"/>
    <x v="104"/>
    <s v="X UNIDAD            "/>
    <n v="26.666"/>
    <n v="26.666"/>
    <s v="UNI"/>
    <d v="2024-11-11T00:00:00"/>
    <n v="0"/>
    <d v="2024-11-11T00:00:00"/>
    <n v="0"/>
    <n v="0"/>
    <s v="PRO"/>
    <n v="0"/>
    <x v="28"/>
    <n v="1"/>
    <m/>
    <m/>
    <x v="16"/>
    <x v="5"/>
  </r>
  <r>
    <n v="1063"/>
    <b v="1"/>
    <x v="104"/>
    <x v="0"/>
    <x v="104"/>
    <s v="X UNIDAD            "/>
    <n v="22.221844999999998"/>
    <n v="22.221844999999998"/>
    <s v="UNI"/>
    <d v="2024-11-11T00:00:00"/>
    <n v="0"/>
    <d v="2024-11-11T00:00:00"/>
    <n v="0"/>
    <n v="0"/>
    <s v="PRO"/>
    <n v="0"/>
    <x v="3"/>
    <n v="1"/>
    <m/>
    <m/>
    <x v="16"/>
    <x v="5"/>
  </r>
  <r>
    <n v="1087"/>
    <b v="1"/>
    <x v="104"/>
    <x v="0"/>
    <x v="104"/>
    <s v="X UNIDAD            "/>
    <n v="22.221578000000001"/>
    <n v="22.221578000000001"/>
    <s v="UNI"/>
    <d v="2024-11-11T00:00:00"/>
    <n v="0"/>
    <d v="2024-11-11T00:00:00"/>
    <n v="0"/>
    <n v="0"/>
    <s v="PRO"/>
    <n v="0"/>
    <x v="2"/>
    <n v="1"/>
    <m/>
    <m/>
    <x v="16"/>
    <x v="5"/>
  </r>
  <r>
    <n v="1031"/>
    <b v="1"/>
    <x v="67"/>
    <x v="0"/>
    <x v="67"/>
    <s v=""/>
    <n v="6.66"/>
    <n v="6.66"/>
    <s v="UN"/>
    <d v="2024-11-11T00:00:00"/>
    <n v="0"/>
    <d v="2024-11-11T00:00:00"/>
    <n v="0.01"/>
    <n v="0"/>
    <s v="PRO"/>
    <n v="0"/>
    <x v="28"/>
    <n v="1"/>
    <m/>
    <m/>
    <x v="16"/>
    <x v="5"/>
  </r>
  <r>
    <n v="1043"/>
    <b v="1"/>
    <x v="67"/>
    <x v="0"/>
    <x v="67"/>
    <s v=""/>
    <n v="5.56"/>
    <n v="5.56"/>
    <s v="UN"/>
    <d v="2024-11-11T00:00:00"/>
    <n v="0"/>
    <d v="2024-11-11T00:00:00"/>
    <n v="0.01"/>
    <n v="0"/>
    <s v="PRO"/>
    <n v="0"/>
    <x v="3"/>
    <n v="1"/>
    <m/>
    <m/>
    <x v="16"/>
    <x v="5"/>
  </r>
  <r>
    <n v="1069"/>
    <b v="1"/>
    <x v="67"/>
    <x v="0"/>
    <x v="67"/>
    <s v=""/>
    <n v="5.55"/>
    <n v="5.55"/>
    <s v="UN"/>
    <d v="2024-11-11T00:00:00"/>
    <n v="0"/>
    <d v="2024-11-11T00:00:00"/>
    <n v="0.01"/>
    <n v="0"/>
    <s v="PRO"/>
    <n v="0"/>
    <x v="2"/>
    <n v="1"/>
    <m/>
    <m/>
    <x v="16"/>
    <x v="5"/>
  </r>
  <r>
    <n v="41"/>
    <b v="1"/>
    <x v="147"/>
    <x v="1"/>
    <x v="147"/>
    <s v="COD DIA 295076"/>
    <n v="1000"/>
    <n v="0"/>
    <s v="UNI"/>
    <d v="2024-11-11T00:00:00"/>
    <n v="0"/>
    <d v="2024-11-11T00:00:00"/>
    <n v="0.01"/>
    <n v="0"/>
    <s v="PRO"/>
    <n v="0"/>
    <x v="28"/>
    <n v="1"/>
    <m/>
    <m/>
    <x v="16"/>
    <x v="5"/>
  </r>
  <r>
    <n v="43"/>
    <b v="1"/>
    <x v="105"/>
    <x v="1"/>
    <x v="105"/>
    <s v="COD DIA 295103"/>
    <n v="833.33"/>
    <n v="0"/>
    <s v="UNI"/>
    <d v="2024-11-11T00:00:00"/>
    <n v="0"/>
    <d v="2024-11-11T00:00:00"/>
    <n v="0.01"/>
    <n v="0"/>
    <s v="PRO"/>
    <n v="0"/>
    <x v="2"/>
    <n v="1"/>
    <m/>
    <m/>
    <x v="16"/>
    <x v="5"/>
  </r>
  <r>
    <n v="42"/>
    <b v="1"/>
    <x v="106"/>
    <x v="1"/>
    <x v="106"/>
    <s v="COD DIA 295077"/>
    <n v="833.34"/>
    <n v="0"/>
    <s v="UNI"/>
    <d v="2024-11-11T00:00:00"/>
    <n v="0"/>
    <d v="2024-11-11T00:00:00"/>
    <n v="0.01"/>
    <n v="0"/>
    <s v="PRO"/>
    <n v="0"/>
    <x v="3"/>
    <n v="1"/>
    <m/>
    <m/>
    <x v="16"/>
    <x v="5"/>
  </r>
  <r>
    <n v="1313"/>
    <b v="1"/>
    <x v="22"/>
    <x v="0"/>
    <x v="22"/>
    <s v="CONT.ALERG.(T)      "/>
    <n v="6147.5005659999997"/>
    <n v="6147.5005659999997"/>
    <s v="KGS"/>
    <d v="2024-11-11T00:00:00"/>
    <n v="10"/>
    <d v="2024-11-25T00:00:00"/>
    <n v="0"/>
    <n v="0"/>
    <s v="PRO"/>
    <n v="0"/>
    <x v="6"/>
    <n v="1"/>
    <m/>
    <m/>
    <x v="4"/>
    <x v="7"/>
  </r>
  <r>
    <n v="1316"/>
    <b v="1"/>
    <x v="22"/>
    <x v="0"/>
    <x v="22"/>
    <s v="CONT.ALERG.(T)      "/>
    <n v="8407.9112160000004"/>
    <n v="8407.9112160000004"/>
    <s v="KGS"/>
    <d v="2024-11-11T00:00:00"/>
    <n v="10"/>
    <d v="2024-11-25T00:00:00"/>
    <n v="0"/>
    <n v="0"/>
    <s v="PRO"/>
    <n v="0"/>
    <x v="7"/>
    <n v="1"/>
    <m/>
    <m/>
    <x v="4"/>
    <x v="7"/>
  </r>
  <r>
    <n v="1632"/>
    <b v="1"/>
    <x v="3"/>
    <x v="0"/>
    <x v="3"/>
    <s v="CONT.ALERG.(S) (SO) "/>
    <n v="75.367362999999997"/>
    <n v="75.367362999999997"/>
    <s v="KG"/>
    <d v="2024-11-11T00:00:00"/>
    <n v="30"/>
    <d v="2024-12-16T00:00:00"/>
    <n v="0"/>
    <n v="0"/>
    <s v="PRO"/>
    <n v="0"/>
    <x v="15"/>
    <n v="1"/>
    <m/>
    <m/>
    <x v="2"/>
    <x v="14"/>
  </r>
  <r>
    <n v="1642"/>
    <b v="1"/>
    <x v="3"/>
    <x v="0"/>
    <x v="3"/>
    <s v="CONT.ALERG.(S) (SO) "/>
    <n v="47.523690000000002"/>
    <n v="47.523690000000002"/>
    <s v="KG"/>
    <d v="2024-11-11T00:00:00"/>
    <n v="30"/>
    <d v="2024-12-16T00:00:00"/>
    <n v="0"/>
    <n v="0"/>
    <s v="PRO"/>
    <n v="0"/>
    <x v="16"/>
    <n v="1"/>
    <m/>
    <m/>
    <x v="2"/>
    <x v="14"/>
  </r>
  <r>
    <n v="1652"/>
    <b v="1"/>
    <x v="3"/>
    <x v="0"/>
    <x v="3"/>
    <s v="CONT.ALERG.(S) (SO) "/>
    <n v="34.562688000000001"/>
    <n v="34.562688000000001"/>
    <s v="KG"/>
    <d v="2024-11-11T00:00:00"/>
    <n v="30"/>
    <d v="2024-12-16T00:00:00"/>
    <n v="0"/>
    <n v="0"/>
    <s v="PRO"/>
    <n v="0"/>
    <x v="17"/>
    <n v="1"/>
    <m/>
    <m/>
    <x v="2"/>
    <x v="14"/>
  </r>
  <r>
    <n v="1301"/>
    <b v="1"/>
    <x v="72"/>
    <x v="0"/>
    <x v="72"/>
    <s v="CONT.ALERG.(TR)     "/>
    <n v="98.883206999999999"/>
    <n v="98.883206999999999"/>
    <s v="KGS"/>
    <d v="2024-11-12T00:00:00"/>
    <n v="7"/>
    <d v="2024-11-25T00:00:00"/>
    <n v="0"/>
    <n v="0"/>
    <s v="PRO"/>
    <n v="0"/>
    <x v="22"/>
    <n v="1"/>
    <m/>
    <m/>
    <x v="1"/>
    <x v="7"/>
  </r>
  <r>
    <n v="1303"/>
    <b v="1"/>
    <x v="41"/>
    <x v="0"/>
    <x v="41"/>
    <s v="CONT.ALERGENO       "/>
    <n v="3.4717899999999999"/>
    <n v="3.4717899999999999"/>
    <s v="KGS"/>
    <d v="2024-11-12T00:00:00"/>
    <n v="7"/>
    <d v="2024-11-25T00:00:00"/>
    <n v="0"/>
    <n v="0"/>
    <s v="PRO"/>
    <n v="0"/>
    <x v="22"/>
    <n v="1"/>
    <m/>
    <m/>
    <x v="1"/>
    <x v="7"/>
  </r>
  <r>
    <n v="1302"/>
    <b v="1"/>
    <x v="42"/>
    <x v="0"/>
    <x v="42"/>
    <s v=""/>
    <n v="3.4717899999999999"/>
    <n v="3.4717899999999999"/>
    <s v="KG"/>
    <d v="2024-11-12T00:00:00"/>
    <n v="7"/>
    <d v="2024-11-25T00:00:00"/>
    <n v="0"/>
    <n v="0"/>
    <s v="PRO"/>
    <n v="0"/>
    <x v="22"/>
    <n v="1"/>
    <m/>
    <m/>
    <x v="1"/>
    <x v="7"/>
  </r>
  <r>
    <n v="1290"/>
    <b v="1"/>
    <x v="23"/>
    <x v="0"/>
    <x v="23"/>
    <s v=""/>
    <n v="49.152290000000001"/>
    <n v="49.152290000000001"/>
    <s v="KGS"/>
    <d v="2024-11-12T00:00:00"/>
    <n v="7"/>
    <d v="2024-11-25T00:00:00"/>
    <n v="0"/>
    <n v="0"/>
    <s v="PRO"/>
    <n v="0"/>
    <x v="6"/>
    <n v="1"/>
    <m/>
    <m/>
    <x v="10"/>
    <x v="7"/>
  </r>
  <r>
    <n v="1295"/>
    <b v="1"/>
    <x v="23"/>
    <x v="0"/>
    <x v="23"/>
    <s v=""/>
    <n v="67.225385000000003"/>
    <n v="67.225385000000003"/>
    <s v="KGS"/>
    <d v="2024-11-12T00:00:00"/>
    <n v="7"/>
    <d v="2024-11-25T00:00:00"/>
    <n v="0"/>
    <n v="0"/>
    <s v="PRO"/>
    <n v="0"/>
    <x v="7"/>
    <n v="1"/>
    <m/>
    <m/>
    <x v="10"/>
    <x v="7"/>
  </r>
  <r>
    <n v="1297"/>
    <b v="1"/>
    <x v="23"/>
    <x v="0"/>
    <x v="23"/>
    <s v=""/>
    <n v="11.793611"/>
    <n v="11.793611"/>
    <s v="KGS"/>
    <d v="2024-11-12T00:00:00"/>
    <n v="7"/>
    <d v="2024-11-25T00:00:00"/>
    <n v="0"/>
    <n v="0"/>
    <s v="PRO"/>
    <n v="0"/>
    <x v="22"/>
    <n v="1"/>
    <m/>
    <m/>
    <x v="10"/>
    <x v="7"/>
  </r>
  <r>
    <n v="1291"/>
    <b v="1"/>
    <x v="24"/>
    <x v="0"/>
    <x v="24"/>
    <s v=""/>
    <n v="131.07277400000001"/>
    <n v="131.07277400000001"/>
    <s v="KGS"/>
    <d v="2024-11-12T00:00:00"/>
    <n v="7"/>
    <d v="2024-11-25T00:00:00"/>
    <n v="0"/>
    <n v="0"/>
    <s v="PRO"/>
    <n v="0"/>
    <x v="6"/>
    <n v="1"/>
    <m/>
    <m/>
    <x v="11"/>
    <x v="7"/>
  </r>
  <r>
    <n v="1296"/>
    <b v="1"/>
    <x v="24"/>
    <x v="0"/>
    <x v="24"/>
    <s v=""/>
    <n v="179.26769400000001"/>
    <n v="179.26769400000001"/>
    <s v="KGS"/>
    <d v="2024-11-12T00:00:00"/>
    <n v="7"/>
    <d v="2024-11-25T00:00:00"/>
    <n v="0"/>
    <n v="0"/>
    <s v="PRO"/>
    <n v="0"/>
    <x v="7"/>
    <n v="1"/>
    <m/>
    <m/>
    <x v="11"/>
    <x v="7"/>
  </r>
  <r>
    <n v="1306"/>
    <b v="1"/>
    <x v="24"/>
    <x v="0"/>
    <x v="24"/>
    <s v=""/>
    <n v="33.830680999999998"/>
    <n v="33.830680999999998"/>
    <s v="KGS"/>
    <d v="2024-11-12T00:00:00"/>
    <n v="7"/>
    <d v="2024-11-25T00:00:00"/>
    <n v="0"/>
    <n v="0"/>
    <s v="PRO"/>
    <n v="0"/>
    <x v="22"/>
    <n v="1"/>
    <m/>
    <m/>
    <x v="11"/>
    <x v="7"/>
  </r>
  <r>
    <n v="1319"/>
    <b v="1"/>
    <x v="22"/>
    <x v="0"/>
    <x v="22"/>
    <s v="CONT.ALERG.(T)      "/>
    <n v="317.45374700000002"/>
    <n v="317.45374700000002"/>
    <s v="KGS"/>
    <d v="2024-11-12T00:00:00"/>
    <n v="10"/>
    <d v="2024-11-25T00:00:00"/>
    <n v="0"/>
    <n v="0"/>
    <s v="PRO"/>
    <n v="0"/>
    <x v="6"/>
    <n v="1"/>
    <m/>
    <m/>
    <x v="4"/>
    <x v="7"/>
  </r>
  <r>
    <n v="1320"/>
    <b v="1"/>
    <x v="22"/>
    <x v="0"/>
    <x v="22"/>
    <s v="CONT.ALERG.(T)      "/>
    <n v="434.180183"/>
    <n v="434.180183"/>
    <s v="KGS"/>
    <d v="2024-11-12T00:00:00"/>
    <n v="10"/>
    <d v="2024-11-25T00:00:00"/>
    <n v="0"/>
    <n v="0"/>
    <s v="PRO"/>
    <n v="0"/>
    <x v="7"/>
    <n v="1"/>
    <m/>
    <m/>
    <x v="4"/>
    <x v="7"/>
  </r>
  <r>
    <n v="1393"/>
    <b v="1"/>
    <x v="10"/>
    <x v="0"/>
    <x v="10"/>
    <s v="CONT.ALERG. (SO)(LE)"/>
    <n v="0.144014"/>
    <n v="0.144014"/>
    <s v="KGS"/>
    <d v="2024-11-12T00:00:00"/>
    <n v="21"/>
    <d v="2024-12-09T00:00:00"/>
    <n v="0"/>
    <n v="0"/>
    <s v="PRO"/>
    <n v="0"/>
    <x v="13"/>
    <n v="1"/>
    <m/>
    <m/>
    <x v="3"/>
    <x v="9"/>
  </r>
  <r>
    <n v="1390"/>
    <b v="1"/>
    <x v="21"/>
    <x v="0"/>
    <x v="21"/>
    <s v="CONT.ALERGENO       "/>
    <n v="59.349474999999998"/>
    <n v="59.349474999999998"/>
    <s v="KGS"/>
    <d v="2024-11-12T00:00:00"/>
    <n v="21"/>
    <d v="2024-12-09T00:00:00"/>
    <n v="0"/>
    <n v="0"/>
    <s v="PRO"/>
    <n v="0"/>
    <x v="20"/>
    <n v="1"/>
    <m/>
    <m/>
    <x v="8"/>
    <x v="9"/>
  </r>
  <r>
    <n v="2431"/>
    <b v="1"/>
    <x v="8"/>
    <x v="0"/>
    <x v="8"/>
    <s v=""/>
    <n v="1.492664"/>
    <n v="1.492664"/>
    <s v="KGS"/>
    <d v="2024-11-12T00:00:00"/>
    <n v="21"/>
    <d v="2024-12-09T00:00:00"/>
    <n v="0"/>
    <n v="0"/>
    <s v="PRO"/>
    <n v="0"/>
    <x v="13"/>
    <n v="1"/>
    <m/>
    <m/>
    <x v="4"/>
    <x v="9"/>
  </r>
  <r>
    <n v="2158"/>
    <b v="1"/>
    <x v="1"/>
    <x v="0"/>
    <x v="1"/>
    <s v=""/>
    <n v="163.60732300000001"/>
    <n v="163.60732300000001"/>
    <s v="KGS"/>
    <d v="2024-11-12T00:00:00"/>
    <n v="60"/>
    <d v="2025-01-13T00:00:00"/>
    <n v="0"/>
    <n v="0"/>
    <s v="PRO"/>
    <n v="0"/>
    <x v="1"/>
    <n v="1"/>
    <m/>
    <m/>
    <x v="0"/>
    <x v="15"/>
  </r>
  <r>
    <n v="2159"/>
    <b v="1"/>
    <x v="0"/>
    <x v="0"/>
    <x v="0"/>
    <s v=""/>
    <n v="65.466262999999998"/>
    <n v="65.466262999999998"/>
    <s v="KGS"/>
    <d v="2024-11-12T00:00:00"/>
    <n v="60"/>
    <d v="2025-01-13T00:00:00"/>
    <n v="0"/>
    <n v="0"/>
    <s v="PRO"/>
    <n v="0"/>
    <x v="1"/>
    <n v="1"/>
    <m/>
    <m/>
    <x v="0"/>
    <x v="15"/>
  </r>
  <r>
    <n v="1088"/>
    <b v="1"/>
    <x v="77"/>
    <x v="0"/>
    <x v="77"/>
    <s v="CONT.ALERG.(SO)     "/>
    <n v="304.27"/>
    <n v="304.27"/>
    <s v="KG"/>
    <d v="2024-11-13T00:00:00"/>
    <n v="0"/>
    <d v="2024-11-18T00:00:00"/>
    <n v="0.01"/>
    <n v="0"/>
    <s v="PRO"/>
    <n v="0"/>
    <x v="24"/>
    <n v="1"/>
    <m/>
    <m/>
    <x v="16"/>
    <x v="6"/>
  </r>
  <r>
    <n v="1102"/>
    <b v="1"/>
    <x v="77"/>
    <x v="0"/>
    <x v="77"/>
    <s v="CONT.ALERG.(SO)     "/>
    <n v="376.8"/>
    <n v="376.8"/>
    <s v="KG"/>
    <d v="2024-11-13T00:00:00"/>
    <n v="0"/>
    <d v="2024-11-18T00:00:00"/>
    <n v="0.01"/>
    <n v="0"/>
    <s v="PRO"/>
    <n v="0"/>
    <x v="15"/>
    <n v="1"/>
    <m/>
    <m/>
    <x v="16"/>
    <x v="6"/>
  </r>
  <r>
    <n v="1112"/>
    <b v="1"/>
    <x v="77"/>
    <x v="0"/>
    <x v="77"/>
    <s v="CONT.ALERG.(SO)     "/>
    <n v="105.32"/>
    <n v="105.32"/>
    <s v="KG"/>
    <d v="2024-11-13T00:00:00"/>
    <n v="0"/>
    <d v="2024-11-18T00:00:00"/>
    <n v="0.01"/>
    <n v="0"/>
    <s v="PRO"/>
    <n v="0"/>
    <x v="5"/>
    <n v="1"/>
    <m/>
    <m/>
    <x v="16"/>
    <x v="6"/>
  </r>
  <r>
    <n v="1126"/>
    <b v="1"/>
    <x v="77"/>
    <x v="0"/>
    <x v="77"/>
    <s v="CONT.ALERG.(SO)     "/>
    <n v="442.33"/>
    <n v="442.33"/>
    <s v="KG"/>
    <d v="2024-11-13T00:00:00"/>
    <n v="0"/>
    <d v="2024-11-18T00:00:00"/>
    <n v="0.01"/>
    <n v="0"/>
    <s v="PRO"/>
    <n v="0"/>
    <x v="10"/>
    <n v="1"/>
    <m/>
    <m/>
    <x v="16"/>
    <x v="6"/>
  </r>
  <r>
    <n v="1138"/>
    <b v="1"/>
    <x v="77"/>
    <x v="0"/>
    <x v="77"/>
    <s v="CONT.ALERG.(SO)     "/>
    <n v="215.99"/>
    <n v="215.99"/>
    <s v="KG"/>
    <d v="2024-11-13T00:00:00"/>
    <n v="0"/>
    <d v="2024-11-18T00:00:00"/>
    <n v="0.01"/>
    <n v="0"/>
    <s v="PRO"/>
    <n v="0"/>
    <x v="16"/>
    <n v="1"/>
    <m/>
    <m/>
    <x v="16"/>
    <x v="6"/>
  </r>
  <r>
    <n v="1148"/>
    <b v="1"/>
    <x v="79"/>
    <x v="2"/>
    <x v="79"/>
    <s v="F6-PP-08           "/>
    <n v="12.559998"/>
    <n v="0"/>
    <s v="UN"/>
    <d v="2024-11-13T00:00:00"/>
    <n v="1"/>
    <d v="2024-11-18T00:00:00"/>
    <n v="0"/>
    <n v="0"/>
    <s v="PRO"/>
    <n v="0"/>
    <x v="15"/>
    <n v="1"/>
    <m/>
    <m/>
    <x v="16"/>
    <x v="6"/>
  </r>
  <r>
    <n v="1149"/>
    <b v="1"/>
    <x v="79"/>
    <x v="2"/>
    <x v="79"/>
    <s v="F6-PP-08           "/>
    <n v="3.5105810000000002"/>
    <n v="0"/>
    <s v="UN"/>
    <d v="2024-11-13T00:00:00"/>
    <n v="1"/>
    <d v="2024-11-18T00:00:00"/>
    <n v="0"/>
    <n v="0"/>
    <s v="PRO"/>
    <n v="0"/>
    <x v="5"/>
    <n v="1"/>
    <m/>
    <m/>
    <x v="16"/>
    <x v="6"/>
  </r>
  <r>
    <n v="1150"/>
    <b v="1"/>
    <x v="79"/>
    <x v="2"/>
    <x v="79"/>
    <s v="F6-PP-08           "/>
    <n v="14.744324000000001"/>
    <n v="0"/>
    <s v="UN"/>
    <d v="2024-11-13T00:00:00"/>
    <n v="1"/>
    <d v="2024-11-18T00:00:00"/>
    <n v="0"/>
    <n v="0"/>
    <s v="PRO"/>
    <n v="0"/>
    <x v="10"/>
    <n v="1"/>
    <m/>
    <m/>
    <x v="16"/>
    <x v="6"/>
  </r>
  <r>
    <n v="1162"/>
    <b v="1"/>
    <x v="79"/>
    <x v="2"/>
    <x v="79"/>
    <s v="F6-PP-08           "/>
    <n v="7.19984"/>
    <n v="0"/>
    <s v="UN"/>
    <d v="2024-11-13T00:00:00"/>
    <n v="1"/>
    <d v="2024-11-18T00:00:00"/>
    <n v="0"/>
    <n v="0"/>
    <s v="PRO"/>
    <n v="0"/>
    <x v="16"/>
    <n v="1"/>
    <m/>
    <m/>
    <x v="16"/>
    <x v="6"/>
  </r>
  <r>
    <n v="1287"/>
    <b v="1"/>
    <x v="28"/>
    <x v="0"/>
    <x v="28"/>
    <s v="CONT.ALERGENO       "/>
    <n v="65.536387000000005"/>
    <n v="65.536387000000005"/>
    <s v="KGS"/>
    <d v="2024-11-13T00:00:00"/>
    <n v="6"/>
    <d v="2024-11-25T00:00:00"/>
    <n v="0"/>
    <n v="0"/>
    <s v="PRO"/>
    <n v="0"/>
    <x v="6"/>
    <n v="1"/>
    <m/>
    <m/>
    <x v="12"/>
    <x v="7"/>
  </r>
  <r>
    <n v="1292"/>
    <b v="1"/>
    <x v="28"/>
    <x v="0"/>
    <x v="28"/>
    <s v="CONT.ALERGENO       "/>
    <n v="89.633847000000003"/>
    <n v="89.633847000000003"/>
    <s v="KGS"/>
    <d v="2024-11-13T00:00:00"/>
    <n v="6"/>
    <d v="2024-11-25T00:00:00"/>
    <n v="0"/>
    <n v="0"/>
    <s v="PRO"/>
    <n v="0"/>
    <x v="7"/>
    <n v="1"/>
    <m/>
    <m/>
    <x v="12"/>
    <x v="7"/>
  </r>
  <r>
    <n v="1300"/>
    <b v="1"/>
    <x v="28"/>
    <x v="0"/>
    <x v="28"/>
    <s v="CONT.ALERGENO       "/>
    <n v="23.145192999999999"/>
    <n v="23.145192999999999"/>
    <s v="KGS"/>
    <d v="2024-11-13T00:00:00"/>
    <n v="6"/>
    <d v="2024-11-25T00:00:00"/>
    <n v="0"/>
    <n v="0"/>
    <s v="PRO"/>
    <n v="0"/>
    <x v="22"/>
    <n v="1"/>
    <m/>
    <m/>
    <x v="12"/>
    <x v="7"/>
  </r>
  <r>
    <n v="1309"/>
    <b v="1"/>
    <x v="32"/>
    <x v="0"/>
    <x v="32"/>
    <s v=""/>
    <n v="84.431736999999998"/>
    <n v="84.431736999999998"/>
    <s v="KGS"/>
    <d v="2024-11-13T00:00:00"/>
    <n v="7"/>
    <d v="2024-11-25T00:00:00"/>
    <n v="0"/>
    <n v="0"/>
    <s v="PRO"/>
    <n v="0"/>
    <x v="22"/>
    <n v="1"/>
    <m/>
    <m/>
    <x v="14"/>
    <x v="7"/>
  </r>
  <r>
    <n v="1397"/>
    <b v="1"/>
    <x v="5"/>
    <x v="0"/>
    <x v="5"/>
    <s v=""/>
    <n v="13.271219"/>
    <n v="13.271219"/>
    <s v="KGS"/>
    <d v="2024-11-13T00:00:00"/>
    <n v="21"/>
    <d v="2024-12-09T00:00:00"/>
    <n v="0"/>
    <n v="0"/>
    <s v="PRO"/>
    <n v="0"/>
    <x v="10"/>
    <n v="1"/>
    <m/>
    <m/>
    <x v="3"/>
    <x v="9"/>
  </r>
  <r>
    <n v="1426"/>
    <b v="1"/>
    <x v="5"/>
    <x v="0"/>
    <x v="5"/>
    <s v=""/>
    <n v="4.1590790000000002"/>
    <n v="4.1590790000000002"/>
    <s v="KGS"/>
    <d v="2024-11-13T00:00:00"/>
    <n v="21"/>
    <d v="2024-12-09T00:00:00"/>
    <n v="0"/>
    <n v="0"/>
    <s v="PRO"/>
    <n v="0"/>
    <x v="29"/>
    <n v="1"/>
    <m/>
    <m/>
    <x v="3"/>
    <x v="9"/>
  </r>
  <r>
    <n v="1400"/>
    <b v="1"/>
    <x v="6"/>
    <x v="0"/>
    <x v="6"/>
    <s v=""/>
    <n v="14.745798000000001"/>
    <n v="14.745798000000001"/>
    <s v="KG"/>
    <d v="2024-11-13T00:00:00"/>
    <n v="21"/>
    <d v="2024-12-09T00:00:00"/>
    <n v="0"/>
    <n v="0"/>
    <s v="PRO"/>
    <n v="0"/>
    <x v="10"/>
    <n v="1"/>
    <m/>
    <m/>
    <x v="1"/>
    <x v="9"/>
  </r>
  <r>
    <n v="1410"/>
    <b v="1"/>
    <x v="6"/>
    <x v="0"/>
    <x v="6"/>
    <s v=""/>
    <n v="31.473395"/>
    <n v="31.473395"/>
    <s v="KG"/>
    <d v="2024-11-13T00:00:00"/>
    <n v="21"/>
    <d v="2024-12-09T00:00:00"/>
    <n v="0"/>
    <n v="0"/>
    <s v="PRO"/>
    <n v="0"/>
    <x v="30"/>
    <n v="1"/>
    <m/>
    <m/>
    <x v="1"/>
    <x v="9"/>
  </r>
  <r>
    <n v="1402"/>
    <b v="1"/>
    <x v="11"/>
    <x v="0"/>
    <x v="11"/>
    <s v="CONT.ALERG.(LE)     "/>
    <n v="2.94916"/>
    <n v="2.94916"/>
    <s v="KGS"/>
    <d v="2024-11-13T00:00:00"/>
    <n v="21"/>
    <d v="2024-12-09T00:00:00"/>
    <n v="0"/>
    <n v="0"/>
    <s v="PRO"/>
    <n v="0"/>
    <x v="10"/>
    <n v="1"/>
    <m/>
    <m/>
    <x v="3"/>
    <x v="9"/>
  </r>
  <r>
    <n v="1401"/>
    <b v="1"/>
    <x v="12"/>
    <x v="0"/>
    <x v="12"/>
    <s v="CONT.ALERG.(LE)     "/>
    <n v="8.8474789999999999"/>
    <n v="8.8474789999999999"/>
    <s v="KGS"/>
    <d v="2024-11-13T00:00:00"/>
    <n v="21"/>
    <d v="2024-12-09T00:00:00"/>
    <n v="0"/>
    <n v="0"/>
    <s v="PRO"/>
    <n v="0"/>
    <x v="10"/>
    <n v="1"/>
    <m/>
    <m/>
    <x v="3"/>
    <x v="9"/>
  </r>
  <r>
    <n v="1420"/>
    <b v="1"/>
    <x v="10"/>
    <x v="0"/>
    <x v="10"/>
    <s v="CONT.ALERG. (SO)(LE)"/>
    <n v="2.7946360000000001"/>
    <n v="2.7946360000000001"/>
    <s v="KGS"/>
    <d v="2024-11-13T00:00:00"/>
    <n v="21"/>
    <d v="2024-12-09T00:00:00"/>
    <n v="0"/>
    <n v="0"/>
    <s v="PRO"/>
    <n v="0"/>
    <x v="29"/>
    <n v="1"/>
    <m/>
    <m/>
    <x v="3"/>
    <x v="9"/>
  </r>
  <r>
    <n v="1416"/>
    <b v="1"/>
    <x v="21"/>
    <x v="0"/>
    <x v="21"/>
    <s v="CONT.ALERGENO       "/>
    <n v="300.19283799999999"/>
    <n v="300.19283799999999"/>
    <s v="KGS"/>
    <d v="2024-11-13T00:00:00"/>
    <n v="21"/>
    <d v="2024-12-09T00:00:00"/>
    <n v="0"/>
    <n v="0"/>
    <s v="PRO"/>
    <n v="0"/>
    <x v="30"/>
    <n v="1"/>
    <m/>
    <m/>
    <x v="8"/>
    <x v="9"/>
  </r>
  <r>
    <n v="1396"/>
    <b v="1"/>
    <x v="13"/>
    <x v="0"/>
    <x v="13"/>
    <s v="CONT.ALERGENO       "/>
    <n v="14.891767"/>
    <n v="14.891767"/>
    <s v="KG"/>
    <d v="2024-11-13T00:00:00"/>
    <n v="21"/>
    <d v="2024-12-09T00:00:00"/>
    <n v="0"/>
    <n v="0"/>
    <s v="PRO"/>
    <n v="0"/>
    <x v="10"/>
    <n v="1"/>
    <m/>
    <m/>
    <x v="3"/>
    <x v="9"/>
  </r>
  <r>
    <n v="1423"/>
    <b v="1"/>
    <x v="13"/>
    <x v="0"/>
    <x v="13"/>
    <s v="CONT.ALERGENO       "/>
    <n v="1.1977009999999999"/>
    <n v="1.1977009999999999"/>
    <s v="KG"/>
    <d v="2024-11-13T00:00:00"/>
    <n v="21"/>
    <d v="2024-12-09T00:00:00"/>
    <n v="0"/>
    <n v="0"/>
    <s v="PRO"/>
    <n v="0"/>
    <x v="29"/>
    <n v="1"/>
    <m/>
    <m/>
    <x v="3"/>
    <x v="9"/>
  </r>
  <r>
    <n v="1432"/>
    <b v="1"/>
    <x v="13"/>
    <x v="0"/>
    <x v="13"/>
    <s v="CONT.ALERGENO       "/>
    <n v="4.1590790000000002"/>
    <n v="4.1590790000000002"/>
    <s v="KG"/>
    <d v="2024-11-13T00:00:00"/>
    <n v="21"/>
    <d v="2024-12-09T00:00:00"/>
    <n v="0"/>
    <n v="0"/>
    <s v="PRO"/>
    <n v="0"/>
    <x v="29"/>
    <n v="1"/>
    <m/>
    <m/>
    <x v="3"/>
    <x v="9"/>
  </r>
  <r>
    <n v="2432"/>
    <b v="1"/>
    <x v="8"/>
    <x v="0"/>
    <x v="8"/>
    <s v=""/>
    <n v="315.01718199999999"/>
    <n v="315.01718199999999"/>
    <s v="KGS"/>
    <d v="2024-11-13T00:00:00"/>
    <n v="21"/>
    <d v="2024-12-09T00:00:00"/>
    <n v="0"/>
    <n v="0"/>
    <s v="PRO"/>
    <n v="0"/>
    <x v="30"/>
    <n v="1"/>
    <m/>
    <m/>
    <x v="4"/>
    <x v="9"/>
  </r>
  <r>
    <n v="2433"/>
    <b v="1"/>
    <x v="8"/>
    <x v="0"/>
    <x v="8"/>
    <s v=""/>
    <n v="17.566281"/>
    <n v="17.566281"/>
    <s v="KGS"/>
    <d v="2024-11-13T00:00:00"/>
    <n v="21"/>
    <d v="2024-12-09T00:00:00"/>
    <n v="0"/>
    <n v="0"/>
    <s v="PRO"/>
    <n v="0"/>
    <x v="29"/>
    <n v="1"/>
    <m/>
    <m/>
    <x v="4"/>
    <x v="9"/>
  </r>
  <r>
    <n v="2434"/>
    <b v="1"/>
    <x v="8"/>
    <x v="0"/>
    <x v="8"/>
    <s v=""/>
    <n v="142.725335"/>
    <n v="142.725335"/>
    <s v="KGS"/>
    <d v="2024-11-13T00:00:00"/>
    <n v="21"/>
    <d v="2024-12-09T00:00:00"/>
    <n v="0"/>
    <n v="0"/>
    <s v="PRO"/>
    <n v="0"/>
    <x v="29"/>
    <n v="1"/>
    <m/>
    <m/>
    <x v="4"/>
    <x v="9"/>
  </r>
  <r>
    <n v="2435"/>
    <b v="1"/>
    <x v="8"/>
    <x v="0"/>
    <x v="8"/>
    <s v=""/>
    <n v="250.90416099999999"/>
    <n v="250.90416099999999"/>
    <s v="KGS"/>
    <d v="2024-11-13T00:00:00"/>
    <n v="21"/>
    <d v="2024-12-09T00:00:00"/>
    <n v="0"/>
    <n v="0"/>
    <s v="PRO"/>
    <n v="0"/>
    <x v="10"/>
    <n v="1"/>
    <m/>
    <m/>
    <x v="4"/>
    <x v="9"/>
  </r>
  <r>
    <n v="1157"/>
    <b v="1"/>
    <x v="38"/>
    <x v="0"/>
    <x v="38"/>
    <s v="SN 797890 Lecker "/>
    <n v="0.26"/>
    <n v="0.26"/>
    <s v="KG"/>
    <d v="2024-11-14T00:00:00"/>
    <n v="0"/>
    <d v="2024-11-18T00:00:00"/>
    <n v="0.01"/>
    <n v="0"/>
    <s v="PRO"/>
    <n v="0"/>
    <x v="14"/>
    <n v="1"/>
    <m/>
    <m/>
    <x v="16"/>
    <x v="6"/>
  </r>
  <r>
    <n v="1151"/>
    <b v="1"/>
    <x v="77"/>
    <x v="0"/>
    <x v="77"/>
    <s v="CONT.ALERG.(SO)     "/>
    <n v="121.63"/>
    <n v="121.63"/>
    <s v="KG"/>
    <d v="2024-11-14T00:00:00"/>
    <n v="0"/>
    <d v="2024-11-18T00:00:00"/>
    <n v="0.01"/>
    <n v="0"/>
    <s v="PRO"/>
    <n v="0"/>
    <x v="14"/>
    <n v="1"/>
    <m/>
    <m/>
    <x v="16"/>
    <x v="6"/>
  </r>
  <r>
    <n v="1165"/>
    <b v="1"/>
    <x v="39"/>
    <x v="0"/>
    <x v="39"/>
    <s v=""/>
    <n v="3098.4282539999999"/>
    <n v="3098.4282539999999"/>
    <s v="KGS"/>
    <d v="2024-11-14T00:00:00"/>
    <n v="1"/>
    <d v="2024-11-18T00:00:00"/>
    <n v="0"/>
    <n v="0"/>
    <s v="PRO"/>
    <n v="0"/>
    <x v="24"/>
    <n v="1"/>
    <m/>
    <m/>
    <x v="17"/>
    <x v="6"/>
  </r>
  <r>
    <n v="1169"/>
    <b v="1"/>
    <x v="39"/>
    <x v="0"/>
    <x v="39"/>
    <s v=""/>
    <n v="172.09011699999999"/>
    <n v="172.09011699999999"/>
    <s v="KGS"/>
    <d v="2024-11-14T00:00:00"/>
    <n v="1"/>
    <d v="2024-11-18T00:00:00"/>
    <n v="0"/>
    <n v="0"/>
    <s v="PRO"/>
    <n v="0"/>
    <x v="24"/>
    <n v="1"/>
    <m/>
    <m/>
    <x v="17"/>
    <x v="6"/>
  </r>
  <r>
    <n v="1172"/>
    <b v="1"/>
    <x v="39"/>
    <x v="0"/>
    <x v="39"/>
    <s v=""/>
    <n v="1281.7195220000001"/>
    <n v="1281.7195220000001"/>
    <s v="KGS"/>
    <d v="2024-11-14T00:00:00"/>
    <n v="1"/>
    <d v="2024-11-18T00:00:00"/>
    <n v="0"/>
    <n v="0"/>
    <s v="PRO"/>
    <n v="0"/>
    <x v="18"/>
    <n v="1"/>
    <m/>
    <m/>
    <x v="17"/>
    <x v="6"/>
  </r>
  <r>
    <n v="1176"/>
    <b v="1"/>
    <x v="39"/>
    <x v="0"/>
    <x v="39"/>
    <s v=""/>
    <n v="179.332289"/>
    <n v="179.332289"/>
    <s v="KGS"/>
    <d v="2024-11-14T00:00:00"/>
    <n v="1"/>
    <d v="2024-11-18T00:00:00"/>
    <n v="0"/>
    <n v="0"/>
    <s v="PRO"/>
    <n v="0"/>
    <x v="18"/>
    <n v="1"/>
    <m/>
    <m/>
    <x v="17"/>
    <x v="6"/>
  </r>
  <r>
    <n v="1177"/>
    <b v="1"/>
    <x v="39"/>
    <x v="0"/>
    <x v="39"/>
    <s v=""/>
    <n v="1629.41912"/>
    <n v="1629.41912"/>
    <s v="KGS"/>
    <d v="2024-11-14T00:00:00"/>
    <n v="1"/>
    <d v="2024-11-18T00:00:00"/>
    <n v="0"/>
    <n v="0"/>
    <s v="PRO"/>
    <n v="0"/>
    <x v="15"/>
    <n v="1"/>
    <m/>
    <m/>
    <x v="17"/>
    <x v="6"/>
  </r>
  <r>
    <n v="1181"/>
    <b v="1"/>
    <x v="39"/>
    <x v="0"/>
    <x v="39"/>
    <s v=""/>
    <n v="932.28079700000001"/>
    <n v="932.28079700000001"/>
    <s v="KGS"/>
    <d v="2024-11-14T00:00:00"/>
    <n v="1"/>
    <d v="2024-11-18T00:00:00"/>
    <n v="0"/>
    <n v="0"/>
    <s v="PRO"/>
    <n v="0"/>
    <x v="15"/>
    <n v="1"/>
    <m/>
    <m/>
    <x v="17"/>
    <x v="6"/>
  </r>
  <r>
    <n v="1186"/>
    <b v="1"/>
    <x v="39"/>
    <x v="0"/>
    <x v="39"/>
    <s v=""/>
    <n v="455.43062200000003"/>
    <n v="455.43062200000003"/>
    <s v="KGS"/>
    <d v="2024-11-14T00:00:00"/>
    <n v="1"/>
    <d v="2024-11-18T00:00:00"/>
    <n v="0"/>
    <n v="0"/>
    <s v="PRO"/>
    <n v="0"/>
    <x v="5"/>
    <n v="1"/>
    <m/>
    <m/>
    <x v="17"/>
    <x v="6"/>
  </r>
  <r>
    <n v="1193"/>
    <b v="1"/>
    <x v="39"/>
    <x v="0"/>
    <x v="39"/>
    <s v=""/>
    <n v="121.430177"/>
    <n v="121.430177"/>
    <s v="KGS"/>
    <d v="2024-11-14T00:00:00"/>
    <n v="1"/>
    <d v="2024-11-18T00:00:00"/>
    <n v="0"/>
    <n v="0"/>
    <s v="PRO"/>
    <n v="0"/>
    <x v="5"/>
    <n v="1"/>
    <m/>
    <m/>
    <x v="17"/>
    <x v="6"/>
  </r>
  <r>
    <n v="1194"/>
    <b v="1"/>
    <x v="39"/>
    <x v="0"/>
    <x v="39"/>
    <s v=""/>
    <n v="125.339472"/>
    <n v="125.339472"/>
    <s v="KGS"/>
    <d v="2024-11-14T00:00:00"/>
    <n v="1"/>
    <d v="2024-11-18T00:00:00"/>
    <n v="0"/>
    <n v="0"/>
    <s v="PRO"/>
    <n v="0"/>
    <x v="5"/>
    <n v="1"/>
    <m/>
    <m/>
    <x v="17"/>
    <x v="6"/>
  </r>
  <r>
    <n v="1199"/>
    <b v="1"/>
    <x v="39"/>
    <x v="0"/>
    <x v="39"/>
    <s v=""/>
    <n v="1912.7937469999999"/>
    <n v="1912.7937469999999"/>
    <s v="KGS"/>
    <d v="2024-11-14T00:00:00"/>
    <n v="1"/>
    <d v="2024-11-18T00:00:00"/>
    <n v="0"/>
    <n v="0"/>
    <s v="PRO"/>
    <n v="0"/>
    <x v="10"/>
    <n v="1"/>
    <m/>
    <m/>
    <x v="17"/>
    <x v="6"/>
  </r>
  <r>
    <n v="1205"/>
    <b v="1"/>
    <x v="39"/>
    <x v="0"/>
    <x v="39"/>
    <s v=""/>
    <n v="237.88007400000001"/>
    <n v="237.88007400000001"/>
    <s v="KGS"/>
    <d v="2024-11-14T00:00:00"/>
    <n v="1"/>
    <d v="2024-11-18T00:00:00"/>
    <n v="0"/>
    <n v="0"/>
    <s v="PRO"/>
    <n v="0"/>
    <x v="10"/>
    <n v="1"/>
    <m/>
    <m/>
    <x v="17"/>
    <x v="6"/>
  </r>
  <r>
    <n v="1206"/>
    <b v="1"/>
    <x v="39"/>
    <x v="0"/>
    <x v="39"/>
    <s v=""/>
    <n v="526.42168800000002"/>
    <n v="526.42168800000002"/>
    <s v="KGS"/>
    <d v="2024-11-14T00:00:00"/>
    <n v="1"/>
    <d v="2024-11-18T00:00:00"/>
    <n v="0"/>
    <n v="0"/>
    <s v="PRO"/>
    <n v="0"/>
    <x v="10"/>
    <n v="1"/>
    <m/>
    <m/>
    <x v="17"/>
    <x v="6"/>
  </r>
  <r>
    <n v="1211"/>
    <b v="1"/>
    <x v="39"/>
    <x v="0"/>
    <x v="39"/>
    <s v=""/>
    <n v="934.04129"/>
    <n v="934.04129"/>
    <s v="KGS"/>
    <d v="2024-11-14T00:00:00"/>
    <n v="1"/>
    <d v="2024-11-18T00:00:00"/>
    <n v="0"/>
    <n v="0"/>
    <s v="PRO"/>
    <n v="0"/>
    <x v="16"/>
    <n v="1"/>
    <m/>
    <m/>
    <x v="17"/>
    <x v="6"/>
  </r>
  <r>
    <n v="1215"/>
    <b v="1"/>
    <x v="39"/>
    <x v="0"/>
    <x v="39"/>
    <s v=""/>
    <n v="386.79020100000002"/>
    <n v="386.79020100000002"/>
    <s v="KGS"/>
    <d v="2024-11-14T00:00:00"/>
    <n v="1"/>
    <d v="2024-11-18T00:00:00"/>
    <n v="0"/>
    <n v="0"/>
    <s v="PRO"/>
    <n v="0"/>
    <x v="16"/>
    <n v="1"/>
    <m/>
    <m/>
    <x v="17"/>
    <x v="6"/>
  </r>
  <r>
    <n v="1350"/>
    <b v="1"/>
    <x v="31"/>
    <x v="0"/>
    <x v="31"/>
    <s v=""/>
    <n v="18.605086"/>
    <n v="18.605086"/>
    <s v="UNI"/>
    <d v="2024-11-14T00:00:00"/>
    <n v="10"/>
    <d v="2024-11-25T00:00:00"/>
    <n v="0"/>
    <n v="0"/>
    <s v="PRO"/>
    <n v="0"/>
    <x v="22"/>
    <n v="1"/>
    <m/>
    <m/>
    <x v="9"/>
    <x v="7"/>
  </r>
  <r>
    <n v="1314"/>
    <b v="1"/>
    <x v="32"/>
    <x v="0"/>
    <x v="32"/>
    <s v=""/>
    <n v="328.05246299999999"/>
    <n v="328.05246299999999"/>
    <s v="KGS"/>
    <d v="2024-11-14T00:00:00"/>
    <n v="7"/>
    <d v="2024-11-25T00:00:00"/>
    <n v="0"/>
    <n v="0"/>
    <s v="PRO"/>
    <n v="0"/>
    <x v="6"/>
    <n v="1"/>
    <m/>
    <m/>
    <x v="14"/>
    <x v="7"/>
  </r>
  <r>
    <n v="1317"/>
    <b v="1"/>
    <x v="32"/>
    <x v="0"/>
    <x v="32"/>
    <s v=""/>
    <n v="448.67600299999998"/>
    <n v="448.67600299999998"/>
    <s v="KGS"/>
    <d v="2024-11-14T00:00:00"/>
    <n v="7"/>
    <d v="2024-11-25T00:00:00"/>
    <n v="0"/>
    <n v="0"/>
    <s v="PRO"/>
    <n v="0"/>
    <x v="7"/>
    <n v="1"/>
    <m/>
    <m/>
    <x v="14"/>
    <x v="7"/>
  </r>
  <r>
    <n v="1440"/>
    <b v="1"/>
    <x v="14"/>
    <x v="0"/>
    <x v="14"/>
    <s v="C.ALERG.(GL)(SO)(LE)"/>
    <n v="0.661991"/>
    <n v="0.661991"/>
    <s v="KGS"/>
    <d v="2024-11-14T00:00:00"/>
    <n v="21"/>
    <d v="2024-12-09T00:00:00"/>
    <n v="0"/>
    <n v="0"/>
    <s v="PRO"/>
    <n v="0"/>
    <x v="27"/>
    <n v="1"/>
    <m/>
    <m/>
    <x v="3"/>
    <x v="9"/>
  </r>
  <r>
    <n v="1449"/>
    <b v="1"/>
    <x v="14"/>
    <x v="0"/>
    <x v="14"/>
    <s v="C.ALERG.(GL)(SO)(LE)"/>
    <n v="0.54902300000000004"/>
    <n v="0.54902300000000004"/>
    <s v="KGS"/>
    <d v="2024-11-14T00:00:00"/>
    <n v="21"/>
    <d v="2024-12-09T00:00:00"/>
    <n v="0"/>
    <n v="0"/>
    <s v="PRO"/>
    <n v="0"/>
    <x v="1"/>
    <n v="1"/>
    <m/>
    <m/>
    <x v="3"/>
    <x v="9"/>
  </r>
  <r>
    <n v="1439"/>
    <b v="1"/>
    <x v="7"/>
    <x v="0"/>
    <x v="7"/>
    <s v="CONT ALERG (LE) (SO)"/>
    <n v="3.5337969999999999"/>
    <n v="3.5337969999999999"/>
    <s v="KGS"/>
    <d v="2024-11-14T00:00:00"/>
    <n v="21"/>
    <d v="2024-12-09T00:00:00"/>
    <n v="0"/>
    <n v="0"/>
    <s v="PRO"/>
    <n v="0"/>
    <x v="27"/>
    <n v="1"/>
    <m/>
    <m/>
    <x v="3"/>
    <x v="9"/>
  </r>
  <r>
    <n v="1448"/>
    <b v="1"/>
    <x v="7"/>
    <x v="0"/>
    <x v="7"/>
    <s v="CONT ALERG (LE) (SO)"/>
    <n v="2.9307590000000001"/>
    <n v="2.9307590000000001"/>
    <s v="KGS"/>
    <d v="2024-11-14T00:00:00"/>
    <n v="21"/>
    <d v="2024-12-09T00:00:00"/>
    <n v="0"/>
    <n v="0"/>
    <s v="PRO"/>
    <n v="0"/>
    <x v="1"/>
    <n v="1"/>
    <m/>
    <m/>
    <x v="3"/>
    <x v="9"/>
  </r>
  <r>
    <n v="2436"/>
    <b v="1"/>
    <x v="8"/>
    <x v="0"/>
    <x v="8"/>
    <s v=""/>
    <n v="12.706063"/>
    <n v="12.706063"/>
    <s v="KGS"/>
    <d v="2024-11-14T00:00:00"/>
    <n v="21"/>
    <d v="2024-12-09T00:00:00"/>
    <n v="0"/>
    <n v="0"/>
    <s v="PRO"/>
    <n v="0"/>
    <x v="1"/>
    <n v="1"/>
    <m/>
    <m/>
    <x v="4"/>
    <x v="9"/>
  </r>
  <r>
    <n v="1173"/>
    <b v="1"/>
    <x v="80"/>
    <x v="0"/>
    <x v="80"/>
    <s v="CONT.ALERG.(LE)     "/>
    <n v="129.18"/>
    <n v="129.18"/>
    <s v="KGS"/>
    <d v="2024-11-15T00:00:00"/>
    <n v="0"/>
    <d v="2024-11-18T00:00:00"/>
    <n v="0.01"/>
    <n v="0"/>
    <s v="PRO"/>
    <n v="0"/>
    <x v="18"/>
    <n v="1"/>
    <m/>
    <m/>
    <x v="20"/>
    <x v="6"/>
  </r>
  <r>
    <n v="1190"/>
    <b v="1"/>
    <x v="80"/>
    <x v="0"/>
    <x v="80"/>
    <s v="CONT.ALERG.(LE)     "/>
    <n v="87.48"/>
    <n v="87.48"/>
    <s v="KGS"/>
    <d v="2024-11-15T00:00:00"/>
    <n v="0"/>
    <d v="2024-11-18T00:00:00"/>
    <n v="0.01"/>
    <n v="0"/>
    <s v="PRO"/>
    <n v="0"/>
    <x v="5"/>
    <n v="1"/>
    <m/>
    <m/>
    <x v="20"/>
    <x v="6"/>
  </r>
  <r>
    <n v="1204"/>
    <b v="1"/>
    <x v="80"/>
    <x v="0"/>
    <x v="80"/>
    <s v="CONT.ALERG.(LE)     "/>
    <n v="1082.78"/>
    <n v="1082.78"/>
    <s v="KGS"/>
    <d v="2024-11-15T00:00:00"/>
    <n v="0"/>
    <d v="2024-11-18T00:00:00"/>
    <n v="0.01"/>
    <n v="0"/>
    <s v="PRO"/>
    <n v="0"/>
    <x v="10"/>
    <n v="1"/>
    <m/>
    <m/>
    <x v="20"/>
    <x v="6"/>
  </r>
  <r>
    <n v="1223"/>
    <b v="1"/>
    <x v="39"/>
    <x v="0"/>
    <x v="39"/>
    <s v=""/>
    <n v="90.398644000000004"/>
    <n v="90.398644000000004"/>
    <s v="KGS"/>
    <d v="2024-11-15T00:00:00"/>
    <n v="1"/>
    <d v="2024-11-18T00:00:00"/>
    <n v="0"/>
    <n v="0"/>
    <s v="PRO"/>
    <n v="0"/>
    <x v="18"/>
    <n v="1"/>
    <m/>
    <m/>
    <x v="17"/>
    <x v="6"/>
  </r>
  <r>
    <n v="1231"/>
    <b v="1"/>
    <x v="39"/>
    <x v="0"/>
    <x v="39"/>
    <s v=""/>
    <n v="645.07697700000006"/>
    <n v="645.07697700000006"/>
    <s v="KGS"/>
    <d v="2024-11-15T00:00:00"/>
    <n v="1"/>
    <d v="2024-11-18T00:00:00"/>
    <n v="0"/>
    <n v="0"/>
    <s v="PRO"/>
    <n v="0"/>
    <x v="14"/>
    <n v="1"/>
    <m/>
    <m/>
    <x v="17"/>
    <x v="6"/>
  </r>
  <r>
    <n v="1236"/>
    <b v="1"/>
    <x v="39"/>
    <x v="0"/>
    <x v="39"/>
    <s v=""/>
    <n v="37.190930000000002"/>
    <n v="37.190930000000002"/>
    <s v="KGS"/>
    <d v="2024-11-15T00:00:00"/>
    <n v="1"/>
    <d v="2024-11-18T00:00:00"/>
    <n v="0"/>
    <n v="0"/>
    <s v="PRO"/>
    <n v="0"/>
    <x v="14"/>
    <n v="1"/>
    <m/>
    <m/>
    <x v="17"/>
    <x v="6"/>
  </r>
  <r>
    <n v="1370"/>
    <b v="1"/>
    <x v="15"/>
    <x v="0"/>
    <x v="15"/>
    <s v="NRO 2               "/>
    <n v="4287.2781599999998"/>
    <n v="4287.2781599999998"/>
    <s v="KG"/>
    <d v="2024-11-15T00:00:00"/>
    <n v="15"/>
    <d v="2024-12-02T00:00:00"/>
    <n v="0"/>
    <n v="0"/>
    <s v="PRO"/>
    <n v="0"/>
    <x v="6"/>
    <n v="1"/>
    <m/>
    <m/>
    <x v="6"/>
    <x v="11"/>
  </r>
  <r>
    <n v="1373"/>
    <b v="1"/>
    <x v="15"/>
    <x v="0"/>
    <x v="15"/>
    <s v="NRO 2               "/>
    <n v="1935.535762"/>
    <n v="1935.535762"/>
    <s v="KG"/>
    <d v="2024-11-15T00:00:00"/>
    <n v="15"/>
    <d v="2024-12-02T00:00:00"/>
    <n v="0"/>
    <n v="0"/>
    <s v="PRO"/>
    <n v="0"/>
    <x v="7"/>
    <n v="1"/>
    <m/>
    <m/>
    <x v="6"/>
    <x v="11"/>
  </r>
  <r>
    <n v="1375"/>
    <b v="1"/>
    <x v="16"/>
    <x v="0"/>
    <x v="16"/>
    <s v="EMP03-48 PIAMONTESA "/>
    <n v="1524.737672"/>
    <n v="1524.737672"/>
    <s v="KGS"/>
    <d v="2024-11-15T00:00:00"/>
    <n v="15"/>
    <d v="2024-12-02T00:00:00"/>
    <n v="0"/>
    <n v="0"/>
    <s v="PRO"/>
    <n v="0"/>
    <x v="7"/>
    <n v="1"/>
    <m/>
    <m/>
    <x v="7"/>
    <x v="11"/>
  </r>
  <r>
    <n v="1371"/>
    <b v="1"/>
    <x v="17"/>
    <x v="0"/>
    <x v="17"/>
    <s v="KGS                 "/>
    <n v="27.266639999999999"/>
    <n v="27.266639999999999"/>
    <s v="KGS"/>
    <d v="2024-11-15T00:00:00"/>
    <n v="15"/>
    <d v="2024-12-02T00:00:00"/>
    <n v="0"/>
    <n v="0"/>
    <s v="PRO"/>
    <n v="0"/>
    <x v="6"/>
    <n v="1"/>
    <m/>
    <m/>
    <x v="3"/>
    <x v="11"/>
  </r>
  <r>
    <n v="1376"/>
    <b v="1"/>
    <x v="17"/>
    <x v="0"/>
    <x v="17"/>
    <s v="KGS                 "/>
    <n v="1.0565340000000001"/>
    <n v="1.0565340000000001"/>
    <s v="KGS"/>
    <d v="2024-11-15T00:00:00"/>
    <n v="15"/>
    <d v="2024-12-02T00:00:00"/>
    <n v="0"/>
    <n v="0"/>
    <s v="PRO"/>
    <n v="0"/>
    <x v="7"/>
    <n v="1"/>
    <m/>
    <m/>
    <x v="3"/>
    <x v="11"/>
  </r>
  <r>
    <n v="1478"/>
    <b v="1"/>
    <x v="5"/>
    <x v="0"/>
    <x v="5"/>
    <s v=""/>
    <n v="1.94367"/>
    <n v="1.94367"/>
    <s v="KGS"/>
    <d v="2024-11-15T00:00:00"/>
    <n v="21"/>
    <d v="2024-12-09T00:00:00"/>
    <n v="0"/>
    <n v="0"/>
    <s v="PRO"/>
    <n v="0"/>
    <x v="10"/>
    <n v="1"/>
    <m/>
    <m/>
    <x v="3"/>
    <x v="9"/>
  </r>
  <r>
    <n v="1480"/>
    <b v="1"/>
    <x v="18"/>
    <x v="0"/>
    <x v="18"/>
    <s v="CONT.ALERG.(TR)     "/>
    <n v="202.46785"/>
    <n v="202.46785"/>
    <s v="KGS"/>
    <d v="2024-11-15T00:00:00"/>
    <n v="21"/>
    <d v="2024-12-09T00:00:00"/>
    <n v="0"/>
    <n v="0"/>
    <s v="PRO"/>
    <n v="0"/>
    <x v="10"/>
    <n v="1"/>
    <m/>
    <m/>
    <x v="8"/>
    <x v="9"/>
  </r>
  <r>
    <n v="1499"/>
    <b v="1"/>
    <x v="6"/>
    <x v="0"/>
    <x v="6"/>
    <s v=""/>
    <n v="5.6115680000000001"/>
    <n v="5.6115680000000001"/>
    <s v="KG"/>
    <d v="2024-11-15T00:00:00"/>
    <n v="21"/>
    <d v="2024-12-09T00:00:00"/>
    <n v="0"/>
    <n v="0"/>
    <s v="PRO"/>
    <n v="0"/>
    <x v="20"/>
    <n v="1"/>
    <m/>
    <m/>
    <x v="1"/>
    <x v="9"/>
  </r>
  <r>
    <n v="1472"/>
    <b v="1"/>
    <x v="19"/>
    <x v="0"/>
    <x v="19"/>
    <s v=""/>
    <n v="0.61053100000000005"/>
    <n v="0.61053100000000005"/>
    <s v="KGS"/>
    <d v="2024-11-15T00:00:00"/>
    <n v="21"/>
    <d v="2024-12-09T00:00:00"/>
    <n v="0"/>
    <n v="0"/>
    <s v="PRO"/>
    <n v="0"/>
    <x v="10"/>
    <n v="1"/>
    <m/>
    <m/>
    <x v="3"/>
    <x v="9"/>
  </r>
  <r>
    <n v="1488"/>
    <b v="1"/>
    <x v="19"/>
    <x v="0"/>
    <x v="19"/>
    <s v=""/>
    <n v="0.96921000000000002"/>
    <n v="0.96921000000000002"/>
    <s v="KGS"/>
    <d v="2024-11-15T00:00:00"/>
    <n v="21"/>
    <d v="2024-12-09T00:00:00"/>
    <n v="0"/>
    <n v="0"/>
    <s v="PRO"/>
    <n v="0"/>
    <x v="30"/>
    <n v="1"/>
    <m/>
    <m/>
    <x v="3"/>
    <x v="9"/>
  </r>
  <r>
    <n v="1506"/>
    <b v="1"/>
    <x v="19"/>
    <x v="0"/>
    <x v="19"/>
    <s v=""/>
    <n v="0.17421500000000001"/>
    <n v="0.17421500000000001"/>
    <s v="KGS"/>
    <d v="2024-11-15T00:00:00"/>
    <n v="21"/>
    <d v="2024-12-09T00:00:00"/>
    <n v="0"/>
    <n v="0"/>
    <s v="PRO"/>
    <n v="0"/>
    <x v="20"/>
    <n v="1"/>
    <m/>
    <m/>
    <x v="3"/>
    <x v="9"/>
  </r>
  <r>
    <n v="1492"/>
    <b v="1"/>
    <x v="48"/>
    <x v="0"/>
    <x v="48"/>
    <s v="CONT.ALERG.(T)      "/>
    <n v="411.10110600000002"/>
    <n v="411.10110600000002"/>
    <s v="KGS"/>
    <d v="2024-11-15T00:00:00"/>
    <n v="21"/>
    <d v="2024-12-09T00:00:00"/>
    <n v="0"/>
    <n v="0"/>
    <s v="PRO"/>
    <n v="0"/>
    <x v="20"/>
    <n v="1"/>
    <m/>
    <m/>
    <x v="18"/>
    <x v="9"/>
  </r>
  <r>
    <n v="1481"/>
    <b v="1"/>
    <x v="21"/>
    <x v="0"/>
    <x v="21"/>
    <s v="CONT.ALERGENO       "/>
    <n v="15.087424"/>
    <n v="15.087424"/>
    <s v="KGS"/>
    <d v="2024-11-15T00:00:00"/>
    <n v="21"/>
    <d v="2024-12-09T00:00:00"/>
    <n v="0"/>
    <n v="0"/>
    <s v="PRO"/>
    <n v="0"/>
    <x v="27"/>
    <n v="1"/>
    <m/>
    <m/>
    <x v="8"/>
    <x v="9"/>
  </r>
  <r>
    <n v="1477"/>
    <b v="1"/>
    <x v="13"/>
    <x v="0"/>
    <x v="13"/>
    <s v="CONT.ALERGENO       "/>
    <n v="1.94367"/>
    <n v="1.94367"/>
    <s v="KG"/>
    <d v="2024-11-15T00:00:00"/>
    <n v="21"/>
    <d v="2024-12-09T00:00:00"/>
    <n v="0"/>
    <n v="0"/>
    <s v="PRO"/>
    <n v="0"/>
    <x v="10"/>
    <n v="1"/>
    <m/>
    <m/>
    <x v="3"/>
    <x v="9"/>
  </r>
  <r>
    <n v="2437"/>
    <b v="1"/>
    <x v="8"/>
    <x v="0"/>
    <x v="8"/>
    <s v=""/>
    <n v="51.647058999999999"/>
    <n v="51.647058999999999"/>
    <s v="KGS"/>
    <d v="2024-11-15T00:00:00"/>
    <n v="21"/>
    <d v="2024-12-09T00:00:00"/>
    <n v="0"/>
    <n v="0"/>
    <s v="PRO"/>
    <n v="0"/>
    <x v="20"/>
    <n v="1"/>
    <m/>
    <m/>
    <x v="4"/>
    <x v="9"/>
  </r>
  <r>
    <n v="1224"/>
    <b v="1"/>
    <x v="85"/>
    <x v="0"/>
    <x v="85"/>
    <s v="CONT.ALERG.(T)"/>
    <n v="1062.6099999999999"/>
    <n v="1062.6099999999999"/>
    <s v="KGS"/>
    <d v="2024-11-16T00:00:00"/>
    <n v="0"/>
    <d v="2024-11-18T00:00:00"/>
    <n v="0.01"/>
    <n v="0"/>
    <s v="PRO"/>
    <n v="0"/>
    <x v="15"/>
    <n v="1"/>
    <m/>
    <m/>
    <x v="16"/>
    <x v="6"/>
  </r>
  <r>
    <n v="1227"/>
    <b v="1"/>
    <x v="85"/>
    <x v="0"/>
    <x v="85"/>
    <s v="CONT.ALERG.(T)"/>
    <n v="290.77999999999997"/>
    <n v="290.77999999999997"/>
    <s v="KGS"/>
    <d v="2024-11-16T00:00:00"/>
    <n v="0"/>
    <d v="2024-11-18T00:00:00"/>
    <n v="0.01"/>
    <n v="0"/>
    <s v="PRO"/>
    <n v="0"/>
    <x v="5"/>
    <n v="1"/>
    <m/>
    <m/>
    <x v="16"/>
    <x v="6"/>
  </r>
  <r>
    <n v="1229"/>
    <b v="1"/>
    <x v="85"/>
    <x v="0"/>
    <x v="85"/>
    <s v="CONT.ALERG.(T)"/>
    <n v="1221.28"/>
    <n v="1221.28"/>
    <s v="KGS"/>
    <d v="2024-11-16T00:00:00"/>
    <n v="0"/>
    <d v="2024-11-18T00:00:00"/>
    <n v="0.01"/>
    <n v="0"/>
    <s v="PRO"/>
    <n v="0"/>
    <x v="10"/>
    <n v="1"/>
    <m/>
    <m/>
    <x v="16"/>
    <x v="6"/>
  </r>
  <r>
    <n v="1237"/>
    <b v="1"/>
    <x v="85"/>
    <x v="0"/>
    <x v="85"/>
    <s v="CONT.ALERG.(T)"/>
    <n v="865.58"/>
    <n v="865.58"/>
    <s v="KGS"/>
    <d v="2024-11-16T00:00:00"/>
    <n v="0"/>
    <d v="2024-11-18T00:00:00"/>
    <n v="0.01"/>
    <n v="0"/>
    <s v="PRO"/>
    <n v="0"/>
    <x v="16"/>
    <n v="1"/>
    <m/>
    <m/>
    <x v="16"/>
    <x v="6"/>
  </r>
  <r>
    <n v="1235"/>
    <b v="1"/>
    <x v="80"/>
    <x v="0"/>
    <x v="80"/>
    <s v="CONT.ALERG.(LE)     "/>
    <n v="169.28"/>
    <n v="169.28"/>
    <s v="KGS"/>
    <d v="2024-11-16T00:00:00"/>
    <n v="0"/>
    <d v="2024-11-18T00:00:00"/>
    <n v="0.01"/>
    <n v="0"/>
    <s v="PRO"/>
    <n v="0"/>
    <x v="14"/>
    <n v="1"/>
    <m/>
    <m/>
    <x v="20"/>
    <x v="6"/>
  </r>
  <r>
    <n v="1327"/>
    <b v="1"/>
    <x v="29"/>
    <x v="0"/>
    <x v="29"/>
    <s v="CONT.ALERG.(T)      "/>
    <n v="77.536630000000002"/>
    <n v="77.536630000000002"/>
    <s v="KG"/>
    <d v="2024-11-16T00:00:00"/>
    <n v="7"/>
    <d v="2024-11-25T00:00:00"/>
    <n v="0"/>
    <n v="0"/>
    <s v="PRO"/>
    <n v="0"/>
    <x v="6"/>
    <n v="1"/>
    <m/>
    <m/>
    <x v="1"/>
    <x v="7"/>
  </r>
  <r>
    <n v="1332"/>
    <b v="1"/>
    <x v="29"/>
    <x v="0"/>
    <x v="29"/>
    <s v="CONT.ALERG.(T)      "/>
    <n v="106.055209"/>
    <n v="106.055209"/>
    <s v="KG"/>
    <d v="2024-11-16T00:00:00"/>
    <n v="7"/>
    <d v="2024-11-25T00:00:00"/>
    <n v="0"/>
    <n v="0"/>
    <s v="PRO"/>
    <n v="0"/>
    <x v="7"/>
    <n v="1"/>
    <m/>
    <m/>
    <x v="1"/>
    <x v="7"/>
  </r>
  <r>
    <n v="1386"/>
    <b v="1"/>
    <x v="20"/>
    <x v="0"/>
    <x v="20"/>
    <s v="FRIZZIO             "/>
    <n v="2227.7105999999999"/>
    <n v="2227.7105999999999"/>
    <s v="UNI"/>
    <d v="2024-11-16T00:00:00"/>
    <n v="15"/>
    <d v="2024-12-02T00:00:00"/>
    <n v="0"/>
    <n v="0"/>
    <s v="PRO"/>
    <n v="0"/>
    <x v="7"/>
    <n v="1"/>
    <m/>
    <m/>
    <x v="9"/>
    <x v="11"/>
  </r>
  <r>
    <n v="1245"/>
    <b v="1"/>
    <x v="52"/>
    <x v="0"/>
    <x v="52"/>
    <s v=""/>
    <n v="46.694966000000001"/>
    <n v="46.694966000000001"/>
    <s v="UNI"/>
    <d v="2024-11-17T00:00:00"/>
    <n v="0"/>
    <d v="2024-11-18T00:00:00"/>
    <n v="0"/>
    <n v="0"/>
    <s v="PRO"/>
    <n v="0"/>
    <x v="24"/>
    <n v="1"/>
    <m/>
    <m/>
    <x v="16"/>
    <x v="6"/>
  </r>
  <r>
    <n v="1250"/>
    <b v="1"/>
    <x v="52"/>
    <x v="0"/>
    <x v="52"/>
    <s v=""/>
    <n v="20.776831000000001"/>
    <n v="20.776831000000001"/>
    <s v="UNI"/>
    <d v="2024-11-17T00:00:00"/>
    <n v="0"/>
    <d v="2024-11-18T00:00:00"/>
    <n v="0"/>
    <n v="0"/>
    <s v="PRO"/>
    <n v="0"/>
    <x v="18"/>
    <n v="1"/>
    <m/>
    <m/>
    <x v="16"/>
    <x v="6"/>
  </r>
  <r>
    <n v="1251"/>
    <b v="1"/>
    <x v="52"/>
    <x v="0"/>
    <x v="52"/>
    <s v=""/>
    <n v="78.672352000000004"/>
    <n v="78.672352000000004"/>
    <s v="UNI"/>
    <d v="2024-11-17T00:00:00"/>
    <n v="0"/>
    <d v="2024-11-18T00:00:00"/>
    <n v="0"/>
    <n v="0"/>
    <s v="PRO"/>
    <n v="0"/>
    <x v="15"/>
    <n v="1"/>
    <m/>
    <m/>
    <x v="16"/>
    <x v="6"/>
  </r>
  <r>
    <n v="1258"/>
    <b v="1"/>
    <x v="52"/>
    <x v="0"/>
    <x v="52"/>
    <s v=""/>
    <n v="32.67183"/>
    <n v="32.67183"/>
    <s v="UNI"/>
    <d v="2024-11-17T00:00:00"/>
    <n v="0"/>
    <d v="2024-11-18T00:00:00"/>
    <n v="0"/>
    <n v="0"/>
    <s v="PRO"/>
    <n v="0"/>
    <x v="5"/>
    <n v="1"/>
    <m/>
    <m/>
    <x v="16"/>
    <x v="6"/>
  </r>
  <r>
    <n v="1265"/>
    <b v="1"/>
    <x v="52"/>
    <x v="0"/>
    <x v="52"/>
    <s v=""/>
    <n v="137.220619"/>
    <n v="137.220619"/>
    <s v="UNI"/>
    <d v="2024-11-17T00:00:00"/>
    <n v="0"/>
    <d v="2024-11-18T00:00:00"/>
    <n v="0"/>
    <n v="0"/>
    <s v="PRO"/>
    <n v="0"/>
    <x v="10"/>
    <n v="1"/>
    <m/>
    <m/>
    <x v="16"/>
    <x v="6"/>
  </r>
  <r>
    <n v="1279"/>
    <b v="1"/>
    <x v="52"/>
    <x v="0"/>
    <x v="52"/>
    <s v=""/>
    <n v="17.539473999999998"/>
    <n v="17.539473999999998"/>
    <s v="UNI"/>
    <d v="2024-11-17T00:00:00"/>
    <n v="0"/>
    <d v="2024-11-18T00:00:00"/>
    <n v="0"/>
    <n v="0"/>
    <s v="PRO"/>
    <n v="0"/>
    <x v="16"/>
    <n v="1"/>
    <m/>
    <m/>
    <x v="16"/>
    <x v="6"/>
  </r>
  <r>
    <n v="1243"/>
    <b v="1"/>
    <x v="53"/>
    <x v="0"/>
    <x v="53"/>
    <s v=""/>
    <n v="77.054400000000001"/>
    <n v="77.054400000000001"/>
    <s v="UNI"/>
    <d v="2024-11-17T00:00:00"/>
    <n v="0"/>
    <d v="2024-11-18T00:00:00"/>
    <n v="0"/>
    <n v="0"/>
    <s v="PRO"/>
    <n v="0"/>
    <x v="24"/>
    <n v="1"/>
    <m/>
    <m/>
    <x v="19"/>
    <x v="6"/>
  </r>
  <r>
    <n v="1255"/>
    <b v="1"/>
    <x v="53"/>
    <x v="0"/>
    <x v="53"/>
    <s v=""/>
    <n v="283.3338"/>
    <n v="283.3338"/>
    <s v="UNI"/>
    <d v="2024-11-17T00:00:00"/>
    <n v="0"/>
    <d v="2024-11-18T00:00:00"/>
    <n v="0"/>
    <n v="0"/>
    <s v="PRO"/>
    <n v="0"/>
    <x v="15"/>
    <n v="1"/>
    <m/>
    <m/>
    <x v="19"/>
    <x v="6"/>
  </r>
  <r>
    <n v="1259"/>
    <b v="1"/>
    <x v="53"/>
    <x v="0"/>
    <x v="53"/>
    <s v=""/>
    <n v="73.53"/>
    <n v="73.53"/>
    <s v="UNI"/>
    <d v="2024-11-17T00:00:00"/>
    <n v="0"/>
    <d v="2024-11-18T00:00:00"/>
    <n v="0"/>
    <n v="0"/>
    <s v="PRO"/>
    <n v="0"/>
    <x v="5"/>
    <n v="1"/>
    <m/>
    <m/>
    <x v="19"/>
    <x v="6"/>
  </r>
  <r>
    <n v="1266"/>
    <b v="1"/>
    <x v="53"/>
    <x v="0"/>
    <x v="53"/>
    <s v=""/>
    <n v="308.8236"/>
    <n v="308.8236"/>
    <s v="UNI"/>
    <d v="2024-11-17T00:00:00"/>
    <n v="0"/>
    <d v="2024-11-18T00:00:00"/>
    <n v="0"/>
    <n v="0"/>
    <s v="PRO"/>
    <n v="0"/>
    <x v="10"/>
    <n v="1"/>
    <m/>
    <m/>
    <x v="19"/>
    <x v="6"/>
  </r>
  <r>
    <n v="1277"/>
    <b v="1"/>
    <x v="53"/>
    <x v="0"/>
    <x v="53"/>
    <s v=""/>
    <n v="39.473683999999999"/>
    <n v="39.473683999999999"/>
    <s v="UNI"/>
    <d v="2024-11-17T00:00:00"/>
    <n v="0"/>
    <d v="2024-11-18T00:00:00"/>
    <n v="0"/>
    <n v="0"/>
    <s v="PRO"/>
    <n v="0"/>
    <x v="16"/>
    <n v="1"/>
    <m/>
    <m/>
    <x v="19"/>
    <x v="6"/>
  </r>
  <r>
    <n v="1240"/>
    <b v="1"/>
    <x v="128"/>
    <x v="0"/>
    <x v="128"/>
    <s v="REV.1"/>
    <n v="99"/>
    <n v="99"/>
    <s v="KG"/>
    <d v="2024-11-17T00:00:00"/>
    <n v="0"/>
    <d v="2024-11-18T00:00:00"/>
    <n v="0.01"/>
    <n v="0"/>
    <s v="PRO"/>
    <n v="0"/>
    <x v="24"/>
    <n v="1"/>
    <m/>
    <m/>
    <x v="16"/>
    <x v="6"/>
  </r>
  <r>
    <n v="1246"/>
    <b v="1"/>
    <x v="157"/>
    <x v="0"/>
    <x v="157"/>
    <s v="REV.1"/>
    <n v="46.89"/>
    <n v="46.89"/>
    <s v="KG"/>
    <d v="2024-11-17T00:00:00"/>
    <n v="0"/>
    <d v="2024-11-18T00:00:00"/>
    <n v="0.01"/>
    <n v="0"/>
    <s v="PRO"/>
    <n v="0"/>
    <x v="18"/>
    <n v="1"/>
    <m/>
    <m/>
    <x v="16"/>
    <x v="6"/>
  </r>
  <r>
    <n v="1275"/>
    <b v="1"/>
    <x v="130"/>
    <x v="0"/>
    <x v="130"/>
    <s v="NUGG PALA X380 REV.2"/>
    <n v="131.6"/>
    <n v="131.6"/>
    <s v="KG"/>
    <d v="2024-11-17T00:00:00"/>
    <n v="0"/>
    <d v="2024-11-18T00:00:00"/>
    <n v="0.01"/>
    <n v="0"/>
    <s v="PRO"/>
    <n v="0"/>
    <x v="16"/>
    <n v="1"/>
    <m/>
    <m/>
    <x v="16"/>
    <x v="6"/>
  </r>
  <r>
    <n v="1254"/>
    <b v="1"/>
    <x v="89"/>
    <x v="0"/>
    <x v="89"/>
    <s v="12 u PALADINI"/>
    <n v="4816.68"/>
    <n v="4816.68"/>
    <s v="UNI"/>
    <d v="2024-11-17T00:00:00"/>
    <n v="0"/>
    <d v="2024-11-18T00:00:00"/>
    <n v="0.01"/>
    <n v="0"/>
    <s v="PRO"/>
    <n v="0"/>
    <x v="15"/>
    <n v="1"/>
    <m/>
    <m/>
    <x v="16"/>
    <x v="6"/>
  </r>
  <r>
    <n v="1262"/>
    <b v="1"/>
    <x v="89"/>
    <x v="0"/>
    <x v="89"/>
    <s v="12 u PALADINI"/>
    <n v="1250.01"/>
    <n v="1250.01"/>
    <s v="UNI"/>
    <d v="2024-11-17T00:00:00"/>
    <n v="0"/>
    <d v="2024-11-18T00:00:00"/>
    <n v="0.01"/>
    <n v="0"/>
    <s v="PRO"/>
    <n v="0"/>
    <x v="5"/>
    <n v="1"/>
    <m/>
    <m/>
    <x v="16"/>
    <x v="6"/>
  </r>
  <r>
    <n v="1269"/>
    <b v="1"/>
    <x v="89"/>
    <x v="0"/>
    <x v="89"/>
    <s v="12 u PALADINI"/>
    <n v="5250"/>
    <n v="5250"/>
    <s v="UNI"/>
    <d v="2024-11-17T00:00:00"/>
    <n v="0"/>
    <d v="2024-11-18T00:00:00"/>
    <n v="0.01"/>
    <n v="0"/>
    <s v="PRO"/>
    <n v="0"/>
    <x v="10"/>
    <n v="1"/>
    <m/>
    <m/>
    <x v="16"/>
    <x v="6"/>
  </r>
  <r>
    <n v="1260"/>
    <b v="1"/>
    <x v="132"/>
    <x v="0"/>
    <x v="132"/>
    <s v="REV.3"/>
    <n v="38.85"/>
    <n v="38.85"/>
    <s v="KG"/>
    <d v="2024-11-17T00:00:00"/>
    <n v="0"/>
    <d v="2024-11-18T00:00:00"/>
    <n v="0.01"/>
    <n v="0"/>
    <s v="PRO"/>
    <n v="0"/>
    <x v="5"/>
    <n v="1"/>
    <m/>
    <m/>
    <x v="16"/>
    <x v="6"/>
  </r>
  <r>
    <n v="1257"/>
    <b v="1"/>
    <x v="90"/>
    <x v="0"/>
    <x v="90"/>
    <s v="RIBBON NE 102X450 OU"/>
    <n v="1.9644470000000001"/>
    <n v="1.9644470000000001"/>
    <s v="UNI"/>
    <d v="2024-11-17T00:00:00"/>
    <n v="0"/>
    <d v="2024-11-18T00:00:00"/>
    <n v="0"/>
    <n v="0"/>
    <s v="PRO"/>
    <n v="0"/>
    <x v="15"/>
    <n v="1"/>
    <m/>
    <m/>
    <x v="22"/>
    <x v="6"/>
  </r>
  <r>
    <n v="1264"/>
    <b v="1"/>
    <x v="90"/>
    <x v="0"/>
    <x v="90"/>
    <s v="RIBBON NE 102X450 OU"/>
    <n v="0.50980800000000004"/>
    <n v="0.50980800000000004"/>
    <s v="UNI"/>
    <d v="2024-11-17T00:00:00"/>
    <n v="0"/>
    <d v="2024-11-18T00:00:00"/>
    <n v="0"/>
    <n v="0"/>
    <s v="PRO"/>
    <n v="0"/>
    <x v="5"/>
    <n v="1"/>
    <m/>
    <m/>
    <x v="22"/>
    <x v="6"/>
  </r>
  <r>
    <n v="1271"/>
    <b v="1"/>
    <x v="90"/>
    <x v="0"/>
    <x v="90"/>
    <s v="RIBBON NE 102X450 OU"/>
    <n v="2.1411760000000002"/>
    <n v="2.1411760000000002"/>
    <s v="UNI"/>
    <d v="2024-11-17T00:00:00"/>
    <n v="0"/>
    <d v="2024-11-18T00:00:00"/>
    <n v="0"/>
    <n v="0"/>
    <s v="PRO"/>
    <n v="0"/>
    <x v="10"/>
    <n v="1"/>
    <m/>
    <m/>
    <x v="22"/>
    <x v="6"/>
  </r>
  <r>
    <n v="1244"/>
    <b v="1"/>
    <x v="67"/>
    <x v="0"/>
    <x v="67"/>
    <s v=""/>
    <n v="11.68"/>
    <n v="11.68"/>
    <s v="UN"/>
    <d v="2024-11-17T00:00:00"/>
    <n v="0"/>
    <d v="2024-11-18T00:00:00"/>
    <n v="0.01"/>
    <n v="0"/>
    <s v="PRO"/>
    <n v="0"/>
    <x v="24"/>
    <n v="1"/>
    <m/>
    <m/>
    <x v="16"/>
    <x v="6"/>
  </r>
  <r>
    <n v="1249"/>
    <b v="1"/>
    <x v="67"/>
    <x v="0"/>
    <x v="67"/>
    <s v=""/>
    <n v="5.19"/>
    <n v="5.19"/>
    <s v="UN"/>
    <d v="2024-11-17T00:00:00"/>
    <n v="0"/>
    <d v="2024-11-18T00:00:00"/>
    <n v="0.01"/>
    <n v="0"/>
    <s v="PRO"/>
    <n v="0"/>
    <x v="18"/>
    <n v="1"/>
    <m/>
    <m/>
    <x v="16"/>
    <x v="6"/>
  </r>
  <r>
    <n v="1252"/>
    <b v="1"/>
    <x v="67"/>
    <x v="0"/>
    <x v="67"/>
    <s v=""/>
    <n v="19.670000000000002"/>
    <n v="19.670000000000002"/>
    <s v="UN"/>
    <d v="2024-11-17T00:00:00"/>
    <n v="0"/>
    <d v="2024-11-18T00:00:00"/>
    <n v="0.01"/>
    <n v="0"/>
    <s v="PRO"/>
    <n v="0"/>
    <x v="15"/>
    <n v="1"/>
    <m/>
    <m/>
    <x v="16"/>
    <x v="6"/>
  </r>
  <r>
    <n v="1261"/>
    <b v="1"/>
    <x v="67"/>
    <x v="0"/>
    <x v="67"/>
    <s v=""/>
    <n v="5.1100000000000003"/>
    <n v="5.1100000000000003"/>
    <s v="UN"/>
    <d v="2024-11-17T00:00:00"/>
    <n v="0"/>
    <d v="2024-11-18T00:00:00"/>
    <n v="0.01"/>
    <n v="0"/>
    <s v="PRO"/>
    <n v="0"/>
    <x v="5"/>
    <n v="1"/>
    <m/>
    <m/>
    <x v="16"/>
    <x v="6"/>
  </r>
  <r>
    <n v="1267"/>
    <b v="1"/>
    <x v="67"/>
    <x v="0"/>
    <x v="67"/>
    <s v=""/>
    <n v="21.44"/>
    <n v="21.44"/>
    <s v="UN"/>
    <d v="2024-11-17T00:00:00"/>
    <n v="0"/>
    <d v="2024-11-18T00:00:00"/>
    <n v="0.01"/>
    <n v="0"/>
    <s v="PRO"/>
    <n v="0"/>
    <x v="10"/>
    <n v="1"/>
    <m/>
    <m/>
    <x v="16"/>
    <x v="6"/>
  </r>
  <r>
    <n v="1278"/>
    <b v="1"/>
    <x v="67"/>
    <x v="0"/>
    <x v="67"/>
    <s v=""/>
    <n v="4.3899999999999997"/>
    <n v="4.3899999999999997"/>
    <s v="UN"/>
    <d v="2024-11-17T00:00:00"/>
    <n v="0"/>
    <d v="2024-11-18T00:00:00"/>
    <n v="0.01"/>
    <n v="0"/>
    <s v="PRO"/>
    <n v="0"/>
    <x v="16"/>
    <n v="1"/>
    <m/>
    <m/>
    <x v="16"/>
    <x v="6"/>
  </r>
  <r>
    <n v="1253"/>
    <b v="1"/>
    <x v="135"/>
    <x v="0"/>
    <x v="135"/>
    <s v="FLOW MED PALA REV.3"/>
    <n v="149.71"/>
    <n v="149.71"/>
    <s v="KG"/>
    <d v="2024-11-17T00:00:00"/>
    <n v="0"/>
    <d v="2024-11-18T00:00:00"/>
    <n v="0.01"/>
    <n v="0"/>
    <s v="PRO"/>
    <n v="0"/>
    <x v="15"/>
    <n v="1"/>
    <m/>
    <m/>
    <x v="16"/>
    <x v="6"/>
  </r>
  <r>
    <n v="1268"/>
    <b v="1"/>
    <x v="93"/>
    <x v="0"/>
    <x v="93"/>
    <s v="FLOW MED JQ PA REV.3"/>
    <n v="163.16999999999999"/>
    <n v="163.16999999999999"/>
    <s v="KG"/>
    <d v="2024-11-17T00:00:00"/>
    <n v="0"/>
    <d v="2024-11-18T00:00:00"/>
    <n v="0.01"/>
    <n v="0"/>
    <s v="PRO"/>
    <n v="0"/>
    <x v="10"/>
    <n v="1"/>
    <m/>
    <m/>
    <x v="16"/>
    <x v="6"/>
  </r>
  <r>
    <n v="50"/>
    <b v="1"/>
    <x v="136"/>
    <x v="1"/>
    <x v="136"/>
    <s v="X20PAQ COD 100983"/>
    <n v="657.89473699999996"/>
    <n v="0"/>
    <s v="UNI"/>
    <d v="2024-11-17T00:00:00"/>
    <n v="1"/>
    <d v="2024-11-18T00:00:00"/>
    <n v="0"/>
    <n v="0"/>
    <s v="PRO"/>
    <n v="0"/>
    <x v="16"/>
    <n v="1"/>
    <m/>
    <m/>
    <x v="16"/>
    <x v="6"/>
  </r>
  <r>
    <n v="46"/>
    <b v="1"/>
    <x v="138"/>
    <x v="1"/>
    <x v="138"/>
    <s v="SKU PALADINI 102484"/>
    <n v="4722.2299999999996"/>
    <n v="0"/>
    <s v="UNI"/>
    <d v="2024-11-17T00:00:00"/>
    <n v="1"/>
    <d v="2024-11-18T00:00:00"/>
    <n v="0.01"/>
    <n v="0"/>
    <s v="PRO"/>
    <n v="0"/>
    <x v="15"/>
    <n v="1"/>
    <m/>
    <m/>
    <x v="16"/>
    <x v="6"/>
  </r>
  <r>
    <n v="47"/>
    <b v="1"/>
    <x v="139"/>
    <x v="1"/>
    <x v="139"/>
    <s v="SKU PALADINI 102482"/>
    <n v="1225.5"/>
    <n v="0"/>
    <s v="UNI"/>
    <d v="2024-11-17T00:00:00"/>
    <n v="1"/>
    <d v="2024-11-18T00:00:00"/>
    <n v="0.01"/>
    <n v="0"/>
    <s v="PRO"/>
    <n v="0"/>
    <x v="5"/>
    <n v="1"/>
    <m/>
    <m/>
    <x v="16"/>
    <x v="6"/>
  </r>
  <r>
    <n v="48"/>
    <b v="1"/>
    <x v="94"/>
    <x v="1"/>
    <x v="94"/>
    <s v="SKU PALADINI 102483"/>
    <n v="5147.0600000000004"/>
    <n v="0"/>
    <s v="UNI"/>
    <d v="2024-11-17T00:00:00"/>
    <n v="1"/>
    <d v="2024-11-18T00:00:00"/>
    <n v="0.01"/>
    <n v="0"/>
    <s v="PRO"/>
    <n v="0"/>
    <x v="10"/>
    <n v="1"/>
    <m/>
    <m/>
    <x v="16"/>
    <x v="6"/>
  </r>
  <r>
    <n v="44"/>
    <b v="1"/>
    <x v="140"/>
    <x v="1"/>
    <x v="140"/>
    <s v="20 FLOW x 290G"/>
    <n v="1284.24"/>
    <n v="0"/>
    <s v="UNI"/>
    <d v="2024-11-17T00:00:00"/>
    <n v="1"/>
    <d v="2024-11-18T00:00:00"/>
    <n v="0.01"/>
    <n v="0"/>
    <s v="PRO"/>
    <n v="0"/>
    <x v="24"/>
    <n v="1"/>
    <m/>
    <m/>
    <x v="16"/>
    <x v="6"/>
  </r>
  <r>
    <n v="45"/>
    <b v="1"/>
    <x v="158"/>
    <x v="1"/>
    <x v="158"/>
    <s v="20 FLOW x 350G"/>
    <n v="571.41999999999996"/>
    <n v="0"/>
    <s v="UNI"/>
    <d v="2024-11-17T00:00:00"/>
    <n v="1"/>
    <d v="2024-11-18T00:00:00"/>
    <n v="0.01"/>
    <n v="0"/>
    <s v="PRO"/>
    <n v="0"/>
    <x v="18"/>
    <n v="1"/>
    <m/>
    <m/>
    <x v="16"/>
    <x v="6"/>
  </r>
  <r>
    <n v="1539"/>
    <b v="1"/>
    <x v="18"/>
    <x v="0"/>
    <x v="18"/>
    <s v="CONT.ALERG.(TR)     "/>
    <n v="40.000320000000002"/>
    <n v="40.000320000000002"/>
    <s v="KGS"/>
    <d v="2024-11-17T00:00:00"/>
    <n v="21"/>
    <d v="2024-12-09T00:00:00"/>
    <n v="0"/>
    <n v="0"/>
    <s v="PRO"/>
    <n v="0"/>
    <x v="1"/>
    <n v="1"/>
    <m/>
    <m/>
    <x v="8"/>
    <x v="9"/>
  </r>
  <r>
    <n v="1534"/>
    <b v="1"/>
    <x v="21"/>
    <x v="0"/>
    <x v="21"/>
    <s v="CONT.ALERGENO       "/>
    <n v="15.245168"/>
    <n v="15.245168"/>
    <s v="KGS"/>
    <d v="2024-11-17T00:00:00"/>
    <n v="21"/>
    <d v="2024-12-09T00:00:00"/>
    <n v="0"/>
    <n v="0"/>
    <s v="PRO"/>
    <n v="0"/>
    <x v="27"/>
    <n v="1"/>
    <m/>
    <m/>
    <x v="8"/>
    <x v="9"/>
  </r>
  <r>
    <n v="1769"/>
    <b v="1"/>
    <x v="2"/>
    <x v="0"/>
    <x v="2"/>
    <s v=""/>
    <n v="0.183786"/>
    <n v="0.183786"/>
    <s v="KG"/>
    <d v="2024-11-17T00:00:00"/>
    <n v="30"/>
    <d v="2024-12-23T00:00:00"/>
    <n v="0"/>
    <n v="0"/>
    <s v="PRO"/>
    <n v="0"/>
    <x v="11"/>
    <n v="1"/>
    <m/>
    <m/>
    <x v="1"/>
    <x v="10"/>
  </r>
  <r>
    <n v="1774"/>
    <b v="1"/>
    <x v="2"/>
    <x v="0"/>
    <x v="2"/>
    <s v=""/>
    <n v="0.23422100000000001"/>
    <n v="0.23422100000000001"/>
    <s v="KG"/>
    <d v="2024-11-17T00:00:00"/>
    <n v="30"/>
    <d v="2024-12-23T00:00:00"/>
    <n v="0"/>
    <n v="0"/>
    <s v="PRO"/>
    <n v="0"/>
    <x v="23"/>
    <n v="1"/>
    <m/>
    <m/>
    <x v="1"/>
    <x v="10"/>
  </r>
  <r>
    <n v="1781"/>
    <b v="1"/>
    <x v="2"/>
    <x v="0"/>
    <x v="2"/>
    <s v=""/>
    <n v="0.26293800000000001"/>
    <n v="0.26293800000000001"/>
    <s v="KG"/>
    <d v="2024-11-17T00:00:00"/>
    <n v="30"/>
    <d v="2024-12-23T00:00:00"/>
    <n v="0"/>
    <n v="0"/>
    <s v="PRO"/>
    <n v="0"/>
    <x v="4"/>
    <n v="1"/>
    <m/>
    <m/>
    <x v="1"/>
    <x v="10"/>
  </r>
  <r>
    <n v="1786"/>
    <b v="1"/>
    <x v="2"/>
    <x v="0"/>
    <x v="2"/>
    <s v=""/>
    <n v="0.261432"/>
    <n v="0.261432"/>
    <s v="KG"/>
    <d v="2024-11-17T00:00:00"/>
    <n v="30"/>
    <d v="2024-12-23T00:00:00"/>
    <n v="0"/>
    <n v="0"/>
    <s v="PRO"/>
    <n v="0"/>
    <x v="7"/>
    <n v="1"/>
    <m/>
    <m/>
    <x v="1"/>
    <x v="10"/>
  </r>
  <r>
    <n v="1280"/>
    <b v="1"/>
    <x v="52"/>
    <x v="0"/>
    <x v="52"/>
    <s v=""/>
    <n v="46.167036000000003"/>
    <n v="46.167036000000003"/>
    <s v="UNI"/>
    <d v="2024-11-18T00:00:00"/>
    <n v="0"/>
    <d v="2024-11-18T00:00:00"/>
    <n v="0"/>
    <n v="0"/>
    <s v="PRO"/>
    <n v="0"/>
    <x v="14"/>
    <n v="1"/>
    <m/>
    <m/>
    <x v="16"/>
    <x v="6"/>
  </r>
  <r>
    <n v="1281"/>
    <b v="1"/>
    <x v="53"/>
    <x v="0"/>
    <x v="53"/>
    <s v=""/>
    <n v="52.631999999999998"/>
    <n v="52.631999999999998"/>
    <s v="UNI"/>
    <d v="2024-11-18T00:00:00"/>
    <n v="0"/>
    <d v="2024-11-18T00:00:00"/>
    <n v="0"/>
    <n v="0"/>
    <s v="PRO"/>
    <n v="0"/>
    <x v="14"/>
    <n v="1"/>
    <m/>
    <m/>
    <x v="19"/>
    <x v="6"/>
  </r>
  <r>
    <n v="1283"/>
    <b v="1"/>
    <x v="96"/>
    <x v="0"/>
    <x v="96"/>
    <s v="12 u PALADINI"/>
    <n v="894.75"/>
    <n v="894.75"/>
    <s v="UNI"/>
    <d v="2024-11-18T00:00:00"/>
    <n v="0"/>
    <d v="2024-11-18T00:00:00"/>
    <n v="0.01"/>
    <n v="0"/>
    <s v="PRO"/>
    <n v="0"/>
    <x v="14"/>
    <n v="1"/>
    <m/>
    <m/>
    <x v="16"/>
    <x v="6"/>
  </r>
  <r>
    <n v="1282"/>
    <b v="1"/>
    <x v="97"/>
    <x v="0"/>
    <x v="97"/>
    <s v="SOJA PALADINI J&amp;Q"/>
    <n v="29.01"/>
    <n v="29.01"/>
    <s v="KG"/>
    <d v="2024-11-18T00:00:00"/>
    <n v="0"/>
    <d v="2024-11-18T00:00:00"/>
    <n v="0.01"/>
    <n v="0"/>
    <s v="PRO"/>
    <n v="0"/>
    <x v="14"/>
    <n v="1"/>
    <m/>
    <m/>
    <x v="16"/>
    <x v="6"/>
  </r>
  <r>
    <n v="1286"/>
    <b v="1"/>
    <x v="90"/>
    <x v="0"/>
    <x v="90"/>
    <s v="RIBBON NE 102X450 OU"/>
    <n v="0.36491499999999999"/>
    <n v="0.36491499999999999"/>
    <s v="UNI"/>
    <d v="2024-11-18T00:00:00"/>
    <n v="0"/>
    <d v="2024-11-18T00:00:00"/>
    <n v="0"/>
    <n v="0"/>
    <s v="PRO"/>
    <n v="0"/>
    <x v="14"/>
    <n v="1"/>
    <m/>
    <m/>
    <x v="22"/>
    <x v="6"/>
  </r>
  <r>
    <n v="1285"/>
    <b v="1"/>
    <x v="67"/>
    <x v="0"/>
    <x v="67"/>
    <s v=""/>
    <n v="3.65"/>
    <n v="3.65"/>
    <s v="UN"/>
    <d v="2024-11-18T00:00:00"/>
    <n v="0"/>
    <d v="2024-11-18T00:00:00"/>
    <n v="0.01"/>
    <n v="0"/>
    <s v="PRO"/>
    <n v="0"/>
    <x v="14"/>
    <n v="1"/>
    <m/>
    <m/>
    <x v="16"/>
    <x v="6"/>
  </r>
  <r>
    <n v="49"/>
    <b v="1"/>
    <x v="108"/>
    <x v="1"/>
    <x v="108"/>
    <s v="MS J&amp;Q  PALADINI x12"/>
    <n v="877.2"/>
    <n v="0"/>
    <s v="UNI"/>
    <d v="2024-11-18T00:00:00"/>
    <n v="0"/>
    <d v="2024-11-18T00:00:00"/>
    <n v="0.01"/>
    <n v="0"/>
    <s v="PRO"/>
    <n v="0"/>
    <x v="14"/>
    <n v="1"/>
    <m/>
    <m/>
    <x v="16"/>
    <x v="6"/>
  </r>
  <r>
    <n v="1361"/>
    <b v="1"/>
    <x v="22"/>
    <x v="0"/>
    <x v="22"/>
    <s v="CONT.ALERG.(T)      "/>
    <n v="12294.927543"/>
    <n v="12294.927543"/>
    <s v="KGS"/>
    <d v="2024-11-18T00:00:00"/>
    <n v="10"/>
    <d v="2024-12-02T00:00:00"/>
    <n v="0"/>
    <n v="0"/>
    <s v="PRO"/>
    <n v="0"/>
    <x v="6"/>
    <n v="1"/>
    <m/>
    <m/>
    <x v="4"/>
    <x v="11"/>
  </r>
  <r>
    <n v="1364"/>
    <b v="1"/>
    <x v="22"/>
    <x v="0"/>
    <x v="22"/>
    <s v="CONT.ALERG.(T)      "/>
    <n v="5605.3511399999998"/>
    <n v="5605.3511399999998"/>
    <s v="KGS"/>
    <d v="2024-11-18T00:00:00"/>
    <n v="10"/>
    <d v="2024-12-02T00:00:00"/>
    <n v="0"/>
    <n v="0"/>
    <s v="PRO"/>
    <n v="0"/>
    <x v="7"/>
    <n v="1"/>
    <m/>
    <m/>
    <x v="4"/>
    <x v="11"/>
  </r>
  <r>
    <n v="1584"/>
    <b v="1"/>
    <x v="5"/>
    <x v="0"/>
    <x v="5"/>
    <s v=""/>
    <n v="6.682601"/>
    <n v="6.682601"/>
    <s v="KGS"/>
    <d v="2024-11-18T00:00:00"/>
    <n v="21"/>
    <d v="2024-12-09T00:00:00"/>
    <n v="0"/>
    <n v="0"/>
    <s v="PRO"/>
    <n v="0"/>
    <x v="3"/>
    <n v="1"/>
    <m/>
    <m/>
    <x v="3"/>
    <x v="9"/>
  </r>
  <r>
    <n v="1609"/>
    <b v="1"/>
    <x v="5"/>
    <x v="0"/>
    <x v="5"/>
    <s v=""/>
    <n v="9.083672"/>
    <n v="9.083672"/>
    <s v="KGS"/>
    <d v="2024-11-18T00:00:00"/>
    <n v="21"/>
    <d v="2024-12-09T00:00:00"/>
    <n v="0"/>
    <n v="0"/>
    <s v="PRO"/>
    <n v="0"/>
    <x v="2"/>
    <n v="1"/>
    <m/>
    <m/>
    <x v="3"/>
    <x v="9"/>
  </r>
  <r>
    <n v="1583"/>
    <b v="1"/>
    <x v="10"/>
    <x v="0"/>
    <x v="10"/>
    <s v="CONT.ALERG. (SO)(LE)"/>
    <n v="3.1960259999999998"/>
    <n v="3.1960259999999998"/>
    <s v="KGS"/>
    <d v="2024-11-18T00:00:00"/>
    <n v="21"/>
    <d v="2024-12-09T00:00:00"/>
    <n v="0"/>
    <n v="0"/>
    <s v="PRO"/>
    <n v="0"/>
    <x v="3"/>
    <n v="1"/>
    <m/>
    <m/>
    <x v="3"/>
    <x v="9"/>
  </r>
  <r>
    <n v="1608"/>
    <b v="1"/>
    <x v="10"/>
    <x v="0"/>
    <x v="10"/>
    <s v="CONT.ALERG. (SO)(LE)"/>
    <n v="7.5697270000000003"/>
    <n v="7.5697270000000003"/>
    <s v="KGS"/>
    <d v="2024-11-18T00:00:00"/>
    <n v="21"/>
    <d v="2024-12-09T00:00:00"/>
    <n v="0"/>
    <n v="0"/>
    <s v="PRO"/>
    <n v="0"/>
    <x v="2"/>
    <n v="1"/>
    <m/>
    <m/>
    <x v="3"/>
    <x v="9"/>
  </r>
  <r>
    <n v="1582"/>
    <b v="1"/>
    <x v="13"/>
    <x v="0"/>
    <x v="13"/>
    <s v="CONT.ALERGENO       "/>
    <n v="6.682601"/>
    <n v="6.682601"/>
    <s v="KG"/>
    <d v="2024-11-18T00:00:00"/>
    <n v="21"/>
    <d v="2024-12-09T00:00:00"/>
    <n v="0"/>
    <n v="0"/>
    <s v="PRO"/>
    <n v="0"/>
    <x v="3"/>
    <n v="1"/>
    <m/>
    <m/>
    <x v="3"/>
    <x v="9"/>
  </r>
  <r>
    <n v="1607"/>
    <b v="1"/>
    <x v="13"/>
    <x v="0"/>
    <x v="13"/>
    <s v="CONT.ALERGENO       "/>
    <n v="10.597617"/>
    <n v="10.597617"/>
    <s v="KG"/>
    <d v="2024-11-18T00:00:00"/>
    <n v="21"/>
    <d v="2024-12-09T00:00:00"/>
    <n v="0"/>
    <n v="0"/>
    <s v="PRO"/>
    <n v="0"/>
    <x v="2"/>
    <n v="1"/>
    <m/>
    <m/>
    <x v="3"/>
    <x v="9"/>
  </r>
  <r>
    <n v="2438"/>
    <b v="1"/>
    <x v="8"/>
    <x v="0"/>
    <x v="8"/>
    <s v=""/>
    <n v="145.27393900000001"/>
    <n v="145.27393900000001"/>
    <s v="KGS"/>
    <d v="2024-11-18T00:00:00"/>
    <n v="21"/>
    <d v="2024-12-09T00:00:00"/>
    <n v="0"/>
    <n v="0"/>
    <s v="PRO"/>
    <n v="0"/>
    <x v="3"/>
    <n v="1"/>
    <m/>
    <m/>
    <x v="4"/>
    <x v="9"/>
  </r>
  <r>
    <n v="2439"/>
    <b v="1"/>
    <x v="8"/>
    <x v="0"/>
    <x v="8"/>
    <s v=""/>
    <n v="167.13956099999999"/>
    <n v="167.13956099999999"/>
    <s v="KGS"/>
    <d v="2024-11-18T00:00:00"/>
    <n v="21"/>
    <d v="2024-12-09T00:00:00"/>
    <n v="0"/>
    <n v="0"/>
    <s v="PRO"/>
    <n v="0"/>
    <x v="2"/>
    <n v="1"/>
    <m/>
    <m/>
    <x v="4"/>
    <x v="9"/>
  </r>
  <r>
    <n v="1298"/>
    <b v="1"/>
    <x v="159"/>
    <x v="0"/>
    <x v="159"/>
    <s v=""/>
    <n v="37.880000000000003"/>
    <n v="37.880000000000003"/>
    <s v="KG"/>
    <d v="2024-11-19T00:00:00"/>
    <n v="0"/>
    <d v="2024-11-25T00:00:00"/>
    <n v="0.01"/>
    <n v="0"/>
    <s v="PRO"/>
    <n v="0"/>
    <x v="22"/>
    <n v="1"/>
    <m/>
    <m/>
    <x v="25"/>
    <x v="7"/>
  </r>
  <r>
    <n v="1304"/>
    <b v="1"/>
    <x v="160"/>
    <x v="0"/>
    <x v="160"/>
    <s v=""/>
    <n v="35.770000000000003"/>
    <n v="35.770000000000003"/>
    <s v="KG"/>
    <d v="2024-11-19T00:00:00"/>
    <n v="0"/>
    <d v="2024-11-25T00:00:00"/>
    <n v="0.01"/>
    <n v="0"/>
    <s v="PRO"/>
    <n v="0"/>
    <x v="22"/>
    <n v="1"/>
    <m/>
    <m/>
    <x v="25"/>
    <x v="7"/>
  </r>
  <r>
    <n v="1307"/>
    <b v="1"/>
    <x v="45"/>
    <x v="0"/>
    <x v="45"/>
    <s v=""/>
    <n v="1.77"/>
    <n v="1.77"/>
    <s v="KG"/>
    <d v="2024-11-19T00:00:00"/>
    <n v="0"/>
    <d v="2024-11-25T00:00:00"/>
    <n v="0.01"/>
    <n v="0"/>
    <s v="PRO"/>
    <n v="0"/>
    <x v="22"/>
    <n v="1"/>
    <m/>
    <m/>
    <x v="1"/>
    <x v="7"/>
  </r>
  <r>
    <n v="1308"/>
    <b v="1"/>
    <x v="161"/>
    <x v="0"/>
    <x v="161"/>
    <s v=""/>
    <n v="2.44"/>
    <n v="2.44"/>
    <s v="KG"/>
    <d v="2024-11-19T00:00:00"/>
    <n v="0"/>
    <d v="2024-11-25T00:00:00"/>
    <n v="0.01"/>
    <n v="0"/>
    <s v="PRO"/>
    <n v="0"/>
    <x v="22"/>
    <n v="1"/>
    <m/>
    <m/>
    <x v="1"/>
    <x v="7"/>
  </r>
  <r>
    <n v="1299"/>
    <b v="1"/>
    <x v="162"/>
    <x v="0"/>
    <x v="162"/>
    <s v=""/>
    <n v="29.46"/>
    <n v="29.46"/>
    <s v="KGS"/>
    <d v="2024-11-19T00:00:00"/>
    <n v="0"/>
    <d v="2024-11-25T00:00:00"/>
    <n v="0.01"/>
    <n v="0"/>
    <s v="PRO"/>
    <n v="0"/>
    <x v="22"/>
    <n v="1"/>
    <m/>
    <m/>
    <x v="16"/>
    <x v="7"/>
  </r>
  <r>
    <n v="1310"/>
    <b v="1"/>
    <x v="39"/>
    <x v="0"/>
    <x v="39"/>
    <s v=""/>
    <n v="989.08865400000002"/>
    <n v="989.08865400000002"/>
    <s v="KGS"/>
    <d v="2024-11-19T00:00:00"/>
    <n v="1"/>
    <d v="2024-11-25T00:00:00"/>
    <n v="0"/>
    <n v="0"/>
    <s v="PRO"/>
    <n v="0"/>
    <x v="22"/>
    <n v="1"/>
    <m/>
    <m/>
    <x v="17"/>
    <x v="7"/>
  </r>
  <r>
    <n v="1354"/>
    <b v="1"/>
    <x v="23"/>
    <x v="0"/>
    <x v="23"/>
    <s v=""/>
    <n v="98.303991999999994"/>
    <n v="98.303991999999994"/>
    <s v="KGS"/>
    <d v="2024-11-19T00:00:00"/>
    <n v="7"/>
    <d v="2024-12-02T00:00:00"/>
    <n v="0"/>
    <n v="0"/>
    <s v="PRO"/>
    <n v="0"/>
    <x v="6"/>
    <n v="1"/>
    <m/>
    <m/>
    <x v="10"/>
    <x v="11"/>
  </r>
  <r>
    <n v="1359"/>
    <b v="1"/>
    <x v="23"/>
    <x v="0"/>
    <x v="23"/>
    <s v=""/>
    <n v="44.817538999999996"/>
    <n v="44.817538999999996"/>
    <s v="KGS"/>
    <d v="2024-11-19T00:00:00"/>
    <n v="7"/>
    <d v="2024-12-02T00:00:00"/>
    <n v="0"/>
    <n v="0"/>
    <s v="PRO"/>
    <n v="0"/>
    <x v="7"/>
    <n v="1"/>
    <m/>
    <m/>
    <x v="10"/>
    <x v="11"/>
  </r>
  <r>
    <n v="1355"/>
    <b v="1"/>
    <x v="24"/>
    <x v="0"/>
    <x v="24"/>
    <s v=""/>
    <n v="262.143979"/>
    <n v="262.143979"/>
    <s v="KGS"/>
    <d v="2024-11-19T00:00:00"/>
    <n v="7"/>
    <d v="2024-12-02T00:00:00"/>
    <n v="0"/>
    <n v="0"/>
    <s v="PRO"/>
    <n v="0"/>
    <x v="6"/>
    <n v="1"/>
    <m/>
    <m/>
    <x v="11"/>
    <x v="11"/>
  </r>
  <r>
    <n v="1360"/>
    <b v="1"/>
    <x v="24"/>
    <x v="0"/>
    <x v="24"/>
    <s v=""/>
    <n v="119.51343799999999"/>
    <n v="119.51343799999999"/>
    <s v="KGS"/>
    <d v="2024-11-19T00:00:00"/>
    <n v="7"/>
    <d v="2024-12-02T00:00:00"/>
    <n v="0"/>
    <n v="0"/>
    <s v="PRO"/>
    <n v="0"/>
    <x v="7"/>
    <n v="1"/>
    <m/>
    <m/>
    <x v="11"/>
    <x v="11"/>
  </r>
  <r>
    <n v="1367"/>
    <b v="1"/>
    <x v="22"/>
    <x v="0"/>
    <x v="22"/>
    <s v="CONT.ALERG.(T)      "/>
    <n v="634.90369399999997"/>
    <n v="634.90369399999997"/>
    <s v="KGS"/>
    <d v="2024-11-19T00:00:00"/>
    <n v="10"/>
    <d v="2024-12-02T00:00:00"/>
    <n v="0"/>
    <n v="0"/>
    <s v="PRO"/>
    <n v="0"/>
    <x v="6"/>
    <n v="1"/>
    <m/>
    <m/>
    <x v="4"/>
    <x v="11"/>
  </r>
  <r>
    <n v="1368"/>
    <b v="1"/>
    <x v="22"/>
    <x v="0"/>
    <x v="22"/>
    <s v="CONT.ALERG.(T)      "/>
    <n v="289.45743099999999"/>
    <n v="289.45743099999999"/>
    <s v="KGS"/>
    <d v="2024-11-19T00:00:00"/>
    <n v="10"/>
    <d v="2024-12-02T00:00:00"/>
    <n v="0"/>
    <n v="0"/>
    <s v="PRO"/>
    <n v="0"/>
    <x v="7"/>
    <n v="1"/>
    <m/>
    <m/>
    <x v="4"/>
    <x v="11"/>
  </r>
  <r>
    <n v="1470"/>
    <b v="1"/>
    <x v="9"/>
    <x v="0"/>
    <x v="9"/>
    <s v=""/>
    <n v="2934.511336"/>
    <n v="2934.511336"/>
    <s v="KG"/>
    <d v="2024-11-19T00:00:00"/>
    <n v="17"/>
    <d v="2024-12-09T00:00:00"/>
    <n v="0"/>
    <n v="0"/>
    <s v="PRO"/>
    <n v="0"/>
    <x v="10"/>
    <n v="1"/>
    <m/>
    <m/>
    <x v="5"/>
    <x v="9"/>
  </r>
  <r>
    <n v="1487"/>
    <b v="1"/>
    <x v="9"/>
    <x v="0"/>
    <x v="9"/>
    <s v=""/>
    <n v="5939.4738239999997"/>
    <n v="5939.4738239999997"/>
    <s v="KG"/>
    <d v="2024-11-19T00:00:00"/>
    <n v="17"/>
    <d v="2024-12-09T00:00:00"/>
    <n v="0"/>
    <n v="0"/>
    <s v="PRO"/>
    <n v="0"/>
    <x v="30"/>
    <n v="1"/>
    <m/>
    <m/>
    <x v="5"/>
    <x v="9"/>
  </r>
  <r>
    <n v="1494"/>
    <b v="1"/>
    <x v="9"/>
    <x v="0"/>
    <x v="9"/>
    <s v=""/>
    <n v="1184.1869099999999"/>
    <n v="1184.1869099999999"/>
    <s v="KG"/>
    <d v="2024-11-19T00:00:00"/>
    <n v="17"/>
    <d v="2024-12-09T00:00:00"/>
    <n v="0"/>
    <n v="0"/>
    <s v="PRO"/>
    <n v="0"/>
    <x v="20"/>
    <n v="1"/>
    <m/>
    <m/>
    <x v="5"/>
    <x v="9"/>
  </r>
  <r>
    <n v="1422"/>
    <b v="1"/>
    <x v="17"/>
    <x v="0"/>
    <x v="17"/>
    <s v="KGS                 "/>
    <n v="1.038008"/>
    <n v="1.038008"/>
    <s v="KGS"/>
    <d v="2024-11-19T00:00:00"/>
    <n v="15"/>
    <d v="2024-12-09T00:00:00"/>
    <n v="0"/>
    <n v="0"/>
    <s v="PRO"/>
    <n v="0"/>
    <x v="29"/>
    <n v="1"/>
    <m/>
    <m/>
    <x v="3"/>
    <x v="9"/>
  </r>
  <r>
    <n v="1424"/>
    <b v="1"/>
    <x v="27"/>
    <x v="0"/>
    <x v="27"/>
    <s v="KILO                "/>
    <n v="7.9919000000000004E-2"/>
    <n v="7.9919000000000004E-2"/>
    <s v="KGS"/>
    <d v="2024-11-19T00:00:00"/>
    <n v="15"/>
    <d v="2024-12-09T00:00:00"/>
    <n v="0"/>
    <n v="0"/>
    <s v="PRO"/>
    <n v="0"/>
    <x v="29"/>
    <n v="1"/>
    <m/>
    <m/>
    <x v="3"/>
    <x v="9"/>
  </r>
  <r>
    <n v="1430"/>
    <b v="1"/>
    <x v="27"/>
    <x v="0"/>
    <x v="27"/>
    <s v="KILO                "/>
    <n v="1.42597"/>
    <n v="1.42597"/>
    <s v="KGS"/>
    <d v="2024-11-19T00:00:00"/>
    <n v="15"/>
    <d v="2024-12-09T00:00:00"/>
    <n v="0"/>
    <n v="0"/>
    <s v="PRO"/>
    <n v="0"/>
    <x v="29"/>
    <n v="1"/>
    <m/>
    <m/>
    <x v="3"/>
    <x v="9"/>
  </r>
  <r>
    <n v="1431"/>
    <b v="1"/>
    <x v="163"/>
    <x v="0"/>
    <x v="163"/>
    <s v="KGS                 "/>
    <n v="0.71298499999999998"/>
    <n v="0.71298499999999998"/>
    <s v="KGS"/>
    <d v="2024-11-19T00:00:00"/>
    <n v="15"/>
    <d v="2024-12-09T00:00:00"/>
    <n v="0"/>
    <n v="0"/>
    <s v="PRO"/>
    <n v="0"/>
    <x v="29"/>
    <n v="1"/>
    <m/>
    <m/>
    <x v="3"/>
    <x v="9"/>
  </r>
  <r>
    <n v="1622"/>
    <b v="1"/>
    <x v="10"/>
    <x v="0"/>
    <x v="10"/>
    <s v="CONT.ALERG. (SO)(LE)"/>
    <n v="0.18001700000000001"/>
    <n v="0.18001700000000001"/>
    <s v="KGS"/>
    <d v="2024-11-19T00:00:00"/>
    <n v="21"/>
    <d v="2024-12-16T00:00:00"/>
    <n v="0"/>
    <n v="0"/>
    <s v="PRO"/>
    <n v="0"/>
    <x v="13"/>
    <n v="1"/>
    <m/>
    <m/>
    <x v="3"/>
    <x v="14"/>
  </r>
  <r>
    <n v="2440"/>
    <b v="1"/>
    <x v="8"/>
    <x v="0"/>
    <x v="8"/>
    <s v=""/>
    <n v="1.865831"/>
    <n v="1.865831"/>
    <s v="KGS"/>
    <d v="2024-11-19T00:00:00"/>
    <n v="21"/>
    <d v="2024-12-16T00:00:00"/>
    <n v="0"/>
    <n v="0"/>
    <s v="PRO"/>
    <n v="0"/>
    <x v="13"/>
    <n v="1"/>
    <m/>
    <m/>
    <x v="4"/>
    <x v="14"/>
  </r>
  <r>
    <n v="1315"/>
    <b v="1"/>
    <x v="39"/>
    <x v="0"/>
    <x v="39"/>
    <s v=""/>
    <n v="2759.1878109999998"/>
    <n v="2759.1878109999998"/>
    <s v="KGS"/>
    <d v="2024-11-20T00:00:00"/>
    <n v="1"/>
    <d v="2024-11-25T00:00:00"/>
    <n v="0"/>
    <n v="0"/>
    <s v="PRO"/>
    <n v="0"/>
    <x v="6"/>
    <n v="1"/>
    <m/>
    <m/>
    <x v="17"/>
    <x v="7"/>
  </r>
  <r>
    <n v="1318"/>
    <b v="1"/>
    <x v="39"/>
    <x v="0"/>
    <x v="39"/>
    <s v=""/>
    <n v="3773.7298099999998"/>
    <n v="3773.7298099999998"/>
    <s v="KGS"/>
    <d v="2024-11-20T00:00:00"/>
    <n v="1"/>
    <d v="2024-11-25T00:00:00"/>
    <n v="0"/>
    <n v="0"/>
    <s v="PRO"/>
    <n v="0"/>
    <x v="7"/>
    <n v="1"/>
    <m/>
    <m/>
    <x v="17"/>
    <x v="7"/>
  </r>
  <r>
    <n v="1351"/>
    <b v="1"/>
    <x v="28"/>
    <x v="0"/>
    <x v="28"/>
    <s v="CONT.ALERGENO       "/>
    <n v="131.07199"/>
    <n v="131.07199"/>
    <s v="KGS"/>
    <d v="2024-11-20T00:00:00"/>
    <n v="6"/>
    <d v="2024-12-02T00:00:00"/>
    <n v="0"/>
    <n v="0"/>
    <s v="PRO"/>
    <n v="0"/>
    <x v="6"/>
    <n v="1"/>
    <m/>
    <m/>
    <x v="12"/>
    <x v="11"/>
  </r>
  <r>
    <n v="1356"/>
    <b v="1"/>
    <x v="28"/>
    <x v="0"/>
    <x v="28"/>
    <s v="CONT.ALERGENO       "/>
    <n v="59.756718999999997"/>
    <n v="59.756718999999997"/>
    <s v="KGS"/>
    <d v="2024-11-20T00:00:00"/>
    <n v="6"/>
    <d v="2024-12-02T00:00:00"/>
    <n v="0"/>
    <n v="0"/>
    <s v="PRO"/>
    <n v="0"/>
    <x v="7"/>
    <n v="1"/>
    <m/>
    <m/>
    <x v="12"/>
    <x v="11"/>
  </r>
  <r>
    <n v="1454"/>
    <b v="1"/>
    <x v="17"/>
    <x v="0"/>
    <x v="17"/>
    <s v="KGS                 "/>
    <n v="0.70511699999999999"/>
    <n v="0.70511699999999999"/>
    <s v="KGS"/>
    <d v="2024-11-20T00:00:00"/>
    <n v="15"/>
    <d v="2024-12-09T00:00:00"/>
    <n v="0"/>
    <n v="0"/>
    <s v="PRO"/>
    <n v="0"/>
    <x v="1"/>
    <n v="1"/>
    <m/>
    <m/>
    <x v="3"/>
    <x v="9"/>
  </r>
  <r>
    <n v="1626"/>
    <b v="1"/>
    <x v="5"/>
    <x v="0"/>
    <x v="5"/>
    <s v=""/>
    <n v="11.305104999999999"/>
    <n v="11.305104999999999"/>
    <s v="KGS"/>
    <d v="2024-11-20T00:00:00"/>
    <n v="21"/>
    <d v="2024-12-16T00:00:00"/>
    <n v="0"/>
    <n v="0"/>
    <s v="PRO"/>
    <n v="0"/>
    <x v="15"/>
    <n v="1"/>
    <m/>
    <m/>
    <x v="3"/>
    <x v="14"/>
  </r>
  <r>
    <n v="1636"/>
    <b v="1"/>
    <x v="5"/>
    <x v="0"/>
    <x v="5"/>
    <s v=""/>
    <n v="7.1285530000000001"/>
    <n v="7.1285530000000001"/>
    <s v="KGS"/>
    <d v="2024-11-20T00:00:00"/>
    <n v="21"/>
    <d v="2024-12-16T00:00:00"/>
    <n v="0"/>
    <n v="0"/>
    <s v="PRO"/>
    <n v="0"/>
    <x v="16"/>
    <n v="1"/>
    <m/>
    <m/>
    <x v="3"/>
    <x v="14"/>
  </r>
  <r>
    <n v="1646"/>
    <b v="1"/>
    <x v="5"/>
    <x v="0"/>
    <x v="5"/>
    <s v=""/>
    <n v="5.1844029999999997"/>
    <n v="5.1844029999999997"/>
    <s v="KGS"/>
    <d v="2024-11-20T00:00:00"/>
    <n v="21"/>
    <d v="2024-12-16T00:00:00"/>
    <n v="0"/>
    <n v="0"/>
    <s v="PRO"/>
    <n v="0"/>
    <x v="17"/>
    <n v="1"/>
    <m/>
    <m/>
    <x v="3"/>
    <x v="14"/>
  </r>
  <r>
    <n v="1629"/>
    <b v="1"/>
    <x v="6"/>
    <x v="0"/>
    <x v="6"/>
    <s v=""/>
    <n v="12.561227000000001"/>
    <n v="12.561227000000001"/>
    <s v="KG"/>
    <d v="2024-11-20T00:00:00"/>
    <n v="21"/>
    <d v="2024-12-16T00:00:00"/>
    <n v="0"/>
    <n v="0"/>
    <s v="PRO"/>
    <n v="0"/>
    <x v="15"/>
    <n v="1"/>
    <m/>
    <m/>
    <x v="1"/>
    <x v="14"/>
  </r>
  <r>
    <n v="1639"/>
    <b v="1"/>
    <x v="6"/>
    <x v="0"/>
    <x v="6"/>
    <s v=""/>
    <n v="7.9206149999999997"/>
    <n v="7.9206149999999997"/>
    <s v="KG"/>
    <d v="2024-11-20T00:00:00"/>
    <n v="21"/>
    <d v="2024-12-16T00:00:00"/>
    <n v="0"/>
    <n v="0"/>
    <s v="PRO"/>
    <n v="0"/>
    <x v="16"/>
    <n v="1"/>
    <m/>
    <m/>
    <x v="1"/>
    <x v="14"/>
  </r>
  <r>
    <n v="1649"/>
    <b v="1"/>
    <x v="6"/>
    <x v="0"/>
    <x v="6"/>
    <s v=""/>
    <n v="5.7604480000000002"/>
    <n v="5.7604480000000002"/>
    <s v="KG"/>
    <d v="2024-11-20T00:00:00"/>
    <n v="21"/>
    <d v="2024-12-16T00:00:00"/>
    <n v="0"/>
    <n v="0"/>
    <s v="PRO"/>
    <n v="0"/>
    <x v="17"/>
    <n v="1"/>
    <m/>
    <m/>
    <x v="1"/>
    <x v="14"/>
  </r>
  <r>
    <n v="1631"/>
    <b v="1"/>
    <x v="11"/>
    <x v="0"/>
    <x v="11"/>
    <s v="CONT.ALERG.(LE)     "/>
    <n v="2.5122460000000002"/>
    <n v="2.5122460000000002"/>
    <s v="KGS"/>
    <d v="2024-11-20T00:00:00"/>
    <n v="21"/>
    <d v="2024-12-16T00:00:00"/>
    <n v="0"/>
    <n v="0"/>
    <s v="PRO"/>
    <n v="0"/>
    <x v="15"/>
    <n v="1"/>
    <m/>
    <m/>
    <x v="3"/>
    <x v="14"/>
  </r>
  <r>
    <n v="1641"/>
    <b v="1"/>
    <x v="11"/>
    <x v="0"/>
    <x v="11"/>
    <s v="CONT.ALERG.(LE)     "/>
    <n v="1.5841229999999999"/>
    <n v="1.5841229999999999"/>
    <s v="KGS"/>
    <d v="2024-11-20T00:00:00"/>
    <n v="21"/>
    <d v="2024-12-16T00:00:00"/>
    <n v="0"/>
    <n v="0"/>
    <s v="PRO"/>
    <n v="0"/>
    <x v="16"/>
    <n v="1"/>
    <m/>
    <m/>
    <x v="3"/>
    <x v="14"/>
  </r>
  <r>
    <n v="1651"/>
    <b v="1"/>
    <x v="11"/>
    <x v="0"/>
    <x v="11"/>
    <s v="CONT.ALERG.(LE)     "/>
    <n v="1.1520900000000001"/>
    <n v="1.1520900000000001"/>
    <s v="KGS"/>
    <d v="2024-11-20T00:00:00"/>
    <n v="21"/>
    <d v="2024-12-16T00:00:00"/>
    <n v="0"/>
    <n v="0"/>
    <s v="PRO"/>
    <n v="0"/>
    <x v="17"/>
    <n v="1"/>
    <m/>
    <m/>
    <x v="3"/>
    <x v="14"/>
  </r>
  <r>
    <n v="1630"/>
    <b v="1"/>
    <x v="12"/>
    <x v="0"/>
    <x v="12"/>
    <s v="CONT.ALERG.(LE)     "/>
    <n v="7.5367360000000003"/>
    <n v="7.5367360000000003"/>
    <s v="KGS"/>
    <d v="2024-11-20T00:00:00"/>
    <n v="21"/>
    <d v="2024-12-16T00:00:00"/>
    <n v="0"/>
    <n v="0"/>
    <s v="PRO"/>
    <n v="0"/>
    <x v="15"/>
    <n v="1"/>
    <m/>
    <m/>
    <x v="3"/>
    <x v="14"/>
  </r>
  <r>
    <n v="1640"/>
    <b v="1"/>
    <x v="12"/>
    <x v="0"/>
    <x v="12"/>
    <s v="CONT.ALERG.(LE)     "/>
    <n v="4.7523689999999998"/>
    <n v="4.7523689999999998"/>
    <s v="KGS"/>
    <d v="2024-11-20T00:00:00"/>
    <n v="21"/>
    <d v="2024-12-16T00:00:00"/>
    <n v="0"/>
    <n v="0"/>
    <s v="PRO"/>
    <n v="0"/>
    <x v="16"/>
    <n v="1"/>
    <m/>
    <m/>
    <x v="3"/>
    <x v="14"/>
  </r>
  <r>
    <n v="1650"/>
    <b v="1"/>
    <x v="12"/>
    <x v="0"/>
    <x v="12"/>
    <s v="CONT.ALERG.(LE)     "/>
    <n v="3.4562689999999998"/>
    <n v="3.4562689999999998"/>
    <s v="KGS"/>
    <d v="2024-11-20T00:00:00"/>
    <n v="21"/>
    <d v="2024-12-16T00:00:00"/>
    <n v="0"/>
    <n v="0"/>
    <s v="PRO"/>
    <n v="0"/>
    <x v="17"/>
    <n v="1"/>
    <m/>
    <m/>
    <x v="3"/>
    <x v="14"/>
  </r>
  <r>
    <n v="1655"/>
    <b v="1"/>
    <x v="10"/>
    <x v="0"/>
    <x v="10"/>
    <s v="CONT.ALERG. (SO)(LE)"/>
    <n v="27.707184999999999"/>
    <n v="27.707184999999999"/>
    <s v="KGS"/>
    <d v="2024-11-20T00:00:00"/>
    <n v="21"/>
    <d v="2024-12-16T00:00:00"/>
    <n v="0"/>
    <n v="0"/>
    <s v="PRO"/>
    <n v="0"/>
    <x v="31"/>
    <n v="1"/>
    <m/>
    <m/>
    <x v="3"/>
    <x v="14"/>
  </r>
  <r>
    <n v="1625"/>
    <b v="1"/>
    <x v="13"/>
    <x v="0"/>
    <x v="13"/>
    <s v="CONT.ALERGENO       "/>
    <n v="12.685570999999999"/>
    <n v="12.685570999999999"/>
    <s v="KG"/>
    <d v="2024-11-20T00:00:00"/>
    <n v="21"/>
    <d v="2024-12-16T00:00:00"/>
    <n v="0"/>
    <n v="0"/>
    <s v="PRO"/>
    <n v="0"/>
    <x v="15"/>
    <n v="1"/>
    <m/>
    <m/>
    <x v="3"/>
    <x v="14"/>
  </r>
  <r>
    <n v="1635"/>
    <b v="1"/>
    <x v="13"/>
    <x v="0"/>
    <x v="13"/>
    <s v="CONT.ALERGENO       "/>
    <n v="7.9990209999999999"/>
    <n v="7.9990209999999999"/>
    <s v="KG"/>
    <d v="2024-11-20T00:00:00"/>
    <n v="21"/>
    <d v="2024-12-16T00:00:00"/>
    <n v="0"/>
    <n v="0"/>
    <s v="PRO"/>
    <n v="0"/>
    <x v="16"/>
    <n v="1"/>
    <m/>
    <m/>
    <x v="3"/>
    <x v="14"/>
  </r>
  <r>
    <n v="1645"/>
    <b v="1"/>
    <x v="13"/>
    <x v="0"/>
    <x v="13"/>
    <s v="CONT.ALERGENO       "/>
    <n v="5.8174710000000003"/>
    <n v="5.8174710000000003"/>
    <s v="KG"/>
    <d v="2024-11-20T00:00:00"/>
    <n v="21"/>
    <d v="2024-12-16T00:00:00"/>
    <n v="0"/>
    <n v="0"/>
    <s v="PRO"/>
    <n v="0"/>
    <x v="17"/>
    <n v="1"/>
    <m/>
    <m/>
    <x v="3"/>
    <x v="14"/>
  </r>
  <r>
    <n v="2441"/>
    <b v="1"/>
    <x v="8"/>
    <x v="0"/>
    <x v="8"/>
    <s v=""/>
    <n v="572.55790400000001"/>
    <n v="572.55790400000001"/>
    <s v="KGS"/>
    <d v="2024-11-20T00:00:00"/>
    <n v="21"/>
    <d v="2024-12-16T00:00:00"/>
    <n v="0"/>
    <n v="0"/>
    <s v="PRO"/>
    <n v="0"/>
    <x v="31"/>
    <n v="1"/>
    <m/>
    <m/>
    <x v="4"/>
    <x v="14"/>
  </r>
  <r>
    <n v="2442"/>
    <b v="1"/>
    <x v="8"/>
    <x v="0"/>
    <x v="8"/>
    <s v=""/>
    <n v="213.73302699999999"/>
    <n v="213.73302699999999"/>
    <s v="KGS"/>
    <d v="2024-11-20T00:00:00"/>
    <n v="21"/>
    <d v="2024-12-16T00:00:00"/>
    <n v="0"/>
    <n v="0"/>
    <s v="PRO"/>
    <n v="0"/>
    <x v="15"/>
    <n v="1"/>
    <m/>
    <m/>
    <x v="4"/>
    <x v="14"/>
  </r>
  <r>
    <n v="2443"/>
    <b v="1"/>
    <x v="8"/>
    <x v="0"/>
    <x v="8"/>
    <s v=""/>
    <n v="134.77162799999999"/>
    <n v="134.77162799999999"/>
    <s v="KGS"/>
    <d v="2024-11-20T00:00:00"/>
    <n v="21"/>
    <d v="2024-12-16T00:00:00"/>
    <n v="0"/>
    <n v="0"/>
    <s v="PRO"/>
    <n v="0"/>
    <x v="16"/>
    <n v="1"/>
    <m/>
    <m/>
    <x v="4"/>
    <x v="14"/>
  </r>
  <r>
    <n v="2444"/>
    <b v="1"/>
    <x v="8"/>
    <x v="0"/>
    <x v="8"/>
    <s v=""/>
    <n v="98.015742000000003"/>
    <n v="98.015742000000003"/>
    <s v="KGS"/>
    <d v="2024-11-20T00:00:00"/>
    <n v="21"/>
    <d v="2024-12-16T00:00:00"/>
    <n v="0"/>
    <n v="0"/>
    <s v="PRO"/>
    <n v="0"/>
    <x v="17"/>
    <n v="1"/>
    <m/>
    <m/>
    <x v="4"/>
    <x v="14"/>
  </r>
  <r>
    <n v="1362"/>
    <b v="1"/>
    <x v="32"/>
    <x v="0"/>
    <x v="32"/>
    <s v=""/>
    <n v="656.100998"/>
    <n v="656.100998"/>
    <s v="KGS"/>
    <d v="2024-11-21T00:00:00"/>
    <n v="7"/>
    <d v="2024-12-02T00:00:00"/>
    <n v="0"/>
    <n v="0"/>
    <s v="PRO"/>
    <n v="0"/>
    <x v="6"/>
    <n v="1"/>
    <m/>
    <m/>
    <x v="14"/>
    <x v="11"/>
  </r>
  <r>
    <n v="1365"/>
    <b v="1"/>
    <x v="32"/>
    <x v="0"/>
    <x v="32"/>
    <s v=""/>
    <n v="299.121444"/>
    <n v="299.121444"/>
    <s v="KGS"/>
    <d v="2024-11-21T00:00:00"/>
    <n v="7"/>
    <d v="2024-12-02T00:00:00"/>
    <n v="0"/>
    <n v="0"/>
    <s v="PRO"/>
    <n v="0"/>
    <x v="7"/>
    <n v="1"/>
    <m/>
    <m/>
    <x v="14"/>
    <x v="11"/>
  </r>
  <r>
    <n v="1491"/>
    <b v="1"/>
    <x v="81"/>
    <x v="0"/>
    <x v="81"/>
    <s v="CONT.ALERG.(T)      "/>
    <n v="313.02730000000003"/>
    <n v="313.02730000000003"/>
    <s v="KGS"/>
    <d v="2024-11-21T00:00:00"/>
    <n v="15"/>
    <d v="2024-12-09T00:00:00"/>
    <n v="0"/>
    <n v="0"/>
    <s v="PRO"/>
    <n v="0"/>
    <x v="20"/>
    <n v="1"/>
    <m/>
    <m/>
    <x v="18"/>
    <x v="9"/>
  </r>
  <r>
    <n v="1479"/>
    <b v="1"/>
    <x v="27"/>
    <x v="0"/>
    <x v="27"/>
    <s v="KILO                "/>
    <n v="0.40493099999999999"/>
    <n v="0.40493099999999999"/>
    <s v="KGS"/>
    <d v="2024-11-21T00:00:00"/>
    <n v="15"/>
    <d v="2024-12-09T00:00:00"/>
    <n v="0"/>
    <n v="0"/>
    <s v="PRO"/>
    <n v="0"/>
    <x v="10"/>
    <n v="1"/>
    <m/>
    <m/>
    <x v="3"/>
    <x v="9"/>
  </r>
  <r>
    <n v="1670"/>
    <b v="1"/>
    <x v="14"/>
    <x v="0"/>
    <x v="14"/>
    <s v="C.ALERG.(GL)(SO)(LE)"/>
    <n v="0.55285300000000004"/>
    <n v="0.55285300000000004"/>
    <s v="KGS"/>
    <d v="2024-11-21T00:00:00"/>
    <n v="21"/>
    <d v="2024-12-16T00:00:00"/>
    <n v="0"/>
    <n v="0"/>
    <s v="PRO"/>
    <n v="0"/>
    <x v="14"/>
    <n v="1"/>
    <m/>
    <m/>
    <x v="3"/>
    <x v="14"/>
  </r>
  <r>
    <n v="1669"/>
    <b v="1"/>
    <x v="7"/>
    <x v="0"/>
    <x v="7"/>
    <s v="CONT ALERG (LE) (SO)"/>
    <n v="2.951203"/>
    <n v="2.951203"/>
    <s v="KGS"/>
    <d v="2024-11-21T00:00:00"/>
    <n v="21"/>
    <d v="2024-12-16T00:00:00"/>
    <n v="0"/>
    <n v="0"/>
    <s v="PRO"/>
    <n v="0"/>
    <x v="14"/>
    <n v="1"/>
    <m/>
    <m/>
    <x v="3"/>
    <x v="14"/>
  </r>
  <r>
    <n v="1322"/>
    <b v="1"/>
    <x v="49"/>
    <x v="0"/>
    <x v="49"/>
    <s v="Pizza y Bast. queso"/>
    <n v="762.8"/>
    <n v="762.8"/>
    <s v="KG"/>
    <d v="2024-11-22T00:00:00"/>
    <n v="0"/>
    <d v="2024-11-25T00:00:00"/>
    <n v="0.01"/>
    <n v="0"/>
    <s v="PRO"/>
    <n v="0"/>
    <x v="22"/>
    <n v="1"/>
    <m/>
    <m/>
    <x v="16"/>
    <x v="7"/>
  </r>
  <r>
    <n v="1520"/>
    <b v="1"/>
    <x v="81"/>
    <x v="0"/>
    <x v="81"/>
    <s v="CONT.ALERG.(T)      "/>
    <n v="1583.3090460000001"/>
    <n v="1583.3090460000001"/>
    <s v="KGS"/>
    <d v="2024-11-22T00:00:00"/>
    <n v="15"/>
    <d v="2024-12-09T00:00:00"/>
    <n v="0"/>
    <n v="0"/>
    <s v="PRO"/>
    <n v="0"/>
    <x v="30"/>
    <n v="1"/>
    <m/>
    <m/>
    <x v="18"/>
    <x v="9"/>
  </r>
  <r>
    <n v="1511"/>
    <b v="1"/>
    <x v="36"/>
    <x v="0"/>
    <x v="36"/>
    <s v="CONT.ALERG.(SO)     "/>
    <n v="294.30379199999999"/>
    <n v="294.30379199999999"/>
    <s v="KGS"/>
    <d v="2024-11-22T00:00:00"/>
    <n v="15"/>
    <d v="2024-12-09T00:00:00"/>
    <n v="0"/>
    <n v="0"/>
    <s v="PRO"/>
    <n v="0"/>
    <x v="27"/>
    <n v="1"/>
    <m/>
    <m/>
    <x v="4"/>
    <x v="9"/>
  </r>
  <r>
    <n v="1514"/>
    <b v="1"/>
    <x v="36"/>
    <x v="0"/>
    <x v="36"/>
    <s v="CONT.ALERG.(SO)     "/>
    <n v="244.08117300000001"/>
    <n v="244.08117300000001"/>
    <s v="KGS"/>
    <d v="2024-11-22T00:00:00"/>
    <n v="15"/>
    <d v="2024-12-09T00:00:00"/>
    <n v="0"/>
    <n v="0"/>
    <s v="PRO"/>
    <n v="0"/>
    <x v="1"/>
    <n v="1"/>
    <m/>
    <m/>
    <x v="4"/>
    <x v="9"/>
  </r>
  <r>
    <n v="1687"/>
    <b v="1"/>
    <x v="5"/>
    <x v="0"/>
    <x v="5"/>
    <s v=""/>
    <n v="3.4421879999999998"/>
    <n v="3.4421879999999998"/>
    <s v="KGS"/>
    <d v="2024-11-22T00:00:00"/>
    <n v="21"/>
    <d v="2024-12-16T00:00:00"/>
    <n v="0"/>
    <n v="0"/>
    <s v="PRO"/>
    <n v="0"/>
    <x v="15"/>
    <n v="1"/>
    <m/>
    <m/>
    <x v="3"/>
    <x v="14"/>
  </r>
  <r>
    <n v="1696"/>
    <b v="1"/>
    <x v="5"/>
    <x v="0"/>
    <x v="5"/>
    <s v=""/>
    <n v="1.5709310000000001"/>
    <n v="1.5709310000000001"/>
    <s v="KGS"/>
    <d v="2024-11-22T00:00:00"/>
    <n v="21"/>
    <d v="2024-12-16T00:00:00"/>
    <n v="0"/>
    <n v="0"/>
    <s v="PRO"/>
    <n v="0"/>
    <x v="16"/>
    <n v="1"/>
    <m/>
    <m/>
    <x v="3"/>
    <x v="14"/>
  </r>
  <r>
    <n v="1701"/>
    <b v="1"/>
    <x v="5"/>
    <x v="0"/>
    <x v="5"/>
    <s v=""/>
    <n v="1.142495"/>
    <n v="1.142495"/>
    <s v="KGS"/>
    <d v="2024-11-22T00:00:00"/>
    <n v="21"/>
    <d v="2024-12-16T00:00:00"/>
    <n v="0"/>
    <n v="0"/>
    <s v="PRO"/>
    <n v="0"/>
    <x v="17"/>
    <n v="1"/>
    <m/>
    <m/>
    <x v="3"/>
    <x v="14"/>
  </r>
  <r>
    <n v="1689"/>
    <b v="1"/>
    <x v="18"/>
    <x v="0"/>
    <x v="18"/>
    <s v="CONT.ALERG.(TR)     "/>
    <n v="358.56518299999999"/>
    <n v="358.56518299999999"/>
    <s v="KGS"/>
    <d v="2024-11-22T00:00:00"/>
    <n v="21"/>
    <d v="2024-12-16T00:00:00"/>
    <n v="0"/>
    <n v="0"/>
    <s v="PRO"/>
    <n v="0"/>
    <x v="15"/>
    <n v="1"/>
    <m/>
    <m/>
    <x v="8"/>
    <x v="14"/>
  </r>
  <r>
    <n v="1698"/>
    <b v="1"/>
    <x v="18"/>
    <x v="0"/>
    <x v="18"/>
    <s v="CONT.ALERG.(TR)     "/>
    <n v="163.640368"/>
    <n v="163.640368"/>
    <s v="KGS"/>
    <d v="2024-11-22T00:00:00"/>
    <n v="21"/>
    <d v="2024-12-16T00:00:00"/>
    <n v="0"/>
    <n v="0"/>
    <s v="PRO"/>
    <n v="0"/>
    <x v="16"/>
    <n v="1"/>
    <m/>
    <m/>
    <x v="8"/>
    <x v="14"/>
  </r>
  <r>
    <n v="1703"/>
    <b v="1"/>
    <x v="18"/>
    <x v="0"/>
    <x v="18"/>
    <s v="CONT.ALERG.(TR)     "/>
    <n v="119.01117600000001"/>
    <n v="119.01117600000001"/>
    <s v="KGS"/>
    <d v="2024-11-22T00:00:00"/>
    <n v="21"/>
    <d v="2024-12-16T00:00:00"/>
    <n v="0"/>
    <n v="0"/>
    <s v="PRO"/>
    <n v="0"/>
    <x v="17"/>
    <n v="1"/>
    <m/>
    <m/>
    <x v="8"/>
    <x v="14"/>
  </r>
  <r>
    <n v="1711"/>
    <b v="1"/>
    <x v="18"/>
    <x v="0"/>
    <x v="18"/>
    <s v="CONT.ALERG.(TR)     "/>
    <n v="1066.121324"/>
    <n v="1066.121324"/>
    <s v="KGS"/>
    <d v="2024-11-22T00:00:00"/>
    <n v="21"/>
    <d v="2024-12-16T00:00:00"/>
    <n v="0"/>
    <n v="0"/>
    <s v="PRO"/>
    <n v="0"/>
    <x v="31"/>
    <n v="1"/>
    <m/>
    <m/>
    <x v="8"/>
    <x v="14"/>
  </r>
  <r>
    <n v="1684"/>
    <b v="1"/>
    <x v="19"/>
    <x v="0"/>
    <x v="19"/>
    <s v=""/>
    <n v="0.52008200000000004"/>
    <n v="0.52008200000000004"/>
    <s v="KGS"/>
    <d v="2024-11-22T00:00:00"/>
    <n v="21"/>
    <d v="2024-12-16T00:00:00"/>
    <n v="0"/>
    <n v="0"/>
    <s v="PRO"/>
    <n v="0"/>
    <x v="15"/>
    <n v="1"/>
    <m/>
    <m/>
    <x v="3"/>
    <x v="14"/>
  </r>
  <r>
    <n v="1693"/>
    <b v="1"/>
    <x v="19"/>
    <x v="0"/>
    <x v="19"/>
    <s v=""/>
    <n v="0.32794299999999998"/>
    <n v="0.32794299999999998"/>
    <s v="KGS"/>
    <d v="2024-11-22T00:00:00"/>
    <n v="21"/>
    <d v="2024-12-16T00:00:00"/>
    <n v="0"/>
    <n v="0"/>
    <s v="PRO"/>
    <n v="0"/>
    <x v="16"/>
    <n v="1"/>
    <m/>
    <m/>
    <x v="3"/>
    <x v="14"/>
  </r>
  <r>
    <n v="1707"/>
    <b v="1"/>
    <x v="19"/>
    <x v="0"/>
    <x v="19"/>
    <s v=""/>
    <n v="0.23850399999999999"/>
    <n v="0.23850399999999999"/>
    <s v="KGS"/>
    <d v="2024-11-22T00:00:00"/>
    <n v="21"/>
    <d v="2024-12-16T00:00:00"/>
    <n v="0"/>
    <n v="0"/>
    <s v="PRO"/>
    <n v="0"/>
    <x v="17"/>
    <n v="1"/>
    <m/>
    <m/>
    <x v="3"/>
    <x v="14"/>
  </r>
  <r>
    <n v="1686"/>
    <b v="1"/>
    <x v="13"/>
    <x v="0"/>
    <x v="13"/>
    <s v="CONT.ALERGENO       "/>
    <n v="3.4421879999999998"/>
    <n v="3.4421879999999998"/>
    <s v="KG"/>
    <d v="2024-11-22T00:00:00"/>
    <n v="21"/>
    <d v="2024-12-16T00:00:00"/>
    <n v="0"/>
    <n v="0"/>
    <s v="PRO"/>
    <n v="0"/>
    <x v="15"/>
    <n v="1"/>
    <m/>
    <m/>
    <x v="3"/>
    <x v="14"/>
  </r>
  <r>
    <n v="1695"/>
    <b v="1"/>
    <x v="13"/>
    <x v="0"/>
    <x v="13"/>
    <s v="CONT.ALERGENO       "/>
    <n v="1.5709310000000001"/>
    <n v="1.5709310000000001"/>
    <s v="KG"/>
    <d v="2024-11-22T00:00:00"/>
    <n v="21"/>
    <d v="2024-12-16T00:00:00"/>
    <n v="0"/>
    <n v="0"/>
    <s v="PRO"/>
    <n v="0"/>
    <x v="16"/>
    <n v="1"/>
    <m/>
    <m/>
    <x v="3"/>
    <x v="14"/>
  </r>
  <r>
    <n v="1700"/>
    <b v="1"/>
    <x v="13"/>
    <x v="0"/>
    <x v="13"/>
    <s v="CONT.ALERGENO       "/>
    <n v="1.142495"/>
    <n v="1.142495"/>
    <s v="KG"/>
    <d v="2024-11-22T00:00:00"/>
    <n v="21"/>
    <d v="2024-12-16T00:00:00"/>
    <n v="0"/>
    <n v="0"/>
    <s v="PRO"/>
    <n v="0"/>
    <x v="17"/>
    <n v="1"/>
    <m/>
    <m/>
    <x v="3"/>
    <x v="14"/>
  </r>
  <r>
    <n v="1324"/>
    <b v="1"/>
    <x v="49"/>
    <x v="0"/>
    <x v="49"/>
    <s v="Pizza y Bast. queso"/>
    <n v="3611.87"/>
    <n v="3611.87"/>
    <s v="KG"/>
    <d v="2024-11-23T00:00:00"/>
    <n v="0"/>
    <d v="2024-11-25T00:00:00"/>
    <n v="0.01"/>
    <n v="0"/>
    <s v="PRO"/>
    <n v="0"/>
    <x v="6"/>
    <n v="1"/>
    <m/>
    <m/>
    <x v="16"/>
    <x v="7"/>
  </r>
  <r>
    <n v="1329"/>
    <b v="1"/>
    <x v="49"/>
    <x v="0"/>
    <x v="49"/>
    <s v="Pizza y Bast. queso"/>
    <n v="3694.27"/>
    <n v="3694.27"/>
    <s v="KG"/>
    <d v="2024-11-23T00:00:00"/>
    <n v="0"/>
    <d v="2024-11-25T00:00:00"/>
    <n v="0.01"/>
    <n v="0"/>
    <s v="PRO"/>
    <n v="0"/>
    <x v="7"/>
    <n v="1"/>
    <m/>
    <m/>
    <x v="16"/>
    <x v="7"/>
  </r>
  <r>
    <n v="1333"/>
    <b v="1"/>
    <x v="119"/>
    <x v="0"/>
    <x v="119"/>
    <s v="FLOW FRIZATA 08 REV3"/>
    <n v="81.010000000000005"/>
    <n v="81.010000000000005"/>
    <s v="KGS"/>
    <d v="2024-11-23T00:00:00"/>
    <n v="0"/>
    <d v="2024-11-25T00:00:00"/>
    <n v="0.01"/>
    <n v="0"/>
    <s v="PRO"/>
    <n v="0"/>
    <x v="22"/>
    <n v="1"/>
    <m/>
    <m/>
    <x v="16"/>
    <x v="7"/>
  </r>
  <r>
    <n v="1372"/>
    <b v="1"/>
    <x v="29"/>
    <x v="0"/>
    <x v="29"/>
    <s v="CONT.ALERG.(T)      "/>
    <n v="155.07233199999999"/>
    <n v="155.07233199999999"/>
    <s v="KG"/>
    <d v="2024-11-23T00:00:00"/>
    <n v="7"/>
    <d v="2024-12-02T00:00:00"/>
    <n v="0"/>
    <n v="0"/>
    <s v="PRO"/>
    <n v="0"/>
    <x v="6"/>
    <n v="1"/>
    <m/>
    <m/>
    <x v="1"/>
    <x v="11"/>
  </r>
  <r>
    <n v="1377"/>
    <b v="1"/>
    <x v="29"/>
    <x v="0"/>
    <x v="29"/>
    <s v="CONT.ALERG.(T)      "/>
    <n v="70.704443999999995"/>
    <n v="70.704443999999995"/>
    <s v="KG"/>
    <d v="2024-11-23T00:00:00"/>
    <n v="7"/>
    <d v="2024-12-02T00:00:00"/>
    <n v="0"/>
    <n v="0"/>
    <s v="PRO"/>
    <n v="0"/>
    <x v="7"/>
    <n v="1"/>
    <m/>
    <m/>
    <x v="1"/>
    <x v="11"/>
  </r>
  <r>
    <n v="1543"/>
    <b v="1"/>
    <x v="51"/>
    <x v="0"/>
    <x v="51"/>
    <s v="FRIZZIO             "/>
    <n v="2545.92"/>
    <n v="2545.92"/>
    <s v="UNI"/>
    <d v="2024-11-23T00:00:00"/>
    <n v="15"/>
    <d v="2024-12-09T00:00:00"/>
    <n v="0"/>
    <n v="0"/>
    <s v="PRO"/>
    <n v="0"/>
    <x v="30"/>
    <n v="1"/>
    <m/>
    <m/>
    <x v="9"/>
    <x v="9"/>
  </r>
  <r>
    <n v="1391"/>
    <b v="1"/>
    <x v="22"/>
    <x v="0"/>
    <x v="22"/>
    <s v="CONT.ALERG.(T)      "/>
    <n v="29.674737"/>
    <n v="29.674737"/>
    <s v="KGS"/>
    <d v="2024-11-23T00:00:00"/>
    <n v="10"/>
    <d v="2024-12-09T00:00:00"/>
    <n v="0"/>
    <n v="0"/>
    <s v="PRO"/>
    <n v="0"/>
    <x v="20"/>
    <n v="1"/>
    <m/>
    <m/>
    <x v="4"/>
    <x v="9"/>
  </r>
  <r>
    <n v="1339"/>
    <b v="1"/>
    <x v="52"/>
    <x v="0"/>
    <x v="52"/>
    <s v=""/>
    <n v="103.98023999999999"/>
    <n v="103.98023999999999"/>
    <s v="UNI"/>
    <d v="2024-11-24T00:00:00"/>
    <n v="0"/>
    <d v="2024-11-25T00:00:00"/>
    <n v="0"/>
    <n v="0"/>
    <s v="PRO"/>
    <n v="0"/>
    <x v="6"/>
    <n v="1"/>
    <m/>
    <m/>
    <x v="16"/>
    <x v="7"/>
  </r>
  <r>
    <n v="1345"/>
    <b v="1"/>
    <x v="52"/>
    <x v="0"/>
    <x v="52"/>
    <s v=""/>
    <n v="155.97036"/>
    <n v="155.97036"/>
    <s v="UNI"/>
    <d v="2024-11-24T00:00:00"/>
    <n v="0"/>
    <d v="2024-11-25T00:00:00"/>
    <n v="0"/>
    <n v="0"/>
    <s v="PRO"/>
    <n v="0"/>
    <x v="7"/>
    <n v="1"/>
    <m/>
    <m/>
    <x v="16"/>
    <x v="7"/>
  </r>
  <r>
    <n v="1337"/>
    <b v="1"/>
    <x v="53"/>
    <x v="0"/>
    <x v="53"/>
    <s v=""/>
    <n v="131.04"/>
    <n v="131.04"/>
    <s v="UNI"/>
    <d v="2024-11-24T00:00:00"/>
    <n v="0"/>
    <d v="2024-11-25T00:00:00"/>
    <n v="0"/>
    <n v="0"/>
    <s v="PRO"/>
    <n v="0"/>
    <x v="6"/>
    <n v="1"/>
    <m/>
    <m/>
    <x v="19"/>
    <x v="7"/>
  </r>
  <r>
    <n v="1343"/>
    <b v="1"/>
    <x v="53"/>
    <x v="0"/>
    <x v="53"/>
    <s v=""/>
    <n v="196.56"/>
    <n v="196.56"/>
    <s v="UNI"/>
    <d v="2024-11-24T00:00:00"/>
    <n v="0"/>
    <d v="2024-11-25T00:00:00"/>
    <n v="0"/>
    <n v="0"/>
    <s v="PRO"/>
    <n v="0"/>
    <x v="7"/>
    <n v="1"/>
    <m/>
    <m/>
    <x v="19"/>
    <x v="7"/>
  </r>
  <r>
    <n v="1334"/>
    <b v="1"/>
    <x v="54"/>
    <x v="0"/>
    <x v="54"/>
    <s v="REV.3 MOZZA         "/>
    <n v="366.92"/>
    <n v="366.92"/>
    <s v="KG"/>
    <d v="2024-11-24T00:00:00"/>
    <n v="0"/>
    <d v="2024-11-25T00:00:00"/>
    <n v="0.01"/>
    <n v="0"/>
    <s v="PRO"/>
    <n v="0"/>
    <x v="6"/>
    <n v="1"/>
    <m/>
    <m/>
    <x v="16"/>
    <x v="7"/>
  </r>
  <r>
    <n v="1335"/>
    <b v="1"/>
    <x v="55"/>
    <x v="0"/>
    <x v="55"/>
    <s v="PIZZA FRIZZIO       "/>
    <n v="2228.56"/>
    <n v="2228.56"/>
    <s v="UNI"/>
    <d v="2024-11-24T00:00:00"/>
    <n v="0"/>
    <d v="2024-11-25T00:00:00"/>
    <n v="0.01"/>
    <n v="0"/>
    <s v="PRO"/>
    <n v="0"/>
    <x v="6"/>
    <n v="1"/>
    <m/>
    <m/>
    <x v="16"/>
    <x v="7"/>
  </r>
  <r>
    <n v="1341"/>
    <b v="1"/>
    <x v="55"/>
    <x v="0"/>
    <x v="55"/>
    <s v="PIZZA FRIZZIO       "/>
    <n v="3342.83"/>
    <n v="3342.83"/>
    <s v="UNI"/>
    <d v="2024-11-24T00:00:00"/>
    <n v="0"/>
    <d v="2024-11-25T00:00:00"/>
    <n v="0.01"/>
    <n v="0"/>
    <s v="PRO"/>
    <n v="0"/>
    <x v="7"/>
    <n v="1"/>
    <m/>
    <m/>
    <x v="16"/>
    <x v="7"/>
  </r>
  <r>
    <n v="1340"/>
    <b v="1"/>
    <x v="56"/>
    <x v="0"/>
    <x v="56"/>
    <s v="REV.1"/>
    <n v="502.21"/>
    <n v="502.21"/>
    <s v="KG"/>
    <d v="2024-11-24T00:00:00"/>
    <n v="0"/>
    <d v="2024-11-25T00:00:00"/>
    <n v="0.01"/>
    <n v="0"/>
    <s v="PRO"/>
    <n v="0"/>
    <x v="7"/>
    <n v="1"/>
    <m/>
    <m/>
    <x v="16"/>
    <x v="7"/>
  </r>
  <r>
    <n v="1336"/>
    <b v="1"/>
    <x v="57"/>
    <x v="0"/>
    <x v="57"/>
    <s v="FRIZZIO             "/>
    <n v="2227.6799999999998"/>
    <n v="2227.6799999999998"/>
    <s v="UNI"/>
    <d v="2024-11-24T00:00:00"/>
    <n v="0"/>
    <d v="2024-11-25T00:00:00"/>
    <n v="0.01"/>
    <n v="0"/>
    <s v="PRO"/>
    <n v="0"/>
    <x v="6"/>
    <n v="1"/>
    <m/>
    <m/>
    <x v="9"/>
    <x v="7"/>
  </r>
  <r>
    <n v="1346"/>
    <b v="1"/>
    <x v="118"/>
    <x v="0"/>
    <x v="118"/>
    <s v="C-FR-07 AZUL REV.3"/>
    <n v="2604.9299999999998"/>
    <n v="2604.9299999999998"/>
    <s v="UNI"/>
    <d v="2024-11-24T00:00:00"/>
    <n v="0"/>
    <d v="2024-11-25T00:00:00"/>
    <n v="0.01"/>
    <n v="0"/>
    <s v="PRO"/>
    <n v="0"/>
    <x v="22"/>
    <n v="1"/>
    <m/>
    <m/>
    <x v="16"/>
    <x v="7"/>
  </r>
  <r>
    <n v="1347"/>
    <b v="1"/>
    <x v="62"/>
    <x v="0"/>
    <x v="62"/>
    <s v="UNIDADES. REV.2"/>
    <n v="5.21"/>
    <n v="5.21"/>
    <s v="UNI"/>
    <d v="2024-11-24T00:00:00"/>
    <n v="0"/>
    <d v="2024-11-25T00:00:00"/>
    <n v="0.01"/>
    <n v="0"/>
    <s v="PRO"/>
    <n v="0"/>
    <x v="22"/>
    <n v="1"/>
    <m/>
    <m/>
    <x v="16"/>
    <x v="7"/>
  </r>
  <r>
    <n v="1348"/>
    <b v="1"/>
    <x v="63"/>
    <x v="0"/>
    <x v="63"/>
    <s v="2 BANDAS"/>
    <n v="2604.92"/>
    <n v="2604.92"/>
    <s v="UNI"/>
    <d v="2024-11-24T00:00:00"/>
    <n v="0"/>
    <d v="2024-11-25T00:00:00"/>
    <n v="0.01"/>
    <n v="0"/>
    <s v="PRO"/>
    <n v="0"/>
    <x v="22"/>
    <n v="1"/>
    <m/>
    <m/>
    <x v="16"/>
    <x v="7"/>
  </r>
  <r>
    <n v="53"/>
    <b v="1"/>
    <x v="164"/>
    <x v="1"/>
    <x v="164"/>
    <s v="Argentina"/>
    <n v="2604.66"/>
    <n v="0"/>
    <s v="UNI"/>
    <d v="2024-11-24T00:00:00"/>
    <n v="1"/>
    <d v="2024-11-25T00:00:00"/>
    <n v="0.01"/>
    <n v="0"/>
    <s v="PRO"/>
    <n v="0"/>
    <x v="22"/>
    <n v="1"/>
    <m/>
    <m/>
    <x v="16"/>
    <x v="7"/>
  </r>
  <r>
    <n v="1338"/>
    <b v="1"/>
    <x v="67"/>
    <x v="0"/>
    <x v="67"/>
    <s v=""/>
    <n v="25.99"/>
    <n v="25.99"/>
    <s v="UN"/>
    <d v="2024-11-24T00:00:00"/>
    <n v="0"/>
    <d v="2024-11-25T00:00:00"/>
    <n v="0.01"/>
    <n v="0"/>
    <s v="PRO"/>
    <n v="0"/>
    <x v="6"/>
    <n v="1"/>
    <m/>
    <m/>
    <x v="16"/>
    <x v="7"/>
  </r>
  <r>
    <n v="1344"/>
    <b v="1"/>
    <x v="67"/>
    <x v="0"/>
    <x v="67"/>
    <s v=""/>
    <n v="38.99"/>
    <n v="38.99"/>
    <s v="UN"/>
    <d v="2024-11-24T00:00:00"/>
    <n v="0"/>
    <d v="2024-11-25T00:00:00"/>
    <n v="0.01"/>
    <n v="0"/>
    <s v="PRO"/>
    <n v="0"/>
    <x v="7"/>
    <n v="1"/>
    <m/>
    <m/>
    <x v="16"/>
    <x v="7"/>
  </r>
  <r>
    <n v="1349"/>
    <b v="1"/>
    <x v="67"/>
    <x v="0"/>
    <x v="67"/>
    <s v=""/>
    <n v="9.3000000000000007"/>
    <n v="9.3000000000000007"/>
    <s v="UN"/>
    <d v="2024-11-24T00:00:00"/>
    <n v="0"/>
    <d v="2024-11-25T00:00:00"/>
    <n v="0.01"/>
    <n v="0"/>
    <s v="PRO"/>
    <n v="0"/>
    <x v="22"/>
    <n v="1"/>
    <m/>
    <m/>
    <x v="16"/>
    <x v="7"/>
  </r>
  <r>
    <n v="51"/>
    <b v="1"/>
    <x v="69"/>
    <x v="1"/>
    <x v="69"/>
    <s v="12 UNID X 510 GRS"/>
    <n v="2184"/>
    <n v="0"/>
    <s v="UNI"/>
    <d v="2024-11-24T00:00:00"/>
    <n v="1"/>
    <d v="2024-11-25T00:00:00"/>
    <n v="0"/>
    <n v="0"/>
    <s v="PRO"/>
    <n v="0"/>
    <x v="6"/>
    <n v="1"/>
    <m/>
    <m/>
    <x v="16"/>
    <x v="7"/>
  </r>
  <r>
    <n v="52"/>
    <b v="1"/>
    <x v="70"/>
    <x v="1"/>
    <x v="70"/>
    <s v="11 X 535G"/>
    <n v="3276"/>
    <n v="0"/>
    <s v="UNI"/>
    <d v="2024-11-24T00:00:00"/>
    <n v="1"/>
    <d v="2024-11-25T00:00:00"/>
    <n v="0.01"/>
    <n v="0"/>
    <s v="PRO"/>
    <n v="0"/>
    <x v="7"/>
    <n v="1"/>
    <m/>
    <m/>
    <x v="16"/>
    <x v="7"/>
  </r>
  <r>
    <n v="1586"/>
    <b v="1"/>
    <x v="27"/>
    <x v="0"/>
    <x v="27"/>
    <s v="KILO                "/>
    <n v="0.29083900000000001"/>
    <n v="0.29083900000000001"/>
    <s v="KGS"/>
    <d v="2024-11-24T00:00:00"/>
    <n v="15"/>
    <d v="2024-12-09T00:00:00"/>
    <n v="0"/>
    <n v="0"/>
    <s v="PRO"/>
    <n v="0"/>
    <x v="3"/>
    <n v="1"/>
    <m/>
    <m/>
    <x v="3"/>
    <x v="9"/>
  </r>
  <r>
    <n v="1417"/>
    <b v="1"/>
    <x v="22"/>
    <x v="0"/>
    <x v="22"/>
    <s v="CONT.ALERG.(T)      "/>
    <n v="150.096419"/>
    <n v="150.096419"/>
    <s v="KGS"/>
    <d v="2024-11-24T00:00:00"/>
    <n v="10"/>
    <d v="2024-12-09T00:00:00"/>
    <n v="0"/>
    <n v="0"/>
    <s v="PRO"/>
    <n v="0"/>
    <x v="30"/>
    <n v="1"/>
    <m/>
    <m/>
    <x v="4"/>
    <x v="9"/>
  </r>
  <r>
    <n v="1619"/>
    <b v="1"/>
    <x v="34"/>
    <x v="0"/>
    <x v="34"/>
    <s v="X KILO              "/>
    <n v="181.835455"/>
    <n v="181.835455"/>
    <s v="KGS"/>
    <d v="2024-11-24T00:00:00"/>
    <n v="15"/>
    <d v="2024-12-09T00:00:00"/>
    <n v="0"/>
    <n v="0"/>
    <s v="PRO"/>
    <n v="0"/>
    <x v="2"/>
    <n v="1"/>
    <m/>
    <m/>
    <x v="0"/>
    <x v="9"/>
  </r>
  <r>
    <n v="1741"/>
    <b v="1"/>
    <x v="21"/>
    <x v="0"/>
    <x v="21"/>
    <s v="CONT.ALERGENO       "/>
    <n v="11.601960999999999"/>
    <n v="11.601960999999999"/>
    <s v="KGS"/>
    <d v="2024-11-24T00:00:00"/>
    <n v="21"/>
    <d v="2024-12-16T00:00:00"/>
    <n v="0"/>
    <n v="0"/>
    <s v="PRO"/>
    <n v="0"/>
    <x v="14"/>
    <n v="1"/>
    <m/>
    <m/>
    <x v="8"/>
    <x v="14"/>
  </r>
  <r>
    <n v="1851"/>
    <b v="1"/>
    <x v="2"/>
    <x v="0"/>
    <x v="2"/>
    <s v=""/>
    <n v="0.49308299999999999"/>
    <n v="0.49308299999999999"/>
    <s v="KG"/>
    <d v="2024-11-24T00:00:00"/>
    <n v="30"/>
    <d v="2024-12-30T00:00:00"/>
    <n v="0"/>
    <n v="0"/>
    <s v="PRO"/>
    <n v="0"/>
    <x v="6"/>
    <n v="1"/>
    <m/>
    <m/>
    <x v="1"/>
    <x v="12"/>
  </r>
  <r>
    <n v="2307"/>
    <b v="1"/>
    <x v="1"/>
    <x v="0"/>
    <x v="1"/>
    <s v=""/>
    <n v="300.43371400000001"/>
    <n v="300.43371400000001"/>
    <s v="KGS"/>
    <d v="2024-11-25T00:00:00"/>
    <n v="60"/>
    <d v="2025-01-27T00:00:00"/>
    <n v="0"/>
    <n v="0"/>
    <s v="PRO"/>
    <n v="0"/>
    <x v="5"/>
    <n v="1"/>
    <m/>
    <m/>
    <x v="0"/>
    <x v="16"/>
  </r>
  <r>
    <n v="2308"/>
    <b v="1"/>
    <x v="0"/>
    <x v="0"/>
    <x v="0"/>
    <s v=""/>
    <n v="120.216335"/>
    <n v="120.216335"/>
    <s v="KGS"/>
    <d v="2024-11-25T00:00:00"/>
    <n v="60"/>
    <d v="2025-01-27T00:00:00"/>
    <n v="0"/>
    <n v="0"/>
    <s v="PRO"/>
    <n v="0"/>
    <x v="5"/>
    <n v="1"/>
    <m/>
    <m/>
    <x v="0"/>
    <x v="16"/>
  </r>
  <r>
    <n v="1394"/>
    <b v="1"/>
    <x v="37"/>
    <x v="0"/>
    <x v="37"/>
    <s v=""/>
    <n v="0.72719500000000004"/>
    <n v="0.72719500000000004"/>
    <s v="KGS"/>
    <d v="2024-11-26T00:00:00"/>
    <n v="7"/>
    <d v="2024-12-09T00:00:00"/>
    <n v="0"/>
    <n v="0"/>
    <s v="PRO"/>
    <n v="0"/>
    <x v="13"/>
    <n v="1"/>
    <m/>
    <m/>
    <x v="1"/>
    <x v="9"/>
  </r>
  <r>
    <n v="1482"/>
    <b v="1"/>
    <x v="22"/>
    <x v="0"/>
    <x v="22"/>
    <s v="CONT.ALERG.(T)      "/>
    <n v="7.4764920000000004"/>
    <n v="7.4764920000000004"/>
    <s v="KGS"/>
    <d v="2024-11-26T00:00:00"/>
    <n v="10"/>
    <d v="2024-12-09T00:00:00"/>
    <n v="0"/>
    <n v="0"/>
    <s v="PRO"/>
    <n v="0"/>
    <x v="27"/>
    <n v="1"/>
    <m/>
    <m/>
    <x v="4"/>
    <x v="9"/>
  </r>
  <r>
    <n v="1392"/>
    <b v="1"/>
    <x v="75"/>
    <x v="0"/>
    <x v="75"/>
    <s v="CONT.ALERG.(HU)     "/>
    <n v="8.0121789999999997"/>
    <n v="8.0121789999999997"/>
    <s v="KGS"/>
    <d v="2024-11-26T00:00:00"/>
    <n v="7"/>
    <d v="2024-12-09T00:00:00"/>
    <n v="0"/>
    <n v="0"/>
    <s v="PRO"/>
    <n v="0"/>
    <x v="20"/>
    <n v="1"/>
    <m/>
    <m/>
    <x v="1"/>
    <x v="9"/>
  </r>
  <r>
    <n v="1682"/>
    <b v="1"/>
    <x v="9"/>
    <x v="0"/>
    <x v="9"/>
    <s v=""/>
    <n v="2499.7670349999999"/>
    <n v="2499.7670349999999"/>
    <s v="KG"/>
    <d v="2024-11-26T00:00:00"/>
    <n v="17"/>
    <d v="2024-12-16T00:00:00"/>
    <n v="0"/>
    <n v="0"/>
    <s v="PRO"/>
    <n v="0"/>
    <x v="15"/>
    <n v="1"/>
    <m/>
    <m/>
    <x v="5"/>
    <x v="14"/>
  </r>
  <r>
    <n v="1691"/>
    <b v="1"/>
    <x v="9"/>
    <x v="0"/>
    <x v="9"/>
    <s v=""/>
    <n v="1576.2547509999999"/>
    <n v="1576.2547509999999"/>
    <s v="KG"/>
    <d v="2024-11-26T00:00:00"/>
    <n v="17"/>
    <d v="2024-12-16T00:00:00"/>
    <n v="0"/>
    <n v="0"/>
    <s v="PRO"/>
    <n v="0"/>
    <x v="16"/>
    <n v="1"/>
    <m/>
    <m/>
    <x v="5"/>
    <x v="14"/>
  </r>
  <r>
    <n v="1705"/>
    <b v="1"/>
    <x v="9"/>
    <x v="0"/>
    <x v="9"/>
    <s v=""/>
    <n v="1146.36709"/>
    <n v="1146.36709"/>
    <s v="KG"/>
    <d v="2024-11-26T00:00:00"/>
    <n v="17"/>
    <d v="2024-12-16T00:00:00"/>
    <n v="0"/>
    <n v="0"/>
    <s v="PRO"/>
    <n v="0"/>
    <x v="17"/>
    <n v="1"/>
    <m/>
    <m/>
    <x v="5"/>
    <x v="14"/>
  </r>
  <r>
    <n v="1770"/>
    <b v="1"/>
    <x v="4"/>
    <x v="0"/>
    <x v="4"/>
    <s v="CONT.ALERG.(T)      "/>
    <n v="0.131276"/>
    <n v="0.131276"/>
    <s v="KG"/>
    <d v="2024-11-26T00:00:00"/>
    <n v="21"/>
    <d v="2024-12-23T00:00:00"/>
    <n v="0"/>
    <n v="0"/>
    <s v="PRO"/>
    <n v="0"/>
    <x v="11"/>
    <n v="1"/>
    <m/>
    <m/>
    <x v="1"/>
    <x v="10"/>
  </r>
  <r>
    <n v="1775"/>
    <b v="1"/>
    <x v="4"/>
    <x v="0"/>
    <x v="4"/>
    <s v="CONT.ALERG.(T)      "/>
    <n v="0.1673"/>
    <n v="0.1673"/>
    <s v="KG"/>
    <d v="2024-11-26T00:00:00"/>
    <n v="21"/>
    <d v="2024-12-23T00:00:00"/>
    <n v="0"/>
    <n v="0"/>
    <s v="PRO"/>
    <n v="0"/>
    <x v="23"/>
    <n v="1"/>
    <m/>
    <m/>
    <x v="1"/>
    <x v="10"/>
  </r>
  <r>
    <n v="1782"/>
    <b v="1"/>
    <x v="4"/>
    <x v="0"/>
    <x v="4"/>
    <s v="CONT.ALERG.(T)      "/>
    <n v="0.18781300000000001"/>
    <n v="0.18781300000000001"/>
    <s v="KG"/>
    <d v="2024-11-26T00:00:00"/>
    <n v="21"/>
    <d v="2024-12-23T00:00:00"/>
    <n v="0"/>
    <n v="0"/>
    <s v="PRO"/>
    <n v="0"/>
    <x v="4"/>
    <n v="1"/>
    <m/>
    <m/>
    <x v="1"/>
    <x v="10"/>
  </r>
  <r>
    <n v="1787"/>
    <b v="1"/>
    <x v="4"/>
    <x v="0"/>
    <x v="4"/>
    <s v="CONT.ALERG.(T)      "/>
    <n v="0.18673699999999999"/>
    <n v="0.18673699999999999"/>
    <s v="KG"/>
    <d v="2024-11-26T00:00:00"/>
    <n v="21"/>
    <d v="2024-12-23T00:00:00"/>
    <n v="0"/>
    <n v="0"/>
    <s v="PRO"/>
    <n v="0"/>
    <x v="7"/>
    <n v="1"/>
    <m/>
    <m/>
    <x v="1"/>
    <x v="10"/>
  </r>
  <r>
    <n v="2322"/>
    <b v="1"/>
    <x v="1"/>
    <x v="0"/>
    <x v="1"/>
    <s v=""/>
    <n v="163.60732300000001"/>
    <n v="163.60732300000001"/>
    <s v="KGS"/>
    <d v="2024-11-26T00:00:00"/>
    <n v="60"/>
    <d v="2025-01-27T00:00:00"/>
    <n v="0"/>
    <n v="0"/>
    <s v="PRO"/>
    <n v="0"/>
    <x v="1"/>
    <n v="1"/>
    <m/>
    <m/>
    <x v="0"/>
    <x v="16"/>
  </r>
  <r>
    <n v="2323"/>
    <b v="1"/>
    <x v="0"/>
    <x v="0"/>
    <x v="0"/>
    <s v=""/>
    <n v="65.466262999999998"/>
    <n v="65.466262999999998"/>
    <s v="KGS"/>
    <d v="2024-11-26T00:00:00"/>
    <n v="60"/>
    <d v="2025-01-27T00:00:00"/>
    <n v="0"/>
    <n v="0"/>
    <s v="PRO"/>
    <n v="0"/>
    <x v="1"/>
    <n v="1"/>
    <m/>
    <m/>
    <x v="0"/>
    <x v="16"/>
  </r>
  <r>
    <n v="1363"/>
    <b v="1"/>
    <x v="39"/>
    <x v="0"/>
    <x v="39"/>
    <s v=""/>
    <n v="5518.342592"/>
    <n v="5518.342592"/>
    <s v="KGS"/>
    <d v="2024-11-27T00:00:00"/>
    <n v="1"/>
    <d v="2024-12-02T00:00:00"/>
    <n v="0"/>
    <n v="0"/>
    <s v="PRO"/>
    <n v="0"/>
    <x v="6"/>
    <n v="1"/>
    <m/>
    <m/>
    <x v="17"/>
    <x v="11"/>
  </r>
  <r>
    <n v="1366"/>
    <b v="1"/>
    <x v="39"/>
    <x v="0"/>
    <x v="39"/>
    <s v=""/>
    <n v="2515.8544310000002"/>
    <n v="2515.8544310000002"/>
    <s v="KGS"/>
    <d v="2024-11-27T00:00:00"/>
    <n v="1"/>
    <d v="2024-12-02T00:00:00"/>
    <n v="0"/>
    <n v="0"/>
    <s v="PRO"/>
    <n v="0"/>
    <x v="7"/>
    <n v="1"/>
    <m/>
    <m/>
    <x v="17"/>
    <x v="11"/>
  </r>
  <r>
    <n v="1405"/>
    <b v="1"/>
    <x v="37"/>
    <x v="0"/>
    <x v="37"/>
    <s v=""/>
    <n v="10.573561"/>
    <n v="10.573561"/>
    <s v="KGS"/>
    <d v="2024-11-27T00:00:00"/>
    <n v="7"/>
    <d v="2024-12-09T00:00:00"/>
    <n v="0"/>
    <n v="0"/>
    <s v="PRO"/>
    <n v="0"/>
    <x v="10"/>
    <n v="1"/>
    <m/>
    <m/>
    <x v="1"/>
    <x v="9"/>
  </r>
  <r>
    <n v="1419"/>
    <b v="1"/>
    <x v="37"/>
    <x v="0"/>
    <x v="37"/>
    <s v=""/>
    <n v="3.1938689999999998"/>
    <n v="3.1938689999999998"/>
    <s v="KGS"/>
    <d v="2024-11-27T00:00:00"/>
    <n v="7"/>
    <d v="2024-12-09T00:00:00"/>
    <n v="0"/>
    <n v="0"/>
    <s v="PRO"/>
    <n v="0"/>
    <x v="29"/>
    <n v="1"/>
    <m/>
    <m/>
    <x v="1"/>
    <x v="9"/>
  </r>
  <r>
    <n v="1425"/>
    <b v="1"/>
    <x v="37"/>
    <x v="0"/>
    <x v="37"/>
    <s v=""/>
    <n v="8.3181589999999996"/>
    <n v="8.3181589999999996"/>
    <s v="KGS"/>
    <d v="2024-11-27T00:00:00"/>
    <n v="7"/>
    <d v="2024-12-09T00:00:00"/>
    <n v="0"/>
    <n v="0"/>
    <s v="PRO"/>
    <n v="0"/>
    <x v="29"/>
    <n v="1"/>
    <m/>
    <m/>
    <x v="1"/>
    <x v="9"/>
  </r>
  <r>
    <n v="1427"/>
    <b v="1"/>
    <x v="73"/>
    <x v="0"/>
    <x v="73"/>
    <s v="CONT.ALERG.(HU)     "/>
    <n v="26.142785"/>
    <n v="26.142785"/>
    <s v="KGS"/>
    <d v="2024-11-27T00:00:00"/>
    <n v="7"/>
    <d v="2024-12-09T00:00:00"/>
    <n v="0"/>
    <n v="0"/>
    <s v="PRO"/>
    <n v="0"/>
    <x v="29"/>
    <n v="1"/>
    <m/>
    <m/>
    <x v="1"/>
    <x v="9"/>
  </r>
  <r>
    <n v="1398"/>
    <b v="1"/>
    <x v="40"/>
    <x v="0"/>
    <x v="40"/>
    <s v=""/>
    <n v="12.533929000000001"/>
    <n v="12.533929000000001"/>
    <s v="KGS"/>
    <d v="2024-11-27T00:00:00"/>
    <n v="7"/>
    <d v="2024-12-09T00:00:00"/>
    <n v="0"/>
    <n v="0"/>
    <s v="PRO"/>
    <n v="0"/>
    <x v="10"/>
    <n v="1"/>
    <m/>
    <m/>
    <x v="1"/>
    <x v="9"/>
  </r>
  <r>
    <n v="1409"/>
    <b v="1"/>
    <x v="40"/>
    <x v="0"/>
    <x v="40"/>
    <s v=""/>
    <n v="18.884036999999999"/>
    <n v="18.884036999999999"/>
    <s v="KGS"/>
    <d v="2024-11-27T00:00:00"/>
    <n v="7"/>
    <d v="2024-12-09T00:00:00"/>
    <n v="0"/>
    <n v="0"/>
    <s v="PRO"/>
    <n v="0"/>
    <x v="30"/>
    <n v="1"/>
    <m/>
    <m/>
    <x v="1"/>
    <x v="9"/>
  </r>
  <r>
    <n v="1404"/>
    <b v="1"/>
    <x v="29"/>
    <x v="0"/>
    <x v="29"/>
    <s v="CONT.ALERG.(T)      "/>
    <n v="117.96639"/>
    <n v="117.96639"/>
    <s v="KG"/>
    <d v="2024-11-27T00:00:00"/>
    <n v="7"/>
    <d v="2024-12-09T00:00:00"/>
    <n v="0"/>
    <n v="0"/>
    <s v="PRO"/>
    <n v="0"/>
    <x v="10"/>
    <n v="1"/>
    <m/>
    <m/>
    <x v="1"/>
    <x v="9"/>
  </r>
  <r>
    <n v="1406"/>
    <b v="1"/>
    <x v="29"/>
    <x v="0"/>
    <x v="29"/>
    <s v="CONT.ALERG.(T)      "/>
    <n v="40.852395999999999"/>
    <n v="40.852395999999999"/>
    <s v="KG"/>
    <d v="2024-11-27T00:00:00"/>
    <n v="7"/>
    <d v="2024-12-09T00:00:00"/>
    <n v="0"/>
    <n v="0"/>
    <s v="PRO"/>
    <n v="0"/>
    <x v="10"/>
    <n v="1"/>
    <m/>
    <m/>
    <x v="1"/>
    <x v="9"/>
  </r>
  <r>
    <n v="1412"/>
    <b v="1"/>
    <x v="29"/>
    <x v="0"/>
    <x v="29"/>
    <s v="CONT.ALERG.(T)      "/>
    <n v="163.661654"/>
    <n v="163.661654"/>
    <s v="KG"/>
    <d v="2024-11-27T00:00:00"/>
    <n v="7"/>
    <d v="2024-12-09T00:00:00"/>
    <n v="0"/>
    <n v="0"/>
    <s v="PRO"/>
    <n v="0"/>
    <x v="30"/>
    <n v="1"/>
    <m/>
    <m/>
    <x v="1"/>
    <x v="9"/>
  </r>
  <r>
    <n v="1399"/>
    <b v="1"/>
    <x v="24"/>
    <x v="0"/>
    <x v="24"/>
    <s v=""/>
    <n v="66.349459999999993"/>
    <n v="66.349459999999993"/>
    <s v="KGS"/>
    <d v="2024-11-27T00:00:00"/>
    <n v="7"/>
    <d v="2024-12-09T00:00:00"/>
    <n v="0"/>
    <n v="0"/>
    <s v="PRO"/>
    <n v="0"/>
    <x v="10"/>
    <n v="1"/>
    <m/>
    <m/>
    <x v="11"/>
    <x v="9"/>
  </r>
  <r>
    <n v="1408"/>
    <b v="1"/>
    <x v="24"/>
    <x v="0"/>
    <x v="24"/>
    <s v=""/>
    <n v="94.882797999999994"/>
    <n v="94.882797999999994"/>
    <s v="KGS"/>
    <d v="2024-11-27T00:00:00"/>
    <n v="7"/>
    <d v="2024-12-09T00:00:00"/>
    <n v="0"/>
    <n v="0"/>
    <s v="PRO"/>
    <n v="0"/>
    <x v="30"/>
    <n v="1"/>
    <m/>
    <m/>
    <x v="11"/>
    <x v="9"/>
  </r>
  <r>
    <n v="1429"/>
    <b v="1"/>
    <x v="24"/>
    <x v="0"/>
    <x v="24"/>
    <s v=""/>
    <n v="22.688479999999998"/>
    <n v="22.688479999999998"/>
    <s v="KGS"/>
    <d v="2024-11-27T00:00:00"/>
    <n v="7"/>
    <d v="2024-12-09T00:00:00"/>
    <n v="0"/>
    <n v="0"/>
    <s v="PRO"/>
    <n v="0"/>
    <x v="29"/>
    <n v="1"/>
    <m/>
    <m/>
    <x v="11"/>
    <x v="9"/>
  </r>
  <r>
    <n v="1512"/>
    <b v="1"/>
    <x v="22"/>
    <x v="0"/>
    <x v="22"/>
    <s v="CONT.ALERG.(T)      "/>
    <n v="397.58608800000002"/>
    <n v="397.58608800000002"/>
    <s v="KGS"/>
    <d v="2024-11-27T00:00:00"/>
    <n v="10"/>
    <d v="2024-12-09T00:00:00"/>
    <n v="0"/>
    <n v="0"/>
    <s v="PRO"/>
    <n v="0"/>
    <x v="27"/>
    <n v="1"/>
    <m/>
    <m/>
    <x v="4"/>
    <x v="9"/>
  </r>
  <r>
    <n v="1515"/>
    <b v="1"/>
    <x v="22"/>
    <x v="0"/>
    <x v="22"/>
    <s v="CONT.ALERG.(T)      "/>
    <n v="329.73845799999998"/>
    <n v="329.73845799999998"/>
    <s v="KGS"/>
    <d v="2024-11-27T00:00:00"/>
    <n v="10"/>
    <d v="2024-12-09T00:00:00"/>
    <n v="0"/>
    <n v="0"/>
    <s v="PRO"/>
    <n v="0"/>
    <x v="1"/>
    <n v="1"/>
    <m/>
    <m/>
    <x v="4"/>
    <x v="9"/>
  </r>
  <r>
    <n v="1433"/>
    <b v="1"/>
    <x v="35"/>
    <x v="0"/>
    <x v="35"/>
    <s v="CONT ALERG (LE) (SO)"/>
    <n v="83.181589000000002"/>
    <n v="83.181589000000002"/>
    <s v="KGS"/>
    <d v="2024-11-27T00:00:00"/>
    <n v="7"/>
    <d v="2024-12-09T00:00:00"/>
    <n v="0"/>
    <n v="0"/>
    <s v="PRO"/>
    <n v="0"/>
    <x v="29"/>
    <n v="1"/>
    <m/>
    <m/>
    <x v="15"/>
    <x v="9"/>
  </r>
  <r>
    <n v="1418"/>
    <b v="1"/>
    <x v="75"/>
    <x v="0"/>
    <x v="75"/>
    <s v="CONT.ALERG.(HU)     "/>
    <n v="40.526032999999998"/>
    <n v="40.526032999999998"/>
    <s v="KGS"/>
    <d v="2024-11-27T00:00:00"/>
    <n v="7"/>
    <d v="2024-12-09T00:00:00"/>
    <n v="0"/>
    <n v="0"/>
    <s v="PRO"/>
    <n v="0"/>
    <x v="30"/>
    <n v="1"/>
    <m/>
    <m/>
    <x v="1"/>
    <x v="9"/>
  </r>
  <r>
    <n v="1442"/>
    <b v="1"/>
    <x v="41"/>
    <x v="0"/>
    <x v="41"/>
    <s v="CONT.ALERGENO       "/>
    <n v="2.5155669999999999"/>
    <n v="2.5155669999999999"/>
    <s v="KGS"/>
    <d v="2024-11-28T00:00:00"/>
    <n v="7"/>
    <d v="2024-12-09T00:00:00"/>
    <n v="0"/>
    <n v="0"/>
    <s v="PRO"/>
    <n v="0"/>
    <x v="27"/>
    <n v="1"/>
    <m/>
    <m/>
    <x v="1"/>
    <x v="9"/>
  </r>
  <r>
    <n v="1451"/>
    <b v="1"/>
    <x v="41"/>
    <x v="0"/>
    <x v="41"/>
    <s v="CONT.ALERGENO       "/>
    <n v="2.0862889999999998"/>
    <n v="2.0862889999999998"/>
    <s v="KGS"/>
    <d v="2024-11-28T00:00:00"/>
    <n v="7"/>
    <d v="2024-12-09T00:00:00"/>
    <n v="0"/>
    <n v="0"/>
    <s v="PRO"/>
    <n v="0"/>
    <x v="1"/>
    <n v="1"/>
    <m/>
    <m/>
    <x v="1"/>
    <x v="9"/>
  </r>
  <r>
    <n v="1455"/>
    <b v="1"/>
    <x v="41"/>
    <x v="0"/>
    <x v="41"/>
    <s v="CONT.ALERGENO       "/>
    <n v="1.602538"/>
    <n v="1.602538"/>
    <s v="KGS"/>
    <d v="2024-11-28T00:00:00"/>
    <n v="7"/>
    <d v="2024-12-09T00:00:00"/>
    <n v="0"/>
    <n v="0"/>
    <s v="PRO"/>
    <n v="0"/>
    <x v="1"/>
    <n v="1"/>
    <m/>
    <m/>
    <x v="1"/>
    <x v="9"/>
  </r>
  <r>
    <n v="1443"/>
    <b v="1"/>
    <x v="42"/>
    <x v="0"/>
    <x v="42"/>
    <s v=""/>
    <n v="2.5155669999999999"/>
    <n v="2.5155669999999999"/>
    <s v="KG"/>
    <d v="2024-11-28T00:00:00"/>
    <n v="7"/>
    <d v="2024-12-09T00:00:00"/>
    <n v="0"/>
    <n v="0"/>
    <s v="PRO"/>
    <n v="0"/>
    <x v="27"/>
    <n v="1"/>
    <m/>
    <m/>
    <x v="1"/>
    <x v="9"/>
  </r>
  <r>
    <n v="1452"/>
    <b v="1"/>
    <x v="42"/>
    <x v="0"/>
    <x v="42"/>
    <s v=""/>
    <n v="2.0862889999999998"/>
    <n v="2.0862889999999998"/>
    <s v="KG"/>
    <d v="2024-11-28T00:00:00"/>
    <n v="7"/>
    <d v="2024-12-09T00:00:00"/>
    <n v="0"/>
    <n v="0"/>
    <s v="PRO"/>
    <n v="0"/>
    <x v="1"/>
    <n v="1"/>
    <m/>
    <m/>
    <x v="1"/>
    <x v="9"/>
  </r>
  <r>
    <n v="1456"/>
    <b v="1"/>
    <x v="42"/>
    <x v="0"/>
    <x v="42"/>
    <s v=""/>
    <n v="1.58683"/>
    <n v="1.58683"/>
    <s v="KG"/>
    <d v="2024-11-28T00:00:00"/>
    <n v="7"/>
    <d v="2024-12-09T00:00:00"/>
    <n v="0"/>
    <n v="0"/>
    <s v="PRO"/>
    <n v="0"/>
    <x v="1"/>
    <n v="1"/>
    <m/>
    <m/>
    <x v="1"/>
    <x v="9"/>
  </r>
  <r>
    <n v="1467"/>
    <b v="1"/>
    <x v="43"/>
    <x v="0"/>
    <x v="43"/>
    <s v=""/>
    <n v="265.38245999999998"/>
    <n v="265.38245999999998"/>
    <s v="KGS"/>
    <d v="2024-11-28T00:00:00"/>
    <n v="7"/>
    <d v="2024-12-09T00:00:00"/>
    <n v="0"/>
    <n v="0"/>
    <s v="PRO"/>
    <n v="0"/>
    <x v="13"/>
    <n v="1"/>
    <m/>
    <m/>
    <x v="7"/>
    <x v="9"/>
  </r>
  <r>
    <n v="1438"/>
    <b v="1"/>
    <x v="23"/>
    <x v="0"/>
    <x v="23"/>
    <s v=""/>
    <n v="8.3927700000000005"/>
    <n v="8.3927700000000005"/>
    <s v="KGS"/>
    <d v="2024-11-28T00:00:00"/>
    <n v="7"/>
    <d v="2024-12-09T00:00:00"/>
    <n v="0"/>
    <n v="0"/>
    <s v="PRO"/>
    <n v="0"/>
    <x v="27"/>
    <n v="1"/>
    <m/>
    <m/>
    <x v="10"/>
    <x v="9"/>
  </r>
  <r>
    <n v="1447"/>
    <b v="1"/>
    <x v="23"/>
    <x v="0"/>
    <x v="23"/>
    <s v=""/>
    <n v="6.9605540000000001"/>
    <n v="6.9605540000000001"/>
    <s v="KGS"/>
    <d v="2024-11-28T00:00:00"/>
    <n v="7"/>
    <d v="2024-12-09T00:00:00"/>
    <n v="0"/>
    <n v="0"/>
    <s v="PRO"/>
    <n v="0"/>
    <x v="1"/>
    <n v="1"/>
    <m/>
    <m/>
    <x v="10"/>
    <x v="9"/>
  </r>
  <r>
    <n v="1436"/>
    <b v="1"/>
    <x v="24"/>
    <x v="0"/>
    <x v="24"/>
    <s v=""/>
    <n v="22.617982000000001"/>
    <n v="22.617982000000001"/>
    <s v="KGS"/>
    <d v="2024-11-28T00:00:00"/>
    <n v="7"/>
    <d v="2024-12-09T00:00:00"/>
    <n v="0"/>
    <n v="0"/>
    <s v="PRO"/>
    <n v="0"/>
    <x v="27"/>
    <n v="1"/>
    <m/>
    <m/>
    <x v="11"/>
    <x v="9"/>
  </r>
  <r>
    <n v="1445"/>
    <b v="1"/>
    <x v="24"/>
    <x v="0"/>
    <x v="24"/>
    <s v=""/>
    <n v="18.75825"/>
    <n v="18.75825"/>
    <s v="KGS"/>
    <d v="2024-11-28T00:00:00"/>
    <n v="7"/>
    <d v="2024-12-09T00:00:00"/>
    <n v="0"/>
    <n v="0"/>
    <s v="PRO"/>
    <n v="0"/>
    <x v="1"/>
    <n v="1"/>
    <m/>
    <m/>
    <x v="11"/>
    <x v="9"/>
  </r>
  <r>
    <n v="1453"/>
    <b v="1"/>
    <x v="24"/>
    <x v="0"/>
    <x v="24"/>
    <s v=""/>
    <n v="4.8076129999999999"/>
    <n v="4.8076129999999999"/>
    <s v="KGS"/>
    <d v="2024-11-28T00:00:00"/>
    <n v="7"/>
    <d v="2024-12-09T00:00:00"/>
    <n v="0"/>
    <n v="0"/>
    <s v="PRO"/>
    <n v="0"/>
    <x v="1"/>
    <n v="1"/>
    <m/>
    <m/>
    <x v="11"/>
    <x v="9"/>
  </r>
  <r>
    <n v="1437"/>
    <b v="1"/>
    <x v="35"/>
    <x v="0"/>
    <x v="35"/>
    <s v="CONT ALERG (LE) (SO)"/>
    <n v="16.785539"/>
    <n v="16.785539"/>
    <s v="KGS"/>
    <d v="2024-11-28T00:00:00"/>
    <n v="7"/>
    <d v="2024-12-09T00:00:00"/>
    <n v="0"/>
    <n v="0"/>
    <s v="PRO"/>
    <n v="0"/>
    <x v="27"/>
    <n v="1"/>
    <m/>
    <m/>
    <x v="15"/>
    <x v="9"/>
  </r>
  <r>
    <n v="1446"/>
    <b v="1"/>
    <x v="35"/>
    <x v="0"/>
    <x v="35"/>
    <s v="CONT ALERG (LE) (SO)"/>
    <n v="13.921106"/>
    <n v="13.921106"/>
    <s v="KGS"/>
    <d v="2024-11-28T00:00:00"/>
    <n v="7"/>
    <d v="2024-12-09T00:00:00"/>
    <n v="0"/>
    <n v="0"/>
    <s v="PRO"/>
    <n v="0"/>
    <x v="1"/>
    <n v="1"/>
    <m/>
    <m/>
    <x v="15"/>
    <x v="9"/>
  </r>
  <r>
    <n v="1531"/>
    <b v="1"/>
    <x v="33"/>
    <x v="0"/>
    <x v="33"/>
    <s v="ET 100X150 ILUST    "/>
    <n v="42.725745000000003"/>
    <n v="42.725745000000003"/>
    <s v="UNI"/>
    <d v="2024-11-28T00:00:00"/>
    <n v="10"/>
    <d v="2024-12-09T00:00:00"/>
    <n v="0"/>
    <n v="0"/>
    <s v="PRO"/>
    <n v="0"/>
    <x v="10"/>
    <n v="1"/>
    <m/>
    <m/>
    <x v="9"/>
    <x v="9"/>
  </r>
  <r>
    <n v="1688"/>
    <b v="1"/>
    <x v="27"/>
    <x v="0"/>
    <x v="27"/>
    <s v="KILO                "/>
    <n v="0.71712299999999995"/>
    <n v="0.71712299999999995"/>
    <s v="KGS"/>
    <d v="2024-11-28T00:00:00"/>
    <n v="15"/>
    <d v="2024-12-16T00:00:00"/>
    <n v="0"/>
    <n v="0"/>
    <s v="PRO"/>
    <n v="0"/>
    <x v="15"/>
    <n v="1"/>
    <m/>
    <m/>
    <x v="3"/>
    <x v="14"/>
  </r>
  <r>
    <n v="1697"/>
    <b v="1"/>
    <x v="27"/>
    <x v="0"/>
    <x v="27"/>
    <s v="KILO                "/>
    <n v="0.32727699999999998"/>
    <n v="0.32727699999999998"/>
    <s v="KGS"/>
    <d v="2024-11-28T00:00:00"/>
    <n v="15"/>
    <d v="2024-12-16T00:00:00"/>
    <n v="0"/>
    <n v="0"/>
    <s v="PRO"/>
    <n v="0"/>
    <x v="16"/>
    <n v="1"/>
    <m/>
    <m/>
    <x v="3"/>
    <x v="14"/>
  </r>
  <r>
    <n v="1702"/>
    <b v="1"/>
    <x v="27"/>
    <x v="0"/>
    <x v="27"/>
    <s v="KILO                "/>
    <n v="0.23802000000000001"/>
    <n v="0.23802000000000001"/>
    <s v="KGS"/>
    <d v="2024-11-28T00:00:00"/>
    <n v="15"/>
    <d v="2024-12-16T00:00:00"/>
    <n v="0"/>
    <n v="0"/>
    <s v="PRO"/>
    <n v="0"/>
    <x v="17"/>
    <n v="1"/>
    <m/>
    <m/>
    <x v="3"/>
    <x v="14"/>
  </r>
  <r>
    <n v="1796"/>
    <b v="1"/>
    <x v="82"/>
    <x v="0"/>
    <x v="82"/>
    <s v="CONT.ALERGENO       "/>
    <n v="1673.1703789999999"/>
    <n v="1673.1703789999999"/>
    <s v="KGS"/>
    <d v="2024-11-28T00:00:00"/>
    <n v="21"/>
    <d v="2024-12-23T00:00:00"/>
    <n v="0"/>
    <n v="0"/>
    <s v="PRO"/>
    <n v="0"/>
    <x v="23"/>
    <n v="1"/>
    <m/>
    <m/>
    <x v="4"/>
    <x v="10"/>
  </r>
  <r>
    <n v="2399"/>
    <b v="1"/>
    <x v="1"/>
    <x v="0"/>
    <x v="1"/>
    <s v=""/>
    <n v="1061.0735850000001"/>
    <n v="1061.0735850000001"/>
    <s v="KGS"/>
    <d v="2024-11-28T00:00:00"/>
    <n v="60"/>
    <d v="2025-01-27T00:00:00"/>
    <n v="0"/>
    <n v="0"/>
    <s v="PRO"/>
    <n v="0"/>
    <x v="2"/>
    <n v="1"/>
    <m/>
    <m/>
    <x v="0"/>
    <x v="16"/>
  </r>
  <r>
    <n v="2376"/>
    <b v="1"/>
    <x v="0"/>
    <x v="0"/>
    <x v="0"/>
    <s v=""/>
    <n v="43.597185000000003"/>
    <n v="43.597185000000003"/>
    <s v="KGS"/>
    <d v="2024-11-28T00:00:00"/>
    <n v="60"/>
    <d v="2025-01-27T00:00:00"/>
    <n v="0"/>
    <n v="0"/>
    <s v="PRO"/>
    <n v="0"/>
    <x v="3"/>
    <n v="1"/>
    <m/>
    <m/>
    <x v="0"/>
    <x v="16"/>
  </r>
  <r>
    <n v="2400"/>
    <b v="1"/>
    <x v="0"/>
    <x v="0"/>
    <x v="0"/>
    <s v=""/>
    <n v="302.76269500000001"/>
    <n v="302.76269500000001"/>
    <s v="KGS"/>
    <d v="2024-11-28T00:00:00"/>
    <n v="60"/>
    <d v="2025-01-27T00:00:00"/>
    <n v="0"/>
    <n v="0"/>
    <s v="PRO"/>
    <n v="0"/>
    <x v="2"/>
    <n v="1"/>
    <m/>
    <m/>
    <x v="0"/>
    <x v="16"/>
  </r>
  <r>
    <n v="1484"/>
    <b v="1"/>
    <x v="72"/>
    <x v="0"/>
    <x v="72"/>
    <s v="CONT.ALERG.(TR)     "/>
    <n v="0.16236999999999999"/>
    <n v="0.16236999999999999"/>
    <s v="KGS"/>
    <d v="2024-11-29T00:00:00"/>
    <n v="7"/>
    <d v="2024-12-09T00:00:00"/>
    <n v="0"/>
    <n v="0"/>
    <s v="PRO"/>
    <n v="0"/>
    <x v="27"/>
    <n v="1"/>
    <m/>
    <m/>
    <x v="1"/>
    <x v="9"/>
  </r>
  <r>
    <n v="1573"/>
    <b v="1"/>
    <x v="31"/>
    <x v="0"/>
    <x v="31"/>
    <s v=""/>
    <n v="1666.8266659999999"/>
    <n v="1666.8266659999999"/>
    <s v="UNI"/>
    <d v="2024-11-29T00:00:00"/>
    <n v="10"/>
    <d v="2024-12-09T00:00:00"/>
    <n v="0"/>
    <n v="0"/>
    <s v="PRO"/>
    <n v="0"/>
    <x v="3"/>
    <n v="1"/>
    <m/>
    <m/>
    <x v="9"/>
    <x v="9"/>
  </r>
  <r>
    <n v="1599"/>
    <b v="1"/>
    <x v="31"/>
    <x v="0"/>
    <x v="31"/>
    <s v=""/>
    <n v="1666.8266659999999"/>
    <n v="1666.8266659999999"/>
    <s v="UNI"/>
    <d v="2024-11-29T00:00:00"/>
    <n v="10"/>
    <d v="2024-12-09T00:00:00"/>
    <n v="0"/>
    <n v="0"/>
    <s v="PRO"/>
    <n v="0"/>
    <x v="2"/>
    <n v="1"/>
    <m/>
    <m/>
    <x v="9"/>
    <x v="9"/>
  </r>
  <r>
    <n v="1498"/>
    <b v="1"/>
    <x v="40"/>
    <x v="0"/>
    <x v="40"/>
    <s v=""/>
    <n v="3.2250390000000002"/>
    <n v="3.2250390000000002"/>
    <s v="KGS"/>
    <d v="2024-11-29T00:00:00"/>
    <n v="7"/>
    <d v="2024-12-09T00:00:00"/>
    <n v="0"/>
    <n v="0"/>
    <s v="PRO"/>
    <n v="0"/>
    <x v="20"/>
    <n v="1"/>
    <m/>
    <m/>
    <x v="1"/>
    <x v="9"/>
  </r>
  <r>
    <n v="1501"/>
    <b v="1"/>
    <x v="29"/>
    <x v="0"/>
    <x v="29"/>
    <s v="CONT.ALERG.(T)      "/>
    <n v="25.800312000000002"/>
    <n v="25.800312000000002"/>
    <s v="KG"/>
    <d v="2024-11-29T00:00:00"/>
    <n v="7"/>
    <d v="2024-12-09T00:00:00"/>
    <n v="0"/>
    <n v="0"/>
    <s v="PRO"/>
    <n v="0"/>
    <x v="20"/>
    <n v="1"/>
    <m/>
    <m/>
    <x v="1"/>
    <x v="9"/>
  </r>
  <r>
    <n v="1473"/>
    <b v="1"/>
    <x v="43"/>
    <x v="0"/>
    <x v="43"/>
    <s v=""/>
    <n v="1070.704565"/>
    <n v="1070.704565"/>
    <s v="KGS"/>
    <d v="2024-11-29T00:00:00"/>
    <n v="7"/>
    <d v="2024-12-09T00:00:00"/>
    <n v="0"/>
    <n v="0"/>
    <s v="PRO"/>
    <n v="0"/>
    <x v="10"/>
    <n v="1"/>
    <m/>
    <m/>
    <x v="7"/>
    <x v="9"/>
  </r>
  <r>
    <n v="1471"/>
    <b v="1"/>
    <x v="32"/>
    <x v="0"/>
    <x v="32"/>
    <s v=""/>
    <n v="295.17954700000001"/>
    <n v="295.17954700000001"/>
    <s v="KGS"/>
    <d v="2024-11-29T00:00:00"/>
    <n v="7"/>
    <d v="2024-12-09T00:00:00"/>
    <n v="0"/>
    <n v="0"/>
    <s v="PRO"/>
    <n v="0"/>
    <x v="10"/>
    <n v="1"/>
    <m/>
    <m/>
    <x v="14"/>
    <x v="9"/>
  </r>
  <r>
    <n v="1485"/>
    <b v="1"/>
    <x v="32"/>
    <x v="0"/>
    <x v="32"/>
    <s v=""/>
    <n v="208.670908"/>
    <n v="208.670908"/>
    <s v="KGS"/>
    <d v="2024-11-29T00:00:00"/>
    <n v="7"/>
    <d v="2024-12-09T00:00:00"/>
    <n v="0"/>
    <n v="0"/>
    <s v="PRO"/>
    <n v="0"/>
    <x v="30"/>
    <n v="1"/>
    <m/>
    <m/>
    <x v="14"/>
    <x v="9"/>
  </r>
  <r>
    <n v="1490"/>
    <b v="1"/>
    <x v="32"/>
    <x v="0"/>
    <x v="32"/>
    <s v=""/>
    <n v="727.2"/>
    <n v="727.2"/>
    <s v="KGS"/>
    <d v="2024-11-29T00:00:00"/>
    <n v="7"/>
    <d v="2024-12-09T00:00:00"/>
    <n v="0"/>
    <n v="0"/>
    <s v="PRO"/>
    <n v="0"/>
    <x v="29"/>
    <n v="1"/>
    <m/>
    <m/>
    <x v="14"/>
    <x v="9"/>
  </r>
  <r>
    <n v="1493"/>
    <b v="1"/>
    <x v="32"/>
    <x v="0"/>
    <x v="32"/>
    <s v=""/>
    <n v="303.03030000000001"/>
    <n v="303.03030000000001"/>
    <s v="KGS"/>
    <d v="2024-11-29T00:00:00"/>
    <n v="7"/>
    <d v="2024-12-09T00:00:00"/>
    <n v="0"/>
    <n v="0"/>
    <s v="PRO"/>
    <n v="0"/>
    <x v="20"/>
    <n v="1"/>
    <m/>
    <m/>
    <x v="14"/>
    <x v="9"/>
  </r>
  <r>
    <n v="1495"/>
    <b v="1"/>
    <x v="32"/>
    <x v="0"/>
    <x v="32"/>
    <s v=""/>
    <n v="32.886532000000003"/>
    <n v="32.886532000000003"/>
    <s v="KGS"/>
    <d v="2024-11-29T00:00:00"/>
    <n v="7"/>
    <d v="2024-12-09T00:00:00"/>
    <n v="0"/>
    <n v="0"/>
    <s v="PRO"/>
    <n v="0"/>
    <x v="20"/>
    <n v="1"/>
    <m/>
    <m/>
    <x v="14"/>
    <x v="9"/>
  </r>
  <r>
    <n v="1497"/>
    <b v="1"/>
    <x v="24"/>
    <x v="0"/>
    <x v="24"/>
    <s v=""/>
    <n v="18.796872"/>
    <n v="18.796872"/>
    <s v="KGS"/>
    <d v="2024-11-29T00:00:00"/>
    <n v="7"/>
    <d v="2024-12-09T00:00:00"/>
    <n v="0"/>
    <n v="0"/>
    <s v="PRO"/>
    <n v="0"/>
    <x v="20"/>
    <n v="1"/>
    <m/>
    <m/>
    <x v="11"/>
    <x v="9"/>
  </r>
  <r>
    <n v="1588"/>
    <b v="1"/>
    <x v="22"/>
    <x v="0"/>
    <x v="22"/>
    <s v="CONT.ALERG.(T)      "/>
    <n v="245.803505"/>
    <n v="245.803505"/>
    <s v="KGS"/>
    <d v="2024-11-29T00:00:00"/>
    <n v="10"/>
    <d v="2024-12-09T00:00:00"/>
    <n v="0"/>
    <n v="0"/>
    <s v="PRO"/>
    <n v="0"/>
    <x v="3"/>
    <n v="1"/>
    <m/>
    <m/>
    <x v="4"/>
    <x v="9"/>
  </r>
  <r>
    <n v="1612"/>
    <b v="1"/>
    <x v="22"/>
    <x v="0"/>
    <x v="22"/>
    <s v="CONT.ALERG.(T)      "/>
    <n v="423.90468299999998"/>
    <n v="423.90468299999998"/>
    <s v="KGS"/>
    <d v="2024-11-29T00:00:00"/>
    <n v="10"/>
    <d v="2024-12-09T00:00:00"/>
    <n v="0"/>
    <n v="0"/>
    <s v="PRO"/>
    <n v="0"/>
    <x v="2"/>
    <n v="1"/>
    <m/>
    <m/>
    <x v="4"/>
    <x v="9"/>
  </r>
  <r>
    <n v="1483"/>
    <b v="1"/>
    <x v="75"/>
    <x v="0"/>
    <x v="75"/>
    <s v="CONT.ALERG.(HU)     "/>
    <n v="1.9679249999999999"/>
    <n v="1.9679249999999999"/>
    <s v="KGS"/>
    <d v="2024-11-29T00:00:00"/>
    <n v="7"/>
    <d v="2024-12-09T00:00:00"/>
    <n v="0"/>
    <n v="0"/>
    <s v="PRO"/>
    <n v="0"/>
    <x v="27"/>
    <n v="1"/>
    <m/>
    <m/>
    <x v="1"/>
    <x v="9"/>
  </r>
  <r>
    <n v="1562"/>
    <b v="1"/>
    <x v="33"/>
    <x v="0"/>
    <x v="33"/>
    <s v="ET 100X150 ILUST    "/>
    <n v="8.3849230000000006"/>
    <n v="8.3849230000000006"/>
    <s v="UNI"/>
    <d v="2024-11-29T00:00:00"/>
    <n v="10"/>
    <d v="2024-12-09T00:00:00"/>
    <n v="0"/>
    <n v="0"/>
    <s v="PRO"/>
    <n v="0"/>
    <x v="27"/>
    <n v="1"/>
    <m/>
    <m/>
    <x v="9"/>
    <x v="9"/>
  </r>
  <r>
    <n v="1570"/>
    <b v="1"/>
    <x v="33"/>
    <x v="0"/>
    <x v="33"/>
    <s v="ET 100X150 ILUST    "/>
    <n v="7.2816369999999999"/>
    <n v="7.2816369999999999"/>
    <s v="UNI"/>
    <d v="2024-11-29T00:00:00"/>
    <n v="10"/>
    <d v="2024-12-09T00:00:00"/>
    <n v="0"/>
    <n v="0"/>
    <s v="PRO"/>
    <n v="0"/>
    <x v="1"/>
    <n v="1"/>
    <m/>
    <m/>
    <x v="9"/>
    <x v="9"/>
  </r>
  <r>
    <n v="1576"/>
    <b v="1"/>
    <x v="33"/>
    <x v="0"/>
    <x v="33"/>
    <s v="ET 100X150 ILUST    "/>
    <n v="22.224077999999999"/>
    <n v="22.224077999999999"/>
    <s v="UNI"/>
    <d v="2024-11-29T00:00:00"/>
    <n v="10"/>
    <d v="2024-12-09T00:00:00"/>
    <n v="0"/>
    <n v="0"/>
    <s v="PRO"/>
    <n v="0"/>
    <x v="3"/>
    <n v="1"/>
    <m/>
    <m/>
    <x v="9"/>
    <x v="9"/>
  </r>
  <r>
    <n v="1602"/>
    <b v="1"/>
    <x v="33"/>
    <x v="0"/>
    <x v="33"/>
    <s v="ET 100X150 ILUST    "/>
    <n v="22.224077999999999"/>
    <n v="22.224077999999999"/>
    <s v="UNI"/>
    <d v="2024-11-29T00:00:00"/>
    <n v="10"/>
    <d v="2024-12-09T00:00:00"/>
    <n v="0"/>
    <n v="0"/>
    <s v="PRO"/>
    <n v="0"/>
    <x v="2"/>
    <n v="1"/>
    <m/>
    <m/>
    <x v="9"/>
    <x v="9"/>
  </r>
  <r>
    <n v="1729"/>
    <b v="1"/>
    <x v="84"/>
    <x v="0"/>
    <x v="84"/>
    <s v="CONT.ALERG.(T)      "/>
    <n v="1930.584488"/>
    <n v="1930.584488"/>
    <s v="KGS"/>
    <d v="2024-11-29T00:00:00"/>
    <n v="15"/>
    <d v="2024-12-16T00:00:00"/>
    <n v="0"/>
    <n v="0"/>
    <s v="PRO"/>
    <n v="0"/>
    <x v="31"/>
    <n v="1"/>
    <m/>
    <m/>
    <x v="18"/>
    <x v="14"/>
  </r>
  <r>
    <n v="1714"/>
    <b v="1"/>
    <x v="81"/>
    <x v="0"/>
    <x v="81"/>
    <s v="CONT.ALERG.(T)      "/>
    <n v="939.34305800000004"/>
    <n v="939.34305800000004"/>
    <s v="KGS"/>
    <d v="2024-11-29T00:00:00"/>
    <n v="15"/>
    <d v="2024-12-16T00:00:00"/>
    <n v="0"/>
    <n v="0"/>
    <s v="PRO"/>
    <n v="0"/>
    <x v="15"/>
    <n v="1"/>
    <m/>
    <m/>
    <x v="18"/>
    <x v="14"/>
  </r>
  <r>
    <n v="1724"/>
    <b v="1"/>
    <x v="81"/>
    <x v="0"/>
    <x v="81"/>
    <s v="CONT.ALERG.(T)      "/>
    <n v="613.31050000000005"/>
    <n v="613.31050000000005"/>
    <s v="KGS"/>
    <d v="2024-11-29T00:00:00"/>
    <n v="15"/>
    <d v="2024-12-16T00:00:00"/>
    <n v="0"/>
    <n v="0"/>
    <s v="PRO"/>
    <n v="0"/>
    <x v="16"/>
    <n v="1"/>
    <m/>
    <m/>
    <x v="18"/>
    <x v="14"/>
  </r>
  <r>
    <n v="1727"/>
    <b v="1"/>
    <x v="81"/>
    <x v="0"/>
    <x v="81"/>
    <s v="CONT.ALERG.(T)      "/>
    <n v="446.04399999999998"/>
    <n v="446.04399999999998"/>
    <s v="KGS"/>
    <d v="2024-11-29T00:00:00"/>
    <n v="15"/>
    <d v="2024-12-16T00:00:00"/>
    <n v="0"/>
    <n v="0"/>
    <s v="PRO"/>
    <n v="0"/>
    <x v="17"/>
    <n v="1"/>
    <m/>
    <m/>
    <x v="18"/>
    <x v="14"/>
  </r>
  <r>
    <n v="1717"/>
    <b v="1"/>
    <x v="36"/>
    <x v="0"/>
    <x v="36"/>
    <s v="CONT.ALERG.(SO)     "/>
    <n v="245.78375500000001"/>
    <n v="245.78375500000001"/>
    <s v="KGS"/>
    <d v="2024-11-29T00:00:00"/>
    <n v="15"/>
    <d v="2024-12-16T00:00:00"/>
    <n v="0"/>
    <n v="0"/>
    <s v="PRO"/>
    <n v="0"/>
    <x v="14"/>
    <n v="1"/>
    <m/>
    <m/>
    <x v="4"/>
    <x v="14"/>
  </r>
  <r>
    <n v="1369"/>
    <b v="1"/>
    <x v="49"/>
    <x v="0"/>
    <x v="49"/>
    <s v="Pizza y Bast. queso"/>
    <n v="7223.71"/>
    <n v="7223.71"/>
    <s v="KG"/>
    <d v="2024-11-30T00:00:00"/>
    <n v="0"/>
    <d v="2024-12-02T00:00:00"/>
    <n v="0.01"/>
    <n v="0"/>
    <s v="PRO"/>
    <n v="0"/>
    <x v="6"/>
    <n v="1"/>
    <m/>
    <m/>
    <x v="16"/>
    <x v="11"/>
  </r>
  <r>
    <n v="1374"/>
    <b v="1"/>
    <x v="49"/>
    <x v="0"/>
    <x v="49"/>
    <s v="Pizza y Bast. queso"/>
    <n v="2462.88"/>
    <n v="2462.88"/>
    <s v="KG"/>
    <d v="2024-11-30T00:00:00"/>
    <n v="0"/>
    <d v="2024-12-02T00:00:00"/>
    <n v="0.01"/>
    <n v="0"/>
    <s v="PRO"/>
    <n v="0"/>
    <x v="7"/>
    <n v="1"/>
    <m/>
    <m/>
    <x v="16"/>
    <x v="11"/>
  </r>
  <r>
    <n v="1509"/>
    <b v="1"/>
    <x v="32"/>
    <x v="0"/>
    <x v="32"/>
    <s v=""/>
    <n v="1060.5002420000001"/>
    <n v="1060.5002420000001"/>
    <s v="KGS"/>
    <d v="2024-11-30T00:00:00"/>
    <n v="7"/>
    <d v="2024-12-09T00:00:00"/>
    <n v="0"/>
    <n v="0"/>
    <s v="PRO"/>
    <n v="0"/>
    <x v="10"/>
    <n v="1"/>
    <m/>
    <m/>
    <x v="14"/>
    <x v="9"/>
  </r>
  <r>
    <n v="1522"/>
    <b v="1"/>
    <x v="32"/>
    <x v="0"/>
    <x v="32"/>
    <s v=""/>
    <n v="1532.74368"/>
    <n v="1532.74368"/>
    <s v="KGS"/>
    <d v="2024-11-30T00:00:00"/>
    <n v="7"/>
    <d v="2024-12-09T00:00:00"/>
    <n v="0"/>
    <n v="0"/>
    <s v="PRO"/>
    <n v="0"/>
    <x v="30"/>
    <n v="1"/>
    <m/>
    <m/>
    <x v="14"/>
    <x v="9"/>
  </r>
  <r>
    <n v="1754"/>
    <b v="1"/>
    <x v="20"/>
    <x v="0"/>
    <x v="20"/>
    <s v="FRIZZIO             "/>
    <n v="2545.9736849999999"/>
    <n v="2545.9736849999999"/>
    <s v="UNI"/>
    <d v="2024-11-30T00:00:00"/>
    <n v="15"/>
    <d v="2024-12-16T00:00:00"/>
    <n v="0"/>
    <n v="0"/>
    <s v="PRO"/>
    <n v="0"/>
    <x v="31"/>
    <n v="1"/>
    <m/>
    <m/>
    <x v="9"/>
    <x v="14"/>
  </r>
  <r>
    <n v="1743"/>
    <b v="1"/>
    <x v="87"/>
    <x v="0"/>
    <x v="87"/>
    <s v="PALADINI NUGGETS    "/>
    <n v="723.684211"/>
    <n v="723.684211"/>
    <s v="UNI"/>
    <d v="2024-11-30T00:00:00"/>
    <n v="15"/>
    <d v="2024-12-16T00:00:00"/>
    <n v="0"/>
    <n v="0"/>
    <s v="PRO"/>
    <n v="0"/>
    <x v="16"/>
    <n v="1"/>
    <m/>
    <m/>
    <x v="21"/>
    <x v="14"/>
  </r>
  <r>
    <n v="1748"/>
    <b v="1"/>
    <x v="87"/>
    <x v="0"/>
    <x v="87"/>
    <s v="PALADINI NUGGETS    "/>
    <n v="526.315789"/>
    <n v="526.315789"/>
    <s v="UNI"/>
    <d v="2024-11-30T00:00:00"/>
    <n v="15"/>
    <d v="2024-12-16T00:00:00"/>
    <n v="0"/>
    <n v="0"/>
    <s v="PRO"/>
    <n v="0"/>
    <x v="17"/>
    <n v="1"/>
    <m/>
    <m/>
    <x v="21"/>
    <x v="14"/>
  </r>
  <r>
    <n v="1383"/>
    <b v="1"/>
    <x v="52"/>
    <x v="0"/>
    <x v="52"/>
    <s v=""/>
    <n v="207.95923500000001"/>
    <n v="207.95923500000001"/>
    <s v="UNI"/>
    <d v="2024-12-01T00:00:00"/>
    <n v="0"/>
    <d v="2024-12-02T00:00:00"/>
    <n v="0"/>
    <n v="0"/>
    <s v="PRO"/>
    <n v="0"/>
    <x v="6"/>
    <n v="1"/>
    <m/>
    <m/>
    <x v="16"/>
    <x v="11"/>
  </r>
  <r>
    <n v="1389"/>
    <b v="1"/>
    <x v="52"/>
    <x v="0"/>
    <x v="52"/>
    <s v=""/>
    <n v="103.981668"/>
    <n v="103.981668"/>
    <s v="UNI"/>
    <d v="2024-12-01T00:00:00"/>
    <n v="0"/>
    <d v="2024-12-02T00:00:00"/>
    <n v="0"/>
    <n v="0"/>
    <s v="PRO"/>
    <n v="0"/>
    <x v="7"/>
    <n v="1"/>
    <m/>
    <m/>
    <x v="16"/>
    <x v="11"/>
  </r>
  <r>
    <n v="1381"/>
    <b v="1"/>
    <x v="53"/>
    <x v="0"/>
    <x v="53"/>
    <s v=""/>
    <n v="262.07843100000002"/>
    <n v="262.07843100000002"/>
    <s v="UNI"/>
    <d v="2024-12-01T00:00:00"/>
    <n v="0"/>
    <d v="2024-12-02T00:00:00"/>
    <n v="0"/>
    <n v="0"/>
    <s v="PRO"/>
    <n v="0"/>
    <x v="6"/>
    <n v="1"/>
    <m/>
    <m/>
    <x v="19"/>
    <x v="11"/>
  </r>
  <r>
    <n v="1387"/>
    <b v="1"/>
    <x v="53"/>
    <x v="0"/>
    <x v="53"/>
    <s v=""/>
    <n v="131.04179999999999"/>
    <n v="131.04179999999999"/>
    <s v="UNI"/>
    <d v="2024-12-01T00:00:00"/>
    <n v="0"/>
    <d v="2024-12-02T00:00:00"/>
    <n v="0"/>
    <n v="0"/>
    <s v="PRO"/>
    <n v="0"/>
    <x v="7"/>
    <n v="1"/>
    <m/>
    <m/>
    <x v="19"/>
    <x v="11"/>
  </r>
  <r>
    <n v="1378"/>
    <b v="1"/>
    <x v="54"/>
    <x v="0"/>
    <x v="54"/>
    <s v="REV.3 MOZZA         "/>
    <n v="733.81"/>
    <n v="733.81"/>
    <s v="KG"/>
    <d v="2024-12-01T00:00:00"/>
    <n v="0"/>
    <d v="2024-12-02T00:00:00"/>
    <n v="0.01"/>
    <n v="0"/>
    <s v="PRO"/>
    <n v="0"/>
    <x v="6"/>
    <n v="1"/>
    <m/>
    <m/>
    <x v="16"/>
    <x v="11"/>
  </r>
  <r>
    <n v="1379"/>
    <b v="1"/>
    <x v="55"/>
    <x v="0"/>
    <x v="55"/>
    <s v="PIZZA FRIZZIO       "/>
    <n v="4457.08"/>
    <n v="4457.08"/>
    <s v="UNI"/>
    <d v="2024-12-01T00:00:00"/>
    <n v="0"/>
    <d v="2024-12-02T00:00:00"/>
    <n v="0.01"/>
    <n v="0"/>
    <s v="PRO"/>
    <n v="0"/>
    <x v="6"/>
    <n v="1"/>
    <m/>
    <m/>
    <x v="16"/>
    <x v="11"/>
  </r>
  <r>
    <n v="1385"/>
    <b v="1"/>
    <x v="55"/>
    <x v="0"/>
    <x v="55"/>
    <s v="PIZZA FRIZZIO       "/>
    <n v="2228.58"/>
    <n v="2228.58"/>
    <s v="UNI"/>
    <d v="2024-12-01T00:00:00"/>
    <n v="0"/>
    <d v="2024-12-02T00:00:00"/>
    <n v="0.01"/>
    <n v="0"/>
    <s v="PRO"/>
    <n v="0"/>
    <x v="7"/>
    <n v="1"/>
    <m/>
    <m/>
    <x v="16"/>
    <x v="11"/>
  </r>
  <r>
    <n v="1384"/>
    <b v="1"/>
    <x v="56"/>
    <x v="0"/>
    <x v="56"/>
    <s v="REV.1"/>
    <n v="334.81"/>
    <n v="334.81"/>
    <s v="KG"/>
    <d v="2024-12-01T00:00:00"/>
    <n v="0"/>
    <d v="2024-12-02T00:00:00"/>
    <n v="0.01"/>
    <n v="0"/>
    <s v="PRO"/>
    <n v="0"/>
    <x v="7"/>
    <n v="1"/>
    <m/>
    <m/>
    <x v="16"/>
    <x v="11"/>
  </r>
  <r>
    <n v="1380"/>
    <b v="1"/>
    <x v="57"/>
    <x v="0"/>
    <x v="57"/>
    <s v="FRIZZIO             "/>
    <n v="4455.33"/>
    <n v="4455.33"/>
    <s v="UNI"/>
    <d v="2024-12-01T00:00:00"/>
    <n v="0"/>
    <d v="2024-12-02T00:00:00"/>
    <n v="0.01"/>
    <n v="0"/>
    <s v="PRO"/>
    <n v="0"/>
    <x v="6"/>
    <n v="1"/>
    <m/>
    <m/>
    <x v="9"/>
    <x v="11"/>
  </r>
  <r>
    <n v="1382"/>
    <b v="1"/>
    <x v="67"/>
    <x v="0"/>
    <x v="67"/>
    <s v=""/>
    <n v="51.98"/>
    <n v="51.98"/>
    <s v="UN"/>
    <d v="2024-12-01T00:00:00"/>
    <n v="0"/>
    <d v="2024-12-02T00:00:00"/>
    <n v="0.01"/>
    <n v="0"/>
    <s v="PRO"/>
    <n v="0"/>
    <x v="6"/>
    <n v="1"/>
    <m/>
    <m/>
    <x v="16"/>
    <x v="11"/>
  </r>
  <r>
    <n v="1388"/>
    <b v="1"/>
    <x v="67"/>
    <x v="0"/>
    <x v="67"/>
    <s v=""/>
    <n v="25.99"/>
    <n v="25.99"/>
    <s v="UN"/>
    <d v="2024-12-01T00:00:00"/>
    <n v="0"/>
    <d v="2024-12-02T00:00:00"/>
    <n v="0.01"/>
    <n v="0"/>
    <s v="PRO"/>
    <n v="0"/>
    <x v="7"/>
    <n v="1"/>
    <m/>
    <m/>
    <x v="16"/>
    <x v="11"/>
  </r>
  <r>
    <n v="54"/>
    <b v="1"/>
    <x v="69"/>
    <x v="1"/>
    <x v="69"/>
    <s v="12 UNID X 510 GRS"/>
    <n v="4367.9738559999996"/>
    <n v="0"/>
    <s v="UNI"/>
    <d v="2024-12-01T00:00:00"/>
    <n v="1"/>
    <d v="2024-12-02T00:00:00"/>
    <n v="0"/>
    <n v="0"/>
    <s v="PRO"/>
    <n v="0"/>
    <x v="6"/>
    <n v="1"/>
    <m/>
    <m/>
    <x v="16"/>
    <x v="11"/>
  </r>
  <r>
    <n v="55"/>
    <b v="1"/>
    <x v="70"/>
    <x v="1"/>
    <x v="70"/>
    <s v="11 X 535G"/>
    <n v="2184.0300000000002"/>
    <n v="0"/>
    <s v="UNI"/>
    <d v="2024-12-01T00:00:00"/>
    <n v="1"/>
    <d v="2024-12-02T00:00:00"/>
    <n v="0.01"/>
    <n v="0"/>
    <s v="PRO"/>
    <n v="0"/>
    <x v="7"/>
    <n v="1"/>
    <m/>
    <m/>
    <x v="16"/>
    <x v="11"/>
  </r>
  <r>
    <n v="1533"/>
    <b v="1"/>
    <x v="71"/>
    <x v="0"/>
    <x v="71"/>
    <s v="CONT.ALERG.(GL)     "/>
    <n v="305.99872299999998"/>
    <n v="305.99872299999998"/>
    <s v="KGS"/>
    <d v="2024-12-01T00:00:00"/>
    <n v="7"/>
    <d v="2024-12-09T00:00:00"/>
    <n v="0"/>
    <n v="0"/>
    <s v="PRO"/>
    <n v="0"/>
    <x v="27"/>
    <n v="1"/>
    <m/>
    <m/>
    <x v="18"/>
    <x v="9"/>
  </r>
  <r>
    <n v="1537"/>
    <b v="1"/>
    <x v="71"/>
    <x v="0"/>
    <x v="71"/>
    <s v="CONT.ALERG.(GL)     "/>
    <n v="220.00175999999999"/>
    <n v="220.00175999999999"/>
    <s v="KGS"/>
    <d v="2024-12-01T00:00:00"/>
    <n v="7"/>
    <d v="2024-12-09T00:00:00"/>
    <n v="0"/>
    <n v="0"/>
    <s v="PRO"/>
    <n v="0"/>
    <x v="1"/>
    <n v="1"/>
    <m/>
    <m/>
    <x v="18"/>
    <x v="9"/>
  </r>
  <r>
    <n v="1536"/>
    <b v="1"/>
    <x v="32"/>
    <x v="0"/>
    <x v="32"/>
    <s v=""/>
    <n v="202.00179800000001"/>
    <n v="202.00179800000001"/>
    <s v="KGS"/>
    <d v="2024-12-01T00:00:00"/>
    <n v="7"/>
    <d v="2024-12-09T00:00:00"/>
    <n v="0"/>
    <n v="0"/>
    <s v="PRO"/>
    <n v="0"/>
    <x v="27"/>
    <n v="1"/>
    <m/>
    <m/>
    <x v="14"/>
    <x v="9"/>
  </r>
  <r>
    <n v="1540"/>
    <b v="1"/>
    <x v="32"/>
    <x v="0"/>
    <x v="32"/>
    <s v=""/>
    <n v="363.60290900000001"/>
    <n v="363.60290900000001"/>
    <s v="KGS"/>
    <d v="2024-12-01T00:00:00"/>
    <n v="7"/>
    <d v="2024-12-09T00:00:00"/>
    <n v="0"/>
    <n v="0"/>
    <s v="PRO"/>
    <n v="0"/>
    <x v="1"/>
    <n v="1"/>
    <m/>
    <m/>
    <x v="14"/>
    <x v="9"/>
  </r>
  <r>
    <n v="1658"/>
    <b v="1"/>
    <x v="22"/>
    <x v="0"/>
    <x v="22"/>
    <s v="CONT.ALERG.(T)      "/>
    <n v="286.56523099999998"/>
    <n v="286.56523099999998"/>
    <s v="KGS"/>
    <d v="2024-12-01T00:00:00"/>
    <n v="10"/>
    <d v="2024-12-16T00:00:00"/>
    <n v="0"/>
    <n v="0"/>
    <s v="PRO"/>
    <n v="0"/>
    <x v="31"/>
    <n v="1"/>
    <m/>
    <m/>
    <x v="4"/>
    <x v="14"/>
  </r>
  <r>
    <n v="1964"/>
    <b v="1"/>
    <x v="2"/>
    <x v="0"/>
    <x v="2"/>
    <s v=""/>
    <n v="0.57344300000000004"/>
    <n v="0.57344300000000004"/>
    <s v="KG"/>
    <d v="2024-12-01T00:00:00"/>
    <n v="30"/>
    <d v="2025-01-06T00:00:00"/>
    <n v="0"/>
    <n v="0"/>
    <s v="PRO"/>
    <n v="0"/>
    <x v="6"/>
    <n v="1"/>
    <m/>
    <m/>
    <x v="1"/>
    <x v="13"/>
  </r>
  <r>
    <n v="1969"/>
    <b v="1"/>
    <x v="2"/>
    <x v="0"/>
    <x v="2"/>
    <s v=""/>
    <n v="0.26348700000000003"/>
    <n v="0.26348700000000003"/>
    <s v="KG"/>
    <d v="2024-12-01T00:00:00"/>
    <n v="30"/>
    <d v="2025-01-06T00:00:00"/>
    <n v="0"/>
    <n v="0"/>
    <s v="PRO"/>
    <n v="0"/>
    <x v="4"/>
    <n v="1"/>
    <m/>
    <m/>
    <x v="1"/>
    <x v="13"/>
  </r>
  <r>
    <n v="1974"/>
    <b v="1"/>
    <x v="2"/>
    <x v="0"/>
    <x v="2"/>
    <s v=""/>
    <n v="0.69157400000000002"/>
    <n v="0.69157400000000002"/>
    <s v="KG"/>
    <d v="2024-12-01T00:00:00"/>
    <n v="30"/>
    <d v="2025-01-06T00:00:00"/>
    <n v="0"/>
    <n v="0"/>
    <s v="PRO"/>
    <n v="0"/>
    <x v="7"/>
    <n v="1"/>
    <m/>
    <m/>
    <x v="1"/>
    <x v="13"/>
  </r>
  <r>
    <n v="1589"/>
    <b v="1"/>
    <x v="72"/>
    <x v="0"/>
    <x v="72"/>
    <s v="CONT.ALERG.(TR)     "/>
    <n v="27.892596000000001"/>
    <n v="27.892596000000001"/>
    <s v="KGS"/>
    <d v="2024-12-02T00:00:00"/>
    <n v="7"/>
    <d v="2024-12-09T00:00:00"/>
    <n v="0"/>
    <n v="0"/>
    <s v="PRO"/>
    <n v="0"/>
    <x v="3"/>
    <n v="1"/>
    <m/>
    <m/>
    <x v="1"/>
    <x v="9"/>
  </r>
  <r>
    <n v="1613"/>
    <b v="1"/>
    <x v="72"/>
    <x v="0"/>
    <x v="72"/>
    <s v="CONT.ALERG.(TR)     "/>
    <n v="33.912374"/>
    <n v="33.912374"/>
    <s v="KGS"/>
    <d v="2024-12-02T00:00:00"/>
    <n v="7"/>
    <d v="2024-12-09T00:00:00"/>
    <n v="0"/>
    <n v="0"/>
    <s v="PRO"/>
    <n v="0"/>
    <x v="2"/>
    <n v="1"/>
    <m/>
    <m/>
    <x v="1"/>
    <x v="9"/>
  </r>
  <r>
    <n v="1587"/>
    <b v="1"/>
    <x v="73"/>
    <x v="0"/>
    <x v="73"/>
    <s v="CONT.ALERG.(HU)     "/>
    <n v="39.223962999999998"/>
    <n v="39.223962999999998"/>
    <s v="KGS"/>
    <d v="2024-12-02T00:00:00"/>
    <n v="7"/>
    <d v="2024-12-09T00:00:00"/>
    <n v="0"/>
    <n v="0"/>
    <s v="PRO"/>
    <n v="0"/>
    <x v="3"/>
    <n v="1"/>
    <m/>
    <m/>
    <x v="1"/>
    <x v="9"/>
  </r>
  <r>
    <n v="1610"/>
    <b v="1"/>
    <x v="73"/>
    <x v="0"/>
    <x v="73"/>
    <s v="CONT.ALERG.(HU)     "/>
    <n v="30.278905999999999"/>
    <n v="30.278905999999999"/>
    <s v="KGS"/>
    <d v="2024-12-02T00:00:00"/>
    <n v="7"/>
    <d v="2024-12-09T00:00:00"/>
    <n v="0"/>
    <n v="0"/>
    <s v="PRO"/>
    <n v="0"/>
    <x v="2"/>
    <n v="1"/>
    <m/>
    <m/>
    <x v="1"/>
    <x v="9"/>
  </r>
  <r>
    <n v="1590"/>
    <b v="1"/>
    <x v="41"/>
    <x v="0"/>
    <x v="41"/>
    <s v="CONT.ALERGENO       "/>
    <n v="2.3243830000000001"/>
    <n v="2.3243830000000001"/>
    <s v="KGS"/>
    <d v="2024-12-02T00:00:00"/>
    <n v="7"/>
    <d v="2024-12-09T00:00:00"/>
    <n v="0"/>
    <n v="0"/>
    <s v="PRO"/>
    <n v="0"/>
    <x v="3"/>
    <n v="1"/>
    <m/>
    <m/>
    <x v="1"/>
    <x v="9"/>
  </r>
  <r>
    <n v="1614"/>
    <b v="1"/>
    <x v="41"/>
    <x v="0"/>
    <x v="41"/>
    <s v="CONT.ALERGENO       "/>
    <n v="1.816735"/>
    <n v="1.816735"/>
    <s v="KGS"/>
    <d v="2024-12-02T00:00:00"/>
    <n v="7"/>
    <d v="2024-12-09T00:00:00"/>
    <n v="0"/>
    <n v="0"/>
    <s v="PRO"/>
    <n v="0"/>
    <x v="2"/>
    <n v="1"/>
    <m/>
    <m/>
    <x v="1"/>
    <x v="9"/>
  </r>
  <r>
    <n v="1591"/>
    <b v="1"/>
    <x v="42"/>
    <x v="0"/>
    <x v="42"/>
    <s v=""/>
    <n v="2.3243830000000001"/>
    <n v="2.3243830000000001"/>
    <s v="KG"/>
    <d v="2024-12-02T00:00:00"/>
    <n v="7"/>
    <d v="2024-12-09T00:00:00"/>
    <n v="0"/>
    <n v="0"/>
    <s v="PRO"/>
    <n v="0"/>
    <x v="3"/>
    <n v="1"/>
    <m/>
    <m/>
    <x v="1"/>
    <x v="9"/>
  </r>
  <r>
    <n v="1615"/>
    <b v="1"/>
    <x v="42"/>
    <x v="0"/>
    <x v="42"/>
    <s v=""/>
    <n v="1.816735"/>
    <n v="1.816735"/>
    <s v="KG"/>
    <d v="2024-12-02T00:00:00"/>
    <n v="7"/>
    <d v="2024-12-09T00:00:00"/>
    <n v="0"/>
    <n v="0"/>
    <s v="PRO"/>
    <n v="0"/>
    <x v="2"/>
    <n v="1"/>
    <m/>
    <m/>
    <x v="1"/>
    <x v="9"/>
  </r>
  <r>
    <n v="1578"/>
    <b v="1"/>
    <x v="32"/>
    <x v="0"/>
    <x v="32"/>
    <s v=""/>
    <n v="300.29879899999997"/>
    <n v="300.29879899999997"/>
    <s v="KGS"/>
    <d v="2024-12-02T00:00:00"/>
    <n v="7"/>
    <d v="2024-12-09T00:00:00"/>
    <n v="0"/>
    <n v="0"/>
    <s v="PRO"/>
    <n v="0"/>
    <x v="3"/>
    <n v="1"/>
    <m/>
    <m/>
    <x v="14"/>
    <x v="9"/>
  </r>
  <r>
    <n v="1596"/>
    <b v="1"/>
    <x v="32"/>
    <x v="0"/>
    <x v="32"/>
    <s v=""/>
    <n v="32.136083999999997"/>
    <n v="32.136083999999997"/>
    <s v="KGS"/>
    <d v="2024-12-02T00:00:00"/>
    <n v="7"/>
    <d v="2024-12-09T00:00:00"/>
    <n v="0"/>
    <n v="0"/>
    <s v="PRO"/>
    <n v="0"/>
    <x v="3"/>
    <n v="1"/>
    <m/>
    <m/>
    <x v="14"/>
    <x v="9"/>
  </r>
  <r>
    <n v="1604"/>
    <b v="1"/>
    <x v="32"/>
    <x v="0"/>
    <x v="32"/>
    <s v=""/>
    <n v="300.29879899999997"/>
    <n v="300.29879899999997"/>
    <s v="KGS"/>
    <d v="2024-12-02T00:00:00"/>
    <n v="7"/>
    <d v="2024-12-09T00:00:00"/>
    <n v="0"/>
    <n v="0"/>
    <s v="PRO"/>
    <n v="0"/>
    <x v="2"/>
    <n v="1"/>
    <m/>
    <m/>
    <x v="14"/>
    <x v="9"/>
  </r>
  <r>
    <n v="1620"/>
    <b v="1"/>
    <x v="32"/>
    <x v="0"/>
    <x v="32"/>
    <s v=""/>
    <n v="36.339489"/>
    <n v="36.339489"/>
    <s v="KGS"/>
    <d v="2024-12-02T00:00:00"/>
    <n v="7"/>
    <d v="2024-12-09T00:00:00"/>
    <n v="0"/>
    <n v="0"/>
    <s v="PRO"/>
    <n v="0"/>
    <x v="2"/>
    <n v="1"/>
    <m/>
    <m/>
    <x v="14"/>
    <x v="9"/>
  </r>
  <r>
    <n v="1585"/>
    <b v="1"/>
    <x v="23"/>
    <x v="0"/>
    <x v="23"/>
    <s v=""/>
    <n v="11.912463000000001"/>
    <n v="11.912463000000001"/>
    <s v="KGS"/>
    <d v="2024-12-02T00:00:00"/>
    <n v="7"/>
    <d v="2024-12-09T00:00:00"/>
    <n v="0"/>
    <n v="0"/>
    <s v="PRO"/>
    <n v="0"/>
    <x v="3"/>
    <n v="1"/>
    <m/>
    <m/>
    <x v="10"/>
    <x v="9"/>
  </r>
  <r>
    <n v="1581"/>
    <b v="1"/>
    <x v="24"/>
    <x v="0"/>
    <x v="24"/>
    <s v=""/>
    <n v="32.541361999999999"/>
    <n v="32.541361999999999"/>
    <s v="KGS"/>
    <d v="2024-12-02T00:00:00"/>
    <n v="7"/>
    <d v="2024-12-09T00:00:00"/>
    <n v="0"/>
    <n v="0"/>
    <s v="PRO"/>
    <n v="0"/>
    <x v="3"/>
    <n v="1"/>
    <m/>
    <m/>
    <x v="11"/>
    <x v="9"/>
  </r>
  <r>
    <n v="1606"/>
    <b v="1"/>
    <x v="24"/>
    <x v="0"/>
    <x v="24"/>
    <s v=""/>
    <n v="24.223125"/>
    <n v="24.223125"/>
    <s v="KGS"/>
    <d v="2024-12-02T00:00:00"/>
    <n v="7"/>
    <d v="2024-12-09T00:00:00"/>
    <n v="0"/>
    <n v="0"/>
    <s v="PRO"/>
    <n v="0"/>
    <x v="2"/>
    <n v="1"/>
    <m/>
    <m/>
    <x v="11"/>
    <x v="9"/>
  </r>
  <r>
    <n v="1595"/>
    <b v="1"/>
    <x v="74"/>
    <x v="0"/>
    <x v="74"/>
    <s v=""/>
    <n v="290.75790999999998"/>
    <n v="290.75790999999998"/>
    <s v="KG"/>
    <d v="2024-12-02T00:00:00"/>
    <n v="7"/>
    <d v="2024-12-09T00:00:00"/>
    <n v="0"/>
    <n v="0"/>
    <s v="PRO"/>
    <n v="0"/>
    <x v="3"/>
    <n v="1"/>
    <m/>
    <m/>
    <x v="0"/>
    <x v="9"/>
  </r>
  <r>
    <n v="1611"/>
    <b v="1"/>
    <x v="75"/>
    <x v="0"/>
    <x v="75"/>
    <s v="CONT.ALERG.(HU)     "/>
    <n v="18.167342999999999"/>
    <n v="18.167342999999999"/>
    <s v="KGS"/>
    <d v="2024-12-02T00:00:00"/>
    <n v="7"/>
    <d v="2024-12-09T00:00:00"/>
    <n v="0"/>
    <n v="0"/>
    <s v="PRO"/>
    <n v="0"/>
    <x v="2"/>
    <n v="1"/>
    <m/>
    <m/>
    <x v="1"/>
    <x v="9"/>
  </r>
  <r>
    <n v="1623"/>
    <b v="1"/>
    <x v="37"/>
    <x v="0"/>
    <x v="37"/>
    <s v=""/>
    <n v="0.908995"/>
    <n v="0.908995"/>
    <s v="KGS"/>
    <d v="2024-12-03T00:00:00"/>
    <n v="7"/>
    <d v="2024-12-16T00:00:00"/>
    <n v="0"/>
    <n v="0"/>
    <s v="PRO"/>
    <n v="0"/>
    <x v="13"/>
    <n v="1"/>
    <m/>
    <m/>
    <x v="1"/>
    <x v="14"/>
  </r>
  <r>
    <n v="1852"/>
    <b v="1"/>
    <x v="4"/>
    <x v="0"/>
    <x v="4"/>
    <s v="CONT.ALERG.(T)      "/>
    <n v="0.35220200000000002"/>
    <n v="0.35220200000000002"/>
    <s v="KG"/>
    <d v="2024-12-03T00:00:00"/>
    <n v="21"/>
    <d v="2024-12-30T00:00:00"/>
    <n v="0"/>
    <n v="0"/>
    <s v="PRO"/>
    <n v="0"/>
    <x v="6"/>
    <n v="1"/>
    <m/>
    <m/>
    <x v="1"/>
    <x v="12"/>
  </r>
  <r>
    <n v="1415"/>
    <b v="1"/>
    <x v="38"/>
    <x v="0"/>
    <x v="38"/>
    <s v="SN 797890 Lecker "/>
    <n v="2.52"/>
    <n v="2.52"/>
    <s v="KG"/>
    <d v="2024-12-04T00:00:00"/>
    <n v="0"/>
    <d v="2024-12-09T00:00:00"/>
    <n v="0.01"/>
    <n v="0"/>
    <s v="PRO"/>
    <n v="0"/>
    <x v="30"/>
    <n v="1"/>
    <m/>
    <m/>
    <x v="16"/>
    <x v="9"/>
  </r>
  <r>
    <n v="1414"/>
    <b v="1"/>
    <x v="109"/>
    <x v="0"/>
    <x v="109"/>
    <s v="CR605752 Lecker "/>
    <n v="4.4000000000000004"/>
    <n v="4.4000000000000004"/>
    <s v="KG"/>
    <d v="2024-12-04T00:00:00"/>
    <n v="0"/>
    <d v="2024-12-09T00:00:00"/>
    <n v="0.01"/>
    <n v="0"/>
    <s v="PRO"/>
    <n v="0"/>
    <x v="30"/>
    <n v="1"/>
    <m/>
    <m/>
    <x v="16"/>
    <x v="9"/>
  </r>
  <r>
    <n v="1413"/>
    <b v="1"/>
    <x v="125"/>
    <x v="0"/>
    <x v="125"/>
    <s v=""/>
    <n v="4.7210089999999996"/>
    <n v="4.7210089999999996"/>
    <s v="KGS"/>
    <d v="2024-12-04T00:00:00"/>
    <n v="0"/>
    <d v="2024-12-09T00:00:00"/>
    <n v="0"/>
    <n v="0"/>
    <s v="PRO"/>
    <n v="0"/>
    <x v="30"/>
    <n v="1"/>
    <m/>
    <m/>
    <x v="3"/>
    <x v="9"/>
  </r>
  <r>
    <n v="1428"/>
    <b v="1"/>
    <x v="111"/>
    <x v="0"/>
    <x v="111"/>
    <s v="CONT. ALERGENO      "/>
    <n v="46.34"/>
    <n v="46.34"/>
    <s v="KG"/>
    <d v="2024-12-04T00:00:00"/>
    <n v="0"/>
    <d v="2024-12-09T00:00:00"/>
    <n v="0.01"/>
    <n v="0"/>
    <s v="PRO"/>
    <n v="0"/>
    <x v="29"/>
    <n v="1"/>
    <m/>
    <m/>
    <x v="1"/>
    <x v="9"/>
  </r>
  <r>
    <n v="1395"/>
    <b v="1"/>
    <x v="77"/>
    <x v="0"/>
    <x v="77"/>
    <s v="CONT.ALERG.(SO)     "/>
    <n v="442.33"/>
    <n v="442.33"/>
    <s v="KG"/>
    <d v="2024-12-04T00:00:00"/>
    <n v="0"/>
    <d v="2024-12-09T00:00:00"/>
    <n v="0.01"/>
    <n v="0"/>
    <s v="PRO"/>
    <n v="0"/>
    <x v="10"/>
    <n v="1"/>
    <m/>
    <m/>
    <x v="16"/>
    <x v="9"/>
  </r>
  <r>
    <n v="1407"/>
    <b v="1"/>
    <x v="77"/>
    <x v="0"/>
    <x v="77"/>
    <s v="CONT.ALERG.(SO)     "/>
    <n v="582.26"/>
    <n v="582.26"/>
    <s v="KG"/>
    <d v="2024-12-04T00:00:00"/>
    <n v="0"/>
    <d v="2024-12-09T00:00:00"/>
    <n v="0.01"/>
    <n v="0"/>
    <s v="PRO"/>
    <n v="0"/>
    <x v="30"/>
    <n v="1"/>
    <m/>
    <m/>
    <x v="16"/>
    <x v="9"/>
  </r>
  <r>
    <n v="1421"/>
    <b v="1"/>
    <x v="64"/>
    <x v="0"/>
    <x v="64"/>
    <s v="KGS                 "/>
    <n v="2.3954019999999998"/>
    <n v="2.3954019999999998"/>
    <s v="KGS"/>
    <d v="2024-12-04T00:00:00"/>
    <n v="0"/>
    <d v="2024-12-09T00:00:00"/>
    <n v="0"/>
    <n v="0"/>
    <s v="PRO"/>
    <n v="0"/>
    <x v="29"/>
    <n v="1"/>
    <m/>
    <m/>
    <x v="3"/>
    <x v="9"/>
  </r>
  <r>
    <n v="1434"/>
    <b v="1"/>
    <x v="79"/>
    <x v="2"/>
    <x v="79"/>
    <s v="F6-PP-08           "/>
    <n v="14.744324000000001"/>
    <n v="0"/>
    <s v="UN"/>
    <d v="2024-12-04T00:00:00"/>
    <n v="1"/>
    <d v="2024-12-09T00:00:00"/>
    <n v="0"/>
    <n v="0"/>
    <s v="PRO"/>
    <n v="0"/>
    <x v="10"/>
    <n v="1"/>
    <m/>
    <m/>
    <x v="16"/>
    <x v="9"/>
  </r>
  <r>
    <n v="1459"/>
    <b v="1"/>
    <x v="39"/>
    <x v="0"/>
    <x v="39"/>
    <s v=""/>
    <n v="159.64819900000001"/>
    <n v="159.64819900000001"/>
    <s v="KGS"/>
    <d v="2024-12-04T00:00:00"/>
    <n v="1"/>
    <d v="2024-12-09T00:00:00"/>
    <n v="0"/>
    <n v="0"/>
    <s v="PRO"/>
    <n v="0"/>
    <x v="29"/>
    <n v="1"/>
    <m/>
    <m/>
    <x v="17"/>
    <x v="9"/>
  </r>
  <r>
    <n v="1460"/>
    <b v="1"/>
    <x v="39"/>
    <x v="0"/>
    <x v="39"/>
    <s v=""/>
    <n v="1128.733935"/>
    <n v="1128.733935"/>
    <s v="KGS"/>
    <d v="2024-12-04T00:00:00"/>
    <n v="1"/>
    <d v="2024-12-09T00:00:00"/>
    <n v="0"/>
    <n v="0"/>
    <s v="PRO"/>
    <n v="0"/>
    <x v="29"/>
    <n v="1"/>
    <m/>
    <m/>
    <x v="17"/>
    <x v="9"/>
  </r>
  <r>
    <n v="1465"/>
    <b v="1"/>
    <x v="39"/>
    <x v="0"/>
    <x v="39"/>
    <s v=""/>
    <n v="588.353115"/>
    <n v="588.353115"/>
    <s v="KGS"/>
    <d v="2024-12-04T00:00:00"/>
    <n v="1"/>
    <d v="2024-12-09T00:00:00"/>
    <n v="0"/>
    <n v="0"/>
    <s v="PRO"/>
    <n v="0"/>
    <x v="20"/>
    <n v="1"/>
    <m/>
    <m/>
    <x v="17"/>
    <x v="9"/>
  </r>
  <r>
    <n v="1468"/>
    <b v="1"/>
    <x v="39"/>
    <x v="0"/>
    <x v="39"/>
    <s v=""/>
    <n v="145.71899999999999"/>
    <n v="145.71899999999999"/>
    <s v="KGS"/>
    <d v="2024-12-04T00:00:00"/>
    <n v="1"/>
    <d v="2024-12-09T00:00:00"/>
    <n v="0"/>
    <n v="0"/>
    <s v="PRO"/>
    <n v="0"/>
    <x v="13"/>
    <n v="1"/>
    <m/>
    <m/>
    <x v="17"/>
    <x v="9"/>
  </r>
  <r>
    <n v="1654"/>
    <b v="1"/>
    <x v="37"/>
    <x v="0"/>
    <x v="37"/>
    <s v=""/>
    <n v="123.13073199999999"/>
    <n v="123.13073199999999"/>
    <s v="KGS"/>
    <d v="2024-12-04T00:00:00"/>
    <n v="7"/>
    <d v="2024-12-16T00:00:00"/>
    <n v="0"/>
    <n v="0"/>
    <s v="PRO"/>
    <n v="0"/>
    <x v="31"/>
    <n v="1"/>
    <m/>
    <m/>
    <x v="1"/>
    <x v="14"/>
  </r>
  <r>
    <n v="1661"/>
    <b v="1"/>
    <x v="114"/>
    <x v="0"/>
    <x v="114"/>
    <s v=""/>
    <n v="7.2483839999999997"/>
    <n v="7.2483839999999997"/>
    <s v="KG"/>
    <d v="2024-12-04T00:00:00"/>
    <n v="7"/>
    <d v="2024-12-16T00:00:00"/>
    <n v="0"/>
    <n v="0"/>
    <s v="PRO"/>
    <n v="0"/>
    <x v="31"/>
    <n v="1"/>
    <m/>
    <m/>
    <x v="1"/>
    <x v="14"/>
  </r>
  <r>
    <n v="1663"/>
    <b v="1"/>
    <x v="73"/>
    <x v="0"/>
    <x v="73"/>
    <s v="CONT.ALERG.(HU)     "/>
    <n v="51.165059999999997"/>
    <n v="51.165059999999997"/>
    <s v="KGS"/>
    <d v="2024-12-04T00:00:00"/>
    <n v="7"/>
    <d v="2024-12-16T00:00:00"/>
    <n v="0"/>
    <n v="0"/>
    <s v="PRO"/>
    <n v="0"/>
    <x v="31"/>
    <n v="1"/>
    <m/>
    <m/>
    <x v="1"/>
    <x v="14"/>
  </r>
  <r>
    <n v="1659"/>
    <b v="1"/>
    <x v="41"/>
    <x v="0"/>
    <x v="41"/>
    <s v="CONT.ALERGENO       "/>
    <n v="12.005246"/>
    <n v="12.005246"/>
    <s v="KGS"/>
    <d v="2024-12-04T00:00:00"/>
    <n v="7"/>
    <d v="2024-12-16T00:00:00"/>
    <n v="0"/>
    <n v="0"/>
    <s v="PRO"/>
    <n v="0"/>
    <x v="31"/>
    <n v="1"/>
    <m/>
    <m/>
    <x v="1"/>
    <x v="14"/>
  </r>
  <r>
    <n v="1627"/>
    <b v="1"/>
    <x v="40"/>
    <x v="0"/>
    <x v="40"/>
    <s v=""/>
    <n v="10.677042999999999"/>
    <n v="10.677042999999999"/>
    <s v="KGS"/>
    <d v="2024-12-04T00:00:00"/>
    <n v="7"/>
    <d v="2024-12-16T00:00:00"/>
    <n v="0"/>
    <n v="0"/>
    <s v="PRO"/>
    <n v="0"/>
    <x v="15"/>
    <n v="1"/>
    <m/>
    <m/>
    <x v="1"/>
    <x v="14"/>
  </r>
  <r>
    <n v="1637"/>
    <b v="1"/>
    <x v="40"/>
    <x v="0"/>
    <x v="40"/>
    <s v=""/>
    <n v="6.7325229999999996"/>
    <n v="6.7325229999999996"/>
    <s v="KGS"/>
    <d v="2024-12-04T00:00:00"/>
    <n v="7"/>
    <d v="2024-12-16T00:00:00"/>
    <n v="0"/>
    <n v="0"/>
    <s v="PRO"/>
    <n v="0"/>
    <x v="16"/>
    <n v="1"/>
    <m/>
    <m/>
    <x v="1"/>
    <x v="14"/>
  </r>
  <r>
    <n v="1647"/>
    <b v="1"/>
    <x v="40"/>
    <x v="0"/>
    <x v="40"/>
    <s v=""/>
    <n v="4.8963809999999999"/>
    <n v="4.8963809999999999"/>
    <s v="KGS"/>
    <d v="2024-12-04T00:00:00"/>
    <n v="7"/>
    <d v="2024-12-16T00:00:00"/>
    <n v="0"/>
    <n v="0"/>
    <s v="PRO"/>
    <n v="0"/>
    <x v="17"/>
    <n v="1"/>
    <m/>
    <m/>
    <x v="1"/>
    <x v="14"/>
  </r>
  <r>
    <n v="1633"/>
    <b v="1"/>
    <x v="29"/>
    <x v="0"/>
    <x v="29"/>
    <s v="CONT.ALERG.(T)      "/>
    <n v="100.489817"/>
    <n v="100.489817"/>
    <s v="KG"/>
    <d v="2024-12-04T00:00:00"/>
    <n v="7"/>
    <d v="2024-12-16T00:00:00"/>
    <n v="0"/>
    <n v="0"/>
    <s v="PRO"/>
    <n v="0"/>
    <x v="15"/>
    <n v="1"/>
    <m/>
    <m/>
    <x v="1"/>
    <x v="14"/>
  </r>
  <r>
    <n v="1643"/>
    <b v="1"/>
    <x v="29"/>
    <x v="0"/>
    <x v="29"/>
    <s v="CONT.ALERG.(T)      "/>
    <n v="63.364919999999998"/>
    <n v="63.364919999999998"/>
    <s v="KG"/>
    <d v="2024-12-04T00:00:00"/>
    <n v="7"/>
    <d v="2024-12-16T00:00:00"/>
    <n v="0"/>
    <n v="0"/>
    <s v="PRO"/>
    <n v="0"/>
    <x v="16"/>
    <n v="1"/>
    <m/>
    <m/>
    <x v="1"/>
    <x v="14"/>
  </r>
  <r>
    <n v="1653"/>
    <b v="1"/>
    <x v="29"/>
    <x v="0"/>
    <x v="29"/>
    <s v="CONT.ALERG.(T)      "/>
    <n v="46.083584000000002"/>
    <n v="46.083584000000002"/>
    <s v="KG"/>
    <d v="2024-12-04T00:00:00"/>
    <n v="7"/>
    <d v="2024-12-16T00:00:00"/>
    <n v="0"/>
    <n v="0"/>
    <s v="PRO"/>
    <n v="0"/>
    <x v="17"/>
    <n v="1"/>
    <m/>
    <m/>
    <x v="1"/>
    <x v="14"/>
  </r>
  <r>
    <n v="1660"/>
    <b v="1"/>
    <x v="42"/>
    <x v="0"/>
    <x v="42"/>
    <s v=""/>
    <n v="12.006447"/>
    <n v="12.006447"/>
    <s v="KG"/>
    <d v="2024-12-04T00:00:00"/>
    <n v="7"/>
    <d v="2024-12-16T00:00:00"/>
    <n v="0"/>
    <n v="0"/>
    <s v="PRO"/>
    <n v="0"/>
    <x v="31"/>
    <n v="1"/>
    <m/>
    <m/>
    <x v="1"/>
    <x v="14"/>
  </r>
  <r>
    <n v="1628"/>
    <b v="1"/>
    <x v="24"/>
    <x v="0"/>
    <x v="24"/>
    <s v=""/>
    <n v="56.519869999999997"/>
    <n v="56.519869999999997"/>
    <s v="KGS"/>
    <d v="2024-12-04T00:00:00"/>
    <n v="7"/>
    <d v="2024-12-16T00:00:00"/>
    <n v="0"/>
    <n v="0"/>
    <s v="PRO"/>
    <n v="0"/>
    <x v="15"/>
    <n v="1"/>
    <m/>
    <m/>
    <x v="11"/>
    <x v="14"/>
  </r>
  <r>
    <n v="1638"/>
    <b v="1"/>
    <x v="24"/>
    <x v="0"/>
    <x v="24"/>
    <s v=""/>
    <n v="35.639203999999999"/>
    <n v="35.639203999999999"/>
    <s v="KGS"/>
    <d v="2024-12-04T00:00:00"/>
    <n v="7"/>
    <d v="2024-12-16T00:00:00"/>
    <n v="0"/>
    <n v="0"/>
    <s v="PRO"/>
    <n v="0"/>
    <x v="16"/>
    <n v="1"/>
    <m/>
    <m/>
    <x v="11"/>
    <x v="14"/>
  </r>
  <r>
    <n v="1648"/>
    <b v="1"/>
    <x v="24"/>
    <x v="0"/>
    <x v="24"/>
    <s v=""/>
    <n v="25.919423999999999"/>
    <n v="25.919423999999999"/>
    <s v="KGS"/>
    <d v="2024-12-04T00:00:00"/>
    <n v="7"/>
    <d v="2024-12-16T00:00:00"/>
    <n v="0"/>
    <n v="0"/>
    <s v="PRO"/>
    <n v="0"/>
    <x v="17"/>
    <n v="1"/>
    <m/>
    <m/>
    <x v="11"/>
    <x v="14"/>
  </r>
  <r>
    <n v="1718"/>
    <b v="1"/>
    <x v="22"/>
    <x v="0"/>
    <x v="22"/>
    <s v="CONT.ALERG.(T)      "/>
    <n v="332.03854100000001"/>
    <n v="332.03854100000001"/>
    <s v="KGS"/>
    <d v="2024-12-04T00:00:00"/>
    <n v="10"/>
    <d v="2024-12-16T00:00:00"/>
    <n v="0"/>
    <n v="0"/>
    <s v="PRO"/>
    <n v="0"/>
    <x v="14"/>
    <n v="1"/>
    <m/>
    <m/>
    <x v="4"/>
    <x v="14"/>
  </r>
  <r>
    <n v="1662"/>
    <b v="1"/>
    <x v="75"/>
    <x v="0"/>
    <x v="75"/>
    <s v="CONT.ALERG.(HU)     "/>
    <n v="51.165059999999997"/>
    <n v="51.165059999999997"/>
    <s v="KGS"/>
    <d v="2024-12-04T00:00:00"/>
    <n v="7"/>
    <d v="2024-12-16T00:00:00"/>
    <n v="0"/>
    <n v="0"/>
    <s v="PRO"/>
    <n v="0"/>
    <x v="31"/>
    <n v="1"/>
    <m/>
    <m/>
    <x v="1"/>
    <x v="14"/>
  </r>
  <r>
    <n v="1880"/>
    <b v="1"/>
    <x v="14"/>
    <x v="0"/>
    <x v="14"/>
    <s v="C.ALERG.(GL)(SO)(LE)"/>
    <n v="0.56561399999999995"/>
    <n v="0.56561399999999995"/>
    <s v="KGS"/>
    <d v="2024-12-04T00:00:00"/>
    <n v="21"/>
    <d v="2024-12-30T00:00:00"/>
    <n v="0"/>
    <n v="0"/>
    <s v="PRO"/>
    <n v="0"/>
    <x v="32"/>
    <n v="1"/>
    <m/>
    <m/>
    <x v="3"/>
    <x v="12"/>
  </r>
  <r>
    <n v="1881"/>
    <b v="1"/>
    <x v="10"/>
    <x v="0"/>
    <x v="10"/>
    <s v="CONT.ALERG. (SO)(LE)"/>
    <n v="0.525065"/>
    <n v="0.525065"/>
    <s v="KGS"/>
    <d v="2024-12-04T00:00:00"/>
    <n v="21"/>
    <d v="2024-12-30T00:00:00"/>
    <n v="0"/>
    <n v="0"/>
    <s v="PRO"/>
    <n v="0"/>
    <x v="32"/>
    <n v="1"/>
    <m/>
    <m/>
    <x v="3"/>
    <x v="12"/>
  </r>
  <r>
    <n v="1857"/>
    <b v="1"/>
    <x v="13"/>
    <x v="0"/>
    <x v="13"/>
    <s v="CONT.ALERGENO       "/>
    <n v="3.3600059999999998"/>
    <n v="3.3600059999999998"/>
    <s v="KG"/>
    <d v="2024-12-04T00:00:00"/>
    <n v="21"/>
    <d v="2024-12-30T00:00:00"/>
    <n v="0"/>
    <n v="0"/>
    <s v="PRO"/>
    <n v="0"/>
    <x v="25"/>
    <n v="1"/>
    <m/>
    <m/>
    <x v="3"/>
    <x v="12"/>
  </r>
  <r>
    <n v="1864"/>
    <b v="1"/>
    <x v="13"/>
    <x v="0"/>
    <x v="13"/>
    <s v="CONT.ALERGENO       "/>
    <n v="3.6458759999999999"/>
    <n v="3.6458759999999999"/>
    <s v="KG"/>
    <d v="2024-12-04T00:00:00"/>
    <n v="21"/>
    <d v="2024-12-30T00:00:00"/>
    <n v="0"/>
    <n v="0"/>
    <s v="PRO"/>
    <n v="0"/>
    <x v="18"/>
    <n v="1"/>
    <m/>
    <m/>
    <x v="3"/>
    <x v="12"/>
  </r>
  <r>
    <n v="1872"/>
    <b v="1"/>
    <x v="13"/>
    <x v="0"/>
    <x v="13"/>
    <s v="CONT.ALERGENO       "/>
    <n v="1.140949"/>
    <n v="1.140949"/>
    <s v="KG"/>
    <d v="2024-12-04T00:00:00"/>
    <n v="21"/>
    <d v="2024-12-30T00:00:00"/>
    <n v="0"/>
    <n v="0"/>
    <s v="PRO"/>
    <n v="0"/>
    <x v="32"/>
    <n v="1"/>
    <m/>
    <m/>
    <x v="3"/>
    <x v="12"/>
  </r>
  <r>
    <n v="2445"/>
    <b v="1"/>
    <x v="8"/>
    <x v="0"/>
    <x v="8"/>
    <s v=""/>
    <n v="44.221733999999998"/>
    <n v="44.221733999999998"/>
    <s v="KGS"/>
    <d v="2024-12-04T00:00:00"/>
    <n v="21"/>
    <d v="2024-12-30T00:00:00"/>
    <n v="0"/>
    <n v="0"/>
    <s v="PRO"/>
    <n v="0"/>
    <x v="18"/>
    <n v="1"/>
    <m/>
    <m/>
    <x v="4"/>
    <x v="12"/>
  </r>
  <r>
    <n v="2446"/>
    <b v="1"/>
    <x v="8"/>
    <x v="0"/>
    <x v="8"/>
    <s v=""/>
    <n v="10.958765"/>
    <n v="10.958765"/>
    <s v="KGS"/>
    <d v="2024-12-04T00:00:00"/>
    <n v="21"/>
    <d v="2024-12-30T00:00:00"/>
    <n v="0"/>
    <n v="0"/>
    <s v="PRO"/>
    <n v="0"/>
    <x v="32"/>
    <n v="1"/>
    <m/>
    <m/>
    <x v="4"/>
    <x v="12"/>
  </r>
  <r>
    <n v="1441"/>
    <b v="1"/>
    <x v="38"/>
    <x v="0"/>
    <x v="38"/>
    <s v="SN 797890 Lecker "/>
    <n v="0.3"/>
    <n v="0.3"/>
    <s v="KG"/>
    <d v="2024-12-05T00:00:00"/>
    <n v="0"/>
    <d v="2024-12-09T00:00:00"/>
    <n v="0.01"/>
    <n v="0"/>
    <s v="PRO"/>
    <n v="0"/>
    <x v="27"/>
    <n v="1"/>
    <m/>
    <m/>
    <x v="16"/>
    <x v="9"/>
  </r>
  <r>
    <n v="1450"/>
    <b v="1"/>
    <x v="38"/>
    <x v="0"/>
    <x v="38"/>
    <s v="SN 797890 Lecker "/>
    <n v="0.26"/>
    <n v="0.26"/>
    <s v="KG"/>
    <d v="2024-12-05T00:00:00"/>
    <n v="0"/>
    <d v="2024-12-09T00:00:00"/>
    <n v="0.01"/>
    <n v="0"/>
    <s v="PRO"/>
    <n v="0"/>
    <x v="1"/>
    <n v="1"/>
    <m/>
    <m/>
    <x v="16"/>
    <x v="9"/>
  </r>
  <r>
    <n v="1457"/>
    <b v="1"/>
    <x v="80"/>
    <x v="0"/>
    <x v="80"/>
    <s v="CONT.ALERG.(LE)     "/>
    <n v="335.34"/>
    <n v="335.34"/>
    <s v="KGS"/>
    <d v="2024-12-05T00:00:00"/>
    <n v="0"/>
    <d v="2024-12-09T00:00:00"/>
    <n v="0.01"/>
    <n v="0"/>
    <s v="PRO"/>
    <n v="0"/>
    <x v="29"/>
    <n v="1"/>
    <m/>
    <m/>
    <x v="20"/>
    <x v="9"/>
  </r>
  <r>
    <n v="1466"/>
    <b v="1"/>
    <x v="80"/>
    <x v="0"/>
    <x v="80"/>
    <s v="CONT.ALERG.(LE)     "/>
    <n v="341.24"/>
    <n v="341.24"/>
    <s v="KGS"/>
    <d v="2024-12-05T00:00:00"/>
    <n v="0"/>
    <d v="2024-12-09T00:00:00"/>
    <n v="0.01"/>
    <n v="0"/>
    <s v="PRO"/>
    <n v="0"/>
    <x v="13"/>
    <n v="1"/>
    <m/>
    <m/>
    <x v="20"/>
    <x v="9"/>
  </r>
  <r>
    <n v="1435"/>
    <b v="1"/>
    <x v="77"/>
    <x v="0"/>
    <x v="77"/>
    <s v="CONT.ALERG.(SO)     "/>
    <n v="145.63999999999999"/>
    <n v="145.63999999999999"/>
    <s v="KG"/>
    <d v="2024-12-05T00:00:00"/>
    <n v="0"/>
    <d v="2024-12-09T00:00:00"/>
    <n v="0.01"/>
    <n v="0"/>
    <s v="PRO"/>
    <n v="0"/>
    <x v="27"/>
    <n v="1"/>
    <m/>
    <m/>
    <x v="16"/>
    <x v="9"/>
  </r>
  <r>
    <n v="1444"/>
    <b v="1"/>
    <x v="77"/>
    <x v="0"/>
    <x v="77"/>
    <s v="CONT.ALERG.(SO)     "/>
    <n v="120.78"/>
    <n v="120.78"/>
    <s v="KG"/>
    <d v="2024-12-05T00:00:00"/>
    <n v="0"/>
    <d v="2024-12-09T00:00:00"/>
    <n v="0.01"/>
    <n v="0"/>
    <s v="PRO"/>
    <n v="0"/>
    <x v="1"/>
    <n v="1"/>
    <m/>
    <m/>
    <x v="16"/>
    <x v="9"/>
  </r>
  <r>
    <n v="1458"/>
    <b v="1"/>
    <x v="65"/>
    <x v="0"/>
    <x v="65"/>
    <s v="CONT ALERG (LE)"/>
    <n v="143.854097"/>
    <n v="143.854097"/>
    <s v="KGS"/>
    <d v="2024-12-05T00:00:00"/>
    <n v="0"/>
    <d v="2024-12-09T00:00:00"/>
    <n v="0"/>
    <n v="0"/>
    <s v="PRO"/>
    <n v="0"/>
    <x v="29"/>
    <n v="1"/>
    <m/>
    <m/>
    <x v="20"/>
    <x v="9"/>
  </r>
  <r>
    <n v="1464"/>
    <b v="1"/>
    <x v="65"/>
    <x v="0"/>
    <x v="65"/>
    <s v="CONT ALERG (LE)"/>
    <n v="107.11305"/>
    <n v="107.11305"/>
    <s v="KGS"/>
    <d v="2024-12-05T00:00:00"/>
    <n v="0"/>
    <d v="2024-12-09T00:00:00"/>
    <n v="0"/>
    <n v="0"/>
    <s v="PRO"/>
    <n v="0"/>
    <x v="29"/>
    <n v="1"/>
    <m/>
    <m/>
    <x v="20"/>
    <x v="9"/>
  </r>
  <r>
    <n v="1469"/>
    <b v="1"/>
    <x v="39"/>
    <x v="0"/>
    <x v="39"/>
    <s v=""/>
    <n v="1912.7937469999999"/>
    <n v="1912.7937469999999"/>
    <s v="KGS"/>
    <d v="2024-12-05T00:00:00"/>
    <n v="1"/>
    <d v="2024-12-09T00:00:00"/>
    <n v="0"/>
    <n v="0"/>
    <s v="PRO"/>
    <n v="0"/>
    <x v="10"/>
    <n v="1"/>
    <m/>
    <m/>
    <x v="17"/>
    <x v="9"/>
  </r>
  <r>
    <n v="1475"/>
    <b v="1"/>
    <x v="39"/>
    <x v="0"/>
    <x v="39"/>
    <s v=""/>
    <n v="237.88007400000001"/>
    <n v="237.88007400000001"/>
    <s v="KGS"/>
    <d v="2024-12-05T00:00:00"/>
    <n v="1"/>
    <d v="2024-12-09T00:00:00"/>
    <n v="0"/>
    <n v="0"/>
    <s v="PRO"/>
    <n v="0"/>
    <x v="10"/>
    <n v="1"/>
    <m/>
    <m/>
    <x v="17"/>
    <x v="9"/>
  </r>
  <r>
    <n v="1476"/>
    <b v="1"/>
    <x v="39"/>
    <x v="0"/>
    <x v="39"/>
    <s v=""/>
    <n v="526.42168800000002"/>
    <n v="526.42168800000002"/>
    <s v="KGS"/>
    <d v="2024-12-05T00:00:00"/>
    <n v="1"/>
    <d v="2024-12-09T00:00:00"/>
    <n v="0"/>
    <n v="0"/>
    <s v="PRO"/>
    <n v="0"/>
    <x v="10"/>
    <n v="1"/>
    <m/>
    <m/>
    <x v="17"/>
    <x v="9"/>
  </r>
  <r>
    <n v="1486"/>
    <b v="1"/>
    <x v="39"/>
    <x v="0"/>
    <x v="39"/>
    <s v=""/>
    <n v="2329.011579"/>
    <n v="2329.011579"/>
    <s v="KGS"/>
    <d v="2024-12-05T00:00:00"/>
    <n v="1"/>
    <d v="2024-12-09T00:00:00"/>
    <n v="0"/>
    <n v="0"/>
    <s v="PRO"/>
    <n v="0"/>
    <x v="30"/>
    <n v="1"/>
    <m/>
    <m/>
    <x v="17"/>
    <x v="9"/>
  </r>
  <r>
    <n v="1489"/>
    <b v="1"/>
    <x v="39"/>
    <x v="0"/>
    <x v="39"/>
    <s v=""/>
    <n v="2975.921938"/>
    <n v="2975.921938"/>
    <s v="KGS"/>
    <d v="2024-12-05T00:00:00"/>
    <n v="1"/>
    <d v="2024-12-09T00:00:00"/>
    <n v="0"/>
    <n v="0"/>
    <s v="PRO"/>
    <n v="0"/>
    <x v="30"/>
    <n v="1"/>
    <m/>
    <m/>
    <x v="17"/>
    <x v="9"/>
  </r>
  <r>
    <n v="1505"/>
    <b v="1"/>
    <x v="39"/>
    <x v="0"/>
    <x v="39"/>
    <s v=""/>
    <n v="327.001217"/>
    <n v="327.001217"/>
    <s v="KGS"/>
    <d v="2024-12-05T00:00:00"/>
    <n v="1"/>
    <d v="2024-12-09T00:00:00"/>
    <n v="0"/>
    <n v="0"/>
    <s v="PRO"/>
    <n v="0"/>
    <x v="20"/>
    <n v="1"/>
    <m/>
    <m/>
    <x v="17"/>
    <x v="9"/>
  </r>
  <r>
    <n v="1674"/>
    <b v="1"/>
    <x v="37"/>
    <x v="0"/>
    <x v="37"/>
    <s v=""/>
    <n v="1.6530849999999999"/>
    <n v="1.6530849999999999"/>
    <s v="KGS"/>
    <d v="2024-12-05T00:00:00"/>
    <n v="7"/>
    <d v="2024-12-16T00:00:00"/>
    <n v="0"/>
    <n v="0"/>
    <s v="PRO"/>
    <n v="0"/>
    <x v="14"/>
    <n v="1"/>
    <m/>
    <m/>
    <x v="1"/>
    <x v="14"/>
  </r>
  <r>
    <n v="1672"/>
    <b v="1"/>
    <x v="41"/>
    <x v="0"/>
    <x v="41"/>
    <s v="CONT.ALERGENO       "/>
    <n v="2.1008420000000001"/>
    <n v="2.1008420000000001"/>
    <s v="KGS"/>
    <d v="2024-12-05T00:00:00"/>
    <n v="7"/>
    <d v="2024-12-16T00:00:00"/>
    <n v="0"/>
    <n v="0"/>
    <s v="PRO"/>
    <n v="0"/>
    <x v="14"/>
    <n v="1"/>
    <m/>
    <m/>
    <x v="1"/>
    <x v="14"/>
  </r>
  <r>
    <n v="1675"/>
    <b v="1"/>
    <x v="29"/>
    <x v="0"/>
    <x v="29"/>
    <s v="CONT.ALERG.(T)      "/>
    <n v="6.3869210000000001"/>
    <n v="6.3869210000000001"/>
    <s v="KG"/>
    <d v="2024-12-05T00:00:00"/>
    <n v="7"/>
    <d v="2024-12-16T00:00:00"/>
    <n v="0"/>
    <n v="0"/>
    <s v="PRO"/>
    <n v="0"/>
    <x v="14"/>
    <n v="1"/>
    <m/>
    <m/>
    <x v="1"/>
    <x v="14"/>
  </r>
  <r>
    <n v="1673"/>
    <b v="1"/>
    <x v="42"/>
    <x v="0"/>
    <x v="42"/>
    <s v=""/>
    <n v="2.1008420000000001"/>
    <n v="2.1008420000000001"/>
    <s v="KG"/>
    <d v="2024-12-05T00:00:00"/>
    <n v="7"/>
    <d v="2024-12-16T00:00:00"/>
    <n v="0"/>
    <n v="0"/>
    <s v="PRO"/>
    <n v="0"/>
    <x v="14"/>
    <n v="1"/>
    <m/>
    <m/>
    <x v="1"/>
    <x v="14"/>
  </r>
  <r>
    <n v="1679"/>
    <b v="1"/>
    <x v="43"/>
    <x v="0"/>
    <x v="43"/>
    <s v=""/>
    <n v="331.72807499999999"/>
    <n v="331.72807499999999"/>
    <s v="KGS"/>
    <d v="2024-12-05T00:00:00"/>
    <n v="7"/>
    <d v="2024-12-16T00:00:00"/>
    <n v="0"/>
    <n v="0"/>
    <s v="PRO"/>
    <n v="0"/>
    <x v="13"/>
    <n v="1"/>
    <m/>
    <m/>
    <x v="7"/>
    <x v="14"/>
  </r>
  <r>
    <n v="1668"/>
    <b v="1"/>
    <x v="23"/>
    <x v="0"/>
    <x v="23"/>
    <s v=""/>
    <n v="7.0091070000000002"/>
    <n v="7.0091070000000002"/>
    <s v="KGS"/>
    <d v="2024-12-05T00:00:00"/>
    <n v="7"/>
    <d v="2024-12-16T00:00:00"/>
    <n v="0"/>
    <n v="0"/>
    <s v="PRO"/>
    <n v="0"/>
    <x v="14"/>
    <n v="1"/>
    <m/>
    <m/>
    <x v="10"/>
    <x v="14"/>
  </r>
  <r>
    <n v="1666"/>
    <b v="1"/>
    <x v="24"/>
    <x v="0"/>
    <x v="24"/>
    <s v=""/>
    <n v="18.889099999999999"/>
    <n v="18.889099999999999"/>
    <s v="KGS"/>
    <d v="2024-12-05T00:00:00"/>
    <n v="7"/>
    <d v="2024-12-16T00:00:00"/>
    <n v="0"/>
    <n v="0"/>
    <s v="PRO"/>
    <n v="0"/>
    <x v="14"/>
    <n v="1"/>
    <m/>
    <m/>
    <x v="11"/>
    <x v="14"/>
  </r>
  <r>
    <n v="1667"/>
    <b v="1"/>
    <x v="35"/>
    <x v="0"/>
    <x v="35"/>
    <s v="CONT ALERG (LE) (SO)"/>
    <n v="14.018214"/>
    <n v="14.018214"/>
    <s v="KGS"/>
    <d v="2024-12-05T00:00:00"/>
    <n v="7"/>
    <d v="2024-12-16T00:00:00"/>
    <n v="0"/>
    <n v="0"/>
    <s v="PRO"/>
    <n v="0"/>
    <x v="14"/>
    <n v="1"/>
    <m/>
    <m/>
    <x v="15"/>
    <x v="14"/>
  </r>
  <r>
    <n v="1737"/>
    <b v="1"/>
    <x v="33"/>
    <x v="0"/>
    <x v="33"/>
    <s v="ET 100X150 ILUST    "/>
    <n v="39.199148999999998"/>
    <n v="39.199148999999998"/>
    <s v="UNI"/>
    <d v="2024-12-05T00:00:00"/>
    <n v="10"/>
    <d v="2024-12-16T00:00:00"/>
    <n v="0"/>
    <n v="0"/>
    <s v="PRO"/>
    <n v="0"/>
    <x v="15"/>
    <n v="1"/>
    <m/>
    <m/>
    <x v="9"/>
    <x v="14"/>
  </r>
  <r>
    <n v="1807"/>
    <b v="1"/>
    <x v="17"/>
    <x v="0"/>
    <x v="17"/>
    <s v="KGS                 "/>
    <n v="3.6212490000000002"/>
    <n v="3.6212490000000002"/>
    <s v="KGS"/>
    <d v="2024-12-05T00:00:00"/>
    <n v="15"/>
    <d v="2024-12-23T00:00:00"/>
    <n v="0"/>
    <n v="0"/>
    <s v="PRO"/>
    <n v="0"/>
    <x v="4"/>
    <n v="1"/>
    <m/>
    <m/>
    <x v="3"/>
    <x v="10"/>
  </r>
  <r>
    <n v="1503"/>
    <b v="1"/>
    <x v="38"/>
    <x v="0"/>
    <x v="38"/>
    <s v="SN 797890 Lecker "/>
    <n v="0.45"/>
    <n v="0.45"/>
    <s v="KG"/>
    <d v="2024-12-06T00:00:00"/>
    <n v="0"/>
    <d v="2024-12-09T00:00:00"/>
    <n v="0.01"/>
    <n v="0"/>
    <s v="PRO"/>
    <n v="0"/>
    <x v="20"/>
    <n v="1"/>
    <m/>
    <m/>
    <x v="16"/>
    <x v="9"/>
  </r>
  <r>
    <n v="1504"/>
    <b v="1"/>
    <x v="109"/>
    <x v="0"/>
    <x v="109"/>
    <s v="CR605752 Lecker "/>
    <n v="0.78"/>
    <n v="0.78"/>
    <s v="KG"/>
    <d v="2024-12-06T00:00:00"/>
    <n v="0"/>
    <d v="2024-12-09T00:00:00"/>
    <n v="0.01"/>
    <n v="0"/>
    <s v="PRO"/>
    <n v="0"/>
    <x v="20"/>
    <n v="1"/>
    <m/>
    <m/>
    <x v="16"/>
    <x v="9"/>
  </r>
  <r>
    <n v="1502"/>
    <b v="1"/>
    <x v="125"/>
    <x v="0"/>
    <x v="125"/>
    <s v=""/>
    <n v="1.67702"/>
    <n v="1.67702"/>
    <s v="KGS"/>
    <d v="2024-12-06T00:00:00"/>
    <n v="0"/>
    <d v="2024-12-09T00:00:00"/>
    <n v="0"/>
    <n v="0"/>
    <s v="PRO"/>
    <n v="0"/>
    <x v="20"/>
    <n v="1"/>
    <m/>
    <m/>
    <x v="3"/>
    <x v="9"/>
  </r>
  <r>
    <n v="1474"/>
    <b v="1"/>
    <x v="80"/>
    <x v="0"/>
    <x v="80"/>
    <s v="CONT.ALERG.(LE)     "/>
    <n v="1082.78"/>
    <n v="1082.78"/>
    <s v="KGS"/>
    <d v="2024-12-06T00:00:00"/>
    <n v="0"/>
    <d v="2024-12-09T00:00:00"/>
    <n v="0.01"/>
    <n v="0"/>
    <s v="PRO"/>
    <n v="0"/>
    <x v="10"/>
    <n v="1"/>
    <m/>
    <m/>
    <x v="20"/>
    <x v="9"/>
  </r>
  <r>
    <n v="1507"/>
    <b v="1"/>
    <x v="83"/>
    <x v="0"/>
    <x v="83"/>
    <s v="CONT. ALERGENO      "/>
    <n v="15015"/>
    <n v="15015"/>
    <s v="UNI"/>
    <d v="2024-12-06T00:00:00"/>
    <n v="0"/>
    <d v="2024-12-09T00:00:00"/>
    <n v="0.01"/>
    <n v="0"/>
    <s v="PRO"/>
    <n v="0"/>
    <x v="13"/>
    <n v="1"/>
    <m/>
    <m/>
    <x v="16"/>
    <x v="9"/>
  </r>
  <r>
    <n v="1496"/>
    <b v="1"/>
    <x v="77"/>
    <x v="0"/>
    <x v="77"/>
    <s v="CONT.ALERG.(SO)     "/>
    <n v="94.82"/>
    <n v="94.82"/>
    <s v="KG"/>
    <d v="2024-12-06T00:00:00"/>
    <n v="0"/>
    <d v="2024-12-09T00:00:00"/>
    <n v="0.01"/>
    <n v="0"/>
    <s v="PRO"/>
    <n v="0"/>
    <x v="20"/>
    <n v="1"/>
    <m/>
    <m/>
    <x v="16"/>
    <x v="9"/>
  </r>
  <r>
    <n v="1510"/>
    <b v="1"/>
    <x v="39"/>
    <x v="0"/>
    <x v="39"/>
    <s v=""/>
    <n v="772.412464"/>
    <n v="772.412464"/>
    <s v="KGS"/>
    <d v="2024-12-06T00:00:00"/>
    <n v="1"/>
    <d v="2024-12-09T00:00:00"/>
    <n v="0"/>
    <n v="0"/>
    <s v="PRO"/>
    <n v="0"/>
    <x v="27"/>
    <n v="1"/>
    <m/>
    <m/>
    <x v="17"/>
    <x v="9"/>
  </r>
  <r>
    <n v="1513"/>
    <b v="1"/>
    <x v="39"/>
    <x v="0"/>
    <x v="39"/>
    <s v=""/>
    <n v="640.60112500000002"/>
    <n v="640.60112500000002"/>
    <s v="KGS"/>
    <d v="2024-12-06T00:00:00"/>
    <n v="1"/>
    <d v="2024-12-09T00:00:00"/>
    <n v="0"/>
    <n v="0"/>
    <s v="PRO"/>
    <n v="0"/>
    <x v="1"/>
    <n v="1"/>
    <m/>
    <m/>
    <x v="17"/>
    <x v="9"/>
  </r>
  <r>
    <n v="1519"/>
    <b v="1"/>
    <x v="39"/>
    <x v="0"/>
    <x v="39"/>
    <s v=""/>
    <n v="79.352569000000003"/>
    <n v="79.352569000000003"/>
    <s v="KGS"/>
    <d v="2024-12-06T00:00:00"/>
    <n v="1"/>
    <d v="2024-12-09T00:00:00"/>
    <n v="0"/>
    <n v="0"/>
    <s v="PRO"/>
    <n v="0"/>
    <x v="1"/>
    <n v="1"/>
    <m/>
    <m/>
    <x v="17"/>
    <x v="9"/>
  </r>
  <r>
    <n v="1683"/>
    <b v="1"/>
    <x v="32"/>
    <x v="0"/>
    <x v="32"/>
    <s v=""/>
    <n v="251.44905499999999"/>
    <n v="251.44905499999999"/>
    <s v="KGS"/>
    <d v="2024-12-06T00:00:00"/>
    <n v="7"/>
    <d v="2024-12-16T00:00:00"/>
    <n v="0"/>
    <n v="0"/>
    <s v="PRO"/>
    <n v="0"/>
    <x v="15"/>
    <n v="1"/>
    <m/>
    <m/>
    <x v="14"/>
    <x v="14"/>
  </r>
  <r>
    <n v="1692"/>
    <b v="1"/>
    <x v="32"/>
    <x v="0"/>
    <x v="32"/>
    <s v=""/>
    <n v="158.55388199999999"/>
    <n v="158.55388199999999"/>
    <s v="KGS"/>
    <d v="2024-12-06T00:00:00"/>
    <n v="7"/>
    <d v="2024-12-16T00:00:00"/>
    <n v="0"/>
    <n v="0"/>
    <s v="PRO"/>
    <n v="0"/>
    <x v="16"/>
    <n v="1"/>
    <m/>
    <m/>
    <x v="14"/>
    <x v="14"/>
  </r>
  <r>
    <n v="1706"/>
    <b v="1"/>
    <x v="32"/>
    <x v="0"/>
    <x v="32"/>
    <s v=""/>
    <n v="115.311914"/>
    <n v="115.311914"/>
    <s v="KGS"/>
    <d v="2024-12-06T00:00:00"/>
    <n v="7"/>
    <d v="2024-12-16T00:00:00"/>
    <n v="0"/>
    <n v="0"/>
    <s v="PRO"/>
    <n v="0"/>
    <x v="17"/>
    <n v="1"/>
    <m/>
    <m/>
    <x v="14"/>
    <x v="14"/>
  </r>
  <r>
    <n v="1765"/>
    <b v="1"/>
    <x v="33"/>
    <x v="0"/>
    <x v="33"/>
    <s v="ET 100X150 ILUST    "/>
    <n v="7.2815539999999999"/>
    <n v="7.2815539999999999"/>
    <s v="UNI"/>
    <d v="2024-12-06T00:00:00"/>
    <n v="10"/>
    <d v="2024-12-16T00:00:00"/>
    <n v="0"/>
    <n v="0"/>
    <s v="PRO"/>
    <n v="0"/>
    <x v="14"/>
    <n v="1"/>
    <m/>
    <m/>
    <x v="9"/>
    <x v="14"/>
  </r>
  <r>
    <n v="1811"/>
    <b v="1"/>
    <x v="15"/>
    <x v="0"/>
    <x v="15"/>
    <s v="NRO 2               "/>
    <n v="655.02328299999999"/>
    <n v="655.02328299999999"/>
    <s v="KG"/>
    <d v="2024-12-06T00:00:00"/>
    <n v="15"/>
    <d v="2024-12-23T00:00:00"/>
    <n v="0"/>
    <n v="0"/>
    <s v="PRO"/>
    <n v="0"/>
    <x v="11"/>
    <n v="1"/>
    <m/>
    <m/>
    <x v="6"/>
    <x v="10"/>
  </r>
  <r>
    <n v="1814"/>
    <b v="1"/>
    <x v="15"/>
    <x v="0"/>
    <x v="15"/>
    <s v="NRO 2               "/>
    <n v="959.25839299999996"/>
    <n v="959.25839299999996"/>
    <s v="KG"/>
    <d v="2024-12-06T00:00:00"/>
    <n v="15"/>
    <d v="2024-12-23T00:00:00"/>
    <n v="0"/>
    <n v="0"/>
    <s v="PRO"/>
    <n v="0"/>
    <x v="23"/>
    <n v="1"/>
    <m/>
    <m/>
    <x v="6"/>
    <x v="10"/>
  </r>
  <r>
    <n v="1816"/>
    <b v="1"/>
    <x v="15"/>
    <x v="0"/>
    <x v="15"/>
    <s v="NRO 2               "/>
    <n v="921.40448400000002"/>
    <n v="921.40448400000002"/>
    <s v="KG"/>
    <d v="2024-12-06T00:00:00"/>
    <n v="15"/>
    <d v="2024-12-23T00:00:00"/>
    <n v="0"/>
    <n v="0"/>
    <s v="PRO"/>
    <n v="0"/>
    <x v="4"/>
    <n v="1"/>
    <m/>
    <m/>
    <x v="6"/>
    <x v="10"/>
  </r>
  <r>
    <n v="1818"/>
    <b v="1"/>
    <x v="15"/>
    <x v="0"/>
    <x v="15"/>
    <s v="NRO 2               "/>
    <n v="967.75458800000001"/>
    <n v="967.75458800000001"/>
    <s v="KG"/>
    <d v="2024-12-06T00:00:00"/>
    <n v="15"/>
    <d v="2024-12-23T00:00:00"/>
    <n v="0"/>
    <n v="0"/>
    <s v="PRO"/>
    <n v="0"/>
    <x v="7"/>
    <n v="1"/>
    <m/>
    <m/>
    <x v="6"/>
    <x v="10"/>
  </r>
  <r>
    <n v="1820"/>
    <b v="1"/>
    <x v="16"/>
    <x v="0"/>
    <x v="16"/>
    <s v="EMP03-48 PIAMONTESA "/>
    <n v="762.35836400000005"/>
    <n v="762.35836400000005"/>
    <s v="KGS"/>
    <d v="2024-12-06T00:00:00"/>
    <n v="15"/>
    <d v="2024-12-23T00:00:00"/>
    <n v="0"/>
    <n v="0"/>
    <s v="PRO"/>
    <n v="0"/>
    <x v="7"/>
    <n v="1"/>
    <m/>
    <m/>
    <x v="7"/>
    <x v="10"/>
  </r>
  <r>
    <n v="1812"/>
    <b v="1"/>
    <x v="17"/>
    <x v="0"/>
    <x v="17"/>
    <s v="KGS                 "/>
    <n v="4.6680190000000001"/>
    <n v="4.6680190000000001"/>
    <s v="KGS"/>
    <d v="2024-12-06T00:00:00"/>
    <n v="15"/>
    <d v="2024-12-23T00:00:00"/>
    <n v="0"/>
    <n v="0"/>
    <s v="PRO"/>
    <n v="0"/>
    <x v="11"/>
    <n v="1"/>
    <m/>
    <m/>
    <x v="3"/>
    <x v="10"/>
  </r>
  <r>
    <n v="1815"/>
    <b v="1"/>
    <x v="17"/>
    <x v="0"/>
    <x v="17"/>
    <s v="KGS                 "/>
    <n v="0.626996"/>
    <n v="0.626996"/>
    <s v="KGS"/>
    <d v="2024-12-06T00:00:00"/>
    <n v="15"/>
    <d v="2024-12-23T00:00:00"/>
    <n v="0"/>
    <n v="0"/>
    <s v="PRO"/>
    <n v="0"/>
    <x v="23"/>
    <n v="1"/>
    <m/>
    <m/>
    <x v="3"/>
    <x v="10"/>
  </r>
  <r>
    <n v="1821"/>
    <b v="1"/>
    <x v="17"/>
    <x v="0"/>
    <x v="17"/>
    <s v="KGS                 "/>
    <n v="0.52825999999999995"/>
    <n v="0.52825999999999995"/>
    <s v="KGS"/>
    <d v="2024-12-06T00:00:00"/>
    <n v="15"/>
    <d v="2024-12-23T00:00:00"/>
    <n v="0"/>
    <n v="0"/>
    <s v="PRO"/>
    <n v="0"/>
    <x v="7"/>
    <n v="1"/>
    <m/>
    <m/>
    <x v="3"/>
    <x v="10"/>
  </r>
  <r>
    <n v="1921"/>
    <b v="1"/>
    <x v="21"/>
    <x v="0"/>
    <x v="21"/>
    <s v="CONT.ALERGENO       "/>
    <n v="66.989570000000001"/>
    <n v="66.989570000000001"/>
    <s v="KGS"/>
    <d v="2024-12-06T00:00:00"/>
    <n v="21"/>
    <d v="2024-12-30T00:00:00"/>
    <n v="0"/>
    <n v="0"/>
    <s v="PRO"/>
    <n v="0"/>
    <x v="32"/>
    <n v="1"/>
    <m/>
    <m/>
    <x v="8"/>
    <x v="12"/>
  </r>
  <r>
    <n v="1508"/>
    <b v="1"/>
    <x v="85"/>
    <x v="0"/>
    <x v="85"/>
    <s v="CONT.ALERG.(T)"/>
    <n v="1221.28"/>
    <n v="1221.28"/>
    <s v="KGS"/>
    <d v="2024-12-07T00:00:00"/>
    <n v="0"/>
    <d v="2024-12-09T00:00:00"/>
    <n v="0.01"/>
    <n v="0"/>
    <s v="PRO"/>
    <n v="0"/>
    <x v="10"/>
    <n v="1"/>
    <m/>
    <m/>
    <x v="16"/>
    <x v="9"/>
  </r>
  <r>
    <n v="1521"/>
    <b v="1"/>
    <x v="85"/>
    <x v="0"/>
    <x v="85"/>
    <s v="CONT.ALERG.(T)"/>
    <n v="1599.68"/>
    <n v="1599.68"/>
    <s v="KGS"/>
    <d v="2024-12-07T00:00:00"/>
    <n v="0"/>
    <d v="2024-12-09T00:00:00"/>
    <n v="0.01"/>
    <n v="0"/>
    <s v="PRO"/>
    <n v="0"/>
    <x v="30"/>
    <n v="1"/>
    <m/>
    <m/>
    <x v="16"/>
    <x v="9"/>
  </r>
  <r>
    <n v="1516"/>
    <b v="1"/>
    <x v="80"/>
    <x v="0"/>
    <x v="80"/>
    <s v="CONT.ALERG.(LE)     "/>
    <n v="57.16"/>
    <n v="57.16"/>
    <s v="KGS"/>
    <d v="2024-12-07T00:00:00"/>
    <n v="0"/>
    <d v="2024-12-09T00:00:00"/>
    <n v="0.01"/>
    <n v="0"/>
    <s v="PRO"/>
    <n v="0"/>
    <x v="1"/>
    <n v="1"/>
    <m/>
    <m/>
    <x v="20"/>
    <x v="9"/>
  </r>
  <r>
    <n v="1523"/>
    <b v="1"/>
    <x v="126"/>
    <x v="0"/>
    <x v="126"/>
    <s v="FLOW FRIZATA 12 REV1"/>
    <n v="71.760000000000005"/>
    <n v="71.760000000000005"/>
    <s v="KGS"/>
    <d v="2024-12-07T00:00:00"/>
    <n v="0"/>
    <d v="2024-12-09T00:00:00"/>
    <n v="0.01"/>
    <n v="0"/>
    <s v="PRO"/>
    <n v="0"/>
    <x v="29"/>
    <n v="1"/>
    <m/>
    <m/>
    <x v="16"/>
    <x v="9"/>
  </r>
  <r>
    <n v="1524"/>
    <b v="1"/>
    <x v="126"/>
    <x v="0"/>
    <x v="126"/>
    <s v="FLOW FRIZATA 12 REV1"/>
    <n v="57.97"/>
    <n v="57.97"/>
    <s v="KGS"/>
    <d v="2024-12-07T00:00:00"/>
    <n v="0"/>
    <d v="2024-12-09T00:00:00"/>
    <n v="0.01"/>
    <n v="0"/>
    <s v="PRO"/>
    <n v="0"/>
    <x v="20"/>
    <n v="1"/>
    <m/>
    <m/>
    <x v="16"/>
    <x v="9"/>
  </r>
  <r>
    <n v="1525"/>
    <b v="1"/>
    <x v="86"/>
    <x v="0"/>
    <x v="86"/>
    <s v="FLOW FRIZATA 09 REV1"/>
    <n v="21.37"/>
    <n v="21.37"/>
    <s v="KGS"/>
    <d v="2024-12-07T00:00:00"/>
    <n v="0"/>
    <d v="2024-12-09T00:00:00"/>
    <n v="0.01"/>
    <n v="0"/>
    <s v="PRO"/>
    <n v="0"/>
    <x v="13"/>
    <n v="1"/>
    <m/>
    <m/>
    <x v="16"/>
    <x v="9"/>
  </r>
  <r>
    <n v="1535"/>
    <b v="1"/>
    <x v="39"/>
    <x v="0"/>
    <x v="39"/>
    <s v=""/>
    <n v="125.026585"/>
    <n v="125.026585"/>
    <s v="KGS"/>
    <d v="2024-12-07T00:00:00"/>
    <n v="1"/>
    <d v="2024-12-09T00:00:00"/>
    <n v="0"/>
    <n v="0"/>
    <s v="PRO"/>
    <n v="0"/>
    <x v="27"/>
    <n v="1"/>
    <m/>
    <m/>
    <x v="17"/>
    <x v="9"/>
  </r>
  <r>
    <n v="1538"/>
    <b v="1"/>
    <x v="39"/>
    <x v="0"/>
    <x v="39"/>
    <s v=""/>
    <n v="80.000640000000004"/>
    <n v="80.000640000000004"/>
    <s v="KGS"/>
    <d v="2024-12-07T00:00:00"/>
    <n v="1"/>
    <d v="2024-12-09T00:00:00"/>
    <n v="0"/>
    <n v="0"/>
    <s v="PRO"/>
    <n v="0"/>
    <x v="1"/>
    <n v="1"/>
    <m/>
    <m/>
    <x v="17"/>
    <x v="9"/>
  </r>
  <r>
    <n v="1728"/>
    <b v="1"/>
    <x v="71"/>
    <x v="0"/>
    <x v="71"/>
    <s v="CONT.ALERG.(GL)     "/>
    <n v="1346.2477839999999"/>
    <n v="1346.2477839999999"/>
    <s v="KGS"/>
    <d v="2024-12-07T00:00:00"/>
    <n v="7"/>
    <d v="2024-12-16T00:00:00"/>
    <n v="0"/>
    <n v="0"/>
    <s v="PRO"/>
    <n v="0"/>
    <x v="31"/>
    <n v="1"/>
    <m/>
    <m/>
    <x v="18"/>
    <x v="14"/>
  </r>
  <r>
    <n v="1719"/>
    <b v="1"/>
    <x v="43"/>
    <x v="0"/>
    <x v="43"/>
    <s v=""/>
    <n v="167.39545699999999"/>
    <n v="167.39545699999999"/>
    <s v="KGS"/>
    <d v="2024-12-07T00:00:00"/>
    <n v="7"/>
    <d v="2024-12-16T00:00:00"/>
    <n v="0"/>
    <n v="0"/>
    <s v="PRO"/>
    <n v="0"/>
    <x v="14"/>
    <n v="1"/>
    <m/>
    <m/>
    <x v="7"/>
    <x v="14"/>
  </r>
  <r>
    <n v="1715"/>
    <b v="1"/>
    <x v="32"/>
    <x v="0"/>
    <x v="32"/>
    <s v=""/>
    <n v="1545.2992730000001"/>
    <n v="1545.2992730000001"/>
    <s v="KGS"/>
    <d v="2024-12-07T00:00:00"/>
    <n v="7"/>
    <d v="2024-12-16T00:00:00"/>
    <n v="0"/>
    <n v="0"/>
    <s v="PRO"/>
    <n v="0"/>
    <x v="15"/>
    <n v="1"/>
    <m/>
    <m/>
    <x v="14"/>
    <x v="14"/>
  </r>
  <r>
    <n v="1723"/>
    <b v="1"/>
    <x v="32"/>
    <x v="0"/>
    <x v="32"/>
    <s v=""/>
    <n v="555.5"/>
    <n v="555.5"/>
    <s v="KGS"/>
    <d v="2024-12-07T00:00:00"/>
    <n v="7"/>
    <d v="2024-12-16T00:00:00"/>
    <n v="0"/>
    <n v="0"/>
    <s v="PRO"/>
    <n v="0"/>
    <x v="16"/>
    <n v="1"/>
    <m/>
    <m/>
    <x v="14"/>
    <x v="14"/>
  </r>
  <r>
    <n v="1726"/>
    <b v="1"/>
    <x v="32"/>
    <x v="0"/>
    <x v="32"/>
    <s v=""/>
    <n v="727.19999900000005"/>
    <n v="727.19999900000005"/>
    <s v="KGS"/>
    <d v="2024-12-07T00:00:00"/>
    <n v="7"/>
    <d v="2024-12-16T00:00:00"/>
    <n v="0"/>
    <n v="0"/>
    <s v="PRO"/>
    <n v="0"/>
    <x v="17"/>
    <n v="1"/>
    <m/>
    <m/>
    <x v="14"/>
    <x v="14"/>
  </r>
  <r>
    <n v="1730"/>
    <b v="1"/>
    <x v="32"/>
    <x v="0"/>
    <x v="32"/>
    <s v=""/>
    <n v="1532.7760000000001"/>
    <n v="1532.7760000000001"/>
    <s v="KGS"/>
    <d v="2024-12-07T00:00:00"/>
    <n v="7"/>
    <d v="2024-12-16T00:00:00"/>
    <n v="0"/>
    <n v="0"/>
    <s v="PRO"/>
    <n v="0"/>
    <x v="31"/>
    <n v="1"/>
    <m/>
    <m/>
    <x v="14"/>
    <x v="14"/>
  </r>
  <r>
    <n v="1846"/>
    <b v="1"/>
    <x v="20"/>
    <x v="0"/>
    <x v="20"/>
    <s v="FRIZZIO             "/>
    <n v="1113.8399999999999"/>
    <n v="1113.8399999999999"/>
    <s v="UNI"/>
    <d v="2024-12-07T00:00:00"/>
    <n v="15"/>
    <d v="2024-12-23T00:00:00"/>
    <n v="0"/>
    <n v="0"/>
    <s v="PRO"/>
    <n v="0"/>
    <x v="7"/>
    <n v="1"/>
    <m/>
    <m/>
    <x v="9"/>
    <x v="10"/>
  </r>
  <r>
    <n v="1839"/>
    <b v="1"/>
    <x v="51"/>
    <x v="0"/>
    <x v="51"/>
    <s v="FRIZZIO             "/>
    <n v="1113.8399999999999"/>
    <n v="1113.8399999999999"/>
    <s v="UNI"/>
    <d v="2024-12-07T00:00:00"/>
    <n v="15"/>
    <d v="2024-12-23T00:00:00"/>
    <n v="0"/>
    <n v="0"/>
    <s v="PRO"/>
    <n v="0"/>
    <x v="4"/>
    <n v="1"/>
    <m/>
    <m/>
    <x v="9"/>
    <x v="10"/>
  </r>
  <r>
    <n v="1526"/>
    <b v="1"/>
    <x v="52"/>
    <x v="0"/>
    <x v="52"/>
    <s v=""/>
    <n v="137.220619"/>
    <n v="137.220619"/>
    <s v="UNI"/>
    <d v="2024-12-08T00:00:00"/>
    <n v="0"/>
    <d v="2024-12-09T00:00:00"/>
    <n v="0"/>
    <n v="0"/>
    <s v="PRO"/>
    <n v="0"/>
    <x v="10"/>
    <n v="1"/>
    <m/>
    <m/>
    <x v="16"/>
    <x v="9"/>
  </r>
  <r>
    <n v="1546"/>
    <b v="1"/>
    <x v="52"/>
    <x v="0"/>
    <x v="52"/>
    <s v=""/>
    <n v="103.98336"/>
    <n v="103.98336"/>
    <s v="UNI"/>
    <d v="2024-12-08T00:00:00"/>
    <n v="0"/>
    <d v="2024-12-09T00:00:00"/>
    <n v="0"/>
    <n v="0"/>
    <s v="PRO"/>
    <n v="0"/>
    <x v="30"/>
    <n v="1"/>
    <m/>
    <m/>
    <x v="16"/>
    <x v="9"/>
  </r>
  <r>
    <n v="1527"/>
    <b v="1"/>
    <x v="53"/>
    <x v="0"/>
    <x v="53"/>
    <s v=""/>
    <n v="308.8236"/>
    <n v="308.8236"/>
    <s v="UNI"/>
    <d v="2024-12-08T00:00:00"/>
    <n v="0"/>
    <d v="2024-12-09T00:00:00"/>
    <n v="0"/>
    <n v="0"/>
    <s v="PRO"/>
    <n v="0"/>
    <x v="10"/>
    <n v="1"/>
    <m/>
    <m/>
    <x v="19"/>
    <x v="9"/>
  </r>
  <r>
    <n v="1544"/>
    <b v="1"/>
    <x v="53"/>
    <x v="0"/>
    <x v="53"/>
    <s v=""/>
    <n v="149.76"/>
    <n v="149.76"/>
    <s v="UNI"/>
    <d v="2024-12-08T00:00:00"/>
    <n v="0"/>
    <d v="2024-12-09T00:00:00"/>
    <n v="0"/>
    <n v="0"/>
    <s v="PRO"/>
    <n v="0"/>
    <x v="30"/>
    <n v="1"/>
    <m/>
    <m/>
    <x v="19"/>
    <x v="9"/>
  </r>
  <r>
    <n v="1541"/>
    <b v="1"/>
    <x v="154"/>
    <x v="0"/>
    <x v="154"/>
    <s v=""/>
    <n v="359.46"/>
    <n v="359.46"/>
    <s v="KG"/>
    <d v="2024-12-08T00:00:00"/>
    <n v="0"/>
    <d v="2024-12-09T00:00:00"/>
    <n v="0.01"/>
    <n v="0"/>
    <s v="PRO"/>
    <n v="0"/>
    <x v="30"/>
    <n v="1"/>
    <m/>
    <m/>
    <x v="16"/>
    <x v="9"/>
  </r>
  <r>
    <n v="1530"/>
    <b v="1"/>
    <x v="89"/>
    <x v="0"/>
    <x v="89"/>
    <s v="12 u PALADINI"/>
    <n v="5250"/>
    <n v="5250"/>
    <s v="UNI"/>
    <d v="2024-12-08T00:00:00"/>
    <n v="0"/>
    <d v="2024-12-09T00:00:00"/>
    <n v="0.01"/>
    <n v="0"/>
    <s v="PRO"/>
    <n v="0"/>
    <x v="10"/>
    <n v="1"/>
    <m/>
    <m/>
    <x v="16"/>
    <x v="9"/>
  </r>
  <r>
    <n v="1547"/>
    <b v="1"/>
    <x v="61"/>
    <x v="0"/>
    <x v="61"/>
    <s v="C-FR-08 REV.3"/>
    <n v="4000"/>
    <n v="4000"/>
    <s v="UNI"/>
    <d v="2024-12-08T00:00:00"/>
    <n v="0"/>
    <d v="2024-12-09T00:00:00"/>
    <n v="0.01"/>
    <n v="0"/>
    <s v="PRO"/>
    <n v="0"/>
    <x v="29"/>
    <n v="1"/>
    <m/>
    <m/>
    <x v="16"/>
    <x v="9"/>
  </r>
  <r>
    <n v="1550"/>
    <b v="1"/>
    <x v="61"/>
    <x v="0"/>
    <x v="61"/>
    <s v="C-FR-08 REV.3"/>
    <n v="3000"/>
    <n v="3000"/>
    <s v="UNI"/>
    <d v="2024-12-08T00:00:00"/>
    <n v="0"/>
    <d v="2024-12-09T00:00:00"/>
    <n v="0.01"/>
    <n v="0"/>
    <s v="PRO"/>
    <n v="0"/>
    <x v="20"/>
    <n v="1"/>
    <m/>
    <m/>
    <x v="16"/>
    <x v="9"/>
  </r>
  <r>
    <n v="1555"/>
    <b v="1"/>
    <x v="61"/>
    <x v="0"/>
    <x v="61"/>
    <s v="C-FR-08 REV.3"/>
    <n v="1250"/>
    <n v="1250"/>
    <s v="UNI"/>
    <d v="2024-12-08T00:00:00"/>
    <n v="0"/>
    <d v="2024-12-09T00:00:00"/>
    <n v="0.01"/>
    <n v="0"/>
    <s v="PRO"/>
    <n v="0"/>
    <x v="13"/>
    <n v="1"/>
    <m/>
    <m/>
    <x v="16"/>
    <x v="9"/>
  </r>
  <r>
    <n v="1548"/>
    <b v="1"/>
    <x v="62"/>
    <x v="0"/>
    <x v="62"/>
    <s v="UNIDADES. REV.2"/>
    <n v="8"/>
    <n v="8"/>
    <s v="UNI"/>
    <d v="2024-12-08T00:00:00"/>
    <n v="0"/>
    <d v="2024-12-09T00:00:00"/>
    <n v="0.01"/>
    <n v="0"/>
    <s v="PRO"/>
    <n v="0"/>
    <x v="29"/>
    <n v="1"/>
    <m/>
    <m/>
    <x v="16"/>
    <x v="9"/>
  </r>
  <r>
    <n v="1551"/>
    <b v="1"/>
    <x v="62"/>
    <x v="0"/>
    <x v="62"/>
    <s v="UNIDADES. REV.2"/>
    <n v="6"/>
    <n v="6"/>
    <s v="UNI"/>
    <d v="2024-12-08T00:00:00"/>
    <n v="0"/>
    <d v="2024-12-09T00:00:00"/>
    <n v="0.01"/>
    <n v="0"/>
    <s v="PRO"/>
    <n v="0"/>
    <x v="20"/>
    <n v="1"/>
    <m/>
    <m/>
    <x v="16"/>
    <x v="9"/>
  </r>
  <r>
    <n v="1556"/>
    <b v="1"/>
    <x v="62"/>
    <x v="0"/>
    <x v="62"/>
    <s v="UNIDADES. REV.2"/>
    <n v="2.5"/>
    <n v="2.5"/>
    <s v="UNI"/>
    <d v="2024-12-08T00:00:00"/>
    <n v="0"/>
    <d v="2024-12-09T00:00:00"/>
    <n v="0.01"/>
    <n v="0"/>
    <s v="PRO"/>
    <n v="0"/>
    <x v="13"/>
    <n v="1"/>
    <m/>
    <m/>
    <x v="16"/>
    <x v="9"/>
  </r>
  <r>
    <n v="1549"/>
    <b v="1"/>
    <x v="63"/>
    <x v="0"/>
    <x v="63"/>
    <s v="2 BANDAS"/>
    <n v="4000.4"/>
    <n v="4000.4"/>
    <s v="UNI"/>
    <d v="2024-12-08T00:00:00"/>
    <n v="0"/>
    <d v="2024-12-09T00:00:00"/>
    <n v="0.01"/>
    <n v="0"/>
    <s v="PRO"/>
    <n v="0"/>
    <x v="29"/>
    <n v="1"/>
    <m/>
    <m/>
    <x v="16"/>
    <x v="9"/>
  </r>
  <r>
    <n v="1552"/>
    <b v="1"/>
    <x v="63"/>
    <x v="0"/>
    <x v="63"/>
    <s v="2 BANDAS"/>
    <n v="3000.3"/>
    <n v="3000.3"/>
    <s v="UNI"/>
    <d v="2024-12-08T00:00:00"/>
    <n v="0"/>
    <d v="2024-12-09T00:00:00"/>
    <n v="0.01"/>
    <n v="0"/>
    <s v="PRO"/>
    <n v="0"/>
    <x v="20"/>
    <n v="1"/>
    <m/>
    <m/>
    <x v="16"/>
    <x v="9"/>
  </r>
  <r>
    <n v="1557"/>
    <b v="1"/>
    <x v="63"/>
    <x v="0"/>
    <x v="63"/>
    <s v="2 BANDAS"/>
    <n v="1250.1300000000001"/>
    <n v="1250.1300000000001"/>
    <s v="UNI"/>
    <d v="2024-12-08T00:00:00"/>
    <n v="0"/>
    <d v="2024-12-09T00:00:00"/>
    <n v="0.01"/>
    <n v="0"/>
    <s v="PRO"/>
    <n v="0"/>
    <x v="13"/>
    <n v="1"/>
    <m/>
    <m/>
    <x v="16"/>
    <x v="9"/>
  </r>
  <r>
    <n v="1554"/>
    <b v="1"/>
    <x v="104"/>
    <x v="0"/>
    <x v="104"/>
    <s v="X UNIDAD            "/>
    <n v="28.2"/>
    <n v="28.2"/>
    <s v="UNI"/>
    <d v="2024-12-08T00:00:00"/>
    <n v="0"/>
    <d v="2024-12-09T00:00:00"/>
    <n v="0"/>
    <n v="0"/>
    <s v="PRO"/>
    <n v="0"/>
    <x v="20"/>
    <n v="1"/>
    <m/>
    <m/>
    <x v="16"/>
    <x v="9"/>
  </r>
  <r>
    <n v="1532"/>
    <b v="1"/>
    <x v="90"/>
    <x v="0"/>
    <x v="90"/>
    <s v="RIBBON NE 102X450 OU"/>
    <n v="2.1411760000000002"/>
    <n v="2.1411760000000002"/>
    <s v="UNI"/>
    <d v="2024-12-08T00:00:00"/>
    <n v="0"/>
    <d v="2024-12-09T00:00:00"/>
    <n v="0"/>
    <n v="0"/>
    <s v="PRO"/>
    <n v="0"/>
    <x v="10"/>
    <n v="1"/>
    <m/>
    <m/>
    <x v="22"/>
    <x v="9"/>
  </r>
  <r>
    <n v="60"/>
    <b v="1"/>
    <x v="165"/>
    <x v="1"/>
    <x v="165"/>
    <s v="Argentina"/>
    <n v="4000"/>
    <n v="0"/>
    <s v="UNI"/>
    <d v="2024-12-08T00:00:00"/>
    <n v="1"/>
    <d v="2024-12-09T00:00:00"/>
    <n v="0.01"/>
    <n v="0"/>
    <s v="PRO"/>
    <n v="0"/>
    <x v="29"/>
    <n v="1"/>
    <m/>
    <m/>
    <x v="16"/>
    <x v="9"/>
  </r>
  <r>
    <n v="61"/>
    <b v="1"/>
    <x v="134"/>
    <x v="1"/>
    <x v="134"/>
    <s v="ARG. P.neto 1,0 kg"/>
    <n v="3000"/>
    <n v="0"/>
    <s v="UNI"/>
    <d v="2024-12-08T00:00:00"/>
    <n v="1"/>
    <d v="2024-12-09T00:00:00"/>
    <n v="0.01"/>
    <n v="0"/>
    <s v="PRO"/>
    <n v="0"/>
    <x v="20"/>
    <n v="1"/>
    <m/>
    <m/>
    <x v="16"/>
    <x v="9"/>
  </r>
  <r>
    <n v="64"/>
    <b v="1"/>
    <x v="92"/>
    <x v="1"/>
    <x v="92"/>
    <s v="ARG. P.neto 0,96 kg"/>
    <n v="1250"/>
    <n v="0"/>
    <s v="UNI"/>
    <d v="2024-12-08T00:00:00"/>
    <n v="1"/>
    <d v="2024-12-09T00:00:00"/>
    <n v="0.01"/>
    <n v="0"/>
    <s v="PRO"/>
    <n v="0"/>
    <x v="13"/>
    <n v="1"/>
    <m/>
    <m/>
    <x v="16"/>
    <x v="9"/>
  </r>
  <r>
    <n v="1528"/>
    <b v="1"/>
    <x v="67"/>
    <x v="0"/>
    <x v="67"/>
    <s v=""/>
    <n v="21.44"/>
    <n v="21.44"/>
    <s v="UN"/>
    <d v="2024-12-08T00:00:00"/>
    <n v="0"/>
    <d v="2024-12-09T00:00:00"/>
    <n v="0.01"/>
    <n v="0"/>
    <s v="PRO"/>
    <n v="0"/>
    <x v="10"/>
    <n v="1"/>
    <m/>
    <m/>
    <x v="16"/>
    <x v="9"/>
  </r>
  <r>
    <n v="1545"/>
    <b v="1"/>
    <x v="67"/>
    <x v="0"/>
    <x v="67"/>
    <s v=""/>
    <n v="25.98"/>
    <n v="25.98"/>
    <s v="UN"/>
    <d v="2024-12-08T00:00:00"/>
    <n v="0"/>
    <d v="2024-12-09T00:00:00"/>
    <n v="0.01"/>
    <n v="0"/>
    <s v="PRO"/>
    <n v="0"/>
    <x v="30"/>
    <n v="1"/>
    <m/>
    <m/>
    <x v="16"/>
    <x v="9"/>
  </r>
  <r>
    <n v="1553"/>
    <b v="1"/>
    <x v="67"/>
    <x v="0"/>
    <x v="67"/>
    <s v=""/>
    <n v="7.05"/>
    <n v="7.05"/>
    <s v="UN"/>
    <d v="2024-12-08T00:00:00"/>
    <n v="0"/>
    <d v="2024-12-09T00:00:00"/>
    <n v="0.01"/>
    <n v="0"/>
    <s v="PRO"/>
    <n v="0"/>
    <x v="20"/>
    <n v="1"/>
    <m/>
    <m/>
    <x v="16"/>
    <x v="9"/>
  </r>
  <r>
    <n v="1592"/>
    <b v="1"/>
    <x v="39"/>
    <x v="0"/>
    <x v="39"/>
    <s v=""/>
    <n v="494.14743399999998"/>
    <n v="494.14743399999998"/>
    <s v="KGS"/>
    <d v="2024-12-08T00:00:00"/>
    <n v="1"/>
    <d v="2024-12-09T00:00:00"/>
    <n v="0"/>
    <n v="0"/>
    <s v="PRO"/>
    <n v="0"/>
    <x v="3"/>
    <n v="1"/>
    <m/>
    <m/>
    <x v="17"/>
    <x v="9"/>
  </r>
  <r>
    <n v="1616"/>
    <b v="1"/>
    <x v="39"/>
    <x v="0"/>
    <x v="39"/>
    <s v=""/>
    <n v="484.54651200000001"/>
    <n v="484.54651200000001"/>
    <s v="KGS"/>
    <d v="2024-12-08T00:00:00"/>
    <n v="1"/>
    <d v="2024-12-09T00:00:00"/>
    <n v="0"/>
    <n v="0"/>
    <s v="PRO"/>
    <n v="0"/>
    <x v="2"/>
    <n v="1"/>
    <m/>
    <m/>
    <x v="17"/>
    <x v="9"/>
  </r>
  <r>
    <n v="59"/>
    <b v="1"/>
    <x v="155"/>
    <x v="1"/>
    <x v="155"/>
    <s v="16 UNID  X 380 GRS"/>
    <n v="2496"/>
    <n v="0"/>
    <s v="UNI"/>
    <d v="2024-12-08T00:00:00"/>
    <n v="1"/>
    <d v="2024-12-09T00:00:00"/>
    <n v="0"/>
    <n v="0"/>
    <s v="PRO"/>
    <n v="0"/>
    <x v="30"/>
    <n v="1"/>
    <m/>
    <m/>
    <x v="16"/>
    <x v="9"/>
  </r>
  <r>
    <n v="1529"/>
    <b v="1"/>
    <x v="93"/>
    <x v="0"/>
    <x v="93"/>
    <s v="FLOW MED JQ PA REV.3"/>
    <n v="163.18"/>
    <n v="163.18"/>
    <s v="KG"/>
    <d v="2024-12-08T00:00:00"/>
    <n v="0"/>
    <d v="2024-12-09T00:00:00"/>
    <n v="0.01"/>
    <n v="0"/>
    <s v="PRO"/>
    <n v="0"/>
    <x v="10"/>
    <n v="1"/>
    <m/>
    <m/>
    <x v="16"/>
    <x v="9"/>
  </r>
  <r>
    <n v="1542"/>
    <b v="1"/>
    <x v="124"/>
    <x v="0"/>
    <x v="124"/>
    <s v="PECHU MINI BASTONES"/>
    <n v="2496.25"/>
    <n v="2496.25"/>
    <s v="UNI"/>
    <d v="2024-12-08T00:00:00"/>
    <n v="0"/>
    <d v="2024-12-09T00:00:00"/>
    <n v="0.01"/>
    <n v="0"/>
    <s v="PRO"/>
    <n v="0"/>
    <x v="30"/>
    <n v="1"/>
    <m/>
    <m/>
    <x v="16"/>
    <x v="9"/>
  </r>
  <r>
    <n v="56"/>
    <b v="1"/>
    <x v="94"/>
    <x v="1"/>
    <x v="94"/>
    <s v="SKU PALADINI 102483"/>
    <n v="5147.0600000000004"/>
    <n v="0"/>
    <s v="UNI"/>
    <d v="2024-12-08T00:00:00"/>
    <n v="1"/>
    <d v="2024-12-09T00:00:00"/>
    <n v="0.01"/>
    <n v="0"/>
    <s v="PRO"/>
    <n v="0"/>
    <x v="10"/>
    <n v="1"/>
    <m/>
    <m/>
    <x v="16"/>
    <x v="9"/>
  </r>
  <r>
    <n v="1739"/>
    <b v="1"/>
    <x v="71"/>
    <x v="0"/>
    <x v="71"/>
    <s v="CONT.ALERG.(GL)     "/>
    <n v="210.663284"/>
    <n v="210.663284"/>
    <s v="KGS"/>
    <d v="2024-12-08T00:00:00"/>
    <n v="7"/>
    <d v="2024-12-16T00:00:00"/>
    <n v="0"/>
    <n v="0"/>
    <s v="PRO"/>
    <n v="0"/>
    <x v="14"/>
    <n v="1"/>
    <m/>
    <m/>
    <x v="18"/>
    <x v="14"/>
  </r>
  <r>
    <n v="1740"/>
    <b v="1"/>
    <x v="32"/>
    <x v="0"/>
    <x v="32"/>
    <s v=""/>
    <n v="201.999313"/>
    <n v="201.999313"/>
    <s v="KGS"/>
    <d v="2024-12-08T00:00:00"/>
    <n v="7"/>
    <d v="2024-12-16T00:00:00"/>
    <n v="0"/>
    <n v="0"/>
    <s v="PRO"/>
    <n v="0"/>
    <x v="14"/>
    <n v="1"/>
    <m/>
    <m/>
    <x v="14"/>
    <x v="14"/>
  </r>
  <r>
    <n v="1558"/>
    <b v="1"/>
    <x v="52"/>
    <x v="0"/>
    <x v="52"/>
    <s v=""/>
    <n v="53.162089000000002"/>
    <n v="53.162089000000002"/>
    <s v="UNI"/>
    <d v="2024-12-09T00:00:00"/>
    <n v="0"/>
    <d v="2024-12-09T00:00:00"/>
    <n v="0"/>
    <n v="0"/>
    <s v="PRO"/>
    <n v="0"/>
    <x v="27"/>
    <n v="1"/>
    <m/>
    <m/>
    <x v="16"/>
    <x v="9"/>
  </r>
  <r>
    <n v="1565"/>
    <b v="1"/>
    <x v="52"/>
    <x v="0"/>
    <x v="52"/>
    <s v=""/>
    <n v="46.167036000000003"/>
    <n v="46.167036000000003"/>
    <s v="UNI"/>
    <d v="2024-12-09T00:00:00"/>
    <n v="0"/>
    <d v="2024-12-09T00:00:00"/>
    <n v="0"/>
    <n v="0"/>
    <s v="PRO"/>
    <n v="0"/>
    <x v="1"/>
    <n v="1"/>
    <m/>
    <m/>
    <x v="16"/>
    <x v="9"/>
  </r>
  <r>
    <n v="1559"/>
    <b v="1"/>
    <x v="53"/>
    <x v="0"/>
    <x v="53"/>
    <s v=""/>
    <n v="60.6066"/>
    <n v="60.6066"/>
    <s v="UNI"/>
    <d v="2024-12-09T00:00:00"/>
    <n v="0"/>
    <d v="2024-12-09T00:00:00"/>
    <n v="0"/>
    <n v="0"/>
    <s v="PRO"/>
    <n v="0"/>
    <x v="27"/>
    <n v="1"/>
    <m/>
    <m/>
    <x v="19"/>
    <x v="9"/>
  </r>
  <r>
    <n v="1569"/>
    <b v="1"/>
    <x v="53"/>
    <x v="0"/>
    <x v="53"/>
    <s v=""/>
    <n v="52.631999999999998"/>
    <n v="52.631999999999998"/>
    <s v="UNI"/>
    <d v="2024-12-09T00:00:00"/>
    <n v="0"/>
    <d v="2024-12-09T00:00:00"/>
    <n v="0"/>
    <n v="0"/>
    <s v="PRO"/>
    <n v="0"/>
    <x v="1"/>
    <n v="1"/>
    <m/>
    <m/>
    <x v="19"/>
    <x v="9"/>
  </r>
  <r>
    <n v="1572"/>
    <b v="1"/>
    <x v="53"/>
    <x v="0"/>
    <x v="53"/>
    <s v=""/>
    <n v="49.9998"/>
    <n v="49.9998"/>
    <s v="UNI"/>
    <d v="2024-12-09T00:00:00"/>
    <n v="0"/>
    <d v="2024-12-09T00:00:00"/>
    <n v="0"/>
    <n v="0"/>
    <s v="PRO"/>
    <n v="0"/>
    <x v="3"/>
    <n v="1"/>
    <m/>
    <m/>
    <x v="19"/>
    <x v="9"/>
  </r>
  <r>
    <n v="1598"/>
    <b v="1"/>
    <x v="53"/>
    <x v="0"/>
    <x v="53"/>
    <s v=""/>
    <n v="49.9998"/>
    <n v="49.9998"/>
    <s v="UNI"/>
    <d v="2024-12-09T00:00:00"/>
    <n v="0"/>
    <d v="2024-12-09T00:00:00"/>
    <n v="0"/>
    <n v="0"/>
    <s v="PRO"/>
    <n v="0"/>
    <x v="2"/>
    <n v="1"/>
    <m/>
    <m/>
    <x v="19"/>
    <x v="9"/>
  </r>
  <r>
    <n v="1561"/>
    <b v="1"/>
    <x v="96"/>
    <x v="0"/>
    <x v="96"/>
    <s v="12 u PALADINI"/>
    <n v="1030.31"/>
    <n v="1030.31"/>
    <s v="UNI"/>
    <d v="2024-12-09T00:00:00"/>
    <n v="0"/>
    <d v="2024-12-09T00:00:00"/>
    <n v="0.01"/>
    <n v="0"/>
    <s v="PRO"/>
    <n v="0"/>
    <x v="27"/>
    <n v="1"/>
    <m/>
    <m/>
    <x v="16"/>
    <x v="9"/>
  </r>
  <r>
    <n v="1567"/>
    <b v="1"/>
    <x v="96"/>
    <x v="0"/>
    <x v="96"/>
    <s v="12 u PALADINI"/>
    <n v="894.74"/>
    <n v="894.74"/>
    <s v="UNI"/>
    <d v="2024-12-09T00:00:00"/>
    <n v="0"/>
    <d v="2024-12-09T00:00:00"/>
    <n v="0.01"/>
    <n v="0"/>
    <s v="PRO"/>
    <n v="0"/>
    <x v="1"/>
    <n v="1"/>
    <m/>
    <m/>
    <x v="16"/>
    <x v="9"/>
  </r>
  <r>
    <n v="1560"/>
    <b v="1"/>
    <x v="143"/>
    <x v="0"/>
    <x v="143"/>
    <s v="SOJA PALADINI CLASIC"/>
    <n v="33.4"/>
    <n v="33.4"/>
    <s v="KG"/>
    <d v="2024-12-09T00:00:00"/>
    <n v="0"/>
    <d v="2024-12-09T00:00:00"/>
    <n v="0.01"/>
    <n v="0"/>
    <s v="PRO"/>
    <n v="0"/>
    <x v="27"/>
    <n v="1"/>
    <m/>
    <m/>
    <x v="16"/>
    <x v="9"/>
  </r>
  <r>
    <n v="1566"/>
    <b v="1"/>
    <x v="98"/>
    <x v="0"/>
    <x v="98"/>
    <s v="SOJA PALADINI E&amp;Q"/>
    <n v="29.01"/>
    <n v="29.01"/>
    <s v="KG"/>
    <d v="2024-12-09T00:00:00"/>
    <n v="0"/>
    <d v="2024-12-09T00:00:00"/>
    <n v="0.01"/>
    <n v="0"/>
    <s v="PRO"/>
    <n v="0"/>
    <x v="1"/>
    <n v="1"/>
    <m/>
    <m/>
    <x v="16"/>
    <x v="9"/>
  </r>
  <r>
    <n v="1579"/>
    <b v="1"/>
    <x v="99"/>
    <x v="0"/>
    <x v="99"/>
    <s v=""/>
    <n v="39.22"/>
    <n v="39.22"/>
    <s v="KG"/>
    <d v="2024-12-09T00:00:00"/>
    <n v="0"/>
    <d v="2024-12-09T00:00:00"/>
    <n v="0.01"/>
    <n v="0"/>
    <s v="PRO"/>
    <n v="0"/>
    <x v="3"/>
    <n v="1"/>
    <m/>
    <m/>
    <x v="16"/>
    <x v="9"/>
  </r>
  <r>
    <n v="1593"/>
    <b v="1"/>
    <x v="100"/>
    <x v="0"/>
    <x v="100"/>
    <s v="IQF"/>
    <n v="1018.11"/>
    <n v="1018.11"/>
    <s v="KGS"/>
    <d v="2024-12-09T00:00:00"/>
    <n v="0"/>
    <d v="2024-12-09T00:00:00"/>
    <n v="0.01"/>
    <n v="0"/>
    <s v="PRO"/>
    <n v="0"/>
    <x v="3"/>
    <n v="1"/>
    <m/>
    <m/>
    <x v="16"/>
    <x v="9"/>
  </r>
  <r>
    <n v="1580"/>
    <b v="1"/>
    <x v="77"/>
    <x v="0"/>
    <x v="77"/>
    <s v="CONT.ALERG.(SO)     "/>
    <n v="167.06"/>
    <n v="167.06"/>
    <s v="KG"/>
    <d v="2024-12-09T00:00:00"/>
    <n v="0"/>
    <d v="2024-12-09T00:00:00"/>
    <n v="0.01"/>
    <n v="0"/>
    <s v="PRO"/>
    <n v="0"/>
    <x v="3"/>
    <n v="1"/>
    <m/>
    <m/>
    <x v="16"/>
    <x v="9"/>
  </r>
  <r>
    <n v="1605"/>
    <b v="1"/>
    <x v="77"/>
    <x v="0"/>
    <x v="77"/>
    <s v="CONT.ALERG.(SO)     "/>
    <n v="205.9"/>
    <n v="205.9"/>
    <s v="KG"/>
    <d v="2024-12-09T00:00:00"/>
    <n v="0"/>
    <d v="2024-12-09T00:00:00"/>
    <n v="0.01"/>
    <n v="0"/>
    <s v="PRO"/>
    <n v="0"/>
    <x v="2"/>
    <n v="1"/>
    <m/>
    <m/>
    <x v="16"/>
    <x v="9"/>
  </r>
  <r>
    <n v="1600"/>
    <b v="1"/>
    <x v="101"/>
    <x v="0"/>
    <x v="101"/>
    <s v="150g REV.0"/>
    <n v="52.8"/>
    <n v="52.8"/>
    <s v="KGS"/>
    <d v="2024-12-09T00:00:00"/>
    <n v="0"/>
    <d v="2024-12-09T00:00:00"/>
    <n v="0.01"/>
    <n v="0"/>
    <s v="PRO"/>
    <n v="0"/>
    <x v="2"/>
    <n v="1"/>
    <m/>
    <m/>
    <x v="16"/>
    <x v="9"/>
  </r>
  <r>
    <n v="1574"/>
    <b v="1"/>
    <x v="102"/>
    <x v="0"/>
    <x v="102"/>
    <s v="150g REV.0"/>
    <n v="52.8"/>
    <n v="52.8"/>
    <s v="KGS"/>
    <d v="2024-12-09T00:00:00"/>
    <n v="0"/>
    <d v="2024-12-09T00:00:00"/>
    <n v="0.01"/>
    <n v="0"/>
    <s v="PRO"/>
    <n v="0"/>
    <x v="3"/>
    <n v="1"/>
    <m/>
    <m/>
    <x v="16"/>
    <x v="9"/>
  </r>
  <r>
    <n v="1575"/>
    <b v="1"/>
    <x v="103"/>
    <x v="0"/>
    <x v="103"/>
    <s v="Generica DIA   "/>
    <n v="849.99"/>
    <n v="849.99"/>
    <s v="UNI"/>
    <d v="2024-12-09T00:00:00"/>
    <n v="0"/>
    <d v="2024-12-09T00:00:00"/>
    <n v="0.01"/>
    <n v="0"/>
    <s v="PRO"/>
    <n v="0"/>
    <x v="3"/>
    <n v="1"/>
    <m/>
    <m/>
    <x v="16"/>
    <x v="9"/>
  </r>
  <r>
    <n v="1601"/>
    <b v="1"/>
    <x v="103"/>
    <x v="0"/>
    <x v="103"/>
    <s v="Generica DIA   "/>
    <n v="850"/>
    <n v="850"/>
    <s v="UNI"/>
    <d v="2024-12-09T00:00:00"/>
    <n v="0"/>
    <d v="2024-12-09T00:00:00"/>
    <n v="0.01"/>
    <n v="0"/>
    <s v="PRO"/>
    <n v="0"/>
    <x v="2"/>
    <n v="1"/>
    <m/>
    <m/>
    <x v="16"/>
    <x v="9"/>
  </r>
  <r>
    <n v="1597"/>
    <b v="1"/>
    <x v="104"/>
    <x v="0"/>
    <x v="104"/>
    <s v="X UNIDAD            "/>
    <n v="22.221578000000001"/>
    <n v="22.221578000000001"/>
    <s v="UNI"/>
    <d v="2024-12-09T00:00:00"/>
    <n v="0"/>
    <d v="2024-12-09T00:00:00"/>
    <n v="0"/>
    <n v="0"/>
    <s v="PRO"/>
    <n v="0"/>
    <x v="3"/>
    <n v="1"/>
    <m/>
    <m/>
    <x v="16"/>
    <x v="9"/>
  </r>
  <r>
    <n v="1621"/>
    <b v="1"/>
    <x v="104"/>
    <x v="0"/>
    <x v="104"/>
    <s v="X UNIDAD            "/>
    <n v="22.221578000000001"/>
    <n v="22.221578000000001"/>
    <s v="UNI"/>
    <d v="2024-12-09T00:00:00"/>
    <n v="0"/>
    <d v="2024-12-09T00:00:00"/>
    <n v="0"/>
    <n v="0"/>
    <s v="PRO"/>
    <n v="0"/>
    <x v="2"/>
    <n v="1"/>
    <m/>
    <m/>
    <x v="16"/>
    <x v="9"/>
  </r>
  <r>
    <n v="1564"/>
    <b v="1"/>
    <x v="90"/>
    <x v="0"/>
    <x v="90"/>
    <s v="RIBBON NE 102X450 OU"/>
    <n v="0.42020600000000002"/>
    <n v="0.42020600000000002"/>
    <s v="UNI"/>
    <d v="2024-12-09T00:00:00"/>
    <n v="0"/>
    <d v="2024-12-09T00:00:00"/>
    <n v="0"/>
    <n v="0"/>
    <s v="PRO"/>
    <n v="0"/>
    <x v="27"/>
    <n v="1"/>
    <m/>
    <m/>
    <x v="22"/>
    <x v="9"/>
  </r>
  <r>
    <n v="1571"/>
    <b v="1"/>
    <x v="90"/>
    <x v="0"/>
    <x v="90"/>
    <s v="RIBBON NE 102X450 OU"/>
    <n v="0.36491499999999999"/>
    <n v="0.36491499999999999"/>
    <s v="UNI"/>
    <d v="2024-12-09T00:00:00"/>
    <n v="0"/>
    <d v="2024-12-09T00:00:00"/>
    <n v="0"/>
    <n v="0"/>
    <s v="PRO"/>
    <n v="0"/>
    <x v="1"/>
    <n v="1"/>
    <m/>
    <m/>
    <x v="22"/>
    <x v="9"/>
  </r>
  <r>
    <n v="1563"/>
    <b v="1"/>
    <x v="67"/>
    <x v="0"/>
    <x v="67"/>
    <s v=""/>
    <n v="4.21"/>
    <n v="4.21"/>
    <s v="UN"/>
    <d v="2024-12-09T00:00:00"/>
    <n v="0"/>
    <d v="2024-12-09T00:00:00"/>
    <n v="0.01"/>
    <n v="0"/>
    <s v="PRO"/>
    <n v="0"/>
    <x v="27"/>
    <n v="1"/>
    <m/>
    <m/>
    <x v="16"/>
    <x v="9"/>
  </r>
  <r>
    <n v="1568"/>
    <b v="1"/>
    <x v="67"/>
    <x v="0"/>
    <x v="67"/>
    <s v=""/>
    <n v="3.65"/>
    <n v="3.65"/>
    <s v="UN"/>
    <d v="2024-12-09T00:00:00"/>
    <n v="0"/>
    <d v="2024-12-09T00:00:00"/>
    <n v="0.01"/>
    <n v="0"/>
    <s v="PRO"/>
    <n v="0"/>
    <x v="1"/>
    <n v="1"/>
    <m/>
    <m/>
    <x v="16"/>
    <x v="9"/>
  </r>
  <r>
    <n v="1577"/>
    <b v="1"/>
    <x v="67"/>
    <x v="0"/>
    <x v="67"/>
    <s v=""/>
    <n v="5.56"/>
    <n v="5.56"/>
    <s v="UN"/>
    <d v="2024-12-09T00:00:00"/>
    <n v="0"/>
    <d v="2024-12-09T00:00:00"/>
    <n v="0.01"/>
    <n v="0"/>
    <s v="PRO"/>
    <n v="0"/>
    <x v="3"/>
    <n v="1"/>
    <m/>
    <m/>
    <x v="16"/>
    <x v="9"/>
  </r>
  <r>
    <n v="1603"/>
    <b v="1"/>
    <x v="67"/>
    <x v="0"/>
    <x v="67"/>
    <s v=""/>
    <n v="5.55"/>
    <n v="5.55"/>
    <s v="UN"/>
    <d v="2024-12-09T00:00:00"/>
    <n v="0"/>
    <d v="2024-12-09T00:00:00"/>
    <n v="0.01"/>
    <n v="0"/>
    <s v="PRO"/>
    <n v="0"/>
    <x v="2"/>
    <n v="1"/>
    <m/>
    <m/>
    <x v="16"/>
    <x v="9"/>
  </r>
  <r>
    <n v="63"/>
    <b v="1"/>
    <x v="105"/>
    <x v="1"/>
    <x v="105"/>
    <s v="COD DIA 295103"/>
    <n v="833.33"/>
    <n v="0"/>
    <s v="UNI"/>
    <d v="2024-12-09T00:00:00"/>
    <n v="0"/>
    <d v="2024-12-09T00:00:00"/>
    <n v="0.01"/>
    <n v="0"/>
    <s v="PRO"/>
    <n v="0"/>
    <x v="2"/>
    <n v="1"/>
    <m/>
    <m/>
    <x v="16"/>
    <x v="9"/>
  </r>
  <r>
    <n v="62"/>
    <b v="1"/>
    <x v="106"/>
    <x v="1"/>
    <x v="106"/>
    <s v="COD DIA 295077"/>
    <n v="833.33"/>
    <n v="0"/>
    <s v="UNI"/>
    <d v="2024-12-09T00:00:00"/>
    <n v="0"/>
    <d v="2024-12-09T00:00:00"/>
    <n v="0.01"/>
    <n v="0"/>
    <s v="PRO"/>
    <n v="0"/>
    <x v="3"/>
    <n v="1"/>
    <m/>
    <m/>
    <x v="16"/>
    <x v="9"/>
  </r>
  <r>
    <n v="57"/>
    <b v="1"/>
    <x v="148"/>
    <x v="1"/>
    <x v="148"/>
    <s v="MS CLÁSICAS PAL x12"/>
    <n v="1010.11"/>
    <n v="0"/>
    <s v="UNI"/>
    <d v="2024-12-09T00:00:00"/>
    <n v="0"/>
    <d v="2024-12-09T00:00:00"/>
    <n v="0.01"/>
    <n v="0"/>
    <s v="PRO"/>
    <n v="0"/>
    <x v="27"/>
    <n v="1"/>
    <m/>
    <m/>
    <x v="16"/>
    <x v="9"/>
  </r>
  <r>
    <n v="58"/>
    <b v="1"/>
    <x v="107"/>
    <x v="1"/>
    <x v="107"/>
    <s v="MS E&amp;Q  PALADINI x12"/>
    <n v="877.2"/>
    <n v="0"/>
    <s v="UNI"/>
    <d v="2024-12-09T00:00:00"/>
    <n v="0"/>
    <d v="2024-12-09T00:00:00"/>
    <n v="0.01"/>
    <n v="0"/>
    <s v="PRO"/>
    <n v="0"/>
    <x v="1"/>
    <n v="1"/>
    <m/>
    <m/>
    <x v="16"/>
    <x v="9"/>
  </r>
  <r>
    <n v="1790"/>
    <b v="1"/>
    <x v="22"/>
    <x v="0"/>
    <x v="22"/>
    <s v="CONT.ALERG.(T)      "/>
    <n v="1970.2495590000001"/>
    <n v="1970.2495590000001"/>
    <s v="KGS"/>
    <d v="2024-12-09T00:00:00"/>
    <n v="10"/>
    <d v="2024-12-23T00:00:00"/>
    <n v="0"/>
    <n v="0"/>
    <s v="PRO"/>
    <n v="0"/>
    <x v="11"/>
    <n v="1"/>
    <m/>
    <m/>
    <x v="4"/>
    <x v="10"/>
  </r>
  <r>
    <n v="1793"/>
    <b v="1"/>
    <x v="22"/>
    <x v="0"/>
    <x v="22"/>
    <s v="CONT.ALERG.(T)      "/>
    <n v="836.58519000000001"/>
    <n v="836.58519000000001"/>
    <s v="KGS"/>
    <d v="2024-12-09T00:00:00"/>
    <n v="10"/>
    <d v="2024-12-23T00:00:00"/>
    <n v="0"/>
    <n v="0"/>
    <s v="PRO"/>
    <n v="0"/>
    <x v="23"/>
    <n v="1"/>
    <m/>
    <m/>
    <x v="4"/>
    <x v="10"/>
  </r>
  <r>
    <n v="1797"/>
    <b v="1"/>
    <x v="22"/>
    <x v="0"/>
    <x v="22"/>
    <s v="CONT.ALERG.(T)      "/>
    <n v="2818.7786550000001"/>
    <n v="2818.7786550000001"/>
    <s v="KGS"/>
    <d v="2024-12-09T00:00:00"/>
    <n v="10"/>
    <d v="2024-12-23T00:00:00"/>
    <n v="0"/>
    <n v="0"/>
    <s v="PRO"/>
    <n v="0"/>
    <x v="4"/>
    <n v="1"/>
    <m/>
    <m/>
    <x v="4"/>
    <x v="10"/>
  </r>
  <r>
    <n v="1800"/>
    <b v="1"/>
    <x v="22"/>
    <x v="0"/>
    <x v="22"/>
    <s v="CONT.ALERG.(T)      "/>
    <n v="2802.637072"/>
    <n v="2802.637072"/>
    <s v="KGS"/>
    <d v="2024-12-09T00:00:00"/>
    <n v="10"/>
    <d v="2024-12-23T00:00:00"/>
    <n v="0"/>
    <n v="0"/>
    <s v="PRO"/>
    <n v="0"/>
    <x v="7"/>
    <n v="1"/>
    <m/>
    <m/>
    <x v="4"/>
    <x v="10"/>
  </r>
  <r>
    <n v="2031"/>
    <b v="1"/>
    <x v="3"/>
    <x v="0"/>
    <x v="3"/>
    <s v="CONT.ALERG.(S) (SO) "/>
    <n v="75.367362999999997"/>
    <n v="75.367362999999997"/>
    <s v="KG"/>
    <d v="2024-12-09T00:00:00"/>
    <n v="30"/>
    <d v="2025-01-13T00:00:00"/>
    <n v="0"/>
    <n v="0"/>
    <s v="PRO"/>
    <n v="0"/>
    <x v="15"/>
    <n v="1"/>
    <m/>
    <m/>
    <x v="2"/>
    <x v="15"/>
  </r>
  <r>
    <n v="2041"/>
    <b v="1"/>
    <x v="3"/>
    <x v="0"/>
    <x v="3"/>
    <s v="CONT.ALERG.(S) (SO) "/>
    <n v="84.261678000000003"/>
    <n v="84.261678000000003"/>
    <s v="KG"/>
    <d v="2024-12-09T00:00:00"/>
    <n v="30"/>
    <d v="2025-01-13T00:00:00"/>
    <n v="0"/>
    <n v="0"/>
    <s v="PRO"/>
    <n v="0"/>
    <x v="10"/>
    <n v="1"/>
    <m/>
    <m/>
    <x v="2"/>
    <x v="15"/>
  </r>
  <r>
    <n v="2053"/>
    <b v="1"/>
    <x v="3"/>
    <x v="0"/>
    <x v="3"/>
    <s v="CONT.ALERG.(S) (SO) "/>
    <n v="43.203360000000004"/>
    <n v="43.203360000000004"/>
    <s v="KG"/>
    <d v="2024-12-09T00:00:00"/>
    <n v="30"/>
    <d v="2025-01-13T00:00:00"/>
    <n v="0"/>
    <n v="0"/>
    <s v="PRO"/>
    <n v="0"/>
    <x v="16"/>
    <n v="1"/>
    <m/>
    <m/>
    <x v="2"/>
    <x v="15"/>
  </r>
  <r>
    <n v="2063"/>
    <b v="1"/>
    <x v="3"/>
    <x v="0"/>
    <x v="3"/>
    <s v="CONT.ALERG.(S) (SO) "/>
    <n v="38.883023999999999"/>
    <n v="38.883023999999999"/>
    <s v="KG"/>
    <d v="2024-12-09T00:00:00"/>
    <n v="30"/>
    <d v="2025-01-13T00:00:00"/>
    <n v="0"/>
    <n v="0"/>
    <s v="PRO"/>
    <n v="0"/>
    <x v="17"/>
    <n v="1"/>
    <m/>
    <m/>
    <x v="2"/>
    <x v="15"/>
  </r>
  <r>
    <n v="2069"/>
    <b v="1"/>
    <x v="3"/>
    <x v="0"/>
    <x v="3"/>
    <s v="CONT.ALERG.(S) (SO) "/>
    <n v="116.451562"/>
    <n v="116.451562"/>
    <s v="KG"/>
    <d v="2024-12-09T00:00:00"/>
    <n v="30"/>
    <d v="2025-01-13T00:00:00"/>
    <n v="0"/>
    <n v="0"/>
    <s v="PRO"/>
    <n v="0"/>
    <x v="30"/>
    <n v="1"/>
    <m/>
    <m/>
    <x v="2"/>
    <x v="15"/>
  </r>
  <r>
    <n v="1777"/>
    <b v="1"/>
    <x v="41"/>
    <x v="0"/>
    <x v="41"/>
    <s v="CONT.ALERGENO       "/>
    <n v="6.5247130000000002"/>
    <n v="6.5247130000000002"/>
    <s v="KGS"/>
    <d v="2024-12-10T00:00:00"/>
    <n v="7"/>
    <d v="2024-12-23T00:00:00"/>
    <n v="0"/>
    <n v="0"/>
    <s v="PRO"/>
    <n v="0"/>
    <x v="23"/>
    <n v="1"/>
    <m/>
    <m/>
    <x v="1"/>
    <x v="10"/>
  </r>
  <r>
    <n v="1778"/>
    <b v="1"/>
    <x v="42"/>
    <x v="0"/>
    <x v="42"/>
    <s v=""/>
    <n v="6.5247130000000002"/>
    <n v="6.5247130000000002"/>
    <s v="KG"/>
    <d v="2024-12-10T00:00:00"/>
    <n v="7"/>
    <d v="2024-12-23T00:00:00"/>
    <n v="0"/>
    <n v="0"/>
    <s v="PRO"/>
    <n v="0"/>
    <x v="23"/>
    <n v="1"/>
    <m/>
    <m/>
    <x v="1"/>
    <x v="10"/>
  </r>
  <r>
    <n v="1771"/>
    <b v="1"/>
    <x v="23"/>
    <x v="0"/>
    <x v="23"/>
    <s v=""/>
    <n v="15.753114"/>
    <n v="15.753114"/>
    <s v="KGS"/>
    <d v="2024-12-10T00:00:00"/>
    <n v="7"/>
    <d v="2024-12-23T00:00:00"/>
    <n v="0"/>
    <n v="0"/>
    <s v="PRO"/>
    <n v="0"/>
    <x v="11"/>
    <n v="1"/>
    <m/>
    <m/>
    <x v="10"/>
    <x v="10"/>
  </r>
  <r>
    <n v="1776"/>
    <b v="1"/>
    <x v="23"/>
    <x v="0"/>
    <x v="23"/>
    <s v=""/>
    <n v="20.076041"/>
    <n v="20.076041"/>
    <s v="KGS"/>
    <d v="2024-12-10T00:00:00"/>
    <n v="7"/>
    <d v="2024-12-23T00:00:00"/>
    <n v="0"/>
    <n v="0"/>
    <s v="PRO"/>
    <n v="0"/>
    <x v="23"/>
    <n v="1"/>
    <m/>
    <m/>
    <x v="10"/>
    <x v="10"/>
  </r>
  <r>
    <n v="1783"/>
    <b v="1"/>
    <x v="23"/>
    <x v="0"/>
    <x v="23"/>
    <s v=""/>
    <n v="22.537521999999999"/>
    <n v="22.537521999999999"/>
    <s v="KGS"/>
    <d v="2024-12-10T00:00:00"/>
    <n v="7"/>
    <d v="2024-12-23T00:00:00"/>
    <n v="0"/>
    <n v="0"/>
    <s v="PRO"/>
    <n v="0"/>
    <x v="4"/>
    <n v="1"/>
    <m/>
    <m/>
    <x v="10"/>
    <x v="10"/>
  </r>
  <r>
    <n v="1788"/>
    <b v="1"/>
    <x v="23"/>
    <x v="0"/>
    <x v="23"/>
    <s v=""/>
    <n v="22.408462"/>
    <n v="22.408462"/>
    <s v="KGS"/>
    <d v="2024-12-10T00:00:00"/>
    <n v="7"/>
    <d v="2024-12-23T00:00:00"/>
    <n v="0"/>
    <n v="0"/>
    <s v="PRO"/>
    <n v="0"/>
    <x v="7"/>
    <n v="1"/>
    <m/>
    <m/>
    <x v="10"/>
    <x v="10"/>
  </r>
  <r>
    <n v="1772"/>
    <b v="1"/>
    <x v="24"/>
    <x v="0"/>
    <x v="24"/>
    <s v=""/>
    <n v="42.008305"/>
    <n v="42.008305"/>
    <s v="KGS"/>
    <d v="2024-12-10T00:00:00"/>
    <n v="7"/>
    <d v="2024-12-23T00:00:00"/>
    <n v="0"/>
    <n v="0"/>
    <s v="PRO"/>
    <n v="0"/>
    <x v="11"/>
    <n v="1"/>
    <m/>
    <m/>
    <x v="11"/>
    <x v="10"/>
  </r>
  <r>
    <n v="1779"/>
    <b v="1"/>
    <x v="24"/>
    <x v="0"/>
    <x v="24"/>
    <s v=""/>
    <n v="63.574129999999997"/>
    <n v="63.574129999999997"/>
    <s v="KGS"/>
    <d v="2024-12-10T00:00:00"/>
    <n v="7"/>
    <d v="2024-12-23T00:00:00"/>
    <n v="0"/>
    <n v="0"/>
    <s v="PRO"/>
    <n v="0"/>
    <x v="23"/>
    <n v="1"/>
    <m/>
    <m/>
    <x v="11"/>
    <x v="10"/>
  </r>
  <r>
    <n v="1784"/>
    <b v="1"/>
    <x v="24"/>
    <x v="0"/>
    <x v="24"/>
    <s v=""/>
    <n v="60.100057999999997"/>
    <n v="60.100057999999997"/>
    <s v="KGS"/>
    <d v="2024-12-10T00:00:00"/>
    <n v="7"/>
    <d v="2024-12-23T00:00:00"/>
    <n v="0"/>
    <n v="0"/>
    <s v="PRO"/>
    <n v="0"/>
    <x v="4"/>
    <n v="1"/>
    <m/>
    <m/>
    <x v="11"/>
    <x v="10"/>
  </r>
  <r>
    <n v="1789"/>
    <b v="1"/>
    <x v="24"/>
    <x v="0"/>
    <x v="24"/>
    <s v=""/>
    <n v="59.755898999999999"/>
    <n v="59.755898999999999"/>
    <s v="KGS"/>
    <d v="2024-12-10T00:00:00"/>
    <n v="7"/>
    <d v="2024-12-23T00:00:00"/>
    <n v="0"/>
    <n v="0"/>
    <s v="PRO"/>
    <n v="0"/>
    <x v="7"/>
    <n v="1"/>
    <m/>
    <m/>
    <x v="11"/>
    <x v="10"/>
  </r>
  <r>
    <n v="1803"/>
    <b v="1"/>
    <x v="22"/>
    <x v="0"/>
    <x v="22"/>
    <s v="CONT.ALERG.(T)      "/>
    <n v="374.17242199999998"/>
    <n v="374.17242199999998"/>
    <s v="KGS"/>
    <d v="2024-12-10T00:00:00"/>
    <n v="10"/>
    <d v="2024-12-23T00:00:00"/>
    <n v="0"/>
    <n v="0"/>
    <s v="PRO"/>
    <n v="0"/>
    <x v="11"/>
    <n v="1"/>
    <m/>
    <m/>
    <x v="4"/>
    <x v="10"/>
  </r>
  <r>
    <n v="1804"/>
    <b v="1"/>
    <x v="22"/>
    <x v="0"/>
    <x v="22"/>
    <s v="CONT.ALERG.(T)      "/>
    <n v="163.563952"/>
    <n v="163.563952"/>
    <s v="KGS"/>
    <d v="2024-12-10T00:00:00"/>
    <n v="10"/>
    <d v="2024-12-23T00:00:00"/>
    <n v="0"/>
    <n v="0"/>
    <s v="PRO"/>
    <n v="0"/>
    <x v="23"/>
    <n v="1"/>
    <m/>
    <m/>
    <x v="4"/>
    <x v="10"/>
  </r>
  <r>
    <n v="1805"/>
    <b v="1"/>
    <x v="22"/>
    <x v="0"/>
    <x v="22"/>
    <s v="CONT.ALERG.(T)      "/>
    <n v="145.560271"/>
    <n v="145.560271"/>
    <s v="KGS"/>
    <d v="2024-12-10T00:00:00"/>
    <n v="10"/>
    <d v="2024-12-23T00:00:00"/>
    <n v="0"/>
    <n v="0"/>
    <s v="PRO"/>
    <n v="0"/>
    <x v="4"/>
    <n v="1"/>
    <m/>
    <m/>
    <x v="4"/>
    <x v="10"/>
  </r>
  <r>
    <n v="1809"/>
    <b v="1"/>
    <x v="22"/>
    <x v="0"/>
    <x v="22"/>
    <s v="CONT.ALERG.(T)      "/>
    <n v="144.72672800000001"/>
    <n v="144.72672800000001"/>
    <s v="KGS"/>
    <d v="2024-12-10T00:00:00"/>
    <n v="10"/>
    <d v="2024-12-23T00:00:00"/>
    <n v="0"/>
    <n v="0"/>
    <s v="PRO"/>
    <n v="0"/>
    <x v="7"/>
    <n v="1"/>
    <m/>
    <m/>
    <x v="4"/>
    <x v="10"/>
  </r>
  <r>
    <n v="1890"/>
    <b v="1"/>
    <x v="25"/>
    <x v="0"/>
    <x v="25"/>
    <s v="KGS                 "/>
    <n v="0.78966000000000003"/>
    <n v="0.78966000000000003"/>
    <s v="KGS"/>
    <d v="2024-12-10T00:00:00"/>
    <n v="15"/>
    <d v="2024-12-30T00:00:00"/>
    <n v="0"/>
    <n v="0"/>
    <s v="PRO"/>
    <n v="0"/>
    <x v="0"/>
    <n v="1"/>
    <m/>
    <m/>
    <x v="3"/>
    <x v="12"/>
  </r>
  <r>
    <n v="1856"/>
    <b v="1"/>
    <x v="17"/>
    <x v="0"/>
    <x v="17"/>
    <s v="KGS                 "/>
    <n v="6.3000119999999997"/>
    <n v="6.3000119999999997"/>
    <s v="KGS"/>
    <d v="2024-12-10T00:00:00"/>
    <n v="15"/>
    <d v="2024-12-30T00:00:00"/>
    <n v="0"/>
    <n v="0"/>
    <s v="PRO"/>
    <n v="0"/>
    <x v="25"/>
    <n v="1"/>
    <m/>
    <m/>
    <x v="3"/>
    <x v="12"/>
  </r>
  <r>
    <n v="1863"/>
    <b v="1"/>
    <x v="17"/>
    <x v="0"/>
    <x v="17"/>
    <s v="KGS                 "/>
    <n v="6.8360180000000001"/>
    <n v="6.8360180000000001"/>
    <s v="KGS"/>
    <d v="2024-12-10T00:00:00"/>
    <n v="15"/>
    <d v="2024-12-30T00:00:00"/>
    <n v="0"/>
    <n v="0"/>
    <s v="PRO"/>
    <n v="0"/>
    <x v="18"/>
    <n v="1"/>
    <m/>
    <m/>
    <x v="3"/>
    <x v="12"/>
  </r>
  <r>
    <n v="1867"/>
    <b v="1"/>
    <x v="17"/>
    <x v="0"/>
    <x v="17"/>
    <s v="KGS                 "/>
    <n v="2.4540630000000001"/>
    <n v="2.4540630000000001"/>
    <s v="KGS"/>
    <d v="2024-12-10T00:00:00"/>
    <n v="15"/>
    <d v="2024-12-30T00:00:00"/>
    <n v="0"/>
    <n v="0"/>
    <s v="PRO"/>
    <n v="0"/>
    <x v="18"/>
    <n v="1"/>
    <m/>
    <m/>
    <x v="3"/>
    <x v="12"/>
  </r>
  <r>
    <n v="1871"/>
    <b v="1"/>
    <x v="17"/>
    <x v="0"/>
    <x v="17"/>
    <s v="KGS                 "/>
    <n v="2.1392790000000002"/>
    <n v="2.1392790000000002"/>
    <s v="KGS"/>
    <d v="2024-12-10T00:00:00"/>
    <n v="15"/>
    <d v="2024-12-30T00:00:00"/>
    <n v="0"/>
    <n v="0"/>
    <s v="PRO"/>
    <n v="0"/>
    <x v="32"/>
    <n v="1"/>
    <m/>
    <m/>
    <x v="3"/>
    <x v="12"/>
  </r>
  <r>
    <n v="1891"/>
    <b v="1"/>
    <x v="17"/>
    <x v="0"/>
    <x v="17"/>
    <s v="KGS                 "/>
    <n v="1.579321"/>
    <n v="1.579321"/>
    <s v="KGS"/>
    <d v="2024-12-10T00:00:00"/>
    <n v="15"/>
    <d v="2024-12-30T00:00:00"/>
    <n v="0"/>
    <n v="0"/>
    <s v="PRO"/>
    <n v="0"/>
    <x v="0"/>
    <n v="1"/>
    <m/>
    <m/>
    <x v="3"/>
    <x v="12"/>
  </r>
  <r>
    <n v="1892"/>
    <b v="1"/>
    <x v="26"/>
    <x v="0"/>
    <x v="26"/>
    <s v="KGS                 "/>
    <n v="2.8202150000000001"/>
    <n v="2.8202150000000001"/>
    <s v="KGS"/>
    <d v="2024-12-10T00:00:00"/>
    <n v="15"/>
    <d v="2024-12-30T00:00:00"/>
    <n v="0"/>
    <n v="0"/>
    <s v="PRO"/>
    <n v="0"/>
    <x v="0"/>
    <n v="1"/>
    <m/>
    <m/>
    <x v="3"/>
    <x v="12"/>
  </r>
  <r>
    <n v="1858"/>
    <b v="1"/>
    <x v="27"/>
    <x v="0"/>
    <x v="27"/>
    <s v="KILO                "/>
    <n v="1.040646"/>
    <n v="1.040646"/>
    <s v="KGS"/>
    <d v="2024-12-10T00:00:00"/>
    <n v="15"/>
    <d v="2024-12-30T00:00:00"/>
    <n v="0"/>
    <n v="0"/>
    <s v="PRO"/>
    <n v="0"/>
    <x v="25"/>
    <n v="1"/>
    <m/>
    <m/>
    <x v="3"/>
    <x v="12"/>
  </r>
  <r>
    <n v="1865"/>
    <b v="1"/>
    <x v="27"/>
    <x v="0"/>
    <x v="27"/>
    <s v="KILO                "/>
    <n v="1.129184"/>
    <n v="1.129184"/>
    <s v="KGS"/>
    <d v="2024-12-10T00:00:00"/>
    <n v="15"/>
    <d v="2024-12-30T00:00:00"/>
    <n v="0"/>
    <n v="0"/>
    <s v="PRO"/>
    <n v="0"/>
    <x v="18"/>
    <n v="1"/>
    <m/>
    <m/>
    <x v="3"/>
    <x v="12"/>
  </r>
  <r>
    <n v="1873"/>
    <b v="1"/>
    <x v="27"/>
    <x v="0"/>
    <x v="27"/>
    <s v="KILO                "/>
    <n v="0.35337000000000002"/>
    <n v="0.35337000000000002"/>
    <s v="KGS"/>
    <d v="2024-12-10T00:00:00"/>
    <n v="15"/>
    <d v="2024-12-30T00:00:00"/>
    <n v="0"/>
    <n v="0"/>
    <s v="PRO"/>
    <n v="0"/>
    <x v="32"/>
    <n v="1"/>
    <m/>
    <m/>
    <x v="3"/>
    <x v="12"/>
  </r>
  <r>
    <n v="1893"/>
    <b v="1"/>
    <x v="27"/>
    <x v="0"/>
    <x v="27"/>
    <s v="KILO                "/>
    <n v="0.22561700000000001"/>
    <n v="0.22561700000000001"/>
    <s v="KGS"/>
    <d v="2024-12-10T00:00:00"/>
    <n v="15"/>
    <d v="2024-12-30T00:00:00"/>
    <n v="0"/>
    <n v="0"/>
    <s v="PRO"/>
    <n v="0"/>
    <x v="0"/>
    <n v="1"/>
    <m/>
    <m/>
    <x v="3"/>
    <x v="12"/>
  </r>
  <r>
    <n v="1965"/>
    <b v="1"/>
    <x v="4"/>
    <x v="0"/>
    <x v="4"/>
    <s v="CONT.ALERG.(T)      "/>
    <n v="0.40960200000000002"/>
    <n v="0.40960200000000002"/>
    <s v="KG"/>
    <d v="2024-12-10T00:00:00"/>
    <n v="21"/>
    <d v="2025-01-06T00:00:00"/>
    <n v="0"/>
    <n v="0"/>
    <s v="PRO"/>
    <n v="0"/>
    <x v="6"/>
    <n v="1"/>
    <m/>
    <m/>
    <x v="1"/>
    <x v="13"/>
  </r>
  <r>
    <n v="1970"/>
    <b v="1"/>
    <x v="4"/>
    <x v="0"/>
    <x v="4"/>
    <s v="CONT.ALERG.(T)      "/>
    <n v="0.18820500000000001"/>
    <n v="0.18820500000000001"/>
    <s v="KG"/>
    <d v="2024-12-10T00:00:00"/>
    <n v="21"/>
    <d v="2025-01-06T00:00:00"/>
    <n v="0"/>
    <n v="0"/>
    <s v="PRO"/>
    <n v="0"/>
    <x v="4"/>
    <n v="1"/>
    <m/>
    <m/>
    <x v="1"/>
    <x v="13"/>
  </r>
  <r>
    <n v="1975"/>
    <b v="1"/>
    <x v="4"/>
    <x v="0"/>
    <x v="4"/>
    <s v="CONT.ALERG.(T)      "/>
    <n v="0.493981"/>
    <n v="0.493981"/>
    <s v="KG"/>
    <d v="2024-12-10T00:00:00"/>
    <n v="21"/>
    <d v="2025-01-06T00:00:00"/>
    <n v="0"/>
    <n v="0"/>
    <s v="PRO"/>
    <n v="0"/>
    <x v="7"/>
    <n v="1"/>
    <m/>
    <m/>
    <x v="1"/>
    <x v="13"/>
  </r>
  <r>
    <n v="1656"/>
    <b v="1"/>
    <x v="38"/>
    <x v="0"/>
    <x v="38"/>
    <s v="SN 797890 Lecker "/>
    <n v="2.16"/>
    <n v="2.16"/>
    <s v="KG"/>
    <d v="2024-12-11T00:00:00"/>
    <n v="0"/>
    <d v="2024-12-16T00:00:00"/>
    <n v="0.01"/>
    <n v="0"/>
    <s v="PRO"/>
    <n v="0"/>
    <x v="31"/>
    <n v="1"/>
    <m/>
    <m/>
    <x v="16"/>
    <x v="14"/>
  </r>
  <r>
    <n v="1657"/>
    <b v="1"/>
    <x v="109"/>
    <x v="0"/>
    <x v="109"/>
    <s v="CR605752 Lecker "/>
    <n v="4"/>
    <n v="4"/>
    <s v="KG"/>
    <d v="2024-12-11T00:00:00"/>
    <n v="0"/>
    <d v="2024-12-16T00:00:00"/>
    <n v="0.01"/>
    <n v="0"/>
    <s v="PRO"/>
    <n v="0"/>
    <x v="31"/>
    <n v="1"/>
    <m/>
    <m/>
    <x v="16"/>
    <x v="14"/>
  </r>
  <r>
    <n v="1624"/>
    <b v="1"/>
    <x v="77"/>
    <x v="0"/>
    <x v="77"/>
    <s v="CONT.ALERG.(SO)     "/>
    <n v="376.8"/>
    <n v="376.8"/>
    <s v="KG"/>
    <d v="2024-12-11T00:00:00"/>
    <n v="0"/>
    <d v="2024-12-16T00:00:00"/>
    <n v="0.01"/>
    <n v="0"/>
    <s v="PRO"/>
    <n v="0"/>
    <x v="15"/>
    <n v="1"/>
    <m/>
    <m/>
    <x v="16"/>
    <x v="14"/>
  </r>
  <r>
    <n v="1634"/>
    <b v="1"/>
    <x v="77"/>
    <x v="0"/>
    <x v="77"/>
    <s v="CONT.ALERG.(SO)     "/>
    <n v="237.59"/>
    <n v="237.59"/>
    <s v="KG"/>
    <d v="2024-12-11T00:00:00"/>
    <n v="0"/>
    <d v="2024-12-16T00:00:00"/>
    <n v="0.01"/>
    <n v="0"/>
    <s v="PRO"/>
    <n v="0"/>
    <x v="16"/>
    <n v="1"/>
    <m/>
    <m/>
    <x v="16"/>
    <x v="14"/>
  </r>
  <r>
    <n v="1644"/>
    <b v="1"/>
    <x v="77"/>
    <x v="0"/>
    <x v="77"/>
    <s v="CONT.ALERG.(SO)     "/>
    <n v="172.8"/>
    <n v="172.8"/>
    <s v="KG"/>
    <d v="2024-12-11T00:00:00"/>
    <n v="0"/>
    <d v="2024-12-16T00:00:00"/>
    <n v="0.01"/>
    <n v="0"/>
    <s v="PRO"/>
    <n v="0"/>
    <x v="17"/>
    <n v="1"/>
    <m/>
    <m/>
    <x v="16"/>
    <x v="14"/>
  </r>
  <r>
    <n v="1664"/>
    <b v="1"/>
    <x v="79"/>
    <x v="2"/>
    <x v="79"/>
    <s v="F6-PP-08           "/>
    <n v="12.559971000000001"/>
    <n v="0"/>
    <s v="UN"/>
    <d v="2024-12-11T00:00:00"/>
    <n v="1"/>
    <d v="2024-12-16T00:00:00"/>
    <n v="0"/>
    <n v="0"/>
    <s v="PRO"/>
    <n v="0"/>
    <x v="15"/>
    <n v="1"/>
    <m/>
    <m/>
    <x v="16"/>
    <x v="14"/>
  </r>
  <r>
    <n v="1676"/>
    <b v="1"/>
    <x v="79"/>
    <x v="2"/>
    <x v="79"/>
    <s v="F6-PP-08           "/>
    <n v="7.9198230000000001"/>
    <n v="0"/>
    <s v="UN"/>
    <d v="2024-12-11T00:00:00"/>
    <n v="1"/>
    <d v="2024-12-16T00:00:00"/>
    <n v="0"/>
    <n v="0"/>
    <s v="PRO"/>
    <n v="0"/>
    <x v="16"/>
    <n v="1"/>
    <m/>
    <m/>
    <x v="16"/>
    <x v="14"/>
  </r>
  <r>
    <n v="1677"/>
    <b v="1"/>
    <x v="79"/>
    <x v="2"/>
    <x v="79"/>
    <s v="F6-PP-08           "/>
    <n v="5.7598719999999997"/>
    <n v="0"/>
    <s v="UN"/>
    <d v="2024-12-11T00:00:00"/>
    <n v="1"/>
    <d v="2024-12-16T00:00:00"/>
    <n v="0"/>
    <n v="0"/>
    <s v="PRO"/>
    <n v="0"/>
    <x v="17"/>
    <n v="1"/>
    <m/>
    <m/>
    <x v="16"/>
    <x v="14"/>
  </r>
  <r>
    <n v="1680"/>
    <b v="1"/>
    <x v="39"/>
    <x v="0"/>
    <x v="39"/>
    <s v=""/>
    <n v="182.14875000000001"/>
    <n v="182.14875000000001"/>
    <s v="KGS"/>
    <d v="2024-12-11T00:00:00"/>
    <n v="1"/>
    <d v="2024-12-16T00:00:00"/>
    <n v="0"/>
    <n v="0"/>
    <s v="PRO"/>
    <n v="0"/>
    <x v="13"/>
    <n v="1"/>
    <m/>
    <m/>
    <x v="17"/>
    <x v="14"/>
  </r>
  <r>
    <n v="1768"/>
    <b v="1"/>
    <x v="28"/>
    <x v="0"/>
    <x v="28"/>
    <s v="CONT.ALERGENO       "/>
    <n v="21.004152000000001"/>
    <n v="21.004152000000001"/>
    <s v="KGS"/>
    <d v="2024-12-11T00:00:00"/>
    <n v="6"/>
    <d v="2024-12-23T00:00:00"/>
    <n v="0"/>
    <n v="0"/>
    <s v="PRO"/>
    <n v="0"/>
    <x v="11"/>
    <n v="1"/>
    <m/>
    <m/>
    <x v="12"/>
    <x v="10"/>
  </r>
  <r>
    <n v="1773"/>
    <b v="1"/>
    <x v="28"/>
    <x v="0"/>
    <x v="28"/>
    <s v="CONT.ALERGENO       "/>
    <n v="37.475276000000001"/>
    <n v="37.475276000000001"/>
    <s v="KGS"/>
    <d v="2024-12-11T00:00:00"/>
    <n v="6"/>
    <d v="2024-12-23T00:00:00"/>
    <n v="0"/>
    <n v="0"/>
    <s v="PRO"/>
    <n v="0"/>
    <x v="23"/>
    <n v="1"/>
    <m/>
    <m/>
    <x v="12"/>
    <x v="10"/>
  </r>
  <r>
    <n v="1780"/>
    <b v="1"/>
    <x v="28"/>
    <x v="0"/>
    <x v="28"/>
    <s v="CONT.ALERGENO       "/>
    <n v="30.050028999999999"/>
    <n v="30.050028999999999"/>
    <s v="KGS"/>
    <d v="2024-12-11T00:00:00"/>
    <n v="6"/>
    <d v="2024-12-23T00:00:00"/>
    <n v="0"/>
    <n v="0"/>
    <s v="PRO"/>
    <n v="0"/>
    <x v="4"/>
    <n v="1"/>
    <m/>
    <m/>
    <x v="12"/>
    <x v="10"/>
  </r>
  <r>
    <n v="1785"/>
    <b v="1"/>
    <x v="28"/>
    <x v="0"/>
    <x v="28"/>
    <s v="CONT.ALERGENO       "/>
    <n v="29.877949000000001"/>
    <n v="29.877949000000001"/>
    <s v="KGS"/>
    <d v="2024-12-11T00:00:00"/>
    <n v="6"/>
    <d v="2024-12-23T00:00:00"/>
    <n v="0"/>
    <n v="0"/>
    <s v="PRO"/>
    <n v="0"/>
    <x v="7"/>
    <n v="1"/>
    <m/>
    <m/>
    <x v="12"/>
    <x v="10"/>
  </r>
  <r>
    <n v="1898"/>
    <b v="1"/>
    <x v="30"/>
    <x v="0"/>
    <x v="30"/>
    <s v="KILO                "/>
    <n v="433.494595"/>
    <n v="433.494595"/>
    <s v="KIL"/>
    <d v="2024-12-11T00:00:00"/>
    <n v="15"/>
    <d v="2024-12-30T00:00:00"/>
    <n v="0"/>
    <n v="0"/>
    <s v="PRO"/>
    <n v="0"/>
    <x v="0"/>
    <n v="1"/>
    <m/>
    <m/>
    <x v="13"/>
    <x v="12"/>
  </r>
  <r>
    <n v="1671"/>
    <b v="1"/>
    <x v="38"/>
    <x v="0"/>
    <x v="38"/>
    <s v="SN 797890 Lecker "/>
    <n v="0.25"/>
    <n v="0.25"/>
    <s v="KG"/>
    <d v="2024-12-12T00:00:00"/>
    <n v="0"/>
    <d v="2024-12-16T00:00:00"/>
    <n v="0.01"/>
    <n v="0"/>
    <s v="PRO"/>
    <n v="0"/>
    <x v="14"/>
    <n v="1"/>
    <m/>
    <m/>
    <x v="16"/>
    <x v="14"/>
  </r>
  <r>
    <n v="1678"/>
    <b v="1"/>
    <x v="80"/>
    <x v="0"/>
    <x v="80"/>
    <s v="CONT.ALERG.(LE)     "/>
    <n v="426.56"/>
    <n v="426.56"/>
    <s v="KGS"/>
    <d v="2024-12-12T00:00:00"/>
    <n v="0"/>
    <d v="2024-12-16T00:00:00"/>
    <n v="0.01"/>
    <n v="0"/>
    <s v="PRO"/>
    <n v="0"/>
    <x v="13"/>
    <n v="1"/>
    <m/>
    <m/>
    <x v="20"/>
    <x v="14"/>
  </r>
  <r>
    <n v="1665"/>
    <b v="1"/>
    <x v="77"/>
    <x v="0"/>
    <x v="77"/>
    <s v="CONT.ALERG.(SO)     "/>
    <n v="121.63"/>
    <n v="121.63"/>
    <s v="KG"/>
    <d v="2024-12-12T00:00:00"/>
    <n v="0"/>
    <d v="2024-12-16T00:00:00"/>
    <n v="0.01"/>
    <n v="0"/>
    <s v="PRO"/>
    <n v="0"/>
    <x v="14"/>
    <n v="1"/>
    <m/>
    <m/>
    <x v="16"/>
    <x v="14"/>
  </r>
  <r>
    <n v="1681"/>
    <b v="1"/>
    <x v="39"/>
    <x v="0"/>
    <x v="39"/>
    <s v=""/>
    <n v="1629.415669"/>
    <n v="1629.415669"/>
    <s v="KGS"/>
    <d v="2024-12-12T00:00:00"/>
    <n v="1"/>
    <d v="2024-12-16T00:00:00"/>
    <n v="0"/>
    <n v="0"/>
    <s v="PRO"/>
    <n v="0"/>
    <x v="15"/>
    <n v="1"/>
    <m/>
    <m/>
    <x v="17"/>
    <x v="14"/>
  </r>
  <r>
    <n v="1685"/>
    <b v="1"/>
    <x v="39"/>
    <x v="0"/>
    <x v="39"/>
    <s v=""/>
    <n v="932.27882199999999"/>
    <n v="932.27882199999999"/>
    <s v="KGS"/>
    <d v="2024-12-12T00:00:00"/>
    <n v="1"/>
    <d v="2024-12-16T00:00:00"/>
    <n v="0"/>
    <n v="0"/>
    <s v="PRO"/>
    <n v="0"/>
    <x v="15"/>
    <n v="1"/>
    <m/>
    <m/>
    <x v="17"/>
    <x v="14"/>
  </r>
  <r>
    <n v="1690"/>
    <b v="1"/>
    <x v="39"/>
    <x v="0"/>
    <x v="39"/>
    <s v=""/>
    <n v="1027.44542"/>
    <n v="1027.44542"/>
    <s v="KGS"/>
    <d v="2024-12-12T00:00:00"/>
    <n v="1"/>
    <d v="2024-12-16T00:00:00"/>
    <n v="0"/>
    <n v="0"/>
    <s v="PRO"/>
    <n v="0"/>
    <x v="16"/>
    <n v="1"/>
    <m/>
    <m/>
    <x v="17"/>
    <x v="14"/>
  </r>
  <r>
    <n v="1694"/>
    <b v="1"/>
    <x v="39"/>
    <x v="0"/>
    <x v="39"/>
    <s v=""/>
    <n v="425.469221"/>
    <n v="425.469221"/>
    <s v="KGS"/>
    <d v="2024-12-12T00:00:00"/>
    <n v="1"/>
    <d v="2024-12-16T00:00:00"/>
    <n v="0"/>
    <n v="0"/>
    <s v="PRO"/>
    <n v="0"/>
    <x v="16"/>
    <n v="1"/>
    <m/>
    <m/>
    <x v="17"/>
    <x v="14"/>
  </r>
  <r>
    <n v="1699"/>
    <b v="1"/>
    <x v="39"/>
    <x v="0"/>
    <x v="39"/>
    <s v=""/>
    <n v="309.43216100000001"/>
    <n v="309.43216100000001"/>
    <s v="KGS"/>
    <d v="2024-12-12T00:00:00"/>
    <n v="1"/>
    <d v="2024-12-16T00:00:00"/>
    <n v="0"/>
    <n v="0"/>
    <s v="PRO"/>
    <n v="0"/>
    <x v="17"/>
    <n v="1"/>
    <m/>
    <m/>
    <x v="17"/>
    <x v="14"/>
  </r>
  <r>
    <n v="1704"/>
    <b v="1"/>
    <x v="39"/>
    <x v="0"/>
    <x v="39"/>
    <s v=""/>
    <n v="747.23303099999998"/>
    <n v="747.23303099999998"/>
    <s v="KGS"/>
    <d v="2024-12-12T00:00:00"/>
    <n v="1"/>
    <d v="2024-12-16T00:00:00"/>
    <n v="0"/>
    <n v="0"/>
    <s v="PRO"/>
    <n v="0"/>
    <x v="17"/>
    <n v="1"/>
    <m/>
    <m/>
    <x v="17"/>
    <x v="14"/>
  </r>
  <r>
    <n v="1709"/>
    <b v="1"/>
    <x v="39"/>
    <x v="0"/>
    <x v="39"/>
    <s v=""/>
    <n v="253.059011"/>
    <n v="253.059011"/>
    <s v="KGS"/>
    <d v="2024-12-12T00:00:00"/>
    <n v="1"/>
    <d v="2024-12-16T00:00:00"/>
    <n v="0"/>
    <n v="0"/>
    <s v="PRO"/>
    <n v="0"/>
    <x v="31"/>
    <n v="1"/>
    <m/>
    <m/>
    <x v="17"/>
    <x v="14"/>
  </r>
  <r>
    <n v="1710"/>
    <b v="1"/>
    <x v="39"/>
    <x v="0"/>
    <x v="39"/>
    <s v=""/>
    <n v="1918.829007"/>
    <n v="1918.829007"/>
    <s v="KGS"/>
    <d v="2024-12-12T00:00:00"/>
    <n v="1"/>
    <d v="2024-12-16T00:00:00"/>
    <n v="0"/>
    <n v="0"/>
    <s v="PRO"/>
    <n v="0"/>
    <x v="31"/>
    <n v="1"/>
    <m/>
    <m/>
    <x v="17"/>
    <x v="14"/>
  </r>
  <r>
    <n v="1791"/>
    <b v="1"/>
    <x v="32"/>
    <x v="0"/>
    <x v="32"/>
    <s v=""/>
    <n v="105.13951400000001"/>
    <n v="105.13951400000001"/>
    <s v="KGS"/>
    <d v="2024-12-12T00:00:00"/>
    <n v="7"/>
    <d v="2024-12-23T00:00:00"/>
    <n v="0"/>
    <n v="0"/>
    <s v="PRO"/>
    <n v="0"/>
    <x v="11"/>
    <n v="1"/>
    <m/>
    <m/>
    <x v="14"/>
    <x v="10"/>
  </r>
  <r>
    <n v="1794"/>
    <b v="1"/>
    <x v="32"/>
    <x v="0"/>
    <x v="32"/>
    <s v=""/>
    <n v="133.739755"/>
    <n v="133.739755"/>
    <s v="KGS"/>
    <d v="2024-12-12T00:00:00"/>
    <n v="7"/>
    <d v="2024-12-23T00:00:00"/>
    <n v="0"/>
    <n v="0"/>
    <s v="PRO"/>
    <n v="0"/>
    <x v="23"/>
    <n v="1"/>
    <m/>
    <m/>
    <x v="14"/>
    <x v="10"/>
  </r>
  <r>
    <n v="1798"/>
    <b v="1"/>
    <x v="32"/>
    <x v="0"/>
    <x v="32"/>
    <s v=""/>
    <n v="150.42004"/>
    <n v="150.42004"/>
    <s v="KGS"/>
    <d v="2024-12-12T00:00:00"/>
    <n v="7"/>
    <d v="2024-12-23T00:00:00"/>
    <n v="0"/>
    <n v="0"/>
    <s v="PRO"/>
    <n v="0"/>
    <x v="4"/>
    <n v="1"/>
    <m/>
    <m/>
    <x v="14"/>
    <x v="10"/>
  </r>
  <r>
    <n v="1801"/>
    <b v="1"/>
    <x v="32"/>
    <x v="0"/>
    <x v="32"/>
    <s v=""/>
    <n v="149.55866800000001"/>
    <n v="149.55866800000001"/>
    <s v="KGS"/>
    <d v="2024-12-12T00:00:00"/>
    <n v="7"/>
    <d v="2024-12-23T00:00:00"/>
    <n v="0"/>
    <n v="0"/>
    <s v="PRO"/>
    <n v="0"/>
    <x v="7"/>
    <n v="1"/>
    <m/>
    <m/>
    <x v="14"/>
    <x v="10"/>
  </r>
  <r>
    <n v="1829"/>
    <b v="1"/>
    <x v="33"/>
    <x v="0"/>
    <x v="33"/>
    <s v="ET 100X150 ILUST    "/>
    <n v="51.921792000000003"/>
    <n v="51.921792000000003"/>
    <s v="UNI"/>
    <d v="2024-12-12T00:00:00"/>
    <n v="10"/>
    <d v="2024-12-23T00:00:00"/>
    <n v="0"/>
    <n v="0"/>
    <s v="PRO"/>
    <n v="0"/>
    <x v="11"/>
    <n v="1"/>
    <m/>
    <m/>
    <x v="9"/>
    <x v="10"/>
  </r>
  <r>
    <n v="1840"/>
    <b v="1"/>
    <x v="33"/>
    <x v="0"/>
    <x v="33"/>
    <s v="ET 100X150 ILUST    "/>
    <n v="1092.1092000000001"/>
    <n v="1092.1092000000001"/>
    <s v="UNI"/>
    <d v="2024-12-12T00:00:00"/>
    <n v="10"/>
    <d v="2024-12-23T00:00:00"/>
    <n v="0"/>
    <n v="0"/>
    <s v="PRO"/>
    <n v="0"/>
    <x v="4"/>
    <n v="1"/>
    <m/>
    <m/>
    <x v="9"/>
    <x v="10"/>
  </r>
  <r>
    <n v="1902"/>
    <b v="1"/>
    <x v="15"/>
    <x v="0"/>
    <x v="15"/>
    <s v="NRO 2               "/>
    <n v="315.313939"/>
    <n v="315.313939"/>
    <s v="KG"/>
    <d v="2024-12-12T00:00:00"/>
    <n v="15"/>
    <d v="2024-12-30T00:00:00"/>
    <n v="0"/>
    <n v="0"/>
    <s v="PRO"/>
    <n v="0"/>
    <x v="25"/>
    <n v="1"/>
    <m/>
    <m/>
    <x v="6"/>
    <x v="12"/>
  </r>
  <r>
    <n v="1929"/>
    <b v="1"/>
    <x v="15"/>
    <x v="0"/>
    <x v="15"/>
    <s v="NRO 2               "/>
    <n v="33.866461999999999"/>
    <n v="33.866461999999999"/>
    <s v="KG"/>
    <d v="2024-12-12T00:00:00"/>
    <n v="15"/>
    <d v="2024-12-30T00:00:00"/>
    <n v="0"/>
    <n v="0"/>
    <s v="PRO"/>
    <n v="0"/>
    <x v="0"/>
    <n v="1"/>
    <m/>
    <m/>
    <x v="6"/>
    <x v="12"/>
  </r>
  <r>
    <n v="1919"/>
    <b v="1"/>
    <x v="166"/>
    <x v="0"/>
    <x v="166"/>
    <s v=""/>
    <n v="1.7180789999999999"/>
    <n v="1.7180789999999999"/>
    <s v="KG"/>
    <d v="2024-12-12T00:00:00"/>
    <n v="15"/>
    <d v="2024-12-30T00:00:00"/>
    <n v="0"/>
    <n v="0"/>
    <s v="PRO"/>
    <n v="0"/>
    <x v="32"/>
    <n v="1"/>
    <m/>
    <m/>
    <x v="3"/>
    <x v="12"/>
  </r>
  <r>
    <n v="1900"/>
    <b v="1"/>
    <x v="36"/>
    <x v="0"/>
    <x v="36"/>
    <s v="CONT.ALERG.(SO)     "/>
    <n v="840.16847199999995"/>
    <n v="840.16847199999995"/>
    <s v="KGS"/>
    <d v="2024-12-12T00:00:00"/>
    <n v="15"/>
    <d v="2024-12-30T00:00:00"/>
    <n v="0"/>
    <n v="0"/>
    <s v="PRO"/>
    <n v="0"/>
    <x v="25"/>
    <n v="1"/>
    <m/>
    <m/>
    <x v="4"/>
    <x v="12"/>
  </r>
  <r>
    <n v="1906"/>
    <b v="1"/>
    <x v="36"/>
    <x v="0"/>
    <x v="36"/>
    <s v="CONT.ALERG.(SO)     "/>
    <n v="911.65012999999999"/>
    <n v="911.65012999999999"/>
    <s v="KGS"/>
    <d v="2024-12-12T00:00:00"/>
    <n v="15"/>
    <d v="2024-12-30T00:00:00"/>
    <n v="0"/>
    <n v="0"/>
    <s v="PRO"/>
    <n v="0"/>
    <x v="18"/>
    <n v="1"/>
    <m/>
    <m/>
    <x v="4"/>
    <x v="12"/>
  </r>
  <r>
    <n v="1913"/>
    <b v="1"/>
    <x v="36"/>
    <x v="0"/>
    <x v="36"/>
    <s v="CONT.ALERG.(SO)     "/>
    <n v="285.293902"/>
    <n v="285.293902"/>
    <s v="KGS"/>
    <d v="2024-12-12T00:00:00"/>
    <n v="15"/>
    <d v="2024-12-30T00:00:00"/>
    <n v="0"/>
    <n v="0"/>
    <s v="PRO"/>
    <n v="0"/>
    <x v="32"/>
    <n v="1"/>
    <m/>
    <m/>
    <x v="4"/>
    <x v="12"/>
  </r>
  <r>
    <n v="1927"/>
    <b v="1"/>
    <x v="34"/>
    <x v="0"/>
    <x v="34"/>
    <s v="X KILO              "/>
    <n v="97.831816000000003"/>
    <n v="97.831816000000003"/>
    <s v="KGS"/>
    <d v="2024-12-12T00:00:00"/>
    <n v="15"/>
    <d v="2024-12-30T00:00:00"/>
    <n v="0"/>
    <n v="0"/>
    <s v="PRO"/>
    <n v="0"/>
    <x v="0"/>
    <n v="1"/>
    <m/>
    <m/>
    <x v="0"/>
    <x v="12"/>
  </r>
  <r>
    <n v="1708"/>
    <b v="1"/>
    <x v="49"/>
    <x v="0"/>
    <x v="49"/>
    <s v="Pizza y Bast. queso"/>
    <n v="5495.45"/>
    <n v="5495.45"/>
    <s v="KG"/>
    <d v="2024-12-13T00:00:00"/>
    <n v="0"/>
    <d v="2024-12-16T00:00:00"/>
    <n v="0.01"/>
    <n v="0"/>
    <s v="PRO"/>
    <n v="0"/>
    <x v="31"/>
    <n v="1"/>
    <m/>
    <m/>
    <x v="16"/>
    <x v="14"/>
  </r>
  <r>
    <n v="1712"/>
    <b v="1"/>
    <x v="83"/>
    <x v="0"/>
    <x v="83"/>
    <s v="CONT. ALERGENO      "/>
    <n v="18768.75"/>
    <n v="18768.75"/>
    <s v="UNI"/>
    <d v="2024-12-13T00:00:00"/>
    <n v="0"/>
    <d v="2024-12-16T00:00:00"/>
    <n v="0.01"/>
    <n v="0"/>
    <s v="PRO"/>
    <n v="0"/>
    <x v="13"/>
    <n v="1"/>
    <m/>
    <m/>
    <x v="16"/>
    <x v="14"/>
  </r>
  <r>
    <n v="1716"/>
    <b v="1"/>
    <x v="39"/>
    <x v="0"/>
    <x v="39"/>
    <s v=""/>
    <n v="645.06962299999998"/>
    <n v="645.06962299999998"/>
    <s v="KGS"/>
    <d v="2024-12-13T00:00:00"/>
    <n v="1"/>
    <d v="2024-12-16T00:00:00"/>
    <n v="0"/>
    <n v="0"/>
    <s v="PRO"/>
    <n v="0"/>
    <x v="14"/>
    <n v="1"/>
    <m/>
    <m/>
    <x v="17"/>
    <x v="14"/>
  </r>
  <r>
    <n v="1721"/>
    <b v="1"/>
    <x v="39"/>
    <x v="0"/>
    <x v="39"/>
    <s v=""/>
    <n v="37.190505999999999"/>
    <n v="37.190505999999999"/>
    <s v="KGS"/>
    <d v="2024-12-13T00:00:00"/>
    <n v="1"/>
    <d v="2024-12-16T00:00:00"/>
    <n v="0"/>
    <n v="0"/>
    <s v="PRO"/>
    <n v="0"/>
    <x v="14"/>
    <n v="1"/>
    <m/>
    <m/>
    <x v="17"/>
    <x v="14"/>
  </r>
  <r>
    <n v="1808"/>
    <b v="1"/>
    <x v="32"/>
    <x v="0"/>
    <x v="32"/>
    <s v=""/>
    <n v="63.532026000000002"/>
    <n v="63.532026000000002"/>
    <s v="KGS"/>
    <d v="2024-12-13T00:00:00"/>
    <n v="7"/>
    <d v="2024-12-23T00:00:00"/>
    <n v="0"/>
    <n v="0"/>
    <s v="PRO"/>
    <n v="0"/>
    <x v="4"/>
    <n v="1"/>
    <m/>
    <m/>
    <x v="14"/>
    <x v="10"/>
  </r>
  <r>
    <n v="1930"/>
    <b v="1"/>
    <x v="84"/>
    <x v="0"/>
    <x v="84"/>
    <s v="CONT.ALERG.(T)      "/>
    <n v="534.26247000000001"/>
    <n v="534.26247000000001"/>
    <s v="KGS"/>
    <d v="2024-12-13T00:00:00"/>
    <n v="15"/>
    <d v="2024-12-30T00:00:00"/>
    <n v="0"/>
    <n v="0"/>
    <s v="PRO"/>
    <n v="0"/>
    <x v="25"/>
    <n v="1"/>
    <m/>
    <m/>
    <x v="18"/>
    <x v="12"/>
  </r>
  <r>
    <n v="1932"/>
    <b v="1"/>
    <x v="84"/>
    <x v="0"/>
    <x v="84"/>
    <s v="CONT.ALERG.(T)      "/>
    <n v="579.71759999999995"/>
    <n v="579.71759999999995"/>
    <s v="KGS"/>
    <d v="2024-12-13T00:00:00"/>
    <n v="15"/>
    <d v="2024-12-30T00:00:00"/>
    <n v="0"/>
    <n v="0"/>
    <s v="PRO"/>
    <n v="0"/>
    <x v="18"/>
    <n v="1"/>
    <m/>
    <m/>
    <x v="18"/>
    <x v="12"/>
  </r>
  <r>
    <n v="1935"/>
    <b v="1"/>
    <x v="15"/>
    <x v="0"/>
    <x v="15"/>
    <s v="NRO 2               "/>
    <n v="1843.2473399999999"/>
    <n v="1843.2473399999999"/>
    <s v="KG"/>
    <d v="2024-12-13T00:00:00"/>
    <n v="15"/>
    <d v="2024-12-30T00:00:00"/>
    <n v="0"/>
    <n v="0"/>
    <s v="PRO"/>
    <n v="0"/>
    <x v="6"/>
    <n v="1"/>
    <m/>
    <m/>
    <x v="6"/>
    <x v="12"/>
  </r>
  <r>
    <n v="1936"/>
    <b v="1"/>
    <x v="17"/>
    <x v="0"/>
    <x v="17"/>
    <s v="KGS                 "/>
    <n v="11.722860000000001"/>
    <n v="11.722860000000001"/>
    <s v="KGS"/>
    <d v="2024-12-13T00:00:00"/>
    <n v="15"/>
    <d v="2024-12-30T00:00:00"/>
    <n v="0"/>
    <n v="0"/>
    <s v="PRO"/>
    <n v="0"/>
    <x v="6"/>
    <n v="1"/>
    <m/>
    <m/>
    <x v="3"/>
    <x v="12"/>
  </r>
  <r>
    <n v="1713"/>
    <b v="1"/>
    <x v="85"/>
    <x v="0"/>
    <x v="85"/>
    <s v="CONT.ALERG.(T)"/>
    <n v="1062.6099999999999"/>
    <n v="1062.6099999999999"/>
    <s v="KGS"/>
    <d v="2024-12-14T00:00:00"/>
    <n v="0"/>
    <d v="2024-12-16T00:00:00"/>
    <n v="0.01"/>
    <n v="0"/>
    <s v="PRO"/>
    <n v="0"/>
    <x v="15"/>
    <n v="1"/>
    <m/>
    <m/>
    <x v="16"/>
    <x v="14"/>
  </r>
  <r>
    <n v="1722"/>
    <b v="1"/>
    <x v="85"/>
    <x v="0"/>
    <x v="85"/>
    <s v="CONT.ALERG.(T)"/>
    <n v="952.15"/>
    <n v="952.15"/>
    <s v="KGS"/>
    <d v="2024-12-14T00:00:00"/>
    <n v="0"/>
    <d v="2024-12-16T00:00:00"/>
    <n v="0.01"/>
    <n v="0"/>
    <s v="PRO"/>
    <n v="0"/>
    <x v="16"/>
    <n v="1"/>
    <m/>
    <m/>
    <x v="16"/>
    <x v="14"/>
  </r>
  <r>
    <n v="1725"/>
    <b v="1"/>
    <x v="85"/>
    <x v="0"/>
    <x v="85"/>
    <s v="CONT.ALERG.(T)"/>
    <n v="692.47"/>
    <n v="692.47"/>
    <s v="KGS"/>
    <d v="2024-12-14T00:00:00"/>
    <n v="0"/>
    <d v="2024-12-16T00:00:00"/>
    <n v="0.01"/>
    <n v="0"/>
    <s v="PRO"/>
    <n v="0"/>
    <x v="17"/>
    <n v="1"/>
    <m/>
    <m/>
    <x v="16"/>
    <x v="14"/>
  </r>
  <r>
    <n v="1720"/>
    <b v="1"/>
    <x v="80"/>
    <x v="0"/>
    <x v="80"/>
    <s v="CONT.ALERG.(LE)     "/>
    <n v="169.28"/>
    <n v="169.28"/>
    <s v="KGS"/>
    <d v="2024-12-14T00:00:00"/>
    <n v="0"/>
    <d v="2024-12-16T00:00:00"/>
    <n v="0.01"/>
    <n v="0"/>
    <s v="PRO"/>
    <n v="0"/>
    <x v="14"/>
    <n v="1"/>
    <m/>
    <m/>
    <x v="20"/>
    <x v="14"/>
  </r>
  <r>
    <n v="1731"/>
    <b v="1"/>
    <x v="86"/>
    <x v="0"/>
    <x v="86"/>
    <s v="FLOW FRIZATA 09 REV1"/>
    <n v="26.71"/>
    <n v="26.71"/>
    <s v="KGS"/>
    <d v="2024-12-14T00:00:00"/>
    <n v="0"/>
    <d v="2024-12-16T00:00:00"/>
    <n v="0.01"/>
    <n v="0"/>
    <s v="PRO"/>
    <n v="0"/>
    <x v="13"/>
    <n v="1"/>
    <m/>
    <m/>
    <x v="16"/>
    <x v="14"/>
  </r>
  <r>
    <n v="1822"/>
    <b v="1"/>
    <x v="29"/>
    <x v="0"/>
    <x v="29"/>
    <s v="CONT.ALERG.(T)      "/>
    <n v="35.351736000000002"/>
    <n v="35.351736000000002"/>
    <s v="KG"/>
    <d v="2024-12-14T00:00:00"/>
    <n v="7"/>
    <d v="2024-12-23T00:00:00"/>
    <n v="0"/>
    <n v="0"/>
    <s v="PRO"/>
    <n v="0"/>
    <x v="7"/>
    <n v="1"/>
    <m/>
    <m/>
    <x v="1"/>
    <x v="10"/>
  </r>
  <r>
    <n v="1941"/>
    <b v="1"/>
    <x v="88"/>
    <x v="0"/>
    <x v="88"/>
    <s v="SWIFT GENÉRICA    "/>
    <n v="827.22"/>
    <n v="827.22"/>
    <s v="UNI"/>
    <d v="2024-12-14T00:00:00"/>
    <n v="15"/>
    <d v="2024-12-30T00:00:00"/>
    <n v="0"/>
    <n v="0"/>
    <s v="PRO"/>
    <n v="0"/>
    <x v="25"/>
    <n v="1"/>
    <m/>
    <m/>
    <x v="21"/>
    <x v="12"/>
  </r>
  <r>
    <n v="1946"/>
    <b v="1"/>
    <x v="88"/>
    <x v="0"/>
    <x v="88"/>
    <s v="SWIFT GENÉRICA    "/>
    <n v="897.6"/>
    <n v="897.6"/>
    <s v="UNI"/>
    <d v="2024-12-14T00:00:00"/>
    <n v="15"/>
    <d v="2024-12-30T00:00:00"/>
    <n v="0"/>
    <n v="0"/>
    <s v="PRO"/>
    <n v="0"/>
    <x v="18"/>
    <n v="1"/>
    <m/>
    <m/>
    <x v="21"/>
    <x v="12"/>
  </r>
  <r>
    <n v="1732"/>
    <b v="1"/>
    <x v="52"/>
    <x v="0"/>
    <x v="52"/>
    <s v=""/>
    <n v="78.672184999999999"/>
    <n v="78.672184999999999"/>
    <s v="UNI"/>
    <d v="2024-12-15T00:00:00"/>
    <n v="0"/>
    <d v="2024-12-16T00:00:00"/>
    <n v="0"/>
    <n v="0"/>
    <s v="PRO"/>
    <n v="0"/>
    <x v="15"/>
    <n v="1"/>
    <m/>
    <m/>
    <x v="16"/>
    <x v="14"/>
  </r>
  <r>
    <n v="1746"/>
    <b v="1"/>
    <x v="52"/>
    <x v="0"/>
    <x v="52"/>
    <s v=""/>
    <n v="19.293420999999999"/>
    <n v="19.293420999999999"/>
    <s v="UNI"/>
    <d v="2024-12-15T00:00:00"/>
    <n v="0"/>
    <d v="2024-12-16T00:00:00"/>
    <n v="0"/>
    <n v="0"/>
    <s v="PRO"/>
    <n v="0"/>
    <x v="16"/>
    <n v="1"/>
    <m/>
    <m/>
    <x v="16"/>
    <x v="14"/>
  </r>
  <r>
    <n v="1751"/>
    <b v="1"/>
    <x v="52"/>
    <x v="0"/>
    <x v="52"/>
    <s v=""/>
    <n v="14.031579000000001"/>
    <n v="14.031579000000001"/>
    <s v="UNI"/>
    <d v="2024-12-15T00:00:00"/>
    <n v="0"/>
    <d v="2024-12-16T00:00:00"/>
    <n v="0"/>
    <n v="0"/>
    <s v="PRO"/>
    <n v="0"/>
    <x v="17"/>
    <n v="1"/>
    <m/>
    <m/>
    <x v="16"/>
    <x v="14"/>
  </r>
  <r>
    <n v="1757"/>
    <b v="1"/>
    <x v="52"/>
    <x v="0"/>
    <x v="52"/>
    <s v=""/>
    <n v="104.000529"/>
    <n v="104.000529"/>
    <s v="UNI"/>
    <d v="2024-12-15T00:00:00"/>
    <n v="0"/>
    <d v="2024-12-16T00:00:00"/>
    <n v="0"/>
    <n v="0"/>
    <s v="PRO"/>
    <n v="0"/>
    <x v="31"/>
    <n v="1"/>
    <m/>
    <m/>
    <x v="16"/>
    <x v="14"/>
  </r>
  <r>
    <n v="1736"/>
    <b v="1"/>
    <x v="53"/>
    <x v="0"/>
    <x v="53"/>
    <s v=""/>
    <n v="283.33319999999998"/>
    <n v="283.33319999999998"/>
    <s v="UNI"/>
    <d v="2024-12-15T00:00:00"/>
    <n v="0"/>
    <d v="2024-12-16T00:00:00"/>
    <n v="0"/>
    <n v="0"/>
    <s v="PRO"/>
    <n v="0"/>
    <x v="15"/>
    <n v="1"/>
    <m/>
    <m/>
    <x v="19"/>
    <x v="14"/>
  </r>
  <r>
    <n v="1744"/>
    <b v="1"/>
    <x v="53"/>
    <x v="0"/>
    <x v="53"/>
    <s v=""/>
    <n v="43.421053000000001"/>
    <n v="43.421053000000001"/>
    <s v="UNI"/>
    <d v="2024-12-15T00:00:00"/>
    <n v="0"/>
    <d v="2024-12-16T00:00:00"/>
    <n v="0"/>
    <n v="0"/>
    <s v="PRO"/>
    <n v="0"/>
    <x v="16"/>
    <n v="1"/>
    <m/>
    <m/>
    <x v="19"/>
    <x v="14"/>
  </r>
  <r>
    <n v="1749"/>
    <b v="1"/>
    <x v="53"/>
    <x v="0"/>
    <x v="53"/>
    <s v=""/>
    <n v="31.578946999999999"/>
    <n v="31.578946999999999"/>
    <s v="UNI"/>
    <d v="2024-12-15T00:00:00"/>
    <n v="0"/>
    <d v="2024-12-16T00:00:00"/>
    <n v="0"/>
    <n v="0"/>
    <s v="PRO"/>
    <n v="0"/>
    <x v="17"/>
    <n v="1"/>
    <m/>
    <m/>
    <x v="19"/>
    <x v="14"/>
  </r>
  <r>
    <n v="1755"/>
    <b v="1"/>
    <x v="53"/>
    <x v="0"/>
    <x v="53"/>
    <s v=""/>
    <n v="149.763158"/>
    <n v="149.763158"/>
    <s v="UNI"/>
    <d v="2024-12-15T00:00:00"/>
    <n v="0"/>
    <d v="2024-12-16T00:00:00"/>
    <n v="0"/>
    <n v="0"/>
    <s v="PRO"/>
    <n v="0"/>
    <x v="31"/>
    <n v="1"/>
    <m/>
    <m/>
    <x v="19"/>
    <x v="14"/>
  </r>
  <r>
    <n v="1742"/>
    <b v="1"/>
    <x v="130"/>
    <x v="0"/>
    <x v="130"/>
    <s v="NUGG PALA X380 REV.2"/>
    <n v="144.75"/>
    <n v="144.75"/>
    <s v="KG"/>
    <d v="2024-12-15T00:00:00"/>
    <n v="0"/>
    <d v="2024-12-16T00:00:00"/>
    <n v="0.01"/>
    <n v="0"/>
    <s v="PRO"/>
    <n v="0"/>
    <x v="16"/>
    <n v="1"/>
    <m/>
    <m/>
    <x v="16"/>
    <x v="14"/>
  </r>
  <r>
    <n v="1747"/>
    <b v="1"/>
    <x v="131"/>
    <x v="0"/>
    <x v="131"/>
    <s v=""/>
    <n v="68.430000000000007"/>
    <n v="68.430000000000007"/>
    <s v="KG"/>
    <d v="2024-12-15T00:00:00"/>
    <n v="0"/>
    <d v="2024-12-16T00:00:00"/>
    <n v="0.01"/>
    <n v="0"/>
    <s v="PRO"/>
    <n v="0"/>
    <x v="17"/>
    <n v="1"/>
    <m/>
    <m/>
    <x v="16"/>
    <x v="14"/>
  </r>
  <r>
    <n v="1752"/>
    <b v="1"/>
    <x v="153"/>
    <x v="0"/>
    <x v="153"/>
    <s v="REV.1"/>
    <n v="359.47"/>
    <n v="359.47"/>
    <s v="KG"/>
    <d v="2024-12-15T00:00:00"/>
    <n v="0"/>
    <d v="2024-12-16T00:00:00"/>
    <n v="0.01"/>
    <n v="0"/>
    <s v="PRO"/>
    <n v="0"/>
    <x v="31"/>
    <n v="1"/>
    <m/>
    <m/>
    <x v="16"/>
    <x v="14"/>
  </r>
  <r>
    <n v="1735"/>
    <b v="1"/>
    <x v="89"/>
    <x v="0"/>
    <x v="89"/>
    <s v="12 u PALADINI"/>
    <n v="4816.67"/>
    <n v="4816.67"/>
    <s v="UNI"/>
    <d v="2024-12-15T00:00:00"/>
    <n v="0"/>
    <d v="2024-12-16T00:00:00"/>
    <n v="0.01"/>
    <n v="0"/>
    <s v="PRO"/>
    <n v="0"/>
    <x v="15"/>
    <n v="1"/>
    <m/>
    <m/>
    <x v="16"/>
    <x v="14"/>
  </r>
  <r>
    <n v="1758"/>
    <b v="1"/>
    <x v="61"/>
    <x v="0"/>
    <x v="61"/>
    <s v="C-FR-08 REV.3"/>
    <n v="1562.5"/>
    <n v="1562.5"/>
    <s v="UNI"/>
    <d v="2024-12-15T00:00:00"/>
    <n v="0"/>
    <d v="2024-12-16T00:00:00"/>
    <n v="0.01"/>
    <n v="0"/>
    <s v="PRO"/>
    <n v="0"/>
    <x v="13"/>
    <n v="1"/>
    <m/>
    <m/>
    <x v="16"/>
    <x v="14"/>
  </r>
  <r>
    <n v="1759"/>
    <b v="1"/>
    <x v="62"/>
    <x v="0"/>
    <x v="62"/>
    <s v="UNIDADES. REV.2"/>
    <n v="3.12"/>
    <n v="3.12"/>
    <s v="UNI"/>
    <d v="2024-12-15T00:00:00"/>
    <n v="0"/>
    <d v="2024-12-16T00:00:00"/>
    <n v="0.01"/>
    <n v="0"/>
    <s v="PRO"/>
    <n v="0"/>
    <x v="13"/>
    <n v="1"/>
    <m/>
    <m/>
    <x v="16"/>
    <x v="14"/>
  </r>
  <r>
    <n v="1760"/>
    <b v="1"/>
    <x v="63"/>
    <x v="0"/>
    <x v="63"/>
    <s v="2 BANDAS"/>
    <n v="1562.66"/>
    <n v="1562.66"/>
    <s v="UNI"/>
    <d v="2024-12-15T00:00:00"/>
    <n v="0"/>
    <d v="2024-12-16T00:00:00"/>
    <n v="0.01"/>
    <n v="0"/>
    <s v="PRO"/>
    <n v="0"/>
    <x v="13"/>
    <n v="1"/>
    <m/>
    <m/>
    <x v="16"/>
    <x v="14"/>
  </r>
  <r>
    <n v="1738"/>
    <b v="1"/>
    <x v="90"/>
    <x v="0"/>
    <x v="90"/>
    <s v="RIBBON NE 102X450 OU"/>
    <n v="1.9644429999999999"/>
    <n v="1.9644429999999999"/>
    <s v="UNI"/>
    <d v="2024-12-15T00:00:00"/>
    <n v="0"/>
    <d v="2024-12-16T00:00:00"/>
    <n v="0"/>
    <n v="0"/>
    <s v="PRO"/>
    <n v="0"/>
    <x v="15"/>
    <n v="1"/>
    <m/>
    <m/>
    <x v="22"/>
    <x v="14"/>
  </r>
  <r>
    <n v="70"/>
    <b v="1"/>
    <x v="92"/>
    <x v="1"/>
    <x v="92"/>
    <s v="ARG. P.neto 0,96 kg"/>
    <n v="1562.5"/>
    <n v="0"/>
    <s v="UNI"/>
    <d v="2024-12-15T00:00:00"/>
    <n v="1"/>
    <d v="2024-12-16T00:00:00"/>
    <n v="0.01"/>
    <n v="0"/>
    <s v="PRO"/>
    <n v="0"/>
    <x v="13"/>
    <n v="1"/>
    <m/>
    <m/>
    <x v="16"/>
    <x v="14"/>
  </r>
  <r>
    <n v="1733"/>
    <b v="1"/>
    <x v="67"/>
    <x v="0"/>
    <x v="67"/>
    <s v=""/>
    <n v="19.68"/>
    <n v="19.68"/>
    <s v="UN"/>
    <d v="2024-12-15T00:00:00"/>
    <n v="0"/>
    <d v="2024-12-16T00:00:00"/>
    <n v="0.01"/>
    <n v="0"/>
    <s v="PRO"/>
    <n v="0"/>
    <x v="15"/>
    <n v="1"/>
    <m/>
    <m/>
    <x v="16"/>
    <x v="14"/>
  </r>
  <r>
    <n v="1745"/>
    <b v="1"/>
    <x v="67"/>
    <x v="0"/>
    <x v="67"/>
    <s v=""/>
    <n v="4.82"/>
    <n v="4.82"/>
    <s v="UN"/>
    <d v="2024-12-15T00:00:00"/>
    <n v="0"/>
    <d v="2024-12-16T00:00:00"/>
    <n v="0.01"/>
    <n v="0"/>
    <s v="PRO"/>
    <n v="0"/>
    <x v="16"/>
    <n v="1"/>
    <m/>
    <m/>
    <x v="16"/>
    <x v="14"/>
  </r>
  <r>
    <n v="1750"/>
    <b v="1"/>
    <x v="67"/>
    <x v="0"/>
    <x v="67"/>
    <s v=""/>
    <n v="3.51"/>
    <n v="3.51"/>
    <s v="UN"/>
    <d v="2024-12-15T00:00:00"/>
    <n v="0"/>
    <d v="2024-12-16T00:00:00"/>
    <n v="0.01"/>
    <n v="0"/>
    <s v="PRO"/>
    <n v="0"/>
    <x v="17"/>
    <n v="1"/>
    <m/>
    <m/>
    <x v="16"/>
    <x v="14"/>
  </r>
  <r>
    <n v="1756"/>
    <b v="1"/>
    <x v="67"/>
    <x v="0"/>
    <x v="67"/>
    <s v=""/>
    <n v="26"/>
    <n v="26"/>
    <s v="UN"/>
    <d v="2024-12-15T00:00:00"/>
    <n v="0"/>
    <d v="2024-12-16T00:00:00"/>
    <n v="0.01"/>
    <n v="0"/>
    <s v="PRO"/>
    <n v="0"/>
    <x v="31"/>
    <n v="1"/>
    <m/>
    <m/>
    <x v="16"/>
    <x v="14"/>
  </r>
  <r>
    <n v="69"/>
    <b v="1"/>
    <x v="156"/>
    <x v="1"/>
    <x v="156"/>
    <s v="16 UNID X 380 GRS"/>
    <n v="2496.0526319999999"/>
    <n v="0"/>
    <s v="UNI"/>
    <d v="2024-12-15T00:00:00"/>
    <n v="1"/>
    <d v="2024-12-16T00:00:00"/>
    <n v="0"/>
    <n v="0"/>
    <s v="PRO"/>
    <n v="0"/>
    <x v="31"/>
    <n v="1"/>
    <m/>
    <m/>
    <x v="16"/>
    <x v="14"/>
  </r>
  <r>
    <n v="1734"/>
    <b v="1"/>
    <x v="135"/>
    <x v="0"/>
    <x v="135"/>
    <s v="FLOW MED PALA REV.3"/>
    <n v="149.71"/>
    <n v="149.71"/>
    <s v="KG"/>
    <d v="2024-12-15T00:00:00"/>
    <n v="0"/>
    <d v="2024-12-16T00:00:00"/>
    <n v="0.01"/>
    <n v="0"/>
    <s v="PRO"/>
    <n v="0"/>
    <x v="15"/>
    <n v="1"/>
    <m/>
    <m/>
    <x v="16"/>
    <x v="14"/>
  </r>
  <r>
    <n v="1753"/>
    <b v="1"/>
    <x v="124"/>
    <x v="0"/>
    <x v="124"/>
    <s v="PECHU MINI BASTONES"/>
    <n v="2496.3000000000002"/>
    <n v="2496.3000000000002"/>
    <s v="UNI"/>
    <d v="2024-12-15T00:00:00"/>
    <n v="0"/>
    <d v="2024-12-16T00:00:00"/>
    <n v="0.01"/>
    <n v="0"/>
    <s v="PRO"/>
    <n v="0"/>
    <x v="31"/>
    <n v="1"/>
    <m/>
    <m/>
    <x v="16"/>
    <x v="14"/>
  </r>
  <r>
    <n v="67"/>
    <b v="1"/>
    <x v="136"/>
    <x v="1"/>
    <x v="136"/>
    <s v="X20PAQ COD 100983"/>
    <n v="723.684211"/>
    <n v="0"/>
    <s v="UNI"/>
    <d v="2024-12-15T00:00:00"/>
    <n v="1"/>
    <d v="2024-12-16T00:00:00"/>
    <n v="0"/>
    <n v="0"/>
    <s v="PRO"/>
    <n v="0"/>
    <x v="16"/>
    <n v="1"/>
    <m/>
    <m/>
    <x v="16"/>
    <x v="14"/>
  </r>
  <r>
    <n v="68"/>
    <b v="1"/>
    <x v="137"/>
    <x v="1"/>
    <x v="137"/>
    <s v="X10 PAQ COD 100984"/>
    <n v="526.315789"/>
    <n v="0"/>
    <s v="UNI"/>
    <d v="2024-12-15T00:00:00"/>
    <n v="1"/>
    <d v="2024-12-16T00:00:00"/>
    <n v="0"/>
    <n v="0"/>
    <s v="PRO"/>
    <n v="0"/>
    <x v="17"/>
    <n v="1"/>
    <m/>
    <m/>
    <x v="16"/>
    <x v="14"/>
  </r>
  <r>
    <n v="65"/>
    <b v="1"/>
    <x v="138"/>
    <x v="1"/>
    <x v="138"/>
    <s v="SKU PALADINI 102484"/>
    <n v="4722.22"/>
    <n v="0"/>
    <s v="UNI"/>
    <d v="2024-12-15T00:00:00"/>
    <n v="1"/>
    <d v="2024-12-16T00:00:00"/>
    <n v="0.01"/>
    <n v="0"/>
    <s v="PRO"/>
    <n v="0"/>
    <x v="15"/>
    <n v="1"/>
    <m/>
    <m/>
    <x v="16"/>
    <x v="14"/>
  </r>
  <r>
    <n v="1882"/>
    <b v="1"/>
    <x v="22"/>
    <x v="0"/>
    <x v="22"/>
    <s v="CONT.ALERG.(T)      "/>
    <n v="17.517923"/>
    <n v="17.517923"/>
    <s v="KGS"/>
    <d v="2024-12-15T00:00:00"/>
    <n v="10"/>
    <d v="2024-12-30T00:00:00"/>
    <n v="0"/>
    <n v="0"/>
    <s v="PRO"/>
    <n v="0"/>
    <x v="32"/>
    <n v="1"/>
    <m/>
    <m/>
    <x v="4"/>
    <x v="12"/>
  </r>
  <r>
    <n v="2228"/>
    <b v="1"/>
    <x v="2"/>
    <x v="0"/>
    <x v="2"/>
    <s v=""/>
    <n v="1.146887"/>
    <n v="1.146887"/>
    <s v="KG"/>
    <d v="2024-12-15T00:00:00"/>
    <n v="30"/>
    <d v="2025-01-20T00:00:00"/>
    <n v="0"/>
    <n v="0"/>
    <s v="PRO"/>
    <n v="0"/>
    <x v="6"/>
    <n v="1"/>
    <m/>
    <m/>
    <x v="1"/>
    <x v="17"/>
  </r>
  <r>
    <n v="2233"/>
    <b v="1"/>
    <x v="2"/>
    <x v="0"/>
    <x v="2"/>
    <s v=""/>
    <n v="0.630552"/>
    <n v="0.630552"/>
    <s v="KG"/>
    <d v="2024-12-15T00:00:00"/>
    <n v="30"/>
    <d v="2025-01-20T00:00:00"/>
    <n v="0"/>
    <n v="0"/>
    <s v="PRO"/>
    <n v="0"/>
    <x v="7"/>
    <n v="1"/>
    <m/>
    <m/>
    <x v="1"/>
    <x v="17"/>
  </r>
  <r>
    <n v="1761"/>
    <b v="1"/>
    <x v="52"/>
    <x v="0"/>
    <x v="52"/>
    <s v=""/>
    <n v="46.166510000000002"/>
    <n v="46.166510000000002"/>
    <s v="UNI"/>
    <d v="2024-12-16T00:00:00"/>
    <n v="0"/>
    <d v="2024-12-16T00:00:00"/>
    <n v="0"/>
    <n v="0"/>
    <s v="PRO"/>
    <n v="0"/>
    <x v="14"/>
    <n v="1"/>
    <m/>
    <m/>
    <x v="16"/>
    <x v="14"/>
  </r>
  <r>
    <n v="1762"/>
    <b v="1"/>
    <x v="53"/>
    <x v="0"/>
    <x v="53"/>
    <s v=""/>
    <n v="52.631399999999999"/>
    <n v="52.631399999999999"/>
    <s v="UNI"/>
    <d v="2024-12-16T00:00:00"/>
    <n v="0"/>
    <d v="2024-12-16T00:00:00"/>
    <n v="0"/>
    <n v="0"/>
    <s v="PRO"/>
    <n v="0"/>
    <x v="14"/>
    <n v="1"/>
    <m/>
    <m/>
    <x v="19"/>
    <x v="14"/>
  </r>
  <r>
    <n v="1764"/>
    <b v="1"/>
    <x v="96"/>
    <x v="0"/>
    <x v="96"/>
    <s v="12 u PALADINI"/>
    <n v="894.74"/>
    <n v="894.74"/>
    <s v="UNI"/>
    <d v="2024-12-16T00:00:00"/>
    <n v="0"/>
    <d v="2024-12-16T00:00:00"/>
    <n v="0.01"/>
    <n v="0"/>
    <s v="PRO"/>
    <n v="0"/>
    <x v="14"/>
    <n v="1"/>
    <m/>
    <m/>
    <x v="16"/>
    <x v="14"/>
  </r>
  <r>
    <n v="1763"/>
    <b v="1"/>
    <x v="97"/>
    <x v="0"/>
    <x v="97"/>
    <s v="SOJA PALADINI J&amp;Q"/>
    <n v="29.01"/>
    <n v="29.01"/>
    <s v="KG"/>
    <d v="2024-12-16T00:00:00"/>
    <n v="0"/>
    <d v="2024-12-16T00:00:00"/>
    <n v="0.01"/>
    <n v="0"/>
    <s v="PRO"/>
    <n v="0"/>
    <x v="14"/>
    <n v="1"/>
    <m/>
    <m/>
    <x v="16"/>
    <x v="14"/>
  </r>
  <r>
    <n v="1767"/>
    <b v="1"/>
    <x v="90"/>
    <x v="0"/>
    <x v="90"/>
    <s v="RIBBON NE 102X450 OU"/>
    <n v="0.36491099999999999"/>
    <n v="0.36491099999999999"/>
    <s v="UNI"/>
    <d v="2024-12-16T00:00:00"/>
    <n v="0"/>
    <d v="2024-12-16T00:00:00"/>
    <n v="0"/>
    <n v="0"/>
    <s v="PRO"/>
    <n v="0"/>
    <x v="14"/>
    <n v="1"/>
    <m/>
    <m/>
    <x v="22"/>
    <x v="14"/>
  </r>
  <r>
    <n v="1766"/>
    <b v="1"/>
    <x v="67"/>
    <x v="0"/>
    <x v="67"/>
    <s v=""/>
    <n v="3.65"/>
    <n v="3.65"/>
    <s v="UN"/>
    <d v="2024-12-16T00:00:00"/>
    <n v="0"/>
    <d v="2024-12-16T00:00:00"/>
    <n v="0.01"/>
    <n v="0"/>
    <s v="PRO"/>
    <n v="0"/>
    <x v="14"/>
    <n v="1"/>
    <m/>
    <m/>
    <x v="16"/>
    <x v="14"/>
  </r>
  <r>
    <n v="66"/>
    <b v="1"/>
    <x v="108"/>
    <x v="1"/>
    <x v="108"/>
    <s v="MS J&amp;Q  PALADINI x12"/>
    <n v="877.19"/>
    <n v="0"/>
    <s v="UNI"/>
    <d v="2024-12-16T00:00:00"/>
    <n v="0"/>
    <d v="2024-12-16T00:00:00"/>
    <n v="0.01"/>
    <n v="0"/>
    <s v="PRO"/>
    <n v="0"/>
    <x v="14"/>
    <n v="1"/>
    <m/>
    <m/>
    <x v="16"/>
    <x v="14"/>
  </r>
  <r>
    <n v="1895"/>
    <b v="1"/>
    <x v="22"/>
    <x v="0"/>
    <x v="22"/>
    <s v="CONT.ALERG.(T)      "/>
    <n v="5286.0093610000004"/>
    <n v="5286.0093610000004"/>
    <s v="KGS"/>
    <d v="2024-12-16T00:00:00"/>
    <n v="10"/>
    <d v="2024-12-30T00:00:00"/>
    <n v="0"/>
    <n v="0"/>
    <s v="PRO"/>
    <n v="0"/>
    <x v="6"/>
    <n v="1"/>
    <m/>
    <m/>
    <x v="4"/>
    <x v="12"/>
  </r>
  <r>
    <n v="1853"/>
    <b v="1"/>
    <x v="23"/>
    <x v="0"/>
    <x v="23"/>
    <s v=""/>
    <n v="42.264245000000003"/>
    <n v="42.264245000000003"/>
    <s v="KGS"/>
    <d v="2024-12-17T00:00:00"/>
    <n v="7"/>
    <d v="2024-12-30T00:00:00"/>
    <n v="0"/>
    <n v="0"/>
    <s v="PRO"/>
    <n v="0"/>
    <x v="6"/>
    <n v="1"/>
    <m/>
    <m/>
    <x v="10"/>
    <x v="12"/>
  </r>
  <r>
    <n v="1854"/>
    <b v="1"/>
    <x v="24"/>
    <x v="0"/>
    <x v="24"/>
    <s v=""/>
    <n v="112.704652"/>
    <n v="112.704652"/>
    <s v="KGS"/>
    <d v="2024-12-17T00:00:00"/>
    <n v="7"/>
    <d v="2024-12-30T00:00:00"/>
    <n v="0"/>
    <n v="0"/>
    <s v="PRO"/>
    <n v="0"/>
    <x v="6"/>
    <n v="1"/>
    <m/>
    <m/>
    <x v="11"/>
    <x v="12"/>
  </r>
  <r>
    <n v="1899"/>
    <b v="1"/>
    <x v="22"/>
    <x v="0"/>
    <x v="22"/>
    <s v="CONT.ALERG.(T)      "/>
    <n v="1352.9218639999999"/>
    <n v="1352.9218639999999"/>
    <s v="KGS"/>
    <d v="2024-12-17T00:00:00"/>
    <n v="10"/>
    <d v="2024-12-30T00:00:00"/>
    <n v="0"/>
    <n v="0"/>
    <s v="PRO"/>
    <n v="0"/>
    <x v="25"/>
    <n v="1"/>
    <m/>
    <m/>
    <x v="4"/>
    <x v="12"/>
  </r>
  <r>
    <n v="1905"/>
    <b v="1"/>
    <x v="22"/>
    <x v="0"/>
    <x v="22"/>
    <s v="CONT.ALERG.(T)      "/>
    <n v="1468.028656"/>
    <n v="1468.028656"/>
    <s v="KGS"/>
    <d v="2024-12-17T00:00:00"/>
    <n v="10"/>
    <d v="2024-12-30T00:00:00"/>
    <n v="0"/>
    <n v="0"/>
    <s v="PRO"/>
    <n v="0"/>
    <x v="18"/>
    <n v="1"/>
    <m/>
    <m/>
    <x v="4"/>
    <x v="12"/>
  </r>
  <r>
    <n v="1912"/>
    <b v="1"/>
    <x v="22"/>
    <x v="0"/>
    <x v="22"/>
    <s v="CONT.ALERG.(T)      "/>
    <n v="459.40828499999998"/>
    <n v="459.40828499999998"/>
    <s v="KGS"/>
    <d v="2024-12-17T00:00:00"/>
    <n v="10"/>
    <d v="2024-12-30T00:00:00"/>
    <n v="0"/>
    <n v="0"/>
    <s v="PRO"/>
    <n v="0"/>
    <x v="32"/>
    <n v="1"/>
    <m/>
    <m/>
    <x v="4"/>
    <x v="12"/>
  </r>
  <r>
    <n v="1922"/>
    <b v="1"/>
    <x v="22"/>
    <x v="0"/>
    <x v="22"/>
    <s v="CONT.ALERG.(T)      "/>
    <n v="33.524926999999998"/>
    <n v="33.524926999999998"/>
    <s v="KGS"/>
    <d v="2024-12-17T00:00:00"/>
    <n v="10"/>
    <d v="2024-12-30T00:00:00"/>
    <n v="0"/>
    <n v="0"/>
    <s v="PRO"/>
    <n v="0"/>
    <x v="32"/>
    <n v="1"/>
    <m/>
    <m/>
    <x v="4"/>
    <x v="12"/>
  </r>
  <r>
    <n v="1925"/>
    <b v="1"/>
    <x v="22"/>
    <x v="0"/>
    <x v="22"/>
    <s v="CONT.ALERG.(T)      "/>
    <n v="272.96678700000001"/>
    <n v="272.96678700000001"/>
    <s v="KGS"/>
    <d v="2024-12-17T00:00:00"/>
    <n v="10"/>
    <d v="2024-12-30T00:00:00"/>
    <n v="0"/>
    <n v="0"/>
    <s v="PRO"/>
    <n v="0"/>
    <x v="6"/>
    <n v="1"/>
    <m/>
    <m/>
    <x v="4"/>
    <x v="12"/>
  </r>
  <r>
    <n v="1792"/>
    <b v="1"/>
    <x v="39"/>
    <x v="0"/>
    <x v="39"/>
    <s v=""/>
    <n v="884.30875400000002"/>
    <n v="884.30875400000002"/>
    <s v="KGS"/>
    <d v="2024-12-18T00:00:00"/>
    <n v="1"/>
    <d v="2024-12-23T00:00:00"/>
    <n v="0"/>
    <n v="0"/>
    <s v="PRO"/>
    <n v="0"/>
    <x v="11"/>
    <n v="1"/>
    <m/>
    <m/>
    <x v="17"/>
    <x v="10"/>
  </r>
  <r>
    <n v="1795"/>
    <b v="1"/>
    <x v="39"/>
    <x v="0"/>
    <x v="39"/>
    <s v=""/>
    <n v="1225.828473"/>
    <n v="1225.828473"/>
    <s v="KGS"/>
    <d v="2024-12-18T00:00:00"/>
    <n v="1"/>
    <d v="2024-12-23T00:00:00"/>
    <n v="0"/>
    <n v="0"/>
    <s v="PRO"/>
    <n v="0"/>
    <x v="23"/>
    <n v="1"/>
    <m/>
    <m/>
    <x v="17"/>
    <x v="10"/>
  </r>
  <r>
    <n v="1799"/>
    <b v="1"/>
    <x v="39"/>
    <x v="0"/>
    <x v="39"/>
    <s v=""/>
    <n v="1265.154777"/>
    <n v="1265.154777"/>
    <s v="KGS"/>
    <d v="2024-12-18T00:00:00"/>
    <n v="1"/>
    <d v="2024-12-23T00:00:00"/>
    <n v="0"/>
    <n v="0"/>
    <s v="PRO"/>
    <n v="0"/>
    <x v="4"/>
    <n v="1"/>
    <m/>
    <m/>
    <x v="17"/>
    <x v="10"/>
  </r>
  <r>
    <n v="1802"/>
    <b v="1"/>
    <x v="39"/>
    <x v="0"/>
    <x v="39"/>
    <s v=""/>
    <n v="1257.9099369999999"/>
    <n v="1257.9099369999999"/>
    <s v="KGS"/>
    <d v="2024-12-18T00:00:00"/>
    <n v="1"/>
    <d v="2024-12-23T00:00:00"/>
    <n v="0"/>
    <n v="0"/>
    <s v="PRO"/>
    <n v="0"/>
    <x v="7"/>
    <n v="1"/>
    <m/>
    <m/>
    <x v="17"/>
    <x v="10"/>
  </r>
  <r>
    <n v="1876"/>
    <b v="1"/>
    <x v="37"/>
    <x v="0"/>
    <x v="37"/>
    <s v=""/>
    <n v="2.1917529999999998"/>
    <n v="2.1917529999999998"/>
    <s v="KGS"/>
    <d v="2024-12-18T00:00:00"/>
    <n v="7"/>
    <d v="2024-12-30T00:00:00"/>
    <n v="0"/>
    <n v="0"/>
    <s v="PRO"/>
    <n v="0"/>
    <x v="32"/>
    <n v="1"/>
    <m/>
    <m/>
    <x v="1"/>
    <x v="12"/>
  </r>
  <r>
    <n v="1850"/>
    <b v="1"/>
    <x v="28"/>
    <x v="0"/>
    <x v="28"/>
    <s v="CONT.ALERGENO       "/>
    <n v="56.352325999999998"/>
    <n v="56.352325999999998"/>
    <s v="KGS"/>
    <d v="2024-12-18T00:00:00"/>
    <n v="6"/>
    <d v="2024-12-30T00:00:00"/>
    <n v="0"/>
    <n v="0"/>
    <s v="PRO"/>
    <n v="0"/>
    <x v="6"/>
    <n v="1"/>
    <m/>
    <m/>
    <x v="12"/>
    <x v="12"/>
  </r>
  <r>
    <n v="1860"/>
    <b v="1"/>
    <x v="41"/>
    <x v="0"/>
    <x v="41"/>
    <s v="CONT.ALERGENO       "/>
    <n v="5.8377569999999999"/>
    <n v="5.8377569999999999"/>
    <s v="KGS"/>
    <d v="2024-12-18T00:00:00"/>
    <n v="7"/>
    <d v="2024-12-30T00:00:00"/>
    <n v="0"/>
    <n v="0"/>
    <s v="PRO"/>
    <n v="0"/>
    <x v="25"/>
    <n v="1"/>
    <m/>
    <m/>
    <x v="1"/>
    <x v="12"/>
  </r>
  <r>
    <n v="1868"/>
    <b v="1"/>
    <x v="41"/>
    <x v="0"/>
    <x v="41"/>
    <s v="CONT.ALERGENO       "/>
    <n v="5.5774160000000004"/>
    <n v="5.5774160000000004"/>
    <s v="KGS"/>
    <d v="2024-12-18T00:00:00"/>
    <n v="7"/>
    <d v="2024-12-30T00:00:00"/>
    <n v="0"/>
    <n v="0"/>
    <s v="PRO"/>
    <n v="0"/>
    <x v="18"/>
    <n v="1"/>
    <m/>
    <m/>
    <x v="1"/>
    <x v="12"/>
  </r>
  <r>
    <n v="1874"/>
    <b v="1"/>
    <x v="41"/>
    <x v="0"/>
    <x v="41"/>
    <s v="CONT.ALERGENO       "/>
    <n v="0.70701700000000001"/>
    <n v="0.70701700000000001"/>
    <s v="KGS"/>
    <d v="2024-12-18T00:00:00"/>
    <n v="7"/>
    <d v="2024-12-30T00:00:00"/>
    <n v="0"/>
    <n v="0"/>
    <s v="PRO"/>
    <n v="0"/>
    <x v="32"/>
    <n v="1"/>
    <m/>
    <m/>
    <x v="1"/>
    <x v="12"/>
  </r>
  <r>
    <n v="1859"/>
    <b v="1"/>
    <x v="29"/>
    <x v="0"/>
    <x v="29"/>
    <s v="CONT.ALERG.(T)      "/>
    <n v="23.351029"/>
    <n v="23.351029"/>
    <s v="KG"/>
    <d v="2024-12-18T00:00:00"/>
    <n v="7"/>
    <d v="2024-12-30T00:00:00"/>
    <n v="0"/>
    <n v="0"/>
    <s v="PRO"/>
    <n v="0"/>
    <x v="25"/>
    <n v="1"/>
    <m/>
    <m/>
    <x v="1"/>
    <x v="12"/>
  </r>
  <r>
    <n v="1883"/>
    <b v="1"/>
    <x v="29"/>
    <x v="0"/>
    <x v="29"/>
    <s v="CONT.ALERG.(T)      "/>
    <n v="6.7166629999999996"/>
    <n v="6.7166629999999996"/>
    <s v="KG"/>
    <d v="2024-12-18T00:00:00"/>
    <n v="7"/>
    <d v="2024-12-30T00:00:00"/>
    <n v="0"/>
    <n v="0"/>
    <s v="PRO"/>
    <n v="0"/>
    <x v="32"/>
    <n v="1"/>
    <m/>
    <m/>
    <x v="1"/>
    <x v="12"/>
  </r>
  <r>
    <n v="1894"/>
    <b v="1"/>
    <x v="29"/>
    <x v="0"/>
    <x v="29"/>
    <s v="CONT.ALERG.(T)      "/>
    <n v="9.0246890000000004"/>
    <n v="9.0246890000000004"/>
    <s v="KG"/>
    <d v="2024-12-18T00:00:00"/>
    <n v="7"/>
    <d v="2024-12-30T00:00:00"/>
    <n v="0"/>
    <n v="0"/>
    <s v="PRO"/>
    <n v="0"/>
    <x v="0"/>
    <n v="1"/>
    <m/>
    <m/>
    <x v="1"/>
    <x v="12"/>
  </r>
  <r>
    <n v="1861"/>
    <b v="1"/>
    <x v="42"/>
    <x v="0"/>
    <x v="42"/>
    <s v=""/>
    <n v="5.7805359999999997"/>
    <n v="5.7805359999999997"/>
    <s v="KG"/>
    <d v="2024-12-18T00:00:00"/>
    <n v="7"/>
    <d v="2024-12-30T00:00:00"/>
    <n v="0"/>
    <n v="0"/>
    <s v="PRO"/>
    <n v="0"/>
    <x v="25"/>
    <n v="1"/>
    <m/>
    <m/>
    <x v="1"/>
    <x v="12"/>
  </r>
  <r>
    <n v="1869"/>
    <b v="1"/>
    <x v="42"/>
    <x v="0"/>
    <x v="42"/>
    <s v=""/>
    <n v="5.5227469999999999"/>
    <n v="5.5227469999999999"/>
    <s v="KG"/>
    <d v="2024-12-18T00:00:00"/>
    <n v="7"/>
    <d v="2024-12-30T00:00:00"/>
    <n v="0"/>
    <n v="0"/>
    <s v="PRO"/>
    <n v="0"/>
    <x v="18"/>
    <n v="1"/>
    <m/>
    <m/>
    <x v="1"/>
    <x v="12"/>
  </r>
  <r>
    <n v="1875"/>
    <b v="1"/>
    <x v="42"/>
    <x v="0"/>
    <x v="42"/>
    <s v=""/>
    <n v="0.70701700000000001"/>
    <n v="0.70701700000000001"/>
    <s v="KG"/>
    <d v="2024-12-18T00:00:00"/>
    <n v="7"/>
    <d v="2024-12-30T00:00:00"/>
    <n v="0"/>
    <n v="0"/>
    <s v="PRO"/>
    <n v="0"/>
    <x v="32"/>
    <n v="1"/>
    <m/>
    <m/>
    <x v="1"/>
    <x v="12"/>
  </r>
  <r>
    <n v="1889"/>
    <b v="1"/>
    <x v="23"/>
    <x v="0"/>
    <x v="23"/>
    <s v=""/>
    <n v="1.692129"/>
    <n v="1.692129"/>
    <s v="KGS"/>
    <d v="2024-12-18T00:00:00"/>
    <n v="7"/>
    <d v="2024-12-30T00:00:00"/>
    <n v="0"/>
    <n v="0"/>
    <s v="PRO"/>
    <n v="0"/>
    <x v="0"/>
    <n v="1"/>
    <m/>
    <m/>
    <x v="10"/>
    <x v="12"/>
  </r>
  <r>
    <n v="1855"/>
    <b v="1"/>
    <x v="24"/>
    <x v="0"/>
    <x v="24"/>
    <s v=""/>
    <n v="38.850071999999997"/>
    <n v="38.850071999999997"/>
    <s v="KGS"/>
    <d v="2024-12-18T00:00:00"/>
    <n v="7"/>
    <d v="2024-12-30T00:00:00"/>
    <n v="0"/>
    <n v="0"/>
    <s v="PRO"/>
    <n v="0"/>
    <x v="25"/>
    <n v="1"/>
    <m/>
    <m/>
    <x v="11"/>
    <x v="12"/>
  </r>
  <r>
    <n v="1862"/>
    <b v="1"/>
    <x v="24"/>
    <x v="0"/>
    <x v="24"/>
    <s v=""/>
    <n v="42.155442000000001"/>
    <n v="42.155442000000001"/>
    <s v="KGS"/>
    <d v="2024-12-18T00:00:00"/>
    <n v="7"/>
    <d v="2024-12-30T00:00:00"/>
    <n v="0"/>
    <n v="0"/>
    <s v="PRO"/>
    <n v="0"/>
    <x v="18"/>
    <n v="1"/>
    <m/>
    <m/>
    <x v="11"/>
    <x v="12"/>
  </r>
  <r>
    <n v="1866"/>
    <b v="1"/>
    <x v="24"/>
    <x v="0"/>
    <x v="24"/>
    <s v=""/>
    <n v="16.732248999999999"/>
    <n v="16.732248999999999"/>
    <s v="KGS"/>
    <d v="2024-12-18T00:00:00"/>
    <n v="7"/>
    <d v="2024-12-30T00:00:00"/>
    <n v="0"/>
    <n v="0"/>
    <s v="PRO"/>
    <n v="0"/>
    <x v="18"/>
    <n v="1"/>
    <m/>
    <m/>
    <x v="11"/>
    <x v="12"/>
  </r>
  <r>
    <n v="1870"/>
    <b v="1"/>
    <x v="24"/>
    <x v="0"/>
    <x v="24"/>
    <s v=""/>
    <n v="13.192221999999999"/>
    <n v="13.192221999999999"/>
    <s v="KGS"/>
    <d v="2024-12-18T00:00:00"/>
    <n v="7"/>
    <d v="2024-12-30T00:00:00"/>
    <n v="0"/>
    <n v="0"/>
    <s v="PRO"/>
    <n v="0"/>
    <x v="32"/>
    <n v="1"/>
    <m/>
    <m/>
    <x v="11"/>
    <x v="12"/>
  </r>
  <r>
    <n v="1877"/>
    <b v="1"/>
    <x v="24"/>
    <x v="0"/>
    <x v="24"/>
    <s v=""/>
    <n v="1.873596"/>
    <n v="1.873596"/>
    <s v="KGS"/>
    <d v="2024-12-18T00:00:00"/>
    <n v="7"/>
    <d v="2024-12-30T00:00:00"/>
    <n v="0"/>
    <n v="0"/>
    <s v="PRO"/>
    <n v="0"/>
    <x v="32"/>
    <n v="1"/>
    <m/>
    <m/>
    <x v="11"/>
    <x v="12"/>
  </r>
  <r>
    <n v="1888"/>
    <b v="1"/>
    <x v="24"/>
    <x v="0"/>
    <x v="24"/>
    <s v=""/>
    <n v="9.7015410000000006"/>
    <n v="9.7015410000000006"/>
    <s v="KGS"/>
    <d v="2024-12-18T00:00:00"/>
    <n v="7"/>
    <d v="2024-12-30T00:00:00"/>
    <n v="0"/>
    <n v="0"/>
    <s v="PRO"/>
    <n v="0"/>
    <x v="0"/>
    <n v="1"/>
    <m/>
    <m/>
    <x v="11"/>
    <x v="12"/>
  </r>
  <r>
    <n v="1885"/>
    <b v="1"/>
    <x v="35"/>
    <x v="0"/>
    <x v="35"/>
    <s v="CONT ALERG (LE) (SO)"/>
    <n v="18.912707000000001"/>
    <n v="18.912707000000001"/>
    <s v="KGS"/>
    <d v="2024-12-18T00:00:00"/>
    <n v="7"/>
    <d v="2024-12-30T00:00:00"/>
    <n v="0"/>
    <n v="0"/>
    <s v="PRO"/>
    <n v="0"/>
    <x v="32"/>
    <n v="1"/>
    <m/>
    <m/>
    <x v="15"/>
    <x v="12"/>
  </r>
  <r>
    <n v="2025"/>
    <b v="1"/>
    <x v="5"/>
    <x v="0"/>
    <x v="5"/>
    <s v=""/>
    <n v="11.305104999999999"/>
    <n v="11.305104999999999"/>
    <s v="KGS"/>
    <d v="2024-12-18T00:00:00"/>
    <n v="21"/>
    <d v="2025-01-13T00:00:00"/>
    <n v="0"/>
    <n v="0"/>
    <s v="PRO"/>
    <n v="0"/>
    <x v="15"/>
    <n v="1"/>
    <m/>
    <m/>
    <x v="3"/>
    <x v="15"/>
  </r>
  <r>
    <n v="2035"/>
    <b v="1"/>
    <x v="5"/>
    <x v="0"/>
    <x v="5"/>
    <s v=""/>
    <n v="12.639252000000001"/>
    <n v="12.639252000000001"/>
    <s v="KGS"/>
    <d v="2024-12-18T00:00:00"/>
    <n v="21"/>
    <d v="2025-01-13T00:00:00"/>
    <n v="0"/>
    <n v="0"/>
    <s v="PRO"/>
    <n v="0"/>
    <x v="10"/>
    <n v="1"/>
    <m/>
    <m/>
    <x v="3"/>
    <x v="15"/>
  </r>
  <r>
    <n v="2047"/>
    <b v="1"/>
    <x v="5"/>
    <x v="0"/>
    <x v="5"/>
    <s v=""/>
    <n v="6.4805039999999998"/>
    <n v="6.4805039999999998"/>
    <s v="KGS"/>
    <d v="2024-12-18T00:00:00"/>
    <n v="21"/>
    <d v="2025-01-13T00:00:00"/>
    <n v="0"/>
    <n v="0"/>
    <s v="PRO"/>
    <n v="0"/>
    <x v="16"/>
    <n v="1"/>
    <m/>
    <m/>
    <x v="3"/>
    <x v="15"/>
  </r>
  <r>
    <n v="2057"/>
    <b v="1"/>
    <x v="5"/>
    <x v="0"/>
    <x v="5"/>
    <s v=""/>
    <n v="5.8324540000000002"/>
    <n v="5.8324540000000002"/>
    <s v="KGS"/>
    <d v="2024-12-18T00:00:00"/>
    <n v="21"/>
    <d v="2025-01-13T00:00:00"/>
    <n v="0"/>
    <n v="0"/>
    <s v="PRO"/>
    <n v="0"/>
    <x v="17"/>
    <n v="1"/>
    <m/>
    <m/>
    <x v="3"/>
    <x v="15"/>
  </r>
  <r>
    <n v="2028"/>
    <b v="1"/>
    <x v="6"/>
    <x v="0"/>
    <x v="6"/>
    <s v=""/>
    <n v="12.561227000000001"/>
    <n v="12.561227000000001"/>
    <s v="KG"/>
    <d v="2024-12-18T00:00:00"/>
    <n v="21"/>
    <d v="2025-01-13T00:00:00"/>
    <n v="0"/>
    <n v="0"/>
    <s v="PRO"/>
    <n v="0"/>
    <x v="15"/>
    <n v="1"/>
    <m/>
    <m/>
    <x v="1"/>
    <x v="15"/>
  </r>
  <r>
    <n v="2038"/>
    <b v="1"/>
    <x v="6"/>
    <x v="0"/>
    <x v="6"/>
    <s v=""/>
    <n v="14.043613000000001"/>
    <n v="14.043613000000001"/>
    <s v="KG"/>
    <d v="2024-12-18T00:00:00"/>
    <n v="21"/>
    <d v="2025-01-13T00:00:00"/>
    <n v="0"/>
    <n v="0"/>
    <s v="PRO"/>
    <n v="0"/>
    <x v="10"/>
    <n v="1"/>
    <m/>
    <m/>
    <x v="1"/>
    <x v="15"/>
  </r>
  <r>
    <n v="2050"/>
    <b v="1"/>
    <x v="6"/>
    <x v="0"/>
    <x v="6"/>
    <s v=""/>
    <n v="7.2005600000000003"/>
    <n v="7.2005600000000003"/>
    <s v="KG"/>
    <d v="2024-12-18T00:00:00"/>
    <n v="21"/>
    <d v="2025-01-13T00:00:00"/>
    <n v="0"/>
    <n v="0"/>
    <s v="PRO"/>
    <n v="0"/>
    <x v="16"/>
    <n v="1"/>
    <m/>
    <m/>
    <x v="1"/>
    <x v="15"/>
  </r>
  <r>
    <n v="2060"/>
    <b v="1"/>
    <x v="6"/>
    <x v="0"/>
    <x v="6"/>
    <s v=""/>
    <n v="6.4805039999999998"/>
    <n v="6.4805039999999998"/>
    <s v="KG"/>
    <d v="2024-12-18T00:00:00"/>
    <n v="21"/>
    <d v="2025-01-13T00:00:00"/>
    <n v="0"/>
    <n v="0"/>
    <s v="PRO"/>
    <n v="0"/>
    <x v="17"/>
    <n v="1"/>
    <m/>
    <m/>
    <x v="1"/>
    <x v="15"/>
  </r>
  <r>
    <n v="2068"/>
    <b v="1"/>
    <x v="6"/>
    <x v="0"/>
    <x v="6"/>
    <s v=""/>
    <n v="31.473395"/>
    <n v="31.473395"/>
    <s v="KG"/>
    <d v="2024-12-18T00:00:00"/>
    <n v="21"/>
    <d v="2025-01-13T00:00:00"/>
    <n v="0"/>
    <n v="0"/>
    <s v="PRO"/>
    <n v="0"/>
    <x v="30"/>
    <n v="1"/>
    <m/>
    <m/>
    <x v="1"/>
    <x v="15"/>
  </r>
  <r>
    <n v="2030"/>
    <b v="1"/>
    <x v="11"/>
    <x v="0"/>
    <x v="11"/>
    <s v="CONT.ALERG.(LE)     "/>
    <n v="2.5122460000000002"/>
    <n v="2.5122460000000002"/>
    <s v="KGS"/>
    <d v="2024-12-18T00:00:00"/>
    <n v="21"/>
    <d v="2025-01-13T00:00:00"/>
    <n v="0"/>
    <n v="0"/>
    <s v="PRO"/>
    <n v="0"/>
    <x v="15"/>
    <n v="1"/>
    <m/>
    <m/>
    <x v="3"/>
    <x v="15"/>
  </r>
  <r>
    <n v="2040"/>
    <b v="1"/>
    <x v="11"/>
    <x v="0"/>
    <x v="11"/>
    <s v="CONT.ALERG.(LE)     "/>
    <n v="2.8087230000000001"/>
    <n v="2.8087230000000001"/>
    <s v="KGS"/>
    <d v="2024-12-18T00:00:00"/>
    <n v="21"/>
    <d v="2025-01-13T00:00:00"/>
    <n v="0"/>
    <n v="0"/>
    <s v="PRO"/>
    <n v="0"/>
    <x v="10"/>
    <n v="1"/>
    <m/>
    <m/>
    <x v="3"/>
    <x v="15"/>
  </r>
  <r>
    <n v="2052"/>
    <b v="1"/>
    <x v="11"/>
    <x v="0"/>
    <x v="11"/>
    <s v="CONT.ALERG.(LE)     "/>
    <n v="1.4401120000000001"/>
    <n v="1.4401120000000001"/>
    <s v="KGS"/>
    <d v="2024-12-18T00:00:00"/>
    <n v="21"/>
    <d v="2025-01-13T00:00:00"/>
    <n v="0"/>
    <n v="0"/>
    <s v="PRO"/>
    <n v="0"/>
    <x v="16"/>
    <n v="1"/>
    <m/>
    <m/>
    <x v="3"/>
    <x v="15"/>
  </r>
  <r>
    <n v="2062"/>
    <b v="1"/>
    <x v="11"/>
    <x v="0"/>
    <x v="11"/>
    <s v="CONT.ALERG.(LE)     "/>
    <n v="1.2961009999999999"/>
    <n v="1.2961009999999999"/>
    <s v="KGS"/>
    <d v="2024-12-18T00:00:00"/>
    <n v="21"/>
    <d v="2025-01-13T00:00:00"/>
    <n v="0"/>
    <n v="0"/>
    <s v="PRO"/>
    <n v="0"/>
    <x v="17"/>
    <n v="1"/>
    <m/>
    <m/>
    <x v="3"/>
    <x v="15"/>
  </r>
  <r>
    <n v="2029"/>
    <b v="1"/>
    <x v="12"/>
    <x v="0"/>
    <x v="12"/>
    <s v="CONT.ALERG.(LE)     "/>
    <n v="7.5367360000000003"/>
    <n v="7.5367360000000003"/>
    <s v="KGS"/>
    <d v="2024-12-18T00:00:00"/>
    <n v="21"/>
    <d v="2025-01-13T00:00:00"/>
    <n v="0"/>
    <n v="0"/>
    <s v="PRO"/>
    <n v="0"/>
    <x v="15"/>
    <n v="1"/>
    <m/>
    <m/>
    <x v="3"/>
    <x v="15"/>
  </r>
  <r>
    <n v="2039"/>
    <b v="1"/>
    <x v="12"/>
    <x v="0"/>
    <x v="12"/>
    <s v="CONT.ALERG.(LE)     "/>
    <n v="8.4261680000000005"/>
    <n v="8.4261680000000005"/>
    <s v="KGS"/>
    <d v="2024-12-18T00:00:00"/>
    <n v="21"/>
    <d v="2025-01-13T00:00:00"/>
    <n v="0"/>
    <n v="0"/>
    <s v="PRO"/>
    <n v="0"/>
    <x v="10"/>
    <n v="1"/>
    <m/>
    <m/>
    <x v="3"/>
    <x v="15"/>
  </r>
  <r>
    <n v="2051"/>
    <b v="1"/>
    <x v="12"/>
    <x v="0"/>
    <x v="12"/>
    <s v="CONT.ALERG.(LE)     "/>
    <n v="4.3203360000000002"/>
    <n v="4.3203360000000002"/>
    <s v="KGS"/>
    <d v="2024-12-18T00:00:00"/>
    <n v="21"/>
    <d v="2025-01-13T00:00:00"/>
    <n v="0"/>
    <n v="0"/>
    <s v="PRO"/>
    <n v="0"/>
    <x v="16"/>
    <n v="1"/>
    <m/>
    <m/>
    <x v="3"/>
    <x v="15"/>
  </r>
  <r>
    <n v="2061"/>
    <b v="1"/>
    <x v="12"/>
    <x v="0"/>
    <x v="12"/>
    <s v="CONT.ALERG.(LE)     "/>
    <n v="3.8883019999999999"/>
    <n v="3.8883019999999999"/>
    <s v="KGS"/>
    <d v="2024-12-18T00:00:00"/>
    <n v="21"/>
    <d v="2025-01-13T00:00:00"/>
    <n v="0"/>
    <n v="0"/>
    <s v="PRO"/>
    <n v="0"/>
    <x v="17"/>
    <n v="1"/>
    <m/>
    <m/>
    <x v="3"/>
    <x v="15"/>
  </r>
  <r>
    <n v="2074"/>
    <b v="1"/>
    <x v="21"/>
    <x v="0"/>
    <x v="21"/>
    <s v="CONT.ALERGENO       "/>
    <n v="300.19283799999999"/>
    <n v="300.19283799999999"/>
    <s v="KGS"/>
    <d v="2024-12-18T00:00:00"/>
    <n v="21"/>
    <d v="2025-01-13T00:00:00"/>
    <n v="0"/>
    <n v="0"/>
    <s v="PRO"/>
    <n v="0"/>
    <x v="30"/>
    <n v="1"/>
    <m/>
    <m/>
    <x v="8"/>
    <x v="15"/>
  </r>
  <r>
    <n v="2024"/>
    <b v="1"/>
    <x v="13"/>
    <x v="0"/>
    <x v="13"/>
    <s v="CONT.ALERGENO       "/>
    <n v="12.685570999999999"/>
    <n v="12.685570999999999"/>
    <s v="KG"/>
    <d v="2024-12-18T00:00:00"/>
    <n v="21"/>
    <d v="2025-01-13T00:00:00"/>
    <n v="0"/>
    <n v="0"/>
    <s v="PRO"/>
    <n v="0"/>
    <x v="15"/>
    <n v="1"/>
    <m/>
    <m/>
    <x v="3"/>
    <x v="15"/>
  </r>
  <r>
    <n v="2034"/>
    <b v="1"/>
    <x v="13"/>
    <x v="0"/>
    <x v="13"/>
    <s v="CONT.ALERGENO       "/>
    <n v="14.182631000000001"/>
    <n v="14.182631000000001"/>
    <s v="KG"/>
    <d v="2024-12-18T00:00:00"/>
    <n v="21"/>
    <d v="2025-01-13T00:00:00"/>
    <n v="0"/>
    <n v="0"/>
    <s v="PRO"/>
    <n v="0"/>
    <x v="10"/>
    <n v="1"/>
    <m/>
    <m/>
    <x v="3"/>
    <x v="15"/>
  </r>
  <r>
    <n v="2046"/>
    <b v="1"/>
    <x v="13"/>
    <x v="0"/>
    <x v="13"/>
    <s v="CONT.ALERGENO       "/>
    <n v="7.2718379999999998"/>
    <n v="7.2718379999999998"/>
    <s v="KG"/>
    <d v="2024-12-18T00:00:00"/>
    <n v="21"/>
    <d v="2025-01-13T00:00:00"/>
    <n v="0"/>
    <n v="0"/>
    <s v="PRO"/>
    <n v="0"/>
    <x v="16"/>
    <n v="1"/>
    <m/>
    <m/>
    <x v="3"/>
    <x v="15"/>
  </r>
  <r>
    <n v="2056"/>
    <b v="1"/>
    <x v="13"/>
    <x v="0"/>
    <x v="13"/>
    <s v="CONT.ALERGENO       "/>
    <n v="6.5446549999999997"/>
    <n v="6.5446549999999997"/>
    <s v="KG"/>
    <d v="2024-12-18T00:00:00"/>
    <n v="21"/>
    <d v="2025-01-13T00:00:00"/>
    <n v="0"/>
    <n v="0"/>
    <s v="PRO"/>
    <n v="0"/>
    <x v="17"/>
    <n v="1"/>
    <m/>
    <m/>
    <x v="3"/>
    <x v="15"/>
  </r>
  <r>
    <n v="2447"/>
    <b v="1"/>
    <x v="8"/>
    <x v="0"/>
    <x v="8"/>
    <s v=""/>
    <n v="315.01718199999999"/>
    <n v="315.01718199999999"/>
    <s v="KGS"/>
    <d v="2024-12-18T00:00:00"/>
    <n v="21"/>
    <d v="2025-01-13T00:00:00"/>
    <n v="0"/>
    <n v="0"/>
    <s v="PRO"/>
    <n v="0"/>
    <x v="30"/>
    <n v="1"/>
    <m/>
    <m/>
    <x v="4"/>
    <x v="15"/>
  </r>
  <r>
    <n v="2448"/>
    <b v="1"/>
    <x v="8"/>
    <x v="0"/>
    <x v="8"/>
    <s v=""/>
    <n v="213.73302699999999"/>
    <n v="213.73302699999999"/>
    <s v="KGS"/>
    <d v="2024-12-18T00:00:00"/>
    <n v="21"/>
    <d v="2025-01-13T00:00:00"/>
    <n v="0"/>
    <n v="0"/>
    <s v="PRO"/>
    <n v="0"/>
    <x v="15"/>
    <n v="1"/>
    <m/>
    <m/>
    <x v="4"/>
    <x v="15"/>
  </r>
  <r>
    <n v="2449"/>
    <b v="1"/>
    <x v="8"/>
    <x v="0"/>
    <x v="8"/>
    <s v=""/>
    <n v="238.95627099999999"/>
    <n v="238.95627099999999"/>
    <s v="KGS"/>
    <d v="2024-12-18T00:00:00"/>
    <n v="21"/>
    <d v="2025-01-13T00:00:00"/>
    <n v="0"/>
    <n v="0"/>
    <s v="PRO"/>
    <n v="0"/>
    <x v="10"/>
    <n v="1"/>
    <m/>
    <m/>
    <x v="4"/>
    <x v="15"/>
  </r>
  <r>
    <n v="2450"/>
    <b v="1"/>
    <x v="8"/>
    <x v="0"/>
    <x v="8"/>
    <s v=""/>
    <n v="122.519677"/>
    <n v="122.519677"/>
    <s v="KGS"/>
    <d v="2024-12-18T00:00:00"/>
    <n v="21"/>
    <d v="2025-01-13T00:00:00"/>
    <n v="0"/>
    <n v="0"/>
    <s v="PRO"/>
    <n v="0"/>
    <x v="16"/>
    <n v="1"/>
    <m/>
    <m/>
    <x v="4"/>
    <x v="15"/>
  </r>
  <r>
    <n v="2451"/>
    <b v="1"/>
    <x v="8"/>
    <x v="0"/>
    <x v="8"/>
    <s v=""/>
    <n v="110.26770999999999"/>
    <n v="110.26770999999999"/>
    <s v="KGS"/>
    <d v="2024-12-18T00:00:00"/>
    <n v="21"/>
    <d v="2025-01-13T00:00:00"/>
    <n v="0"/>
    <n v="0"/>
    <s v="PRO"/>
    <n v="0"/>
    <x v="17"/>
    <n v="1"/>
    <m/>
    <m/>
    <x v="4"/>
    <x v="15"/>
  </r>
  <r>
    <n v="1896"/>
    <b v="1"/>
    <x v="32"/>
    <x v="0"/>
    <x v="32"/>
    <s v=""/>
    <n v="282.08023200000002"/>
    <n v="282.08023200000002"/>
    <s v="KGS"/>
    <d v="2024-12-19T00:00:00"/>
    <n v="7"/>
    <d v="2024-12-30T00:00:00"/>
    <n v="0"/>
    <n v="0"/>
    <s v="PRO"/>
    <n v="0"/>
    <x v="6"/>
    <n v="1"/>
    <m/>
    <m/>
    <x v="14"/>
    <x v="12"/>
  </r>
  <r>
    <n v="1940"/>
    <b v="1"/>
    <x v="33"/>
    <x v="0"/>
    <x v="33"/>
    <s v="ET 100X150 ILUST    "/>
    <n v="827.22"/>
    <n v="827.22"/>
    <s v="UNI"/>
    <d v="2024-12-19T00:00:00"/>
    <n v="10"/>
    <d v="2024-12-30T00:00:00"/>
    <n v="0"/>
    <n v="0"/>
    <s v="PRO"/>
    <n v="0"/>
    <x v="25"/>
    <n v="1"/>
    <m/>
    <m/>
    <x v="9"/>
    <x v="12"/>
  </r>
  <r>
    <n v="1945"/>
    <b v="1"/>
    <x v="33"/>
    <x v="0"/>
    <x v="33"/>
    <s v="ET 100X150 ILUST    "/>
    <n v="897.6"/>
    <n v="897.6"/>
    <s v="UNI"/>
    <d v="2024-12-19T00:00:00"/>
    <n v="10"/>
    <d v="2024-12-30T00:00:00"/>
    <n v="0"/>
    <n v="0"/>
    <s v="PRO"/>
    <n v="0"/>
    <x v="18"/>
    <n v="1"/>
    <m/>
    <m/>
    <x v="9"/>
    <x v="12"/>
  </r>
  <r>
    <n v="1990"/>
    <b v="1"/>
    <x v="17"/>
    <x v="0"/>
    <x v="17"/>
    <s v="KGS                 "/>
    <n v="3.6288100000000001"/>
    <n v="3.6288100000000001"/>
    <s v="KGS"/>
    <d v="2024-12-19T00:00:00"/>
    <n v="15"/>
    <d v="2025-01-06T00:00:00"/>
    <n v="0"/>
    <n v="0"/>
    <s v="PRO"/>
    <n v="0"/>
    <x v="4"/>
    <n v="1"/>
    <m/>
    <m/>
    <x v="3"/>
    <x v="13"/>
  </r>
  <r>
    <n v="2084"/>
    <b v="1"/>
    <x v="14"/>
    <x v="0"/>
    <x v="14"/>
    <s v="C.ALERG.(GL)(SO)(LE)"/>
    <n v="0.54901699999999998"/>
    <n v="0.54901699999999998"/>
    <s v="KGS"/>
    <d v="2024-12-19T00:00:00"/>
    <n v="21"/>
    <d v="2025-01-13T00:00:00"/>
    <n v="0"/>
    <n v="0"/>
    <s v="PRO"/>
    <n v="0"/>
    <x v="1"/>
    <n v="1"/>
    <m/>
    <m/>
    <x v="3"/>
    <x v="15"/>
  </r>
  <r>
    <n v="2097"/>
    <b v="1"/>
    <x v="14"/>
    <x v="0"/>
    <x v="14"/>
    <s v="C.ALERG.(GL)(SO)(LE)"/>
    <n v="0.55285300000000004"/>
    <n v="0.55285300000000004"/>
    <s v="KGS"/>
    <d v="2024-12-19T00:00:00"/>
    <n v="21"/>
    <d v="2025-01-13T00:00:00"/>
    <n v="0"/>
    <n v="0"/>
    <s v="PRO"/>
    <n v="0"/>
    <x v="14"/>
    <n v="1"/>
    <m/>
    <m/>
    <x v="3"/>
    <x v="15"/>
  </r>
  <r>
    <n v="2083"/>
    <b v="1"/>
    <x v="7"/>
    <x v="0"/>
    <x v="7"/>
    <s v="CONT ALERG (LE) (SO)"/>
    <n v="2.9307259999999999"/>
    <n v="2.9307259999999999"/>
    <s v="KGS"/>
    <d v="2024-12-19T00:00:00"/>
    <n v="21"/>
    <d v="2025-01-13T00:00:00"/>
    <n v="0"/>
    <n v="0"/>
    <s v="PRO"/>
    <n v="0"/>
    <x v="1"/>
    <n v="1"/>
    <m/>
    <m/>
    <x v="3"/>
    <x v="15"/>
  </r>
  <r>
    <n v="2096"/>
    <b v="1"/>
    <x v="7"/>
    <x v="0"/>
    <x v="7"/>
    <s v="CONT ALERG (LE) (SO)"/>
    <n v="2.951203"/>
    <n v="2.951203"/>
    <s v="KGS"/>
    <d v="2024-12-19T00:00:00"/>
    <n v="21"/>
    <d v="2025-01-13T00:00:00"/>
    <n v="0"/>
    <n v="0"/>
    <s v="PRO"/>
    <n v="0"/>
    <x v="14"/>
    <n v="1"/>
    <m/>
    <m/>
    <x v="3"/>
    <x v="15"/>
  </r>
  <r>
    <n v="2452"/>
    <b v="1"/>
    <x v="8"/>
    <x v="0"/>
    <x v="8"/>
    <s v=""/>
    <n v="12.705918"/>
    <n v="12.705918"/>
    <s v="KGS"/>
    <d v="2024-12-19T00:00:00"/>
    <n v="21"/>
    <d v="2025-01-13T00:00:00"/>
    <n v="0"/>
    <n v="0"/>
    <s v="PRO"/>
    <n v="0"/>
    <x v="1"/>
    <n v="1"/>
    <m/>
    <m/>
    <x v="4"/>
    <x v="15"/>
  </r>
  <r>
    <n v="1916"/>
    <b v="1"/>
    <x v="32"/>
    <x v="0"/>
    <x v="32"/>
    <s v=""/>
    <n v="10.720814000000001"/>
    <n v="10.720814000000001"/>
    <s v="KGS"/>
    <d v="2024-12-20T00:00:00"/>
    <n v="7"/>
    <d v="2024-12-30T00:00:00"/>
    <n v="0"/>
    <n v="0"/>
    <s v="PRO"/>
    <n v="0"/>
    <x v="32"/>
    <n v="1"/>
    <m/>
    <m/>
    <x v="14"/>
    <x v="12"/>
  </r>
  <r>
    <n v="1923"/>
    <b v="1"/>
    <x v="75"/>
    <x v="0"/>
    <x v="75"/>
    <s v="CONT.ALERG.(HU)     "/>
    <n v="8.7377699999999994"/>
    <n v="8.7377699999999994"/>
    <s v="KGS"/>
    <d v="2024-12-20T00:00:00"/>
    <n v="7"/>
    <d v="2024-12-30T00:00:00"/>
    <n v="0"/>
    <n v="0"/>
    <s v="PRO"/>
    <n v="0"/>
    <x v="32"/>
    <n v="1"/>
    <m/>
    <m/>
    <x v="1"/>
    <x v="12"/>
  </r>
  <r>
    <n v="1994"/>
    <b v="1"/>
    <x v="15"/>
    <x v="0"/>
    <x v="15"/>
    <s v="NRO 2               "/>
    <n v="2143.65191"/>
    <n v="2143.65191"/>
    <s v="KG"/>
    <d v="2024-12-20T00:00:00"/>
    <n v="15"/>
    <d v="2025-01-06T00:00:00"/>
    <n v="0"/>
    <n v="0"/>
    <s v="PRO"/>
    <n v="0"/>
    <x v="6"/>
    <n v="1"/>
    <m/>
    <m/>
    <x v="6"/>
    <x v="13"/>
  </r>
  <r>
    <n v="1997"/>
    <b v="1"/>
    <x v="15"/>
    <x v="0"/>
    <x v="15"/>
    <s v="NRO 2               "/>
    <n v="923.32829600000002"/>
    <n v="923.32829600000002"/>
    <s v="KG"/>
    <d v="2024-12-20T00:00:00"/>
    <n v="15"/>
    <d v="2025-01-06T00:00:00"/>
    <n v="0"/>
    <n v="0"/>
    <s v="PRO"/>
    <n v="0"/>
    <x v="4"/>
    <n v="1"/>
    <m/>
    <m/>
    <x v="6"/>
    <x v="13"/>
  </r>
  <r>
    <n v="1999"/>
    <b v="1"/>
    <x v="15"/>
    <x v="0"/>
    <x v="15"/>
    <s v="NRO 2               "/>
    <n v="2560.0299249999998"/>
    <n v="2560.0299249999998"/>
    <s v="KG"/>
    <d v="2024-12-20T00:00:00"/>
    <n v="15"/>
    <d v="2025-01-06T00:00:00"/>
    <n v="0"/>
    <n v="0"/>
    <s v="PRO"/>
    <n v="0"/>
    <x v="7"/>
    <n v="1"/>
    <m/>
    <m/>
    <x v="6"/>
    <x v="13"/>
  </r>
  <r>
    <n v="2001"/>
    <b v="1"/>
    <x v="16"/>
    <x v="0"/>
    <x v="16"/>
    <s v="EMP03-48 PIAMONTESA "/>
    <n v="2016.6892009999999"/>
    <n v="2016.6892009999999"/>
    <s v="KGS"/>
    <d v="2024-12-20T00:00:00"/>
    <n v="15"/>
    <d v="2025-01-06T00:00:00"/>
    <n v="0"/>
    <n v="0"/>
    <s v="PRO"/>
    <n v="0"/>
    <x v="7"/>
    <n v="1"/>
    <m/>
    <m/>
    <x v="7"/>
    <x v="13"/>
  </r>
  <r>
    <n v="1995"/>
    <b v="1"/>
    <x v="17"/>
    <x v="0"/>
    <x v="17"/>
    <s v="KGS                 "/>
    <n v="13.633402"/>
    <n v="13.633402"/>
    <s v="KGS"/>
    <d v="2024-12-20T00:00:00"/>
    <n v="15"/>
    <d v="2025-01-06T00:00:00"/>
    <n v="0"/>
    <n v="0"/>
    <s v="PRO"/>
    <n v="0"/>
    <x v="6"/>
    <n v="1"/>
    <m/>
    <m/>
    <x v="3"/>
    <x v="13"/>
  </r>
  <r>
    <n v="2002"/>
    <b v="1"/>
    <x v="17"/>
    <x v="0"/>
    <x v="17"/>
    <s v="KGS                 "/>
    <n v="1.3974219999999999"/>
    <n v="1.3974219999999999"/>
    <s v="KGS"/>
    <d v="2024-12-20T00:00:00"/>
    <n v="15"/>
    <d v="2025-01-06T00:00:00"/>
    <n v="0"/>
    <n v="0"/>
    <s v="PRO"/>
    <n v="0"/>
    <x v="7"/>
    <n v="1"/>
    <m/>
    <m/>
    <x v="3"/>
    <x v="13"/>
  </r>
  <r>
    <n v="2111"/>
    <b v="1"/>
    <x v="5"/>
    <x v="0"/>
    <x v="5"/>
    <s v=""/>
    <n v="3.4421879999999998"/>
    <n v="3.4421879999999998"/>
    <s v="KGS"/>
    <d v="2024-12-20T00:00:00"/>
    <n v="21"/>
    <d v="2025-01-13T00:00:00"/>
    <n v="0"/>
    <n v="0"/>
    <s v="PRO"/>
    <n v="0"/>
    <x v="15"/>
    <n v="1"/>
    <m/>
    <m/>
    <x v="3"/>
    <x v="15"/>
  </r>
  <r>
    <n v="2123"/>
    <b v="1"/>
    <x v="5"/>
    <x v="0"/>
    <x v="5"/>
    <s v=""/>
    <n v="1.8511139999999999"/>
    <n v="1.8511139999999999"/>
    <s v="KGS"/>
    <d v="2024-12-20T00:00:00"/>
    <n v="21"/>
    <d v="2025-01-13T00:00:00"/>
    <n v="0"/>
    <n v="0"/>
    <s v="PRO"/>
    <n v="0"/>
    <x v="10"/>
    <n v="1"/>
    <m/>
    <m/>
    <x v="3"/>
    <x v="15"/>
  </r>
  <r>
    <n v="2132"/>
    <b v="1"/>
    <x v="5"/>
    <x v="0"/>
    <x v="5"/>
    <s v=""/>
    <n v="1.4281189999999999"/>
    <n v="1.4281189999999999"/>
    <s v="KGS"/>
    <d v="2024-12-20T00:00:00"/>
    <n v="21"/>
    <d v="2025-01-13T00:00:00"/>
    <n v="0"/>
    <n v="0"/>
    <s v="PRO"/>
    <n v="0"/>
    <x v="16"/>
    <n v="1"/>
    <m/>
    <m/>
    <x v="3"/>
    <x v="15"/>
  </r>
  <r>
    <n v="2137"/>
    <b v="1"/>
    <x v="5"/>
    <x v="0"/>
    <x v="5"/>
    <s v=""/>
    <n v="1.285307"/>
    <n v="1.285307"/>
    <s v="KGS"/>
    <d v="2024-12-20T00:00:00"/>
    <n v="21"/>
    <d v="2025-01-13T00:00:00"/>
    <n v="0"/>
    <n v="0"/>
    <s v="PRO"/>
    <n v="0"/>
    <x v="17"/>
    <n v="1"/>
    <m/>
    <m/>
    <x v="3"/>
    <x v="15"/>
  </r>
  <r>
    <n v="2113"/>
    <b v="1"/>
    <x v="18"/>
    <x v="0"/>
    <x v="18"/>
    <s v="CONT.ALERG.(TR)     "/>
    <n v="358.56518299999999"/>
    <n v="358.56518299999999"/>
    <s v="KGS"/>
    <d v="2024-12-20T00:00:00"/>
    <n v="21"/>
    <d v="2025-01-13T00:00:00"/>
    <n v="0"/>
    <n v="0"/>
    <s v="PRO"/>
    <n v="0"/>
    <x v="15"/>
    <n v="1"/>
    <m/>
    <m/>
    <x v="8"/>
    <x v="15"/>
  </r>
  <r>
    <n v="2125"/>
    <b v="1"/>
    <x v="18"/>
    <x v="0"/>
    <x v="18"/>
    <s v="CONT.ALERG.(TR)     "/>
    <n v="192.826449"/>
    <n v="192.826449"/>
    <s v="KGS"/>
    <d v="2024-12-20T00:00:00"/>
    <n v="21"/>
    <d v="2025-01-13T00:00:00"/>
    <n v="0"/>
    <n v="0"/>
    <s v="PRO"/>
    <n v="0"/>
    <x v="10"/>
    <n v="1"/>
    <m/>
    <m/>
    <x v="8"/>
    <x v="15"/>
  </r>
  <r>
    <n v="2134"/>
    <b v="1"/>
    <x v="18"/>
    <x v="0"/>
    <x v="18"/>
    <s v="CONT.ALERG.(TR)     "/>
    <n v="148.763971"/>
    <n v="148.763971"/>
    <s v="KGS"/>
    <d v="2024-12-20T00:00:00"/>
    <n v="21"/>
    <d v="2025-01-13T00:00:00"/>
    <n v="0"/>
    <n v="0"/>
    <s v="PRO"/>
    <n v="0"/>
    <x v="16"/>
    <n v="1"/>
    <m/>
    <m/>
    <x v="8"/>
    <x v="15"/>
  </r>
  <r>
    <n v="2139"/>
    <b v="1"/>
    <x v="18"/>
    <x v="0"/>
    <x v="18"/>
    <s v="CONT.ALERG.(TR)     "/>
    <n v="133.887573"/>
    <n v="133.887573"/>
    <s v="KGS"/>
    <d v="2024-12-20T00:00:00"/>
    <n v="21"/>
    <d v="2025-01-13T00:00:00"/>
    <n v="0"/>
    <n v="0"/>
    <s v="PRO"/>
    <n v="0"/>
    <x v="17"/>
    <n v="1"/>
    <m/>
    <m/>
    <x v="8"/>
    <x v="15"/>
  </r>
  <r>
    <n v="2108"/>
    <b v="1"/>
    <x v="19"/>
    <x v="0"/>
    <x v="19"/>
    <s v=""/>
    <n v="0.52008200000000004"/>
    <n v="0.52008200000000004"/>
    <s v="KGS"/>
    <d v="2024-12-20T00:00:00"/>
    <n v="21"/>
    <d v="2025-01-13T00:00:00"/>
    <n v="0"/>
    <n v="0"/>
    <s v="PRO"/>
    <n v="0"/>
    <x v="15"/>
    <n v="1"/>
    <m/>
    <m/>
    <x v="3"/>
    <x v="15"/>
  </r>
  <r>
    <n v="2117"/>
    <b v="1"/>
    <x v="19"/>
    <x v="0"/>
    <x v="19"/>
    <s v=""/>
    <n v="0.58145800000000003"/>
    <n v="0.58145800000000003"/>
    <s v="KGS"/>
    <d v="2024-12-20T00:00:00"/>
    <n v="21"/>
    <d v="2025-01-13T00:00:00"/>
    <n v="0"/>
    <n v="0"/>
    <s v="PRO"/>
    <n v="0"/>
    <x v="10"/>
    <n v="1"/>
    <m/>
    <m/>
    <x v="3"/>
    <x v="15"/>
  </r>
  <r>
    <n v="2129"/>
    <b v="1"/>
    <x v="19"/>
    <x v="0"/>
    <x v="19"/>
    <s v=""/>
    <n v="0.29813000000000001"/>
    <n v="0.29813000000000001"/>
    <s v="KGS"/>
    <d v="2024-12-20T00:00:00"/>
    <n v="21"/>
    <d v="2025-01-13T00:00:00"/>
    <n v="0"/>
    <n v="0"/>
    <s v="PRO"/>
    <n v="0"/>
    <x v="16"/>
    <n v="1"/>
    <m/>
    <m/>
    <x v="3"/>
    <x v="15"/>
  </r>
  <r>
    <n v="2143"/>
    <b v="1"/>
    <x v="19"/>
    <x v="0"/>
    <x v="19"/>
    <s v=""/>
    <n v="0.26831700000000003"/>
    <n v="0.26831700000000003"/>
    <s v="KGS"/>
    <d v="2024-12-20T00:00:00"/>
    <n v="21"/>
    <d v="2025-01-13T00:00:00"/>
    <n v="0"/>
    <n v="0"/>
    <s v="PRO"/>
    <n v="0"/>
    <x v="17"/>
    <n v="1"/>
    <m/>
    <m/>
    <x v="3"/>
    <x v="15"/>
  </r>
  <r>
    <n v="2147"/>
    <b v="1"/>
    <x v="19"/>
    <x v="0"/>
    <x v="19"/>
    <s v=""/>
    <n v="0.96921000000000002"/>
    <n v="0.96921000000000002"/>
    <s v="KGS"/>
    <d v="2024-12-20T00:00:00"/>
    <n v="21"/>
    <d v="2025-01-13T00:00:00"/>
    <n v="0"/>
    <n v="0"/>
    <s v="PRO"/>
    <n v="0"/>
    <x v="30"/>
    <n v="1"/>
    <m/>
    <m/>
    <x v="3"/>
    <x v="15"/>
  </r>
  <r>
    <n v="2110"/>
    <b v="1"/>
    <x v="13"/>
    <x v="0"/>
    <x v="13"/>
    <s v="CONT.ALERGENO       "/>
    <n v="3.4421879999999998"/>
    <n v="3.4421879999999998"/>
    <s v="KG"/>
    <d v="2024-12-20T00:00:00"/>
    <n v="21"/>
    <d v="2025-01-13T00:00:00"/>
    <n v="0"/>
    <n v="0"/>
    <s v="PRO"/>
    <n v="0"/>
    <x v="15"/>
    <n v="1"/>
    <m/>
    <m/>
    <x v="3"/>
    <x v="15"/>
  </r>
  <r>
    <n v="2122"/>
    <b v="1"/>
    <x v="13"/>
    <x v="0"/>
    <x v="13"/>
    <s v="CONT.ALERGENO       "/>
    <n v="1.8511139999999999"/>
    <n v="1.8511139999999999"/>
    <s v="KG"/>
    <d v="2024-12-20T00:00:00"/>
    <n v="21"/>
    <d v="2025-01-13T00:00:00"/>
    <n v="0"/>
    <n v="0"/>
    <s v="PRO"/>
    <n v="0"/>
    <x v="10"/>
    <n v="1"/>
    <m/>
    <m/>
    <x v="3"/>
    <x v="15"/>
  </r>
  <r>
    <n v="2131"/>
    <b v="1"/>
    <x v="13"/>
    <x v="0"/>
    <x v="13"/>
    <s v="CONT.ALERGENO       "/>
    <n v="1.4281189999999999"/>
    <n v="1.4281189999999999"/>
    <s v="KG"/>
    <d v="2024-12-20T00:00:00"/>
    <n v="21"/>
    <d v="2025-01-13T00:00:00"/>
    <n v="0"/>
    <n v="0"/>
    <s v="PRO"/>
    <n v="0"/>
    <x v="16"/>
    <n v="1"/>
    <m/>
    <m/>
    <x v="3"/>
    <x v="15"/>
  </r>
  <r>
    <n v="2136"/>
    <b v="1"/>
    <x v="13"/>
    <x v="0"/>
    <x v="13"/>
    <s v="CONT.ALERGENO       "/>
    <n v="1.285307"/>
    <n v="1.285307"/>
    <s v="KG"/>
    <d v="2024-12-20T00:00:00"/>
    <n v="21"/>
    <d v="2025-01-13T00:00:00"/>
    <n v="0"/>
    <n v="0"/>
    <s v="PRO"/>
    <n v="0"/>
    <x v="17"/>
    <n v="1"/>
    <m/>
    <m/>
    <x v="3"/>
    <x v="15"/>
  </r>
  <r>
    <n v="1810"/>
    <b v="1"/>
    <x v="49"/>
    <x v="0"/>
    <x v="49"/>
    <s v="Pizza y Bast. queso"/>
    <n v="1189.56"/>
    <n v="1189.56"/>
    <s v="KG"/>
    <d v="2024-12-21T00:00:00"/>
    <n v="0"/>
    <d v="2024-12-23T00:00:00"/>
    <n v="0.01"/>
    <n v="0"/>
    <s v="PRO"/>
    <n v="0"/>
    <x v="11"/>
    <n v="1"/>
    <m/>
    <m/>
    <x v="16"/>
    <x v="10"/>
  </r>
  <r>
    <n v="1813"/>
    <b v="1"/>
    <x v="49"/>
    <x v="0"/>
    <x v="49"/>
    <s v="Pizza y Bast. queso"/>
    <n v="1703.35"/>
    <n v="1703.35"/>
    <s v="KG"/>
    <d v="2024-12-21T00:00:00"/>
    <n v="0"/>
    <d v="2024-12-23T00:00:00"/>
    <n v="0.01"/>
    <n v="0"/>
    <s v="PRO"/>
    <n v="0"/>
    <x v="23"/>
    <n v="1"/>
    <m/>
    <m/>
    <x v="16"/>
    <x v="10"/>
  </r>
  <r>
    <n v="1817"/>
    <b v="1"/>
    <x v="49"/>
    <x v="0"/>
    <x v="49"/>
    <s v="Pizza y Bast. queso"/>
    <n v="1238.46"/>
    <n v="1238.46"/>
    <s v="KG"/>
    <d v="2024-12-21T00:00:00"/>
    <n v="0"/>
    <d v="2024-12-23T00:00:00"/>
    <n v="0.01"/>
    <n v="0"/>
    <s v="PRO"/>
    <n v="0"/>
    <x v="4"/>
    <n v="1"/>
    <m/>
    <m/>
    <x v="16"/>
    <x v="10"/>
  </r>
  <r>
    <n v="1819"/>
    <b v="1"/>
    <x v="49"/>
    <x v="0"/>
    <x v="49"/>
    <s v="Pizza y Bast. queso"/>
    <n v="1231.42"/>
    <n v="1231.42"/>
    <s v="KG"/>
    <d v="2024-12-21T00:00:00"/>
    <n v="0"/>
    <d v="2024-12-23T00:00:00"/>
    <n v="0.01"/>
    <n v="0"/>
    <s v="PRO"/>
    <n v="0"/>
    <x v="7"/>
    <n v="1"/>
    <m/>
    <m/>
    <x v="16"/>
    <x v="10"/>
  </r>
  <r>
    <n v="1937"/>
    <b v="1"/>
    <x v="29"/>
    <x v="0"/>
    <x v="29"/>
    <s v="CONT.ALERG.(T)      "/>
    <n v="66.670893000000007"/>
    <n v="66.670893000000007"/>
    <s v="KG"/>
    <d v="2024-12-21T00:00:00"/>
    <n v="7"/>
    <d v="2024-12-30T00:00:00"/>
    <n v="0"/>
    <n v="0"/>
    <s v="PRO"/>
    <n v="0"/>
    <x v="6"/>
    <n v="1"/>
    <m/>
    <m/>
    <x v="1"/>
    <x v="12"/>
  </r>
  <r>
    <n v="2019"/>
    <b v="1"/>
    <x v="20"/>
    <x v="0"/>
    <x v="20"/>
    <s v="FRIZZIO             "/>
    <n v="2946.4740000000002"/>
    <n v="2946.4740000000002"/>
    <s v="UNI"/>
    <d v="2024-12-21T00:00:00"/>
    <n v="15"/>
    <d v="2025-01-06T00:00:00"/>
    <n v="0"/>
    <n v="0"/>
    <s v="PRO"/>
    <n v="0"/>
    <x v="7"/>
    <n v="1"/>
    <m/>
    <m/>
    <x v="9"/>
    <x v="13"/>
  </r>
  <r>
    <n v="2012"/>
    <b v="1"/>
    <x v="51"/>
    <x v="0"/>
    <x v="51"/>
    <s v="FRIZZIO             "/>
    <n v="1116.1656"/>
    <n v="1116.1656"/>
    <s v="UNI"/>
    <d v="2024-12-21T00:00:00"/>
    <n v="15"/>
    <d v="2025-01-06T00:00:00"/>
    <n v="0"/>
    <n v="0"/>
    <s v="PRO"/>
    <n v="0"/>
    <x v="4"/>
    <n v="1"/>
    <m/>
    <m/>
    <x v="9"/>
    <x v="13"/>
  </r>
  <r>
    <n v="1828"/>
    <b v="1"/>
    <x v="52"/>
    <x v="0"/>
    <x v="52"/>
    <s v=""/>
    <n v="51.999167999999997"/>
    <n v="51.999167999999997"/>
    <s v="UNI"/>
    <d v="2024-12-22T00:00:00"/>
    <n v="0"/>
    <d v="2024-12-23T00:00:00"/>
    <n v="0"/>
    <n v="0"/>
    <s v="PRO"/>
    <n v="0"/>
    <x v="11"/>
    <n v="1"/>
    <m/>
    <m/>
    <x v="16"/>
    <x v="10"/>
  </r>
  <r>
    <n v="1836"/>
    <b v="1"/>
    <x v="52"/>
    <x v="0"/>
    <x v="52"/>
    <s v=""/>
    <n v="49.406326"/>
    <n v="49.406326"/>
    <s v="UNI"/>
    <d v="2024-12-22T00:00:00"/>
    <n v="0"/>
    <d v="2024-12-23T00:00:00"/>
    <n v="0"/>
    <n v="0"/>
    <s v="PRO"/>
    <n v="0"/>
    <x v="23"/>
    <n v="1"/>
    <m/>
    <m/>
    <x v="16"/>
    <x v="10"/>
  </r>
  <r>
    <n v="1842"/>
    <b v="1"/>
    <x v="52"/>
    <x v="0"/>
    <x v="52"/>
    <s v=""/>
    <n v="51.990119999999997"/>
    <n v="51.990119999999997"/>
    <s v="UNI"/>
    <d v="2024-12-22T00:00:00"/>
    <n v="0"/>
    <d v="2024-12-23T00:00:00"/>
    <n v="0"/>
    <n v="0"/>
    <s v="PRO"/>
    <n v="0"/>
    <x v="4"/>
    <n v="1"/>
    <m/>
    <m/>
    <x v="16"/>
    <x v="10"/>
  </r>
  <r>
    <n v="1849"/>
    <b v="1"/>
    <x v="52"/>
    <x v="0"/>
    <x v="52"/>
    <s v=""/>
    <n v="51.990119999999997"/>
    <n v="51.990119999999997"/>
    <s v="UNI"/>
    <d v="2024-12-22T00:00:00"/>
    <n v="0"/>
    <d v="2024-12-23T00:00:00"/>
    <n v="0"/>
    <n v="0"/>
    <s v="PRO"/>
    <n v="0"/>
    <x v="7"/>
    <n v="1"/>
    <m/>
    <m/>
    <x v="16"/>
    <x v="10"/>
  </r>
  <r>
    <n v="1826"/>
    <b v="1"/>
    <x v="53"/>
    <x v="0"/>
    <x v="53"/>
    <s v=""/>
    <n v="74.88"/>
    <n v="74.88"/>
    <s v="UNI"/>
    <d v="2024-12-22T00:00:00"/>
    <n v="0"/>
    <d v="2024-12-23T00:00:00"/>
    <n v="0"/>
    <n v="0"/>
    <s v="PRO"/>
    <n v="0"/>
    <x v="11"/>
    <n v="1"/>
    <m/>
    <m/>
    <x v="19"/>
    <x v="10"/>
  </r>
  <r>
    <n v="1834"/>
    <b v="1"/>
    <x v="53"/>
    <x v="0"/>
    <x v="53"/>
    <s v=""/>
    <n v="62.263800000000003"/>
    <n v="62.263800000000003"/>
    <s v="UNI"/>
    <d v="2024-12-22T00:00:00"/>
    <n v="0"/>
    <d v="2024-12-23T00:00:00"/>
    <n v="0"/>
    <n v="0"/>
    <s v="PRO"/>
    <n v="0"/>
    <x v="23"/>
    <n v="1"/>
    <m/>
    <m/>
    <x v="19"/>
    <x v="10"/>
  </r>
  <r>
    <n v="1843"/>
    <b v="1"/>
    <x v="53"/>
    <x v="0"/>
    <x v="53"/>
    <s v=""/>
    <n v="65.52"/>
    <n v="65.52"/>
    <s v="UNI"/>
    <d v="2024-12-22T00:00:00"/>
    <n v="0"/>
    <d v="2024-12-23T00:00:00"/>
    <n v="0"/>
    <n v="0"/>
    <s v="PRO"/>
    <n v="0"/>
    <x v="4"/>
    <n v="1"/>
    <m/>
    <m/>
    <x v="19"/>
    <x v="10"/>
  </r>
  <r>
    <n v="1847"/>
    <b v="1"/>
    <x v="53"/>
    <x v="0"/>
    <x v="53"/>
    <s v=""/>
    <n v="65.52"/>
    <n v="65.52"/>
    <s v="UNI"/>
    <d v="2024-12-22T00:00:00"/>
    <n v="0"/>
    <d v="2024-12-23T00:00:00"/>
    <n v="0"/>
    <n v="0"/>
    <s v="PRO"/>
    <n v="0"/>
    <x v="7"/>
    <n v="1"/>
    <m/>
    <m/>
    <x v="19"/>
    <x v="10"/>
  </r>
  <r>
    <n v="1823"/>
    <b v="1"/>
    <x v="116"/>
    <x v="0"/>
    <x v="116"/>
    <s v="PIZZETA GRIDO       "/>
    <n v="149.77000000000001"/>
    <n v="149.77000000000001"/>
    <s v="KG"/>
    <d v="2024-12-22T00:00:00"/>
    <n v="0"/>
    <d v="2024-12-23T00:00:00"/>
    <n v="0.01"/>
    <n v="0"/>
    <s v="PRO"/>
    <n v="0"/>
    <x v="11"/>
    <n v="1"/>
    <m/>
    <m/>
    <x v="16"/>
    <x v="10"/>
  </r>
  <r>
    <n v="1831"/>
    <b v="1"/>
    <x v="149"/>
    <x v="0"/>
    <x v="149"/>
    <s v="REV.2 GRIDO INTEGRAL"/>
    <n v="174.34"/>
    <n v="174.34"/>
    <s v="KG"/>
    <d v="2024-12-22T00:00:00"/>
    <n v="0"/>
    <d v="2024-12-23T00:00:00"/>
    <n v="0.01"/>
    <n v="0"/>
    <s v="PRO"/>
    <n v="0"/>
    <x v="23"/>
    <n v="1"/>
    <m/>
    <m/>
    <x v="16"/>
    <x v="10"/>
  </r>
  <r>
    <n v="1833"/>
    <b v="1"/>
    <x v="55"/>
    <x v="0"/>
    <x v="55"/>
    <s v="PIZZA FRIZZIO       "/>
    <n v="1058.49"/>
    <n v="1058.49"/>
    <s v="UNI"/>
    <d v="2024-12-22T00:00:00"/>
    <n v="0"/>
    <d v="2024-12-23T00:00:00"/>
    <n v="0.01"/>
    <n v="0"/>
    <s v="PRO"/>
    <n v="0"/>
    <x v="23"/>
    <n v="1"/>
    <m/>
    <m/>
    <x v="16"/>
    <x v="10"/>
  </r>
  <r>
    <n v="1837"/>
    <b v="1"/>
    <x v="55"/>
    <x v="0"/>
    <x v="55"/>
    <s v="PIZZA FRIZZIO       "/>
    <n v="1114.28"/>
    <n v="1114.28"/>
    <s v="UNI"/>
    <d v="2024-12-22T00:00:00"/>
    <n v="0"/>
    <d v="2024-12-23T00:00:00"/>
    <n v="0.01"/>
    <n v="0"/>
    <s v="PRO"/>
    <n v="0"/>
    <x v="4"/>
    <n v="1"/>
    <m/>
    <m/>
    <x v="16"/>
    <x v="10"/>
  </r>
  <r>
    <n v="1845"/>
    <b v="1"/>
    <x v="55"/>
    <x v="0"/>
    <x v="55"/>
    <s v="PIZZA FRIZZIO       "/>
    <n v="1114.27"/>
    <n v="1114.27"/>
    <s v="UNI"/>
    <d v="2024-12-22T00:00:00"/>
    <n v="0"/>
    <d v="2024-12-23T00:00:00"/>
    <n v="0.01"/>
    <n v="0"/>
    <s v="PRO"/>
    <n v="0"/>
    <x v="7"/>
    <n v="1"/>
    <m/>
    <m/>
    <x v="16"/>
    <x v="10"/>
  </r>
  <r>
    <n v="1838"/>
    <b v="1"/>
    <x v="117"/>
    <x v="0"/>
    <x v="117"/>
    <s v="REV.1 "/>
    <n v="167.4"/>
    <n v="167.4"/>
    <s v="KG"/>
    <d v="2024-12-22T00:00:00"/>
    <n v="0"/>
    <d v="2024-12-23T00:00:00"/>
    <n v="0.01"/>
    <n v="0"/>
    <s v="PRO"/>
    <n v="0"/>
    <x v="4"/>
    <n v="1"/>
    <m/>
    <m/>
    <x v="16"/>
    <x v="10"/>
  </r>
  <r>
    <n v="1844"/>
    <b v="1"/>
    <x v="56"/>
    <x v="0"/>
    <x v="56"/>
    <s v="REV.1"/>
    <n v="167.41"/>
    <n v="167.41"/>
    <s v="KG"/>
    <d v="2024-12-22T00:00:00"/>
    <n v="0"/>
    <d v="2024-12-23T00:00:00"/>
    <n v="0.01"/>
    <n v="0"/>
    <s v="PRO"/>
    <n v="0"/>
    <x v="7"/>
    <n v="1"/>
    <m/>
    <m/>
    <x v="16"/>
    <x v="10"/>
  </r>
  <r>
    <n v="1825"/>
    <b v="1"/>
    <x v="57"/>
    <x v="0"/>
    <x v="57"/>
    <s v="FRIZZIO             "/>
    <n v="1272.96"/>
    <n v="1272.96"/>
    <s v="UNI"/>
    <d v="2024-12-22T00:00:00"/>
    <n v="0"/>
    <d v="2024-12-23T00:00:00"/>
    <n v="0.01"/>
    <n v="0"/>
    <s v="PRO"/>
    <n v="0"/>
    <x v="11"/>
    <n v="1"/>
    <m/>
    <m/>
    <x v="9"/>
    <x v="10"/>
  </r>
  <r>
    <n v="1832"/>
    <b v="1"/>
    <x v="150"/>
    <x v="0"/>
    <x v="150"/>
    <s v="FRIZZIO             "/>
    <n v="1058.49"/>
    <n v="1058.49"/>
    <s v="UNI"/>
    <d v="2024-12-22T00:00:00"/>
    <n v="0"/>
    <d v="2024-12-23T00:00:00"/>
    <n v="0.01"/>
    <n v="0"/>
    <s v="PRO"/>
    <n v="0"/>
    <x v="23"/>
    <n v="1"/>
    <m/>
    <m/>
    <x v="9"/>
    <x v="10"/>
  </r>
  <r>
    <n v="1830"/>
    <b v="1"/>
    <x v="104"/>
    <x v="0"/>
    <x v="104"/>
    <s v="X UNIDAD            "/>
    <n v="39"/>
    <n v="39"/>
    <s v="UNI"/>
    <d v="2024-12-22T00:00:00"/>
    <n v="0"/>
    <d v="2024-12-23T00:00:00"/>
    <n v="0"/>
    <n v="0"/>
    <s v="PRO"/>
    <n v="0"/>
    <x v="11"/>
    <n v="1"/>
    <m/>
    <m/>
    <x v="16"/>
    <x v="10"/>
  </r>
  <r>
    <n v="1827"/>
    <b v="1"/>
    <x v="67"/>
    <x v="0"/>
    <x v="67"/>
    <s v=""/>
    <n v="13"/>
    <n v="13"/>
    <s v="UN"/>
    <d v="2024-12-22T00:00:00"/>
    <n v="0"/>
    <d v="2024-12-23T00:00:00"/>
    <n v="0.01"/>
    <n v="0"/>
    <s v="PRO"/>
    <n v="0"/>
    <x v="11"/>
    <n v="1"/>
    <m/>
    <m/>
    <x v="16"/>
    <x v="10"/>
  </r>
  <r>
    <n v="1835"/>
    <b v="1"/>
    <x v="67"/>
    <x v="0"/>
    <x v="67"/>
    <s v=""/>
    <n v="12.35"/>
    <n v="12.35"/>
    <s v="UN"/>
    <d v="2024-12-22T00:00:00"/>
    <n v="0"/>
    <d v="2024-12-23T00:00:00"/>
    <n v="0.01"/>
    <n v="0"/>
    <s v="PRO"/>
    <n v="0"/>
    <x v="23"/>
    <n v="1"/>
    <m/>
    <m/>
    <x v="16"/>
    <x v="10"/>
  </r>
  <r>
    <n v="1841"/>
    <b v="1"/>
    <x v="67"/>
    <x v="0"/>
    <x v="67"/>
    <s v=""/>
    <n v="13"/>
    <n v="13"/>
    <s v="UN"/>
    <d v="2024-12-22T00:00:00"/>
    <n v="0"/>
    <d v="2024-12-23T00:00:00"/>
    <n v="0.01"/>
    <n v="0"/>
    <s v="PRO"/>
    <n v="0"/>
    <x v="4"/>
    <n v="1"/>
    <m/>
    <m/>
    <x v="16"/>
    <x v="10"/>
  </r>
  <r>
    <n v="1848"/>
    <b v="1"/>
    <x v="67"/>
    <x v="0"/>
    <x v="67"/>
    <s v=""/>
    <n v="12.99"/>
    <n v="12.99"/>
    <s v="UN"/>
    <d v="2024-12-22T00:00:00"/>
    <n v="0"/>
    <d v="2024-12-23T00:00:00"/>
    <n v="0.01"/>
    <n v="0"/>
    <s v="PRO"/>
    <n v="0"/>
    <x v="7"/>
    <n v="1"/>
    <m/>
    <m/>
    <x v="16"/>
    <x v="10"/>
  </r>
  <r>
    <n v="71"/>
    <b v="1"/>
    <x v="122"/>
    <x v="1"/>
    <x v="122"/>
    <s v="20 UNID X 180 GRS"/>
    <n v="1248"/>
    <n v="0"/>
    <s v="UNI"/>
    <d v="2024-12-22T00:00:00"/>
    <n v="1"/>
    <d v="2024-12-23T00:00:00"/>
    <n v="0.01"/>
    <n v="0"/>
    <s v="PRO"/>
    <n v="0"/>
    <x v="11"/>
    <n v="1"/>
    <m/>
    <m/>
    <x v="16"/>
    <x v="10"/>
  </r>
  <r>
    <n v="74"/>
    <b v="1"/>
    <x v="70"/>
    <x v="1"/>
    <x v="70"/>
    <s v="11 X 535G"/>
    <n v="1092"/>
    <n v="0"/>
    <s v="UNI"/>
    <d v="2024-12-22T00:00:00"/>
    <n v="1"/>
    <d v="2024-12-23T00:00:00"/>
    <n v="0.01"/>
    <n v="0"/>
    <s v="PRO"/>
    <n v="0"/>
    <x v="7"/>
    <n v="1"/>
    <m/>
    <m/>
    <x v="16"/>
    <x v="10"/>
  </r>
  <r>
    <n v="73"/>
    <b v="1"/>
    <x v="123"/>
    <x v="1"/>
    <x v="123"/>
    <s v="11 UNID X 540 GRS"/>
    <n v="1092"/>
    <n v="0"/>
    <s v="UNI"/>
    <d v="2024-12-22T00:00:00"/>
    <n v="1"/>
    <d v="2024-12-23T00:00:00"/>
    <n v="0.01"/>
    <n v="0"/>
    <s v="PRO"/>
    <n v="0"/>
    <x v="4"/>
    <n v="1"/>
    <m/>
    <m/>
    <x v="16"/>
    <x v="10"/>
  </r>
  <r>
    <n v="72"/>
    <b v="1"/>
    <x v="151"/>
    <x v="1"/>
    <x v="151"/>
    <s v="12 UNID X 530 GRS"/>
    <n v="1037.73"/>
    <n v="0"/>
    <s v="UNI"/>
    <d v="2024-12-22T00:00:00"/>
    <n v="1"/>
    <d v="2024-12-23T00:00:00"/>
    <n v="0.01"/>
    <n v="0"/>
    <s v="PRO"/>
    <n v="0"/>
    <x v="23"/>
    <n v="1"/>
    <m/>
    <m/>
    <x v="16"/>
    <x v="10"/>
  </r>
  <r>
    <n v="1824"/>
    <b v="1"/>
    <x v="124"/>
    <x v="0"/>
    <x v="124"/>
    <s v="PECHU MINI BASTONES"/>
    <n v="1248.1300000000001"/>
    <n v="1248.1300000000001"/>
    <s v="UNI"/>
    <d v="2024-12-22T00:00:00"/>
    <n v="0"/>
    <d v="2024-12-23T00:00:00"/>
    <n v="0.01"/>
    <n v="0"/>
    <s v="PRO"/>
    <n v="0"/>
    <x v="11"/>
    <n v="1"/>
    <m/>
    <m/>
    <x v="16"/>
    <x v="10"/>
  </r>
  <r>
    <n v="2192"/>
    <b v="1"/>
    <x v="18"/>
    <x v="0"/>
    <x v="18"/>
    <s v="CONT.ALERG.(TR)     "/>
    <n v="39.999864000000002"/>
    <n v="39.999864000000002"/>
    <s v="KGS"/>
    <d v="2024-12-22T00:00:00"/>
    <n v="21"/>
    <d v="2025-01-13T00:00:00"/>
    <n v="0"/>
    <n v="0"/>
    <s v="PRO"/>
    <n v="0"/>
    <x v="1"/>
    <n v="1"/>
    <m/>
    <m/>
    <x v="8"/>
    <x v="15"/>
  </r>
  <r>
    <n v="2196"/>
    <b v="1"/>
    <x v="21"/>
    <x v="0"/>
    <x v="21"/>
    <s v="CONT.ALERGENO       "/>
    <n v="11.601960999999999"/>
    <n v="11.601960999999999"/>
    <s v="KGS"/>
    <d v="2024-12-22T00:00:00"/>
    <n v="21"/>
    <d v="2025-01-13T00:00:00"/>
    <n v="0"/>
    <n v="0"/>
    <s v="PRO"/>
    <n v="0"/>
    <x v="14"/>
    <n v="1"/>
    <m/>
    <m/>
    <x v="8"/>
    <x v="15"/>
  </r>
  <r>
    <n v="2267"/>
    <b v="1"/>
    <x v="2"/>
    <x v="0"/>
    <x v="2"/>
    <s v=""/>
    <n v="0.24648600000000001"/>
    <n v="0.24648600000000001"/>
    <s v="KG"/>
    <d v="2024-12-22T00:00:00"/>
    <n v="30"/>
    <d v="2025-01-27T00:00:00"/>
    <n v="0"/>
    <n v="0"/>
    <s v="PRO"/>
    <n v="0"/>
    <x v="7"/>
    <n v="1"/>
    <m/>
    <m/>
    <x v="1"/>
    <x v="16"/>
  </r>
  <r>
    <n v="1978"/>
    <b v="1"/>
    <x v="22"/>
    <x v="0"/>
    <x v="22"/>
    <s v="CONT.ALERG.(T)      "/>
    <n v="6147.5005659999997"/>
    <n v="6147.5005659999997"/>
    <s v="KGS"/>
    <d v="2024-12-23T00:00:00"/>
    <n v="10"/>
    <d v="2025-01-06T00:00:00"/>
    <n v="0"/>
    <n v="0"/>
    <s v="PRO"/>
    <n v="0"/>
    <x v="6"/>
    <n v="1"/>
    <m/>
    <m/>
    <x v="4"/>
    <x v="13"/>
  </r>
  <r>
    <n v="1981"/>
    <b v="1"/>
    <x v="22"/>
    <x v="0"/>
    <x v="22"/>
    <s v="CONT.ALERG.(T)      "/>
    <n v="2824.6640179999999"/>
    <n v="2824.6640179999999"/>
    <s v="KGS"/>
    <d v="2024-12-23T00:00:00"/>
    <n v="10"/>
    <d v="2025-01-06T00:00:00"/>
    <n v="0"/>
    <n v="0"/>
    <s v="PRO"/>
    <n v="0"/>
    <x v="4"/>
    <n v="1"/>
    <m/>
    <m/>
    <x v="4"/>
    <x v="13"/>
  </r>
  <r>
    <n v="1984"/>
    <b v="1"/>
    <x v="22"/>
    <x v="0"/>
    <x v="22"/>
    <s v="CONT.ALERG.(T)      "/>
    <n v="7413.8990020000001"/>
    <n v="7413.8990020000001"/>
    <s v="KGS"/>
    <d v="2024-12-23T00:00:00"/>
    <n v="10"/>
    <d v="2025-01-06T00:00:00"/>
    <n v="0"/>
    <n v="0"/>
    <s v="PRO"/>
    <n v="0"/>
    <x v="7"/>
    <n v="1"/>
    <m/>
    <m/>
    <x v="4"/>
    <x v="13"/>
  </r>
  <r>
    <n v="2279"/>
    <b v="1"/>
    <x v="3"/>
    <x v="0"/>
    <x v="3"/>
    <s v="CONT.ALERG.(S) (SO) "/>
    <n v="25.278364"/>
    <n v="25.278364"/>
    <s v="KG"/>
    <d v="2024-12-23T00:00:00"/>
    <n v="30"/>
    <d v="2025-01-27T00:00:00"/>
    <n v="0"/>
    <n v="0"/>
    <s v="PRO"/>
    <n v="0"/>
    <x v="5"/>
    <n v="1"/>
    <m/>
    <m/>
    <x v="2"/>
    <x v="16"/>
  </r>
  <r>
    <n v="1966"/>
    <b v="1"/>
    <x v="23"/>
    <x v="0"/>
    <x v="23"/>
    <s v=""/>
    <n v="49.152290000000001"/>
    <n v="49.152290000000001"/>
    <s v="KGS"/>
    <d v="2024-12-24T00:00:00"/>
    <n v="7"/>
    <d v="2025-01-06T00:00:00"/>
    <n v="0"/>
    <n v="0"/>
    <s v="PRO"/>
    <n v="0"/>
    <x v="6"/>
    <n v="1"/>
    <m/>
    <m/>
    <x v="10"/>
    <x v="13"/>
  </r>
  <r>
    <n v="1971"/>
    <b v="1"/>
    <x v="23"/>
    <x v="0"/>
    <x v="23"/>
    <s v=""/>
    <n v="22.584578"/>
    <n v="22.584578"/>
    <s v="KGS"/>
    <d v="2024-12-24T00:00:00"/>
    <n v="7"/>
    <d v="2025-01-06T00:00:00"/>
    <n v="0"/>
    <n v="0"/>
    <s v="PRO"/>
    <n v="0"/>
    <x v="4"/>
    <n v="1"/>
    <m/>
    <m/>
    <x v="10"/>
    <x v="13"/>
  </r>
  <r>
    <n v="1976"/>
    <b v="1"/>
    <x v="23"/>
    <x v="0"/>
    <x v="23"/>
    <s v=""/>
    <n v="59.277768000000002"/>
    <n v="59.277768000000002"/>
    <s v="KGS"/>
    <d v="2024-12-24T00:00:00"/>
    <n v="7"/>
    <d v="2025-01-06T00:00:00"/>
    <n v="0"/>
    <n v="0"/>
    <s v="PRO"/>
    <n v="0"/>
    <x v="7"/>
    <n v="1"/>
    <m/>
    <m/>
    <x v="10"/>
    <x v="13"/>
  </r>
  <r>
    <n v="1967"/>
    <b v="1"/>
    <x v="24"/>
    <x v="0"/>
    <x v="24"/>
    <s v=""/>
    <n v="131.07277400000001"/>
    <n v="131.07277400000001"/>
    <s v="KGS"/>
    <d v="2024-12-24T00:00:00"/>
    <n v="7"/>
    <d v="2025-01-06T00:00:00"/>
    <n v="0"/>
    <n v="0"/>
    <s v="PRO"/>
    <n v="0"/>
    <x v="6"/>
    <n v="1"/>
    <m/>
    <m/>
    <x v="11"/>
    <x v="13"/>
  </r>
  <r>
    <n v="1972"/>
    <b v="1"/>
    <x v="24"/>
    <x v="0"/>
    <x v="24"/>
    <s v=""/>
    <n v="60.225541"/>
    <n v="60.225541"/>
    <s v="KGS"/>
    <d v="2024-12-24T00:00:00"/>
    <n v="7"/>
    <d v="2025-01-06T00:00:00"/>
    <n v="0"/>
    <n v="0"/>
    <s v="PRO"/>
    <n v="0"/>
    <x v="4"/>
    <n v="1"/>
    <m/>
    <m/>
    <x v="11"/>
    <x v="13"/>
  </r>
  <r>
    <n v="1977"/>
    <b v="1"/>
    <x v="24"/>
    <x v="0"/>
    <x v="24"/>
    <s v=""/>
    <n v="158.074049"/>
    <n v="158.074049"/>
    <s v="KGS"/>
    <d v="2024-12-24T00:00:00"/>
    <n v="7"/>
    <d v="2025-01-06T00:00:00"/>
    <n v="0"/>
    <n v="0"/>
    <s v="PRO"/>
    <n v="0"/>
    <x v="7"/>
    <n v="1"/>
    <m/>
    <m/>
    <x v="11"/>
    <x v="13"/>
  </r>
  <r>
    <n v="1987"/>
    <b v="1"/>
    <x v="22"/>
    <x v="0"/>
    <x v="22"/>
    <s v="CONT.ALERG.(T)      "/>
    <n v="317.45374700000002"/>
    <n v="317.45374700000002"/>
    <s v="KGS"/>
    <d v="2024-12-24T00:00:00"/>
    <n v="10"/>
    <d v="2025-01-06T00:00:00"/>
    <n v="0"/>
    <n v="0"/>
    <s v="PRO"/>
    <n v="0"/>
    <x v="6"/>
    <n v="1"/>
    <m/>
    <m/>
    <x v="4"/>
    <x v="13"/>
  </r>
  <r>
    <n v="1988"/>
    <b v="1"/>
    <x v="22"/>
    <x v="0"/>
    <x v="22"/>
    <s v="CONT.ALERG.(T)      "/>
    <n v="145.86418800000001"/>
    <n v="145.86418800000001"/>
    <s v="KGS"/>
    <d v="2024-12-24T00:00:00"/>
    <n v="10"/>
    <d v="2025-01-06T00:00:00"/>
    <n v="0"/>
    <n v="0"/>
    <s v="PRO"/>
    <n v="0"/>
    <x v="4"/>
    <n v="1"/>
    <m/>
    <m/>
    <x v="4"/>
    <x v="13"/>
  </r>
  <r>
    <n v="1992"/>
    <b v="1"/>
    <x v="22"/>
    <x v="0"/>
    <x v="22"/>
    <s v="CONT.ALERG.(T)      "/>
    <n v="382.84990699999997"/>
    <n v="382.84990699999997"/>
    <s v="KGS"/>
    <d v="2024-12-24T00:00:00"/>
    <n v="10"/>
    <d v="2025-01-06T00:00:00"/>
    <n v="0"/>
    <n v="0"/>
    <s v="PRO"/>
    <n v="0"/>
    <x v="7"/>
    <n v="1"/>
    <m/>
    <m/>
    <x v="4"/>
    <x v="13"/>
  </r>
  <r>
    <n v="2106"/>
    <b v="1"/>
    <x v="9"/>
    <x v="0"/>
    <x v="9"/>
    <s v=""/>
    <n v="2499.7670349999999"/>
    <n v="2499.7670349999999"/>
    <s v="KG"/>
    <d v="2024-12-24T00:00:00"/>
    <n v="17"/>
    <d v="2025-01-13T00:00:00"/>
    <n v="0"/>
    <n v="0"/>
    <s v="PRO"/>
    <n v="0"/>
    <x v="15"/>
    <n v="1"/>
    <m/>
    <m/>
    <x v="5"/>
    <x v="15"/>
  </r>
  <r>
    <n v="2115"/>
    <b v="1"/>
    <x v="9"/>
    <x v="0"/>
    <x v="9"/>
    <s v=""/>
    <n v="2794.7716150000001"/>
    <n v="2794.7716150000001"/>
    <s v="KG"/>
    <d v="2024-12-24T00:00:00"/>
    <n v="17"/>
    <d v="2025-01-13T00:00:00"/>
    <n v="0"/>
    <n v="0"/>
    <s v="PRO"/>
    <n v="0"/>
    <x v="10"/>
    <n v="1"/>
    <m/>
    <m/>
    <x v="5"/>
    <x v="15"/>
  </r>
  <r>
    <n v="2127"/>
    <b v="1"/>
    <x v="9"/>
    <x v="0"/>
    <x v="9"/>
    <s v=""/>
    <n v="1432.9588639999999"/>
    <n v="1432.9588639999999"/>
    <s v="KG"/>
    <d v="2024-12-24T00:00:00"/>
    <n v="17"/>
    <d v="2025-01-13T00:00:00"/>
    <n v="0"/>
    <n v="0"/>
    <s v="PRO"/>
    <n v="0"/>
    <x v="16"/>
    <n v="1"/>
    <m/>
    <m/>
    <x v="5"/>
    <x v="15"/>
  </r>
  <r>
    <n v="2141"/>
    <b v="1"/>
    <x v="9"/>
    <x v="0"/>
    <x v="9"/>
    <s v=""/>
    <n v="1289.662977"/>
    <n v="1289.662977"/>
    <s v="KG"/>
    <d v="2024-12-24T00:00:00"/>
    <n v="17"/>
    <d v="2025-01-13T00:00:00"/>
    <n v="0"/>
    <n v="0"/>
    <s v="PRO"/>
    <n v="0"/>
    <x v="17"/>
    <n v="1"/>
    <m/>
    <m/>
    <x v="5"/>
    <x v="15"/>
  </r>
  <r>
    <n v="2146"/>
    <b v="1"/>
    <x v="9"/>
    <x v="0"/>
    <x v="9"/>
    <s v=""/>
    <n v="5939.4738239999997"/>
    <n v="5939.4738239999997"/>
    <s v="KG"/>
    <d v="2024-12-24T00:00:00"/>
    <n v="17"/>
    <d v="2025-01-13T00:00:00"/>
    <n v="0"/>
    <n v="0"/>
    <s v="PRO"/>
    <n v="0"/>
    <x v="30"/>
    <n v="1"/>
    <m/>
    <m/>
    <x v="5"/>
    <x v="15"/>
  </r>
  <r>
    <n v="2229"/>
    <b v="1"/>
    <x v="4"/>
    <x v="0"/>
    <x v="4"/>
    <s v="CONT.ALERG.(T)      "/>
    <n v="0.81920499999999996"/>
    <n v="0.81920499999999996"/>
    <s v="KG"/>
    <d v="2024-12-24T00:00:00"/>
    <n v="21"/>
    <d v="2025-01-20T00:00:00"/>
    <n v="0"/>
    <n v="0"/>
    <s v="PRO"/>
    <n v="0"/>
    <x v="6"/>
    <n v="1"/>
    <m/>
    <m/>
    <x v="1"/>
    <x v="17"/>
  </r>
  <r>
    <n v="2234"/>
    <b v="1"/>
    <x v="4"/>
    <x v="0"/>
    <x v="4"/>
    <s v="CONT.ALERG.(T)      "/>
    <n v="0.45039400000000002"/>
    <n v="0.45039400000000002"/>
    <s v="KG"/>
    <d v="2024-12-24T00:00:00"/>
    <n v="21"/>
    <d v="2025-01-20T00:00:00"/>
    <n v="0"/>
    <n v="0"/>
    <s v="PRO"/>
    <n v="0"/>
    <x v="7"/>
    <n v="1"/>
    <m/>
    <m/>
    <x v="1"/>
    <x v="17"/>
  </r>
  <r>
    <n v="1879"/>
    <b v="1"/>
    <x v="38"/>
    <x v="0"/>
    <x v="38"/>
    <s v="SN 797890 Lecker "/>
    <n v="0.18"/>
    <n v="0.18"/>
    <s v="KG"/>
    <d v="2024-12-25T00:00:00"/>
    <n v="0"/>
    <d v="2024-12-30T00:00:00"/>
    <n v="0.01"/>
    <n v="0"/>
    <s v="PRO"/>
    <n v="0"/>
    <x v="32"/>
    <n v="1"/>
    <m/>
    <m/>
    <x v="16"/>
    <x v="12"/>
  </r>
  <r>
    <n v="1878"/>
    <b v="1"/>
    <x v="109"/>
    <x v="0"/>
    <x v="109"/>
    <s v="CR605752 Lecker "/>
    <n v="0.21"/>
    <n v="0.21"/>
    <s v="KG"/>
    <d v="2024-12-25T00:00:00"/>
    <n v="0"/>
    <d v="2024-12-30T00:00:00"/>
    <n v="0.01"/>
    <n v="0"/>
    <s v="PRO"/>
    <n v="0"/>
    <x v="32"/>
    <n v="1"/>
    <m/>
    <m/>
    <x v="16"/>
    <x v="12"/>
  </r>
  <r>
    <n v="1884"/>
    <b v="1"/>
    <x v="111"/>
    <x v="0"/>
    <x v="111"/>
    <s v="CONT. ALERGENO      "/>
    <n v="4.5999999999999996"/>
    <n v="4.5999999999999996"/>
    <s v="KG"/>
    <d v="2024-12-25T00:00:00"/>
    <n v="0"/>
    <d v="2024-12-30T00:00:00"/>
    <n v="0.01"/>
    <n v="0"/>
    <s v="PRO"/>
    <n v="0"/>
    <x v="32"/>
    <n v="1"/>
    <m/>
    <m/>
    <x v="1"/>
    <x v="12"/>
  </r>
  <r>
    <n v="1887"/>
    <b v="1"/>
    <x v="76"/>
    <x v="0"/>
    <x v="76"/>
    <s v="KILO                "/>
    <n v="2.2400000000000002"/>
    <n v="2.2400000000000002"/>
    <s v="KGS"/>
    <d v="2024-12-25T00:00:00"/>
    <n v="0"/>
    <d v="2024-12-30T00:00:00"/>
    <n v="0.01"/>
    <n v="0"/>
    <s v="PRO"/>
    <n v="0"/>
    <x v="0"/>
    <n v="1"/>
    <m/>
    <m/>
    <x v="16"/>
    <x v="12"/>
  </r>
  <r>
    <n v="1886"/>
    <b v="1"/>
    <x v="78"/>
    <x v="0"/>
    <x v="78"/>
    <s v="Text. soja Rosendark"/>
    <n v="20.100000000000001"/>
    <n v="20.100000000000001"/>
    <s v="KG"/>
    <d v="2024-12-25T00:00:00"/>
    <n v="0"/>
    <d v="2024-12-30T00:00:00"/>
    <n v="0.01"/>
    <n v="0"/>
    <s v="PRO"/>
    <n v="0"/>
    <x v="0"/>
    <n v="1"/>
    <m/>
    <m/>
    <x v="16"/>
    <x v="12"/>
  </r>
  <r>
    <n v="1897"/>
    <b v="1"/>
    <x v="39"/>
    <x v="0"/>
    <x v="39"/>
    <s v=""/>
    <n v="2372.5239940000001"/>
    <n v="2372.5239940000001"/>
    <s v="KGS"/>
    <d v="2024-12-25T00:00:00"/>
    <n v="1"/>
    <d v="2024-12-30T00:00:00"/>
    <n v="0"/>
    <n v="0"/>
    <s v="PRO"/>
    <n v="0"/>
    <x v="6"/>
    <n v="1"/>
    <m/>
    <m/>
    <x v="17"/>
    <x v="12"/>
  </r>
  <r>
    <n v="1963"/>
    <b v="1"/>
    <x v="28"/>
    <x v="0"/>
    <x v="28"/>
    <s v="CONT.ALERGENO       "/>
    <n v="65.536387000000005"/>
    <n v="65.536387000000005"/>
    <s v="KGS"/>
    <d v="2024-12-25T00:00:00"/>
    <n v="6"/>
    <d v="2025-01-06T00:00:00"/>
    <n v="0"/>
    <n v="0"/>
    <s v="PRO"/>
    <n v="0"/>
    <x v="6"/>
    <n v="1"/>
    <m/>
    <m/>
    <x v="12"/>
    <x v="13"/>
  </r>
  <r>
    <n v="1968"/>
    <b v="1"/>
    <x v="28"/>
    <x v="0"/>
    <x v="28"/>
    <s v="CONT.ALERGENO       "/>
    <n v="30.112770000000001"/>
    <n v="30.112770000000001"/>
    <s v="KGS"/>
    <d v="2024-12-25T00:00:00"/>
    <n v="6"/>
    <d v="2025-01-06T00:00:00"/>
    <n v="0"/>
    <n v="0"/>
    <s v="PRO"/>
    <n v="0"/>
    <x v="4"/>
    <n v="1"/>
    <m/>
    <m/>
    <x v="12"/>
    <x v="13"/>
  </r>
  <r>
    <n v="1973"/>
    <b v="1"/>
    <x v="28"/>
    <x v="0"/>
    <x v="28"/>
    <s v="CONT.ALERGENO       "/>
    <n v="79.037025"/>
    <n v="79.037025"/>
    <s v="KGS"/>
    <d v="2024-12-25T00:00:00"/>
    <n v="6"/>
    <d v="2025-01-06T00:00:00"/>
    <n v="0"/>
    <n v="0"/>
    <s v="PRO"/>
    <n v="0"/>
    <x v="7"/>
    <n v="1"/>
    <m/>
    <m/>
    <x v="12"/>
    <x v="13"/>
  </r>
  <r>
    <n v="2089"/>
    <b v="1"/>
    <x v="17"/>
    <x v="0"/>
    <x v="17"/>
    <s v="KGS                 "/>
    <n v="0.70510899999999999"/>
    <n v="0.70510899999999999"/>
    <s v="KGS"/>
    <d v="2024-12-25T00:00:00"/>
    <n v="15"/>
    <d v="2025-01-13T00:00:00"/>
    <n v="0"/>
    <n v="0"/>
    <s v="PRO"/>
    <n v="0"/>
    <x v="1"/>
    <n v="1"/>
    <m/>
    <m/>
    <x v="3"/>
    <x v="15"/>
  </r>
  <r>
    <n v="1901"/>
    <b v="1"/>
    <x v="39"/>
    <x v="0"/>
    <x v="39"/>
    <s v=""/>
    <n v="1819.107718"/>
    <n v="1819.107718"/>
    <s v="KGS"/>
    <d v="2024-12-26T00:00:00"/>
    <n v="1"/>
    <d v="2024-12-30T00:00:00"/>
    <n v="0"/>
    <n v="0"/>
    <s v="PRO"/>
    <n v="0"/>
    <x v="25"/>
    <n v="1"/>
    <m/>
    <m/>
    <x v="17"/>
    <x v="12"/>
  </r>
  <r>
    <n v="1904"/>
    <b v="1"/>
    <x v="39"/>
    <x v="0"/>
    <x v="39"/>
    <s v=""/>
    <n v="231.24058199999999"/>
    <n v="231.24058199999999"/>
    <s v="KGS"/>
    <d v="2024-12-26T00:00:00"/>
    <n v="1"/>
    <d v="2024-12-30T00:00:00"/>
    <n v="0"/>
    <n v="0"/>
    <s v="PRO"/>
    <n v="0"/>
    <x v="25"/>
    <n v="1"/>
    <m/>
    <m/>
    <x v="17"/>
    <x v="12"/>
  </r>
  <r>
    <n v="1907"/>
    <b v="1"/>
    <x v="39"/>
    <x v="0"/>
    <x v="39"/>
    <s v=""/>
    <n v="1973.8776720000001"/>
    <n v="1973.8776720000001"/>
    <s v="KGS"/>
    <d v="2024-12-26T00:00:00"/>
    <n v="1"/>
    <d v="2024-12-30T00:00:00"/>
    <n v="0"/>
    <n v="0"/>
    <s v="PRO"/>
    <n v="0"/>
    <x v="18"/>
    <n v="1"/>
    <m/>
    <m/>
    <x v="17"/>
    <x v="12"/>
  </r>
  <r>
    <n v="1911"/>
    <b v="1"/>
    <x v="39"/>
    <x v="0"/>
    <x v="39"/>
    <s v=""/>
    <n v="276.17586799999998"/>
    <n v="276.17586799999998"/>
    <s v="KGS"/>
    <d v="2024-12-26T00:00:00"/>
    <n v="1"/>
    <d v="2024-12-30T00:00:00"/>
    <n v="0"/>
    <n v="0"/>
    <s v="PRO"/>
    <n v="0"/>
    <x v="18"/>
    <n v="1"/>
    <m/>
    <m/>
    <x v="17"/>
    <x v="12"/>
  </r>
  <r>
    <n v="1914"/>
    <b v="1"/>
    <x v="39"/>
    <x v="0"/>
    <x v="39"/>
    <s v=""/>
    <n v="617.70984699999997"/>
    <n v="617.70984699999997"/>
    <s v="KGS"/>
    <d v="2024-12-26T00:00:00"/>
    <n v="1"/>
    <d v="2024-12-30T00:00:00"/>
    <n v="0"/>
    <n v="0"/>
    <s v="PRO"/>
    <n v="0"/>
    <x v="32"/>
    <n v="1"/>
    <m/>
    <m/>
    <x v="17"/>
    <x v="12"/>
  </r>
  <r>
    <n v="1917"/>
    <b v="1"/>
    <x v="39"/>
    <x v="0"/>
    <x v="39"/>
    <s v=""/>
    <n v="139.91516799999999"/>
    <n v="139.91516799999999"/>
    <s v="KGS"/>
    <d v="2024-12-26T00:00:00"/>
    <n v="1"/>
    <d v="2024-12-30T00:00:00"/>
    <n v="0"/>
    <n v="0"/>
    <s v="PRO"/>
    <n v="0"/>
    <x v="32"/>
    <n v="1"/>
    <m/>
    <m/>
    <x v="17"/>
    <x v="12"/>
  </r>
  <r>
    <n v="1924"/>
    <b v="1"/>
    <x v="39"/>
    <x v="0"/>
    <x v="39"/>
    <s v=""/>
    <n v="91.410685000000001"/>
    <n v="91.410685000000001"/>
    <s v="KGS"/>
    <d v="2024-12-26T00:00:00"/>
    <n v="1"/>
    <d v="2024-12-30T00:00:00"/>
    <n v="0"/>
    <n v="0"/>
    <s v="PRO"/>
    <n v="0"/>
    <x v="32"/>
    <n v="1"/>
    <m/>
    <m/>
    <x v="17"/>
    <x v="12"/>
  </r>
  <r>
    <n v="1928"/>
    <b v="1"/>
    <x v="39"/>
    <x v="0"/>
    <x v="39"/>
    <s v=""/>
    <n v="55.878999"/>
    <n v="55.878999"/>
    <s v="KGS"/>
    <d v="2024-12-26T00:00:00"/>
    <n v="1"/>
    <d v="2024-12-30T00:00:00"/>
    <n v="0"/>
    <n v="0"/>
    <s v="PRO"/>
    <n v="0"/>
    <x v="0"/>
    <n v="1"/>
    <m/>
    <m/>
    <x v="17"/>
    <x v="12"/>
  </r>
  <r>
    <n v="1979"/>
    <b v="1"/>
    <x v="32"/>
    <x v="0"/>
    <x v="32"/>
    <s v=""/>
    <n v="328.05246299999999"/>
    <n v="328.05246299999999"/>
    <s v="KGS"/>
    <d v="2024-12-26T00:00:00"/>
    <n v="7"/>
    <d v="2025-01-06T00:00:00"/>
    <n v="0"/>
    <n v="0"/>
    <s v="PRO"/>
    <n v="0"/>
    <x v="6"/>
    <n v="1"/>
    <m/>
    <m/>
    <x v="14"/>
    <x v="13"/>
  </r>
  <r>
    <n v="1982"/>
    <b v="1"/>
    <x v="32"/>
    <x v="0"/>
    <x v="32"/>
    <s v=""/>
    <n v="150.734104"/>
    <n v="150.734104"/>
    <s v="KGS"/>
    <d v="2024-12-26T00:00:00"/>
    <n v="7"/>
    <d v="2025-01-06T00:00:00"/>
    <n v="0"/>
    <n v="0"/>
    <s v="PRO"/>
    <n v="0"/>
    <x v="4"/>
    <n v="1"/>
    <m/>
    <m/>
    <x v="14"/>
    <x v="13"/>
  </r>
  <r>
    <n v="1985"/>
    <b v="1"/>
    <x v="32"/>
    <x v="0"/>
    <x v="32"/>
    <s v=""/>
    <n v="395.63198"/>
    <n v="395.63198"/>
    <s v="KGS"/>
    <d v="2024-12-26T00:00:00"/>
    <n v="7"/>
    <d v="2025-01-06T00:00:00"/>
    <n v="0"/>
    <n v="0"/>
    <s v="PRO"/>
    <n v="0"/>
    <x v="7"/>
    <n v="1"/>
    <m/>
    <m/>
    <x v="14"/>
    <x v="13"/>
  </r>
  <r>
    <n v="2013"/>
    <b v="1"/>
    <x v="33"/>
    <x v="0"/>
    <x v="33"/>
    <s v="ET 100X150 ILUST    "/>
    <n v="1094.389428"/>
    <n v="1094.389428"/>
    <s v="UNI"/>
    <d v="2024-12-26T00:00:00"/>
    <n v="10"/>
    <d v="2025-01-06T00:00:00"/>
    <n v="0"/>
    <n v="0"/>
    <s v="PRO"/>
    <n v="0"/>
    <x v="4"/>
    <n v="1"/>
    <m/>
    <m/>
    <x v="9"/>
    <x v="13"/>
  </r>
  <r>
    <n v="2112"/>
    <b v="1"/>
    <x v="27"/>
    <x v="0"/>
    <x v="27"/>
    <s v="KILO                "/>
    <n v="0.71712299999999995"/>
    <n v="0.71712299999999995"/>
    <s v="KGS"/>
    <d v="2024-12-26T00:00:00"/>
    <n v="15"/>
    <d v="2025-01-13T00:00:00"/>
    <n v="0"/>
    <n v="0"/>
    <s v="PRO"/>
    <n v="0"/>
    <x v="15"/>
    <n v="1"/>
    <m/>
    <m/>
    <x v="3"/>
    <x v="15"/>
  </r>
  <r>
    <n v="2124"/>
    <b v="1"/>
    <x v="27"/>
    <x v="0"/>
    <x v="27"/>
    <s v="KILO                "/>
    <n v="0.38564900000000002"/>
    <n v="0.38564900000000002"/>
    <s v="KGS"/>
    <d v="2024-12-26T00:00:00"/>
    <n v="15"/>
    <d v="2025-01-13T00:00:00"/>
    <n v="0"/>
    <n v="0"/>
    <s v="PRO"/>
    <n v="0"/>
    <x v="10"/>
    <n v="1"/>
    <m/>
    <m/>
    <x v="3"/>
    <x v="15"/>
  </r>
  <r>
    <n v="2133"/>
    <b v="1"/>
    <x v="27"/>
    <x v="0"/>
    <x v="27"/>
    <s v="KILO                "/>
    <n v="0.29752499999999998"/>
    <n v="0.29752499999999998"/>
    <s v="KGS"/>
    <d v="2024-12-26T00:00:00"/>
    <n v="15"/>
    <d v="2025-01-13T00:00:00"/>
    <n v="0"/>
    <n v="0"/>
    <s v="PRO"/>
    <n v="0"/>
    <x v="16"/>
    <n v="1"/>
    <m/>
    <m/>
    <x v="3"/>
    <x v="15"/>
  </r>
  <r>
    <n v="2138"/>
    <b v="1"/>
    <x v="27"/>
    <x v="0"/>
    <x v="27"/>
    <s v="KILO                "/>
    <n v="0.26777200000000001"/>
    <n v="0.26777200000000001"/>
    <s v="KGS"/>
    <d v="2024-12-26T00:00:00"/>
    <n v="15"/>
    <d v="2025-01-13T00:00:00"/>
    <n v="0"/>
    <n v="0"/>
    <s v="PRO"/>
    <n v="0"/>
    <x v="17"/>
    <n v="1"/>
    <m/>
    <m/>
    <x v="3"/>
    <x v="15"/>
  </r>
  <r>
    <n v="1920"/>
    <b v="1"/>
    <x v="85"/>
    <x v="0"/>
    <x v="85"/>
    <s v="CONT.ALERG.(T)"/>
    <n v="212.67"/>
    <n v="212.67"/>
    <s v="KGS"/>
    <d v="2024-12-27T00:00:00"/>
    <n v="0"/>
    <d v="2024-12-30T00:00:00"/>
    <n v="0.01"/>
    <n v="0"/>
    <s v="PRO"/>
    <n v="0"/>
    <x v="32"/>
    <n v="1"/>
    <m/>
    <m/>
    <x v="16"/>
    <x v="12"/>
  </r>
  <r>
    <n v="1918"/>
    <b v="1"/>
    <x v="159"/>
    <x v="0"/>
    <x v="159"/>
    <s v=""/>
    <n v="17.82"/>
    <n v="17.82"/>
    <s v="KG"/>
    <d v="2024-12-27T00:00:00"/>
    <n v="0"/>
    <d v="2024-12-30T00:00:00"/>
    <n v="0.01"/>
    <n v="0"/>
    <s v="PRO"/>
    <n v="0"/>
    <x v="32"/>
    <n v="1"/>
    <m/>
    <m/>
    <x v="25"/>
    <x v="12"/>
  </r>
  <r>
    <n v="1903"/>
    <b v="1"/>
    <x v="80"/>
    <x v="0"/>
    <x v="80"/>
    <s v="CONT.ALERG.(LE)     "/>
    <n v="662.09"/>
    <n v="662.09"/>
    <s v="KGS"/>
    <d v="2024-12-27T00:00:00"/>
    <n v="0"/>
    <d v="2024-12-30T00:00:00"/>
    <n v="0.01"/>
    <n v="0"/>
    <s v="PRO"/>
    <n v="0"/>
    <x v="25"/>
    <n v="1"/>
    <m/>
    <m/>
    <x v="20"/>
    <x v="12"/>
  </r>
  <r>
    <n v="1908"/>
    <b v="1"/>
    <x v="80"/>
    <x v="0"/>
    <x v="80"/>
    <s v="CONT.ALERG.(LE)     "/>
    <n v="198.95"/>
    <n v="198.95"/>
    <s v="KGS"/>
    <d v="2024-12-27T00:00:00"/>
    <n v="0"/>
    <d v="2024-12-30T00:00:00"/>
    <n v="0.01"/>
    <n v="0"/>
    <s v="PRO"/>
    <n v="0"/>
    <x v="18"/>
    <n v="1"/>
    <m/>
    <m/>
    <x v="20"/>
    <x v="12"/>
  </r>
  <r>
    <n v="1915"/>
    <b v="1"/>
    <x v="80"/>
    <x v="0"/>
    <x v="80"/>
    <s v="CONT.ALERG.(LE)     "/>
    <n v="187.24"/>
    <n v="187.24"/>
    <s v="KGS"/>
    <d v="2024-12-27T00:00:00"/>
    <n v="0"/>
    <d v="2024-12-30T00:00:00"/>
    <n v="0.01"/>
    <n v="0"/>
    <s v="PRO"/>
    <n v="0"/>
    <x v="32"/>
    <n v="1"/>
    <m/>
    <m/>
    <x v="20"/>
    <x v="12"/>
  </r>
  <r>
    <n v="1931"/>
    <b v="1"/>
    <x v="39"/>
    <x v="0"/>
    <x v="39"/>
    <s v=""/>
    <n v="128.30019999999999"/>
    <n v="128.30019999999999"/>
    <s v="KGS"/>
    <d v="2024-12-27T00:00:00"/>
    <n v="1"/>
    <d v="2024-12-30T00:00:00"/>
    <n v="0"/>
    <n v="0"/>
    <s v="PRO"/>
    <n v="0"/>
    <x v="25"/>
    <n v="1"/>
    <m/>
    <m/>
    <x v="17"/>
    <x v="12"/>
  </r>
  <r>
    <n v="1933"/>
    <b v="1"/>
    <x v="39"/>
    <x v="0"/>
    <x v="39"/>
    <s v=""/>
    <n v="139.21600000000001"/>
    <n v="139.21600000000001"/>
    <s v="KGS"/>
    <d v="2024-12-27T00:00:00"/>
    <n v="1"/>
    <d v="2024-12-30T00:00:00"/>
    <n v="0"/>
    <n v="0"/>
    <s v="PRO"/>
    <n v="0"/>
    <x v="18"/>
    <n v="1"/>
    <m/>
    <m/>
    <x v="17"/>
    <x v="12"/>
  </r>
  <r>
    <n v="1991"/>
    <b v="1"/>
    <x v="32"/>
    <x v="0"/>
    <x v="32"/>
    <s v=""/>
    <n v="63.664675000000003"/>
    <n v="63.664675000000003"/>
    <s v="KGS"/>
    <d v="2024-12-27T00:00:00"/>
    <n v="7"/>
    <d v="2025-01-06T00:00:00"/>
    <n v="0"/>
    <n v="0"/>
    <s v="PRO"/>
    <n v="0"/>
    <x v="4"/>
    <n v="1"/>
    <m/>
    <m/>
    <x v="14"/>
    <x v="13"/>
  </r>
  <r>
    <n v="2150"/>
    <b v="1"/>
    <x v="81"/>
    <x v="0"/>
    <x v="81"/>
    <s v="CONT.ALERG.(T)      "/>
    <n v="939.34305800000004"/>
    <n v="939.34305800000004"/>
    <s v="KGS"/>
    <d v="2024-12-27T00:00:00"/>
    <n v="15"/>
    <d v="2025-01-13T00:00:00"/>
    <n v="0"/>
    <n v="0"/>
    <s v="PRO"/>
    <n v="0"/>
    <x v="15"/>
    <n v="1"/>
    <m/>
    <m/>
    <x v="18"/>
    <x v="15"/>
  </r>
  <r>
    <n v="2169"/>
    <b v="1"/>
    <x v="81"/>
    <x v="0"/>
    <x v="81"/>
    <s v="CONT.ALERG.(T)      "/>
    <n v="557.55499999999995"/>
    <n v="557.55499999999995"/>
    <s v="KGS"/>
    <d v="2024-12-27T00:00:00"/>
    <n v="15"/>
    <d v="2025-01-13T00:00:00"/>
    <n v="0"/>
    <n v="0"/>
    <s v="PRO"/>
    <n v="0"/>
    <x v="16"/>
    <n v="1"/>
    <m/>
    <m/>
    <x v="18"/>
    <x v="15"/>
  </r>
  <r>
    <n v="2172"/>
    <b v="1"/>
    <x v="81"/>
    <x v="0"/>
    <x v="81"/>
    <s v="CONT.ALERG.(T)      "/>
    <n v="501.79950000000002"/>
    <n v="501.79950000000002"/>
    <s v="KGS"/>
    <d v="2024-12-27T00:00:00"/>
    <n v="15"/>
    <d v="2025-01-13T00:00:00"/>
    <n v="0"/>
    <n v="0"/>
    <s v="PRO"/>
    <n v="0"/>
    <x v="17"/>
    <n v="1"/>
    <m/>
    <m/>
    <x v="18"/>
    <x v="15"/>
  </r>
  <r>
    <n v="2173"/>
    <b v="1"/>
    <x v="81"/>
    <x v="0"/>
    <x v="81"/>
    <s v="CONT.ALERG.(T)      "/>
    <n v="1583.3090460000001"/>
    <n v="1583.3090460000001"/>
    <s v="KGS"/>
    <d v="2024-12-27T00:00:00"/>
    <n v="15"/>
    <d v="2025-01-13T00:00:00"/>
    <n v="0"/>
    <n v="0"/>
    <s v="PRO"/>
    <n v="0"/>
    <x v="30"/>
    <n v="1"/>
    <m/>
    <m/>
    <x v="18"/>
    <x v="15"/>
  </r>
  <r>
    <n v="2155"/>
    <b v="1"/>
    <x v="36"/>
    <x v="0"/>
    <x v="36"/>
    <s v="CONT.ALERG.(SO)     "/>
    <n v="244.07839000000001"/>
    <n v="244.07839000000001"/>
    <s v="KGS"/>
    <d v="2024-12-27T00:00:00"/>
    <n v="15"/>
    <d v="2025-01-13T00:00:00"/>
    <n v="0"/>
    <n v="0"/>
    <s v="PRO"/>
    <n v="0"/>
    <x v="1"/>
    <n v="1"/>
    <m/>
    <m/>
    <x v="4"/>
    <x v="15"/>
  </r>
  <r>
    <n v="2162"/>
    <b v="1"/>
    <x v="36"/>
    <x v="0"/>
    <x v="36"/>
    <s v="CONT.ALERG.(SO)     "/>
    <n v="245.78375500000001"/>
    <n v="245.78375500000001"/>
    <s v="KGS"/>
    <d v="2024-12-27T00:00:00"/>
    <n v="15"/>
    <d v="2025-01-13T00:00:00"/>
    <n v="0"/>
    <n v="0"/>
    <s v="PRO"/>
    <n v="0"/>
    <x v="14"/>
    <n v="1"/>
    <m/>
    <m/>
    <x v="4"/>
    <x v="15"/>
  </r>
  <r>
    <n v="1934"/>
    <b v="1"/>
    <x v="49"/>
    <x v="0"/>
    <x v="49"/>
    <s v="Pizza y Bast. queso"/>
    <n v="3105.72"/>
    <n v="3105.72"/>
    <s v="KG"/>
    <d v="2024-12-28T00:00:00"/>
    <n v="0"/>
    <d v="2024-12-30T00:00:00"/>
    <n v="0.01"/>
    <n v="0"/>
    <s v="PRO"/>
    <n v="0"/>
    <x v="6"/>
    <n v="1"/>
    <m/>
    <m/>
    <x v="16"/>
    <x v="12"/>
  </r>
  <r>
    <n v="1938"/>
    <b v="1"/>
    <x v="83"/>
    <x v="0"/>
    <x v="83"/>
    <s v="CONT. ALERGENO      "/>
    <n v="22572.59"/>
    <n v="22572.59"/>
    <s v="UNI"/>
    <d v="2024-12-28T00:00:00"/>
    <n v="0"/>
    <d v="2024-12-30T00:00:00"/>
    <n v="0.01"/>
    <n v="0"/>
    <s v="PRO"/>
    <n v="0"/>
    <x v="0"/>
    <n v="1"/>
    <m/>
    <m/>
    <x v="16"/>
    <x v="12"/>
  </r>
  <r>
    <n v="1996"/>
    <b v="1"/>
    <x v="29"/>
    <x v="0"/>
    <x v="29"/>
    <s v="CONT.ALERG.(T)      "/>
    <n v="77.536630000000002"/>
    <n v="77.536630000000002"/>
    <s v="KG"/>
    <d v="2024-12-28T00:00:00"/>
    <n v="7"/>
    <d v="2025-01-06T00:00:00"/>
    <n v="0"/>
    <n v="0"/>
    <s v="PRO"/>
    <n v="0"/>
    <x v="6"/>
    <n v="1"/>
    <m/>
    <m/>
    <x v="1"/>
    <x v="13"/>
  </r>
  <r>
    <n v="2003"/>
    <b v="1"/>
    <x v="29"/>
    <x v="0"/>
    <x v="29"/>
    <s v="CONT.ALERG.(T)      "/>
    <n v="93.516997000000003"/>
    <n v="93.516997000000003"/>
    <s v="KG"/>
    <d v="2024-12-28T00:00:00"/>
    <n v="7"/>
    <d v="2025-01-06T00:00:00"/>
    <n v="0"/>
    <n v="0"/>
    <s v="PRO"/>
    <n v="0"/>
    <x v="7"/>
    <n v="1"/>
    <m/>
    <m/>
    <x v="1"/>
    <x v="13"/>
  </r>
  <r>
    <n v="2209"/>
    <b v="1"/>
    <x v="51"/>
    <x v="0"/>
    <x v="51"/>
    <s v="FRIZZIO             "/>
    <n v="2545.92"/>
    <n v="2545.92"/>
    <s v="UNI"/>
    <d v="2024-12-28T00:00:00"/>
    <n v="15"/>
    <d v="2025-01-13T00:00:00"/>
    <n v="0"/>
    <n v="0"/>
    <s v="PRO"/>
    <n v="0"/>
    <x v="30"/>
    <n v="1"/>
    <m/>
    <m/>
    <x v="9"/>
    <x v="15"/>
  </r>
  <r>
    <n v="2198"/>
    <b v="1"/>
    <x v="87"/>
    <x v="0"/>
    <x v="87"/>
    <s v="PALADINI NUGGETS    "/>
    <n v="657.89473699999996"/>
    <n v="657.89473699999996"/>
    <s v="UNI"/>
    <d v="2024-12-28T00:00:00"/>
    <n v="15"/>
    <d v="2025-01-13T00:00:00"/>
    <n v="0"/>
    <n v="0"/>
    <s v="PRO"/>
    <n v="0"/>
    <x v="16"/>
    <n v="1"/>
    <m/>
    <m/>
    <x v="21"/>
    <x v="15"/>
  </r>
  <r>
    <n v="2203"/>
    <b v="1"/>
    <x v="87"/>
    <x v="0"/>
    <x v="87"/>
    <s v="PALADINI NUGGETS    "/>
    <n v="592.10526300000004"/>
    <n v="592.10526300000004"/>
    <s v="UNI"/>
    <d v="2024-12-28T00:00:00"/>
    <n v="15"/>
    <d v="2025-01-13T00:00:00"/>
    <n v="0"/>
    <n v="0"/>
    <s v="PRO"/>
    <n v="0"/>
    <x v="17"/>
    <n v="1"/>
    <m/>
    <m/>
    <x v="21"/>
    <x v="15"/>
  </r>
  <r>
    <n v="1943"/>
    <b v="1"/>
    <x v="52"/>
    <x v="0"/>
    <x v="52"/>
    <s v=""/>
    <n v="29.487960000000001"/>
    <n v="29.487960000000001"/>
    <s v="UNI"/>
    <d v="2024-12-29T00:00:00"/>
    <n v="0"/>
    <d v="2024-12-30T00:00:00"/>
    <n v="0"/>
    <n v="0"/>
    <s v="PRO"/>
    <n v="0"/>
    <x v="25"/>
    <n v="1"/>
    <m/>
    <m/>
    <x v="16"/>
    <x v="12"/>
  </r>
  <r>
    <n v="1948"/>
    <b v="1"/>
    <x v="52"/>
    <x v="0"/>
    <x v="52"/>
    <s v=""/>
    <n v="31.9968"/>
    <n v="31.9968"/>
    <s v="UNI"/>
    <d v="2024-12-29T00:00:00"/>
    <n v="0"/>
    <d v="2024-12-30T00:00:00"/>
    <n v="0"/>
    <n v="0"/>
    <s v="PRO"/>
    <n v="0"/>
    <x v="18"/>
    <n v="1"/>
    <m/>
    <m/>
    <x v="16"/>
    <x v="12"/>
  </r>
  <r>
    <n v="1958"/>
    <b v="1"/>
    <x v="52"/>
    <x v="0"/>
    <x v="52"/>
    <s v=""/>
    <n v="89.408778999999996"/>
    <n v="89.408778999999996"/>
    <s v="UNI"/>
    <d v="2024-12-29T00:00:00"/>
    <n v="0"/>
    <d v="2024-12-30T00:00:00"/>
    <n v="0"/>
    <n v="0"/>
    <s v="PRO"/>
    <n v="0"/>
    <x v="6"/>
    <n v="1"/>
    <m/>
    <m/>
    <x v="16"/>
    <x v="12"/>
  </r>
  <r>
    <n v="1956"/>
    <b v="1"/>
    <x v="53"/>
    <x v="0"/>
    <x v="53"/>
    <s v=""/>
    <n v="112.67647100000001"/>
    <n v="112.67647100000001"/>
    <s v="UNI"/>
    <d v="2024-12-29T00:00:00"/>
    <n v="0"/>
    <d v="2024-12-30T00:00:00"/>
    <n v="0"/>
    <n v="0"/>
    <s v="PRO"/>
    <n v="0"/>
    <x v="6"/>
    <n v="1"/>
    <m/>
    <m/>
    <x v="19"/>
    <x v="12"/>
  </r>
  <r>
    <n v="1944"/>
    <b v="1"/>
    <x v="157"/>
    <x v="0"/>
    <x v="157"/>
    <s v="REV.1"/>
    <n v="72.209999999999994"/>
    <n v="72.209999999999994"/>
    <s v="KG"/>
    <d v="2024-12-29T00:00:00"/>
    <n v="0"/>
    <d v="2024-12-30T00:00:00"/>
    <n v="0.01"/>
    <n v="0"/>
    <s v="PRO"/>
    <n v="0"/>
    <x v="18"/>
    <n v="1"/>
    <m/>
    <m/>
    <x v="16"/>
    <x v="12"/>
  </r>
  <r>
    <n v="1953"/>
    <b v="1"/>
    <x v="54"/>
    <x v="0"/>
    <x v="54"/>
    <s v="REV.3 MOZZA         "/>
    <n v="315.5"/>
    <n v="315.5"/>
    <s v="KG"/>
    <d v="2024-12-29T00:00:00"/>
    <n v="0"/>
    <d v="2024-12-30T00:00:00"/>
    <n v="0.01"/>
    <n v="0"/>
    <s v="PRO"/>
    <n v="0"/>
    <x v="6"/>
    <n v="1"/>
    <m/>
    <m/>
    <x v="16"/>
    <x v="12"/>
  </r>
  <r>
    <n v="1954"/>
    <b v="1"/>
    <x v="55"/>
    <x v="0"/>
    <x v="55"/>
    <s v="PIZZA FRIZZIO       "/>
    <n v="1916.25"/>
    <n v="1916.25"/>
    <s v="UNI"/>
    <d v="2024-12-29T00:00:00"/>
    <n v="0"/>
    <d v="2024-12-30T00:00:00"/>
    <n v="0.01"/>
    <n v="0"/>
    <s v="PRO"/>
    <n v="0"/>
    <x v="6"/>
    <n v="1"/>
    <m/>
    <m/>
    <x v="16"/>
    <x v="12"/>
  </r>
  <r>
    <n v="1939"/>
    <b v="1"/>
    <x v="133"/>
    <x v="0"/>
    <x v="133"/>
    <s v="REV.1"/>
    <n v="66.55"/>
    <n v="66.55"/>
    <s v="KG"/>
    <d v="2024-12-29T00:00:00"/>
    <n v="0"/>
    <d v="2024-12-30T00:00:00"/>
    <n v="0.01"/>
    <n v="0"/>
    <s v="PRO"/>
    <n v="0"/>
    <x v="25"/>
    <n v="1"/>
    <m/>
    <m/>
    <x v="16"/>
    <x v="12"/>
  </r>
  <r>
    <n v="1955"/>
    <b v="1"/>
    <x v="57"/>
    <x v="0"/>
    <x v="57"/>
    <s v="FRIZZIO             "/>
    <n v="1915.5"/>
    <n v="1915.5"/>
    <s v="UNI"/>
    <d v="2024-12-29T00:00:00"/>
    <n v="0"/>
    <d v="2024-12-30T00:00:00"/>
    <n v="0.01"/>
    <n v="0"/>
    <s v="PRO"/>
    <n v="0"/>
    <x v="6"/>
    <n v="1"/>
    <m/>
    <m/>
    <x v="9"/>
    <x v="12"/>
  </r>
  <r>
    <n v="1952"/>
    <b v="1"/>
    <x v="50"/>
    <x v="0"/>
    <x v="50"/>
    <s v="FLOW FRIZATA 03 REV3"/>
    <n v="27.14"/>
    <n v="27.14"/>
    <s v="KGS"/>
    <d v="2024-12-29T00:00:00"/>
    <n v="0"/>
    <d v="2024-12-30T00:00:00"/>
    <n v="0.01"/>
    <n v="0"/>
    <s v="PRO"/>
    <n v="0"/>
    <x v="32"/>
    <n v="1"/>
    <m/>
    <m/>
    <x v="16"/>
    <x v="12"/>
  </r>
  <r>
    <n v="1949"/>
    <b v="1"/>
    <x v="61"/>
    <x v="0"/>
    <x v="61"/>
    <s v="C-FR-08 REV.3"/>
    <n v="42.37"/>
    <n v="42.37"/>
    <s v="UNI"/>
    <d v="2024-12-29T00:00:00"/>
    <n v="0"/>
    <d v="2024-12-30T00:00:00"/>
    <n v="0.01"/>
    <n v="0"/>
    <s v="PRO"/>
    <n v="0"/>
    <x v="32"/>
    <n v="1"/>
    <m/>
    <m/>
    <x v="16"/>
    <x v="12"/>
  </r>
  <r>
    <n v="1959"/>
    <b v="1"/>
    <x v="61"/>
    <x v="0"/>
    <x v="61"/>
    <s v="C-FR-08 REV.3"/>
    <n v="1879.17"/>
    <n v="1879.17"/>
    <s v="UNI"/>
    <d v="2024-12-29T00:00:00"/>
    <n v="0"/>
    <d v="2024-12-30T00:00:00"/>
    <n v="0.01"/>
    <n v="0"/>
    <s v="PRO"/>
    <n v="0"/>
    <x v="0"/>
    <n v="1"/>
    <m/>
    <m/>
    <x v="16"/>
    <x v="12"/>
  </r>
  <r>
    <n v="1950"/>
    <b v="1"/>
    <x v="62"/>
    <x v="0"/>
    <x v="62"/>
    <s v="UNIDADES. REV.2"/>
    <n v="4.41"/>
    <n v="4.41"/>
    <s v="UNI"/>
    <d v="2024-12-29T00:00:00"/>
    <n v="0"/>
    <d v="2024-12-30T00:00:00"/>
    <n v="0.01"/>
    <n v="0"/>
    <s v="PRO"/>
    <n v="0"/>
    <x v="32"/>
    <n v="1"/>
    <m/>
    <m/>
    <x v="16"/>
    <x v="12"/>
  </r>
  <r>
    <n v="1960"/>
    <b v="1"/>
    <x v="62"/>
    <x v="0"/>
    <x v="62"/>
    <s v="UNIDADES. REV.2"/>
    <n v="3.76"/>
    <n v="3.76"/>
    <s v="UNI"/>
    <d v="2024-12-29T00:00:00"/>
    <n v="0"/>
    <d v="2024-12-30T00:00:00"/>
    <n v="0.01"/>
    <n v="0"/>
    <s v="PRO"/>
    <n v="0"/>
    <x v="0"/>
    <n v="1"/>
    <m/>
    <m/>
    <x v="16"/>
    <x v="12"/>
  </r>
  <r>
    <n v="1951"/>
    <b v="1"/>
    <x v="63"/>
    <x v="0"/>
    <x v="63"/>
    <s v="2 BANDAS"/>
    <n v="2206.54"/>
    <n v="2206.54"/>
    <s v="UNI"/>
    <d v="2024-12-29T00:00:00"/>
    <n v="0"/>
    <d v="2024-12-30T00:00:00"/>
    <n v="0.01"/>
    <n v="0"/>
    <s v="PRO"/>
    <n v="0"/>
    <x v="32"/>
    <n v="1"/>
    <m/>
    <m/>
    <x v="16"/>
    <x v="12"/>
  </r>
  <r>
    <n v="1961"/>
    <b v="1"/>
    <x v="63"/>
    <x v="0"/>
    <x v="63"/>
    <s v="2 BANDAS"/>
    <n v="1879.35"/>
    <n v="1879.35"/>
    <s v="UNI"/>
    <d v="2024-12-29T00:00:00"/>
    <n v="0"/>
    <d v="2024-12-30T00:00:00"/>
    <n v="0.01"/>
    <n v="0"/>
    <s v="PRO"/>
    <n v="0"/>
    <x v="0"/>
    <n v="1"/>
    <m/>
    <m/>
    <x v="16"/>
    <x v="12"/>
  </r>
  <r>
    <n v="1962"/>
    <b v="1"/>
    <x v="86"/>
    <x v="0"/>
    <x v="86"/>
    <s v="FLOW FRIZATA 09 REV1"/>
    <n v="62.24"/>
    <n v="62.24"/>
    <s v="KGS"/>
    <d v="2024-12-29T00:00:00"/>
    <n v="0"/>
    <d v="2024-12-30T00:00:00"/>
    <n v="0.01"/>
    <n v="0"/>
    <s v="PRO"/>
    <n v="0"/>
    <x v="0"/>
    <n v="1"/>
    <m/>
    <m/>
    <x v="16"/>
    <x v="12"/>
  </r>
  <r>
    <n v="79"/>
    <b v="1"/>
    <x v="91"/>
    <x v="1"/>
    <x v="91"/>
    <s v="ARG. P.neto 0,96 kg"/>
    <n v="1879.17"/>
    <n v="0"/>
    <s v="UNI"/>
    <d v="2024-12-29T00:00:00"/>
    <n v="1"/>
    <d v="2024-12-30T00:00:00"/>
    <n v="0.01"/>
    <n v="0"/>
    <s v="PRO"/>
    <n v="0"/>
    <x v="0"/>
    <n v="1"/>
    <m/>
    <m/>
    <x v="16"/>
    <x v="12"/>
  </r>
  <r>
    <n v="77"/>
    <b v="1"/>
    <x v="167"/>
    <x v="1"/>
    <x v="167"/>
    <s v="ARG P. neto 0,95kg"/>
    <n v="2206.3200000000002"/>
    <n v="0"/>
    <s v="UNI"/>
    <d v="2024-12-29T00:00:00"/>
    <n v="1"/>
    <d v="2024-12-30T00:00:00"/>
    <n v="0.01"/>
    <n v="0"/>
    <s v="PRO"/>
    <n v="0"/>
    <x v="32"/>
    <n v="1"/>
    <m/>
    <m/>
    <x v="16"/>
    <x v="12"/>
  </r>
  <r>
    <n v="1942"/>
    <b v="1"/>
    <x v="67"/>
    <x v="0"/>
    <x v="67"/>
    <s v=""/>
    <n v="7.37"/>
    <n v="7.37"/>
    <s v="UN"/>
    <d v="2024-12-29T00:00:00"/>
    <n v="0"/>
    <d v="2024-12-30T00:00:00"/>
    <n v="0.01"/>
    <n v="0"/>
    <s v="PRO"/>
    <n v="0"/>
    <x v="25"/>
    <n v="1"/>
    <m/>
    <m/>
    <x v="16"/>
    <x v="12"/>
  </r>
  <r>
    <n v="1947"/>
    <b v="1"/>
    <x v="67"/>
    <x v="0"/>
    <x v="67"/>
    <s v=""/>
    <n v="8"/>
    <n v="8"/>
    <s v="UN"/>
    <d v="2024-12-29T00:00:00"/>
    <n v="0"/>
    <d v="2024-12-30T00:00:00"/>
    <n v="0.01"/>
    <n v="0"/>
    <s v="PRO"/>
    <n v="0"/>
    <x v="18"/>
    <n v="1"/>
    <m/>
    <m/>
    <x v="16"/>
    <x v="12"/>
  </r>
  <r>
    <n v="1957"/>
    <b v="1"/>
    <x v="67"/>
    <x v="0"/>
    <x v="67"/>
    <s v=""/>
    <n v="22.35"/>
    <n v="22.35"/>
    <s v="UN"/>
    <d v="2024-12-29T00:00:00"/>
    <n v="0"/>
    <d v="2024-12-30T00:00:00"/>
    <n v="0.01"/>
    <n v="0"/>
    <s v="PRO"/>
    <n v="0"/>
    <x v="6"/>
    <n v="1"/>
    <m/>
    <m/>
    <x v="16"/>
    <x v="12"/>
  </r>
  <r>
    <n v="78"/>
    <b v="1"/>
    <x v="69"/>
    <x v="1"/>
    <x v="69"/>
    <s v="12 UNID X 510 GRS"/>
    <n v="1877.941176"/>
    <n v="0"/>
    <s v="UNI"/>
    <d v="2024-12-29T00:00:00"/>
    <n v="1"/>
    <d v="2024-12-30T00:00:00"/>
    <n v="0"/>
    <n v="0"/>
    <s v="PRO"/>
    <n v="0"/>
    <x v="6"/>
    <n v="1"/>
    <m/>
    <m/>
    <x v="16"/>
    <x v="12"/>
  </r>
  <r>
    <n v="75"/>
    <b v="1"/>
    <x v="141"/>
    <x v="1"/>
    <x v="141"/>
    <s v="20 FLOW x 350G"/>
    <n v="811"/>
    <n v="0"/>
    <s v="UNI"/>
    <d v="2024-12-29T00:00:00"/>
    <n v="1"/>
    <d v="2024-12-30T00:00:00"/>
    <n v="0.01"/>
    <n v="0"/>
    <s v="PRO"/>
    <n v="0"/>
    <x v="25"/>
    <n v="1"/>
    <m/>
    <m/>
    <x v="16"/>
    <x v="12"/>
  </r>
  <r>
    <n v="76"/>
    <b v="1"/>
    <x v="158"/>
    <x v="1"/>
    <x v="158"/>
    <s v="20 FLOW x 350G"/>
    <n v="880"/>
    <n v="0"/>
    <s v="UNI"/>
    <d v="2024-12-29T00:00:00"/>
    <n v="1"/>
    <d v="2024-12-30T00:00:00"/>
    <n v="0.01"/>
    <n v="0"/>
    <s v="PRO"/>
    <n v="0"/>
    <x v="18"/>
    <n v="1"/>
    <m/>
    <m/>
    <x v="16"/>
    <x v="12"/>
  </r>
  <r>
    <n v="2075"/>
    <b v="1"/>
    <x v="22"/>
    <x v="0"/>
    <x v="22"/>
    <s v="CONT.ALERG.(T)      "/>
    <n v="150.096419"/>
    <n v="150.096419"/>
    <s v="KGS"/>
    <d v="2024-12-29T00:00:00"/>
    <n v="10"/>
    <d v="2025-01-13T00:00:00"/>
    <n v="0"/>
    <n v="0"/>
    <s v="PRO"/>
    <n v="0"/>
    <x v="30"/>
    <n v="1"/>
    <m/>
    <m/>
    <x v="4"/>
    <x v="15"/>
  </r>
  <r>
    <n v="2268"/>
    <b v="1"/>
    <x v="4"/>
    <x v="0"/>
    <x v="4"/>
    <s v="CONT.ALERG.(T)      "/>
    <n v="0.176062"/>
    <n v="0.176062"/>
    <s v="KG"/>
    <d v="2024-12-31T00:00:00"/>
    <n v="21"/>
    <d v="2025-01-27T00:00:00"/>
    <n v="0"/>
    <n v="0"/>
    <s v="PRO"/>
    <n v="0"/>
    <x v="7"/>
    <n v="1"/>
    <m/>
    <m/>
    <x v="1"/>
    <x v="16"/>
  </r>
  <r>
    <n v="1980"/>
    <b v="1"/>
    <x v="39"/>
    <x v="0"/>
    <x v="39"/>
    <s v=""/>
    <n v="2759.1878109999998"/>
    <n v="2759.1878109999998"/>
    <s v="KGS"/>
    <d v="2025-01-01T00:00:00"/>
    <n v="1"/>
    <d v="2025-01-06T00:00:00"/>
    <n v="0"/>
    <n v="0"/>
    <s v="PRO"/>
    <n v="0"/>
    <x v="6"/>
    <n v="1"/>
    <m/>
    <m/>
    <x v="17"/>
    <x v="13"/>
  </r>
  <r>
    <n v="1983"/>
    <b v="1"/>
    <x v="39"/>
    <x v="0"/>
    <x v="39"/>
    <s v=""/>
    <n v="1267.796308"/>
    <n v="1267.796308"/>
    <s v="KGS"/>
    <d v="2025-01-01T00:00:00"/>
    <n v="1"/>
    <d v="2025-01-06T00:00:00"/>
    <n v="0"/>
    <n v="0"/>
    <s v="PRO"/>
    <n v="0"/>
    <x v="4"/>
    <n v="1"/>
    <m/>
    <m/>
    <x v="17"/>
    <x v="13"/>
  </r>
  <r>
    <n v="1986"/>
    <b v="1"/>
    <x v="39"/>
    <x v="0"/>
    <x v="39"/>
    <s v=""/>
    <n v="3327.5864780000002"/>
    <n v="3327.5864780000002"/>
    <s v="KGS"/>
    <d v="2025-01-01T00:00:00"/>
    <n v="1"/>
    <d v="2025-01-06T00:00:00"/>
    <n v="0"/>
    <n v="0"/>
    <s v="PRO"/>
    <n v="0"/>
    <x v="7"/>
    <n v="1"/>
    <m/>
    <m/>
    <x v="17"/>
    <x v="13"/>
  </r>
  <r>
    <n v="2043"/>
    <b v="1"/>
    <x v="37"/>
    <x v="0"/>
    <x v="37"/>
    <s v=""/>
    <n v="10.070054000000001"/>
    <n v="10.070054000000001"/>
    <s v="KGS"/>
    <d v="2025-01-01T00:00:00"/>
    <n v="7"/>
    <d v="2025-01-13T00:00:00"/>
    <n v="0"/>
    <n v="0"/>
    <s v="PRO"/>
    <n v="0"/>
    <x v="10"/>
    <n v="1"/>
    <m/>
    <m/>
    <x v="1"/>
    <x v="15"/>
  </r>
  <r>
    <n v="2026"/>
    <b v="1"/>
    <x v="40"/>
    <x v="0"/>
    <x v="40"/>
    <s v=""/>
    <n v="10.677042999999999"/>
    <n v="10.677042999999999"/>
    <s v="KGS"/>
    <d v="2025-01-01T00:00:00"/>
    <n v="7"/>
    <d v="2025-01-13T00:00:00"/>
    <n v="0"/>
    <n v="0"/>
    <s v="PRO"/>
    <n v="0"/>
    <x v="15"/>
    <n v="1"/>
    <m/>
    <m/>
    <x v="1"/>
    <x v="15"/>
  </r>
  <r>
    <n v="2036"/>
    <b v="1"/>
    <x v="40"/>
    <x v="0"/>
    <x v="40"/>
    <s v=""/>
    <n v="11.937071"/>
    <n v="11.937071"/>
    <s v="KGS"/>
    <d v="2025-01-01T00:00:00"/>
    <n v="7"/>
    <d v="2025-01-13T00:00:00"/>
    <n v="0"/>
    <n v="0"/>
    <s v="PRO"/>
    <n v="0"/>
    <x v="10"/>
    <n v="1"/>
    <m/>
    <m/>
    <x v="1"/>
    <x v="15"/>
  </r>
  <r>
    <n v="2048"/>
    <b v="1"/>
    <x v="40"/>
    <x v="0"/>
    <x v="40"/>
    <s v=""/>
    <n v="6.120476"/>
    <n v="6.120476"/>
    <s v="KGS"/>
    <d v="2025-01-01T00:00:00"/>
    <n v="7"/>
    <d v="2025-01-13T00:00:00"/>
    <n v="0"/>
    <n v="0"/>
    <s v="PRO"/>
    <n v="0"/>
    <x v="16"/>
    <n v="1"/>
    <m/>
    <m/>
    <x v="1"/>
    <x v="15"/>
  </r>
  <r>
    <n v="2058"/>
    <b v="1"/>
    <x v="40"/>
    <x v="0"/>
    <x v="40"/>
    <s v=""/>
    <n v="5.5084280000000003"/>
    <n v="5.5084280000000003"/>
    <s v="KGS"/>
    <d v="2025-01-01T00:00:00"/>
    <n v="7"/>
    <d v="2025-01-13T00:00:00"/>
    <n v="0"/>
    <n v="0"/>
    <s v="PRO"/>
    <n v="0"/>
    <x v="17"/>
    <n v="1"/>
    <m/>
    <m/>
    <x v="1"/>
    <x v="15"/>
  </r>
  <r>
    <n v="2067"/>
    <b v="1"/>
    <x v="40"/>
    <x v="0"/>
    <x v="40"/>
    <s v=""/>
    <n v="18.884036999999999"/>
    <n v="18.884036999999999"/>
    <s v="KGS"/>
    <d v="2025-01-01T00:00:00"/>
    <n v="7"/>
    <d v="2025-01-13T00:00:00"/>
    <n v="0"/>
    <n v="0"/>
    <s v="PRO"/>
    <n v="0"/>
    <x v="30"/>
    <n v="1"/>
    <m/>
    <m/>
    <x v="1"/>
    <x v="15"/>
  </r>
  <r>
    <n v="2032"/>
    <b v="1"/>
    <x v="29"/>
    <x v="0"/>
    <x v="29"/>
    <s v="CONT.ALERG.(T)      "/>
    <n v="100.489817"/>
    <n v="100.489817"/>
    <s v="KG"/>
    <d v="2025-01-01T00:00:00"/>
    <n v="7"/>
    <d v="2025-01-13T00:00:00"/>
    <n v="0"/>
    <n v="0"/>
    <s v="PRO"/>
    <n v="0"/>
    <x v="15"/>
    <n v="1"/>
    <m/>
    <m/>
    <x v="1"/>
    <x v="15"/>
  </r>
  <r>
    <n v="2042"/>
    <b v="1"/>
    <x v="29"/>
    <x v="0"/>
    <x v="29"/>
    <s v="CONT.ALERG.(T)      "/>
    <n v="112.348904"/>
    <n v="112.348904"/>
    <s v="KG"/>
    <d v="2025-01-01T00:00:00"/>
    <n v="7"/>
    <d v="2025-01-13T00:00:00"/>
    <n v="0"/>
    <n v="0"/>
    <s v="PRO"/>
    <n v="0"/>
    <x v="10"/>
    <n v="1"/>
    <m/>
    <m/>
    <x v="1"/>
    <x v="15"/>
  </r>
  <r>
    <n v="2044"/>
    <b v="1"/>
    <x v="29"/>
    <x v="0"/>
    <x v="29"/>
    <s v="CONT.ALERG.(T)      "/>
    <n v="38.907029000000001"/>
    <n v="38.907029000000001"/>
    <s v="KG"/>
    <d v="2025-01-01T00:00:00"/>
    <n v="7"/>
    <d v="2025-01-13T00:00:00"/>
    <n v="0"/>
    <n v="0"/>
    <s v="PRO"/>
    <n v="0"/>
    <x v="10"/>
    <n v="1"/>
    <m/>
    <m/>
    <x v="1"/>
    <x v="15"/>
  </r>
  <r>
    <n v="2054"/>
    <b v="1"/>
    <x v="29"/>
    <x v="0"/>
    <x v="29"/>
    <s v="CONT.ALERG.(T)      "/>
    <n v="57.604480000000002"/>
    <n v="57.604480000000002"/>
    <s v="KG"/>
    <d v="2025-01-01T00:00:00"/>
    <n v="7"/>
    <d v="2025-01-13T00:00:00"/>
    <n v="0"/>
    <n v="0"/>
    <s v="PRO"/>
    <n v="0"/>
    <x v="16"/>
    <n v="1"/>
    <m/>
    <m/>
    <x v="1"/>
    <x v="15"/>
  </r>
  <r>
    <n v="2064"/>
    <b v="1"/>
    <x v="29"/>
    <x v="0"/>
    <x v="29"/>
    <s v="CONT.ALERG.(T)      "/>
    <n v="51.844031999999999"/>
    <n v="51.844031999999999"/>
    <s v="KG"/>
    <d v="2025-01-01T00:00:00"/>
    <n v="7"/>
    <d v="2025-01-13T00:00:00"/>
    <n v="0"/>
    <n v="0"/>
    <s v="PRO"/>
    <n v="0"/>
    <x v="17"/>
    <n v="1"/>
    <m/>
    <m/>
    <x v="1"/>
    <x v="15"/>
  </r>
  <r>
    <n v="2070"/>
    <b v="1"/>
    <x v="29"/>
    <x v="0"/>
    <x v="29"/>
    <s v="CONT.ALERG.(T)      "/>
    <n v="163.661654"/>
    <n v="163.661654"/>
    <s v="KG"/>
    <d v="2025-01-01T00:00:00"/>
    <n v="7"/>
    <d v="2025-01-13T00:00:00"/>
    <n v="0"/>
    <n v="0"/>
    <s v="PRO"/>
    <n v="0"/>
    <x v="30"/>
    <n v="1"/>
    <m/>
    <m/>
    <x v="1"/>
    <x v="15"/>
  </r>
  <r>
    <n v="2027"/>
    <b v="1"/>
    <x v="24"/>
    <x v="0"/>
    <x v="24"/>
    <s v=""/>
    <n v="56.519869999999997"/>
    <n v="56.519869999999997"/>
    <s v="KGS"/>
    <d v="2025-01-01T00:00:00"/>
    <n v="7"/>
    <d v="2025-01-13T00:00:00"/>
    <n v="0"/>
    <n v="0"/>
    <s v="PRO"/>
    <n v="0"/>
    <x v="15"/>
    <n v="1"/>
    <m/>
    <m/>
    <x v="11"/>
    <x v="15"/>
  </r>
  <r>
    <n v="2037"/>
    <b v="1"/>
    <x v="24"/>
    <x v="0"/>
    <x v="24"/>
    <s v=""/>
    <n v="63.18994"/>
    <n v="63.18994"/>
    <s v="KGS"/>
    <d v="2025-01-01T00:00:00"/>
    <n v="7"/>
    <d v="2025-01-13T00:00:00"/>
    <n v="0"/>
    <n v="0"/>
    <s v="PRO"/>
    <n v="0"/>
    <x v="10"/>
    <n v="1"/>
    <m/>
    <m/>
    <x v="11"/>
    <x v="15"/>
  </r>
  <r>
    <n v="2049"/>
    <b v="1"/>
    <x v="24"/>
    <x v="0"/>
    <x v="24"/>
    <s v=""/>
    <n v="32.399279999999997"/>
    <n v="32.399279999999997"/>
    <s v="KGS"/>
    <d v="2025-01-01T00:00:00"/>
    <n v="7"/>
    <d v="2025-01-13T00:00:00"/>
    <n v="0"/>
    <n v="0"/>
    <s v="PRO"/>
    <n v="0"/>
    <x v="16"/>
    <n v="1"/>
    <m/>
    <m/>
    <x v="11"/>
    <x v="15"/>
  </r>
  <r>
    <n v="2059"/>
    <b v="1"/>
    <x v="24"/>
    <x v="0"/>
    <x v="24"/>
    <s v=""/>
    <n v="29.159351999999998"/>
    <n v="29.159351999999998"/>
    <s v="KGS"/>
    <d v="2025-01-01T00:00:00"/>
    <n v="7"/>
    <d v="2025-01-13T00:00:00"/>
    <n v="0"/>
    <n v="0"/>
    <s v="PRO"/>
    <n v="0"/>
    <x v="17"/>
    <n v="1"/>
    <m/>
    <m/>
    <x v="11"/>
    <x v="15"/>
  </r>
  <r>
    <n v="2066"/>
    <b v="1"/>
    <x v="24"/>
    <x v="0"/>
    <x v="24"/>
    <s v=""/>
    <n v="94.882797999999994"/>
    <n v="94.882797999999994"/>
    <s v="KGS"/>
    <d v="2025-01-01T00:00:00"/>
    <n v="7"/>
    <d v="2025-01-13T00:00:00"/>
    <n v="0"/>
    <n v="0"/>
    <s v="PRO"/>
    <n v="0"/>
    <x v="30"/>
    <n v="1"/>
    <m/>
    <m/>
    <x v="11"/>
    <x v="15"/>
  </r>
  <r>
    <n v="2156"/>
    <b v="1"/>
    <x v="22"/>
    <x v="0"/>
    <x v="22"/>
    <s v="CONT.ALERG.(T)      "/>
    <n v="329.73469899999998"/>
    <n v="329.73469899999998"/>
    <s v="KGS"/>
    <d v="2025-01-01T00:00:00"/>
    <n v="10"/>
    <d v="2025-01-13T00:00:00"/>
    <n v="0"/>
    <n v="0"/>
    <s v="PRO"/>
    <n v="0"/>
    <x v="1"/>
    <n v="1"/>
    <m/>
    <m/>
    <x v="4"/>
    <x v="15"/>
  </r>
  <r>
    <n v="2163"/>
    <b v="1"/>
    <x v="22"/>
    <x v="0"/>
    <x v="22"/>
    <s v="CONT.ALERG.(T)      "/>
    <n v="332.03854100000001"/>
    <n v="332.03854100000001"/>
    <s v="KGS"/>
    <d v="2025-01-01T00:00:00"/>
    <n v="10"/>
    <d v="2025-01-13T00:00:00"/>
    <n v="0"/>
    <n v="0"/>
    <s v="PRO"/>
    <n v="0"/>
    <x v="14"/>
    <n v="1"/>
    <m/>
    <m/>
    <x v="4"/>
    <x v="15"/>
  </r>
  <r>
    <n v="2076"/>
    <b v="1"/>
    <x v="75"/>
    <x v="0"/>
    <x v="75"/>
    <s v="CONT.ALERG.(HU)     "/>
    <n v="40.526032999999998"/>
    <n v="40.526032999999998"/>
    <s v="KGS"/>
    <d v="2025-01-01T00:00:00"/>
    <n v="7"/>
    <d v="2025-01-13T00:00:00"/>
    <n v="0"/>
    <n v="0"/>
    <s v="PRO"/>
    <n v="0"/>
    <x v="30"/>
    <n v="1"/>
    <m/>
    <m/>
    <x v="1"/>
    <x v="15"/>
  </r>
  <r>
    <n v="2273"/>
    <b v="1"/>
    <x v="5"/>
    <x v="0"/>
    <x v="5"/>
    <s v=""/>
    <n v="3.7917550000000002"/>
    <n v="3.7917550000000002"/>
    <s v="KGS"/>
    <d v="2025-01-01T00:00:00"/>
    <n v="21"/>
    <d v="2025-01-27T00:00:00"/>
    <n v="0"/>
    <n v="0"/>
    <s v="PRO"/>
    <n v="0"/>
    <x v="5"/>
    <n v="1"/>
    <m/>
    <m/>
    <x v="3"/>
    <x v="16"/>
  </r>
  <r>
    <n v="2276"/>
    <b v="1"/>
    <x v="6"/>
    <x v="0"/>
    <x v="6"/>
    <s v=""/>
    <n v="4.2130599999999996"/>
    <n v="4.2130599999999996"/>
    <s v="KG"/>
    <d v="2025-01-01T00:00:00"/>
    <n v="21"/>
    <d v="2025-01-27T00:00:00"/>
    <n v="0"/>
    <n v="0"/>
    <s v="PRO"/>
    <n v="0"/>
    <x v="5"/>
    <n v="1"/>
    <m/>
    <m/>
    <x v="1"/>
    <x v="16"/>
  </r>
  <r>
    <n v="2278"/>
    <b v="1"/>
    <x v="11"/>
    <x v="0"/>
    <x v="11"/>
    <s v="CONT.ALERG.(LE)     "/>
    <n v="0.84261200000000003"/>
    <n v="0.84261200000000003"/>
    <s v="KGS"/>
    <d v="2025-01-01T00:00:00"/>
    <n v="21"/>
    <d v="2025-01-27T00:00:00"/>
    <n v="0"/>
    <n v="0"/>
    <s v="PRO"/>
    <n v="0"/>
    <x v="5"/>
    <n v="1"/>
    <m/>
    <m/>
    <x v="3"/>
    <x v="16"/>
  </r>
  <r>
    <n v="2277"/>
    <b v="1"/>
    <x v="12"/>
    <x v="0"/>
    <x v="12"/>
    <s v="CONT.ALERG.(LE)     "/>
    <n v="2.5278369999999999"/>
    <n v="2.5278369999999999"/>
    <s v="KGS"/>
    <d v="2025-01-01T00:00:00"/>
    <n v="21"/>
    <d v="2025-01-27T00:00:00"/>
    <n v="0"/>
    <n v="0"/>
    <s v="PRO"/>
    <n v="0"/>
    <x v="5"/>
    <n v="1"/>
    <m/>
    <m/>
    <x v="3"/>
    <x v="16"/>
  </r>
  <r>
    <n v="2272"/>
    <b v="1"/>
    <x v="13"/>
    <x v="0"/>
    <x v="13"/>
    <s v="CONT.ALERGENO       "/>
    <n v="4.254766"/>
    <n v="4.254766"/>
    <s v="KG"/>
    <d v="2025-01-01T00:00:00"/>
    <n v="21"/>
    <d v="2025-01-27T00:00:00"/>
    <n v="0"/>
    <n v="0"/>
    <s v="PRO"/>
    <n v="0"/>
    <x v="5"/>
    <n v="1"/>
    <m/>
    <m/>
    <x v="3"/>
    <x v="16"/>
  </r>
  <r>
    <n v="2453"/>
    <b v="1"/>
    <x v="8"/>
    <x v="0"/>
    <x v="8"/>
    <s v=""/>
    <n v="23.332001999999999"/>
    <n v="23.332001999999999"/>
    <s v="KGS"/>
    <d v="2025-01-01T00:00:00"/>
    <n v="21"/>
    <d v="2025-01-27T00:00:00"/>
    <n v="0"/>
    <n v="0"/>
    <s v="PRO"/>
    <n v="0"/>
    <x v="5"/>
    <n v="1"/>
    <m/>
    <m/>
    <x v="4"/>
    <x v="16"/>
  </r>
  <r>
    <n v="2454"/>
    <b v="1"/>
    <x v="8"/>
    <x v="0"/>
    <x v="8"/>
    <s v=""/>
    <n v="71.686477999999994"/>
    <n v="71.686477999999994"/>
    <s v="KGS"/>
    <d v="2025-01-01T00:00:00"/>
    <n v="21"/>
    <d v="2025-01-27T00:00:00"/>
    <n v="0"/>
    <n v="0"/>
    <s v="PRO"/>
    <n v="0"/>
    <x v="5"/>
    <n v="1"/>
    <m/>
    <m/>
    <x v="4"/>
    <x v="16"/>
  </r>
  <r>
    <n v="2101"/>
    <b v="1"/>
    <x v="37"/>
    <x v="0"/>
    <x v="37"/>
    <s v=""/>
    <n v="1.6530849999999999"/>
    <n v="1.6530849999999999"/>
    <s v="KGS"/>
    <d v="2025-01-02T00:00:00"/>
    <n v="7"/>
    <d v="2025-01-13T00:00:00"/>
    <n v="0"/>
    <n v="0"/>
    <s v="PRO"/>
    <n v="0"/>
    <x v="14"/>
    <n v="1"/>
    <m/>
    <m/>
    <x v="1"/>
    <x v="15"/>
  </r>
  <r>
    <n v="2086"/>
    <b v="1"/>
    <x v="41"/>
    <x v="0"/>
    <x v="41"/>
    <s v="CONT.ALERGENO       "/>
    <n v="2.086265"/>
    <n v="2.086265"/>
    <s v="KGS"/>
    <d v="2025-01-02T00:00:00"/>
    <n v="7"/>
    <d v="2025-01-13T00:00:00"/>
    <n v="0"/>
    <n v="0"/>
    <s v="PRO"/>
    <n v="0"/>
    <x v="1"/>
    <n v="1"/>
    <m/>
    <m/>
    <x v="1"/>
    <x v="15"/>
  </r>
  <r>
    <n v="2090"/>
    <b v="1"/>
    <x v="41"/>
    <x v="0"/>
    <x v="41"/>
    <s v="CONT.ALERGENO       "/>
    <n v="1.6025199999999999"/>
    <n v="1.6025199999999999"/>
    <s v="KGS"/>
    <d v="2025-01-02T00:00:00"/>
    <n v="7"/>
    <d v="2025-01-13T00:00:00"/>
    <n v="0"/>
    <n v="0"/>
    <s v="PRO"/>
    <n v="0"/>
    <x v="1"/>
    <n v="1"/>
    <m/>
    <m/>
    <x v="1"/>
    <x v="15"/>
  </r>
  <r>
    <n v="2099"/>
    <b v="1"/>
    <x v="41"/>
    <x v="0"/>
    <x v="41"/>
    <s v="CONT.ALERGENO       "/>
    <n v="2.1008420000000001"/>
    <n v="2.1008420000000001"/>
    <s v="KGS"/>
    <d v="2025-01-02T00:00:00"/>
    <n v="7"/>
    <d v="2025-01-13T00:00:00"/>
    <n v="0"/>
    <n v="0"/>
    <s v="PRO"/>
    <n v="0"/>
    <x v="14"/>
    <n v="1"/>
    <m/>
    <m/>
    <x v="1"/>
    <x v="15"/>
  </r>
  <r>
    <n v="2102"/>
    <b v="1"/>
    <x v="29"/>
    <x v="0"/>
    <x v="29"/>
    <s v="CONT.ALERG.(T)      "/>
    <n v="6.3869210000000001"/>
    <n v="6.3869210000000001"/>
    <s v="KG"/>
    <d v="2025-01-02T00:00:00"/>
    <n v="7"/>
    <d v="2025-01-13T00:00:00"/>
    <n v="0"/>
    <n v="0"/>
    <s v="PRO"/>
    <n v="0"/>
    <x v="14"/>
    <n v="1"/>
    <m/>
    <m/>
    <x v="1"/>
    <x v="15"/>
  </r>
  <r>
    <n v="2087"/>
    <b v="1"/>
    <x v="42"/>
    <x v="0"/>
    <x v="42"/>
    <s v=""/>
    <n v="2.086265"/>
    <n v="2.086265"/>
    <s v="KG"/>
    <d v="2025-01-02T00:00:00"/>
    <n v="7"/>
    <d v="2025-01-13T00:00:00"/>
    <n v="0"/>
    <n v="0"/>
    <s v="PRO"/>
    <n v="0"/>
    <x v="1"/>
    <n v="1"/>
    <m/>
    <m/>
    <x v="1"/>
    <x v="15"/>
  </r>
  <r>
    <n v="2091"/>
    <b v="1"/>
    <x v="42"/>
    <x v="0"/>
    <x v="42"/>
    <s v=""/>
    <n v="1.5868119999999999"/>
    <n v="1.5868119999999999"/>
    <s v="KG"/>
    <d v="2025-01-02T00:00:00"/>
    <n v="7"/>
    <d v="2025-01-13T00:00:00"/>
    <n v="0"/>
    <n v="0"/>
    <s v="PRO"/>
    <n v="0"/>
    <x v="1"/>
    <n v="1"/>
    <m/>
    <m/>
    <x v="1"/>
    <x v="15"/>
  </r>
  <r>
    <n v="2100"/>
    <b v="1"/>
    <x v="42"/>
    <x v="0"/>
    <x v="42"/>
    <s v=""/>
    <n v="2.1008420000000001"/>
    <n v="2.1008420000000001"/>
    <s v="KG"/>
    <d v="2025-01-02T00:00:00"/>
    <n v="7"/>
    <d v="2025-01-13T00:00:00"/>
    <n v="0"/>
    <n v="0"/>
    <s v="PRO"/>
    <n v="0"/>
    <x v="14"/>
    <n v="1"/>
    <m/>
    <m/>
    <x v="1"/>
    <x v="15"/>
  </r>
  <r>
    <n v="2082"/>
    <b v="1"/>
    <x v="23"/>
    <x v="0"/>
    <x v="23"/>
    <s v=""/>
    <n v="6.9604739999999996"/>
    <n v="6.9604739999999996"/>
    <s v="KGS"/>
    <d v="2025-01-02T00:00:00"/>
    <n v="7"/>
    <d v="2025-01-13T00:00:00"/>
    <n v="0"/>
    <n v="0"/>
    <s v="PRO"/>
    <n v="0"/>
    <x v="1"/>
    <n v="1"/>
    <m/>
    <m/>
    <x v="10"/>
    <x v="15"/>
  </r>
  <r>
    <n v="2095"/>
    <b v="1"/>
    <x v="23"/>
    <x v="0"/>
    <x v="23"/>
    <s v=""/>
    <n v="7.0091070000000002"/>
    <n v="7.0091070000000002"/>
    <s v="KGS"/>
    <d v="2025-01-02T00:00:00"/>
    <n v="7"/>
    <d v="2025-01-13T00:00:00"/>
    <n v="0"/>
    <n v="0"/>
    <s v="PRO"/>
    <n v="0"/>
    <x v="14"/>
    <n v="1"/>
    <m/>
    <m/>
    <x v="10"/>
    <x v="15"/>
  </r>
  <r>
    <n v="2080"/>
    <b v="1"/>
    <x v="24"/>
    <x v="0"/>
    <x v="24"/>
    <s v=""/>
    <n v="18.758036000000001"/>
    <n v="18.758036000000001"/>
    <s v="KGS"/>
    <d v="2025-01-02T00:00:00"/>
    <n v="7"/>
    <d v="2025-01-13T00:00:00"/>
    <n v="0"/>
    <n v="0"/>
    <s v="PRO"/>
    <n v="0"/>
    <x v="1"/>
    <n v="1"/>
    <m/>
    <m/>
    <x v="11"/>
    <x v="15"/>
  </r>
  <r>
    <n v="2088"/>
    <b v="1"/>
    <x v="24"/>
    <x v="0"/>
    <x v="24"/>
    <s v=""/>
    <n v="4.8075590000000004"/>
    <n v="4.8075590000000004"/>
    <s v="KGS"/>
    <d v="2025-01-02T00:00:00"/>
    <n v="7"/>
    <d v="2025-01-13T00:00:00"/>
    <n v="0"/>
    <n v="0"/>
    <s v="PRO"/>
    <n v="0"/>
    <x v="1"/>
    <n v="1"/>
    <m/>
    <m/>
    <x v="11"/>
    <x v="15"/>
  </r>
  <r>
    <n v="2093"/>
    <b v="1"/>
    <x v="24"/>
    <x v="0"/>
    <x v="24"/>
    <s v=""/>
    <n v="18.889099999999999"/>
    <n v="18.889099999999999"/>
    <s v="KGS"/>
    <d v="2025-01-02T00:00:00"/>
    <n v="7"/>
    <d v="2025-01-13T00:00:00"/>
    <n v="0"/>
    <n v="0"/>
    <s v="PRO"/>
    <n v="0"/>
    <x v="14"/>
    <n v="1"/>
    <m/>
    <m/>
    <x v="11"/>
    <x v="15"/>
  </r>
  <r>
    <n v="2081"/>
    <b v="1"/>
    <x v="35"/>
    <x v="0"/>
    <x v="35"/>
    <s v="CONT ALERG (LE) (SO)"/>
    <n v="13.920947999999999"/>
    <n v="13.920947999999999"/>
    <s v="KGS"/>
    <d v="2025-01-02T00:00:00"/>
    <n v="7"/>
    <d v="2025-01-13T00:00:00"/>
    <n v="0"/>
    <n v="0"/>
    <s v="PRO"/>
    <n v="0"/>
    <x v="1"/>
    <n v="1"/>
    <m/>
    <m/>
    <x v="15"/>
    <x v="15"/>
  </r>
  <r>
    <n v="2094"/>
    <b v="1"/>
    <x v="35"/>
    <x v="0"/>
    <x v="35"/>
    <s v="CONT ALERG (LE) (SO)"/>
    <n v="14.018214"/>
    <n v="14.018214"/>
    <s v="KGS"/>
    <d v="2025-01-02T00:00:00"/>
    <n v="7"/>
    <d v="2025-01-13T00:00:00"/>
    <n v="0"/>
    <n v="0"/>
    <s v="PRO"/>
    <n v="0"/>
    <x v="14"/>
    <n v="1"/>
    <m/>
    <m/>
    <x v="15"/>
    <x v="15"/>
  </r>
  <r>
    <n v="2181"/>
    <b v="1"/>
    <x v="33"/>
    <x v="0"/>
    <x v="33"/>
    <s v="ET 100X150 ILUST    "/>
    <n v="39.199148999999998"/>
    <n v="39.199148999999998"/>
    <s v="UNI"/>
    <d v="2025-01-02T00:00:00"/>
    <n v="10"/>
    <d v="2025-01-13T00:00:00"/>
    <n v="0"/>
    <n v="0"/>
    <s v="PRO"/>
    <n v="0"/>
    <x v="15"/>
    <n v="1"/>
    <m/>
    <m/>
    <x v="9"/>
    <x v="15"/>
  </r>
  <r>
    <n v="2188"/>
    <b v="1"/>
    <x v="33"/>
    <x v="0"/>
    <x v="33"/>
    <s v="ET 100X150 ILUST    "/>
    <n v="40.691169000000002"/>
    <n v="40.691169000000002"/>
    <s v="UNI"/>
    <d v="2025-01-02T00:00:00"/>
    <n v="10"/>
    <d v="2025-01-13T00:00:00"/>
    <n v="0"/>
    <n v="0"/>
    <s v="PRO"/>
    <n v="0"/>
    <x v="10"/>
    <n v="1"/>
    <m/>
    <m/>
    <x v="9"/>
    <x v="15"/>
  </r>
  <r>
    <n v="2291"/>
    <b v="1"/>
    <x v="14"/>
    <x v="0"/>
    <x v="14"/>
    <s v="C.ALERG.(GL)(SO)(LE)"/>
    <n v="0.54901699999999998"/>
    <n v="0.54901699999999998"/>
    <s v="KGS"/>
    <d v="2025-01-02T00:00:00"/>
    <n v="21"/>
    <d v="2025-01-27T00:00:00"/>
    <n v="0"/>
    <n v="0"/>
    <s v="PRO"/>
    <n v="0"/>
    <x v="1"/>
    <n v="1"/>
    <m/>
    <m/>
    <x v="3"/>
    <x v="16"/>
  </r>
  <r>
    <n v="2290"/>
    <b v="1"/>
    <x v="7"/>
    <x v="0"/>
    <x v="7"/>
    <s v="CONT ALERG (LE) (SO)"/>
    <n v="2.9307259999999999"/>
    <n v="2.9307259999999999"/>
    <s v="KGS"/>
    <d v="2025-01-02T00:00:00"/>
    <n v="21"/>
    <d v="2025-01-27T00:00:00"/>
    <n v="0"/>
    <n v="0"/>
    <s v="PRO"/>
    <n v="0"/>
    <x v="1"/>
    <n v="1"/>
    <m/>
    <m/>
    <x v="3"/>
    <x v="16"/>
  </r>
  <r>
    <n v="2455"/>
    <b v="1"/>
    <x v="8"/>
    <x v="0"/>
    <x v="8"/>
    <s v=""/>
    <n v="12.705918"/>
    <n v="12.705918"/>
    <s v="KGS"/>
    <d v="2025-01-02T00:00:00"/>
    <n v="21"/>
    <d v="2025-01-27T00:00:00"/>
    <n v="0"/>
    <n v="0"/>
    <s v="PRO"/>
    <n v="0"/>
    <x v="1"/>
    <n v="1"/>
    <m/>
    <m/>
    <x v="4"/>
    <x v="16"/>
  </r>
  <r>
    <n v="2118"/>
    <b v="1"/>
    <x v="43"/>
    <x v="0"/>
    <x v="43"/>
    <s v=""/>
    <n v="1019.718237"/>
    <n v="1019.718237"/>
    <s v="KGS"/>
    <d v="2025-01-03T00:00:00"/>
    <n v="7"/>
    <d v="2025-01-13T00:00:00"/>
    <n v="0"/>
    <n v="0"/>
    <s v="PRO"/>
    <n v="0"/>
    <x v="10"/>
    <n v="1"/>
    <m/>
    <m/>
    <x v="7"/>
    <x v="15"/>
  </r>
  <r>
    <n v="2107"/>
    <b v="1"/>
    <x v="32"/>
    <x v="0"/>
    <x v="32"/>
    <s v=""/>
    <n v="251.44905499999999"/>
    <n v="251.44905499999999"/>
    <s v="KGS"/>
    <d v="2025-01-03T00:00:00"/>
    <n v="7"/>
    <d v="2025-01-13T00:00:00"/>
    <n v="0"/>
    <n v="0"/>
    <s v="PRO"/>
    <n v="0"/>
    <x v="15"/>
    <n v="1"/>
    <m/>
    <m/>
    <x v="14"/>
    <x v="15"/>
  </r>
  <r>
    <n v="2116"/>
    <b v="1"/>
    <x v="32"/>
    <x v="0"/>
    <x v="32"/>
    <s v=""/>
    <n v="281.12326899999999"/>
    <n v="281.12326899999999"/>
    <s v="KGS"/>
    <d v="2025-01-03T00:00:00"/>
    <n v="7"/>
    <d v="2025-01-13T00:00:00"/>
    <n v="0"/>
    <n v="0"/>
    <s v="PRO"/>
    <n v="0"/>
    <x v="10"/>
    <n v="1"/>
    <m/>
    <m/>
    <x v="14"/>
    <x v="15"/>
  </r>
  <r>
    <n v="2128"/>
    <b v="1"/>
    <x v="32"/>
    <x v="0"/>
    <x v="32"/>
    <s v=""/>
    <n v="144.139892"/>
    <n v="144.139892"/>
    <s v="KGS"/>
    <d v="2025-01-03T00:00:00"/>
    <n v="7"/>
    <d v="2025-01-13T00:00:00"/>
    <n v="0"/>
    <n v="0"/>
    <s v="PRO"/>
    <n v="0"/>
    <x v="16"/>
    <n v="1"/>
    <m/>
    <m/>
    <x v="14"/>
    <x v="15"/>
  </r>
  <r>
    <n v="2142"/>
    <b v="1"/>
    <x v="32"/>
    <x v="0"/>
    <x v="32"/>
    <s v=""/>
    <n v="129.72590299999999"/>
    <n v="129.72590299999999"/>
    <s v="KGS"/>
    <d v="2025-01-03T00:00:00"/>
    <n v="7"/>
    <d v="2025-01-13T00:00:00"/>
    <n v="0"/>
    <n v="0"/>
    <s v="PRO"/>
    <n v="0"/>
    <x v="17"/>
    <n v="1"/>
    <m/>
    <m/>
    <x v="14"/>
    <x v="15"/>
  </r>
  <r>
    <n v="2144"/>
    <b v="1"/>
    <x v="32"/>
    <x v="0"/>
    <x v="32"/>
    <s v=""/>
    <n v="208.670908"/>
    <n v="208.670908"/>
    <s v="KGS"/>
    <d v="2025-01-03T00:00:00"/>
    <n v="7"/>
    <d v="2025-01-13T00:00:00"/>
    <n v="0"/>
    <n v="0"/>
    <s v="PRO"/>
    <n v="0"/>
    <x v="30"/>
    <n v="1"/>
    <m/>
    <m/>
    <x v="14"/>
    <x v="15"/>
  </r>
  <r>
    <n v="2218"/>
    <b v="1"/>
    <x v="33"/>
    <x v="0"/>
    <x v="33"/>
    <s v="ET 100X150 ILUST    "/>
    <n v="7.2815539999999999"/>
    <n v="7.2815539999999999"/>
    <s v="UNI"/>
    <d v="2025-01-03T00:00:00"/>
    <n v="10"/>
    <d v="2025-01-13T00:00:00"/>
    <n v="0"/>
    <n v="0"/>
    <s v="PRO"/>
    <n v="0"/>
    <x v="1"/>
    <n v="1"/>
    <m/>
    <m/>
    <x v="9"/>
    <x v="15"/>
  </r>
  <r>
    <n v="2224"/>
    <b v="1"/>
    <x v="33"/>
    <x v="0"/>
    <x v="33"/>
    <s v="ET 100X150 ILUST    "/>
    <n v="7.2815539999999999"/>
    <n v="7.2815539999999999"/>
    <s v="UNI"/>
    <d v="2025-01-03T00:00:00"/>
    <n v="10"/>
    <d v="2025-01-13T00:00:00"/>
    <n v="0"/>
    <n v="0"/>
    <s v="PRO"/>
    <n v="0"/>
    <x v="14"/>
    <n v="1"/>
    <m/>
    <m/>
    <x v="9"/>
    <x v="15"/>
  </r>
  <r>
    <n v="2246"/>
    <b v="1"/>
    <x v="15"/>
    <x v="0"/>
    <x v="15"/>
    <s v="NRO 2               "/>
    <n v="4287.3038210000004"/>
    <n v="4287.3038210000004"/>
    <s v="KG"/>
    <d v="2025-01-03T00:00:00"/>
    <n v="15"/>
    <d v="2025-01-20T00:00:00"/>
    <n v="0"/>
    <n v="0"/>
    <s v="PRO"/>
    <n v="0"/>
    <x v="6"/>
    <n v="1"/>
    <m/>
    <m/>
    <x v="6"/>
    <x v="17"/>
  </r>
  <r>
    <n v="2249"/>
    <b v="1"/>
    <x v="15"/>
    <x v="0"/>
    <x v="15"/>
    <s v="NRO 2               "/>
    <n v="2334.1407610000001"/>
    <n v="2334.1407610000001"/>
    <s v="KG"/>
    <d v="2025-01-03T00:00:00"/>
    <n v="15"/>
    <d v="2025-01-20T00:00:00"/>
    <n v="0"/>
    <n v="0"/>
    <s v="PRO"/>
    <n v="0"/>
    <x v="7"/>
    <n v="1"/>
    <m/>
    <m/>
    <x v="6"/>
    <x v="17"/>
  </r>
  <r>
    <n v="2251"/>
    <b v="1"/>
    <x v="16"/>
    <x v="0"/>
    <x v="16"/>
    <s v="EMP03-48 PIAMONTESA "/>
    <n v="1838.742751"/>
    <n v="1838.742751"/>
    <s v="KGS"/>
    <d v="2025-01-03T00:00:00"/>
    <n v="15"/>
    <d v="2025-01-20T00:00:00"/>
    <n v="0"/>
    <n v="0"/>
    <s v="PRO"/>
    <n v="0"/>
    <x v="7"/>
    <n v="1"/>
    <m/>
    <m/>
    <x v="7"/>
    <x v="17"/>
  </r>
  <r>
    <n v="2247"/>
    <b v="1"/>
    <x v="17"/>
    <x v="0"/>
    <x v="17"/>
    <s v="KGS                 "/>
    <n v="27.266802999999999"/>
    <n v="27.266802999999999"/>
    <s v="KGS"/>
    <d v="2025-01-03T00:00:00"/>
    <n v="15"/>
    <d v="2025-01-20T00:00:00"/>
    <n v="0"/>
    <n v="0"/>
    <s v="PRO"/>
    <n v="0"/>
    <x v="6"/>
    <n v="1"/>
    <m/>
    <m/>
    <x v="3"/>
    <x v="17"/>
  </r>
  <r>
    <n v="2252"/>
    <b v="1"/>
    <x v="17"/>
    <x v="0"/>
    <x v="17"/>
    <s v="KGS                 "/>
    <n v="1.2741180000000001"/>
    <n v="1.2741180000000001"/>
    <s v="KGS"/>
    <d v="2025-01-03T00:00:00"/>
    <n v="15"/>
    <d v="2025-01-20T00:00:00"/>
    <n v="0"/>
    <n v="0"/>
    <s v="PRO"/>
    <n v="0"/>
    <x v="7"/>
    <n v="1"/>
    <m/>
    <m/>
    <x v="3"/>
    <x v="17"/>
  </r>
  <r>
    <n v="2312"/>
    <b v="1"/>
    <x v="5"/>
    <x v="0"/>
    <x v="5"/>
    <s v=""/>
    <n v="0.55533100000000002"/>
    <n v="0.55533100000000002"/>
    <s v="KGS"/>
    <d v="2025-01-03T00:00:00"/>
    <n v="21"/>
    <d v="2025-01-27T00:00:00"/>
    <n v="0"/>
    <n v="0"/>
    <s v="PRO"/>
    <n v="0"/>
    <x v="5"/>
    <n v="1"/>
    <m/>
    <m/>
    <x v="3"/>
    <x v="16"/>
  </r>
  <r>
    <n v="2314"/>
    <b v="1"/>
    <x v="18"/>
    <x v="0"/>
    <x v="18"/>
    <s v="CONT.ALERG.(TR)     "/>
    <n v="57.847619999999999"/>
    <n v="57.847619999999999"/>
    <s v="KGS"/>
    <d v="2025-01-03T00:00:00"/>
    <n v="21"/>
    <d v="2025-01-27T00:00:00"/>
    <n v="0"/>
    <n v="0"/>
    <s v="PRO"/>
    <n v="0"/>
    <x v="5"/>
    <n v="1"/>
    <m/>
    <m/>
    <x v="8"/>
    <x v="16"/>
  </r>
  <r>
    <n v="2305"/>
    <b v="1"/>
    <x v="19"/>
    <x v="0"/>
    <x v="19"/>
    <s v=""/>
    <n v="0.17443600000000001"/>
    <n v="0.17443600000000001"/>
    <s v="KGS"/>
    <d v="2025-01-03T00:00:00"/>
    <n v="21"/>
    <d v="2025-01-27T00:00:00"/>
    <n v="0"/>
    <n v="0"/>
    <s v="PRO"/>
    <n v="0"/>
    <x v="5"/>
    <n v="1"/>
    <m/>
    <m/>
    <x v="3"/>
    <x v="16"/>
  </r>
  <r>
    <n v="2311"/>
    <b v="1"/>
    <x v="13"/>
    <x v="0"/>
    <x v="13"/>
    <s v="CONT.ALERGENO       "/>
    <n v="0.55533100000000002"/>
    <n v="0.55533100000000002"/>
    <s v="KG"/>
    <d v="2025-01-03T00:00:00"/>
    <n v="21"/>
    <d v="2025-01-27T00:00:00"/>
    <n v="0"/>
    <n v="0"/>
    <s v="PRO"/>
    <n v="0"/>
    <x v="5"/>
    <n v="1"/>
    <m/>
    <m/>
    <x v="3"/>
    <x v="16"/>
  </r>
  <r>
    <n v="1993"/>
    <b v="1"/>
    <x v="49"/>
    <x v="0"/>
    <x v="49"/>
    <s v="Pizza y Bast. queso"/>
    <n v="3611.87"/>
    <n v="3611.87"/>
    <s v="KG"/>
    <d v="2025-01-04T00:00:00"/>
    <n v="0"/>
    <d v="2025-01-06T00:00:00"/>
    <n v="0.01"/>
    <n v="0"/>
    <s v="PRO"/>
    <n v="0"/>
    <x v="6"/>
    <n v="1"/>
    <m/>
    <m/>
    <x v="16"/>
    <x v="13"/>
  </r>
  <r>
    <n v="1998"/>
    <b v="1"/>
    <x v="49"/>
    <x v="0"/>
    <x v="49"/>
    <s v="Pizza y Bast. queso"/>
    <n v="1241.04"/>
    <n v="1241.04"/>
    <s v="KG"/>
    <d v="2025-01-04T00:00:00"/>
    <n v="0"/>
    <d v="2025-01-06T00:00:00"/>
    <n v="0.01"/>
    <n v="0"/>
    <s v="PRO"/>
    <n v="0"/>
    <x v="4"/>
    <n v="1"/>
    <m/>
    <m/>
    <x v="16"/>
    <x v="13"/>
  </r>
  <r>
    <n v="2000"/>
    <b v="1"/>
    <x v="49"/>
    <x v="0"/>
    <x v="49"/>
    <s v="Pizza y Bast. queso"/>
    <n v="3257.52"/>
    <n v="3257.52"/>
    <s v="KG"/>
    <d v="2025-01-04T00:00:00"/>
    <n v="0"/>
    <d v="2025-01-06T00:00:00"/>
    <n v="0.01"/>
    <n v="0"/>
    <s v="PRO"/>
    <n v="0"/>
    <x v="7"/>
    <n v="1"/>
    <m/>
    <m/>
    <x v="16"/>
    <x v="13"/>
  </r>
  <r>
    <n v="2164"/>
    <b v="1"/>
    <x v="43"/>
    <x v="0"/>
    <x v="43"/>
    <s v=""/>
    <n v="167.39545699999999"/>
    <n v="167.39545699999999"/>
    <s v="KGS"/>
    <d v="2025-01-04T00:00:00"/>
    <n v="7"/>
    <d v="2025-01-13T00:00:00"/>
    <n v="0"/>
    <n v="0"/>
    <s v="PRO"/>
    <n v="0"/>
    <x v="14"/>
    <n v="1"/>
    <m/>
    <m/>
    <x v="7"/>
    <x v="15"/>
  </r>
  <r>
    <n v="2151"/>
    <b v="1"/>
    <x v="32"/>
    <x v="0"/>
    <x v="32"/>
    <s v=""/>
    <n v="1545.2992730000001"/>
    <n v="1545.2992730000001"/>
    <s v="KGS"/>
    <d v="2025-01-04T00:00:00"/>
    <n v="7"/>
    <d v="2025-01-13T00:00:00"/>
    <n v="0"/>
    <n v="0"/>
    <s v="PRO"/>
    <n v="0"/>
    <x v="15"/>
    <n v="1"/>
    <m/>
    <m/>
    <x v="14"/>
    <x v="15"/>
  </r>
  <r>
    <n v="2153"/>
    <b v="1"/>
    <x v="32"/>
    <x v="0"/>
    <x v="32"/>
    <s v=""/>
    <n v="1009.999838"/>
    <n v="1009.999838"/>
    <s v="KGS"/>
    <d v="2025-01-04T00:00:00"/>
    <n v="7"/>
    <d v="2025-01-13T00:00:00"/>
    <n v="0"/>
    <n v="0"/>
    <s v="PRO"/>
    <n v="0"/>
    <x v="10"/>
    <n v="1"/>
    <m/>
    <m/>
    <x v="14"/>
    <x v="15"/>
  </r>
  <r>
    <n v="2168"/>
    <b v="1"/>
    <x v="32"/>
    <x v="0"/>
    <x v="32"/>
    <s v=""/>
    <n v="505"/>
    <n v="505"/>
    <s v="KGS"/>
    <d v="2025-01-04T00:00:00"/>
    <n v="7"/>
    <d v="2025-01-13T00:00:00"/>
    <n v="0"/>
    <n v="0"/>
    <s v="PRO"/>
    <n v="0"/>
    <x v="16"/>
    <n v="1"/>
    <m/>
    <m/>
    <x v="14"/>
    <x v="15"/>
  </r>
  <r>
    <n v="2171"/>
    <b v="1"/>
    <x v="32"/>
    <x v="0"/>
    <x v="32"/>
    <s v=""/>
    <n v="818.1"/>
    <n v="818.1"/>
    <s v="KGS"/>
    <d v="2025-01-04T00:00:00"/>
    <n v="7"/>
    <d v="2025-01-13T00:00:00"/>
    <n v="0"/>
    <n v="0"/>
    <s v="PRO"/>
    <n v="0"/>
    <x v="17"/>
    <n v="1"/>
    <m/>
    <m/>
    <x v="14"/>
    <x v="15"/>
  </r>
  <r>
    <n v="2175"/>
    <b v="1"/>
    <x v="32"/>
    <x v="0"/>
    <x v="32"/>
    <s v=""/>
    <n v="1532.74368"/>
    <n v="1532.74368"/>
    <s v="KGS"/>
    <d v="2025-01-04T00:00:00"/>
    <n v="7"/>
    <d v="2025-01-13T00:00:00"/>
    <n v="0"/>
    <n v="0"/>
    <s v="PRO"/>
    <n v="0"/>
    <x v="30"/>
    <n v="1"/>
    <m/>
    <m/>
    <x v="14"/>
    <x v="15"/>
  </r>
  <r>
    <n v="2262"/>
    <b v="1"/>
    <x v="20"/>
    <x v="0"/>
    <x v="20"/>
    <s v="FRIZZIO             "/>
    <n v="2686.4861999999998"/>
    <n v="2686.4861999999998"/>
    <s v="UNI"/>
    <d v="2025-01-04T00:00:00"/>
    <n v="15"/>
    <d v="2025-01-20T00:00:00"/>
    <n v="0"/>
    <n v="0"/>
    <s v="PRO"/>
    <n v="0"/>
    <x v="7"/>
    <n v="1"/>
    <m/>
    <m/>
    <x v="9"/>
    <x v="17"/>
  </r>
  <r>
    <n v="2009"/>
    <b v="1"/>
    <x v="52"/>
    <x v="0"/>
    <x v="52"/>
    <s v=""/>
    <n v="103.98023999999999"/>
    <n v="103.98023999999999"/>
    <s v="UNI"/>
    <d v="2025-01-05T00:00:00"/>
    <n v="0"/>
    <d v="2025-01-06T00:00:00"/>
    <n v="0"/>
    <n v="0"/>
    <s v="PRO"/>
    <n v="0"/>
    <x v="6"/>
    <n v="1"/>
    <m/>
    <m/>
    <x v="16"/>
    <x v="13"/>
  </r>
  <r>
    <n v="2015"/>
    <b v="1"/>
    <x v="52"/>
    <x v="0"/>
    <x v="52"/>
    <s v=""/>
    <n v="52.098671000000003"/>
    <n v="52.098671000000003"/>
    <s v="UNI"/>
    <d v="2025-01-05T00:00:00"/>
    <n v="0"/>
    <d v="2025-01-06T00:00:00"/>
    <n v="0"/>
    <n v="0"/>
    <s v="PRO"/>
    <n v="0"/>
    <x v="4"/>
    <n v="1"/>
    <m/>
    <m/>
    <x v="16"/>
    <x v="13"/>
  </r>
  <r>
    <n v="2022"/>
    <b v="1"/>
    <x v="52"/>
    <x v="0"/>
    <x v="52"/>
    <s v=""/>
    <n v="137.53100699999999"/>
    <n v="137.53100699999999"/>
    <s v="UNI"/>
    <d v="2025-01-05T00:00:00"/>
    <n v="0"/>
    <d v="2025-01-06T00:00:00"/>
    <n v="0"/>
    <n v="0"/>
    <s v="PRO"/>
    <n v="0"/>
    <x v="7"/>
    <n v="1"/>
    <m/>
    <m/>
    <x v="16"/>
    <x v="13"/>
  </r>
  <r>
    <n v="2007"/>
    <b v="1"/>
    <x v="53"/>
    <x v="0"/>
    <x v="53"/>
    <s v=""/>
    <n v="131.04"/>
    <n v="131.04"/>
    <s v="UNI"/>
    <d v="2025-01-05T00:00:00"/>
    <n v="0"/>
    <d v="2025-01-06T00:00:00"/>
    <n v="0"/>
    <n v="0"/>
    <s v="PRO"/>
    <n v="0"/>
    <x v="6"/>
    <n v="1"/>
    <m/>
    <m/>
    <x v="19"/>
    <x v="13"/>
  </r>
  <r>
    <n v="2016"/>
    <b v="1"/>
    <x v="53"/>
    <x v="0"/>
    <x v="53"/>
    <s v=""/>
    <n v="65.656800000000004"/>
    <n v="65.656800000000004"/>
    <s v="UNI"/>
    <d v="2025-01-05T00:00:00"/>
    <n v="0"/>
    <d v="2025-01-06T00:00:00"/>
    <n v="0"/>
    <n v="0"/>
    <s v="PRO"/>
    <n v="0"/>
    <x v="4"/>
    <n v="1"/>
    <m/>
    <m/>
    <x v="19"/>
    <x v="13"/>
  </r>
  <r>
    <n v="2020"/>
    <b v="1"/>
    <x v="53"/>
    <x v="0"/>
    <x v="53"/>
    <s v=""/>
    <n v="173.322"/>
    <n v="173.322"/>
    <s v="UNI"/>
    <d v="2025-01-05T00:00:00"/>
    <n v="0"/>
    <d v="2025-01-06T00:00:00"/>
    <n v="0"/>
    <n v="0"/>
    <s v="PRO"/>
    <n v="0"/>
    <x v="7"/>
    <n v="1"/>
    <m/>
    <m/>
    <x v="19"/>
    <x v="13"/>
  </r>
  <r>
    <n v="2004"/>
    <b v="1"/>
    <x v="54"/>
    <x v="0"/>
    <x v="54"/>
    <s v="REV.3 MOZZA         "/>
    <n v="366.91"/>
    <n v="366.91"/>
    <s v="KG"/>
    <d v="2025-01-05T00:00:00"/>
    <n v="0"/>
    <d v="2025-01-06T00:00:00"/>
    <n v="0.01"/>
    <n v="0"/>
    <s v="PRO"/>
    <n v="0"/>
    <x v="6"/>
    <n v="1"/>
    <m/>
    <m/>
    <x v="16"/>
    <x v="13"/>
  </r>
  <r>
    <n v="2005"/>
    <b v="1"/>
    <x v="55"/>
    <x v="0"/>
    <x v="55"/>
    <s v="PIZZA FRIZZIO       "/>
    <n v="2228.56"/>
    <n v="2228.56"/>
    <s v="UNI"/>
    <d v="2025-01-05T00:00:00"/>
    <n v="0"/>
    <d v="2025-01-06T00:00:00"/>
    <n v="0.01"/>
    <n v="0"/>
    <s v="PRO"/>
    <n v="0"/>
    <x v="6"/>
    <n v="1"/>
    <m/>
    <m/>
    <x v="16"/>
    <x v="13"/>
  </r>
  <r>
    <n v="2010"/>
    <b v="1"/>
    <x v="55"/>
    <x v="0"/>
    <x v="55"/>
    <s v="PIZZA FRIZZIO       "/>
    <n v="1116.5999999999999"/>
    <n v="1116.5999999999999"/>
    <s v="UNI"/>
    <d v="2025-01-05T00:00:00"/>
    <n v="0"/>
    <d v="2025-01-06T00:00:00"/>
    <n v="0.01"/>
    <n v="0"/>
    <s v="PRO"/>
    <n v="0"/>
    <x v="4"/>
    <n v="1"/>
    <m/>
    <m/>
    <x v="16"/>
    <x v="13"/>
  </r>
  <r>
    <n v="2018"/>
    <b v="1"/>
    <x v="55"/>
    <x v="0"/>
    <x v="55"/>
    <s v="PIZZA FRIZZIO       "/>
    <n v="2947.63"/>
    <n v="2947.63"/>
    <s v="UNI"/>
    <d v="2025-01-05T00:00:00"/>
    <n v="0"/>
    <d v="2025-01-06T00:00:00"/>
    <n v="0.01"/>
    <n v="0"/>
    <s v="PRO"/>
    <n v="0"/>
    <x v="7"/>
    <n v="1"/>
    <m/>
    <m/>
    <x v="16"/>
    <x v="13"/>
  </r>
  <r>
    <n v="2011"/>
    <b v="1"/>
    <x v="117"/>
    <x v="0"/>
    <x v="117"/>
    <s v="REV.1 "/>
    <n v="167.75"/>
    <n v="167.75"/>
    <s v="KG"/>
    <d v="2025-01-05T00:00:00"/>
    <n v="0"/>
    <d v="2025-01-06T00:00:00"/>
    <n v="0.01"/>
    <n v="0"/>
    <s v="PRO"/>
    <n v="0"/>
    <x v="4"/>
    <n v="1"/>
    <m/>
    <m/>
    <x v="16"/>
    <x v="13"/>
  </r>
  <r>
    <n v="2017"/>
    <b v="1"/>
    <x v="56"/>
    <x v="0"/>
    <x v="56"/>
    <s v="REV.1"/>
    <n v="442.84"/>
    <n v="442.84"/>
    <s v="KG"/>
    <d v="2025-01-05T00:00:00"/>
    <n v="0"/>
    <d v="2025-01-06T00:00:00"/>
    <n v="0.01"/>
    <n v="0"/>
    <s v="PRO"/>
    <n v="0"/>
    <x v="7"/>
    <n v="1"/>
    <m/>
    <m/>
    <x v="16"/>
    <x v="13"/>
  </r>
  <r>
    <n v="2006"/>
    <b v="1"/>
    <x v="57"/>
    <x v="0"/>
    <x v="57"/>
    <s v="FRIZZIO             "/>
    <n v="2227.6799999999998"/>
    <n v="2227.6799999999998"/>
    <s v="UNI"/>
    <d v="2025-01-05T00:00:00"/>
    <n v="0"/>
    <d v="2025-01-06T00:00:00"/>
    <n v="0.01"/>
    <n v="0"/>
    <s v="PRO"/>
    <n v="0"/>
    <x v="6"/>
    <n v="1"/>
    <m/>
    <m/>
    <x v="9"/>
    <x v="13"/>
  </r>
  <r>
    <n v="2008"/>
    <b v="1"/>
    <x v="67"/>
    <x v="0"/>
    <x v="67"/>
    <s v=""/>
    <n v="25.99"/>
    <n v="25.99"/>
    <s v="UN"/>
    <d v="2025-01-05T00:00:00"/>
    <n v="0"/>
    <d v="2025-01-06T00:00:00"/>
    <n v="0.01"/>
    <n v="0"/>
    <s v="PRO"/>
    <n v="0"/>
    <x v="6"/>
    <n v="1"/>
    <m/>
    <m/>
    <x v="16"/>
    <x v="13"/>
  </r>
  <r>
    <n v="2014"/>
    <b v="1"/>
    <x v="67"/>
    <x v="0"/>
    <x v="67"/>
    <s v=""/>
    <n v="13.02"/>
    <n v="13.02"/>
    <s v="UN"/>
    <d v="2025-01-05T00:00:00"/>
    <n v="0"/>
    <d v="2025-01-06T00:00:00"/>
    <n v="0.01"/>
    <n v="0"/>
    <s v="PRO"/>
    <n v="0"/>
    <x v="4"/>
    <n v="1"/>
    <m/>
    <m/>
    <x v="16"/>
    <x v="13"/>
  </r>
  <r>
    <n v="2021"/>
    <b v="1"/>
    <x v="67"/>
    <x v="0"/>
    <x v="67"/>
    <s v=""/>
    <n v="34.380000000000003"/>
    <n v="34.380000000000003"/>
    <s v="UN"/>
    <d v="2025-01-05T00:00:00"/>
    <n v="0"/>
    <d v="2025-01-06T00:00:00"/>
    <n v="0.01"/>
    <n v="0"/>
    <s v="PRO"/>
    <n v="0"/>
    <x v="7"/>
    <n v="1"/>
    <m/>
    <m/>
    <x v="16"/>
    <x v="13"/>
  </r>
  <r>
    <n v="80"/>
    <b v="1"/>
    <x v="69"/>
    <x v="1"/>
    <x v="69"/>
    <s v="12 UNID X 510 GRS"/>
    <n v="2184"/>
    <n v="0"/>
    <s v="UNI"/>
    <d v="2025-01-05T00:00:00"/>
    <n v="1"/>
    <d v="2025-01-06T00:00:00"/>
    <n v="0"/>
    <n v="0"/>
    <s v="PRO"/>
    <n v="0"/>
    <x v="6"/>
    <n v="1"/>
    <m/>
    <m/>
    <x v="16"/>
    <x v="13"/>
  </r>
  <r>
    <n v="82"/>
    <b v="1"/>
    <x v="70"/>
    <x v="1"/>
    <x v="70"/>
    <s v="11 X 535G"/>
    <n v="2888.7"/>
    <n v="0"/>
    <s v="UNI"/>
    <d v="2025-01-05T00:00:00"/>
    <n v="1"/>
    <d v="2025-01-06T00:00:00"/>
    <n v="0.01"/>
    <n v="0"/>
    <s v="PRO"/>
    <n v="0"/>
    <x v="7"/>
    <n v="1"/>
    <m/>
    <m/>
    <x v="16"/>
    <x v="13"/>
  </r>
  <r>
    <n v="81"/>
    <b v="1"/>
    <x v="123"/>
    <x v="1"/>
    <x v="123"/>
    <s v="11 UNID X 540 GRS"/>
    <n v="1094.28"/>
    <n v="0"/>
    <s v="UNI"/>
    <d v="2025-01-05T00:00:00"/>
    <n v="1"/>
    <d v="2025-01-06T00:00:00"/>
    <n v="0.01"/>
    <n v="0"/>
    <s v="PRO"/>
    <n v="0"/>
    <x v="4"/>
    <n v="1"/>
    <m/>
    <m/>
    <x v="16"/>
    <x v="13"/>
  </r>
  <r>
    <n v="2190"/>
    <b v="1"/>
    <x v="71"/>
    <x v="0"/>
    <x v="71"/>
    <s v="CONT.ALERG.(GL)     "/>
    <n v="219.99925200000001"/>
    <n v="219.99925200000001"/>
    <s v="KGS"/>
    <d v="2025-01-05T00:00:00"/>
    <n v="7"/>
    <d v="2025-01-13T00:00:00"/>
    <n v="0"/>
    <n v="0"/>
    <s v="PRO"/>
    <n v="0"/>
    <x v="1"/>
    <n v="1"/>
    <m/>
    <m/>
    <x v="18"/>
    <x v="15"/>
  </r>
  <r>
    <n v="2194"/>
    <b v="1"/>
    <x v="71"/>
    <x v="0"/>
    <x v="71"/>
    <s v="CONT.ALERG.(GL)     "/>
    <n v="210.663284"/>
    <n v="210.663284"/>
    <s v="KGS"/>
    <d v="2025-01-05T00:00:00"/>
    <n v="7"/>
    <d v="2025-01-13T00:00:00"/>
    <n v="0"/>
    <n v="0"/>
    <s v="PRO"/>
    <n v="0"/>
    <x v="14"/>
    <n v="1"/>
    <m/>
    <m/>
    <x v="18"/>
    <x v="15"/>
  </r>
  <r>
    <n v="2193"/>
    <b v="1"/>
    <x v="32"/>
    <x v="0"/>
    <x v="32"/>
    <s v=""/>
    <n v="363.59876400000002"/>
    <n v="363.59876400000002"/>
    <s v="KGS"/>
    <d v="2025-01-05T00:00:00"/>
    <n v="7"/>
    <d v="2025-01-13T00:00:00"/>
    <n v="0"/>
    <n v="0"/>
    <s v="PRO"/>
    <n v="0"/>
    <x v="1"/>
    <n v="1"/>
    <m/>
    <m/>
    <x v="14"/>
    <x v="15"/>
  </r>
  <r>
    <n v="2195"/>
    <b v="1"/>
    <x v="32"/>
    <x v="0"/>
    <x v="32"/>
    <s v=""/>
    <n v="201.999313"/>
    <n v="201.999313"/>
    <s v="KGS"/>
    <d v="2025-01-05T00:00:00"/>
    <n v="7"/>
    <d v="2025-01-13T00:00:00"/>
    <n v="0"/>
    <n v="0"/>
    <s v="PRO"/>
    <n v="0"/>
    <x v="14"/>
    <n v="1"/>
    <m/>
    <m/>
    <x v="14"/>
    <x v="15"/>
  </r>
  <r>
    <n v="2339"/>
    <b v="1"/>
    <x v="18"/>
    <x v="0"/>
    <x v="18"/>
    <s v="CONT.ALERG.(TR)     "/>
    <n v="39.999864000000002"/>
    <n v="39.999864000000002"/>
    <s v="KGS"/>
    <d v="2025-01-05T00:00:00"/>
    <n v="21"/>
    <d v="2025-01-27T00:00:00"/>
    <n v="0"/>
    <n v="0"/>
    <s v="PRO"/>
    <n v="0"/>
    <x v="1"/>
    <n v="1"/>
    <m/>
    <m/>
    <x v="8"/>
    <x v="16"/>
  </r>
  <r>
    <n v="2237"/>
    <b v="1"/>
    <x v="22"/>
    <x v="0"/>
    <x v="22"/>
    <s v="CONT.ALERG.(T)      "/>
    <n v="12295.001133"/>
    <n v="12295.001133"/>
    <s v="KGS"/>
    <d v="2025-01-06T00:00:00"/>
    <n v="10"/>
    <d v="2025-01-20T00:00:00"/>
    <n v="0"/>
    <n v="0"/>
    <s v="PRO"/>
    <n v="0"/>
    <x v="6"/>
    <n v="1"/>
    <m/>
    <m/>
    <x v="4"/>
    <x v="17"/>
  </r>
  <r>
    <n v="2240"/>
    <b v="1"/>
    <x v="22"/>
    <x v="0"/>
    <x v="22"/>
    <s v="CONT.ALERG.(T)      "/>
    <n v="6759.7193649999999"/>
    <n v="6759.7193649999999"/>
    <s v="KGS"/>
    <d v="2025-01-06T00:00:00"/>
    <n v="10"/>
    <d v="2025-01-20T00:00:00"/>
    <n v="0"/>
    <n v="0"/>
    <s v="PRO"/>
    <n v="0"/>
    <x v="7"/>
    <n v="1"/>
    <m/>
    <m/>
    <x v="4"/>
    <x v="17"/>
  </r>
  <r>
    <n v="2366"/>
    <b v="1"/>
    <x v="5"/>
    <x v="0"/>
    <x v="5"/>
    <s v=""/>
    <n v="6.682601"/>
    <n v="6.682601"/>
    <s v="KGS"/>
    <d v="2025-01-06T00:00:00"/>
    <n v="21"/>
    <d v="2025-01-27T00:00:00"/>
    <n v="0"/>
    <n v="0"/>
    <s v="PRO"/>
    <n v="0"/>
    <x v="3"/>
    <n v="1"/>
    <m/>
    <m/>
    <x v="3"/>
    <x v="16"/>
  </r>
  <r>
    <n v="2391"/>
    <b v="1"/>
    <x v="5"/>
    <x v="0"/>
    <x v="5"/>
    <s v=""/>
    <n v="9.0837810000000001"/>
    <n v="9.0837810000000001"/>
    <s v="KGS"/>
    <d v="2025-01-06T00:00:00"/>
    <n v="21"/>
    <d v="2025-01-27T00:00:00"/>
    <n v="0"/>
    <n v="0"/>
    <s v="PRO"/>
    <n v="0"/>
    <x v="2"/>
    <n v="1"/>
    <m/>
    <m/>
    <x v="3"/>
    <x v="16"/>
  </r>
  <r>
    <n v="2365"/>
    <b v="1"/>
    <x v="10"/>
    <x v="0"/>
    <x v="10"/>
    <s v="CONT.ALERG. (SO)(LE)"/>
    <n v="3.1960259999999998"/>
    <n v="3.1960259999999998"/>
    <s v="KGS"/>
    <d v="2025-01-06T00:00:00"/>
    <n v="21"/>
    <d v="2025-01-27T00:00:00"/>
    <n v="0"/>
    <n v="0"/>
    <s v="PRO"/>
    <n v="0"/>
    <x v="3"/>
    <n v="1"/>
    <m/>
    <m/>
    <x v="3"/>
    <x v="16"/>
  </r>
  <r>
    <n v="2390"/>
    <b v="1"/>
    <x v="10"/>
    <x v="0"/>
    <x v="10"/>
    <s v="CONT.ALERG. (SO)(LE)"/>
    <n v="7.5698179999999997"/>
    <n v="7.5698179999999997"/>
    <s v="KGS"/>
    <d v="2025-01-06T00:00:00"/>
    <n v="21"/>
    <d v="2025-01-27T00:00:00"/>
    <n v="0"/>
    <n v="0"/>
    <s v="PRO"/>
    <n v="0"/>
    <x v="2"/>
    <n v="1"/>
    <m/>
    <m/>
    <x v="3"/>
    <x v="16"/>
  </r>
  <r>
    <n v="2364"/>
    <b v="1"/>
    <x v="13"/>
    <x v="0"/>
    <x v="13"/>
    <s v="CONT.ALERGENO       "/>
    <n v="6.682601"/>
    <n v="6.682601"/>
    <s v="KG"/>
    <d v="2025-01-06T00:00:00"/>
    <n v="21"/>
    <d v="2025-01-27T00:00:00"/>
    <n v="0"/>
    <n v="0"/>
    <s v="PRO"/>
    <n v="0"/>
    <x v="3"/>
    <n v="1"/>
    <m/>
    <m/>
    <x v="3"/>
    <x v="16"/>
  </r>
  <r>
    <n v="2389"/>
    <b v="1"/>
    <x v="13"/>
    <x v="0"/>
    <x v="13"/>
    <s v="CONT.ALERGENO       "/>
    <n v="10.597744"/>
    <n v="10.597744"/>
    <s v="KG"/>
    <d v="2025-01-06T00:00:00"/>
    <n v="21"/>
    <d v="2025-01-27T00:00:00"/>
    <n v="0"/>
    <n v="0"/>
    <s v="PRO"/>
    <n v="0"/>
    <x v="2"/>
    <n v="1"/>
    <m/>
    <m/>
    <x v="3"/>
    <x v="16"/>
  </r>
  <r>
    <n v="2456"/>
    <b v="1"/>
    <x v="8"/>
    <x v="0"/>
    <x v="8"/>
    <s v=""/>
    <n v="145.27393900000001"/>
    <n v="145.27393900000001"/>
    <s v="KGS"/>
    <d v="2025-01-06T00:00:00"/>
    <n v="21"/>
    <d v="2025-01-27T00:00:00"/>
    <n v="0"/>
    <n v="0"/>
    <s v="PRO"/>
    <n v="0"/>
    <x v="3"/>
    <n v="1"/>
    <m/>
    <m/>
    <x v="4"/>
    <x v="16"/>
  </r>
  <r>
    <n v="2457"/>
    <b v="1"/>
    <x v="8"/>
    <x v="0"/>
    <x v="8"/>
    <s v=""/>
    <n v="167.14156600000001"/>
    <n v="167.14156600000001"/>
    <s v="KGS"/>
    <d v="2025-01-06T00:00:00"/>
    <n v="21"/>
    <d v="2025-01-27T00:00:00"/>
    <n v="0"/>
    <n v="0"/>
    <s v="PRO"/>
    <n v="0"/>
    <x v="2"/>
    <n v="1"/>
    <m/>
    <m/>
    <x v="4"/>
    <x v="16"/>
  </r>
  <r>
    <n v="2230"/>
    <b v="1"/>
    <x v="23"/>
    <x v="0"/>
    <x v="23"/>
    <s v=""/>
    <n v="98.304580999999999"/>
    <n v="98.304580999999999"/>
    <s v="KGS"/>
    <d v="2025-01-07T00:00:00"/>
    <n v="7"/>
    <d v="2025-01-20T00:00:00"/>
    <n v="0"/>
    <n v="0"/>
    <s v="PRO"/>
    <n v="0"/>
    <x v="6"/>
    <n v="1"/>
    <m/>
    <m/>
    <x v="10"/>
    <x v="17"/>
  </r>
  <r>
    <n v="2235"/>
    <b v="1"/>
    <x v="23"/>
    <x v="0"/>
    <x v="23"/>
    <s v=""/>
    <n v="54.047280999999998"/>
    <n v="54.047280999999998"/>
    <s v="KGS"/>
    <d v="2025-01-07T00:00:00"/>
    <n v="7"/>
    <d v="2025-01-20T00:00:00"/>
    <n v="0"/>
    <n v="0"/>
    <s v="PRO"/>
    <n v="0"/>
    <x v="7"/>
    <n v="1"/>
    <m/>
    <m/>
    <x v="10"/>
    <x v="17"/>
  </r>
  <r>
    <n v="2231"/>
    <b v="1"/>
    <x v="24"/>
    <x v="0"/>
    <x v="24"/>
    <s v=""/>
    <n v="262.14554800000002"/>
    <n v="262.14554800000002"/>
    <s v="KGS"/>
    <d v="2025-01-07T00:00:00"/>
    <n v="7"/>
    <d v="2025-01-20T00:00:00"/>
    <n v="0"/>
    <n v="0"/>
    <s v="PRO"/>
    <n v="0"/>
    <x v="6"/>
    <n v="1"/>
    <m/>
    <m/>
    <x v="11"/>
    <x v="17"/>
  </r>
  <r>
    <n v="2236"/>
    <b v="1"/>
    <x v="24"/>
    <x v="0"/>
    <x v="24"/>
    <s v=""/>
    <n v="144.126082"/>
    <n v="144.126082"/>
    <s v="KGS"/>
    <d v="2025-01-07T00:00:00"/>
    <n v="7"/>
    <d v="2025-01-20T00:00:00"/>
    <n v="0"/>
    <n v="0"/>
    <s v="PRO"/>
    <n v="0"/>
    <x v="7"/>
    <n v="1"/>
    <m/>
    <m/>
    <x v="11"/>
    <x v="17"/>
  </r>
  <r>
    <n v="2243"/>
    <b v="1"/>
    <x v="22"/>
    <x v="0"/>
    <x v="22"/>
    <s v="CONT.ALERG.(T)      "/>
    <n v="634.90749400000004"/>
    <n v="634.90749400000004"/>
    <s v="KGS"/>
    <d v="2025-01-07T00:00:00"/>
    <n v="10"/>
    <d v="2025-01-20T00:00:00"/>
    <n v="0"/>
    <n v="0"/>
    <s v="PRO"/>
    <n v="0"/>
    <x v="6"/>
    <n v="1"/>
    <m/>
    <m/>
    <x v="4"/>
    <x v="17"/>
  </r>
  <r>
    <n v="2244"/>
    <b v="1"/>
    <x v="22"/>
    <x v="0"/>
    <x v="22"/>
    <s v="CONT.ALERG.(T)      "/>
    <n v="349.06840899999997"/>
    <n v="349.06840899999997"/>
    <s v="KGS"/>
    <d v="2025-01-07T00:00:00"/>
    <n v="10"/>
    <d v="2025-01-20T00:00:00"/>
    <n v="0"/>
    <n v="0"/>
    <s v="PRO"/>
    <n v="0"/>
    <x v="7"/>
    <n v="1"/>
    <m/>
    <m/>
    <x v="4"/>
    <x v="17"/>
  </r>
  <r>
    <n v="2303"/>
    <b v="1"/>
    <x v="9"/>
    <x v="0"/>
    <x v="9"/>
    <s v=""/>
    <n v="838.42692299999999"/>
    <n v="838.42692299999999"/>
    <s v="KG"/>
    <d v="2025-01-07T00:00:00"/>
    <n v="17"/>
    <d v="2025-01-27T00:00:00"/>
    <n v="0"/>
    <n v="0"/>
    <s v="PRO"/>
    <n v="0"/>
    <x v="5"/>
    <n v="1"/>
    <m/>
    <m/>
    <x v="5"/>
    <x v="16"/>
  </r>
  <r>
    <n v="2282"/>
    <b v="1"/>
    <x v="17"/>
    <x v="0"/>
    <x v="17"/>
    <s v="KGS                 "/>
    <n v="1.2947979999999999"/>
    <n v="1.2947979999999999"/>
    <s v="KGS"/>
    <d v="2025-01-07T00:00:00"/>
    <n v="15"/>
    <d v="2025-01-27T00:00:00"/>
    <n v="0"/>
    <n v="0"/>
    <s v="PRO"/>
    <n v="0"/>
    <x v="5"/>
    <n v="1"/>
    <m/>
    <m/>
    <x v="3"/>
    <x v="16"/>
  </r>
  <r>
    <n v="2073"/>
    <b v="1"/>
    <x v="38"/>
    <x v="0"/>
    <x v="38"/>
    <s v="SN 797890 Lecker "/>
    <n v="2.52"/>
    <n v="2.52"/>
    <s v="KG"/>
    <d v="2025-01-08T00:00:00"/>
    <n v="0"/>
    <d v="2025-01-13T00:00:00"/>
    <n v="0.01"/>
    <n v="0"/>
    <s v="PRO"/>
    <n v="0"/>
    <x v="30"/>
    <n v="1"/>
    <m/>
    <m/>
    <x v="16"/>
    <x v="15"/>
  </r>
  <r>
    <n v="2072"/>
    <b v="1"/>
    <x v="109"/>
    <x v="0"/>
    <x v="109"/>
    <s v="CR605752 Lecker "/>
    <n v="4.4000000000000004"/>
    <n v="4.4000000000000004"/>
    <s v="KG"/>
    <d v="2025-01-08T00:00:00"/>
    <n v="0"/>
    <d v="2025-01-13T00:00:00"/>
    <n v="0.01"/>
    <n v="0"/>
    <s v="PRO"/>
    <n v="0"/>
    <x v="30"/>
    <n v="1"/>
    <m/>
    <m/>
    <x v="16"/>
    <x v="15"/>
  </r>
  <r>
    <n v="2071"/>
    <b v="1"/>
    <x v="125"/>
    <x v="0"/>
    <x v="125"/>
    <s v=""/>
    <n v="4.7210089999999996"/>
    <n v="4.7210089999999996"/>
    <s v="KGS"/>
    <d v="2025-01-08T00:00:00"/>
    <n v="0"/>
    <d v="2025-01-13T00:00:00"/>
    <n v="0"/>
    <n v="0"/>
    <s v="PRO"/>
    <n v="0"/>
    <x v="30"/>
    <n v="1"/>
    <m/>
    <m/>
    <x v="3"/>
    <x v="15"/>
  </r>
  <r>
    <n v="2023"/>
    <b v="1"/>
    <x v="77"/>
    <x v="0"/>
    <x v="77"/>
    <s v="CONT.ALERG.(SO)     "/>
    <n v="376.8"/>
    <n v="376.8"/>
    <s v="KG"/>
    <d v="2025-01-08T00:00:00"/>
    <n v="0"/>
    <d v="2025-01-13T00:00:00"/>
    <n v="0.01"/>
    <n v="0"/>
    <s v="PRO"/>
    <n v="0"/>
    <x v="15"/>
    <n v="1"/>
    <m/>
    <m/>
    <x v="16"/>
    <x v="15"/>
  </r>
  <r>
    <n v="2033"/>
    <b v="1"/>
    <x v="77"/>
    <x v="0"/>
    <x v="77"/>
    <s v="CONT.ALERG.(SO)     "/>
    <n v="421.26"/>
    <n v="421.26"/>
    <s v="KG"/>
    <d v="2025-01-08T00:00:00"/>
    <n v="0"/>
    <d v="2025-01-13T00:00:00"/>
    <n v="0.01"/>
    <n v="0"/>
    <s v="PRO"/>
    <n v="0"/>
    <x v="10"/>
    <n v="1"/>
    <m/>
    <m/>
    <x v="16"/>
    <x v="15"/>
  </r>
  <r>
    <n v="2045"/>
    <b v="1"/>
    <x v="77"/>
    <x v="0"/>
    <x v="77"/>
    <s v="CONT.ALERG.(SO)     "/>
    <n v="216"/>
    <n v="216"/>
    <s v="KG"/>
    <d v="2025-01-08T00:00:00"/>
    <n v="0"/>
    <d v="2025-01-13T00:00:00"/>
    <n v="0.01"/>
    <n v="0"/>
    <s v="PRO"/>
    <n v="0"/>
    <x v="16"/>
    <n v="1"/>
    <m/>
    <m/>
    <x v="16"/>
    <x v="15"/>
  </r>
  <r>
    <n v="2055"/>
    <b v="1"/>
    <x v="77"/>
    <x v="0"/>
    <x v="77"/>
    <s v="CONT.ALERG.(SO)     "/>
    <n v="194.39"/>
    <n v="194.39"/>
    <s v="KG"/>
    <d v="2025-01-08T00:00:00"/>
    <n v="0"/>
    <d v="2025-01-13T00:00:00"/>
    <n v="0.01"/>
    <n v="0"/>
    <s v="PRO"/>
    <n v="0"/>
    <x v="17"/>
    <n v="1"/>
    <m/>
    <m/>
    <x v="16"/>
    <x v="15"/>
  </r>
  <r>
    <n v="2065"/>
    <b v="1"/>
    <x v="77"/>
    <x v="0"/>
    <x v="77"/>
    <s v="CONT.ALERG.(SO)     "/>
    <n v="582.26"/>
    <n v="582.26"/>
    <s v="KG"/>
    <d v="2025-01-08T00:00:00"/>
    <n v="0"/>
    <d v="2025-01-13T00:00:00"/>
    <n v="0.01"/>
    <n v="0"/>
    <s v="PRO"/>
    <n v="0"/>
    <x v="30"/>
    <n v="1"/>
    <m/>
    <m/>
    <x v="16"/>
    <x v="15"/>
  </r>
  <r>
    <n v="2077"/>
    <b v="1"/>
    <x v="79"/>
    <x v="2"/>
    <x v="79"/>
    <s v="F6-PP-08           "/>
    <n v="12.559971000000001"/>
    <n v="0"/>
    <s v="UN"/>
    <d v="2025-01-08T00:00:00"/>
    <n v="1"/>
    <d v="2025-01-13T00:00:00"/>
    <n v="0"/>
    <n v="0"/>
    <s v="PRO"/>
    <n v="0"/>
    <x v="15"/>
    <n v="1"/>
    <m/>
    <m/>
    <x v="16"/>
    <x v="15"/>
  </r>
  <r>
    <n v="2078"/>
    <b v="1"/>
    <x v="79"/>
    <x v="2"/>
    <x v="79"/>
    <s v="F6-PP-08           "/>
    <n v="14.042209"/>
    <n v="0"/>
    <s v="UN"/>
    <d v="2025-01-08T00:00:00"/>
    <n v="1"/>
    <d v="2025-01-13T00:00:00"/>
    <n v="0"/>
    <n v="0"/>
    <s v="PRO"/>
    <n v="0"/>
    <x v="10"/>
    <n v="1"/>
    <m/>
    <m/>
    <x v="16"/>
    <x v="15"/>
  </r>
  <r>
    <n v="2103"/>
    <b v="1"/>
    <x v="79"/>
    <x v="2"/>
    <x v="79"/>
    <s v="F6-PP-08           "/>
    <n v="7.19984"/>
    <n v="0"/>
    <s v="UN"/>
    <d v="2025-01-08T00:00:00"/>
    <n v="1"/>
    <d v="2025-01-13T00:00:00"/>
    <n v="0"/>
    <n v="0"/>
    <s v="PRO"/>
    <n v="0"/>
    <x v="16"/>
    <n v="1"/>
    <m/>
    <m/>
    <x v="16"/>
    <x v="15"/>
  </r>
  <r>
    <n v="2104"/>
    <b v="1"/>
    <x v="79"/>
    <x v="2"/>
    <x v="79"/>
    <s v="F6-PP-08           "/>
    <n v="6.4798559999999998"/>
    <n v="0"/>
    <s v="UN"/>
    <d v="2025-01-08T00:00:00"/>
    <n v="1"/>
    <d v="2025-01-13T00:00:00"/>
    <n v="0"/>
    <n v="0"/>
    <s v="PRO"/>
    <n v="0"/>
    <x v="17"/>
    <n v="1"/>
    <m/>
    <m/>
    <x v="16"/>
    <x v="15"/>
  </r>
  <r>
    <n v="2227"/>
    <b v="1"/>
    <x v="28"/>
    <x v="0"/>
    <x v="28"/>
    <s v="CONT.ALERGENO       "/>
    <n v="131.07277400000001"/>
    <n v="131.07277400000001"/>
    <s v="KGS"/>
    <d v="2025-01-08T00:00:00"/>
    <n v="6"/>
    <d v="2025-01-20T00:00:00"/>
    <n v="0"/>
    <n v="0"/>
    <s v="PRO"/>
    <n v="0"/>
    <x v="6"/>
    <n v="1"/>
    <m/>
    <m/>
    <x v="12"/>
    <x v="17"/>
  </r>
  <r>
    <n v="2232"/>
    <b v="1"/>
    <x v="28"/>
    <x v="0"/>
    <x v="28"/>
    <s v="CONT.ALERGENO       "/>
    <n v="72.063040999999998"/>
    <n v="72.063040999999998"/>
    <s v="KGS"/>
    <d v="2025-01-08T00:00:00"/>
    <n v="6"/>
    <d v="2025-01-20T00:00:00"/>
    <n v="0"/>
    <n v="0"/>
    <s v="PRO"/>
    <n v="0"/>
    <x v="7"/>
    <n v="1"/>
    <m/>
    <m/>
    <x v="12"/>
    <x v="17"/>
  </r>
  <r>
    <n v="2296"/>
    <b v="1"/>
    <x v="17"/>
    <x v="0"/>
    <x v="17"/>
    <s v="KGS                 "/>
    <n v="0.70510899999999999"/>
    <n v="0.70510899999999999"/>
    <s v="KGS"/>
    <d v="2025-01-08T00:00:00"/>
    <n v="15"/>
    <d v="2025-01-27T00:00:00"/>
    <n v="0"/>
    <n v="0"/>
    <s v="PRO"/>
    <n v="0"/>
    <x v="1"/>
    <n v="1"/>
    <m/>
    <m/>
    <x v="3"/>
    <x v="16"/>
  </r>
  <r>
    <n v="2085"/>
    <b v="1"/>
    <x v="38"/>
    <x v="0"/>
    <x v="38"/>
    <s v="SN 797890 Lecker "/>
    <n v="0.25"/>
    <n v="0.25"/>
    <s v="KG"/>
    <d v="2025-01-09T00:00:00"/>
    <n v="0"/>
    <d v="2025-01-13T00:00:00"/>
    <n v="0.01"/>
    <n v="0"/>
    <s v="PRO"/>
    <n v="0"/>
    <x v="1"/>
    <n v="1"/>
    <m/>
    <m/>
    <x v="16"/>
    <x v="15"/>
  </r>
  <r>
    <n v="2098"/>
    <b v="1"/>
    <x v="38"/>
    <x v="0"/>
    <x v="38"/>
    <s v="SN 797890 Lecker "/>
    <n v="0.26"/>
    <n v="0.26"/>
    <s v="KG"/>
    <d v="2025-01-09T00:00:00"/>
    <n v="0"/>
    <d v="2025-01-13T00:00:00"/>
    <n v="0.01"/>
    <n v="0"/>
    <s v="PRO"/>
    <n v="0"/>
    <x v="14"/>
    <n v="1"/>
    <m/>
    <m/>
    <x v="16"/>
    <x v="15"/>
  </r>
  <r>
    <n v="2079"/>
    <b v="1"/>
    <x v="77"/>
    <x v="0"/>
    <x v="77"/>
    <s v="CONT.ALERG.(SO)     "/>
    <n v="120.79"/>
    <n v="120.79"/>
    <s v="KG"/>
    <d v="2025-01-09T00:00:00"/>
    <n v="0"/>
    <d v="2025-01-13T00:00:00"/>
    <n v="0.01"/>
    <n v="0"/>
    <s v="PRO"/>
    <n v="0"/>
    <x v="1"/>
    <n v="1"/>
    <m/>
    <m/>
    <x v="16"/>
    <x v="15"/>
  </r>
  <r>
    <n v="2092"/>
    <b v="1"/>
    <x v="77"/>
    <x v="0"/>
    <x v="77"/>
    <s v="CONT.ALERG.(SO)     "/>
    <n v="121.62"/>
    <n v="121.62"/>
    <s v="KG"/>
    <d v="2025-01-09T00:00:00"/>
    <n v="0"/>
    <d v="2025-01-13T00:00:00"/>
    <n v="0.01"/>
    <n v="0"/>
    <s v="PRO"/>
    <n v="0"/>
    <x v="14"/>
    <n v="1"/>
    <m/>
    <m/>
    <x v="16"/>
    <x v="15"/>
  </r>
  <r>
    <n v="2105"/>
    <b v="1"/>
    <x v="39"/>
    <x v="0"/>
    <x v="39"/>
    <s v=""/>
    <n v="1629.415669"/>
    <n v="1629.415669"/>
    <s v="KGS"/>
    <d v="2025-01-09T00:00:00"/>
    <n v="1"/>
    <d v="2025-01-13T00:00:00"/>
    <n v="0"/>
    <n v="0"/>
    <s v="PRO"/>
    <n v="0"/>
    <x v="15"/>
    <n v="1"/>
    <m/>
    <m/>
    <x v="17"/>
    <x v="15"/>
  </r>
  <r>
    <n v="2109"/>
    <b v="1"/>
    <x v="39"/>
    <x v="0"/>
    <x v="39"/>
    <s v=""/>
    <n v="932.27882199999999"/>
    <n v="932.27882199999999"/>
    <s v="KGS"/>
    <d v="2025-01-09T00:00:00"/>
    <n v="1"/>
    <d v="2025-01-13T00:00:00"/>
    <n v="0"/>
    <n v="0"/>
    <s v="PRO"/>
    <n v="0"/>
    <x v="15"/>
    <n v="1"/>
    <m/>
    <m/>
    <x v="17"/>
    <x v="15"/>
  </r>
  <r>
    <n v="2114"/>
    <b v="1"/>
    <x v="39"/>
    <x v="0"/>
    <x v="39"/>
    <s v=""/>
    <n v="1821.707623"/>
    <n v="1821.707623"/>
    <s v="KGS"/>
    <d v="2025-01-09T00:00:00"/>
    <n v="1"/>
    <d v="2025-01-13T00:00:00"/>
    <n v="0"/>
    <n v="0"/>
    <s v="PRO"/>
    <n v="0"/>
    <x v="10"/>
    <n v="1"/>
    <m/>
    <m/>
    <x v="17"/>
    <x v="15"/>
  </r>
  <r>
    <n v="2120"/>
    <b v="1"/>
    <x v="39"/>
    <x v="0"/>
    <x v="39"/>
    <s v=""/>
    <n v="226.55236400000001"/>
    <n v="226.55236400000001"/>
    <s v="KGS"/>
    <d v="2025-01-09T00:00:00"/>
    <n v="1"/>
    <d v="2025-01-13T00:00:00"/>
    <n v="0"/>
    <n v="0"/>
    <s v="PRO"/>
    <n v="0"/>
    <x v="10"/>
    <n v="1"/>
    <m/>
    <m/>
    <x v="17"/>
    <x v="15"/>
  </r>
  <r>
    <n v="2121"/>
    <b v="1"/>
    <x v="39"/>
    <x v="0"/>
    <x v="39"/>
    <s v=""/>
    <n v="501.35379399999999"/>
    <n v="501.35379399999999"/>
    <s v="KGS"/>
    <d v="2025-01-09T00:00:00"/>
    <n v="1"/>
    <d v="2025-01-13T00:00:00"/>
    <n v="0"/>
    <n v="0"/>
    <s v="PRO"/>
    <n v="0"/>
    <x v="10"/>
    <n v="1"/>
    <m/>
    <m/>
    <x v="17"/>
    <x v="15"/>
  </r>
  <r>
    <n v="2126"/>
    <b v="1"/>
    <x v="39"/>
    <x v="0"/>
    <x v="39"/>
    <s v=""/>
    <n v="934.04129"/>
    <n v="934.04129"/>
    <s v="KGS"/>
    <d v="2025-01-09T00:00:00"/>
    <n v="1"/>
    <d v="2025-01-13T00:00:00"/>
    <n v="0"/>
    <n v="0"/>
    <s v="PRO"/>
    <n v="0"/>
    <x v="16"/>
    <n v="1"/>
    <m/>
    <m/>
    <x v="17"/>
    <x v="15"/>
  </r>
  <r>
    <n v="2130"/>
    <b v="1"/>
    <x v="39"/>
    <x v="0"/>
    <x v="39"/>
    <s v=""/>
    <n v="386.79020100000002"/>
    <n v="386.79020100000002"/>
    <s v="KGS"/>
    <d v="2025-01-09T00:00:00"/>
    <n v="1"/>
    <d v="2025-01-13T00:00:00"/>
    <n v="0"/>
    <n v="0"/>
    <s v="PRO"/>
    <n v="0"/>
    <x v="16"/>
    <n v="1"/>
    <m/>
    <m/>
    <x v="17"/>
    <x v="15"/>
  </r>
  <r>
    <n v="2135"/>
    <b v="1"/>
    <x v="39"/>
    <x v="0"/>
    <x v="39"/>
    <s v=""/>
    <n v="348.11118099999999"/>
    <n v="348.11118099999999"/>
    <s v="KGS"/>
    <d v="2025-01-09T00:00:00"/>
    <n v="1"/>
    <d v="2025-01-13T00:00:00"/>
    <n v="0"/>
    <n v="0"/>
    <s v="PRO"/>
    <n v="0"/>
    <x v="17"/>
    <n v="1"/>
    <m/>
    <m/>
    <x v="17"/>
    <x v="15"/>
  </r>
  <r>
    <n v="2140"/>
    <b v="1"/>
    <x v="39"/>
    <x v="0"/>
    <x v="39"/>
    <s v=""/>
    <n v="840.63716099999999"/>
    <n v="840.63716099999999"/>
    <s v="KGS"/>
    <d v="2025-01-09T00:00:00"/>
    <n v="1"/>
    <d v="2025-01-13T00:00:00"/>
    <n v="0"/>
    <n v="0"/>
    <s v="PRO"/>
    <n v="0"/>
    <x v="17"/>
    <n v="1"/>
    <m/>
    <m/>
    <x v="17"/>
    <x v="15"/>
  </r>
  <r>
    <n v="2145"/>
    <b v="1"/>
    <x v="39"/>
    <x v="0"/>
    <x v="39"/>
    <s v=""/>
    <n v="2329.011579"/>
    <n v="2329.011579"/>
    <s v="KGS"/>
    <d v="2025-01-09T00:00:00"/>
    <n v="1"/>
    <d v="2025-01-13T00:00:00"/>
    <n v="0"/>
    <n v="0"/>
    <s v="PRO"/>
    <n v="0"/>
    <x v="30"/>
    <n v="1"/>
    <m/>
    <m/>
    <x v="17"/>
    <x v="15"/>
  </r>
  <r>
    <n v="2148"/>
    <b v="1"/>
    <x v="39"/>
    <x v="0"/>
    <x v="39"/>
    <s v=""/>
    <n v="2975.921938"/>
    <n v="2975.921938"/>
    <s v="KGS"/>
    <d v="2025-01-09T00:00:00"/>
    <n v="1"/>
    <d v="2025-01-13T00:00:00"/>
    <n v="0"/>
    <n v="0"/>
    <s v="PRO"/>
    <n v="0"/>
    <x v="30"/>
    <n v="1"/>
    <m/>
    <m/>
    <x v="17"/>
    <x v="15"/>
  </r>
  <r>
    <n v="2238"/>
    <b v="1"/>
    <x v="32"/>
    <x v="0"/>
    <x v="32"/>
    <s v=""/>
    <n v="656.10492499999998"/>
    <n v="656.10492499999998"/>
    <s v="KGS"/>
    <d v="2025-01-09T00:00:00"/>
    <n v="7"/>
    <d v="2025-01-20T00:00:00"/>
    <n v="0"/>
    <n v="0"/>
    <s v="PRO"/>
    <n v="0"/>
    <x v="6"/>
    <n v="1"/>
    <m/>
    <m/>
    <x v="14"/>
    <x v="17"/>
  </r>
  <r>
    <n v="2241"/>
    <b v="1"/>
    <x v="32"/>
    <x v="0"/>
    <x v="32"/>
    <s v=""/>
    <n v="360.72263199999998"/>
    <n v="360.72263199999998"/>
    <s v="KGS"/>
    <d v="2025-01-09T00:00:00"/>
    <n v="7"/>
    <d v="2025-01-20T00:00:00"/>
    <n v="0"/>
    <n v="0"/>
    <s v="PRO"/>
    <n v="0"/>
    <x v="7"/>
    <n v="1"/>
    <m/>
    <m/>
    <x v="14"/>
    <x v="17"/>
  </r>
  <r>
    <n v="2313"/>
    <b v="1"/>
    <x v="27"/>
    <x v="0"/>
    <x v="27"/>
    <s v="KILO                "/>
    <n v="0.11569400000000001"/>
    <n v="0.11569400000000001"/>
    <s v="KGS"/>
    <d v="2025-01-09T00:00:00"/>
    <n v="15"/>
    <d v="2025-01-27T00:00:00"/>
    <n v="0"/>
    <n v="0"/>
    <s v="PRO"/>
    <n v="0"/>
    <x v="5"/>
    <n v="1"/>
    <m/>
    <m/>
    <x v="3"/>
    <x v="16"/>
  </r>
  <r>
    <n v="2119"/>
    <b v="1"/>
    <x v="80"/>
    <x v="0"/>
    <x v="80"/>
    <s v="CONT.ALERG.(LE)     "/>
    <n v="1031.22"/>
    <n v="1031.22"/>
    <s v="KGS"/>
    <d v="2025-01-10T00:00:00"/>
    <n v="0"/>
    <d v="2025-01-13T00:00:00"/>
    <n v="0.01"/>
    <n v="0"/>
    <s v="PRO"/>
    <n v="0"/>
    <x v="10"/>
    <n v="1"/>
    <m/>
    <m/>
    <x v="20"/>
    <x v="15"/>
  </r>
  <r>
    <n v="2154"/>
    <b v="1"/>
    <x v="39"/>
    <x v="0"/>
    <x v="39"/>
    <s v=""/>
    <n v="640.59382200000005"/>
    <n v="640.59382200000005"/>
    <s v="KGS"/>
    <d v="2025-01-10T00:00:00"/>
    <n v="1"/>
    <d v="2025-01-13T00:00:00"/>
    <n v="0"/>
    <n v="0"/>
    <s v="PRO"/>
    <n v="0"/>
    <x v="1"/>
    <n v="1"/>
    <m/>
    <m/>
    <x v="17"/>
    <x v="15"/>
  </r>
  <r>
    <n v="2160"/>
    <b v="1"/>
    <x v="39"/>
    <x v="0"/>
    <x v="39"/>
    <s v=""/>
    <n v="79.351664"/>
    <n v="79.351664"/>
    <s v="KGS"/>
    <d v="2025-01-10T00:00:00"/>
    <n v="1"/>
    <d v="2025-01-13T00:00:00"/>
    <n v="0"/>
    <n v="0"/>
    <s v="PRO"/>
    <n v="0"/>
    <x v="1"/>
    <n v="1"/>
    <m/>
    <m/>
    <x v="17"/>
    <x v="15"/>
  </r>
  <r>
    <n v="2161"/>
    <b v="1"/>
    <x v="39"/>
    <x v="0"/>
    <x v="39"/>
    <s v=""/>
    <n v="645.06962299999998"/>
    <n v="645.06962299999998"/>
    <s v="KGS"/>
    <d v="2025-01-10T00:00:00"/>
    <n v="1"/>
    <d v="2025-01-13T00:00:00"/>
    <n v="0"/>
    <n v="0"/>
    <s v="PRO"/>
    <n v="0"/>
    <x v="14"/>
    <n v="1"/>
    <m/>
    <m/>
    <x v="17"/>
    <x v="15"/>
  </r>
  <r>
    <n v="2166"/>
    <b v="1"/>
    <x v="39"/>
    <x v="0"/>
    <x v="39"/>
    <s v=""/>
    <n v="37.190505999999999"/>
    <n v="37.190505999999999"/>
    <s v="KGS"/>
    <d v="2025-01-10T00:00:00"/>
    <n v="1"/>
    <d v="2025-01-13T00:00:00"/>
    <n v="0"/>
    <n v="0"/>
    <s v="PRO"/>
    <n v="0"/>
    <x v="14"/>
    <n v="1"/>
    <m/>
    <m/>
    <x v="17"/>
    <x v="15"/>
  </r>
  <r>
    <n v="2325"/>
    <b v="1"/>
    <x v="15"/>
    <x v="0"/>
    <x v="15"/>
    <s v="NRO 2               "/>
    <n v="912.42773899999997"/>
    <n v="912.42773899999997"/>
    <s v="KG"/>
    <d v="2025-01-10T00:00:00"/>
    <n v="15"/>
    <d v="2025-01-27T00:00:00"/>
    <n v="0"/>
    <n v="0"/>
    <s v="PRO"/>
    <n v="0"/>
    <x v="7"/>
    <n v="1"/>
    <m/>
    <m/>
    <x v="6"/>
    <x v="16"/>
  </r>
  <r>
    <n v="2327"/>
    <b v="1"/>
    <x v="16"/>
    <x v="0"/>
    <x v="16"/>
    <s v="EMP03-48 PIAMONTESA "/>
    <n v="718.77408500000001"/>
    <n v="718.77408500000001"/>
    <s v="KGS"/>
    <d v="2025-01-10T00:00:00"/>
    <n v="15"/>
    <d v="2025-01-27T00:00:00"/>
    <n v="0"/>
    <n v="0"/>
    <s v="PRO"/>
    <n v="0"/>
    <x v="7"/>
    <n v="1"/>
    <m/>
    <m/>
    <x v="7"/>
    <x v="16"/>
  </r>
  <r>
    <n v="2319"/>
    <b v="1"/>
    <x v="36"/>
    <x v="0"/>
    <x v="36"/>
    <s v="CONT.ALERG.(SO)     "/>
    <n v="244.07839000000001"/>
    <n v="244.07839000000001"/>
    <s v="KGS"/>
    <d v="2025-01-10T00:00:00"/>
    <n v="15"/>
    <d v="2025-01-27T00:00:00"/>
    <n v="0"/>
    <n v="0"/>
    <s v="PRO"/>
    <n v="0"/>
    <x v="1"/>
    <n v="1"/>
    <m/>
    <m/>
    <x v="4"/>
    <x v="16"/>
  </r>
  <r>
    <n v="2328"/>
    <b v="1"/>
    <x v="17"/>
    <x v="0"/>
    <x v="17"/>
    <s v="KGS                 "/>
    <n v="0.49805899999999997"/>
    <n v="0.49805899999999997"/>
    <s v="KGS"/>
    <d v="2025-01-10T00:00:00"/>
    <n v="15"/>
    <d v="2025-01-27T00:00:00"/>
    <n v="0"/>
    <n v="0"/>
    <s v="PRO"/>
    <n v="0"/>
    <x v="7"/>
    <n v="1"/>
    <m/>
    <m/>
    <x v="3"/>
    <x v="16"/>
  </r>
  <r>
    <n v="2149"/>
    <b v="1"/>
    <x v="85"/>
    <x v="0"/>
    <x v="85"/>
    <s v="CONT.ALERG.(T)"/>
    <n v="1062.6099999999999"/>
    <n v="1062.6099999999999"/>
    <s v="KGS"/>
    <d v="2025-01-11T00:00:00"/>
    <n v="0"/>
    <d v="2025-01-13T00:00:00"/>
    <n v="0.01"/>
    <n v="0"/>
    <s v="PRO"/>
    <n v="0"/>
    <x v="15"/>
    <n v="1"/>
    <m/>
    <m/>
    <x v="16"/>
    <x v="15"/>
  </r>
  <r>
    <n v="2152"/>
    <b v="1"/>
    <x v="85"/>
    <x v="0"/>
    <x v="85"/>
    <s v="CONT.ALERG.(T)"/>
    <n v="1163.1199999999999"/>
    <n v="1163.1199999999999"/>
    <s v="KGS"/>
    <d v="2025-01-11T00:00:00"/>
    <n v="0"/>
    <d v="2025-01-13T00:00:00"/>
    <n v="0.01"/>
    <n v="0"/>
    <s v="PRO"/>
    <n v="0"/>
    <x v="10"/>
    <n v="1"/>
    <m/>
    <m/>
    <x v="16"/>
    <x v="15"/>
  </r>
  <r>
    <n v="2167"/>
    <b v="1"/>
    <x v="85"/>
    <x v="0"/>
    <x v="85"/>
    <s v="CONT.ALERG.(T)"/>
    <n v="865.59"/>
    <n v="865.59"/>
    <s v="KGS"/>
    <d v="2025-01-11T00:00:00"/>
    <n v="0"/>
    <d v="2025-01-13T00:00:00"/>
    <n v="0.01"/>
    <n v="0"/>
    <s v="PRO"/>
    <n v="0"/>
    <x v="16"/>
    <n v="1"/>
    <m/>
    <m/>
    <x v="16"/>
    <x v="15"/>
  </r>
  <r>
    <n v="2170"/>
    <b v="1"/>
    <x v="85"/>
    <x v="0"/>
    <x v="85"/>
    <s v="CONT.ALERG.(T)"/>
    <n v="779.03"/>
    <n v="779.03"/>
    <s v="KGS"/>
    <d v="2025-01-11T00:00:00"/>
    <n v="0"/>
    <d v="2025-01-13T00:00:00"/>
    <n v="0.01"/>
    <n v="0"/>
    <s v="PRO"/>
    <n v="0"/>
    <x v="17"/>
    <n v="1"/>
    <m/>
    <m/>
    <x v="16"/>
    <x v="15"/>
  </r>
  <r>
    <n v="2174"/>
    <b v="1"/>
    <x v="85"/>
    <x v="0"/>
    <x v="85"/>
    <s v="CONT.ALERG.(T)"/>
    <n v="1599.68"/>
    <n v="1599.68"/>
    <s v="KGS"/>
    <d v="2025-01-11T00:00:00"/>
    <n v="0"/>
    <d v="2025-01-13T00:00:00"/>
    <n v="0.01"/>
    <n v="0"/>
    <s v="PRO"/>
    <n v="0"/>
    <x v="30"/>
    <n v="1"/>
    <m/>
    <m/>
    <x v="16"/>
    <x v="15"/>
  </r>
  <r>
    <n v="2157"/>
    <b v="1"/>
    <x v="80"/>
    <x v="0"/>
    <x v="80"/>
    <s v="CONT.ALERG.(LE)     "/>
    <n v="57.16"/>
    <n v="57.16"/>
    <s v="KGS"/>
    <d v="2025-01-11T00:00:00"/>
    <n v="0"/>
    <d v="2025-01-13T00:00:00"/>
    <n v="0.01"/>
    <n v="0"/>
    <s v="PRO"/>
    <n v="0"/>
    <x v="1"/>
    <n v="1"/>
    <m/>
    <m/>
    <x v="20"/>
    <x v="15"/>
  </r>
  <r>
    <n v="2165"/>
    <b v="1"/>
    <x v="80"/>
    <x v="0"/>
    <x v="80"/>
    <s v="CONT.ALERG.(LE)     "/>
    <n v="169.29"/>
    <n v="169.29"/>
    <s v="KGS"/>
    <d v="2025-01-11T00:00:00"/>
    <n v="0"/>
    <d v="2025-01-13T00:00:00"/>
    <n v="0.01"/>
    <n v="0"/>
    <s v="PRO"/>
    <n v="0"/>
    <x v="14"/>
    <n v="1"/>
    <m/>
    <m/>
    <x v="20"/>
    <x v="15"/>
  </r>
  <r>
    <n v="2191"/>
    <b v="1"/>
    <x v="39"/>
    <x v="0"/>
    <x v="39"/>
    <s v=""/>
    <n v="79.999728000000005"/>
    <n v="79.999728000000005"/>
    <s v="KGS"/>
    <d v="2025-01-11T00:00:00"/>
    <n v="1"/>
    <d v="2025-01-13T00:00:00"/>
    <n v="0"/>
    <n v="0"/>
    <s v="PRO"/>
    <n v="0"/>
    <x v="1"/>
    <n v="1"/>
    <m/>
    <m/>
    <x v="17"/>
    <x v="15"/>
  </r>
  <r>
    <n v="2248"/>
    <b v="1"/>
    <x v="29"/>
    <x v="0"/>
    <x v="29"/>
    <s v="CONT.ALERG.(T)      "/>
    <n v="155.07326"/>
    <n v="155.07326"/>
    <s v="KG"/>
    <d v="2025-01-11T00:00:00"/>
    <n v="7"/>
    <d v="2025-01-20T00:00:00"/>
    <n v="0"/>
    <n v="0"/>
    <s v="PRO"/>
    <n v="0"/>
    <x v="6"/>
    <n v="1"/>
    <m/>
    <m/>
    <x v="1"/>
    <x v="17"/>
  </r>
  <r>
    <n v="2253"/>
    <b v="1"/>
    <x v="29"/>
    <x v="0"/>
    <x v="29"/>
    <s v="CONT.ALERG.(T)      "/>
    <n v="85.265344999999996"/>
    <n v="85.265344999999996"/>
    <s v="KG"/>
    <d v="2025-01-11T00:00:00"/>
    <n v="7"/>
    <d v="2025-01-20T00:00:00"/>
    <n v="0"/>
    <n v="0"/>
    <s v="PRO"/>
    <n v="0"/>
    <x v="7"/>
    <n v="1"/>
    <m/>
    <m/>
    <x v="1"/>
    <x v="17"/>
  </r>
  <r>
    <n v="2343"/>
    <b v="1"/>
    <x v="20"/>
    <x v="0"/>
    <x v="20"/>
    <s v="FRIZZIO             "/>
    <n v="1050.1614"/>
    <n v="1050.1614"/>
    <s v="UNI"/>
    <d v="2025-01-11T00:00:00"/>
    <n v="15"/>
    <d v="2025-01-27T00:00:00"/>
    <n v="0"/>
    <n v="0"/>
    <s v="PRO"/>
    <n v="0"/>
    <x v="7"/>
    <n v="1"/>
    <m/>
    <m/>
    <x v="9"/>
    <x v="16"/>
  </r>
  <r>
    <n v="2176"/>
    <b v="1"/>
    <x v="52"/>
    <x v="0"/>
    <x v="52"/>
    <s v=""/>
    <n v="78.672184999999999"/>
    <n v="78.672184999999999"/>
    <s v="UNI"/>
    <d v="2025-01-12T00:00:00"/>
    <n v="0"/>
    <d v="2025-01-13T00:00:00"/>
    <n v="0"/>
    <n v="0"/>
    <s v="PRO"/>
    <n v="0"/>
    <x v="15"/>
    <n v="1"/>
    <m/>
    <m/>
    <x v="16"/>
    <x v="15"/>
  </r>
  <r>
    <n v="2183"/>
    <b v="1"/>
    <x v="52"/>
    <x v="0"/>
    <x v="52"/>
    <s v=""/>
    <n v="130.68625399999999"/>
    <n v="130.68625399999999"/>
    <s v="UNI"/>
    <d v="2025-01-12T00:00:00"/>
    <n v="0"/>
    <d v="2025-01-13T00:00:00"/>
    <n v="0"/>
    <n v="0"/>
    <s v="PRO"/>
    <n v="0"/>
    <x v="10"/>
    <n v="1"/>
    <m/>
    <m/>
    <x v="16"/>
    <x v="15"/>
  </r>
  <r>
    <n v="2201"/>
    <b v="1"/>
    <x v="52"/>
    <x v="0"/>
    <x v="52"/>
    <s v=""/>
    <n v="17.539473999999998"/>
    <n v="17.539473999999998"/>
    <s v="UNI"/>
    <d v="2025-01-12T00:00:00"/>
    <n v="0"/>
    <d v="2025-01-13T00:00:00"/>
    <n v="0"/>
    <n v="0"/>
    <s v="PRO"/>
    <n v="0"/>
    <x v="16"/>
    <n v="1"/>
    <m/>
    <m/>
    <x v="16"/>
    <x v="15"/>
  </r>
  <r>
    <n v="2206"/>
    <b v="1"/>
    <x v="52"/>
    <x v="0"/>
    <x v="52"/>
    <s v=""/>
    <n v="15.785526000000001"/>
    <n v="15.785526000000001"/>
    <s v="UNI"/>
    <d v="2025-01-12T00:00:00"/>
    <n v="0"/>
    <d v="2025-01-13T00:00:00"/>
    <n v="0"/>
    <n v="0"/>
    <s v="PRO"/>
    <n v="0"/>
    <x v="17"/>
    <n v="1"/>
    <m/>
    <m/>
    <x v="16"/>
    <x v="15"/>
  </r>
  <r>
    <n v="2212"/>
    <b v="1"/>
    <x v="52"/>
    <x v="0"/>
    <x v="52"/>
    <s v=""/>
    <n v="103.98336"/>
    <n v="103.98336"/>
    <s v="UNI"/>
    <d v="2025-01-12T00:00:00"/>
    <n v="0"/>
    <d v="2025-01-13T00:00:00"/>
    <n v="0"/>
    <n v="0"/>
    <s v="PRO"/>
    <n v="0"/>
    <x v="30"/>
    <n v="1"/>
    <m/>
    <m/>
    <x v="16"/>
    <x v="15"/>
  </r>
  <r>
    <n v="2180"/>
    <b v="1"/>
    <x v="53"/>
    <x v="0"/>
    <x v="53"/>
    <s v=""/>
    <n v="283.33319999999998"/>
    <n v="283.33319999999998"/>
    <s v="UNI"/>
    <d v="2025-01-12T00:00:00"/>
    <n v="0"/>
    <d v="2025-01-13T00:00:00"/>
    <n v="0"/>
    <n v="0"/>
    <s v="PRO"/>
    <n v="0"/>
    <x v="15"/>
    <n v="1"/>
    <m/>
    <m/>
    <x v="19"/>
    <x v="15"/>
  </r>
  <r>
    <n v="2184"/>
    <b v="1"/>
    <x v="53"/>
    <x v="0"/>
    <x v="53"/>
    <s v=""/>
    <n v="294.11759999999998"/>
    <n v="294.11759999999998"/>
    <s v="UNI"/>
    <d v="2025-01-12T00:00:00"/>
    <n v="0"/>
    <d v="2025-01-13T00:00:00"/>
    <n v="0"/>
    <n v="0"/>
    <s v="PRO"/>
    <n v="0"/>
    <x v="10"/>
    <n v="1"/>
    <m/>
    <m/>
    <x v="19"/>
    <x v="15"/>
  </r>
  <r>
    <n v="2199"/>
    <b v="1"/>
    <x v="53"/>
    <x v="0"/>
    <x v="53"/>
    <s v=""/>
    <n v="39.473683999999999"/>
    <n v="39.473683999999999"/>
    <s v="UNI"/>
    <d v="2025-01-12T00:00:00"/>
    <n v="0"/>
    <d v="2025-01-13T00:00:00"/>
    <n v="0"/>
    <n v="0"/>
    <s v="PRO"/>
    <n v="0"/>
    <x v="16"/>
    <n v="1"/>
    <m/>
    <m/>
    <x v="19"/>
    <x v="15"/>
  </r>
  <r>
    <n v="2204"/>
    <b v="1"/>
    <x v="53"/>
    <x v="0"/>
    <x v="53"/>
    <s v=""/>
    <n v="35.526316000000001"/>
    <n v="35.526316000000001"/>
    <s v="UNI"/>
    <d v="2025-01-12T00:00:00"/>
    <n v="0"/>
    <d v="2025-01-13T00:00:00"/>
    <n v="0"/>
    <n v="0"/>
    <s v="PRO"/>
    <n v="0"/>
    <x v="17"/>
    <n v="1"/>
    <m/>
    <m/>
    <x v="19"/>
    <x v="15"/>
  </r>
  <r>
    <n v="2210"/>
    <b v="1"/>
    <x v="53"/>
    <x v="0"/>
    <x v="53"/>
    <s v=""/>
    <n v="149.76"/>
    <n v="149.76"/>
    <s v="UNI"/>
    <d v="2025-01-12T00:00:00"/>
    <n v="0"/>
    <d v="2025-01-13T00:00:00"/>
    <n v="0"/>
    <n v="0"/>
    <s v="PRO"/>
    <n v="0"/>
    <x v="30"/>
    <n v="1"/>
    <m/>
    <m/>
    <x v="19"/>
    <x v="15"/>
  </r>
  <r>
    <n v="2197"/>
    <b v="1"/>
    <x v="130"/>
    <x v="0"/>
    <x v="130"/>
    <s v="NUGG PALA X380 REV.2"/>
    <n v="131.59"/>
    <n v="131.59"/>
    <s v="KG"/>
    <d v="2025-01-12T00:00:00"/>
    <n v="0"/>
    <d v="2025-01-13T00:00:00"/>
    <n v="0.01"/>
    <n v="0"/>
    <s v="PRO"/>
    <n v="0"/>
    <x v="16"/>
    <n v="1"/>
    <m/>
    <m/>
    <x v="16"/>
    <x v="15"/>
  </r>
  <r>
    <n v="2202"/>
    <b v="1"/>
    <x v="131"/>
    <x v="0"/>
    <x v="131"/>
    <s v=""/>
    <n v="76.98"/>
    <n v="76.98"/>
    <s v="KG"/>
    <d v="2025-01-12T00:00:00"/>
    <n v="0"/>
    <d v="2025-01-13T00:00:00"/>
    <n v="0.01"/>
    <n v="0"/>
    <s v="PRO"/>
    <n v="0"/>
    <x v="17"/>
    <n v="1"/>
    <m/>
    <m/>
    <x v="16"/>
    <x v="15"/>
  </r>
  <r>
    <n v="2207"/>
    <b v="1"/>
    <x v="154"/>
    <x v="0"/>
    <x v="154"/>
    <s v=""/>
    <n v="359.46"/>
    <n v="359.46"/>
    <s v="KG"/>
    <d v="2025-01-12T00:00:00"/>
    <n v="0"/>
    <d v="2025-01-13T00:00:00"/>
    <n v="0.01"/>
    <n v="0"/>
    <s v="PRO"/>
    <n v="0"/>
    <x v="30"/>
    <n v="1"/>
    <m/>
    <m/>
    <x v="16"/>
    <x v="15"/>
  </r>
  <r>
    <n v="2179"/>
    <b v="1"/>
    <x v="89"/>
    <x v="0"/>
    <x v="89"/>
    <s v="12 u PALADINI"/>
    <n v="4816.66"/>
    <n v="4816.66"/>
    <s v="UNI"/>
    <d v="2025-01-12T00:00:00"/>
    <n v="0"/>
    <d v="2025-01-13T00:00:00"/>
    <n v="0.01"/>
    <n v="0"/>
    <s v="PRO"/>
    <n v="0"/>
    <x v="15"/>
    <n v="1"/>
    <m/>
    <m/>
    <x v="16"/>
    <x v="15"/>
  </r>
  <r>
    <n v="2187"/>
    <b v="1"/>
    <x v="89"/>
    <x v="0"/>
    <x v="89"/>
    <s v="12 u PALADINI"/>
    <n v="5000"/>
    <n v="5000"/>
    <s v="UNI"/>
    <d v="2025-01-12T00:00:00"/>
    <n v="0"/>
    <d v="2025-01-13T00:00:00"/>
    <n v="0.01"/>
    <n v="0"/>
    <s v="PRO"/>
    <n v="0"/>
    <x v="10"/>
    <n v="1"/>
    <m/>
    <m/>
    <x v="16"/>
    <x v="15"/>
  </r>
  <r>
    <n v="2182"/>
    <b v="1"/>
    <x v="90"/>
    <x v="0"/>
    <x v="90"/>
    <s v="RIBBON NE 102X450 OU"/>
    <n v="1.9644429999999999"/>
    <n v="1.9644429999999999"/>
    <s v="UNI"/>
    <d v="2025-01-12T00:00:00"/>
    <n v="0"/>
    <d v="2025-01-13T00:00:00"/>
    <n v="0"/>
    <n v="0"/>
    <s v="PRO"/>
    <n v="0"/>
    <x v="15"/>
    <n v="1"/>
    <m/>
    <m/>
    <x v="22"/>
    <x v="15"/>
  </r>
  <r>
    <n v="2189"/>
    <b v="1"/>
    <x v="90"/>
    <x v="0"/>
    <x v="90"/>
    <s v="RIBBON NE 102X450 OU"/>
    <n v="2.0392160000000001"/>
    <n v="2.0392160000000001"/>
    <s v="UNI"/>
    <d v="2025-01-12T00:00:00"/>
    <n v="0"/>
    <d v="2025-01-13T00:00:00"/>
    <n v="0"/>
    <n v="0"/>
    <s v="PRO"/>
    <n v="0"/>
    <x v="10"/>
    <n v="1"/>
    <m/>
    <m/>
    <x v="22"/>
    <x v="15"/>
  </r>
  <r>
    <n v="2177"/>
    <b v="1"/>
    <x v="67"/>
    <x v="0"/>
    <x v="67"/>
    <s v=""/>
    <n v="19.670000000000002"/>
    <n v="19.670000000000002"/>
    <s v="UN"/>
    <d v="2025-01-12T00:00:00"/>
    <n v="0"/>
    <d v="2025-01-13T00:00:00"/>
    <n v="0.01"/>
    <n v="0"/>
    <s v="PRO"/>
    <n v="0"/>
    <x v="15"/>
    <n v="1"/>
    <m/>
    <m/>
    <x v="16"/>
    <x v="15"/>
  </r>
  <r>
    <n v="2185"/>
    <b v="1"/>
    <x v="67"/>
    <x v="0"/>
    <x v="67"/>
    <s v=""/>
    <n v="20.420000000000002"/>
    <n v="20.420000000000002"/>
    <s v="UN"/>
    <d v="2025-01-12T00:00:00"/>
    <n v="0"/>
    <d v="2025-01-13T00:00:00"/>
    <n v="0.01"/>
    <n v="0"/>
    <s v="PRO"/>
    <n v="0"/>
    <x v="10"/>
    <n v="1"/>
    <m/>
    <m/>
    <x v="16"/>
    <x v="15"/>
  </r>
  <r>
    <n v="2200"/>
    <b v="1"/>
    <x v="67"/>
    <x v="0"/>
    <x v="67"/>
    <s v=""/>
    <n v="4.3899999999999997"/>
    <n v="4.3899999999999997"/>
    <s v="UN"/>
    <d v="2025-01-12T00:00:00"/>
    <n v="0"/>
    <d v="2025-01-13T00:00:00"/>
    <n v="0.01"/>
    <n v="0"/>
    <s v="PRO"/>
    <n v="0"/>
    <x v="16"/>
    <n v="1"/>
    <m/>
    <m/>
    <x v="16"/>
    <x v="15"/>
  </r>
  <r>
    <n v="2205"/>
    <b v="1"/>
    <x v="67"/>
    <x v="0"/>
    <x v="67"/>
    <s v=""/>
    <n v="3.94"/>
    <n v="3.94"/>
    <s v="UN"/>
    <d v="2025-01-12T00:00:00"/>
    <n v="0"/>
    <d v="2025-01-13T00:00:00"/>
    <n v="0.01"/>
    <n v="0"/>
    <s v="PRO"/>
    <n v="0"/>
    <x v="17"/>
    <n v="1"/>
    <m/>
    <m/>
    <x v="16"/>
    <x v="15"/>
  </r>
  <r>
    <n v="2211"/>
    <b v="1"/>
    <x v="67"/>
    <x v="0"/>
    <x v="67"/>
    <s v=""/>
    <n v="25.99"/>
    <n v="25.99"/>
    <s v="UN"/>
    <d v="2025-01-12T00:00:00"/>
    <n v="0"/>
    <d v="2025-01-13T00:00:00"/>
    <n v="0.01"/>
    <n v="0"/>
    <s v="PRO"/>
    <n v="0"/>
    <x v="30"/>
    <n v="1"/>
    <m/>
    <m/>
    <x v="16"/>
    <x v="15"/>
  </r>
  <r>
    <n v="89"/>
    <b v="1"/>
    <x v="155"/>
    <x v="1"/>
    <x v="155"/>
    <s v="16 UNID  X 380 GRS"/>
    <n v="2496"/>
    <n v="0"/>
    <s v="UNI"/>
    <d v="2025-01-12T00:00:00"/>
    <n v="1"/>
    <d v="2025-01-13T00:00:00"/>
    <n v="0"/>
    <n v="0"/>
    <s v="PRO"/>
    <n v="0"/>
    <x v="30"/>
    <n v="1"/>
    <m/>
    <m/>
    <x v="16"/>
    <x v="15"/>
  </r>
  <r>
    <n v="2178"/>
    <b v="1"/>
    <x v="135"/>
    <x v="0"/>
    <x v="135"/>
    <s v="FLOW MED PALA REV.3"/>
    <n v="149.71"/>
    <n v="149.71"/>
    <s v="KG"/>
    <d v="2025-01-12T00:00:00"/>
    <n v="0"/>
    <d v="2025-01-13T00:00:00"/>
    <n v="0.01"/>
    <n v="0"/>
    <s v="PRO"/>
    <n v="0"/>
    <x v="15"/>
    <n v="1"/>
    <m/>
    <m/>
    <x v="16"/>
    <x v="15"/>
  </r>
  <r>
    <n v="2186"/>
    <b v="1"/>
    <x v="93"/>
    <x v="0"/>
    <x v="93"/>
    <s v="FLOW MED JQ PA REV.3"/>
    <n v="155.41"/>
    <n v="155.41"/>
    <s v="KG"/>
    <d v="2025-01-12T00:00:00"/>
    <n v="0"/>
    <d v="2025-01-13T00:00:00"/>
    <n v="0.01"/>
    <n v="0"/>
    <s v="PRO"/>
    <n v="0"/>
    <x v="10"/>
    <n v="1"/>
    <m/>
    <m/>
    <x v="16"/>
    <x v="15"/>
  </r>
  <r>
    <n v="2208"/>
    <b v="1"/>
    <x v="124"/>
    <x v="0"/>
    <x v="124"/>
    <s v="PECHU MINI BASTONES"/>
    <n v="2496.25"/>
    <n v="2496.25"/>
    <s v="UNI"/>
    <d v="2025-01-12T00:00:00"/>
    <n v="0"/>
    <d v="2025-01-13T00:00:00"/>
    <n v="0.01"/>
    <n v="0"/>
    <s v="PRO"/>
    <n v="0"/>
    <x v="30"/>
    <n v="1"/>
    <m/>
    <m/>
    <x v="16"/>
    <x v="15"/>
  </r>
  <r>
    <n v="87"/>
    <b v="1"/>
    <x v="136"/>
    <x v="1"/>
    <x v="136"/>
    <s v="X20PAQ COD 100983"/>
    <n v="657.89473699999996"/>
    <n v="0"/>
    <s v="UNI"/>
    <d v="2025-01-12T00:00:00"/>
    <n v="1"/>
    <d v="2025-01-13T00:00:00"/>
    <n v="0"/>
    <n v="0"/>
    <s v="PRO"/>
    <n v="0"/>
    <x v="16"/>
    <n v="1"/>
    <m/>
    <m/>
    <x v="16"/>
    <x v="15"/>
  </r>
  <r>
    <n v="88"/>
    <b v="1"/>
    <x v="137"/>
    <x v="1"/>
    <x v="137"/>
    <s v="X10 PAQ COD 100984"/>
    <n v="592.10526300000004"/>
    <n v="0"/>
    <s v="UNI"/>
    <d v="2025-01-12T00:00:00"/>
    <n v="1"/>
    <d v="2025-01-13T00:00:00"/>
    <n v="0"/>
    <n v="0"/>
    <s v="PRO"/>
    <n v="0"/>
    <x v="17"/>
    <n v="1"/>
    <m/>
    <m/>
    <x v="16"/>
    <x v="15"/>
  </r>
  <r>
    <n v="83"/>
    <b v="1"/>
    <x v="138"/>
    <x v="1"/>
    <x v="138"/>
    <s v="SKU PALADINI 102484"/>
    <n v="4722.22"/>
    <n v="0"/>
    <s v="UNI"/>
    <d v="2025-01-12T00:00:00"/>
    <n v="1"/>
    <d v="2025-01-13T00:00:00"/>
    <n v="0.01"/>
    <n v="0"/>
    <s v="PRO"/>
    <n v="0"/>
    <x v="15"/>
    <n v="1"/>
    <m/>
    <m/>
    <x v="16"/>
    <x v="15"/>
  </r>
  <r>
    <n v="84"/>
    <b v="1"/>
    <x v="94"/>
    <x v="1"/>
    <x v="94"/>
    <s v="SKU PALADINI 102483"/>
    <n v="4901.96"/>
    <n v="0"/>
    <s v="UNI"/>
    <d v="2025-01-12T00:00:00"/>
    <n v="1"/>
    <d v="2025-01-13T00:00:00"/>
    <n v="0.01"/>
    <n v="0"/>
    <s v="PRO"/>
    <n v="0"/>
    <x v="10"/>
    <n v="1"/>
    <m/>
    <m/>
    <x v="16"/>
    <x v="15"/>
  </r>
  <r>
    <n v="2368"/>
    <b v="1"/>
    <x v="27"/>
    <x v="0"/>
    <x v="27"/>
    <s v="KILO                "/>
    <n v="0.29083900000000001"/>
    <n v="0.29083900000000001"/>
    <s v="KGS"/>
    <d v="2025-01-12T00:00:00"/>
    <n v="15"/>
    <d v="2025-01-27T00:00:00"/>
    <n v="0"/>
    <n v="0"/>
    <s v="PRO"/>
    <n v="0"/>
    <x v="3"/>
    <n v="1"/>
    <m/>
    <m/>
    <x v="3"/>
    <x v="16"/>
  </r>
  <r>
    <n v="2401"/>
    <b v="1"/>
    <x v="34"/>
    <x v="0"/>
    <x v="34"/>
    <s v="X KILO              "/>
    <n v="181.837637"/>
    <n v="181.837637"/>
    <s v="KGS"/>
    <d v="2025-01-12T00:00:00"/>
    <n v="15"/>
    <d v="2025-01-27T00:00:00"/>
    <n v="0"/>
    <n v="0"/>
    <s v="PRO"/>
    <n v="0"/>
    <x v="2"/>
    <n v="1"/>
    <m/>
    <m/>
    <x v="0"/>
    <x v="16"/>
  </r>
  <r>
    <n v="2213"/>
    <b v="1"/>
    <x v="52"/>
    <x v="0"/>
    <x v="52"/>
    <s v=""/>
    <n v="46.166510000000002"/>
    <n v="46.166510000000002"/>
    <s v="UNI"/>
    <d v="2025-01-13T00:00:00"/>
    <n v="0"/>
    <d v="2025-01-13T00:00:00"/>
    <n v="0"/>
    <n v="0"/>
    <s v="PRO"/>
    <n v="0"/>
    <x v="1"/>
    <n v="1"/>
    <m/>
    <m/>
    <x v="16"/>
    <x v="15"/>
  </r>
  <r>
    <n v="2220"/>
    <b v="1"/>
    <x v="52"/>
    <x v="0"/>
    <x v="52"/>
    <s v=""/>
    <n v="46.166510000000002"/>
    <n v="46.166510000000002"/>
    <s v="UNI"/>
    <d v="2025-01-13T00:00:00"/>
    <n v="0"/>
    <d v="2025-01-13T00:00:00"/>
    <n v="0"/>
    <n v="0"/>
    <s v="PRO"/>
    <n v="0"/>
    <x v="14"/>
    <n v="1"/>
    <m/>
    <m/>
    <x v="16"/>
    <x v="15"/>
  </r>
  <r>
    <n v="2217"/>
    <b v="1"/>
    <x v="53"/>
    <x v="0"/>
    <x v="53"/>
    <s v=""/>
    <n v="52.631399999999999"/>
    <n v="52.631399999999999"/>
    <s v="UNI"/>
    <d v="2025-01-13T00:00:00"/>
    <n v="0"/>
    <d v="2025-01-13T00:00:00"/>
    <n v="0"/>
    <n v="0"/>
    <s v="PRO"/>
    <n v="0"/>
    <x v="1"/>
    <n v="1"/>
    <m/>
    <m/>
    <x v="19"/>
    <x v="15"/>
  </r>
  <r>
    <n v="2221"/>
    <b v="1"/>
    <x v="53"/>
    <x v="0"/>
    <x v="53"/>
    <s v=""/>
    <n v="52.631399999999999"/>
    <n v="52.631399999999999"/>
    <s v="UNI"/>
    <d v="2025-01-13T00:00:00"/>
    <n v="0"/>
    <d v="2025-01-13T00:00:00"/>
    <n v="0"/>
    <n v="0"/>
    <s v="PRO"/>
    <n v="0"/>
    <x v="14"/>
    <n v="1"/>
    <m/>
    <m/>
    <x v="19"/>
    <x v="15"/>
  </r>
  <r>
    <n v="2215"/>
    <b v="1"/>
    <x v="96"/>
    <x v="0"/>
    <x v="96"/>
    <s v="12 u PALADINI"/>
    <n v="894.73"/>
    <n v="894.73"/>
    <s v="UNI"/>
    <d v="2025-01-13T00:00:00"/>
    <n v="0"/>
    <d v="2025-01-13T00:00:00"/>
    <n v="0.01"/>
    <n v="0"/>
    <s v="PRO"/>
    <n v="0"/>
    <x v="1"/>
    <n v="1"/>
    <m/>
    <m/>
    <x v="16"/>
    <x v="15"/>
  </r>
  <r>
    <n v="2223"/>
    <b v="1"/>
    <x v="96"/>
    <x v="0"/>
    <x v="96"/>
    <s v="12 u PALADINI"/>
    <n v="894.73"/>
    <n v="894.73"/>
    <s v="UNI"/>
    <d v="2025-01-13T00:00:00"/>
    <n v="0"/>
    <d v="2025-01-13T00:00:00"/>
    <n v="0.01"/>
    <n v="0"/>
    <s v="PRO"/>
    <n v="0"/>
    <x v="14"/>
    <n v="1"/>
    <m/>
    <m/>
    <x v="16"/>
    <x v="15"/>
  </r>
  <r>
    <n v="2222"/>
    <b v="1"/>
    <x v="97"/>
    <x v="0"/>
    <x v="97"/>
    <s v="SOJA PALADINI J&amp;Q"/>
    <n v="29.02"/>
    <n v="29.02"/>
    <s v="KG"/>
    <d v="2025-01-13T00:00:00"/>
    <n v="0"/>
    <d v="2025-01-13T00:00:00"/>
    <n v="0.01"/>
    <n v="0"/>
    <s v="PRO"/>
    <n v="0"/>
    <x v="14"/>
    <n v="1"/>
    <m/>
    <m/>
    <x v="16"/>
    <x v="15"/>
  </r>
  <r>
    <n v="2214"/>
    <b v="1"/>
    <x v="98"/>
    <x v="0"/>
    <x v="98"/>
    <s v="SOJA PALADINI E&amp;Q"/>
    <n v="29.01"/>
    <n v="29.01"/>
    <s v="KG"/>
    <d v="2025-01-13T00:00:00"/>
    <n v="0"/>
    <d v="2025-01-13T00:00:00"/>
    <n v="0.01"/>
    <n v="0"/>
    <s v="PRO"/>
    <n v="0"/>
    <x v="1"/>
    <n v="1"/>
    <m/>
    <m/>
    <x v="16"/>
    <x v="15"/>
  </r>
  <r>
    <n v="2219"/>
    <b v="1"/>
    <x v="90"/>
    <x v="0"/>
    <x v="90"/>
    <s v="RIBBON NE 102X450 OU"/>
    <n v="0.36491099999999999"/>
    <n v="0.36491099999999999"/>
    <s v="UNI"/>
    <d v="2025-01-13T00:00:00"/>
    <n v="0"/>
    <d v="2025-01-13T00:00:00"/>
    <n v="0"/>
    <n v="0"/>
    <s v="PRO"/>
    <n v="0"/>
    <x v="1"/>
    <n v="1"/>
    <m/>
    <m/>
    <x v="22"/>
    <x v="15"/>
  </r>
  <r>
    <n v="2226"/>
    <b v="1"/>
    <x v="90"/>
    <x v="0"/>
    <x v="90"/>
    <s v="RIBBON NE 102X450 OU"/>
    <n v="0.36491099999999999"/>
    <n v="0.36491099999999999"/>
    <s v="UNI"/>
    <d v="2025-01-13T00:00:00"/>
    <n v="0"/>
    <d v="2025-01-13T00:00:00"/>
    <n v="0"/>
    <n v="0"/>
    <s v="PRO"/>
    <n v="0"/>
    <x v="14"/>
    <n v="1"/>
    <m/>
    <m/>
    <x v="22"/>
    <x v="15"/>
  </r>
  <r>
    <n v="2216"/>
    <b v="1"/>
    <x v="67"/>
    <x v="0"/>
    <x v="67"/>
    <s v=""/>
    <n v="3.65"/>
    <n v="3.65"/>
    <s v="UN"/>
    <d v="2025-01-13T00:00:00"/>
    <n v="0"/>
    <d v="2025-01-13T00:00:00"/>
    <n v="0.01"/>
    <n v="0"/>
    <s v="PRO"/>
    <n v="0"/>
    <x v="1"/>
    <n v="1"/>
    <m/>
    <m/>
    <x v="16"/>
    <x v="15"/>
  </r>
  <r>
    <n v="2225"/>
    <b v="1"/>
    <x v="67"/>
    <x v="0"/>
    <x v="67"/>
    <s v=""/>
    <n v="3.66"/>
    <n v="3.66"/>
    <s v="UN"/>
    <d v="2025-01-13T00:00:00"/>
    <n v="0"/>
    <d v="2025-01-13T00:00:00"/>
    <n v="0.01"/>
    <n v="0"/>
    <s v="PRO"/>
    <n v="0"/>
    <x v="14"/>
    <n v="1"/>
    <m/>
    <m/>
    <x v="16"/>
    <x v="15"/>
  </r>
  <r>
    <n v="85"/>
    <b v="1"/>
    <x v="107"/>
    <x v="1"/>
    <x v="107"/>
    <s v="MS E&amp;Q  PALADINI x12"/>
    <n v="877.19"/>
    <n v="0"/>
    <s v="UNI"/>
    <d v="2025-01-13T00:00:00"/>
    <n v="0"/>
    <d v="2025-01-13T00:00:00"/>
    <n v="0.01"/>
    <n v="0"/>
    <s v="PRO"/>
    <n v="0"/>
    <x v="1"/>
    <n v="1"/>
    <m/>
    <m/>
    <x v="16"/>
    <x v="15"/>
  </r>
  <r>
    <n v="86"/>
    <b v="1"/>
    <x v="108"/>
    <x v="1"/>
    <x v="108"/>
    <s v="MS J&amp;Q  PALADINI x12"/>
    <n v="877.19"/>
    <n v="0"/>
    <s v="UNI"/>
    <d v="2025-01-13T00:00:00"/>
    <n v="0"/>
    <d v="2025-01-13T00:00:00"/>
    <n v="0.01"/>
    <n v="0"/>
    <s v="PRO"/>
    <n v="0"/>
    <x v="14"/>
    <n v="1"/>
    <m/>
    <m/>
    <x v="16"/>
    <x v="15"/>
  </r>
  <r>
    <n v="2299"/>
    <b v="1"/>
    <x v="22"/>
    <x v="0"/>
    <x v="22"/>
    <s v="CONT.ALERG.(T)      "/>
    <n v="2642.4093859999998"/>
    <n v="2642.4093859999998"/>
    <s v="KGS"/>
    <d v="2025-01-13T00:00:00"/>
    <n v="10"/>
    <d v="2025-01-27T00:00:00"/>
    <n v="0"/>
    <n v="0"/>
    <s v="PRO"/>
    <n v="0"/>
    <x v="7"/>
    <n v="1"/>
    <m/>
    <m/>
    <x v="4"/>
    <x v="16"/>
  </r>
  <r>
    <n v="2269"/>
    <b v="1"/>
    <x v="23"/>
    <x v="0"/>
    <x v="23"/>
    <s v=""/>
    <n v="21.127362999999999"/>
    <n v="21.127362999999999"/>
    <s v="KGS"/>
    <d v="2025-01-14T00:00:00"/>
    <n v="7"/>
    <d v="2025-01-27T00:00:00"/>
    <n v="0"/>
    <n v="0"/>
    <s v="PRO"/>
    <n v="0"/>
    <x v="7"/>
    <n v="1"/>
    <m/>
    <m/>
    <x v="10"/>
    <x v="16"/>
  </r>
  <r>
    <n v="2270"/>
    <b v="1"/>
    <x v="24"/>
    <x v="0"/>
    <x v="24"/>
    <s v=""/>
    <n v="56.339633999999997"/>
    <n v="56.339633999999997"/>
    <s v="KGS"/>
    <d v="2025-01-14T00:00:00"/>
    <n v="7"/>
    <d v="2025-01-27T00:00:00"/>
    <n v="0"/>
    <n v="0"/>
    <s v="PRO"/>
    <n v="0"/>
    <x v="7"/>
    <n v="1"/>
    <m/>
    <m/>
    <x v="11"/>
    <x v="16"/>
  </r>
  <r>
    <n v="2315"/>
    <b v="1"/>
    <x v="22"/>
    <x v="0"/>
    <x v="22"/>
    <s v="CONT.ALERG.(T)      "/>
    <n v="136.452653"/>
    <n v="136.452653"/>
    <s v="KGS"/>
    <d v="2025-01-14T00:00:00"/>
    <n v="10"/>
    <d v="2025-01-27T00:00:00"/>
    <n v="0"/>
    <n v="0"/>
    <s v="PRO"/>
    <n v="0"/>
    <x v="7"/>
    <n v="1"/>
    <m/>
    <m/>
    <x v="4"/>
    <x v="16"/>
  </r>
  <r>
    <n v="2239"/>
    <b v="1"/>
    <x v="39"/>
    <x v="0"/>
    <x v="39"/>
    <s v=""/>
    <n v="5518.3756219999996"/>
    <n v="5518.3756219999996"/>
    <s v="KGS"/>
    <d v="2025-01-15T00:00:00"/>
    <n v="1"/>
    <d v="2025-01-20T00:00:00"/>
    <n v="0"/>
    <n v="0"/>
    <s v="PRO"/>
    <n v="0"/>
    <x v="6"/>
    <n v="1"/>
    <m/>
    <m/>
    <x v="17"/>
    <x v="17"/>
  </r>
  <r>
    <n v="2242"/>
    <b v="1"/>
    <x v="39"/>
    <x v="0"/>
    <x v="39"/>
    <s v=""/>
    <n v="3033.9704849999998"/>
    <n v="3033.9704849999998"/>
    <s v="KGS"/>
    <d v="2025-01-15T00:00:00"/>
    <n v="1"/>
    <d v="2025-01-20T00:00:00"/>
    <n v="0"/>
    <n v="0"/>
    <s v="PRO"/>
    <n v="0"/>
    <x v="7"/>
    <n v="1"/>
    <m/>
    <m/>
    <x v="17"/>
    <x v="17"/>
  </r>
  <r>
    <n v="2266"/>
    <b v="1"/>
    <x v="28"/>
    <x v="0"/>
    <x v="28"/>
    <s v="CONT.ALERGENO       "/>
    <n v="28.169816999999998"/>
    <n v="28.169816999999998"/>
    <s v="KGS"/>
    <d v="2025-01-15T00:00:00"/>
    <n v="6"/>
    <d v="2025-01-27T00:00:00"/>
    <n v="0"/>
    <n v="0"/>
    <s v="PRO"/>
    <n v="0"/>
    <x v="7"/>
    <n v="1"/>
    <m/>
    <m/>
    <x v="12"/>
    <x v="16"/>
  </r>
  <r>
    <n v="2283"/>
    <b v="1"/>
    <x v="41"/>
    <x v="0"/>
    <x v="41"/>
    <s v="CONT.ALERGENO       "/>
    <n v="2.942723"/>
    <n v="2.942723"/>
    <s v="KGS"/>
    <d v="2025-01-15T00:00:00"/>
    <n v="7"/>
    <d v="2025-01-27T00:00:00"/>
    <n v="0"/>
    <n v="0"/>
    <s v="PRO"/>
    <n v="0"/>
    <x v="5"/>
    <n v="1"/>
    <m/>
    <m/>
    <x v="1"/>
    <x v="16"/>
  </r>
  <r>
    <n v="2274"/>
    <b v="1"/>
    <x v="40"/>
    <x v="0"/>
    <x v="40"/>
    <s v=""/>
    <n v="3.581102"/>
    <n v="3.581102"/>
    <s v="KGS"/>
    <d v="2025-01-15T00:00:00"/>
    <n v="7"/>
    <d v="2025-01-27T00:00:00"/>
    <n v="0"/>
    <n v="0"/>
    <s v="PRO"/>
    <n v="0"/>
    <x v="5"/>
    <n v="1"/>
    <m/>
    <m/>
    <x v="1"/>
    <x v="16"/>
  </r>
  <r>
    <n v="2280"/>
    <b v="1"/>
    <x v="29"/>
    <x v="0"/>
    <x v="29"/>
    <s v="CONT.ALERG.(T)      "/>
    <n v="33.704484999999998"/>
    <n v="33.704484999999998"/>
    <s v="KG"/>
    <d v="2025-01-15T00:00:00"/>
    <n v="7"/>
    <d v="2025-01-27T00:00:00"/>
    <n v="0"/>
    <n v="0"/>
    <s v="PRO"/>
    <n v="0"/>
    <x v="5"/>
    <n v="1"/>
    <m/>
    <m/>
    <x v="1"/>
    <x v="16"/>
  </r>
  <r>
    <n v="2284"/>
    <b v="1"/>
    <x v="42"/>
    <x v="0"/>
    <x v="42"/>
    <s v=""/>
    <n v="2.913878"/>
    <n v="2.913878"/>
    <s v="KG"/>
    <d v="2025-01-15T00:00:00"/>
    <n v="7"/>
    <d v="2025-01-27T00:00:00"/>
    <n v="0"/>
    <n v="0"/>
    <s v="PRO"/>
    <n v="0"/>
    <x v="5"/>
    <n v="1"/>
    <m/>
    <m/>
    <x v="1"/>
    <x v="16"/>
  </r>
  <r>
    <n v="2275"/>
    <b v="1"/>
    <x v="24"/>
    <x v="0"/>
    <x v="24"/>
    <s v=""/>
    <n v="18.956878"/>
    <n v="18.956878"/>
    <s v="KGS"/>
    <d v="2025-01-15T00:00:00"/>
    <n v="7"/>
    <d v="2025-01-27T00:00:00"/>
    <n v="0"/>
    <n v="0"/>
    <s v="PRO"/>
    <n v="0"/>
    <x v="5"/>
    <n v="1"/>
    <m/>
    <m/>
    <x v="11"/>
    <x v="16"/>
  </r>
  <r>
    <n v="2281"/>
    <b v="1"/>
    <x v="24"/>
    <x v="0"/>
    <x v="24"/>
    <s v=""/>
    <n v="8.8281679999999998"/>
    <n v="8.8281679999999998"/>
    <s v="KGS"/>
    <d v="2025-01-15T00:00:00"/>
    <n v="7"/>
    <d v="2025-01-27T00:00:00"/>
    <n v="0"/>
    <n v="0"/>
    <s v="PRO"/>
    <n v="0"/>
    <x v="5"/>
    <n v="1"/>
    <m/>
    <m/>
    <x v="11"/>
    <x v="16"/>
  </r>
  <r>
    <n v="2320"/>
    <b v="1"/>
    <x v="22"/>
    <x v="0"/>
    <x v="22"/>
    <s v="CONT.ALERG.(T)      "/>
    <n v="329.73469899999998"/>
    <n v="329.73469899999998"/>
    <s v="KGS"/>
    <d v="2025-01-15T00:00:00"/>
    <n v="10"/>
    <d v="2025-01-27T00:00:00"/>
    <n v="0"/>
    <n v="0"/>
    <s v="PRO"/>
    <n v="0"/>
    <x v="1"/>
    <n v="1"/>
    <m/>
    <m/>
    <x v="4"/>
    <x v="16"/>
  </r>
  <r>
    <n v="2293"/>
    <b v="1"/>
    <x v="41"/>
    <x v="0"/>
    <x v="41"/>
    <s v="CONT.ALERGENO       "/>
    <n v="2.086265"/>
    <n v="2.086265"/>
    <s v="KGS"/>
    <d v="2025-01-16T00:00:00"/>
    <n v="7"/>
    <d v="2025-01-27T00:00:00"/>
    <n v="0"/>
    <n v="0"/>
    <s v="PRO"/>
    <n v="0"/>
    <x v="1"/>
    <n v="1"/>
    <m/>
    <m/>
    <x v="1"/>
    <x v="16"/>
  </r>
  <r>
    <n v="2297"/>
    <b v="1"/>
    <x v="41"/>
    <x v="0"/>
    <x v="41"/>
    <s v="CONT.ALERGENO       "/>
    <n v="1.6025199999999999"/>
    <n v="1.6025199999999999"/>
    <s v="KGS"/>
    <d v="2025-01-16T00:00:00"/>
    <n v="7"/>
    <d v="2025-01-27T00:00:00"/>
    <n v="0"/>
    <n v="0"/>
    <s v="PRO"/>
    <n v="0"/>
    <x v="1"/>
    <n v="1"/>
    <m/>
    <m/>
    <x v="1"/>
    <x v="16"/>
  </r>
  <r>
    <n v="2294"/>
    <b v="1"/>
    <x v="42"/>
    <x v="0"/>
    <x v="42"/>
    <s v=""/>
    <n v="2.086265"/>
    <n v="2.086265"/>
    <s v="KG"/>
    <d v="2025-01-16T00:00:00"/>
    <n v="7"/>
    <d v="2025-01-27T00:00:00"/>
    <n v="0"/>
    <n v="0"/>
    <s v="PRO"/>
    <n v="0"/>
    <x v="1"/>
    <n v="1"/>
    <m/>
    <m/>
    <x v="1"/>
    <x v="16"/>
  </r>
  <r>
    <n v="2298"/>
    <b v="1"/>
    <x v="42"/>
    <x v="0"/>
    <x v="42"/>
    <s v=""/>
    <n v="1.5868119999999999"/>
    <n v="1.5868119999999999"/>
    <s v="KG"/>
    <d v="2025-01-16T00:00:00"/>
    <n v="7"/>
    <d v="2025-01-27T00:00:00"/>
    <n v="0"/>
    <n v="0"/>
    <s v="PRO"/>
    <n v="0"/>
    <x v="1"/>
    <n v="1"/>
    <m/>
    <m/>
    <x v="1"/>
    <x v="16"/>
  </r>
  <r>
    <n v="2300"/>
    <b v="1"/>
    <x v="32"/>
    <x v="0"/>
    <x v="32"/>
    <s v=""/>
    <n v="141.00835000000001"/>
    <n v="141.00835000000001"/>
    <s v="KGS"/>
    <d v="2025-01-16T00:00:00"/>
    <n v="7"/>
    <d v="2025-01-27T00:00:00"/>
    <n v="0"/>
    <n v="0"/>
    <s v="PRO"/>
    <n v="0"/>
    <x v="7"/>
    <n v="1"/>
    <m/>
    <m/>
    <x v="14"/>
    <x v="16"/>
  </r>
  <r>
    <n v="2289"/>
    <b v="1"/>
    <x v="23"/>
    <x v="0"/>
    <x v="23"/>
    <s v=""/>
    <n v="6.9604739999999996"/>
    <n v="6.9604739999999996"/>
    <s v="KGS"/>
    <d v="2025-01-16T00:00:00"/>
    <n v="7"/>
    <d v="2025-01-27T00:00:00"/>
    <n v="0"/>
    <n v="0"/>
    <s v="PRO"/>
    <n v="0"/>
    <x v="1"/>
    <n v="1"/>
    <m/>
    <m/>
    <x v="10"/>
    <x v="16"/>
  </r>
  <r>
    <n v="2287"/>
    <b v="1"/>
    <x v="24"/>
    <x v="0"/>
    <x v="24"/>
    <s v=""/>
    <n v="18.758036000000001"/>
    <n v="18.758036000000001"/>
    <s v="KGS"/>
    <d v="2025-01-16T00:00:00"/>
    <n v="7"/>
    <d v="2025-01-27T00:00:00"/>
    <n v="0"/>
    <n v="0"/>
    <s v="PRO"/>
    <n v="0"/>
    <x v="1"/>
    <n v="1"/>
    <m/>
    <m/>
    <x v="11"/>
    <x v="16"/>
  </r>
  <r>
    <n v="2295"/>
    <b v="1"/>
    <x v="24"/>
    <x v="0"/>
    <x v="24"/>
    <s v=""/>
    <n v="4.8075590000000004"/>
    <n v="4.8075590000000004"/>
    <s v="KGS"/>
    <d v="2025-01-16T00:00:00"/>
    <n v="7"/>
    <d v="2025-01-27T00:00:00"/>
    <n v="0"/>
    <n v="0"/>
    <s v="PRO"/>
    <n v="0"/>
    <x v="1"/>
    <n v="1"/>
    <m/>
    <m/>
    <x v="11"/>
    <x v="16"/>
  </r>
  <r>
    <n v="2288"/>
    <b v="1"/>
    <x v="35"/>
    <x v="0"/>
    <x v="35"/>
    <s v="CONT ALERG (LE) (SO)"/>
    <n v="13.920947999999999"/>
    <n v="13.920947999999999"/>
    <s v="KGS"/>
    <d v="2025-01-16T00:00:00"/>
    <n v="7"/>
    <d v="2025-01-27T00:00:00"/>
    <n v="0"/>
    <n v="0"/>
    <s v="PRO"/>
    <n v="0"/>
    <x v="1"/>
    <n v="1"/>
    <m/>
    <m/>
    <x v="15"/>
    <x v="16"/>
  </r>
  <r>
    <n v="2335"/>
    <b v="1"/>
    <x v="33"/>
    <x v="0"/>
    <x v="33"/>
    <s v="ET 100X150 ILUST    "/>
    <n v="12.207285000000001"/>
    <n v="12.207285000000001"/>
    <s v="UNI"/>
    <d v="2025-01-16T00:00:00"/>
    <n v="10"/>
    <d v="2025-01-27T00:00:00"/>
    <n v="0"/>
    <n v="0"/>
    <s v="PRO"/>
    <n v="0"/>
    <x v="5"/>
    <n v="1"/>
    <m/>
    <m/>
    <x v="9"/>
    <x v="16"/>
  </r>
  <r>
    <n v="2355"/>
    <b v="1"/>
    <x v="31"/>
    <x v="0"/>
    <x v="31"/>
    <s v=""/>
    <n v="1666.8266659999999"/>
    <n v="1666.8266659999999"/>
    <s v="UNI"/>
    <d v="2025-01-17T00:00:00"/>
    <n v="10"/>
    <d v="2025-01-27T00:00:00"/>
    <n v="0"/>
    <n v="0"/>
    <s v="PRO"/>
    <n v="0"/>
    <x v="3"/>
    <n v="1"/>
    <m/>
    <m/>
    <x v="9"/>
    <x v="16"/>
  </r>
  <r>
    <n v="2381"/>
    <b v="1"/>
    <x v="31"/>
    <x v="0"/>
    <x v="31"/>
    <s v=""/>
    <n v="1666.8466679999999"/>
    <n v="1666.8466679999999"/>
    <s v="UNI"/>
    <d v="2025-01-17T00:00:00"/>
    <n v="10"/>
    <d v="2025-01-27T00:00:00"/>
    <n v="0"/>
    <n v="0"/>
    <s v="PRO"/>
    <n v="0"/>
    <x v="2"/>
    <n v="1"/>
    <m/>
    <m/>
    <x v="9"/>
    <x v="16"/>
  </r>
  <r>
    <n v="2304"/>
    <b v="1"/>
    <x v="32"/>
    <x v="0"/>
    <x v="32"/>
    <s v=""/>
    <n v="84.336522000000002"/>
    <n v="84.336522000000002"/>
    <s v="KGS"/>
    <d v="2025-01-17T00:00:00"/>
    <n v="7"/>
    <d v="2025-01-27T00:00:00"/>
    <n v="0"/>
    <n v="0"/>
    <s v="PRO"/>
    <n v="0"/>
    <x v="5"/>
    <n v="1"/>
    <m/>
    <m/>
    <x v="14"/>
    <x v="16"/>
  </r>
  <r>
    <n v="2370"/>
    <b v="1"/>
    <x v="22"/>
    <x v="0"/>
    <x v="22"/>
    <s v="CONT.ALERG.(T)      "/>
    <n v="245.803505"/>
    <n v="245.803505"/>
    <s v="KGS"/>
    <d v="2025-01-17T00:00:00"/>
    <n v="10"/>
    <d v="2025-01-27T00:00:00"/>
    <n v="0"/>
    <n v="0"/>
    <s v="PRO"/>
    <n v="0"/>
    <x v="3"/>
    <n v="1"/>
    <m/>
    <m/>
    <x v="4"/>
    <x v="16"/>
  </r>
  <r>
    <n v="2394"/>
    <b v="1"/>
    <x v="22"/>
    <x v="0"/>
    <x v="22"/>
    <s v="CONT.ALERG.(T)      "/>
    <n v="423.90976899999998"/>
    <n v="423.90976899999998"/>
    <s v="KGS"/>
    <d v="2025-01-17T00:00:00"/>
    <n v="10"/>
    <d v="2025-01-27T00:00:00"/>
    <n v="0"/>
    <n v="0"/>
    <s v="PRO"/>
    <n v="0"/>
    <x v="2"/>
    <n v="1"/>
    <m/>
    <m/>
    <x v="4"/>
    <x v="16"/>
  </r>
  <r>
    <n v="2352"/>
    <b v="1"/>
    <x v="33"/>
    <x v="0"/>
    <x v="33"/>
    <s v="ET 100X150 ILUST    "/>
    <n v="7.2815539999999999"/>
    <n v="7.2815539999999999"/>
    <s v="UNI"/>
    <d v="2025-01-17T00:00:00"/>
    <n v="10"/>
    <d v="2025-01-27T00:00:00"/>
    <n v="0"/>
    <n v="0"/>
    <s v="PRO"/>
    <n v="0"/>
    <x v="1"/>
    <n v="1"/>
    <m/>
    <m/>
    <x v="9"/>
    <x v="16"/>
  </r>
  <r>
    <n v="2358"/>
    <b v="1"/>
    <x v="33"/>
    <x v="0"/>
    <x v="33"/>
    <s v="ET 100X150 ILUST    "/>
    <n v="22.224077999999999"/>
    <n v="22.224077999999999"/>
    <s v="UNI"/>
    <d v="2025-01-17T00:00:00"/>
    <n v="10"/>
    <d v="2025-01-27T00:00:00"/>
    <n v="0"/>
    <n v="0"/>
    <s v="PRO"/>
    <n v="0"/>
    <x v="3"/>
    <n v="1"/>
    <m/>
    <m/>
    <x v="9"/>
    <x v="16"/>
  </r>
  <r>
    <n v="2384"/>
    <b v="1"/>
    <x v="33"/>
    <x v="0"/>
    <x v="33"/>
    <s v="ET 100X150 ILUST    "/>
    <n v="22.224345"/>
    <n v="22.224345"/>
    <s v="UNI"/>
    <d v="2025-01-17T00:00:00"/>
    <n v="10"/>
    <d v="2025-01-27T00:00:00"/>
    <n v="0"/>
    <n v="0"/>
    <s v="PRO"/>
    <n v="0"/>
    <x v="2"/>
    <n v="1"/>
    <m/>
    <m/>
    <x v="9"/>
    <x v="16"/>
  </r>
  <r>
    <n v="2245"/>
    <b v="1"/>
    <x v="49"/>
    <x v="0"/>
    <x v="49"/>
    <s v="Pizza y Bast. queso"/>
    <n v="7223.75"/>
    <n v="7223.75"/>
    <s v="KG"/>
    <d v="2025-01-18T00:00:00"/>
    <n v="0"/>
    <d v="2025-01-20T00:00:00"/>
    <n v="0.01"/>
    <n v="0"/>
    <s v="PRO"/>
    <n v="0"/>
    <x v="6"/>
    <n v="1"/>
    <m/>
    <m/>
    <x v="16"/>
    <x v="17"/>
  </r>
  <r>
    <n v="2250"/>
    <b v="1"/>
    <x v="49"/>
    <x v="0"/>
    <x v="49"/>
    <s v="Pizza y Bast. queso"/>
    <n v="2970.09"/>
    <n v="2970.09"/>
    <s v="KG"/>
    <d v="2025-01-18T00:00:00"/>
    <n v="0"/>
    <d v="2025-01-20T00:00:00"/>
    <n v="0.01"/>
    <n v="0"/>
    <s v="PRO"/>
    <n v="0"/>
    <x v="7"/>
    <n v="1"/>
    <m/>
    <m/>
    <x v="16"/>
    <x v="17"/>
  </r>
  <r>
    <n v="2329"/>
    <b v="1"/>
    <x v="29"/>
    <x v="0"/>
    <x v="29"/>
    <s v="CONT.ALERG.(T)      "/>
    <n v="33.330666000000001"/>
    <n v="33.330666000000001"/>
    <s v="KG"/>
    <d v="2025-01-18T00:00:00"/>
    <n v="7"/>
    <d v="2025-01-27T00:00:00"/>
    <n v="0"/>
    <n v="0"/>
    <s v="PRO"/>
    <n v="0"/>
    <x v="7"/>
    <n v="1"/>
    <m/>
    <m/>
    <x v="1"/>
    <x v="16"/>
  </r>
  <r>
    <n v="2317"/>
    <b v="1"/>
    <x v="32"/>
    <x v="0"/>
    <x v="32"/>
    <s v=""/>
    <n v="299.99831999999998"/>
    <n v="299.99831999999998"/>
    <s v="KGS"/>
    <d v="2025-01-18T00:00:00"/>
    <n v="7"/>
    <d v="2025-01-27T00:00:00"/>
    <n v="0"/>
    <n v="0"/>
    <s v="PRO"/>
    <n v="0"/>
    <x v="5"/>
    <n v="1"/>
    <m/>
    <m/>
    <x v="14"/>
    <x v="16"/>
  </r>
  <r>
    <n v="2259"/>
    <b v="1"/>
    <x v="52"/>
    <x v="0"/>
    <x v="52"/>
    <s v=""/>
    <n v="207.96047999999999"/>
    <n v="207.96047999999999"/>
    <s v="UNI"/>
    <d v="2025-01-19T00:00:00"/>
    <n v="0"/>
    <d v="2025-01-20T00:00:00"/>
    <n v="0"/>
    <n v="0"/>
    <s v="PRO"/>
    <n v="0"/>
    <x v="6"/>
    <n v="1"/>
    <m/>
    <m/>
    <x v="16"/>
    <x v="17"/>
  </r>
  <r>
    <n v="2265"/>
    <b v="1"/>
    <x v="52"/>
    <x v="0"/>
    <x v="52"/>
    <s v=""/>
    <n v="125.39569400000001"/>
    <n v="125.39569400000001"/>
    <s v="UNI"/>
    <d v="2025-01-19T00:00:00"/>
    <n v="0"/>
    <d v="2025-01-20T00:00:00"/>
    <n v="0"/>
    <n v="0"/>
    <s v="PRO"/>
    <n v="0"/>
    <x v="7"/>
    <n v="1"/>
    <m/>
    <m/>
    <x v="16"/>
    <x v="17"/>
  </r>
  <r>
    <n v="2257"/>
    <b v="1"/>
    <x v="53"/>
    <x v="0"/>
    <x v="53"/>
    <s v=""/>
    <n v="262.08"/>
    <n v="262.08"/>
    <s v="UNI"/>
    <d v="2025-01-19T00:00:00"/>
    <n v="0"/>
    <d v="2025-01-20T00:00:00"/>
    <n v="0"/>
    <n v="0"/>
    <s v="PRO"/>
    <n v="0"/>
    <x v="6"/>
    <n v="1"/>
    <m/>
    <m/>
    <x v="19"/>
    <x v="17"/>
  </r>
  <r>
    <n v="2263"/>
    <b v="1"/>
    <x v="53"/>
    <x v="0"/>
    <x v="53"/>
    <s v=""/>
    <n v="158.02860000000001"/>
    <n v="158.02860000000001"/>
    <s v="UNI"/>
    <d v="2025-01-19T00:00:00"/>
    <n v="0"/>
    <d v="2025-01-20T00:00:00"/>
    <n v="0"/>
    <n v="0"/>
    <s v="PRO"/>
    <n v="0"/>
    <x v="7"/>
    <n v="1"/>
    <m/>
    <m/>
    <x v="19"/>
    <x v="17"/>
  </r>
  <r>
    <n v="2254"/>
    <b v="1"/>
    <x v="54"/>
    <x v="0"/>
    <x v="54"/>
    <s v="REV.3 MOZZA         "/>
    <n v="733.82"/>
    <n v="733.82"/>
    <s v="KG"/>
    <d v="2025-01-19T00:00:00"/>
    <n v="0"/>
    <d v="2025-01-20T00:00:00"/>
    <n v="0.01"/>
    <n v="0"/>
    <s v="PRO"/>
    <n v="0"/>
    <x v="6"/>
    <n v="1"/>
    <m/>
    <m/>
    <x v="16"/>
    <x v="17"/>
  </r>
  <r>
    <n v="2255"/>
    <b v="1"/>
    <x v="55"/>
    <x v="0"/>
    <x v="55"/>
    <s v="PIZZA FRIZZIO       "/>
    <n v="4457.1099999999997"/>
    <n v="4457.1099999999997"/>
    <s v="UNI"/>
    <d v="2025-01-19T00:00:00"/>
    <n v="0"/>
    <d v="2025-01-20T00:00:00"/>
    <n v="0.01"/>
    <n v="0"/>
    <s v="PRO"/>
    <n v="0"/>
    <x v="6"/>
    <n v="1"/>
    <m/>
    <m/>
    <x v="16"/>
    <x v="17"/>
  </r>
  <r>
    <n v="2261"/>
    <b v="1"/>
    <x v="55"/>
    <x v="0"/>
    <x v="55"/>
    <s v="PIZZA FRIZZIO       "/>
    <n v="2687.54"/>
    <n v="2687.54"/>
    <s v="UNI"/>
    <d v="2025-01-19T00:00:00"/>
    <n v="0"/>
    <d v="2025-01-20T00:00:00"/>
    <n v="0.01"/>
    <n v="0"/>
    <s v="PRO"/>
    <n v="0"/>
    <x v="7"/>
    <n v="1"/>
    <m/>
    <m/>
    <x v="16"/>
    <x v="17"/>
  </r>
  <r>
    <n v="2260"/>
    <b v="1"/>
    <x v="56"/>
    <x v="0"/>
    <x v="56"/>
    <s v="REV.1"/>
    <n v="403.76"/>
    <n v="403.76"/>
    <s v="KG"/>
    <d v="2025-01-19T00:00:00"/>
    <n v="0"/>
    <d v="2025-01-20T00:00:00"/>
    <n v="0.01"/>
    <n v="0"/>
    <s v="PRO"/>
    <n v="0"/>
    <x v="7"/>
    <n v="1"/>
    <m/>
    <m/>
    <x v="16"/>
    <x v="17"/>
  </r>
  <r>
    <n v="2256"/>
    <b v="1"/>
    <x v="57"/>
    <x v="0"/>
    <x v="57"/>
    <s v="FRIZZIO             "/>
    <n v="4455.3599999999997"/>
    <n v="4455.3599999999997"/>
    <s v="UNI"/>
    <d v="2025-01-19T00:00:00"/>
    <n v="0"/>
    <d v="2025-01-20T00:00:00"/>
    <n v="0.01"/>
    <n v="0"/>
    <s v="PRO"/>
    <n v="0"/>
    <x v="6"/>
    <n v="1"/>
    <m/>
    <m/>
    <x v="9"/>
    <x v="17"/>
  </r>
  <r>
    <n v="2258"/>
    <b v="1"/>
    <x v="67"/>
    <x v="0"/>
    <x v="67"/>
    <s v=""/>
    <n v="51.97"/>
    <n v="51.97"/>
    <s v="UN"/>
    <d v="2025-01-19T00:00:00"/>
    <n v="0"/>
    <d v="2025-01-20T00:00:00"/>
    <n v="0.01"/>
    <n v="0"/>
    <s v="PRO"/>
    <n v="0"/>
    <x v="6"/>
    <n v="1"/>
    <m/>
    <m/>
    <x v="16"/>
    <x v="17"/>
  </r>
  <r>
    <n v="2264"/>
    <b v="1"/>
    <x v="67"/>
    <x v="0"/>
    <x v="67"/>
    <s v=""/>
    <n v="31.35"/>
    <n v="31.35"/>
    <s v="UN"/>
    <d v="2025-01-19T00:00:00"/>
    <n v="0"/>
    <d v="2025-01-20T00:00:00"/>
    <n v="0.01"/>
    <n v="0"/>
    <s v="PRO"/>
    <n v="0"/>
    <x v="7"/>
    <n v="1"/>
    <m/>
    <m/>
    <x v="16"/>
    <x v="17"/>
  </r>
  <r>
    <n v="90"/>
    <b v="1"/>
    <x v="69"/>
    <x v="1"/>
    <x v="69"/>
    <s v="12 UNID X 510 GRS"/>
    <n v="4368"/>
    <n v="0"/>
    <s v="UNI"/>
    <d v="2025-01-19T00:00:00"/>
    <n v="1"/>
    <d v="2025-01-20T00:00:00"/>
    <n v="0"/>
    <n v="0"/>
    <s v="PRO"/>
    <n v="0"/>
    <x v="6"/>
    <n v="1"/>
    <m/>
    <m/>
    <x v="16"/>
    <x v="17"/>
  </r>
  <r>
    <n v="91"/>
    <b v="1"/>
    <x v="70"/>
    <x v="1"/>
    <x v="70"/>
    <s v="11 X 535G"/>
    <n v="2633.81"/>
    <n v="0"/>
    <s v="UNI"/>
    <d v="2025-01-19T00:00:00"/>
    <n v="1"/>
    <d v="2025-01-20T00:00:00"/>
    <n v="0.01"/>
    <n v="0"/>
    <s v="PRO"/>
    <n v="0"/>
    <x v="7"/>
    <n v="1"/>
    <m/>
    <m/>
    <x v="16"/>
    <x v="17"/>
  </r>
  <r>
    <n v="2337"/>
    <b v="1"/>
    <x v="71"/>
    <x v="0"/>
    <x v="71"/>
    <s v="CONT.ALERG.(GL)     "/>
    <n v="219.99925200000001"/>
    <n v="219.99925200000001"/>
    <s v="KGS"/>
    <d v="2025-01-19T00:00:00"/>
    <n v="7"/>
    <d v="2025-01-27T00:00:00"/>
    <n v="0"/>
    <n v="0"/>
    <s v="PRO"/>
    <n v="0"/>
    <x v="1"/>
    <n v="1"/>
    <m/>
    <m/>
    <x v="18"/>
    <x v="16"/>
  </r>
  <r>
    <n v="2340"/>
    <b v="1"/>
    <x v="32"/>
    <x v="0"/>
    <x v="32"/>
    <s v=""/>
    <n v="363.59876400000002"/>
    <n v="363.59876400000002"/>
    <s v="KGS"/>
    <d v="2025-01-19T00:00:00"/>
    <n v="7"/>
    <d v="2025-01-27T00:00:00"/>
    <n v="0"/>
    <n v="0"/>
    <s v="PRO"/>
    <n v="0"/>
    <x v="1"/>
    <n v="1"/>
    <m/>
    <m/>
    <x v="14"/>
    <x v="16"/>
  </r>
  <r>
    <n v="2371"/>
    <b v="1"/>
    <x v="72"/>
    <x v="0"/>
    <x v="72"/>
    <s v="CONT.ALERG.(TR)     "/>
    <n v="27.892596000000001"/>
    <n v="27.892596000000001"/>
    <s v="KGS"/>
    <d v="2025-01-20T00:00:00"/>
    <n v="7"/>
    <d v="2025-01-27T00:00:00"/>
    <n v="0"/>
    <n v="0"/>
    <s v="PRO"/>
    <n v="0"/>
    <x v="3"/>
    <n v="1"/>
    <m/>
    <m/>
    <x v="1"/>
    <x v="16"/>
  </r>
  <r>
    <n v="2395"/>
    <b v="1"/>
    <x v="72"/>
    <x v="0"/>
    <x v="72"/>
    <s v="CONT.ALERG.(TR)     "/>
    <n v="33.912781000000003"/>
    <n v="33.912781000000003"/>
    <s v="KGS"/>
    <d v="2025-01-20T00:00:00"/>
    <n v="7"/>
    <d v="2025-01-27T00:00:00"/>
    <n v="0"/>
    <n v="0"/>
    <s v="PRO"/>
    <n v="0"/>
    <x v="2"/>
    <n v="1"/>
    <m/>
    <m/>
    <x v="1"/>
    <x v="16"/>
  </r>
  <r>
    <n v="2369"/>
    <b v="1"/>
    <x v="73"/>
    <x v="0"/>
    <x v="73"/>
    <s v="CONT.ALERG.(HU)     "/>
    <n v="39.223962999999998"/>
    <n v="39.223962999999998"/>
    <s v="KGS"/>
    <d v="2025-01-20T00:00:00"/>
    <n v="7"/>
    <d v="2025-01-27T00:00:00"/>
    <n v="0"/>
    <n v="0"/>
    <s v="PRO"/>
    <n v="0"/>
    <x v="3"/>
    <n v="1"/>
    <m/>
    <m/>
    <x v="1"/>
    <x v="16"/>
  </r>
  <r>
    <n v="2392"/>
    <b v="1"/>
    <x v="73"/>
    <x v="0"/>
    <x v="73"/>
    <s v="CONT.ALERG.(HU)     "/>
    <n v="30.279268999999999"/>
    <n v="30.279268999999999"/>
    <s v="KGS"/>
    <d v="2025-01-20T00:00:00"/>
    <n v="7"/>
    <d v="2025-01-27T00:00:00"/>
    <n v="0"/>
    <n v="0"/>
    <s v="PRO"/>
    <n v="0"/>
    <x v="2"/>
    <n v="1"/>
    <m/>
    <m/>
    <x v="1"/>
    <x v="16"/>
  </r>
  <r>
    <n v="2372"/>
    <b v="1"/>
    <x v="41"/>
    <x v="0"/>
    <x v="41"/>
    <s v="CONT.ALERGENO       "/>
    <n v="2.3243830000000001"/>
    <n v="2.3243830000000001"/>
    <s v="KGS"/>
    <d v="2025-01-20T00:00:00"/>
    <n v="7"/>
    <d v="2025-01-27T00:00:00"/>
    <n v="0"/>
    <n v="0"/>
    <s v="PRO"/>
    <n v="0"/>
    <x v="3"/>
    <n v="1"/>
    <m/>
    <m/>
    <x v="1"/>
    <x v="16"/>
  </r>
  <r>
    <n v="2396"/>
    <b v="1"/>
    <x v="41"/>
    <x v="0"/>
    <x v="41"/>
    <s v="CONT.ALERGENO       "/>
    <n v="1.816757"/>
    <n v="1.816757"/>
    <s v="KGS"/>
    <d v="2025-01-20T00:00:00"/>
    <n v="7"/>
    <d v="2025-01-27T00:00:00"/>
    <n v="0"/>
    <n v="0"/>
    <s v="PRO"/>
    <n v="0"/>
    <x v="2"/>
    <n v="1"/>
    <m/>
    <m/>
    <x v="1"/>
    <x v="16"/>
  </r>
  <r>
    <n v="2373"/>
    <b v="1"/>
    <x v="42"/>
    <x v="0"/>
    <x v="42"/>
    <s v=""/>
    <n v="2.3243830000000001"/>
    <n v="2.3243830000000001"/>
    <s v="KG"/>
    <d v="2025-01-20T00:00:00"/>
    <n v="7"/>
    <d v="2025-01-27T00:00:00"/>
    <n v="0"/>
    <n v="0"/>
    <s v="PRO"/>
    <n v="0"/>
    <x v="3"/>
    <n v="1"/>
    <m/>
    <m/>
    <x v="1"/>
    <x v="16"/>
  </r>
  <r>
    <n v="2397"/>
    <b v="1"/>
    <x v="42"/>
    <x v="0"/>
    <x v="42"/>
    <s v=""/>
    <n v="1.816757"/>
    <n v="1.816757"/>
    <s v="KG"/>
    <d v="2025-01-20T00:00:00"/>
    <n v="7"/>
    <d v="2025-01-27T00:00:00"/>
    <n v="0"/>
    <n v="0"/>
    <s v="PRO"/>
    <n v="0"/>
    <x v="2"/>
    <n v="1"/>
    <m/>
    <m/>
    <x v="1"/>
    <x v="16"/>
  </r>
  <r>
    <n v="2360"/>
    <b v="1"/>
    <x v="32"/>
    <x v="0"/>
    <x v="32"/>
    <s v=""/>
    <n v="300.29879899999997"/>
    <n v="300.29879899999997"/>
    <s v="KGS"/>
    <d v="2025-01-20T00:00:00"/>
    <n v="7"/>
    <d v="2025-01-27T00:00:00"/>
    <n v="0"/>
    <n v="0"/>
    <s v="PRO"/>
    <n v="0"/>
    <x v="3"/>
    <n v="1"/>
    <m/>
    <m/>
    <x v="14"/>
    <x v="16"/>
  </r>
  <r>
    <n v="2378"/>
    <b v="1"/>
    <x v="32"/>
    <x v="0"/>
    <x v="32"/>
    <s v=""/>
    <n v="32.136083999999997"/>
    <n v="32.136083999999997"/>
    <s v="KGS"/>
    <d v="2025-01-20T00:00:00"/>
    <n v="7"/>
    <d v="2025-01-27T00:00:00"/>
    <n v="0"/>
    <n v="0"/>
    <s v="PRO"/>
    <n v="0"/>
    <x v="3"/>
    <n v="1"/>
    <m/>
    <m/>
    <x v="14"/>
    <x v="16"/>
  </r>
  <r>
    <n v="2386"/>
    <b v="1"/>
    <x v="32"/>
    <x v="0"/>
    <x v="32"/>
    <s v=""/>
    <n v="300.30240300000003"/>
    <n v="300.30240300000003"/>
    <s v="KGS"/>
    <d v="2025-01-20T00:00:00"/>
    <n v="7"/>
    <d v="2025-01-27T00:00:00"/>
    <n v="0"/>
    <n v="0"/>
    <s v="PRO"/>
    <n v="0"/>
    <x v="2"/>
    <n v="1"/>
    <m/>
    <m/>
    <x v="14"/>
    <x v="16"/>
  </r>
  <r>
    <n v="2402"/>
    <b v="1"/>
    <x v="32"/>
    <x v="0"/>
    <x v="32"/>
    <s v=""/>
    <n v="36.339925000000001"/>
    <n v="36.339925000000001"/>
    <s v="KGS"/>
    <d v="2025-01-20T00:00:00"/>
    <n v="7"/>
    <d v="2025-01-27T00:00:00"/>
    <n v="0"/>
    <n v="0"/>
    <s v="PRO"/>
    <n v="0"/>
    <x v="2"/>
    <n v="1"/>
    <m/>
    <m/>
    <x v="14"/>
    <x v="16"/>
  </r>
  <r>
    <n v="2367"/>
    <b v="1"/>
    <x v="23"/>
    <x v="0"/>
    <x v="23"/>
    <s v=""/>
    <n v="11.912463000000001"/>
    <n v="11.912463000000001"/>
    <s v="KGS"/>
    <d v="2025-01-20T00:00:00"/>
    <n v="7"/>
    <d v="2025-01-27T00:00:00"/>
    <n v="0"/>
    <n v="0"/>
    <s v="PRO"/>
    <n v="0"/>
    <x v="3"/>
    <n v="1"/>
    <m/>
    <m/>
    <x v="10"/>
    <x v="16"/>
  </r>
  <r>
    <n v="2363"/>
    <b v="1"/>
    <x v="24"/>
    <x v="0"/>
    <x v="24"/>
    <s v=""/>
    <n v="32.541361999999999"/>
    <n v="32.541361999999999"/>
    <s v="KGS"/>
    <d v="2025-01-20T00:00:00"/>
    <n v="7"/>
    <d v="2025-01-27T00:00:00"/>
    <n v="0"/>
    <n v="0"/>
    <s v="PRO"/>
    <n v="0"/>
    <x v="3"/>
    <n v="1"/>
    <m/>
    <m/>
    <x v="11"/>
    <x v="16"/>
  </r>
  <r>
    <n v="2388"/>
    <b v="1"/>
    <x v="24"/>
    <x v="0"/>
    <x v="24"/>
    <s v=""/>
    <n v="24.223416"/>
    <n v="24.223416"/>
    <s v="KGS"/>
    <d v="2025-01-20T00:00:00"/>
    <n v="7"/>
    <d v="2025-01-27T00:00:00"/>
    <n v="0"/>
    <n v="0"/>
    <s v="PRO"/>
    <n v="0"/>
    <x v="2"/>
    <n v="1"/>
    <m/>
    <m/>
    <x v="11"/>
    <x v="16"/>
  </r>
  <r>
    <n v="2377"/>
    <b v="1"/>
    <x v="74"/>
    <x v="0"/>
    <x v="74"/>
    <s v=""/>
    <n v="290.75790999999998"/>
    <n v="290.75790999999998"/>
    <s v="KG"/>
    <d v="2025-01-20T00:00:00"/>
    <n v="7"/>
    <d v="2025-01-27T00:00:00"/>
    <n v="0"/>
    <n v="0"/>
    <s v="PRO"/>
    <n v="0"/>
    <x v="3"/>
    <n v="1"/>
    <m/>
    <m/>
    <x v="0"/>
    <x v="16"/>
  </r>
  <r>
    <n v="2393"/>
    <b v="1"/>
    <x v="75"/>
    <x v="0"/>
    <x v="75"/>
    <s v="CONT.ALERG.(HU)     "/>
    <n v="18.167560999999999"/>
    <n v="18.167560999999999"/>
    <s v="KGS"/>
    <d v="2025-01-20T00:00:00"/>
    <n v="7"/>
    <d v="2025-01-27T00:00:00"/>
    <n v="0"/>
    <n v="0"/>
    <s v="PRO"/>
    <n v="0"/>
    <x v="2"/>
    <n v="1"/>
    <m/>
    <m/>
    <x v="1"/>
    <x v="16"/>
  </r>
  <r>
    <n v="2271"/>
    <b v="1"/>
    <x v="77"/>
    <x v="0"/>
    <x v="77"/>
    <s v="CONT.ALERG.(SO)     "/>
    <n v="126.38"/>
    <n v="126.38"/>
    <s v="KG"/>
    <d v="2025-01-22T00:00:00"/>
    <n v="0"/>
    <d v="2025-01-27T00:00:00"/>
    <n v="0.01"/>
    <n v="0"/>
    <s v="PRO"/>
    <n v="0"/>
    <x v="5"/>
    <n v="1"/>
    <m/>
    <m/>
    <x v="16"/>
    <x v="16"/>
  </r>
  <r>
    <n v="2285"/>
    <b v="1"/>
    <x v="79"/>
    <x v="2"/>
    <x v="79"/>
    <s v="F6-PP-08           "/>
    <n v="4.2126390000000002"/>
    <n v="0"/>
    <s v="UN"/>
    <d v="2025-01-22T00:00:00"/>
    <n v="1"/>
    <d v="2025-01-27T00:00:00"/>
    <n v="0"/>
    <n v="0"/>
    <s v="PRO"/>
    <n v="0"/>
    <x v="5"/>
    <n v="1"/>
    <m/>
    <m/>
    <x v="16"/>
    <x v="16"/>
  </r>
  <r>
    <n v="2301"/>
    <b v="1"/>
    <x v="39"/>
    <x v="0"/>
    <x v="39"/>
    <s v=""/>
    <n v="1185.994811"/>
    <n v="1185.994811"/>
    <s v="KGS"/>
    <d v="2025-01-22T00:00:00"/>
    <n v="1"/>
    <d v="2025-01-27T00:00:00"/>
    <n v="0"/>
    <n v="0"/>
    <s v="PRO"/>
    <n v="0"/>
    <x v="7"/>
    <n v="1"/>
    <m/>
    <m/>
    <x v="17"/>
    <x v="16"/>
  </r>
  <r>
    <n v="2292"/>
    <b v="1"/>
    <x v="38"/>
    <x v="0"/>
    <x v="38"/>
    <s v="SN 797890 Lecker "/>
    <n v="0.26"/>
    <n v="0.26"/>
    <s v="KG"/>
    <d v="2025-01-23T00:00:00"/>
    <n v="0"/>
    <d v="2025-01-27T00:00:00"/>
    <n v="0.01"/>
    <n v="0"/>
    <s v="PRO"/>
    <n v="0"/>
    <x v="1"/>
    <n v="1"/>
    <m/>
    <m/>
    <x v="16"/>
    <x v="16"/>
  </r>
  <r>
    <n v="2286"/>
    <b v="1"/>
    <x v="77"/>
    <x v="0"/>
    <x v="77"/>
    <s v="CONT.ALERG.(SO)     "/>
    <n v="120.79"/>
    <n v="120.79"/>
    <s v="KG"/>
    <d v="2025-01-23T00:00:00"/>
    <n v="0"/>
    <d v="2025-01-27T00:00:00"/>
    <n v="0.01"/>
    <n v="0"/>
    <s v="PRO"/>
    <n v="0"/>
    <x v="1"/>
    <n v="1"/>
    <m/>
    <m/>
    <x v="16"/>
    <x v="16"/>
  </r>
  <r>
    <n v="2302"/>
    <b v="1"/>
    <x v="39"/>
    <x v="0"/>
    <x v="39"/>
    <s v=""/>
    <n v="546.50931400000002"/>
    <n v="546.50931400000002"/>
    <s v="KGS"/>
    <d v="2025-01-23T00:00:00"/>
    <n v="1"/>
    <d v="2025-01-27T00:00:00"/>
    <n v="0"/>
    <n v="0"/>
    <s v="PRO"/>
    <n v="0"/>
    <x v="5"/>
    <n v="1"/>
    <m/>
    <m/>
    <x v="17"/>
    <x v="16"/>
  </r>
  <r>
    <n v="2309"/>
    <b v="1"/>
    <x v="39"/>
    <x v="0"/>
    <x v="39"/>
    <s v=""/>
    <n v="145.71423100000001"/>
    <n v="145.71423100000001"/>
    <s v="KGS"/>
    <d v="2025-01-23T00:00:00"/>
    <n v="1"/>
    <d v="2025-01-27T00:00:00"/>
    <n v="0"/>
    <n v="0"/>
    <s v="PRO"/>
    <n v="0"/>
    <x v="5"/>
    <n v="1"/>
    <m/>
    <m/>
    <x v="17"/>
    <x v="16"/>
  </r>
  <r>
    <n v="2310"/>
    <b v="1"/>
    <x v="39"/>
    <x v="0"/>
    <x v="39"/>
    <s v=""/>
    <n v="150.40531999999999"/>
    <n v="150.40531999999999"/>
    <s v="KGS"/>
    <d v="2025-01-23T00:00:00"/>
    <n v="1"/>
    <d v="2025-01-27T00:00:00"/>
    <n v="0"/>
    <n v="0"/>
    <s v="PRO"/>
    <n v="0"/>
    <x v="5"/>
    <n v="1"/>
    <m/>
    <m/>
    <x v="17"/>
    <x v="16"/>
  </r>
  <r>
    <n v="2306"/>
    <b v="1"/>
    <x v="80"/>
    <x v="0"/>
    <x v="80"/>
    <s v="CONT.ALERG.(LE)     "/>
    <n v="104.97"/>
    <n v="104.97"/>
    <s v="KGS"/>
    <d v="2025-01-24T00:00:00"/>
    <n v="0"/>
    <d v="2025-01-27T00:00:00"/>
    <n v="0.01"/>
    <n v="0"/>
    <s v="PRO"/>
    <n v="0"/>
    <x v="5"/>
    <n v="1"/>
    <m/>
    <m/>
    <x v="20"/>
    <x v="16"/>
  </r>
  <r>
    <n v="2318"/>
    <b v="1"/>
    <x v="39"/>
    <x v="0"/>
    <x v="39"/>
    <s v=""/>
    <n v="640.59382200000005"/>
    <n v="640.59382200000005"/>
    <s v="KGS"/>
    <d v="2025-01-24T00:00:00"/>
    <n v="1"/>
    <d v="2025-01-27T00:00:00"/>
    <n v="0"/>
    <n v="0"/>
    <s v="PRO"/>
    <n v="0"/>
    <x v="1"/>
    <n v="1"/>
    <m/>
    <m/>
    <x v="17"/>
    <x v="16"/>
  </r>
  <r>
    <n v="2324"/>
    <b v="1"/>
    <x v="39"/>
    <x v="0"/>
    <x v="39"/>
    <s v=""/>
    <n v="79.351664"/>
    <n v="79.351664"/>
    <s v="KGS"/>
    <d v="2025-01-24T00:00:00"/>
    <n v="1"/>
    <d v="2025-01-27T00:00:00"/>
    <n v="0"/>
    <n v="0"/>
    <s v="PRO"/>
    <n v="0"/>
    <x v="1"/>
    <n v="1"/>
    <m/>
    <m/>
    <x v="17"/>
    <x v="16"/>
  </r>
  <r>
    <n v="2326"/>
    <b v="1"/>
    <x v="49"/>
    <x v="0"/>
    <x v="49"/>
    <s v="Pizza y Bast. queso"/>
    <n v="1161.03"/>
    <n v="1161.03"/>
    <s v="KG"/>
    <d v="2025-01-25T00:00:00"/>
    <n v="0"/>
    <d v="2025-01-27T00:00:00"/>
    <n v="0.01"/>
    <n v="0"/>
    <s v="PRO"/>
    <n v="0"/>
    <x v="7"/>
    <n v="1"/>
    <m/>
    <m/>
    <x v="16"/>
    <x v="16"/>
  </r>
  <r>
    <n v="2316"/>
    <b v="1"/>
    <x v="85"/>
    <x v="0"/>
    <x v="85"/>
    <s v="CONT.ALERG.(T)"/>
    <n v="348.93"/>
    <n v="348.93"/>
    <s v="KGS"/>
    <d v="2025-01-25T00:00:00"/>
    <n v="0"/>
    <d v="2025-01-27T00:00:00"/>
    <n v="0.01"/>
    <n v="0"/>
    <s v="PRO"/>
    <n v="0"/>
    <x v="5"/>
    <n v="1"/>
    <m/>
    <m/>
    <x v="16"/>
    <x v="16"/>
  </r>
  <r>
    <n v="2321"/>
    <b v="1"/>
    <x v="80"/>
    <x v="0"/>
    <x v="80"/>
    <s v="CONT.ALERG.(LE)     "/>
    <n v="57.16"/>
    <n v="57.16"/>
    <s v="KGS"/>
    <d v="2025-01-25T00:00:00"/>
    <n v="0"/>
    <d v="2025-01-27T00:00:00"/>
    <n v="0.01"/>
    <n v="0"/>
    <s v="PRO"/>
    <n v="0"/>
    <x v="1"/>
    <n v="1"/>
    <m/>
    <m/>
    <x v="20"/>
    <x v="16"/>
  </r>
  <r>
    <n v="2338"/>
    <b v="1"/>
    <x v="39"/>
    <x v="0"/>
    <x v="39"/>
    <s v=""/>
    <n v="79.999728000000005"/>
    <n v="79.999728000000005"/>
    <s v="KGS"/>
    <d v="2025-01-25T00:00:00"/>
    <n v="1"/>
    <d v="2025-01-27T00:00:00"/>
    <n v="0"/>
    <n v="0"/>
    <s v="PRO"/>
    <n v="0"/>
    <x v="1"/>
    <n v="1"/>
    <m/>
    <m/>
    <x v="17"/>
    <x v="16"/>
  </r>
  <r>
    <n v="2330"/>
    <b v="1"/>
    <x v="52"/>
    <x v="0"/>
    <x v="52"/>
    <s v=""/>
    <n v="39.205661999999997"/>
    <n v="39.205661999999997"/>
    <s v="UNI"/>
    <d v="2025-01-26T00:00:00"/>
    <n v="0"/>
    <d v="2025-01-27T00:00:00"/>
    <n v="0"/>
    <n v="0"/>
    <s v="PRO"/>
    <n v="0"/>
    <x v="5"/>
    <n v="1"/>
    <m/>
    <m/>
    <x v="16"/>
    <x v="16"/>
  </r>
  <r>
    <n v="2346"/>
    <b v="1"/>
    <x v="52"/>
    <x v="0"/>
    <x v="52"/>
    <s v=""/>
    <n v="49.017826999999997"/>
    <n v="49.017826999999997"/>
    <s v="UNI"/>
    <d v="2025-01-26T00:00:00"/>
    <n v="0"/>
    <d v="2025-01-27T00:00:00"/>
    <n v="0"/>
    <n v="0"/>
    <s v="PRO"/>
    <n v="0"/>
    <x v="7"/>
    <n v="1"/>
    <m/>
    <m/>
    <x v="16"/>
    <x v="16"/>
  </r>
  <r>
    <n v="2331"/>
    <b v="1"/>
    <x v="53"/>
    <x v="0"/>
    <x v="53"/>
    <s v=""/>
    <n v="88.234800000000007"/>
    <n v="88.234800000000007"/>
    <s v="UNI"/>
    <d v="2025-01-26T00:00:00"/>
    <n v="0"/>
    <d v="2025-01-27T00:00:00"/>
    <n v="0"/>
    <n v="0"/>
    <s v="PRO"/>
    <n v="0"/>
    <x v="5"/>
    <n v="1"/>
    <m/>
    <m/>
    <x v="19"/>
    <x v="16"/>
  </r>
  <r>
    <n v="2344"/>
    <b v="1"/>
    <x v="53"/>
    <x v="0"/>
    <x v="53"/>
    <s v=""/>
    <n v="61.7742"/>
    <n v="61.7742"/>
    <s v="UNI"/>
    <d v="2025-01-26T00:00:00"/>
    <n v="0"/>
    <d v="2025-01-27T00:00:00"/>
    <n v="0"/>
    <n v="0"/>
    <s v="PRO"/>
    <n v="0"/>
    <x v="7"/>
    <n v="1"/>
    <m/>
    <m/>
    <x v="19"/>
    <x v="16"/>
  </r>
  <r>
    <n v="2334"/>
    <b v="1"/>
    <x v="89"/>
    <x v="0"/>
    <x v="89"/>
    <s v="12 u PALADINI"/>
    <n v="1499.99"/>
    <n v="1499.99"/>
    <s v="UNI"/>
    <d v="2025-01-26T00:00:00"/>
    <n v="0"/>
    <d v="2025-01-27T00:00:00"/>
    <n v="0.01"/>
    <n v="0"/>
    <s v="PRO"/>
    <n v="0"/>
    <x v="5"/>
    <n v="1"/>
    <m/>
    <m/>
    <x v="16"/>
    <x v="16"/>
  </r>
  <r>
    <n v="2332"/>
    <b v="1"/>
    <x v="132"/>
    <x v="0"/>
    <x v="132"/>
    <s v="REV.3"/>
    <n v="46.62"/>
    <n v="46.62"/>
    <s v="KG"/>
    <d v="2025-01-26T00:00:00"/>
    <n v="0"/>
    <d v="2025-01-27T00:00:00"/>
    <n v="0.01"/>
    <n v="0"/>
    <s v="PRO"/>
    <n v="0"/>
    <x v="5"/>
    <n v="1"/>
    <m/>
    <m/>
    <x v="16"/>
    <x v="16"/>
  </r>
  <r>
    <n v="2342"/>
    <b v="1"/>
    <x v="55"/>
    <x v="0"/>
    <x v="55"/>
    <s v="PIZZA FRIZZIO       "/>
    <n v="1050.57"/>
    <n v="1050.57"/>
    <s v="UNI"/>
    <d v="2025-01-26T00:00:00"/>
    <n v="0"/>
    <d v="2025-01-27T00:00:00"/>
    <n v="0.01"/>
    <n v="0"/>
    <s v="PRO"/>
    <n v="0"/>
    <x v="7"/>
    <n v="1"/>
    <m/>
    <m/>
    <x v="16"/>
    <x v="16"/>
  </r>
  <r>
    <n v="2341"/>
    <b v="1"/>
    <x v="56"/>
    <x v="0"/>
    <x v="56"/>
    <s v="REV.1"/>
    <n v="157.83000000000001"/>
    <n v="157.83000000000001"/>
    <s v="KG"/>
    <d v="2025-01-26T00:00:00"/>
    <n v="0"/>
    <d v="2025-01-27T00:00:00"/>
    <n v="0.01"/>
    <n v="0"/>
    <s v="PRO"/>
    <n v="0"/>
    <x v="7"/>
    <n v="1"/>
    <m/>
    <m/>
    <x v="16"/>
    <x v="16"/>
  </r>
  <r>
    <n v="2336"/>
    <b v="1"/>
    <x v="90"/>
    <x v="0"/>
    <x v="90"/>
    <s v="RIBBON NE 102X450 OU"/>
    <n v="0.61176200000000003"/>
    <n v="0.61176200000000003"/>
    <s v="UNI"/>
    <d v="2025-01-26T00:00:00"/>
    <n v="0"/>
    <d v="2025-01-27T00:00:00"/>
    <n v="0"/>
    <n v="0"/>
    <s v="PRO"/>
    <n v="0"/>
    <x v="5"/>
    <n v="1"/>
    <m/>
    <m/>
    <x v="22"/>
    <x v="16"/>
  </r>
  <r>
    <n v="2333"/>
    <b v="1"/>
    <x v="67"/>
    <x v="0"/>
    <x v="67"/>
    <s v=""/>
    <n v="6.12"/>
    <n v="6.12"/>
    <s v="UN"/>
    <d v="2025-01-26T00:00:00"/>
    <n v="0"/>
    <d v="2025-01-27T00:00:00"/>
    <n v="0.01"/>
    <n v="0"/>
    <s v="PRO"/>
    <n v="0"/>
    <x v="5"/>
    <n v="1"/>
    <m/>
    <m/>
    <x v="16"/>
    <x v="16"/>
  </r>
  <r>
    <n v="2345"/>
    <b v="1"/>
    <x v="67"/>
    <x v="0"/>
    <x v="67"/>
    <s v=""/>
    <n v="12.26"/>
    <n v="12.26"/>
    <s v="UN"/>
    <d v="2025-01-26T00:00:00"/>
    <n v="0"/>
    <d v="2025-01-27T00:00:00"/>
    <n v="0.01"/>
    <n v="0"/>
    <s v="PRO"/>
    <n v="0"/>
    <x v="7"/>
    <n v="1"/>
    <m/>
    <m/>
    <x v="16"/>
    <x v="16"/>
  </r>
  <r>
    <n v="2374"/>
    <b v="1"/>
    <x v="39"/>
    <x v="0"/>
    <x v="39"/>
    <s v=""/>
    <n v="494.14743399999998"/>
    <n v="494.14743399999998"/>
    <s v="KGS"/>
    <d v="2025-01-26T00:00:00"/>
    <n v="1"/>
    <d v="2025-01-27T00:00:00"/>
    <n v="0"/>
    <n v="0"/>
    <s v="PRO"/>
    <n v="0"/>
    <x v="3"/>
    <n v="1"/>
    <m/>
    <m/>
    <x v="17"/>
    <x v="16"/>
  </r>
  <r>
    <n v="2398"/>
    <b v="1"/>
    <x v="39"/>
    <x v="0"/>
    <x v="39"/>
    <s v=""/>
    <n v="484.55232699999999"/>
    <n v="484.55232699999999"/>
    <s v="KGS"/>
    <d v="2025-01-26T00:00:00"/>
    <n v="1"/>
    <d v="2025-01-27T00:00:00"/>
    <n v="0"/>
    <n v="0"/>
    <s v="PRO"/>
    <n v="0"/>
    <x v="2"/>
    <n v="1"/>
    <m/>
    <m/>
    <x v="17"/>
    <x v="16"/>
  </r>
  <r>
    <n v="96"/>
    <b v="1"/>
    <x v="70"/>
    <x v="1"/>
    <x v="70"/>
    <s v="11 X 535G"/>
    <n v="1029.57"/>
    <n v="0"/>
    <s v="UNI"/>
    <d v="2025-01-26T00:00:00"/>
    <n v="1"/>
    <d v="2025-01-27T00:00:00"/>
    <n v="0.01"/>
    <n v="0"/>
    <s v="PRO"/>
    <n v="0"/>
    <x v="7"/>
    <n v="1"/>
    <m/>
    <m/>
    <x v="16"/>
    <x v="16"/>
  </r>
  <r>
    <n v="92"/>
    <b v="1"/>
    <x v="139"/>
    <x v="1"/>
    <x v="139"/>
    <s v="SKU PALADINI 102482"/>
    <n v="1470.58"/>
    <n v="0"/>
    <s v="UNI"/>
    <d v="2025-01-26T00:00:00"/>
    <n v="1"/>
    <d v="2025-01-27T00:00:00"/>
    <n v="0.01"/>
    <n v="0"/>
    <s v="PRO"/>
    <n v="0"/>
    <x v="5"/>
    <n v="1"/>
    <m/>
    <m/>
    <x v="16"/>
    <x v="16"/>
  </r>
  <r>
    <n v="2347"/>
    <b v="1"/>
    <x v="52"/>
    <x v="0"/>
    <x v="52"/>
    <s v=""/>
    <n v="46.166510000000002"/>
    <n v="46.166510000000002"/>
    <s v="UNI"/>
    <d v="2025-01-27T00:00:00"/>
    <n v="0"/>
    <d v="2025-01-27T00:00:00"/>
    <n v="0"/>
    <n v="0"/>
    <s v="PRO"/>
    <n v="0"/>
    <x v="1"/>
    <n v="1"/>
    <m/>
    <m/>
    <x v="16"/>
    <x v="16"/>
  </r>
  <r>
    <n v="2351"/>
    <b v="1"/>
    <x v="53"/>
    <x v="0"/>
    <x v="53"/>
    <s v=""/>
    <n v="52.631399999999999"/>
    <n v="52.631399999999999"/>
    <s v="UNI"/>
    <d v="2025-01-27T00:00:00"/>
    <n v="0"/>
    <d v="2025-01-27T00:00:00"/>
    <n v="0"/>
    <n v="0"/>
    <s v="PRO"/>
    <n v="0"/>
    <x v="1"/>
    <n v="1"/>
    <m/>
    <m/>
    <x v="19"/>
    <x v="16"/>
  </r>
  <r>
    <n v="2354"/>
    <b v="1"/>
    <x v="53"/>
    <x v="0"/>
    <x v="53"/>
    <s v=""/>
    <n v="49.9998"/>
    <n v="49.9998"/>
    <s v="UNI"/>
    <d v="2025-01-27T00:00:00"/>
    <n v="0"/>
    <d v="2025-01-27T00:00:00"/>
    <n v="0"/>
    <n v="0"/>
    <s v="PRO"/>
    <n v="0"/>
    <x v="3"/>
    <n v="1"/>
    <m/>
    <m/>
    <x v="19"/>
    <x v="16"/>
  </r>
  <r>
    <n v="2380"/>
    <b v="1"/>
    <x v="53"/>
    <x v="0"/>
    <x v="53"/>
    <s v=""/>
    <n v="50.000399999999999"/>
    <n v="50.000399999999999"/>
    <s v="UNI"/>
    <d v="2025-01-27T00:00:00"/>
    <n v="0"/>
    <d v="2025-01-27T00:00:00"/>
    <n v="0"/>
    <n v="0"/>
    <s v="PRO"/>
    <n v="0"/>
    <x v="2"/>
    <n v="1"/>
    <m/>
    <m/>
    <x v="19"/>
    <x v="16"/>
  </r>
  <r>
    <n v="2349"/>
    <b v="1"/>
    <x v="96"/>
    <x v="0"/>
    <x v="96"/>
    <s v="12 u PALADINI"/>
    <n v="894.74"/>
    <n v="894.74"/>
    <s v="UNI"/>
    <d v="2025-01-27T00:00:00"/>
    <n v="0"/>
    <d v="2025-01-27T00:00:00"/>
    <n v="0.01"/>
    <n v="0"/>
    <s v="PRO"/>
    <n v="0"/>
    <x v="1"/>
    <n v="1"/>
    <m/>
    <m/>
    <x v="16"/>
    <x v="16"/>
  </r>
  <r>
    <n v="2348"/>
    <b v="1"/>
    <x v="98"/>
    <x v="0"/>
    <x v="98"/>
    <s v="SOJA PALADINI E&amp;Q"/>
    <n v="29.01"/>
    <n v="29.01"/>
    <s v="KG"/>
    <d v="2025-01-27T00:00:00"/>
    <n v="0"/>
    <d v="2025-01-27T00:00:00"/>
    <n v="0.01"/>
    <n v="0"/>
    <s v="PRO"/>
    <n v="0"/>
    <x v="1"/>
    <n v="1"/>
    <m/>
    <m/>
    <x v="16"/>
    <x v="16"/>
  </r>
  <r>
    <n v="2361"/>
    <b v="1"/>
    <x v="99"/>
    <x v="0"/>
    <x v="99"/>
    <s v=""/>
    <n v="39.229999999999997"/>
    <n v="39.229999999999997"/>
    <s v="KG"/>
    <d v="2025-01-27T00:00:00"/>
    <n v="0"/>
    <d v="2025-01-27T00:00:00"/>
    <n v="0.01"/>
    <n v="0"/>
    <s v="PRO"/>
    <n v="0"/>
    <x v="3"/>
    <n v="1"/>
    <m/>
    <m/>
    <x v="16"/>
    <x v="16"/>
  </r>
  <r>
    <n v="2375"/>
    <b v="1"/>
    <x v="100"/>
    <x v="0"/>
    <x v="100"/>
    <s v="IQF"/>
    <n v="1018.12"/>
    <n v="1018.12"/>
    <s v="KGS"/>
    <d v="2025-01-27T00:00:00"/>
    <n v="0"/>
    <d v="2025-01-27T00:00:00"/>
    <n v="0.01"/>
    <n v="0"/>
    <s v="PRO"/>
    <n v="0"/>
    <x v="3"/>
    <n v="1"/>
    <m/>
    <m/>
    <x v="16"/>
    <x v="16"/>
  </r>
  <r>
    <n v="2362"/>
    <b v="1"/>
    <x v="77"/>
    <x v="0"/>
    <x v="77"/>
    <s v="CONT.ALERG.(SO)     "/>
    <n v="167.06"/>
    <n v="167.06"/>
    <s v="KG"/>
    <d v="2025-01-27T00:00:00"/>
    <n v="0"/>
    <d v="2025-01-27T00:00:00"/>
    <n v="0.01"/>
    <n v="0"/>
    <s v="PRO"/>
    <n v="0"/>
    <x v="3"/>
    <n v="1"/>
    <m/>
    <m/>
    <x v="16"/>
    <x v="16"/>
  </r>
  <r>
    <n v="2387"/>
    <b v="1"/>
    <x v="77"/>
    <x v="0"/>
    <x v="77"/>
    <s v="CONT.ALERG.(SO)     "/>
    <n v="205.9"/>
    <n v="205.9"/>
    <s v="KG"/>
    <d v="2025-01-27T00:00:00"/>
    <n v="0"/>
    <d v="2025-01-27T00:00:00"/>
    <n v="0.01"/>
    <n v="0"/>
    <s v="PRO"/>
    <n v="0"/>
    <x v="2"/>
    <n v="1"/>
    <m/>
    <m/>
    <x v="16"/>
    <x v="16"/>
  </r>
  <r>
    <n v="2382"/>
    <b v="1"/>
    <x v="101"/>
    <x v="0"/>
    <x v="101"/>
    <s v="150g REV.0"/>
    <n v="52.8"/>
    <n v="52.8"/>
    <s v="KGS"/>
    <d v="2025-01-27T00:00:00"/>
    <n v="0"/>
    <d v="2025-01-27T00:00:00"/>
    <n v="0.01"/>
    <n v="0"/>
    <s v="PRO"/>
    <n v="0"/>
    <x v="2"/>
    <n v="1"/>
    <m/>
    <m/>
    <x v="16"/>
    <x v="16"/>
  </r>
  <r>
    <n v="2356"/>
    <b v="1"/>
    <x v="102"/>
    <x v="0"/>
    <x v="102"/>
    <s v="150g REV.0"/>
    <n v="52.8"/>
    <n v="52.8"/>
    <s v="KGS"/>
    <d v="2025-01-27T00:00:00"/>
    <n v="0"/>
    <d v="2025-01-27T00:00:00"/>
    <n v="0.01"/>
    <n v="0"/>
    <s v="PRO"/>
    <n v="0"/>
    <x v="3"/>
    <n v="1"/>
    <m/>
    <m/>
    <x v="16"/>
    <x v="16"/>
  </r>
  <r>
    <n v="2357"/>
    <b v="1"/>
    <x v="103"/>
    <x v="0"/>
    <x v="103"/>
    <s v="Generica DIA   "/>
    <n v="850"/>
    <n v="850"/>
    <s v="UNI"/>
    <d v="2025-01-27T00:00:00"/>
    <n v="0"/>
    <d v="2025-01-27T00:00:00"/>
    <n v="0.01"/>
    <n v="0"/>
    <s v="PRO"/>
    <n v="0"/>
    <x v="3"/>
    <n v="1"/>
    <m/>
    <m/>
    <x v="16"/>
    <x v="16"/>
  </r>
  <r>
    <n v="2383"/>
    <b v="1"/>
    <x v="103"/>
    <x v="0"/>
    <x v="103"/>
    <s v="Generica DIA   "/>
    <n v="850"/>
    <n v="850"/>
    <s v="UNI"/>
    <d v="2025-01-27T00:00:00"/>
    <n v="0"/>
    <d v="2025-01-27T00:00:00"/>
    <n v="0.01"/>
    <n v="0"/>
    <s v="PRO"/>
    <n v="0"/>
    <x v="2"/>
    <n v="1"/>
    <m/>
    <m/>
    <x v="16"/>
    <x v="16"/>
  </r>
  <r>
    <n v="2379"/>
    <b v="1"/>
    <x v="104"/>
    <x v="0"/>
    <x v="104"/>
    <s v="X UNIDAD            "/>
    <n v="22.221578000000001"/>
    <n v="22.221578000000001"/>
    <s v="UNI"/>
    <d v="2025-01-27T00:00:00"/>
    <n v="0"/>
    <d v="2025-01-27T00:00:00"/>
    <n v="0"/>
    <n v="0"/>
    <s v="PRO"/>
    <n v="0"/>
    <x v="3"/>
    <n v="1"/>
    <m/>
    <m/>
    <x v="16"/>
    <x v="16"/>
  </r>
  <r>
    <n v="2403"/>
    <b v="1"/>
    <x v="104"/>
    <x v="0"/>
    <x v="104"/>
    <s v="X UNIDAD            "/>
    <n v="22.221844999999998"/>
    <n v="22.221844999999998"/>
    <s v="UNI"/>
    <d v="2025-01-27T00:00:00"/>
    <n v="0"/>
    <d v="2025-01-27T00:00:00"/>
    <n v="0"/>
    <n v="0"/>
    <s v="PRO"/>
    <n v="0"/>
    <x v="2"/>
    <n v="1"/>
    <m/>
    <m/>
    <x v="16"/>
    <x v="16"/>
  </r>
  <r>
    <n v="2353"/>
    <b v="1"/>
    <x v="90"/>
    <x v="0"/>
    <x v="90"/>
    <s v="RIBBON NE 102X450 OU"/>
    <n v="0.36491099999999999"/>
    <n v="0.36491099999999999"/>
    <s v="UNI"/>
    <d v="2025-01-27T00:00:00"/>
    <n v="0"/>
    <d v="2025-01-27T00:00:00"/>
    <n v="0"/>
    <n v="0"/>
    <s v="PRO"/>
    <n v="0"/>
    <x v="1"/>
    <n v="1"/>
    <m/>
    <m/>
    <x v="22"/>
    <x v="16"/>
  </r>
  <r>
    <n v="2350"/>
    <b v="1"/>
    <x v="67"/>
    <x v="0"/>
    <x v="67"/>
    <s v=""/>
    <n v="3.65"/>
    <n v="3.65"/>
    <s v="UN"/>
    <d v="2025-01-27T00:00:00"/>
    <n v="0"/>
    <d v="2025-01-27T00:00:00"/>
    <n v="0.01"/>
    <n v="0"/>
    <s v="PRO"/>
    <n v="0"/>
    <x v="1"/>
    <n v="1"/>
    <m/>
    <m/>
    <x v="16"/>
    <x v="16"/>
  </r>
  <r>
    <n v="2359"/>
    <b v="1"/>
    <x v="67"/>
    <x v="0"/>
    <x v="67"/>
    <s v=""/>
    <n v="5.55"/>
    <n v="5.55"/>
    <s v="UN"/>
    <d v="2025-01-27T00:00:00"/>
    <n v="0"/>
    <d v="2025-01-27T00:00:00"/>
    <n v="0.01"/>
    <n v="0"/>
    <s v="PRO"/>
    <n v="0"/>
    <x v="3"/>
    <n v="1"/>
    <m/>
    <m/>
    <x v="16"/>
    <x v="16"/>
  </r>
  <r>
    <n v="2385"/>
    <b v="1"/>
    <x v="67"/>
    <x v="0"/>
    <x v="67"/>
    <s v=""/>
    <n v="5.56"/>
    <n v="5.56"/>
    <s v="UN"/>
    <d v="2025-01-27T00:00:00"/>
    <n v="0"/>
    <d v="2025-01-27T00:00:00"/>
    <n v="0.01"/>
    <n v="0"/>
    <s v="PRO"/>
    <n v="0"/>
    <x v="2"/>
    <n v="1"/>
    <m/>
    <m/>
    <x v="16"/>
    <x v="16"/>
  </r>
  <r>
    <n v="95"/>
    <b v="1"/>
    <x v="105"/>
    <x v="1"/>
    <x v="105"/>
    <s v="COD DIA 295103"/>
    <n v="833.34"/>
    <n v="0"/>
    <s v="UNI"/>
    <d v="2025-01-27T00:00:00"/>
    <n v="0"/>
    <d v="2025-01-27T00:00:00"/>
    <n v="0.01"/>
    <n v="0"/>
    <s v="PRO"/>
    <n v="0"/>
    <x v="2"/>
    <n v="1"/>
    <m/>
    <m/>
    <x v="16"/>
    <x v="16"/>
  </r>
  <r>
    <n v="94"/>
    <b v="1"/>
    <x v="106"/>
    <x v="1"/>
    <x v="106"/>
    <s v="COD DIA 295077"/>
    <n v="833.33"/>
    <n v="0"/>
    <s v="UNI"/>
    <d v="2025-01-27T00:00:00"/>
    <n v="0"/>
    <d v="2025-01-27T00:00:00"/>
    <n v="0.01"/>
    <n v="0"/>
    <s v="PRO"/>
    <n v="0"/>
    <x v="3"/>
    <n v="1"/>
    <m/>
    <m/>
    <x v="16"/>
    <x v="16"/>
  </r>
  <r>
    <n v="93"/>
    <b v="1"/>
    <x v="107"/>
    <x v="1"/>
    <x v="107"/>
    <s v="MS E&amp;Q  PALADINI x12"/>
    <n v="877.19"/>
    <n v="0"/>
    <s v="UNI"/>
    <d v="2025-01-27T00:00:00"/>
    <n v="0"/>
    <d v="2025-01-27T00:00:00"/>
    <n v="0.01"/>
    <n v="0"/>
    <s v="PRO"/>
    <n v="0"/>
    <x v="1"/>
    <n v="1"/>
    <m/>
    <m/>
    <x v="16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4ED0C7-7A6F-4627-B3BA-F821A203AC4E}" name="TablaDinámica1" cacheId="9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6:F50" firstHeaderRow="1" firstDataRow="2" firstDataCol="1"/>
  <pivotFields count="20">
    <pivotField showAll="0"/>
    <pivotField showAll="0"/>
    <pivotField showAll="0"/>
    <pivotField numFmtId="14" showAll="0"/>
    <pivotField showAll="0"/>
    <pivotField showAll="0"/>
    <pivotField dataField="1" showAll="0"/>
    <pivotField showAll="0"/>
    <pivotField showAll="0"/>
    <pivotField axis="axisCol" showAll="0">
      <items count="5">
        <item x="1"/>
        <item x="2"/>
        <item x="3"/>
        <item x="0"/>
        <item t="default"/>
      </items>
    </pivotField>
    <pivotField showAll="0"/>
    <pivotField showAll="0"/>
    <pivotField axis="axisRow" showAll="0">
      <items count="44">
        <item x="30"/>
        <item x="33"/>
        <item x="41"/>
        <item x="15"/>
        <item x="4"/>
        <item x="5"/>
        <item x="20"/>
        <item x="18"/>
        <item x="23"/>
        <item x="22"/>
        <item x="2"/>
        <item x="39"/>
        <item x="40"/>
        <item x="21"/>
        <item x="16"/>
        <item x="34"/>
        <item x="6"/>
        <item x="1"/>
        <item x="29"/>
        <item x="36"/>
        <item x="19"/>
        <item x="11"/>
        <item x="7"/>
        <item x="3"/>
        <item x="8"/>
        <item x="26"/>
        <item x="31"/>
        <item x="12"/>
        <item x="14"/>
        <item x="13"/>
        <item x="25"/>
        <item x="37"/>
        <item x="10"/>
        <item x="28"/>
        <item x="38"/>
        <item x="17"/>
        <item x="24"/>
        <item x="9"/>
        <item x="35"/>
        <item x="32"/>
        <item x="27"/>
        <item m="1" x="42"/>
        <item x="0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2"/>
  </rowFields>
  <row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2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dataFields count="1">
    <dataField name="Suma de TOTAL" fld="6" baseField="0" baseItem="0" numFmtId="164"/>
  </dataFields>
  <formats count="1">
    <format dxfId="95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85FF74-97E9-416A-9011-73D6809F2FBA}" name="TablaDinámica2" cacheId="9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E49" firstHeaderRow="1" firstDataRow="4" firstDataCol="1"/>
  <pivotFields count="20">
    <pivotField showAll="0"/>
    <pivotField showAll="0"/>
    <pivotField axis="axisRow" showAll="0">
      <items count="150">
        <item x="3"/>
        <item x="4"/>
        <item x="123"/>
        <item x="59"/>
        <item x="10"/>
        <item x="7"/>
        <item x="14"/>
        <item x="2"/>
        <item x="5"/>
        <item x="74"/>
        <item x="19"/>
        <item x="20"/>
        <item x="22"/>
        <item x="21"/>
        <item x="16"/>
        <item x="71"/>
        <item x="99"/>
        <item x="105"/>
        <item x="113"/>
        <item x="126"/>
        <item x="127"/>
        <item x="23"/>
        <item m="1" x="148"/>
        <item x="136"/>
        <item x="95"/>
        <item x="138"/>
        <item x="24"/>
        <item x="97"/>
        <item x="129"/>
        <item x="69"/>
        <item x="76"/>
        <item x="45"/>
        <item x="67"/>
        <item x="73"/>
        <item x="119"/>
        <item x="78"/>
        <item x="143"/>
        <item x="9"/>
        <item x="61"/>
        <item x="131"/>
        <item x="17"/>
        <item x="128"/>
        <item x="147"/>
        <item x="70"/>
        <item x="80"/>
        <item x="25"/>
        <item x="33"/>
        <item x="32"/>
        <item x="142"/>
        <item x="34"/>
        <item x="35"/>
        <item x="36"/>
        <item x="145"/>
        <item x="79"/>
        <item x="26"/>
        <item x="77"/>
        <item x="137"/>
        <item x="116"/>
        <item x="75"/>
        <item x="139"/>
        <item x="85"/>
        <item x="89"/>
        <item x="81"/>
        <item x="82"/>
        <item x="84"/>
        <item x="94"/>
        <item x="91"/>
        <item x="92"/>
        <item x="90"/>
        <item x="86"/>
        <item x="114"/>
        <item x="112"/>
        <item x="100"/>
        <item x="146"/>
        <item x="117"/>
        <item x="118"/>
        <item x="110"/>
        <item x="107"/>
        <item x="106"/>
        <item x="104"/>
        <item x="103"/>
        <item x="102"/>
        <item x="87"/>
        <item x="88"/>
        <item x="111"/>
        <item x="115"/>
        <item x="18"/>
        <item x="130"/>
        <item x="13"/>
        <item x="11"/>
        <item x="15"/>
        <item x="29"/>
        <item x="30"/>
        <item x="140"/>
        <item x="31"/>
        <item x="6"/>
        <item x="8"/>
        <item x="28"/>
        <item x="27"/>
        <item x="38"/>
        <item x="37"/>
        <item x="120"/>
        <item x="109"/>
        <item x="57"/>
        <item x="54"/>
        <item x="83"/>
        <item x="141"/>
        <item x="40"/>
        <item x="60"/>
        <item x="55"/>
        <item x="56"/>
        <item x="72"/>
        <item x="0"/>
        <item x="93"/>
        <item x="39"/>
        <item x="68"/>
        <item x="101"/>
        <item x="41"/>
        <item x="121"/>
        <item x="43"/>
        <item x="125"/>
        <item x="42"/>
        <item x="122"/>
        <item x="53"/>
        <item x="50"/>
        <item x="96"/>
        <item x="49"/>
        <item x="108"/>
        <item x="51"/>
        <item x="62"/>
        <item x="144"/>
        <item x="132"/>
        <item x="48"/>
        <item x="46"/>
        <item x="58"/>
        <item x="52"/>
        <item x="47"/>
        <item x="44"/>
        <item x="63"/>
        <item x="65"/>
        <item x="64"/>
        <item x="66"/>
        <item x="1"/>
        <item x="124"/>
        <item x="135"/>
        <item x="12"/>
        <item x="98"/>
        <item x="133"/>
        <item x="134"/>
        <item t="default"/>
      </items>
    </pivotField>
    <pivotField numFmtId="14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44">
        <item sd="0" x="30"/>
        <item sd="0" x="33"/>
        <item sd="0" x="41"/>
        <item sd="0" x="15"/>
        <item sd="0" x="4"/>
        <item sd="0" x="5"/>
        <item sd="0" x="20"/>
        <item sd="0" x="18"/>
        <item sd="0" x="23"/>
        <item sd="0" x="22"/>
        <item sd="0" x="2"/>
        <item sd="0" x="39"/>
        <item sd="0" x="40"/>
        <item sd="0" x="21"/>
        <item sd="0" x="16"/>
        <item sd="0" x="34"/>
        <item sd="0" x="6"/>
        <item sd="0" x="1"/>
        <item sd="0" x="29"/>
        <item sd="0" x="36"/>
        <item sd="0" x="19"/>
        <item sd="0" x="11"/>
        <item sd="0" x="7"/>
        <item sd="0" x="3"/>
        <item sd="0" x="8"/>
        <item sd="0" x="26"/>
        <item sd="0" x="31"/>
        <item sd="0" x="12"/>
        <item sd="0" x="14"/>
        <item sd="0" x="13"/>
        <item sd="0" x="25"/>
        <item sd="0" x="37"/>
        <item sd="0" x="10"/>
        <item sd="0" x="28"/>
        <item sd="0" x="38"/>
        <item sd="0" x="17"/>
        <item sd="0" x="24"/>
        <item sd="0" x="9"/>
        <item sd="0" x="35"/>
        <item sd="0" x="32"/>
        <item sd="0" x="27"/>
        <item sd="0" m="1" x="42"/>
        <item sd="0" x="0"/>
        <item t="default"/>
      </items>
    </pivotField>
    <pivotField showAl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axis="axisCol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Col" showAll="0">
      <items count="5">
        <item sd="0" x="0"/>
        <item sd="0" x="1"/>
        <item sd="0" x="2"/>
        <item sd="0" x="3"/>
        <item t="default"/>
      </items>
    </pivotField>
  </pivotFields>
  <rowFields count="2">
    <field x="12"/>
    <field x="2"/>
  </rowFields>
  <row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2"/>
    </i>
    <i t="grand">
      <x/>
    </i>
  </rowItems>
  <colFields count="3">
    <field x="19"/>
    <field x="18"/>
    <field x="14"/>
  </colFields>
  <colItems count="4">
    <i>
      <x/>
    </i>
    <i>
      <x v="1"/>
    </i>
    <i>
      <x v="2"/>
    </i>
    <i t="grand">
      <x/>
    </i>
  </colItems>
  <dataFields count="1">
    <dataField name="Suma de TOTAL" fld="6" baseField="0" baseItem="0"/>
  </dataFields>
  <formats count="2">
    <format dxfId="952">
      <pivotArea outline="0" collapsedLevelsAreSubtotals="1" fieldPosition="0">
        <references count="1">
          <reference field="19" count="2" selected="0">
            <x v="1"/>
            <x v="2"/>
          </reference>
        </references>
      </pivotArea>
    </format>
    <format dxfId="951">
      <pivotArea grandCol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A3BF2A-A3A4-4AD0-9BA7-8D0E2D5F391E}" name="Tabla dinámica3" cacheId="6" applyNumberFormats="0" applyBorderFormats="0" applyFontFormats="0" applyPatternFormats="0" applyAlignmentFormats="0" applyWidthHeightFormats="1" dataCaption="Valores" updatedVersion="7" minRefreshableVersion="3" showDrill="0" useAutoFormatting="1" rowGrandTotals="0" colGrandTotals="0" itemPrintTitles="1" createdVersion="4" indent="0" compact="0" compactData="0" multipleFieldFilters="0">
  <location ref="J3:AD137" firstHeaderRow="1" firstDataRow="2" firstDataCol="3" rowPageCount="1" colPageCount="1"/>
  <pivotFields count="22">
    <pivotField compact="0" numFmtId="1" outline="0" showAll="0"/>
    <pivotField compact="0" outline="0" showAll="0"/>
    <pivotField axis="axisRow" compact="0" outline="0" showAll="0" defaultSubtotal="0">
      <items count="168">
        <item x="140"/>
        <item x="141"/>
        <item x="158"/>
        <item x="142"/>
        <item x="136"/>
        <item x="137"/>
        <item x="126"/>
        <item x="95"/>
        <item x="0"/>
        <item x="1"/>
        <item x="2"/>
        <item x="3"/>
        <item x="4"/>
        <item x="10"/>
        <item x="21"/>
        <item x="8"/>
        <item x="5"/>
        <item x="6"/>
        <item x="11"/>
        <item x="14"/>
        <item x="19"/>
        <item x="7"/>
        <item x="12"/>
        <item x="13"/>
        <item x="18"/>
        <item x="17"/>
        <item x="26"/>
        <item x="27"/>
        <item x="9"/>
        <item x="15"/>
        <item x="163"/>
        <item x="34"/>
        <item n="000352" x="81"/>
        <item x="36"/>
        <item x="84"/>
        <item x="22"/>
        <item x="88"/>
        <item x="37"/>
        <item x="29"/>
        <item x="23"/>
        <item x="24"/>
        <item x="75"/>
        <item x="114"/>
        <item x="28"/>
        <item x="73"/>
        <item x="41"/>
        <item x="40"/>
        <item x="35"/>
        <item x="72"/>
        <item x="32"/>
        <item x="33"/>
        <item x="115"/>
        <item x="71"/>
        <item x="76"/>
        <item x="125"/>
        <item x="77"/>
        <item x="39"/>
        <item x="152"/>
        <item x="111"/>
        <item x="80"/>
        <item x="48"/>
        <item x="50"/>
        <item x="62"/>
        <item x="63"/>
        <item x="42"/>
        <item x="64"/>
        <item x="85"/>
        <item x="43"/>
        <item x="87"/>
        <item x="65"/>
        <item x="53"/>
        <item x="52"/>
        <item x="132"/>
        <item x="143"/>
        <item x="67"/>
        <item x="97"/>
        <item x="93"/>
        <item x="133"/>
        <item x="130"/>
        <item x="131"/>
        <item x="135"/>
        <item x="129"/>
        <item x="79"/>
        <item x="128"/>
        <item x="157"/>
        <item x="104"/>
        <item x="98"/>
        <item x="61"/>
        <item x="74"/>
        <item x="165"/>
        <item x="38"/>
        <item x="31"/>
        <item x="45"/>
        <item x="99"/>
        <item x="100"/>
        <item x="146"/>
        <item x="51"/>
        <item x="55"/>
        <item x="117"/>
        <item x="57"/>
        <item x="122"/>
        <item x="123"/>
        <item x="124"/>
        <item x="127"/>
        <item x="103"/>
        <item x="101"/>
        <item x="102"/>
        <item x="105"/>
        <item x="106"/>
        <item x="109"/>
        <item x="49"/>
        <item x="20"/>
        <item x="153"/>
        <item x="156"/>
        <item x="16"/>
        <item x="56"/>
        <item x="70"/>
        <item x="89"/>
        <item x="90"/>
        <item x="138"/>
        <item x="139"/>
        <item x="94"/>
        <item x="96"/>
        <item x="107"/>
        <item x="108"/>
        <item x="148"/>
        <item x="54"/>
        <item x="69"/>
        <item x="154"/>
        <item x="155"/>
        <item x="25"/>
        <item x="30"/>
        <item x="83"/>
        <item x="86"/>
        <item x="92"/>
        <item x="91"/>
        <item x="116"/>
        <item x="44"/>
        <item x="46"/>
        <item x="47"/>
        <item x="58"/>
        <item x="59"/>
        <item x="60"/>
        <item x="68"/>
        <item x="78"/>
        <item x="134"/>
        <item x="110"/>
        <item x="112"/>
        <item x="113"/>
        <item x="82"/>
        <item x="120"/>
        <item x="118"/>
        <item x="119"/>
        <item x="121"/>
        <item x="149"/>
        <item x="150"/>
        <item x="151"/>
        <item x="144"/>
        <item x="145"/>
        <item x="147"/>
        <item x="159"/>
        <item x="160"/>
        <item x="161"/>
        <item x="162"/>
        <item x="164"/>
        <item x="166"/>
        <item x="167"/>
        <item x="66"/>
      </items>
    </pivotField>
    <pivotField name="CAT" axis="axisPage" compact="0" outline="0" multipleItemSelectionAllowed="1" showAll="0">
      <items count="4">
        <item x="0"/>
        <item h="1" x="1"/>
        <item h="1" x="2"/>
        <item t="default"/>
      </items>
    </pivotField>
    <pivotField axis="axisRow" compact="0" outline="0" showAll="0" sortType="ascending" defaultSubtotal="0">
      <items count="168">
        <item x="32"/>
        <item x="59"/>
        <item x="39"/>
        <item x="3"/>
        <item x="64"/>
        <item x="73"/>
        <item x="29"/>
        <item x="111"/>
        <item x="4"/>
        <item x="6"/>
        <item x="152"/>
        <item x="23"/>
        <item x="156"/>
        <item x="18"/>
        <item x="21"/>
        <item x="45"/>
        <item x="165"/>
        <item x="55"/>
        <item x="103"/>
        <item x="96"/>
        <item x="89"/>
        <item x="124"/>
        <item x="88"/>
        <item x="118"/>
        <item x="61"/>
        <item x="87"/>
        <item x="99"/>
        <item x="112"/>
        <item x="30"/>
        <item x="113"/>
        <item x="0"/>
        <item x="76"/>
        <item x="5"/>
        <item x="74"/>
        <item x="53"/>
        <item x="62"/>
        <item x="144"/>
        <item x="114"/>
        <item x="25"/>
        <item x="110"/>
        <item x="44"/>
        <item x="83"/>
        <item x="162"/>
        <item x="1"/>
        <item x="52"/>
        <item x="31"/>
        <item x="33"/>
        <item x="51"/>
        <item x="57"/>
        <item x="20"/>
        <item x="150"/>
        <item x="63"/>
        <item x="115"/>
        <item x="50"/>
        <item x="119"/>
        <item x="86"/>
        <item x="126"/>
        <item x="93"/>
        <item x="135"/>
        <item x="132"/>
        <item x="143"/>
        <item x="97"/>
        <item x="98"/>
        <item x="128"/>
        <item x="157"/>
        <item x="129"/>
        <item x="133"/>
        <item x="54"/>
        <item x="56"/>
        <item x="117"/>
        <item x="149"/>
        <item x="116"/>
        <item x="60"/>
        <item x="153"/>
        <item x="102"/>
        <item x="101"/>
        <item x="130"/>
        <item x="131"/>
        <item x="145"/>
        <item x="154"/>
        <item x="46"/>
        <item x="79"/>
        <item x="66"/>
        <item x="120"/>
        <item x="91"/>
        <item x="92"/>
        <item x="167"/>
        <item x="146"/>
        <item x="134"/>
        <item x="72"/>
        <item x="41"/>
        <item x="42"/>
        <item x="8"/>
        <item x="36"/>
        <item x="82"/>
        <item x="22"/>
        <item x="37"/>
        <item x="75"/>
        <item x="16"/>
        <item x="43"/>
        <item x="35"/>
        <item x="28"/>
        <item x="138"/>
        <item x="139"/>
        <item x="94"/>
        <item x="106"/>
        <item x="105"/>
        <item x="158"/>
        <item x="142"/>
        <item x="141"/>
        <item x="140"/>
        <item x="80"/>
        <item x="49"/>
        <item x="148"/>
        <item x="107"/>
        <item x="108"/>
        <item x="163"/>
        <item x="137"/>
        <item x="136"/>
        <item x="17"/>
        <item x="147"/>
        <item x="67"/>
        <item n="PECHUGA DE POLLO" x="9"/>
        <item x="155"/>
        <item x="166"/>
        <item x="26"/>
        <item x="27"/>
        <item x="34"/>
        <item x="161"/>
        <item x="68"/>
        <item x="123"/>
        <item x="70"/>
        <item x="69"/>
        <item x="151"/>
        <item x="164"/>
        <item x="121"/>
        <item x="122"/>
        <item x="104"/>
        <item x="65"/>
        <item x="95"/>
        <item x="127"/>
        <item x="84"/>
        <item x="81"/>
        <item x="48"/>
        <item x="85"/>
        <item x="71"/>
        <item x="90"/>
        <item x="13"/>
        <item x="38"/>
        <item x="109"/>
        <item x="7"/>
        <item x="47"/>
        <item x="19"/>
        <item x="11"/>
        <item x="125"/>
        <item x="12"/>
        <item x="14"/>
        <item x="10"/>
        <item x="24"/>
        <item x="58"/>
        <item x="15"/>
        <item x="159"/>
        <item x="160"/>
        <item x="2"/>
        <item x="77"/>
        <item x="78"/>
        <item x="40"/>
        <item x="100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numFmtId="14" outline="0" showAll="0" sortType="ascending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26">
        <item x="14"/>
        <item x="1"/>
        <item h="1" x="17"/>
        <item x="24"/>
        <item x="10"/>
        <item x="8"/>
        <item x="21"/>
        <item x="13"/>
        <item x="23"/>
        <item x="19"/>
        <item x="7"/>
        <item x="4"/>
        <item x="9"/>
        <item x="12"/>
        <item x="15"/>
        <item x="20"/>
        <item x="5"/>
        <item x="18"/>
        <item x="22"/>
        <item x="3"/>
        <item x="11"/>
        <item x="6"/>
        <item x="25"/>
        <item x="2"/>
        <item x="0"/>
        <item x="16"/>
      </items>
    </pivotField>
    <pivotField axis="axisCol" compact="0" numFmtId="14" outline="0" showAll="0" sortType="ascending" defaultSubtotal="0">
      <items count="18">
        <item x="3"/>
        <item x="0"/>
        <item x="1"/>
        <item x="2"/>
        <item x="4"/>
        <item x="8"/>
        <item x="5"/>
        <item x="6"/>
        <item x="7"/>
        <item x="11"/>
        <item x="9"/>
        <item x="14"/>
        <item x="10"/>
        <item x="12"/>
        <item x="13"/>
        <item x="15"/>
        <item x="17"/>
        <item x="16"/>
      </items>
    </pivotField>
  </pivotFields>
  <rowFields count="3">
    <field x="20"/>
    <field x="2"/>
    <field x="4"/>
  </rowFields>
  <rowItems count="133">
    <i>
      <x/>
      <x v="49"/>
      <x/>
    </i>
    <i r="1">
      <x v="141"/>
      <x v="1"/>
    </i>
    <i>
      <x v="1"/>
      <x v="10"/>
      <x v="163"/>
    </i>
    <i r="1">
      <x v="12"/>
      <x v="8"/>
    </i>
    <i r="1">
      <x v="17"/>
      <x v="9"/>
    </i>
    <i r="1">
      <x v="37"/>
      <x v="96"/>
    </i>
    <i r="1">
      <x v="38"/>
      <x v="6"/>
    </i>
    <i r="1">
      <x v="41"/>
      <x v="97"/>
    </i>
    <i r="1">
      <x v="42"/>
      <x v="37"/>
    </i>
    <i r="1">
      <x v="44"/>
      <x v="5"/>
    </i>
    <i r="1">
      <x v="45"/>
      <x v="90"/>
    </i>
    <i r="1">
      <x v="46"/>
      <x v="166"/>
    </i>
    <i r="1">
      <x v="48"/>
      <x v="89"/>
    </i>
    <i r="1">
      <x v="58"/>
      <x v="7"/>
    </i>
    <i r="1">
      <x v="64"/>
      <x v="91"/>
    </i>
    <i r="1">
      <x v="92"/>
      <x v="15"/>
    </i>
    <i r="1">
      <x v="137"/>
      <x v="40"/>
    </i>
    <i r="1">
      <x v="138"/>
      <x v="80"/>
    </i>
    <i r="1">
      <x v="146"/>
      <x v="39"/>
    </i>
    <i r="1">
      <x v="162"/>
      <x v="128"/>
    </i>
    <i>
      <x v="3"/>
      <x v="57"/>
      <x v="10"/>
    </i>
    <i>
      <x v="4"/>
      <x v="39"/>
      <x v="11"/>
    </i>
    <i>
      <x v="5"/>
      <x v="14"/>
      <x v="14"/>
    </i>
    <i r="1">
      <x v="24"/>
      <x v="13"/>
    </i>
    <i>
      <x v="6"/>
      <x v="36"/>
      <x v="22"/>
    </i>
    <i r="1">
      <x v="68"/>
      <x v="25"/>
    </i>
    <i>
      <x v="7"/>
      <x v="131"/>
      <x v="28"/>
    </i>
    <i>
      <x v="8"/>
      <x v="147"/>
      <x v="27"/>
    </i>
    <i r="1">
      <x v="148"/>
      <x v="29"/>
    </i>
    <i>
      <x v="9"/>
      <x v="70"/>
      <x v="34"/>
    </i>
    <i>
      <x v="10"/>
      <x v="51"/>
      <x v="52"/>
    </i>
    <i r="1">
      <x v="67"/>
      <x v="99"/>
    </i>
    <i r="1">
      <x v="114"/>
      <x v="98"/>
    </i>
    <i>
      <x v="11"/>
      <x v="15"/>
      <x v="92"/>
    </i>
    <i r="1">
      <x v="33"/>
      <x v="93"/>
    </i>
    <i r="1">
      <x v="35"/>
      <x v="95"/>
    </i>
    <i r="1">
      <x v="149"/>
      <x v="94"/>
    </i>
    <i>
      <x v="12"/>
      <x v="50"/>
      <x v="46"/>
    </i>
    <i r="1">
      <x v="91"/>
      <x v="45"/>
    </i>
    <i r="1">
      <x v="96"/>
      <x v="47"/>
    </i>
    <i r="1">
      <x v="99"/>
      <x v="48"/>
    </i>
    <i r="1">
      <x v="111"/>
      <x v="49"/>
    </i>
    <i r="1">
      <x v="155"/>
      <x v="50"/>
    </i>
    <i>
      <x v="13"/>
      <x v="43"/>
      <x v="101"/>
    </i>
    <i>
      <x v="14"/>
      <x v="47"/>
      <x v="100"/>
    </i>
    <i>
      <x v="15"/>
      <x v="59"/>
      <x v="111"/>
    </i>
    <i r="1">
      <x v="69"/>
      <x v="138"/>
    </i>
    <i>
      <x v="16"/>
      <x v="28"/>
      <x v="122"/>
    </i>
    <i>
      <x v="17"/>
      <x v="32"/>
      <x v="142"/>
    </i>
    <i r="1">
      <x v="34"/>
      <x v="141"/>
    </i>
    <i r="1">
      <x v="52"/>
      <x v="145"/>
    </i>
    <i r="1">
      <x v="60"/>
      <x v="143"/>
    </i>
    <i>
      <x v="18"/>
      <x v="118"/>
      <x v="146"/>
    </i>
    <i>
      <x v="19"/>
      <x v="13"/>
      <x v="157"/>
    </i>
    <i r="1">
      <x v="16"/>
      <x v="32"/>
    </i>
    <i r="1">
      <x v="18"/>
      <x v="153"/>
    </i>
    <i r="1">
      <x v="19"/>
      <x v="156"/>
    </i>
    <i r="1">
      <x v="20"/>
      <x v="152"/>
    </i>
    <i r="1">
      <x v="21"/>
      <x v="150"/>
    </i>
    <i r="1">
      <x v="22"/>
      <x v="155"/>
    </i>
    <i r="1">
      <x v="23"/>
      <x v="147"/>
    </i>
    <i r="1">
      <x v="25"/>
      <x v="119"/>
    </i>
    <i r="1">
      <x v="26"/>
      <x v="125"/>
    </i>
    <i r="1">
      <x v="27"/>
      <x v="126"/>
    </i>
    <i r="1">
      <x v="30"/>
      <x v="116"/>
    </i>
    <i r="1">
      <x v="54"/>
      <x v="154"/>
    </i>
    <i r="1">
      <x v="65"/>
      <x v="4"/>
    </i>
    <i r="1">
      <x v="130"/>
      <x v="38"/>
    </i>
    <i r="1">
      <x v="139"/>
      <x v="151"/>
    </i>
    <i r="1">
      <x v="165"/>
      <x v="124"/>
    </i>
    <i>
      <x v="20"/>
      <x v="40"/>
      <x v="158"/>
    </i>
    <i>
      <x v="21"/>
      <x v="29"/>
      <x v="160"/>
    </i>
    <i r="1">
      <x v="140"/>
      <x v="159"/>
    </i>
    <i>
      <x v="22"/>
      <x v="160"/>
      <x v="161"/>
    </i>
    <i r="1">
      <x v="161"/>
      <x v="162"/>
    </i>
    <i>
      <x v="23"/>
      <x v="11"/>
      <x v="3"/>
    </i>
    <i>
      <x v="24"/>
      <x v="7"/>
      <x v="139"/>
    </i>
    <i r="1">
      <x v="8"/>
      <x v="30"/>
    </i>
    <i r="1">
      <x v="9"/>
      <x v="43"/>
    </i>
    <i r="1">
      <x v="31"/>
      <x v="127"/>
    </i>
    <i r="1">
      <x v="88"/>
      <x v="33"/>
    </i>
    <i>
      <x v="25"/>
      <x v="6"/>
      <x v="56"/>
    </i>
    <i r="1">
      <x v="53"/>
      <x v="31"/>
    </i>
    <i r="1">
      <x v="55"/>
      <x v="164"/>
    </i>
    <i r="1">
      <x v="61"/>
      <x v="53"/>
    </i>
    <i r="1">
      <x v="62"/>
      <x v="35"/>
    </i>
    <i r="1">
      <x v="63"/>
      <x v="51"/>
    </i>
    <i r="1">
      <x v="66"/>
      <x v="144"/>
    </i>
    <i r="1">
      <x v="71"/>
      <x v="44"/>
    </i>
    <i r="1">
      <x v="72"/>
      <x v="59"/>
    </i>
    <i r="1">
      <x v="73"/>
      <x v="60"/>
    </i>
    <i r="1">
      <x v="74"/>
      <x v="121"/>
    </i>
    <i r="1">
      <x v="75"/>
      <x v="61"/>
    </i>
    <i r="1">
      <x v="76"/>
      <x v="57"/>
    </i>
    <i r="1">
      <x v="77"/>
      <x v="66"/>
    </i>
    <i r="1">
      <x v="78"/>
      <x v="76"/>
    </i>
    <i r="1">
      <x v="79"/>
      <x v="77"/>
    </i>
    <i r="1">
      <x v="80"/>
      <x v="58"/>
    </i>
    <i r="1">
      <x v="81"/>
      <x v="65"/>
    </i>
    <i r="1">
      <x v="83"/>
      <x v="63"/>
    </i>
    <i r="1">
      <x v="84"/>
      <x v="64"/>
    </i>
    <i r="1">
      <x v="85"/>
      <x v="137"/>
    </i>
    <i r="1">
      <x v="86"/>
      <x v="62"/>
    </i>
    <i r="1">
      <x v="87"/>
      <x v="24"/>
    </i>
    <i r="1">
      <x v="90"/>
      <x v="148"/>
    </i>
    <i r="1">
      <x v="93"/>
      <x v="26"/>
    </i>
    <i r="1">
      <x v="94"/>
      <x v="167"/>
    </i>
    <i r="1">
      <x v="97"/>
      <x v="17"/>
    </i>
    <i r="1">
      <x v="98"/>
      <x v="69"/>
    </i>
    <i r="1">
      <x v="102"/>
      <x v="21"/>
    </i>
    <i r="1">
      <x v="103"/>
      <x v="140"/>
    </i>
    <i r="1">
      <x v="104"/>
      <x v="18"/>
    </i>
    <i r="1">
      <x v="105"/>
      <x v="75"/>
    </i>
    <i r="1">
      <x v="106"/>
      <x v="74"/>
    </i>
    <i r="1">
      <x v="109"/>
      <x v="149"/>
    </i>
    <i r="1">
      <x v="110"/>
      <x v="112"/>
    </i>
    <i r="1">
      <x v="112"/>
      <x v="73"/>
    </i>
    <i r="1">
      <x v="115"/>
      <x v="68"/>
    </i>
    <i r="1">
      <x v="117"/>
      <x v="20"/>
    </i>
    <i r="1">
      <x v="122"/>
      <x v="19"/>
    </i>
    <i r="1">
      <x v="126"/>
      <x v="67"/>
    </i>
    <i r="1">
      <x v="128"/>
      <x v="79"/>
    </i>
    <i r="1">
      <x v="132"/>
      <x v="41"/>
    </i>
    <i r="1">
      <x v="133"/>
      <x v="55"/>
    </i>
    <i r="1">
      <x v="136"/>
      <x v="71"/>
    </i>
    <i r="1">
      <x v="142"/>
      <x v="72"/>
    </i>
    <i r="1">
      <x v="144"/>
      <x v="165"/>
    </i>
    <i r="1">
      <x v="151"/>
      <x v="23"/>
    </i>
    <i r="1">
      <x v="152"/>
      <x v="54"/>
    </i>
    <i r="1">
      <x v="154"/>
      <x v="70"/>
    </i>
    <i r="1">
      <x v="157"/>
      <x v="36"/>
    </i>
    <i r="1">
      <x v="158"/>
      <x v="78"/>
    </i>
    <i r="1">
      <x v="163"/>
      <x v="42"/>
    </i>
  </rowItems>
  <colFields count="1">
    <field x="21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colItems>
  <pageFields count="1">
    <pageField fld="3" hier="-1"/>
  </pageFields>
  <dataFields count="1">
    <dataField name="Suma de NECESIDAD" fld="6" baseField="4" baseItem="21" numFmtId="3"/>
  </dataFields>
  <formats count="101">
    <format dxfId="943">
      <pivotArea dataOnly="0" labelOnly="1" outline="0" fieldPosition="0">
        <references count="1">
          <reference field="3" count="0"/>
        </references>
      </pivotArea>
    </format>
    <format dxfId="942">
      <pivotArea field="2" type="button" dataOnly="0" labelOnly="1" outline="0" axis="axisRow" fieldPosition="1"/>
    </format>
    <format dxfId="941">
      <pivotArea type="all" dataOnly="0" outline="0" fieldPosition="0"/>
    </format>
    <format dxfId="940">
      <pivotArea type="all" dataOnly="0" outline="0" fieldPosition="0"/>
    </format>
    <format dxfId="939">
      <pivotArea dataOnly="0" grandCol="1" outline="0" fieldPosition="0"/>
    </format>
    <format dxfId="938">
      <pivotArea outline="0" collapsedLevelsAreSubtotals="1" fieldPosition="0">
        <references count="1">
          <reference field="21" count="0" selected="0"/>
        </references>
      </pivotArea>
    </format>
    <format dxfId="937">
      <pivotArea grandCol="1" outline="0" collapsedLevelsAreSubtotals="1" fieldPosition="0"/>
    </format>
    <format dxfId="936">
      <pivotArea dataOnly="0" labelOnly="1" grandCol="1" outline="0" fieldPosition="0"/>
    </format>
    <format dxfId="935">
      <pivotArea outline="0" fieldPosition="0">
        <references count="1">
          <reference field="4294967294" count="1">
            <x v="0"/>
          </reference>
        </references>
      </pivotArea>
    </format>
    <format dxfId="934">
      <pivotArea dataOnly="0" labelOnly="1" outline="0" fieldPosition="0">
        <references count="1">
          <reference field="20" count="18">
            <x v="0"/>
            <x v="1"/>
            <x v="4"/>
            <x v="5"/>
            <x v="6"/>
            <x v="10"/>
            <x v="11"/>
            <x v="12"/>
            <x v="13"/>
            <x v="14"/>
            <x v="15"/>
            <x v="16"/>
            <x v="17"/>
            <x v="19"/>
            <x v="20"/>
            <x v="21"/>
            <x v="23"/>
            <x v="24"/>
          </reference>
        </references>
      </pivotArea>
    </format>
    <format dxfId="933">
      <pivotArea dataOnly="0" labelOnly="1" outline="0" fieldPosition="0">
        <references count="1">
          <reference field="20" count="1">
            <x v="10"/>
          </reference>
        </references>
      </pivotArea>
    </format>
    <format dxfId="932">
      <pivotArea type="topRight" dataOnly="0" labelOnly="1" outline="0" offset="F1" fieldPosition="0"/>
    </format>
    <format dxfId="931">
      <pivotArea dataOnly="0" labelOnly="1" outline="0" offset="IV1" fieldPosition="0">
        <references count="1">
          <reference field="20" count="1">
            <x v="11"/>
          </reference>
        </references>
      </pivotArea>
    </format>
    <format dxfId="930">
      <pivotArea dataOnly="0" labelOnly="1" outline="0" offset="IV1" fieldPosition="0">
        <references count="1">
          <reference field="20" count="1">
            <x v="12"/>
          </reference>
        </references>
      </pivotArea>
    </format>
    <format dxfId="929">
      <pivotArea field="4" type="button" dataOnly="0" labelOnly="1" outline="0" axis="axisRow" fieldPosition="2"/>
    </format>
    <format dxfId="928">
      <pivotArea type="topRight" dataOnly="0" labelOnly="1" outline="0" offset="C1:D1" fieldPosition="0"/>
    </format>
    <format dxfId="927">
      <pivotArea dataOnly="0" labelOnly="1" outline="0" fieldPosition="0">
        <references count="3">
          <reference field="2" count="1" selected="0">
            <x v="61"/>
          </reference>
          <reference field="4" count="1">
            <x v="53"/>
          </reference>
          <reference field="20" count="1" selected="0">
            <x v="25"/>
          </reference>
        </references>
      </pivotArea>
    </format>
    <format dxfId="926">
      <pivotArea outline="0" collapsedLevelsAreSubtotals="1" fieldPosition="0"/>
    </format>
    <format dxfId="925">
      <pivotArea dataOnly="0" labelOnly="1" outline="0" offset="IV1" fieldPosition="0">
        <references count="1">
          <reference field="20" count="1">
            <x v="6"/>
          </reference>
        </references>
      </pivotArea>
    </format>
    <format dxfId="924">
      <pivotArea dataOnly="0" labelOnly="1" outline="0" fieldPosition="0">
        <references count="2">
          <reference field="2" count="1">
            <x v="69"/>
          </reference>
          <reference field="20" count="1" selected="0">
            <x v="15"/>
          </reference>
        </references>
      </pivotArea>
    </format>
    <format dxfId="923">
      <pivotArea dataOnly="0" labelOnly="1" outline="0" fieldPosition="0">
        <references count="3">
          <reference field="2" count="1" selected="0">
            <x v="29"/>
          </reference>
          <reference field="4" count="1">
            <x v="160"/>
          </reference>
          <reference field="20" count="1" selected="0">
            <x v="21"/>
          </reference>
        </references>
      </pivotArea>
    </format>
    <format dxfId="922">
      <pivotArea dataOnly="0" labelOnly="1" outline="0" fieldPosition="0">
        <references count="3">
          <reference field="2" count="1" selected="0">
            <x v="48"/>
          </reference>
          <reference field="4" count="1">
            <x v="89"/>
          </reference>
          <reference field="20" count="1" selected="0">
            <x v="1"/>
          </reference>
        </references>
      </pivotArea>
    </format>
    <format dxfId="921">
      <pivotArea dataOnly="0" labelOnly="1" outline="0" fieldPosition="0">
        <references count="3">
          <reference field="2" count="1" selected="0">
            <x v="57"/>
          </reference>
          <reference field="4" count="1">
            <x v="10"/>
          </reference>
          <reference field="20" count="1" selected="0">
            <x v="3"/>
          </reference>
        </references>
      </pivotArea>
    </format>
    <format dxfId="920">
      <pivotArea dataOnly="0" labelOnly="1" outline="0" fieldPosition="0">
        <references count="3">
          <reference field="2" count="1" selected="0">
            <x v="41"/>
          </reference>
          <reference field="4" count="1">
            <x v="97"/>
          </reference>
          <reference field="20" count="1" selected="0">
            <x v="1"/>
          </reference>
        </references>
      </pivotArea>
    </format>
    <format dxfId="919">
      <pivotArea dataOnly="0" labelOnly="1" outline="0" fieldPosition="0">
        <references count="3">
          <reference field="2" count="1" selected="0">
            <x v="59"/>
          </reference>
          <reference field="4" count="1">
            <x v="111"/>
          </reference>
          <reference field="20" count="1" selected="0">
            <x v="15"/>
          </reference>
        </references>
      </pivotArea>
    </format>
    <format dxfId="918">
      <pivotArea dataOnly="0" labelOnly="1" outline="0" fieldPosition="0">
        <references count="2">
          <reference field="2" count="1">
            <x v="32"/>
          </reference>
          <reference field="20" count="1" selected="0">
            <x v="17"/>
          </reference>
        </references>
      </pivotArea>
    </format>
    <format dxfId="917">
      <pivotArea dataOnly="0" labelOnly="1" outline="0" fieldPosition="0">
        <references count="3">
          <reference field="2" count="1" selected="0">
            <x v="32"/>
          </reference>
          <reference field="4" count="1">
            <x v="142"/>
          </reference>
          <reference field="20" count="1" selected="0">
            <x v="17"/>
          </reference>
        </references>
      </pivotArea>
    </format>
    <format dxfId="916">
      <pivotArea dataOnly="0" labelOnly="1" outline="0" fieldPosition="0">
        <references count="2">
          <reference field="2" count="1">
            <x v="32"/>
          </reference>
          <reference field="20" count="1" selected="0">
            <x v="17"/>
          </reference>
        </references>
      </pivotArea>
    </format>
    <format dxfId="915">
      <pivotArea dataOnly="0" labelOnly="1" outline="0" fieldPosition="0">
        <references count="3">
          <reference field="2" count="1" selected="0">
            <x v="32"/>
          </reference>
          <reference field="4" count="1">
            <x v="142"/>
          </reference>
          <reference field="20" count="1" selected="0">
            <x v="17"/>
          </reference>
        </references>
      </pivotArea>
    </format>
    <format dxfId="914">
      <pivotArea dataOnly="0" labelOnly="1" outline="0" fieldPosition="0">
        <references count="3">
          <reference field="2" count="1" selected="0">
            <x v="19"/>
          </reference>
          <reference field="4" count="1">
            <x v="156"/>
          </reference>
          <reference field="20" count="1" selected="0">
            <x v="19"/>
          </reference>
        </references>
      </pivotArea>
    </format>
    <format dxfId="913">
      <pivotArea dataOnly="0" labelOnly="1" outline="0" fieldPosition="0">
        <references count="3">
          <reference field="2" count="1" selected="0">
            <x v="13"/>
          </reference>
          <reference field="4" count="1">
            <x v="157"/>
          </reference>
          <reference field="20" count="1" selected="0">
            <x v="19"/>
          </reference>
        </references>
      </pivotArea>
    </format>
    <format dxfId="912">
      <pivotArea dataOnly="0" labelOnly="1" outline="0" fieldPosition="0">
        <references count="3">
          <reference field="2" count="1" selected="0">
            <x v="21"/>
          </reference>
          <reference field="4" count="1">
            <x v="150"/>
          </reference>
          <reference field="20" count="1" selected="0">
            <x v="19"/>
          </reference>
        </references>
      </pivotArea>
    </format>
    <format dxfId="911">
      <pivotArea dataOnly="0" labelOnly="1" outline="0" fieldPosition="0">
        <references count="3">
          <reference field="2" count="1" selected="0">
            <x v="39"/>
          </reference>
          <reference field="4" count="1">
            <x v="11"/>
          </reference>
          <reference field="20" count="1" selected="0">
            <x v="4"/>
          </reference>
        </references>
      </pivotArea>
    </format>
    <format dxfId="910">
      <pivotArea dataOnly="0" labelOnly="1" outline="0" fieldPosition="0">
        <references count="3">
          <reference field="2" count="1" selected="0">
            <x v="58"/>
          </reference>
          <reference field="4" count="1">
            <x v="7"/>
          </reference>
          <reference field="20" count="1" selected="0">
            <x v="1"/>
          </reference>
        </references>
      </pivotArea>
    </format>
    <format dxfId="909">
      <pivotArea dataOnly="0" labelOnly="1" outline="0" fieldPosition="0">
        <references count="2">
          <reference field="2" count="1">
            <x v="32"/>
          </reference>
          <reference field="20" count="1" selected="0">
            <x v="17"/>
          </reference>
        </references>
      </pivotArea>
    </format>
    <format dxfId="908">
      <pivotArea dataOnly="0" labelOnly="1" outline="0" fieldPosition="0">
        <references count="2">
          <reference field="2" count="1">
            <x v="28"/>
          </reference>
          <reference field="20" count="1" selected="0">
            <x v="16"/>
          </reference>
        </references>
      </pivotArea>
    </format>
    <format dxfId="907">
      <pivotArea dataOnly="0" labelOnly="1" outline="0" fieldPosition="0">
        <references count="2">
          <reference field="2" count="1">
            <x v="32"/>
          </reference>
          <reference field="20" count="1" selected="0">
            <x v="17"/>
          </reference>
        </references>
      </pivotArea>
    </format>
    <format dxfId="906">
      <pivotArea dataOnly="0" labelOnly="1" outline="0" fieldPosition="0">
        <references count="3">
          <reference field="2" count="1" selected="0">
            <x v="43"/>
          </reference>
          <reference field="4" count="1">
            <x v="101"/>
          </reference>
          <reference field="20" count="1" selected="0">
            <x v="13"/>
          </reference>
        </references>
      </pivotArea>
    </format>
    <format dxfId="905">
      <pivotArea dataOnly="0" labelOnly="1" outline="0" fieldPosition="0">
        <references count="2">
          <reference field="2" count="1">
            <x v="10"/>
          </reference>
          <reference field="20" count="1" selected="0">
            <x v="1"/>
          </reference>
        </references>
      </pivotArea>
    </format>
    <format dxfId="904">
      <pivotArea dataOnly="0" labelOnly="1" outline="0" fieldPosition="0">
        <references count="3">
          <reference field="2" count="1" selected="0">
            <x v="33"/>
          </reference>
          <reference field="4" count="1">
            <x v="93"/>
          </reference>
          <reference field="20" count="1" selected="0">
            <x v="11"/>
          </reference>
        </references>
      </pivotArea>
    </format>
    <format dxfId="903">
      <pivotArea dataOnly="0" labelOnly="1" outline="0" fieldPosition="0">
        <references count="3">
          <reference field="2" count="1" selected="0">
            <x v="26"/>
          </reference>
          <reference field="4" count="1">
            <x v="125"/>
          </reference>
          <reference field="20" count="1" selected="0">
            <x v="19"/>
          </reference>
        </references>
      </pivotArea>
    </format>
    <format dxfId="902">
      <pivotArea dataOnly="0" labelOnly="1" outline="0" fieldPosition="0">
        <references count="3">
          <reference field="2" count="1" selected="0">
            <x v="27"/>
          </reference>
          <reference field="4" count="1">
            <x v="126"/>
          </reference>
          <reference field="20" count="1" selected="0">
            <x v="19"/>
          </reference>
        </references>
      </pivotArea>
    </format>
    <format dxfId="901">
      <pivotArea dataOnly="0" labelOnly="1" outline="0" fieldPosition="0">
        <references count="3">
          <reference field="2" count="1" selected="0">
            <x v="30"/>
          </reference>
          <reference field="4" count="1">
            <x v="116"/>
          </reference>
          <reference field="20" count="1" selected="0">
            <x v="19"/>
          </reference>
        </references>
      </pivotArea>
    </format>
    <format dxfId="900">
      <pivotArea dataOnly="0" labelOnly="1" outline="0" fieldPosition="0">
        <references count="3">
          <reference field="2" count="1" selected="0">
            <x v="72"/>
          </reference>
          <reference field="4" count="1">
            <x v="59"/>
          </reference>
          <reference field="20" count="1" selected="0">
            <x v="25"/>
          </reference>
        </references>
      </pivotArea>
    </format>
    <format dxfId="899">
      <pivotArea dataOnly="0" labelOnly="1" outline="0" fieldPosition="0">
        <references count="3">
          <reference field="2" count="1" selected="0">
            <x v="73"/>
          </reference>
          <reference field="4" count="1">
            <x v="60"/>
          </reference>
          <reference field="20" count="1" selected="0">
            <x v="25"/>
          </reference>
        </references>
      </pivotArea>
    </format>
    <format dxfId="898">
      <pivotArea dataOnly="0" labelOnly="1" outline="0" fieldPosition="0">
        <references count="3">
          <reference field="2" count="1" selected="0">
            <x v="75"/>
          </reference>
          <reference field="4" count="1">
            <x v="61"/>
          </reference>
          <reference field="20" count="1" selected="0">
            <x v="25"/>
          </reference>
        </references>
      </pivotArea>
    </format>
    <format dxfId="897">
      <pivotArea dataOnly="0" labelOnly="1" outline="0" fieldPosition="0">
        <references count="3">
          <reference field="2" count="1" selected="0">
            <x v="76"/>
          </reference>
          <reference field="4" count="1">
            <x v="57"/>
          </reference>
          <reference field="20" count="1" selected="0">
            <x v="25"/>
          </reference>
        </references>
      </pivotArea>
    </format>
    <format dxfId="896">
      <pivotArea dataOnly="0" labelOnly="1" outline="0" fieldPosition="0">
        <references count="3">
          <reference field="2" count="1" selected="0">
            <x v="78"/>
          </reference>
          <reference field="4" count="1">
            <x v="76"/>
          </reference>
          <reference field="20" count="1" selected="0">
            <x v="25"/>
          </reference>
        </references>
      </pivotArea>
    </format>
    <format dxfId="895">
      <pivotArea dataOnly="0" labelOnly="1" outline="0" fieldPosition="0">
        <references count="3">
          <reference field="2" count="1" selected="0">
            <x v="79"/>
          </reference>
          <reference field="4" count="1">
            <x v="77"/>
          </reference>
          <reference field="20" count="1" selected="0">
            <x v="25"/>
          </reference>
        </references>
      </pivotArea>
    </format>
    <format dxfId="894">
      <pivotArea dataOnly="0" labelOnly="1" outline="0" fieldPosition="0">
        <references count="3">
          <reference field="2" count="1" selected="0">
            <x v="80"/>
          </reference>
          <reference field="4" count="1">
            <x v="58"/>
          </reference>
          <reference field="20" count="1" selected="0">
            <x v="25"/>
          </reference>
        </references>
      </pivotArea>
    </format>
    <format dxfId="893">
      <pivotArea dataOnly="0" labelOnly="1" outline="0" fieldPosition="0">
        <references count="3">
          <reference field="2" count="1" selected="0">
            <x v="86"/>
          </reference>
          <reference field="4" count="1">
            <x v="62"/>
          </reference>
          <reference field="20" count="1" selected="0">
            <x v="25"/>
          </reference>
        </references>
      </pivotArea>
    </format>
    <format dxfId="892">
      <pivotArea dataOnly="0" labelOnly="1" outline="0" fieldPosition="0">
        <references count="3">
          <reference field="2" count="1" selected="0">
            <x v="35"/>
          </reference>
          <reference field="4" count="1">
            <x v="95"/>
          </reference>
          <reference field="20" count="1" selected="0">
            <x v="11"/>
          </reference>
        </references>
      </pivotArea>
    </format>
    <format dxfId="891">
      <pivotArea dataOnly="0" labelOnly="1" outline="0" fieldPosition="0">
        <references count="3">
          <reference field="2" count="1" selected="0">
            <x v="66"/>
          </reference>
          <reference field="4" count="1">
            <x v="144"/>
          </reference>
          <reference field="20" count="1" selected="0">
            <x v="25"/>
          </reference>
        </references>
      </pivotArea>
    </format>
    <format dxfId="890">
      <pivotArea dataOnly="0" labelOnly="1" outline="0" fieldPosition="0">
        <references count="3">
          <reference field="2" count="1" selected="0">
            <x v="51"/>
          </reference>
          <reference field="4" count="1">
            <x v="52"/>
          </reference>
          <reference field="20" count="1" selected="0">
            <x v="10"/>
          </reference>
        </references>
      </pivotArea>
    </format>
    <format dxfId="889">
      <pivotArea dataOnly="0" labelOnly="1" outline="0" fieldPosition="0">
        <references count="3">
          <reference field="2" count="1" selected="0">
            <x v="53"/>
          </reference>
          <reference field="4" count="1">
            <x v="31"/>
          </reference>
          <reference field="20" count="1" selected="0">
            <x v="25"/>
          </reference>
        </references>
      </pivotArea>
    </format>
    <format dxfId="888">
      <pivotArea dataOnly="0" labelOnly="1" outline="0" fieldPosition="0">
        <references count="3">
          <reference field="2" count="1" selected="0">
            <x v="65"/>
          </reference>
          <reference field="4" count="1">
            <x v="4"/>
          </reference>
          <reference field="20" count="1" selected="0">
            <x v="19"/>
          </reference>
        </references>
      </pivotArea>
    </format>
    <format dxfId="887">
      <pivotArea dataOnly="0" labelOnly="1" outline="0" fieldPosition="0">
        <references count="2">
          <reference field="2" count="1">
            <x v="37"/>
          </reference>
          <reference field="20" count="1" selected="0">
            <x v="1"/>
          </reference>
        </references>
      </pivotArea>
    </format>
    <format dxfId="886">
      <pivotArea dataOnly="0" labelOnly="1" outline="0" fieldPosition="0">
        <references count="3">
          <reference field="2" count="1" selected="0">
            <x v="37"/>
          </reference>
          <reference field="4" count="1">
            <x v="96"/>
          </reference>
          <reference field="20" count="1" selected="0">
            <x v="1"/>
          </reference>
        </references>
      </pivotArea>
    </format>
    <format dxfId="885">
      <pivotArea dataOnly="0" labelOnly="1" outline="0" fieldPosition="0">
        <references count="2">
          <reference field="2" count="1">
            <x v="93"/>
          </reference>
          <reference field="20" count="1" selected="0">
            <x v="25"/>
          </reference>
        </references>
      </pivotArea>
    </format>
    <format dxfId="884">
      <pivotArea dataOnly="0" labelOnly="1" outline="0" fieldPosition="0">
        <references count="3">
          <reference field="2" count="1" selected="0">
            <x v="93"/>
          </reference>
          <reference field="4" count="1">
            <x v="26"/>
          </reference>
          <reference field="20" count="1" selected="0">
            <x v="25"/>
          </reference>
        </references>
      </pivotArea>
    </format>
    <format dxfId="883">
      <pivotArea dataOnly="0" labelOnly="1" outline="0" fieldPosition="0">
        <references count="1">
          <reference field="20" count="1">
            <x v="16"/>
          </reference>
        </references>
      </pivotArea>
    </format>
    <format dxfId="882">
      <pivotArea dataOnly="0" labelOnly="1" outline="0" offset="IV1:IV2" fieldPosition="0">
        <references count="1">
          <reference field="20" count="1">
            <x v="17"/>
          </reference>
        </references>
      </pivotArea>
    </format>
    <format dxfId="881">
      <pivotArea dataOnly="0" labelOnly="1" outline="0" fieldPosition="0">
        <references count="2">
          <reference field="2" count="1">
            <x v="28"/>
          </reference>
          <reference field="20" count="1" selected="0">
            <x v="16"/>
          </reference>
        </references>
      </pivotArea>
    </format>
    <format dxfId="880">
      <pivotArea dataOnly="0" labelOnly="1" outline="0" fieldPosition="0">
        <references count="2">
          <reference field="2" count="2">
            <x v="32"/>
            <x v="34"/>
          </reference>
          <reference field="20" count="1" selected="0">
            <x v="17"/>
          </reference>
        </references>
      </pivotArea>
    </format>
    <format dxfId="879">
      <pivotArea dataOnly="0" labelOnly="1" outline="0" fieldPosition="0">
        <references count="3">
          <reference field="2" count="1" selected="0">
            <x v="32"/>
          </reference>
          <reference field="4" count="1">
            <x v="142"/>
          </reference>
          <reference field="20" count="1" selected="0">
            <x v="17"/>
          </reference>
        </references>
      </pivotArea>
    </format>
    <format dxfId="878">
      <pivotArea dataOnly="0" labelOnly="1" outline="0" fieldPosition="0">
        <references count="3">
          <reference field="2" count="1" selected="0">
            <x v="34"/>
          </reference>
          <reference field="4" count="1">
            <x v="141"/>
          </reference>
          <reference field="20" count="1" selected="0">
            <x v="17"/>
          </reference>
        </references>
      </pivotArea>
    </format>
    <format dxfId="877">
      <pivotArea dataOnly="0" labelOnly="1" outline="0" fieldPosition="0">
        <references count="2">
          <reference field="2" count="1">
            <x v="32"/>
          </reference>
          <reference field="20" count="1" selected="0">
            <x v="17"/>
          </reference>
        </references>
      </pivotArea>
    </format>
    <format dxfId="876">
      <pivotArea dataOnly="0" labelOnly="1" outline="0" fieldPosition="0">
        <references count="3">
          <reference field="2" count="1" selected="0">
            <x v="32"/>
          </reference>
          <reference field="4" count="1">
            <x v="142"/>
          </reference>
          <reference field="20" count="1" selected="0">
            <x v="17"/>
          </reference>
        </references>
      </pivotArea>
    </format>
    <format dxfId="875">
      <pivotArea dataOnly="0" labelOnly="1" outline="0" fieldPosition="0">
        <references count="2">
          <reference field="2" count="1">
            <x v="32"/>
          </reference>
          <reference field="20" count="1" selected="0">
            <x v="17"/>
          </reference>
        </references>
      </pivotArea>
    </format>
    <format dxfId="874">
      <pivotArea dataOnly="0" labelOnly="1" outline="0" fieldPosition="0">
        <references count="3">
          <reference field="2" count="1" selected="0">
            <x v="32"/>
          </reference>
          <reference field="4" count="1">
            <x v="142"/>
          </reference>
          <reference field="20" count="1" selected="0">
            <x v="17"/>
          </reference>
        </references>
      </pivotArea>
    </format>
    <format dxfId="873">
      <pivotArea dataOnly="0" labelOnly="1" outline="0" fieldPosition="0">
        <references count="3">
          <reference field="2" count="1" selected="0">
            <x v="69"/>
          </reference>
          <reference field="4" count="1">
            <x v="138"/>
          </reference>
          <reference field="20" count="1" selected="0">
            <x v="15"/>
          </reference>
        </references>
      </pivotArea>
    </format>
    <format dxfId="872">
      <pivotArea dataOnly="0" labelOnly="1" outline="0" fieldPosition="0">
        <references count="3">
          <reference field="2" count="1" selected="0">
            <x v="40"/>
          </reference>
          <reference field="4" count="1">
            <x v="158"/>
          </reference>
          <reference field="20" count="1" selected="0">
            <x v="20"/>
          </reference>
        </references>
      </pivotArea>
    </format>
    <format dxfId="871">
      <pivotArea dataOnly="0" labelOnly="1" outline="0" fieldPosition="0">
        <references count="3">
          <reference field="2" count="1" selected="0">
            <x v="14"/>
          </reference>
          <reference field="4" count="1">
            <x v="14"/>
          </reference>
          <reference field="20" count="1" selected="0">
            <x v="5"/>
          </reference>
        </references>
      </pivotArea>
    </format>
    <format dxfId="870">
      <pivotArea dataOnly="0" labelOnly="1" outline="0" fieldPosition="0">
        <references count="3">
          <reference field="2" count="1" selected="0">
            <x v="55"/>
          </reference>
          <reference field="4" count="1">
            <x v="164"/>
          </reference>
          <reference field="20" count="1" selected="0">
            <x v="25"/>
          </reference>
        </references>
      </pivotArea>
    </format>
    <format dxfId="869">
      <pivotArea dataOnly="0" labelOnly="1" outline="0" fieldPosition="0">
        <references count="3">
          <reference field="2" count="1" selected="0">
            <x v="68"/>
          </reference>
          <reference field="4" count="1">
            <x v="25"/>
          </reference>
          <reference field="20" count="1" selected="0">
            <x v="6"/>
          </reference>
        </references>
      </pivotArea>
    </format>
    <format dxfId="868">
      <pivotArea dataOnly="0" labelOnly="1" outline="0" fieldPosition="0">
        <references count="3">
          <reference field="2" count="1" selected="0">
            <x v="87"/>
          </reference>
          <reference field="4" count="1">
            <x v="24"/>
          </reference>
          <reference field="20" count="1" selected="0">
            <x v="25"/>
          </reference>
        </references>
      </pivotArea>
    </format>
    <format dxfId="867">
      <pivotArea dataOnly="0" labelOnly="1" outline="0" fieldPosition="0">
        <references count="3">
          <reference field="2" count="1" selected="0">
            <x v="97"/>
          </reference>
          <reference field="4" count="1">
            <x v="17"/>
          </reference>
          <reference field="20" count="1" selected="0">
            <x v="25"/>
          </reference>
        </references>
      </pivotArea>
    </format>
    <format dxfId="866">
      <pivotArea dataOnly="0" labelOnly="1" outline="0" fieldPosition="0">
        <references count="3">
          <reference field="2" count="1" selected="0">
            <x v="102"/>
          </reference>
          <reference field="4" count="1">
            <x v="21"/>
          </reference>
          <reference field="20" count="1" selected="0">
            <x v="25"/>
          </reference>
        </references>
      </pivotArea>
    </format>
    <format dxfId="865">
      <pivotArea dataOnly="0" labelOnly="1" outline="0" fieldPosition="0">
        <references count="3">
          <reference field="2" count="1" selected="0">
            <x v="104"/>
          </reference>
          <reference field="4" count="1">
            <x v="18"/>
          </reference>
          <reference field="20" count="1" selected="0">
            <x v="25"/>
          </reference>
        </references>
      </pivotArea>
    </format>
    <format dxfId="864">
      <pivotArea dataOnly="0" labelOnly="1" outline="0" fieldPosition="0">
        <references count="3">
          <reference field="2" count="1" selected="0">
            <x v="52"/>
          </reference>
          <reference field="4" count="1">
            <x v="145"/>
          </reference>
          <reference field="20" count="1" selected="0">
            <x v="17"/>
          </reference>
        </references>
      </pivotArea>
    </format>
    <format dxfId="863">
      <pivotArea dataOnly="0" labelOnly="1" outline="0" fieldPosition="0">
        <references count="3">
          <reference field="2" count="1" selected="0">
            <x v="11"/>
          </reference>
          <reference field="4" count="1">
            <x v="3"/>
          </reference>
          <reference field="20" count="1" selected="0">
            <x v="23"/>
          </reference>
        </references>
      </pivotArea>
    </format>
    <format dxfId="862">
      <pivotArea dataOnly="0" labelOnly="1" outline="0" fieldPosition="0">
        <references count="3">
          <reference field="2" count="1" selected="0">
            <x v="7"/>
          </reference>
          <reference field="4" count="1">
            <x v="139"/>
          </reference>
          <reference field="20" count="1" selected="0">
            <x v="24"/>
          </reference>
        </references>
      </pivotArea>
    </format>
    <format dxfId="861">
      <pivotArea dataOnly="0" labelOnly="1" outline="0" fieldPosition="0">
        <references count="3">
          <reference field="2" count="1" selected="0">
            <x v="67"/>
          </reference>
          <reference field="4" count="1">
            <x v="99"/>
          </reference>
          <reference field="20" count="1" selected="0">
            <x v="10"/>
          </reference>
        </references>
      </pivotArea>
    </format>
    <format dxfId="860">
      <pivotArea outline="0" fieldPosition="0">
        <references count="3">
          <reference field="2" count="1" selected="0">
            <x v="59"/>
          </reference>
          <reference field="4" count="1" selected="0">
            <x v="111"/>
          </reference>
          <reference field="20" count="1" selected="0">
            <x v="15"/>
          </reference>
        </references>
      </pivotArea>
    </format>
    <format dxfId="859">
      <pivotArea dataOnly="0" labelOnly="1" outline="0" fieldPosition="0">
        <references count="3">
          <reference field="2" count="1" selected="0">
            <x v="8"/>
          </reference>
          <reference field="4" count="1">
            <x v="30"/>
          </reference>
          <reference field="20" count="1" selected="0">
            <x v="24"/>
          </reference>
        </references>
      </pivotArea>
    </format>
    <format dxfId="858">
      <pivotArea dataOnly="0" labelOnly="1" outline="0" fieldPosition="0">
        <references count="3">
          <reference field="2" count="1" selected="0">
            <x v="70"/>
          </reference>
          <reference field="4" count="1">
            <x v="34"/>
          </reference>
          <reference field="20" count="1" selected="0">
            <x v="9"/>
          </reference>
        </references>
      </pivotArea>
    </format>
    <format dxfId="857">
      <pivotArea dataOnly="0" labelOnly="1" outline="0" fieldPosition="0">
        <references count="2">
          <reference field="2" count="1">
            <x v="84"/>
          </reference>
          <reference field="20" count="1" selected="0">
            <x v="25"/>
          </reference>
        </references>
      </pivotArea>
    </format>
    <format dxfId="856">
      <pivotArea dataOnly="0" labelOnly="1" outline="0" fieldPosition="0">
        <references count="3">
          <reference field="2" count="1" selected="0">
            <x v="84"/>
          </reference>
          <reference field="4" count="1">
            <x v="64"/>
          </reference>
          <reference field="20" count="1" selected="0">
            <x v="25"/>
          </reference>
        </references>
      </pivotArea>
    </format>
    <format dxfId="855">
      <pivotArea dataOnly="0" labelOnly="1" outline="0" fieldPosition="0">
        <references count="3">
          <reference field="2" count="1" selected="0">
            <x v="10"/>
          </reference>
          <reference field="4" count="1">
            <x v="163"/>
          </reference>
          <reference field="20" count="1" selected="0">
            <x v="1"/>
          </reference>
        </references>
      </pivotArea>
    </format>
    <format dxfId="854">
      <pivotArea dataOnly="0" labelOnly="1" outline="0" fieldPosition="0">
        <references count="3">
          <reference field="2" count="1" selected="0">
            <x v="15"/>
          </reference>
          <reference field="4" count="1">
            <x v="92"/>
          </reference>
          <reference field="20" count="1" selected="0">
            <x v="11"/>
          </reference>
        </references>
      </pivotArea>
    </format>
    <format dxfId="853">
      <pivotArea dataOnly="0" labelOnly="1" outline="0" fieldPosition="0">
        <references count="3">
          <reference field="2" count="1" selected="0">
            <x v="31"/>
          </reference>
          <reference field="4" count="1">
            <x v="127"/>
          </reference>
          <reference field="20" count="1" selected="0">
            <x v="24"/>
          </reference>
        </references>
      </pivotArea>
    </format>
    <format dxfId="852">
      <pivotArea dataOnly="0" labelOnly="1" outline="0" fieldPosition="0">
        <references count="3">
          <reference field="2" count="1" selected="0">
            <x v="114"/>
          </reference>
          <reference field="4" count="1">
            <x v="98"/>
          </reference>
          <reference field="20" count="1" selected="0">
            <x v="10"/>
          </reference>
        </references>
      </pivotArea>
    </format>
    <format dxfId="851">
      <pivotArea dataOnly="0" labelOnly="1" outline="0" fieldPosition="0">
        <references count="3">
          <reference field="2" count="1" selected="0">
            <x v="6"/>
          </reference>
          <reference field="4" count="1">
            <x v="56"/>
          </reference>
          <reference field="20" count="1" selected="0">
            <x v="25"/>
          </reference>
        </references>
      </pivotArea>
    </format>
    <format dxfId="850">
      <pivotArea dataOnly="0" labelOnly="1" outline="0" fieldPosition="0">
        <references count="3">
          <reference field="2" count="1" selected="0">
            <x v="110"/>
          </reference>
          <reference field="4" count="1">
            <x v="112"/>
          </reference>
          <reference field="20" count="1" selected="0">
            <x v="25"/>
          </reference>
        </references>
      </pivotArea>
    </format>
    <format dxfId="849">
      <pivotArea outline="0" fieldPosition="0">
        <references count="4">
          <reference field="2" count="1" selected="0">
            <x v="110"/>
          </reference>
          <reference field="4" count="1" selected="0">
            <x v="112"/>
          </reference>
          <reference field="20" count="1" selected="0">
            <x v="25"/>
          </reference>
          <reference field="21" count="5" selected="0">
            <x v="0"/>
            <x v="1"/>
            <x v="2"/>
            <x v="3"/>
            <x v="4"/>
          </reference>
        </references>
      </pivotArea>
    </format>
    <format dxfId="848">
      <pivotArea dataOnly="0" labelOnly="1" outline="0" fieldPosition="0">
        <references count="3">
          <reference field="2" count="1" selected="0">
            <x v="28"/>
          </reference>
          <reference field="4" count="1">
            <x v="122"/>
          </reference>
          <reference field="20" count="1" selected="0">
            <x v="16"/>
          </reference>
        </references>
      </pivotArea>
    </format>
    <format dxfId="847">
      <pivotArea dataOnly="0" labelOnly="1" outline="0" fieldPosition="0">
        <references count="3">
          <reference field="2" count="1" selected="0">
            <x v="32"/>
          </reference>
          <reference field="4" count="1">
            <x v="142"/>
          </reference>
          <reference field="20" count="1" selected="0">
            <x v="17"/>
          </reference>
        </references>
      </pivotArea>
    </format>
    <format dxfId="846">
      <pivotArea outline="0" fieldPosition="0">
        <references count="3">
          <reference field="2" count="1" selected="0">
            <x v="110"/>
          </reference>
          <reference field="4" count="1" selected="0">
            <x v="112"/>
          </reference>
          <reference field="20" count="1" selected="0">
            <x v="25"/>
          </reference>
        </references>
      </pivotArea>
    </format>
    <format dxfId="845">
      <pivotArea outline="0" fieldPosition="0">
        <references count="3">
          <reference field="2" count="1" selected="0">
            <x v="163"/>
          </reference>
          <reference field="20" count="1" selected="0">
            <x v="25"/>
          </reference>
          <reference field="21" count="1" selected="0">
            <x v="8"/>
          </reference>
        </references>
      </pivotArea>
    </format>
    <format dxfId="844">
      <pivotArea outline="0" fieldPosition="0">
        <references count="3">
          <reference field="2" count="1" selected="0">
            <x v="163"/>
          </reference>
          <reference field="20" count="1" selected="0">
            <x v="25"/>
          </reference>
          <reference field="21" count="1" selected="0">
            <x v="8"/>
          </reference>
        </references>
      </pivotArea>
    </format>
    <format dxfId="843">
      <pivotArea outline="0" fieldPosition="0">
        <references count="4">
          <reference field="2" count="1" selected="0">
            <x v="117"/>
          </reference>
          <reference field="4" count="1" selected="0">
            <x v="20"/>
          </reference>
          <reference field="20" count="1" selected="0">
            <x v="25"/>
          </reference>
          <reference field="21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86A29F-6499-4342-90F3-2B52425FBFD6}" name="TablaDinámica1" cacheId="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A3:D92" firstHeaderRow="1" firstDataRow="1" firstDataCol="4"/>
  <pivotFields count="20">
    <pivotField compact="0" outline="0" showAll="0"/>
    <pivotField axis="axisRow" compact="0" outline="0" showAll="0" defaultSubtotal="0">
      <items count="148">
        <item x="96"/>
        <item x="108"/>
        <item x="144"/>
        <item x="109"/>
        <item x="6"/>
        <item x="80"/>
        <item x="119"/>
        <item x="13"/>
        <item x="45"/>
        <item x="9"/>
        <item x="132"/>
        <item x="37"/>
        <item x="33"/>
        <item x="42"/>
        <item x="68"/>
        <item x="22"/>
        <item x="74"/>
        <item x="138"/>
        <item x="10"/>
        <item x="130"/>
        <item x="11"/>
        <item x="12"/>
        <item x="5"/>
        <item x="7"/>
        <item x="40"/>
        <item x="141"/>
        <item x="15"/>
        <item x="46"/>
        <item x="27"/>
        <item x="123"/>
        <item x="91"/>
        <item x="90"/>
        <item x="92"/>
        <item x="87"/>
        <item x="88"/>
        <item x="41"/>
        <item x="47"/>
        <item x="48"/>
        <item x="58"/>
        <item x="49"/>
        <item x="50"/>
        <item x="113"/>
        <item x="121"/>
        <item x="51"/>
        <item x="110"/>
        <item x="115"/>
        <item x="126"/>
        <item x="81"/>
        <item x="82"/>
        <item x="84"/>
        <item x="94"/>
        <item x="52"/>
        <item x="64"/>
        <item x="117"/>
        <item x="114"/>
        <item x="1"/>
        <item x="19"/>
        <item x="2"/>
        <item x="140"/>
        <item x="146"/>
        <item x="99"/>
        <item x="43"/>
        <item x="44"/>
        <item x="21"/>
        <item x="25"/>
        <item x="60"/>
        <item x="100"/>
        <item x="112"/>
        <item x="86"/>
        <item x="28"/>
        <item x="36"/>
        <item x="35"/>
        <item x="34"/>
        <item x="145"/>
        <item x="30"/>
        <item x="125"/>
        <item x="17"/>
        <item x="131"/>
        <item x="14"/>
        <item x="77"/>
        <item x="66"/>
        <item x="133"/>
        <item x="134"/>
        <item x="120"/>
        <item x="65"/>
        <item x="4"/>
        <item x="118"/>
        <item x="136"/>
        <item x="95"/>
        <item x="16"/>
        <item x="0"/>
        <item x="18"/>
        <item x="62"/>
        <item x="78"/>
        <item x="143"/>
        <item x="67"/>
        <item x="76"/>
        <item x="97"/>
        <item x="98"/>
        <item x="137"/>
        <item x="147"/>
        <item x="79"/>
        <item x="75"/>
        <item x="116"/>
        <item x="124"/>
        <item x="142"/>
        <item x="101"/>
        <item x="135"/>
        <item x="139"/>
        <item x="102"/>
        <item x="103"/>
        <item x="104"/>
        <item x="106"/>
        <item x="107"/>
        <item x="111"/>
        <item x="105"/>
        <item x="3"/>
        <item x="93"/>
        <item x="26"/>
        <item x="59"/>
        <item x="20"/>
        <item x="61"/>
        <item x="54"/>
        <item x="55"/>
        <item x="63"/>
        <item x="56"/>
        <item x="57"/>
        <item x="53"/>
        <item x="73"/>
        <item x="128"/>
        <item x="31"/>
        <item x="29"/>
        <item x="39"/>
        <item x="38"/>
        <item x="8"/>
        <item x="71"/>
        <item x="70"/>
        <item x="72"/>
        <item x="69"/>
        <item x="122"/>
        <item x="32"/>
        <item x="83"/>
        <item x="129"/>
        <item x="89"/>
        <item x="85"/>
        <item x="24"/>
        <item x="127"/>
        <item x="23"/>
      </items>
    </pivotField>
    <pivotField axis="axisRow" compact="0" outline="0" showAll="0" defaultSubtotal="0">
      <items count="149">
        <item x="3"/>
        <item x="4"/>
        <item x="123"/>
        <item x="59"/>
        <item x="10"/>
        <item x="7"/>
        <item x="14"/>
        <item x="2"/>
        <item x="5"/>
        <item x="74"/>
        <item x="19"/>
        <item x="20"/>
        <item x="22"/>
        <item x="21"/>
        <item x="16"/>
        <item x="71"/>
        <item x="99"/>
        <item x="105"/>
        <item x="113"/>
        <item x="126"/>
        <item x="127"/>
        <item x="23"/>
        <item m="1" x="148"/>
        <item x="136"/>
        <item x="95"/>
        <item x="138"/>
        <item x="24"/>
        <item x="97"/>
        <item x="133"/>
        <item x="129"/>
        <item x="134"/>
        <item x="69"/>
        <item x="76"/>
        <item x="45"/>
        <item x="67"/>
        <item x="73"/>
        <item x="119"/>
        <item x="78"/>
        <item x="143"/>
        <item x="9"/>
        <item x="61"/>
        <item x="131"/>
        <item x="17"/>
        <item x="128"/>
        <item x="147"/>
        <item x="70"/>
        <item x="80"/>
        <item x="25"/>
        <item x="33"/>
        <item x="32"/>
        <item x="142"/>
        <item x="34"/>
        <item x="35"/>
        <item x="36"/>
        <item x="145"/>
        <item x="79"/>
        <item x="26"/>
        <item x="77"/>
        <item x="137"/>
        <item x="116"/>
        <item x="75"/>
        <item x="139"/>
        <item x="85"/>
        <item x="89"/>
        <item x="81"/>
        <item x="82"/>
        <item x="84"/>
        <item x="94"/>
        <item x="91"/>
        <item x="92"/>
        <item x="90"/>
        <item x="86"/>
        <item x="114"/>
        <item x="112"/>
        <item x="100"/>
        <item x="146"/>
        <item x="117"/>
        <item x="118"/>
        <item x="110"/>
        <item x="107"/>
        <item x="106"/>
        <item x="104"/>
        <item x="103"/>
        <item x="102"/>
        <item x="87"/>
        <item x="88"/>
        <item x="111"/>
        <item x="115"/>
        <item x="18"/>
        <item x="130"/>
        <item x="13"/>
        <item x="11"/>
        <item x="15"/>
        <item x="29"/>
        <item x="30"/>
        <item x="140"/>
        <item x="31"/>
        <item x="6"/>
        <item x="8"/>
        <item x="28"/>
        <item x="27"/>
        <item x="38"/>
        <item x="37"/>
        <item x="120"/>
        <item x="109"/>
        <item x="57"/>
        <item x="54"/>
        <item x="83"/>
        <item x="141"/>
        <item x="40"/>
        <item x="60"/>
        <item x="55"/>
        <item x="56"/>
        <item x="72"/>
        <item x="0"/>
        <item x="93"/>
        <item x="39"/>
        <item x="68"/>
        <item x="101"/>
        <item x="41"/>
        <item x="121"/>
        <item x="43"/>
        <item x="125"/>
        <item x="42"/>
        <item x="122"/>
        <item x="53"/>
        <item x="50"/>
        <item x="96"/>
        <item x="49"/>
        <item x="108"/>
        <item x="51"/>
        <item x="62"/>
        <item x="144"/>
        <item x="132"/>
        <item x="48"/>
        <item x="46"/>
        <item x="58"/>
        <item x="52"/>
        <item x="47"/>
        <item x="44"/>
        <item x="63"/>
        <item x="65"/>
        <item x="64"/>
        <item x="66"/>
        <item x="1"/>
        <item x="124"/>
        <item x="135"/>
        <item x="12"/>
        <item x="98"/>
      </items>
    </pivotField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42">
        <item x="36"/>
        <item x="33"/>
        <item x="18"/>
        <item x="24"/>
        <item x="8"/>
        <item x="13"/>
        <item x="1"/>
        <item x="28"/>
        <item x="38"/>
        <item x="39"/>
        <item x="35"/>
        <item x="14"/>
        <item x="2"/>
        <item x="11"/>
        <item x="23"/>
        <item x="29"/>
        <item x="31"/>
        <item x="5"/>
        <item x="32"/>
        <item x="15"/>
        <item x="25"/>
        <item x="34"/>
        <item x="37"/>
        <item x="10"/>
        <item x="17"/>
        <item x="3"/>
        <item x="22"/>
        <item x="6"/>
        <item x="21"/>
        <item x="20"/>
        <item x="9"/>
        <item x="27"/>
        <item x="41"/>
        <item x="40"/>
        <item x="4"/>
        <item x="19"/>
        <item x="26"/>
        <item x="30"/>
        <item x="7"/>
        <item x="16"/>
        <item x="12"/>
        <item h="1" x="0"/>
      </items>
    </pivotField>
    <pivotField axis="axisRow" compact="0" outline="0" showAll="0" defaultSubtotal="0">
      <items count="43">
        <item x="30"/>
        <item x="33"/>
        <item x="41"/>
        <item x="15"/>
        <item x="4"/>
        <item x="5"/>
        <item x="20"/>
        <item x="18"/>
        <item x="23"/>
        <item x="22"/>
        <item x="2"/>
        <item x="39"/>
        <item x="40"/>
        <item x="21"/>
        <item x="16"/>
        <item x="34"/>
        <item x="6"/>
        <item x="1"/>
        <item x="29"/>
        <item x="36"/>
        <item x="19"/>
        <item x="11"/>
        <item x="7"/>
        <item x="3"/>
        <item x="8"/>
        <item x="26"/>
        <item x="31"/>
        <item x="12"/>
        <item x="14"/>
        <item x="13"/>
        <item x="25"/>
        <item x="37"/>
        <item x="10"/>
        <item x="28"/>
        <item x="38"/>
        <item x="17"/>
        <item x="24"/>
        <item x="9"/>
        <item x="35"/>
        <item x="32"/>
        <item x="27"/>
        <item m="1" x="42"/>
        <item x="0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4">
    <field x="1"/>
    <field x="2"/>
    <field x="11"/>
    <field x="12"/>
  </rowFields>
  <rowItems count="89">
    <i>
      <x v="1"/>
      <x v="129"/>
      <x v="25"/>
      <x v="23"/>
    </i>
    <i>
      <x v="2"/>
      <x v="132"/>
      <x v="25"/>
      <x v="23"/>
    </i>
    <i>
      <x v="3"/>
      <x v="104"/>
      <x v="7"/>
      <x v="33"/>
    </i>
    <i r="2">
      <x v="11"/>
      <x v="28"/>
    </i>
    <i>
      <x v="4"/>
      <x v="97"/>
      <x v="15"/>
      <x v="18"/>
    </i>
    <i>
      <x v="8"/>
      <x v="33"/>
      <x v="21"/>
      <x v="15"/>
    </i>
    <i>
      <x v="11"/>
      <x v="102"/>
      <x v="28"/>
      <x v="13"/>
    </i>
    <i>
      <x v="13"/>
      <x v="123"/>
      <x v="19"/>
      <x v="3"/>
    </i>
    <i>
      <x v="14"/>
      <x v="117"/>
      <x v="12"/>
      <x v="10"/>
    </i>
    <i>
      <x v="15"/>
      <x v="12"/>
      <x v="13"/>
      <x v="21"/>
    </i>
    <i>
      <x v="18"/>
      <x v="4"/>
      <x v="18"/>
      <x v="39"/>
    </i>
    <i>
      <x v="20"/>
      <x v="91"/>
      <x v="15"/>
      <x v="18"/>
    </i>
    <i>
      <x v="21"/>
      <x v="147"/>
      <x v="15"/>
      <x v="18"/>
    </i>
    <i>
      <x v="22"/>
      <x v="8"/>
      <x v="13"/>
      <x v="21"/>
    </i>
    <i>
      <x v="23"/>
      <x v="5"/>
      <x v="20"/>
      <x v="30"/>
    </i>
    <i>
      <x v="24"/>
      <x v="109"/>
      <x v="6"/>
      <x v="17"/>
    </i>
    <i>
      <x v="27"/>
      <x v="135"/>
      <x v="13"/>
      <x v="21"/>
    </i>
    <i>
      <x v="28"/>
      <x v="100"/>
      <x v="23"/>
      <x v="32"/>
    </i>
    <i>
      <x v="29"/>
      <x v="2"/>
      <x v="10"/>
      <x v="38"/>
    </i>
    <i>
      <x v="32"/>
      <x v="69"/>
      <x v="27"/>
      <x v="16"/>
    </i>
    <i>
      <x v="33"/>
      <x v="84"/>
      <x v="27"/>
      <x v="16"/>
    </i>
    <i>
      <x v="34"/>
      <x v="85"/>
      <x v="27"/>
      <x v="16"/>
    </i>
    <i>
      <x v="35"/>
      <x v="119"/>
      <x v="1"/>
      <x v="1"/>
    </i>
    <i>
      <x v="37"/>
      <x v="134"/>
      <x v="8"/>
      <x v="34"/>
    </i>
    <i>
      <x v="41"/>
      <x v="18"/>
      <x v="30"/>
      <x v="37"/>
    </i>
    <i>
      <x v="42"/>
      <x v="120"/>
      <x v="36"/>
      <x v="25"/>
    </i>
    <i>
      <x v="43"/>
      <x v="130"/>
      <x v="8"/>
      <x v="34"/>
    </i>
    <i>
      <x v="44"/>
      <x v="78"/>
      <x v="27"/>
      <x v="16"/>
    </i>
    <i>
      <x v="45"/>
      <x v="87"/>
      <x v="27"/>
      <x v="16"/>
    </i>
    <i>
      <x v="46"/>
      <x v="19"/>
      <x v="30"/>
      <x v="37"/>
    </i>
    <i>
      <x v="47"/>
      <x v="64"/>
      <x v="27"/>
      <x v="16"/>
    </i>
    <i>
      <x v="48"/>
      <x v="65"/>
      <x v="27"/>
      <x v="16"/>
    </i>
    <i>
      <x v="51"/>
      <x v="137"/>
      <x v="25"/>
      <x v="23"/>
    </i>
    <i>
      <x v="52"/>
      <x v="142"/>
      <x v="31"/>
      <x v="40"/>
    </i>
    <i>
      <x v="53"/>
      <x v="76"/>
      <x v="27"/>
      <x v="16"/>
    </i>
    <i>
      <x v="54"/>
      <x v="72"/>
      <x v="27"/>
      <x v="16"/>
    </i>
    <i>
      <x v="56"/>
      <x v="10"/>
      <x v="40"/>
      <x v="27"/>
    </i>
    <i>
      <x v="57"/>
      <x v="7"/>
      <x v="32"/>
      <x v="2"/>
    </i>
    <i>
      <x v="58"/>
      <x v="95"/>
      <x v="5"/>
      <x v="29"/>
    </i>
    <i>
      <x v="60"/>
      <x v="16"/>
      <x v="30"/>
      <x v="37"/>
    </i>
    <i>
      <x v="61"/>
      <x v="121"/>
      <x v="13"/>
      <x v="21"/>
    </i>
    <i>
      <x v="62"/>
      <x v="139"/>
      <x v="8"/>
      <x v="34"/>
    </i>
    <i>
      <x v="63"/>
      <x v="13"/>
      <x v="37"/>
      <x/>
    </i>
    <i>
      <x v="66"/>
      <x v="74"/>
      <x v="27"/>
      <x v="16"/>
    </i>
    <i>
      <x v="67"/>
      <x v="73"/>
      <x v="27"/>
      <x v="16"/>
    </i>
    <i>
      <x v="69"/>
      <x v="99"/>
      <x v="35"/>
      <x v="20"/>
    </i>
    <i>
      <x v="74"/>
      <x v="94"/>
      <x v="38"/>
      <x v="22"/>
    </i>
    <i>
      <x v="75"/>
      <x v="122"/>
      <x v="24"/>
      <x v="35"/>
    </i>
    <i>
      <x v="81"/>
      <x v="28"/>
      <x v="2"/>
      <x v="7"/>
    </i>
    <i>
      <x v="82"/>
      <x v="30"/>
      <x v="2"/>
      <x v="7"/>
    </i>
    <i>
      <x v="83"/>
      <x v="103"/>
      <x v="11"/>
      <x v="28"/>
    </i>
    <i>
      <x v="84"/>
      <x v="141"/>
      <x v="31"/>
      <x v="40"/>
    </i>
    <i>
      <x v="85"/>
      <x v="1"/>
      <x v="3"/>
      <x v="36"/>
    </i>
    <i>
      <x v="86"/>
      <x v="77"/>
      <x v="27"/>
      <x v="16"/>
    </i>
    <i>
      <x v="87"/>
      <x v="23"/>
      <x v="14"/>
      <x v="8"/>
    </i>
    <i>
      <x v="88"/>
      <x v="24"/>
      <x v="14"/>
      <x v="8"/>
    </i>
    <i>
      <x v="94"/>
      <x v="38"/>
      <x/>
      <x v="19"/>
    </i>
    <i>
      <x v="98"/>
      <x v="148"/>
      <x v="26"/>
      <x v="9"/>
    </i>
    <i>
      <x v="99"/>
      <x v="58"/>
      <x v="27"/>
      <x v="16"/>
    </i>
    <i>
      <x v="101"/>
      <x v="55"/>
      <x v="4"/>
      <x v="24"/>
    </i>
    <i>
      <x v="102"/>
      <x v="60"/>
      <x v="27"/>
      <x v="16"/>
    </i>
    <i>
      <x v="103"/>
      <x v="59"/>
      <x v="27"/>
      <x v="16"/>
    </i>
    <i>
      <x v="104"/>
      <x v="145"/>
      <x v="39"/>
      <x v="14"/>
    </i>
    <i>
      <x v="105"/>
      <x v="50"/>
      <x v="4"/>
      <x v="24"/>
    </i>
    <i>
      <x v="106"/>
      <x v="118"/>
      <x v="11"/>
      <x v="28"/>
    </i>
    <i>
      <x v="116"/>
      <x/>
      <x v="34"/>
      <x v="4"/>
    </i>
    <i>
      <x v="120"/>
      <x v="11"/>
      <x v="3"/>
      <x v="36"/>
    </i>
    <i>
      <x v="122"/>
      <x v="106"/>
      <x v="21"/>
      <x v="15"/>
    </i>
    <i>
      <x v="124"/>
      <x v="140"/>
      <x v="3"/>
      <x v="36"/>
    </i>
    <i>
      <x v="127"/>
      <x v="125"/>
      <x v="9"/>
      <x v="11"/>
    </i>
    <i>
      <x v="128"/>
      <x v="35"/>
      <x v="12"/>
      <x v="10"/>
    </i>
    <i>
      <x v="129"/>
      <x v="43"/>
      <x v="33"/>
      <x v="12"/>
    </i>
    <i>
      <x v="130"/>
      <x v="96"/>
      <x v="5"/>
      <x v="29"/>
    </i>
    <i r="2">
      <x v="29"/>
      <x v="6"/>
    </i>
    <i>
      <x v="131"/>
      <x v="93"/>
      <x v="36"/>
      <x v="25"/>
    </i>
    <i>
      <x v="132"/>
      <x v="116"/>
      <x v="17"/>
      <x v="5"/>
    </i>
    <i>
      <x v="133"/>
      <x v="101"/>
      <x v="22"/>
      <x v="31"/>
    </i>
    <i>
      <x v="134"/>
      <x v="98"/>
      <x v="16"/>
      <x v="26"/>
    </i>
    <i>
      <x v="136"/>
      <x v="45"/>
      <x v="12"/>
      <x v="10"/>
    </i>
    <i r="2">
      <x v="26"/>
      <x v="9"/>
    </i>
    <i>
      <x v="138"/>
      <x v="31"/>
      <x v="26"/>
      <x v="9"/>
    </i>
    <i>
      <x v="140"/>
      <x v="49"/>
      <x v="4"/>
      <x v="24"/>
    </i>
    <i>
      <x v="142"/>
      <x v="29"/>
      <x v="2"/>
      <x v="7"/>
    </i>
    <i>
      <x v="143"/>
      <x v="63"/>
      <x v="27"/>
      <x v="16"/>
    </i>
    <i>
      <x v="144"/>
      <x v="62"/>
      <x v="27"/>
      <x v="16"/>
    </i>
    <i>
      <x v="145"/>
      <x v="26"/>
      <x v="30"/>
      <x v="37"/>
    </i>
    <i>
      <x v="146"/>
      <x v="20"/>
      <x v="30"/>
      <x v="37"/>
    </i>
    <i>
      <x v="147"/>
      <x v="21"/>
      <x v="30"/>
      <x v="37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627054-B243-444F-AB96-300BC3EA3B63}" name="Tabla dinámica1" cacheId="6" applyNumberFormats="0" applyBorderFormats="0" applyFontFormats="0" applyPatternFormats="0" applyAlignmentFormats="0" applyWidthHeightFormats="1" dataCaption="Valores" updatedVersion="7" minRefreshableVersion="3" showDrill="0" useAutoFormatting="1" rowGrandTotals="0" colGrandTotals="0" itemPrintTitles="1" createdVersion="4" indent="0" compact="0" compactData="0" multipleFieldFilters="0">
  <location ref="B4:V38" firstHeaderRow="1" firstDataRow="2" firstDataCol="3" rowPageCount="1" colPageCount="1"/>
  <pivotFields count="22">
    <pivotField compact="0" outline="0" showAll="0"/>
    <pivotField compact="0" outline="0" showAll="0"/>
    <pivotField axis="axisRow" compact="0" outline="0" showAll="0" sortType="ascending" defaultSubtotal="0">
      <items count="168">
        <item x="38"/>
        <item x="109"/>
        <item x="49"/>
        <item x="37"/>
        <item x="52"/>
        <item x="53"/>
        <item x="72"/>
        <item x="5"/>
        <item x="114"/>
        <item x="28"/>
        <item x="31"/>
        <item x="71"/>
        <item x="95"/>
        <item x="18"/>
        <item x="73"/>
        <item x="41"/>
        <item x="40"/>
        <item x="6"/>
        <item x="29"/>
        <item x="9"/>
        <item x="42"/>
        <item x="11"/>
        <item x="43"/>
        <item x="3"/>
        <item x="128"/>
        <item x="129"/>
        <item x="157"/>
        <item x="130"/>
        <item x="131"/>
        <item x="84"/>
        <item x="14"/>
        <item x="19"/>
        <item x="125"/>
        <item x="96"/>
        <item x="81"/>
        <item x="7"/>
        <item x="153"/>
        <item x="154"/>
        <item x="89"/>
        <item x="132"/>
        <item x="143"/>
        <item x="97"/>
        <item x="98"/>
        <item x="12"/>
        <item x="15"/>
        <item x="116"/>
        <item x="54"/>
        <item x="2"/>
        <item x="152"/>
        <item x="4"/>
        <item x="82"/>
        <item x="149"/>
        <item x="55"/>
        <item x="48"/>
        <item x="10"/>
        <item x="21"/>
        <item x="166"/>
        <item x="117"/>
        <item x="56"/>
        <item x="133"/>
        <item x="16"/>
        <item x="20"/>
        <item x="57"/>
        <item x="51"/>
        <item x="150"/>
        <item x="36"/>
        <item x="85"/>
        <item x="44"/>
        <item x="110"/>
        <item x="111"/>
        <item x="50"/>
        <item x="159"/>
        <item x="112"/>
        <item x="113"/>
        <item x="80"/>
        <item x="58"/>
        <item x="59"/>
        <item x="60"/>
        <item x="118"/>
        <item x="160"/>
        <item x="61"/>
        <item x="45"/>
        <item x="161"/>
        <item x="46"/>
        <item x="47"/>
        <item x="62"/>
        <item x="144"/>
        <item x="76"/>
        <item x="99"/>
        <item x="100"/>
        <item x="83"/>
        <item x="119"/>
        <item x="162"/>
        <item x="63"/>
        <item x="126"/>
        <item x="86"/>
        <item x="77"/>
        <item x="127"/>
        <item x="78"/>
        <item x="101"/>
        <item x="102"/>
        <item x="145"/>
        <item x="103"/>
        <item x="32"/>
        <item x="104"/>
        <item x="115"/>
        <item x="64"/>
        <item x="23"/>
        <item x="25"/>
        <item x="17"/>
        <item x="26"/>
        <item x="24"/>
        <item x="27"/>
        <item x="163"/>
        <item x="13"/>
        <item x="74"/>
        <item x="22"/>
        <item x="8"/>
        <item x="65"/>
        <item x="35"/>
        <item x="75"/>
        <item x="1"/>
        <item x="34"/>
        <item x="0"/>
        <item x="90"/>
        <item x="33"/>
        <item x="165"/>
        <item x="120"/>
        <item x="66"/>
        <item x="146"/>
        <item x="134"/>
        <item x="91"/>
        <item x="92"/>
        <item x="121"/>
        <item x="164"/>
        <item x="167"/>
        <item x="67"/>
        <item x="79"/>
        <item x="30"/>
        <item x="39"/>
        <item x="147"/>
        <item x="105"/>
        <item x="106"/>
        <item x="155"/>
        <item x="156"/>
        <item x="68"/>
        <item x="69"/>
        <item x="122"/>
        <item x="70"/>
        <item x="123"/>
        <item x="151"/>
        <item x="135"/>
        <item x="93"/>
        <item x="87"/>
        <item x="124"/>
        <item x="136"/>
        <item x="137"/>
        <item x="138"/>
        <item x="139"/>
        <item x="94"/>
        <item x="148"/>
        <item x="107"/>
        <item x="108"/>
        <item x="88"/>
        <item x="140"/>
        <item x="141"/>
        <item x="158"/>
        <item x="142"/>
      </items>
    </pivotField>
    <pivotField axis="axisPage" compact="0" outline="0" multipleItemSelectionAllowed="1" showAll="0">
      <items count="4">
        <item h="1" x="0"/>
        <item x="1"/>
        <item h="1" x="2"/>
        <item t="default"/>
      </items>
    </pivotField>
    <pivotField axis="axisRow" compact="0" outline="0" showAll="0" defaultSubtotal="0">
      <items count="168">
        <item x="32"/>
        <item x="39"/>
        <item x="3"/>
        <item x="29"/>
        <item x="6"/>
        <item x="23"/>
        <item x="0"/>
        <item x="1"/>
        <item x="115"/>
        <item x="41"/>
        <item x="42"/>
        <item x="8"/>
        <item x="17"/>
        <item x="9"/>
        <item x="84"/>
        <item x="71"/>
        <item x="13"/>
        <item x="14"/>
        <item x="24"/>
        <item x="40"/>
        <item x="73"/>
        <item x="75"/>
        <item x="114"/>
        <item x="135"/>
        <item x="11"/>
        <item x="132"/>
        <item x="22"/>
        <item x="28"/>
        <item x="81"/>
        <item x="93"/>
        <item x="43"/>
        <item x="87"/>
        <item x="35"/>
        <item x="7"/>
        <item x="33"/>
        <item x="27"/>
        <item x="2"/>
        <item x="4"/>
        <item x="143"/>
        <item x="98"/>
        <item x="5"/>
        <item x="10"/>
        <item x="18"/>
        <item x="129"/>
        <item x="157"/>
        <item x="97"/>
        <item x="21"/>
        <item x="36"/>
        <item x="133"/>
        <item x="19"/>
        <item x="26"/>
        <item x="48"/>
        <item x="34"/>
        <item x="72"/>
        <item x="111"/>
        <item x="80"/>
        <item x="64"/>
        <item x="152"/>
        <item x="125"/>
        <item x="95"/>
        <item x="163"/>
        <item x="37"/>
        <item x="76"/>
        <item x="12"/>
        <item x="15"/>
        <item x="130"/>
        <item x="131"/>
        <item x="128"/>
        <item x="137"/>
        <item x="63"/>
        <item x="77"/>
        <item x="50"/>
        <item x="62"/>
        <item x="126"/>
        <item x="140"/>
        <item x="142"/>
        <item x="85"/>
        <item x="141"/>
        <item x="158"/>
        <item x="65"/>
        <item x="136"/>
        <item x="53"/>
        <item x="52"/>
        <item x="67"/>
        <item x="79"/>
        <item x="104"/>
        <item x="61"/>
        <item x="74"/>
        <item x="165"/>
        <item x="38"/>
        <item x="31"/>
        <item x="45"/>
        <item x="99"/>
        <item x="146"/>
        <item x="51"/>
        <item x="55"/>
        <item x="116"/>
        <item x="117"/>
        <item x="57"/>
        <item x="122"/>
        <item x="123"/>
        <item x="124"/>
        <item x="127"/>
        <item x="103"/>
        <item x="101"/>
        <item x="102"/>
        <item x="109"/>
        <item x="49"/>
        <item x="20"/>
        <item x="153"/>
        <item x="156"/>
        <item x="16"/>
        <item x="56"/>
        <item x="70"/>
        <item x="89"/>
        <item x="90"/>
        <item x="138"/>
        <item x="139"/>
        <item x="94"/>
        <item x="96"/>
        <item x="107"/>
        <item x="108"/>
        <item x="148"/>
        <item x="54"/>
        <item x="69"/>
        <item x="154"/>
        <item x="155"/>
        <item x="25"/>
        <item x="30"/>
        <item x="83"/>
        <item x="86"/>
        <item x="92"/>
        <item x="100"/>
        <item x="91"/>
        <item x="44"/>
        <item x="46"/>
        <item x="47"/>
        <item x="58"/>
        <item x="59"/>
        <item x="60"/>
        <item x="68"/>
        <item x="78"/>
        <item x="105"/>
        <item x="106"/>
        <item x="88"/>
        <item x="134"/>
        <item x="110"/>
        <item x="112"/>
        <item x="113"/>
        <item x="82"/>
        <item x="120"/>
        <item x="118"/>
        <item x="119"/>
        <item x="121"/>
        <item x="149"/>
        <item x="150"/>
        <item x="151"/>
        <item x="144"/>
        <item x="145"/>
        <item x="147"/>
        <item x="159"/>
        <item x="160"/>
        <item x="161"/>
        <item x="162"/>
        <item x="164"/>
        <item x="166"/>
        <item x="167"/>
        <item x="66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numFmtId="14" outline="0" showAll="0" sortType="ascending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 defaultSubtotal="0">
      <items count="33">
        <item x="29"/>
        <item x="19"/>
        <item x="8"/>
        <item x="21"/>
        <item x="20"/>
        <item x="0"/>
        <item x="13"/>
        <item x="12"/>
        <item x="22"/>
        <item x="32"/>
        <item x="28"/>
        <item x="2"/>
        <item x="3"/>
        <item x="30"/>
        <item x="31"/>
        <item x="9"/>
        <item x="6"/>
        <item x="11"/>
        <item x="7"/>
        <item x="4"/>
        <item x="23"/>
        <item x="16"/>
        <item x="17"/>
        <item x="15"/>
        <item x="5"/>
        <item x="10"/>
        <item x="27"/>
        <item x="1"/>
        <item x="14"/>
        <item x="24"/>
        <item x="25"/>
        <item x="18"/>
        <item x="2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compact="0" outline="0" showAll="0" sortType="ascending" defaultSubtotal="0">
      <items count="18">
        <item x="3"/>
        <item x="0"/>
        <item x="1"/>
        <item x="2"/>
        <item x="4"/>
        <item x="8"/>
        <item x="5"/>
        <item x="6"/>
        <item x="7"/>
        <item x="11"/>
        <item x="9"/>
        <item x="14"/>
        <item x="10"/>
        <item x="12"/>
        <item x="13"/>
        <item x="15"/>
        <item x="17"/>
        <item x="16"/>
      </items>
    </pivotField>
  </pivotFields>
  <rowFields count="3">
    <field x="16"/>
    <field x="2"/>
    <field x="4"/>
  </rowFields>
  <rowItems count="33">
    <i>
      <x/>
      <x v="126"/>
      <x v="88"/>
    </i>
    <i>
      <x v="1"/>
      <x v="127"/>
      <x v="150"/>
    </i>
    <i>
      <x v="2"/>
      <x v="128"/>
      <x v="167"/>
    </i>
    <i>
      <x v="3"/>
      <x v="129"/>
      <x v="93"/>
    </i>
    <i>
      <x v="4"/>
      <x v="130"/>
      <x v="145"/>
    </i>
    <i>
      <x v="5"/>
      <x v="131"/>
      <x v="133"/>
    </i>
    <i>
      <x v="6"/>
      <x v="132"/>
      <x v="131"/>
    </i>
    <i>
      <x v="7"/>
      <x v="133"/>
      <x v="153"/>
    </i>
    <i>
      <x v="8"/>
      <x v="134"/>
      <x v="164"/>
    </i>
    <i>
      <x v="9"/>
      <x v="135"/>
      <x v="166"/>
    </i>
    <i>
      <x v="10"/>
      <x v="140"/>
      <x v="159"/>
    </i>
    <i>
      <x v="11"/>
      <x v="141"/>
      <x v="142"/>
    </i>
    <i>
      <x v="12"/>
      <x v="142"/>
      <x v="143"/>
    </i>
    <i>
      <x v="13"/>
      <x v="143"/>
      <x v="126"/>
    </i>
    <i>
      <x v="14"/>
      <x v="144"/>
      <x v="110"/>
    </i>
    <i>
      <x v="15"/>
      <x v="145"/>
      <x v="140"/>
    </i>
    <i>
      <x v="16"/>
      <x v="146"/>
      <x v="124"/>
    </i>
    <i>
      <x v="17"/>
      <x v="147"/>
      <x v="99"/>
    </i>
    <i>
      <x v="18"/>
      <x v="148"/>
      <x v="113"/>
    </i>
    <i>
      <x v="19"/>
      <x v="149"/>
      <x v="100"/>
    </i>
    <i>
      <x v="20"/>
      <x v="150"/>
      <x v="156"/>
    </i>
    <i>
      <x v="21"/>
      <x v="155"/>
      <x v="80"/>
    </i>
    <i>
      <x v="22"/>
      <x v="156"/>
      <x v="68"/>
    </i>
    <i>
      <x v="23"/>
      <x v="157"/>
      <x v="116"/>
    </i>
    <i>
      <x v="24"/>
      <x v="158"/>
      <x v="117"/>
    </i>
    <i>
      <x v="25"/>
      <x v="159"/>
      <x v="118"/>
    </i>
    <i>
      <x v="26"/>
      <x v="160"/>
      <x v="122"/>
    </i>
    <i>
      <x v="27"/>
      <x v="161"/>
      <x v="120"/>
    </i>
    <i>
      <x v="28"/>
      <x v="162"/>
      <x v="121"/>
    </i>
    <i>
      <x v="29"/>
      <x v="164"/>
      <x v="74"/>
    </i>
    <i>
      <x v="30"/>
      <x v="165"/>
      <x v="77"/>
    </i>
    <i>
      <x v="31"/>
      <x v="166"/>
      <x v="78"/>
    </i>
    <i>
      <x v="32"/>
      <x v="167"/>
      <x v="75"/>
    </i>
  </rowItems>
  <colFields count="1">
    <field x="21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colItems>
  <pageFields count="1">
    <pageField fld="3" hier="-1"/>
  </pageFields>
  <dataFields count="1">
    <dataField name="Suma de NECESIDAD" fld="6" baseField="4" baseItem="62" numFmtId="3"/>
  </dataFields>
  <formats count="15">
    <format dxfId="27">
      <pivotArea dataOnly="0" labelOnly="1" outline="0" fieldPosition="0">
        <references count="1">
          <reference field="3" count="0"/>
        </references>
      </pivotArea>
    </format>
    <format dxfId="26">
      <pivotArea field="2" type="button" dataOnly="0" labelOnly="1" outline="0" axis="axisRow" fieldPosition="1"/>
    </format>
    <format dxfId="25">
      <pivotArea type="all" dataOnly="0" outline="0" fieldPosition="0"/>
    </format>
    <format dxfId="24">
      <pivotArea type="all" dataOnly="0" outline="0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type="topRight" dataOnly="0" labelOnly="1" outline="0" offset="H1" fieldPosition="0"/>
    </format>
    <format dxfId="20">
      <pivotArea outline="0" fieldPosition="0">
        <references count="3">
          <reference field="2" count="1" selected="0">
            <x v="164"/>
          </reference>
          <reference field="4" count="1" selected="0">
            <x v="74"/>
          </reference>
          <reference field="16" count="1" selected="0">
            <x v="29"/>
          </reference>
        </references>
      </pivotArea>
    </format>
    <format dxfId="19">
      <pivotArea dataOnly="0" labelOnly="1" outline="0" fieldPosition="0">
        <references count="2">
          <reference field="2" count="1">
            <x v="164"/>
          </reference>
          <reference field="16" count="1" selected="0">
            <x v="29"/>
          </reference>
        </references>
      </pivotArea>
    </format>
    <format dxfId="18">
      <pivotArea dataOnly="0" labelOnly="1" outline="0" fieldPosition="0">
        <references count="3">
          <reference field="2" count="1" selected="0">
            <x v="164"/>
          </reference>
          <reference field="4" count="1">
            <x v="74"/>
          </reference>
          <reference field="16" count="1" selected="0">
            <x v="29"/>
          </reference>
        </references>
      </pivotArea>
    </format>
    <format dxfId="17">
      <pivotArea outline="0" fieldPosition="0">
        <references count="3">
          <reference field="2" count="1" selected="0">
            <x v="129"/>
          </reference>
          <reference field="4" count="1" selected="0">
            <x v="93"/>
          </reference>
          <reference field="16" count="1" selected="0">
            <x v="3"/>
          </reference>
        </references>
      </pivotArea>
    </format>
    <format dxfId="16">
      <pivotArea outline="0" fieldPosition="0">
        <references count="1">
          <reference field="16" count="7" selected="0">
            <x v="11"/>
            <x v="12"/>
            <x v="14"/>
            <x v="17"/>
            <x v="18"/>
            <x v="19"/>
            <x v="32"/>
          </reference>
        </references>
      </pivotArea>
    </format>
    <format dxfId="15">
      <pivotArea dataOnly="0" labelOnly="1" outline="0" fieldPosition="0">
        <references count="1">
          <reference field="16" count="1">
            <x v="14"/>
          </reference>
        </references>
      </pivotArea>
    </format>
    <format dxfId="14">
      <pivotArea dataOnly="0" labelOnly="1" outline="0" fieldPosition="0">
        <references count="2">
          <reference field="2" count="1">
            <x v="144"/>
          </reference>
          <reference field="16" count="1" selected="0">
            <x v="14"/>
          </reference>
        </references>
      </pivotArea>
    </format>
    <format dxfId="13">
      <pivotArea dataOnly="0" labelOnly="1" outline="0" fieldPosition="0">
        <references count="3">
          <reference field="2" count="1" selected="0">
            <x v="144"/>
          </reference>
          <reference field="4" count="1">
            <x v="110"/>
          </reference>
          <reference field="16" count="1" selected="0">
            <x v="1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19142C-E9E2-4D4D-B3F8-3BC4229B9FB4}" name="Tabla dinámica1" cacheId="5" applyNumberFormats="0" applyBorderFormats="0" applyFontFormats="0" applyPatternFormats="0" applyAlignmentFormats="0" applyWidthHeightFormats="1" dataCaption="Valores" updatedVersion="7" minRefreshableVersion="3" useAutoFormatting="1" itemPrintTitles="1" createdVersion="4" indent="0" compact="0" compactData="0" multipleFieldFilters="0">
  <location ref="B3:D169" firstHeaderRow="1" firstDataRow="1" firstDataCol="2" rowPageCount="1" colPageCount="1"/>
  <pivotFields count="22">
    <pivotField compact="0" outline="0" showAll="0"/>
    <pivotField compact="0" outline="0" showAll="0"/>
    <pivotField axis="axisRow" compact="0" outline="0" showAll="0" defaultSubtotal="0">
      <items count="216">
        <item x="156"/>
        <item x="70"/>
        <item x="141"/>
        <item x="158"/>
        <item x="142"/>
        <item x="140"/>
        <item x="136"/>
        <item x="137"/>
        <item x="91"/>
        <item x="126"/>
        <item x="95"/>
        <item x="0"/>
        <item x="1"/>
        <item x="2"/>
        <item x="3"/>
        <item x="4"/>
        <item x="10"/>
        <item x="21"/>
        <item x="8"/>
        <item x="5"/>
        <item x="6"/>
        <item x="11"/>
        <item x="14"/>
        <item x="19"/>
        <item m="1" x="209"/>
        <item m="1" x="188"/>
        <item x="7"/>
        <item x="12"/>
        <item x="13"/>
        <item x="18"/>
        <item x="25"/>
        <item x="17"/>
        <item x="26"/>
        <item x="27"/>
        <item x="9"/>
        <item x="30"/>
        <item x="15"/>
        <item x="16"/>
        <item x="163"/>
        <item m="1" x="204"/>
        <item x="34"/>
        <item x="81"/>
        <item x="36"/>
        <item x="84"/>
        <item x="20"/>
        <item x="51"/>
        <item x="22"/>
        <item x="88"/>
        <item x="37"/>
        <item x="29"/>
        <item x="23"/>
        <item x="24"/>
        <item x="75"/>
        <item x="114"/>
        <item x="28"/>
        <item x="73"/>
        <item x="41"/>
        <item x="40"/>
        <item x="35"/>
        <item x="72"/>
        <item x="32"/>
        <item x="33"/>
        <item x="115"/>
        <item x="71"/>
        <item m="1" x="191"/>
        <item x="76"/>
        <item x="125"/>
        <item x="77"/>
        <item x="39"/>
        <item x="152"/>
        <item x="82"/>
        <item x="111"/>
        <item x="80"/>
        <item x="83"/>
        <item x="48"/>
        <item x="50"/>
        <item x="62"/>
        <item x="86"/>
        <item x="55"/>
        <item x="57"/>
        <item x="63"/>
        <item x="42"/>
        <item x="64"/>
        <item x="99"/>
        <item x="85"/>
        <item x="100"/>
        <item x="43"/>
        <item x="87"/>
        <item x="45"/>
        <item x="65"/>
        <item x="150"/>
        <item x="53"/>
        <item x="52"/>
        <item x="132"/>
        <item x="143"/>
        <item x="67"/>
        <item x="97"/>
        <item x="56"/>
        <item x="93"/>
        <item x="133"/>
        <item x="117"/>
        <item x="149"/>
        <item x="130"/>
        <item x="131"/>
        <item x="153"/>
        <item x="135"/>
        <item x="129"/>
        <item x="134"/>
        <item x="79"/>
        <item x="128"/>
        <item x="157"/>
        <item x="104"/>
        <item x="98"/>
        <item x="110"/>
        <item m="1" x="183"/>
        <item x="61"/>
        <item x="66"/>
        <item x="124"/>
        <item m="1" x="211"/>
        <item x="112"/>
        <item x="113"/>
        <item x="120"/>
        <item x="146"/>
        <item m="1" x="208"/>
        <item x="160"/>
        <item x="118"/>
        <item x="119"/>
        <item x="121"/>
        <item m="1" x="214"/>
        <item x="74"/>
        <item m="1" x="169"/>
        <item x="127"/>
        <item m="1" x="210"/>
        <item m="1" x="189"/>
        <item m="1" x="194"/>
        <item x="123"/>
        <item x="122"/>
        <item x="38"/>
        <item x="31"/>
        <item m="1" x="206"/>
        <item m="1" x="185"/>
        <item m="1" x="173"/>
        <item x="103"/>
        <item m="1" x="200"/>
        <item m="1" x="181"/>
        <item m="1" x="187"/>
        <item x="101"/>
        <item x="102"/>
        <item x="105"/>
        <item x="106"/>
        <item x="109"/>
        <item x="49"/>
        <item x="151"/>
        <item x="145"/>
        <item x="147"/>
        <item x="89"/>
        <item x="90"/>
        <item x="138"/>
        <item x="139"/>
        <item x="94"/>
        <item x="96"/>
        <item x="107"/>
        <item x="108"/>
        <item x="92"/>
        <item x="159"/>
        <item x="161"/>
        <item x="162"/>
        <item x="164"/>
        <item x="116"/>
        <item x="148"/>
        <item m="1" x="195"/>
        <item m="1" x="205"/>
        <item m="1" x="184"/>
        <item x="54"/>
        <item x="69"/>
        <item x="154"/>
        <item x="155"/>
        <item m="1" x="180"/>
        <item m="1" x="174"/>
        <item m="1" x="215"/>
        <item m="1" x="203"/>
        <item x="44"/>
        <item x="46"/>
        <item x="47"/>
        <item x="58"/>
        <item x="59"/>
        <item x="60"/>
        <item x="68"/>
        <item m="1" x="176"/>
        <item x="78"/>
        <item m="1" x="198"/>
        <item m="1" x="201"/>
        <item m="1" x="212"/>
        <item m="1" x="177"/>
        <item m="1" x="190"/>
        <item m="1" x="182"/>
        <item m="1" x="196"/>
        <item m="1" x="171"/>
        <item m="1" x="213"/>
        <item m="1" x="179"/>
        <item m="1" x="166"/>
        <item m="1" x="175"/>
        <item m="1" x="172"/>
        <item m="1" x="197"/>
        <item m="1" x="207"/>
        <item x="144"/>
        <item m="1" x="168"/>
        <item m="1" x="167"/>
        <item m="1" x="170"/>
        <item m="1" x="193"/>
        <item m="1" x="199"/>
        <item m="1" x="178"/>
        <item m="1" x="192"/>
        <item m="1" x="202"/>
        <item m="1" x="186"/>
        <item m="1" x="165"/>
      </items>
    </pivotField>
    <pivotField axis="axisPage" compact="0" outline="0" multipleItemSelectionAllowed="1" showAll="0">
      <items count="5">
        <item x="0"/>
        <item x="1"/>
        <item x="2"/>
        <item m="1" x="3"/>
        <item t="default"/>
      </items>
    </pivotField>
    <pivotField axis="axisRow" compact="0" outline="0" showAll="0">
      <items count="217">
        <item x="32"/>
        <item x="39"/>
        <item x="3"/>
        <item x="73"/>
        <item x="29"/>
        <item x="4"/>
        <item x="6"/>
        <item x="23"/>
        <item x="156"/>
        <item x="18"/>
        <item x="21"/>
        <item x="55"/>
        <item x="124"/>
        <item x="87"/>
        <item m="1" x="208"/>
        <item x="0"/>
        <item x="5"/>
        <item x="114"/>
        <item x="25"/>
        <item x="1"/>
        <item x="33"/>
        <item x="51"/>
        <item x="20"/>
        <item x="115"/>
        <item x="93"/>
        <item x="135"/>
        <item x="132"/>
        <item x="143"/>
        <item x="97"/>
        <item x="98"/>
        <item x="157"/>
        <item x="129"/>
        <item x="133"/>
        <item x="117"/>
        <item x="153"/>
        <item x="41"/>
        <item x="42"/>
        <item x="8"/>
        <item x="36"/>
        <item x="22"/>
        <item x="75"/>
        <item x="43"/>
        <item x="35"/>
        <item x="28"/>
        <item x="17"/>
        <item x="9"/>
        <item x="26"/>
        <item x="27"/>
        <item x="34"/>
        <item x="123"/>
        <item x="84"/>
        <item x="81"/>
        <item x="48"/>
        <item x="71"/>
        <item x="13"/>
        <item m="1" x="168"/>
        <item m="1" x="173"/>
        <item x="7"/>
        <item x="19"/>
        <item x="11"/>
        <item x="14"/>
        <item x="10"/>
        <item x="24"/>
        <item x="2"/>
        <item x="40"/>
        <item x="149"/>
        <item x="82"/>
        <item x="150"/>
        <item x="56"/>
        <item x="16"/>
        <item x="30"/>
        <item x="72"/>
        <item x="111"/>
        <item x="80"/>
        <item x="64"/>
        <item x="57"/>
        <item x="152"/>
        <item x="125"/>
        <item x="95"/>
        <item x="163"/>
        <item x="130"/>
        <item x="131"/>
        <item x="137"/>
        <item x="37"/>
        <item m="1" x="212"/>
        <item x="45"/>
        <item x="76"/>
        <item x="12"/>
        <item x="83"/>
        <item x="15"/>
        <item x="128"/>
        <item x="63"/>
        <item m="1" x="169"/>
        <item x="77"/>
        <item x="50"/>
        <item x="62"/>
        <item x="126"/>
        <item x="86"/>
        <item x="70"/>
        <item x="140"/>
        <item x="142"/>
        <item x="91"/>
        <item x="99"/>
        <item x="85"/>
        <item x="141"/>
        <item x="158"/>
        <item x="65"/>
        <item x="151"/>
        <item x="136"/>
        <item x="53"/>
        <item x="52"/>
        <item x="67"/>
        <item x="134"/>
        <item x="79"/>
        <item x="116"/>
        <item x="122"/>
        <item x="104"/>
        <item x="110"/>
        <item x="61"/>
        <item x="66"/>
        <item m="1" x="203"/>
        <item x="112"/>
        <item x="113"/>
        <item x="120"/>
        <item x="146"/>
        <item m="1" x="200"/>
        <item x="160"/>
        <item x="118"/>
        <item x="119"/>
        <item x="121"/>
        <item m="1" x="193"/>
        <item x="74"/>
        <item m="1" x="178"/>
        <item x="127"/>
        <item m="1" x="191"/>
        <item m="1" x="194"/>
        <item m="1" x="170"/>
        <item x="38"/>
        <item x="31"/>
        <item m="1" x="190"/>
        <item m="1" x="205"/>
        <item m="1" x="172"/>
        <item x="103"/>
        <item x="101"/>
        <item x="102"/>
        <item m="1" x="192"/>
        <item m="1" x="166"/>
        <item x="109"/>
        <item x="49"/>
        <item x="145"/>
        <item m="1" x="214"/>
        <item x="89"/>
        <item x="90"/>
        <item x="138"/>
        <item x="139"/>
        <item x="94"/>
        <item x="96"/>
        <item x="107"/>
        <item x="108"/>
        <item x="92"/>
        <item x="100"/>
        <item x="159"/>
        <item x="161"/>
        <item x="162"/>
        <item x="164"/>
        <item m="1" x="209"/>
        <item m="1" x="210"/>
        <item m="1" x="189"/>
        <item x="148"/>
        <item m="1" x="206"/>
        <item m="1" x="198"/>
        <item m="1" x="171"/>
        <item x="54"/>
        <item x="69"/>
        <item x="154"/>
        <item x="155"/>
        <item m="1" x="184"/>
        <item m="1" x="204"/>
        <item m="1" x="211"/>
        <item m="1" x="176"/>
        <item x="44"/>
        <item x="46"/>
        <item x="47"/>
        <item x="58"/>
        <item x="59"/>
        <item x="60"/>
        <item x="68"/>
        <item m="1" x="196"/>
        <item x="78"/>
        <item m="1" x="185"/>
        <item m="1" x="199"/>
        <item m="1" x="187"/>
        <item m="1" x="183"/>
        <item m="1" x="201"/>
        <item m="1" x="213"/>
        <item m="1" x="180"/>
        <item m="1" x="182"/>
        <item m="1" x="174"/>
        <item m="1" x="202"/>
        <item m="1" x="167"/>
        <item m="1" x="215"/>
        <item x="144"/>
        <item m="1" x="188"/>
        <item m="1" x="179"/>
        <item m="1" x="186"/>
        <item m="1" x="175"/>
        <item m="1" x="177"/>
        <item m="1" x="181"/>
        <item x="105"/>
        <item x="106"/>
        <item m="1" x="197"/>
        <item x="147"/>
        <item x="88"/>
        <item m="1" x="207"/>
        <item m="1" x="195"/>
        <item m="1" x="165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2"/>
    <field x="4"/>
  </rowFields>
  <rowItems count="166">
    <i>
      <x/>
      <x v="8"/>
    </i>
    <i>
      <x v="1"/>
      <x v="98"/>
    </i>
    <i>
      <x v="2"/>
      <x v="104"/>
    </i>
    <i>
      <x v="3"/>
      <x v="105"/>
    </i>
    <i>
      <x v="4"/>
      <x v="100"/>
    </i>
    <i>
      <x v="5"/>
      <x v="99"/>
    </i>
    <i>
      <x v="6"/>
      <x v="108"/>
    </i>
    <i>
      <x v="7"/>
      <x v="82"/>
    </i>
    <i>
      <x v="8"/>
      <x v="101"/>
    </i>
    <i>
      <x v="9"/>
      <x v="96"/>
    </i>
    <i>
      <x v="10"/>
      <x v="78"/>
    </i>
    <i>
      <x v="11"/>
      <x v="15"/>
    </i>
    <i>
      <x v="12"/>
      <x v="19"/>
    </i>
    <i>
      <x v="13"/>
      <x v="63"/>
    </i>
    <i>
      <x v="14"/>
      <x v="2"/>
    </i>
    <i>
      <x v="15"/>
      <x v="5"/>
    </i>
    <i>
      <x v="16"/>
      <x v="61"/>
    </i>
    <i>
      <x v="17"/>
      <x v="10"/>
    </i>
    <i>
      <x v="18"/>
      <x v="37"/>
    </i>
    <i>
      <x v="19"/>
      <x v="16"/>
    </i>
    <i>
      <x v="20"/>
      <x v="6"/>
    </i>
    <i>
      <x v="21"/>
      <x v="59"/>
    </i>
    <i>
      <x v="22"/>
      <x v="60"/>
    </i>
    <i>
      <x v="23"/>
      <x v="58"/>
    </i>
    <i>
      <x v="26"/>
      <x v="57"/>
    </i>
    <i>
      <x v="27"/>
      <x v="87"/>
    </i>
    <i>
      <x v="28"/>
      <x v="54"/>
    </i>
    <i>
      <x v="29"/>
      <x v="9"/>
    </i>
    <i>
      <x v="30"/>
      <x v="18"/>
    </i>
    <i>
      <x v="31"/>
      <x v="44"/>
    </i>
    <i>
      <x v="32"/>
      <x v="46"/>
    </i>
    <i>
      <x v="33"/>
      <x v="47"/>
    </i>
    <i>
      <x v="34"/>
      <x v="45"/>
    </i>
    <i>
      <x v="35"/>
      <x v="70"/>
    </i>
    <i>
      <x v="36"/>
      <x v="89"/>
    </i>
    <i>
      <x v="37"/>
      <x v="69"/>
    </i>
    <i>
      <x v="38"/>
      <x v="79"/>
    </i>
    <i>
      <x v="40"/>
      <x v="48"/>
    </i>
    <i>
      <x v="41"/>
      <x v="51"/>
    </i>
    <i>
      <x v="42"/>
      <x v="38"/>
    </i>
    <i>
      <x v="43"/>
      <x v="50"/>
    </i>
    <i>
      <x v="44"/>
      <x v="22"/>
    </i>
    <i>
      <x v="45"/>
      <x v="21"/>
    </i>
    <i>
      <x v="46"/>
      <x v="39"/>
    </i>
    <i>
      <x v="47"/>
      <x v="212"/>
    </i>
    <i>
      <x v="48"/>
      <x v="83"/>
    </i>
    <i>
      <x v="49"/>
      <x v="4"/>
    </i>
    <i>
      <x v="50"/>
      <x v="7"/>
    </i>
    <i>
      <x v="51"/>
      <x v="62"/>
    </i>
    <i>
      <x v="52"/>
      <x v="40"/>
    </i>
    <i>
      <x v="53"/>
      <x v="17"/>
    </i>
    <i>
      <x v="54"/>
      <x v="43"/>
    </i>
    <i>
      <x v="55"/>
      <x v="3"/>
    </i>
    <i>
      <x v="56"/>
      <x v="35"/>
    </i>
    <i>
      <x v="57"/>
      <x v="64"/>
    </i>
    <i>
      <x v="58"/>
      <x v="42"/>
    </i>
    <i>
      <x v="59"/>
      <x v="71"/>
    </i>
    <i>
      <x v="60"/>
      <x/>
    </i>
    <i>
      <x v="61"/>
      <x v="20"/>
    </i>
    <i>
      <x v="62"/>
      <x v="23"/>
    </i>
    <i>
      <x v="63"/>
      <x v="53"/>
    </i>
    <i>
      <x v="65"/>
      <x v="86"/>
    </i>
    <i>
      <x v="66"/>
      <x v="77"/>
    </i>
    <i>
      <x v="67"/>
      <x v="93"/>
    </i>
    <i>
      <x v="68"/>
      <x v="1"/>
    </i>
    <i>
      <x v="69"/>
      <x v="76"/>
    </i>
    <i>
      <x v="70"/>
      <x v="66"/>
    </i>
    <i>
      <x v="71"/>
      <x v="72"/>
    </i>
    <i>
      <x v="72"/>
      <x v="73"/>
    </i>
    <i>
      <x v="73"/>
      <x v="88"/>
    </i>
    <i>
      <x v="74"/>
      <x v="52"/>
    </i>
    <i>
      <x v="75"/>
      <x v="94"/>
    </i>
    <i>
      <x v="76"/>
      <x v="95"/>
    </i>
    <i>
      <x v="77"/>
      <x v="97"/>
    </i>
    <i>
      <x v="78"/>
      <x v="11"/>
    </i>
    <i>
      <x v="79"/>
      <x v="75"/>
    </i>
    <i>
      <x v="80"/>
      <x v="91"/>
    </i>
    <i>
      <x v="81"/>
      <x v="36"/>
    </i>
    <i>
      <x v="82"/>
      <x v="74"/>
    </i>
    <i>
      <x v="83"/>
      <x v="102"/>
    </i>
    <i>
      <x v="84"/>
      <x v="103"/>
    </i>
    <i>
      <x v="85"/>
      <x v="160"/>
    </i>
    <i>
      <x v="86"/>
      <x v="41"/>
    </i>
    <i>
      <x v="87"/>
      <x v="13"/>
    </i>
    <i>
      <x v="88"/>
      <x v="85"/>
    </i>
    <i>
      <x v="89"/>
      <x v="106"/>
    </i>
    <i>
      <x v="90"/>
      <x v="67"/>
    </i>
    <i>
      <x v="91"/>
      <x v="109"/>
    </i>
    <i>
      <x v="92"/>
      <x v="110"/>
    </i>
    <i>
      <x v="93"/>
      <x v="26"/>
    </i>
    <i>
      <x v="94"/>
      <x v="27"/>
    </i>
    <i>
      <x v="95"/>
      <x v="111"/>
    </i>
    <i>
      <x v="96"/>
      <x v="28"/>
    </i>
    <i>
      <x v="97"/>
      <x v="68"/>
    </i>
    <i>
      <x v="98"/>
      <x v="24"/>
    </i>
    <i>
      <x v="99"/>
      <x v="32"/>
    </i>
    <i>
      <x v="100"/>
      <x v="33"/>
    </i>
    <i>
      <x v="101"/>
      <x v="65"/>
    </i>
    <i>
      <x v="102"/>
      <x v="80"/>
    </i>
    <i>
      <x v="103"/>
      <x v="81"/>
    </i>
    <i>
      <x v="104"/>
      <x v="34"/>
    </i>
    <i>
      <x v="105"/>
      <x v="25"/>
    </i>
    <i>
      <x v="106"/>
      <x v="31"/>
    </i>
    <i>
      <x v="107"/>
      <x v="112"/>
    </i>
    <i>
      <x v="108"/>
      <x v="113"/>
    </i>
    <i>
      <x v="109"/>
      <x v="90"/>
    </i>
    <i>
      <x v="110"/>
      <x v="30"/>
    </i>
    <i>
      <x v="111"/>
      <x v="116"/>
    </i>
    <i>
      <x v="112"/>
      <x v="29"/>
    </i>
    <i>
      <x v="113"/>
      <x v="117"/>
    </i>
    <i>
      <x v="115"/>
      <x v="118"/>
    </i>
    <i>
      <x v="116"/>
      <x v="119"/>
    </i>
    <i>
      <x v="117"/>
      <x v="12"/>
    </i>
    <i>
      <x v="119"/>
      <x v="121"/>
    </i>
    <i>
      <x v="120"/>
      <x v="122"/>
    </i>
    <i>
      <x v="121"/>
      <x v="123"/>
    </i>
    <i>
      <x v="122"/>
      <x v="124"/>
    </i>
    <i>
      <x v="124"/>
      <x v="126"/>
    </i>
    <i>
      <x v="125"/>
      <x v="127"/>
    </i>
    <i>
      <x v="126"/>
      <x v="128"/>
    </i>
    <i>
      <x v="127"/>
      <x v="129"/>
    </i>
    <i>
      <x v="129"/>
      <x v="131"/>
    </i>
    <i>
      <x v="131"/>
      <x v="133"/>
    </i>
    <i>
      <x v="135"/>
      <x v="49"/>
    </i>
    <i>
      <x v="136"/>
      <x v="115"/>
    </i>
    <i>
      <x v="137"/>
      <x v="137"/>
    </i>
    <i>
      <x v="138"/>
      <x v="138"/>
    </i>
    <i>
      <x v="142"/>
      <x v="142"/>
    </i>
    <i>
      <x v="146"/>
      <x v="143"/>
    </i>
    <i>
      <x v="147"/>
      <x v="144"/>
    </i>
    <i>
      <x v="148"/>
      <x v="208"/>
    </i>
    <i>
      <x v="149"/>
      <x v="209"/>
    </i>
    <i>
      <x v="150"/>
      <x v="147"/>
    </i>
    <i>
      <x v="151"/>
      <x v="148"/>
    </i>
    <i>
      <x v="152"/>
      <x v="107"/>
    </i>
    <i>
      <x v="153"/>
      <x v="149"/>
    </i>
    <i>
      <x v="154"/>
      <x v="211"/>
    </i>
    <i>
      <x v="155"/>
      <x v="151"/>
    </i>
    <i>
      <x v="156"/>
      <x v="152"/>
    </i>
    <i>
      <x v="157"/>
      <x v="153"/>
    </i>
    <i>
      <x v="158"/>
      <x v="154"/>
    </i>
    <i>
      <x v="159"/>
      <x v="155"/>
    </i>
    <i>
      <x v="160"/>
      <x v="156"/>
    </i>
    <i>
      <x v="161"/>
      <x v="157"/>
    </i>
    <i>
      <x v="162"/>
      <x v="158"/>
    </i>
    <i>
      <x v="163"/>
      <x v="159"/>
    </i>
    <i>
      <x v="164"/>
      <x v="161"/>
    </i>
    <i>
      <x v="165"/>
      <x v="162"/>
    </i>
    <i>
      <x v="166"/>
      <x v="163"/>
    </i>
    <i>
      <x v="167"/>
      <x v="164"/>
    </i>
    <i>
      <x v="168"/>
      <x v="114"/>
    </i>
    <i>
      <x v="169"/>
      <x v="168"/>
    </i>
    <i>
      <x v="173"/>
      <x v="172"/>
    </i>
    <i>
      <x v="174"/>
      <x v="173"/>
    </i>
    <i>
      <x v="175"/>
      <x v="174"/>
    </i>
    <i>
      <x v="176"/>
      <x v="175"/>
    </i>
    <i>
      <x v="181"/>
      <x v="180"/>
    </i>
    <i>
      <x v="182"/>
      <x v="181"/>
    </i>
    <i>
      <x v="183"/>
      <x v="182"/>
    </i>
    <i>
      <x v="184"/>
      <x v="183"/>
    </i>
    <i>
      <x v="185"/>
      <x v="184"/>
    </i>
    <i>
      <x v="186"/>
      <x v="185"/>
    </i>
    <i>
      <x v="187"/>
      <x v="186"/>
    </i>
    <i>
      <x v="189"/>
      <x v="188"/>
    </i>
    <i>
      <x v="205"/>
      <x v="201"/>
    </i>
    <i t="grand">
      <x/>
    </i>
  </rowItems>
  <colItems count="1">
    <i/>
  </colItems>
  <pageFields count="1">
    <pageField fld="3" hier="-1"/>
  </pageFields>
  <dataFields count="1">
    <dataField name="Suma de NECESIDAD" fld="6" baseField="2" baseItem="0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4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5" indent="0" compact="0" compactData="0" multipleFieldFilters="0">
  <location ref="A4:O173" firstHeaderRow="1" firstDataRow="3" firstDataCol="2" rowPageCount="2" colPageCount="1"/>
  <pivotFields count="14">
    <pivotField axis="axisRow" compact="0" outline="0" showAll="0" defaultSubtotal="0">
      <items count="243">
        <item x="0"/>
        <item m="1" x="237"/>
        <item m="1" x="235"/>
        <item x="5"/>
        <item m="1" x="174"/>
        <item m="1" x="205"/>
        <item x="6"/>
        <item x="7"/>
        <item x="9"/>
        <item m="1" x="194"/>
        <item m="1" x="224"/>
        <item x="10"/>
        <item x="11"/>
        <item m="1" x="210"/>
        <item x="12"/>
        <item x="13"/>
        <item x="14"/>
        <item x="15"/>
        <item x="16"/>
        <item x="17"/>
        <item m="1" x="218"/>
        <item x="18"/>
        <item x="19"/>
        <item x="20"/>
        <item x="21"/>
        <item x="22"/>
        <item x="24"/>
        <item m="1" x="221"/>
        <item x="25"/>
        <item x="26"/>
        <item m="1" x="228"/>
        <item m="1" x="182"/>
        <item m="1" x="213"/>
        <item m="1" x="241"/>
        <item m="1" x="220"/>
        <item m="1" x="226"/>
        <item m="1" x="170"/>
        <item m="1" x="191"/>
        <item m="1" x="203"/>
        <item m="1" x="230"/>
        <item m="1" x="208"/>
        <item m="1" x="184"/>
        <item m="1" x="238"/>
        <item m="1" x="215"/>
        <item m="1" x="190"/>
        <item m="1" x="169"/>
        <item m="1" x="222"/>
        <item m="1" x="200"/>
        <item x="32"/>
        <item m="1" x="198"/>
        <item x="33"/>
        <item x="37"/>
        <item m="1" x="242"/>
        <item m="1" x="187"/>
        <item x="39"/>
        <item m="1" x="196"/>
        <item m="1" x="177"/>
        <item m="1" x="219"/>
        <item m="1" x="195"/>
        <item m="1" x="175"/>
        <item x="45"/>
        <item x="102"/>
        <item x="103"/>
        <item x="105"/>
        <item x="107"/>
        <item x="109"/>
        <item x="112"/>
        <item m="1" x="211"/>
        <item m="1" x="225"/>
        <item m="1" x="209"/>
        <item x="114"/>
        <item x="115"/>
        <item m="1" x="231"/>
        <item x="117"/>
        <item x="118"/>
        <item x="120"/>
        <item x="122"/>
        <item m="1" x="186"/>
        <item m="1" x="240"/>
        <item x="125"/>
        <item x="139"/>
        <item m="1" x="171"/>
        <item m="1" x="173"/>
        <item x="144"/>
        <item x="145"/>
        <item m="1" x="197"/>
        <item m="1" x="202"/>
        <item x="146"/>
        <item m="1" x="204"/>
        <item x="147"/>
        <item x="167"/>
        <item m="1" x="229"/>
        <item m="1" x="178"/>
        <item x="34"/>
        <item x="36"/>
        <item m="1" x="181"/>
        <item m="1" x="233"/>
        <item x="38"/>
        <item m="1" x="227"/>
        <item x="41"/>
        <item m="1" x="206"/>
        <item x="46"/>
        <item m="1" x="188"/>
        <item m="1" x="223"/>
        <item m="1" x="236"/>
        <item m="1" x="214"/>
        <item m="1" x="189"/>
        <item m="1" x="201"/>
        <item x="113"/>
        <item m="1" x="172"/>
        <item m="1" x="217"/>
        <item m="1" x="234"/>
        <item m="1" x="207"/>
        <item m="1" x="232"/>
        <item m="1" x="185"/>
        <item x="23"/>
        <item m="1" x="239"/>
        <item m="1" x="179"/>
        <item m="1" x="180"/>
        <item m="1" x="193"/>
        <item m="1" x="212"/>
        <item m="1" x="192"/>
        <item m="1" x="216"/>
        <item m="1" x="176"/>
        <item m="1" x="183"/>
        <item m="1" x="168"/>
        <item m="1" x="199"/>
        <item x="1"/>
        <item x="2"/>
        <item x="3"/>
        <item x="4"/>
        <item x="8"/>
        <item x="27"/>
        <item x="28"/>
        <item x="29"/>
        <item x="30"/>
        <item x="31"/>
        <item x="35"/>
        <item x="40"/>
        <item x="42"/>
        <item x="43"/>
        <item x="44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4"/>
        <item x="106"/>
        <item x="108"/>
        <item x="110"/>
        <item x="111"/>
        <item x="116"/>
        <item x="119"/>
        <item x="121"/>
        <item x="123"/>
        <item x="124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40"/>
        <item x="141"/>
        <item x="142"/>
        <item x="143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3">
        <item x="100"/>
        <item x="137"/>
        <item x="26"/>
        <item x="14"/>
        <item x="19"/>
        <item x="18"/>
        <item x="103"/>
        <item m="1" x="192"/>
        <item x="144"/>
        <item m="1" x="219"/>
        <item m="1" x="183"/>
        <item m="1" x="221"/>
        <item m="1" x="222"/>
        <item x="142"/>
        <item x="143"/>
        <item x="145"/>
        <item m="1" x="230"/>
        <item x="120"/>
        <item x="5"/>
        <item x="118"/>
        <item x="123"/>
        <item m="1" x="166"/>
        <item x="101"/>
        <item x="24"/>
        <item m="1" x="217"/>
        <item m="1" x="227"/>
        <item m="1" x="201"/>
        <item m="1" x="171"/>
        <item m="1" x="223"/>
        <item m="1" x="184"/>
        <item m="1" x="215"/>
        <item m="1" x="173"/>
        <item x="141"/>
        <item x="140"/>
        <item x="42"/>
        <item m="1" x="194"/>
        <item m="1" x="176"/>
        <item m="1" x="216"/>
        <item m="1" x="177"/>
        <item m="1" x="198"/>
        <item x="43"/>
        <item x="44"/>
        <item x="45"/>
        <item x="27"/>
        <item x="28"/>
        <item x="31"/>
        <item m="1" x="170"/>
        <item m="1" x="205"/>
        <item x="15"/>
        <item x="16"/>
        <item x="22"/>
        <item x="113"/>
        <item m="1" x="231"/>
        <item m="1" x="196"/>
        <item m="1" x="218"/>
        <item m="1" x="179"/>
        <item x="0"/>
        <item x="116"/>
        <item x="25"/>
        <item m="1" x="226"/>
        <item x="115"/>
        <item x="9"/>
        <item m="1" x="207"/>
        <item m="1" x="199"/>
        <item m="1" x="200"/>
        <item m="1" x="224"/>
        <item x="105"/>
        <item x="21"/>
        <item x="20"/>
        <item x="12"/>
        <item m="1" x="210"/>
        <item x="32"/>
        <item x="11"/>
        <item m="1" x="213"/>
        <item x="110"/>
        <item x="37"/>
        <item m="1" x="186"/>
        <item x="39"/>
        <item m="1" x="168"/>
        <item x="6"/>
        <item m="1" x="174"/>
        <item m="1" x="206"/>
        <item m="1" x="169"/>
        <item x="33"/>
        <item x="107"/>
        <item m="1" x="225"/>
        <item m="1" x="181"/>
        <item x="7"/>
        <item m="1" x="182"/>
        <item x="17"/>
        <item x="165"/>
        <item m="1" x="214"/>
        <item m="1" x="167"/>
        <item x="34"/>
        <item x="36"/>
        <item m="1" x="211"/>
        <item m="1" x="212"/>
        <item x="38"/>
        <item x="40"/>
        <item x="41"/>
        <item m="1" x="187"/>
        <item x="46"/>
        <item x="29"/>
        <item x="30"/>
        <item m="1" x="195"/>
        <item m="1" x="202"/>
        <item m="1" x="172"/>
        <item m="1" x="197"/>
        <item x="111"/>
        <item m="1" x="185"/>
        <item m="1" x="220"/>
        <item m="1" x="208"/>
        <item m="1" x="204"/>
        <item m="1" x="180"/>
        <item m="1" x="190"/>
        <item x="23"/>
        <item m="1" x="229"/>
        <item m="1" x="228"/>
        <item m="1" x="175"/>
        <item m="1" x="189"/>
        <item m="1" x="188"/>
        <item m="1" x="193"/>
        <item m="1" x="191"/>
        <item m="1" x="178"/>
        <item m="1" x="232"/>
        <item m="1" x="203"/>
        <item m="1" x="209"/>
        <item x="1"/>
        <item x="2"/>
        <item x="3"/>
        <item x="4"/>
        <item x="8"/>
        <item x="10"/>
        <item x="13"/>
        <item x="35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2"/>
        <item x="104"/>
        <item x="106"/>
        <item x="108"/>
        <item x="109"/>
        <item x="112"/>
        <item x="114"/>
        <item x="117"/>
        <item x="119"/>
        <item x="121"/>
        <item x="122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9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numFmtId="14" outline="0" showAll="0">
      <items count="23">
        <item m="1" x="19"/>
        <item m="1" x="17"/>
        <item m="1" x="15"/>
        <item m="1" x="14"/>
        <item m="1" x="21"/>
        <item m="1" x="20"/>
        <item m="1" x="18"/>
        <item m="1" x="16"/>
        <item x="1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6">
        <item x="0"/>
        <item m="1" x="3"/>
        <item m="1" x="4"/>
        <item m="1" x="5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sortType="ascending" defaultSubtotal="0">
      <items count="18">
        <item m="1" x="14"/>
        <item m="1" x="15"/>
        <item m="1" x="16"/>
        <item m="1" x="1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>
      <items count="22">
        <item x="13"/>
        <item x="0"/>
        <item x="14"/>
        <item x="7"/>
        <item x="11"/>
        <item x="2"/>
        <item x="17"/>
        <item x="12"/>
        <item x="6"/>
        <item x="4"/>
        <item m="1" x="20"/>
        <item x="5"/>
        <item x="10"/>
        <item x="8"/>
        <item x="1"/>
        <item x="15"/>
        <item x="16"/>
        <item x="3"/>
        <item x="9"/>
        <item x="18"/>
        <item x="1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67">
    <i>
      <x/>
      <x v="56"/>
    </i>
    <i>
      <x v="3"/>
      <x v="18"/>
    </i>
    <i>
      <x v="6"/>
      <x v="79"/>
    </i>
    <i>
      <x v="7"/>
      <x v="87"/>
    </i>
    <i>
      <x v="8"/>
      <x v="61"/>
    </i>
    <i>
      <x v="11"/>
      <x v="132"/>
    </i>
    <i>
      <x v="12"/>
      <x v="72"/>
    </i>
    <i>
      <x v="14"/>
      <x v="69"/>
    </i>
    <i>
      <x v="15"/>
      <x v="133"/>
    </i>
    <i>
      <x v="16"/>
      <x v="3"/>
    </i>
    <i>
      <x v="17"/>
      <x v="48"/>
    </i>
    <i>
      <x v="18"/>
      <x v="49"/>
    </i>
    <i>
      <x v="19"/>
      <x v="89"/>
    </i>
    <i>
      <x v="21"/>
      <x v="5"/>
    </i>
    <i>
      <x v="22"/>
      <x v="4"/>
    </i>
    <i>
      <x v="23"/>
      <x v="68"/>
    </i>
    <i>
      <x v="24"/>
      <x v="67"/>
    </i>
    <i>
      <x v="25"/>
      <x v="50"/>
    </i>
    <i>
      <x v="26"/>
      <x v="23"/>
    </i>
    <i>
      <x v="28"/>
      <x v="58"/>
    </i>
    <i>
      <x v="29"/>
      <x v="2"/>
    </i>
    <i>
      <x v="48"/>
      <x v="71"/>
    </i>
    <i>
      <x v="50"/>
      <x v="83"/>
    </i>
    <i>
      <x v="51"/>
      <x v="75"/>
    </i>
    <i>
      <x v="54"/>
      <x v="77"/>
    </i>
    <i>
      <x v="60"/>
      <x v="42"/>
    </i>
    <i>
      <x v="61"/>
      <x/>
    </i>
    <i>
      <x v="62"/>
      <x v="22"/>
    </i>
    <i>
      <x v="63"/>
      <x v="6"/>
    </i>
    <i>
      <x v="64"/>
      <x v="66"/>
    </i>
    <i>
      <x v="65"/>
      <x v="84"/>
    </i>
    <i>
      <x v="66"/>
      <x v="74"/>
    </i>
    <i>
      <x v="70"/>
      <x v="193"/>
    </i>
    <i>
      <x v="71"/>
      <x v="51"/>
    </i>
    <i>
      <x v="73"/>
      <x v="60"/>
    </i>
    <i>
      <x v="74"/>
      <x v="57"/>
    </i>
    <i>
      <x v="75"/>
      <x v="19"/>
    </i>
    <i>
      <x v="76"/>
      <x v="17"/>
    </i>
    <i>
      <x v="79"/>
      <x v="20"/>
    </i>
    <i>
      <x v="80"/>
      <x v="1"/>
    </i>
    <i>
      <x v="83"/>
      <x v="13"/>
    </i>
    <i>
      <x v="84"/>
      <x v="14"/>
    </i>
    <i>
      <x v="87"/>
      <x v="8"/>
    </i>
    <i>
      <x v="89"/>
      <x v="15"/>
    </i>
    <i>
      <x v="93"/>
      <x v="93"/>
    </i>
    <i>
      <x v="94"/>
      <x v="94"/>
    </i>
    <i>
      <x v="97"/>
      <x v="97"/>
    </i>
    <i>
      <x v="99"/>
      <x v="99"/>
    </i>
    <i>
      <x v="101"/>
      <x v="101"/>
    </i>
    <i>
      <x v="108"/>
      <x v="108"/>
    </i>
    <i>
      <x v="115"/>
      <x v="115"/>
    </i>
    <i>
      <x v="127"/>
      <x v="127"/>
    </i>
    <i>
      <x v="128"/>
      <x v="128"/>
    </i>
    <i>
      <x v="129"/>
      <x v="129"/>
    </i>
    <i>
      <x v="130"/>
      <x v="130"/>
    </i>
    <i>
      <x v="131"/>
      <x v="131"/>
    </i>
    <i>
      <x v="132"/>
      <x v="43"/>
    </i>
    <i>
      <x v="133"/>
      <x v="44"/>
    </i>
    <i>
      <x v="134"/>
      <x v="102"/>
    </i>
    <i>
      <x v="135"/>
      <x v="103"/>
    </i>
    <i>
      <x v="136"/>
      <x v="45"/>
    </i>
    <i>
      <x v="137"/>
      <x v="134"/>
    </i>
    <i>
      <x v="138"/>
      <x v="98"/>
    </i>
    <i>
      <x v="139"/>
      <x v="34"/>
    </i>
    <i>
      <x v="140"/>
      <x v="40"/>
    </i>
    <i>
      <x v="141"/>
      <x v="41"/>
    </i>
    <i>
      <x v="142"/>
      <x v="135"/>
    </i>
    <i>
      <x v="143"/>
      <x v="136"/>
    </i>
    <i>
      <x v="144"/>
      <x v="137"/>
    </i>
    <i>
      <x v="145"/>
      <x v="138"/>
    </i>
    <i>
      <x v="146"/>
      <x v="139"/>
    </i>
    <i>
      <x v="147"/>
      <x v="140"/>
    </i>
    <i>
      <x v="148"/>
      <x v="141"/>
    </i>
    <i>
      <x v="149"/>
      <x v="142"/>
    </i>
    <i>
      <x v="150"/>
      <x v="143"/>
    </i>
    <i>
      <x v="151"/>
      <x v="144"/>
    </i>
    <i>
      <x v="152"/>
      <x v="145"/>
    </i>
    <i>
      <x v="153"/>
      <x v="146"/>
    </i>
    <i>
      <x v="154"/>
      <x v="147"/>
    </i>
    <i>
      <x v="155"/>
      <x v="148"/>
    </i>
    <i>
      <x v="156"/>
      <x v="149"/>
    </i>
    <i>
      <x v="157"/>
      <x v="150"/>
    </i>
    <i>
      <x v="158"/>
      <x v="151"/>
    </i>
    <i>
      <x v="159"/>
      <x v="152"/>
    </i>
    <i>
      <x v="160"/>
      <x v="153"/>
    </i>
    <i>
      <x v="161"/>
      <x v="154"/>
    </i>
    <i>
      <x v="162"/>
      <x v="155"/>
    </i>
    <i>
      <x v="163"/>
      <x v="156"/>
    </i>
    <i>
      <x v="164"/>
      <x v="157"/>
    </i>
    <i>
      <x v="165"/>
      <x v="158"/>
    </i>
    <i>
      <x v="166"/>
      <x v="159"/>
    </i>
    <i>
      <x v="167"/>
      <x v="160"/>
    </i>
    <i>
      <x v="168"/>
      <x v="161"/>
    </i>
    <i>
      <x v="169"/>
      <x v="162"/>
    </i>
    <i>
      <x v="170"/>
      <x v="163"/>
    </i>
    <i>
      <x v="171"/>
      <x v="164"/>
    </i>
    <i>
      <x v="172"/>
      <x v="165"/>
    </i>
    <i>
      <x v="173"/>
      <x v="166"/>
    </i>
    <i>
      <x v="174"/>
      <x v="167"/>
    </i>
    <i>
      <x v="175"/>
      <x v="168"/>
    </i>
    <i>
      <x v="176"/>
      <x v="169"/>
    </i>
    <i>
      <x v="177"/>
      <x v="170"/>
    </i>
    <i>
      <x v="178"/>
      <x v="171"/>
    </i>
    <i>
      <x v="179"/>
      <x v="171"/>
    </i>
    <i>
      <x v="180"/>
      <x v="172"/>
    </i>
    <i>
      <x v="181"/>
      <x v="173"/>
    </i>
    <i>
      <x v="182"/>
      <x v="174"/>
    </i>
    <i>
      <x v="183"/>
      <x v="174"/>
    </i>
    <i>
      <x v="184"/>
      <x v="175"/>
    </i>
    <i>
      <x v="185"/>
      <x v="176"/>
    </i>
    <i>
      <x v="186"/>
      <x v="177"/>
    </i>
    <i>
      <x v="187"/>
      <x v="178"/>
    </i>
    <i>
      <x v="188"/>
      <x v="179"/>
    </i>
    <i>
      <x v="189"/>
      <x v="180"/>
    </i>
    <i>
      <x v="190"/>
      <x v="181"/>
    </i>
    <i>
      <x v="191"/>
      <x v="182"/>
    </i>
    <i>
      <x v="192"/>
      <x v="183"/>
    </i>
    <i>
      <x v="193"/>
      <x v="184"/>
    </i>
    <i>
      <x v="194"/>
      <x v="185"/>
    </i>
    <i>
      <x v="195"/>
      <x v="186"/>
    </i>
    <i>
      <x v="196"/>
      <x v="187"/>
    </i>
    <i>
      <x v="197"/>
      <x v="188"/>
    </i>
    <i>
      <x v="198"/>
      <x v="189"/>
    </i>
    <i>
      <x v="199"/>
      <x v="190"/>
    </i>
    <i>
      <x v="200"/>
      <x v="191"/>
    </i>
    <i>
      <x v="201"/>
      <x v="192"/>
    </i>
    <i>
      <x v="202"/>
      <x v="194"/>
    </i>
    <i>
      <x v="203"/>
      <x v="195"/>
    </i>
    <i>
      <x v="204"/>
      <x v="196"/>
    </i>
    <i>
      <x v="205"/>
      <x v="197"/>
    </i>
    <i>
      <x v="206"/>
      <x v="198"/>
    </i>
    <i>
      <x v="207"/>
      <x v="199"/>
    </i>
    <i>
      <x v="208"/>
      <x v="200"/>
    </i>
    <i>
      <x v="209"/>
      <x v="201"/>
    </i>
    <i>
      <x v="210"/>
      <x v="202"/>
    </i>
    <i>
      <x v="211"/>
      <x v="203"/>
    </i>
    <i>
      <x v="212"/>
      <x v="204"/>
    </i>
    <i>
      <x v="213"/>
      <x v="205"/>
    </i>
    <i>
      <x v="214"/>
      <x v="206"/>
    </i>
    <i>
      <x v="215"/>
      <x v="207"/>
    </i>
    <i>
      <x v="216"/>
      <x v="208"/>
    </i>
    <i>
      <x v="217"/>
      <x v="209"/>
    </i>
    <i>
      <x v="218"/>
      <x v="210"/>
    </i>
    <i>
      <x v="219"/>
      <x v="211"/>
    </i>
    <i>
      <x v="220"/>
      <x v="212"/>
    </i>
    <i>
      <x v="221"/>
      <x v="213"/>
    </i>
    <i>
      <x v="222"/>
      <x v="33"/>
    </i>
    <i>
      <x v="223"/>
      <x v="32"/>
    </i>
    <i>
      <x v="224"/>
      <x v="214"/>
    </i>
    <i>
      <x v="225"/>
      <x v="215"/>
    </i>
    <i>
      <x v="226"/>
      <x v="216"/>
    </i>
    <i>
      <x v="227"/>
      <x v="217"/>
    </i>
    <i>
      <x v="228"/>
      <x v="218"/>
    </i>
    <i>
      <x v="229"/>
      <x v="219"/>
    </i>
    <i>
      <x v="230"/>
      <x v="220"/>
    </i>
    <i>
      <x v="231"/>
      <x v="221"/>
    </i>
    <i>
      <x v="232"/>
      <x v="222"/>
    </i>
    <i>
      <x v="233"/>
      <x v="223"/>
    </i>
    <i>
      <x v="234"/>
      <x v="224"/>
    </i>
    <i>
      <x v="235"/>
      <x v="225"/>
    </i>
    <i>
      <x v="236"/>
      <x v="226"/>
    </i>
    <i>
      <x v="237"/>
      <x v="227"/>
    </i>
    <i>
      <x v="238"/>
      <x v="228"/>
    </i>
    <i>
      <x v="239"/>
      <x v="229"/>
    </i>
    <i>
      <x v="240"/>
      <x v="230"/>
    </i>
    <i>
      <x v="241"/>
      <x v="231"/>
    </i>
    <i>
      <x v="242"/>
      <x v="232"/>
    </i>
  </rowItems>
  <colFields count="2">
    <field x="11"/>
    <field x="3"/>
  </colFields>
  <colItems count="13">
    <i>
      <x v="4"/>
      <x v="9"/>
    </i>
    <i>
      <x v="5"/>
      <x v="10"/>
    </i>
    <i>
      <x v="6"/>
      <x v="11"/>
    </i>
    <i>
      <x v="7"/>
      <x v="12"/>
    </i>
    <i>
      <x v="8"/>
      <x v="13"/>
    </i>
    <i>
      <x v="9"/>
      <x v="14"/>
    </i>
    <i>
      <x v="10"/>
      <x v="15"/>
    </i>
    <i>
      <x v="11"/>
      <x v="16"/>
    </i>
    <i>
      <x v="12"/>
      <x v="17"/>
    </i>
    <i>
      <x v="13"/>
      <x v="18"/>
    </i>
    <i>
      <x v="14"/>
      <x v="19"/>
    </i>
    <i>
      <x v="15"/>
      <x v="20"/>
    </i>
    <i>
      <x v="16"/>
      <x v="21"/>
    </i>
  </colItems>
  <pageFields count="2">
    <pageField fld="13" hier="-1"/>
    <pageField fld="10" item="0" hier="-1"/>
  </pageFields>
  <dataFields count="1">
    <dataField name="Suma de Necesidad" fld="2" baseField="7" baseItem="1" numFmtId="4"/>
  </dataFields>
  <formats count="2">
    <format dxfId="12">
      <pivotArea dataOnly="0" outline="0" fieldPosition="0">
        <references count="1">
          <reference field="0" count="0" defaultSubtotal="1"/>
        </references>
      </pivotArea>
    </format>
    <format dxfId="11">
      <pivotArea dataOnly="0" outline="0" fieldPosition="0">
        <references count="1">
          <reference field="13" count="0" defaultSubtotal="1"/>
        </references>
      </pivotArea>
    </format>
  </format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 dinámica1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4" indent="0" compact="0" compactData="0" multipleFieldFilters="0">
  <location ref="B3:D85" firstHeaderRow="1" firstDataRow="1" firstDataCol="2"/>
  <pivotFields count="5">
    <pivotField compact="0" outline="0" showAll="0" defaultSubtotal="0"/>
    <pivotField axis="axisRow" compact="0" outline="0" showAll="0" defaultSubtotal="0">
      <items count="398">
        <item m="1" x="389"/>
        <item x="49"/>
        <item m="1" x="299"/>
        <item m="1" x="179"/>
        <item m="1" x="225"/>
        <item m="1" x="257"/>
        <item x="51"/>
        <item m="1" x="365"/>
        <item m="1" x="394"/>
        <item m="1" x="91"/>
        <item m="1" x="94"/>
        <item m="1" x="250"/>
        <item m="1" x="263"/>
        <item m="1" x="275"/>
        <item m="1" x="296"/>
        <item m="1" x="286"/>
        <item m="1" x="300"/>
        <item m="1" x="330"/>
        <item m="1" x="230"/>
        <item m="1" x="160"/>
        <item m="1" x="178"/>
        <item m="1" x="220"/>
        <item x="62"/>
        <item m="1" x="136"/>
        <item m="1" x="213"/>
        <item m="1" x="226"/>
        <item m="1" x="242"/>
        <item x="14"/>
        <item x="5"/>
        <item m="1" x="237"/>
        <item m="1" x="207"/>
        <item m="1" x="221"/>
        <item m="1" x="238"/>
        <item m="1" x="254"/>
        <item x="10"/>
        <item m="1" x="279"/>
        <item x="6"/>
        <item m="1" x="323"/>
        <item m="1" x="180"/>
        <item m="1" x="157"/>
        <item m="1" x="132"/>
        <item m="1" x="161"/>
        <item m="1" x="351"/>
        <item m="1" x="366"/>
        <item x="73"/>
        <item x="21"/>
        <item x="17"/>
        <item m="1" x="191"/>
        <item m="1" x="208"/>
        <item x="4"/>
        <item m="1" x="239"/>
        <item m="1" x="269"/>
        <item m="1" x="280"/>
        <item m="1" x="287"/>
        <item m="1" x="125"/>
        <item m="1" x="198"/>
        <item m="1" x="214"/>
        <item m="1" x="243"/>
        <item m="1" x="258"/>
        <item m="1" x="108"/>
        <item m="1" x="121"/>
        <item m="1" x="127"/>
        <item m="1" x="297"/>
        <item m="1" x="149"/>
        <item m="1" x="162"/>
        <item m="1" x="192"/>
        <item m="1" x="209"/>
        <item m="1" x="119"/>
        <item m="1" x="126"/>
        <item m="1" x="137"/>
        <item m="1" x="152"/>
        <item m="1" x="168"/>
        <item m="1" x="181"/>
        <item m="1" x="199"/>
        <item m="1" x="344"/>
        <item m="1" x="360"/>
        <item m="1" x="372"/>
        <item m="1" x="385"/>
        <item m="1" x="81"/>
        <item m="1" x="109"/>
        <item m="1" x="122"/>
        <item m="1" x="128"/>
        <item m="1" x="142"/>
        <item m="1" x="298"/>
        <item m="1" x="319"/>
        <item m="1" x="333"/>
        <item m="1" x="349"/>
        <item m="1" x="363"/>
        <item m="1" x="378"/>
        <item m="1" x="390"/>
        <item m="1" x="87"/>
        <item m="1" x="99"/>
        <item m="1" x="255"/>
        <item m="1" x="270"/>
        <item m="1" x="281"/>
        <item m="1" x="288"/>
        <item m="1" x="308"/>
        <item m="1" x="324"/>
        <item m="1" x="337"/>
        <item m="1" x="352"/>
        <item m="1" x="367"/>
        <item m="1" x="200"/>
        <item m="1" x="215"/>
        <item m="1" x="227"/>
        <item m="1" x="244"/>
        <item m="1" x="259"/>
        <item m="1" x="274"/>
        <item x="1"/>
        <item m="1" x="252"/>
        <item m="1" x="223"/>
        <item x="72"/>
        <item m="1" x="265"/>
        <item x="13"/>
        <item m="1" x="304"/>
        <item m="1" x="341"/>
        <item m="1" x="374"/>
        <item m="1" x="392"/>
        <item m="1" x="262"/>
        <item m="1" x="278"/>
        <item m="1" x="335"/>
        <item m="1" x="355"/>
        <item m="1" x="375"/>
        <item m="1" x="309"/>
        <item m="1" x="266"/>
        <item m="1" x="327"/>
        <item x="60"/>
        <item x="41"/>
        <item x="48"/>
        <item m="1" x="97"/>
        <item m="1" x="105"/>
        <item m="1" x="174"/>
        <item m="1" x="290"/>
        <item m="1" x="305"/>
        <item m="1" x="232"/>
        <item x="63"/>
        <item x="20"/>
        <item x="19"/>
        <item m="1" x="146"/>
        <item m="1" x="147"/>
        <item m="1" x="315"/>
        <item m="1" x="167"/>
        <item m="1" x="316"/>
        <item m="1" x="346"/>
        <item m="1" x="359"/>
        <item m="1" x="384"/>
        <item m="1" x="249"/>
        <item m="1" x="203"/>
        <item m="1" x="295"/>
        <item m="1" x="197"/>
        <item m="1" x="388"/>
        <item m="1" x="347"/>
        <item m="1" x="98"/>
        <item m="1" x="148"/>
        <item m="1" x="343"/>
        <item m="1" x="219"/>
        <item m="1" x="102"/>
        <item m="1" x="116"/>
        <item m="1" x="235"/>
        <item m="1" x="103"/>
        <item m="1" x="93"/>
        <item m="1" x="307"/>
        <item m="1" x="273"/>
        <item m="1" x="381"/>
        <item m="1" x="329"/>
        <item m="1" x="284"/>
        <item m="1" x="236"/>
        <item m="1" x="194"/>
        <item m="1" x="289"/>
        <item m="1" x="326"/>
        <item m="1" x="190"/>
        <item m="1" x="171"/>
        <item m="1" x="184"/>
        <item m="1" x="202"/>
        <item m="1" x="216"/>
        <item m="1" x="228"/>
        <item m="1" x="246"/>
        <item m="1" x="339"/>
        <item m="1" x="353"/>
        <item m="1" x="368"/>
        <item m="1" x="120"/>
        <item m="1" x="175"/>
        <item m="1" x="195"/>
        <item m="1" x="373"/>
        <item m="1" x="386"/>
        <item m="1" x="247"/>
        <item m="1" x="261"/>
        <item m="1" x="294"/>
        <item m="1" x="311"/>
        <item m="1" x="334"/>
        <item m="1" x="187"/>
        <item m="1" x="111"/>
        <item m="1" x="283"/>
        <item m="1" x="172"/>
        <item m="1" x="340"/>
        <item m="1" x="336"/>
        <item m="1" x="356"/>
        <item m="1" x="376"/>
        <item m="1" x="393"/>
        <item m="1" x="151"/>
        <item m="1" x="145"/>
        <item m="1" x="165"/>
        <item m="1" x="185"/>
        <item m="1" x="357"/>
        <item m="1" x="92"/>
        <item m="1" x="112"/>
        <item x="32"/>
        <item x="33"/>
        <item m="1" x="369"/>
        <item m="1" x="90"/>
        <item m="1" x="107"/>
        <item m="1" x="124"/>
        <item m="1" x="134"/>
        <item x="24"/>
        <item m="1" x="176"/>
        <item m="1" x="370"/>
        <item m="1" x="387"/>
        <item m="1" x="354"/>
        <item m="1" x="383"/>
        <item m="1" x="395"/>
        <item m="1" x="133"/>
        <item x="34"/>
        <item m="1" x="85"/>
        <item m="1" x="292"/>
        <item m="1" x="118"/>
        <item m="1" x="317"/>
        <item m="1" x="130"/>
        <item m="1" x="131"/>
        <item m="1" x="348"/>
        <item m="1" x="301"/>
        <item m="1" x="95"/>
        <item m="1" x="282"/>
        <item m="1" x="293"/>
        <item m="1" x="303"/>
        <item m="1" x="312"/>
        <item x="35"/>
        <item m="1" x="140"/>
        <item x="18"/>
        <item m="1" x="89"/>
        <item m="1" x="106"/>
        <item m="1" x="123"/>
        <item m="1" x="188"/>
        <item m="1" x="211"/>
        <item m="1" x="322"/>
        <item x="43"/>
        <item x="11"/>
        <item m="1" x="173"/>
        <item m="1" x="186"/>
        <item m="1" x="205"/>
        <item m="1" x="217"/>
        <item m="1" x="264"/>
        <item m="1" x="276"/>
        <item m="1" x="100"/>
        <item m="1" x="113"/>
        <item x="12"/>
        <item m="1" x="150"/>
        <item m="1" x="163"/>
        <item m="1" x="222"/>
        <item x="53"/>
        <item m="1" x="382"/>
        <item m="1" x="138"/>
        <item m="1" x="169"/>
        <item m="1" x="139"/>
        <item m="1" x="170"/>
        <item m="1" x="182"/>
        <item m="1" x="201"/>
        <item x="7"/>
        <item m="1" x="260"/>
        <item m="1" x="143"/>
        <item m="1" x="251"/>
        <item m="1" x="193"/>
        <item m="1" x="156"/>
        <item x="9"/>
        <item m="1" x="110"/>
        <item m="1" x="210"/>
        <item m="1" x="291"/>
        <item x="15"/>
        <item m="1" x="144"/>
        <item m="1" x="158"/>
        <item m="1" x="206"/>
        <item m="1" x="364"/>
        <item x="54"/>
        <item m="1" x="321"/>
        <item m="1" x="272"/>
        <item m="1" x="350"/>
        <item m="1" x="396"/>
        <item x="47"/>
        <item m="1" x="114"/>
        <item m="1" x="358"/>
        <item m="1" x="371"/>
        <item m="1" x="218"/>
        <item x="55"/>
        <item x="8"/>
        <item m="1" x="285"/>
        <item m="1" x="277"/>
        <item m="1" x="342"/>
        <item m="1" x="302"/>
        <item m="1" x="88"/>
        <item m="1" x="325"/>
        <item m="1" x="338"/>
        <item m="1" x="377"/>
        <item m="1" x="332"/>
        <item m="1" x="310"/>
        <item m="1" x="328"/>
        <item m="1" x="96"/>
        <item m="1" x="391"/>
        <item m="1" x="256"/>
        <item m="1" x="320"/>
        <item m="1" x="204"/>
        <item x="64"/>
        <item m="1" x="231"/>
        <item x="46"/>
        <item m="1" x="86"/>
        <item x="61"/>
        <item m="1" x="380"/>
        <item m="1" x="104"/>
        <item m="1" x="153"/>
        <item x="2"/>
        <item x="3"/>
        <item m="1" x="164"/>
        <item m="1" x="240"/>
        <item m="1" x="154"/>
        <item m="1" x="83"/>
        <item x="22"/>
        <item m="1" x="267"/>
        <item x="25"/>
        <item m="1" x="306"/>
        <item m="1" x="135"/>
        <item x="26"/>
        <item m="1" x="233"/>
        <item m="1" x="253"/>
        <item m="1" x="268"/>
        <item m="1" x="229"/>
        <item m="1" x="141"/>
        <item x="36"/>
        <item x="37"/>
        <item x="38"/>
        <item x="39"/>
        <item x="40"/>
        <item x="42"/>
        <item m="1" x="129"/>
        <item x="44"/>
        <item x="45"/>
        <item m="1" x="245"/>
        <item m="1" x="361"/>
        <item x="57"/>
        <item x="58"/>
        <item x="59"/>
        <item x="66"/>
        <item x="67"/>
        <item x="68"/>
        <item m="1" x="183"/>
        <item x="69"/>
        <item x="70"/>
        <item m="1" x="331"/>
        <item x="71"/>
        <item m="1" x="177"/>
        <item m="1" x="189"/>
        <item x="74"/>
        <item m="1" x="234"/>
        <item m="1" x="166"/>
        <item x="78"/>
        <item x="79"/>
        <item m="1" x="379"/>
        <item x="65"/>
        <item m="1" x="101"/>
        <item m="1" x="345"/>
        <item m="1" x="212"/>
        <item m="1" x="82"/>
        <item m="1" x="271"/>
        <item m="1" x="241"/>
        <item m="1" x="397"/>
        <item m="1" x="159"/>
        <item m="1" x="115"/>
        <item x="0"/>
        <item x="52"/>
        <item m="1" x="196"/>
        <item m="1" x="314"/>
        <item x="27"/>
        <item x="23"/>
        <item m="1" x="313"/>
        <item x="76"/>
        <item x="50"/>
        <item m="1" x="318"/>
        <item x="29"/>
        <item x="77"/>
        <item x="56"/>
        <item x="16"/>
        <item x="31"/>
        <item x="75"/>
        <item x="80"/>
        <item x="30"/>
        <item x="28"/>
        <item m="1" x="224"/>
        <item m="1" x="248"/>
        <item m="1" x="117"/>
        <item m="1" x="84"/>
        <item m="1" x="362"/>
        <item m="1" x="155"/>
      </items>
    </pivotField>
    <pivotField axis="axisRow" compact="0" outline="0" showAll="0">
      <items count="518">
        <item x="1"/>
        <item x="4"/>
        <item x="5"/>
        <item x="6"/>
        <item m="1" x="428"/>
        <item x="10"/>
        <item x="13"/>
        <item m="1" x="385"/>
        <item m="1" x="504"/>
        <item m="1" x="468"/>
        <item m="1" x="302"/>
        <item m="1" x="353"/>
        <item x="17"/>
        <item x="19"/>
        <item x="20"/>
        <item x="21"/>
        <item m="1" x="364"/>
        <item m="1" x="284"/>
        <item m="1" x="84"/>
        <item m="1" x="87"/>
        <item x="24"/>
        <item m="1" x="221"/>
        <item m="1" x="426"/>
        <item m="1" x="243"/>
        <item m="1" x="459"/>
        <item m="1" x="80"/>
        <item m="1" x="424"/>
        <item m="1" x="511"/>
        <item x="30"/>
        <item x="31"/>
        <item x="32"/>
        <item m="1" x="248"/>
        <item x="39"/>
        <item x="46"/>
        <item x="47"/>
        <item x="49"/>
        <item m="1" x="484"/>
        <item m="1" x="82"/>
        <item m="1" x="127"/>
        <item x="58"/>
        <item m="1" x="312"/>
        <item m="1" x="331"/>
        <item m="1" x="290"/>
        <item m="1" x="194"/>
        <item m="1" x="334"/>
        <item x="61"/>
        <item m="1" x="317"/>
        <item x="70"/>
        <item x="71"/>
        <item m="1" x="132"/>
        <item m="1" x="170"/>
        <item m="1" x="273"/>
        <item m="1" x="336"/>
        <item m="1" x="330"/>
        <item m="1" x="464"/>
        <item m="1" x="191"/>
        <item m="1" x="216"/>
        <item m="1" x="327"/>
        <item m="1" x="457"/>
        <item m="1" x="130"/>
        <item m="1" x="270"/>
        <item m="1" x="265"/>
        <item m="1" x="266"/>
        <item m="1" x="257"/>
        <item m="1" x="179"/>
        <item m="1" x="411"/>
        <item m="1" x="463"/>
        <item m="1" x="211"/>
        <item m="1" x="442"/>
        <item m="1" x="107"/>
        <item m="1" x="514"/>
        <item m="1" x="237"/>
        <item m="1" x="367"/>
        <item m="1" x="446"/>
        <item m="1" x="387"/>
        <item m="1" x="193"/>
        <item m="1" x="425"/>
        <item m="1" x="171"/>
        <item m="1" x="168"/>
        <item m="1" x="467"/>
        <item m="1" x="470"/>
        <item m="1" x="481"/>
        <item m="1" x="142"/>
        <item m="1" x="251"/>
        <item m="1" x="289"/>
        <item m="1" x="146"/>
        <item m="1" x="262"/>
        <item m="1" x="398"/>
        <item m="1" x="346"/>
        <item m="1" x="360"/>
        <item m="1" x="85"/>
        <item m="1" x="143"/>
        <item m="1" x="238"/>
        <item m="1" x="166"/>
        <item m="1" x="96"/>
        <item m="1" x="261"/>
        <item m="1" x="471"/>
        <item m="1" x="232"/>
        <item m="1" x="313"/>
        <item m="1" x="187"/>
        <item m="1" x="99"/>
        <item m="1" x="358"/>
        <item m="1" x="83"/>
        <item m="1" x="443"/>
        <item m="1" x="254"/>
        <item m="1" x="134"/>
        <item m="1" x="486"/>
        <item m="1" x="452"/>
        <item m="1" x="226"/>
        <item m="1" x="242"/>
        <item m="1" x="388"/>
        <item m="1" x="466"/>
        <item m="1" x="286"/>
        <item m="1" x="356"/>
        <item m="1" x="105"/>
        <item m="1" x="122"/>
        <item m="1" x="126"/>
        <item m="1" x="133"/>
        <item m="1" x="139"/>
        <item m="1" x="149"/>
        <item m="1" x="202"/>
        <item m="1" x="210"/>
        <item m="1" x="215"/>
        <item m="1" x="487"/>
        <item m="1" x="410"/>
        <item m="1" x="153"/>
        <item m="1" x="198"/>
        <item m="1" x="303"/>
        <item m="1" x="304"/>
        <item m="1" x="492"/>
        <item m="1" x="478"/>
        <item m="1" x="493"/>
        <item m="1" x="494"/>
        <item m="1" x="338"/>
        <item m="1" x="283"/>
        <item m="1" x="386"/>
        <item m="1" x="218"/>
        <item m="1" x="219"/>
        <item m="1" x="220"/>
        <item m="1" x="339"/>
        <item m="1" x="316"/>
        <item m="1" x="348"/>
        <item m="1" x="489"/>
        <item m="1" x="192"/>
        <item m="1" x="445"/>
        <item m="1" x="175"/>
        <item m="1" x="258"/>
        <item m="1" x="250"/>
        <item m="1" x="438"/>
        <item m="1" x="441"/>
        <item m="1" x="208"/>
        <item m="1" x="209"/>
        <item m="1" x="350"/>
        <item m="1" x="384"/>
        <item m="1" x="259"/>
        <item m="1" x="260"/>
        <item m="1" x="420"/>
        <item m="1" x="315"/>
        <item m="1" x="141"/>
        <item m="1" x="349"/>
        <item m="1" x="309"/>
        <item m="1" x="310"/>
        <item m="1" x="203"/>
        <item m="1" x="196"/>
        <item m="1" x="186"/>
        <item m="1" x="267"/>
        <item m="1" x="255"/>
        <item m="1" x="305"/>
        <item m="1" x="181"/>
        <item m="1" x="473"/>
        <item m="1" x="444"/>
        <item m="1" x="366"/>
        <item m="1" x="225"/>
        <item m="1" x="400"/>
        <item m="1" x="109"/>
        <item m="1" x="144"/>
        <item m="1" x="497"/>
        <item m="1" x="498"/>
        <item m="1" x="501"/>
        <item m="1" x="119"/>
        <item m="1" x="231"/>
        <item m="1" x="325"/>
        <item m="1" x="436"/>
        <item m="1" x="296"/>
        <item m="1" x="318"/>
        <item m="1" x="239"/>
        <item m="1" x="433"/>
        <item m="1" x="297"/>
        <item m="1" x="249"/>
        <item m="1" x="124"/>
        <item m="1" x="129"/>
        <item m="1" x="332"/>
        <item m="1" x="435"/>
        <item m="1" x="340"/>
        <item m="1" x="450"/>
        <item m="1" x="391"/>
        <item m="1" x="359"/>
        <item m="1" x="307"/>
        <item m="1" x="190"/>
        <item m="1" x="108"/>
        <item m="1" x="204"/>
        <item m="1" x="205"/>
        <item m="1" x="183"/>
        <item m="1" x="199"/>
        <item m="1" x="214"/>
        <item m="1" x="229"/>
        <item m="1" x="241"/>
        <item m="1" x="342"/>
        <item m="1" x="351"/>
        <item m="1" x="177"/>
        <item m="1" x="294"/>
        <item m="1" x="95"/>
        <item m="1" x="321"/>
        <item m="1" x="172"/>
        <item m="1" x="110"/>
        <item m="1" x="154"/>
        <item m="1" x="314"/>
        <item m="1" x="152"/>
        <item m="1" x="414"/>
        <item m="1" x="491"/>
        <item m="1" x="461"/>
        <item m="1" x="147"/>
        <item m="1" x="253"/>
        <item m="1" x="344"/>
        <item m="1" x="173"/>
        <item m="1" x="482"/>
        <item m="1" x="308"/>
        <item m="1" x="217"/>
        <item m="1" x="252"/>
        <item m="1" x="81"/>
        <item m="1" x="354"/>
        <item m="1" x="167"/>
        <item m="1" x="223"/>
        <item m="1" x="479"/>
        <item m="1" x="509"/>
        <item x="33"/>
        <item m="1" x="200"/>
        <item m="1" x="236"/>
        <item m="1" x="300"/>
        <item x="18"/>
        <item m="1" x="197"/>
        <item m="1" x="91"/>
        <item m="1" x="269"/>
        <item m="1" x="383"/>
        <item m="1" x="378"/>
        <item m="1" x="293"/>
        <item m="1" x="320"/>
        <item m="1" x="150"/>
        <item m="1" x="323"/>
        <item m="1" x="79"/>
        <item m="1" x="396"/>
        <item m="1" x="503"/>
        <item m="1" x="245"/>
        <item m="1" x="120"/>
        <item m="1" x="121"/>
        <item m="1" x="381"/>
        <item m="1" x="287"/>
        <item m="1" x="288"/>
        <item x="60"/>
        <item m="1" x="137"/>
        <item m="1" x="164"/>
        <item m="1" x="357"/>
        <item m="1" x="184"/>
        <item m="1" x="277"/>
        <item m="1" x="282"/>
        <item m="1" x="292"/>
        <item m="1" x="328"/>
        <item m="1" x="234"/>
        <item m="1" x="488"/>
        <item m="1" x="324"/>
        <item m="1" x="322"/>
        <item m="1" x="247"/>
        <item m="1" x="112"/>
        <item m="1" x="476"/>
        <item m="1" x="405"/>
        <item m="1" x="329"/>
        <item m="1" x="180"/>
        <item m="1" x="111"/>
        <item m="1" x="151"/>
        <item m="1" x="123"/>
        <item m="1" x="195"/>
        <item m="1" x="278"/>
        <item m="1" x="505"/>
        <item m="1" x="256"/>
        <item m="1" x="447"/>
        <item m="1" x="92"/>
        <item m="1" x="88"/>
        <item m="1" x="333"/>
        <item m="1" x="169"/>
        <item m="1" x="500"/>
        <item m="1" x="104"/>
        <item m="1" x="103"/>
        <item m="1" x="145"/>
        <item m="1" x="128"/>
        <item m="1" x="458"/>
        <item m="1" x="165"/>
        <item m="1" x="157"/>
        <item m="1" x="379"/>
        <item m="1" x="397"/>
        <item m="1" x="393"/>
        <item m="1" x="374"/>
        <item m="1" x="246"/>
        <item m="1" x="158"/>
        <item m="1" x="159"/>
        <item m="1" x="160"/>
        <item m="1" x="201"/>
        <item m="1" x="394"/>
        <item m="1" x="512"/>
        <item m="1" x="419"/>
        <item m="1" x="399"/>
        <item m="1" x="395"/>
        <item m="1" x="455"/>
        <item m="1" x="515"/>
        <item m="1" x="427"/>
        <item m="1" x="341"/>
        <item m="1" x="117"/>
        <item m="1" x="474"/>
        <item m="1" x="422"/>
        <item m="1" x="403"/>
        <item m="1" x="392"/>
        <item m="1" x="372"/>
        <item m="1" x="113"/>
        <item m="1" x="456"/>
        <item x="51"/>
        <item m="1" x="136"/>
        <item m="1" x="100"/>
        <item m="1" x="102"/>
        <item m="1" x="135"/>
        <item m="1" x="162"/>
        <item m="1" x="163"/>
        <item m="1" x="377"/>
        <item m="1" x="115"/>
        <item m="1" x="380"/>
        <item m="1" x="264"/>
        <item m="1" x="376"/>
        <item m="1" x="189"/>
        <item m="1" x="161"/>
        <item m="1" x="423"/>
        <item m="1" x="413"/>
        <item m="1" x="507"/>
        <item m="1" x="279"/>
        <item x="41"/>
        <item x="14"/>
        <item x="11"/>
        <item m="1" x="451"/>
        <item m="1" x="502"/>
        <item m="1" x="263"/>
        <item m="1" x="418"/>
        <item m="1" x="94"/>
        <item m="1" x="125"/>
        <item m="1" x="401"/>
        <item m="1" x="365"/>
        <item m="1" x="206"/>
        <item x="12"/>
        <item m="1" x="227"/>
        <item m="1" x="496"/>
        <item m="1" x="439"/>
        <item m="1" x="306"/>
        <item m="1" x="93"/>
        <item m="1" x="101"/>
        <item m="1" x="291"/>
        <item m="1" x="182"/>
        <item x="9"/>
        <item m="1" x="375"/>
        <item m="1" x="510"/>
        <item m="1" x="499"/>
        <item x="23"/>
        <item m="1" x="506"/>
        <item m="1" x="295"/>
        <item x="15"/>
        <item m="1" x="390"/>
        <item m="1" x="429"/>
        <item m="1" x="118"/>
        <item m="1" x="480"/>
        <item m="1" x="86"/>
        <item m="1" x="185"/>
        <item m="1" x="228"/>
        <item m="1" x="244"/>
        <item m="1" x="240"/>
        <item m="1" x="114"/>
        <item m="1" x="437"/>
        <item m="1" x="440"/>
        <item m="1" x="233"/>
        <item m="1" x="434"/>
        <item m="1" x="421"/>
        <item m="1" x="355"/>
        <item m="1" x="319"/>
        <item m="1" x="508"/>
        <item m="1" x="469"/>
        <item m="1" x="460"/>
        <item m="1" x="326"/>
        <item m="1" x="274"/>
        <item m="1" x="275"/>
        <item m="1" x="483"/>
        <item m="1" x="345"/>
        <item m="1" x="116"/>
        <item m="1" x="298"/>
        <item m="1" x="299"/>
        <item m="1" x="407"/>
        <item m="1" x="402"/>
        <item m="1" x="97"/>
        <item m="1" x="453"/>
        <item m="1" x="178"/>
        <item m="1" x="138"/>
        <item m="1" x="335"/>
        <item m="1" x="462"/>
        <item m="1" x="472"/>
        <item m="1" x="404"/>
        <item m="1" x="406"/>
        <item m="1" x="188"/>
        <item m="1" x="285"/>
        <item m="1" x="516"/>
        <item m="1" x="311"/>
        <item m="1" x="213"/>
        <item m="1" x="389"/>
        <item m="1" x="301"/>
        <item m="1" x="176"/>
        <item m="1" x="268"/>
        <item m="1" x="78"/>
        <item m="1" x="373"/>
        <item m="1" x="271"/>
        <item m="1" x="431"/>
        <item m="1" x="212"/>
        <item x="62"/>
        <item m="1" x="490"/>
        <item m="1" x="148"/>
        <item m="1" x="347"/>
        <item m="1" x="513"/>
        <item m="1" x="368"/>
        <item m="1" x="417"/>
        <item m="1" x="430"/>
        <item m="1" x="230"/>
        <item x="59"/>
        <item m="1" x="280"/>
        <item m="1" x="131"/>
        <item x="7"/>
        <item m="1" x="363"/>
        <item m="1" x="207"/>
        <item x="2"/>
        <item x="3"/>
        <item m="1" x="382"/>
        <item m="1" x="477"/>
        <item x="8"/>
        <item m="1" x="485"/>
        <item m="1" x="281"/>
        <item m="1" x="343"/>
        <item m="1" x="454"/>
        <item x="25"/>
        <item m="1" x="224"/>
        <item m="1" x="272"/>
        <item x="26"/>
        <item x="27"/>
        <item m="1" x="337"/>
        <item m="1" x="140"/>
        <item m="1" x="156"/>
        <item x="34"/>
        <item x="35"/>
        <item x="36"/>
        <item x="37"/>
        <item x="38"/>
        <item x="40"/>
        <item m="1" x="174"/>
        <item x="42"/>
        <item x="43"/>
        <item x="45"/>
        <item x="48"/>
        <item x="52"/>
        <item x="53"/>
        <item m="1" x="416"/>
        <item x="55"/>
        <item x="56"/>
        <item x="57"/>
        <item x="64"/>
        <item x="65"/>
        <item x="66"/>
        <item m="1" x="408"/>
        <item x="67"/>
        <item x="68"/>
        <item m="1" x="449"/>
        <item x="69"/>
        <item m="1" x="361"/>
        <item m="1" x="362"/>
        <item x="72"/>
        <item x="73"/>
        <item x="75"/>
        <item x="22"/>
        <item x="44"/>
        <item x="76"/>
        <item m="1" x="106"/>
        <item m="1" x="222"/>
        <item x="63"/>
        <item m="1" x="90"/>
        <item m="1" x="495"/>
        <item m="1" x="448"/>
        <item m="1" x="89"/>
        <item x="74"/>
        <item m="1" x="98"/>
        <item m="1" x="475"/>
        <item m="1" x="412"/>
        <item m="1" x="235"/>
        <item m="1" x="415"/>
        <item m="1" x="369"/>
        <item m="1" x="276"/>
        <item x="0"/>
        <item x="50"/>
        <item x="77"/>
        <item m="1" x="432"/>
        <item m="1" x="370"/>
        <item m="1" x="352"/>
        <item x="28"/>
        <item x="54"/>
        <item x="16"/>
        <item x="29"/>
        <item m="1" x="465"/>
        <item m="1" x="409"/>
        <item m="1" x="371"/>
        <item m="1" x="155"/>
        <item t="default"/>
      </items>
    </pivotField>
    <pivotField compact="0" outline="0" showAll="0" defaultSubtotal="0"/>
    <pivotField dataField="1" compact="0" numFmtId="166" outline="0" showAll="0"/>
  </pivotFields>
  <rowFields count="2">
    <field x="1"/>
    <field x="2"/>
  </rowFields>
  <rowItems count="82">
    <i>
      <x v="1"/>
      <x v="34"/>
    </i>
    <i>
      <x v="6"/>
      <x v="35"/>
    </i>
    <i>
      <x v="22"/>
      <x v="258"/>
    </i>
    <i>
      <x v="27"/>
      <x v="342"/>
    </i>
    <i>
      <x v="28"/>
      <x v="2"/>
    </i>
    <i>
      <x v="34"/>
      <x v="5"/>
    </i>
    <i>
      <x v="36"/>
      <x v="3"/>
    </i>
    <i>
      <x v="44"/>
      <x v="48"/>
    </i>
    <i>
      <x v="45"/>
      <x v="15"/>
    </i>
    <i>
      <x v="46"/>
      <x v="12"/>
    </i>
    <i>
      <x v="49"/>
      <x v="1"/>
    </i>
    <i>
      <x v="107"/>
      <x/>
    </i>
    <i>
      <x v="110"/>
      <x v="47"/>
    </i>
    <i>
      <x v="112"/>
      <x v="6"/>
    </i>
    <i>
      <x v="125"/>
      <x v="39"/>
    </i>
    <i>
      <x v="126"/>
      <x v="32"/>
    </i>
    <i>
      <x v="127"/>
      <x v="33"/>
    </i>
    <i>
      <x v="134"/>
      <x v="45"/>
    </i>
    <i>
      <x v="135"/>
      <x v="14"/>
    </i>
    <i>
      <x v="136"/>
      <x v="13"/>
    </i>
    <i>
      <x v="205"/>
      <x v="28"/>
    </i>
    <i>
      <x v="206"/>
      <x v="29"/>
    </i>
    <i>
      <x v="212"/>
      <x v="20"/>
    </i>
    <i>
      <x v="220"/>
      <x v="30"/>
    </i>
    <i>
      <x v="234"/>
      <x v="235"/>
    </i>
    <i>
      <x v="236"/>
      <x v="239"/>
    </i>
    <i>
      <x v="243"/>
      <x v="341"/>
    </i>
    <i>
      <x v="244"/>
      <x v="343"/>
    </i>
    <i>
      <x v="253"/>
      <x v="353"/>
    </i>
    <i>
      <x v="257"/>
      <x v="323"/>
    </i>
    <i>
      <x v="265"/>
      <x v="435"/>
    </i>
    <i>
      <x v="271"/>
      <x v="362"/>
    </i>
    <i>
      <x v="275"/>
      <x v="369"/>
    </i>
    <i>
      <x v="280"/>
      <x v="466"/>
    </i>
    <i>
      <x v="285"/>
      <x v="464"/>
    </i>
    <i>
      <x v="290"/>
      <x v="467"/>
    </i>
    <i>
      <x v="291"/>
      <x v="442"/>
    </i>
    <i>
      <x v="308"/>
      <x v="423"/>
    </i>
    <i>
      <x v="310"/>
      <x v="486"/>
    </i>
    <i>
      <x v="312"/>
      <x v="432"/>
    </i>
    <i>
      <x v="316"/>
      <x v="438"/>
    </i>
    <i>
      <x v="317"/>
      <x v="439"/>
    </i>
    <i>
      <x v="322"/>
      <x v="485"/>
    </i>
    <i>
      <x v="324"/>
      <x v="447"/>
    </i>
    <i>
      <x v="327"/>
      <x v="450"/>
    </i>
    <i>
      <x v="333"/>
      <x v="455"/>
    </i>
    <i>
      <x v="334"/>
      <x v="456"/>
    </i>
    <i>
      <x v="335"/>
      <x v="457"/>
    </i>
    <i>
      <x v="336"/>
      <x v="458"/>
    </i>
    <i>
      <x v="337"/>
      <x v="459"/>
    </i>
    <i>
      <x v="338"/>
      <x v="460"/>
    </i>
    <i>
      <x v="340"/>
      <x v="462"/>
    </i>
    <i>
      <x v="341"/>
      <x v="463"/>
    </i>
    <i>
      <x v="344"/>
      <x v="469"/>
    </i>
    <i>
      <x v="345"/>
      <x v="470"/>
    </i>
    <i>
      <x v="346"/>
      <x v="471"/>
    </i>
    <i>
      <x v="347"/>
      <x v="472"/>
    </i>
    <i>
      <x v="348"/>
      <x v="473"/>
    </i>
    <i>
      <x v="349"/>
      <x v="474"/>
    </i>
    <i>
      <x v="351"/>
      <x v="476"/>
    </i>
    <i>
      <x v="352"/>
      <x v="477"/>
    </i>
    <i>
      <x v="354"/>
      <x v="479"/>
    </i>
    <i>
      <x v="357"/>
      <x v="482"/>
    </i>
    <i>
      <x v="360"/>
      <x v="484"/>
    </i>
    <i>
      <x v="361"/>
      <x v="487"/>
    </i>
    <i>
      <x v="363"/>
      <x v="490"/>
    </i>
    <i>
      <x v="373"/>
      <x v="503"/>
    </i>
    <i>
      <x v="374"/>
      <x v="504"/>
    </i>
    <i>
      <x v="377"/>
      <x v="451"/>
    </i>
    <i>
      <x v="378"/>
      <x v="366"/>
    </i>
    <i>
      <x v="380"/>
      <x v="483"/>
    </i>
    <i>
      <x v="381"/>
      <x v="465"/>
    </i>
    <i>
      <x v="383"/>
      <x v="509"/>
    </i>
    <i>
      <x v="384"/>
      <x v="495"/>
    </i>
    <i>
      <x v="385"/>
      <x v="510"/>
    </i>
    <i>
      <x v="386"/>
      <x v="511"/>
    </i>
    <i>
      <x v="387"/>
      <x v="512"/>
    </i>
    <i>
      <x v="388"/>
      <x v="482"/>
    </i>
    <i>
      <x v="389"/>
      <x v="505"/>
    </i>
    <i>
      <x v="390"/>
      <x v="509"/>
    </i>
    <i>
      <x v="391"/>
      <x v="451"/>
    </i>
    <i t="grand">
      <x/>
    </i>
  </rowItems>
  <colItems count="1">
    <i/>
  </colItems>
  <dataFields count="1">
    <dataField name="Suma de EN_STOCK" fld="4" baseField="1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4B30A6-BE57-4AF6-AAE0-7160E6AB49C2}" name="Tabla dinámica2" cacheId="2" applyNumberFormats="0" applyBorderFormats="0" applyFontFormats="0" applyPatternFormats="0" applyAlignmentFormats="0" applyWidthHeightFormats="1" dataCaption="Valores" updatedVersion="7" minRefreshableVersion="3" useAutoFormatting="1" itemPrintTitles="1" createdVersion="4" indent="0" compact="0" compactData="0" multipleFieldFilters="0">
  <location ref="A1:BB359" firstHeaderRow="1" firstDataRow="2" firstDataCol="3"/>
  <pivotFields count="6">
    <pivotField axis="axisCol" compact="0" outline="0" showAll="0">
      <items count="56">
        <item x="2"/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5"/>
        <item x="36"/>
        <item x="37"/>
        <item x="38"/>
        <item x="39"/>
        <item m="1" x="53"/>
        <item m="1" x="52"/>
        <item m="1" x="51"/>
        <item x="40"/>
        <item x="41"/>
        <item m="1" x="50"/>
        <item m="1" x="54"/>
        <item x="34"/>
        <item x="42"/>
        <item x="43"/>
        <item x="44"/>
        <item x="45"/>
        <item x="46"/>
        <item x="47"/>
        <item x="48"/>
        <item x="4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22">
        <item x="151"/>
        <item x="154"/>
        <item x="152"/>
        <item x="159"/>
        <item x="149"/>
        <item x="147"/>
        <item x="156"/>
        <item x="155"/>
        <item x="163"/>
        <item m="1" x="379"/>
        <item x="158"/>
        <item x="153"/>
        <item x="336"/>
        <item x="148"/>
        <item m="1" x="347"/>
        <item x="157"/>
        <item m="1" x="381"/>
        <item x="161"/>
        <item x="162"/>
        <item m="1" x="369"/>
        <item x="173"/>
        <item x="150"/>
        <item m="1" x="514"/>
        <item m="1" x="422"/>
        <item x="12"/>
        <item m="1" x="421"/>
        <item m="1" x="427"/>
        <item x="21"/>
        <item m="1" x="453"/>
        <item m="1" x="461"/>
        <item m="1" x="478"/>
        <item m="1" x="517"/>
        <item m="1" x="462"/>
        <item m="1" x="446"/>
        <item m="1" x="457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m="1" x="495"/>
        <item m="1" x="436"/>
        <item m="1" x="434"/>
        <item m="1" x="516"/>
        <item m="1" x="439"/>
        <item m="1" x="445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m="1" x="355"/>
        <item m="1" x="448"/>
        <item m="1" x="489"/>
        <item x="13"/>
        <item m="1" x="452"/>
        <item m="1" x="454"/>
        <item x="128"/>
        <item m="1" x="384"/>
        <item m="1" x="490"/>
        <item m="1" x="404"/>
        <item m="1" x="348"/>
        <item m="1" x="519"/>
        <item x="330"/>
        <item m="1" x="362"/>
        <item x="7"/>
        <item x="61"/>
        <item m="1" x="364"/>
        <item m="1" x="510"/>
        <item x="4"/>
        <item x="15"/>
        <item m="1" x="508"/>
        <item m="1" x="460"/>
        <item m="1" x="346"/>
        <item m="1" x="349"/>
        <item m="1" x="375"/>
        <item x="2"/>
        <item m="1" x="431"/>
        <item x="6"/>
        <item x="8"/>
        <item x="10"/>
        <item m="1" x="499"/>
        <item m="1" x="357"/>
        <item m="1" x="503"/>
        <item m="1" x="367"/>
        <item m="1" x="455"/>
        <item m="1" x="488"/>
        <item m="1" x="351"/>
        <item m="1" x="423"/>
        <item m="1" x="373"/>
        <item m="1" x="382"/>
        <item m="1" x="496"/>
        <item x="98"/>
        <item m="1" x="440"/>
        <item x="174"/>
        <item m="1" x="515"/>
        <item x="175"/>
        <item x="338"/>
        <item x="168"/>
        <item m="1" x="485"/>
        <item x="305"/>
        <item x="176"/>
        <item x="177"/>
        <item x="178"/>
        <item x="179"/>
        <item m="1" x="486"/>
        <item x="180"/>
        <item m="1" x="408"/>
        <item m="1" x="473"/>
        <item m="1" x="469"/>
        <item x="182"/>
        <item x="183"/>
        <item m="1" x="450"/>
        <item x="323"/>
        <item x="186"/>
        <item x="187"/>
        <item x="189"/>
        <item x="191"/>
        <item x="192"/>
        <item m="1" x="386"/>
        <item x="194"/>
        <item x="196"/>
        <item x="197"/>
        <item m="1" x="509"/>
        <item x="199"/>
        <item x="200"/>
        <item x="201"/>
        <item x="204"/>
        <item x="205"/>
        <item m="1" x="479"/>
        <item x="207"/>
        <item x="208"/>
        <item x="210"/>
        <item x="211"/>
        <item x="212"/>
        <item m="1" x="500"/>
        <item m="1" x="420"/>
        <item x="213"/>
        <item m="1" x="410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344"/>
        <item x="232"/>
        <item x="233"/>
        <item x="239"/>
        <item x="240"/>
        <item x="242"/>
        <item x="244"/>
        <item x="245"/>
        <item x="246"/>
        <item m="1" x="393"/>
        <item x="247"/>
        <item x="248"/>
        <item x="249"/>
        <item x="250"/>
        <item x="251"/>
        <item x="252"/>
        <item m="1" x="406"/>
        <item x="337"/>
        <item x="254"/>
        <item x="255"/>
        <item x="256"/>
        <item m="1" x="471"/>
        <item m="1" x="484"/>
        <item x="257"/>
        <item x="259"/>
        <item x="260"/>
        <item x="262"/>
        <item x="263"/>
        <item x="265"/>
        <item x="266"/>
        <item x="342"/>
        <item x="267"/>
        <item x="269"/>
        <item x="270"/>
        <item x="271"/>
        <item x="273"/>
        <item x="274"/>
        <item x="276"/>
        <item m="1" x="387"/>
        <item x="277"/>
        <item x="279"/>
        <item m="1" x="506"/>
        <item m="1" x="403"/>
        <item x="282"/>
        <item m="1" x="467"/>
        <item x="284"/>
        <item m="1" x="480"/>
        <item x="286"/>
        <item m="1" x="463"/>
        <item x="289"/>
        <item x="291"/>
        <item x="292"/>
        <item x="294"/>
        <item m="1" x="405"/>
        <item x="295"/>
        <item m="1" x="493"/>
        <item x="296"/>
        <item m="1" x="352"/>
        <item x="297"/>
        <item x="300"/>
        <item m="1" x="415"/>
        <item m="1" x="397"/>
        <item x="302"/>
        <item x="304"/>
        <item x="306"/>
        <item m="1" x="398"/>
        <item x="193"/>
        <item x="253"/>
        <item x="285"/>
        <item x="264"/>
        <item x="275"/>
        <item x="293"/>
        <item m="1" x="521"/>
        <item x="307"/>
        <item x="308"/>
        <item x="309"/>
        <item m="1" x="380"/>
        <item m="1" x="466"/>
        <item m="1" x="435"/>
        <item x="310"/>
        <item x="311"/>
        <item x="312"/>
        <item x="313"/>
        <item x="314"/>
        <item x="320"/>
        <item m="1" x="437"/>
        <item x="321"/>
        <item x="322"/>
        <item x="324"/>
        <item x="325"/>
        <item x="326"/>
        <item x="327"/>
        <item x="328"/>
        <item m="1" x="441"/>
        <item m="1" x="492"/>
        <item x="331"/>
        <item x="333"/>
        <item m="1" x="475"/>
        <item x="216"/>
        <item m="1" x="385"/>
        <item m="1" x="365"/>
        <item m="1" x="392"/>
        <item m="1" x="451"/>
        <item x="290"/>
        <item m="1" x="395"/>
        <item x="299"/>
        <item x="335"/>
        <item m="1" x="476"/>
        <item x="339"/>
        <item x="243"/>
        <item m="1" x="399"/>
        <item x="340"/>
        <item x="341"/>
        <item x="188"/>
        <item x="343"/>
        <item m="1" x="465"/>
        <item x="280"/>
        <item x="11"/>
        <item m="1" x="374"/>
        <item m="1" x="430"/>
        <item x="332"/>
        <item m="1" x="372"/>
        <item x="281"/>
        <item m="1" x="505"/>
        <item m="1" x="383"/>
        <item x="171"/>
        <item m="1" x="389"/>
        <item m="1" x="370"/>
        <item x="261"/>
        <item m="1" x="498"/>
        <item x="160"/>
        <item m="1" x="391"/>
        <item x="268"/>
        <item x="287"/>
        <item m="1" x="394"/>
        <item m="1" x="390"/>
        <item m="1" x="481"/>
        <item x="288"/>
        <item x="198"/>
        <item x="203"/>
        <item x="206"/>
        <item x="298"/>
        <item m="1" x="400"/>
        <item m="1" x="483"/>
        <item x="272"/>
        <item x="202"/>
        <item x="170"/>
        <item m="1" x="363"/>
        <item m="1" x="487"/>
        <item m="1" x="458"/>
        <item x="0"/>
        <item m="1" x="513"/>
        <item m="1" x="426"/>
        <item m="1" x="520"/>
        <item x="5"/>
        <item m="1" x="482"/>
        <item x="190"/>
        <item m="1" x="417"/>
        <item m="1" x="502"/>
        <item m="1" x="429"/>
        <item m="1" x="511"/>
        <item m="1" x="416"/>
        <item m="1" x="491"/>
        <item x="16"/>
        <item m="1" x="501"/>
        <item m="1" x="432"/>
        <item x="18"/>
        <item x="19"/>
        <item m="1" x="356"/>
        <item m="1" x="459"/>
        <item m="1" x="464"/>
        <item m="1" x="366"/>
        <item m="1" x="512"/>
        <item m="1" x="359"/>
        <item m="1" x="368"/>
        <item x="24"/>
        <item m="1" x="412"/>
        <item m="1" x="494"/>
        <item m="1" x="428"/>
        <item m="1" x="433"/>
        <item m="1" x="413"/>
        <item m="1" x="419"/>
        <item m="1" x="354"/>
        <item m="1" x="424"/>
        <item m="1" x="449"/>
        <item m="1" x="442"/>
        <item x="62"/>
        <item m="1" x="456"/>
        <item m="1" x="358"/>
        <item m="1" x="474"/>
        <item m="1" x="378"/>
        <item x="315"/>
        <item x="23"/>
        <item x="329"/>
        <item m="1" x="345"/>
        <item x="278"/>
        <item x="9"/>
        <item m="1" x="504"/>
        <item m="1" x="518"/>
        <item m="1" x="407"/>
        <item m="1" x="409"/>
        <item x="1"/>
        <item x="3"/>
        <item m="1" x="361"/>
        <item m="1" x="443"/>
        <item m="1" x="418"/>
        <item x="17"/>
        <item x="20"/>
        <item m="1" x="507"/>
        <item m="1" x="388"/>
        <item m="1" x="402"/>
        <item m="1" x="447"/>
        <item m="1" x="470"/>
        <item x="303"/>
        <item x="195"/>
        <item m="1" x="472"/>
        <item x="283"/>
        <item x="334"/>
        <item m="1" x="353"/>
        <item x="301"/>
        <item m="1" x="350"/>
        <item m="1" x="468"/>
        <item x="25"/>
        <item m="1" x="414"/>
        <item m="1" x="411"/>
        <item x="215"/>
        <item m="1" x="425"/>
        <item x="258"/>
        <item m="1" x="497"/>
        <item m="1" x="360"/>
        <item x="164"/>
        <item x="214"/>
        <item x="317"/>
        <item x="181"/>
        <item x="319"/>
        <item m="1" x="371"/>
        <item m="1" x="376"/>
        <item x="165"/>
        <item x="172"/>
        <item x="14"/>
        <item x="22"/>
        <item x="99"/>
        <item x="316"/>
        <item x="318"/>
        <item x="238"/>
        <item x="237"/>
        <item x="236"/>
        <item x="166"/>
        <item x="167"/>
        <item m="1" x="396"/>
        <item x="231"/>
        <item m="1" x="477"/>
        <item x="234"/>
        <item x="235"/>
        <item x="241"/>
        <item x="184"/>
        <item x="185"/>
        <item x="209"/>
        <item m="1" x="438"/>
        <item m="1" x="444"/>
        <item x="169"/>
        <item m="1" x="401"/>
        <item m="1" x="37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500">
        <item m="1" x="361"/>
        <item m="1" x="409"/>
        <item x="156"/>
        <item m="1" x="460"/>
        <item x="150"/>
        <item x="153"/>
        <item x="151"/>
        <item x="158"/>
        <item x="148"/>
        <item x="154"/>
        <item x="163"/>
        <item x="157"/>
        <item x="152"/>
        <item x="147"/>
        <item x="146"/>
        <item x="149"/>
        <item x="155"/>
        <item x="161"/>
        <item x="160"/>
        <item m="1" x="397"/>
        <item x="332"/>
        <item x="168"/>
        <item x="70"/>
        <item x="71"/>
        <item x="127"/>
        <item m="1" x="393"/>
        <item m="1" x="401"/>
        <item m="1" x="490"/>
        <item x="162"/>
        <item m="1" x="435"/>
        <item x="91"/>
        <item x="29"/>
        <item x="104"/>
        <item m="1" x="485"/>
        <item m="1" x="417"/>
        <item x="76"/>
        <item x="77"/>
        <item x="102"/>
        <item x="172"/>
        <item m="1" x="447"/>
        <item m="1" x="356"/>
        <item m="1" x="462"/>
        <item m="1" x="452"/>
        <item m="1" x="350"/>
        <item m="1" x="488"/>
        <item m="1" x="481"/>
        <item m="1" x="375"/>
        <item x="12"/>
        <item x="21"/>
        <item m="1" x="442"/>
        <item m="1" x="449"/>
        <item m="1" x="446"/>
        <item m="1" x="394"/>
        <item x="26"/>
        <item x="27"/>
        <item x="28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m="1" x="441"/>
        <item m="1" x="399"/>
        <item m="1" x="360"/>
        <item m="1" x="385"/>
        <item x="62"/>
        <item x="63"/>
        <item x="64"/>
        <item x="65"/>
        <item x="66"/>
        <item x="67"/>
        <item x="68"/>
        <item x="69"/>
        <item x="72"/>
        <item x="73"/>
        <item x="74"/>
        <item x="75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2"/>
        <item x="93"/>
        <item x="94"/>
        <item x="95"/>
        <item x="96"/>
        <item x="99"/>
        <item x="100"/>
        <item x="101"/>
        <item x="103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m="1" x="348"/>
        <item m="1" x="396"/>
        <item x="13"/>
        <item m="1" x="383"/>
        <item m="1" x="407"/>
        <item x="169"/>
        <item m="1" x="416"/>
        <item x="7"/>
        <item x="60"/>
        <item m="1" x="354"/>
        <item m="1" x="387"/>
        <item x="4"/>
        <item x="15"/>
        <item m="1" x="410"/>
        <item m="1" x="357"/>
        <item m="1" x="374"/>
        <item m="1" x="474"/>
        <item m="1" x="353"/>
        <item x="2"/>
        <item m="1" x="398"/>
        <item x="6"/>
        <item x="8"/>
        <item x="10"/>
        <item m="1" x="484"/>
        <item m="1" x="483"/>
        <item m="1" x="437"/>
        <item m="1" x="470"/>
        <item m="1" x="471"/>
        <item m="1" x="369"/>
        <item m="1" x="371"/>
        <item m="1" x="467"/>
        <item m="1" x="423"/>
        <item m="1" x="429"/>
        <item x="97"/>
        <item x="173"/>
        <item m="1" x="497"/>
        <item x="174"/>
        <item x="334"/>
        <item m="1" x="413"/>
        <item m="1" x="443"/>
        <item m="1" x="425"/>
        <item x="175"/>
        <item x="176"/>
        <item x="177"/>
        <item x="178"/>
        <item m="1" x="379"/>
        <item x="179"/>
        <item m="1" x="428"/>
        <item m="1" x="472"/>
        <item m="1" x="376"/>
        <item x="181"/>
        <item x="182"/>
        <item m="1" x="359"/>
        <item x="321"/>
        <item x="185"/>
        <item x="186"/>
        <item x="188"/>
        <item x="190"/>
        <item x="191"/>
        <item m="1" x="390"/>
        <item x="193"/>
        <item x="195"/>
        <item x="196"/>
        <item m="1" x="402"/>
        <item x="198"/>
        <item x="199"/>
        <item x="200"/>
        <item x="203"/>
        <item x="204"/>
        <item m="1" x="459"/>
        <item x="206"/>
        <item x="207"/>
        <item x="208"/>
        <item x="209"/>
        <item x="210"/>
        <item m="1" x="372"/>
        <item m="1" x="373"/>
        <item x="211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7"/>
        <item x="238"/>
        <item x="240"/>
        <item x="242"/>
        <item x="243"/>
        <item x="244"/>
        <item m="1" x="351"/>
        <item x="245"/>
        <item x="246"/>
        <item x="247"/>
        <item x="248"/>
        <item x="249"/>
        <item x="250"/>
        <item m="1" x="489"/>
        <item x="333"/>
        <item x="252"/>
        <item x="253"/>
        <item x="254"/>
        <item m="1" x="358"/>
        <item m="1" x="457"/>
        <item x="255"/>
        <item x="257"/>
        <item x="258"/>
        <item x="260"/>
        <item x="261"/>
        <item x="263"/>
        <item x="264"/>
        <item x="338"/>
        <item x="265"/>
        <item x="267"/>
        <item x="268"/>
        <item x="269"/>
        <item x="271"/>
        <item x="272"/>
        <item x="274"/>
        <item m="1" x="496"/>
        <item x="275"/>
        <item x="277"/>
        <item m="1" x="453"/>
        <item m="1" x="355"/>
        <item x="280"/>
        <item m="1" x="434"/>
        <item x="282"/>
        <item m="1" x="426"/>
        <item x="284"/>
        <item m="1" x="430"/>
        <item x="287"/>
        <item x="289"/>
        <item x="290"/>
        <item x="292"/>
        <item m="1" x="368"/>
        <item x="293"/>
        <item m="1" x="473"/>
        <item x="294"/>
        <item m="1" x="427"/>
        <item x="295"/>
        <item x="298"/>
        <item m="1" x="419"/>
        <item m="1" x="479"/>
        <item x="300"/>
        <item x="302"/>
        <item x="304"/>
        <item m="1" x="363"/>
        <item m="1" x="415"/>
        <item x="192"/>
        <item x="251"/>
        <item x="283"/>
        <item x="262"/>
        <item x="273"/>
        <item x="291"/>
        <item x="305"/>
        <item x="306"/>
        <item x="307"/>
        <item x="308"/>
        <item x="309"/>
        <item x="310"/>
        <item x="311"/>
        <item x="312"/>
        <item x="318"/>
        <item m="1" x="458"/>
        <item x="319"/>
        <item x="320"/>
        <item x="322"/>
        <item x="323"/>
        <item x="324"/>
        <item x="325"/>
        <item x="326"/>
        <item x="329"/>
        <item x="327"/>
        <item m="1" x="386"/>
        <item m="1" x="439"/>
        <item x="288"/>
        <item m="1" x="492"/>
        <item x="297"/>
        <item x="331"/>
        <item m="1" x="411"/>
        <item x="335"/>
        <item x="241"/>
        <item m="1" x="405"/>
        <item x="336"/>
        <item x="337"/>
        <item x="187"/>
        <item x="339"/>
        <item m="1" x="448"/>
        <item x="278"/>
        <item x="11"/>
        <item m="1" x="424"/>
        <item x="328"/>
        <item m="1" x="482"/>
        <item x="279"/>
        <item x="170"/>
        <item m="1" x="480"/>
        <item m="1" x="451"/>
        <item x="259"/>
        <item x="159"/>
        <item m="1" x="440"/>
        <item x="266"/>
        <item x="285"/>
        <item m="1" x="370"/>
        <item x="197"/>
        <item x="202"/>
        <item x="205"/>
        <item x="296"/>
        <item x="61"/>
        <item x="270"/>
        <item x="201"/>
        <item m="1" x="395"/>
        <item x="286"/>
        <item m="1" x="380"/>
        <item m="1" x="433"/>
        <item x="0"/>
        <item m="1" x="422"/>
        <item m="1" x="347"/>
        <item m="1" x="431"/>
        <item x="5"/>
        <item m="1" x="444"/>
        <item x="189"/>
        <item m="1" x="388"/>
        <item m="1" x="478"/>
        <item m="1" x="365"/>
        <item m="1" x="367"/>
        <item m="1" x="377"/>
        <item m="1" x="366"/>
        <item x="16"/>
        <item m="1" x="463"/>
        <item x="18"/>
        <item x="19"/>
        <item m="1" x="391"/>
        <item m="1" x="384"/>
        <item m="1" x="345"/>
        <item m="1" x="389"/>
        <item m="1" x="404"/>
        <item m="1" x="382"/>
        <item m="1" x="445"/>
        <item x="24"/>
        <item m="1" x="465"/>
        <item m="1" x="381"/>
        <item m="1" x="400"/>
        <item m="1" x="476"/>
        <item m="1" x="438"/>
        <item m="1" x="475"/>
        <item m="1" x="349"/>
        <item m="1" x="392"/>
        <item m="1" x="464"/>
        <item m="1" x="469"/>
        <item m="1" x="487"/>
        <item m="1" x="491"/>
        <item m="1" x="456"/>
        <item x="313"/>
        <item x="23"/>
        <item m="1" x="403"/>
        <item x="276"/>
        <item x="9"/>
        <item m="1" x="450"/>
        <item m="1" x="346"/>
        <item m="1" x="414"/>
        <item m="1" x="364"/>
        <item x="1"/>
        <item x="3"/>
        <item m="1" x="461"/>
        <item m="1" x="486"/>
        <item m="1" x="477"/>
        <item x="17"/>
        <item x="20"/>
        <item m="1" x="406"/>
        <item x="301"/>
        <item m="1" x="412"/>
        <item m="1" x="436"/>
        <item x="281"/>
        <item x="330"/>
        <item m="1" x="432"/>
        <item x="299"/>
        <item m="1" x="408"/>
        <item m="1" x="418"/>
        <item x="25"/>
        <item m="1" x="352"/>
        <item m="1" x="362"/>
        <item x="213"/>
        <item m="1" x="455"/>
        <item x="256"/>
        <item m="1" x="378"/>
        <item m="1" x="498"/>
        <item x="212"/>
        <item x="315"/>
        <item x="180"/>
        <item x="317"/>
        <item m="1" x="421"/>
        <item m="1" x="454"/>
        <item x="164"/>
        <item x="171"/>
        <item x="14"/>
        <item x="22"/>
        <item x="98"/>
        <item x="314"/>
        <item x="316"/>
        <item x="340"/>
        <item x="341"/>
        <item x="342"/>
        <item x="343"/>
        <item x="344"/>
        <item x="234"/>
        <item x="235"/>
        <item x="236"/>
        <item x="165"/>
        <item x="166"/>
        <item m="1" x="468"/>
        <item m="1" x="493"/>
        <item x="303"/>
        <item x="232"/>
        <item x="233"/>
        <item x="239"/>
        <item x="183"/>
        <item x="184"/>
        <item x="194"/>
        <item m="1" x="495"/>
        <item m="1" x="494"/>
        <item m="1" x="420"/>
        <item x="167"/>
        <item m="1" x="46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x="2"/>
        <item x="5"/>
        <item x="7"/>
        <item x="8"/>
        <item x="9"/>
        <item x="4"/>
        <item x="3"/>
        <item x="10"/>
        <item x="11"/>
        <item x="6"/>
        <item x="0"/>
        <item x="1"/>
        <item x="13"/>
        <item x="16"/>
        <item x="15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25"/>
        <item x="30"/>
        <item x="31"/>
        <item x="32"/>
        <item x="33"/>
        <item x="14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5"/>
    <field x="1"/>
    <field x="2"/>
  </rowFields>
  <rowItems count="357">
    <i>
      <x/>
      <x v="5"/>
      <x v="14"/>
    </i>
    <i r="1">
      <x v="13"/>
      <x v="13"/>
    </i>
    <i>
      <x v="1"/>
      <x/>
      <x v="4"/>
    </i>
    <i r="1">
      <x v="1"/>
      <x v="5"/>
    </i>
    <i r="1">
      <x v="2"/>
      <x v="6"/>
    </i>
    <i r="1">
      <x v="11"/>
      <x v="12"/>
    </i>
    <i r="1">
      <x v="12"/>
      <x v="20"/>
    </i>
    <i r="1">
      <x v="203"/>
      <x v="201"/>
    </i>
    <i r="1">
      <x v="220"/>
      <x v="218"/>
    </i>
    <i r="1">
      <x v="222"/>
      <x v="220"/>
    </i>
    <i r="1">
      <x v="223"/>
      <x v="221"/>
    </i>
    <i r="1">
      <x v="237"/>
      <x v="235"/>
    </i>
    <i r="1">
      <x v="265"/>
      <x v="263"/>
    </i>
    <i r="1">
      <x v="266"/>
      <x v="264"/>
    </i>
    <i r="1">
      <x v="267"/>
      <x v="265"/>
    </i>
    <i r="1">
      <x v="273"/>
      <x v="271"/>
    </i>
    <i r="1">
      <x v="274"/>
      <x v="272"/>
    </i>
    <i r="1">
      <x v="322"/>
      <x v="320"/>
    </i>
    <i r="1">
      <x v="364"/>
      <x v="353"/>
    </i>
    <i r="1">
      <x v="365"/>
      <x v="354"/>
    </i>
    <i r="1">
      <x v="367"/>
      <x v="356"/>
    </i>
    <i r="1">
      <x v="368"/>
      <x v="357"/>
    </i>
    <i>
      <x v="2"/>
      <x v="6"/>
      <x v="16"/>
    </i>
    <i>
      <x v="3"/>
      <x v="10"/>
      <x v="11"/>
    </i>
    <i r="1">
      <x v="15"/>
      <x v="2"/>
    </i>
    <i>
      <x v="4"/>
      <x v="3"/>
      <x v="7"/>
    </i>
    <i r="1">
      <x v="17"/>
      <x v="18"/>
    </i>
    <i r="1">
      <x v="18"/>
      <x v="17"/>
    </i>
    <i r="1">
      <x v="277"/>
      <x v="275"/>
    </i>
    <i r="1">
      <x v="389"/>
      <x v="374"/>
    </i>
    <i>
      <x v="5"/>
      <x v="21"/>
      <x v="15"/>
    </i>
    <i r="1">
      <x v="212"/>
      <x v="210"/>
    </i>
    <i r="1">
      <x v="283"/>
      <x v="281"/>
    </i>
    <i r="1">
      <x v="284"/>
      <x v="282"/>
    </i>
    <i r="1">
      <x v="288"/>
      <x v="286"/>
    </i>
    <i r="1">
      <x v="289"/>
      <x v="287"/>
    </i>
    <i r="1">
      <x v="302"/>
      <x v="300"/>
    </i>
    <i r="1">
      <x v="304"/>
      <x v="302"/>
    </i>
    <i r="1">
      <x v="306"/>
      <x v="304"/>
    </i>
    <i r="1">
      <x v="308"/>
      <x v="306"/>
    </i>
    <i r="1">
      <x v="309"/>
      <x v="307"/>
    </i>
    <i r="1">
      <x v="310"/>
      <x v="308"/>
    </i>
    <i r="1">
      <x v="327"/>
      <x v="326"/>
    </i>
    <i r="1">
      <x v="330"/>
      <x v="329"/>
    </i>
    <i r="1">
      <x v="362"/>
      <x v="351"/>
    </i>
    <i r="1">
      <x v="372"/>
      <x v="361"/>
    </i>
    <i r="1">
      <x v="373"/>
      <x v="362"/>
    </i>
    <i r="1">
      <x v="392"/>
      <x v="377"/>
    </i>
    <i>
      <x v="6"/>
      <x v="4"/>
      <x v="8"/>
    </i>
    <i>
      <x v="7"/>
      <x v="8"/>
      <x v="28"/>
    </i>
    <i r="1">
      <x v="209"/>
      <x v="207"/>
    </i>
    <i r="1">
      <x v="216"/>
      <x v="214"/>
    </i>
    <i r="1">
      <x v="290"/>
      <x v="288"/>
    </i>
    <i r="1">
      <x v="293"/>
      <x v="291"/>
    </i>
    <i r="1">
      <x v="328"/>
      <x v="327"/>
    </i>
    <i>
      <x v="8"/>
      <x v="202"/>
      <x v="200"/>
    </i>
    <i r="1">
      <x v="204"/>
      <x v="497"/>
    </i>
    <i>
      <x v="9"/>
      <x v="7"/>
      <x v="9"/>
    </i>
    <i>
      <x v="10"/>
      <x v="20"/>
      <x v="38"/>
    </i>
    <i r="1">
      <x v="24"/>
      <x v="47"/>
    </i>
    <i r="1">
      <x v="27"/>
      <x v="48"/>
    </i>
    <i r="1">
      <x v="35"/>
      <x v="53"/>
    </i>
    <i r="1">
      <x v="36"/>
      <x v="54"/>
    </i>
    <i r="1">
      <x v="37"/>
      <x v="55"/>
    </i>
    <i r="1">
      <x v="38"/>
      <x v="31"/>
    </i>
    <i r="1">
      <x v="39"/>
      <x v="56"/>
    </i>
    <i r="1">
      <x v="40"/>
      <x v="57"/>
    </i>
    <i r="1">
      <x v="41"/>
      <x v="58"/>
    </i>
    <i r="1">
      <x v="42"/>
      <x v="59"/>
    </i>
    <i r="1">
      <x v="43"/>
      <x v="59"/>
    </i>
    <i r="1">
      <x v="44"/>
      <x v="60"/>
    </i>
    <i r="1">
      <x v="45"/>
      <x v="61"/>
    </i>
    <i r="1">
      <x v="46"/>
      <x v="62"/>
    </i>
    <i r="1">
      <x v="47"/>
      <x v="63"/>
    </i>
    <i r="1">
      <x v="48"/>
      <x v="64"/>
    </i>
    <i r="1">
      <x v="49"/>
      <x v="65"/>
    </i>
    <i r="1">
      <x v="50"/>
      <x v="66"/>
    </i>
    <i r="1">
      <x v="51"/>
      <x v="67"/>
    </i>
    <i r="1">
      <x v="52"/>
      <x v="68"/>
    </i>
    <i r="1">
      <x v="53"/>
      <x v="69"/>
    </i>
    <i r="1">
      <x v="54"/>
      <x v="70"/>
    </i>
    <i r="1">
      <x v="55"/>
      <x v="71"/>
    </i>
    <i r="1">
      <x v="56"/>
      <x v="72"/>
    </i>
    <i r="1">
      <x v="57"/>
      <x v="73"/>
    </i>
    <i r="1">
      <x v="58"/>
      <x v="74"/>
    </i>
    <i r="1">
      <x v="59"/>
      <x v="75"/>
    </i>
    <i r="1">
      <x v="60"/>
      <x v="76"/>
    </i>
    <i r="1">
      <x v="61"/>
      <x v="77"/>
    </i>
    <i r="1">
      <x v="62"/>
      <x v="78"/>
    </i>
    <i r="1">
      <x v="63"/>
      <x v="79"/>
    </i>
    <i r="1">
      <x v="64"/>
      <x v="80"/>
    </i>
    <i r="1">
      <x v="65"/>
      <x v="81"/>
    </i>
    <i r="1">
      <x v="66"/>
      <x v="82"/>
    </i>
    <i r="1">
      <x v="67"/>
      <x v="83"/>
    </i>
    <i r="1">
      <x v="68"/>
      <x v="84"/>
    </i>
    <i r="1">
      <x v="69"/>
      <x v="85"/>
    </i>
    <i r="1">
      <x v="76"/>
      <x v="90"/>
    </i>
    <i r="1">
      <x v="77"/>
      <x v="91"/>
    </i>
    <i r="1">
      <x v="78"/>
      <x v="92"/>
    </i>
    <i r="1">
      <x v="79"/>
      <x v="93"/>
    </i>
    <i r="1">
      <x v="80"/>
      <x v="94"/>
    </i>
    <i r="1">
      <x v="81"/>
      <x v="95"/>
    </i>
    <i r="1">
      <x v="82"/>
      <x v="96"/>
    </i>
    <i r="1">
      <x v="83"/>
      <x v="97"/>
    </i>
    <i r="1">
      <x v="84"/>
      <x v="22"/>
    </i>
    <i r="1">
      <x v="85"/>
      <x v="23"/>
    </i>
    <i r="1">
      <x v="86"/>
      <x v="98"/>
    </i>
    <i r="1">
      <x v="87"/>
      <x v="99"/>
    </i>
    <i r="1">
      <x v="88"/>
      <x v="100"/>
    </i>
    <i r="1">
      <x v="89"/>
      <x v="101"/>
    </i>
    <i r="1">
      <x v="90"/>
      <x v="35"/>
    </i>
    <i r="1">
      <x v="91"/>
      <x v="36"/>
    </i>
    <i r="1">
      <x v="92"/>
      <x v="102"/>
    </i>
    <i r="1">
      <x v="93"/>
      <x v="103"/>
    </i>
    <i r="1">
      <x v="94"/>
      <x v="104"/>
    </i>
    <i r="1">
      <x v="95"/>
      <x v="105"/>
    </i>
    <i r="1">
      <x v="96"/>
      <x v="106"/>
    </i>
    <i r="1">
      <x v="97"/>
      <x v="107"/>
    </i>
    <i r="1">
      <x v="98"/>
      <x v="108"/>
    </i>
    <i r="1">
      <x v="99"/>
      <x v="109"/>
    </i>
    <i r="1">
      <x v="100"/>
      <x v="110"/>
    </i>
    <i r="1">
      <x v="101"/>
      <x v="111"/>
    </i>
    <i r="1">
      <x v="102"/>
      <x v="112"/>
    </i>
    <i r="1">
      <x v="103"/>
      <x v="113"/>
    </i>
    <i r="1">
      <x v="104"/>
      <x v="114"/>
    </i>
    <i r="1">
      <x v="105"/>
      <x v="30"/>
    </i>
    <i r="1">
      <x v="106"/>
      <x v="115"/>
    </i>
    <i r="1">
      <x v="107"/>
      <x v="116"/>
    </i>
    <i r="1">
      <x v="108"/>
      <x v="117"/>
    </i>
    <i r="1">
      <x v="109"/>
      <x v="118"/>
    </i>
    <i r="1">
      <x v="110"/>
      <x v="119"/>
    </i>
    <i r="1">
      <x v="111"/>
      <x v="120"/>
    </i>
    <i r="1">
      <x v="112"/>
      <x v="121"/>
    </i>
    <i r="1">
      <x v="113"/>
      <x v="122"/>
    </i>
    <i r="1">
      <x v="114"/>
      <x v="37"/>
    </i>
    <i r="1">
      <x v="115"/>
      <x v="123"/>
    </i>
    <i r="1">
      <x v="116"/>
      <x v="32"/>
    </i>
    <i r="1">
      <x v="117"/>
      <x v="124"/>
    </i>
    <i r="1">
      <x v="118"/>
      <x v="125"/>
    </i>
    <i r="1">
      <x v="119"/>
      <x v="126"/>
    </i>
    <i r="1">
      <x v="120"/>
      <x v="127"/>
    </i>
    <i r="1">
      <x v="121"/>
      <x v="128"/>
    </i>
    <i r="1">
      <x v="122"/>
      <x v="129"/>
    </i>
    <i r="1">
      <x v="123"/>
      <x v="130"/>
    </i>
    <i r="1">
      <x v="124"/>
      <x v="131"/>
    </i>
    <i r="1">
      <x v="125"/>
      <x v="132"/>
    </i>
    <i r="1">
      <x v="126"/>
      <x v="133"/>
    </i>
    <i r="1">
      <x v="127"/>
      <x v="134"/>
    </i>
    <i r="1">
      <x v="128"/>
      <x v="135"/>
    </i>
    <i r="1">
      <x v="129"/>
      <x v="136"/>
    </i>
    <i r="1">
      <x v="130"/>
      <x v="137"/>
    </i>
    <i r="1">
      <x v="131"/>
      <x v="138"/>
    </i>
    <i r="1">
      <x v="132"/>
      <x v="139"/>
    </i>
    <i r="1">
      <x v="133"/>
      <x v="140"/>
    </i>
    <i r="1">
      <x v="134"/>
      <x v="141"/>
    </i>
    <i r="1">
      <x v="135"/>
      <x v="142"/>
    </i>
    <i r="1">
      <x v="136"/>
      <x v="143"/>
    </i>
    <i r="1">
      <x v="137"/>
      <x v="144"/>
    </i>
    <i r="1">
      <x v="138"/>
      <x v="145"/>
    </i>
    <i r="1">
      <x v="139"/>
      <x v="146"/>
    </i>
    <i r="1">
      <x v="140"/>
      <x v="147"/>
    </i>
    <i r="1">
      <x v="141"/>
      <x v="148"/>
    </i>
    <i r="1">
      <x v="142"/>
      <x v="149"/>
    </i>
    <i r="1">
      <x v="143"/>
      <x v="150"/>
    </i>
    <i r="1">
      <x v="144"/>
      <x v="151"/>
    </i>
    <i r="1">
      <x v="145"/>
      <x v="152"/>
    </i>
    <i r="1">
      <x v="146"/>
      <x v="153"/>
    </i>
    <i r="1">
      <x v="147"/>
      <x v="154"/>
    </i>
    <i r="1">
      <x v="148"/>
      <x v="155"/>
    </i>
    <i r="1">
      <x v="149"/>
      <x v="156"/>
    </i>
    <i r="1">
      <x v="150"/>
      <x v="157"/>
    </i>
    <i r="1">
      <x v="151"/>
      <x v="158"/>
    </i>
    <i r="1">
      <x v="152"/>
      <x v="159"/>
    </i>
    <i r="1">
      <x v="153"/>
      <x v="160"/>
    </i>
    <i r="1">
      <x v="154"/>
      <x v="161"/>
    </i>
    <i r="1">
      <x v="155"/>
      <x v="162"/>
    </i>
    <i r="1">
      <x v="156"/>
      <x v="163"/>
    </i>
    <i r="1">
      <x v="160"/>
      <x v="166"/>
    </i>
    <i r="1">
      <x v="163"/>
      <x v="24"/>
    </i>
    <i r="1">
      <x v="169"/>
      <x v="169"/>
    </i>
    <i r="1">
      <x v="171"/>
      <x v="171"/>
    </i>
    <i r="1">
      <x v="172"/>
      <x v="172"/>
    </i>
    <i r="1">
      <x v="175"/>
      <x v="175"/>
    </i>
    <i r="1">
      <x v="176"/>
      <x v="176"/>
    </i>
    <i r="1">
      <x v="182"/>
      <x v="182"/>
    </i>
    <i r="1">
      <x v="184"/>
      <x v="184"/>
    </i>
    <i r="1">
      <x v="185"/>
      <x v="185"/>
    </i>
    <i r="1">
      <x v="186"/>
      <x v="186"/>
    </i>
    <i r="1">
      <x v="198"/>
      <x v="197"/>
    </i>
    <i r="1">
      <x v="200"/>
      <x v="198"/>
    </i>
    <i r="1">
      <x v="206"/>
      <x v="487"/>
    </i>
    <i r="1">
      <x v="207"/>
      <x v="205"/>
    </i>
    <i r="1">
      <x v="210"/>
      <x v="208"/>
    </i>
    <i r="1">
      <x v="219"/>
      <x v="217"/>
    </i>
    <i r="1">
      <x v="224"/>
      <x v="222"/>
    </i>
    <i r="1">
      <x v="226"/>
      <x v="224"/>
    </i>
    <i r="1">
      <x v="234"/>
      <x v="232"/>
    </i>
    <i r="1">
      <x v="238"/>
      <x v="236"/>
    </i>
    <i r="1">
      <x v="239"/>
      <x v="237"/>
    </i>
    <i r="1">
      <x v="240"/>
      <x v="238"/>
    </i>
    <i r="1">
      <x v="243"/>
      <x v="241"/>
    </i>
    <i r="1">
      <x v="245"/>
      <x v="243"/>
    </i>
    <i r="1">
      <x v="246"/>
      <x v="244"/>
    </i>
    <i r="1">
      <x v="247"/>
      <x v="245"/>
    </i>
    <i r="1">
      <x v="248"/>
      <x v="246"/>
    </i>
    <i r="1">
      <x v="249"/>
      <x v="247"/>
    </i>
    <i r="2">
      <x v="479"/>
    </i>
    <i r="1">
      <x v="250"/>
      <x v="248"/>
    </i>
    <i r="1">
      <x v="251"/>
      <x v="249"/>
    </i>
    <i r="1">
      <x v="252"/>
      <x v="250"/>
    </i>
    <i r="1">
      <x v="253"/>
      <x v="251"/>
    </i>
    <i r="1">
      <x v="254"/>
      <x v="252"/>
    </i>
    <i r="1">
      <x v="255"/>
      <x v="253"/>
    </i>
    <i r="1">
      <x v="256"/>
      <x v="254"/>
    </i>
    <i r="1">
      <x v="257"/>
      <x v="255"/>
    </i>
    <i r="1">
      <x v="258"/>
      <x v="256"/>
    </i>
    <i r="1">
      <x v="260"/>
      <x v="258"/>
    </i>
    <i r="1">
      <x v="261"/>
      <x v="259"/>
    </i>
    <i r="1">
      <x v="262"/>
      <x v="260"/>
    </i>
    <i r="1">
      <x v="263"/>
      <x v="261"/>
    </i>
    <i r="1">
      <x v="264"/>
      <x v="262"/>
    </i>
    <i r="1">
      <x v="291"/>
      <x v="289"/>
    </i>
    <i r="1">
      <x v="296"/>
      <x v="294"/>
    </i>
    <i r="1">
      <x v="299"/>
      <x v="297"/>
    </i>
    <i r="1">
      <x v="321"/>
      <x v="319"/>
    </i>
    <i r="1">
      <x v="323"/>
      <x v="321"/>
    </i>
    <i r="1">
      <x v="325"/>
      <x v="324"/>
    </i>
    <i r="1">
      <x v="332"/>
      <x v="330"/>
    </i>
    <i r="1">
      <x v="333"/>
      <x v="331"/>
    </i>
    <i r="1">
      <x v="334"/>
      <x v="332"/>
    </i>
    <i r="1">
      <x v="338"/>
      <x v="333"/>
    </i>
    <i r="1">
      <x v="339"/>
      <x v="334"/>
    </i>
    <i r="1">
      <x v="340"/>
      <x v="335"/>
    </i>
    <i r="1">
      <x v="341"/>
      <x v="336"/>
    </i>
    <i r="1">
      <x v="342"/>
      <x v="337"/>
    </i>
    <i r="1">
      <x v="343"/>
      <x v="338"/>
    </i>
    <i r="1">
      <x v="345"/>
      <x v="340"/>
    </i>
    <i r="1">
      <x v="346"/>
      <x v="341"/>
    </i>
    <i r="1">
      <x v="347"/>
      <x v="342"/>
    </i>
    <i r="1">
      <x v="348"/>
      <x v="343"/>
    </i>
    <i r="1">
      <x v="349"/>
      <x v="344"/>
    </i>
    <i r="1">
      <x v="350"/>
      <x v="345"/>
    </i>
    <i r="1">
      <x v="351"/>
      <x v="346"/>
    </i>
    <i r="1">
      <x v="354"/>
      <x v="348"/>
    </i>
    <i r="1">
      <x v="355"/>
      <x v="347"/>
    </i>
    <i r="1">
      <x v="357"/>
      <x v="242"/>
    </i>
    <i r="1">
      <x v="371"/>
      <x v="360"/>
    </i>
    <i r="1">
      <x v="376"/>
      <x v="365"/>
    </i>
    <i r="1">
      <x v="379"/>
      <x v="367"/>
    </i>
    <i r="1">
      <x v="384"/>
      <x v="370"/>
    </i>
    <i r="1">
      <x v="387"/>
      <x v="373"/>
    </i>
    <i r="1">
      <x v="391"/>
      <x v="376"/>
    </i>
    <i r="1">
      <x v="396"/>
      <x v="387"/>
    </i>
    <i r="1">
      <x v="397"/>
      <x v="379"/>
    </i>
    <i r="1">
      <x v="398"/>
      <x v="380"/>
    </i>
    <i r="1">
      <x v="399"/>
      <x v="381"/>
    </i>
    <i r="1">
      <x v="400"/>
      <x v="382"/>
    </i>
    <i r="1">
      <x v="403"/>
      <x v="384"/>
    </i>
    <i r="1">
      <x v="405"/>
      <x v="169"/>
    </i>
    <i r="1">
      <x v="409"/>
      <x v="390"/>
    </i>
    <i r="1">
      <x v="413"/>
      <x v="394"/>
    </i>
    <i r="1">
      <x v="415"/>
      <x v="396"/>
    </i>
    <i r="1">
      <x v="422"/>
      <x v="403"/>
    </i>
    <i r="1">
      <x v="425"/>
      <x v="405"/>
    </i>
    <i r="1">
      <x v="426"/>
      <x v="406"/>
    </i>
    <i r="1">
      <x v="434"/>
      <x v="414"/>
    </i>
    <i r="1">
      <x v="445"/>
      <x v="383"/>
    </i>
    <i r="1">
      <x v="450"/>
      <x v="428"/>
    </i>
    <i r="1">
      <x v="451"/>
      <x v="429"/>
    </i>
    <i r="1">
      <x v="452"/>
      <x v="21"/>
    </i>
    <i r="1">
      <x v="454"/>
      <x v="431"/>
    </i>
    <i r="1">
      <x v="455"/>
      <x v="432"/>
    </i>
    <i r="1">
      <x v="460"/>
      <x v="437"/>
    </i>
    <i r="1">
      <x v="461"/>
      <x v="438"/>
    </i>
    <i r="1">
      <x v="465"/>
      <x v="442"/>
    </i>
    <i r="1">
      <x v="466"/>
      <x v="443"/>
    </i>
    <i r="1">
      <x v="472"/>
      <x v="445"/>
    </i>
    <i r="1">
      <x v="475"/>
      <x v="448"/>
    </i>
    <i r="1">
      <x v="476"/>
      <x v="449"/>
    </i>
    <i r="1">
      <x v="478"/>
      <x v="451"/>
    </i>
    <i r="1">
      <x v="481"/>
      <x v="454"/>
    </i>
    <i r="1">
      <x v="484"/>
      <x v="457"/>
    </i>
    <i r="1">
      <x v="486"/>
      <x v="459"/>
    </i>
    <i r="1">
      <x v="489"/>
      <x v="10"/>
    </i>
    <i r="1">
      <x v="490"/>
      <x v="462"/>
    </i>
    <i r="1">
      <x v="491"/>
      <x v="463"/>
    </i>
    <i r="1">
      <x v="492"/>
      <x v="464"/>
    </i>
    <i r="1">
      <x v="493"/>
      <x v="465"/>
    </i>
    <i r="1">
      <x v="496"/>
      <x v="468"/>
    </i>
    <i r="1">
      <x v="497"/>
      <x v="469"/>
    </i>
    <i r="1">
      <x v="498"/>
      <x v="470"/>
    </i>
    <i r="1">
      <x v="499"/>
      <x v="471"/>
    </i>
    <i r="1">
      <x v="500"/>
      <x v="472"/>
    </i>
    <i r="1">
      <x v="501"/>
      <x v="473"/>
    </i>
    <i r="1">
      <x v="502"/>
      <x v="474"/>
    </i>
    <i r="1">
      <x v="503"/>
      <x v="482"/>
    </i>
    <i r="1">
      <x v="504"/>
      <x v="481"/>
    </i>
    <i r="1">
      <x v="505"/>
      <x v="480"/>
    </i>
    <i r="1">
      <x v="506"/>
      <x v="483"/>
    </i>
    <i r="1">
      <x v="507"/>
      <x v="484"/>
    </i>
    <i r="1">
      <x v="509"/>
      <x v="257"/>
    </i>
    <i r="1">
      <x v="511"/>
      <x v="488"/>
    </i>
    <i r="1">
      <x v="512"/>
      <x v="489"/>
    </i>
    <i r="1">
      <x v="513"/>
      <x v="490"/>
    </i>
    <i r="1">
      <x v="515"/>
      <x v="492"/>
    </i>
    <i r="1">
      <x v="516"/>
      <x v="236"/>
    </i>
    <i r="1">
      <x v="519"/>
      <x v="21"/>
    </i>
    <i>
      <x v="11"/>
      <x v="113"/>
      <x v="122"/>
    </i>
    <i r="1">
      <x v="207"/>
      <x v="205"/>
    </i>
    <i r="1">
      <x v="270"/>
      <x v="268"/>
    </i>
    <i r="1">
      <x v="323"/>
      <x v="321"/>
    </i>
    <i r="1">
      <x v="370"/>
      <x v="359"/>
    </i>
    <i>
      <x v="12"/>
      <x v="217"/>
      <x v="215"/>
    </i>
    <i r="1">
      <x v="514"/>
      <x v="491"/>
    </i>
    <i>
      <x v="13"/>
      <x v="227"/>
      <x v="225"/>
    </i>
    <i r="1">
      <x v="228"/>
      <x v="226"/>
    </i>
    <i r="1">
      <x v="230"/>
      <x v="228"/>
    </i>
    <i r="1">
      <x v="231"/>
      <x v="229"/>
    </i>
    <i r="1">
      <x v="232"/>
      <x v="230"/>
    </i>
    <i r="1">
      <x v="404"/>
      <x v="385"/>
    </i>
    <i>
      <x v="14"/>
      <x v="233"/>
      <x v="231"/>
    </i>
    <i r="1">
      <x v="473"/>
      <x v="493"/>
    </i>
    <i>
      <x v="15"/>
      <x v="236"/>
      <x v="234"/>
    </i>
    <i r="1">
      <x v="276"/>
      <x v="274"/>
    </i>
    <i r="1">
      <x v="326"/>
      <x v="325"/>
    </i>
    <i>
      <x v="16"/>
      <x v="269"/>
      <x v="267"/>
    </i>
    <i r="1">
      <x v="270"/>
      <x v="268"/>
    </i>
    <i r="1">
      <x v="271"/>
      <x v="269"/>
    </i>
    <i r="1">
      <x v="272"/>
      <x v="270"/>
    </i>
    <i>
      <x v="17"/>
      <x v="278"/>
      <x v="276"/>
    </i>
    <i>
      <x v="18"/>
      <x v="279"/>
      <x v="277"/>
    </i>
    <i>
      <x v="19"/>
      <x v="282"/>
      <x v="280"/>
    </i>
    <i r="1">
      <x v="292"/>
      <x v="290"/>
    </i>
    <i>
      <x v="20"/>
      <x v="285"/>
      <x v="283"/>
    </i>
    <i r="1">
      <x v="286"/>
      <x v="284"/>
    </i>
    <i>
      <x v="21"/>
      <x v="287"/>
      <x v="285"/>
    </i>
    <i>
      <x v="22"/>
      <x v="294"/>
      <x v="292"/>
    </i>
    <i r="1">
      <x v="295"/>
      <x v="293"/>
    </i>
    <i r="1">
      <x v="298"/>
      <x v="296"/>
    </i>
    <i r="1">
      <x v="329"/>
      <x v="328"/>
    </i>
    <i>
      <x v="23"/>
      <x v="311"/>
      <x v="309"/>
    </i>
    <i>
      <x v="24"/>
      <x v="313"/>
      <x v="311"/>
    </i>
    <i>
      <x v="25"/>
      <x v="315"/>
      <x v="313"/>
    </i>
    <i r="1">
      <x v="317"/>
      <x v="315"/>
    </i>
    <i>
      <x v="26"/>
      <x v="318"/>
      <x v="316"/>
    </i>
    <i>
      <x v="27"/>
      <x v="375"/>
      <x v="364"/>
    </i>
    <i r="1">
      <x v="381"/>
      <x v="369"/>
    </i>
    <i>
      <x v="28"/>
      <x v="323"/>
      <x v="321"/>
    </i>
    <i>
      <x v="29"/>
      <x v="259"/>
      <x v="478"/>
    </i>
    <i r="1">
      <x v="503"/>
      <x v="475"/>
    </i>
    <i r="1">
      <x v="504"/>
      <x v="476"/>
    </i>
    <i r="1">
      <x v="505"/>
      <x v="477"/>
    </i>
    <i>
      <x v="30"/>
      <x v="260"/>
      <x v="258"/>
    </i>
    <i>
      <x v="31"/>
      <x v="245"/>
      <x v="243"/>
    </i>
    <i>
      <x v="32"/>
      <x v="221"/>
      <x v="219"/>
    </i>
    <i>
      <x v="33"/>
      <x v="208"/>
      <x v="206"/>
    </i>
    <i t="grand">
      <x/>
    </i>
  </rowItems>
  <colFields count="1">
    <field x="0"/>
  </colFields>
  <col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42"/>
    </i>
    <i>
      <x v="43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 t="grand">
      <x/>
    </i>
  </colItems>
  <dataFields count="1">
    <dataField name="Suma de EN_STOCK" fld="4" baseField="3" baseItem="232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339A3D-FDBC-4FB5-9624-5E571FBFCDBE}" name="TablaDinámica3" cacheId="3" applyNumberFormats="0" applyBorderFormats="0" applyFontFormats="0" applyPatternFormats="0" applyAlignmentFormats="0" applyWidthHeightFormats="1" dataCaption="Valores" updatedVersion="7" minRefreshableVersion="3" colGrandTotals="0" itemPrintTitles="1" createdVersion="7" indent="0" outline="1" outlineData="1" multipleFieldFilters="0">
  <location ref="B2:Q97" firstHeaderRow="1" firstDataRow="2" firstDataCol="1"/>
  <pivotFields count="5">
    <pivotField axis="axisRow" showAll="0" sortType="ascending">
      <items count="209">
        <item m="1" x="104"/>
        <item m="1" x="183"/>
        <item x="58"/>
        <item m="1" x="170"/>
        <item x="57"/>
        <item x="86"/>
        <item x="32"/>
        <item m="1" x="95"/>
        <item m="1" x="105"/>
        <item m="1" x="198"/>
        <item m="1" x="106"/>
        <item x="67"/>
        <item m="1" x="99"/>
        <item m="1" x="127"/>
        <item x="66"/>
        <item m="1" x="172"/>
        <item x="14"/>
        <item x="40"/>
        <item x="54"/>
        <item m="1" x="97"/>
        <item x="55"/>
        <item m="1" x="112"/>
        <item x="56"/>
        <item m="1" x="133"/>
        <item x="7"/>
        <item x="8"/>
        <item m="1" x="179"/>
        <item m="1" x="109"/>
        <item m="1" x="201"/>
        <item x="5"/>
        <item x="25"/>
        <item x="37"/>
        <item x="38"/>
        <item m="1" x="144"/>
        <item x="12"/>
        <item x="41"/>
        <item x="84"/>
        <item x="42"/>
        <item x="13"/>
        <item x="43"/>
        <item x="85"/>
        <item x="44"/>
        <item m="1" x="107"/>
        <item x="80"/>
        <item x="45"/>
        <item m="1" x="129"/>
        <item x="10"/>
        <item x="15"/>
        <item m="1" x="194"/>
        <item m="1" x="151"/>
        <item x="11"/>
        <item x="16"/>
        <item m="1" x="93"/>
        <item m="1" x="173"/>
        <item x="90"/>
        <item m="1" x="162"/>
        <item x="39"/>
        <item x="17"/>
        <item m="1" x="202"/>
        <item m="1" x="164"/>
        <item m="1" x="108"/>
        <item m="1" x="204"/>
        <item x="65"/>
        <item m="1" x="190"/>
        <item m="1" x="101"/>
        <item x="33"/>
        <item m="1" x="157"/>
        <item x="69"/>
        <item m="1" x="181"/>
        <item m="1" x="130"/>
        <item m="1" x="196"/>
        <item m="1" x="158"/>
        <item m="1" x="103"/>
        <item m="1" x="197"/>
        <item m="1" x="154"/>
        <item x="91"/>
        <item m="1" x="182"/>
        <item m="1" x="98"/>
        <item m="1" x="175"/>
        <item m="1" x="200"/>
        <item m="1" x="132"/>
        <item m="1" x="155"/>
        <item m="1" x="156"/>
        <item x="52"/>
        <item x="59"/>
        <item m="1" x="180"/>
        <item x="53"/>
        <item m="1" x="203"/>
        <item x="34"/>
        <item x="35"/>
        <item x="36"/>
        <item m="1" x="205"/>
        <item m="1" x="116"/>
        <item x="68"/>
        <item x="82"/>
        <item m="1" x="159"/>
        <item m="1" x="199"/>
        <item x="83"/>
        <item m="1" x="184"/>
        <item m="1" x="100"/>
        <item x="24"/>
        <item x="19"/>
        <item x="22"/>
        <item x="81"/>
        <item x="21"/>
        <item x="48"/>
        <item x="47"/>
        <item x="77"/>
        <item x="20"/>
        <item x="46"/>
        <item m="1" x="124"/>
        <item m="1" x="193"/>
        <item m="1" x="189"/>
        <item m="1" x="143"/>
        <item m="1" x="120"/>
        <item m="1" x="176"/>
        <item m="1" x="137"/>
        <item m="1" x="122"/>
        <item m="1" x="166"/>
        <item x="26"/>
        <item m="1" x="139"/>
        <item m="1" x="187"/>
        <item x="23"/>
        <item m="1" x="121"/>
        <item m="1" x="150"/>
        <item m="1" x="138"/>
        <item m="1" x="160"/>
        <item m="1" x="163"/>
        <item m="1" x="186"/>
        <item m="1" x="206"/>
        <item m="1" x="135"/>
        <item m="1" x="188"/>
        <item m="1" x="142"/>
        <item m="1" x="191"/>
        <item x="74"/>
        <item x="87"/>
        <item x="88"/>
        <item x="75"/>
        <item x="76"/>
        <item x="64"/>
        <item x="6"/>
        <item x="63"/>
        <item m="1" x="165"/>
        <item m="1" x="169"/>
        <item m="1" x="147"/>
        <item m="1" x="114"/>
        <item m="1" x="192"/>
        <item m="1" x="161"/>
        <item m="1" x="123"/>
        <item m="1" x="178"/>
        <item m="1" x="136"/>
        <item m="1" x="102"/>
        <item m="1" x="148"/>
        <item m="1" x="115"/>
        <item m="1" x="185"/>
        <item m="1" x="141"/>
        <item m="1" x="153"/>
        <item m="1" x="119"/>
        <item m="1" x="207"/>
        <item m="1" x="168"/>
        <item m="1" x="146"/>
        <item m="1" x="113"/>
        <item m="1" x="167"/>
        <item m="1" x="125"/>
        <item m="1" x="149"/>
        <item m="1" x="110"/>
        <item m="1" x="126"/>
        <item m="1" x="96"/>
        <item m="1" x="118"/>
        <item m="1" x="94"/>
        <item m="1" x="145"/>
        <item m="1" x="111"/>
        <item m="1" x="195"/>
        <item m="1" x="152"/>
        <item m="1" x="117"/>
        <item m="1" x="174"/>
        <item m="1" x="134"/>
        <item m="1" x="171"/>
        <item m="1" x="131"/>
        <item x="18"/>
        <item m="1" x="128"/>
        <item x="49"/>
        <item x="51"/>
        <item x="50"/>
        <item x="89"/>
        <item x="60"/>
        <item x="70"/>
        <item x="71"/>
        <item m="1" x="140"/>
        <item x="9"/>
        <item x="73"/>
        <item x="62"/>
        <item x="61"/>
        <item x="72"/>
        <item m="1" x="177"/>
        <item x="78"/>
        <item x="79"/>
        <item x="3"/>
        <item x="4"/>
        <item x="31"/>
        <item x="1"/>
        <item x="2"/>
        <item x="30"/>
        <item x="0"/>
        <item x="27"/>
        <item x="29"/>
        <item x="28"/>
        <item x="92"/>
        <item t="default"/>
      </items>
    </pivotField>
    <pivotField axis="axisCol" showAll="0">
      <items count="62">
        <item m="1" x="37"/>
        <item m="1" x="47"/>
        <item m="1" x="55"/>
        <item m="1" x="57"/>
        <item m="1" x="21"/>
        <item m="1" x="32"/>
        <item m="1" x="42"/>
        <item m="1" x="53"/>
        <item m="1" x="16"/>
        <item m="1" x="26"/>
        <item m="1" x="36"/>
        <item m="1" x="46"/>
        <item m="1" x="59"/>
        <item m="1" x="23"/>
        <item m="1" x="34"/>
        <item x="14"/>
        <item m="1" x="43"/>
        <item m="1" x="20"/>
        <item m="1" x="30"/>
        <item m="1" x="40"/>
        <item m="1" x="51"/>
        <item m="1" x="17"/>
        <item m="1" x="27"/>
        <item m="1" x="38"/>
        <item m="1" x="48"/>
        <item m="1" x="50"/>
        <item m="1" x="60"/>
        <item m="1" x="24"/>
        <item m="1" x="35"/>
        <item m="1" x="44"/>
        <item m="1" x="56"/>
        <item m="1" x="19"/>
        <item m="1" x="29"/>
        <item m="1" x="39"/>
        <item m="1" x="49"/>
        <item m="1" x="58"/>
        <item m="1" x="22"/>
        <item m="1" x="33"/>
        <item m="1" x="45"/>
        <item m="1" x="54"/>
        <item m="1" x="18"/>
        <item m="1" x="28"/>
        <item m="1" x="31"/>
        <item m="1" x="41"/>
        <item m="1" x="52"/>
        <item m="1" x="15"/>
        <item m="1" x="2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</pivotFields>
  <rowFields count="1">
    <field x="0"/>
  </rowFields>
  <rowItems count="94">
    <i>
      <x v="2"/>
    </i>
    <i>
      <x v="4"/>
    </i>
    <i>
      <x v="5"/>
    </i>
    <i>
      <x v="6"/>
    </i>
    <i>
      <x v="11"/>
    </i>
    <i>
      <x v="14"/>
    </i>
    <i>
      <x v="16"/>
    </i>
    <i>
      <x v="17"/>
    </i>
    <i>
      <x v="18"/>
    </i>
    <i>
      <x v="20"/>
    </i>
    <i>
      <x v="22"/>
    </i>
    <i>
      <x v="24"/>
    </i>
    <i>
      <x v="25"/>
    </i>
    <i>
      <x v="29"/>
    </i>
    <i>
      <x v="30"/>
    </i>
    <i>
      <x v="31"/>
    </i>
    <i>
      <x v="32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>
      <x v="44"/>
    </i>
    <i>
      <x v="46"/>
    </i>
    <i>
      <x v="47"/>
    </i>
    <i>
      <x v="50"/>
    </i>
    <i>
      <x v="51"/>
    </i>
    <i>
      <x v="54"/>
    </i>
    <i>
      <x v="56"/>
    </i>
    <i>
      <x v="57"/>
    </i>
    <i>
      <x v="62"/>
    </i>
    <i>
      <x v="65"/>
    </i>
    <i>
      <x v="67"/>
    </i>
    <i>
      <x v="75"/>
    </i>
    <i>
      <x v="83"/>
    </i>
    <i>
      <x v="84"/>
    </i>
    <i>
      <x v="86"/>
    </i>
    <i>
      <x v="88"/>
    </i>
    <i>
      <x v="89"/>
    </i>
    <i>
      <x v="90"/>
    </i>
    <i>
      <x v="93"/>
    </i>
    <i>
      <x v="94"/>
    </i>
    <i>
      <x v="97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9"/>
    </i>
    <i>
      <x v="122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79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9"/>
    </i>
    <i>
      <x v="190"/>
    </i>
    <i>
      <x v="191"/>
    </i>
    <i>
      <x v="192"/>
    </i>
    <i>
      <x v="193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 t="grand">
      <x/>
    </i>
  </rowItems>
  <colFields count="1">
    <field x="1"/>
  </colFields>
  <colItems count="15">
    <i>
      <x v="15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</colItems>
  <dataFields count="1">
    <dataField name="Suma de cantidad" fld="2" baseField="0" baseItem="68" numFmtId="1"/>
  </dataFields>
  <formats count="8">
    <format dxfId="7">
      <pivotArea field="1" type="button" dataOnly="0" labelOnly="1" outline="0" axis="axisCol" fieldPosition="0"/>
    </format>
    <format dxfId="6">
      <pivotArea type="origin" dataOnly="0" labelOnly="1" outline="0" fieldPosition="0"/>
    </format>
    <format dxfId="5">
      <pivotArea type="origin" dataOnly="0" labelOnly="1" outline="0" fieldPosition="0"/>
    </format>
    <format dxfId="4">
      <pivotArea field="1" type="button" dataOnly="0" labelOnly="1" outline="0" axis="axisCol" fieldPosition="0"/>
    </format>
    <format dxfId="3">
      <pivotArea type="origin" dataOnly="0" labelOnly="1" outline="0" fieldPosition="0"/>
    </format>
    <format dxfId="2">
      <pivotArea field="1" type="button" dataOnly="0" labelOnly="1" outline="0" axis="axisCol" fieldPosition="0"/>
    </format>
    <format dxfId="1">
      <pivotArea outline="0" collapsedLevelsAreSubtotals="1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8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1">
    <tabColor rgb="FF92D050"/>
  </sheetPr>
  <dimension ref="A1:I115"/>
  <sheetViews>
    <sheetView workbookViewId="0"/>
  </sheetViews>
  <sheetFormatPr baseColWidth="10" defaultColWidth="11.44140625" defaultRowHeight="13.8" x14ac:dyDescent="0.3"/>
  <cols>
    <col min="1" max="1" width="7.33203125" style="37" bestFit="1" customWidth="1"/>
    <col min="2" max="2" width="6.44140625" style="38" customWidth="1"/>
    <col min="3" max="3" width="8.6640625" style="37" bestFit="1" customWidth="1"/>
    <col min="4" max="4" width="8.6640625" style="39" customWidth="1"/>
    <col min="5" max="7" width="2.88671875" style="40" customWidth="1"/>
    <col min="8" max="8" width="8" style="40" bestFit="1" customWidth="1"/>
    <col min="9" max="9" width="30.33203125" style="40" bestFit="1" customWidth="1"/>
    <col min="10" max="11" width="2.88671875" style="40" customWidth="1"/>
    <col min="12" max="16384" width="11.44140625" style="40"/>
  </cols>
  <sheetData>
    <row r="1" spans="1:9" x14ac:dyDescent="0.3">
      <c r="A1" s="37" t="s">
        <v>331</v>
      </c>
    </row>
    <row r="2" spans="1:9" x14ac:dyDescent="0.3">
      <c r="A2" s="41" t="s">
        <v>98</v>
      </c>
      <c r="B2" s="43" t="s">
        <v>102</v>
      </c>
      <c r="C2" s="37" t="s">
        <v>472</v>
      </c>
      <c r="D2" s="51" t="s">
        <v>473</v>
      </c>
    </row>
    <row r="3" spans="1:9" x14ac:dyDescent="0.3">
      <c r="A3" s="46">
        <f>+IFERROR(VLOOKUP(CONCATENATE(A$2,$H3),'Stock Tango'!$A:$G,8,FALSE),0)</f>
        <v>0</v>
      </c>
      <c r="B3" s="47">
        <f>+IFERROR(VLOOKUP(CONCATENATE(B$2,$H3),'Stock Tango'!$A:$G,8,FALSE),0)</f>
        <v>0</v>
      </c>
      <c r="C3" s="48">
        <f>A3+B3</f>
        <v>0</v>
      </c>
      <c r="D3" s="49">
        <f>6*8</f>
        <v>48</v>
      </c>
      <c r="H3" s="40" t="s">
        <v>301</v>
      </c>
      <c r="I3" s="40" t="s">
        <v>605</v>
      </c>
    </row>
    <row r="4" spans="1:9" x14ac:dyDescent="0.3">
      <c r="A4" s="46">
        <f>+IFERROR(VLOOKUP(CONCATENATE(A$2,$H4),'Stock Tango'!$A:$G,8,FALSE),0)</f>
        <v>0</v>
      </c>
      <c r="B4" s="47">
        <f>+IFERROR(VLOOKUP(CONCATENATE(B$2,$H4),'Stock Tango'!$A:$G,8,FALSE),0)</f>
        <v>0</v>
      </c>
      <c r="C4" s="48">
        <f t="shared" ref="C4:C18" si="0">A4+B4</f>
        <v>0</v>
      </c>
      <c r="D4" s="49">
        <v>300</v>
      </c>
      <c r="H4" s="40" t="s">
        <v>298</v>
      </c>
      <c r="I4" s="40" t="s">
        <v>606</v>
      </c>
    </row>
    <row r="5" spans="1:9" x14ac:dyDescent="0.3">
      <c r="A5" s="46">
        <f>+IFERROR(VLOOKUP(CONCATENATE(A$2,$H5),'Stock Tango'!$A:$G,8,FALSE),0)</f>
        <v>0</v>
      </c>
      <c r="B5" s="47">
        <f>+IFERROR(VLOOKUP(CONCATENATE(B$2,$H5),'Stock Tango'!$A:$G,8,FALSE),0)</f>
        <v>0</v>
      </c>
      <c r="C5" s="48">
        <f t="shared" si="0"/>
        <v>0</v>
      </c>
      <c r="D5" s="49">
        <v>150</v>
      </c>
      <c r="H5" s="40" t="s">
        <v>282</v>
      </c>
      <c r="I5" s="40" t="s">
        <v>607</v>
      </c>
    </row>
    <row r="6" spans="1:9" x14ac:dyDescent="0.3">
      <c r="A6" s="46">
        <f>+IFERROR(VLOOKUP(CONCATENATE(A$2,$H6),'Stock Tango'!$A:$G,8,FALSE),0)</f>
        <v>0</v>
      </c>
      <c r="B6" s="47">
        <f>+IFERROR(VLOOKUP(CONCATENATE(B$2,$H6),'Stock Tango'!$A:$G,8,FALSE),0)</f>
        <v>0</v>
      </c>
      <c r="C6" s="48">
        <f t="shared" si="0"/>
        <v>0</v>
      </c>
      <c r="D6" s="49">
        <v>10</v>
      </c>
      <c r="H6" s="40" t="s">
        <v>281</v>
      </c>
      <c r="I6" s="40" t="s">
        <v>608</v>
      </c>
    </row>
    <row r="7" spans="1:9" x14ac:dyDescent="0.3">
      <c r="A7" s="46">
        <f>+IFERROR(VLOOKUP(CONCATENATE(A$2,$H7),'Stock Tango'!$A:$G,8,FALSE),0)</f>
        <v>0</v>
      </c>
      <c r="B7" s="47">
        <f>+IFERROR(VLOOKUP(CONCATENATE(B$2,$H7),'Stock Tango'!$A:$G,8,FALSE),0)</f>
        <v>0</v>
      </c>
      <c r="C7" s="48">
        <f t="shared" si="0"/>
        <v>0</v>
      </c>
      <c r="D7" s="49">
        <v>300</v>
      </c>
      <c r="H7" s="40" t="s">
        <v>243</v>
      </c>
      <c r="I7" s="40" t="s">
        <v>411</v>
      </c>
    </row>
    <row r="8" spans="1:9" x14ac:dyDescent="0.3">
      <c r="A8" s="46">
        <f>+IFERROR(VLOOKUP(CONCATENATE(A$2,$H8),'Stock Tango'!$A:$G,8,FALSE),0)</f>
        <v>0</v>
      </c>
      <c r="B8" s="47">
        <f>+IFERROR(VLOOKUP(CONCATENATE(B$2,$H8),'Stock Tango'!$A:$G,8,FALSE),0)</f>
        <v>0</v>
      </c>
      <c r="C8" s="48">
        <f t="shared" si="0"/>
        <v>0</v>
      </c>
      <c r="D8" s="49">
        <v>300</v>
      </c>
      <c r="H8" s="40" t="s">
        <v>583</v>
      </c>
      <c r="I8" s="40" t="s">
        <v>591</v>
      </c>
    </row>
    <row r="9" spans="1:9" x14ac:dyDescent="0.3">
      <c r="A9" s="46">
        <f>+IFERROR(VLOOKUP(CONCATENATE(A$2,$H9),'Stock Tango'!$A:$G,8,FALSE),0)</f>
        <v>0</v>
      </c>
      <c r="B9" s="47">
        <f>+IFERROR(VLOOKUP(CONCATENATE(B$2,$H9),'Stock Tango'!$A:$G,8,FALSE),0)</f>
        <v>0</v>
      </c>
      <c r="C9" s="48">
        <f t="shared" si="0"/>
        <v>0</v>
      </c>
      <c r="D9" s="49">
        <v>1500</v>
      </c>
      <c r="H9" s="40" t="s">
        <v>242</v>
      </c>
      <c r="I9" s="40" t="s">
        <v>609</v>
      </c>
    </row>
    <row r="10" spans="1:9" x14ac:dyDescent="0.3">
      <c r="A10" s="46">
        <f>+IFERROR(VLOOKUP(CONCATENATE(A$2,$H10),'Stock Tango'!$A:$G,8,FALSE),0)</f>
        <v>0</v>
      </c>
      <c r="B10" s="47">
        <f>+IFERROR(VLOOKUP(CONCATENATE(B$2,$H10),'Stock Tango'!$A:$G,8,FALSE),0)</f>
        <v>0</v>
      </c>
      <c r="C10" s="48">
        <f t="shared" si="0"/>
        <v>0</v>
      </c>
      <c r="D10" s="49">
        <f>36*5</f>
        <v>180</v>
      </c>
      <c r="H10" s="40" t="s">
        <v>136</v>
      </c>
      <c r="I10" s="40" t="s">
        <v>610</v>
      </c>
    </row>
    <row r="11" spans="1:9" x14ac:dyDescent="0.3">
      <c r="A11" s="46">
        <f>+IFERROR(VLOOKUP(CONCATENATE(A$2,$H11),'Stock Tango'!$A:$G,8,FALSE),0)</f>
        <v>0</v>
      </c>
      <c r="B11" s="47">
        <f>+IFERROR(VLOOKUP(CONCATENATE(B$2,$H11),'Stock Tango'!$A:$G,8,FALSE),0)</f>
        <v>0</v>
      </c>
      <c r="C11" s="48">
        <f t="shared" si="0"/>
        <v>0</v>
      </c>
      <c r="D11" s="49">
        <v>35</v>
      </c>
      <c r="H11" s="40" t="s">
        <v>604</v>
      </c>
      <c r="I11" s="40" t="s">
        <v>611</v>
      </c>
    </row>
    <row r="12" spans="1:9" x14ac:dyDescent="0.3">
      <c r="A12" s="46">
        <f>+IFERROR(VLOOKUP(CONCATENATE(A$2,$H12),'Stock Tango'!$A:$G,8,FALSE),0)</f>
        <v>0</v>
      </c>
      <c r="B12" s="47">
        <f>+IFERROR(VLOOKUP(CONCATENATE(B$2,$H12),'Stock Tango'!$A:$G,8,FALSE),0)</f>
        <v>0</v>
      </c>
      <c r="C12" s="48">
        <f t="shared" si="0"/>
        <v>0</v>
      </c>
      <c r="D12" s="49">
        <v>20</v>
      </c>
      <c r="H12" s="40" t="s">
        <v>134</v>
      </c>
      <c r="I12" s="40" t="s">
        <v>441</v>
      </c>
    </row>
    <row r="13" spans="1:9" x14ac:dyDescent="0.3">
      <c r="A13" s="46">
        <f>+IFERROR(VLOOKUP(CONCATENATE(A$2,$H13),'Stock Tango'!$A:$G,8,FALSE),0)</f>
        <v>0</v>
      </c>
      <c r="B13" s="47">
        <f>+IFERROR(VLOOKUP(CONCATENATE(B$2,$H13),'Stock Tango'!$A:$G,8,FALSE),0)</f>
        <v>0</v>
      </c>
      <c r="C13" s="48">
        <f t="shared" si="0"/>
        <v>0</v>
      </c>
      <c r="D13" s="49">
        <v>0</v>
      </c>
      <c r="H13" s="40" t="s">
        <v>486</v>
      </c>
      <c r="I13" s="40" t="s">
        <v>580</v>
      </c>
    </row>
    <row r="14" spans="1:9" x14ac:dyDescent="0.3">
      <c r="A14" s="46">
        <f>+IFERROR(VLOOKUP(CONCATENATE(A$2,$H14),'Stock Tango'!$A:$G,8,FALSE),0)</f>
        <v>0</v>
      </c>
      <c r="B14" s="47">
        <f>+IFERROR(VLOOKUP(CONCATENATE(B$2,$H14),'Stock Tango'!$A:$G,8,FALSE),0)</f>
        <v>0</v>
      </c>
      <c r="C14" s="48">
        <f t="shared" si="0"/>
        <v>0</v>
      </c>
      <c r="D14" s="49">
        <v>3000</v>
      </c>
      <c r="H14" s="40" t="s">
        <v>131</v>
      </c>
      <c r="I14" s="40" t="s">
        <v>612</v>
      </c>
    </row>
    <row r="15" spans="1:9" x14ac:dyDescent="0.3">
      <c r="A15" s="46">
        <f>+IFERROR(VLOOKUP(CONCATENATE(A$2,$H15),'Stock Tango'!$A:$G,8,FALSE),0)</f>
        <v>0</v>
      </c>
      <c r="B15" s="47">
        <f>+IFERROR(VLOOKUP(CONCATENATE(B$2,$H15),'Stock Tango'!$A:$G,8,FALSE),0)</f>
        <v>0</v>
      </c>
      <c r="C15" s="48">
        <f t="shared" si="0"/>
        <v>0</v>
      </c>
      <c r="D15" s="49">
        <v>4000</v>
      </c>
      <c r="H15" s="40" t="s">
        <v>130</v>
      </c>
      <c r="I15" s="40" t="s">
        <v>613</v>
      </c>
    </row>
    <row r="16" spans="1:9" x14ac:dyDescent="0.3">
      <c r="A16" s="46">
        <f>+IFERROR(VLOOKUP(CONCATENATE(A$2,$H16),'Stock Tango'!$A:$G,8,FALSE),0)</f>
        <v>0</v>
      </c>
      <c r="B16" s="47">
        <f>+IFERROR(VLOOKUP(CONCATENATE(B$2,$H16),'Stock Tango'!$A:$G,8,FALSE),0)</f>
        <v>0</v>
      </c>
      <c r="C16" s="48">
        <f t="shared" si="0"/>
        <v>0</v>
      </c>
      <c r="D16" s="49">
        <v>3000</v>
      </c>
      <c r="H16" s="40" t="s">
        <v>490</v>
      </c>
      <c r="I16" s="40" t="s">
        <v>581</v>
      </c>
    </row>
    <row r="17" spans="1:9" x14ac:dyDescent="0.3">
      <c r="A17" s="46">
        <f>+IFERROR(VLOOKUP(CONCATENATE(A$2,$H17),'Stock Tango'!$A:$G,8,FALSE),0)</f>
        <v>0</v>
      </c>
      <c r="B17" s="47">
        <f>+IFERROR(VLOOKUP(CONCATENATE(B$2,$H17),'Stock Tango'!$A:$G,8,FALSE),0)</f>
        <v>0</v>
      </c>
      <c r="C17" s="48">
        <f t="shared" si="0"/>
        <v>0</v>
      </c>
      <c r="D17" s="49">
        <v>4500</v>
      </c>
      <c r="H17" s="40" t="s">
        <v>275</v>
      </c>
      <c r="I17" s="40" t="s">
        <v>65</v>
      </c>
    </row>
    <row r="18" spans="1:9" x14ac:dyDescent="0.3">
      <c r="A18" s="46">
        <f>+IFERROR(VLOOKUP(CONCATENATE(A$2,$H18),'Stock Tango'!$A:$G,8,FALSE),0)</f>
        <v>0</v>
      </c>
      <c r="B18" s="47">
        <f>+IFERROR(VLOOKUP(CONCATENATE(B$2,$H18),'Stock Tango'!$A:$G,8,FALSE),0)</f>
        <v>0</v>
      </c>
      <c r="C18" s="48">
        <f t="shared" si="0"/>
        <v>0</v>
      </c>
      <c r="D18" s="49">
        <v>9000</v>
      </c>
      <c r="H18" s="40" t="s">
        <v>132</v>
      </c>
      <c r="I18" s="40" t="s">
        <v>59</v>
      </c>
    </row>
    <row r="19" spans="1:9" x14ac:dyDescent="0.3">
      <c r="A19" s="46"/>
      <c r="B19" s="47"/>
      <c r="C19" s="48"/>
      <c r="D19" s="49"/>
    </row>
    <row r="20" spans="1:9" x14ac:dyDescent="0.3">
      <c r="A20" s="46"/>
      <c r="B20" s="47"/>
      <c r="C20" s="48"/>
      <c r="D20" s="49"/>
    </row>
    <row r="21" spans="1:9" x14ac:dyDescent="0.3">
      <c r="A21" s="46"/>
      <c r="B21" s="47"/>
      <c r="C21" s="48"/>
      <c r="D21" s="49"/>
    </row>
    <row r="22" spans="1:9" x14ac:dyDescent="0.3">
      <c r="A22" s="46"/>
      <c r="B22" s="47"/>
      <c r="C22" s="48"/>
      <c r="D22" s="49"/>
    </row>
    <row r="23" spans="1:9" x14ac:dyDescent="0.3">
      <c r="A23" s="46"/>
      <c r="B23" s="47"/>
      <c r="C23" s="48"/>
      <c r="D23" s="49"/>
    </row>
    <row r="24" spans="1:9" x14ac:dyDescent="0.3">
      <c r="A24" s="46"/>
      <c r="B24" s="47"/>
      <c r="C24" s="48"/>
      <c r="D24" s="49"/>
    </row>
    <row r="25" spans="1:9" x14ac:dyDescent="0.3">
      <c r="A25" s="46"/>
      <c r="B25" s="47"/>
      <c r="C25" s="48"/>
      <c r="D25" s="49"/>
    </row>
    <row r="26" spans="1:9" x14ac:dyDescent="0.3">
      <c r="A26" s="46"/>
      <c r="B26" s="47"/>
      <c r="C26" s="48"/>
      <c r="D26" s="49"/>
    </row>
    <row r="27" spans="1:9" x14ac:dyDescent="0.3">
      <c r="A27" s="46"/>
      <c r="B27" s="47"/>
      <c r="C27" s="48"/>
      <c r="D27" s="49"/>
    </row>
    <row r="28" spans="1:9" x14ac:dyDescent="0.3">
      <c r="A28" s="46"/>
      <c r="B28" s="47"/>
      <c r="C28" s="48"/>
      <c r="D28" s="49"/>
    </row>
    <row r="29" spans="1:9" x14ac:dyDescent="0.3">
      <c r="A29" s="46"/>
      <c r="B29" s="47"/>
      <c r="C29" s="48"/>
      <c r="D29" s="49"/>
    </row>
    <row r="30" spans="1:9" x14ac:dyDescent="0.3">
      <c r="A30" s="46"/>
      <c r="B30" s="47"/>
      <c r="C30" s="48"/>
      <c r="D30" s="49"/>
    </row>
    <row r="31" spans="1:9" x14ac:dyDescent="0.3">
      <c r="A31" s="46"/>
      <c r="B31" s="47"/>
      <c r="C31" s="48"/>
      <c r="D31" s="49"/>
    </row>
    <row r="32" spans="1:9" x14ac:dyDescent="0.3">
      <c r="A32" s="46"/>
      <c r="B32" s="47"/>
      <c r="C32" s="48"/>
      <c r="D32" s="49"/>
    </row>
    <row r="33" spans="1:4" x14ac:dyDescent="0.3">
      <c r="A33" s="46"/>
      <c r="B33" s="47"/>
      <c r="C33" s="48"/>
      <c r="D33" s="49"/>
    </row>
    <row r="34" spans="1:4" x14ac:dyDescent="0.3">
      <c r="A34" s="46"/>
      <c r="B34" s="47"/>
      <c r="C34" s="48"/>
      <c r="D34" s="49"/>
    </row>
    <row r="35" spans="1:4" x14ac:dyDescent="0.3">
      <c r="A35" s="46"/>
      <c r="B35" s="47"/>
      <c r="C35" s="48"/>
      <c r="D35" s="49"/>
    </row>
    <row r="36" spans="1:4" x14ac:dyDescent="0.3">
      <c r="A36" s="46"/>
      <c r="B36" s="47"/>
      <c r="C36" s="48"/>
      <c r="D36" s="49"/>
    </row>
    <row r="37" spans="1:4" x14ac:dyDescent="0.3">
      <c r="A37" s="46"/>
      <c r="B37" s="47"/>
      <c r="C37" s="48"/>
      <c r="D37" s="49"/>
    </row>
    <row r="38" spans="1:4" x14ac:dyDescent="0.3">
      <c r="A38" s="46"/>
      <c r="B38" s="47"/>
      <c r="C38" s="48"/>
      <c r="D38" s="49"/>
    </row>
    <row r="39" spans="1:4" x14ac:dyDescent="0.3">
      <c r="A39" s="46"/>
      <c r="B39" s="47"/>
      <c r="C39" s="48"/>
      <c r="D39" s="49"/>
    </row>
    <row r="40" spans="1:4" x14ac:dyDescent="0.3">
      <c r="A40" s="46"/>
      <c r="B40" s="47"/>
      <c r="C40" s="48"/>
      <c r="D40" s="49"/>
    </row>
    <row r="41" spans="1:4" x14ac:dyDescent="0.3">
      <c r="A41" s="46"/>
      <c r="B41" s="47"/>
      <c r="C41" s="48"/>
      <c r="D41" s="49"/>
    </row>
    <row r="42" spans="1:4" x14ac:dyDescent="0.3">
      <c r="A42" s="46"/>
      <c r="B42" s="47"/>
      <c r="C42" s="48"/>
      <c r="D42" s="49"/>
    </row>
    <row r="43" spans="1:4" x14ac:dyDescent="0.3">
      <c r="A43" s="46"/>
      <c r="B43" s="47"/>
      <c r="C43" s="48"/>
      <c r="D43" s="49"/>
    </row>
    <row r="44" spans="1:4" x14ac:dyDescent="0.3">
      <c r="A44" s="46"/>
      <c r="B44" s="47"/>
      <c r="C44" s="48"/>
      <c r="D44" s="49"/>
    </row>
    <row r="45" spans="1:4" x14ac:dyDescent="0.3">
      <c r="A45" s="46"/>
      <c r="B45" s="47"/>
      <c r="C45" s="48"/>
      <c r="D45" s="49"/>
    </row>
    <row r="46" spans="1:4" x14ac:dyDescent="0.3">
      <c r="A46" s="46"/>
      <c r="B46" s="47"/>
      <c r="C46" s="48"/>
      <c r="D46" s="49"/>
    </row>
    <row r="47" spans="1:4" x14ac:dyDescent="0.3">
      <c r="A47" s="46"/>
      <c r="B47" s="47"/>
      <c r="C47" s="48"/>
      <c r="D47" s="49"/>
    </row>
    <row r="48" spans="1:4" x14ac:dyDescent="0.3">
      <c r="A48" s="46"/>
      <c r="B48" s="47"/>
      <c r="C48" s="48"/>
      <c r="D48" s="49"/>
    </row>
    <row r="49" spans="1:4" x14ac:dyDescent="0.3">
      <c r="A49" s="46"/>
      <c r="B49" s="47"/>
      <c r="C49" s="48"/>
      <c r="D49" s="49"/>
    </row>
    <row r="50" spans="1:4" x14ac:dyDescent="0.3">
      <c r="A50" s="46"/>
      <c r="B50" s="47"/>
      <c r="C50" s="48"/>
      <c r="D50" s="49"/>
    </row>
    <row r="51" spans="1:4" x14ac:dyDescent="0.3">
      <c r="A51" s="46"/>
      <c r="B51" s="47"/>
      <c r="C51" s="48"/>
      <c r="D51" s="49"/>
    </row>
    <row r="52" spans="1:4" x14ac:dyDescent="0.3">
      <c r="A52" s="46"/>
      <c r="B52" s="47"/>
      <c r="C52" s="48"/>
      <c r="D52" s="49"/>
    </row>
    <row r="53" spans="1:4" x14ac:dyDescent="0.3">
      <c r="A53" s="46"/>
      <c r="B53" s="47"/>
      <c r="C53" s="48"/>
      <c r="D53" s="49"/>
    </row>
    <row r="54" spans="1:4" x14ac:dyDescent="0.3">
      <c r="A54" s="46"/>
      <c r="B54" s="47"/>
      <c r="C54" s="48"/>
      <c r="D54" s="49"/>
    </row>
    <row r="55" spans="1:4" x14ac:dyDescent="0.3">
      <c r="A55" s="46"/>
      <c r="B55" s="47"/>
      <c r="C55" s="48"/>
      <c r="D55" s="49"/>
    </row>
    <row r="56" spans="1:4" x14ac:dyDescent="0.3">
      <c r="A56" s="46"/>
      <c r="B56" s="47"/>
      <c r="C56" s="48"/>
      <c r="D56" s="49"/>
    </row>
    <row r="57" spans="1:4" x14ac:dyDescent="0.3">
      <c r="A57" s="46"/>
      <c r="B57" s="47"/>
      <c r="C57" s="48"/>
      <c r="D57" s="49"/>
    </row>
    <row r="58" spans="1:4" x14ac:dyDescent="0.3">
      <c r="A58" s="46"/>
      <c r="B58" s="47"/>
      <c r="C58" s="48"/>
      <c r="D58" s="49"/>
    </row>
    <row r="59" spans="1:4" x14ac:dyDescent="0.3">
      <c r="A59" s="46"/>
      <c r="B59" s="47"/>
      <c r="C59" s="48"/>
      <c r="D59" s="49"/>
    </row>
    <row r="60" spans="1:4" x14ac:dyDescent="0.3">
      <c r="A60" s="46"/>
      <c r="B60" s="47"/>
      <c r="C60" s="48"/>
      <c r="D60" s="49"/>
    </row>
    <row r="61" spans="1:4" x14ac:dyDescent="0.3">
      <c r="A61" s="46"/>
      <c r="B61" s="47"/>
      <c r="C61" s="48"/>
      <c r="D61" s="49"/>
    </row>
    <row r="62" spans="1:4" x14ac:dyDescent="0.3">
      <c r="A62" s="46"/>
      <c r="B62" s="47"/>
      <c r="C62" s="48"/>
      <c r="D62" s="49"/>
    </row>
    <row r="63" spans="1:4" x14ac:dyDescent="0.3">
      <c r="A63" s="46"/>
      <c r="B63" s="47"/>
      <c r="C63" s="48"/>
      <c r="D63" s="49"/>
    </row>
    <row r="64" spans="1:4" x14ac:dyDescent="0.3">
      <c r="A64" s="46"/>
      <c r="B64" s="47"/>
      <c r="C64" s="48"/>
      <c r="D64" s="49"/>
    </row>
    <row r="65" spans="1:4" x14ac:dyDescent="0.3">
      <c r="A65" s="46"/>
      <c r="B65" s="47"/>
      <c r="C65" s="48"/>
      <c r="D65" s="49"/>
    </row>
    <row r="66" spans="1:4" x14ac:dyDescent="0.3">
      <c r="A66" s="46"/>
      <c r="B66" s="47"/>
      <c r="C66" s="48"/>
      <c r="D66" s="49"/>
    </row>
    <row r="67" spans="1:4" x14ac:dyDescent="0.3">
      <c r="A67" s="46"/>
      <c r="B67" s="47"/>
      <c r="C67" s="48"/>
      <c r="D67" s="49"/>
    </row>
    <row r="68" spans="1:4" x14ac:dyDescent="0.3">
      <c r="A68" s="46"/>
      <c r="B68" s="47"/>
      <c r="C68" s="48"/>
      <c r="D68" s="49"/>
    </row>
    <row r="69" spans="1:4" x14ac:dyDescent="0.3">
      <c r="A69" s="46"/>
      <c r="B69" s="47"/>
      <c r="C69" s="48"/>
      <c r="D69" s="49"/>
    </row>
    <row r="70" spans="1:4" x14ac:dyDescent="0.3">
      <c r="A70" s="46"/>
      <c r="B70" s="47"/>
      <c r="C70" s="48"/>
      <c r="D70" s="49"/>
    </row>
    <row r="71" spans="1:4" x14ac:dyDescent="0.3">
      <c r="A71" s="46"/>
      <c r="B71" s="47"/>
      <c r="C71" s="48"/>
      <c r="D71" s="49"/>
    </row>
    <row r="72" spans="1:4" x14ac:dyDescent="0.3">
      <c r="A72" s="46"/>
      <c r="B72" s="47"/>
      <c r="C72" s="48"/>
      <c r="D72" s="49"/>
    </row>
    <row r="73" spans="1:4" x14ac:dyDescent="0.3">
      <c r="A73" s="46"/>
      <c r="B73" s="47"/>
      <c r="C73" s="48"/>
      <c r="D73" s="49"/>
    </row>
    <row r="74" spans="1:4" x14ac:dyDescent="0.3">
      <c r="A74" s="46"/>
      <c r="B74" s="47"/>
      <c r="C74" s="48"/>
      <c r="D74" s="49"/>
    </row>
    <row r="75" spans="1:4" x14ac:dyDescent="0.3">
      <c r="A75" s="46"/>
      <c r="B75" s="47"/>
      <c r="C75" s="48"/>
      <c r="D75" s="49"/>
    </row>
    <row r="76" spans="1:4" x14ac:dyDescent="0.3">
      <c r="A76" s="46"/>
      <c r="B76" s="47"/>
      <c r="C76" s="48"/>
      <c r="D76" s="49"/>
    </row>
    <row r="77" spans="1:4" x14ac:dyDescent="0.3">
      <c r="A77" s="46"/>
      <c r="B77" s="47"/>
      <c r="C77" s="48"/>
      <c r="D77" s="49"/>
    </row>
    <row r="78" spans="1:4" x14ac:dyDescent="0.3">
      <c r="A78" s="46"/>
      <c r="B78" s="47"/>
      <c r="C78" s="48"/>
      <c r="D78" s="49"/>
    </row>
    <row r="79" spans="1:4" x14ac:dyDescent="0.3">
      <c r="A79" s="46"/>
      <c r="B79" s="47"/>
      <c r="C79" s="48"/>
      <c r="D79" s="49"/>
    </row>
    <row r="80" spans="1:4" x14ac:dyDescent="0.3">
      <c r="A80" s="46"/>
      <c r="B80" s="47"/>
      <c r="C80" s="48"/>
      <c r="D80" s="49"/>
    </row>
    <row r="81" spans="1:4" x14ac:dyDescent="0.3">
      <c r="A81" s="46"/>
      <c r="B81" s="47"/>
      <c r="C81" s="48"/>
      <c r="D81" s="49"/>
    </row>
    <row r="82" spans="1:4" x14ac:dyDescent="0.3">
      <c r="A82" s="46"/>
      <c r="B82" s="47"/>
      <c r="C82" s="48"/>
      <c r="D82" s="49"/>
    </row>
    <row r="83" spans="1:4" x14ac:dyDescent="0.3">
      <c r="A83" s="46"/>
      <c r="B83" s="47"/>
      <c r="C83" s="48"/>
      <c r="D83" s="49"/>
    </row>
    <row r="84" spans="1:4" x14ac:dyDescent="0.3">
      <c r="A84" s="46"/>
      <c r="B84" s="47"/>
      <c r="C84" s="48"/>
      <c r="D84" s="49"/>
    </row>
    <row r="85" spans="1:4" x14ac:dyDescent="0.3">
      <c r="A85" s="46"/>
      <c r="B85" s="47"/>
      <c r="C85" s="48"/>
      <c r="D85" s="49"/>
    </row>
    <row r="86" spans="1:4" x14ac:dyDescent="0.3">
      <c r="A86" s="46"/>
      <c r="B86" s="47"/>
      <c r="C86" s="48"/>
      <c r="D86" s="49"/>
    </row>
    <row r="87" spans="1:4" x14ac:dyDescent="0.3">
      <c r="A87" s="46"/>
      <c r="B87" s="47"/>
      <c r="C87" s="48"/>
      <c r="D87" s="49"/>
    </row>
    <row r="88" spans="1:4" x14ac:dyDescent="0.3">
      <c r="A88" s="46"/>
      <c r="B88" s="47"/>
      <c r="C88" s="48"/>
      <c r="D88" s="49"/>
    </row>
    <row r="89" spans="1:4" x14ac:dyDescent="0.3">
      <c r="A89" s="46"/>
      <c r="B89" s="47"/>
      <c r="C89" s="48"/>
      <c r="D89" s="49"/>
    </row>
    <row r="90" spans="1:4" x14ac:dyDescent="0.3">
      <c r="A90" s="46"/>
      <c r="B90" s="47"/>
      <c r="C90" s="48"/>
      <c r="D90" s="49"/>
    </row>
    <row r="91" spans="1:4" x14ac:dyDescent="0.3">
      <c r="A91" s="46"/>
      <c r="B91" s="47"/>
      <c r="C91" s="48"/>
      <c r="D91" s="49"/>
    </row>
    <row r="92" spans="1:4" x14ac:dyDescent="0.3">
      <c r="A92" s="46"/>
      <c r="B92" s="47"/>
      <c r="C92" s="48"/>
      <c r="D92" s="49"/>
    </row>
    <row r="93" spans="1:4" x14ac:dyDescent="0.3">
      <c r="A93" s="46"/>
      <c r="B93" s="47"/>
      <c r="C93" s="48"/>
      <c r="D93" s="49"/>
    </row>
    <row r="94" spans="1:4" x14ac:dyDescent="0.3">
      <c r="A94" s="46"/>
      <c r="B94" s="47"/>
      <c r="C94" s="48"/>
      <c r="D94" s="49"/>
    </row>
    <row r="95" spans="1:4" x14ac:dyDescent="0.3">
      <c r="A95" s="46"/>
      <c r="B95" s="47"/>
      <c r="C95" s="48"/>
      <c r="D95" s="49"/>
    </row>
    <row r="96" spans="1:4" x14ac:dyDescent="0.3">
      <c r="A96" s="46"/>
      <c r="B96" s="47"/>
      <c r="C96" s="48"/>
      <c r="D96" s="49"/>
    </row>
    <row r="97" spans="1:4" x14ac:dyDescent="0.3">
      <c r="A97" s="46"/>
      <c r="B97" s="47"/>
      <c r="C97" s="48"/>
      <c r="D97" s="49"/>
    </row>
    <row r="98" spans="1:4" x14ac:dyDescent="0.3">
      <c r="A98" s="46"/>
      <c r="B98" s="47"/>
      <c r="C98" s="48"/>
      <c r="D98" s="49"/>
    </row>
    <row r="99" spans="1:4" x14ac:dyDescent="0.3">
      <c r="A99" s="46"/>
      <c r="B99" s="47"/>
      <c r="C99" s="48"/>
      <c r="D99" s="49"/>
    </row>
    <row r="100" spans="1:4" x14ac:dyDescent="0.3">
      <c r="A100" s="46"/>
      <c r="B100" s="47"/>
      <c r="C100" s="48"/>
      <c r="D100" s="49"/>
    </row>
    <row r="101" spans="1:4" x14ac:dyDescent="0.3">
      <c r="A101" s="46"/>
      <c r="B101" s="47"/>
      <c r="C101" s="48"/>
      <c r="D101" s="49"/>
    </row>
    <row r="102" spans="1:4" x14ac:dyDescent="0.3">
      <c r="A102" s="46"/>
      <c r="B102" s="47"/>
      <c r="C102" s="48"/>
      <c r="D102" s="49"/>
    </row>
    <row r="103" spans="1:4" x14ac:dyDescent="0.3">
      <c r="A103" s="46"/>
      <c r="B103" s="47"/>
      <c r="C103" s="48"/>
      <c r="D103" s="49"/>
    </row>
    <row r="104" spans="1:4" x14ac:dyDescent="0.3">
      <c r="A104" s="46"/>
      <c r="B104" s="47"/>
      <c r="C104" s="48"/>
      <c r="D104" s="49"/>
    </row>
    <row r="105" spans="1:4" x14ac:dyDescent="0.3">
      <c r="A105" s="46"/>
      <c r="B105" s="47"/>
      <c r="C105" s="48"/>
      <c r="D105" s="49"/>
    </row>
    <row r="106" spans="1:4" x14ac:dyDescent="0.3">
      <c r="A106" s="46"/>
      <c r="B106" s="47"/>
      <c r="C106" s="48"/>
      <c r="D106" s="49"/>
    </row>
    <row r="107" spans="1:4" x14ac:dyDescent="0.3">
      <c r="A107" s="46"/>
      <c r="B107" s="47"/>
      <c r="C107" s="48"/>
      <c r="D107" s="49"/>
    </row>
    <row r="108" spans="1:4" x14ac:dyDescent="0.3">
      <c r="A108" s="46"/>
      <c r="B108" s="47"/>
      <c r="C108" s="48"/>
      <c r="D108" s="49"/>
    </row>
    <row r="109" spans="1:4" x14ac:dyDescent="0.3">
      <c r="A109" s="46"/>
      <c r="B109" s="47"/>
      <c r="C109" s="48"/>
      <c r="D109" s="49"/>
    </row>
    <row r="110" spans="1:4" x14ac:dyDescent="0.3">
      <c r="A110" s="46"/>
      <c r="B110" s="47"/>
      <c r="C110" s="48"/>
      <c r="D110" s="49"/>
    </row>
    <row r="111" spans="1:4" x14ac:dyDescent="0.3">
      <c r="A111" s="46"/>
      <c r="B111" s="47"/>
      <c r="C111" s="48"/>
      <c r="D111" s="49"/>
    </row>
    <row r="112" spans="1:4" x14ac:dyDescent="0.3">
      <c r="A112" s="46"/>
      <c r="B112" s="47"/>
      <c r="C112" s="48"/>
      <c r="D112" s="49"/>
    </row>
    <row r="113" spans="1:4" x14ac:dyDescent="0.3">
      <c r="A113" s="46"/>
      <c r="B113" s="47"/>
      <c r="C113" s="48"/>
      <c r="D113" s="49"/>
    </row>
    <row r="114" spans="1:4" x14ac:dyDescent="0.3">
      <c r="A114" s="46"/>
      <c r="B114" s="47"/>
      <c r="C114" s="48"/>
      <c r="D114" s="49"/>
    </row>
    <row r="115" spans="1:4" x14ac:dyDescent="0.3">
      <c r="A115" s="46"/>
      <c r="B115" s="47"/>
      <c r="C115" s="48"/>
      <c r="D115" s="49"/>
    </row>
  </sheetData>
  <conditionalFormatting sqref="D3 D19:D111">
    <cfRule type="cellIs" dxfId="957" priority="47" operator="greaterThan">
      <formula>$C3</formula>
    </cfRule>
  </conditionalFormatting>
  <conditionalFormatting sqref="D4:D17">
    <cfRule type="cellIs" dxfId="956" priority="15" operator="greaterThan">
      <formula>$C4</formula>
    </cfRule>
  </conditionalFormatting>
  <conditionalFormatting sqref="D112:D115">
    <cfRule type="cellIs" dxfId="955" priority="12" operator="greaterThan">
      <formula>$C112</formula>
    </cfRule>
  </conditionalFormatting>
  <conditionalFormatting sqref="D18">
    <cfRule type="cellIs" dxfId="954" priority="1" operator="greaterThan">
      <formula>$C18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3AEE8-2D91-4595-AE45-1BC3CE247545}">
  <dimension ref="A2:F50"/>
  <sheetViews>
    <sheetView topLeftCell="A43" workbookViewId="0">
      <selection activeCell="H54" sqref="H54"/>
    </sheetView>
  </sheetViews>
  <sheetFormatPr baseColWidth="10" defaultRowHeight="14.4" x14ac:dyDescent="0.3"/>
  <cols>
    <col min="1" max="1" width="44.44140625" bestFit="1" customWidth="1"/>
    <col min="2" max="2" width="22.44140625" bestFit="1" customWidth="1"/>
    <col min="3" max="3" width="16.109375" bestFit="1" customWidth="1"/>
    <col min="4" max="4" width="17.6640625" bestFit="1" customWidth="1"/>
    <col min="5" max="5" width="11" bestFit="1" customWidth="1"/>
    <col min="6" max="6" width="17.6640625" bestFit="1" customWidth="1"/>
  </cols>
  <sheetData>
    <row r="2" spans="1:6" x14ac:dyDescent="0.3">
      <c r="B2" s="126" t="s">
        <v>1112</v>
      </c>
      <c r="C2" s="129"/>
      <c r="D2" s="129"/>
    </row>
    <row r="3" spans="1:6" x14ac:dyDescent="0.3">
      <c r="B3" s="126" t="s">
        <v>1113</v>
      </c>
      <c r="C3" s="124" t="s">
        <v>1116</v>
      </c>
      <c r="D3" s="129"/>
    </row>
    <row r="4" spans="1:6" x14ac:dyDescent="0.3">
      <c r="B4" s="123" t="s">
        <v>1110</v>
      </c>
      <c r="C4" s="124" t="s">
        <v>1117</v>
      </c>
      <c r="D4" s="125" t="s">
        <v>1114</v>
      </c>
    </row>
    <row r="5" spans="1:6" x14ac:dyDescent="0.3">
      <c r="B5" s="123" t="s">
        <v>1111</v>
      </c>
      <c r="C5" s="124" t="s">
        <v>1118</v>
      </c>
      <c r="D5" s="125" t="s">
        <v>1115</v>
      </c>
    </row>
    <row r="6" spans="1:6" x14ac:dyDescent="0.3">
      <c r="A6" s="72" t="s">
        <v>1052</v>
      </c>
      <c r="B6" s="72" t="s">
        <v>1051</v>
      </c>
    </row>
    <row r="7" spans="1:6" x14ac:dyDescent="0.3">
      <c r="A7" s="72" t="s">
        <v>1050</v>
      </c>
      <c r="B7" t="s">
        <v>1108</v>
      </c>
      <c r="C7" t="s">
        <v>1107</v>
      </c>
      <c r="D7" t="s">
        <v>1109</v>
      </c>
      <c r="E7" t="s">
        <v>1017</v>
      </c>
      <c r="F7" t="s">
        <v>333</v>
      </c>
    </row>
    <row r="8" spans="1:6" x14ac:dyDescent="0.3">
      <c r="A8" s="109" t="s">
        <v>2280</v>
      </c>
      <c r="B8" s="223"/>
      <c r="C8" s="223"/>
      <c r="D8" s="223">
        <v>3363287.9280000003</v>
      </c>
      <c r="E8" s="223"/>
      <c r="F8" s="223">
        <v>3363287.9280000003</v>
      </c>
    </row>
    <row r="9" spans="1:6" x14ac:dyDescent="0.3">
      <c r="A9" s="109" t="s">
        <v>1056</v>
      </c>
      <c r="B9" s="223"/>
      <c r="C9" s="223"/>
      <c r="D9" s="223">
        <v>6050000</v>
      </c>
      <c r="E9" s="223"/>
      <c r="F9" s="223">
        <v>6050000</v>
      </c>
    </row>
    <row r="10" spans="1:6" x14ac:dyDescent="0.3">
      <c r="A10" s="109" t="s">
        <v>2272</v>
      </c>
      <c r="B10" s="223"/>
      <c r="C10" s="223"/>
      <c r="D10" s="223">
        <v>471900</v>
      </c>
      <c r="E10" s="223"/>
      <c r="F10" s="223">
        <v>471900</v>
      </c>
    </row>
    <row r="11" spans="1:6" x14ac:dyDescent="0.3">
      <c r="A11" s="109" t="s">
        <v>1058</v>
      </c>
      <c r="B11" s="223"/>
      <c r="C11" s="223">
        <v>2625123.0719999997</v>
      </c>
      <c r="D11" s="223">
        <v>3937684.608</v>
      </c>
      <c r="E11" s="223"/>
      <c r="F11" s="223">
        <v>6562807.6799999997</v>
      </c>
    </row>
    <row r="12" spans="1:6" x14ac:dyDescent="0.3">
      <c r="A12" s="109" t="s">
        <v>1060</v>
      </c>
      <c r="B12" s="223">
        <v>23322750</v>
      </c>
      <c r="C12" s="223">
        <v>11661375</v>
      </c>
      <c r="D12" s="223">
        <v>58308429.850000001</v>
      </c>
      <c r="E12" s="223"/>
      <c r="F12" s="223">
        <v>93292554.849999994</v>
      </c>
    </row>
    <row r="13" spans="1:6" x14ac:dyDescent="0.3">
      <c r="A13" s="109" t="s">
        <v>1062</v>
      </c>
      <c r="B13" s="223">
        <v>3303300</v>
      </c>
      <c r="C13" s="223"/>
      <c r="D13" s="223">
        <v>12112100</v>
      </c>
      <c r="E13" s="223"/>
      <c r="F13" s="223">
        <v>15415400</v>
      </c>
    </row>
    <row r="14" spans="1:6" x14ac:dyDescent="0.3">
      <c r="A14" s="109" t="s">
        <v>2192</v>
      </c>
      <c r="B14" s="223"/>
      <c r="C14" s="223">
        <v>4243200</v>
      </c>
      <c r="D14" s="223">
        <v>26307840</v>
      </c>
      <c r="E14" s="223"/>
      <c r="F14" s="223">
        <v>30551040</v>
      </c>
    </row>
    <row r="15" spans="1:6" x14ac:dyDescent="0.3">
      <c r="A15" s="109" t="s">
        <v>2283</v>
      </c>
      <c r="B15" s="223"/>
      <c r="C15" s="223">
        <v>17370600</v>
      </c>
      <c r="D15" s="223">
        <v>2707250</v>
      </c>
      <c r="E15" s="223"/>
      <c r="F15" s="223">
        <v>20077850</v>
      </c>
    </row>
    <row r="16" spans="1:6" x14ac:dyDescent="0.3">
      <c r="A16" s="109" t="s">
        <v>1063</v>
      </c>
      <c r="B16" s="223"/>
      <c r="C16" s="223">
        <v>5236957.4399999995</v>
      </c>
      <c r="D16" s="223">
        <v>4539242.3999999994</v>
      </c>
      <c r="E16" s="223"/>
      <c r="F16" s="223">
        <v>9776199.8399999999</v>
      </c>
    </row>
    <row r="17" spans="1:6" x14ac:dyDescent="0.3">
      <c r="A17" s="109" t="s">
        <v>1065</v>
      </c>
      <c r="B17" s="223"/>
      <c r="C17" s="223">
        <v>6011200</v>
      </c>
      <c r="D17" s="223">
        <v>13233480</v>
      </c>
      <c r="E17" s="223"/>
      <c r="F17" s="223">
        <v>19244680</v>
      </c>
    </row>
    <row r="18" spans="1:6" x14ac:dyDescent="0.3">
      <c r="A18" s="109" t="s">
        <v>2077</v>
      </c>
      <c r="B18" s="223">
        <v>7072000</v>
      </c>
      <c r="C18" s="223"/>
      <c r="D18" s="223">
        <v>16643900</v>
      </c>
      <c r="E18" s="223"/>
      <c r="F18" s="223">
        <v>23715900</v>
      </c>
    </row>
    <row r="19" spans="1:6" x14ac:dyDescent="0.3">
      <c r="A19" s="109" t="s">
        <v>1510</v>
      </c>
      <c r="B19" s="223"/>
      <c r="C19" s="223"/>
      <c r="D19" s="223">
        <v>1016400</v>
      </c>
      <c r="E19" s="223"/>
      <c r="F19" s="223">
        <v>1016400</v>
      </c>
    </row>
    <row r="20" spans="1:6" x14ac:dyDescent="0.3">
      <c r="A20" s="109" t="s">
        <v>2196</v>
      </c>
      <c r="B20" s="223"/>
      <c r="C20" s="223"/>
      <c r="D20" s="223">
        <v>4239840</v>
      </c>
      <c r="E20" s="223"/>
      <c r="F20" s="223">
        <v>4239840</v>
      </c>
    </row>
    <row r="21" spans="1:6" x14ac:dyDescent="0.3">
      <c r="A21" s="109" t="s">
        <v>1833</v>
      </c>
      <c r="B21" s="223"/>
      <c r="C21" s="223">
        <v>2244259.5999999996</v>
      </c>
      <c r="D21" s="223">
        <v>13465557.599999998</v>
      </c>
      <c r="E21" s="223"/>
      <c r="F21" s="223">
        <v>15709817.199999997</v>
      </c>
    </row>
    <row r="22" spans="1:6" x14ac:dyDescent="0.3">
      <c r="A22" s="109" t="s">
        <v>1964</v>
      </c>
      <c r="B22" s="223">
        <v>2766060</v>
      </c>
      <c r="C22" s="223">
        <v>2766060</v>
      </c>
      <c r="D22" s="223">
        <v>13830300</v>
      </c>
      <c r="E22" s="223"/>
      <c r="F22" s="223">
        <v>19362420</v>
      </c>
    </row>
    <row r="23" spans="1:6" x14ac:dyDescent="0.3">
      <c r="A23" s="109" t="s">
        <v>2294</v>
      </c>
      <c r="B23" s="223"/>
      <c r="C23" s="223"/>
      <c r="D23" s="223">
        <v>1234926</v>
      </c>
      <c r="E23" s="223"/>
      <c r="F23" s="223">
        <v>1234926</v>
      </c>
    </row>
    <row r="24" spans="1:6" x14ac:dyDescent="0.3">
      <c r="A24" s="109" t="s">
        <v>1067</v>
      </c>
      <c r="B24" s="223">
        <v>23728281.5</v>
      </c>
      <c r="C24" s="223">
        <v>33483120</v>
      </c>
      <c r="D24" s="223">
        <v>94124387.5</v>
      </c>
      <c r="E24" s="223"/>
      <c r="F24" s="223">
        <v>151335789</v>
      </c>
    </row>
    <row r="25" spans="1:6" x14ac:dyDescent="0.3">
      <c r="A25" s="109" t="s">
        <v>1071</v>
      </c>
      <c r="B25" s="223">
        <v>72562875</v>
      </c>
      <c r="C25" s="223"/>
      <c r="D25" s="223">
        <v>197706600</v>
      </c>
      <c r="E25" s="223"/>
      <c r="F25" s="223">
        <v>270269475</v>
      </c>
    </row>
    <row r="26" spans="1:6" x14ac:dyDescent="0.3">
      <c r="A26" s="109" t="s">
        <v>2039</v>
      </c>
      <c r="B26" s="223"/>
      <c r="C26" s="223"/>
      <c r="D26" s="223">
        <v>10126344.800000001</v>
      </c>
      <c r="E26" s="223"/>
      <c r="F26" s="223">
        <v>10126344.800000001</v>
      </c>
    </row>
    <row r="27" spans="1:6" x14ac:dyDescent="0.3">
      <c r="A27" s="109" t="s">
        <v>1978</v>
      </c>
      <c r="B27" s="223"/>
      <c r="C27" s="223"/>
      <c r="D27" s="223">
        <v>3184236</v>
      </c>
      <c r="E27" s="223"/>
      <c r="F27" s="223">
        <v>3184236</v>
      </c>
    </row>
    <row r="28" spans="1:6" x14ac:dyDescent="0.3">
      <c r="A28" s="109" t="s">
        <v>2067</v>
      </c>
      <c r="B28" s="223"/>
      <c r="C28" s="223">
        <v>18253741.770000003</v>
      </c>
      <c r="D28" s="223">
        <v>60866087.835300006</v>
      </c>
      <c r="E28" s="223"/>
      <c r="F28" s="223">
        <v>79119829.605300009</v>
      </c>
    </row>
    <row r="29" spans="1:6" x14ac:dyDescent="0.3">
      <c r="A29" s="109" t="s">
        <v>1069</v>
      </c>
      <c r="B29" s="223">
        <v>3446002.5599999996</v>
      </c>
      <c r="C29" s="223">
        <v>5799965.5999999996</v>
      </c>
      <c r="D29" s="223">
        <v>17362144.800000001</v>
      </c>
      <c r="E29" s="223"/>
      <c r="F29" s="223">
        <v>26608112.960000001</v>
      </c>
    </row>
    <row r="30" spans="1:6" x14ac:dyDescent="0.3">
      <c r="A30" s="109" t="s">
        <v>1256</v>
      </c>
      <c r="B30" s="223">
        <v>4641000</v>
      </c>
      <c r="C30" s="223"/>
      <c r="D30" s="223">
        <v>7425599.9999999991</v>
      </c>
      <c r="E30" s="223"/>
      <c r="F30" s="223">
        <v>12066600</v>
      </c>
    </row>
    <row r="31" spans="1:6" x14ac:dyDescent="0.3">
      <c r="A31" s="109" t="s">
        <v>1073</v>
      </c>
      <c r="B31" s="223"/>
      <c r="C31" s="223">
        <v>3239451.9299999997</v>
      </c>
      <c r="D31" s="223">
        <v>4595305.5719999988</v>
      </c>
      <c r="E31" s="223"/>
      <c r="F31" s="223">
        <v>7834757.5019999985</v>
      </c>
    </row>
    <row r="32" spans="1:6" x14ac:dyDescent="0.3">
      <c r="A32" s="109" t="s">
        <v>1075</v>
      </c>
      <c r="B32" s="223">
        <v>638817.5</v>
      </c>
      <c r="C32" s="223">
        <v>809937.7</v>
      </c>
      <c r="D32" s="223">
        <v>1143563.74</v>
      </c>
      <c r="E32" s="223"/>
      <c r="F32" s="223">
        <v>2592318.94</v>
      </c>
    </row>
    <row r="33" spans="1:6" x14ac:dyDescent="0.3">
      <c r="A33" s="109" t="s">
        <v>1077</v>
      </c>
      <c r="B33" s="223"/>
      <c r="C33" s="223"/>
      <c r="D33" s="223">
        <v>17243603.52</v>
      </c>
      <c r="E33" s="223"/>
      <c r="F33" s="223">
        <v>17243603.52</v>
      </c>
    </row>
    <row r="34" spans="1:6" x14ac:dyDescent="0.3">
      <c r="A34" s="109" t="s">
        <v>2276</v>
      </c>
      <c r="B34" s="223"/>
      <c r="C34" s="223"/>
      <c r="D34" s="223">
        <v>4549600</v>
      </c>
      <c r="E34" s="223"/>
      <c r="F34" s="223">
        <v>4549600</v>
      </c>
    </row>
    <row r="35" spans="1:6" x14ac:dyDescent="0.3">
      <c r="A35" s="109" t="s">
        <v>2278</v>
      </c>
      <c r="B35" s="223">
        <v>379030.08</v>
      </c>
      <c r="C35" s="223"/>
      <c r="D35" s="223"/>
      <c r="E35" s="223"/>
      <c r="F35" s="223">
        <v>379030.08</v>
      </c>
    </row>
    <row r="36" spans="1:6" x14ac:dyDescent="0.3">
      <c r="A36" s="109" t="s">
        <v>1985</v>
      </c>
      <c r="B36" s="223">
        <v>10733426</v>
      </c>
      <c r="C36" s="223">
        <v>47825793.048</v>
      </c>
      <c r="D36" s="223">
        <v>125346078</v>
      </c>
      <c r="E36" s="223"/>
      <c r="F36" s="223">
        <v>183905297.04800001</v>
      </c>
    </row>
    <row r="37" spans="1:6" x14ac:dyDescent="0.3">
      <c r="A37" s="109" t="s">
        <v>1497</v>
      </c>
      <c r="B37" s="223">
        <v>3394560</v>
      </c>
      <c r="C37" s="223"/>
      <c r="D37" s="223">
        <v>35090667.299999997</v>
      </c>
      <c r="E37" s="223"/>
      <c r="F37" s="223">
        <v>38485227.299999997</v>
      </c>
    </row>
    <row r="38" spans="1:6" x14ac:dyDescent="0.3">
      <c r="A38" s="109" t="s">
        <v>2274</v>
      </c>
      <c r="B38" s="223"/>
      <c r="C38" s="223"/>
      <c r="D38" s="223">
        <v>2904000</v>
      </c>
      <c r="E38" s="223"/>
      <c r="F38" s="223">
        <v>2904000</v>
      </c>
    </row>
    <row r="39" spans="1:6" x14ac:dyDescent="0.3">
      <c r="A39" s="109" t="s">
        <v>2292</v>
      </c>
      <c r="B39" s="223"/>
      <c r="C39" s="223"/>
      <c r="D39" s="223">
        <v>5800001.9000000004</v>
      </c>
      <c r="E39" s="223"/>
      <c r="F39" s="223">
        <v>5800001.9000000004</v>
      </c>
    </row>
    <row r="40" spans="1:6" x14ac:dyDescent="0.3">
      <c r="A40" s="109" t="s">
        <v>1208</v>
      </c>
      <c r="B40" s="223">
        <v>5194070.6960999994</v>
      </c>
      <c r="C40" s="223"/>
      <c r="D40" s="223">
        <v>20217652.7553</v>
      </c>
      <c r="E40" s="223"/>
      <c r="F40" s="223">
        <v>25411723.451400001</v>
      </c>
    </row>
    <row r="41" spans="1:6" x14ac:dyDescent="0.3">
      <c r="A41" s="109" t="s">
        <v>1080</v>
      </c>
      <c r="B41" s="223"/>
      <c r="C41" s="223"/>
      <c r="D41" s="223">
        <v>372583200</v>
      </c>
      <c r="E41" s="223"/>
      <c r="F41" s="223">
        <v>372583200</v>
      </c>
    </row>
    <row r="42" spans="1:6" x14ac:dyDescent="0.3">
      <c r="A42" s="109" t="s">
        <v>1082</v>
      </c>
      <c r="B42" s="223"/>
      <c r="C42" s="223"/>
      <c r="D42" s="223">
        <v>2952961.4400000004</v>
      </c>
      <c r="E42" s="223"/>
      <c r="F42" s="223">
        <v>2952961.4400000004</v>
      </c>
    </row>
    <row r="43" spans="1:6" x14ac:dyDescent="0.3">
      <c r="A43" s="109" t="s">
        <v>1286</v>
      </c>
      <c r="B43" s="223"/>
      <c r="C43" s="223">
        <v>6417840</v>
      </c>
      <c r="D43" s="223">
        <v>23104224</v>
      </c>
      <c r="E43" s="223"/>
      <c r="F43" s="223">
        <v>29522064</v>
      </c>
    </row>
    <row r="44" spans="1:6" x14ac:dyDescent="0.3">
      <c r="A44" s="109" t="s">
        <v>2061</v>
      </c>
      <c r="B44" s="223"/>
      <c r="C44" s="223"/>
      <c r="D44" s="223">
        <v>3636292.4840000002</v>
      </c>
      <c r="E44" s="223"/>
      <c r="F44" s="223">
        <v>3636292.4840000002</v>
      </c>
    </row>
    <row r="45" spans="1:6" x14ac:dyDescent="0.3">
      <c r="A45" s="109" t="s">
        <v>1084</v>
      </c>
      <c r="B45" s="223">
        <v>5896415.9099999992</v>
      </c>
      <c r="C45" s="223">
        <v>39455148.809999995</v>
      </c>
      <c r="D45" s="223">
        <v>67577610.407999977</v>
      </c>
      <c r="E45" s="223"/>
      <c r="F45" s="223">
        <v>112929175.12799996</v>
      </c>
    </row>
    <row r="46" spans="1:6" x14ac:dyDescent="0.3">
      <c r="A46" s="109" t="s">
        <v>2298</v>
      </c>
      <c r="B46" s="223"/>
      <c r="C46" s="223"/>
      <c r="D46" s="223">
        <v>11778624</v>
      </c>
      <c r="E46" s="223"/>
      <c r="F46" s="223">
        <v>11778624</v>
      </c>
    </row>
    <row r="47" spans="1:6" x14ac:dyDescent="0.3">
      <c r="A47" s="109" t="s">
        <v>1885</v>
      </c>
      <c r="B47" s="223"/>
      <c r="C47" s="223"/>
      <c r="D47" s="223">
        <v>10115600</v>
      </c>
      <c r="E47" s="223"/>
      <c r="F47" s="223">
        <v>10115600</v>
      </c>
    </row>
    <row r="48" spans="1:6" x14ac:dyDescent="0.3">
      <c r="A48" s="109" t="s">
        <v>1086</v>
      </c>
      <c r="B48" s="223"/>
      <c r="C48" s="223">
        <v>54536466.599999994</v>
      </c>
      <c r="D48" s="223"/>
      <c r="E48" s="223"/>
      <c r="F48" s="223">
        <v>54536466.599999994</v>
      </c>
    </row>
    <row r="49" spans="1:6" x14ac:dyDescent="0.3">
      <c r="A49" s="109" t="s">
        <v>1017</v>
      </c>
      <c r="B49" s="223"/>
      <c r="C49" s="223"/>
      <c r="D49" s="223"/>
      <c r="E49" s="223">
        <v>0</v>
      </c>
      <c r="F49" s="223">
        <v>0</v>
      </c>
    </row>
    <row r="50" spans="1:6" x14ac:dyDescent="0.3">
      <c r="A50" s="109" t="s">
        <v>333</v>
      </c>
      <c r="B50" s="223">
        <v>167078589.24610001</v>
      </c>
      <c r="C50" s="223">
        <v>261980240.56999999</v>
      </c>
      <c r="D50" s="223">
        <v>1280896524.4406002</v>
      </c>
      <c r="E50" s="223">
        <v>0</v>
      </c>
      <c r="F50" s="223">
        <v>1709955354.2567003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5B115-8999-47CF-9E26-80FC4F48DE24}">
  <dimension ref="A3:E49"/>
  <sheetViews>
    <sheetView topLeftCell="A19" workbookViewId="0">
      <selection activeCell="D55" sqref="D55"/>
    </sheetView>
  </sheetViews>
  <sheetFormatPr baseColWidth="10" defaultRowHeight="14.4" x14ac:dyDescent="0.3"/>
  <cols>
    <col min="1" max="1" width="46.6640625" bestFit="1" customWidth="1"/>
    <col min="2" max="2" width="22.44140625" bestFit="1" customWidth="1"/>
    <col min="3" max="4" width="16.109375" bestFit="1" customWidth="1"/>
    <col min="5" max="5" width="17.6640625" bestFit="1" customWidth="1"/>
    <col min="6" max="6" width="11.44140625" bestFit="1" customWidth="1"/>
    <col min="7" max="16" width="12" bestFit="1" customWidth="1"/>
    <col min="17" max="17" width="12.5546875" bestFit="1" customWidth="1"/>
    <col min="18" max="19" width="10.6640625" bestFit="1" customWidth="1"/>
    <col min="20" max="21" width="12" bestFit="1" customWidth="1"/>
    <col min="22" max="22" width="9.6640625" bestFit="1" customWidth="1"/>
    <col min="23" max="24" width="12" bestFit="1" customWidth="1"/>
    <col min="25" max="25" width="11" bestFit="1" customWidth="1"/>
    <col min="26" max="26" width="9.6640625" bestFit="1" customWidth="1"/>
    <col min="27" max="29" width="12" bestFit="1" customWidth="1"/>
    <col min="30" max="30" width="10.6640625" bestFit="1" customWidth="1"/>
    <col min="31" max="33" width="12" bestFit="1" customWidth="1"/>
    <col min="34" max="34" width="11" bestFit="1" customWidth="1"/>
    <col min="35" max="35" width="10.6640625" bestFit="1" customWidth="1"/>
    <col min="36" max="38" width="12" bestFit="1" customWidth="1"/>
    <col min="39" max="39" width="9.6640625" bestFit="1" customWidth="1"/>
    <col min="40" max="42" width="12" bestFit="1" customWidth="1"/>
    <col min="43" max="43" width="11" bestFit="1" customWidth="1"/>
    <col min="44" max="45" width="12" bestFit="1" customWidth="1"/>
    <col min="46" max="46" width="11" bestFit="1" customWidth="1"/>
    <col min="47" max="48" width="12" bestFit="1" customWidth="1"/>
    <col min="49" max="49" width="11" bestFit="1" customWidth="1"/>
    <col min="50" max="50" width="10.6640625" bestFit="1" customWidth="1"/>
    <col min="51" max="53" width="12" bestFit="1" customWidth="1"/>
    <col min="54" max="54" width="10.6640625" bestFit="1" customWidth="1"/>
    <col min="55" max="56" width="12" bestFit="1" customWidth="1"/>
    <col min="57" max="57" width="8.6640625" bestFit="1" customWidth="1"/>
    <col min="58" max="62" width="12" bestFit="1" customWidth="1"/>
    <col min="63" max="63" width="11" bestFit="1" customWidth="1"/>
    <col min="64" max="65" width="12" bestFit="1" customWidth="1"/>
    <col min="66" max="66" width="9.6640625" bestFit="1" customWidth="1"/>
    <col min="67" max="67" width="11" bestFit="1" customWidth="1"/>
    <col min="68" max="68" width="12" bestFit="1" customWidth="1"/>
    <col min="69" max="69" width="9.6640625" bestFit="1" customWidth="1"/>
    <col min="70" max="70" width="11" bestFit="1" customWidth="1"/>
    <col min="71" max="71" width="9.6640625" bestFit="1" customWidth="1"/>
    <col min="72" max="77" width="12" bestFit="1" customWidth="1"/>
    <col min="78" max="78" width="10" bestFit="1" customWidth="1"/>
    <col min="79" max="80" width="12" bestFit="1" customWidth="1"/>
    <col min="81" max="81" width="11" bestFit="1" customWidth="1"/>
    <col min="82" max="82" width="9.6640625" bestFit="1" customWidth="1"/>
    <col min="83" max="85" width="12" bestFit="1" customWidth="1"/>
    <col min="86" max="87" width="9.6640625" bestFit="1" customWidth="1"/>
    <col min="88" max="88" width="11" bestFit="1" customWidth="1"/>
    <col min="89" max="89" width="9.6640625" bestFit="1" customWidth="1"/>
    <col min="90" max="90" width="12" bestFit="1" customWidth="1"/>
    <col min="91" max="91" width="8.6640625" bestFit="1" customWidth="1"/>
    <col min="92" max="92" width="9.6640625" bestFit="1" customWidth="1"/>
    <col min="93" max="93" width="11" bestFit="1" customWidth="1"/>
    <col min="94" max="94" width="12.5546875" bestFit="1" customWidth="1"/>
  </cols>
  <sheetData>
    <row r="3" spans="1:5" x14ac:dyDescent="0.3">
      <c r="A3" s="72" t="s">
        <v>1052</v>
      </c>
      <c r="B3" s="72" t="s">
        <v>1051</v>
      </c>
    </row>
    <row r="4" spans="1:5" x14ac:dyDescent="0.3">
      <c r="B4" t="s">
        <v>2305</v>
      </c>
      <c r="C4" t="s">
        <v>2306</v>
      </c>
      <c r="D4" t="s">
        <v>2307</v>
      </c>
      <c r="E4" t="s">
        <v>333</v>
      </c>
    </row>
    <row r="6" spans="1:5" x14ac:dyDescent="0.3">
      <c r="A6" s="72" t="s">
        <v>1050</v>
      </c>
    </row>
    <row r="7" spans="1:5" x14ac:dyDescent="0.3">
      <c r="A7" s="109" t="s">
        <v>2280</v>
      </c>
      <c r="C7" s="223">
        <v>3359.9280000000003</v>
      </c>
      <c r="D7" s="223">
        <v>3359928.0000000005</v>
      </c>
      <c r="E7" s="223">
        <v>3363287.9280000003</v>
      </c>
    </row>
    <row r="8" spans="1:5" x14ac:dyDescent="0.3">
      <c r="A8" s="109" t="s">
        <v>1056</v>
      </c>
      <c r="C8" s="223">
        <v>6050000</v>
      </c>
      <c r="D8" s="223"/>
      <c r="E8" s="223">
        <v>6050000</v>
      </c>
    </row>
    <row r="9" spans="1:5" x14ac:dyDescent="0.3">
      <c r="A9" s="109" t="s">
        <v>2272</v>
      </c>
      <c r="C9" s="223"/>
      <c r="D9" s="223">
        <v>471900</v>
      </c>
      <c r="E9" s="223">
        <v>471900</v>
      </c>
    </row>
    <row r="10" spans="1:5" x14ac:dyDescent="0.3">
      <c r="A10" s="109" t="s">
        <v>1058</v>
      </c>
      <c r="C10" s="223">
        <v>6562807.6799999997</v>
      </c>
      <c r="D10" s="223"/>
      <c r="E10" s="223">
        <v>6562807.6799999997</v>
      </c>
    </row>
    <row r="11" spans="1:5" x14ac:dyDescent="0.3">
      <c r="A11" s="109" t="s">
        <v>1060</v>
      </c>
      <c r="C11" s="223">
        <v>58306875</v>
      </c>
      <c r="D11" s="223">
        <v>34985679.850000001</v>
      </c>
      <c r="E11" s="223">
        <v>93292554.849999994</v>
      </c>
    </row>
    <row r="12" spans="1:5" x14ac:dyDescent="0.3">
      <c r="A12" s="109" t="s">
        <v>1062</v>
      </c>
      <c r="C12" s="223">
        <v>9909900</v>
      </c>
      <c r="D12" s="223">
        <v>5505500</v>
      </c>
      <c r="E12" s="223">
        <v>15415400</v>
      </c>
    </row>
    <row r="13" spans="1:5" x14ac:dyDescent="0.3">
      <c r="A13" s="109" t="s">
        <v>2192</v>
      </c>
      <c r="C13" s="223">
        <v>20367360</v>
      </c>
      <c r="D13" s="223">
        <v>10183680</v>
      </c>
      <c r="E13" s="223">
        <v>30551040</v>
      </c>
    </row>
    <row r="14" spans="1:5" x14ac:dyDescent="0.3">
      <c r="A14" s="109" t="s">
        <v>2283</v>
      </c>
      <c r="C14" s="223">
        <v>17370600</v>
      </c>
      <c r="D14" s="223">
        <v>2707250</v>
      </c>
      <c r="E14" s="223">
        <v>20077850</v>
      </c>
    </row>
    <row r="15" spans="1:5" x14ac:dyDescent="0.3">
      <c r="A15" s="109" t="s">
        <v>1063</v>
      </c>
      <c r="C15" s="223">
        <v>9776199.8399999999</v>
      </c>
      <c r="D15" s="223"/>
      <c r="E15" s="223">
        <v>9776199.8399999999</v>
      </c>
    </row>
    <row r="16" spans="1:5" x14ac:dyDescent="0.3">
      <c r="A16" s="109" t="s">
        <v>1065</v>
      </c>
      <c r="C16" s="223">
        <v>7677540</v>
      </c>
      <c r="D16" s="223">
        <v>11567140</v>
      </c>
      <c r="E16" s="223">
        <v>19244680</v>
      </c>
    </row>
    <row r="17" spans="1:5" x14ac:dyDescent="0.3">
      <c r="A17" s="109" t="s">
        <v>2077</v>
      </c>
      <c r="C17" s="223">
        <v>7072000</v>
      </c>
      <c r="D17" s="223">
        <v>16643900</v>
      </c>
      <c r="E17" s="223">
        <v>23715900</v>
      </c>
    </row>
    <row r="18" spans="1:5" x14ac:dyDescent="0.3">
      <c r="A18" s="109" t="s">
        <v>1510</v>
      </c>
      <c r="C18" s="223">
        <v>1016400</v>
      </c>
      <c r="D18" s="223"/>
      <c r="E18" s="223">
        <v>1016400</v>
      </c>
    </row>
    <row r="19" spans="1:5" x14ac:dyDescent="0.3">
      <c r="A19" s="109" t="s">
        <v>2196</v>
      </c>
      <c r="C19" s="223"/>
      <c r="D19" s="223">
        <v>4239840</v>
      </c>
      <c r="E19" s="223">
        <v>4239840</v>
      </c>
    </row>
    <row r="20" spans="1:5" x14ac:dyDescent="0.3">
      <c r="A20" s="109" t="s">
        <v>1833</v>
      </c>
      <c r="C20" s="223">
        <v>8977038.3999999985</v>
      </c>
      <c r="D20" s="223">
        <v>6732778.7999999989</v>
      </c>
      <c r="E20" s="223">
        <v>15709817.199999997</v>
      </c>
    </row>
    <row r="21" spans="1:5" x14ac:dyDescent="0.3">
      <c r="A21" s="109" t="s">
        <v>1964</v>
      </c>
      <c r="C21" s="223">
        <v>11064240</v>
      </c>
      <c r="D21" s="223">
        <v>8298180</v>
      </c>
      <c r="E21" s="223">
        <v>19362420</v>
      </c>
    </row>
    <row r="22" spans="1:5" x14ac:dyDescent="0.3">
      <c r="A22" s="109" t="s">
        <v>2294</v>
      </c>
      <c r="C22" s="223">
        <v>617463</v>
      </c>
      <c r="D22" s="223">
        <v>617463</v>
      </c>
      <c r="E22" s="223">
        <v>1234926</v>
      </c>
    </row>
    <row r="23" spans="1:5" x14ac:dyDescent="0.3">
      <c r="A23" s="109" t="s">
        <v>1067</v>
      </c>
      <c r="C23" s="223">
        <v>66186274</v>
      </c>
      <c r="D23" s="223">
        <v>85149515</v>
      </c>
      <c r="E23" s="223">
        <v>151335789</v>
      </c>
    </row>
    <row r="24" spans="1:5" x14ac:dyDescent="0.3">
      <c r="A24" s="109" t="s">
        <v>1071</v>
      </c>
      <c r="C24" s="223">
        <v>146702850</v>
      </c>
      <c r="D24" s="223">
        <v>123566625</v>
      </c>
      <c r="E24" s="223">
        <v>270269475</v>
      </c>
    </row>
    <row r="25" spans="1:5" x14ac:dyDescent="0.3">
      <c r="A25" s="109" t="s">
        <v>2039</v>
      </c>
      <c r="C25" s="223">
        <v>6547455.2000000002</v>
      </c>
      <c r="D25" s="223">
        <v>3578889.6</v>
      </c>
      <c r="E25" s="223">
        <v>10126344.800000001</v>
      </c>
    </row>
    <row r="26" spans="1:5" x14ac:dyDescent="0.3">
      <c r="A26" s="109" t="s">
        <v>1978</v>
      </c>
      <c r="C26" s="223">
        <v>1061412</v>
      </c>
      <c r="D26" s="223">
        <v>2122824</v>
      </c>
      <c r="E26" s="223">
        <v>3184236</v>
      </c>
    </row>
    <row r="27" spans="1:5" x14ac:dyDescent="0.3">
      <c r="A27" s="109" t="s">
        <v>2067</v>
      </c>
      <c r="C27" s="223">
        <v>45303082.815100007</v>
      </c>
      <c r="D27" s="223">
        <v>33816746.790200002</v>
      </c>
      <c r="E27" s="223">
        <v>79119829.605300009</v>
      </c>
    </row>
    <row r="28" spans="1:5" x14ac:dyDescent="0.3">
      <c r="A28" s="109" t="s">
        <v>1069</v>
      </c>
      <c r="C28" s="223">
        <v>14228602.960000001</v>
      </c>
      <c r="D28" s="223">
        <v>12379510</v>
      </c>
      <c r="E28" s="223">
        <v>26608112.960000001</v>
      </c>
    </row>
    <row r="29" spans="1:5" x14ac:dyDescent="0.3">
      <c r="A29" s="109" t="s">
        <v>1256</v>
      </c>
      <c r="C29" s="223">
        <v>8353800</v>
      </c>
      <c r="D29" s="223">
        <v>3712799.9999999995</v>
      </c>
      <c r="E29" s="223">
        <v>12066600</v>
      </c>
    </row>
    <row r="30" spans="1:5" x14ac:dyDescent="0.3">
      <c r="A30" s="109" t="s">
        <v>1073</v>
      </c>
      <c r="C30" s="223">
        <v>4771220.4539999999</v>
      </c>
      <c r="D30" s="223">
        <v>3063537.0479999995</v>
      </c>
      <c r="E30" s="223">
        <v>7834757.5019999994</v>
      </c>
    </row>
    <row r="31" spans="1:5" x14ac:dyDescent="0.3">
      <c r="A31" s="109" t="s">
        <v>1075</v>
      </c>
      <c r="C31" s="223">
        <v>1448755.2</v>
      </c>
      <c r="D31" s="223">
        <v>1143563.74</v>
      </c>
      <c r="E31" s="223">
        <v>2592318.94</v>
      </c>
    </row>
    <row r="32" spans="1:5" x14ac:dyDescent="0.3">
      <c r="A32" s="109" t="s">
        <v>1077</v>
      </c>
      <c r="C32" s="223">
        <v>3118415.872</v>
      </c>
      <c r="D32" s="223">
        <v>14125187.648</v>
      </c>
      <c r="E32" s="223">
        <v>17243603.52</v>
      </c>
    </row>
    <row r="33" spans="1:5" x14ac:dyDescent="0.3">
      <c r="A33" s="109" t="s">
        <v>2276</v>
      </c>
      <c r="C33" s="223">
        <v>2274800</v>
      </c>
      <c r="D33" s="223">
        <v>2274800</v>
      </c>
      <c r="E33" s="223">
        <v>4549600</v>
      </c>
    </row>
    <row r="34" spans="1:5" x14ac:dyDescent="0.3">
      <c r="A34" s="109" t="s">
        <v>2278</v>
      </c>
      <c r="C34" s="223">
        <v>379030.08</v>
      </c>
      <c r="D34" s="223"/>
      <c r="E34" s="223">
        <v>379030.08</v>
      </c>
    </row>
    <row r="35" spans="1:5" x14ac:dyDescent="0.3">
      <c r="A35" s="109" t="s">
        <v>1985</v>
      </c>
      <c r="C35" s="223">
        <v>120656419.04800001</v>
      </c>
      <c r="D35" s="223">
        <v>63248878</v>
      </c>
      <c r="E35" s="223">
        <v>183905297.04800001</v>
      </c>
    </row>
    <row r="36" spans="1:5" x14ac:dyDescent="0.3">
      <c r="A36" s="109" t="s">
        <v>1497</v>
      </c>
      <c r="C36" s="223">
        <v>22155139.5</v>
      </c>
      <c r="D36" s="223">
        <v>16330087.800000001</v>
      </c>
      <c r="E36" s="223">
        <v>38485227.299999997</v>
      </c>
    </row>
    <row r="37" spans="1:5" x14ac:dyDescent="0.3">
      <c r="A37" s="109" t="s">
        <v>2274</v>
      </c>
      <c r="C37" s="223">
        <v>1452000</v>
      </c>
      <c r="D37" s="223">
        <v>1452000</v>
      </c>
      <c r="E37" s="223">
        <v>2904000</v>
      </c>
    </row>
    <row r="38" spans="1:5" x14ac:dyDescent="0.3">
      <c r="A38" s="109" t="s">
        <v>2292</v>
      </c>
      <c r="C38" s="223"/>
      <c r="D38" s="223">
        <v>5800001.9000000004</v>
      </c>
      <c r="E38" s="223">
        <v>5800001.9000000004</v>
      </c>
    </row>
    <row r="39" spans="1:5" x14ac:dyDescent="0.3">
      <c r="A39" s="109" t="s">
        <v>1208</v>
      </c>
      <c r="C39" s="223">
        <v>11144867.1763</v>
      </c>
      <c r="D39" s="223">
        <v>14266856.2751</v>
      </c>
      <c r="E39" s="223">
        <v>25411723.451400001</v>
      </c>
    </row>
    <row r="40" spans="1:5" x14ac:dyDescent="0.3">
      <c r="A40" s="109" t="s">
        <v>1080</v>
      </c>
      <c r="C40" s="223">
        <v>186291600</v>
      </c>
      <c r="D40" s="223">
        <v>186291600</v>
      </c>
      <c r="E40" s="223">
        <v>372583200</v>
      </c>
    </row>
    <row r="41" spans="1:5" x14ac:dyDescent="0.3">
      <c r="A41" s="109" t="s">
        <v>1082</v>
      </c>
      <c r="C41" s="223"/>
      <c r="D41" s="223">
        <v>2952961.4400000004</v>
      </c>
      <c r="E41" s="223">
        <v>2952961.4400000004</v>
      </c>
    </row>
    <row r="42" spans="1:5" x14ac:dyDescent="0.3">
      <c r="A42" s="109" t="s">
        <v>1286</v>
      </c>
      <c r="C42" s="223">
        <v>14119248</v>
      </c>
      <c r="D42" s="223">
        <v>15402816</v>
      </c>
      <c r="E42" s="223">
        <v>29522064</v>
      </c>
    </row>
    <row r="43" spans="1:5" x14ac:dyDescent="0.3">
      <c r="A43" s="109" t="s">
        <v>2061</v>
      </c>
      <c r="C43" s="223">
        <v>1908146.284</v>
      </c>
      <c r="D43" s="223">
        <v>1728146.2</v>
      </c>
      <c r="E43" s="223">
        <v>3636292.4840000002</v>
      </c>
    </row>
    <row r="44" spans="1:5" x14ac:dyDescent="0.3">
      <c r="A44" s="109" t="s">
        <v>1084</v>
      </c>
      <c r="C44" s="223">
        <v>56023159.961999997</v>
      </c>
      <c r="D44" s="223">
        <v>56906015.166000001</v>
      </c>
      <c r="E44" s="223">
        <v>112929175.12799999</v>
      </c>
    </row>
    <row r="45" spans="1:5" x14ac:dyDescent="0.3">
      <c r="A45" s="109" t="s">
        <v>2298</v>
      </c>
      <c r="C45" s="223">
        <v>5889312</v>
      </c>
      <c r="D45" s="223">
        <v>5889312</v>
      </c>
      <c r="E45" s="223">
        <v>11778624</v>
      </c>
    </row>
    <row r="46" spans="1:5" x14ac:dyDescent="0.3">
      <c r="A46" s="109" t="s">
        <v>1885</v>
      </c>
      <c r="C46" s="223">
        <v>5057800</v>
      </c>
      <c r="D46" s="223">
        <v>5057800</v>
      </c>
      <c r="E46" s="223">
        <v>10115600</v>
      </c>
    </row>
    <row r="47" spans="1:5" x14ac:dyDescent="0.3">
      <c r="A47" s="109" t="s">
        <v>1086</v>
      </c>
      <c r="C47" s="223">
        <v>20270079.719999999</v>
      </c>
      <c r="D47" s="223">
        <v>34266386.879999995</v>
      </c>
      <c r="E47" s="223">
        <v>54536466.599999994</v>
      </c>
    </row>
    <row r="48" spans="1:5" x14ac:dyDescent="0.3">
      <c r="A48" s="109" t="s">
        <v>1017</v>
      </c>
      <c r="B48">
        <v>0</v>
      </c>
      <c r="C48" s="223">
        <v>0</v>
      </c>
      <c r="D48" s="223">
        <v>0</v>
      </c>
      <c r="E48" s="223">
        <v>0</v>
      </c>
    </row>
    <row r="49" spans="1:5" x14ac:dyDescent="0.3">
      <c r="A49" s="109" t="s">
        <v>333</v>
      </c>
      <c r="B49">
        <v>0</v>
      </c>
      <c r="C49" s="223">
        <v>910115254.11940014</v>
      </c>
      <c r="D49" s="223">
        <v>799840100.13730001</v>
      </c>
      <c r="E49" s="223">
        <v>1709955354.2567003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40F41-093D-4B7A-AB3D-0B6E5C201FF3}">
  <sheetPr filterMode="1"/>
  <dimension ref="A1:R546"/>
  <sheetViews>
    <sheetView topLeftCell="B1" zoomScale="88" zoomScaleNormal="88" workbookViewId="0">
      <pane ySplit="4" topLeftCell="A503" activePane="bottomLeft" state="frozen"/>
      <selection activeCell="G1085" sqref="G1085"/>
      <selection pane="bottomLeft" activeCell="G7" sqref="G7"/>
    </sheetView>
  </sheetViews>
  <sheetFormatPr baseColWidth="10" defaultColWidth="11.44140625" defaultRowHeight="13.8" x14ac:dyDescent="0.3"/>
  <cols>
    <col min="1" max="1" width="15.44140625" style="40" bestFit="1" customWidth="1"/>
    <col min="2" max="2" width="17.33203125" style="76" bestFit="1" customWidth="1"/>
    <col min="3" max="3" width="25" style="40" bestFit="1" customWidth="1"/>
    <col min="4" max="4" width="11.33203125" style="76" bestFit="1" customWidth="1"/>
    <col min="5" max="5" width="40.33203125" style="313" customWidth="1"/>
    <col min="6" max="6" width="10.109375" style="76" bestFit="1" customWidth="1"/>
    <col min="7" max="7" width="10.109375" style="40" bestFit="1" customWidth="1"/>
    <col min="8" max="8" width="7.33203125" style="76" customWidth="1"/>
    <col min="9" max="9" width="12.44140625" style="76" bestFit="1" customWidth="1"/>
    <col min="10" max="10" width="11.44140625" style="76" customWidth="1"/>
    <col min="11" max="11" width="11.44140625" style="40"/>
    <col min="12" max="12" width="13.88671875" style="34" bestFit="1" customWidth="1"/>
    <col min="13" max="13" width="10.5546875" style="34" customWidth="1"/>
    <col min="14" max="14" width="11.5546875" style="34" bestFit="1" customWidth="1"/>
    <col min="15" max="15" width="12.5546875" style="34" bestFit="1" customWidth="1"/>
    <col min="16" max="16" width="11.44140625" style="34"/>
    <col min="17" max="17" width="13.5546875" style="34" bestFit="1" customWidth="1"/>
    <col min="18" max="16384" width="11.44140625" style="34"/>
  </cols>
  <sheetData>
    <row r="1" spans="1:15" s="87" customFormat="1" ht="15" customHeight="1" x14ac:dyDescent="0.3">
      <c r="A1" s="354" t="s">
        <v>1331</v>
      </c>
      <c r="B1" s="357" t="s">
        <v>306</v>
      </c>
      <c r="C1" s="135"/>
      <c r="D1" s="354" t="s">
        <v>1027</v>
      </c>
      <c r="E1" s="360" t="s">
        <v>485</v>
      </c>
      <c r="F1" s="363" t="s">
        <v>1332</v>
      </c>
      <c r="G1" s="351" t="s">
        <v>1028</v>
      </c>
      <c r="H1" s="351" t="s">
        <v>1029</v>
      </c>
      <c r="I1" s="85" t="s">
        <v>1030</v>
      </c>
      <c r="J1" s="86">
        <v>1000</v>
      </c>
    </row>
    <row r="2" spans="1:15" s="88" customFormat="1" ht="15" customHeight="1" x14ac:dyDescent="0.3">
      <c r="A2" s="355"/>
      <c r="B2" s="358"/>
      <c r="C2" s="136" t="s">
        <v>3</v>
      </c>
      <c r="D2" s="355"/>
      <c r="E2" s="361"/>
      <c r="F2" s="364"/>
      <c r="G2" s="352"/>
      <c r="H2" s="352"/>
      <c r="I2" s="196">
        <v>45580</v>
      </c>
      <c r="J2" s="86" t="s">
        <v>2314</v>
      </c>
    </row>
    <row r="3" spans="1:15" s="40" customFormat="1" x14ac:dyDescent="0.3">
      <c r="A3" s="356"/>
      <c r="B3" s="359"/>
      <c r="C3" s="137"/>
      <c r="D3" s="356"/>
      <c r="E3" s="362"/>
      <c r="F3" s="365"/>
      <c r="G3" s="353"/>
      <c r="H3" s="353"/>
      <c r="I3" s="85" t="s">
        <v>1031</v>
      </c>
      <c r="J3" s="89" t="s">
        <v>1032</v>
      </c>
    </row>
    <row r="4" spans="1:15" s="40" customFormat="1" ht="9.75" customHeight="1" x14ac:dyDescent="0.3">
      <c r="A4" s="140">
        <v>1</v>
      </c>
      <c r="B4" s="90">
        <v>2</v>
      </c>
      <c r="C4" s="90">
        <v>3</v>
      </c>
      <c r="D4" s="90">
        <v>4</v>
      </c>
      <c r="E4" s="297">
        <v>5</v>
      </c>
      <c r="F4" s="91">
        <v>6</v>
      </c>
      <c r="G4" s="138">
        <v>7</v>
      </c>
      <c r="H4" s="138">
        <v>8</v>
      </c>
      <c r="I4" s="92" t="s">
        <v>1034</v>
      </c>
      <c r="J4" s="139" t="s">
        <v>1033</v>
      </c>
      <c r="K4" s="93" t="s">
        <v>1330</v>
      </c>
    </row>
    <row r="5" spans="1:15" ht="12.75" hidden="1" customHeight="1" x14ac:dyDescent="0.3">
      <c r="A5" s="141" t="s">
        <v>1211</v>
      </c>
      <c r="B5" s="133">
        <v>49301</v>
      </c>
      <c r="C5" s="94" t="str">
        <f>+VLOOKUP(A5,'[3]TANGO MP-INSUMOS'!$B$1:$F$300,4,0)</f>
        <v>Grasas y Aceites</v>
      </c>
      <c r="D5" s="95" t="s">
        <v>551</v>
      </c>
      <c r="E5" s="150" t="str">
        <f>+VLOOKUP(A5,'[3]TANGO MP-INSUMOS'!$B$1:$F$300,2,0)</f>
        <v>Aceite de coco</v>
      </c>
      <c r="F5" s="40" t="s">
        <v>1039</v>
      </c>
      <c r="G5" s="102">
        <v>1.04</v>
      </c>
      <c r="H5" s="101" t="s">
        <v>1038</v>
      </c>
      <c r="I5" s="76">
        <v>4.99</v>
      </c>
      <c r="J5" s="99">
        <f t="shared" ref="J5:J23" si="0">+IF($H5="$",IF($G5&lt;&gt;J$2,$G5*I5,I5+$G5),I5*$G5*J$1)*1.21</f>
        <v>6279.4160000000002</v>
      </c>
      <c r="K5" s="40" t="s">
        <v>1334</v>
      </c>
    </row>
    <row r="6" spans="1:15" ht="12.75" customHeight="1" x14ac:dyDescent="0.3">
      <c r="A6" s="141" t="s">
        <v>161</v>
      </c>
      <c r="B6" s="133">
        <v>10001</v>
      </c>
      <c r="C6" s="133" t="str">
        <f>+VLOOKUP(A6,'[3]TANGO MP-INSUMOS'!$B$1:$F$300,4,0)</f>
        <v>Grasas y Aceites</v>
      </c>
      <c r="D6" s="153" t="s">
        <v>551</v>
      </c>
      <c r="E6" s="298" t="str">
        <f>+VLOOKUP(A6,'[3]TANGO MP-INSUMOS'!$B$1:$F$300,2,0)</f>
        <v>Aceite de girasol</v>
      </c>
      <c r="F6" s="182" t="s">
        <v>1042</v>
      </c>
      <c r="G6" s="289">
        <v>1</v>
      </c>
      <c r="H6" s="154" t="s">
        <v>1038</v>
      </c>
      <c r="I6" s="290">
        <v>1.2849999999999999</v>
      </c>
      <c r="J6" s="291">
        <f t="shared" si="0"/>
        <v>1554.85</v>
      </c>
      <c r="K6" s="40" t="s">
        <v>1333</v>
      </c>
    </row>
    <row r="7" spans="1:15" ht="12.75" customHeight="1" x14ac:dyDescent="0.3">
      <c r="A7" s="145" t="s">
        <v>936</v>
      </c>
      <c r="B7" s="133">
        <v>463</v>
      </c>
      <c r="C7" s="133" t="str">
        <f>+VLOOKUP(A7,'[3]TANGO MP-INSUMOS'!$B$1:$F$300,4,0)</f>
        <v>Grasas y Aceites</v>
      </c>
      <c r="D7" s="153" t="s">
        <v>551</v>
      </c>
      <c r="E7" s="298" t="str">
        <f>+VLOOKUP(A7,'[3]TANGO MP-INSUMOS'!$B$1:$F$300,2,0)</f>
        <v>Aceite de oliva</v>
      </c>
      <c r="F7" s="182" t="s">
        <v>1039</v>
      </c>
      <c r="G7" s="105">
        <v>1</v>
      </c>
      <c r="H7" s="153" t="s">
        <v>1037</v>
      </c>
      <c r="I7" s="290">
        <v>3719.01</v>
      </c>
      <c r="J7" s="291">
        <f t="shared" si="0"/>
        <v>4500.0020999999997</v>
      </c>
      <c r="K7" s="40" t="s">
        <v>1333</v>
      </c>
      <c r="L7" s="321">
        <f>29669.43/5</f>
        <v>5933.8860000000004</v>
      </c>
      <c r="M7" s="34">
        <f>23966.95/5</f>
        <v>4793.3900000000003</v>
      </c>
      <c r="N7" s="260">
        <f>18595.05/5</f>
        <v>3719.0099999999998</v>
      </c>
      <c r="O7" s="320">
        <v>45544</v>
      </c>
    </row>
    <row r="8" spans="1:15" ht="12.75" hidden="1" customHeight="1" x14ac:dyDescent="0.3">
      <c r="A8" s="148" t="s">
        <v>915</v>
      </c>
      <c r="B8" s="133">
        <v>486</v>
      </c>
      <c r="C8" s="94" t="str">
        <f>+VLOOKUP(A8,'[3]TANGO MP-INSUMOS'!$B$1:$F$300,4,0)</f>
        <v>Grasas y Aceites</v>
      </c>
      <c r="D8" s="95" t="s">
        <v>551</v>
      </c>
      <c r="E8" s="150" t="str">
        <f>+VLOOKUP(A8,'[3]TANGO MP-INSUMOS'!$B$1:$F$300,2,0)</f>
        <v>Aceite vegetal sólido</v>
      </c>
      <c r="F8" s="103" t="s">
        <v>1039</v>
      </c>
      <c r="G8" s="97">
        <v>1</v>
      </c>
      <c r="H8" s="95" t="s">
        <v>1037</v>
      </c>
      <c r="I8" s="98">
        <f>725.49*1.2</f>
        <v>870.58799999999997</v>
      </c>
      <c r="J8" s="99">
        <f t="shared" si="0"/>
        <v>1053.41148</v>
      </c>
      <c r="K8" s="40" t="s">
        <v>1334</v>
      </c>
    </row>
    <row r="9" spans="1:15" ht="15" customHeight="1" x14ac:dyDescent="0.3">
      <c r="A9" s="148" t="s">
        <v>979</v>
      </c>
      <c r="B9" s="133">
        <v>504</v>
      </c>
      <c r="C9" s="133" t="str">
        <f>+VLOOKUP(A9,'[3]TANGO MP-INSUMOS'!$B$1:$F$300,4,0)</f>
        <v>Aditivos</v>
      </c>
      <c r="D9" s="153" t="s">
        <v>551</v>
      </c>
      <c r="E9" s="298" t="str">
        <f>+VLOOKUP(A9,'[3]TANGO MP-INSUMOS'!$B$1:$F$300,2,0)</f>
        <v>Ácido Cítrico</v>
      </c>
      <c r="F9" s="182" t="s">
        <v>1042</v>
      </c>
      <c r="G9" s="292">
        <v>1.04</v>
      </c>
      <c r="H9" s="153" t="s">
        <v>1038</v>
      </c>
      <c r="I9" s="290">
        <v>3</v>
      </c>
      <c r="J9" s="291">
        <f t="shared" si="0"/>
        <v>3775.2</v>
      </c>
      <c r="K9" s="40" t="s">
        <v>1333</v>
      </c>
      <c r="L9" s="34" t="s">
        <v>1967</v>
      </c>
    </row>
    <row r="10" spans="1:15" ht="12.75" hidden="1" customHeight="1" x14ac:dyDescent="0.3">
      <c r="A10" s="156">
        <v>310000000001</v>
      </c>
      <c r="B10" s="157">
        <v>310000000001</v>
      </c>
      <c r="C10" s="157" t="e">
        <f>+VLOOKUP(A10,'[3]TANGO MP-INSUMOS'!$B$1:$F$300,4,0)</f>
        <v>#N/A</v>
      </c>
      <c r="D10" s="158" t="s">
        <v>551</v>
      </c>
      <c r="E10" s="158" t="e">
        <f>+VLOOKUP(A10,'[3]TANGO MP-INSUMOS'!$B$1:$F$300,2,0)</f>
        <v>#N/A</v>
      </c>
      <c r="F10" s="159" t="s">
        <v>1042</v>
      </c>
      <c r="G10" s="160">
        <v>1</v>
      </c>
      <c r="H10" s="158" t="s">
        <v>1037</v>
      </c>
      <c r="I10" s="161">
        <v>0</v>
      </c>
      <c r="J10" s="99">
        <f t="shared" si="0"/>
        <v>0</v>
      </c>
      <c r="K10" s="162" t="s">
        <v>1334</v>
      </c>
    </row>
    <row r="11" spans="1:15" ht="12.75" customHeight="1" x14ac:dyDescent="0.3">
      <c r="A11" s="143" t="s">
        <v>238</v>
      </c>
      <c r="B11" s="133">
        <v>273</v>
      </c>
      <c r="C11" s="133" t="str">
        <f>+VLOOKUP(A11,'[3]TANGO MP-INSUMOS'!$B$1:$F$300,4,0)</f>
        <v>Derivados Proteínicos</v>
      </c>
      <c r="D11" s="153" t="s">
        <v>551</v>
      </c>
      <c r="E11" s="298" t="str">
        <f>+VLOOKUP(A11,'[3]TANGO MP-INSUMOS'!$B$1:$F$300,2,0)</f>
        <v>Aislado de Soja</v>
      </c>
      <c r="F11" s="182" t="s">
        <v>1039</v>
      </c>
      <c r="G11" s="292">
        <v>1.04</v>
      </c>
      <c r="H11" s="154" t="s">
        <v>1038</v>
      </c>
      <c r="I11" s="183">
        <v>4.68</v>
      </c>
      <c r="J11" s="291">
        <f t="shared" si="0"/>
        <v>5889.3119999999999</v>
      </c>
      <c r="K11" s="40" t="s">
        <v>1333</v>
      </c>
    </row>
    <row r="12" spans="1:15" ht="12.75" customHeight="1" x14ac:dyDescent="0.3">
      <c r="A12" s="143" t="s">
        <v>828</v>
      </c>
      <c r="B12" s="133">
        <v>40001</v>
      </c>
      <c r="C12" s="133" t="str">
        <f>+VLOOKUP(A12,'[3]TANGO MP-INSUMOS'!$B$1:$F$300,4,0)</f>
        <v>Correctivos y Coadyuvantes</v>
      </c>
      <c r="D12" s="153" t="s">
        <v>551</v>
      </c>
      <c r="E12" s="298" t="str">
        <f>+VLOOKUP(A12,'[3]TANGO MP-INSUMOS'!$B$1:$F$300,2,0)</f>
        <v>Aji Molido</v>
      </c>
      <c r="F12" s="182" t="s">
        <v>1039</v>
      </c>
      <c r="G12" s="105">
        <v>1</v>
      </c>
      <c r="H12" s="154" t="s">
        <v>1037</v>
      </c>
      <c r="I12" s="183">
        <v>5792</v>
      </c>
      <c r="J12" s="291">
        <f t="shared" si="0"/>
        <v>7008.32</v>
      </c>
      <c r="K12" s="40" t="s">
        <v>1333</v>
      </c>
      <c r="L12" s="122"/>
      <c r="M12" s="179"/>
    </row>
    <row r="13" spans="1:15" ht="12.75" hidden="1" customHeight="1" x14ac:dyDescent="0.3">
      <c r="A13" s="143" t="s">
        <v>1305</v>
      </c>
      <c r="B13" s="133">
        <v>497</v>
      </c>
      <c r="C13" s="94" t="str">
        <f>+VLOOKUP(A13,'[3]TANGO MP-INSUMOS'!$B$1:$F$300,4,0)</f>
        <v>Vegetales</v>
      </c>
      <c r="D13" s="95" t="s">
        <v>551</v>
      </c>
      <c r="E13" s="150" t="str">
        <f>+VLOOKUP(A13,'[3]TANGO MP-INSUMOS'!$B$1:$F$300,2,0)</f>
        <v>Ajo en polvo</v>
      </c>
      <c r="F13" s="103" t="s">
        <v>1039</v>
      </c>
      <c r="G13" s="102">
        <v>1.04</v>
      </c>
      <c r="H13" s="95" t="s">
        <v>1037</v>
      </c>
      <c r="I13" s="106">
        <v>1007.76</v>
      </c>
      <c r="J13" s="99">
        <f t="shared" si="0"/>
        <v>1268.165184</v>
      </c>
      <c r="K13" s="40" t="s">
        <v>1334</v>
      </c>
    </row>
    <row r="14" spans="1:15" ht="12.75" customHeight="1" x14ac:dyDescent="0.3">
      <c r="A14" s="143" t="s">
        <v>268</v>
      </c>
      <c r="B14" s="133">
        <v>198</v>
      </c>
      <c r="C14" s="133" t="str">
        <f>+VLOOKUP(A14,'[3]TANGO MP-INSUMOS'!$B$1:$F$300,4,0)</f>
        <v>Cárnicos y Huevos</v>
      </c>
      <c r="D14" s="153" t="s">
        <v>551</v>
      </c>
      <c r="E14" s="298" t="str">
        <f>+VLOOKUP(A14,'[3]TANGO MP-INSUMOS'!$B$1:$F$300,2,0)</f>
        <v>Albúmina de huevo en polvo</v>
      </c>
      <c r="F14" s="182" t="s">
        <v>1039</v>
      </c>
      <c r="G14" s="289">
        <v>1</v>
      </c>
      <c r="H14" s="153" t="s">
        <v>1037</v>
      </c>
      <c r="I14" s="183">
        <v>20900</v>
      </c>
      <c r="J14" s="291">
        <f t="shared" si="0"/>
        <v>25289</v>
      </c>
      <c r="K14" s="40" t="s">
        <v>1333</v>
      </c>
      <c r="L14" s="122" t="s">
        <v>2051</v>
      </c>
      <c r="M14" s="179">
        <f>20900/I14</f>
        <v>1</v>
      </c>
      <c r="N14" s="191"/>
    </row>
    <row r="15" spans="1:15" ht="12.75" customHeight="1" x14ac:dyDescent="0.3">
      <c r="A15" s="141" t="s">
        <v>257</v>
      </c>
      <c r="B15" s="133">
        <v>207</v>
      </c>
      <c r="C15" s="133" t="str">
        <f>+VLOOKUP(A15,'[3]TANGO MP-INSUMOS'!$B$1:$F$300,4,0)</f>
        <v>Farináceos</v>
      </c>
      <c r="D15" s="153" t="s">
        <v>551</v>
      </c>
      <c r="E15" s="298" t="str">
        <f>+VLOOKUP(A15,'[3]TANGO MP-INSUMOS'!$B$1:$F$300,2,0)</f>
        <v>Almidón de trigo</v>
      </c>
      <c r="F15" s="182" t="s">
        <v>1039</v>
      </c>
      <c r="G15" s="289">
        <v>1</v>
      </c>
      <c r="H15" s="154" t="s">
        <v>1037</v>
      </c>
      <c r="I15" s="183">
        <v>600</v>
      </c>
      <c r="J15" s="291">
        <f t="shared" si="0"/>
        <v>726</v>
      </c>
      <c r="K15" s="40" t="s">
        <v>1333</v>
      </c>
      <c r="L15" s="179"/>
      <c r="M15" s="179"/>
    </row>
    <row r="16" spans="1:15" ht="12.75" hidden="1" customHeight="1" x14ac:dyDescent="0.3">
      <c r="A16" s="163" t="s">
        <v>642</v>
      </c>
      <c r="B16" s="157">
        <v>385</v>
      </c>
      <c r="C16" s="157" t="e">
        <f>+VLOOKUP(A16,'[3]TANGO MP-INSUMOS'!$B$1:$F$300,4,0)</f>
        <v>#N/A</v>
      </c>
      <c r="D16" s="158" t="s">
        <v>551</v>
      </c>
      <c r="E16" s="158" t="e">
        <f>+VLOOKUP(A16,'[3]TANGO MP-INSUMOS'!$B$1:$F$300,2,0)</f>
        <v>#N/A</v>
      </c>
      <c r="F16" s="159" t="s">
        <v>1039</v>
      </c>
      <c r="G16" s="164">
        <v>1.04</v>
      </c>
      <c r="H16" s="158" t="s">
        <v>1037</v>
      </c>
      <c r="I16" s="161">
        <v>60.57</v>
      </c>
      <c r="J16" s="99">
        <f t="shared" si="0"/>
        <v>76.221288000000001</v>
      </c>
      <c r="K16" s="162" t="s">
        <v>1334</v>
      </c>
    </row>
    <row r="17" spans="1:14" ht="12.75" hidden="1" customHeight="1" x14ac:dyDescent="0.3">
      <c r="A17" s="165" t="s">
        <v>750</v>
      </c>
      <c r="B17" s="157">
        <v>418</v>
      </c>
      <c r="C17" s="157" t="e">
        <f>+VLOOKUP(A17,'[3]TANGO MP-INSUMOS'!$B$1:$F$300,4,0)</f>
        <v>#N/A</v>
      </c>
      <c r="D17" s="158" t="s">
        <v>551</v>
      </c>
      <c r="E17" s="158" t="e">
        <f>+VLOOKUP(A17,'[3]TANGO MP-INSUMOS'!$B$1:$F$300,2,0)</f>
        <v>#N/A</v>
      </c>
      <c r="F17" s="159" t="s">
        <v>1039</v>
      </c>
      <c r="G17" s="164">
        <v>1.04</v>
      </c>
      <c r="H17" s="158" t="s">
        <v>1038</v>
      </c>
      <c r="I17" s="161">
        <v>3</v>
      </c>
      <c r="J17" s="99">
        <f t="shared" si="0"/>
        <v>3775.2</v>
      </c>
      <c r="K17" s="162" t="s">
        <v>1334</v>
      </c>
    </row>
    <row r="18" spans="1:14" ht="12.75" hidden="1" customHeight="1" x14ac:dyDescent="0.3">
      <c r="A18" s="148" t="s">
        <v>720</v>
      </c>
      <c r="B18" s="133">
        <v>405</v>
      </c>
      <c r="C18" s="94" t="str">
        <f>+VLOOKUP(A18,'[3]TANGO MP-INSUMOS'!$B$1:$F$300,4,0)</f>
        <v>Farináceos</v>
      </c>
      <c r="D18" s="95" t="s">
        <v>551</v>
      </c>
      <c r="E18" s="150" t="str">
        <f>+VLOOKUP(A18,'[3]TANGO MP-INSUMOS'!$B$1:$F$300,2,0)</f>
        <v>Almidón modificado C</v>
      </c>
      <c r="F18" s="103" t="str">
        <f>+VLOOKUP($B18,[4]Catalogo!$C:$F,4,FALSE)</f>
        <v>Kg</v>
      </c>
      <c r="G18" s="102">
        <v>1.04</v>
      </c>
      <c r="H18" s="95" t="s">
        <v>1038</v>
      </c>
      <c r="I18" s="98">
        <v>2.76</v>
      </c>
      <c r="J18" s="99">
        <f t="shared" si="0"/>
        <v>3473.1840000000002</v>
      </c>
      <c r="K18" s="40" t="s">
        <v>1334</v>
      </c>
    </row>
    <row r="19" spans="1:14" ht="12.75" customHeight="1" x14ac:dyDescent="0.3">
      <c r="A19" s="141" t="s">
        <v>815</v>
      </c>
      <c r="B19" s="151">
        <v>452</v>
      </c>
      <c r="C19" s="133" t="str">
        <f>+VLOOKUP(A19,'[3]TANGO MP-INSUMOS'!$B$1:$F$300,4,0)</f>
        <v>Farináceos</v>
      </c>
      <c r="D19" s="153" t="s">
        <v>551</v>
      </c>
      <c r="E19" s="298" t="str">
        <f>+VLOOKUP(A19,'[3]TANGO MP-INSUMOS'!$B$1:$F$300,2,0)</f>
        <v>Almidón modificado D</v>
      </c>
      <c r="F19" s="182" t="s">
        <v>1039</v>
      </c>
      <c r="G19" s="292">
        <v>1.04</v>
      </c>
      <c r="H19" s="153" t="s">
        <v>1038</v>
      </c>
      <c r="I19" s="183">
        <v>3.65</v>
      </c>
      <c r="J19" s="291">
        <f t="shared" si="0"/>
        <v>4593.16</v>
      </c>
      <c r="K19" s="40" t="s">
        <v>1333</v>
      </c>
    </row>
    <row r="20" spans="1:14" ht="12.75" customHeight="1" x14ac:dyDescent="0.3">
      <c r="A20" s="143" t="s">
        <v>680</v>
      </c>
      <c r="B20" s="133">
        <v>386</v>
      </c>
      <c r="C20" s="133" t="str">
        <f>+VLOOKUP(A20,'[3]TANGO MP-INSUMOS'!$B$1:$F$300,4,0)</f>
        <v>Aditivos</v>
      </c>
      <c r="D20" s="153" t="s">
        <v>551</v>
      </c>
      <c r="E20" s="298" t="str">
        <f>+VLOOKUP(A20,'[3]TANGO MP-INSUMOS'!$B$1:$F$300,2,0)</f>
        <v>Alphamalt A 17098</v>
      </c>
      <c r="F20" s="182" t="s">
        <v>1039</v>
      </c>
      <c r="G20" s="292">
        <v>1.04</v>
      </c>
      <c r="H20" s="153" t="s">
        <v>1038</v>
      </c>
      <c r="I20" s="183">
        <v>15</v>
      </c>
      <c r="J20" s="291">
        <f t="shared" si="0"/>
        <v>18876</v>
      </c>
      <c r="K20" s="40" t="s">
        <v>1333</v>
      </c>
    </row>
    <row r="21" spans="1:14" ht="12.75" hidden="1" customHeight="1" x14ac:dyDescent="0.3">
      <c r="A21" s="143">
        <v>214001456501</v>
      </c>
      <c r="B21" s="133">
        <v>214001456501</v>
      </c>
      <c r="C21" s="94" t="e">
        <f>+VLOOKUP(A21,'[3]TANGO MP-INSUMOS'!$B$1:$F$300,4,0)</f>
        <v>#N/A</v>
      </c>
      <c r="D21" s="95" t="s">
        <v>551</v>
      </c>
      <c r="E21" s="150" t="e">
        <f>+VLOOKUP(A21,'[3]TANGO MP-INSUMOS'!$B$1:$F$300,2,0)</f>
        <v>#N/A</v>
      </c>
      <c r="F21" s="103" t="s">
        <v>1039</v>
      </c>
      <c r="G21" s="102">
        <v>1</v>
      </c>
      <c r="H21" s="101" t="s">
        <v>1037</v>
      </c>
      <c r="I21" s="98">
        <v>590</v>
      </c>
      <c r="J21" s="99">
        <f t="shared" si="0"/>
        <v>713.9</v>
      </c>
      <c r="K21" s="162" t="s">
        <v>1334</v>
      </c>
    </row>
    <row r="22" spans="1:14" ht="12.75" customHeight="1" x14ac:dyDescent="0.3">
      <c r="A22" s="143" t="s">
        <v>259</v>
      </c>
      <c r="B22" s="133">
        <v>204</v>
      </c>
      <c r="C22" s="133" t="str">
        <f>+VLOOKUP(A22,'[3]TANGO MP-INSUMOS'!$B$1:$F$300,4,0)</f>
        <v>Aditivos</v>
      </c>
      <c r="D22" s="153" t="s">
        <v>551</v>
      </c>
      <c r="E22" s="299" t="str">
        <f>+VLOOKUP(A22,'[3]TANGO MP-INSUMOS'!$B$1:$F$300,2,0)</f>
        <v xml:space="preserve">Antioxidante </v>
      </c>
      <c r="F22" s="182" t="s">
        <v>1039</v>
      </c>
      <c r="G22" s="292">
        <v>1.04</v>
      </c>
      <c r="H22" s="154" t="s">
        <v>1038</v>
      </c>
      <c r="I22" s="183">
        <v>12.99</v>
      </c>
      <c r="J22" s="291">
        <f t="shared" si="0"/>
        <v>16346.616</v>
      </c>
      <c r="K22" s="40" t="s">
        <v>1333</v>
      </c>
      <c r="N22" s="179"/>
    </row>
    <row r="23" spans="1:14" ht="12.75" customHeight="1" x14ac:dyDescent="0.3">
      <c r="A23" s="143" t="s">
        <v>1290</v>
      </c>
      <c r="B23" s="133" t="s">
        <v>1290</v>
      </c>
      <c r="C23" s="133" t="e">
        <f>+VLOOKUP(A23,'[3]TANGO MP-INSUMOS'!$B$1:$F$300,4,0)</f>
        <v>#N/A</v>
      </c>
      <c r="D23" s="153" t="s">
        <v>551</v>
      </c>
      <c r="E23" s="300" t="s">
        <v>1463</v>
      </c>
      <c r="F23" s="182" t="s">
        <v>1039</v>
      </c>
      <c r="G23" s="292">
        <v>1</v>
      </c>
      <c r="H23" s="154" t="s">
        <v>1037</v>
      </c>
      <c r="I23" s="183">
        <v>4920</v>
      </c>
      <c r="J23" s="291">
        <f t="shared" si="0"/>
        <v>5953.2</v>
      </c>
      <c r="K23" s="34" t="s">
        <v>1333</v>
      </c>
    </row>
    <row r="24" spans="1:14" ht="12.75" customHeight="1" x14ac:dyDescent="0.3">
      <c r="A24" s="143" t="s">
        <v>631</v>
      </c>
      <c r="B24" s="133">
        <v>174</v>
      </c>
      <c r="C24" s="133" t="str">
        <f>+VLOOKUP(A24,'[3]TANGO MP-INSUMOS'!$B$1:$F$300,4,0)</f>
        <v>Vegetales</v>
      </c>
      <c r="D24" s="153" t="s">
        <v>551</v>
      </c>
      <c r="E24" s="298" t="str">
        <f>+VLOOKUP(A24,'[3]TANGO MP-INSUMOS'!$B$1:$F$300,2,0)</f>
        <v>Arveja IQF</v>
      </c>
      <c r="F24" s="182" t="s">
        <v>1039</v>
      </c>
      <c r="G24" s="105">
        <v>1</v>
      </c>
      <c r="H24" s="154" t="s">
        <v>1037</v>
      </c>
      <c r="I24" s="183">
        <v>2500</v>
      </c>
      <c r="J24" s="291">
        <f>+IF($H24="$",IF($G24&lt;&gt;J$2,$G24*I24,I24+$G24),I24*$G24*J$1)*1.105</f>
        <v>2762.5</v>
      </c>
      <c r="K24" s="40" t="s">
        <v>1333</v>
      </c>
      <c r="L24" s="122"/>
      <c r="M24" s="122"/>
    </row>
    <row r="25" spans="1:14" ht="12.75" customHeight="1" x14ac:dyDescent="0.3">
      <c r="A25" s="7" t="s">
        <v>1890</v>
      </c>
      <c r="B25" s="295" t="s">
        <v>1890</v>
      </c>
      <c r="C25" s="133" t="e">
        <f>+VLOOKUP(A25,'[3]TANGO MP-INSUMOS'!$B$1:$F$300,4,0)</f>
        <v>#N/A</v>
      </c>
      <c r="D25" s="153" t="s">
        <v>551</v>
      </c>
      <c r="E25" s="301" t="s">
        <v>1891</v>
      </c>
      <c r="F25" s="182" t="s">
        <v>1039</v>
      </c>
      <c r="G25" s="105">
        <v>1</v>
      </c>
      <c r="H25" s="154" t="s">
        <v>1037</v>
      </c>
      <c r="I25" s="183">
        <v>2720</v>
      </c>
      <c r="J25" s="291">
        <f>+IF($H25="$",IF($G25&lt;&gt;J$2,$G25*I25,I25+$G25),I25*$G25*J$1)*1.105</f>
        <v>3005.6</v>
      </c>
      <c r="K25" s="40" t="s">
        <v>1333</v>
      </c>
    </row>
    <row r="26" spans="1:14" ht="12.75" customHeight="1" x14ac:dyDescent="0.3">
      <c r="A26" s="143" t="s">
        <v>635</v>
      </c>
      <c r="B26" s="133">
        <v>382</v>
      </c>
      <c r="C26" s="133" t="str">
        <f>+VLOOKUP(A26,'[3]TANGO MP-INSUMOS'!$B$1:$F$300,4,0)</f>
        <v>Farináceos</v>
      </c>
      <c r="D26" s="153" t="s">
        <v>551</v>
      </c>
      <c r="E26" s="298" t="str">
        <f>+VLOOKUP(A26,'[3]TANGO MP-INSUMOS'!$B$1:$F$300,2,0)</f>
        <v>Avena Arrollada Gruesa</v>
      </c>
      <c r="F26" s="182" t="s">
        <v>1039</v>
      </c>
      <c r="G26" s="292">
        <v>1.04</v>
      </c>
      <c r="H26" s="153" t="s">
        <v>1037</v>
      </c>
      <c r="I26" s="183">
        <v>1506</v>
      </c>
      <c r="J26" s="291">
        <f>+IF($H26="$",IF($G26&lt;&gt;J$2,$G26*I26,I26+$G26),I26*$G26*J$1)*1.21</f>
        <v>1895.1504</v>
      </c>
      <c r="K26" s="40" t="s">
        <v>1333</v>
      </c>
      <c r="M26" s="179"/>
    </row>
    <row r="27" spans="1:14" ht="12.75" hidden="1" customHeight="1" x14ac:dyDescent="0.3">
      <c r="A27" s="163" t="s">
        <v>107</v>
      </c>
      <c r="B27" s="157" t="s">
        <v>107</v>
      </c>
      <c r="C27" s="157" t="e">
        <f>+VLOOKUP(A27,'[3]TANGO MP-INSUMOS'!$B$1:$F$300,4,0)</f>
        <v>#N/A</v>
      </c>
      <c r="D27" s="158" t="s">
        <v>554</v>
      </c>
      <c r="E27" s="158" t="e">
        <f>+VLOOKUP(A27,'[3]TANGO MP-INSUMOS'!$B$1:$F$300,2,0)</f>
        <v>#N/A</v>
      </c>
      <c r="F27" s="159" t="s">
        <v>1036</v>
      </c>
      <c r="G27" s="164">
        <v>1.04</v>
      </c>
      <c r="H27" s="158" t="s">
        <v>1037</v>
      </c>
      <c r="I27" s="161">
        <v>1.83</v>
      </c>
      <c r="J27" s="99">
        <f>+IF($H27="$",IF($G27&lt;&gt;J$2,$G27*I27,I27+$G27),I27*$G27*J$1)*1.21</f>
        <v>2.3028720000000003</v>
      </c>
      <c r="K27" s="162" t="s">
        <v>1334</v>
      </c>
    </row>
    <row r="28" spans="1:14" ht="12.75" customHeight="1" x14ac:dyDescent="0.3">
      <c r="A28" s="143" t="s">
        <v>156</v>
      </c>
      <c r="B28" s="133">
        <v>40002</v>
      </c>
      <c r="C28" s="133" t="str">
        <f>+VLOOKUP(A28,'[3]TANGO MP-INSUMOS'!$B$1:$F$300,4,0)</f>
        <v>Azucarados</v>
      </c>
      <c r="D28" s="153" t="s">
        <v>551</v>
      </c>
      <c r="E28" s="298" t="str">
        <f>+VLOOKUP(A28,'[3]TANGO MP-INSUMOS'!$B$1:$F$300,2,0)</f>
        <v>Azúcar</v>
      </c>
      <c r="F28" s="182" t="s">
        <v>1039</v>
      </c>
      <c r="G28" s="289">
        <v>1</v>
      </c>
      <c r="H28" s="154" t="s">
        <v>1037</v>
      </c>
      <c r="I28" s="179">
        <v>793.4</v>
      </c>
      <c r="J28" s="291">
        <f>+IF($H28="$",IF($G28&lt;&gt;J$2,$G28*I28,I28+$G28),I28*$G28*J$1)*1.21</f>
        <v>960.0139999999999</v>
      </c>
      <c r="K28" s="40" t="s">
        <v>1333</v>
      </c>
      <c r="L28" s="179"/>
      <c r="M28" s="179"/>
    </row>
    <row r="29" spans="1:14" ht="12.75" customHeight="1" x14ac:dyDescent="0.3">
      <c r="A29" s="143" t="s">
        <v>269</v>
      </c>
      <c r="B29" s="133">
        <v>173</v>
      </c>
      <c r="C29" s="133" t="str">
        <f>+VLOOKUP(A29,'[3]TANGO MP-INSUMOS'!$B$1:$F$300,4,0)</f>
        <v>Aditivos</v>
      </c>
      <c r="D29" s="153" t="s">
        <v>551</v>
      </c>
      <c r="E29" s="298" t="str">
        <f>+VLOOKUP(A29,'[3]TANGO MP-INSUMOS'!$B$1:$F$300,2,0)</f>
        <v>Batter A</v>
      </c>
      <c r="F29" s="182" t="s">
        <v>1039</v>
      </c>
      <c r="G29" s="292">
        <v>1.04</v>
      </c>
      <c r="H29" s="154" t="s">
        <v>1038</v>
      </c>
      <c r="I29" s="183">
        <v>1.64</v>
      </c>
      <c r="J29" s="291">
        <f>+IF($H29="$",IF($G29&lt;&gt;J$2,$G29*I29,I29+$G29),I29*$G29*J$1)*1.21</f>
        <v>2063.7759999999998</v>
      </c>
      <c r="K29" s="40" t="s">
        <v>1333</v>
      </c>
      <c r="L29" s="34">
        <v>1.64</v>
      </c>
      <c r="M29" s="34" t="s">
        <v>2105</v>
      </c>
      <c r="N29" s="179"/>
    </row>
    <row r="30" spans="1:14" ht="12.75" customHeight="1" x14ac:dyDescent="0.3">
      <c r="A30" s="148" t="s">
        <v>735</v>
      </c>
      <c r="B30" s="133">
        <v>412</v>
      </c>
      <c r="C30" s="133" t="str">
        <f>+VLOOKUP(A30,'[3]TANGO MP-INSUMOS'!$B$1:$F$300,4,0)</f>
        <v>Aditivos</v>
      </c>
      <c r="D30" s="153" t="s">
        <v>551</v>
      </c>
      <c r="E30" s="298" t="str">
        <f>+VLOOKUP(A30,'[3]TANGO MP-INSUMOS'!$B$1:$F$300,2,0)</f>
        <v xml:space="preserve">Batter B </v>
      </c>
      <c r="F30" s="182" t="s">
        <v>1039</v>
      </c>
      <c r="G30" s="292">
        <v>1.04</v>
      </c>
      <c r="H30" s="153" t="s">
        <v>1038</v>
      </c>
      <c r="I30" s="183">
        <v>2.67</v>
      </c>
      <c r="J30" s="291">
        <f>+IF($H30="$",IF($G30&lt;&gt;J$2,$G30*I30,I30+$G30),I30*$G30*J$1)*1.21</f>
        <v>3359.9280000000003</v>
      </c>
      <c r="K30" s="40" t="s">
        <v>1333</v>
      </c>
    </row>
    <row r="31" spans="1:14" ht="12.75" hidden="1" customHeight="1" x14ac:dyDescent="0.3">
      <c r="A31" s="145" t="s">
        <v>1249</v>
      </c>
      <c r="B31" s="133">
        <v>412</v>
      </c>
      <c r="C31" s="94" t="str">
        <f>+VLOOKUP(A31,'[3]TANGO MP-INSUMOS'!$B$1:$F$300,4,0)</f>
        <v>Vegetales</v>
      </c>
      <c r="D31" s="95" t="s">
        <v>551</v>
      </c>
      <c r="E31" s="150" t="str">
        <f>+VLOOKUP(A31,'[3]TANGO MP-INSUMOS'!$B$1:$F$300,2,0)</f>
        <v>Berenjena IQF</v>
      </c>
      <c r="F31" s="103" t="s">
        <v>1039</v>
      </c>
      <c r="G31" s="97">
        <v>1</v>
      </c>
      <c r="H31" s="95" t="s">
        <v>1038</v>
      </c>
      <c r="I31" s="98">
        <v>1.5</v>
      </c>
      <c r="J31" s="99">
        <f>+IF($H31="$",IF($G31&lt;&gt;J$2,$G31*I31,I31+$G31),I31*$G31*J$1)</f>
        <v>1500</v>
      </c>
      <c r="K31" s="40" t="s">
        <v>1334</v>
      </c>
    </row>
    <row r="32" spans="1:14" ht="12.75" customHeight="1" x14ac:dyDescent="0.3">
      <c r="A32" s="141" t="s">
        <v>864</v>
      </c>
      <c r="B32" s="133">
        <v>473</v>
      </c>
      <c r="C32" s="133" t="str">
        <f>+VLOOKUP(A32,'[3]TANGO MP-INSUMOS'!$B$1:$F$300,4,0)</f>
        <v>Aditivos</v>
      </c>
      <c r="D32" s="153" t="s">
        <v>551</v>
      </c>
      <c r="E32" s="299" t="str">
        <f>+VLOOKUP(A32,'[3]TANGO MP-INSUMOS'!$B$1:$F$300,2,0)</f>
        <v>Bicarbonato de sodio</v>
      </c>
      <c r="F32" s="182" t="s">
        <v>1039</v>
      </c>
      <c r="G32" s="105">
        <v>1</v>
      </c>
      <c r="H32" s="153" t="s">
        <v>1038</v>
      </c>
      <c r="I32" s="183">
        <v>1.25</v>
      </c>
      <c r="J32" s="291">
        <f t="shared" ref="J32:J41" si="1">+IF($H32="$",IF($G32&lt;&gt;J$2,$G32*I32,I32+$G32),I32*$G32*J$1)*1.21</f>
        <v>1512.5</v>
      </c>
      <c r="K32" s="40" t="s">
        <v>1333</v>
      </c>
      <c r="M32" s="179"/>
    </row>
    <row r="33" spans="1:14" ht="12.75" customHeight="1" x14ac:dyDescent="0.3">
      <c r="A33" s="334" t="s">
        <v>2243</v>
      </c>
      <c r="B33" s="334" t="s">
        <v>2243</v>
      </c>
      <c r="C33" s="133" t="s">
        <v>903</v>
      </c>
      <c r="D33" s="153" t="s">
        <v>551</v>
      </c>
      <c r="E33" s="335" t="s">
        <v>2244</v>
      </c>
      <c r="F33" s="182" t="s">
        <v>1039</v>
      </c>
      <c r="G33" s="105">
        <v>1</v>
      </c>
      <c r="H33" s="154" t="s">
        <v>1037</v>
      </c>
      <c r="I33" s="183">
        <v>5470.5</v>
      </c>
      <c r="J33" s="291">
        <f>+IF($H33="$",IF($G33&lt;&gt;J$2,$G33*I33,I33+$G33),I33*$G33*J$1)*1.21</f>
        <v>6619.3049999999994</v>
      </c>
      <c r="K33" s="40" t="s">
        <v>1333</v>
      </c>
      <c r="M33" s="179"/>
    </row>
    <row r="34" spans="1:14" ht="12.75" customHeight="1" x14ac:dyDescent="0.3">
      <c r="A34" s="186" t="s">
        <v>242</v>
      </c>
      <c r="B34" s="133">
        <v>270</v>
      </c>
      <c r="C34" s="133" t="e">
        <f>+VLOOKUP(A34,'[3]TANGO MP-INSUMOS'!$B$1:$F$300,4,0)</f>
        <v>#N/A</v>
      </c>
      <c r="D34" s="153" t="s">
        <v>1035</v>
      </c>
      <c r="E34" s="298" t="s">
        <v>412</v>
      </c>
      <c r="F34" s="153" t="s">
        <v>1036</v>
      </c>
      <c r="G34" s="105">
        <v>1</v>
      </c>
      <c r="H34" s="153" t="s">
        <v>1038</v>
      </c>
      <c r="I34" s="183">
        <v>0.34200000000000003</v>
      </c>
      <c r="J34" s="184">
        <f t="shared" si="1"/>
        <v>413.82</v>
      </c>
      <c r="K34" s="34" t="s">
        <v>1333</v>
      </c>
    </row>
    <row r="35" spans="1:14" ht="12.75" customHeight="1" x14ac:dyDescent="0.3">
      <c r="A35" s="143" t="s">
        <v>130</v>
      </c>
      <c r="B35" s="133">
        <v>110124</v>
      </c>
      <c r="C35" s="133">
        <f>+VLOOKUP(A35,'[3]TANGO MP-INSUMOS'!$B$1:$F$300,4,0)</f>
        <v>0</v>
      </c>
      <c r="D35" s="153" t="s">
        <v>1035</v>
      </c>
      <c r="E35" s="298" t="str">
        <f>+VLOOKUP(A35,'[3]TANGO MP-INSUMOS'!$B$1:$F$300,2,0)</f>
        <v>Bolsa azul 25 x 35 x 50 mic</v>
      </c>
      <c r="F35" s="153" t="s">
        <v>1036</v>
      </c>
      <c r="G35" s="289">
        <v>1</v>
      </c>
      <c r="H35" s="153" t="s">
        <v>1038</v>
      </c>
      <c r="I35" s="290">
        <v>3.4000000000000002E-2</v>
      </c>
      <c r="J35" s="291">
        <f t="shared" si="1"/>
        <v>41.14</v>
      </c>
      <c r="K35" s="40" t="s">
        <v>1333</v>
      </c>
    </row>
    <row r="36" spans="1:14" ht="12.75" customHeight="1" x14ac:dyDescent="0.3">
      <c r="A36" s="141" t="s">
        <v>131</v>
      </c>
      <c r="B36" s="133">
        <v>110123</v>
      </c>
      <c r="C36" s="133">
        <f>+VLOOKUP(A36,'[3]TANGO MP-INSUMOS'!$B$1:$F$300,4,0)</f>
        <v>0</v>
      </c>
      <c r="D36" s="153" t="s">
        <v>1035</v>
      </c>
      <c r="E36" s="298" t="str">
        <f>+VLOOKUP(A36,'[3]TANGO MP-INSUMOS'!$B$1:$F$300,2,0)</f>
        <v>Bolsa azul 45 x 60 x 60 mic</v>
      </c>
      <c r="F36" s="153" t="s">
        <v>1036</v>
      </c>
      <c r="G36" s="289">
        <v>1</v>
      </c>
      <c r="H36" s="154" t="s">
        <v>1038</v>
      </c>
      <c r="I36" s="290">
        <v>9.7000000000000003E-2</v>
      </c>
      <c r="J36" s="291">
        <f t="shared" si="1"/>
        <v>117.36999999999999</v>
      </c>
      <c r="K36" s="40" t="s">
        <v>1333</v>
      </c>
    </row>
    <row r="37" spans="1:14" ht="12.75" customHeight="1" x14ac:dyDescent="0.3">
      <c r="A37" s="143" t="s">
        <v>490</v>
      </c>
      <c r="B37" s="133">
        <v>110125</v>
      </c>
      <c r="C37" s="133">
        <f>+VLOOKUP(A37,'[3]TANGO MP-INSUMOS'!$B$1:$F$300,4,0)</f>
        <v>0</v>
      </c>
      <c r="D37" s="153" t="s">
        <v>1035</v>
      </c>
      <c r="E37" s="298" t="s">
        <v>2096</v>
      </c>
      <c r="F37" s="153" t="s">
        <v>1036</v>
      </c>
      <c r="G37" s="289">
        <v>1</v>
      </c>
      <c r="H37" s="154" t="s">
        <v>1038</v>
      </c>
      <c r="I37" s="290">
        <v>0.01</v>
      </c>
      <c r="J37" s="291">
        <f t="shared" si="1"/>
        <v>12.1</v>
      </c>
      <c r="K37" s="40" t="s">
        <v>1333</v>
      </c>
    </row>
    <row r="38" spans="1:14" ht="12.75" customHeight="1" x14ac:dyDescent="0.3">
      <c r="A38" s="185" t="s">
        <v>243</v>
      </c>
      <c r="B38" s="133">
        <v>254</v>
      </c>
      <c r="C38" s="133" t="e">
        <f>+VLOOKUP(A38,'[3]TANGO MP-INSUMOS'!$B$1:$F$300,4,0)</f>
        <v>#N/A</v>
      </c>
      <c r="D38" s="153" t="s">
        <v>1035</v>
      </c>
      <c r="E38" s="301" t="s">
        <v>411</v>
      </c>
      <c r="F38" s="153" t="s">
        <v>1036</v>
      </c>
      <c r="G38" s="105">
        <v>1</v>
      </c>
      <c r="H38" s="153" t="s">
        <v>1038</v>
      </c>
      <c r="I38" s="183">
        <v>2.8</v>
      </c>
      <c r="J38" s="184">
        <f t="shared" si="1"/>
        <v>3388</v>
      </c>
      <c r="K38" s="34" t="s">
        <v>1333</v>
      </c>
    </row>
    <row r="39" spans="1:14" hidden="1" x14ac:dyDescent="0.3">
      <c r="A39" s="156" t="s">
        <v>1306</v>
      </c>
      <c r="B39" s="157">
        <v>267</v>
      </c>
      <c r="C39" s="157" t="e">
        <f>+VLOOKUP(A39,'[3]TANGO MP-INSUMOS'!$B$1:$F$300,4,0)</f>
        <v>#N/A</v>
      </c>
      <c r="D39" s="158" t="s">
        <v>1035</v>
      </c>
      <c r="E39" s="158" t="e">
        <f>+VLOOKUP(A39,'[3]TANGO MP-INSUMOS'!$B$1:$F$300,2,0)</f>
        <v>#N/A</v>
      </c>
      <c r="F39" s="159" t="s">
        <v>1039</v>
      </c>
      <c r="G39" s="160">
        <v>1</v>
      </c>
      <c r="H39" s="158" t="s">
        <v>1037</v>
      </c>
      <c r="I39" s="161">
        <v>685</v>
      </c>
      <c r="J39" s="99">
        <f t="shared" si="1"/>
        <v>828.85</v>
      </c>
      <c r="K39" s="162" t="s">
        <v>1334</v>
      </c>
    </row>
    <row r="40" spans="1:14" ht="15" hidden="1" customHeight="1" x14ac:dyDescent="0.3">
      <c r="A40" s="167">
        <f>+B40</f>
        <v>400020000001</v>
      </c>
      <c r="B40" s="157">
        <v>400020000001</v>
      </c>
      <c r="C40" s="157" t="e">
        <f>+VLOOKUP(A40,'[3]TANGO MP-INSUMOS'!$B$1:$F$300,4,0)</f>
        <v>#N/A</v>
      </c>
      <c r="D40" s="158" t="s">
        <v>554</v>
      </c>
      <c r="E40" s="158" t="e">
        <f>+VLOOKUP(A40,'[3]TANGO MP-INSUMOS'!$B$1:$F$300,2,0)</f>
        <v>#N/A</v>
      </c>
      <c r="F40" s="159" t="s">
        <v>1036</v>
      </c>
      <c r="G40" s="160">
        <v>1</v>
      </c>
      <c r="H40" s="158" t="s">
        <v>1037</v>
      </c>
      <c r="I40" s="161">
        <v>1.6</v>
      </c>
      <c r="J40" s="99">
        <f t="shared" si="1"/>
        <v>1.9359999999999999</v>
      </c>
      <c r="K40" s="162" t="s">
        <v>1334</v>
      </c>
    </row>
    <row r="41" spans="1:14" ht="12.75" hidden="1" customHeight="1" x14ac:dyDescent="0.3">
      <c r="A41" s="168" t="s">
        <v>908</v>
      </c>
      <c r="B41" s="157">
        <v>300010</v>
      </c>
      <c r="C41" s="157" t="e">
        <f>+VLOOKUP(A41,'[3]TANGO MP-INSUMOS'!$B$1:$F$300,4,0)</f>
        <v>#N/A</v>
      </c>
      <c r="D41" s="158" t="s">
        <v>551</v>
      </c>
      <c r="E41" s="158" t="e">
        <f>+VLOOKUP(A41,'[3]TANGO MP-INSUMOS'!$B$1:$F$300,2,0)</f>
        <v>#N/A</v>
      </c>
      <c r="F41" s="159" t="s">
        <v>1039</v>
      </c>
      <c r="G41" s="160">
        <v>1</v>
      </c>
      <c r="H41" s="158" t="s">
        <v>1037</v>
      </c>
      <c r="I41" s="161">
        <v>580.86</v>
      </c>
      <c r="J41" s="99">
        <f t="shared" si="1"/>
        <v>702.84059999999999</v>
      </c>
      <c r="K41" s="162" t="s">
        <v>1334</v>
      </c>
    </row>
    <row r="42" spans="1:14" ht="12.75" customHeight="1" x14ac:dyDescent="0.3">
      <c r="A42" s="131" t="s">
        <v>1835</v>
      </c>
      <c r="B42" s="152" t="s">
        <v>1835</v>
      </c>
      <c r="C42" s="205" t="s">
        <v>1837</v>
      </c>
      <c r="D42" s="153" t="s">
        <v>551</v>
      </c>
      <c r="E42" s="300" t="s">
        <v>1836</v>
      </c>
      <c r="F42" s="182" t="s">
        <v>1039</v>
      </c>
      <c r="G42" s="289">
        <v>1</v>
      </c>
      <c r="H42" s="154" t="s">
        <v>1037</v>
      </c>
      <c r="I42" s="183">
        <v>3220</v>
      </c>
      <c r="J42" s="291">
        <f>+IF($H42="$",IF($G42&lt;&gt;J$2,$G42*I42,I42+$G42),I42*$G42*J$1)*1.105</f>
        <v>3558.1</v>
      </c>
      <c r="K42" s="40" t="s">
        <v>1333</v>
      </c>
    </row>
    <row r="43" spans="1:14" ht="12.75" customHeight="1" x14ac:dyDescent="0.3">
      <c r="A43" s="141" t="s">
        <v>638</v>
      </c>
      <c r="B43" s="151">
        <v>90003</v>
      </c>
      <c r="C43" s="151" t="str">
        <f>+VLOOKUP(A43,'[3]TANGO MP-INSUMOS'!$B$1:$F$300,4,0)</f>
        <v>Vegetales</v>
      </c>
      <c r="D43" s="153" t="s">
        <v>551</v>
      </c>
      <c r="E43" s="299" t="str">
        <f>+VLOOKUP(A43,'[3]TANGO MP-INSUMOS'!$B$1:$F$300,2,0)</f>
        <v>Brócoli Florete IQF</v>
      </c>
      <c r="F43" s="182" t="s">
        <v>1039</v>
      </c>
      <c r="G43" s="289">
        <v>1</v>
      </c>
      <c r="H43" s="154" t="s">
        <v>1037</v>
      </c>
      <c r="I43" s="183">
        <v>3000</v>
      </c>
      <c r="J43" s="291">
        <f>+IF($H43="$",IF($G43&lt;&gt;J$2,$G43*I43,I43+$G43),I43*$G43*J$1)*1.105</f>
        <v>3315</v>
      </c>
      <c r="K43" s="40" t="s">
        <v>1333</v>
      </c>
    </row>
    <row r="44" spans="1:14" ht="12.75" hidden="1" customHeight="1" x14ac:dyDescent="0.3">
      <c r="A44" s="167" t="s">
        <v>710</v>
      </c>
      <c r="B44" s="157">
        <v>400</v>
      </c>
      <c r="C44" s="157" t="e">
        <f>+VLOOKUP(A44,'[3]TANGO MP-INSUMOS'!$B$1:$F$300,4,0)</f>
        <v>#N/A</v>
      </c>
      <c r="D44" s="158" t="s">
        <v>554</v>
      </c>
      <c r="E44" s="158" t="e">
        <f>+VLOOKUP(A44,'[3]TANGO MP-INSUMOS'!$B$1:$F$300,2,0)</f>
        <v>#N/A</v>
      </c>
      <c r="F44" s="159" t="s">
        <v>1036</v>
      </c>
      <c r="G44" s="160">
        <v>1</v>
      </c>
      <c r="H44" s="158" t="s">
        <v>1037</v>
      </c>
      <c r="I44" s="161">
        <v>13.36</v>
      </c>
      <c r="J44" s="99">
        <f t="shared" ref="J44:J52" si="2">+IF($H44="$",IF($G44&lt;&gt;J$2,$G44*I44,I44+$G44),I44*$G44*J$1)*1.21</f>
        <v>16.165599999999998</v>
      </c>
      <c r="K44" s="162" t="s">
        <v>1334</v>
      </c>
    </row>
    <row r="45" spans="1:14" ht="12.75" hidden="1" customHeight="1" x14ac:dyDescent="0.3">
      <c r="A45" s="165" t="s">
        <v>662</v>
      </c>
      <c r="B45" s="157">
        <v>110095</v>
      </c>
      <c r="C45" s="157" t="e">
        <f>+VLOOKUP(A45,'[3]TANGO MP-INSUMOS'!$B$1:$F$300,4,0)</f>
        <v>#N/A</v>
      </c>
      <c r="D45" s="158" t="s">
        <v>554</v>
      </c>
      <c r="E45" s="158" t="e">
        <f>+VLOOKUP(A45,'[3]TANGO MP-INSUMOS'!$B$1:$F$300,2,0)</f>
        <v>#N/A</v>
      </c>
      <c r="F45" s="159" t="s">
        <v>1036</v>
      </c>
      <c r="G45" s="160">
        <v>1</v>
      </c>
      <c r="H45" s="158" t="s">
        <v>1037</v>
      </c>
      <c r="I45" s="161">
        <v>6.8</v>
      </c>
      <c r="J45" s="99">
        <f t="shared" si="2"/>
        <v>8.2279999999999998</v>
      </c>
      <c r="K45" s="162" t="s">
        <v>1334</v>
      </c>
    </row>
    <row r="46" spans="1:14" ht="12.75" customHeight="1" x14ac:dyDescent="0.3">
      <c r="A46" s="143" t="s">
        <v>1296</v>
      </c>
      <c r="B46" s="133">
        <v>391</v>
      </c>
      <c r="C46" s="133" t="str">
        <f>+VLOOKUP(A46,'[3]TANGO MP-INSUMOS'!$B$1:$F$300,4,0)</f>
        <v>Envase de cartón corrugado</v>
      </c>
      <c r="D46" s="153" t="s">
        <v>554</v>
      </c>
      <c r="E46" s="298" t="s">
        <v>691</v>
      </c>
      <c r="F46" s="182" t="s">
        <v>1036</v>
      </c>
      <c r="G46" s="105">
        <v>1</v>
      </c>
      <c r="H46" s="153" t="s">
        <v>1037</v>
      </c>
      <c r="I46" s="209">
        <v>770.4</v>
      </c>
      <c r="J46" s="291">
        <f t="shared" si="2"/>
        <v>932.18399999999997</v>
      </c>
      <c r="K46" s="40" t="s">
        <v>1333</v>
      </c>
      <c r="L46" s="195"/>
      <c r="M46" s="179"/>
      <c r="N46" s="179"/>
    </row>
    <row r="47" spans="1:14" ht="12.75" hidden="1" customHeight="1" x14ac:dyDescent="0.3">
      <c r="A47" s="156" t="s">
        <v>1307</v>
      </c>
      <c r="B47" s="157">
        <v>44801</v>
      </c>
      <c r="C47" s="157" t="e">
        <f>+VLOOKUP(A47,'[3]TANGO MP-INSUMOS'!$B$1:$F$300,4,0)</f>
        <v>#N/A</v>
      </c>
      <c r="D47" s="158" t="s">
        <v>554</v>
      </c>
      <c r="E47" s="158" t="e">
        <f>+VLOOKUP(A47,'[3]TANGO MP-INSUMOS'!$B$1:$F$300,2,0)</f>
        <v>#N/A</v>
      </c>
      <c r="F47" s="159" t="s">
        <v>1036</v>
      </c>
      <c r="G47" s="160">
        <v>1</v>
      </c>
      <c r="H47" s="158" t="s">
        <v>1037</v>
      </c>
      <c r="I47" s="98">
        <v>16.78</v>
      </c>
      <c r="J47" s="99">
        <f t="shared" si="2"/>
        <v>20.303800000000003</v>
      </c>
      <c r="K47" s="162" t="s">
        <v>1334</v>
      </c>
      <c r="L47" s="246"/>
    </row>
    <row r="48" spans="1:14" ht="12.75" hidden="1" customHeight="1" x14ac:dyDescent="0.3">
      <c r="A48" s="163" t="s">
        <v>818</v>
      </c>
      <c r="B48" s="157">
        <v>45400</v>
      </c>
      <c r="C48" s="157" t="e">
        <f>+VLOOKUP(A48,'[3]TANGO MP-INSUMOS'!$B$1:$F$300,4,0)</f>
        <v>#N/A</v>
      </c>
      <c r="D48" s="158" t="s">
        <v>554</v>
      </c>
      <c r="E48" s="158" t="e">
        <f>+VLOOKUP(A48,'[3]TANGO MP-INSUMOS'!$B$1:$F$300,2,0)</f>
        <v>#N/A</v>
      </c>
      <c r="F48" s="159" t="s">
        <v>1036</v>
      </c>
      <c r="G48" s="160">
        <v>1</v>
      </c>
      <c r="H48" s="158" t="s">
        <v>1037</v>
      </c>
      <c r="I48" s="98">
        <v>27.9</v>
      </c>
      <c r="J48" s="99">
        <f t="shared" si="2"/>
        <v>33.759</v>
      </c>
      <c r="K48" s="162" t="s">
        <v>1334</v>
      </c>
      <c r="L48" s="106"/>
    </row>
    <row r="49" spans="1:14" ht="12.75" hidden="1" customHeight="1" x14ac:dyDescent="0.3">
      <c r="A49" s="163" t="s">
        <v>820</v>
      </c>
      <c r="B49" s="157">
        <v>45600</v>
      </c>
      <c r="C49" s="157" t="e">
        <f>+VLOOKUP(A49,'[3]TANGO MP-INSUMOS'!$B$1:$F$300,4,0)</f>
        <v>#N/A</v>
      </c>
      <c r="D49" s="158" t="s">
        <v>554</v>
      </c>
      <c r="E49" s="158" t="e">
        <f>+VLOOKUP(A49,'[3]TANGO MP-INSUMOS'!$B$1:$F$300,2,0)</f>
        <v>#N/A</v>
      </c>
      <c r="F49" s="159" t="s">
        <v>1036</v>
      </c>
      <c r="G49" s="160">
        <v>1</v>
      </c>
      <c r="H49" s="158" t="s">
        <v>1037</v>
      </c>
      <c r="I49" s="98">
        <v>20.010000000000002</v>
      </c>
      <c r="J49" s="99">
        <f t="shared" si="2"/>
        <v>24.2121</v>
      </c>
      <c r="K49" s="162" t="s">
        <v>1334</v>
      </c>
      <c r="L49" s="106"/>
    </row>
    <row r="50" spans="1:14" ht="12.75" hidden="1" customHeight="1" x14ac:dyDescent="0.3">
      <c r="A50" s="163" t="s">
        <v>925</v>
      </c>
      <c r="B50" s="157">
        <v>45601</v>
      </c>
      <c r="C50" s="157" t="e">
        <f>+VLOOKUP(A50,'[3]TANGO MP-INSUMOS'!$B$1:$F$300,4,0)</f>
        <v>#N/A</v>
      </c>
      <c r="D50" s="158" t="s">
        <v>554</v>
      </c>
      <c r="E50" s="158" t="e">
        <f>+VLOOKUP(A50,'[3]TANGO MP-INSUMOS'!$B$1:$F$300,2,0)</f>
        <v>#N/A</v>
      </c>
      <c r="F50" s="159" t="s">
        <v>1036</v>
      </c>
      <c r="G50" s="160">
        <v>1</v>
      </c>
      <c r="H50" s="158" t="s">
        <v>1037</v>
      </c>
      <c r="I50" s="98">
        <v>27.72</v>
      </c>
      <c r="J50" s="99">
        <f t="shared" si="2"/>
        <v>33.541199999999996</v>
      </c>
      <c r="K50" s="162" t="s">
        <v>1334</v>
      </c>
      <c r="L50" s="106"/>
    </row>
    <row r="51" spans="1:14" ht="12.75" hidden="1" customHeight="1" x14ac:dyDescent="0.3">
      <c r="A51" s="168" t="s">
        <v>991</v>
      </c>
      <c r="B51" s="157">
        <v>45602</v>
      </c>
      <c r="C51" s="157" t="e">
        <f>+VLOOKUP(A51,'[3]TANGO MP-INSUMOS'!$B$1:$F$300,4,0)</f>
        <v>#N/A</v>
      </c>
      <c r="D51" s="158" t="s">
        <v>554</v>
      </c>
      <c r="E51" s="158" t="e">
        <f>+VLOOKUP(A51,'[3]TANGO MP-INSUMOS'!$B$1:$F$300,2,0)</f>
        <v>#N/A</v>
      </c>
      <c r="F51" s="159" t="s">
        <v>1036</v>
      </c>
      <c r="G51" s="160">
        <v>1</v>
      </c>
      <c r="H51" s="158" t="s">
        <v>1037</v>
      </c>
      <c r="I51" s="98">
        <v>55.53</v>
      </c>
      <c r="J51" s="99">
        <f t="shared" si="2"/>
        <v>67.191299999999998</v>
      </c>
      <c r="K51" s="162" t="s">
        <v>1334</v>
      </c>
      <c r="L51" s="106"/>
    </row>
    <row r="52" spans="1:14" ht="12.75" hidden="1" customHeight="1" x14ac:dyDescent="0.3">
      <c r="A52" s="163" t="s">
        <v>819</v>
      </c>
      <c r="B52" s="157">
        <v>45500</v>
      </c>
      <c r="C52" s="157" t="e">
        <f>+VLOOKUP(A52,'[3]TANGO MP-INSUMOS'!$B$1:$F$300,4,0)</f>
        <v>#N/A</v>
      </c>
      <c r="D52" s="158" t="s">
        <v>554</v>
      </c>
      <c r="E52" s="158" t="e">
        <f>+VLOOKUP(A52,'[3]TANGO MP-INSUMOS'!$B$1:$F$300,2,0)</f>
        <v>#N/A</v>
      </c>
      <c r="F52" s="159" t="s">
        <v>1036</v>
      </c>
      <c r="G52" s="160">
        <v>1</v>
      </c>
      <c r="H52" s="158" t="s">
        <v>1037</v>
      </c>
      <c r="I52" s="98">
        <v>8.9</v>
      </c>
      <c r="J52" s="99">
        <f t="shared" si="2"/>
        <v>10.769</v>
      </c>
      <c r="K52" s="162" t="s">
        <v>1334</v>
      </c>
      <c r="L52" s="106"/>
    </row>
    <row r="53" spans="1:14" ht="12.75" hidden="1" customHeight="1" x14ac:dyDescent="0.3">
      <c r="A53" s="167" t="s">
        <v>1308</v>
      </c>
      <c r="B53" s="157">
        <v>45501</v>
      </c>
      <c r="C53" s="157" t="e">
        <f>+VLOOKUP(A53,'[3]TANGO MP-INSUMOS'!$B$1:$F$300,4,0)</f>
        <v>#N/A</v>
      </c>
      <c r="D53" s="158" t="s">
        <v>554</v>
      </c>
      <c r="E53" s="158" t="e">
        <f>+VLOOKUP(A53,'[3]TANGO MP-INSUMOS'!$B$1:$F$300,2,0)</f>
        <v>#N/A</v>
      </c>
      <c r="F53" s="159" t="s">
        <v>1036</v>
      </c>
      <c r="G53" s="160">
        <v>1</v>
      </c>
      <c r="H53" s="158" t="s">
        <v>1037</v>
      </c>
      <c r="I53" s="98">
        <v>0</v>
      </c>
      <c r="J53" s="99">
        <f>+IF($H53="$",IF($G53&lt;&gt;J$2,$G53*I53,I53+$G53),I53*$G53*J$1)</f>
        <v>0</v>
      </c>
      <c r="K53" s="162" t="s">
        <v>1334</v>
      </c>
      <c r="L53" s="106"/>
    </row>
    <row r="54" spans="1:14" ht="12.75" hidden="1" customHeight="1" x14ac:dyDescent="0.3">
      <c r="A54" s="168" t="s">
        <v>1015</v>
      </c>
      <c r="B54" s="157">
        <v>46801</v>
      </c>
      <c r="C54" s="157" t="e">
        <f>+VLOOKUP(A54,'[3]TANGO MP-INSUMOS'!$B$1:$F$300,4,0)</f>
        <v>#N/A</v>
      </c>
      <c r="D54" s="158" t="s">
        <v>554</v>
      </c>
      <c r="E54" s="7" t="s">
        <v>1016</v>
      </c>
      <c r="F54" s="159" t="s">
        <v>1036</v>
      </c>
      <c r="G54" s="160">
        <v>1</v>
      </c>
      <c r="H54" s="158" t="s">
        <v>1037</v>
      </c>
      <c r="I54" s="98">
        <v>54.62</v>
      </c>
      <c r="J54" s="99">
        <f t="shared" ref="J54:J86" si="3">+IF($H54="$",IF($G54&lt;&gt;J$2,$G54*I54,I54+$G54),I54*$G54*J$1)*1.21</f>
        <v>66.090199999999996</v>
      </c>
      <c r="K54" s="162" t="s">
        <v>1334</v>
      </c>
      <c r="L54" s="106"/>
    </row>
    <row r="55" spans="1:14" ht="12.75" customHeight="1" x14ac:dyDescent="0.3">
      <c r="A55" s="180" t="s">
        <v>1788</v>
      </c>
      <c r="B55" s="152" t="s">
        <v>1788</v>
      </c>
      <c r="C55" s="133" t="e">
        <f>+VLOOKUP(A55,'[3]TANGO MP-INSUMOS'!$B$1:$F$300,4,0)</f>
        <v>#N/A</v>
      </c>
      <c r="D55" s="153" t="s">
        <v>554</v>
      </c>
      <c r="E55" s="301" t="s">
        <v>1811</v>
      </c>
      <c r="F55" s="182" t="s">
        <v>1036</v>
      </c>
      <c r="G55" s="105">
        <v>1</v>
      </c>
      <c r="H55" s="153" t="s">
        <v>1037</v>
      </c>
      <c r="I55" s="209">
        <v>275.82</v>
      </c>
      <c r="J55" s="184">
        <f t="shared" si="3"/>
        <v>333.74219999999997</v>
      </c>
      <c r="K55" s="34" t="s">
        <v>1333</v>
      </c>
      <c r="L55" s="209"/>
      <c r="M55" s="179"/>
    </row>
    <row r="56" spans="1:14" ht="12.75" hidden="1" customHeight="1" x14ac:dyDescent="0.3">
      <c r="A56" s="165" t="s">
        <v>860</v>
      </c>
      <c r="B56" s="157">
        <v>46800</v>
      </c>
      <c r="C56" s="157" t="e">
        <f>+VLOOKUP(A56,'[3]TANGO MP-INSUMOS'!$B$1:$F$300,4,0)</f>
        <v>#N/A</v>
      </c>
      <c r="D56" s="158" t="s">
        <v>554</v>
      </c>
      <c r="E56" s="158" t="e">
        <f>+VLOOKUP(A56,'[3]TANGO MP-INSUMOS'!$B$1:$F$300,2,0)</f>
        <v>#N/A</v>
      </c>
      <c r="F56" s="159" t="s">
        <v>1036</v>
      </c>
      <c r="G56" s="160">
        <v>1</v>
      </c>
      <c r="H56" s="158" t="s">
        <v>1037</v>
      </c>
      <c r="I56" s="98">
        <v>16.82</v>
      </c>
      <c r="J56" s="99">
        <f t="shared" si="3"/>
        <v>20.3522</v>
      </c>
      <c r="K56" s="162" t="s">
        <v>1334</v>
      </c>
      <c r="L56" s="246"/>
    </row>
    <row r="57" spans="1:14" ht="12.75" hidden="1" customHeight="1" x14ac:dyDescent="0.3">
      <c r="A57" s="168" t="s">
        <v>988</v>
      </c>
      <c r="B57" s="157">
        <v>46901</v>
      </c>
      <c r="C57" s="157" t="e">
        <f>+VLOOKUP(A57,'[3]TANGO MP-INSUMOS'!$B$1:$F$300,4,0)</f>
        <v>#N/A</v>
      </c>
      <c r="D57" s="158" t="s">
        <v>554</v>
      </c>
      <c r="E57" s="158" t="e">
        <f>+VLOOKUP(A57,'[3]TANGO MP-INSUMOS'!$B$1:$F$300,2,0)</f>
        <v>#N/A</v>
      </c>
      <c r="F57" s="159" t="s">
        <v>1036</v>
      </c>
      <c r="G57" s="160">
        <v>1</v>
      </c>
      <c r="H57" s="158" t="s">
        <v>1037</v>
      </c>
      <c r="I57" s="98">
        <v>80.17</v>
      </c>
      <c r="J57" s="99">
        <f t="shared" si="3"/>
        <v>97.005700000000004</v>
      </c>
      <c r="K57" s="162" t="s">
        <v>1334</v>
      </c>
      <c r="L57" s="106"/>
    </row>
    <row r="58" spans="1:14" ht="15" hidden="1" customHeight="1" x14ac:dyDescent="0.3">
      <c r="A58" s="165" t="s">
        <v>861</v>
      </c>
      <c r="B58" s="157">
        <v>46900</v>
      </c>
      <c r="C58" s="157" t="e">
        <f>+VLOOKUP(A58,'[3]TANGO MP-INSUMOS'!$B$1:$F$300,4,0)</f>
        <v>#N/A</v>
      </c>
      <c r="D58" s="158" t="s">
        <v>554</v>
      </c>
      <c r="E58" s="158" t="e">
        <f>+VLOOKUP(A58,'[3]TANGO MP-INSUMOS'!$B$1:$F$300,2,0)</f>
        <v>#N/A</v>
      </c>
      <c r="F58" s="159" t="s">
        <v>1036</v>
      </c>
      <c r="G58" s="160">
        <v>1</v>
      </c>
      <c r="H58" s="158" t="s">
        <v>1037</v>
      </c>
      <c r="I58" s="98">
        <v>28.79</v>
      </c>
      <c r="J58" s="99">
        <f t="shared" si="3"/>
        <v>34.835899999999995</v>
      </c>
      <c r="K58" s="162" t="s">
        <v>1334</v>
      </c>
      <c r="L58" s="106"/>
    </row>
    <row r="59" spans="1:14" ht="12.75" hidden="1" customHeight="1" x14ac:dyDescent="0.3">
      <c r="A59" s="168" t="s">
        <v>993</v>
      </c>
      <c r="B59" s="157">
        <v>47001</v>
      </c>
      <c r="C59" s="157" t="e">
        <f>+VLOOKUP(A59,'[3]TANGO MP-INSUMOS'!$B$1:$F$300,4,0)</f>
        <v>#N/A</v>
      </c>
      <c r="D59" s="158" t="s">
        <v>554</v>
      </c>
      <c r="E59" s="158" t="e">
        <f>+VLOOKUP(A59,'[3]TANGO MP-INSUMOS'!$B$1:$F$300,2,0)</f>
        <v>#N/A</v>
      </c>
      <c r="F59" s="159" t="s">
        <v>1036</v>
      </c>
      <c r="G59" s="160">
        <v>1</v>
      </c>
      <c r="H59" s="158" t="s">
        <v>1037</v>
      </c>
      <c r="I59" s="98">
        <v>46.8</v>
      </c>
      <c r="J59" s="99">
        <f t="shared" si="3"/>
        <v>56.627999999999993</v>
      </c>
      <c r="K59" s="162" t="s">
        <v>1334</v>
      </c>
      <c r="L59" s="106"/>
    </row>
    <row r="60" spans="1:14" ht="12.75" hidden="1" customHeight="1" x14ac:dyDescent="0.3">
      <c r="A60" s="163" t="s">
        <v>862</v>
      </c>
      <c r="B60" s="157">
        <v>47000</v>
      </c>
      <c r="C60" s="157" t="e">
        <f>+VLOOKUP(A60,'[3]TANGO MP-INSUMOS'!$B$1:$F$300,4,0)</f>
        <v>#N/A</v>
      </c>
      <c r="D60" s="158" t="s">
        <v>554</v>
      </c>
      <c r="E60" s="158" t="e">
        <f>+VLOOKUP(A60,'[3]TANGO MP-INSUMOS'!$B$1:$F$300,2,0)</f>
        <v>#N/A</v>
      </c>
      <c r="F60" s="159" t="s">
        <v>1036</v>
      </c>
      <c r="G60" s="160">
        <v>1</v>
      </c>
      <c r="H60" s="158" t="s">
        <v>1037</v>
      </c>
      <c r="I60" s="98">
        <v>16</v>
      </c>
      <c r="J60" s="99">
        <f t="shared" si="3"/>
        <v>19.36</v>
      </c>
      <c r="K60" s="162" t="s">
        <v>1334</v>
      </c>
      <c r="L60" s="106"/>
    </row>
    <row r="61" spans="1:14" ht="12.75" hidden="1" customHeight="1" x14ac:dyDescent="0.3">
      <c r="A61" s="163" t="s">
        <v>863</v>
      </c>
      <c r="B61" s="157">
        <v>47100</v>
      </c>
      <c r="C61" s="157" t="e">
        <f>+VLOOKUP(A61,'[3]TANGO MP-INSUMOS'!$B$1:$F$300,4,0)</f>
        <v>#N/A</v>
      </c>
      <c r="D61" s="158" t="s">
        <v>554</v>
      </c>
      <c r="E61" s="158" t="e">
        <f>+VLOOKUP(A61,'[3]TANGO MP-INSUMOS'!$B$1:$F$300,2,0)</f>
        <v>#N/A</v>
      </c>
      <c r="F61" s="159" t="s">
        <v>1036</v>
      </c>
      <c r="G61" s="160">
        <v>1</v>
      </c>
      <c r="H61" s="158" t="s">
        <v>1037</v>
      </c>
      <c r="I61" s="98">
        <v>16.89</v>
      </c>
      <c r="J61" s="99">
        <f t="shared" si="3"/>
        <v>20.436900000000001</v>
      </c>
      <c r="K61" s="162" t="s">
        <v>1334</v>
      </c>
      <c r="L61" s="106"/>
    </row>
    <row r="62" spans="1:14" ht="12.75" hidden="1" customHeight="1" x14ac:dyDescent="0.3">
      <c r="A62" s="143" t="s">
        <v>994</v>
      </c>
      <c r="B62" s="133">
        <v>47101</v>
      </c>
      <c r="C62" s="94" t="e">
        <f>+VLOOKUP(A62,'[3]TANGO MP-INSUMOS'!$B$1:$F$300,4,0)</f>
        <v>#N/A</v>
      </c>
      <c r="D62" s="95" t="s">
        <v>554</v>
      </c>
      <c r="E62" s="150" t="s">
        <v>995</v>
      </c>
      <c r="F62" s="103" t="s">
        <v>1036</v>
      </c>
      <c r="G62" s="100">
        <v>1</v>
      </c>
      <c r="H62" s="95" t="s">
        <v>1037</v>
      </c>
      <c r="I62" s="98">
        <f>73.38*1.075</f>
        <v>78.883499999999998</v>
      </c>
      <c r="J62" s="99">
        <f t="shared" si="3"/>
        <v>95.449034999999995</v>
      </c>
      <c r="K62" s="40" t="s">
        <v>1334</v>
      </c>
      <c r="L62" s="106"/>
    </row>
    <row r="63" spans="1:14" ht="12.75" hidden="1" customHeight="1" x14ac:dyDescent="0.3">
      <c r="A63" s="211" t="s">
        <v>104</v>
      </c>
      <c r="B63" s="133" t="s">
        <v>104</v>
      </c>
      <c r="C63" s="94" t="str">
        <f>+VLOOKUP(A63,'[3]TANGO MP-INSUMOS'!$B$1:$F$300,4,0)</f>
        <v>Envase de cartón corrugado</v>
      </c>
      <c r="D63" s="95" t="s">
        <v>554</v>
      </c>
      <c r="E63" s="206" t="str">
        <f>+VLOOKUP(A63,'[3]TANGO MP-INSUMOS'!$B$1:$F$300,2,0)</f>
        <v>Caja sec. Frizzio C23</v>
      </c>
      <c r="F63" s="103" t="s">
        <v>1036</v>
      </c>
      <c r="G63" s="100">
        <v>1</v>
      </c>
      <c r="H63" s="95" t="s">
        <v>1037</v>
      </c>
      <c r="I63" s="195">
        <v>684.77</v>
      </c>
      <c r="J63" s="99">
        <f t="shared" si="3"/>
        <v>828.57169999999996</v>
      </c>
      <c r="K63" s="40" t="s">
        <v>1334</v>
      </c>
      <c r="L63" s="195"/>
      <c r="M63" s="179"/>
      <c r="N63" s="179"/>
    </row>
    <row r="64" spans="1:14" ht="12.75" hidden="1" customHeight="1" x14ac:dyDescent="0.3">
      <c r="A64" s="141" t="s">
        <v>1371</v>
      </c>
      <c r="B64" s="151">
        <v>47600</v>
      </c>
      <c r="C64" s="94" t="e">
        <f>+VLOOKUP(A64,'[3]TANGO MP-INSUMOS'!$B$1:$F$300,4,0)</f>
        <v>#N/A</v>
      </c>
      <c r="D64" s="95" t="s">
        <v>554</v>
      </c>
      <c r="E64" s="206" t="s">
        <v>1370</v>
      </c>
      <c r="F64" s="103" t="s">
        <v>1036</v>
      </c>
      <c r="G64" s="97">
        <v>1</v>
      </c>
      <c r="H64" s="95" t="s">
        <v>1037</v>
      </c>
      <c r="I64" s="98">
        <v>58.69</v>
      </c>
      <c r="J64" s="187">
        <f t="shared" si="3"/>
        <v>71.014899999999997</v>
      </c>
      <c r="K64" s="40" t="s">
        <v>1334</v>
      </c>
      <c r="L64" s="247">
        <v>73.36</v>
      </c>
      <c r="M64" s="243">
        <f>+L64/I64</f>
        <v>1.2499574033055034</v>
      </c>
      <c r="N64" s="242" t="s">
        <v>1952</v>
      </c>
    </row>
    <row r="65" spans="1:14" ht="12.75" customHeight="1" x14ac:dyDescent="0.3">
      <c r="A65" s="180" t="s">
        <v>1336</v>
      </c>
      <c r="B65" s="133">
        <v>47203</v>
      </c>
      <c r="C65" s="133" t="e">
        <f>+VLOOKUP(A65,'[3]TANGO MP-INSUMOS'!$B$1:$F$300,4,0)</f>
        <v>#N/A</v>
      </c>
      <c r="D65" s="153" t="s">
        <v>554</v>
      </c>
      <c r="E65" s="301" t="s">
        <v>1194</v>
      </c>
      <c r="F65" s="182" t="s">
        <v>1036</v>
      </c>
      <c r="G65" s="105">
        <v>1</v>
      </c>
      <c r="H65" s="153" t="s">
        <v>1037</v>
      </c>
      <c r="I65" s="290">
        <v>240.26</v>
      </c>
      <c r="J65" s="291">
        <f t="shared" si="3"/>
        <v>290.71459999999996</v>
      </c>
      <c r="K65" s="40" t="s">
        <v>1333</v>
      </c>
      <c r="L65" s="195"/>
      <c r="M65" s="179"/>
    </row>
    <row r="66" spans="1:14" ht="12.75" hidden="1" customHeight="1" x14ac:dyDescent="0.3">
      <c r="A66" s="143" t="s">
        <v>1210</v>
      </c>
      <c r="B66" s="133">
        <v>47201</v>
      </c>
      <c r="C66" s="94" t="e">
        <f>+VLOOKUP(A66,'[3]TANGO MP-INSUMOS'!$B$1:$F$300,4,0)</f>
        <v>#N/A</v>
      </c>
      <c r="D66" s="95" t="s">
        <v>554</v>
      </c>
      <c r="E66" s="7" t="s">
        <v>1194</v>
      </c>
      <c r="F66" s="103" t="s">
        <v>1036</v>
      </c>
      <c r="G66" s="97">
        <v>1</v>
      </c>
      <c r="H66" s="95" t="s">
        <v>1037</v>
      </c>
      <c r="I66" s="98">
        <v>83.56</v>
      </c>
      <c r="J66" s="99">
        <f t="shared" si="3"/>
        <v>101.10760000000001</v>
      </c>
      <c r="K66" s="40" t="s">
        <v>1334</v>
      </c>
      <c r="L66" s="106"/>
    </row>
    <row r="67" spans="1:14" ht="12.75" hidden="1" customHeight="1" x14ac:dyDescent="0.3">
      <c r="A67" s="143" t="s">
        <v>1299</v>
      </c>
      <c r="B67" s="133">
        <v>47202</v>
      </c>
      <c r="C67" s="94" t="str">
        <f>+VLOOKUP(A67,'[3]TANGO MP-INSUMOS'!$B$1:$F$300,4,0)</f>
        <v>Envase de cartón corrugado</v>
      </c>
      <c r="D67" s="95" t="s">
        <v>554</v>
      </c>
      <c r="E67" s="150" t="str">
        <f>+VLOOKUP(A67,'[3]TANGO MP-INSUMOS'!$B$1:$F$300,2,0)</f>
        <v>Caja sec. Frizata n°08 violeta</v>
      </c>
      <c r="F67" s="103" t="s">
        <v>1036</v>
      </c>
      <c r="G67" s="97">
        <v>1</v>
      </c>
      <c r="H67" s="95" t="s">
        <v>1037</v>
      </c>
      <c r="I67" s="98">
        <v>83.56</v>
      </c>
      <c r="J67" s="99">
        <f t="shared" si="3"/>
        <v>101.10760000000001</v>
      </c>
      <c r="K67" s="40" t="s">
        <v>1334</v>
      </c>
      <c r="L67" s="106"/>
    </row>
    <row r="68" spans="1:14" ht="12.75" customHeight="1" x14ac:dyDescent="0.3">
      <c r="A68" s="141" t="s">
        <v>1773</v>
      </c>
      <c r="B68" s="133">
        <v>47601</v>
      </c>
      <c r="C68" s="133" t="e">
        <f>+VLOOKUP(A68,'[3]TANGO MP-INSUMOS'!$B$1:$F$300,4,0)</f>
        <v>#N/A</v>
      </c>
      <c r="D68" s="153" t="s">
        <v>554</v>
      </c>
      <c r="E68" s="299" t="s">
        <v>1370</v>
      </c>
      <c r="F68" s="182" t="s">
        <v>1036</v>
      </c>
      <c r="G68" s="105">
        <v>1</v>
      </c>
      <c r="H68" s="153" t="s">
        <v>1037</v>
      </c>
      <c r="I68" s="209">
        <v>140.74</v>
      </c>
      <c r="J68" s="184">
        <f t="shared" si="3"/>
        <v>170.2954</v>
      </c>
      <c r="K68" s="40" t="s">
        <v>1333</v>
      </c>
      <c r="L68" s="195"/>
      <c r="M68" s="179"/>
    </row>
    <row r="69" spans="1:14" ht="12.75" customHeight="1" x14ac:dyDescent="0.3">
      <c r="A69" s="141" t="s">
        <v>111</v>
      </c>
      <c r="B69" s="133" t="s">
        <v>111</v>
      </c>
      <c r="C69" s="133" t="str">
        <f>+VLOOKUP(A69,'[3]TANGO MP-INSUMOS'!$B$1:$F$300,4,0)</f>
        <v>Envase de cartón corrugado</v>
      </c>
      <c r="D69" s="153" t="s">
        <v>554</v>
      </c>
      <c r="E69" s="299" t="str">
        <f>+VLOOKUP(A69,'[3]TANGO MP-INSUMOS'!$B$1:$F$300,2,0)</f>
        <v>Caja secundaria C21</v>
      </c>
      <c r="F69" s="182" t="s">
        <v>1036</v>
      </c>
      <c r="G69" s="289">
        <v>1</v>
      </c>
      <c r="H69" s="154" t="s">
        <v>1037</v>
      </c>
      <c r="I69" s="209">
        <v>469.95</v>
      </c>
      <c r="J69" s="291">
        <f t="shared" si="3"/>
        <v>568.6395</v>
      </c>
      <c r="K69" s="40" t="s">
        <v>1333</v>
      </c>
      <c r="L69" s="195"/>
      <c r="M69" s="179"/>
      <c r="N69" s="179"/>
    </row>
    <row r="70" spans="1:14" ht="12.75" customHeight="1" x14ac:dyDescent="0.3">
      <c r="A70" s="141" t="s">
        <v>109</v>
      </c>
      <c r="B70" s="133" t="s">
        <v>109</v>
      </c>
      <c r="C70" s="133" t="str">
        <f>+VLOOKUP(A70,'[3]TANGO MP-INSUMOS'!$B$1:$F$300,4,0)</f>
        <v>Envase de cartón corrugado</v>
      </c>
      <c r="D70" s="153" t="s">
        <v>554</v>
      </c>
      <c r="E70" s="302" t="str">
        <f>+VLOOKUP(A70,'[3]TANGO MP-INSUMOS'!$B$1:$F$300,2,0)</f>
        <v>Caja secundaria C22</v>
      </c>
      <c r="F70" s="182" t="s">
        <v>1036</v>
      </c>
      <c r="G70" s="289">
        <v>1</v>
      </c>
      <c r="H70" s="153" t="s">
        <v>1037</v>
      </c>
      <c r="I70" s="209">
        <v>776.03</v>
      </c>
      <c r="J70" s="291">
        <f t="shared" si="3"/>
        <v>938.99629999999991</v>
      </c>
      <c r="K70" s="40" t="s">
        <v>1333</v>
      </c>
      <c r="L70" s="195"/>
      <c r="M70" s="179"/>
      <c r="N70" s="179"/>
    </row>
    <row r="71" spans="1:14" ht="12.75" customHeight="1" x14ac:dyDescent="0.3">
      <c r="A71" s="7" t="s">
        <v>1774</v>
      </c>
      <c r="B71" s="152" t="s">
        <v>1774</v>
      </c>
      <c r="C71" s="133" t="e">
        <f>+VLOOKUP(A71,'[3]TANGO MP-INSUMOS'!$B$1:$F$300,4,0)</f>
        <v>#N/A</v>
      </c>
      <c r="D71" s="153" t="s">
        <v>554</v>
      </c>
      <c r="E71" s="299" t="s">
        <v>1838</v>
      </c>
      <c r="F71" s="182" t="s">
        <v>1036</v>
      </c>
      <c r="G71" s="289">
        <v>1</v>
      </c>
      <c r="H71" s="153" t="s">
        <v>1037</v>
      </c>
      <c r="I71" s="209">
        <v>762.73</v>
      </c>
      <c r="J71" s="291">
        <f t="shared" si="3"/>
        <v>922.90329999999994</v>
      </c>
      <c r="K71" s="40" t="s">
        <v>1333</v>
      </c>
      <c r="L71" s="195"/>
      <c r="M71" s="179"/>
      <c r="N71" s="179"/>
    </row>
    <row r="72" spans="1:14" ht="12.75" customHeight="1" x14ac:dyDescent="0.3">
      <c r="A72" s="141" t="s">
        <v>1458</v>
      </c>
      <c r="B72" s="133">
        <v>47102</v>
      </c>
      <c r="C72" s="133" t="e">
        <f>+VLOOKUP(A72,'[3]TANGO MP-INSUMOS'!$B$1:$F$300,4,0)</f>
        <v>#N/A</v>
      </c>
      <c r="D72" s="153" t="s">
        <v>554</v>
      </c>
      <c r="E72" s="301" t="s">
        <v>1459</v>
      </c>
      <c r="F72" s="182" t="s">
        <v>1036</v>
      </c>
      <c r="G72" s="289">
        <v>1</v>
      </c>
      <c r="H72" s="153" t="s">
        <v>1037</v>
      </c>
      <c r="I72" s="290">
        <v>301.02999999999997</v>
      </c>
      <c r="J72" s="291">
        <f t="shared" si="3"/>
        <v>364.24629999999996</v>
      </c>
      <c r="K72" s="40" t="s">
        <v>1333</v>
      </c>
      <c r="L72" s="195"/>
      <c r="M72" s="179"/>
    </row>
    <row r="73" spans="1:14" ht="12.75" customHeight="1" x14ac:dyDescent="0.3">
      <c r="A73" s="7" t="s">
        <v>1827</v>
      </c>
      <c r="B73" s="152" t="s">
        <v>1827</v>
      </c>
      <c r="C73" s="133" t="e">
        <f>+VLOOKUP(A73,'[3]TANGO MP-INSUMOS'!$B$1:$F$300,4,0)</f>
        <v>#N/A</v>
      </c>
      <c r="D73" s="153" t="s">
        <v>554</v>
      </c>
      <c r="E73" s="301" t="s">
        <v>1459</v>
      </c>
      <c r="F73" s="182" t="s">
        <v>1036</v>
      </c>
      <c r="G73" s="289">
        <v>1</v>
      </c>
      <c r="H73" s="153" t="s">
        <v>1037</v>
      </c>
      <c r="I73" s="290">
        <v>301.02999999999997</v>
      </c>
      <c r="J73" s="291">
        <f t="shared" si="3"/>
        <v>364.24629999999996</v>
      </c>
      <c r="K73" s="40" t="s">
        <v>1333</v>
      </c>
      <c r="L73" s="195"/>
      <c r="M73" s="179"/>
    </row>
    <row r="74" spans="1:14" ht="12.75" hidden="1" customHeight="1" x14ac:dyDescent="0.3">
      <c r="A74" s="7" t="s">
        <v>1336</v>
      </c>
      <c r="B74" s="7" t="s">
        <v>1336</v>
      </c>
      <c r="C74" s="94" t="e">
        <f>+VLOOKUP(A74,'[3]TANGO MP-INSUMOS'!$B$1:$F$300,4,0)</f>
        <v>#N/A</v>
      </c>
      <c r="D74" s="95" t="s">
        <v>554</v>
      </c>
      <c r="E74" s="7" t="s">
        <v>1847</v>
      </c>
      <c r="F74" s="103" t="s">
        <v>1036</v>
      </c>
      <c r="G74" s="97">
        <v>1</v>
      </c>
      <c r="H74" s="95" t="s">
        <v>1037</v>
      </c>
      <c r="I74" s="195">
        <v>220.42</v>
      </c>
      <c r="J74" s="99">
        <f>+IF($H74="$",IF($G74&lt;&gt;J$2,$G74*I74,I74+$G74),I74*$G74*J$1)*1.21</f>
        <v>266.70819999999998</v>
      </c>
      <c r="K74" s="40" t="s">
        <v>1334</v>
      </c>
      <c r="L74" s="195">
        <v>220.42</v>
      </c>
      <c r="M74" s="179" t="s">
        <v>2041</v>
      </c>
    </row>
    <row r="75" spans="1:14" ht="12.75" hidden="1" customHeight="1" x14ac:dyDescent="0.3">
      <c r="A75" s="7" t="s">
        <v>1826</v>
      </c>
      <c r="B75" s="133">
        <v>47202</v>
      </c>
      <c r="C75" s="94" t="e">
        <f>+VLOOKUP(A75,'[3]TANGO MP-INSUMOS'!$B$1:$F$300,4,0)</f>
        <v>#N/A</v>
      </c>
      <c r="D75" s="95" t="s">
        <v>554</v>
      </c>
      <c r="E75" s="7" t="s">
        <v>1457</v>
      </c>
      <c r="F75" s="103" t="s">
        <v>1036</v>
      </c>
      <c r="G75" s="97">
        <v>1</v>
      </c>
      <c r="H75" s="95" t="s">
        <v>1037</v>
      </c>
      <c r="I75" s="98">
        <v>100.19</v>
      </c>
      <c r="J75" s="99">
        <f t="shared" si="3"/>
        <v>121.2299</v>
      </c>
      <c r="K75" s="40" t="s">
        <v>1334</v>
      </c>
      <c r="L75" s="247">
        <v>125.24</v>
      </c>
      <c r="M75" s="245">
        <f>+L75/I75</f>
        <v>1.2500249525900788</v>
      </c>
      <c r="N75" s="242" t="s">
        <v>1952</v>
      </c>
    </row>
    <row r="76" spans="1:14" ht="12.75" hidden="1" customHeight="1" x14ac:dyDescent="0.3">
      <c r="A76" s="7" t="s">
        <v>1813</v>
      </c>
      <c r="B76" s="133">
        <v>47203</v>
      </c>
      <c r="C76" s="94" t="e">
        <f>+VLOOKUP(A76,'[3]TANGO MP-INSUMOS'!$B$1:$F$300,4,0)</f>
        <v>#N/A</v>
      </c>
      <c r="D76" s="95" t="s">
        <v>554</v>
      </c>
      <c r="E76" s="7" t="s">
        <v>1457</v>
      </c>
      <c r="F76" s="103" t="s">
        <v>1036</v>
      </c>
      <c r="G76" s="97">
        <v>1</v>
      </c>
      <c r="H76" s="95" t="s">
        <v>1037</v>
      </c>
      <c r="I76" s="98">
        <v>200.4</v>
      </c>
      <c r="J76" s="99">
        <f t="shared" si="3"/>
        <v>242.48400000000001</v>
      </c>
      <c r="K76" s="40" t="s">
        <v>1334</v>
      </c>
      <c r="L76" s="244">
        <v>125.24</v>
      </c>
      <c r="M76" s="245">
        <f>+L76/I76</f>
        <v>0.62495009980039917</v>
      </c>
      <c r="N76" s="242" t="s">
        <v>1952</v>
      </c>
    </row>
    <row r="77" spans="1:14" ht="12.75" hidden="1" customHeight="1" x14ac:dyDescent="0.3">
      <c r="A77" s="7" t="s">
        <v>1451</v>
      </c>
      <c r="B77" s="133">
        <v>47202</v>
      </c>
      <c r="C77" s="94" t="e">
        <f>+VLOOKUP(A77,'[3]TANGO MP-INSUMOS'!$B$1:$F$300,4,0)</f>
        <v>#N/A</v>
      </c>
      <c r="D77" s="95" t="s">
        <v>554</v>
      </c>
      <c r="E77" s="7" t="s">
        <v>1453</v>
      </c>
      <c r="F77" s="103" t="s">
        <v>1036</v>
      </c>
      <c r="G77" s="97">
        <v>1</v>
      </c>
      <c r="H77" s="95" t="s">
        <v>1037</v>
      </c>
      <c r="I77" s="98">
        <v>100.19</v>
      </c>
      <c r="J77" s="99">
        <f t="shared" si="3"/>
        <v>121.2299</v>
      </c>
      <c r="K77" s="40" t="s">
        <v>1334</v>
      </c>
      <c r="L77" s="244">
        <v>125.24</v>
      </c>
      <c r="M77" s="245">
        <f>+L77/I77</f>
        <v>1.2500249525900788</v>
      </c>
      <c r="N77" s="242" t="s">
        <v>1952</v>
      </c>
    </row>
    <row r="78" spans="1:14" ht="12.75" hidden="1" customHeight="1" x14ac:dyDescent="0.3">
      <c r="A78" s="167" t="s">
        <v>1309</v>
      </c>
      <c r="B78" s="157">
        <v>47300</v>
      </c>
      <c r="C78" s="157" t="e">
        <f>+VLOOKUP(A78,'[3]TANGO MP-INSUMOS'!$B$1:$F$300,4,0)</f>
        <v>#N/A</v>
      </c>
      <c r="D78" s="158" t="s">
        <v>554</v>
      </c>
      <c r="E78" s="158" t="e">
        <f>+VLOOKUP(A78,'[3]TANGO MP-INSUMOS'!$B$1:$F$300,2,0)</f>
        <v>#N/A</v>
      </c>
      <c r="F78" s="159" t="s">
        <v>1036</v>
      </c>
      <c r="G78" s="160">
        <v>1</v>
      </c>
      <c r="H78" s="158" t="s">
        <v>1037</v>
      </c>
      <c r="I78" s="98">
        <v>44.63</v>
      </c>
      <c r="J78" s="99">
        <f t="shared" si="3"/>
        <v>54.002299999999998</v>
      </c>
      <c r="K78" s="162" t="s">
        <v>1334</v>
      </c>
      <c r="L78" s="106"/>
    </row>
    <row r="79" spans="1:14" ht="12.75" hidden="1" customHeight="1" x14ac:dyDescent="0.3">
      <c r="A79" s="178" t="s">
        <v>1242</v>
      </c>
      <c r="B79" s="152">
        <v>47500</v>
      </c>
      <c r="C79" s="133" t="e">
        <f>+VLOOKUP(A79,'[3]TANGO MP-INSUMOS'!$B$1:$F$300,4,0)</f>
        <v>#N/A</v>
      </c>
      <c r="D79" s="153" t="s">
        <v>554</v>
      </c>
      <c r="E79" s="153" t="s">
        <v>1460</v>
      </c>
      <c r="F79" s="182" t="s">
        <v>1036</v>
      </c>
      <c r="G79" s="105">
        <v>1</v>
      </c>
      <c r="H79" s="153" t="s">
        <v>1037</v>
      </c>
      <c r="I79" s="98">
        <v>48.3</v>
      </c>
      <c r="J79" s="184">
        <f t="shared" si="3"/>
        <v>58.442999999999998</v>
      </c>
      <c r="K79" s="34" t="s">
        <v>1334</v>
      </c>
      <c r="L79" s="106"/>
    </row>
    <row r="80" spans="1:14" ht="12.75" hidden="1" customHeight="1" x14ac:dyDescent="0.3">
      <c r="A80" s="7" t="s">
        <v>1814</v>
      </c>
      <c r="B80" s="133">
        <v>47203</v>
      </c>
      <c r="C80" s="94" t="e">
        <f>+VLOOKUP(A80,'[3]TANGO MP-INSUMOS'!$B$1:$F$300,4,0)</f>
        <v>#N/A</v>
      </c>
      <c r="D80" s="95" t="s">
        <v>554</v>
      </c>
      <c r="E80" s="131" t="s">
        <v>1453</v>
      </c>
      <c r="F80" s="103" t="s">
        <v>1036</v>
      </c>
      <c r="G80" s="97">
        <v>1</v>
      </c>
      <c r="H80" s="95" t="s">
        <v>1037</v>
      </c>
      <c r="I80" s="98">
        <v>220.42</v>
      </c>
      <c r="J80" s="99">
        <f t="shared" si="3"/>
        <v>266.70819999999998</v>
      </c>
      <c r="K80" s="40" t="s">
        <v>1334</v>
      </c>
      <c r="L80" s="244">
        <v>125.24</v>
      </c>
      <c r="M80" s="245">
        <f>+L80/I80</f>
        <v>0.56818800471826514</v>
      </c>
      <c r="N80" s="242" t="s">
        <v>1952</v>
      </c>
    </row>
    <row r="81" spans="1:14" ht="12.75" hidden="1" customHeight="1" x14ac:dyDescent="0.3">
      <c r="A81" s="156" t="s">
        <v>1310</v>
      </c>
      <c r="B81" s="157">
        <v>47400</v>
      </c>
      <c r="C81" s="157" t="e">
        <f>+VLOOKUP(A81,'[3]TANGO MP-INSUMOS'!$B$1:$F$300,4,0)</f>
        <v>#N/A</v>
      </c>
      <c r="D81" s="158" t="s">
        <v>554</v>
      </c>
      <c r="E81" s="158" t="e">
        <f>+VLOOKUP(A81,'[3]TANGO MP-INSUMOS'!$B$1:$F$300,2,0)</f>
        <v>#N/A</v>
      </c>
      <c r="F81" s="159" t="s">
        <v>1036</v>
      </c>
      <c r="G81" s="160">
        <v>1</v>
      </c>
      <c r="H81" s="158" t="s">
        <v>1037</v>
      </c>
      <c r="I81" s="98">
        <v>44.63</v>
      </c>
      <c r="J81" s="99">
        <f t="shared" si="3"/>
        <v>54.002299999999998</v>
      </c>
      <c r="K81" s="162" t="s">
        <v>1334</v>
      </c>
      <c r="L81" s="106"/>
    </row>
    <row r="82" spans="1:14" ht="12.75" hidden="1" customHeight="1" x14ac:dyDescent="0.3">
      <c r="A82" s="143" t="s">
        <v>1251</v>
      </c>
      <c r="B82" s="133">
        <v>47600</v>
      </c>
      <c r="C82" s="94" t="e">
        <f>+VLOOKUP(A82,'[3]TANGO MP-INSUMOS'!$B$1:$F$300,4,0)</f>
        <v>#N/A</v>
      </c>
      <c r="D82" s="95" t="s">
        <v>554</v>
      </c>
      <c r="E82" s="150" t="s">
        <v>1252</v>
      </c>
      <c r="F82" s="103" t="s">
        <v>1036</v>
      </c>
      <c r="G82" s="100">
        <v>1</v>
      </c>
      <c r="H82" s="95" t="s">
        <v>1037</v>
      </c>
      <c r="I82" s="98">
        <v>72.739999999999995</v>
      </c>
      <c r="J82" s="99">
        <f t="shared" si="3"/>
        <v>88.015399999999985</v>
      </c>
      <c r="K82" s="40" t="s">
        <v>1334</v>
      </c>
      <c r="L82" s="106"/>
    </row>
    <row r="83" spans="1:14" ht="12.75" hidden="1" customHeight="1" x14ac:dyDescent="0.3">
      <c r="A83" s="131" t="s">
        <v>1450</v>
      </c>
      <c r="B83" s="133">
        <v>47202</v>
      </c>
      <c r="C83" s="94" t="e">
        <f>+VLOOKUP(A83,'[3]TANGO MP-INSUMOS'!$B$1:$F$300,4,0)</f>
        <v>#N/A</v>
      </c>
      <c r="D83" s="95" t="s">
        <v>554</v>
      </c>
      <c r="E83" s="131" t="s">
        <v>1455</v>
      </c>
      <c r="F83" s="103" t="s">
        <v>1036</v>
      </c>
      <c r="G83" s="97">
        <v>1</v>
      </c>
      <c r="H83" s="95" t="s">
        <v>1037</v>
      </c>
      <c r="I83" s="98">
        <v>100.19</v>
      </c>
      <c r="J83" s="99">
        <f t="shared" si="3"/>
        <v>121.2299</v>
      </c>
      <c r="K83" s="40" t="s">
        <v>1334</v>
      </c>
      <c r="L83" s="244">
        <v>125.24</v>
      </c>
      <c r="M83" s="245">
        <f>+L83/I83</f>
        <v>1.2500249525900788</v>
      </c>
      <c r="N83" s="242" t="s">
        <v>1952</v>
      </c>
    </row>
    <row r="84" spans="1:14" ht="12.75" hidden="1" customHeight="1" x14ac:dyDescent="0.3">
      <c r="A84" s="131" t="s">
        <v>1432</v>
      </c>
      <c r="B84" s="133">
        <v>47202</v>
      </c>
      <c r="C84" s="94" t="e">
        <f>+VLOOKUP(A84,'[3]TANGO MP-INSUMOS'!$B$1:$F$300,4,0)</f>
        <v>#N/A</v>
      </c>
      <c r="D84" s="95" t="s">
        <v>554</v>
      </c>
      <c r="E84" s="131" t="s">
        <v>1456</v>
      </c>
      <c r="F84" s="103" t="s">
        <v>1036</v>
      </c>
      <c r="G84" s="97">
        <v>1</v>
      </c>
      <c r="H84" s="95" t="s">
        <v>1037</v>
      </c>
      <c r="I84" s="98">
        <v>100.19</v>
      </c>
      <c r="J84" s="99">
        <f t="shared" si="3"/>
        <v>121.2299</v>
      </c>
      <c r="K84" s="40" t="s">
        <v>1334</v>
      </c>
      <c r="L84" s="244">
        <v>125.24</v>
      </c>
      <c r="M84" s="245">
        <f>+L84/I84</f>
        <v>1.2500249525900788</v>
      </c>
      <c r="N84" s="242" t="s">
        <v>1952</v>
      </c>
    </row>
    <row r="85" spans="1:14" ht="12.75" hidden="1" customHeight="1" x14ac:dyDescent="0.3">
      <c r="A85" s="131" t="s">
        <v>1831</v>
      </c>
      <c r="B85" s="133">
        <v>47202</v>
      </c>
      <c r="C85" s="94" t="e">
        <f>+VLOOKUP(A85,'[3]TANGO MP-INSUMOS'!$B$1:$F$300,4,0)</f>
        <v>#N/A</v>
      </c>
      <c r="D85" s="95" t="s">
        <v>554</v>
      </c>
      <c r="E85" s="131" t="s">
        <v>1456</v>
      </c>
      <c r="F85" s="103" t="s">
        <v>1036</v>
      </c>
      <c r="G85" s="97">
        <v>1</v>
      </c>
      <c r="H85" s="95" t="s">
        <v>1037</v>
      </c>
      <c r="I85" s="98">
        <v>100.19</v>
      </c>
      <c r="J85" s="99">
        <f t="shared" si="3"/>
        <v>121.2299</v>
      </c>
      <c r="K85" s="40" t="s">
        <v>1334</v>
      </c>
      <c r="L85" s="244">
        <v>125.24</v>
      </c>
      <c r="M85" s="245">
        <f>+L85/I85</f>
        <v>1.2500249525900788</v>
      </c>
      <c r="N85" s="242" t="s">
        <v>1952</v>
      </c>
    </row>
    <row r="86" spans="1:14" ht="12.75" hidden="1" customHeight="1" x14ac:dyDescent="0.3">
      <c r="A86" s="165" t="s">
        <v>274</v>
      </c>
      <c r="B86" s="157">
        <v>134</v>
      </c>
      <c r="C86" s="157" t="e">
        <f>+VLOOKUP(A86,'[3]TANGO MP-INSUMOS'!$B$1:$F$300,4,0)</f>
        <v>#N/A</v>
      </c>
      <c r="D86" s="158" t="s">
        <v>554</v>
      </c>
      <c r="E86" s="158" t="e">
        <f>+VLOOKUP(A86,'[3]TANGO MP-INSUMOS'!$B$1:$F$300,2,0)</f>
        <v>#N/A</v>
      </c>
      <c r="F86" s="159" t="s">
        <v>1036</v>
      </c>
      <c r="G86" s="160">
        <v>1</v>
      </c>
      <c r="H86" s="158" t="s">
        <v>1037</v>
      </c>
      <c r="I86" s="98">
        <v>64.06</v>
      </c>
      <c r="J86" s="99">
        <f t="shared" si="3"/>
        <v>77.512600000000006</v>
      </c>
      <c r="K86" s="162" t="s">
        <v>1334</v>
      </c>
      <c r="L86" s="106"/>
      <c r="M86" s="230"/>
    </row>
    <row r="87" spans="1:14" ht="12.75" hidden="1" customHeight="1" x14ac:dyDescent="0.3">
      <c r="A87" s="143" t="s">
        <v>133</v>
      </c>
      <c r="B87" s="133">
        <v>110088</v>
      </c>
      <c r="C87" s="94" t="str">
        <f>+VLOOKUP(A87,'[3]TANGO MP-INSUMOS'!$B$1:$F$300,4,0)</f>
        <v>Envase de cartón corrugado</v>
      </c>
      <c r="D87" s="95" t="s">
        <v>554</v>
      </c>
      <c r="E87" s="150" t="str">
        <f>+VLOOKUP(A87,'[3]TANGO MP-INSUMOS'!$B$1:$F$300,2,0)</f>
        <v>Caja secundaria C44</v>
      </c>
      <c r="F87" s="103" t="s">
        <v>1036</v>
      </c>
      <c r="G87" s="100">
        <v>1</v>
      </c>
      <c r="H87" s="101" t="s">
        <v>1037</v>
      </c>
      <c r="I87" s="98">
        <v>24.83</v>
      </c>
      <c r="J87" s="99">
        <f t="shared" ref="J87:J105" si="4">+IF($H87="$",IF($G87&lt;&gt;J$2,$G87*I87,I87+$G87),I87*$G87*J$1)*1.21</f>
        <v>30.044299999999996</v>
      </c>
      <c r="K87" s="40" t="s">
        <v>1334</v>
      </c>
      <c r="L87" s="106"/>
    </row>
    <row r="88" spans="1:14" ht="12.75" hidden="1" customHeight="1" x14ac:dyDescent="0.3">
      <c r="A88" s="165" t="s">
        <v>106</v>
      </c>
      <c r="B88" s="157" t="s">
        <v>106</v>
      </c>
      <c r="C88" s="157" t="e">
        <f>+VLOOKUP(A88,'[3]TANGO MP-INSUMOS'!$B$1:$F$300,4,0)</f>
        <v>#N/A</v>
      </c>
      <c r="D88" s="158" t="s">
        <v>554</v>
      </c>
      <c r="E88" s="158" t="e">
        <f>+VLOOKUP(A88,'[3]TANGO MP-INSUMOS'!$B$1:$F$300,2,0)</f>
        <v>#N/A</v>
      </c>
      <c r="F88" s="159" t="s">
        <v>1036</v>
      </c>
      <c r="G88" s="160">
        <v>1</v>
      </c>
      <c r="H88" s="158" t="s">
        <v>1037</v>
      </c>
      <c r="I88" s="98">
        <v>4.6100000000000003</v>
      </c>
      <c r="J88" s="99">
        <f t="shared" si="4"/>
        <v>5.5781000000000001</v>
      </c>
      <c r="K88" s="162" t="s">
        <v>1334</v>
      </c>
      <c r="L88" s="106"/>
    </row>
    <row r="89" spans="1:14" ht="12.75" hidden="1" customHeight="1" x14ac:dyDescent="0.3">
      <c r="A89" s="163" t="s">
        <v>1040</v>
      </c>
      <c r="B89" s="157">
        <v>110079</v>
      </c>
      <c r="C89" s="157" t="e">
        <f>+VLOOKUP(A89,'[3]TANGO MP-INSUMOS'!$B$1:$F$300,4,0)</f>
        <v>#N/A</v>
      </c>
      <c r="D89" s="158" t="s">
        <v>1035</v>
      </c>
      <c r="E89" s="158" t="e">
        <f>+VLOOKUP(A89,'[3]TANGO MP-INSUMOS'!$B$1:$F$300,2,0)</f>
        <v>#N/A</v>
      </c>
      <c r="F89" s="158" t="s">
        <v>1036</v>
      </c>
      <c r="G89" s="160">
        <v>1</v>
      </c>
      <c r="H89" s="158" t="s">
        <v>1037</v>
      </c>
      <c r="I89" s="98">
        <v>4.7</v>
      </c>
      <c r="J89" s="99">
        <f t="shared" si="4"/>
        <v>5.6870000000000003</v>
      </c>
      <c r="K89" s="162" t="s">
        <v>1334</v>
      </c>
      <c r="L89" s="106"/>
    </row>
    <row r="90" spans="1:14" ht="12.75" hidden="1" customHeight="1" x14ac:dyDescent="0.3">
      <c r="A90" s="143" t="s">
        <v>321</v>
      </c>
      <c r="B90" s="133">
        <v>110094</v>
      </c>
      <c r="C90" s="94" t="str">
        <f>+VLOOKUP(A90,'[3]TANGO MP-INSUMOS'!$B$1:$F$300,4,0)</f>
        <v>Envase de cartón corrugado</v>
      </c>
      <c r="D90" s="95" t="s">
        <v>554</v>
      </c>
      <c r="E90" s="150" t="str">
        <f>+VLOOKUP(A90,'[3]TANGO MP-INSUMOS'!$B$1:$F$300,2,0)</f>
        <v>Caja secundaria C20</v>
      </c>
      <c r="F90" s="103" t="s">
        <v>1036</v>
      </c>
      <c r="G90" s="100">
        <v>1</v>
      </c>
      <c r="H90" s="95" t="s">
        <v>1037</v>
      </c>
      <c r="I90" s="98">
        <v>7.08</v>
      </c>
      <c r="J90" s="99">
        <f t="shared" si="4"/>
        <v>8.5668000000000006</v>
      </c>
      <c r="K90" s="40" t="s">
        <v>1334</v>
      </c>
      <c r="L90" s="106"/>
    </row>
    <row r="91" spans="1:14" ht="12.75" hidden="1" customHeight="1" x14ac:dyDescent="0.3">
      <c r="A91" s="131" t="s">
        <v>1452</v>
      </c>
      <c r="B91" s="133">
        <v>47202</v>
      </c>
      <c r="C91" s="94" t="e">
        <f>+VLOOKUP(#REF!,'[3]TANGO MP-INSUMOS'!$B$1:$F$300,4,0)</f>
        <v>#REF!</v>
      </c>
      <c r="D91" s="95" t="s">
        <v>554</v>
      </c>
      <c r="E91" s="131" t="s">
        <v>1454</v>
      </c>
      <c r="F91" s="103" t="s">
        <v>1036</v>
      </c>
      <c r="G91" s="97">
        <v>1</v>
      </c>
      <c r="H91" s="95" t="s">
        <v>1037</v>
      </c>
      <c r="I91" s="98">
        <v>100.19</v>
      </c>
      <c r="J91" s="99">
        <f t="shared" si="4"/>
        <v>121.2299</v>
      </c>
      <c r="K91" s="40" t="s">
        <v>1334</v>
      </c>
      <c r="L91" s="244">
        <v>125.24</v>
      </c>
      <c r="M91" s="245">
        <f>+L91/I91</f>
        <v>1.2500249525900788</v>
      </c>
      <c r="N91" s="242" t="s">
        <v>1952</v>
      </c>
    </row>
    <row r="92" spans="1:14" ht="12.75" hidden="1" customHeight="1" x14ac:dyDescent="0.3">
      <c r="A92" s="131" t="s">
        <v>1834</v>
      </c>
      <c r="B92" s="133">
        <v>47202</v>
      </c>
      <c r="C92" s="94" t="e">
        <f>+VLOOKUP(#REF!,'[3]TANGO MP-INSUMOS'!$B$1:$F$300,4,0)</f>
        <v>#REF!</v>
      </c>
      <c r="D92" s="95" t="s">
        <v>554</v>
      </c>
      <c r="E92" s="131" t="s">
        <v>1454</v>
      </c>
      <c r="F92" s="103" t="s">
        <v>1036</v>
      </c>
      <c r="G92" s="97">
        <v>1</v>
      </c>
      <c r="H92" s="95" t="s">
        <v>1037</v>
      </c>
      <c r="I92" s="98">
        <v>100.19</v>
      </c>
      <c r="J92" s="99">
        <f t="shared" si="4"/>
        <v>121.2299</v>
      </c>
      <c r="K92" s="40" t="s">
        <v>1334</v>
      </c>
      <c r="L92" s="244">
        <v>125.24</v>
      </c>
      <c r="M92" s="245">
        <f>+L92/I92</f>
        <v>1.2500249525900788</v>
      </c>
      <c r="N92" s="242" t="s">
        <v>1952</v>
      </c>
    </row>
    <row r="93" spans="1:14" ht="12.75" hidden="1" customHeight="1" x14ac:dyDescent="0.3">
      <c r="A93" s="168" t="s">
        <v>972</v>
      </c>
      <c r="B93" s="157">
        <v>49300</v>
      </c>
      <c r="C93" s="157" t="e">
        <f>+VLOOKUP(A93,'[3]TANGO MP-INSUMOS'!$B$1:$F$300,4,0)</f>
        <v>#N/A</v>
      </c>
      <c r="D93" s="158" t="s">
        <v>554</v>
      </c>
      <c r="E93" s="158" t="e">
        <f>+VLOOKUP(A93,'[3]TANGO MP-INSUMOS'!$B$1:$F$300,2,0)</f>
        <v>#N/A</v>
      </c>
      <c r="F93" s="159" t="s">
        <v>1036</v>
      </c>
      <c r="G93" s="160">
        <v>1</v>
      </c>
      <c r="H93" s="158" t="s">
        <v>1037</v>
      </c>
      <c r="I93" s="98">
        <v>57.06</v>
      </c>
      <c r="J93" s="99">
        <f t="shared" si="4"/>
        <v>69.042600000000007</v>
      </c>
      <c r="K93" s="162" t="s">
        <v>1334</v>
      </c>
      <c r="L93" s="106"/>
    </row>
    <row r="94" spans="1:14" ht="12.75" hidden="1" customHeight="1" x14ac:dyDescent="0.3">
      <c r="A94" s="156" t="s">
        <v>1311</v>
      </c>
      <c r="B94" s="157">
        <v>449</v>
      </c>
      <c r="C94" s="157" t="e">
        <f>+VLOOKUP(A94,'[3]TANGO MP-INSUMOS'!$B$1:$F$300,4,0)</f>
        <v>#N/A</v>
      </c>
      <c r="D94" s="158" t="s">
        <v>554</v>
      </c>
      <c r="E94" s="158" t="e">
        <f>+VLOOKUP(A94,'[3]TANGO MP-INSUMOS'!$B$1:$F$300,2,0)</f>
        <v>#N/A</v>
      </c>
      <c r="F94" s="159" t="s">
        <v>1036</v>
      </c>
      <c r="G94" s="160">
        <v>1</v>
      </c>
      <c r="H94" s="158" t="s">
        <v>1037</v>
      </c>
      <c r="I94" s="98">
        <v>16.78</v>
      </c>
      <c r="J94" s="99">
        <f t="shared" si="4"/>
        <v>20.303800000000003</v>
      </c>
      <c r="K94" s="162" t="s">
        <v>1334</v>
      </c>
      <c r="L94" s="106"/>
    </row>
    <row r="95" spans="1:14" ht="12.75" hidden="1" customHeight="1" x14ac:dyDescent="0.3">
      <c r="A95" s="143" t="s">
        <v>105</v>
      </c>
      <c r="B95" s="133" t="s">
        <v>105</v>
      </c>
      <c r="C95" s="94" t="str">
        <f>+VLOOKUP(A95,'[3]TANGO MP-INSUMOS'!$B$1:$F$300,4,0)</f>
        <v>Envase de cartón corrugado</v>
      </c>
      <c r="D95" s="95" t="s">
        <v>554</v>
      </c>
      <c r="E95" s="150" t="str">
        <f>+VLOOKUP(A95,'[3]TANGO MP-INSUMOS'!$B$1:$F$300,2,0)</f>
        <v>Caja secundaria C31</v>
      </c>
      <c r="F95" s="103" t="s">
        <v>1036</v>
      </c>
      <c r="G95" s="100">
        <v>1</v>
      </c>
      <c r="H95" s="95" t="s">
        <v>1037</v>
      </c>
      <c r="I95" s="98">
        <v>9.2100000000000009</v>
      </c>
      <c r="J95" s="99">
        <f t="shared" si="4"/>
        <v>11.1441</v>
      </c>
      <c r="K95" s="40" t="s">
        <v>1334</v>
      </c>
      <c r="L95" s="106"/>
    </row>
    <row r="96" spans="1:14" ht="12.75" hidden="1" customHeight="1" x14ac:dyDescent="0.3">
      <c r="A96" s="163" t="s">
        <v>108</v>
      </c>
      <c r="B96" s="157" t="s">
        <v>108</v>
      </c>
      <c r="C96" s="157" t="e">
        <f>+VLOOKUP(A96,'[3]TANGO MP-INSUMOS'!$B$1:$F$300,4,0)</f>
        <v>#N/A</v>
      </c>
      <c r="D96" s="158" t="s">
        <v>554</v>
      </c>
      <c r="E96" s="158" t="e">
        <f>+VLOOKUP(A96,'[3]TANGO MP-INSUMOS'!$B$1:$F$300,2,0)</f>
        <v>#N/A</v>
      </c>
      <c r="F96" s="159" t="s">
        <v>1036</v>
      </c>
      <c r="G96" s="160">
        <v>1</v>
      </c>
      <c r="H96" s="164" t="s">
        <v>1037</v>
      </c>
      <c r="I96" s="98">
        <v>25.5</v>
      </c>
      <c r="J96" s="99">
        <f t="shared" si="4"/>
        <v>30.855</v>
      </c>
      <c r="K96" s="162" t="s">
        <v>1334</v>
      </c>
      <c r="L96" s="106"/>
    </row>
    <row r="97" spans="1:14" ht="12.75" hidden="1" customHeight="1" x14ac:dyDescent="0.3">
      <c r="A97" s="156" t="s">
        <v>734</v>
      </c>
      <c r="B97" s="157">
        <v>409</v>
      </c>
      <c r="C97" s="157" t="e">
        <f>+VLOOKUP(A97,'[3]TANGO MP-INSUMOS'!$B$1:$F$300,4,0)</f>
        <v>#N/A</v>
      </c>
      <c r="D97" s="158" t="s">
        <v>554</v>
      </c>
      <c r="E97" s="158" t="e">
        <f>+VLOOKUP(A97,'[3]TANGO MP-INSUMOS'!$B$1:$F$300,2,0)</f>
        <v>#N/A</v>
      </c>
      <c r="F97" s="159" t="s">
        <v>1036</v>
      </c>
      <c r="G97" s="164">
        <v>1</v>
      </c>
      <c r="H97" s="158" t="s">
        <v>1037</v>
      </c>
      <c r="I97" s="98">
        <v>27.35</v>
      </c>
      <c r="J97" s="99">
        <f t="shared" si="4"/>
        <v>33.093499999999999</v>
      </c>
      <c r="K97" s="162" t="s">
        <v>1334</v>
      </c>
      <c r="L97" s="106"/>
    </row>
    <row r="98" spans="1:14" ht="12.75" hidden="1" customHeight="1" x14ac:dyDescent="0.3">
      <c r="A98" s="145" t="s">
        <v>927</v>
      </c>
      <c r="B98" s="133">
        <v>40902</v>
      </c>
      <c r="C98" s="94" t="str">
        <f>+VLOOKUP(A98,'[3]TANGO MP-INSUMOS'!$B$1:$F$300,4,0)</f>
        <v>Envase de cartón corrugado</v>
      </c>
      <c r="D98" s="95" t="s">
        <v>554</v>
      </c>
      <c r="E98" s="150" t="str">
        <f>+VLOOKUP(A98,'[3]TANGO MP-INSUMOS'!$B$1:$F$300,2,0)</f>
        <v>Caja secundaria C15 MACCAIN</v>
      </c>
      <c r="F98" s="103" t="s">
        <v>1036</v>
      </c>
      <c r="G98" s="97">
        <v>1</v>
      </c>
      <c r="H98" s="101" t="s">
        <v>1037</v>
      </c>
      <c r="I98" s="98">
        <v>51.6</v>
      </c>
      <c r="J98" s="99">
        <f t="shared" si="4"/>
        <v>62.436</v>
      </c>
      <c r="K98" s="40" t="s">
        <v>1334</v>
      </c>
      <c r="L98" s="106"/>
    </row>
    <row r="99" spans="1:14" ht="12.75" hidden="1" customHeight="1" x14ac:dyDescent="0.3">
      <c r="A99" s="170" t="s">
        <v>103</v>
      </c>
      <c r="B99" s="157" t="s">
        <v>103</v>
      </c>
      <c r="C99" s="157" t="e">
        <f>+VLOOKUP(A99,'[3]TANGO MP-INSUMOS'!$B$1:$F$300,4,0)</f>
        <v>#N/A</v>
      </c>
      <c r="D99" s="158" t="s">
        <v>554</v>
      </c>
      <c r="E99" s="158" t="e">
        <f>+VLOOKUP(A99,'[3]TANGO MP-INSUMOS'!$B$1:$F$300,2,0)</f>
        <v>#N/A</v>
      </c>
      <c r="F99" s="159" t="s">
        <v>1036</v>
      </c>
      <c r="G99" s="160">
        <v>1</v>
      </c>
      <c r="H99" s="158" t="s">
        <v>1037</v>
      </c>
      <c r="I99" s="98">
        <v>5.32</v>
      </c>
      <c r="J99" s="99">
        <f t="shared" si="4"/>
        <v>6.4371999999999998</v>
      </c>
      <c r="K99" s="162" t="s">
        <v>1334</v>
      </c>
      <c r="L99" s="106"/>
    </row>
    <row r="100" spans="1:14" ht="12.75" customHeight="1" x14ac:dyDescent="0.3">
      <c r="A100" s="145" t="s">
        <v>1265</v>
      </c>
      <c r="B100" s="152">
        <v>47501</v>
      </c>
      <c r="C100" s="133" t="str">
        <f>+VLOOKUP(A100,'[3]TANGO MP-INSUMOS'!$B$1:$F$300,4,0)</f>
        <v>Envase de cartón corrugado</v>
      </c>
      <c r="D100" s="153" t="s">
        <v>554</v>
      </c>
      <c r="E100" s="298" t="s">
        <v>1461</v>
      </c>
      <c r="F100" s="182" t="s">
        <v>1036</v>
      </c>
      <c r="G100" s="105">
        <v>1</v>
      </c>
      <c r="H100" s="153" t="s">
        <v>1037</v>
      </c>
      <c r="I100" s="209">
        <v>167.52</v>
      </c>
      <c r="J100" s="291">
        <f t="shared" si="4"/>
        <v>202.69920000000002</v>
      </c>
      <c r="K100" s="40" t="s">
        <v>1333</v>
      </c>
      <c r="L100" s="195"/>
      <c r="M100" s="179"/>
    </row>
    <row r="101" spans="1:14" ht="12.75" customHeight="1" x14ac:dyDescent="0.3">
      <c r="A101" s="186" t="s">
        <v>1401</v>
      </c>
      <c r="B101" s="151">
        <v>47601</v>
      </c>
      <c r="C101" s="133" t="str">
        <f>+VLOOKUP(A101,'[3]TANGO MP-INSUMOS'!$B$1:$F$300,4,0)</f>
        <v>Envase de cartón corrugado</v>
      </c>
      <c r="D101" s="153" t="s">
        <v>554</v>
      </c>
      <c r="E101" s="298" t="s">
        <v>1462</v>
      </c>
      <c r="F101" s="182" t="s">
        <v>1036</v>
      </c>
      <c r="G101" s="289">
        <v>1</v>
      </c>
      <c r="H101" s="153" t="s">
        <v>1037</v>
      </c>
      <c r="I101" s="209">
        <v>252.27</v>
      </c>
      <c r="J101" s="291">
        <f t="shared" si="4"/>
        <v>305.24669999999998</v>
      </c>
      <c r="K101" s="40" t="s">
        <v>1333</v>
      </c>
      <c r="L101" s="195"/>
      <c r="M101" s="179"/>
    </row>
    <row r="102" spans="1:14" ht="12.75" hidden="1" customHeight="1" x14ac:dyDescent="0.3">
      <c r="A102" s="163" t="s">
        <v>923</v>
      </c>
      <c r="B102" s="157">
        <v>490</v>
      </c>
      <c r="C102" s="157" t="e">
        <f>+VLOOKUP(A102,'[3]TANGO MP-INSUMOS'!$B$1:$F$300,4,0)</f>
        <v>#N/A</v>
      </c>
      <c r="D102" s="158" t="s">
        <v>554</v>
      </c>
      <c r="E102" s="158" t="e">
        <f>+VLOOKUP(A102,'[3]TANGO MP-INSUMOS'!$B$1:$F$300,2,0)</f>
        <v>#N/A</v>
      </c>
      <c r="F102" s="159" t="s">
        <v>1036</v>
      </c>
      <c r="G102" s="160">
        <v>1</v>
      </c>
      <c r="H102" s="158" t="s">
        <v>1037</v>
      </c>
      <c r="I102" s="98">
        <v>20.329999999999998</v>
      </c>
      <c r="J102" s="99">
        <f t="shared" si="4"/>
        <v>24.599299999999996</v>
      </c>
      <c r="K102" s="162" t="s">
        <v>1334</v>
      </c>
      <c r="L102" s="246"/>
    </row>
    <row r="103" spans="1:14" ht="12.75" hidden="1" customHeight="1" x14ac:dyDescent="0.3">
      <c r="A103" s="156" t="s">
        <v>886</v>
      </c>
      <c r="B103" s="157">
        <v>482</v>
      </c>
      <c r="C103" s="157" t="e">
        <f>+VLOOKUP(A103,'[3]TANGO MP-INSUMOS'!$B$1:$F$300,4,0)</f>
        <v>#N/A</v>
      </c>
      <c r="D103" s="158" t="s">
        <v>554</v>
      </c>
      <c r="E103" s="158" t="e">
        <f>+VLOOKUP(A103,'[3]TANGO MP-INSUMOS'!$B$1:$F$300,2,0)</f>
        <v>#N/A</v>
      </c>
      <c r="F103" s="159" t="s">
        <v>1036</v>
      </c>
      <c r="G103" s="160">
        <v>1</v>
      </c>
      <c r="H103" s="158" t="s">
        <v>1037</v>
      </c>
      <c r="I103" s="98">
        <v>11.94</v>
      </c>
      <c r="J103" s="99">
        <f t="shared" si="4"/>
        <v>14.447399999999998</v>
      </c>
      <c r="K103" s="162" t="s">
        <v>1334</v>
      </c>
      <c r="L103" s="106"/>
    </row>
    <row r="104" spans="1:14" ht="12.75" customHeight="1" x14ac:dyDescent="0.3">
      <c r="A104" s="143" t="s">
        <v>99</v>
      </c>
      <c r="B104" s="133" t="s">
        <v>99</v>
      </c>
      <c r="C104" s="133" t="e">
        <f>+VLOOKUP(A104,'[3]TANGO MP-INSUMOS'!$B$1:$F$300,4,0)</f>
        <v>#N/A</v>
      </c>
      <c r="D104" s="153" t="s">
        <v>554</v>
      </c>
      <c r="E104" s="298" t="s">
        <v>1205</v>
      </c>
      <c r="F104" s="182" t="s">
        <v>1036</v>
      </c>
      <c r="G104" s="105">
        <v>1</v>
      </c>
      <c r="H104" s="153" t="s">
        <v>1037</v>
      </c>
      <c r="I104" s="209">
        <v>777.05</v>
      </c>
      <c r="J104" s="291">
        <f t="shared" si="4"/>
        <v>940.23049999999989</v>
      </c>
      <c r="K104" s="40" t="s">
        <v>1333</v>
      </c>
      <c r="L104" s="195"/>
      <c r="M104" s="179"/>
      <c r="N104" s="179"/>
    </row>
    <row r="105" spans="1:14" ht="12.75" customHeight="1" x14ac:dyDescent="0.3">
      <c r="A105" s="143" t="s">
        <v>595</v>
      </c>
      <c r="B105" s="133">
        <v>371</v>
      </c>
      <c r="C105" s="133" t="str">
        <f>+VLOOKUP(A105,'[3]TANGO MP-INSUMOS'!$B$1:$F$300,4,0)</f>
        <v>Envase de cartón corrugado</v>
      </c>
      <c r="D105" s="153" t="s">
        <v>554</v>
      </c>
      <c r="E105" s="298" t="str">
        <f>+VLOOKUP(A105,'[3]TANGO MP-INSUMOS'!$B$1:$F$300,2,0)</f>
        <v>Caja soja Paladini x15</v>
      </c>
      <c r="F105" s="182" t="s">
        <v>1036</v>
      </c>
      <c r="G105" s="105">
        <v>1</v>
      </c>
      <c r="H105" s="153" t="s">
        <v>1037</v>
      </c>
      <c r="I105" s="209">
        <v>433.96</v>
      </c>
      <c r="J105" s="291">
        <f t="shared" si="4"/>
        <v>525.09159999999997</v>
      </c>
      <c r="K105" s="40" t="s">
        <v>1333</v>
      </c>
      <c r="L105" s="195"/>
      <c r="M105" s="179"/>
      <c r="N105" s="179"/>
    </row>
    <row r="106" spans="1:14" ht="12.75" customHeight="1" x14ac:dyDescent="0.3">
      <c r="A106" s="37" t="s">
        <v>2020</v>
      </c>
      <c r="B106" s="112" t="s">
        <v>2020</v>
      </c>
      <c r="C106" s="133" t="e">
        <f>+VLOOKUP(A106,'[3]TANGO MP-INSUMOS'!$B$1:$F$300,4,0)</f>
        <v>#N/A</v>
      </c>
      <c r="D106" s="153" t="s">
        <v>554</v>
      </c>
      <c r="E106" s="299" t="s">
        <v>2034</v>
      </c>
      <c r="F106" s="182" t="s">
        <v>1036</v>
      </c>
      <c r="G106" s="105">
        <v>1</v>
      </c>
      <c r="H106" s="153" t="s">
        <v>1037</v>
      </c>
      <c r="I106" s="209">
        <v>469.94</v>
      </c>
      <c r="J106" s="291">
        <f>+IF($H106="$",IF($G106&lt;&gt;J$2,$G106*I106,I106+$G106),I106*$G106*J$1)*1.21</f>
        <v>568.62739999999997</v>
      </c>
      <c r="K106" s="40" t="s">
        <v>1333</v>
      </c>
      <c r="L106" s="195"/>
      <c r="M106" s="179"/>
      <c r="N106" s="179"/>
    </row>
    <row r="107" spans="1:14" ht="12.75" customHeight="1" x14ac:dyDescent="0.3">
      <c r="A107" s="37" t="s">
        <v>2079</v>
      </c>
      <c r="B107" s="112" t="s">
        <v>2079</v>
      </c>
      <c r="C107" s="133"/>
      <c r="D107" s="153" t="s">
        <v>554</v>
      </c>
      <c r="E107" s="299" t="s">
        <v>2080</v>
      </c>
      <c r="F107" s="182" t="s">
        <v>1036</v>
      </c>
      <c r="G107" s="105">
        <v>1</v>
      </c>
      <c r="H107" s="153" t="s">
        <v>1037</v>
      </c>
      <c r="I107" s="209">
        <v>370.6</v>
      </c>
      <c r="J107" s="291">
        <f>+IF($H107="$",IF($G107&lt;&gt;J$2,$G107*I107,I107+$G107),I107*$G107*J$1)*1.21</f>
        <v>448.42599999999999</v>
      </c>
      <c r="K107" s="40" t="s">
        <v>1333</v>
      </c>
      <c r="L107" s="195"/>
      <c r="M107" s="179"/>
      <c r="N107" s="179"/>
    </row>
    <row r="108" spans="1:14" ht="12.75" customHeight="1" x14ac:dyDescent="0.3">
      <c r="A108" s="238" t="s">
        <v>2097</v>
      </c>
      <c r="B108" s="314" t="s">
        <v>2097</v>
      </c>
      <c r="C108" s="133"/>
      <c r="D108" s="153" t="s">
        <v>554</v>
      </c>
      <c r="E108" s="303" t="s">
        <v>2099</v>
      </c>
      <c r="F108" s="182" t="s">
        <v>1036</v>
      </c>
      <c r="G108" s="105">
        <v>1</v>
      </c>
      <c r="H108" s="153" t="s">
        <v>1037</v>
      </c>
      <c r="I108" s="209">
        <v>408.22</v>
      </c>
      <c r="J108" s="291">
        <f>+IF($H108="$",IF($G108&lt;&gt;J$2,$G108*I108,I108+$G108),I108*$G108*J$1)*1.21</f>
        <v>493.94620000000003</v>
      </c>
      <c r="K108" s="40" t="s">
        <v>1333</v>
      </c>
      <c r="L108" s="195"/>
      <c r="M108" s="179"/>
      <c r="N108" s="179"/>
    </row>
    <row r="109" spans="1:14" ht="12.75" customHeight="1" x14ac:dyDescent="0.3">
      <c r="A109" s="238" t="s">
        <v>2098</v>
      </c>
      <c r="B109" s="314" t="s">
        <v>2098</v>
      </c>
      <c r="C109" s="133"/>
      <c r="D109" s="153" t="s">
        <v>554</v>
      </c>
      <c r="E109" s="303" t="s">
        <v>2100</v>
      </c>
      <c r="F109" s="182" t="s">
        <v>1036</v>
      </c>
      <c r="G109" s="105">
        <v>1</v>
      </c>
      <c r="H109" s="153" t="s">
        <v>1037</v>
      </c>
      <c r="I109" s="209">
        <v>408.22</v>
      </c>
      <c r="J109" s="291">
        <f>+IF($H109="$",IF($G109&lt;&gt;J$2,$G109*I109,I109+$G109),I109*$G109*J$1)*1.21</f>
        <v>493.94620000000003</v>
      </c>
      <c r="K109" s="40" t="s">
        <v>1333</v>
      </c>
      <c r="L109" s="195"/>
      <c r="M109" s="179"/>
      <c r="N109" s="179"/>
    </row>
    <row r="110" spans="1:14" ht="12.75" customHeight="1" x14ac:dyDescent="0.3">
      <c r="A110" s="145" t="s">
        <v>980</v>
      </c>
      <c r="B110" s="133">
        <v>501</v>
      </c>
      <c r="C110" s="133" t="str">
        <f>+VLOOKUP(A110,'[3]TANGO MP-INSUMOS'!$B$1:$F$300,4,0)</f>
        <v>Vegetales</v>
      </c>
      <c r="D110" s="153" t="s">
        <v>551</v>
      </c>
      <c r="E110" s="298" t="str">
        <f>+VLOOKUP(A110,'[3]TANGO MP-INSUMOS'!$B$1:$F$300,2,0)</f>
        <v xml:space="preserve">Calabaza en cubos IQF </v>
      </c>
      <c r="F110" s="182" t="s">
        <v>1039</v>
      </c>
      <c r="G110" s="292">
        <v>1.04</v>
      </c>
      <c r="H110" s="153" t="s">
        <v>1037</v>
      </c>
      <c r="I110" s="183">
        <v>1450</v>
      </c>
      <c r="J110" s="291">
        <f>+IF($H110="$",IF($G110&lt;&gt;J$2,$G110*I110,I110+$G110),I110*$G110*J$1)*1.105</f>
        <v>1666.34</v>
      </c>
      <c r="K110" s="40" t="s">
        <v>1333</v>
      </c>
    </row>
    <row r="111" spans="1:14" ht="12.75" customHeight="1" x14ac:dyDescent="0.3">
      <c r="A111" s="180" t="s">
        <v>975</v>
      </c>
      <c r="B111" s="133">
        <v>500</v>
      </c>
      <c r="C111" s="133" t="e">
        <f>+VLOOKUP(A111,'[3]TANGO MP-INSUMOS'!$B$1:$F$300,4,0)</f>
        <v>#N/A</v>
      </c>
      <c r="D111" s="153" t="s">
        <v>551</v>
      </c>
      <c r="E111" s="301" t="s">
        <v>1254</v>
      </c>
      <c r="F111" s="182" t="s">
        <v>1039</v>
      </c>
      <c r="G111" s="154">
        <v>1.04</v>
      </c>
      <c r="H111" s="153" t="s">
        <v>1037</v>
      </c>
      <c r="I111" s="183">
        <v>5050</v>
      </c>
      <c r="J111" s="184">
        <f>+IF($H111="$",IF($G111&lt;&gt;J$2,$G111*I111,I111+$G111),I111*$G111*J$1)*1.21</f>
        <v>6354.92</v>
      </c>
      <c r="K111" s="34" t="s">
        <v>1333</v>
      </c>
      <c r="L111" s="191"/>
    </row>
    <row r="112" spans="1:14" ht="12.75" customHeight="1" x14ac:dyDescent="0.3">
      <c r="A112" s="143" t="s">
        <v>831</v>
      </c>
      <c r="B112" s="133">
        <v>460</v>
      </c>
      <c r="C112" s="133" t="str">
        <f>+VLOOKUP(A112,'[3]TANGO MP-INSUMOS'!$B$1:$F$300,4,0)</f>
        <v>Cárnicos y Huevos</v>
      </c>
      <c r="D112" s="153" t="s">
        <v>551</v>
      </c>
      <c r="E112" s="298" t="str">
        <f>+VLOOKUP(A112,'[3]TANGO MP-INSUMOS'!$B$1:$F$300,2,0)</f>
        <v xml:space="preserve">Carne Vacuna Bife Ancho </v>
      </c>
      <c r="F112" s="182" t="s">
        <v>1039</v>
      </c>
      <c r="G112" s="105">
        <v>1</v>
      </c>
      <c r="H112" s="153" t="s">
        <v>1037</v>
      </c>
      <c r="I112" s="290">
        <v>5700</v>
      </c>
      <c r="J112" s="291">
        <f t="shared" ref="J112:J118" si="5">+IF($H112="$",IF($G112&lt;&gt;J$2,$G112*I112,I112+$G112),I112*$G112*J$1)*1.105</f>
        <v>6298.5</v>
      </c>
      <c r="K112" s="40" t="s">
        <v>1333</v>
      </c>
    </row>
    <row r="113" spans="1:13" ht="12.75" customHeight="1" x14ac:dyDescent="0.3">
      <c r="A113" s="143" t="s">
        <v>822</v>
      </c>
      <c r="B113" s="133">
        <v>457</v>
      </c>
      <c r="C113" s="133" t="str">
        <f>+VLOOKUP(A113,'[3]TANGO MP-INSUMOS'!$B$1:$F$300,4,0)</f>
        <v>Cárnicos y Huevos</v>
      </c>
      <c r="D113" s="153" t="s">
        <v>551</v>
      </c>
      <c r="E113" s="298" t="str">
        <f>+VLOOKUP(A113,'[3]TANGO MP-INSUMOS'!$B$1:$F$300,2,0)</f>
        <v>Carne Vacuna Brazuelo s/hueso</v>
      </c>
      <c r="F113" s="182" t="s">
        <v>1039</v>
      </c>
      <c r="G113" s="105">
        <v>1</v>
      </c>
      <c r="H113" s="153" t="s">
        <v>1037</v>
      </c>
      <c r="I113" s="290">
        <v>5700</v>
      </c>
      <c r="J113" s="291">
        <f t="shared" si="5"/>
        <v>6298.5</v>
      </c>
      <c r="K113" s="40" t="s">
        <v>1333</v>
      </c>
    </row>
    <row r="114" spans="1:13" ht="12.75" customHeight="1" x14ac:dyDescent="0.3">
      <c r="A114" s="145" t="s">
        <v>973</v>
      </c>
      <c r="B114" s="133">
        <v>502</v>
      </c>
      <c r="C114" s="133" t="str">
        <f>+VLOOKUP(A114,'[3]TANGO MP-INSUMOS'!$B$1:$F$300,4,0)</f>
        <v>Cárnicos y Huevos</v>
      </c>
      <c r="D114" s="153" t="s">
        <v>551</v>
      </c>
      <c r="E114" s="298" t="str">
        <f>+VLOOKUP(A114,'[3]TANGO MP-INSUMOS'!$B$1:$F$300,2,0)</f>
        <v xml:space="preserve">Carne Vacuna Carnaza de Paleta </v>
      </c>
      <c r="F114" s="182" t="s">
        <v>1039</v>
      </c>
      <c r="G114" s="105">
        <v>1</v>
      </c>
      <c r="H114" s="153" t="s">
        <v>1037</v>
      </c>
      <c r="I114" s="290">
        <v>5700</v>
      </c>
      <c r="J114" s="291">
        <f t="shared" si="5"/>
        <v>6298.5</v>
      </c>
      <c r="K114" s="40" t="s">
        <v>1333</v>
      </c>
    </row>
    <row r="115" spans="1:13" ht="12.75" hidden="1" customHeight="1" x14ac:dyDescent="0.3">
      <c r="A115" s="142" t="s">
        <v>1312</v>
      </c>
      <c r="B115" s="133">
        <v>499</v>
      </c>
      <c r="C115" s="94" t="str">
        <f>+VLOOKUP(A115,'[3]TANGO MP-INSUMOS'!$B$1:$F$300,4,0)</f>
        <v>Cárnicos y Huevos</v>
      </c>
      <c r="D115" s="95" t="s">
        <v>551</v>
      </c>
      <c r="E115" s="150" t="str">
        <f>+VLOOKUP(A115,'[3]TANGO MP-INSUMOS'!$B$1:$F$300,2,0)</f>
        <v>Carne Vacuna Cuadrada</v>
      </c>
      <c r="F115" s="103" t="s">
        <v>1039</v>
      </c>
      <c r="G115" s="97">
        <v>1</v>
      </c>
      <c r="H115" s="95" t="s">
        <v>1037</v>
      </c>
      <c r="I115" s="98">
        <v>285</v>
      </c>
      <c r="J115" s="99">
        <f t="shared" si="5"/>
        <v>314.92500000000001</v>
      </c>
      <c r="K115" s="40" t="s">
        <v>1334</v>
      </c>
    </row>
    <row r="116" spans="1:13" ht="12.75" hidden="1" customHeight="1" x14ac:dyDescent="0.3">
      <c r="A116" s="156" t="s">
        <v>1313</v>
      </c>
      <c r="B116" s="157">
        <v>503</v>
      </c>
      <c r="C116" s="157" t="e">
        <f>+VLOOKUP(A116,'[3]TANGO MP-INSUMOS'!$B$1:$F$300,4,0)</f>
        <v>#N/A</v>
      </c>
      <c r="D116" s="158" t="s">
        <v>551</v>
      </c>
      <c r="E116" s="158" t="e">
        <f>+VLOOKUP(A116,'[3]TANGO MP-INSUMOS'!$B$1:$F$300,2,0)</f>
        <v>#N/A</v>
      </c>
      <c r="F116" s="159" t="s">
        <v>1039</v>
      </c>
      <c r="G116" s="160">
        <v>1</v>
      </c>
      <c r="H116" s="158" t="s">
        <v>1037</v>
      </c>
      <c r="I116" s="161">
        <v>249.32</v>
      </c>
      <c r="J116" s="99">
        <f t="shared" si="5"/>
        <v>275.49860000000001</v>
      </c>
      <c r="K116" s="162" t="s">
        <v>1334</v>
      </c>
    </row>
    <row r="117" spans="1:13" ht="12.75" customHeight="1" x14ac:dyDescent="0.3">
      <c r="A117" s="145" t="s">
        <v>667</v>
      </c>
      <c r="B117" s="133">
        <v>303010000001</v>
      </c>
      <c r="C117" s="133" t="str">
        <f>+VLOOKUP(A117,'[3]TANGO MP-INSUMOS'!$B$1:$F$300,4,0)</f>
        <v>Cárnicos y Huevos</v>
      </c>
      <c r="D117" s="153" t="s">
        <v>551</v>
      </c>
      <c r="E117" s="298" t="str">
        <f>+VLOOKUP(A117,'[3]TANGO MP-INSUMOS'!$B$1:$F$300,2,0)</f>
        <v>Carne vacuna picada</v>
      </c>
      <c r="F117" s="182" t="s">
        <v>1039</v>
      </c>
      <c r="G117" s="105">
        <v>1</v>
      </c>
      <c r="H117" s="153" t="s">
        <v>1037</v>
      </c>
      <c r="I117" s="290">
        <v>4900</v>
      </c>
      <c r="J117" s="291">
        <f t="shared" si="5"/>
        <v>5414.5</v>
      </c>
      <c r="K117" s="40" t="s">
        <v>1333</v>
      </c>
      <c r="L117" s="34">
        <f>7*2.5</f>
        <v>17.5</v>
      </c>
      <c r="M117" s="34">
        <f>66550/L117</f>
        <v>3802.8571428571427</v>
      </c>
    </row>
    <row r="118" spans="1:13" ht="12.75" customHeight="1" x14ac:dyDescent="0.3">
      <c r="A118" s="143" t="s">
        <v>823</v>
      </c>
      <c r="B118" s="133">
        <v>458</v>
      </c>
      <c r="C118" s="133" t="str">
        <f>+VLOOKUP(A118,'[3]TANGO MP-INSUMOS'!$B$1:$F$300,4,0)</f>
        <v>Cárnicos y Huevos</v>
      </c>
      <c r="D118" s="153" t="s">
        <v>551</v>
      </c>
      <c r="E118" s="298" t="str">
        <f>+VLOOKUP(A118,'[3]TANGO MP-INSUMOS'!$B$1:$F$300,2,0)</f>
        <v>Carne Vacuna Tapa de Asado</v>
      </c>
      <c r="F118" s="182" t="s">
        <v>1039</v>
      </c>
      <c r="G118" s="105">
        <v>1</v>
      </c>
      <c r="H118" s="153" t="s">
        <v>1037</v>
      </c>
      <c r="I118" s="290">
        <v>5400</v>
      </c>
      <c r="J118" s="291">
        <f t="shared" si="5"/>
        <v>5967</v>
      </c>
      <c r="K118" s="40" t="s">
        <v>1333</v>
      </c>
    </row>
    <row r="119" spans="1:13" ht="12.75" customHeight="1" x14ac:dyDescent="0.3">
      <c r="A119" s="145" t="s">
        <v>971</v>
      </c>
      <c r="B119" s="133">
        <v>496</v>
      </c>
      <c r="C119" s="133" t="str">
        <f>+VLOOKUP(A119,'[3]TANGO MP-INSUMOS'!$B$1:$F$300,4,0)</f>
        <v>Vegetales</v>
      </c>
      <c r="D119" s="153" t="s">
        <v>551</v>
      </c>
      <c r="E119" s="298" t="str">
        <f>+VLOOKUP(A119,'[3]TANGO MP-INSUMOS'!$B$1:$F$300,2,0)</f>
        <v>Cebolla de verdeo deshidratada</v>
      </c>
      <c r="F119" s="182" t="s">
        <v>1039</v>
      </c>
      <c r="G119" s="292">
        <v>1.04</v>
      </c>
      <c r="H119" s="153" t="s">
        <v>1037</v>
      </c>
      <c r="I119" s="290">
        <v>6050</v>
      </c>
      <c r="J119" s="291">
        <f>+IF($H119="$",IF($G119&lt;&gt;J$2,$G119*I119,I119+$G119),I119*$G119*J$1)*1.21</f>
        <v>7613.32</v>
      </c>
      <c r="K119" s="40" t="s">
        <v>1333</v>
      </c>
      <c r="L119" s="191"/>
    </row>
    <row r="120" spans="1:13" ht="12.75" customHeight="1" x14ac:dyDescent="0.3">
      <c r="A120" s="7" t="s">
        <v>1839</v>
      </c>
      <c r="B120" s="295" t="s">
        <v>1839</v>
      </c>
      <c r="C120" s="133" t="e">
        <f>+VLOOKUP(A120,'[3]TANGO MP-INSUMOS'!$B$1:$F$300,4,0)</f>
        <v>#N/A</v>
      </c>
      <c r="D120" s="153" t="s">
        <v>551</v>
      </c>
      <c r="E120" s="301" t="s">
        <v>1840</v>
      </c>
      <c r="F120" s="182" t="s">
        <v>1039</v>
      </c>
      <c r="G120" s="105">
        <v>1</v>
      </c>
      <c r="H120" s="153" t="s">
        <v>1037</v>
      </c>
      <c r="I120" s="183">
        <v>1820</v>
      </c>
      <c r="J120" s="291">
        <f>+IF($H120="$",IF($G120&lt;&gt;J$2,$G120*I120,I120+$G120),I120*$G120*J$1)*1.105</f>
        <v>2011.1</v>
      </c>
      <c r="K120" s="40" t="s">
        <v>1333</v>
      </c>
    </row>
    <row r="121" spans="1:13" ht="12.75" hidden="1" customHeight="1" x14ac:dyDescent="0.3">
      <c r="A121" s="163" t="s">
        <v>665</v>
      </c>
      <c r="B121" s="157">
        <v>90005</v>
      </c>
      <c r="C121" s="157" t="e">
        <f>+VLOOKUP(A121,'[3]TANGO MP-INSUMOS'!$B$1:$F$300,4,0)</f>
        <v>#N/A</v>
      </c>
      <c r="D121" s="158" t="s">
        <v>551</v>
      </c>
      <c r="E121" s="158" t="e">
        <f>+VLOOKUP(A121,'[3]TANGO MP-INSUMOS'!$B$1:$F$300,2,0)</f>
        <v>#N/A</v>
      </c>
      <c r="F121" s="159" t="s">
        <v>1039</v>
      </c>
      <c r="G121" s="160">
        <v>1</v>
      </c>
      <c r="H121" s="158" t="s">
        <v>1037</v>
      </c>
      <c r="I121" s="161">
        <v>690</v>
      </c>
      <c r="J121" s="99">
        <f>+IF($H121="$",IF($G121&lt;&gt;J$2,$G121*I121,I121+$G121),I121*$G121*J$1)*1.21</f>
        <v>834.9</v>
      </c>
      <c r="K121" s="162" t="s">
        <v>1334</v>
      </c>
    </row>
    <row r="122" spans="1:13" ht="12.75" customHeight="1" x14ac:dyDescent="0.3">
      <c r="A122" s="145" t="s">
        <v>914</v>
      </c>
      <c r="B122" s="133">
        <v>485</v>
      </c>
      <c r="C122" s="133" t="str">
        <f>+VLOOKUP(A122,'[3]TANGO MP-INSUMOS'!$B$1:$F$300,4,0)</f>
        <v>Vegetales</v>
      </c>
      <c r="D122" s="153" t="s">
        <v>551</v>
      </c>
      <c r="E122" s="298" t="str">
        <f>+VLOOKUP(A122,'[3]TANGO MP-INSUMOS'!$B$1:$F$300,2,0)</f>
        <v>Cebolla en escamas</v>
      </c>
      <c r="F122" s="182" t="s">
        <v>1039</v>
      </c>
      <c r="G122" s="105">
        <v>1</v>
      </c>
      <c r="H122" s="153" t="s">
        <v>1037</v>
      </c>
      <c r="I122" s="183">
        <v>4935</v>
      </c>
      <c r="J122" s="291">
        <f>+IF($H122="$",IF($G122&lt;&gt;J$2,$G122*I122,I122+$G122),I122*$G122*J$1)*1.21</f>
        <v>5971.3499999999995</v>
      </c>
      <c r="K122" s="40" t="s">
        <v>1333</v>
      </c>
      <c r="L122" s="122"/>
    </row>
    <row r="123" spans="1:13" ht="12.75" customHeight="1" x14ac:dyDescent="0.3">
      <c r="A123" s="145" t="s">
        <v>692</v>
      </c>
      <c r="B123" s="133">
        <v>2</v>
      </c>
      <c r="C123" s="133" t="str">
        <f>+VLOOKUP(A123,'[3]TANGO MP-INSUMOS'!$B$1:$F$300,4,0)</f>
        <v>Vegetales</v>
      </c>
      <c r="D123" s="153" t="s">
        <v>551</v>
      </c>
      <c r="E123" s="298" t="str">
        <f>+VLOOKUP(A123,'[3]TANGO MP-INSUMOS'!$B$1:$F$300,2,0)</f>
        <v>Cebolla en polvo</v>
      </c>
      <c r="F123" s="153" t="str">
        <f>+VLOOKUP($B123,[4]Catalogo!$C:$F,4,FALSE)</f>
        <v>Kg</v>
      </c>
      <c r="G123" s="289">
        <v>1</v>
      </c>
      <c r="H123" s="154" t="s">
        <v>1037</v>
      </c>
      <c r="I123" s="183">
        <v>4704</v>
      </c>
      <c r="J123" s="291">
        <f>+IF($H123="$",IF($G123&lt;&gt;J$2,$G123*I123,I123+$G123),I123*$G123*J$1)*1.21</f>
        <v>5691.84</v>
      </c>
      <c r="K123" s="40" t="s">
        <v>1333</v>
      </c>
      <c r="L123" s="179"/>
    </row>
    <row r="124" spans="1:13" ht="12.75" customHeight="1" x14ac:dyDescent="0.3">
      <c r="A124" s="143" t="s">
        <v>137</v>
      </c>
      <c r="B124" s="133">
        <v>90030</v>
      </c>
      <c r="C124" s="133" t="str">
        <f>+VLOOKUP(A124,'[3]TANGO MP-INSUMOS'!$B$1:$F$300,4,0)</f>
        <v>Vegetales</v>
      </c>
      <c r="D124" s="153" t="s">
        <v>551</v>
      </c>
      <c r="E124" s="298" t="str">
        <f>+VLOOKUP(A124,'[3]TANGO MP-INSUMOS'!$B$1:$F$300,2,0)</f>
        <v>Cebolla IQF</v>
      </c>
      <c r="F124" s="182" t="s">
        <v>1039</v>
      </c>
      <c r="G124" s="289">
        <v>1</v>
      </c>
      <c r="H124" s="154" t="s">
        <v>1037</v>
      </c>
      <c r="I124" s="183">
        <v>1600</v>
      </c>
      <c r="J124" s="291">
        <f>+IF($H124="$",IF($G124&lt;&gt;J$2,$G124*I124,I124+$G124),I124*$G124*J$1)*1.105</f>
        <v>1768</v>
      </c>
      <c r="K124" s="40" t="s">
        <v>1333</v>
      </c>
    </row>
    <row r="125" spans="1:13" ht="12.75" hidden="1" customHeight="1" x14ac:dyDescent="0.3">
      <c r="A125" s="145" t="s">
        <v>898</v>
      </c>
      <c r="B125" s="133">
        <v>484</v>
      </c>
      <c r="C125" s="94" t="str">
        <f>+VLOOKUP(A125,'[3]TANGO MP-INSUMOS'!$B$1:$F$300,4,0)</f>
        <v>Derivados Proteínicos</v>
      </c>
      <c r="D125" s="95" t="s">
        <v>551</v>
      </c>
      <c r="E125" s="150" t="str">
        <f>+VLOOKUP(A125,'[3]TANGO MP-INSUMOS'!$B$1:$F$300,2,0)</f>
        <v>Centex chico (4061 IP SOLAE)</v>
      </c>
      <c r="F125" s="103" t="s">
        <v>1039</v>
      </c>
      <c r="G125" s="102">
        <v>1.04</v>
      </c>
      <c r="H125" s="95" t="s">
        <v>1038</v>
      </c>
      <c r="I125" s="98">
        <v>2.2000000000000002</v>
      </c>
      <c r="J125" s="99">
        <f>+IF($H125="$",IF($G125&lt;&gt;J$2,$G125*I125,I125+$G125),I125*$G125*J$1)*1.21</f>
        <v>2768.4800000000005</v>
      </c>
      <c r="K125" s="40" t="s">
        <v>1334</v>
      </c>
    </row>
    <row r="126" spans="1:13" ht="12.75" hidden="1" customHeight="1" x14ac:dyDescent="0.3">
      <c r="A126" s="145" t="s">
        <v>875</v>
      </c>
      <c r="B126" s="133">
        <v>433</v>
      </c>
      <c r="C126" s="94" t="str">
        <f>+VLOOKUP(A126,'[3]TANGO MP-INSUMOS'!$B$1:$F$300,4,0)</f>
        <v>Derivados Proteínicos</v>
      </c>
      <c r="D126" s="95" t="s">
        <v>551</v>
      </c>
      <c r="E126" s="150" t="str">
        <f>+VLOOKUP(A126,'[3]TANGO MP-INSUMOS'!$B$1:$F$300,2,0)</f>
        <v>Centex grande (4186 SOLAE)</v>
      </c>
      <c r="F126" s="103" t="s">
        <v>1039</v>
      </c>
      <c r="G126" s="102">
        <v>1.04</v>
      </c>
      <c r="H126" s="95" t="s">
        <v>1038</v>
      </c>
      <c r="I126" s="98">
        <v>2.38</v>
      </c>
      <c r="J126" s="99">
        <f>+IF($H126="$",IF($G126&lt;&gt;J$2,$G126*I126,I126+$G126),I126*$G126*J$1)*1.21</f>
        <v>2994.9920000000002</v>
      </c>
      <c r="K126" s="40" t="s">
        <v>1334</v>
      </c>
    </row>
    <row r="127" spans="1:13" ht="12.75" hidden="1" customHeight="1" x14ac:dyDescent="0.3">
      <c r="A127" s="145" t="s">
        <v>872</v>
      </c>
      <c r="B127" s="133">
        <v>70016</v>
      </c>
      <c r="C127" s="94" t="str">
        <f>+VLOOKUP(A127,'[3]TANGO MP-INSUMOS'!$B$1:$F$300,4,0)</f>
        <v>Lácteos</v>
      </c>
      <c r="D127" s="95" t="s">
        <v>551</v>
      </c>
      <c r="E127" s="150" t="str">
        <f>+VLOOKUP(A127,'[3]TANGO MP-INSUMOS'!$B$1:$F$300,2,0)</f>
        <v xml:space="preserve">Cheddar </v>
      </c>
      <c r="F127" s="103" t="s">
        <v>1039</v>
      </c>
      <c r="G127" s="97">
        <v>1</v>
      </c>
      <c r="H127" s="95" t="s">
        <v>1037</v>
      </c>
      <c r="I127" s="98">
        <f>1463.6*1.07</f>
        <v>1566.0519999999999</v>
      </c>
      <c r="J127" s="99">
        <f>+IF($H127="$",IF($G127&lt;&gt;J$2,$G127*I127,I127+$G127),I127*$G127*J$1)*1.21</f>
        <v>1894.9229199999997</v>
      </c>
      <c r="K127" s="40" t="s">
        <v>1334</v>
      </c>
    </row>
    <row r="128" spans="1:13" ht="12.75" hidden="1" customHeight="1" x14ac:dyDescent="0.3">
      <c r="A128" s="168" t="s">
        <v>1094</v>
      </c>
      <c r="B128" s="158">
        <v>70018</v>
      </c>
      <c r="C128" s="157" t="e">
        <f>+VLOOKUP(A128,'[3]TANGO MP-INSUMOS'!$B$1:$F$300,4,0)</f>
        <v>#N/A</v>
      </c>
      <c r="D128" s="158" t="s">
        <v>551</v>
      </c>
      <c r="E128" s="158" t="e">
        <f>+VLOOKUP(A128,'[3]TANGO MP-INSUMOS'!$B$1:$F$300,2,0)</f>
        <v>#N/A</v>
      </c>
      <c r="F128" s="159" t="s">
        <v>1039</v>
      </c>
      <c r="G128" s="160">
        <v>1</v>
      </c>
      <c r="H128" s="158" t="s">
        <v>1037</v>
      </c>
      <c r="I128" s="161">
        <v>987</v>
      </c>
      <c r="J128" s="99">
        <f>+IF($H128="$",IF($G128&lt;&gt;J$2,$G128*I128,I128+$G128),I128*$G128*J$1)*1.21</f>
        <v>1194.27</v>
      </c>
      <c r="K128" s="162" t="s">
        <v>1334</v>
      </c>
    </row>
    <row r="129" spans="1:13" ht="12.75" customHeight="1" x14ac:dyDescent="0.3">
      <c r="A129" s="334" t="s">
        <v>2241</v>
      </c>
      <c r="B129" s="334" t="s">
        <v>2241</v>
      </c>
      <c r="C129" s="133" t="s">
        <v>903</v>
      </c>
      <c r="D129" s="153" t="s">
        <v>551</v>
      </c>
      <c r="E129" s="335" t="s">
        <v>2242</v>
      </c>
      <c r="F129" s="182" t="s">
        <v>1039</v>
      </c>
      <c r="G129" s="105">
        <v>1</v>
      </c>
      <c r="H129" s="154" t="s">
        <v>1037</v>
      </c>
      <c r="I129" s="183">
        <v>4425.8</v>
      </c>
      <c r="J129" s="184">
        <f>+IF($H129="$",IF($G129&lt;&gt;J$2,$G129*I129,I129+$G129),I129*$G129*J$1)*1.21</f>
        <v>5355.2179999999998</v>
      </c>
      <c r="K129" s="34" t="s">
        <v>1333</v>
      </c>
      <c r="M129" s="179"/>
    </row>
    <row r="130" spans="1:13" ht="12.75" customHeight="1" x14ac:dyDescent="0.3">
      <c r="A130" s="185" t="s">
        <v>379</v>
      </c>
      <c r="B130" s="133">
        <v>50009</v>
      </c>
      <c r="C130" s="133" t="e">
        <f>+VLOOKUP(A130,'[3]TANGO MP-INSUMOS'!$B$1:$F$300,4,0)</f>
        <v>#N/A</v>
      </c>
      <c r="D130" s="153" t="s">
        <v>551</v>
      </c>
      <c r="E130" s="301" t="s">
        <v>475</v>
      </c>
      <c r="F130" s="182" t="s">
        <v>1039</v>
      </c>
      <c r="G130" s="154">
        <v>1.04</v>
      </c>
      <c r="H130" s="154" t="s">
        <v>1037</v>
      </c>
      <c r="I130" s="183">
        <v>2500</v>
      </c>
      <c r="J130" s="184">
        <f>+IF($H130="$",IF($G130&lt;&gt;J$2,$G130*I130,I130+$G130),I130*$G130*J$1)*1.105</f>
        <v>2873</v>
      </c>
      <c r="K130" s="34" t="s">
        <v>1333</v>
      </c>
      <c r="L130" s="122"/>
      <c r="M130" s="122"/>
    </row>
    <row r="131" spans="1:13" ht="12.75" customHeight="1" x14ac:dyDescent="0.3">
      <c r="A131" s="7" t="s">
        <v>1888</v>
      </c>
      <c r="B131" s="295" t="s">
        <v>1888</v>
      </c>
      <c r="C131" s="133" t="e">
        <f>+VLOOKUP(A131,'[3]TANGO MP-INSUMOS'!$B$1:$F$300,4,0)</f>
        <v>#N/A</v>
      </c>
      <c r="D131" s="153" t="s">
        <v>551</v>
      </c>
      <c r="E131" s="301" t="s">
        <v>1889</v>
      </c>
      <c r="F131" s="182" t="s">
        <v>1039</v>
      </c>
      <c r="G131" s="105">
        <v>1</v>
      </c>
      <c r="H131" s="154" t="s">
        <v>1037</v>
      </c>
      <c r="I131" s="183">
        <v>2720</v>
      </c>
      <c r="J131" s="184">
        <f>+IF($H131="$",IF($G131&lt;&gt;J$2,$G131*I131,I131+$G131),I131*$G131*J$1)*1.105</f>
        <v>3005.6</v>
      </c>
      <c r="K131" s="34" t="s">
        <v>1333</v>
      </c>
    </row>
    <row r="132" spans="1:13" ht="12.75" customHeight="1" x14ac:dyDescent="0.3">
      <c r="A132" s="178" t="s">
        <v>136</v>
      </c>
      <c r="B132" s="133">
        <v>110028</v>
      </c>
      <c r="C132" s="133" t="e">
        <f>+VLOOKUP(A132,'[3]TANGO MP-INSUMOS'!$B$1:$F$300,4,0)</f>
        <v>#N/A</v>
      </c>
      <c r="D132" s="153" t="s">
        <v>1035</v>
      </c>
      <c r="E132" s="301" t="s">
        <v>439</v>
      </c>
      <c r="F132" s="153" t="s">
        <v>1036</v>
      </c>
      <c r="G132" s="105">
        <v>1</v>
      </c>
      <c r="H132" s="154" t="s">
        <v>1038</v>
      </c>
      <c r="I132" s="183">
        <v>1.4</v>
      </c>
      <c r="J132" s="184">
        <f t="shared" ref="J132:J138" si="6">+IF($H132="$",IF($G132&lt;&gt;J$2,$G132*I132,I132+$G132),I132*$G132*J$1)*1.21</f>
        <v>1694</v>
      </c>
      <c r="K132" s="34" t="s">
        <v>1333</v>
      </c>
    </row>
    <row r="133" spans="1:13" ht="12.75" customHeight="1" x14ac:dyDescent="0.3">
      <c r="A133" s="178" t="s">
        <v>774</v>
      </c>
      <c r="B133" s="295" t="s">
        <v>774</v>
      </c>
      <c r="C133" s="133">
        <f>+VLOOKUP(A133,'[3]TANGO MP-INSUMOS'!$B$1:$F$300,4,0)</f>
        <v>0</v>
      </c>
      <c r="D133" s="153" t="s">
        <v>1035</v>
      </c>
      <c r="E133" s="301" t="s">
        <v>2160</v>
      </c>
      <c r="F133" s="153" t="s">
        <v>1036</v>
      </c>
      <c r="G133" s="105">
        <v>1</v>
      </c>
      <c r="H133" s="154" t="s">
        <v>1038</v>
      </c>
      <c r="I133" s="183">
        <v>14.62</v>
      </c>
      <c r="J133" s="184">
        <f t="shared" si="6"/>
        <v>17690.2</v>
      </c>
      <c r="K133" s="34" t="s">
        <v>1333</v>
      </c>
      <c r="L133" s="260">
        <f>13856.54/978.5</f>
        <v>14.161001532958611</v>
      </c>
      <c r="M133" s="260" t="s">
        <v>2225</v>
      </c>
    </row>
    <row r="134" spans="1:13" ht="12.75" customHeight="1" x14ac:dyDescent="0.3">
      <c r="A134" s="7" t="s">
        <v>2167</v>
      </c>
      <c r="B134" s="7" t="s">
        <v>2167</v>
      </c>
      <c r="C134" s="133" t="e">
        <f>+VLOOKUP(A134,'[3]TANGO MP-INSUMOS'!$B$1:$F$300,4,0)</f>
        <v>#N/A</v>
      </c>
      <c r="D134" s="153" t="s">
        <v>1035</v>
      </c>
      <c r="E134" s="7" t="s">
        <v>2168</v>
      </c>
      <c r="F134" s="153" t="s">
        <v>1036</v>
      </c>
      <c r="G134" s="105">
        <v>1</v>
      </c>
      <c r="H134" s="154" t="s">
        <v>1038</v>
      </c>
      <c r="I134" s="183">
        <v>14.62</v>
      </c>
      <c r="J134" s="184">
        <f t="shared" ref="J134" si="7">+IF($H134="$",IF($G134&lt;&gt;J$2,$G134*I134,I134+$G134),I134*$G134*J$1)*1.21</f>
        <v>17690.2</v>
      </c>
      <c r="K134" s="34" t="s">
        <v>1333</v>
      </c>
    </row>
    <row r="135" spans="1:13" ht="12.75" customHeight="1" x14ac:dyDescent="0.3">
      <c r="A135" s="145" t="s">
        <v>301</v>
      </c>
      <c r="B135" s="133">
        <v>11</v>
      </c>
      <c r="C135" s="133">
        <f>+VLOOKUP(A135,'[3]TANGO MP-INSUMOS'!$B$1:$F$300,4,0)</f>
        <v>0</v>
      </c>
      <c r="D135" s="153" t="s">
        <v>1035</v>
      </c>
      <c r="E135" s="298" t="str">
        <f>+VLOOKUP(A135,'[3]TANGO MP-INSUMOS'!$B$1:$F$300,2,0)</f>
        <v>Cinta 48 x 1500</v>
      </c>
      <c r="F135" s="153" t="s">
        <v>1036</v>
      </c>
      <c r="G135" s="289">
        <v>1</v>
      </c>
      <c r="H135" s="154" t="s">
        <v>1038</v>
      </c>
      <c r="I135" s="290">
        <v>28.07</v>
      </c>
      <c r="J135" s="291">
        <f t="shared" si="6"/>
        <v>33964.699999999997</v>
      </c>
      <c r="K135" s="40" t="s">
        <v>1333</v>
      </c>
      <c r="L135" s="34">
        <v>38.93</v>
      </c>
      <c r="M135" s="34" t="s">
        <v>1977</v>
      </c>
    </row>
    <row r="136" spans="1:13" ht="12.75" customHeight="1" x14ac:dyDescent="0.3">
      <c r="A136" s="146" t="s">
        <v>1288</v>
      </c>
      <c r="B136" s="133">
        <v>47902</v>
      </c>
      <c r="C136" s="133" t="str">
        <f>+VLOOKUP(A136,'[3]TANGO MP-INSUMOS'!$B$1:$F$300,4,0)</f>
        <v>Cinta adhesiva</v>
      </c>
      <c r="D136" s="153" t="s">
        <v>1035</v>
      </c>
      <c r="E136" s="298" t="str">
        <f>+VLOOKUP(A136,'[3]TANGO MP-INSUMOS'!$B$1:$F$300,2,0)</f>
        <v>Cinta adhesiva Frizata 48 x 500M</v>
      </c>
      <c r="F136" s="155" t="s">
        <v>1036</v>
      </c>
      <c r="G136" s="105">
        <v>1</v>
      </c>
      <c r="H136" s="153" t="s">
        <v>1038</v>
      </c>
      <c r="I136" s="290">
        <v>12.9</v>
      </c>
      <c r="J136" s="291">
        <f t="shared" si="6"/>
        <v>15609</v>
      </c>
      <c r="K136" s="40" t="s">
        <v>1333</v>
      </c>
    </row>
    <row r="137" spans="1:13" ht="12.75" customHeight="1" x14ac:dyDescent="0.3">
      <c r="A137" s="180" t="s">
        <v>877</v>
      </c>
      <c r="B137" s="133">
        <v>479</v>
      </c>
      <c r="C137" s="133" t="e">
        <f>+VLOOKUP(A137,'[3]TANGO MP-INSUMOS'!$B$1:$F$300,4,0)</f>
        <v>#N/A</v>
      </c>
      <c r="D137" s="153" t="s">
        <v>1035</v>
      </c>
      <c r="E137" s="298" t="s">
        <v>878</v>
      </c>
      <c r="F137" s="153" t="s">
        <v>1036</v>
      </c>
      <c r="G137" s="105">
        <v>1</v>
      </c>
      <c r="H137" s="154" t="s">
        <v>1038</v>
      </c>
      <c r="I137" s="183">
        <v>12.9</v>
      </c>
      <c r="J137" s="291">
        <f t="shared" si="6"/>
        <v>15609</v>
      </c>
      <c r="K137" s="34" t="s">
        <v>1333</v>
      </c>
    </row>
    <row r="138" spans="1:13" ht="12.75" customHeight="1" x14ac:dyDescent="0.3">
      <c r="A138" s="178" t="s">
        <v>296</v>
      </c>
      <c r="B138" s="133">
        <v>33</v>
      </c>
      <c r="C138" s="133" t="e">
        <f>+VLOOKUP(A138,'[3]TANGO MP-INSUMOS'!$B$1:$F$300,4,0)</f>
        <v>#N/A</v>
      </c>
      <c r="D138" s="153" t="s">
        <v>551</v>
      </c>
      <c r="E138" s="299" t="s">
        <v>313</v>
      </c>
      <c r="F138" s="182" t="s">
        <v>1039</v>
      </c>
      <c r="G138" s="105">
        <v>1</v>
      </c>
      <c r="H138" s="154" t="s">
        <v>1038</v>
      </c>
      <c r="I138" s="183">
        <v>13.5</v>
      </c>
      <c r="J138" s="184">
        <f t="shared" si="6"/>
        <v>16335</v>
      </c>
      <c r="K138" s="40" t="s">
        <v>1333</v>
      </c>
    </row>
    <row r="139" spans="1:13" ht="12.75" customHeight="1" x14ac:dyDescent="0.3">
      <c r="A139" s="143" t="s">
        <v>1300</v>
      </c>
      <c r="B139" s="133">
        <v>90038</v>
      </c>
      <c r="C139" s="133" t="str">
        <f>+VLOOKUP(A139,'[3]TANGO MP-INSUMOS'!$B$1:$F$300,4,0)</f>
        <v>Vegetales</v>
      </c>
      <c r="D139" s="153" t="s">
        <v>551</v>
      </c>
      <c r="E139" s="298" t="str">
        <f>+VLOOKUP(A139,'[3]TANGO MP-INSUMOS'!$B$1:$F$300,2,0)</f>
        <v>Coliflor IQF</v>
      </c>
      <c r="F139" s="182" t="s">
        <v>1039</v>
      </c>
      <c r="G139" s="292">
        <v>1.04</v>
      </c>
      <c r="H139" s="153" t="s">
        <v>1038</v>
      </c>
      <c r="I139" s="183">
        <v>1.23</v>
      </c>
      <c r="J139" s="291">
        <f>+IF($H139="$",IF($G139&lt;&gt;J$2,$G139*I139,I139+$G139),I139*$G139*J$1)</f>
        <v>1279.2</v>
      </c>
      <c r="K139" s="40" t="s">
        <v>1333</v>
      </c>
    </row>
    <row r="140" spans="1:13" ht="12.75" customHeight="1" x14ac:dyDescent="0.3">
      <c r="A140" s="141" t="s">
        <v>681</v>
      </c>
      <c r="B140" s="133">
        <v>390</v>
      </c>
      <c r="C140" s="133" t="str">
        <f>+VLOOKUP(A140,'[3]TANGO MP-INSUMOS'!$B$1:$F$300,4,0)</f>
        <v>Aditivos</v>
      </c>
      <c r="D140" s="153" t="s">
        <v>551</v>
      </c>
      <c r="E140" s="298" t="str">
        <f>+VLOOKUP(A140,'[3]TANGO MP-INSUMOS'!$B$1:$F$300,2,0)</f>
        <v>Colorante Caramelo</v>
      </c>
      <c r="F140" s="182" t="s">
        <v>1039</v>
      </c>
      <c r="G140" s="292">
        <v>1.04</v>
      </c>
      <c r="H140" s="153" t="s">
        <v>1038</v>
      </c>
      <c r="I140" s="290">
        <f>4.48</f>
        <v>4.4800000000000004</v>
      </c>
      <c r="J140" s="291">
        <f t="shared" ref="J140:J148" si="8">+IF($H140="$",IF($G140&lt;&gt;J$2,$G140*I140,I140+$G140),I140*$G140*J$1)*1.21</f>
        <v>5637.6319999999996</v>
      </c>
      <c r="K140" s="40" t="s">
        <v>1333</v>
      </c>
      <c r="M140" s="179"/>
    </row>
    <row r="141" spans="1:13" ht="12.75" customHeight="1" x14ac:dyDescent="0.3">
      <c r="A141" s="148" t="s">
        <v>657</v>
      </c>
      <c r="B141" s="133">
        <v>40004</v>
      </c>
      <c r="C141" s="133" t="str">
        <f>+VLOOKUP(A141,'[3]TANGO MP-INSUMOS'!$B$1:$F$300,4,0)</f>
        <v>Correctivos y Coadyuvantes</v>
      </c>
      <c r="D141" s="153" t="s">
        <v>551</v>
      </c>
      <c r="E141" s="298" t="str">
        <f>+VLOOKUP(A141,'[3]TANGO MP-INSUMOS'!$B$1:$F$300,2,0)</f>
        <v>Comino molido</v>
      </c>
      <c r="F141" s="182" t="s">
        <v>1039</v>
      </c>
      <c r="G141" s="105">
        <v>1</v>
      </c>
      <c r="H141" s="153" t="s">
        <v>1037</v>
      </c>
      <c r="I141" s="183">
        <v>9408</v>
      </c>
      <c r="J141" s="291">
        <f t="shared" si="8"/>
        <v>11383.68</v>
      </c>
      <c r="K141" s="40" t="s">
        <v>1333</v>
      </c>
      <c r="L141" s="179"/>
    </row>
    <row r="142" spans="1:13" ht="15" hidden="1" customHeight="1" x14ac:dyDescent="0.3">
      <c r="A142" s="141" t="s">
        <v>813</v>
      </c>
      <c r="B142" s="133">
        <v>451</v>
      </c>
      <c r="C142" s="94" t="str">
        <f>+VLOOKUP(A142,'[3]TANGO MP-INSUMOS'!$B$1:$F$300,4,0)</f>
        <v>Derivados Proteínicos</v>
      </c>
      <c r="D142" s="95" t="s">
        <v>551</v>
      </c>
      <c r="E142" s="150" t="str">
        <f>+VLOOKUP(A142,'[3]TANGO MP-INSUMOS'!$B$1:$F$300,2,0)</f>
        <v xml:space="preserve">Concentrado de soja </v>
      </c>
      <c r="F142" s="103" t="s">
        <v>1039</v>
      </c>
      <c r="G142" s="97">
        <v>1</v>
      </c>
      <c r="H142" s="95" t="s">
        <v>1038</v>
      </c>
      <c r="I142" s="98">
        <v>4.05</v>
      </c>
      <c r="J142" s="99">
        <f t="shared" si="8"/>
        <v>4900.5</v>
      </c>
      <c r="K142" s="40" t="s">
        <v>1334</v>
      </c>
      <c r="M142" s="179"/>
    </row>
    <row r="143" spans="1:13" ht="15" customHeight="1" x14ac:dyDescent="0.3">
      <c r="A143" s="141" t="s">
        <v>810</v>
      </c>
      <c r="B143" s="151">
        <v>447</v>
      </c>
      <c r="C143" s="151" t="str">
        <f>+VLOOKUP(A143,'[3]TANGO MP-INSUMOS'!$B$1:$F$300,4,0)</f>
        <v>Azucarados</v>
      </c>
      <c r="D143" s="153" t="s">
        <v>551</v>
      </c>
      <c r="E143" s="299" t="str">
        <f>+VLOOKUP(A143,'[3]TANGO MP-INSUMOS'!$B$1:$F$300,2,0)</f>
        <v>Dextrosa monohidratada</v>
      </c>
      <c r="F143" s="182" t="s">
        <v>1039</v>
      </c>
      <c r="G143" s="105">
        <v>1</v>
      </c>
      <c r="H143" s="153" t="s">
        <v>1037</v>
      </c>
      <c r="I143" s="183">
        <v>988</v>
      </c>
      <c r="J143" s="291">
        <f t="shared" si="8"/>
        <v>1195.48</v>
      </c>
      <c r="K143" s="40" t="s">
        <v>1333</v>
      </c>
      <c r="M143" s="179"/>
    </row>
    <row r="144" spans="1:13" ht="12.75" hidden="1" customHeight="1" x14ac:dyDescent="0.3">
      <c r="A144" s="168" t="s">
        <v>1006</v>
      </c>
      <c r="B144" s="157">
        <v>522</v>
      </c>
      <c r="C144" s="157" t="e">
        <f>+VLOOKUP(A144,'[3]TANGO MP-INSUMOS'!$B$1:$F$300,4,0)</f>
        <v>#N/A</v>
      </c>
      <c r="D144" s="158" t="s">
        <v>551</v>
      </c>
      <c r="E144" s="158" t="e">
        <f>+VLOOKUP(A144,'[3]TANGO MP-INSUMOS'!$B$1:$F$300,2,0)</f>
        <v>#N/A</v>
      </c>
      <c r="F144" s="159" t="s">
        <v>1039</v>
      </c>
      <c r="G144" s="164">
        <v>1.02</v>
      </c>
      <c r="H144" s="164" t="s">
        <v>1037</v>
      </c>
      <c r="I144" s="161">
        <v>790.9</v>
      </c>
      <c r="J144" s="99">
        <f t="shared" si="8"/>
        <v>976.12877999999989</v>
      </c>
      <c r="K144" s="162" t="s">
        <v>1334</v>
      </c>
    </row>
    <row r="145" spans="1:15" ht="12.75" customHeight="1" x14ac:dyDescent="0.3">
      <c r="A145" s="7" t="s">
        <v>661</v>
      </c>
      <c r="B145" s="295" t="s">
        <v>661</v>
      </c>
      <c r="C145" s="133" t="e">
        <f>+VLOOKUP(A145,'[3]TANGO MP-INSUMOS'!$B$1:$F$300,4,0)</f>
        <v>#N/A</v>
      </c>
      <c r="D145" s="153" t="s">
        <v>551</v>
      </c>
      <c r="E145" s="301" t="s">
        <v>1812</v>
      </c>
      <c r="F145" s="182" t="s">
        <v>1036</v>
      </c>
      <c r="G145" s="105">
        <v>1</v>
      </c>
      <c r="H145" s="153" t="s">
        <v>1037</v>
      </c>
      <c r="I145" s="183">
        <v>58.4</v>
      </c>
      <c r="J145" s="291">
        <f t="shared" si="8"/>
        <v>70.664000000000001</v>
      </c>
      <c r="K145" s="40" t="s">
        <v>1333</v>
      </c>
      <c r="L145" s="179"/>
      <c r="M145" s="179"/>
      <c r="N145" s="179"/>
    </row>
    <row r="146" spans="1:15" ht="12.75" hidden="1" customHeight="1" x14ac:dyDescent="0.3">
      <c r="A146" s="166" t="s">
        <v>263</v>
      </c>
      <c r="B146" s="157">
        <v>201</v>
      </c>
      <c r="C146" s="157" t="e">
        <f>+VLOOKUP(A146,'[3]TANGO MP-INSUMOS'!$B$1:$F$300,4,0)</f>
        <v>#N/A</v>
      </c>
      <c r="D146" s="158" t="s">
        <v>551</v>
      </c>
      <c r="E146" s="158" t="e">
        <f>+VLOOKUP(A146,'[3]TANGO MP-INSUMOS'!$B$1:$F$300,2,0)</f>
        <v>#N/A</v>
      </c>
      <c r="F146" s="159" t="s">
        <v>1039</v>
      </c>
      <c r="G146" s="164">
        <v>1.04</v>
      </c>
      <c r="H146" s="164" t="s">
        <v>1038</v>
      </c>
      <c r="I146" s="161">
        <v>6.5</v>
      </c>
      <c r="J146" s="99">
        <f t="shared" si="8"/>
        <v>8179.5999999999995</v>
      </c>
      <c r="K146" s="162" t="s">
        <v>1334</v>
      </c>
    </row>
    <row r="147" spans="1:15" ht="12.75" hidden="1" customHeight="1" x14ac:dyDescent="0.3">
      <c r="A147" s="165" t="s">
        <v>661</v>
      </c>
      <c r="B147" s="157">
        <v>60007</v>
      </c>
      <c r="C147" s="157" t="e">
        <f>+VLOOKUP(A147,'[3]TANGO MP-INSUMOS'!$B$1:$F$300,4,0)</f>
        <v>#N/A</v>
      </c>
      <c r="D147" s="158" t="s">
        <v>551</v>
      </c>
      <c r="E147" s="158" t="e">
        <f>+VLOOKUP(A147,'[3]TANGO MP-INSUMOS'!$B$1:$F$300,2,0)</f>
        <v>#N/A</v>
      </c>
      <c r="F147" s="159" t="s">
        <v>1036</v>
      </c>
      <c r="G147" s="160">
        <v>1</v>
      </c>
      <c r="H147" s="158" t="s">
        <v>1037</v>
      </c>
      <c r="I147" s="161">
        <v>2.13</v>
      </c>
      <c r="J147" s="99">
        <f t="shared" si="8"/>
        <v>2.5772999999999997</v>
      </c>
      <c r="K147" s="162" t="s">
        <v>1334</v>
      </c>
    </row>
    <row r="148" spans="1:15" ht="12.75" hidden="1" customHeight="1" x14ac:dyDescent="0.3">
      <c r="A148" s="148" t="s">
        <v>977</v>
      </c>
      <c r="B148" s="133">
        <v>506</v>
      </c>
      <c r="C148" s="94" t="str">
        <f>+VLOOKUP(A148,'[3]TANGO MP-INSUMOS'!$B$1:$F$300,4,0)</f>
        <v>Farináceos</v>
      </c>
      <c r="D148" s="95" t="s">
        <v>551</v>
      </c>
      <c r="E148" s="40" t="s">
        <v>976</v>
      </c>
      <c r="F148" s="103" t="s">
        <v>1036</v>
      </c>
      <c r="G148" s="97">
        <v>1</v>
      </c>
      <c r="H148" s="95" t="s">
        <v>1037</v>
      </c>
      <c r="I148" s="98">
        <f>15.5*1.1*1.1</f>
        <v>18.755000000000003</v>
      </c>
      <c r="J148" s="99">
        <f t="shared" si="8"/>
        <v>22.693550000000002</v>
      </c>
      <c r="K148" s="40" t="s">
        <v>1334</v>
      </c>
      <c r="M148" s="179"/>
      <c r="O148" s="179"/>
    </row>
    <row r="149" spans="1:15" ht="12.75" hidden="1" customHeight="1" x14ac:dyDescent="0.3">
      <c r="A149" s="141" t="s">
        <v>1291</v>
      </c>
      <c r="B149" s="151" t="s">
        <v>1291</v>
      </c>
      <c r="C149" s="94" t="e">
        <f>+VLOOKUP(A149,'[3]TANGO MP-INSUMOS'!$B$1:$F$300,4,0)</f>
        <v>#N/A</v>
      </c>
      <c r="D149" s="95" t="s">
        <v>551</v>
      </c>
      <c r="E149" s="7" t="s">
        <v>1435</v>
      </c>
      <c r="F149" s="103" t="s">
        <v>1039</v>
      </c>
      <c r="G149" s="100">
        <v>1</v>
      </c>
      <c r="H149" s="101" t="s">
        <v>1037</v>
      </c>
      <c r="I149" s="98">
        <v>1255</v>
      </c>
      <c r="J149" s="99">
        <f>+IF($H149="$",IF($G149&lt;&gt;J$2,$G149*I149,I149+$G149),I149*$G149*J$1)*1.105</f>
        <v>1386.7750000000001</v>
      </c>
      <c r="K149" s="34" t="s">
        <v>1334</v>
      </c>
      <c r="O149" s="179"/>
    </row>
    <row r="150" spans="1:15" ht="12.75" customHeight="1" x14ac:dyDescent="0.3">
      <c r="A150" s="131" t="s">
        <v>1841</v>
      </c>
      <c r="B150" s="152" t="s">
        <v>1841</v>
      </c>
      <c r="C150" s="205" t="s">
        <v>1837</v>
      </c>
      <c r="D150" s="153" t="s">
        <v>551</v>
      </c>
      <c r="E150" s="300" t="s">
        <v>1842</v>
      </c>
      <c r="F150" s="182" t="s">
        <v>1039</v>
      </c>
      <c r="G150" s="289">
        <v>1</v>
      </c>
      <c r="H150" s="154" t="s">
        <v>1037</v>
      </c>
      <c r="I150" s="183">
        <v>1820</v>
      </c>
      <c r="J150" s="291">
        <f>+IF($H150="$",IF($G150&lt;&gt;J$2,$G150*I150,I150+$G150),I150*$G150*J$1)*1.105</f>
        <v>2011.1</v>
      </c>
      <c r="K150" s="34" t="s">
        <v>1333</v>
      </c>
    </row>
    <row r="151" spans="1:15" ht="12.75" customHeight="1" x14ac:dyDescent="0.3">
      <c r="A151" s="144" t="s">
        <v>1314</v>
      </c>
      <c r="B151" s="151">
        <v>511</v>
      </c>
      <c r="C151" s="133" t="str">
        <f>+VLOOKUP(A151,'[3]TANGO MP-INSUMOS'!$B$1:$F$300,4,0)</f>
        <v>Vegetales</v>
      </c>
      <c r="D151" s="153" t="s">
        <v>551</v>
      </c>
      <c r="E151" s="298" t="str">
        <f>+VLOOKUP(A151,'[3]TANGO MP-INSUMOS'!$B$1:$F$300,2,0)</f>
        <v>Espinaca en polvo</v>
      </c>
      <c r="F151" s="182" t="s">
        <v>1039</v>
      </c>
      <c r="G151" s="292">
        <v>1.04</v>
      </c>
      <c r="H151" s="153" t="s">
        <v>1037</v>
      </c>
      <c r="I151" s="183">
        <v>5150</v>
      </c>
      <c r="J151" s="291">
        <f>+IF($H151="$",IF($G151&lt;&gt;J$2,$G151*I151,I151+$G151),I151*$G151*J$1)*1.21</f>
        <v>6480.76</v>
      </c>
      <c r="K151" s="40" t="s">
        <v>1333</v>
      </c>
      <c r="L151" s="191"/>
    </row>
    <row r="152" spans="1:15" ht="12.75" customHeight="1" x14ac:dyDescent="0.3">
      <c r="A152" s="141" t="s">
        <v>139</v>
      </c>
      <c r="B152" s="151">
        <v>90006</v>
      </c>
      <c r="C152" s="133" t="str">
        <f>+VLOOKUP(A152,'[3]TANGO MP-INSUMOS'!$B$1:$F$300,4,0)</f>
        <v>Vegetales</v>
      </c>
      <c r="D152" s="153" t="s">
        <v>551</v>
      </c>
      <c r="E152" s="299" t="str">
        <f>+VLOOKUP(A152,'[3]TANGO MP-INSUMOS'!$B$1:$F$300,2,0)</f>
        <v>Espinaca IQF</v>
      </c>
      <c r="F152" s="182" t="s">
        <v>1039</v>
      </c>
      <c r="G152" s="289">
        <v>1</v>
      </c>
      <c r="H152" s="154" t="s">
        <v>1037</v>
      </c>
      <c r="I152" s="183">
        <v>1600</v>
      </c>
      <c r="J152" s="291">
        <f>+IF($H152="$",IF($G152&lt;&gt;J$2,$G152*I152,I152+$G152),I152*$G152*J$1)*1.105</f>
        <v>1768</v>
      </c>
      <c r="K152" s="40" t="s">
        <v>1333</v>
      </c>
    </row>
    <row r="153" spans="1:15" ht="12.75" customHeight="1" x14ac:dyDescent="0.3">
      <c r="A153" s="148" t="s">
        <v>1004</v>
      </c>
      <c r="B153" s="151">
        <v>10</v>
      </c>
      <c r="C153" s="151">
        <f>+VLOOKUP(A153,'[3]TANGO MP-INSUMOS'!$B$1:$F$300,4,0)</f>
        <v>0</v>
      </c>
      <c r="D153" s="153" t="s">
        <v>1035</v>
      </c>
      <c r="E153" s="299" t="str">
        <f>+VLOOKUP(A153,'[3]TANGO MP-INSUMOS'!$B$1:$F$300,2,0)</f>
        <v>Esquinero para pallets</v>
      </c>
      <c r="F153" s="155" t="s">
        <v>1036</v>
      </c>
      <c r="G153" s="105">
        <v>1</v>
      </c>
      <c r="H153" s="153" t="s">
        <v>1037</v>
      </c>
      <c r="I153" s="183">
        <v>1100.6500000000001</v>
      </c>
      <c r="J153" s="291">
        <f t="shared" ref="J153:J184" si="9">+IF($H153="$",IF($G153&lt;&gt;J$2,$G153*I153,I153+$G153),I153*$G153*J$1)*1.21</f>
        <v>1331.7865000000002</v>
      </c>
      <c r="K153" s="40" t="s">
        <v>1333</v>
      </c>
    </row>
    <row r="154" spans="1:15" ht="12.75" customHeight="1" x14ac:dyDescent="0.3">
      <c r="A154" s="185" t="s">
        <v>275</v>
      </c>
      <c r="B154" s="133">
        <v>127</v>
      </c>
      <c r="C154" s="133" t="e">
        <f>+VLOOKUP(A154,'[3]TANGO MP-INSUMOS'!$B$1:$F$300,4,0)</f>
        <v>#N/A</v>
      </c>
      <c r="D154" s="153" t="s">
        <v>554</v>
      </c>
      <c r="E154" s="300" t="s">
        <v>1183</v>
      </c>
      <c r="F154" s="182" t="s">
        <v>1036</v>
      </c>
      <c r="G154" s="105">
        <v>1</v>
      </c>
      <c r="H154" s="153" t="s">
        <v>1038</v>
      </c>
      <c r="I154" s="183">
        <f>35.93/1000</f>
        <v>3.5929999999999997E-2</v>
      </c>
      <c r="J154" s="184">
        <f t="shared" si="9"/>
        <v>43.475299999999997</v>
      </c>
      <c r="K154" s="34" t="s">
        <v>1333</v>
      </c>
      <c r="L154" s="191"/>
    </row>
    <row r="155" spans="1:15" ht="12.75" hidden="1" customHeight="1" x14ac:dyDescent="0.3">
      <c r="A155" s="180" t="s">
        <v>984</v>
      </c>
      <c r="B155" s="133">
        <v>12701</v>
      </c>
      <c r="C155" s="133" t="e">
        <f>+VLOOKUP(A155,'[3]TANGO MP-INSUMOS'!$B$1:$F$300,4,0)</f>
        <v>#N/A</v>
      </c>
      <c r="D155" s="153" t="s">
        <v>554</v>
      </c>
      <c r="E155" s="301" t="s">
        <v>985</v>
      </c>
      <c r="F155" s="182" t="s">
        <v>1036</v>
      </c>
      <c r="G155" s="105">
        <v>1</v>
      </c>
      <c r="H155" s="153" t="s">
        <v>1038</v>
      </c>
      <c r="I155" s="288">
        <f>35.93/1000</f>
        <v>3.5929999999999997E-2</v>
      </c>
      <c r="J155" s="184">
        <f t="shared" si="9"/>
        <v>43.475299999999997</v>
      </c>
      <c r="K155" s="34" t="s">
        <v>1334</v>
      </c>
      <c r="L155" s="191"/>
    </row>
    <row r="156" spans="1:15" ht="12.75" customHeight="1" x14ac:dyDescent="0.3">
      <c r="A156" s="143" t="s">
        <v>132</v>
      </c>
      <c r="B156" s="133">
        <v>110120</v>
      </c>
      <c r="C156" s="133" t="str">
        <f>+VLOOKUP(A156,'[3]TANGO MP-INSUMOS'!$B$1:$F$300,4,0)</f>
        <v xml:space="preserve">Etiquetas </v>
      </c>
      <c r="D156" s="153" t="s">
        <v>554</v>
      </c>
      <c r="E156" s="299" t="str">
        <f>+VLOOKUP(A156,'[3]TANGO MP-INSUMOS'!$B$1:$F$300,2,0)</f>
        <v>Etique 100x122 ILUST BLANCA</v>
      </c>
      <c r="F156" s="182" t="s">
        <v>1036</v>
      </c>
      <c r="G156" s="289">
        <v>1</v>
      </c>
      <c r="H156" s="154" t="s">
        <v>1038</v>
      </c>
      <c r="I156" s="183">
        <f>21.74/1000</f>
        <v>2.1739999999999999E-2</v>
      </c>
      <c r="J156" s="291">
        <f t="shared" si="9"/>
        <v>26.305399999999999</v>
      </c>
      <c r="K156" s="40" t="s">
        <v>1333</v>
      </c>
      <c r="L156" s="191"/>
    </row>
    <row r="157" spans="1:15" ht="12.75" customHeight="1" x14ac:dyDescent="0.3">
      <c r="A157" s="145" t="s">
        <v>997</v>
      </c>
      <c r="B157" s="133">
        <v>524</v>
      </c>
      <c r="C157" s="133" t="str">
        <f>+VLOOKUP(A157,'[3]TANGO MP-INSUMOS'!$B$1:$F$300,4,0)</f>
        <v xml:space="preserve">Etiquetas </v>
      </c>
      <c r="D157" s="153" t="s">
        <v>554</v>
      </c>
      <c r="E157" s="298" t="str">
        <f>+VLOOKUP(A157,'[3]TANGO MP-INSUMOS'!$B$1:$F$300,2,0)</f>
        <v>Etique 50 x 255 ILUST BLANCA</v>
      </c>
      <c r="F157" s="182" t="s">
        <v>1036</v>
      </c>
      <c r="G157" s="105">
        <v>1</v>
      </c>
      <c r="H157" s="153" t="s">
        <v>1038</v>
      </c>
      <c r="I157" s="183">
        <f>23.38/1000</f>
        <v>2.3379999999999998E-2</v>
      </c>
      <c r="J157" s="291">
        <f t="shared" si="9"/>
        <v>28.2898</v>
      </c>
      <c r="K157" s="40" t="s">
        <v>1333</v>
      </c>
      <c r="L157" s="230"/>
    </row>
    <row r="158" spans="1:15" ht="12.75" hidden="1" customHeight="1" x14ac:dyDescent="0.3">
      <c r="A158" s="143" t="s">
        <v>742</v>
      </c>
      <c r="B158" s="133">
        <v>417</v>
      </c>
      <c r="C158" s="94" t="str">
        <f>+VLOOKUP(A158,'[3]TANGO MP-INSUMOS'!$B$1:$F$300,4,0)</f>
        <v xml:space="preserve">Etiquetas </v>
      </c>
      <c r="D158" s="95" t="s">
        <v>554</v>
      </c>
      <c r="E158" s="150" t="str">
        <f>+VLOOKUP(A158,'[3]TANGO MP-INSUMOS'!$B$1:$F$300,2,0)</f>
        <v>Etiqueta 100 x 200 AMARILLA</v>
      </c>
      <c r="F158" s="103" t="s">
        <v>1036</v>
      </c>
      <c r="G158" s="97">
        <v>1</v>
      </c>
      <c r="H158" s="101" t="s">
        <v>1038</v>
      </c>
      <c r="I158" s="98">
        <v>4.1000000000000002E-2</v>
      </c>
      <c r="J158" s="99">
        <f t="shared" si="9"/>
        <v>49.61</v>
      </c>
      <c r="K158" s="162" t="s">
        <v>1334</v>
      </c>
    </row>
    <row r="159" spans="1:15" ht="12.75" customHeight="1" x14ac:dyDescent="0.3">
      <c r="A159" s="143" t="s">
        <v>907</v>
      </c>
      <c r="B159" s="133">
        <v>413</v>
      </c>
      <c r="C159" s="133" t="str">
        <f>+VLOOKUP(A159,'[3]TANGO MP-INSUMOS'!$B$1:$F$300,4,0)</f>
        <v xml:space="preserve">Etiquetas </v>
      </c>
      <c r="D159" s="153" t="s">
        <v>554</v>
      </c>
      <c r="E159" s="298" t="str">
        <f>+VLOOKUP(A159,'[3]TANGO MP-INSUMOS'!$B$1:$F$300,2,0)</f>
        <v>Etiqueta 100 x 200 BLANCA</v>
      </c>
      <c r="F159" s="182" t="s">
        <v>1036</v>
      </c>
      <c r="G159" s="105">
        <v>1</v>
      </c>
      <c r="H159" s="154" t="s">
        <v>1038</v>
      </c>
      <c r="I159" s="183">
        <f>35.93/1000</f>
        <v>3.5929999999999997E-2</v>
      </c>
      <c r="J159" s="291">
        <f t="shared" si="9"/>
        <v>43.475299999999997</v>
      </c>
      <c r="K159" s="40" t="s">
        <v>1333</v>
      </c>
      <c r="L159" s="191"/>
    </row>
    <row r="160" spans="1:15" ht="12.75" hidden="1" customHeight="1" x14ac:dyDescent="0.3">
      <c r="A160" s="143" t="s">
        <v>740</v>
      </c>
      <c r="B160" s="133">
        <v>416</v>
      </c>
      <c r="C160" s="94" t="str">
        <f>+VLOOKUP(A160,'[3]TANGO MP-INSUMOS'!$B$1:$F$300,4,0)</f>
        <v xml:space="preserve">Etiquetas </v>
      </c>
      <c r="D160" s="95" t="s">
        <v>554</v>
      </c>
      <c r="E160" s="150" t="str">
        <f>+VLOOKUP(A160,'[3]TANGO MP-INSUMOS'!$B$1:$F$300,2,0)</f>
        <v>Etiqueta 100 x 200 CELESTE</v>
      </c>
      <c r="F160" s="103" t="s">
        <v>1036</v>
      </c>
      <c r="G160" s="97">
        <v>1</v>
      </c>
      <c r="H160" s="101" t="s">
        <v>1038</v>
      </c>
      <c r="I160" s="98">
        <v>4.1000000000000002E-2</v>
      </c>
      <c r="J160" s="99">
        <f t="shared" si="9"/>
        <v>49.61</v>
      </c>
      <c r="K160" s="162" t="s">
        <v>1334</v>
      </c>
    </row>
    <row r="161" spans="1:12" ht="12.75" hidden="1" customHeight="1" x14ac:dyDescent="0.3">
      <c r="A161" s="143" t="s">
        <v>738</v>
      </c>
      <c r="B161" s="133">
        <v>414</v>
      </c>
      <c r="C161" s="94" t="str">
        <f>+VLOOKUP(A161,'[3]TANGO MP-INSUMOS'!$B$1:$F$300,4,0)</f>
        <v xml:space="preserve">Etiquetas </v>
      </c>
      <c r="D161" s="95" t="s">
        <v>554</v>
      </c>
      <c r="E161" s="150" t="str">
        <f>+VLOOKUP(A161,'[3]TANGO MP-INSUMOS'!$B$1:$F$300,2,0)</f>
        <v>Etiqueta 100 x 200 ROSA</v>
      </c>
      <c r="F161" s="103" t="s">
        <v>1036</v>
      </c>
      <c r="G161" s="97">
        <v>1</v>
      </c>
      <c r="H161" s="101" t="s">
        <v>1038</v>
      </c>
      <c r="I161" s="98">
        <v>4.1000000000000002E-2</v>
      </c>
      <c r="J161" s="99">
        <f t="shared" si="9"/>
        <v>49.61</v>
      </c>
      <c r="K161" s="162" t="s">
        <v>1334</v>
      </c>
    </row>
    <row r="162" spans="1:12" ht="12.75" hidden="1" customHeight="1" x14ac:dyDescent="0.3">
      <c r="A162" s="141" t="s">
        <v>739</v>
      </c>
      <c r="B162" s="133">
        <v>415</v>
      </c>
      <c r="C162" s="94" t="str">
        <f>+VLOOKUP(A162,'[3]TANGO MP-INSUMOS'!$B$1:$F$300,4,0)</f>
        <v xml:space="preserve">Etiquetas </v>
      </c>
      <c r="D162" s="95" t="s">
        <v>554</v>
      </c>
      <c r="E162" s="150" t="str">
        <f>+VLOOKUP(A162,'[3]TANGO MP-INSUMOS'!$B$1:$F$300,2,0)</f>
        <v>Etiqueta 100 x 200 VERDE</v>
      </c>
      <c r="F162" s="103" t="s">
        <v>1036</v>
      </c>
      <c r="G162" s="97">
        <v>1</v>
      </c>
      <c r="H162" s="101" t="s">
        <v>1038</v>
      </c>
      <c r="I162" s="98">
        <v>4.1000000000000002E-2</v>
      </c>
      <c r="J162" s="99">
        <f t="shared" si="9"/>
        <v>49.61</v>
      </c>
      <c r="K162" s="162" t="s">
        <v>1334</v>
      </c>
    </row>
    <row r="163" spans="1:12" ht="12.75" hidden="1" customHeight="1" x14ac:dyDescent="0.3">
      <c r="A163" s="163" t="s">
        <v>486</v>
      </c>
      <c r="B163" s="157">
        <f>+VALUE(A163)</f>
        <v>110118</v>
      </c>
      <c r="C163" s="157" t="e">
        <f>+VLOOKUP(A163,'[3]TANGO MP-INSUMOS'!$B$1:$F$300,4,0)</f>
        <v>#N/A</v>
      </c>
      <c r="D163" s="158" t="s">
        <v>1035</v>
      </c>
      <c r="E163" s="158" t="e">
        <f>+VLOOKUP(A163,'[3]TANGO MP-INSUMOS'!$B$1:$F$300,2,0)</f>
        <v>#N/A</v>
      </c>
      <c r="F163" s="158" t="s">
        <v>1036</v>
      </c>
      <c r="G163" s="160">
        <v>1</v>
      </c>
      <c r="H163" s="158" t="s">
        <v>1037</v>
      </c>
      <c r="I163" s="161">
        <v>0.43</v>
      </c>
      <c r="J163" s="99">
        <f t="shared" si="9"/>
        <v>0.52029999999999998</v>
      </c>
      <c r="K163" s="162" t="s">
        <v>1334</v>
      </c>
    </row>
    <row r="164" spans="1:12" ht="12.75" customHeight="1" x14ac:dyDescent="0.3">
      <c r="A164" s="7" t="s">
        <v>1822</v>
      </c>
      <c r="B164" s="152" t="s">
        <v>1822</v>
      </c>
      <c r="C164" s="133" t="e">
        <f>+VLOOKUP(A164,'[3]TANGO MP-INSUMOS'!$B$1:$F$300,4,0)</f>
        <v>#N/A</v>
      </c>
      <c r="D164" s="153" t="s">
        <v>554</v>
      </c>
      <c r="E164" s="304" t="s">
        <v>1823</v>
      </c>
      <c r="F164" s="182" t="s">
        <v>1036</v>
      </c>
      <c r="G164" s="105">
        <v>1</v>
      </c>
      <c r="H164" s="153" t="s">
        <v>1038</v>
      </c>
      <c r="I164" s="183">
        <f>0.05373</f>
        <v>5.373E-2</v>
      </c>
      <c r="J164" s="291">
        <f t="shared" si="9"/>
        <v>65.013300000000001</v>
      </c>
      <c r="K164" s="40" t="s">
        <v>1333</v>
      </c>
    </row>
    <row r="165" spans="1:12" ht="12.75" customHeight="1" x14ac:dyDescent="0.3">
      <c r="A165" s="7" t="s">
        <v>1440</v>
      </c>
      <c r="B165" s="152" t="s">
        <v>1440</v>
      </c>
      <c r="C165" s="133" t="e">
        <f>+VLOOKUP(A165,'[3]TANGO MP-INSUMOS'!$B$1:$F$300,4,0)</f>
        <v>#N/A</v>
      </c>
      <c r="D165" s="153" t="s">
        <v>554</v>
      </c>
      <c r="E165" s="300" t="s">
        <v>1441</v>
      </c>
      <c r="F165" s="182" t="s">
        <v>1036</v>
      </c>
      <c r="G165" s="105">
        <v>1</v>
      </c>
      <c r="H165" s="153" t="s">
        <v>1038</v>
      </c>
      <c r="I165" s="183">
        <f>44.18/1000</f>
        <v>4.4179999999999997E-2</v>
      </c>
      <c r="J165" s="291">
        <f t="shared" si="9"/>
        <v>53.457799999999999</v>
      </c>
      <c r="K165" s="40" t="s">
        <v>1333</v>
      </c>
      <c r="L165" s="191"/>
    </row>
    <row r="166" spans="1:12" ht="12.75" customHeight="1" x14ac:dyDescent="0.3">
      <c r="A166" s="145" t="s">
        <v>767</v>
      </c>
      <c r="B166" s="133">
        <v>428</v>
      </c>
      <c r="C166" s="133" t="str">
        <f>+VLOOKUP(A166,'[3]TANGO MP-INSUMOS'!$B$1:$F$300,4,0)</f>
        <v xml:space="preserve">Etiquetas </v>
      </c>
      <c r="D166" s="153" t="s">
        <v>554</v>
      </c>
      <c r="E166" s="298" t="str">
        <f>+VLOOKUP(A166,'[3]TANGO MP-INSUMOS'!$B$1:$F$300,2,0)</f>
        <v>Etiqueta 20 X 29 X 4 AMARILLA</v>
      </c>
      <c r="F166" s="182" t="s">
        <v>1036</v>
      </c>
      <c r="G166" s="105">
        <v>1</v>
      </c>
      <c r="H166" s="153" t="s">
        <v>1038</v>
      </c>
      <c r="I166" s="183">
        <f>0.00455</f>
        <v>4.5500000000000002E-3</v>
      </c>
      <c r="J166" s="291">
        <f t="shared" si="9"/>
        <v>5.5054999999999996</v>
      </c>
      <c r="K166" s="40" t="s">
        <v>1333</v>
      </c>
    </row>
    <row r="167" spans="1:12" ht="12.75" customHeight="1" x14ac:dyDescent="0.3">
      <c r="A167" s="145" t="s">
        <v>780</v>
      </c>
      <c r="B167" s="133">
        <v>427</v>
      </c>
      <c r="C167" s="133" t="str">
        <f>+VLOOKUP(A167,'[3]TANGO MP-INSUMOS'!$B$1:$F$300,4,0)</f>
        <v xml:space="preserve">Etiquetas </v>
      </c>
      <c r="D167" s="153" t="s">
        <v>554</v>
      </c>
      <c r="E167" s="298" t="str">
        <f>+VLOOKUP(A167,'[3]TANGO MP-INSUMOS'!$B$1:$F$300,2,0)</f>
        <v>Etiqueta 20 X 29 X 4 CELESTE</v>
      </c>
      <c r="F167" s="182" t="s">
        <v>1036</v>
      </c>
      <c r="G167" s="289">
        <v>1</v>
      </c>
      <c r="H167" s="153" t="s">
        <v>1038</v>
      </c>
      <c r="I167" s="183">
        <f>0.00455</f>
        <v>4.5500000000000002E-3</v>
      </c>
      <c r="J167" s="291">
        <f t="shared" si="9"/>
        <v>5.5054999999999996</v>
      </c>
      <c r="K167" s="40" t="s">
        <v>1333</v>
      </c>
    </row>
    <row r="168" spans="1:12" ht="12.75" customHeight="1" x14ac:dyDescent="0.3">
      <c r="A168" s="145" t="s">
        <v>766</v>
      </c>
      <c r="B168" s="133">
        <v>426</v>
      </c>
      <c r="C168" s="133" t="str">
        <f>+VLOOKUP(A168,'[3]TANGO MP-INSUMOS'!$B$1:$F$300,4,0)</f>
        <v xml:space="preserve">Etiquetas </v>
      </c>
      <c r="D168" s="153" t="s">
        <v>554</v>
      </c>
      <c r="E168" s="298" t="str">
        <f>+VLOOKUP(A168,'[3]TANGO MP-INSUMOS'!$B$1:$F$300,2,0)</f>
        <v>Etiqueta 20 X 29 X 4 ROSA</v>
      </c>
      <c r="F168" s="182" t="s">
        <v>1036</v>
      </c>
      <c r="G168" s="105">
        <v>1</v>
      </c>
      <c r="H168" s="153" t="s">
        <v>1038</v>
      </c>
      <c r="I168" s="183">
        <f>0.00455</f>
        <v>4.5500000000000002E-3</v>
      </c>
      <c r="J168" s="291">
        <f t="shared" si="9"/>
        <v>5.5054999999999996</v>
      </c>
      <c r="K168" s="40" t="s">
        <v>1333</v>
      </c>
    </row>
    <row r="169" spans="1:12" ht="12.75" hidden="1" customHeight="1" x14ac:dyDescent="0.3">
      <c r="A169" s="143" t="s">
        <v>859</v>
      </c>
      <c r="B169" s="133">
        <v>467</v>
      </c>
      <c r="C169" s="94" t="str">
        <f>+VLOOKUP(A169,'[3]TANGO MP-INSUMOS'!$B$1:$F$300,4,0)</f>
        <v xml:space="preserve">Etiquetas </v>
      </c>
      <c r="D169" s="95" t="s">
        <v>554</v>
      </c>
      <c r="E169" s="150" t="str">
        <f>+VLOOKUP(A169,'[3]TANGO MP-INSUMOS'!$B$1:$F$300,2,0)</f>
        <v>Etique 49 x 175 ILUST BLANCA</v>
      </c>
      <c r="F169" s="103" t="s">
        <v>1036</v>
      </c>
      <c r="G169" s="97">
        <v>1</v>
      </c>
      <c r="H169" s="95" t="s">
        <v>1038</v>
      </c>
      <c r="I169" s="98">
        <v>1.23E-2</v>
      </c>
      <c r="J169" s="99">
        <f t="shared" si="9"/>
        <v>14.883000000000001</v>
      </c>
      <c r="K169" s="162" t="s">
        <v>1334</v>
      </c>
    </row>
    <row r="170" spans="1:12" ht="12.75" hidden="1" customHeight="1" x14ac:dyDescent="0.3">
      <c r="A170" s="148" t="s">
        <v>930</v>
      </c>
      <c r="B170" s="133">
        <v>491</v>
      </c>
      <c r="C170" s="94" t="str">
        <f>+VLOOKUP(A170,'[3]TANGO MP-INSUMOS'!$B$1:$F$300,4,0)</f>
        <v xml:space="preserve">Etiquetas </v>
      </c>
      <c r="D170" s="95" t="s">
        <v>554</v>
      </c>
      <c r="E170" s="150" t="str">
        <f>+VLOOKUP(A170,'[3]TANGO MP-INSUMOS'!$B$1:$F$300,2,0)</f>
        <v>Etique 50 x 195 ILUST BLANCA</v>
      </c>
      <c r="F170" s="103" t="s">
        <v>1036</v>
      </c>
      <c r="G170" s="100">
        <v>1</v>
      </c>
      <c r="H170" s="95" t="s">
        <v>1038</v>
      </c>
      <c r="I170" s="98">
        <f>14.09/1000</f>
        <v>1.409E-2</v>
      </c>
      <c r="J170" s="99">
        <f t="shared" si="9"/>
        <v>17.0489</v>
      </c>
      <c r="K170" s="162" t="s">
        <v>1334</v>
      </c>
    </row>
    <row r="171" spans="1:12" ht="12.75" customHeight="1" x14ac:dyDescent="0.3">
      <c r="A171" s="145" t="s">
        <v>782</v>
      </c>
      <c r="B171" s="133">
        <v>429</v>
      </c>
      <c r="C171" s="133" t="str">
        <f>+VLOOKUP(A171,'[3]TANGO MP-INSUMOS'!$B$1:$F$300,4,0)</f>
        <v xml:space="preserve">Etiquetas </v>
      </c>
      <c r="D171" s="153" t="s">
        <v>554</v>
      </c>
      <c r="E171" s="298" t="str">
        <f>+VLOOKUP(A171,'[3]TANGO MP-INSUMOS'!$B$1:$F$300,2,0)</f>
        <v>Etiqueta 20 X 29 X 4 VERDE</v>
      </c>
      <c r="F171" s="182" t="s">
        <v>1036</v>
      </c>
      <c r="G171" s="289">
        <v>1</v>
      </c>
      <c r="H171" s="153" t="s">
        <v>1038</v>
      </c>
      <c r="I171" s="183">
        <f>0.00455</f>
        <v>4.5500000000000002E-3</v>
      </c>
      <c r="J171" s="291">
        <f t="shared" si="9"/>
        <v>5.5054999999999996</v>
      </c>
      <c r="K171" s="40" t="s">
        <v>1333</v>
      </c>
    </row>
    <row r="172" spans="1:12" ht="12.75" hidden="1" customHeight="1" x14ac:dyDescent="0.3">
      <c r="A172" s="148" t="s">
        <v>1002</v>
      </c>
      <c r="B172" s="154">
        <v>519</v>
      </c>
      <c r="C172" s="94" t="str">
        <f>+VLOOKUP(A172,'[3]TANGO MP-INSUMOS'!$B$1:$F$300,4,0)</f>
        <v xml:space="preserve">Etiquetas </v>
      </c>
      <c r="D172" s="95" t="s">
        <v>554</v>
      </c>
      <c r="E172" s="150" t="str">
        <f>+VLOOKUP(A172,'[3]TANGO MP-INSUMOS'!$B$1:$F$300,2,0)</f>
        <v>Etiqueta 4,5 x 4,1 FRIZZIO EXPO</v>
      </c>
      <c r="F172" s="103" t="s">
        <v>1036</v>
      </c>
      <c r="G172" s="100">
        <v>1</v>
      </c>
      <c r="H172" s="95" t="s">
        <v>1038</v>
      </c>
      <c r="I172" s="98">
        <f>4.97/1000</f>
        <v>4.9699999999999996E-3</v>
      </c>
      <c r="J172" s="99">
        <f t="shared" si="9"/>
        <v>6.0136999999999992</v>
      </c>
      <c r="K172" s="40" t="s">
        <v>1334</v>
      </c>
    </row>
    <row r="173" spans="1:12" ht="12.75" customHeight="1" x14ac:dyDescent="0.3">
      <c r="A173" s="7" t="s">
        <v>1816</v>
      </c>
      <c r="B173" s="295" t="s">
        <v>1816</v>
      </c>
      <c r="C173" s="133" t="e">
        <f>+VLOOKUP(A173,'[3]TANGO MP-INSUMOS'!$B$1:$F$300,4,0)</f>
        <v>#N/A</v>
      </c>
      <c r="D173" s="153" t="s">
        <v>554</v>
      </c>
      <c r="E173" s="305" t="s">
        <v>1817</v>
      </c>
      <c r="F173" s="182" t="s">
        <v>1036</v>
      </c>
      <c r="G173" s="105">
        <v>1</v>
      </c>
      <c r="H173" s="153" t="s">
        <v>1038</v>
      </c>
      <c r="I173" s="183">
        <f>32.15/1000</f>
        <v>3.2149999999999998E-2</v>
      </c>
      <c r="J173" s="291">
        <f t="shared" si="9"/>
        <v>38.901499999999999</v>
      </c>
      <c r="K173" s="40" t="s">
        <v>1333</v>
      </c>
    </row>
    <row r="174" spans="1:12" ht="12.75" customHeight="1" x14ac:dyDescent="0.3">
      <c r="A174" s="148" t="s">
        <v>996</v>
      </c>
      <c r="B174" s="213">
        <v>520</v>
      </c>
      <c r="C174" s="133" t="str">
        <f>+VLOOKUP(A174,'[3]TANGO MP-INSUMOS'!$B$1:$F$300,4,0)</f>
        <v xml:space="preserve">Etiquetas </v>
      </c>
      <c r="D174" s="153" t="s">
        <v>554</v>
      </c>
      <c r="E174" s="305" t="str">
        <f>+VLOOKUP(A174,'[3]TANGO MP-INSUMOS'!$B$1:$F$300,2,0)</f>
        <v>Etiqueta 51x101 FRIZZIO EXPO</v>
      </c>
      <c r="F174" s="182" t="s">
        <v>1036</v>
      </c>
      <c r="G174" s="105">
        <v>1</v>
      </c>
      <c r="H174" s="153" t="s">
        <v>1038</v>
      </c>
      <c r="I174" s="183">
        <f>0.02419</f>
        <v>2.419E-2</v>
      </c>
      <c r="J174" s="291">
        <f t="shared" si="9"/>
        <v>29.2699</v>
      </c>
      <c r="K174" s="40" t="s">
        <v>1333</v>
      </c>
    </row>
    <row r="175" spans="1:12" ht="12.75" customHeight="1" x14ac:dyDescent="0.3">
      <c r="A175" s="7" t="s">
        <v>1824</v>
      </c>
      <c r="B175" s="295" t="s">
        <v>1824</v>
      </c>
      <c r="C175" s="133" t="e">
        <f>+VLOOKUP(A175,'[3]TANGO MP-INSUMOS'!$B$1:$F$300,4,0)</f>
        <v>#N/A</v>
      </c>
      <c r="D175" s="153" t="s">
        <v>554</v>
      </c>
      <c r="E175" s="301" t="s">
        <v>1818</v>
      </c>
      <c r="F175" s="182" t="s">
        <v>1036</v>
      </c>
      <c r="G175" s="105">
        <v>1</v>
      </c>
      <c r="H175" s="153" t="s">
        <v>1038</v>
      </c>
      <c r="I175" s="183">
        <f>0.02419</f>
        <v>2.419E-2</v>
      </c>
      <c r="J175" s="291">
        <f>+IF($H175="$",IF($G175&lt;&gt;J$2,$G175*I175,I175+$G175),I175*$G175*J$1)*1.21</f>
        <v>29.2699</v>
      </c>
      <c r="K175" s="40" t="s">
        <v>1333</v>
      </c>
    </row>
    <row r="176" spans="1:12" ht="12.75" customHeight="1" x14ac:dyDescent="0.3">
      <c r="A176" s="148" t="s">
        <v>920</v>
      </c>
      <c r="B176" s="151">
        <v>489</v>
      </c>
      <c r="C176" s="133" t="str">
        <f>+VLOOKUP(A176,'[3]TANGO MP-INSUMOS'!$B$1:$F$300,4,0)</f>
        <v>Correctivos y Coadyuvantes</v>
      </c>
      <c r="D176" s="153" t="s">
        <v>551</v>
      </c>
      <c r="E176" s="299" t="str">
        <f>+VLOOKUP(A176,'[3]TANGO MP-INSUMOS'!$B$1:$F$300,2,0)</f>
        <v>Extracto de levadura S2006</v>
      </c>
      <c r="F176" s="182" t="s">
        <v>1039</v>
      </c>
      <c r="G176" s="154">
        <v>1.04</v>
      </c>
      <c r="H176" s="153" t="s">
        <v>1038</v>
      </c>
      <c r="I176" s="183">
        <v>10</v>
      </c>
      <c r="J176" s="291">
        <f t="shared" si="9"/>
        <v>12584</v>
      </c>
      <c r="K176" s="40" t="s">
        <v>1333</v>
      </c>
    </row>
    <row r="177" spans="1:13" ht="12.75" customHeight="1" x14ac:dyDescent="0.3">
      <c r="A177" s="141" t="s">
        <v>158</v>
      </c>
      <c r="B177" s="133">
        <v>32002</v>
      </c>
      <c r="C177" s="133" t="str">
        <f>+VLOOKUP(A177,'[3]TANGO MP-INSUMOS'!$B$1:$F$300,4,0)</f>
        <v>Cárnicos y Huevos</v>
      </c>
      <c r="D177" s="153" t="s">
        <v>551</v>
      </c>
      <c r="E177" s="298" t="str">
        <f>+VLOOKUP(A177,'[3]TANGO MP-INSUMOS'!$B$1:$F$300,2,0)</f>
        <v>Fiambre de cerdo cocido</v>
      </c>
      <c r="F177" s="182" t="s">
        <v>1039</v>
      </c>
      <c r="G177" s="289">
        <v>1</v>
      </c>
      <c r="H177" s="154" t="s">
        <v>1037</v>
      </c>
      <c r="I177" s="183">
        <v>2660</v>
      </c>
      <c r="J177" s="291">
        <f t="shared" si="9"/>
        <v>3218.6</v>
      </c>
      <c r="K177" s="40" t="s">
        <v>1333</v>
      </c>
      <c r="L177" s="179"/>
      <c r="M177" s="179"/>
    </row>
    <row r="178" spans="1:13" ht="12.75" hidden="1" customHeight="1" x14ac:dyDescent="0.3">
      <c r="A178" s="148" t="s">
        <v>244</v>
      </c>
      <c r="B178" s="133">
        <v>244</v>
      </c>
      <c r="C178" s="94" t="str">
        <f>+VLOOKUP(A178,'[3]TANGO MP-INSUMOS'!$B$1:$F$300,4,0)</f>
        <v>Farináceos</v>
      </c>
      <c r="D178" s="95" t="s">
        <v>551</v>
      </c>
      <c r="E178" s="150" t="str">
        <f>+VLOOKUP(A178,'[3]TANGO MP-INSUMOS'!$B$1:$F$300,2,0)</f>
        <v>Fibra de trigo</v>
      </c>
      <c r="F178" s="103" t="s">
        <v>1039</v>
      </c>
      <c r="G178" s="102">
        <v>1.04</v>
      </c>
      <c r="H178" s="101" t="s">
        <v>1038</v>
      </c>
      <c r="I178" s="98">
        <v>8.52</v>
      </c>
      <c r="J178" s="99">
        <f t="shared" si="9"/>
        <v>10721.567999999999</v>
      </c>
      <c r="K178" s="40" t="s">
        <v>1334</v>
      </c>
    </row>
    <row r="179" spans="1:13" ht="12.75" hidden="1" customHeight="1" x14ac:dyDescent="0.3">
      <c r="A179" s="165" t="s">
        <v>643</v>
      </c>
      <c r="B179" s="157">
        <v>387</v>
      </c>
      <c r="C179" s="157" t="e">
        <f>+VLOOKUP(A179,'[3]TANGO MP-INSUMOS'!$B$1:$F$300,4,0)</f>
        <v>#N/A</v>
      </c>
      <c r="D179" s="158" t="s">
        <v>551</v>
      </c>
      <c r="E179" s="158" t="e">
        <f>+VLOOKUP(A179,'[3]TANGO MP-INSUMOS'!$B$1:$F$300,2,0)</f>
        <v>#N/A</v>
      </c>
      <c r="F179" s="159" t="s">
        <v>1039</v>
      </c>
      <c r="G179" s="160">
        <v>1</v>
      </c>
      <c r="H179" s="158" t="s">
        <v>1037</v>
      </c>
      <c r="I179" s="161">
        <v>936.36</v>
      </c>
      <c r="J179" s="99">
        <f t="shared" si="9"/>
        <v>1132.9956</v>
      </c>
      <c r="K179" s="162" t="s">
        <v>1334</v>
      </c>
    </row>
    <row r="180" spans="1:13" ht="12.75" customHeight="1" x14ac:dyDescent="0.3">
      <c r="A180" s="199" t="s">
        <v>1776</v>
      </c>
      <c r="B180" s="315" t="s">
        <v>1776</v>
      </c>
      <c r="C180" s="133" t="s">
        <v>1775</v>
      </c>
      <c r="D180" s="153" t="s">
        <v>551</v>
      </c>
      <c r="E180" s="306" t="s">
        <v>1777</v>
      </c>
      <c r="F180" s="182" t="s">
        <v>1039</v>
      </c>
      <c r="G180" s="105">
        <v>1</v>
      </c>
      <c r="H180" s="154" t="s">
        <v>1037</v>
      </c>
      <c r="I180" s="183">
        <v>4644.3</v>
      </c>
      <c r="J180" s="291">
        <f t="shared" si="9"/>
        <v>5619.6030000000001</v>
      </c>
      <c r="K180" s="40" t="s">
        <v>1333</v>
      </c>
      <c r="L180" s="179"/>
      <c r="M180" s="179"/>
    </row>
    <row r="181" spans="1:13" ht="12.75" customHeight="1" thickBot="1" x14ac:dyDescent="0.35">
      <c r="A181" s="334" t="s">
        <v>2239</v>
      </c>
      <c r="B181" s="334" t="s">
        <v>2239</v>
      </c>
      <c r="C181" s="133" t="s">
        <v>1775</v>
      </c>
      <c r="D181" s="153" t="s">
        <v>551</v>
      </c>
      <c r="E181" s="335" t="s">
        <v>2240</v>
      </c>
      <c r="F181" s="182" t="s">
        <v>1039</v>
      </c>
      <c r="G181" s="105">
        <v>1</v>
      </c>
      <c r="H181" s="154" t="s">
        <v>1037</v>
      </c>
      <c r="I181" s="183">
        <v>5502</v>
      </c>
      <c r="J181" s="291">
        <f t="shared" ref="J181" si="10">+IF($H181="$",IF($G181&lt;&gt;J$2,$G181*I181,I181+$G181),I181*$G181*J$1)*1.21</f>
        <v>6657.42</v>
      </c>
      <c r="K181" s="40" t="s">
        <v>1333</v>
      </c>
      <c r="L181" s="179"/>
      <c r="M181" s="179"/>
    </row>
    <row r="182" spans="1:13" ht="12.75" customHeight="1" thickBot="1" x14ac:dyDescent="0.35">
      <c r="A182" s="200" t="s">
        <v>1368</v>
      </c>
      <c r="B182" s="203">
        <v>53200</v>
      </c>
      <c r="C182" s="133" t="e">
        <f>+VLOOKUP(A182,'[3]TANGO MP-INSUMOS'!$B$1:$F$300,4,0)</f>
        <v>#N/A</v>
      </c>
      <c r="D182" s="153" t="s">
        <v>554</v>
      </c>
      <c r="E182" s="299" t="s">
        <v>1369</v>
      </c>
      <c r="F182" s="182" t="s">
        <v>1039</v>
      </c>
      <c r="G182" s="105">
        <v>1</v>
      </c>
      <c r="H182" s="153" t="s">
        <v>1038</v>
      </c>
      <c r="I182" s="183">
        <v>8.8000000000000007</v>
      </c>
      <c r="J182" s="184">
        <f t="shared" si="9"/>
        <v>10648</v>
      </c>
      <c r="K182" s="40" t="s">
        <v>1333</v>
      </c>
      <c r="L182" s="34" t="s">
        <v>2215</v>
      </c>
    </row>
    <row r="183" spans="1:13" ht="12.75" hidden="1" customHeight="1" x14ac:dyDescent="0.3">
      <c r="A183" s="167" t="s">
        <v>1012</v>
      </c>
      <c r="B183" s="157">
        <v>45002</v>
      </c>
      <c r="C183" s="157" t="e">
        <f>+VLOOKUP(A183,'[3]TANGO MP-INSUMOS'!$B$1:$F$300,4,0)</f>
        <v>#N/A</v>
      </c>
      <c r="D183" s="158" t="s">
        <v>554</v>
      </c>
      <c r="E183" s="158" t="e">
        <f>+VLOOKUP(A183,'[3]TANGO MP-INSUMOS'!$B$1:$F$300,2,0)</f>
        <v>#N/A</v>
      </c>
      <c r="F183" s="159" t="s">
        <v>1039</v>
      </c>
      <c r="G183" s="160">
        <v>1</v>
      </c>
      <c r="H183" s="158" t="s">
        <v>1038</v>
      </c>
      <c r="I183" s="161">
        <v>8.94</v>
      </c>
      <c r="J183" s="99">
        <f t="shared" si="9"/>
        <v>10817.4</v>
      </c>
      <c r="K183" s="162" t="s">
        <v>1334</v>
      </c>
    </row>
    <row r="184" spans="1:13" ht="12.75" customHeight="1" x14ac:dyDescent="0.3">
      <c r="A184" s="148" t="s">
        <v>987</v>
      </c>
      <c r="B184" s="133">
        <v>45102</v>
      </c>
      <c r="C184" s="133" t="str">
        <f>+VLOOKUP(A184,'[3]TANGO MP-INSUMOS'!$B$1:$F$300,4,0)</f>
        <v>Envase primario</v>
      </c>
      <c r="D184" s="153" t="s">
        <v>554</v>
      </c>
      <c r="E184" s="298" t="str">
        <f>+VLOOKUP(A184,'[3]TANGO MP-INSUMOS'!$B$1:$F$300,2,0)</f>
        <v>Film primario Frizata N°02</v>
      </c>
      <c r="F184" s="182" t="s">
        <v>1039</v>
      </c>
      <c r="G184" s="105">
        <v>1</v>
      </c>
      <c r="H184" s="153" t="s">
        <v>1038</v>
      </c>
      <c r="I184" s="183">
        <v>8.1199999999999992</v>
      </c>
      <c r="J184" s="291">
        <f t="shared" si="9"/>
        <v>9825.1999999999989</v>
      </c>
      <c r="K184" s="40" t="s">
        <v>1333</v>
      </c>
      <c r="L184" s="34" t="s">
        <v>2215</v>
      </c>
    </row>
    <row r="185" spans="1:13" ht="12.75" hidden="1" customHeight="1" x14ac:dyDescent="0.3">
      <c r="A185" s="178" t="s">
        <v>989</v>
      </c>
      <c r="B185" s="133">
        <v>45202</v>
      </c>
      <c r="C185" s="133" t="e">
        <f>+VLOOKUP(A185,'[3]TANGO MP-INSUMOS'!$B$1:$F$300,4,0)</f>
        <v>#N/A</v>
      </c>
      <c r="D185" s="153" t="s">
        <v>554</v>
      </c>
      <c r="E185" s="181" t="s">
        <v>990</v>
      </c>
      <c r="F185" s="182" t="s">
        <v>1039</v>
      </c>
      <c r="G185" s="105">
        <v>1</v>
      </c>
      <c r="H185" s="153" t="s">
        <v>1038</v>
      </c>
      <c r="I185" s="95">
        <v>10.79</v>
      </c>
      <c r="J185" s="184">
        <f t="shared" ref="J185:J217" si="11">+IF($H185="$",IF($G185&lt;&gt;J$2,$G185*I185,I185+$G185),I185*$G185*J$1)*1.21</f>
        <v>13055.9</v>
      </c>
      <c r="K185" s="34" t="s">
        <v>1334</v>
      </c>
      <c r="L185" s="34" t="s">
        <v>1881</v>
      </c>
    </row>
    <row r="186" spans="1:13" ht="12.75" hidden="1" customHeight="1" x14ac:dyDescent="0.3">
      <c r="A186" s="167" t="s">
        <v>1315</v>
      </c>
      <c r="B186" s="157">
        <v>45301</v>
      </c>
      <c r="C186" s="157" t="e">
        <f>+VLOOKUP(A186,'[3]TANGO MP-INSUMOS'!$B$1:$F$300,4,0)</f>
        <v>#N/A</v>
      </c>
      <c r="D186" s="158" t="s">
        <v>554</v>
      </c>
      <c r="E186" s="158" t="e">
        <f>+VLOOKUP(A186,'[3]TANGO MP-INSUMOS'!$B$1:$F$300,2,0)</f>
        <v>#N/A</v>
      </c>
      <c r="F186" s="159" t="s">
        <v>1039</v>
      </c>
      <c r="G186" s="164">
        <v>1</v>
      </c>
      <c r="H186" s="158" t="s">
        <v>1038</v>
      </c>
      <c r="I186" s="161">
        <v>8.3699999999999992</v>
      </c>
      <c r="J186" s="99">
        <f t="shared" si="11"/>
        <v>10127.699999999999</v>
      </c>
      <c r="K186" s="162" t="s">
        <v>1334</v>
      </c>
    </row>
    <row r="187" spans="1:13" ht="12.75" customHeight="1" x14ac:dyDescent="0.3">
      <c r="A187" s="212" t="s">
        <v>1253</v>
      </c>
      <c r="B187" s="133">
        <v>45203</v>
      </c>
      <c r="C187" s="133" t="str">
        <f>+VLOOKUP(A187,'[3]TANGO MP-INSUMOS'!$B$1:$F$300,4,0)</f>
        <v>Envase primario</v>
      </c>
      <c r="D187" s="153" t="s">
        <v>554</v>
      </c>
      <c r="E187" s="298" t="str">
        <f>+VLOOKUP(A187,'[3]TANGO MP-INSUMOS'!$B$1:$F$300,2,0)</f>
        <v>Film primario Frizata N°03</v>
      </c>
      <c r="F187" s="182" t="s">
        <v>1039</v>
      </c>
      <c r="G187" s="105">
        <v>1</v>
      </c>
      <c r="H187" s="153" t="s">
        <v>1038</v>
      </c>
      <c r="I187" s="183">
        <v>8.8000000000000007</v>
      </c>
      <c r="J187" s="291">
        <f t="shared" si="11"/>
        <v>10648</v>
      </c>
      <c r="K187" s="40" t="s">
        <v>1333</v>
      </c>
      <c r="L187" s="34" t="s">
        <v>2215</v>
      </c>
    </row>
    <row r="188" spans="1:13" ht="12.75" customHeight="1" x14ac:dyDescent="0.3">
      <c r="A188" s="142" t="s">
        <v>1316</v>
      </c>
      <c r="B188" s="133">
        <v>45302</v>
      </c>
      <c r="C188" s="133" t="str">
        <f>+VLOOKUP(A188,'[3]TANGO MP-INSUMOS'!$B$1:$F$300,4,0)</f>
        <v>Envase primario</v>
      </c>
      <c r="D188" s="153" t="s">
        <v>554</v>
      </c>
      <c r="E188" s="298" t="str">
        <f>+VLOOKUP(A188,'[3]TANGO MP-INSUMOS'!$B$1:$F$300,2,0)</f>
        <v>Film primario Frizata N°04</v>
      </c>
      <c r="F188" s="182" t="s">
        <v>1039</v>
      </c>
      <c r="G188" s="292">
        <v>1</v>
      </c>
      <c r="H188" s="153" t="s">
        <v>1038</v>
      </c>
      <c r="I188" s="183">
        <v>8.1199999999999992</v>
      </c>
      <c r="J188" s="291">
        <f t="shared" si="11"/>
        <v>9825.1999999999989</v>
      </c>
      <c r="K188" s="40" t="s">
        <v>1333</v>
      </c>
      <c r="L188" s="34" t="s">
        <v>2215</v>
      </c>
    </row>
    <row r="189" spans="1:13" ht="12.75" hidden="1" customHeight="1" x14ac:dyDescent="0.3">
      <c r="A189" s="166" t="s">
        <v>1013</v>
      </c>
      <c r="B189" s="157">
        <v>50702</v>
      </c>
      <c r="C189" s="157" t="e">
        <f>+VLOOKUP(A189,'[3]TANGO MP-INSUMOS'!$B$1:$F$300,4,0)</f>
        <v>#N/A</v>
      </c>
      <c r="D189" s="158" t="s">
        <v>554</v>
      </c>
      <c r="E189" s="158" t="e">
        <f>+VLOOKUP(A189,'[3]TANGO MP-INSUMOS'!$B$1:$F$300,2,0)</f>
        <v>#N/A</v>
      </c>
      <c r="F189" s="159" t="s">
        <v>1039</v>
      </c>
      <c r="G189" s="160">
        <v>1</v>
      </c>
      <c r="H189" s="158" t="s">
        <v>1038</v>
      </c>
      <c r="I189" s="161">
        <v>8.3699999999999992</v>
      </c>
      <c r="J189" s="99">
        <f t="shared" si="11"/>
        <v>10127.699999999999</v>
      </c>
      <c r="K189" s="162" t="s">
        <v>1334</v>
      </c>
    </row>
    <row r="190" spans="1:13" ht="12.75" hidden="1" customHeight="1" x14ac:dyDescent="0.3">
      <c r="A190" s="166" t="s">
        <v>1090</v>
      </c>
      <c r="B190" s="157">
        <v>52800</v>
      </c>
      <c r="C190" s="157" t="e">
        <f>+VLOOKUP(A190,'[3]TANGO MP-INSUMOS'!$B$1:$F$300,4,0)</f>
        <v>#N/A</v>
      </c>
      <c r="D190" s="158" t="s">
        <v>554</v>
      </c>
      <c r="E190" s="158" t="e">
        <f>+VLOOKUP(A190,'[3]TANGO MP-INSUMOS'!$B$1:$F$300,2,0)</f>
        <v>#N/A</v>
      </c>
      <c r="F190" s="159" t="s">
        <v>1039</v>
      </c>
      <c r="G190" s="160">
        <v>1</v>
      </c>
      <c r="H190" s="158" t="s">
        <v>1038</v>
      </c>
      <c r="I190" s="158">
        <v>8.94</v>
      </c>
      <c r="J190" s="99">
        <f t="shared" si="11"/>
        <v>10817.4</v>
      </c>
      <c r="K190" s="162" t="s">
        <v>1334</v>
      </c>
    </row>
    <row r="191" spans="1:13" ht="12.75" customHeight="1" x14ac:dyDescent="0.3">
      <c r="A191" s="144" t="s">
        <v>1196</v>
      </c>
      <c r="B191" s="133">
        <v>50900</v>
      </c>
      <c r="C191" s="133" t="str">
        <f>+VLOOKUP(A191,'[3]TANGO MP-INSUMOS'!$B$1:$F$300,4,0)</f>
        <v>Envase primario</v>
      </c>
      <c r="D191" s="153" t="s">
        <v>554</v>
      </c>
      <c r="E191" s="298" t="str">
        <f>+VLOOKUP(A191,'[3]TANGO MP-INSUMOS'!$B$1:$F$300,2,0)</f>
        <v>Film primario Frizata N°06</v>
      </c>
      <c r="F191" s="182" t="s">
        <v>1039</v>
      </c>
      <c r="G191" s="292">
        <v>1</v>
      </c>
      <c r="H191" s="153" t="s">
        <v>1038</v>
      </c>
      <c r="I191" s="183">
        <v>8.1199999999999992</v>
      </c>
      <c r="J191" s="291">
        <f t="shared" si="11"/>
        <v>9825.1999999999989</v>
      </c>
      <c r="K191" s="40" t="s">
        <v>1333</v>
      </c>
      <c r="L191" s="34" t="s">
        <v>2215</v>
      </c>
    </row>
    <row r="192" spans="1:13" ht="12.75" hidden="1" customHeight="1" x14ac:dyDescent="0.3">
      <c r="A192" s="180" t="s">
        <v>1008</v>
      </c>
      <c r="B192" s="133">
        <v>52500</v>
      </c>
      <c r="C192" s="133" t="e">
        <f>+VLOOKUP(A192,'[3]TANGO MP-INSUMOS'!$B$1:$F$300,4,0)</f>
        <v>#N/A</v>
      </c>
      <c r="D192" s="153" t="s">
        <v>554</v>
      </c>
      <c r="E192" s="181" t="s">
        <v>1198</v>
      </c>
      <c r="F192" s="182" t="s">
        <v>1039</v>
      </c>
      <c r="G192" s="105">
        <v>1</v>
      </c>
      <c r="H192" s="153" t="s">
        <v>1038</v>
      </c>
      <c r="I192" s="95">
        <v>10.79</v>
      </c>
      <c r="J192" s="184">
        <f t="shared" si="11"/>
        <v>13055.9</v>
      </c>
      <c r="K192" s="34" t="s">
        <v>1334</v>
      </c>
    </row>
    <row r="193" spans="1:12" ht="12.75" hidden="1" customHeight="1" x14ac:dyDescent="0.3">
      <c r="A193" s="178" t="s">
        <v>1020</v>
      </c>
      <c r="B193" s="133">
        <v>52600</v>
      </c>
      <c r="C193" s="133" t="e">
        <f>+VLOOKUP(A193,'[3]TANGO MP-INSUMOS'!$B$1:$F$300,4,0)</f>
        <v>#N/A</v>
      </c>
      <c r="D193" s="153" t="s">
        <v>554</v>
      </c>
      <c r="E193" s="181" t="s">
        <v>1199</v>
      </c>
      <c r="F193" s="182" t="s">
        <v>1039</v>
      </c>
      <c r="G193" s="105">
        <v>1</v>
      </c>
      <c r="H193" s="153" t="s">
        <v>1038</v>
      </c>
      <c r="I193" s="95">
        <v>10.79</v>
      </c>
      <c r="J193" s="184">
        <f t="shared" si="11"/>
        <v>13055.9</v>
      </c>
      <c r="K193" s="34" t="s">
        <v>1334</v>
      </c>
    </row>
    <row r="194" spans="1:12" ht="12.75" hidden="1" customHeight="1" x14ac:dyDescent="0.3">
      <c r="A194" s="168" t="s">
        <v>1014</v>
      </c>
      <c r="B194" s="157">
        <v>52700</v>
      </c>
      <c r="C194" s="157" t="e">
        <f>+VLOOKUP(A194,'[3]TANGO MP-INSUMOS'!$B$1:$F$300,4,0)</f>
        <v>#N/A</v>
      </c>
      <c r="D194" s="158" t="s">
        <v>554</v>
      </c>
      <c r="E194" s="158" t="e">
        <f>+VLOOKUP(A194,'[3]TANGO MP-INSUMOS'!$B$1:$F$300,2,0)</f>
        <v>#N/A</v>
      </c>
      <c r="F194" s="159" t="s">
        <v>1039</v>
      </c>
      <c r="G194" s="160">
        <v>1</v>
      </c>
      <c r="H194" s="158" t="s">
        <v>1038</v>
      </c>
      <c r="I194" s="161">
        <v>8.3699999999999992</v>
      </c>
      <c r="J194" s="99">
        <f t="shared" si="11"/>
        <v>10127.699999999999</v>
      </c>
      <c r="K194" s="162" t="s">
        <v>1334</v>
      </c>
    </row>
    <row r="195" spans="1:12" ht="12.75" customHeight="1" x14ac:dyDescent="0.3">
      <c r="A195" s="142" t="s">
        <v>1295</v>
      </c>
      <c r="B195" s="133">
        <v>50802</v>
      </c>
      <c r="C195" s="133" t="str">
        <f>+VLOOKUP(A195,'[3]TANGO MP-INSUMOS'!$B$1:$F$300,4,0)</f>
        <v>Envase primario</v>
      </c>
      <c r="D195" s="153" t="s">
        <v>554</v>
      </c>
      <c r="E195" s="298" t="str">
        <f>+VLOOKUP(A195,'[3]TANGO MP-INSUMOS'!$B$1:$F$300,2,0)</f>
        <v>Film primario Frizata N°07</v>
      </c>
      <c r="F195" s="182" t="s">
        <v>1039</v>
      </c>
      <c r="G195" s="292">
        <v>1</v>
      </c>
      <c r="H195" s="153" t="s">
        <v>1038</v>
      </c>
      <c r="I195" s="183">
        <v>8.1199999999999992</v>
      </c>
      <c r="J195" s="291">
        <f t="shared" si="11"/>
        <v>9825.1999999999989</v>
      </c>
      <c r="K195" s="40" t="s">
        <v>1333</v>
      </c>
      <c r="L195" s="34" t="s">
        <v>2215</v>
      </c>
    </row>
    <row r="196" spans="1:12" ht="12.75" hidden="1" customHeight="1" x14ac:dyDescent="0.3">
      <c r="A196" s="145" t="s">
        <v>1103</v>
      </c>
      <c r="B196" s="133">
        <v>52900</v>
      </c>
      <c r="C196" s="94" t="e">
        <f>+VLOOKUP(A196,'[3]TANGO MP-INSUMOS'!$B$1:$F$300,4,0)</f>
        <v>#N/A</v>
      </c>
      <c r="D196" s="95" t="s">
        <v>554</v>
      </c>
      <c r="E196" s="150" t="e">
        <f>+VLOOKUP(A196,'[3]TANGO MP-INSUMOS'!$B$1:$F$300,2,0)</f>
        <v>#N/A</v>
      </c>
      <c r="F196" s="103" t="s">
        <v>1039</v>
      </c>
      <c r="G196" s="97">
        <v>1</v>
      </c>
      <c r="H196" s="95" t="s">
        <v>1038</v>
      </c>
      <c r="I196" s="106">
        <v>8.3699999999999992</v>
      </c>
      <c r="J196" s="99">
        <f t="shared" si="11"/>
        <v>10127.699999999999</v>
      </c>
      <c r="K196" s="162" t="s">
        <v>1334</v>
      </c>
    </row>
    <row r="197" spans="1:12" ht="12.75" customHeight="1" x14ac:dyDescent="0.3">
      <c r="A197" s="145" t="s">
        <v>1240</v>
      </c>
      <c r="B197" s="133" t="s">
        <v>1329</v>
      </c>
      <c r="C197" s="133" t="str">
        <f>+VLOOKUP(A197,'[3]TANGO MP-INSUMOS'!$B$1:$F$300,4,0)</f>
        <v>Envase primario</v>
      </c>
      <c r="D197" s="153" t="s">
        <v>554</v>
      </c>
      <c r="E197" s="298" t="str">
        <f>+VLOOKUP(A197,'[3]TANGO MP-INSUMOS'!$B$1:$F$300,2,0)</f>
        <v>Film primario Frizata N°08</v>
      </c>
      <c r="F197" s="182" t="s">
        <v>1039</v>
      </c>
      <c r="G197" s="293">
        <v>1</v>
      </c>
      <c r="H197" s="153" t="s">
        <v>1038</v>
      </c>
      <c r="I197" s="183">
        <v>8.8000000000000007</v>
      </c>
      <c r="J197" s="291">
        <f t="shared" si="11"/>
        <v>10648</v>
      </c>
      <c r="K197" s="40" t="s">
        <v>1333</v>
      </c>
      <c r="L197" s="34" t="s">
        <v>2215</v>
      </c>
    </row>
    <row r="198" spans="1:12" ht="12.75" customHeight="1" x14ac:dyDescent="0.3">
      <c r="A198" s="145" t="s">
        <v>1248</v>
      </c>
      <c r="B198" s="133">
        <v>52801</v>
      </c>
      <c r="C198" s="133" t="str">
        <f>+VLOOKUP(A198,'[3]TANGO MP-INSUMOS'!$B$1:$F$300,4,0)</f>
        <v>Envase primario</v>
      </c>
      <c r="D198" s="153" t="s">
        <v>554</v>
      </c>
      <c r="E198" s="298" t="str">
        <f>+VLOOKUP(A198,'[3]TANGO MP-INSUMOS'!$B$1:$F$300,2,0)</f>
        <v>Film primario Frizata N°09</v>
      </c>
      <c r="F198" s="182" t="s">
        <v>1039</v>
      </c>
      <c r="G198" s="105">
        <v>1</v>
      </c>
      <c r="H198" s="153" t="s">
        <v>1038</v>
      </c>
      <c r="I198" s="183">
        <v>8.8000000000000007</v>
      </c>
      <c r="J198" s="291">
        <f t="shared" si="11"/>
        <v>10648</v>
      </c>
      <c r="K198" s="40" t="s">
        <v>1333</v>
      </c>
      <c r="L198" s="34" t="s">
        <v>2215</v>
      </c>
    </row>
    <row r="199" spans="1:12" ht="12.75" hidden="1" customHeight="1" x14ac:dyDescent="0.3">
      <c r="A199" s="166" t="s">
        <v>1012</v>
      </c>
      <c r="B199" s="157">
        <v>45001</v>
      </c>
      <c r="C199" s="157" t="e">
        <f>+VLOOKUP(A199,'[3]TANGO MP-INSUMOS'!$B$1:$F$300,4,0)</f>
        <v>#N/A</v>
      </c>
      <c r="D199" s="158" t="s">
        <v>554</v>
      </c>
      <c r="E199" s="158" t="e">
        <f>+VLOOKUP(A199,'[3]TANGO MP-INSUMOS'!$B$1:$F$300,2,0)</f>
        <v>#N/A</v>
      </c>
      <c r="F199" s="159" t="s">
        <v>1039</v>
      </c>
      <c r="G199" s="160">
        <v>1</v>
      </c>
      <c r="H199" s="158" t="s">
        <v>1038</v>
      </c>
      <c r="I199" s="161">
        <v>8.94</v>
      </c>
      <c r="J199" s="99">
        <f t="shared" si="11"/>
        <v>10817.4</v>
      </c>
      <c r="K199" s="162" t="s">
        <v>1334</v>
      </c>
    </row>
    <row r="200" spans="1:12" ht="12.75" hidden="1" customHeight="1" x14ac:dyDescent="0.3">
      <c r="A200" s="163" t="s">
        <v>814</v>
      </c>
      <c r="B200" s="157">
        <v>45100</v>
      </c>
      <c r="C200" s="157" t="e">
        <f>+VLOOKUP(A200,'[3]TANGO MP-INSUMOS'!$B$1:$F$300,4,0)</f>
        <v>#N/A</v>
      </c>
      <c r="D200" s="158" t="s">
        <v>554</v>
      </c>
      <c r="E200" s="158" t="e">
        <f>+VLOOKUP(A200,'[3]TANGO MP-INSUMOS'!$B$1:$F$300,2,0)</f>
        <v>#N/A</v>
      </c>
      <c r="F200" s="159" t="s">
        <v>1039</v>
      </c>
      <c r="G200" s="160">
        <v>1</v>
      </c>
      <c r="H200" s="158" t="s">
        <v>1038</v>
      </c>
      <c r="I200" s="161">
        <v>8.3699999999999992</v>
      </c>
      <c r="J200" s="99">
        <f t="shared" si="11"/>
        <v>10127.699999999999</v>
      </c>
      <c r="K200" s="162" t="s">
        <v>1334</v>
      </c>
    </row>
    <row r="201" spans="1:12" ht="12.75" hidden="1" customHeight="1" x14ac:dyDescent="0.3">
      <c r="A201" s="165" t="s">
        <v>922</v>
      </c>
      <c r="B201" s="157">
        <v>45101</v>
      </c>
      <c r="C201" s="157" t="e">
        <f>+VLOOKUP(A201,'[3]TANGO MP-INSUMOS'!$B$1:$F$300,4,0)</f>
        <v>#N/A</v>
      </c>
      <c r="D201" s="158" t="s">
        <v>554</v>
      </c>
      <c r="E201" s="158" t="e">
        <f>+VLOOKUP(A201,'[3]TANGO MP-INSUMOS'!$B$1:$F$300,2,0)</f>
        <v>#N/A</v>
      </c>
      <c r="F201" s="159" t="s">
        <v>1039</v>
      </c>
      <c r="G201" s="160">
        <v>1</v>
      </c>
      <c r="H201" s="158" t="s">
        <v>1038</v>
      </c>
      <c r="I201" s="161">
        <v>8.3699999999999992</v>
      </c>
      <c r="J201" s="99">
        <f t="shared" si="11"/>
        <v>10127.699999999999</v>
      </c>
      <c r="K201" s="162" t="s">
        <v>1334</v>
      </c>
    </row>
    <row r="202" spans="1:12" hidden="1" x14ac:dyDescent="0.3">
      <c r="A202" s="163" t="s">
        <v>816</v>
      </c>
      <c r="B202" s="157">
        <v>45200</v>
      </c>
      <c r="C202" s="157" t="e">
        <f>+VLOOKUP(A202,'[3]TANGO MP-INSUMOS'!$B$1:$F$300,4,0)</f>
        <v>#N/A</v>
      </c>
      <c r="D202" s="158" t="s">
        <v>554</v>
      </c>
      <c r="E202" s="158" t="e">
        <f>+VLOOKUP(A202,'[3]TANGO MP-INSUMOS'!$B$1:$F$300,2,0)</f>
        <v>#N/A</v>
      </c>
      <c r="F202" s="159" t="s">
        <v>1039</v>
      </c>
      <c r="G202" s="160">
        <v>1</v>
      </c>
      <c r="H202" s="158" t="s">
        <v>1038</v>
      </c>
      <c r="I202" s="161">
        <v>8.94</v>
      </c>
      <c r="J202" s="99">
        <f t="shared" si="11"/>
        <v>10817.4</v>
      </c>
      <c r="K202" s="162" t="s">
        <v>1334</v>
      </c>
    </row>
    <row r="203" spans="1:12" ht="12.75" hidden="1" customHeight="1" x14ac:dyDescent="0.3">
      <c r="A203" s="163" t="s">
        <v>871</v>
      </c>
      <c r="B203" s="157">
        <v>45201</v>
      </c>
      <c r="C203" s="157" t="e">
        <f>+VLOOKUP(A203,'[3]TANGO MP-INSUMOS'!$B$1:$F$300,4,0)</f>
        <v>#N/A</v>
      </c>
      <c r="D203" s="158" t="s">
        <v>554</v>
      </c>
      <c r="E203" s="158" t="e">
        <f>+VLOOKUP(A203,'[3]TANGO MP-INSUMOS'!$B$1:$F$300,2,0)</f>
        <v>#N/A</v>
      </c>
      <c r="F203" s="159" t="s">
        <v>1039</v>
      </c>
      <c r="G203" s="160">
        <v>1</v>
      </c>
      <c r="H203" s="158" t="s">
        <v>1038</v>
      </c>
      <c r="I203" s="161">
        <v>8.94</v>
      </c>
      <c r="J203" s="99">
        <f t="shared" si="11"/>
        <v>10817.4</v>
      </c>
      <c r="K203" s="162" t="s">
        <v>1334</v>
      </c>
    </row>
    <row r="204" spans="1:12" ht="12.75" customHeight="1" x14ac:dyDescent="0.3">
      <c r="A204" s="145" t="s">
        <v>1257</v>
      </c>
      <c r="B204" s="133">
        <v>52701</v>
      </c>
      <c r="C204" s="133" t="str">
        <f>+VLOOKUP(A204,'[3]TANGO MP-INSUMOS'!$B$1:$F$300,4,0)</f>
        <v>Envase primario</v>
      </c>
      <c r="D204" s="153" t="s">
        <v>554</v>
      </c>
      <c r="E204" s="298" t="str">
        <f>+VLOOKUP(A204,'[3]TANGO MP-INSUMOS'!$B$1:$F$300,2,0)</f>
        <v>Film primario Frizata N°12</v>
      </c>
      <c r="F204" s="182" t="s">
        <v>1039</v>
      </c>
      <c r="G204" s="105">
        <v>1</v>
      </c>
      <c r="H204" s="153" t="s">
        <v>1038</v>
      </c>
      <c r="I204" s="183">
        <v>8.1199999999999992</v>
      </c>
      <c r="J204" s="291">
        <f t="shared" si="11"/>
        <v>9825.1999999999989</v>
      </c>
      <c r="K204" s="40" t="s">
        <v>1333</v>
      </c>
      <c r="L204" s="34" t="s">
        <v>2215</v>
      </c>
    </row>
    <row r="205" spans="1:12" ht="12.75" hidden="1" customHeight="1" x14ac:dyDescent="0.3">
      <c r="A205" s="163" t="s">
        <v>827</v>
      </c>
      <c r="B205" s="157">
        <v>45300</v>
      </c>
      <c r="C205" s="157" t="e">
        <f>+VLOOKUP(A205,'[3]TANGO MP-INSUMOS'!$B$1:$F$300,4,0)</f>
        <v>#N/A</v>
      </c>
      <c r="D205" s="158" t="s">
        <v>554</v>
      </c>
      <c r="E205" s="158" t="e">
        <f>+VLOOKUP(A205,'[3]TANGO MP-INSUMOS'!$B$1:$F$300,2,0)</f>
        <v>#N/A</v>
      </c>
      <c r="F205" s="159" t="s">
        <v>1039</v>
      </c>
      <c r="G205" s="160">
        <v>1</v>
      </c>
      <c r="H205" s="158" t="s">
        <v>1038</v>
      </c>
      <c r="I205" s="161">
        <v>8.3699999999999992</v>
      </c>
      <c r="J205" s="99">
        <f t="shared" si="11"/>
        <v>10127.699999999999</v>
      </c>
      <c r="K205" s="162" t="s">
        <v>1334</v>
      </c>
    </row>
    <row r="206" spans="1:12" ht="12.75" customHeight="1" x14ac:dyDescent="0.3">
      <c r="A206" s="145" t="s">
        <v>1294</v>
      </c>
      <c r="B206" s="133">
        <v>52901</v>
      </c>
      <c r="C206" s="133" t="str">
        <f>+VLOOKUP(A206,'[3]TANGO MP-INSUMOS'!$B$1:$F$300,4,0)</f>
        <v>Envase primario</v>
      </c>
      <c r="D206" s="153" t="s">
        <v>554</v>
      </c>
      <c r="E206" s="298" t="str">
        <f>+VLOOKUP(A206,'[3]TANGO MP-INSUMOS'!$B$1:$F$300,2,0)</f>
        <v>Film primario Frizata N°15</v>
      </c>
      <c r="F206" s="182" t="s">
        <v>1039</v>
      </c>
      <c r="G206" s="105">
        <v>1</v>
      </c>
      <c r="H206" s="153" t="s">
        <v>1038</v>
      </c>
      <c r="I206" s="183">
        <v>8.1199999999999992</v>
      </c>
      <c r="J206" s="291">
        <f t="shared" si="11"/>
        <v>9825.1999999999989</v>
      </c>
      <c r="K206" s="40" t="s">
        <v>1333</v>
      </c>
      <c r="L206" s="34" t="s">
        <v>2215</v>
      </c>
    </row>
    <row r="207" spans="1:12" ht="12.75" customHeight="1" x14ac:dyDescent="0.3">
      <c r="A207" s="7" t="s">
        <v>2074</v>
      </c>
      <c r="B207" s="295" t="s">
        <v>2074</v>
      </c>
      <c r="C207" s="133" t="e">
        <f>+VLOOKUP(A207,'[3]TANGO MP-INSUMOS'!$B$1:$F$300,4,0)</f>
        <v>#N/A</v>
      </c>
      <c r="D207" s="153" t="s">
        <v>554</v>
      </c>
      <c r="E207" s="301" t="s">
        <v>2075</v>
      </c>
      <c r="F207" s="182" t="s">
        <v>1039</v>
      </c>
      <c r="G207" s="105">
        <v>1</v>
      </c>
      <c r="H207" s="153" t="s">
        <v>1038</v>
      </c>
      <c r="I207" s="183">
        <v>7.65</v>
      </c>
      <c r="J207" s="291">
        <f>+IF($H207="$",IF($G207&lt;&gt;J$2,$G207*I207,I207+$G207),I207*$G207*J$1)*1.21</f>
        <v>9256.5</v>
      </c>
      <c r="K207" s="40" t="s">
        <v>1333</v>
      </c>
      <c r="L207" s="34" t="s">
        <v>2215</v>
      </c>
    </row>
    <row r="208" spans="1:12" ht="15" hidden="1" customHeight="1" x14ac:dyDescent="0.3">
      <c r="A208" s="142" t="s">
        <v>1317</v>
      </c>
      <c r="B208" s="133">
        <v>50800</v>
      </c>
      <c r="C208" s="94" t="e">
        <f>+VLOOKUP(A208,'[3]TANGO MP-INSUMOS'!$B$1:$F$300,4,0)</f>
        <v>#N/A</v>
      </c>
      <c r="D208" s="95" t="s">
        <v>554</v>
      </c>
      <c r="E208" s="150" t="e">
        <f>+VLOOKUP(A208,'[3]TANGO MP-INSUMOS'!$B$1:$F$300,2,0)</f>
        <v>#N/A</v>
      </c>
      <c r="F208" s="103" t="s">
        <v>1039</v>
      </c>
      <c r="G208" s="102">
        <v>1</v>
      </c>
      <c r="H208" s="95" t="s">
        <v>1038</v>
      </c>
      <c r="I208" s="98">
        <v>8.3699999999999992</v>
      </c>
      <c r="J208" s="99">
        <f t="shared" si="11"/>
        <v>10127.699999999999</v>
      </c>
      <c r="K208" s="162" t="s">
        <v>1334</v>
      </c>
    </row>
    <row r="209" spans="1:12" ht="15" customHeight="1" x14ac:dyDescent="0.3">
      <c r="A209" s="198" t="s">
        <v>1480</v>
      </c>
      <c r="B209" s="153" t="s">
        <v>1480</v>
      </c>
      <c r="C209" s="133" t="e">
        <f>+VLOOKUP(A209,'[3]TANGO MP-INSUMOS'!$B$1:$F$300,4,0)</f>
        <v>#N/A</v>
      </c>
      <c r="D209" s="153" t="s">
        <v>554</v>
      </c>
      <c r="E209" s="307" t="s">
        <v>1825</v>
      </c>
      <c r="F209" s="182" t="s">
        <v>1039</v>
      </c>
      <c r="G209" s="289">
        <v>1</v>
      </c>
      <c r="H209" s="154" t="s">
        <v>1038</v>
      </c>
      <c r="I209" s="183">
        <v>9.4499999999999993</v>
      </c>
      <c r="J209" s="291">
        <f t="shared" si="11"/>
        <v>11434.5</v>
      </c>
      <c r="K209" s="40" t="s">
        <v>1333</v>
      </c>
      <c r="L209" s="34" t="s">
        <v>2215</v>
      </c>
    </row>
    <row r="210" spans="1:12" ht="15" hidden="1" customHeight="1" x14ac:dyDescent="0.3">
      <c r="A210" s="167" t="s">
        <v>1318</v>
      </c>
      <c r="B210" s="157">
        <v>50700</v>
      </c>
      <c r="C210" s="157" t="e">
        <f>+VLOOKUP(A210,'[3]TANGO MP-INSUMOS'!$B$1:$F$300,4,0)</f>
        <v>#N/A</v>
      </c>
      <c r="D210" s="158" t="s">
        <v>554</v>
      </c>
      <c r="E210" s="158" t="e">
        <f>+VLOOKUP(A210,'[3]TANGO MP-INSUMOS'!$B$1:$F$300,2,0)</f>
        <v>#N/A</v>
      </c>
      <c r="F210" s="159" t="s">
        <v>1039</v>
      </c>
      <c r="G210" s="164">
        <v>1</v>
      </c>
      <c r="H210" s="158" t="s">
        <v>1038</v>
      </c>
      <c r="I210" s="161">
        <v>8.3699999999999992</v>
      </c>
      <c r="J210" s="99">
        <f t="shared" si="11"/>
        <v>10127.699999999999</v>
      </c>
      <c r="K210" s="162" t="s">
        <v>1334</v>
      </c>
    </row>
    <row r="211" spans="1:12" hidden="1" x14ac:dyDescent="0.3">
      <c r="A211" s="163" t="s">
        <v>756</v>
      </c>
      <c r="B211" s="157">
        <v>110058</v>
      </c>
      <c r="C211" s="157" t="e">
        <f>+VLOOKUP(A211,'[3]TANGO MP-INSUMOS'!$B$1:$F$300,4,0)</f>
        <v>#N/A</v>
      </c>
      <c r="D211" s="158" t="s">
        <v>1035</v>
      </c>
      <c r="E211" s="158" t="e">
        <f>+VLOOKUP(A211,'[3]TANGO MP-INSUMOS'!$B$1:$F$300,2,0)</f>
        <v>#N/A</v>
      </c>
      <c r="F211" s="158" t="s">
        <v>1039</v>
      </c>
      <c r="G211" s="160">
        <v>1</v>
      </c>
      <c r="H211" s="158" t="s">
        <v>1038</v>
      </c>
      <c r="I211" s="161">
        <v>1.84</v>
      </c>
      <c r="J211" s="99">
        <f t="shared" si="11"/>
        <v>2226.4</v>
      </c>
      <c r="K211" s="162" t="s">
        <v>1334</v>
      </c>
    </row>
    <row r="212" spans="1:12" ht="12.75" hidden="1" customHeight="1" x14ac:dyDescent="0.3">
      <c r="A212" s="163" t="s">
        <v>197</v>
      </c>
      <c r="B212" s="157">
        <v>334</v>
      </c>
      <c r="C212" s="157" t="e">
        <f>+VLOOKUP(A212,'[3]TANGO MP-INSUMOS'!$B$1:$F$300,4,0)</f>
        <v>#N/A</v>
      </c>
      <c r="D212" s="158" t="s">
        <v>554</v>
      </c>
      <c r="E212" s="158" t="e">
        <f>+VLOOKUP(A212,'[3]TANGO MP-INSUMOS'!$B$1:$F$300,2,0)</f>
        <v>#N/A</v>
      </c>
      <c r="F212" s="159" t="s">
        <v>1039</v>
      </c>
      <c r="G212" s="160">
        <v>1</v>
      </c>
      <c r="H212" s="158" t="s">
        <v>1038</v>
      </c>
      <c r="I212" s="161">
        <v>9.24</v>
      </c>
      <c r="J212" s="99">
        <f t="shared" si="11"/>
        <v>11180.4</v>
      </c>
      <c r="K212" s="162" t="s">
        <v>1334</v>
      </c>
    </row>
    <row r="213" spans="1:12" ht="12.75" hidden="1" customHeight="1" x14ac:dyDescent="0.3">
      <c r="A213" s="163" t="s">
        <v>204</v>
      </c>
      <c r="B213" s="157">
        <v>330</v>
      </c>
      <c r="C213" s="157" t="e">
        <f>+VLOOKUP(A213,'[3]TANGO MP-INSUMOS'!$B$1:$F$300,4,0)</f>
        <v>#N/A</v>
      </c>
      <c r="D213" s="158" t="s">
        <v>554</v>
      </c>
      <c r="E213" s="158" t="e">
        <f>+VLOOKUP(A213,'[3]TANGO MP-INSUMOS'!$B$1:$F$300,2,0)</f>
        <v>#N/A</v>
      </c>
      <c r="F213" s="159" t="s">
        <v>1039</v>
      </c>
      <c r="G213" s="160">
        <v>1</v>
      </c>
      <c r="H213" s="158" t="s">
        <v>1038</v>
      </c>
      <c r="I213" s="161">
        <v>9.24</v>
      </c>
      <c r="J213" s="99">
        <f t="shared" si="11"/>
        <v>11180.4</v>
      </c>
      <c r="K213" s="162" t="s">
        <v>1334</v>
      </c>
    </row>
    <row r="214" spans="1:12" ht="12.75" hidden="1" customHeight="1" x14ac:dyDescent="0.3">
      <c r="A214" s="163" t="s">
        <v>202</v>
      </c>
      <c r="B214" s="157">
        <v>331</v>
      </c>
      <c r="C214" s="157" t="e">
        <f>+VLOOKUP(A214,'[3]TANGO MP-INSUMOS'!$B$1:$F$300,4,0)</f>
        <v>#N/A</v>
      </c>
      <c r="D214" s="158" t="s">
        <v>554</v>
      </c>
      <c r="E214" s="158" t="e">
        <f>+VLOOKUP(A214,'[3]TANGO MP-INSUMOS'!$B$1:$F$300,2,0)</f>
        <v>#N/A</v>
      </c>
      <c r="F214" s="159" t="s">
        <v>1039</v>
      </c>
      <c r="G214" s="160">
        <v>1</v>
      </c>
      <c r="H214" s="158" t="s">
        <v>1038</v>
      </c>
      <c r="I214" s="161">
        <v>9.24</v>
      </c>
      <c r="J214" s="99">
        <f t="shared" si="11"/>
        <v>11180.4</v>
      </c>
      <c r="K214" s="162" t="s">
        <v>1334</v>
      </c>
    </row>
    <row r="215" spans="1:12" ht="15" hidden="1" customHeight="1" x14ac:dyDescent="0.3">
      <c r="A215" s="165" t="s">
        <v>198</v>
      </c>
      <c r="B215" s="157">
        <v>333</v>
      </c>
      <c r="C215" s="157" t="e">
        <f>+VLOOKUP(A215,'[3]TANGO MP-INSUMOS'!$B$1:$F$300,4,0)</f>
        <v>#N/A</v>
      </c>
      <c r="D215" s="158" t="s">
        <v>554</v>
      </c>
      <c r="E215" s="158" t="e">
        <f>+VLOOKUP(A215,'[3]TANGO MP-INSUMOS'!$B$1:$F$300,2,0)</f>
        <v>#N/A</v>
      </c>
      <c r="F215" s="159" t="s">
        <v>1039</v>
      </c>
      <c r="G215" s="160">
        <v>1</v>
      </c>
      <c r="H215" s="158" t="s">
        <v>1038</v>
      </c>
      <c r="I215" s="161">
        <v>9.24</v>
      </c>
      <c r="J215" s="99">
        <f t="shared" si="11"/>
        <v>11180.4</v>
      </c>
      <c r="K215" s="162" t="s">
        <v>1334</v>
      </c>
    </row>
    <row r="216" spans="1:12" ht="12.75" hidden="1" customHeight="1" x14ac:dyDescent="0.3">
      <c r="A216" s="163" t="s">
        <v>200</v>
      </c>
      <c r="B216" s="157">
        <v>332</v>
      </c>
      <c r="C216" s="157" t="e">
        <f>+VLOOKUP(A216,'[3]TANGO MP-INSUMOS'!$B$1:$F$300,4,0)</f>
        <v>#N/A</v>
      </c>
      <c r="D216" s="158" t="s">
        <v>554</v>
      </c>
      <c r="E216" s="158" t="e">
        <f>+VLOOKUP(A216,'[3]TANGO MP-INSUMOS'!$B$1:$F$300,2,0)</f>
        <v>#N/A</v>
      </c>
      <c r="F216" s="159" t="s">
        <v>1039</v>
      </c>
      <c r="G216" s="160">
        <v>1</v>
      </c>
      <c r="H216" s="158" t="s">
        <v>1038</v>
      </c>
      <c r="I216" s="161">
        <v>9.24</v>
      </c>
      <c r="J216" s="99">
        <f t="shared" si="11"/>
        <v>11180.4</v>
      </c>
      <c r="K216" s="162" t="s">
        <v>1334</v>
      </c>
    </row>
    <row r="217" spans="1:12" ht="12.75" hidden="1" customHeight="1" x14ac:dyDescent="0.3">
      <c r="A217" s="168" t="s">
        <v>789</v>
      </c>
      <c r="B217" s="157">
        <v>432</v>
      </c>
      <c r="C217" s="157" t="e">
        <f>+VLOOKUP(A217,'[3]TANGO MP-INSUMOS'!$B$1:$F$300,4,0)</f>
        <v>#N/A</v>
      </c>
      <c r="D217" s="158" t="s">
        <v>554</v>
      </c>
      <c r="E217" s="158" t="e">
        <f>+VLOOKUP(A217,'[3]TANGO MP-INSUMOS'!$B$1:$F$300,2,0)</f>
        <v>#N/A</v>
      </c>
      <c r="F217" s="159" t="s">
        <v>1039</v>
      </c>
      <c r="G217" s="160">
        <v>1</v>
      </c>
      <c r="H217" s="158" t="s">
        <v>1038</v>
      </c>
      <c r="I217" s="161">
        <v>7.4</v>
      </c>
      <c r="J217" s="99">
        <f t="shared" si="11"/>
        <v>8954</v>
      </c>
      <c r="K217" s="162" t="s">
        <v>1334</v>
      </c>
    </row>
    <row r="218" spans="1:12" ht="12.75" hidden="1" customHeight="1" x14ac:dyDescent="0.3">
      <c r="A218" s="163" t="s">
        <v>834</v>
      </c>
      <c r="B218" s="157">
        <v>45900</v>
      </c>
      <c r="C218" s="157" t="e">
        <f>+VLOOKUP(A218,'[3]TANGO MP-INSUMOS'!$B$1:$F$300,4,0)</f>
        <v>#N/A</v>
      </c>
      <c r="D218" s="158" t="s">
        <v>554</v>
      </c>
      <c r="E218" s="158" t="e">
        <f>+VLOOKUP(A218,'[3]TANGO MP-INSUMOS'!$B$1:$F$300,2,0)</f>
        <v>#N/A</v>
      </c>
      <c r="F218" s="159" t="s">
        <v>1039</v>
      </c>
      <c r="G218" s="160">
        <v>1</v>
      </c>
      <c r="H218" s="158" t="s">
        <v>1038</v>
      </c>
      <c r="I218" s="161">
        <v>7.4</v>
      </c>
      <c r="J218" s="99">
        <f t="shared" ref="J218:J249" si="12">+IF($H218="$",IF($G218&lt;&gt;J$2,$G218*I218,I218+$G218),I218*$G218*J$1)*1.21</f>
        <v>8954</v>
      </c>
      <c r="K218" s="162" t="s">
        <v>1334</v>
      </c>
    </row>
    <row r="219" spans="1:12" ht="15" hidden="1" customHeight="1" x14ac:dyDescent="0.3">
      <c r="A219" s="165" t="s">
        <v>589</v>
      </c>
      <c r="B219" s="157">
        <v>369</v>
      </c>
      <c r="C219" s="157" t="e">
        <f>+VLOOKUP(A219,'[3]TANGO MP-INSUMOS'!$B$1:$F$300,4,0)</f>
        <v>#N/A</v>
      </c>
      <c r="D219" s="158" t="s">
        <v>1035</v>
      </c>
      <c r="E219" s="158" t="e">
        <f>+VLOOKUP(A219,'[3]TANGO MP-INSUMOS'!$B$1:$F$300,2,0)</f>
        <v>#N/A</v>
      </c>
      <c r="F219" s="158" t="s">
        <v>1036</v>
      </c>
      <c r="G219" s="160">
        <v>1</v>
      </c>
      <c r="H219" s="158" t="s">
        <v>1038</v>
      </c>
      <c r="I219" s="161">
        <v>6.35</v>
      </c>
      <c r="J219" s="99">
        <f t="shared" si="12"/>
        <v>7683.5</v>
      </c>
      <c r="K219" s="162" t="s">
        <v>1334</v>
      </c>
    </row>
    <row r="220" spans="1:12" ht="15" hidden="1" customHeight="1" x14ac:dyDescent="0.3">
      <c r="A220" s="166" t="s">
        <v>779</v>
      </c>
      <c r="B220" s="157">
        <v>425</v>
      </c>
      <c r="C220" s="157" t="e">
        <f>+VLOOKUP(A220,'[3]TANGO MP-INSUMOS'!$B$1:$F$300,4,0)</f>
        <v>#N/A</v>
      </c>
      <c r="D220" s="158" t="s">
        <v>554</v>
      </c>
      <c r="E220" s="158" t="e">
        <f>+VLOOKUP(A220,'[3]TANGO MP-INSUMOS'!$B$1:$F$300,2,0)</f>
        <v>#N/A</v>
      </c>
      <c r="F220" s="159" t="s">
        <v>1039</v>
      </c>
      <c r="G220" s="160">
        <v>1</v>
      </c>
      <c r="H220" s="158" t="s">
        <v>1038</v>
      </c>
      <c r="I220" s="161">
        <v>6.27</v>
      </c>
      <c r="J220" s="99">
        <f t="shared" si="12"/>
        <v>7586.7</v>
      </c>
      <c r="K220" s="162" t="s">
        <v>1334</v>
      </c>
    </row>
    <row r="221" spans="1:12" ht="12.75" hidden="1" customHeight="1" x14ac:dyDescent="0.3">
      <c r="A221" s="168" t="s">
        <v>970</v>
      </c>
      <c r="B221" s="157">
        <v>36</v>
      </c>
      <c r="C221" s="157" t="e">
        <f>+VLOOKUP(A221,'[3]TANGO MP-INSUMOS'!$B$1:$F$300,4,0)</f>
        <v>#N/A</v>
      </c>
      <c r="D221" s="158" t="s">
        <v>554</v>
      </c>
      <c r="E221" s="158" t="e">
        <f>+VLOOKUP(A221,'[3]TANGO MP-INSUMOS'!$B$1:$F$300,2,0)</f>
        <v>#N/A</v>
      </c>
      <c r="F221" s="159" t="s">
        <v>1039</v>
      </c>
      <c r="G221" s="160">
        <v>1</v>
      </c>
      <c r="H221" s="158" t="s">
        <v>1038</v>
      </c>
      <c r="I221" s="161">
        <v>5.5</v>
      </c>
      <c r="J221" s="99">
        <f t="shared" si="12"/>
        <v>6655</v>
      </c>
      <c r="K221" s="162" t="s">
        <v>1334</v>
      </c>
    </row>
    <row r="222" spans="1:12" hidden="1" x14ac:dyDescent="0.3">
      <c r="A222" s="163" t="s">
        <v>588</v>
      </c>
      <c r="B222" s="157">
        <v>368</v>
      </c>
      <c r="C222" s="157" t="e">
        <f>+VLOOKUP(A222,'[3]TANGO MP-INSUMOS'!$B$1:$F$300,4,0)</f>
        <v>#N/A</v>
      </c>
      <c r="D222" s="158" t="s">
        <v>1035</v>
      </c>
      <c r="E222" s="158" t="e">
        <f>+VLOOKUP(A222,'[3]TANGO MP-INSUMOS'!$B$1:$F$300,2,0)</f>
        <v>#N/A</v>
      </c>
      <c r="F222" s="158" t="s">
        <v>1036</v>
      </c>
      <c r="G222" s="160">
        <v>1</v>
      </c>
      <c r="H222" s="158" t="s">
        <v>1038</v>
      </c>
      <c r="I222" s="161">
        <v>6.25</v>
      </c>
      <c r="J222" s="99">
        <f t="shared" si="12"/>
        <v>7562.5</v>
      </c>
      <c r="K222" s="162" t="s">
        <v>1334</v>
      </c>
    </row>
    <row r="223" spans="1:12" ht="15" hidden="1" customHeight="1" x14ac:dyDescent="0.3">
      <c r="A223" s="166" t="s">
        <v>885</v>
      </c>
      <c r="B223" s="157">
        <v>481</v>
      </c>
      <c r="C223" s="157" t="e">
        <f>+VLOOKUP(A223,'[3]TANGO MP-INSUMOS'!$B$1:$F$300,4,0)</f>
        <v>#N/A</v>
      </c>
      <c r="D223" s="158" t="s">
        <v>554</v>
      </c>
      <c r="E223" s="158" t="e">
        <f>+VLOOKUP(A223,'[3]TANGO MP-INSUMOS'!$B$1:$F$300,2,0)</f>
        <v>#N/A</v>
      </c>
      <c r="F223" s="159" t="s">
        <v>1039</v>
      </c>
      <c r="G223" s="160">
        <v>1</v>
      </c>
      <c r="H223" s="158" t="s">
        <v>1038</v>
      </c>
      <c r="I223" s="161">
        <v>7.08</v>
      </c>
      <c r="J223" s="99">
        <f t="shared" si="12"/>
        <v>8566.7999999999993</v>
      </c>
      <c r="K223" s="162" t="s">
        <v>1334</v>
      </c>
    </row>
    <row r="224" spans="1:12" ht="12.75" hidden="1" customHeight="1" x14ac:dyDescent="0.3">
      <c r="A224" s="168" t="s">
        <v>887</v>
      </c>
      <c r="B224" s="157">
        <v>480</v>
      </c>
      <c r="C224" s="157" t="e">
        <f>+VLOOKUP(A224,'[3]TANGO MP-INSUMOS'!$B$1:$F$300,4,0)</f>
        <v>#N/A</v>
      </c>
      <c r="D224" s="158" t="s">
        <v>554</v>
      </c>
      <c r="E224" s="158" t="e">
        <f>+VLOOKUP(A224,'[3]TANGO MP-INSUMOS'!$B$1:$F$300,2,0)</f>
        <v>#N/A</v>
      </c>
      <c r="F224" s="159" t="s">
        <v>1039</v>
      </c>
      <c r="G224" s="160">
        <v>1</v>
      </c>
      <c r="H224" s="158" t="s">
        <v>1038</v>
      </c>
      <c r="I224" s="161">
        <v>6.79</v>
      </c>
      <c r="J224" s="99">
        <f t="shared" si="12"/>
        <v>8215.9</v>
      </c>
      <c r="K224" s="162" t="s">
        <v>1334</v>
      </c>
    </row>
    <row r="225" spans="1:12" ht="12.75" hidden="1" customHeight="1" x14ac:dyDescent="0.3">
      <c r="A225" s="163" t="s">
        <v>633</v>
      </c>
      <c r="B225" s="157">
        <v>377</v>
      </c>
      <c r="C225" s="157" t="e">
        <f>+VLOOKUP(A225,'[3]TANGO MP-INSUMOS'!$B$1:$F$300,4,0)</f>
        <v>#N/A</v>
      </c>
      <c r="D225" s="158" t="s">
        <v>554</v>
      </c>
      <c r="E225" s="158" t="e">
        <f>+VLOOKUP(A225,'[3]TANGO MP-INSUMOS'!$B$1:$F$300,2,0)</f>
        <v>#N/A</v>
      </c>
      <c r="F225" s="159" t="s">
        <v>1039</v>
      </c>
      <c r="G225" s="160">
        <v>1</v>
      </c>
      <c r="H225" s="158" t="s">
        <v>1038</v>
      </c>
      <c r="I225" s="161">
        <v>6.65</v>
      </c>
      <c r="J225" s="99">
        <f t="shared" si="12"/>
        <v>8046.5</v>
      </c>
      <c r="K225" s="162" t="s">
        <v>1334</v>
      </c>
    </row>
    <row r="226" spans="1:12" ht="12.75" hidden="1" customHeight="1" x14ac:dyDescent="0.3">
      <c r="A226" s="163" t="s">
        <v>632</v>
      </c>
      <c r="B226" s="157">
        <v>376</v>
      </c>
      <c r="C226" s="157" t="e">
        <f>+VLOOKUP(A226,'[3]TANGO MP-INSUMOS'!$B$1:$F$300,4,0)</f>
        <v>#N/A</v>
      </c>
      <c r="D226" s="158" t="s">
        <v>554</v>
      </c>
      <c r="E226" s="158" t="e">
        <f>+VLOOKUP(A226,'[3]TANGO MP-INSUMOS'!$B$1:$F$300,2,0)</f>
        <v>#N/A</v>
      </c>
      <c r="F226" s="159" t="s">
        <v>1039</v>
      </c>
      <c r="G226" s="160">
        <v>1</v>
      </c>
      <c r="H226" s="158" t="s">
        <v>1038</v>
      </c>
      <c r="I226" s="161">
        <v>6.65</v>
      </c>
      <c r="J226" s="99">
        <f t="shared" si="12"/>
        <v>8046.5</v>
      </c>
      <c r="K226" s="162" t="s">
        <v>1334</v>
      </c>
    </row>
    <row r="227" spans="1:12" ht="12.75" hidden="1" customHeight="1" x14ac:dyDescent="0.3">
      <c r="A227" s="163" t="s">
        <v>634</v>
      </c>
      <c r="B227" s="157">
        <v>378</v>
      </c>
      <c r="C227" s="157" t="e">
        <f>+VLOOKUP(A227,'[3]TANGO MP-INSUMOS'!$B$1:$F$300,4,0)</f>
        <v>#N/A</v>
      </c>
      <c r="D227" s="158" t="s">
        <v>554</v>
      </c>
      <c r="E227" s="158" t="e">
        <f>+VLOOKUP(A227,'[3]TANGO MP-INSUMOS'!$B$1:$F$300,2,0)</f>
        <v>#N/A</v>
      </c>
      <c r="F227" s="159" t="s">
        <v>1039</v>
      </c>
      <c r="G227" s="160">
        <v>1</v>
      </c>
      <c r="H227" s="158" t="s">
        <v>1038</v>
      </c>
      <c r="I227" s="161">
        <v>6.65</v>
      </c>
      <c r="J227" s="99">
        <f t="shared" si="12"/>
        <v>8046.5</v>
      </c>
      <c r="K227" s="162" t="s">
        <v>1334</v>
      </c>
    </row>
    <row r="228" spans="1:12" hidden="1" x14ac:dyDescent="0.3">
      <c r="A228" s="163" t="s">
        <v>324</v>
      </c>
      <c r="B228" s="157">
        <v>323</v>
      </c>
      <c r="C228" s="157" t="e">
        <f>+VLOOKUP(A228,'[3]TANGO MP-INSUMOS'!$B$1:$F$300,4,0)</f>
        <v>#N/A</v>
      </c>
      <c r="D228" s="158" t="s">
        <v>554</v>
      </c>
      <c r="E228" s="158" t="e">
        <f>+VLOOKUP(A228,'[3]TANGO MP-INSUMOS'!$B$1:$F$300,2,0)</f>
        <v>#N/A</v>
      </c>
      <c r="F228" s="159" t="s">
        <v>1039</v>
      </c>
      <c r="G228" s="160">
        <v>1</v>
      </c>
      <c r="H228" s="158" t="s">
        <v>1038</v>
      </c>
      <c r="I228" s="161">
        <v>7.94</v>
      </c>
      <c r="J228" s="99">
        <f t="shared" si="12"/>
        <v>9607.4</v>
      </c>
      <c r="K228" s="162" t="s">
        <v>1334</v>
      </c>
    </row>
    <row r="229" spans="1:12" hidden="1" x14ac:dyDescent="0.3">
      <c r="A229" s="163" t="s">
        <v>325</v>
      </c>
      <c r="B229" s="157">
        <v>324</v>
      </c>
      <c r="C229" s="157" t="e">
        <f>+VLOOKUP(A229,'[3]TANGO MP-INSUMOS'!$B$1:$F$300,4,0)</f>
        <v>#N/A</v>
      </c>
      <c r="D229" s="158" t="s">
        <v>554</v>
      </c>
      <c r="E229" s="158" t="e">
        <f>+VLOOKUP(A229,'[3]TANGO MP-INSUMOS'!$B$1:$F$300,2,0)</f>
        <v>#N/A</v>
      </c>
      <c r="F229" s="159" t="s">
        <v>1039</v>
      </c>
      <c r="G229" s="160">
        <v>1</v>
      </c>
      <c r="H229" s="158" t="s">
        <v>1038</v>
      </c>
      <c r="I229" s="161">
        <v>7.94</v>
      </c>
      <c r="J229" s="99">
        <f t="shared" si="12"/>
        <v>9607.4</v>
      </c>
      <c r="K229" s="162" t="s">
        <v>1334</v>
      </c>
    </row>
    <row r="230" spans="1:12" hidden="1" x14ac:dyDescent="0.3">
      <c r="A230" s="163" t="s">
        <v>220</v>
      </c>
      <c r="B230" s="157">
        <v>309</v>
      </c>
      <c r="C230" s="157" t="e">
        <f>+VLOOKUP(A230,'[3]TANGO MP-INSUMOS'!$B$1:$F$300,4,0)</f>
        <v>#N/A</v>
      </c>
      <c r="D230" s="158" t="s">
        <v>554</v>
      </c>
      <c r="E230" s="158" t="e">
        <f>+VLOOKUP(A230,'[3]TANGO MP-INSUMOS'!$B$1:$F$300,2,0)</f>
        <v>#N/A</v>
      </c>
      <c r="F230" s="159" t="s">
        <v>1039</v>
      </c>
      <c r="G230" s="160">
        <v>1</v>
      </c>
      <c r="H230" s="164" t="s">
        <v>1038</v>
      </c>
      <c r="I230" s="161">
        <v>7.94</v>
      </c>
      <c r="J230" s="99">
        <f t="shared" si="12"/>
        <v>9607.4</v>
      </c>
      <c r="K230" s="162" t="s">
        <v>1334</v>
      </c>
    </row>
    <row r="231" spans="1:12" ht="15" hidden="1" customHeight="1" x14ac:dyDescent="0.3">
      <c r="A231" s="165" t="s">
        <v>214</v>
      </c>
      <c r="B231" s="157">
        <v>325</v>
      </c>
      <c r="C231" s="157" t="e">
        <f>+VLOOKUP(A231,'[3]TANGO MP-INSUMOS'!$B$1:$F$300,4,0)</f>
        <v>#N/A</v>
      </c>
      <c r="D231" s="158" t="s">
        <v>554</v>
      </c>
      <c r="E231" s="158" t="e">
        <f>+VLOOKUP(A231,'[3]TANGO MP-INSUMOS'!$B$1:$F$300,2,0)</f>
        <v>#N/A</v>
      </c>
      <c r="F231" s="159" t="s">
        <v>1036</v>
      </c>
      <c r="G231" s="160">
        <v>1</v>
      </c>
      <c r="H231" s="158" t="s">
        <v>1038</v>
      </c>
      <c r="I231" s="161">
        <v>7.94</v>
      </c>
      <c r="J231" s="99">
        <f t="shared" si="12"/>
        <v>9607.4</v>
      </c>
      <c r="K231" s="162" t="s">
        <v>1334</v>
      </c>
    </row>
    <row r="232" spans="1:12" hidden="1" x14ac:dyDescent="0.3">
      <c r="A232" s="163" t="s">
        <v>208</v>
      </c>
      <c r="B232" s="157">
        <v>328</v>
      </c>
      <c r="C232" s="157" t="e">
        <f>+VLOOKUP(A232,'[3]TANGO MP-INSUMOS'!$B$1:$F$300,4,0)</f>
        <v>#N/A</v>
      </c>
      <c r="D232" s="158" t="s">
        <v>554</v>
      </c>
      <c r="E232" s="158" t="e">
        <f>+VLOOKUP(A232,'[3]TANGO MP-INSUMOS'!$B$1:$F$300,2,0)</f>
        <v>#N/A</v>
      </c>
      <c r="F232" s="159" t="s">
        <v>1036</v>
      </c>
      <c r="G232" s="160">
        <v>1</v>
      </c>
      <c r="H232" s="164" t="s">
        <v>1038</v>
      </c>
      <c r="I232" s="161">
        <v>7.94</v>
      </c>
      <c r="J232" s="99">
        <f t="shared" si="12"/>
        <v>9607.4</v>
      </c>
      <c r="K232" s="162" t="s">
        <v>1334</v>
      </c>
    </row>
    <row r="233" spans="1:12" hidden="1" x14ac:dyDescent="0.3">
      <c r="A233" s="163" t="s">
        <v>210</v>
      </c>
      <c r="B233" s="157">
        <v>327</v>
      </c>
      <c r="C233" s="157" t="e">
        <f>+VLOOKUP(A233,'[3]TANGO MP-INSUMOS'!$B$1:$F$300,4,0)</f>
        <v>#N/A</v>
      </c>
      <c r="D233" s="158" t="s">
        <v>554</v>
      </c>
      <c r="E233" s="158" t="e">
        <f>+VLOOKUP(A233,'[3]TANGO MP-INSUMOS'!$B$1:$F$300,2,0)</f>
        <v>#N/A</v>
      </c>
      <c r="F233" s="159" t="s">
        <v>1036</v>
      </c>
      <c r="G233" s="160">
        <v>1</v>
      </c>
      <c r="H233" s="164" t="s">
        <v>1038</v>
      </c>
      <c r="I233" s="161">
        <v>7.94</v>
      </c>
      <c r="J233" s="99">
        <f t="shared" si="12"/>
        <v>9607.4</v>
      </c>
      <c r="K233" s="162" t="s">
        <v>1334</v>
      </c>
    </row>
    <row r="234" spans="1:12" ht="15" hidden="1" customHeight="1" x14ac:dyDescent="0.3">
      <c r="A234" s="165" t="s">
        <v>206</v>
      </c>
      <c r="B234" s="157">
        <v>329</v>
      </c>
      <c r="C234" s="157" t="e">
        <f>+VLOOKUP(A234,'[3]TANGO MP-INSUMOS'!$B$1:$F$300,4,0)</f>
        <v>#N/A</v>
      </c>
      <c r="D234" s="158" t="s">
        <v>554</v>
      </c>
      <c r="E234" s="158" t="e">
        <f>+VLOOKUP(A234,'[3]TANGO MP-INSUMOS'!$B$1:$F$300,2,0)</f>
        <v>#N/A</v>
      </c>
      <c r="F234" s="159" t="s">
        <v>1036</v>
      </c>
      <c r="G234" s="160">
        <v>1</v>
      </c>
      <c r="H234" s="158" t="s">
        <v>1038</v>
      </c>
      <c r="I234" s="161">
        <v>7.94</v>
      </c>
      <c r="J234" s="99">
        <f t="shared" si="12"/>
        <v>9607.4</v>
      </c>
      <c r="K234" s="162" t="s">
        <v>1334</v>
      </c>
    </row>
    <row r="235" spans="1:12" ht="12.75" hidden="1" customHeight="1" x14ac:dyDescent="0.3">
      <c r="A235" s="163" t="s">
        <v>212</v>
      </c>
      <c r="B235" s="157">
        <v>326</v>
      </c>
      <c r="C235" s="157" t="e">
        <f>+VLOOKUP(A235,'[3]TANGO MP-INSUMOS'!$B$1:$F$300,4,0)</f>
        <v>#N/A</v>
      </c>
      <c r="D235" s="158" t="s">
        <v>554</v>
      </c>
      <c r="E235" s="158" t="e">
        <f>+VLOOKUP(A235,'[3]TANGO MP-INSUMOS'!$B$1:$F$300,2,0)</f>
        <v>#N/A</v>
      </c>
      <c r="F235" s="159" t="s">
        <v>1036</v>
      </c>
      <c r="G235" s="160">
        <v>1</v>
      </c>
      <c r="H235" s="158" t="s">
        <v>1038</v>
      </c>
      <c r="I235" s="161">
        <v>7.94</v>
      </c>
      <c r="J235" s="99">
        <f t="shared" si="12"/>
        <v>9607.4</v>
      </c>
      <c r="K235" s="162" t="s">
        <v>1334</v>
      </c>
    </row>
    <row r="236" spans="1:12" hidden="1" x14ac:dyDescent="0.3">
      <c r="A236" s="156" t="s">
        <v>722</v>
      </c>
      <c r="B236" s="157">
        <v>406</v>
      </c>
      <c r="C236" s="157" t="e">
        <f>+VLOOKUP(A236,'[3]TANGO MP-INSUMOS'!$B$1:$F$300,4,0)</f>
        <v>#N/A</v>
      </c>
      <c r="D236" s="158" t="s">
        <v>554</v>
      </c>
      <c r="E236" s="158" t="e">
        <f>+VLOOKUP(A236,'[3]TANGO MP-INSUMOS'!$B$1:$F$300,2,0)</f>
        <v>#N/A</v>
      </c>
      <c r="F236" s="159" t="str">
        <f>+VLOOKUP($B236,[4]Catalogo!$C:$F,4,FALSE)</f>
        <v>Kg</v>
      </c>
      <c r="G236" s="160">
        <v>1</v>
      </c>
      <c r="H236" s="158" t="s">
        <v>1038</v>
      </c>
      <c r="I236" s="161">
        <v>7.4</v>
      </c>
      <c r="J236" s="99">
        <f t="shared" si="12"/>
        <v>8954</v>
      </c>
      <c r="K236" s="162" t="s">
        <v>1334</v>
      </c>
    </row>
    <row r="237" spans="1:12" hidden="1" x14ac:dyDescent="0.3">
      <c r="A237" s="163" t="s">
        <v>619</v>
      </c>
      <c r="B237" s="157">
        <v>381</v>
      </c>
      <c r="C237" s="157" t="e">
        <f>+VLOOKUP(A237,'[3]TANGO MP-INSUMOS'!$B$1:$F$300,4,0)</f>
        <v>#N/A</v>
      </c>
      <c r="D237" s="158" t="s">
        <v>554</v>
      </c>
      <c r="E237" s="158" t="e">
        <f>+VLOOKUP(A237,'[3]TANGO MP-INSUMOS'!$B$1:$F$300,2,0)</f>
        <v>#N/A</v>
      </c>
      <c r="F237" s="159" t="s">
        <v>1039</v>
      </c>
      <c r="G237" s="160">
        <v>1</v>
      </c>
      <c r="H237" s="158" t="s">
        <v>1038</v>
      </c>
      <c r="I237" s="161">
        <v>7.54</v>
      </c>
      <c r="J237" s="99">
        <f t="shared" si="12"/>
        <v>9123.4</v>
      </c>
      <c r="K237" s="162" t="s">
        <v>1334</v>
      </c>
    </row>
    <row r="238" spans="1:12" ht="12.75" hidden="1" customHeight="1" x14ac:dyDescent="0.3">
      <c r="A238" s="163" t="s">
        <v>778</v>
      </c>
      <c r="B238" s="157">
        <v>438</v>
      </c>
      <c r="C238" s="157" t="e">
        <f>+VLOOKUP(A238,'[3]TANGO MP-INSUMOS'!$B$1:$F$300,4,0)</f>
        <v>#N/A</v>
      </c>
      <c r="D238" s="158" t="s">
        <v>554</v>
      </c>
      <c r="E238" s="158" t="e">
        <f>+VLOOKUP(A238,'[3]TANGO MP-INSUMOS'!$B$1:$F$300,2,0)</f>
        <v>#N/A</v>
      </c>
      <c r="F238" s="159" t="s">
        <v>1039</v>
      </c>
      <c r="G238" s="160">
        <v>1</v>
      </c>
      <c r="H238" s="158" t="s">
        <v>1038</v>
      </c>
      <c r="I238" s="161">
        <v>6.7</v>
      </c>
      <c r="J238" s="99">
        <f t="shared" si="12"/>
        <v>8107</v>
      </c>
      <c r="K238" s="162" t="s">
        <v>1334</v>
      </c>
    </row>
    <row r="239" spans="1:12" hidden="1" x14ac:dyDescent="0.3">
      <c r="A239" s="143" t="s">
        <v>168</v>
      </c>
      <c r="B239" s="133">
        <v>360</v>
      </c>
      <c r="C239" s="94" t="e">
        <f>+VLOOKUP(A239,'[3]TANGO MP-INSUMOS'!$B$1:$F$300,4,0)</f>
        <v>#N/A</v>
      </c>
      <c r="D239" s="95" t="s">
        <v>554</v>
      </c>
      <c r="E239" s="150" t="s">
        <v>87</v>
      </c>
      <c r="F239" s="103" t="s">
        <v>1039</v>
      </c>
      <c r="G239" s="100">
        <v>1</v>
      </c>
      <c r="H239" s="101" t="s">
        <v>1038</v>
      </c>
      <c r="I239" s="98">
        <v>9.49</v>
      </c>
      <c r="J239" s="99">
        <f t="shared" si="12"/>
        <v>11482.9</v>
      </c>
      <c r="K239" s="40" t="s">
        <v>1334</v>
      </c>
    </row>
    <row r="240" spans="1:12" ht="12.75" customHeight="1" x14ac:dyDescent="0.3">
      <c r="A240" s="198" t="s">
        <v>1479</v>
      </c>
      <c r="B240" s="133" t="s">
        <v>1468</v>
      </c>
      <c r="C240" s="133" t="e">
        <f>+VLOOKUP(A240,'[3]TANGO MP-INSUMOS'!$B$1:$F$300,4,0)</f>
        <v>#N/A</v>
      </c>
      <c r="D240" s="153" t="s">
        <v>554</v>
      </c>
      <c r="E240" s="307" t="s">
        <v>89</v>
      </c>
      <c r="F240" s="182" t="s">
        <v>1039</v>
      </c>
      <c r="G240" s="289">
        <v>1</v>
      </c>
      <c r="H240" s="154" t="s">
        <v>1038</v>
      </c>
      <c r="I240" s="183">
        <v>9.4499999999999993</v>
      </c>
      <c r="J240" s="291">
        <f t="shared" si="12"/>
        <v>11434.5</v>
      </c>
      <c r="K240" s="40" t="s">
        <v>1333</v>
      </c>
      <c r="L240" s="34" t="s">
        <v>2215</v>
      </c>
    </row>
    <row r="241" spans="1:12" hidden="1" x14ac:dyDescent="0.3">
      <c r="A241" s="143" t="s">
        <v>112</v>
      </c>
      <c r="B241" s="133" t="s">
        <v>112</v>
      </c>
      <c r="C241" s="94" t="e">
        <f>+VLOOKUP(A241,'[3]TANGO MP-INSUMOS'!$B$1:$F$300,4,0)</f>
        <v>#N/A</v>
      </c>
      <c r="D241" s="95" t="s">
        <v>554</v>
      </c>
      <c r="E241" s="150" t="s">
        <v>89</v>
      </c>
      <c r="F241" s="103" t="s">
        <v>1039</v>
      </c>
      <c r="G241" s="100">
        <v>1</v>
      </c>
      <c r="H241" s="101" t="s">
        <v>1038</v>
      </c>
      <c r="I241" s="98">
        <v>9.49</v>
      </c>
      <c r="J241" s="99">
        <f t="shared" si="12"/>
        <v>11482.9</v>
      </c>
      <c r="K241" s="40" t="s">
        <v>1334</v>
      </c>
    </row>
    <row r="242" spans="1:12" ht="12.75" customHeight="1" x14ac:dyDescent="0.3">
      <c r="A242" s="141" t="s">
        <v>1469</v>
      </c>
      <c r="B242" s="133" t="s">
        <v>1469</v>
      </c>
      <c r="C242" s="133" t="e">
        <f>+VLOOKUP(A242,'[3]TANGO MP-INSUMOS'!$B$1:$F$300,4,0)</f>
        <v>#N/A</v>
      </c>
      <c r="D242" s="153" t="s">
        <v>554</v>
      </c>
      <c r="E242" s="307" t="s">
        <v>87</v>
      </c>
      <c r="F242" s="182" t="s">
        <v>1039</v>
      </c>
      <c r="G242" s="289">
        <v>1</v>
      </c>
      <c r="H242" s="154" t="s">
        <v>1038</v>
      </c>
      <c r="I242" s="183">
        <v>9.4499999999999993</v>
      </c>
      <c r="J242" s="291">
        <f t="shared" si="12"/>
        <v>11434.5</v>
      </c>
      <c r="K242" s="40" t="s">
        <v>1333</v>
      </c>
      <c r="L242" s="34" t="s">
        <v>2215</v>
      </c>
    </row>
    <row r="243" spans="1:12" hidden="1" x14ac:dyDescent="0.3">
      <c r="A243" s="143" t="s">
        <v>114</v>
      </c>
      <c r="B243" s="133" t="s">
        <v>114</v>
      </c>
      <c r="C243" s="94" t="str">
        <f>+VLOOKUP(A243,'[3]TANGO MP-INSUMOS'!$B$1:$F$300,4,0)</f>
        <v>Envase primario</v>
      </c>
      <c r="D243" s="95" t="s">
        <v>554</v>
      </c>
      <c r="E243" s="150" t="str">
        <f>+VLOOKUP(A243,'[3]TANGO MP-INSUMOS'!$B$1:$F$300,2,0)</f>
        <v xml:space="preserve">Flow med pollo x150g Paladini </v>
      </c>
      <c r="F243" s="103" t="s">
        <v>1039</v>
      </c>
      <c r="G243" s="100">
        <v>1</v>
      </c>
      <c r="H243" s="101" t="s">
        <v>1038</v>
      </c>
      <c r="I243" s="98">
        <v>8.76</v>
      </c>
      <c r="J243" s="99">
        <f t="shared" si="12"/>
        <v>10599.6</v>
      </c>
      <c r="K243" s="40" t="s">
        <v>1334</v>
      </c>
    </row>
    <row r="244" spans="1:12" ht="12.75" customHeight="1" x14ac:dyDescent="0.3">
      <c r="A244" s="37" t="s">
        <v>1501</v>
      </c>
      <c r="B244" s="112" t="s">
        <v>1501</v>
      </c>
      <c r="C244" s="133" t="e">
        <f>+VLOOKUP(A244,'[3]TANGO MP-INSUMOS'!$B$1:$F$300,4,0)</f>
        <v>#N/A</v>
      </c>
      <c r="D244" s="153" t="s">
        <v>554</v>
      </c>
      <c r="E244" s="307" t="s">
        <v>40</v>
      </c>
      <c r="F244" s="182" t="s">
        <v>1039</v>
      </c>
      <c r="G244" s="105">
        <v>1</v>
      </c>
      <c r="H244" s="153" t="s">
        <v>1038</v>
      </c>
      <c r="I244" s="183">
        <v>9.4499999999999993</v>
      </c>
      <c r="J244" s="291">
        <f t="shared" si="12"/>
        <v>11434.5</v>
      </c>
      <c r="K244" s="40" t="s">
        <v>1333</v>
      </c>
      <c r="L244" s="34" t="s">
        <v>2215</v>
      </c>
    </row>
    <row r="245" spans="1:12" ht="12.75" hidden="1" customHeight="1" x14ac:dyDescent="0.3">
      <c r="A245" s="143" t="s">
        <v>195</v>
      </c>
      <c r="B245" s="133">
        <v>336</v>
      </c>
      <c r="C245" s="94" t="str">
        <f>+VLOOKUP(A245,'[3]TANGO MP-INSUMOS'!$B$1:$F$300,4,0)</f>
        <v>Envase primario</v>
      </c>
      <c r="D245" s="95" t="s">
        <v>554</v>
      </c>
      <c r="E245" s="150" t="str">
        <f>+VLOOKUP(A245,'[3]TANGO MP-INSUMOS'!$B$1:$F$300,2,0)</f>
        <v>Flowpack pizza mini Frizzio EX</v>
      </c>
      <c r="F245" s="103" t="s">
        <v>1039</v>
      </c>
      <c r="G245" s="100">
        <v>1</v>
      </c>
      <c r="H245" s="95" t="s">
        <v>1038</v>
      </c>
      <c r="I245" s="98">
        <v>10.14</v>
      </c>
      <c r="J245" s="99">
        <f t="shared" si="12"/>
        <v>12269.4</v>
      </c>
      <c r="K245" s="40" t="s">
        <v>1334</v>
      </c>
    </row>
    <row r="246" spans="1:12" hidden="1" x14ac:dyDescent="0.3">
      <c r="A246" s="163" t="s">
        <v>615</v>
      </c>
      <c r="B246" s="157">
        <v>379</v>
      </c>
      <c r="C246" s="157" t="e">
        <f>+VLOOKUP(A246,'[3]TANGO MP-INSUMOS'!$B$1:$F$300,4,0)</f>
        <v>#N/A</v>
      </c>
      <c r="D246" s="158" t="s">
        <v>554</v>
      </c>
      <c r="E246" s="158" t="e">
        <f>+VLOOKUP(A246,'[3]TANGO MP-INSUMOS'!$B$1:$F$300,2,0)</f>
        <v>#N/A</v>
      </c>
      <c r="F246" s="159" t="s">
        <v>1039</v>
      </c>
      <c r="G246" s="160">
        <v>1</v>
      </c>
      <c r="H246" s="158" t="s">
        <v>1038</v>
      </c>
      <c r="I246" s="161">
        <v>7.54</v>
      </c>
      <c r="J246" s="99">
        <f t="shared" si="12"/>
        <v>9123.4</v>
      </c>
      <c r="K246" s="162" t="s">
        <v>1334</v>
      </c>
    </row>
    <row r="247" spans="1:12" hidden="1" x14ac:dyDescent="0.3">
      <c r="A247" s="163" t="s">
        <v>617</v>
      </c>
      <c r="B247" s="157">
        <v>380</v>
      </c>
      <c r="C247" s="157" t="e">
        <f>+VLOOKUP(A247,'[3]TANGO MP-INSUMOS'!$B$1:$F$300,4,0)</f>
        <v>#N/A</v>
      </c>
      <c r="D247" s="158" t="s">
        <v>554</v>
      </c>
      <c r="E247" s="158" t="e">
        <f>+VLOOKUP(A247,'[3]TANGO MP-INSUMOS'!$B$1:$F$300,2,0)</f>
        <v>#N/A</v>
      </c>
      <c r="F247" s="159" t="s">
        <v>1039</v>
      </c>
      <c r="G247" s="160">
        <v>1</v>
      </c>
      <c r="H247" s="158" t="s">
        <v>1038</v>
      </c>
      <c r="I247" s="161">
        <v>7.54</v>
      </c>
      <c r="J247" s="99">
        <f t="shared" si="12"/>
        <v>9123.4</v>
      </c>
      <c r="K247" s="162" t="s">
        <v>1334</v>
      </c>
    </row>
    <row r="248" spans="1:12" hidden="1" x14ac:dyDescent="0.3">
      <c r="A248" s="156" t="s">
        <v>704</v>
      </c>
      <c r="B248" s="157">
        <v>397</v>
      </c>
      <c r="C248" s="157" t="e">
        <f>+VLOOKUP(A248,'[3]TANGO MP-INSUMOS'!$B$1:$F$300,4,0)</f>
        <v>#N/A</v>
      </c>
      <c r="D248" s="158" t="s">
        <v>554</v>
      </c>
      <c r="E248" s="158" t="e">
        <f>+VLOOKUP(A248,'[3]TANGO MP-INSUMOS'!$B$1:$F$300,2,0)</f>
        <v>#N/A</v>
      </c>
      <c r="F248" s="159" t="s">
        <v>1039</v>
      </c>
      <c r="G248" s="160">
        <v>1</v>
      </c>
      <c r="H248" s="158" t="s">
        <v>1038</v>
      </c>
      <c r="I248" s="161">
        <v>7.99</v>
      </c>
      <c r="J248" s="99">
        <f t="shared" si="12"/>
        <v>9667.9</v>
      </c>
      <c r="K248" s="162" t="s">
        <v>1334</v>
      </c>
    </row>
    <row r="249" spans="1:12" ht="15" hidden="1" customHeight="1" x14ac:dyDescent="0.3">
      <c r="A249" s="165" t="s">
        <v>730</v>
      </c>
      <c r="B249" s="157">
        <v>411</v>
      </c>
      <c r="C249" s="157" t="e">
        <f>+VLOOKUP(A249,'[3]TANGO MP-INSUMOS'!$B$1:$F$300,4,0)</f>
        <v>#N/A</v>
      </c>
      <c r="D249" s="158" t="s">
        <v>554</v>
      </c>
      <c r="E249" s="158" t="e">
        <f>+VLOOKUP(A249,'[3]TANGO MP-INSUMOS'!$B$1:$F$300,2,0)</f>
        <v>#N/A</v>
      </c>
      <c r="F249" s="159" t="s">
        <v>1039</v>
      </c>
      <c r="G249" s="160">
        <v>1</v>
      </c>
      <c r="H249" s="164" t="s">
        <v>1038</v>
      </c>
      <c r="I249" s="161">
        <v>7.99</v>
      </c>
      <c r="J249" s="99">
        <f t="shared" si="12"/>
        <v>9667.9</v>
      </c>
      <c r="K249" s="162" t="s">
        <v>1334</v>
      </c>
    </row>
    <row r="250" spans="1:12" ht="15" hidden="1" customHeight="1" x14ac:dyDescent="0.3">
      <c r="A250" s="165" t="s">
        <v>708</v>
      </c>
      <c r="B250" s="157">
        <v>399</v>
      </c>
      <c r="C250" s="157" t="e">
        <f>+VLOOKUP(A250,'[3]TANGO MP-INSUMOS'!$B$1:$F$300,4,0)</f>
        <v>#N/A</v>
      </c>
      <c r="D250" s="158" t="s">
        <v>554</v>
      </c>
      <c r="E250" s="158" t="e">
        <f>+VLOOKUP(A250,'[3]TANGO MP-INSUMOS'!$B$1:$F$300,2,0)</f>
        <v>#N/A</v>
      </c>
      <c r="F250" s="159" t="s">
        <v>1039</v>
      </c>
      <c r="G250" s="160">
        <v>1</v>
      </c>
      <c r="H250" s="164" t="s">
        <v>1038</v>
      </c>
      <c r="I250" s="161">
        <v>7.99</v>
      </c>
      <c r="J250" s="99">
        <f t="shared" ref="J250:J281" si="13">+IF($H250="$",IF($G250&lt;&gt;J$2,$G250*I250,I250+$G250),I250*$G250*J$1)*1.21</f>
        <v>9667.9</v>
      </c>
      <c r="K250" s="162" t="s">
        <v>1334</v>
      </c>
    </row>
    <row r="251" spans="1:12" hidden="1" x14ac:dyDescent="0.3">
      <c r="A251" s="156" t="s">
        <v>706</v>
      </c>
      <c r="B251" s="157">
        <v>398</v>
      </c>
      <c r="C251" s="157" t="e">
        <f>+VLOOKUP(A251,'[3]TANGO MP-INSUMOS'!$B$1:$F$300,4,0)</f>
        <v>#N/A</v>
      </c>
      <c r="D251" s="158" t="s">
        <v>554</v>
      </c>
      <c r="E251" s="158" t="e">
        <f>+VLOOKUP(A251,'[3]TANGO MP-INSUMOS'!$B$1:$F$300,2,0)</f>
        <v>#N/A</v>
      </c>
      <c r="F251" s="159" t="s">
        <v>1039</v>
      </c>
      <c r="G251" s="160">
        <v>1</v>
      </c>
      <c r="H251" s="158" t="s">
        <v>1038</v>
      </c>
      <c r="I251" s="161">
        <v>7.99</v>
      </c>
      <c r="J251" s="99">
        <f t="shared" si="13"/>
        <v>9667.9</v>
      </c>
      <c r="K251" s="162" t="s">
        <v>1334</v>
      </c>
    </row>
    <row r="252" spans="1:12" hidden="1" x14ac:dyDescent="0.3">
      <c r="A252" s="171" t="s">
        <v>291</v>
      </c>
      <c r="B252" s="157">
        <v>55</v>
      </c>
      <c r="C252" s="157" t="e">
        <f>+VLOOKUP(A252,'[3]TANGO MP-INSUMOS'!$B$1:$F$300,4,0)</f>
        <v>#N/A</v>
      </c>
      <c r="D252" s="158" t="s">
        <v>554</v>
      </c>
      <c r="E252" s="158" t="e">
        <f>+VLOOKUP(A252,'[3]TANGO MP-INSUMOS'!$B$1:$F$300,2,0)</f>
        <v>#N/A</v>
      </c>
      <c r="F252" s="159" t="s">
        <v>1039</v>
      </c>
      <c r="G252" s="160">
        <v>1</v>
      </c>
      <c r="H252" s="158" t="s">
        <v>1038</v>
      </c>
      <c r="I252" s="161">
        <v>8.66</v>
      </c>
      <c r="J252" s="99">
        <f t="shared" si="13"/>
        <v>10478.6</v>
      </c>
      <c r="K252" s="162" t="s">
        <v>1334</v>
      </c>
    </row>
    <row r="253" spans="1:12" hidden="1" x14ac:dyDescent="0.3">
      <c r="A253" s="171" t="s">
        <v>295</v>
      </c>
      <c r="B253" s="157">
        <v>52</v>
      </c>
      <c r="C253" s="157" t="e">
        <f>+VLOOKUP(A253,'[3]TANGO MP-INSUMOS'!$B$1:$F$300,4,0)</f>
        <v>#N/A</v>
      </c>
      <c r="D253" s="158" t="s">
        <v>554</v>
      </c>
      <c r="E253" s="158" t="e">
        <f>+VLOOKUP(A253,'[3]TANGO MP-INSUMOS'!$B$1:$F$300,2,0)</f>
        <v>#N/A</v>
      </c>
      <c r="F253" s="159" t="s">
        <v>1039</v>
      </c>
      <c r="G253" s="160">
        <v>1</v>
      </c>
      <c r="H253" s="158" t="s">
        <v>1038</v>
      </c>
      <c r="I253" s="161">
        <v>8.66</v>
      </c>
      <c r="J253" s="99">
        <f t="shared" si="13"/>
        <v>10478.6</v>
      </c>
      <c r="K253" s="162" t="s">
        <v>1334</v>
      </c>
    </row>
    <row r="254" spans="1:12" hidden="1" x14ac:dyDescent="0.3">
      <c r="A254" s="163" t="s">
        <v>245</v>
      </c>
      <c r="B254" s="157">
        <v>243</v>
      </c>
      <c r="C254" s="157" t="e">
        <f>+VLOOKUP(A254,'[3]TANGO MP-INSUMOS'!$B$1:$F$300,4,0)</f>
        <v>#N/A</v>
      </c>
      <c r="D254" s="158" t="s">
        <v>554</v>
      </c>
      <c r="E254" s="158" t="e">
        <f>+VLOOKUP(A254,'[3]TANGO MP-INSUMOS'!$B$1:$F$300,2,0)</f>
        <v>#N/A</v>
      </c>
      <c r="F254" s="159" t="s">
        <v>1039</v>
      </c>
      <c r="G254" s="160">
        <v>1</v>
      </c>
      <c r="H254" s="158" t="s">
        <v>1038</v>
      </c>
      <c r="I254" s="161">
        <v>9.1999999999999993</v>
      </c>
      <c r="J254" s="99">
        <f t="shared" si="13"/>
        <v>11132</v>
      </c>
      <c r="K254" s="162" t="s">
        <v>1334</v>
      </c>
    </row>
    <row r="255" spans="1:12" hidden="1" x14ac:dyDescent="0.3">
      <c r="A255" s="163" t="s">
        <v>247</v>
      </c>
      <c r="B255" s="157">
        <v>242</v>
      </c>
      <c r="C255" s="157" t="e">
        <f>+VLOOKUP(A255,'[3]TANGO MP-INSUMOS'!$B$1:$F$300,4,0)</f>
        <v>#N/A</v>
      </c>
      <c r="D255" s="158" t="s">
        <v>554</v>
      </c>
      <c r="E255" s="158" t="e">
        <f>+VLOOKUP(A255,'[3]TANGO MP-INSUMOS'!$B$1:$F$300,2,0)</f>
        <v>#N/A</v>
      </c>
      <c r="F255" s="159" t="s">
        <v>1039</v>
      </c>
      <c r="G255" s="160">
        <v>1</v>
      </c>
      <c r="H255" s="158" t="s">
        <v>1038</v>
      </c>
      <c r="I255" s="161">
        <v>9.1999999999999993</v>
      </c>
      <c r="J255" s="99">
        <f t="shared" si="13"/>
        <v>11132</v>
      </c>
      <c r="K255" s="162" t="s">
        <v>1334</v>
      </c>
    </row>
    <row r="256" spans="1:12" hidden="1" x14ac:dyDescent="0.3">
      <c r="A256" s="163" t="s">
        <v>293</v>
      </c>
      <c r="B256" s="157">
        <v>54</v>
      </c>
      <c r="C256" s="157" t="e">
        <f>+VLOOKUP(A256,'[3]TANGO MP-INSUMOS'!$B$1:$F$300,4,0)</f>
        <v>#N/A</v>
      </c>
      <c r="D256" s="158" t="s">
        <v>554</v>
      </c>
      <c r="E256" s="158" t="e">
        <f>+VLOOKUP(A256,'[3]TANGO MP-INSUMOS'!$B$1:$F$300,2,0)</f>
        <v>#N/A</v>
      </c>
      <c r="F256" s="159" t="s">
        <v>1039</v>
      </c>
      <c r="G256" s="160">
        <v>1</v>
      </c>
      <c r="H256" s="158" t="s">
        <v>1038</v>
      </c>
      <c r="I256" s="161">
        <v>8.66</v>
      </c>
      <c r="J256" s="99">
        <f t="shared" si="13"/>
        <v>10478.6</v>
      </c>
      <c r="K256" s="162" t="s">
        <v>1334</v>
      </c>
    </row>
    <row r="257" spans="1:12" hidden="1" x14ac:dyDescent="0.3">
      <c r="A257" s="163" t="s">
        <v>252</v>
      </c>
      <c r="B257" s="157">
        <v>224</v>
      </c>
      <c r="C257" s="157" t="e">
        <f>+VLOOKUP(A257,'[3]TANGO MP-INSUMOS'!$B$1:$F$300,4,0)</f>
        <v>#N/A</v>
      </c>
      <c r="D257" s="158" t="s">
        <v>554</v>
      </c>
      <c r="E257" s="158" t="e">
        <f>+VLOOKUP(A257,'[3]TANGO MP-INSUMOS'!$B$1:$F$300,2,0)</f>
        <v>#N/A</v>
      </c>
      <c r="F257" s="159" t="s">
        <v>1039</v>
      </c>
      <c r="G257" s="160">
        <v>1</v>
      </c>
      <c r="H257" s="158" t="s">
        <v>1038</v>
      </c>
      <c r="I257" s="161">
        <v>9.1999999999999993</v>
      </c>
      <c r="J257" s="99">
        <f t="shared" si="13"/>
        <v>11132</v>
      </c>
      <c r="K257" s="162" t="s">
        <v>1334</v>
      </c>
    </row>
    <row r="258" spans="1:12" hidden="1" x14ac:dyDescent="0.3">
      <c r="A258" s="171" t="s">
        <v>230</v>
      </c>
      <c r="B258" s="157">
        <v>280</v>
      </c>
      <c r="C258" s="157" t="e">
        <f>+VLOOKUP(A258,'[3]TANGO MP-INSUMOS'!$B$1:$F$300,4,0)</f>
        <v>#N/A</v>
      </c>
      <c r="D258" s="158" t="s">
        <v>554</v>
      </c>
      <c r="E258" s="158" t="e">
        <f>+VLOOKUP(A258,'[3]TANGO MP-INSUMOS'!$B$1:$F$300,2,0)</f>
        <v>#N/A</v>
      </c>
      <c r="F258" s="159" t="s">
        <v>1036</v>
      </c>
      <c r="G258" s="160">
        <v>1</v>
      </c>
      <c r="H258" s="158" t="s">
        <v>1038</v>
      </c>
      <c r="I258" s="161">
        <v>9.1999999999999993</v>
      </c>
      <c r="J258" s="99">
        <f t="shared" si="13"/>
        <v>11132</v>
      </c>
      <c r="K258" s="162" t="s">
        <v>1334</v>
      </c>
    </row>
    <row r="259" spans="1:12" hidden="1" x14ac:dyDescent="0.3">
      <c r="A259" s="171" t="s">
        <v>288</v>
      </c>
      <c r="B259" s="157">
        <v>71</v>
      </c>
      <c r="C259" s="157" t="e">
        <f>+VLOOKUP(A259,'[3]TANGO MP-INSUMOS'!$B$1:$F$300,4,0)</f>
        <v>#N/A</v>
      </c>
      <c r="D259" s="158" t="s">
        <v>554</v>
      </c>
      <c r="E259" s="158" t="e">
        <f>+VLOOKUP(A259,'[3]TANGO MP-INSUMOS'!$B$1:$F$300,2,0)</f>
        <v>#N/A</v>
      </c>
      <c r="F259" s="159" t="s">
        <v>1039</v>
      </c>
      <c r="G259" s="160">
        <v>1</v>
      </c>
      <c r="H259" s="158" t="s">
        <v>1038</v>
      </c>
      <c r="I259" s="161">
        <v>9.1999999999999993</v>
      </c>
      <c r="J259" s="99">
        <f t="shared" si="13"/>
        <v>11132</v>
      </c>
      <c r="K259" s="162" t="s">
        <v>1334</v>
      </c>
    </row>
    <row r="260" spans="1:12" hidden="1" x14ac:dyDescent="0.3">
      <c r="A260" s="171" t="s">
        <v>286</v>
      </c>
      <c r="B260" s="157">
        <v>72</v>
      </c>
      <c r="C260" s="157" t="e">
        <f>+VLOOKUP(A260,'[3]TANGO MP-INSUMOS'!$B$1:$F$300,4,0)</f>
        <v>#N/A</v>
      </c>
      <c r="D260" s="158" t="s">
        <v>554</v>
      </c>
      <c r="E260" s="158" t="e">
        <f>+VLOOKUP(A260,'[3]TANGO MP-INSUMOS'!$B$1:$F$300,2,0)</f>
        <v>#N/A</v>
      </c>
      <c r="F260" s="159" t="s">
        <v>1039</v>
      </c>
      <c r="G260" s="160">
        <v>1</v>
      </c>
      <c r="H260" s="158" t="s">
        <v>1038</v>
      </c>
      <c r="I260" s="161">
        <v>9.1999999999999993</v>
      </c>
      <c r="J260" s="99">
        <f t="shared" si="13"/>
        <v>11132</v>
      </c>
      <c r="K260" s="162" t="s">
        <v>1334</v>
      </c>
    </row>
    <row r="261" spans="1:12" hidden="1" x14ac:dyDescent="0.3">
      <c r="A261" s="171" t="s">
        <v>228</v>
      </c>
      <c r="B261" s="157">
        <v>285</v>
      </c>
      <c r="C261" s="157" t="e">
        <f>+VLOOKUP(A261,'[3]TANGO MP-INSUMOS'!$B$1:$F$300,4,0)</f>
        <v>#N/A</v>
      </c>
      <c r="D261" s="158" t="s">
        <v>554</v>
      </c>
      <c r="E261" s="158" t="e">
        <f>+VLOOKUP(A261,'[3]TANGO MP-INSUMOS'!$B$1:$F$300,2,0)</f>
        <v>#N/A</v>
      </c>
      <c r="F261" s="159" t="s">
        <v>1036</v>
      </c>
      <c r="G261" s="160">
        <v>1</v>
      </c>
      <c r="H261" s="158" t="s">
        <v>1038</v>
      </c>
      <c r="I261" s="161">
        <v>6.95</v>
      </c>
      <c r="J261" s="99">
        <f t="shared" si="13"/>
        <v>8409.5</v>
      </c>
      <c r="K261" s="162" t="s">
        <v>1334</v>
      </c>
    </row>
    <row r="262" spans="1:12" hidden="1" x14ac:dyDescent="0.3">
      <c r="A262" s="163" t="s">
        <v>193</v>
      </c>
      <c r="B262" s="157">
        <v>337</v>
      </c>
      <c r="C262" s="157" t="e">
        <f>+VLOOKUP(A262,'[3]TANGO MP-INSUMOS'!$B$1:$F$300,4,0)</f>
        <v>#N/A</v>
      </c>
      <c r="D262" s="158" t="s">
        <v>554</v>
      </c>
      <c r="E262" s="158" t="e">
        <f>+VLOOKUP(A262,'[3]TANGO MP-INSUMOS'!$B$1:$F$300,2,0)</f>
        <v>#N/A</v>
      </c>
      <c r="F262" s="159" t="s">
        <v>1039</v>
      </c>
      <c r="G262" s="160">
        <v>1</v>
      </c>
      <c r="H262" s="158" t="s">
        <v>1038</v>
      </c>
      <c r="I262" s="161">
        <v>6.56</v>
      </c>
      <c r="J262" s="99">
        <f t="shared" si="13"/>
        <v>7937.5999999999995</v>
      </c>
      <c r="K262" s="162" t="s">
        <v>1334</v>
      </c>
    </row>
    <row r="263" spans="1:12" hidden="1" x14ac:dyDescent="0.3">
      <c r="A263" s="171" t="s">
        <v>222</v>
      </c>
      <c r="B263" s="157">
        <v>289</v>
      </c>
      <c r="C263" s="157" t="e">
        <f>+VLOOKUP(A263,'[3]TANGO MP-INSUMOS'!$B$1:$F$300,4,0)</f>
        <v>#N/A</v>
      </c>
      <c r="D263" s="158" t="s">
        <v>554</v>
      </c>
      <c r="E263" s="158" t="e">
        <f>+VLOOKUP(A263,'[3]TANGO MP-INSUMOS'!$B$1:$F$300,2,0)</f>
        <v>#N/A</v>
      </c>
      <c r="F263" s="159" t="s">
        <v>1036</v>
      </c>
      <c r="G263" s="160">
        <v>1</v>
      </c>
      <c r="H263" s="158" t="s">
        <v>1038</v>
      </c>
      <c r="I263" s="161">
        <v>6.95</v>
      </c>
      <c r="J263" s="99">
        <f t="shared" si="13"/>
        <v>8409.5</v>
      </c>
      <c r="K263" s="162" t="s">
        <v>1334</v>
      </c>
    </row>
    <row r="264" spans="1:12" hidden="1" x14ac:dyDescent="0.3">
      <c r="A264" s="171" t="s">
        <v>224</v>
      </c>
      <c r="B264" s="157">
        <v>288</v>
      </c>
      <c r="C264" s="157" t="e">
        <f>+VLOOKUP(A264,'[3]TANGO MP-INSUMOS'!$B$1:$F$300,4,0)</f>
        <v>#N/A</v>
      </c>
      <c r="D264" s="158" t="s">
        <v>554</v>
      </c>
      <c r="E264" s="158" t="e">
        <f>+VLOOKUP(A264,'[3]TANGO MP-INSUMOS'!$B$1:$F$300,2,0)</f>
        <v>#N/A</v>
      </c>
      <c r="F264" s="159" t="s">
        <v>1036</v>
      </c>
      <c r="G264" s="160">
        <v>1</v>
      </c>
      <c r="H264" s="158" t="s">
        <v>1038</v>
      </c>
      <c r="I264" s="161">
        <v>6.95</v>
      </c>
      <c r="J264" s="99">
        <f t="shared" si="13"/>
        <v>8409.5</v>
      </c>
      <c r="K264" s="162" t="s">
        <v>1334</v>
      </c>
    </row>
    <row r="265" spans="1:12" hidden="1" x14ac:dyDescent="0.3">
      <c r="A265" s="171" t="s">
        <v>226</v>
      </c>
      <c r="B265" s="157">
        <v>286</v>
      </c>
      <c r="C265" s="157" t="e">
        <f>+VLOOKUP(A265,'[3]TANGO MP-INSUMOS'!$B$1:$F$300,4,0)</f>
        <v>#N/A</v>
      </c>
      <c r="D265" s="158" t="s">
        <v>554</v>
      </c>
      <c r="E265" s="158" t="e">
        <f>+VLOOKUP(A265,'[3]TANGO MP-INSUMOS'!$B$1:$F$300,2,0)</f>
        <v>#N/A</v>
      </c>
      <c r="F265" s="159" t="s">
        <v>1036</v>
      </c>
      <c r="G265" s="160">
        <v>1</v>
      </c>
      <c r="H265" s="158" t="s">
        <v>1038</v>
      </c>
      <c r="I265" s="161">
        <v>6.95</v>
      </c>
      <c r="J265" s="99">
        <f t="shared" si="13"/>
        <v>8409.5</v>
      </c>
      <c r="K265" s="162" t="s">
        <v>1334</v>
      </c>
    </row>
    <row r="266" spans="1:12" hidden="1" x14ac:dyDescent="0.3">
      <c r="A266" s="171" t="s">
        <v>1045</v>
      </c>
      <c r="B266" s="157">
        <v>287</v>
      </c>
      <c r="C266" s="157" t="e">
        <f>+VLOOKUP(A266,'[3]TANGO MP-INSUMOS'!$B$1:$F$300,4,0)</f>
        <v>#N/A</v>
      </c>
      <c r="D266" s="158" t="s">
        <v>554</v>
      </c>
      <c r="E266" s="158" t="e">
        <f>+VLOOKUP(A266,'[3]TANGO MP-INSUMOS'!$B$1:$F$300,2,0)</f>
        <v>#N/A</v>
      </c>
      <c r="F266" s="159" t="s">
        <v>1036</v>
      </c>
      <c r="G266" s="160">
        <v>1</v>
      </c>
      <c r="H266" s="158" t="s">
        <v>1038</v>
      </c>
      <c r="I266" s="161">
        <v>6.95</v>
      </c>
      <c r="J266" s="99">
        <f t="shared" si="13"/>
        <v>8409.5</v>
      </c>
      <c r="K266" s="162" t="s">
        <v>1334</v>
      </c>
    </row>
    <row r="267" spans="1:12" hidden="1" x14ac:dyDescent="0.3">
      <c r="A267" s="143" t="s">
        <v>167</v>
      </c>
      <c r="B267" s="133">
        <v>361</v>
      </c>
      <c r="C267" s="94" t="e">
        <f>+VLOOKUP(A267,'[3]TANGO MP-INSUMOS'!$B$1:$F$300,4,0)</f>
        <v>#N/A</v>
      </c>
      <c r="D267" s="95" t="s">
        <v>554</v>
      </c>
      <c r="E267" s="150" t="s">
        <v>40</v>
      </c>
      <c r="F267" s="103" t="s">
        <v>1039</v>
      </c>
      <c r="G267" s="97">
        <v>1</v>
      </c>
      <c r="H267" s="95" t="s">
        <v>1038</v>
      </c>
      <c r="I267" s="98">
        <v>9.49</v>
      </c>
      <c r="J267" s="99">
        <f t="shared" si="13"/>
        <v>11482.9</v>
      </c>
      <c r="K267" s="40" t="s">
        <v>1334</v>
      </c>
    </row>
    <row r="268" spans="1:12" ht="12.75" customHeight="1" x14ac:dyDescent="0.3">
      <c r="A268" s="37" t="s">
        <v>1504</v>
      </c>
      <c r="B268" s="151">
        <v>362</v>
      </c>
      <c r="C268" s="133" t="e">
        <f>+VLOOKUP(A268,'[3]TANGO MP-INSUMOS'!$B$1:$F$300,4,0)</f>
        <v>#N/A</v>
      </c>
      <c r="D268" s="153" t="s">
        <v>554</v>
      </c>
      <c r="E268" s="307" t="s">
        <v>165</v>
      </c>
      <c r="F268" s="182" t="s">
        <v>1039</v>
      </c>
      <c r="G268" s="105">
        <v>1</v>
      </c>
      <c r="H268" s="153" t="s">
        <v>1038</v>
      </c>
      <c r="I268" s="183">
        <v>9.4499999999999993</v>
      </c>
      <c r="J268" s="291">
        <f t="shared" si="13"/>
        <v>11434.5</v>
      </c>
      <c r="K268" s="40" t="s">
        <v>1333</v>
      </c>
      <c r="L268" s="34" t="s">
        <v>2215</v>
      </c>
    </row>
    <row r="269" spans="1:12" hidden="1" x14ac:dyDescent="0.3">
      <c r="A269" s="143" t="s">
        <v>164</v>
      </c>
      <c r="B269" s="133">
        <v>363</v>
      </c>
      <c r="C269" s="94" t="e">
        <f>+VLOOKUP(A269,'[3]TANGO MP-INSUMOS'!$B$1:$F$300,4,0)</f>
        <v>#N/A</v>
      </c>
      <c r="D269" s="95" t="s">
        <v>554</v>
      </c>
      <c r="E269" s="150" t="s">
        <v>163</v>
      </c>
      <c r="F269" s="103" t="s">
        <v>1039</v>
      </c>
      <c r="G269" s="97">
        <v>1</v>
      </c>
      <c r="H269" s="95" t="s">
        <v>1038</v>
      </c>
      <c r="I269" s="98">
        <v>9.49</v>
      </c>
      <c r="J269" s="99">
        <f t="shared" si="13"/>
        <v>11482.9</v>
      </c>
      <c r="K269" s="40" t="s">
        <v>1334</v>
      </c>
    </row>
    <row r="270" spans="1:12" x14ac:dyDescent="0.3">
      <c r="A270" s="37" t="s">
        <v>1499</v>
      </c>
      <c r="B270" s="112" t="s">
        <v>1499</v>
      </c>
      <c r="C270" s="133" t="e">
        <f>+VLOOKUP(A270,'[3]TANGO MP-INSUMOS'!$B$1:$F$300,4,0)</f>
        <v>#N/A</v>
      </c>
      <c r="D270" s="153" t="s">
        <v>554</v>
      </c>
      <c r="E270" s="307" t="s">
        <v>163</v>
      </c>
      <c r="F270" s="182" t="s">
        <v>1039</v>
      </c>
      <c r="G270" s="105">
        <v>1</v>
      </c>
      <c r="H270" s="153" t="s">
        <v>1038</v>
      </c>
      <c r="I270" s="183">
        <v>9.4499999999999993</v>
      </c>
      <c r="J270" s="291">
        <f t="shared" si="13"/>
        <v>11434.5</v>
      </c>
      <c r="K270" s="40" t="s">
        <v>1333</v>
      </c>
      <c r="L270" s="34" t="s">
        <v>2215</v>
      </c>
    </row>
    <row r="271" spans="1:12" hidden="1" x14ac:dyDescent="0.3">
      <c r="A271" s="143" t="s">
        <v>166</v>
      </c>
      <c r="B271" s="133">
        <v>362</v>
      </c>
      <c r="C271" s="94" t="e">
        <f>+VLOOKUP(A271,'[3]TANGO MP-INSUMOS'!$B$1:$F$300,4,0)</f>
        <v>#N/A</v>
      </c>
      <c r="D271" s="95" t="s">
        <v>554</v>
      </c>
      <c r="E271" s="150" t="s">
        <v>165</v>
      </c>
      <c r="F271" s="103" t="s">
        <v>1039</v>
      </c>
      <c r="G271" s="97">
        <v>1</v>
      </c>
      <c r="H271" s="95" t="s">
        <v>1038</v>
      </c>
      <c r="I271" s="98">
        <v>9.49</v>
      </c>
      <c r="J271" s="99">
        <f t="shared" si="13"/>
        <v>11482.9</v>
      </c>
      <c r="K271" s="40" t="s">
        <v>1334</v>
      </c>
    </row>
    <row r="272" spans="1:12" ht="12.75" customHeight="1" x14ac:dyDescent="0.3">
      <c r="A272" s="141" t="s">
        <v>1471</v>
      </c>
      <c r="B272" s="133">
        <v>27601</v>
      </c>
      <c r="C272" s="133" t="e">
        <f>+VLOOKUP(A272,'[3]TANGO MP-INSUMOS'!$B$1:$F$300,4,0)</f>
        <v>#N/A</v>
      </c>
      <c r="D272" s="153" t="s">
        <v>554</v>
      </c>
      <c r="E272" s="308" t="s">
        <v>235</v>
      </c>
      <c r="F272" s="182" t="s">
        <v>1036</v>
      </c>
      <c r="G272" s="289">
        <v>1</v>
      </c>
      <c r="H272" s="154" t="s">
        <v>1038</v>
      </c>
      <c r="I272" s="183">
        <v>9.4499999999999993</v>
      </c>
      <c r="J272" s="291">
        <f t="shared" si="13"/>
        <v>11434.5</v>
      </c>
      <c r="K272" s="40" t="s">
        <v>1333</v>
      </c>
      <c r="L272" s="34" t="s">
        <v>2215</v>
      </c>
    </row>
    <row r="273" spans="1:12" hidden="1" x14ac:dyDescent="0.3">
      <c r="A273" s="143" t="s">
        <v>773</v>
      </c>
      <c r="B273" s="133">
        <v>431</v>
      </c>
      <c r="C273" s="94" t="str">
        <f>+VLOOKUP(A273,'[3]TANGO MP-INSUMOS'!$B$1:$F$300,4,0)</f>
        <v>Envase primario</v>
      </c>
      <c r="D273" s="95" t="s">
        <v>554</v>
      </c>
      <c r="E273" s="150" t="str">
        <f>+VLOOKUP(A273,'[3]TANGO MP-INSUMOS'!$B$1:$F$300,2,0)</f>
        <v>Flow pack Swift soja clas X290g</v>
      </c>
      <c r="F273" s="103" t="s">
        <v>1039</v>
      </c>
      <c r="G273" s="97">
        <v>1</v>
      </c>
      <c r="H273" s="95" t="s">
        <v>1038</v>
      </c>
      <c r="I273" s="98">
        <v>10.14</v>
      </c>
      <c r="J273" s="99">
        <f t="shared" si="13"/>
        <v>12269.4</v>
      </c>
      <c r="K273" s="40" t="s">
        <v>1334</v>
      </c>
    </row>
    <row r="274" spans="1:12" hidden="1" x14ac:dyDescent="0.3">
      <c r="A274" s="143" t="s">
        <v>236</v>
      </c>
      <c r="B274" s="133">
        <v>276</v>
      </c>
      <c r="C274" s="94" t="str">
        <f>+VLOOKUP(A274,'[3]TANGO MP-INSUMOS'!$B$1:$F$300,4,0)</f>
        <v>Envase primario</v>
      </c>
      <c r="D274" s="95" t="s">
        <v>554</v>
      </c>
      <c r="E274" s="150" t="str">
        <f>+VLOOKUP(A274,'[3]TANGO MP-INSUMOS'!$B$1:$F$300,2,0)</f>
        <v>Flow pack Swift soja clásica</v>
      </c>
      <c r="F274" s="103" t="s">
        <v>1036</v>
      </c>
      <c r="G274" s="100">
        <v>1</v>
      </c>
      <c r="H274" s="101" t="s">
        <v>1038</v>
      </c>
      <c r="I274" s="98">
        <v>9.49</v>
      </c>
      <c r="J274" s="99">
        <f t="shared" si="13"/>
        <v>11482.9</v>
      </c>
      <c r="K274" s="40" t="s">
        <v>1334</v>
      </c>
    </row>
    <row r="275" spans="1:12" ht="12.75" customHeight="1" x14ac:dyDescent="0.3">
      <c r="A275" s="143" t="s">
        <v>1470</v>
      </c>
      <c r="B275" s="154" t="s">
        <v>1470</v>
      </c>
      <c r="C275" s="133" t="e">
        <f>+VLOOKUP(A275,'[3]TANGO MP-INSUMOS'!$B$1:$F$300,4,0)</f>
        <v>#N/A</v>
      </c>
      <c r="D275" s="153" t="s">
        <v>554</v>
      </c>
      <c r="E275" s="308" t="s">
        <v>474</v>
      </c>
      <c r="F275" s="182" t="s">
        <v>1036</v>
      </c>
      <c r="G275" s="289">
        <v>1</v>
      </c>
      <c r="H275" s="153" t="s">
        <v>1038</v>
      </c>
      <c r="I275" s="183">
        <v>9.4499999999999993</v>
      </c>
      <c r="J275" s="291">
        <f t="shared" si="13"/>
        <v>11434.5</v>
      </c>
      <c r="K275" s="40" t="s">
        <v>1333</v>
      </c>
      <c r="L275" s="34" t="s">
        <v>2215</v>
      </c>
    </row>
    <row r="276" spans="1:12" hidden="1" x14ac:dyDescent="0.3">
      <c r="A276" s="143" t="s">
        <v>326</v>
      </c>
      <c r="B276" s="133">
        <v>279</v>
      </c>
      <c r="C276" s="94" t="str">
        <f>+VLOOKUP(A276,'[3]TANGO MP-INSUMOS'!$B$1:$F$300,4,0)</f>
        <v>Envase primario</v>
      </c>
      <c r="D276" s="95" t="s">
        <v>554</v>
      </c>
      <c r="E276" s="150" t="str">
        <f>+VLOOKUP(A276,'[3]TANGO MP-INSUMOS'!$B$1:$F$300,2,0)</f>
        <v>Flow pack Swift soja E&amp;Q</v>
      </c>
      <c r="F276" s="103" t="s">
        <v>1036</v>
      </c>
      <c r="G276" s="100">
        <v>1</v>
      </c>
      <c r="H276" s="95" t="s">
        <v>1038</v>
      </c>
      <c r="I276" s="98">
        <v>9.49</v>
      </c>
      <c r="J276" s="99">
        <f t="shared" si="13"/>
        <v>11482.9</v>
      </c>
      <c r="K276" s="40" t="s">
        <v>1334</v>
      </c>
    </row>
    <row r="277" spans="1:12" ht="12.75" customHeight="1" x14ac:dyDescent="0.3">
      <c r="A277" s="143" t="s">
        <v>1472</v>
      </c>
      <c r="B277" s="133">
        <v>27801</v>
      </c>
      <c r="C277" s="133" t="e">
        <f>+VLOOKUP(A277,'[3]TANGO MP-INSUMOS'!$B$1:$F$300,4,0)</f>
        <v>#N/A</v>
      </c>
      <c r="D277" s="153" t="s">
        <v>554</v>
      </c>
      <c r="E277" s="308" t="s">
        <v>231</v>
      </c>
      <c r="F277" s="182" t="s">
        <v>1036</v>
      </c>
      <c r="G277" s="289">
        <v>1</v>
      </c>
      <c r="H277" s="153" t="s">
        <v>1038</v>
      </c>
      <c r="I277" s="183">
        <v>9.4499999999999993</v>
      </c>
      <c r="J277" s="291">
        <f t="shared" si="13"/>
        <v>11434.5</v>
      </c>
      <c r="K277" s="40" t="s">
        <v>1333</v>
      </c>
      <c r="L277" s="34" t="s">
        <v>2215</v>
      </c>
    </row>
    <row r="278" spans="1:12" hidden="1" x14ac:dyDescent="0.3">
      <c r="A278" s="143" t="s">
        <v>232</v>
      </c>
      <c r="B278" s="133">
        <v>278</v>
      </c>
      <c r="C278" s="94" t="str">
        <f>+VLOOKUP(A278,'[3]TANGO MP-INSUMOS'!$B$1:$F$300,4,0)</f>
        <v>Envase primario</v>
      </c>
      <c r="D278" s="95" t="s">
        <v>554</v>
      </c>
      <c r="E278" s="150" t="str">
        <f>+VLOOKUP(A278,'[3]TANGO MP-INSUMOS'!$B$1:$F$300,2,0)</f>
        <v>Flow pack Swift soja J&amp;Q</v>
      </c>
      <c r="F278" s="103" t="s">
        <v>1036</v>
      </c>
      <c r="G278" s="100">
        <v>1</v>
      </c>
      <c r="H278" s="95" t="s">
        <v>1038</v>
      </c>
      <c r="I278" s="98">
        <v>9.49</v>
      </c>
      <c r="J278" s="99">
        <f t="shared" si="13"/>
        <v>11482.9</v>
      </c>
      <c r="K278" s="40" t="s">
        <v>1334</v>
      </c>
    </row>
    <row r="279" spans="1:12" ht="12.75" customHeight="1" x14ac:dyDescent="0.3">
      <c r="A279" s="145" t="s">
        <v>1473</v>
      </c>
      <c r="B279" s="133">
        <v>42301</v>
      </c>
      <c r="C279" s="133" t="e">
        <f>+VLOOKUP(A279,'[3]TANGO MP-INSUMOS'!$B$1:$F$300,4,0)</f>
        <v>#N/A</v>
      </c>
      <c r="D279" s="153" t="s">
        <v>554</v>
      </c>
      <c r="E279" s="308" t="s">
        <v>787</v>
      </c>
      <c r="F279" s="182" t="s">
        <v>1039</v>
      </c>
      <c r="G279" s="105">
        <v>1</v>
      </c>
      <c r="H279" s="153" t="s">
        <v>1038</v>
      </c>
      <c r="I279" s="183">
        <v>9.4499999999999993</v>
      </c>
      <c r="J279" s="291">
        <f t="shared" si="13"/>
        <v>11434.5</v>
      </c>
      <c r="K279" s="40" t="s">
        <v>1333</v>
      </c>
      <c r="L279" s="34" t="s">
        <v>2215</v>
      </c>
    </row>
    <row r="280" spans="1:12" hidden="1" x14ac:dyDescent="0.3">
      <c r="A280" s="143" t="s">
        <v>234</v>
      </c>
      <c r="B280" s="133">
        <v>277</v>
      </c>
      <c r="C280" s="94" t="str">
        <f>+VLOOKUP(A280,'[3]TANGO MP-INSUMOS'!$B$1:$F$300,4,0)</f>
        <v>Envase primario</v>
      </c>
      <c r="D280" s="95" t="s">
        <v>554</v>
      </c>
      <c r="E280" s="150" t="str">
        <f>+VLOOKUP(A280,'[3]TANGO MP-INSUMOS'!$B$1:$F$300,2,0)</f>
        <v>Flow pack Swift soja orégano</v>
      </c>
      <c r="F280" s="103" t="s">
        <v>1036</v>
      </c>
      <c r="G280" s="100">
        <v>1</v>
      </c>
      <c r="H280" s="95" t="s">
        <v>1038</v>
      </c>
      <c r="I280" s="98">
        <v>9.49</v>
      </c>
      <c r="J280" s="99">
        <f t="shared" si="13"/>
        <v>11482.9</v>
      </c>
      <c r="K280" s="40" t="s">
        <v>1334</v>
      </c>
    </row>
    <row r="281" spans="1:12" ht="12.75" hidden="1" customHeight="1" x14ac:dyDescent="0.3">
      <c r="A281" s="145" t="s">
        <v>772</v>
      </c>
      <c r="B281" s="133">
        <v>423</v>
      </c>
      <c r="C281" s="94" t="str">
        <f>+VLOOKUP(A281,'[3]TANGO MP-INSUMOS'!$B$1:$F$300,4,0)</f>
        <v>Envase primario</v>
      </c>
      <c r="D281" s="95" t="s">
        <v>554</v>
      </c>
      <c r="E281" s="150" t="str">
        <f>+VLOOKUP(A281,'[3]TANGO MP-INSUMOS'!$B$1:$F$300,2,0)</f>
        <v>Flow pack Swift soja T&amp;Q</v>
      </c>
      <c r="F281" s="103" t="s">
        <v>1039</v>
      </c>
      <c r="G281" s="97">
        <v>1</v>
      </c>
      <c r="H281" s="95" t="s">
        <v>1038</v>
      </c>
      <c r="I281" s="98">
        <v>9.49</v>
      </c>
      <c r="J281" s="99">
        <f t="shared" si="13"/>
        <v>11482.9</v>
      </c>
      <c r="K281" s="40" t="s">
        <v>1334</v>
      </c>
    </row>
    <row r="282" spans="1:12" ht="12.75" customHeight="1" x14ac:dyDescent="0.3">
      <c r="A282" s="143" t="s">
        <v>1466</v>
      </c>
      <c r="B282" s="133">
        <v>37403</v>
      </c>
      <c r="C282" s="133" t="e">
        <f>+VLOOKUP(A282,'[3]TANGO MP-INSUMOS'!$B$1:$F$300,4,0)</f>
        <v>#N/A</v>
      </c>
      <c r="D282" s="153" t="s">
        <v>554</v>
      </c>
      <c r="E282" s="309" t="s">
        <v>1186</v>
      </c>
      <c r="F282" s="182" t="s">
        <v>1039</v>
      </c>
      <c r="G282" s="105">
        <v>1</v>
      </c>
      <c r="H282" s="154" t="s">
        <v>1038</v>
      </c>
      <c r="I282" s="183">
        <v>9.1</v>
      </c>
      <c r="J282" s="291">
        <f t="shared" ref="J282:J324" si="14">+IF($H282="$",IF($G282&lt;&gt;J$2,$G282*I282,I282+$G282),I282*$G282*J$1)*1.21</f>
        <v>11011</v>
      </c>
      <c r="K282" s="40" t="s">
        <v>1333</v>
      </c>
      <c r="L282" s="34" t="s">
        <v>2215</v>
      </c>
    </row>
    <row r="283" spans="1:12" ht="12.75" hidden="1" customHeight="1" x14ac:dyDescent="0.3">
      <c r="A283" s="168" t="s">
        <v>749</v>
      </c>
      <c r="B283" s="157">
        <v>410</v>
      </c>
      <c r="C283" s="157" t="e">
        <f>+VLOOKUP(A283,'[3]TANGO MP-INSUMOS'!$B$1:$F$300,4,0)</f>
        <v>#N/A</v>
      </c>
      <c r="D283" s="158" t="s">
        <v>554</v>
      </c>
      <c r="E283" s="158" t="e">
        <f>+VLOOKUP(A283,'[3]TANGO MP-INSUMOS'!$B$1:$F$300,2,0)</f>
        <v>#N/A</v>
      </c>
      <c r="F283" s="159" t="s">
        <v>1039</v>
      </c>
      <c r="G283" s="160">
        <v>1</v>
      </c>
      <c r="H283" s="158" t="s">
        <v>1038</v>
      </c>
      <c r="I283" s="161">
        <v>7.4</v>
      </c>
      <c r="J283" s="99">
        <f t="shared" si="14"/>
        <v>8954</v>
      </c>
      <c r="K283" s="162" t="s">
        <v>1334</v>
      </c>
    </row>
    <row r="284" spans="1:12" ht="12.75" hidden="1" customHeight="1" x14ac:dyDescent="0.3">
      <c r="A284" s="145" t="s">
        <v>763</v>
      </c>
      <c r="B284" s="133">
        <v>422</v>
      </c>
      <c r="C284" s="94" t="str">
        <f>+VLOOKUP(A284,'[3]TANGO MP-INSUMOS'!$B$1:$F$300,4,0)</f>
        <v>Envase primario</v>
      </c>
      <c r="D284" s="95" t="s">
        <v>554</v>
      </c>
      <c r="E284" s="150" t="str">
        <f>+VLOOKUP(A284,'[3]TANGO MP-INSUMOS'!$B$1:$F$300,2,0)</f>
        <v>Flowpack pizza Frizzio moz/jamx535</v>
      </c>
      <c r="F284" s="103" t="s">
        <v>1039</v>
      </c>
      <c r="G284" s="97">
        <v>1</v>
      </c>
      <c r="H284" s="95" t="s">
        <v>1038</v>
      </c>
      <c r="I284" s="98">
        <v>8.99</v>
      </c>
      <c r="J284" s="99">
        <f t="shared" si="14"/>
        <v>10877.9</v>
      </c>
      <c r="K284" s="40" t="s">
        <v>1334</v>
      </c>
    </row>
    <row r="285" spans="1:12" ht="12.75" customHeight="1" x14ac:dyDescent="0.3">
      <c r="A285" s="145" t="s">
        <v>1467</v>
      </c>
      <c r="B285" s="133">
        <v>42201</v>
      </c>
      <c r="C285" s="133" t="e">
        <f>+VLOOKUP(A285,'[3]TANGO MP-INSUMOS'!$B$1:$F$300,4,0)</f>
        <v>#N/A</v>
      </c>
      <c r="D285" s="153" t="s">
        <v>554</v>
      </c>
      <c r="E285" s="309" t="s">
        <v>759</v>
      </c>
      <c r="F285" s="182" t="s">
        <v>1039</v>
      </c>
      <c r="G285" s="105">
        <v>1</v>
      </c>
      <c r="H285" s="153" t="s">
        <v>1038</v>
      </c>
      <c r="I285" s="183">
        <v>9.1</v>
      </c>
      <c r="J285" s="291">
        <f t="shared" si="14"/>
        <v>11011</v>
      </c>
      <c r="K285" s="40" t="s">
        <v>1333</v>
      </c>
      <c r="L285" s="34" t="s">
        <v>2215</v>
      </c>
    </row>
    <row r="286" spans="1:12" ht="12.75" hidden="1" customHeight="1" x14ac:dyDescent="0.3">
      <c r="A286" s="145" t="s">
        <v>764</v>
      </c>
      <c r="B286" s="133">
        <v>421</v>
      </c>
      <c r="C286" s="94" t="str">
        <f>+VLOOKUP(A286,'[3]TANGO MP-INSUMOS'!$B$1:$F$300,4,0)</f>
        <v>Envase primario</v>
      </c>
      <c r="D286" s="95" t="s">
        <v>554</v>
      </c>
      <c r="E286" s="150" t="str">
        <f>+VLOOKUP(A286,'[3]TANGO MP-INSUMOS'!$B$1:$F$300,2,0)</f>
        <v>Flowpack pizza Frizzio que/cebx540</v>
      </c>
      <c r="F286" s="103" t="s">
        <v>1039</v>
      </c>
      <c r="G286" s="97">
        <v>1</v>
      </c>
      <c r="H286" s="95" t="s">
        <v>1038</v>
      </c>
      <c r="I286" s="98">
        <v>8.99</v>
      </c>
      <c r="J286" s="99">
        <f t="shared" si="14"/>
        <v>10877.9</v>
      </c>
      <c r="K286" s="40" t="s">
        <v>1334</v>
      </c>
    </row>
    <row r="287" spans="1:12" s="150" customFormat="1" ht="12.75" customHeight="1" x14ac:dyDescent="0.3">
      <c r="A287" s="150" t="s">
        <v>1448</v>
      </c>
      <c r="B287" s="153">
        <v>42101</v>
      </c>
      <c r="C287" s="153" t="e">
        <f>+VLOOKUP(A287,'[3]TANGO MP-INSUMOS'!$B$1:$F$300,4,0)</f>
        <v>#N/A</v>
      </c>
      <c r="D287" s="153" t="s">
        <v>554</v>
      </c>
      <c r="E287" s="309" t="s">
        <v>758</v>
      </c>
      <c r="F287" s="153" t="s">
        <v>1039</v>
      </c>
      <c r="G287" s="153">
        <v>1</v>
      </c>
      <c r="H287" s="153" t="s">
        <v>1038</v>
      </c>
      <c r="I287" s="183">
        <v>9.4499999999999993</v>
      </c>
      <c r="J287" s="153">
        <f t="shared" si="14"/>
        <v>11434.5</v>
      </c>
      <c r="K287" s="95" t="s">
        <v>1333</v>
      </c>
      <c r="L287" s="34" t="s">
        <v>2215</v>
      </c>
    </row>
    <row r="288" spans="1:12" s="150" customFormat="1" ht="12.75" hidden="1" customHeight="1" x14ac:dyDescent="0.3">
      <c r="A288" s="150" t="s">
        <v>674</v>
      </c>
      <c r="B288" s="150">
        <v>389</v>
      </c>
      <c r="C288" s="150" t="e">
        <f>+VLOOKUP(A288,'[3]TANGO MP-INSUMOS'!$B$1:$F$300,4,0)</f>
        <v>#N/A</v>
      </c>
      <c r="D288" s="150" t="s">
        <v>554</v>
      </c>
      <c r="E288" s="150" t="s">
        <v>675</v>
      </c>
      <c r="F288" s="150" t="s">
        <v>1039</v>
      </c>
      <c r="G288" s="150">
        <v>1</v>
      </c>
      <c r="H288" s="150" t="s">
        <v>1038</v>
      </c>
      <c r="I288" s="98">
        <v>9.49</v>
      </c>
      <c r="J288" s="150">
        <f t="shared" si="14"/>
        <v>11482.9</v>
      </c>
      <c r="K288" s="150" t="s">
        <v>1334</v>
      </c>
    </row>
    <row r="289" spans="1:13" s="150" customFormat="1" ht="12.75" customHeight="1" x14ac:dyDescent="0.3">
      <c r="A289" s="7" t="s">
        <v>1449</v>
      </c>
      <c r="B289" s="153">
        <v>38902</v>
      </c>
      <c r="C289" s="153" t="e">
        <f>+VLOOKUP(A289,'[3]TANGO MP-INSUMOS'!$B$1:$F$300,4,0)</f>
        <v>#N/A</v>
      </c>
      <c r="D289" s="153" t="s">
        <v>554</v>
      </c>
      <c r="E289" s="309" t="s">
        <v>675</v>
      </c>
      <c r="F289" s="153" t="s">
        <v>1039</v>
      </c>
      <c r="G289" s="153">
        <v>1</v>
      </c>
      <c r="H289" s="153" t="s">
        <v>1038</v>
      </c>
      <c r="I289" s="183">
        <v>9.4499999999999993</v>
      </c>
      <c r="J289" s="153">
        <f t="shared" si="14"/>
        <v>11434.5</v>
      </c>
      <c r="K289" s="95" t="s">
        <v>1333</v>
      </c>
      <c r="L289" s="34" t="s">
        <v>2215</v>
      </c>
    </row>
    <row r="290" spans="1:13" s="150" customFormat="1" ht="12.75" hidden="1" customHeight="1" x14ac:dyDescent="0.3">
      <c r="A290" s="150" t="s">
        <v>598</v>
      </c>
      <c r="B290" s="150">
        <v>373</v>
      </c>
      <c r="C290" s="150" t="e">
        <f>+VLOOKUP(A290,'[3]TANGO MP-INSUMOS'!$B$1:$F$300,4,0)</f>
        <v>#N/A</v>
      </c>
      <c r="D290" s="150" t="s">
        <v>554</v>
      </c>
      <c r="E290" s="150" t="s">
        <v>597</v>
      </c>
      <c r="F290" s="150" t="s">
        <v>1039</v>
      </c>
      <c r="G290" s="150">
        <v>1</v>
      </c>
      <c r="H290" s="150" t="s">
        <v>1038</v>
      </c>
      <c r="I290" s="98">
        <v>9.49</v>
      </c>
      <c r="J290" s="150">
        <f t="shared" si="14"/>
        <v>11482.9</v>
      </c>
      <c r="K290" s="150" t="s">
        <v>1334</v>
      </c>
    </row>
    <row r="291" spans="1:13" s="150" customFormat="1" ht="12.75" customHeight="1" x14ac:dyDescent="0.3">
      <c r="A291" s="37" t="s">
        <v>1477</v>
      </c>
      <c r="B291" s="112" t="s">
        <v>1477</v>
      </c>
      <c r="C291" s="153" t="e">
        <f>+VLOOKUP(A291,'[3]TANGO MP-INSUMOS'!$B$1:$F$300,4,0)</f>
        <v>#N/A</v>
      </c>
      <c r="D291" s="153" t="s">
        <v>554</v>
      </c>
      <c r="E291" s="309" t="s">
        <v>597</v>
      </c>
      <c r="F291" s="153" t="s">
        <v>1039</v>
      </c>
      <c r="G291" s="153">
        <v>1</v>
      </c>
      <c r="H291" s="153" t="s">
        <v>1038</v>
      </c>
      <c r="I291" s="183">
        <v>9.4499999999999993</v>
      </c>
      <c r="J291" s="153">
        <f t="shared" si="14"/>
        <v>11434.5</v>
      </c>
      <c r="K291" s="95" t="s">
        <v>1333</v>
      </c>
      <c r="L291" s="34" t="s">
        <v>2215</v>
      </c>
    </row>
    <row r="292" spans="1:13" s="206" customFormat="1" ht="12.75" customHeight="1" x14ac:dyDescent="0.3">
      <c r="A292" s="37" t="s">
        <v>2144</v>
      </c>
      <c r="B292" s="112" t="s">
        <v>2144</v>
      </c>
      <c r="C292" s="153" t="e">
        <f>+VLOOKUP(A292,'[3]TANGO MP-INSUMOS'!$B$1:$F$300,4,0)</f>
        <v>#N/A</v>
      </c>
      <c r="D292" s="153" t="s">
        <v>554</v>
      </c>
      <c r="E292" s="309" t="s">
        <v>597</v>
      </c>
      <c r="F292" s="153" t="s">
        <v>1039</v>
      </c>
      <c r="G292" s="153">
        <v>1</v>
      </c>
      <c r="H292" s="153" t="s">
        <v>1038</v>
      </c>
      <c r="I292" s="183">
        <v>9.4499999999999993</v>
      </c>
      <c r="J292" s="153">
        <f>+IF($H292="$",IF($G292&lt;&gt;J$2,$G292*I292,I292+$G292),I292*$G292*J$1)*1.21</f>
        <v>11434.5</v>
      </c>
      <c r="K292" s="95" t="s">
        <v>1333</v>
      </c>
      <c r="L292" s="34" t="s">
        <v>2215</v>
      </c>
      <c r="M292" s="150"/>
    </row>
    <row r="293" spans="1:13" ht="12.75" hidden="1" customHeight="1" x14ac:dyDescent="0.3">
      <c r="A293" s="156" t="s">
        <v>1319</v>
      </c>
      <c r="B293" s="157">
        <v>46400</v>
      </c>
      <c r="C293" s="157" t="e">
        <f>+VLOOKUP(A293,'[3]TANGO MP-INSUMOS'!$B$1:$F$300,4,0)</f>
        <v>#N/A</v>
      </c>
      <c r="D293" s="158" t="s">
        <v>554</v>
      </c>
      <c r="E293" s="158" t="e">
        <f>+VLOOKUP(A293,'[3]TANGO MP-INSUMOS'!$B$1:$F$300,2,0)</f>
        <v>#N/A</v>
      </c>
      <c r="F293" s="159" t="s">
        <v>1039</v>
      </c>
      <c r="G293" s="160">
        <v>1</v>
      </c>
      <c r="H293" s="158" t="s">
        <v>1038</v>
      </c>
      <c r="I293" s="161">
        <v>9.14</v>
      </c>
      <c r="J293" s="99">
        <f t="shared" si="14"/>
        <v>11059.4</v>
      </c>
      <c r="K293" s="162" t="s">
        <v>1334</v>
      </c>
    </row>
    <row r="294" spans="1:13" ht="12.75" hidden="1" customHeight="1" x14ac:dyDescent="0.3">
      <c r="A294" s="145" t="s">
        <v>896</v>
      </c>
      <c r="B294" s="133">
        <v>46401</v>
      </c>
      <c r="C294" s="94" t="str">
        <f>+VLOOKUP(A294,'[3]TANGO MP-INSUMOS'!$B$1:$F$300,4,0)</f>
        <v>Envase primario</v>
      </c>
      <c r="D294" s="95" t="s">
        <v>554</v>
      </c>
      <c r="E294" s="150" t="str">
        <f>+VLOOKUP(A294,'[3]TANGO MP-INSUMOS'!$B$1:$F$300,2,0)</f>
        <v>Flow pizza tipo casera Frizzio</v>
      </c>
      <c r="F294" s="103" t="s">
        <v>1039</v>
      </c>
      <c r="G294" s="97">
        <v>1</v>
      </c>
      <c r="H294" s="95" t="s">
        <v>1038</v>
      </c>
      <c r="I294" s="98">
        <v>9.59</v>
      </c>
      <c r="J294" s="99">
        <f t="shared" si="14"/>
        <v>11603.9</v>
      </c>
      <c r="K294" s="40" t="s">
        <v>1334</v>
      </c>
    </row>
    <row r="295" spans="1:13" ht="12.75" customHeight="1" x14ac:dyDescent="0.3">
      <c r="A295" s="145" t="s">
        <v>1476</v>
      </c>
      <c r="B295" s="133">
        <v>46403</v>
      </c>
      <c r="C295" s="133" t="e">
        <f>+VLOOKUP(A295,'[3]TANGO MP-INSUMOS'!$B$1:$F$300,4,0)</f>
        <v>#N/A</v>
      </c>
      <c r="D295" s="153" t="s">
        <v>554</v>
      </c>
      <c r="E295" s="309" t="s">
        <v>892</v>
      </c>
      <c r="F295" s="182" t="s">
        <v>1039</v>
      </c>
      <c r="G295" s="105">
        <v>1</v>
      </c>
      <c r="H295" s="153" t="s">
        <v>1038</v>
      </c>
      <c r="I295" s="183">
        <v>9.75</v>
      </c>
      <c r="J295" s="291">
        <f t="shared" si="14"/>
        <v>11797.5</v>
      </c>
      <c r="K295" s="40" t="s">
        <v>1333</v>
      </c>
      <c r="L295" s="34" t="s">
        <v>2215</v>
      </c>
    </row>
    <row r="296" spans="1:13" hidden="1" x14ac:dyDescent="0.3">
      <c r="A296" s="143" t="s">
        <v>172</v>
      </c>
      <c r="B296" s="133">
        <v>358</v>
      </c>
      <c r="C296" s="94" t="str">
        <f>+VLOOKUP(A296,'[3]TANGO MP-INSUMOS'!$B$1:$F$300,4,0)</f>
        <v>Envase primario</v>
      </c>
      <c r="D296" s="95" t="s">
        <v>554</v>
      </c>
      <c r="E296" s="150" t="str">
        <f>+VLOOKUP(A296,'[3]TANGO MP-INSUMOS'!$B$1:$F$300,2,0)</f>
        <v>Flowpack bastones de mozz Frizzio</v>
      </c>
      <c r="F296" s="103" t="s">
        <v>1039</v>
      </c>
      <c r="G296" s="97">
        <v>1</v>
      </c>
      <c r="H296" s="101" t="s">
        <v>1038</v>
      </c>
      <c r="I296" s="98">
        <v>8.26</v>
      </c>
      <c r="J296" s="99">
        <f t="shared" si="14"/>
        <v>9994.6</v>
      </c>
      <c r="K296" s="40" t="s">
        <v>1334</v>
      </c>
    </row>
    <row r="297" spans="1:13" ht="12.75" customHeight="1" x14ac:dyDescent="0.3">
      <c r="A297" s="143" t="s">
        <v>1474</v>
      </c>
      <c r="B297" s="133">
        <v>35801</v>
      </c>
      <c r="C297" s="133" t="e">
        <f>+VLOOKUP(A297,'[3]TANGO MP-INSUMOS'!$B$1:$F$300,4,0)</f>
        <v>#N/A</v>
      </c>
      <c r="D297" s="153" t="s">
        <v>554</v>
      </c>
      <c r="E297" s="309" t="s">
        <v>171</v>
      </c>
      <c r="F297" s="182" t="s">
        <v>1039</v>
      </c>
      <c r="G297" s="105">
        <v>1</v>
      </c>
      <c r="H297" s="154" t="s">
        <v>1038</v>
      </c>
      <c r="I297" s="183">
        <v>8.85</v>
      </c>
      <c r="J297" s="291">
        <f t="shared" si="14"/>
        <v>10708.5</v>
      </c>
      <c r="K297" s="40" t="s">
        <v>1333</v>
      </c>
      <c r="L297" s="34" t="s">
        <v>2215</v>
      </c>
    </row>
    <row r="298" spans="1:13" hidden="1" x14ac:dyDescent="0.3">
      <c r="A298" s="171" t="s">
        <v>1046</v>
      </c>
      <c r="B298" s="157">
        <v>317</v>
      </c>
      <c r="C298" s="157" t="e">
        <f>+VLOOKUP(A298,'[3]TANGO MP-INSUMOS'!$B$1:$F$300,4,0)</f>
        <v>#N/A</v>
      </c>
      <c r="D298" s="158" t="s">
        <v>554</v>
      </c>
      <c r="E298" s="158" t="e">
        <f>+VLOOKUP(A298,'[3]TANGO MP-INSUMOS'!$B$1:$F$300,2,0)</f>
        <v>#N/A</v>
      </c>
      <c r="F298" s="159" t="s">
        <v>1039</v>
      </c>
      <c r="G298" s="160">
        <v>1</v>
      </c>
      <c r="H298" s="164" t="s">
        <v>1038</v>
      </c>
      <c r="I298" s="161">
        <v>9.86</v>
      </c>
      <c r="J298" s="99">
        <f t="shared" si="14"/>
        <v>11930.6</v>
      </c>
      <c r="K298" s="162" t="s">
        <v>1334</v>
      </c>
    </row>
    <row r="299" spans="1:13" ht="12.75" hidden="1" customHeight="1" x14ac:dyDescent="0.3">
      <c r="A299" s="147" t="s">
        <v>217</v>
      </c>
      <c r="B299" s="133">
        <v>315</v>
      </c>
      <c r="C299" s="94" t="str">
        <f>+VLOOKUP(A299,'[3]TANGO MP-INSUMOS'!$B$1:$F$300,4,0)</f>
        <v>Envase primario</v>
      </c>
      <c r="D299" s="95" t="s">
        <v>554</v>
      </c>
      <c r="E299" s="150" t="str">
        <f>+VLOOKUP(A299,'[3]TANGO MP-INSUMOS'!$B$1:$F$300,2,0)</f>
        <v>Flowpack nugg Paladini x380g</v>
      </c>
      <c r="F299" s="103" t="s">
        <v>1039</v>
      </c>
      <c r="G299" s="100">
        <v>1</v>
      </c>
      <c r="H299" s="95" t="s">
        <v>1038</v>
      </c>
      <c r="I299" s="98">
        <v>8.65</v>
      </c>
      <c r="J299" s="99">
        <f t="shared" si="14"/>
        <v>10466.5</v>
      </c>
      <c r="K299" s="40" t="s">
        <v>1334</v>
      </c>
    </row>
    <row r="300" spans="1:13" ht="12.75" customHeight="1" x14ac:dyDescent="0.3">
      <c r="A300" s="37" t="s">
        <v>1513</v>
      </c>
      <c r="B300" s="112" t="s">
        <v>1513</v>
      </c>
      <c r="C300" s="133" t="e">
        <f>+VLOOKUP(A300,'[3]TANGO MP-INSUMOS'!$B$1:$F$300,4,0)</f>
        <v>#N/A</v>
      </c>
      <c r="D300" s="153" t="s">
        <v>554</v>
      </c>
      <c r="E300" s="310" t="s">
        <v>83</v>
      </c>
      <c r="F300" s="182" t="s">
        <v>1039</v>
      </c>
      <c r="G300" s="289">
        <v>1</v>
      </c>
      <c r="H300" s="153" t="s">
        <v>1038</v>
      </c>
      <c r="I300" s="183">
        <v>8.85</v>
      </c>
      <c r="J300" s="291">
        <f t="shared" si="14"/>
        <v>10708.5</v>
      </c>
      <c r="K300" s="40" t="s">
        <v>1333</v>
      </c>
      <c r="L300" s="34" t="s">
        <v>2215</v>
      </c>
    </row>
    <row r="301" spans="1:13" ht="12.75" hidden="1" customHeight="1" x14ac:dyDescent="0.3">
      <c r="A301" s="147" t="s">
        <v>839</v>
      </c>
      <c r="B301" s="133">
        <v>46500</v>
      </c>
      <c r="C301" s="94" t="str">
        <f>+VLOOKUP(A301,'[3]TANGO MP-INSUMOS'!$B$1:$F$300,4,0)</f>
        <v>Envase primario</v>
      </c>
      <c r="D301" s="95" t="s">
        <v>554</v>
      </c>
      <c r="E301" s="150" t="str">
        <f>+VLOOKUP(A301,'[3]TANGO MP-INSUMOS'!$B$1:$F$300,2,0)</f>
        <v>Flowpack nugg Paladini x420g</v>
      </c>
      <c r="F301" s="103" t="s">
        <v>1039</v>
      </c>
      <c r="G301" s="100">
        <v>1</v>
      </c>
      <c r="H301" s="95" t="s">
        <v>1038</v>
      </c>
      <c r="I301" s="98">
        <v>8.25</v>
      </c>
      <c r="J301" s="99">
        <f t="shared" si="14"/>
        <v>9982.5</v>
      </c>
      <c r="K301" s="40" t="s">
        <v>1334</v>
      </c>
    </row>
    <row r="302" spans="1:13" hidden="1" x14ac:dyDescent="0.3">
      <c r="A302" s="147" t="s">
        <v>216</v>
      </c>
      <c r="B302" s="133">
        <v>316</v>
      </c>
      <c r="C302" s="94" t="str">
        <f>+VLOOKUP(A302,'[3]TANGO MP-INSUMOS'!$B$1:$F$300,4,0)</f>
        <v>Envase primario</v>
      </c>
      <c r="D302" s="95" t="s">
        <v>554</v>
      </c>
      <c r="E302" s="150" t="str">
        <f>+VLOOKUP(A302,'[3]TANGO MP-INSUMOS'!$B$1:$F$300,2,0)</f>
        <v>Flowpack nugg Paladini x760g</v>
      </c>
      <c r="F302" s="103" t="s">
        <v>1039</v>
      </c>
      <c r="G302" s="100">
        <v>1</v>
      </c>
      <c r="H302" s="101" t="s">
        <v>1038</v>
      </c>
      <c r="I302" s="98">
        <v>8.65</v>
      </c>
      <c r="J302" s="99">
        <f t="shared" si="14"/>
        <v>10466.5</v>
      </c>
      <c r="K302" s="40" t="s">
        <v>1334</v>
      </c>
    </row>
    <row r="303" spans="1:13" x14ac:dyDescent="0.3">
      <c r="A303" s="37" t="s">
        <v>1514</v>
      </c>
      <c r="B303" s="112" t="s">
        <v>1514</v>
      </c>
      <c r="C303" s="133" t="e">
        <f>+VLOOKUP(A303,'[3]TANGO MP-INSUMOS'!$B$1:$F$300,4,0)</f>
        <v>#N/A</v>
      </c>
      <c r="D303" s="153" t="s">
        <v>554</v>
      </c>
      <c r="E303" s="307" t="s">
        <v>84</v>
      </c>
      <c r="F303" s="182" t="s">
        <v>1039</v>
      </c>
      <c r="G303" s="289">
        <v>1</v>
      </c>
      <c r="H303" s="154" t="s">
        <v>1038</v>
      </c>
      <c r="I303" s="183">
        <v>8.85</v>
      </c>
      <c r="J303" s="291">
        <f t="shared" si="14"/>
        <v>10708.5</v>
      </c>
      <c r="K303" s="40" t="s">
        <v>1333</v>
      </c>
      <c r="L303" s="34" t="s">
        <v>2215</v>
      </c>
    </row>
    <row r="304" spans="1:13" ht="12.75" hidden="1" customHeight="1" x14ac:dyDescent="0.3">
      <c r="A304" s="145" t="s">
        <v>857</v>
      </c>
      <c r="B304" s="133">
        <v>46600</v>
      </c>
      <c r="C304" s="94" t="str">
        <f>+VLOOKUP(A304,'[3]TANGO MP-INSUMOS'!$B$1:$F$300,4,0)</f>
        <v>Envase primario</v>
      </c>
      <c r="D304" s="95" t="s">
        <v>554</v>
      </c>
      <c r="E304" s="150" t="str">
        <f>+VLOOKUP(A304,'[3]TANGO MP-INSUMOS'!$B$1:$F$300,2,0)</f>
        <v>Flowpack nugg Paladini x840g</v>
      </c>
      <c r="F304" s="103" t="s">
        <v>1039</v>
      </c>
      <c r="G304" s="97">
        <v>1</v>
      </c>
      <c r="H304" s="95" t="s">
        <v>1038</v>
      </c>
      <c r="I304" s="98">
        <v>8.25</v>
      </c>
      <c r="J304" s="99">
        <f t="shared" si="14"/>
        <v>9982.5</v>
      </c>
      <c r="K304" s="40" t="s">
        <v>1334</v>
      </c>
    </row>
    <row r="305" spans="1:14" hidden="1" x14ac:dyDescent="0.3">
      <c r="A305" s="143" t="s">
        <v>170</v>
      </c>
      <c r="B305" s="133">
        <v>359</v>
      </c>
      <c r="C305" s="94" t="str">
        <f>+VLOOKUP(A305,'[3]TANGO MP-INSUMOS'!$B$1:$F$300,4,0)</f>
        <v>Envase primario</v>
      </c>
      <c r="D305" s="95" t="s">
        <v>554</v>
      </c>
      <c r="E305" s="150" t="str">
        <f>+VLOOKUP(A305,'[3]TANGO MP-INSUMOS'!$B$1:$F$300,2,0)</f>
        <v>Flowpack pechuguitas Frizzio</v>
      </c>
      <c r="F305" s="103" t="s">
        <v>1039</v>
      </c>
      <c r="G305" s="97">
        <v>1</v>
      </c>
      <c r="H305" s="101" t="s">
        <v>1038</v>
      </c>
      <c r="I305" s="98">
        <v>8.26</v>
      </c>
      <c r="J305" s="99">
        <f t="shared" si="14"/>
        <v>9994.6</v>
      </c>
      <c r="K305" s="40" t="s">
        <v>1334</v>
      </c>
    </row>
    <row r="306" spans="1:14" x14ac:dyDescent="0.3">
      <c r="A306" s="143" t="s">
        <v>1475</v>
      </c>
      <c r="B306" s="133">
        <v>35901</v>
      </c>
      <c r="C306" s="133" t="e">
        <f>+VLOOKUP(A306,'[3]TANGO MP-INSUMOS'!$B$1:$F$300,4,0)</f>
        <v>#N/A</v>
      </c>
      <c r="D306" s="153" t="s">
        <v>554</v>
      </c>
      <c r="E306" s="309" t="s">
        <v>169</v>
      </c>
      <c r="F306" s="182" t="s">
        <v>1039</v>
      </c>
      <c r="G306" s="105">
        <v>1</v>
      </c>
      <c r="H306" s="154" t="s">
        <v>1038</v>
      </c>
      <c r="I306" s="183">
        <v>8.85</v>
      </c>
      <c r="J306" s="291">
        <f t="shared" si="14"/>
        <v>10708.5</v>
      </c>
      <c r="K306" s="40" t="s">
        <v>1333</v>
      </c>
      <c r="L306" s="34" t="s">
        <v>2215</v>
      </c>
    </row>
    <row r="307" spans="1:14" hidden="1" x14ac:dyDescent="0.3">
      <c r="A307" s="143" t="s">
        <v>600</v>
      </c>
      <c r="B307" s="133">
        <v>374</v>
      </c>
      <c r="C307" s="94" t="e">
        <f>+VLOOKUP(A307,'[3]TANGO MP-INSUMOS'!$B$1:$F$300,4,0)</f>
        <v>#N/A</v>
      </c>
      <c r="D307" s="95" t="s">
        <v>554</v>
      </c>
      <c r="E307" s="150" t="s">
        <v>1186</v>
      </c>
      <c r="F307" s="103" t="s">
        <v>1039</v>
      </c>
      <c r="G307" s="97">
        <v>1</v>
      </c>
      <c r="H307" s="101" t="s">
        <v>1038</v>
      </c>
      <c r="I307" s="98">
        <v>8.99</v>
      </c>
      <c r="J307" s="99">
        <f t="shared" si="14"/>
        <v>10877.9</v>
      </c>
      <c r="K307" s="40" t="s">
        <v>1334</v>
      </c>
    </row>
    <row r="308" spans="1:14" x14ac:dyDescent="0.3">
      <c r="A308" s="37" t="s">
        <v>2014</v>
      </c>
      <c r="B308" s="112" t="s">
        <v>2014</v>
      </c>
      <c r="C308" s="133"/>
      <c r="D308" s="153" t="s">
        <v>554</v>
      </c>
      <c r="E308" s="299" t="s">
        <v>2015</v>
      </c>
      <c r="F308" s="182" t="s">
        <v>1039</v>
      </c>
      <c r="G308" s="105">
        <v>1</v>
      </c>
      <c r="H308" s="153" t="s">
        <v>1038</v>
      </c>
      <c r="I308" s="183">
        <v>9.4499999999999993</v>
      </c>
      <c r="J308" s="291">
        <f t="shared" si="14"/>
        <v>11434.5</v>
      </c>
      <c r="K308" s="40" t="s">
        <v>1333</v>
      </c>
      <c r="L308" s="34" t="s">
        <v>2215</v>
      </c>
    </row>
    <row r="309" spans="1:14" x14ac:dyDescent="0.3">
      <c r="A309" s="37" t="s">
        <v>2016</v>
      </c>
      <c r="B309" s="112" t="s">
        <v>2016</v>
      </c>
      <c r="C309" s="133"/>
      <c r="D309" s="153" t="s">
        <v>554</v>
      </c>
      <c r="E309" s="299" t="s">
        <v>2017</v>
      </c>
      <c r="F309" s="182" t="s">
        <v>1039</v>
      </c>
      <c r="G309" s="105">
        <v>1</v>
      </c>
      <c r="H309" s="153" t="s">
        <v>1038</v>
      </c>
      <c r="I309" s="183">
        <v>9.4499999999999993</v>
      </c>
      <c r="J309" s="291">
        <f t="shared" si="14"/>
        <v>11434.5</v>
      </c>
      <c r="K309" s="40" t="s">
        <v>1333</v>
      </c>
      <c r="L309" s="34" t="s">
        <v>2215</v>
      </c>
    </row>
    <row r="310" spans="1:14" x14ac:dyDescent="0.3">
      <c r="A310" s="37" t="s">
        <v>2018</v>
      </c>
      <c r="B310" s="112" t="s">
        <v>2018</v>
      </c>
      <c r="C310" s="133"/>
      <c r="D310" s="153" t="s">
        <v>554</v>
      </c>
      <c r="E310" s="299" t="s">
        <v>2019</v>
      </c>
      <c r="F310" s="182" t="s">
        <v>1039</v>
      </c>
      <c r="G310" s="105">
        <v>1</v>
      </c>
      <c r="H310" s="153" t="s">
        <v>1038</v>
      </c>
      <c r="I310" s="183">
        <v>9.4499999999999993</v>
      </c>
      <c r="J310" s="291">
        <f t="shared" si="14"/>
        <v>11434.5</v>
      </c>
      <c r="K310" s="40" t="s">
        <v>1333</v>
      </c>
      <c r="L310" s="34" t="s">
        <v>2215</v>
      </c>
    </row>
    <row r="311" spans="1:14" x14ac:dyDescent="0.3">
      <c r="A311" s="37" t="s">
        <v>2058</v>
      </c>
      <c r="B311" s="112" t="s">
        <v>2058</v>
      </c>
      <c r="C311" s="34"/>
      <c r="D311" s="153" t="s">
        <v>554</v>
      </c>
      <c r="E311" s="299" t="s">
        <v>2059</v>
      </c>
      <c r="F311" s="182" t="s">
        <v>1039</v>
      </c>
      <c r="G311" s="105">
        <v>1</v>
      </c>
      <c r="H311" s="153" t="s">
        <v>1038</v>
      </c>
      <c r="I311" s="183">
        <v>8.85</v>
      </c>
      <c r="J311" s="291">
        <f>+IF($H311="$",IF($G311&lt;&gt;J$2,$G311*I311,I311+$G311),I311*$G311*J$1)*1.21</f>
        <v>10708.5</v>
      </c>
      <c r="K311" s="40" t="s">
        <v>1333</v>
      </c>
      <c r="L311" s="34" t="s">
        <v>2215</v>
      </c>
    </row>
    <row r="312" spans="1:14" x14ac:dyDescent="0.3">
      <c r="A312" s="37" t="s">
        <v>2023</v>
      </c>
      <c r="B312" s="112" t="s">
        <v>2023</v>
      </c>
      <c r="C312" s="133"/>
      <c r="D312" s="153" t="s">
        <v>554</v>
      </c>
      <c r="E312" s="299" t="s">
        <v>2024</v>
      </c>
      <c r="F312" s="182" t="s">
        <v>1039</v>
      </c>
      <c r="G312" s="105">
        <v>1</v>
      </c>
      <c r="H312" s="153" t="s">
        <v>1038</v>
      </c>
      <c r="I312" s="183">
        <v>9.4499999999999993</v>
      </c>
      <c r="J312" s="291">
        <f t="shared" si="14"/>
        <v>11434.5</v>
      </c>
      <c r="K312" s="40" t="s">
        <v>1333</v>
      </c>
      <c r="L312" s="34" t="s">
        <v>2215</v>
      </c>
    </row>
    <row r="313" spans="1:14" x14ac:dyDescent="0.3">
      <c r="A313" s="37" t="s">
        <v>2026</v>
      </c>
      <c r="B313" s="112" t="s">
        <v>2026</v>
      </c>
      <c r="C313" s="133"/>
      <c r="D313" s="153" t="s">
        <v>554</v>
      </c>
      <c r="E313" s="299" t="s">
        <v>2027</v>
      </c>
      <c r="F313" s="182" t="s">
        <v>1039</v>
      </c>
      <c r="G313" s="105">
        <v>1</v>
      </c>
      <c r="H313" s="153" t="s">
        <v>1038</v>
      </c>
      <c r="I313" s="183">
        <v>9.4499999999999993</v>
      </c>
      <c r="J313" s="291">
        <f t="shared" si="14"/>
        <v>11434.5</v>
      </c>
      <c r="K313" s="40" t="s">
        <v>1333</v>
      </c>
      <c r="L313" s="34" t="s">
        <v>2215</v>
      </c>
    </row>
    <row r="314" spans="1:14" ht="12.75" customHeight="1" x14ac:dyDescent="0.3">
      <c r="A314" s="143" t="s">
        <v>866</v>
      </c>
      <c r="B314" s="133">
        <v>475</v>
      </c>
      <c r="C314" s="133" t="str">
        <f>+VLOOKUP(A314,'[3]TANGO MP-INSUMOS'!$B$1:$F$300,4,0)</f>
        <v>Aditivos</v>
      </c>
      <c r="D314" s="153" t="s">
        <v>551</v>
      </c>
      <c r="E314" s="298" t="str">
        <f>+VLOOKUP(A314,'[3]TANGO MP-INSUMOS'!$B$1:$F$300,2,0)</f>
        <v>Fosfato monocálcico</v>
      </c>
      <c r="F314" s="182" t="s">
        <v>1039</v>
      </c>
      <c r="G314" s="292">
        <v>1.04</v>
      </c>
      <c r="H314" s="153" t="s">
        <v>1038</v>
      </c>
      <c r="I314" s="183">
        <v>4.47</v>
      </c>
      <c r="J314" s="291">
        <f t="shared" si="14"/>
        <v>5625.0479999999989</v>
      </c>
      <c r="K314" s="40" t="s">
        <v>1333</v>
      </c>
      <c r="L314" s="34" t="s">
        <v>2035</v>
      </c>
    </row>
    <row r="315" spans="1:14" hidden="1" x14ac:dyDescent="0.3">
      <c r="A315" s="163" t="s">
        <v>676</v>
      </c>
      <c r="B315" s="157">
        <v>110050</v>
      </c>
      <c r="C315" s="157" t="e">
        <f>+VLOOKUP(A315,'[3]TANGO MP-INSUMOS'!$B$1:$F$300,4,0)</f>
        <v>#N/A</v>
      </c>
      <c r="D315" s="158" t="s">
        <v>554</v>
      </c>
      <c r="E315" s="158" t="e">
        <f>+VLOOKUP(A315,'[3]TANGO MP-INSUMOS'!$B$1:$F$300,2,0)</f>
        <v>#N/A</v>
      </c>
      <c r="F315" s="159" t="s">
        <v>1039</v>
      </c>
      <c r="G315" s="160">
        <v>1</v>
      </c>
      <c r="H315" s="158" t="s">
        <v>1037</v>
      </c>
      <c r="I315" s="161">
        <v>170.91</v>
      </c>
      <c r="J315" s="99">
        <f t="shared" si="14"/>
        <v>206.80109999999999</v>
      </c>
      <c r="K315" s="162" t="s">
        <v>1334</v>
      </c>
    </row>
    <row r="316" spans="1:14" hidden="1" x14ac:dyDescent="0.3">
      <c r="A316" s="156">
        <f>+B316</f>
        <v>400030000001</v>
      </c>
      <c r="B316" s="157">
        <v>400030000001</v>
      </c>
      <c r="C316" s="157" t="e">
        <f>+VLOOKUP(A316,'[3]TANGO MP-INSUMOS'!$B$1:$F$300,4,0)</f>
        <v>#N/A</v>
      </c>
      <c r="D316" s="158" t="s">
        <v>554</v>
      </c>
      <c r="E316" s="158" t="e">
        <f>+VLOOKUP(A316,'[3]TANGO MP-INSUMOS'!$B$1:$F$300,2,0)</f>
        <v>#N/A</v>
      </c>
      <c r="F316" s="159" t="s">
        <v>1039</v>
      </c>
      <c r="G316" s="160">
        <v>1</v>
      </c>
      <c r="H316" s="158" t="s">
        <v>1037</v>
      </c>
      <c r="I316" s="161">
        <v>53.72</v>
      </c>
      <c r="J316" s="99">
        <f t="shared" si="14"/>
        <v>65.001199999999997</v>
      </c>
      <c r="K316" s="162" t="s">
        <v>1334</v>
      </c>
    </row>
    <row r="317" spans="1:14" ht="12.75" customHeight="1" x14ac:dyDescent="0.3">
      <c r="A317" s="143" t="s">
        <v>1292</v>
      </c>
      <c r="B317" s="133" t="s">
        <v>1292</v>
      </c>
      <c r="C317" s="133" t="e">
        <f>+VLOOKUP(A317,'[3]TANGO MP-INSUMOS'!$B$1:$F$300,4,0)</f>
        <v>#N/A</v>
      </c>
      <c r="D317" s="153" t="s">
        <v>551</v>
      </c>
      <c r="E317" s="300" t="s">
        <v>1464</v>
      </c>
      <c r="F317" s="182" t="s">
        <v>1039</v>
      </c>
      <c r="G317" s="292">
        <v>1</v>
      </c>
      <c r="H317" s="153" t="s">
        <v>1037</v>
      </c>
      <c r="I317" s="290">
        <v>3050</v>
      </c>
      <c r="J317" s="291">
        <f t="shared" si="14"/>
        <v>3690.5</v>
      </c>
      <c r="K317" s="34" t="s">
        <v>1333</v>
      </c>
    </row>
    <row r="318" spans="1:14" ht="12.75" customHeight="1" x14ac:dyDescent="0.3">
      <c r="A318" t="s">
        <v>1866</v>
      </c>
      <c r="B318" s="296" t="s">
        <v>1866</v>
      </c>
      <c r="C318" s="133" t="s">
        <v>1862</v>
      </c>
      <c r="D318" s="153" t="s">
        <v>577</v>
      </c>
      <c r="E318" s="300" t="s">
        <v>1861</v>
      </c>
      <c r="F318" s="182" t="s">
        <v>1036</v>
      </c>
      <c r="G318" s="105">
        <v>1</v>
      </c>
      <c r="H318" s="153" t="s">
        <v>1037</v>
      </c>
      <c r="I318" s="290">
        <v>2470.6999999999998</v>
      </c>
      <c r="J318" s="291">
        <f>+I318*1.21</f>
        <v>2989.5469999999996</v>
      </c>
      <c r="K318" s="34" t="s">
        <v>1333</v>
      </c>
      <c r="N318" s="179"/>
    </row>
    <row r="319" spans="1:14" ht="12.75" customHeight="1" x14ac:dyDescent="0.3">
      <c r="A319" t="s">
        <v>1867</v>
      </c>
      <c r="B319" s="296" t="s">
        <v>1867</v>
      </c>
      <c r="C319" s="133" t="s">
        <v>1862</v>
      </c>
      <c r="D319" s="153" t="s">
        <v>577</v>
      </c>
      <c r="E319" s="300" t="s">
        <v>1863</v>
      </c>
      <c r="F319" s="182" t="s">
        <v>1036</v>
      </c>
      <c r="G319" s="105">
        <v>1</v>
      </c>
      <c r="H319" s="153" t="s">
        <v>1037</v>
      </c>
      <c r="I319" s="290">
        <v>2470.6999999999998</v>
      </c>
      <c r="J319" s="291">
        <f>+I319*1.21</f>
        <v>2989.5469999999996</v>
      </c>
      <c r="K319" s="34" t="s">
        <v>1333</v>
      </c>
      <c r="N319" s="179"/>
    </row>
    <row r="320" spans="1:14" ht="12.75" customHeight="1" x14ac:dyDescent="0.3">
      <c r="A320" t="s">
        <v>1868</v>
      </c>
      <c r="B320" s="296" t="s">
        <v>1868</v>
      </c>
      <c r="C320" s="133" t="s">
        <v>1862</v>
      </c>
      <c r="D320" s="153" t="s">
        <v>577</v>
      </c>
      <c r="E320" s="300" t="s">
        <v>1864</v>
      </c>
      <c r="F320" s="182" t="s">
        <v>1036</v>
      </c>
      <c r="G320" s="105">
        <v>1</v>
      </c>
      <c r="H320" s="153" t="s">
        <v>1037</v>
      </c>
      <c r="I320" s="290">
        <v>2470.6999999999998</v>
      </c>
      <c r="J320" s="291">
        <f>+I320*1.21</f>
        <v>2989.5469999999996</v>
      </c>
      <c r="K320" s="34" t="s">
        <v>1333</v>
      </c>
      <c r="N320" s="179"/>
    </row>
    <row r="321" spans="1:16" ht="12.75" customHeight="1" x14ac:dyDescent="0.3">
      <c r="A321" t="s">
        <v>1869</v>
      </c>
      <c r="B321" s="296" t="s">
        <v>1869</v>
      </c>
      <c r="C321" s="133" t="s">
        <v>1862</v>
      </c>
      <c r="D321" s="153" t="s">
        <v>577</v>
      </c>
      <c r="E321" s="300" t="s">
        <v>1865</v>
      </c>
      <c r="F321" s="182" t="s">
        <v>1036</v>
      </c>
      <c r="G321" s="105">
        <v>1</v>
      </c>
      <c r="H321" s="153" t="s">
        <v>1037</v>
      </c>
      <c r="I321" s="290">
        <v>2470.6999999999998</v>
      </c>
      <c r="J321" s="291">
        <f>+I321*1.21</f>
        <v>2989.5469999999996</v>
      </c>
      <c r="K321" s="34" t="s">
        <v>1333</v>
      </c>
      <c r="N321" s="179"/>
    </row>
    <row r="322" spans="1:16" hidden="1" x14ac:dyDescent="0.3">
      <c r="A322" s="143" t="s">
        <v>1320</v>
      </c>
      <c r="B322" s="133">
        <v>516</v>
      </c>
      <c r="C322" s="94" t="e">
        <f>+VLOOKUP(A322,'[3]TANGO MP-INSUMOS'!$B$1:$F$300,4,0)</f>
        <v>#N/A</v>
      </c>
      <c r="D322" s="95" t="s">
        <v>551</v>
      </c>
      <c r="E322" s="150" t="e">
        <f>+VLOOKUP(A322,'[3]TANGO MP-INSUMOS'!$B$1:$F$300,2,0)</f>
        <v>#N/A</v>
      </c>
      <c r="F322" s="103" t="s">
        <v>1039</v>
      </c>
      <c r="G322" s="102">
        <v>1</v>
      </c>
      <c r="H322" s="95" t="s">
        <v>1037</v>
      </c>
      <c r="I322" s="98">
        <v>408</v>
      </c>
      <c r="J322" s="99">
        <f t="shared" si="14"/>
        <v>493.68</v>
      </c>
      <c r="K322" s="162" t="s">
        <v>1334</v>
      </c>
    </row>
    <row r="323" spans="1:16" ht="14.4" x14ac:dyDescent="0.3">
      <c r="A323" s="145" t="s">
        <v>266</v>
      </c>
      <c r="B323" s="133">
        <v>199</v>
      </c>
      <c r="C323" s="133" t="str">
        <f>+VLOOKUP(A323,'[3]TANGO MP-INSUMOS'!$B$1:$F$300,4,0)</f>
        <v>Aditivos</v>
      </c>
      <c r="D323" s="153" t="s">
        <v>551</v>
      </c>
      <c r="E323" s="299" t="str">
        <f>+VLOOKUP(A323,'[3]TANGO MP-INSUMOS'!$B$1:$F$300,2,0)</f>
        <v>Glutamato Monosódico</v>
      </c>
      <c r="F323" s="182" t="s">
        <v>1039</v>
      </c>
      <c r="G323" s="292">
        <v>1.04</v>
      </c>
      <c r="H323" s="154" t="s">
        <v>1038</v>
      </c>
      <c r="I323" s="290">
        <v>3.3</v>
      </c>
      <c r="J323" s="291">
        <f t="shared" si="14"/>
        <v>4152.72</v>
      </c>
      <c r="K323" s="40" t="s">
        <v>1333</v>
      </c>
      <c r="L323" s="34" t="s">
        <v>2334</v>
      </c>
    </row>
    <row r="324" spans="1:16" ht="12.75" customHeight="1" x14ac:dyDescent="0.3">
      <c r="A324" s="145" t="s">
        <v>673</v>
      </c>
      <c r="B324" s="133">
        <v>18</v>
      </c>
      <c r="C324" s="133" t="str">
        <f>+VLOOKUP(A324,'[3]TANGO MP-INSUMOS'!$B$1:$F$300,4,0)</f>
        <v>Farináceos</v>
      </c>
      <c r="D324" s="153" t="s">
        <v>551</v>
      </c>
      <c r="E324" s="298" t="str">
        <f>+VLOOKUP(A324,'[3]TANGO MP-INSUMOS'!$B$1:$F$300,2,0)</f>
        <v>Gluten de trigo</v>
      </c>
      <c r="F324" s="153" t="s">
        <v>1041</v>
      </c>
      <c r="G324" s="289">
        <v>1</v>
      </c>
      <c r="H324" s="153" t="s">
        <v>1037</v>
      </c>
      <c r="I324" s="183">
        <v>4000</v>
      </c>
      <c r="J324" s="291">
        <f t="shared" si="14"/>
        <v>4840</v>
      </c>
      <c r="K324" s="40" t="s">
        <v>1333</v>
      </c>
      <c r="M324" s="179"/>
    </row>
    <row r="325" spans="1:16" ht="12.75" customHeight="1" x14ac:dyDescent="0.3">
      <c r="A325" s="143" t="s">
        <v>265</v>
      </c>
      <c r="B325" s="133">
        <v>200</v>
      </c>
      <c r="C325" s="133" t="str">
        <f>+VLOOKUP(A325,'[3]TANGO MP-INSUMOS'!$B$1:$F$300,4,0)</f>
        <v>Aditivos</v>
      </c>
      <c r="D325" s="153" t="s">
        <v>551</v>
      </c>
      <c r="E325" s="298" t="str">
        <f>+VLOOKUP(A325,'[3]TANGO MP-INSUMOS'!$B$1:$F$300,2,0)</f>
        <v>Goma guar</v>
      </c>
      <c r="F325" s="182" t="s">
        <v>1039</v>
      </c>
      <c r="G325" s="292">
        <v>1.04</v>
      </c>
      <c r="H325" s="153" t="s">
        <v>1038</v>
      </c>
      <c r="I325" s="183">
        <v>3.35</v>
      </c>
      <c r="J325" s="291">
        <f>+IF($H325="$",IF($G325&lt;&gt;J$2,$G325*I325,I325+$G325),I325*$G325*J$1)*1.21</f>
        <v>4215.6400000000003</v>
      </c>
      <c r="K325" s="40" t="s">
        <v>1333</v>
      </c>
      <c r="M325" s="191"/>
    </row>
    <row r="326" spans="1:16" x14ac:dyDescent="0.3">
      <c r="A326" s="143" t="s">
        <v>250</v>
      </c>
      <c r="B326" s="133">
        <v>236</v>
      </c>
      <c r="C326" s="133" t="str">
        <f>+VLOOKUP(A326,'[3]TANGO MP-INSUMOS'!$B$1:$F$300,4,0)</f>
        <v>Aditivos</v>
      </c>
      <c r="D326" s="153" t="s">
        <v>551</v>
      </c>
      <c r="E326" s="298" t="str">
        <f>+VLOOKUP(A326,'[3]TANGO MP-INSUMOS'!$B$1:$F$300,2,0)</f>
        <v>Goma xántica</v>
      </c>
      <c r="F326" s="182" t="s">
        <v>1039</v>
      </c>
      <c r="G326" s="292">
        <v>1.04</v>
      </c>
      <c r="H326" s="153" t="s">
        <v>1038</v>
      </c>
      <c r="I326" s="183">
        <v>3.35</v>
      </c>
      <c r="J326" s="291">
        <f>+IF($H326="$",IF($G326&lt;&gt;J$2,$G326*I326,I326+$G326),I326*$G326*J$1)*1.21</f>
        <v>4215.6400000000003</v>
      </c>
      <c r="K326" s="40" t="s">
        <v>1333</v>
      </c>
      <c r="M326" s="191"/>
    </row>
    <row r="327" spans="1:16" x14ac:dyDescent="0.3">
      <c r="A327" s="143" t="s">
        <v>146</v>
      </c>
      <c r="B327" s="133">
        <v>60017</v>
      </c>
      <c r="C327" s="133" t="str">
        <f>+VLOOKUP(A327,'[3]TANGO MP-INSUMOS'!$B$1:$F$300,4,0)</f>
        <v>Farináceos</v>
      </c>
      <c r="D327" s="153" t="s">
        <v>551</v>
      </c>
      <c r="E327" s="298" t="str">
        <f>+VLOOKUP(A327,'[3]TANGO MP-INSUMOS'!$B$1:$F$300,2,0)</f>
        <v>Harina de arroz</v>
      </c>
      <c r="F327" s="182" t="s">
        <v>1039</v>
      </c>
      <c r="G327" s="292">
        <v>1.04</v>
      </c>
      <c r="H327" s="154" t="s">
        <v>1037</v>
      </c>
      <c r="I327" s="112">
        <f>18375/25</f>
        <v>735</v>
      </c>
      <c r="J327" s="291">
        <f>+IF($H327="$",IF($G327&lt;&gt;J$2,$G327*I327,I327+$G327),I327*$G327*J$1)*1.21</f>
        <v>924.92399999999998</v>
      </c>
      <c r="K327" s="40" t="s">
        <v>1333</v>
      </c>
      <c r="M327" s="179"/>
    </row>
    <row r="328" spans="1:16" ht="12.75" customHeight="1" x14ac:dyDescent="0.3">
      <c r="A328" s="145" t="s">
        <v>771</v>
      </c>
      <c r="B328" s="133">
        <v>430</v>
      </c>
      <c r="C328" s="133" t="str">
        <f>+VLOOKUP(A328,'[3]TANGO MP-INSUMOS'!$B$1:$F$300,4,0)</f>
        <v>Derivados Proteínicos</v>
      </c>
      <c r="D328" s="153" t="s">
        <v>551</v>
      </c>
      <c r="E328" s="298" t="str">
        <f>+VLOOKUP(A328,'[3]TANGO MP-INSUMOS'!$B$1:$F$300,2,0)</f>
        <v>Harina de soja desgrasada</v>
      </c>
      <c r="F328" s="182" t="s">
        <v>1039</v>
      </c>
      <c r="G328" s="105">
        <v>1</v>
      </c>
      <c r="H328" s="153" t="s">
        <v>1038</v>
      </c>
      <c r="I328" s="183">
        <v>0.84</v>
      </c>
      <c r="J328" s="291">
        <f>+IF($H328="$",IF($G328&lt;&gt;J$2,$G328*I328,I328+$G328),I328*$G328*J$1)*1.105</f>
        <v>928.19999999999993</v>
      </c>
      <c r="K328" s="40" t="s">
        <v>1333</v>
      </c>
      <c r="M328" s="179"/>
    </row>
    <row r="329" spans="1:16" ht="12.75" customHeight="1" x14ac:dyDescent="0.3">
      <c r="A329" s="143" t="s">
        <v>148</v>
      </c>
      <c r="B329" s="133">
        <v>60016</v>
      </c>
      <c r="C329" s="133" t="str">
        <f>+VLOOKUP(A329,'[3]TANGO MP-INSUMOS'!$B$1:$F$300,4,0)</f>
        <v>Farináceos</v>
      </c>
      <c r="D329" s="153" t="s">
        <v>551</v>
      </c>
      <c r="E329" s="298" t="str">
        <f>+VLOOKUP(A329,'[3]TANGO MP-INSUMOS'!$B$1:$F$300,2,0)</f>
        <v>Harina de trigo 000 acon</v>
      </c>
      <c r="F329" s="182" t="s">
        <v>1039</v>
      </c>
      <c r="G329" s="289">
        <v>1</v>
      </c>
      <c r="H329" s="154" t="s">
        <v>1037</v>
      </c>
      <c r="I329" s="183">
        <v>384</v>
      </c>
      <c r="J329" s="291">
        <f>+IF($H329="$",IF($G329&lt;&gt;J$2,$G329*I329,I329+$G329),I329*$G329*J$1)*1.105</f>
        <v>424.32</v>
      </c>
      <c r="K329" s="40" t="s">
        <v>1333</v>
      </c>
      <c r="L329" s="197"/>
      <c r="M329" s="191"/>
      <c r="N329" s="197"/>
      <c r="O329" s="191"/>
      <c r="P329" s="179" t="e">
        <f>+N329/L329</f>
        <v>#DIV/0!</v>
      </c>
    </row>
    <row r="330" spans="1:16" ht="12.75" hidden="1" customHeight="1" x14ac:dyDescent="0.3">
      <c r="A330" s="163" t="s">
        <v>636</v>
      </c>
      <c r="B330" s="157">
        <v>383</v>
      </c>
      <c r="C330" s="157" t="e">
        <f>+VLOOKUP(A330,'[3]TANGO MP-INSUMOS'!$B$1:$F$300,4,0)</f>
        <v>#N/A</v>
      </c>
      <c r="D330" s="158" t="s">
        <v>551</v>
      </c>
      <c r="E330" s="158" t="e">
        <f>+VLOOKUP(A330,'[3]TANGO MP-INSUMOS'!$B$1:$F$300,2,0)</f>
        <v>#N/A</v>
      </c>
      <c r="F330" s="159" t="s">
        <v>1039</v>
      </c>
      <c r="G330" s="164">
        <v>1.04</v>
      </c>
      <c r="H330" s="158" t="s">
        <v>1038</v>
      </c>
      <c r="I330" s="161">
        <v>1.5</v>
      </c>
      <c r="J330" s="99">
        <f>+IF($H330="$",IF($G330&lt;&gt;J$2,$G330*I330,I330+$G330),I330*$G330*J$1)*1.21</f>
        <v>1887.6</v>
      </c>
      <c r="K330" s="162" t="s">
        <v>1334</v>
      </c>
    </row>
    <row r="331" spans="1:16" ht="12.75" hidden="1" customHeight="1" x14ac:dyDescent="0.3">
      <c r="A331" s="163" t="s">
        <v>149</v>
      </c>
      <c r="B331" s="157">
        <v>60015</v>
      </c>
      <c r="C331" s="157" t="e">
        <f>+VLOOKUP(A331,'[3]TANGO MP-INSUMOS'!$B$1:$F$300,4,0)</f>
        <v>#N/A</v>
      </c>
      <c r="D331" s="158" t="s">
        <v>551</v>
      </c>
      <c r="E331" s="158" t="e">
        <f>+VLOOKUP(A331,'[3]TANGO MP-INSUMOS'!$B$1:$F$300,2,0)</f>
        <v>#N/A</v>
      </c>
      <c r="F331" s="159" t="s">
        <v>1039</v>
      </c>
      <c r="G331" s="160">
        <v>1</v>
      </c>
      <c r="H331" s="164" t="s">
        <v>1038</v>
      </c>
      <c r="I331" s="161">
        <v>0.56000000000000005</v>
      </c>
      <c r="J331" s="99">
        <f>+IF($H331="$",IF($G331&lt;&gt;J$2,$G331*I331,I331+$G331),I331*$G331*J$1)*1.105</f>
        <v>618.79999999999995</v>
      </c>
      <c r="K331" s="162" t="s">
        <v>1334</v>
      </c>
    </row>
    <row r="332" spans="1:16" ht="12.75" customHeight="1" x14ac:dyDescent="0.3">
      <c r="A332" s="145" t="s">
        <v>683</v>
      </c>
      <c r="B332" s="133">
        <v>388</v>
      </c>
      <c r="C332" s="133" t="str">
        <f>+VLOOKUP(A332,'[3]TANGO MP-INSUMOS'!$B$1:$F$300,4,0)</f>
        <v>Farináceos</v>
      </c>
      <c r="D332" s="153" t="s">
        <v>551</v>
      </c>
      <c r="E332" s="298" t="str">
        <f>+VLOOKUP(A332,'[3]TANGO MP-INSUMOS'!$B$1:$F$300,2,0)</f>
        <v>Harina de trigo integral</v>
      </c>
      <c r="F332" s="182" t="s">
        <v>1039</v>
      </c>
      <c r="G332" s="105">
        <v>1</v>
      </c>
      <c r="H332" s="153" t="s">
        <v>1037</v>
      </c>
      <c r="I332" s="183">
        <v>477.18</v>
      </c>
      <c r="J332" s="291">
        <f>+IF($H332="$",IF($G332&lt;&gt;J$2,$G332*I332,I332+$G332),I332*$G332*J$1)*1.105</f>
        <v>527.28390000000002</v>
      </c>
      <c r="K332" s="40" t="s">
        <v>1333</v>
      </c>
      <c r="L332" s="260">
        <f>12574/25</f>
        <v>502.96</v>
      </c>
      <c r="M332" s="320">
        <v>45544</v>
      </c>
      <c r="N332" s="319" t="s">
        <v>2214</v>
      </c>
      <c r="O332" s="260"/>
    </row>
    <row r="333" spans="1:16" ht="12.75" hidden="1" customHeight="1" x14ac:dyDescent="0.3">
      <c r="A333" s="163" t="s">
        <v>150</v>
      </c>
      <c r="B333" s="157">
        <v>60001</v>
      </c>
      <c r="C333" s="157" t="e">
        <f>+VLOOKUP(A333,'[3]TANGO MP-INSUMOS'!$B$1:$F$300,4,0)</f>
        <v>#N/A</v>
      </c>
      <c r="D333" s="158" t="s">
        <v>551</v>
      </c>
      <c r="E333" s="158" t="e">
        <f>+VLOOKUP(A333,'[3]TANGO MP-INSUMOS'!$B$1:$F$300,2,0)</f>
        <v>#N/A</v>
      </c>
      <c r="F333" s="159" t="s">
        <v>1039</v>
      </c>
      <c r="G333" s="160">
        <v>1</v>
      </c>
      <c r="H333" s="164" t="s">
        <v>1037</v>
      </c>
      <c r="I333" s="161">
        <v>76.680000000000007</v>
      </c>
      <c r="J333" s="99">
        <f>+IF($H333="$",IF($G333&lt;&gt;J$2,$G333*I333,I333+$G333),I333*$G333*J$1)*1.105</f>
        <v>84.731400000000008</v>
      </c>
      <c r="K333" s="162" t="s">
        <v>1334</v>
      </c>
    </row>
    <row r="334" spans="1:16" ht="12.75" hidden="1" customHeight="1" x14ac:dyDescent="0.3">
      <c r="A334" s="180" t="s">
        <v>1481</v>
      </c>
      <c r="B334" s="133" t="s">
        <v>1481</v>
      </c>
      <c r="C334" s="133"/>
      <c r="D334" s="153" t="s">
        <v>551</v>
      </c>
      <c r="E334" s="207" t="s">
        <v>1482</v>
      </c>
      <c r="F334" s="182" t="s">
        <v>1039</v>
      </c>
      <c r="G334" s="154">
        <v>1</v>
      </c>
      <c r="H334" s="95" t="s">
        <v>1037</v>
      </c>
      <c r="I334" s="183">
        <f>569.8*2</f>
        <v>1139.5999999999999</v>
      </c>
      <c r="J334" s="184">
        <f t="shared" ref="J334:J346" si="15">+IF($H334="$",IF($G334&lt;&gt;J$2,$G334*I334,I334+$G334),I334*$G334*J$1)*1.21</f>
        <v>1378.9159999999999</v>
      </c>
      <c r="K334" s="40" t="s">
        <v>1334</v>
      </c>
      <c r="N334" s="179"/>
    </row>
    <row r="335" spans="1:16" ht="12.75" hidden="1" customHeight="1" x14ac:dyDescent="0.3">
      <c r="A335" s="131" t="s">
        <v>1483</v>
      </c>
      <c r="B335" s="131" t="s">
        <v>1483</v>
      </c>
      <c r="C335" s="133"/>
      <c r="D335" s="153" t="s">
        <v>551</v>
      </c>
      <c r="E335" s="131" t="s">
        <v>1484</v>
      </c>
      <c r="F335" s="182" t="s">
        <v>1039</v>
      </c>
      <c r="G335" s="154">
        <v>1</v>
      </c>
      <c r="H335" s="95" t="s">
        <v>1037</v>
      </c>
      <c r="I335" s="183">
        <f>569.8*2</f>
        <v>1139.5999999999999</v>
      </c>
      <c r="J335" s="184">
        <f t="shared" si="15"/>
        <v>1378.9159999999999</v>
      </c>
      <c r="K335" s="40" t="s">
        <v>1334</v>
      </c>
    </row>
    <row r="336" spans="1:16" ht="12.75" hidden="1" customHeight="1" x14ac:dyDescent="0.3">
      <c r="A336" s="163" t="s">
        <v>237</v>
      </c>
      <c r="B336" s="157">
        <v>274</v>
      </c>
      <c r="C336" s="157" t="e">
        <f>+VLOOKUP(A336,'[3]TANGO MP-INSUMOS'!$B$1:$F$300,4,0)</f>
        <v>#N/A</v>
      </c>
      <c r="D336" s="158" t="s">
        <v>551</v>
      </c>
      <c r="E336" s="158" t="e">
        <f>+VLOOKUP(A336,'[3]TANGO MP-INSUMOS'!$B$1:$F$300,2,0)</f>
        <v>#N/A</v>
      </c>
      <c r="F336" s="159" t="s">
        <v>1039</v>
      </c>
      <c r="G336" s="160">
        <v>1</v>
      </c>
      <c r="H336" s="164" t="s">
        <v>1037</v>
      </c>
      <c r="I336" s="161">
        <v>4.6500000000000004</v>
      </c>
      <c r="J336" s="99">
        <f t="shared" si="15"/>
        <v>5.6265000000000001</v>
      </c>
      <c r="K336" s="162" t="s">
        <v>1334</v>
      </c>
    </row>
    <row r="337" spans="1:14" ht="12.75" hidden="1" customHeight="1" x14ac:dyDescent="0.3">
      <c r="A337" s="131" t="s">
        <v>1485</v>
      </c>
      <c r="B337" s="131" t="s">
        <v>1485</v>
      </c>
      <c r="C337" s="133"/>
      <c r="D337" s="153" t="s">
        <v>551</v>
      </c>
      <c r="E337" s="7" t="s">
        <v>1486</v>
      </c>
      <c r="F337" s="182" t="s">
        <v>1039</v>
      </c>
      <c r="G337" s="154">
        <v>1</v>
      </c>
      <c r="H337" s="95" t="s">
        <v>1037</v>
      </c>
      <c r="I337" s="183">
        <f>569.8*2</f>
        <v>1139.5999999999999</v>
      </c>
      <c r="J337" s="184">
        <f t="shared" si="15"/>
        <v>1378.9159999999999</v>
      </c>
      <c r="K337" s="40" t="s">
        <v>1334</v>
      </c>
    </row>
    <row r="338" spans="1:14" ht="12.75" hidden="1" customHeight="1" x14ac:dyDescent="0.3">
      <c r="A338" s="7" t="s">
        <v>1487</v>
      </c>
      <c r="B338" s="7" t="s">
        <v>1487</v>
      </c>
      <c r="C338" s="133"/>
      <c r="D338" s="153" t="s">
        <v>551</v>
      </c>
      <c r="E338" s="7" t="s">
        <v>1488</v>
      </c>
      <c r="F338" s="182" t="s">
        <v>1039</v>
      </c>
      <c r="G338" s="154">
        <v>1</v>
      </c>
      <c r="H338" s="95" t="s">
        <v>1037</v>
      </c>
      <c r="I338" s="183">
        <f>569.8*2</f>
        <v>1139.5999999999999</v>
      </c>
      <c r="J338" s="184">
        <f t="shared" si="15"/>
        <v>1378.9159999999999</v>
      </c>
      <c r="K338" s="40" t="s">
        <v>1334</v>
      </c>
    </row>
    <row r="339" spans="1:14" ht="12.75" hidden="1" customHeight="1" x14ac:dyDescent="0.3">
      <c r="A339" s="7" t="s">
        <v>1489</v>
      </c>
      <c r="B339" s="7" t="s">
        <v>1489</v>
      </c>
      <c r="C339" s="133"/>
      <c r="D339" s="153" t="s">
        <v>551</v>
      </c>
      <c r="E339" s="7" t="s">
        <v>1490</v>
      </c>
      <c r="F339" s="182" t="s">
        <v>1039</v>
      </c>
      <c r="G339" s="154">
        <v>1</v>
      </c>
      <c r="H339" s="95" t="s">
        <v>1037</v>
      </c>
      <c r="I339" s="183">
        <f>569.8*2</f>
        <v>1139.5999999999999</v>
      </c>
      <c r="J339" s="184">
        <f t="shared" si="15"/>
        <v>1378.9159999999999</v>
      </c>
      <c r="K339" s="40" t="s">
        <v>1334</v>
      </c>
    </row>
    <row r="340" spans="1:14" ht="12.75" hidden="1" customHeight="1" x14ac:dyDescent="0.3">
      <c r="A340" s="7" t="s">
        <v>1491</v>
      </c>
      <c r="B340" s="7" t="s">
        <v>1491</v>
      </c>
      <c r="C340" s="133"/>
      <c r="D340" s="153" t="s">
        <v>551</v>
      </c>
      <c r="E340" s="7" t="s">
        <v>1492</v>
      </c>
      <c r="F340" s="182" t="s">
        <v>1039</v>
      </c>
      <c r="G340" s="154">
        <v>1</v>
      </c>
      <c r="H340" s="95" t="s">
        <v>1037</v>
      </c>
      <c r="I340" s="183">
        <f>569.8*2</f>
        <v>1139.5999999999999</v>
      </c>
      <c r="J340" s="184">
        <f t="shared" si="15"/>
        <v>1378.9159999999999</v>
      </c>
      <c r="K340" s="40" t="s">
        <v>1334</v>
      </c>
    </row>
    <row r="341" spans="1:14" ht="12.75" hidden="1" customHeight="1" x14ac:dyDescent="0.3">
      <c r="A341" s="7" t="s">
        <v>1493</v>
      </c>
      <c r="B341" s="7" t="s">
        <v>1493</v>
      </c>
      <c r="C341" s="133"/>
      <c r="D341" s="153" t="s">
        <v>551</v>
      </c>
      <c r="E341" s="7" t="s">
        <v>1494</v>
      </c>
      <c r="F341" s="182" t="s">
        <v>1039</v>
      </c>
      <c r="G341" s="154">
        <v>1</v>
      </c>
      <c r="H341" s="95" t="s">
        <v>1037</v>
      </c>
      <c r="I341" s="183">
        <f>569.8*2</f>
        <v>1139.5999999999999</v>
      </c>
      <c r="J341" s="184">
        <f t="shared" si="15"/>
        <v>1378.9159999999999</v>
      </c>
      <c r="K341" s="40" t="s">
        <v>1334</v>
      </c>
    </row>
    <row r="342" spans="1:14" ht="12.75" customHeight="1" x14ac:dyDescent="0.3">
      <c r="A342" s="178" t="s">
        <v>302</v>
      </c>
      <c r="B342" s="151">
        <v>9</v>
      </c>
      <c r="C342" s="133" t="e">
        <f>+VLOOKUP(A342,'[3]TANGO MP-INSUMOS'!$B$1:$F$300,4,0)</f>
        <v>#N/A</v>
      </c>
      <c r="D342" s="153" t="s">
        <v>551</v>
      </c>
      <c r="E342" s="301" t="s">
        <v>390</v>
      </c>
      <c r="F342" s="182" t="s">
        <v>1039</v>
      </c>
      <c r="G342" s="154">
        <v>1.04</v>
      </c>
      <c r="H342" s="154" t="s">
        <v>1038</v>
      </c>
      <c r="I342" s="183">
        <v>22.09</v>
      </c>
      <c r="J342" s="184">
        <f t="shared" si="15"/>
        <v>27798.056</v>
      </c>
      <c r="K342" s="34" t="s">
        <v>1333</v>
      </c>
    </row>
    <row r="343" spans="1:14" ht="12.75" customHeight="1" x14ac:dyDescent="0.3">
      <c r="A343" s="141" t="s">
        <v>141</v>
      </c>
      <c r="B343" s="151">
        <v>70014</v>
      </c>
      <c r="C343" s="133" t="str">
        <f>+VLOOKUP(A343,'[3]TANGO MP-INSUMOS'!$B$1:$F$300,4,0)</f>
        <v>Cárnicos y Huevos</v>
      </c>
      <c r="D343" s="153" t="s">
        <v>551</v>
      </c>
      <c r="E343" s="299" t="str">
        <f>+VLOOKUP(A343,'[3]TANGO MP-INSUMOS'!$B$1:$F$300,2,0)</f>
        <v>Huevo en polvo</v>
      </c>
      <c r="F343" s="182" t="s">
        <v>1039</v>
      </c>
      <c r="G343" s="289">
        <v>1</v>
      </c>
      <c r="H343" s="153" t="s">
        <v>1037</v>
      </c>
      <c r="I343" s="290">
        <v>9400</v>
      </c>
      <c r="J343" s="291">
        <f t="shared" si="15"/>
        <v>11374</v>
      </c>
      <c r="K343" s="40" t="s">
        <v>1333</v>
      </c>
      <c r="L343" s="179" t="s">
        <v>2150</v>
      </c>
      <c r="M343" s="179"/>
      <c r="N343" s="191"/>
    </row>
    <row r="344" spans="1:14" ht="12.75" hidden="1" customHeight="1" x14ac:dyDescent="0.3">
      <c r="A344" s="145" t="s">
        <v>812</v>
      </c>
      <c r="B344" s="152">
        <v>450</v>
      </c>
      <c r="C344" s="94" t="str">
        <f>+VLOOKUP(A344,'[3]TANGO MP-INSUMOS'!$B$1:$F$300,4,0)</f>
        <v>Correctivos y Coadyuvantes</v>
      </c>
      <c r="D344" s="95" t="s">
        <v>551</v>
      </c>
      <c r="E344" s="206" t="str">
        <f>+VLOOKUP(A344,'[3]TANGO MP-INSUMOS'!$B$1:$F$300,2,0)</f>
        <v>Humo líquido</v>
      </c>
      <c r="F344" s="103" t="s">
        <v>1039</v>
      </c>
      <c r="G344" s="102">
        <v>1.04</v>
      </c>
      <c r="H344" s="95" t="s">
        <v>1038</v>
      </c>
      <c r="I344" s="98">
        <v>53.37</v>
      </c>
      <c r="J344" s="99">
        <f t="shared" si="15"/>
        <v>67160.80799999999</v>
      </c>
      <c r="K344" s="40" t="s">
        <v>1334</v>
      </c>
      <c r="L344" s="179"/>
    </row>
    <row r="345" spans="1:14" ht="12.75" customHeight="1" x14ac:dyDescent="0.3">
      <c r="A345" s="145" t="s">
        <v>765</v>
      </c>
      <c r="B345" s="133">
        <v>424</v>
      </c>
      <c r="C345" s="133" t="str">
        <f>+VLOOKUP(A345,'[3]TANGO MP-INSUMOS'!$B$1:$F$300,4,0)</f>
        <v>Cárnicos y Huevos</v>
      </c>
      <c r="D345" s="153" t="s">
        <v>551</v>
      </c>
      <c r="E345" s="298" t="str">
        <f>+VLOOKUP(A345,'[3]TANGO MP-INSUMOS'!$B$1:$F$300,2,0)</f>
        <v>Jamón cocido cubeteado 5 mm</v>
      </c>
      <c r="F345" s="182" t="s">
        <v>1039</v>
      </c>
      <c r="G345" s="105">
        <v>1</v>
      </c>
      <c r="H345" s="153" t="s">
        <v>1037</v>
      </c>
      <c r="I345" s="205">
        <v>5587.31</v>
      </c>
      <c r="J345" s="291">
        <f t="shared" si="15"/>
        <v>6760.6451000000006</v>
      </c>
      <c r="K345" s="40" t="s">
        <v>1333</v>
      </c>
    </row>
    <row r="346" spans="1:14" ht="12.75" customHeight="1" x14ac:dyDescent="0.3">
      <c r="A346" s="145" t="s">
        <v>239</v>
      </c>
      <c r="B346" s="133">
        <v>272</v>
      </c>
      <c r="C346" s="133" t="str">
        <f>+VLOOKUP(A346,'[3]TANGO MP-INSUMOS'!$B$1:$F$300,4,0)</f>
        <v>Cárnicos y Huevos</v>
      </c>
      <c r="D346" s="153" t="s">
        <v>551</v>
      </c>
      <c r="E346" s="298" t="str">
        <f>+VLOOKUP(A346,'[3]TANGO MP-INSUMOS'!$B$1:$F$300,2,0)</f>
        <v>Jamón cocido cubeteado PALADINI</v>
      </c>
      <c r="F346" s="182" t="s">
        <v>1039</v>
      </c>
      <c r="G346" s="289">
        <v>1</v>
      </c>
      <c r="H346" s="154" t="s">
        <v>1037</v>
      </c>
      <c r="I346" s="205">
        <v>3274.31</v>
      </c>
      <c r="J346" s="291">
        <f t="shared" si="15"/>
        <v>3961.9150999999997</v>
      </c>
      <c r="K346" s="40" t="s">
        <v>1333</v>
      </c>
      <c r="L346" s="286"/>
    </row>
    <row r="347" spans="1:14" ht="12.75" hidden="1" customHeight="1" x14ac:dyDescent="0.3">
      <c r="A347" s="156" t="s">
        <v>992</v>
      </c>
      <c r="B347" s="157">
        <v>247</v>
      </c>
      <c r="C347" s="157" t="e">
        <f>+VLOOKUP(A347,'[3]TANGO MP-INSUMOS'!$B$1:$F$300,4,0)</f>
        <v>#N/A</v>
      </c>
      <c r="D347" s="158" t="s">
        <v>551</v>
      </c>
      <c r="E347" s="158" t="e">
        <f>+VLOOKUP(A347,'[3]TANGO MP-INSUMOS'!$B$1:$F$300,2,0)</f>
        <v>#N/A</v>
      </c>
      <c r="F347" s="159" t="s">
        <v>1039</v>
      </c>
      <c r="G347" s="160">
        <v>1</v>
      </c>
      <c r="H347" s="158" t="s">
        <v>1037</v>
      </c>
      <c r="I347" s="161">
        <v>439.7</v>
      </c>
      <c r="J347" s="99">
        <f>+IF($H347="$",IF($G347&lt;&gt;J$2,$G347*I347,I347+$G347),I347*$G347*J$1)*1.105</f>
        <v>485.86849999999998</v>
      </c>
      <c r="K347" s="162" t="s">
        <v>1334</v>
      </c>
    </row>
    <row r="348" spans="1:14" ht="12.75" hidden="1" customHeight="1" x14ac:dyDescent="0.3">
      <c r="A348" s="168" t="s">
        <v>884</v>
      </c>
      <c r="B348" s="157">
        <v>478</v>
      </c>
      <c r="C348" s="157" t="e">
        <f>+VLOOKUP(A348,'[3]TANGO MP-INSUMOS'!$B$1:$F$300,4,0)</f>
        <v>#N/A</v>
      </c>
      <c r="D348" s="158" t="s">
        <v>551</v>
      </c>
      <c r="E348" s="158" t="e">
        <f>+VLOOKUP(A348,'[3]TANGO MP-INSUMOS'!$B$1:$F$300,2,0)</f>
        <v>#N/A</v>
      </c>
      <c r="F348" s="159" t="s">
        <v>1039</v>
      </c>
      <c r="G348" s="164">
        <v>1</v>
      </c>
      <c r="H348" s="158" t="s">
        <v>1038</v>
      </c>
      <c r="I348" s="161">
        <v>1.8</v>
      </c>
      <c r="J348" s="99">
        <f t="shared" ref="J348:J362" si="16">+IF($H348="$",IF($G348&lt;&gt;J$2,$G348*I348,I348+$G348),I348*$G348*J$1)*1.21</f>
        <v>2178</v>
      </c>
      <c r="K348" s="162" t="s">
        <v>1334</v>
      </c>
    </row>
    <row r="349" spans="1:14" ht="12.75" customHeight="1" x14ac:dyDescent="0.3">
      <c r="A349" s="185" t="s">
        <v>583</v>
      </c>
      <c r="B349" s="133">
        <v>269</v>
      </c>
      <c r="C349" s="133" t="e">
        <f>+VLOOKUP(A349,'[3]TANGO MP-INSUMOS'!$B$1:$F$300,4,0)</f>
        <v>#N/A</v>
      </c>
      <c r="D349" s="153" t="s">
        <v>1035</v>
      </c>
      <c r="E349" s="300" t="s">
        <v>591</v>
      </c>
      <c r="F349" s="153" t="s">
        <v>1036</v>
      </c>
      <c r="G349" s="105">
        <v>1</v>
      </c>
      <c r="H349" s="154" t="s">
        <v>1038</v>
      </c>
      <c r="I349" s="209">
        <v>0.44500000000000001</v>
      </c>
      <c r="J349" s="184">
        <f t="shared" si="16"/>
        <v>538.44999999999993</v>
      </c>
      <c r="K349" s="34" t="s">
        <v>1333</v>
      </c>
    </row>
    <row r="350" spans="1:14" ht="12.75" customHeight="1" x14ac:dyDescent="0.3">
      <c r="A350" s="143" t="s">
        <v>143</v>
      </c>
      <c r="B350" s="133">
        <v>70010</v>
      </c>
      <c r="C350" s="133" t="str">
        <f>+VLOOKUP(A350,'[3]TANGO MP-INSUMOS'!$B$1:$F$300,4,0)</f>
        <v>Lácteos</v>
      </c>
      <c r="D350" s="153" t="s">
        <v>551</v>
      </c>
      <c r="E350" s="299" t="str">
        <f>+VLOOKUP(A350,'[3]TANGO MP-INSUMOS'!$B$1:$F$300,2,0)</f>
        <v>Leche en polvo</v>
      </c>
      <c r="F350" s="182" t="s">
        <v>1039</v>
      </c>
      <c r="G350" s="105">
        <v>1</v>
      </c>
      <c r="H350" s="153" t="s">
        <v>1037</v>
      </c>
      <c r="I350" s="290">
        <v>4793.3900000000003</v>
      </c>
      <c r="J350" s="291">
        <f t="shared" si="16"/>
        <v>5800.0019000000002</v>
      </c>
      <c r="K350" s="40" t="s">
        <v>1333</v>
      </c>
      <c r="L350" s="179"/>
      <c r="M350" s="191"/>
      <c r="N350" s="179"/>
    </row>
    <row r="351" spans="1:14" ht="12.75" hidden="1" customHeight="1" x14ac:dyDescent="0.3">
      <c r="A351" s="168" t="s">
        <v>1007</v>
      </c>
      <c r="B351" s="157">
        <v>523</v>
      </c>
      <c r="C351" s="157" t="e">
        <f>+VLOOKUP(A351,'[3]TANGO MP-INSUMOS'!$B$1:$F$300,4,0)</f>
        <v>#N/A</v>
      </c>
      <c r="D351" s="158" t="s">
        <v>551</v>
      </c>
      <c r="E351" s="158" t="e">
        <f>+VLOOKUP(A351,'[3]TANGO MP-INSUMOS'!$B$1:$F$300,2,0)</f>
        <v>#N/A</v>
      </c>
      <c r="F351" s="159" t="s">
        <v>1039</v>
      </c>
      <c r="G351" s="164">
        <v>1.02</v>
      </c>
      <c r="H351" s="164" t="s">
        <v>1037</v>
      </c>
      <c r="I351" s="161">
        <v>2498.1</v>
      </c>
      <c r="J351" s="99">
        <f t="shared" si="16"/>
        <v>3083.1550199999997</v>
      </c>
      <c r="K351" s="162" t="s">
        <v>1334</v>
      </c>
    </row>
    <row r="352" spans="1:14" ht="12.75" hidden="1" customHeight="1" x14ac:dyDescent="0.3">
      <c r="A352" s="163" t="s">
        <v>299</v>
      </c>
      <c r="B352" s="157">
        <v>21</v>
      </c>
      <c r="C352" s="157" t="e">
        <f>+VLOOKUP(A352,'[3]TANGO MP-INSUMOS'!$B$1:$F$300,4,0)</f>
        <v>#N/A</v>
      </c>
      <c r="D352" s="158" t="s">
        <v>551</v>
      </c>
      <c r="E352" s="158" t="e">
        <f>+VLOOKUP(A352,'[3]TANGO MP-INSUMOS'!$B$1:$F$300,2,0)</f>
        <v>#N/A</v>
      </c>
      <c r="F352" s="159" t="s">
        <v>1039</v>
      </c>
      <c r="G352" s="160">
        <v>1</v>
      </c>
      <c r="H352" s="158" t="s">
        <v>1038</v>
      </c>
      <c r="I352" s="161">
        <v>49.5</v>
      </c>
      <c r="J352" s="99">
        <f t="shared" si="16"/>
        <v>59895</v>
      </c>
      <c r="K352" s="162" t="s">
        <v>1334</v>
      </c>
    </row>
    <row r="353" spans="1:14" ht="12.75" customHeight="1" x14ac:dyDescent="0.3">
      <c r="A353" s="145" t="s">
        <v>280</v>
      </c>
      <c r="B353" s="133">
        <v>113</v>
      </c>
      <c r="C353" s="133" t="str">
        <f>+VLOOKUP(A353,'[3]TANGO MP-INSUMOS'!$B$1:$F$300,4,0)</f>
        <v>Correctivos y Coadyuvantes</v>
      </c>
      <c r="D353" s="153" t="s">
        <v>551</v>
      </c>
      <c r="E353" s="298" t="str">
        <f>+VLOOKUP(A353,'[3]TANGO MP-INSUMOS'!$B$1:$F$300,2,0)</f>
        <v>Levadura seca</v>
      </c>
      <c r="F353" s="182" t="s">
        <v>1039</v>
      </c>
      <c r="G353" s="289">
        <v>1</v>
      </c>
      <c r="H353" s="153" t="s">
        <v>1037</v>
      </c>
      <c r="I353" s="183">
        <v>9273.7999999999993</v>
      </c>
      <c r="J353" s="291">
        <f t="shared" si="16"/>
        <v>11221.297999999999</v>
      </c>
      <c r="K353" s="40" t="s">
        <v>1333</v>
      </c>
      <c r="L353" s="179"/>
      <c r="M353" s="277"/>
      <c r="N353" s="179"/>
    </row>
    <row r="354" spans="1:14" ht="12.75" customHeight="1" x14ac:dyDescent="0.3">
      <c r="A354" s="145" t="s">
        <v>1293</v>
      </c>
      <c r="B354" s="133" t="s">
        <v>1293</v>
      </c>
      <c r="C354" s="133" t="s">
        <v>1810</v>
      </c>
      <c r="D354" s="153" t="s">
        <v>551</v>
      </c>
      <c r="E354" s="300" t="s">
        <v>1465</v>
      </c>
      <c r="F354" s="182" t="s">
        <v>1039</v>
      </c>
      <c r="G354" s="289">
        <v>1</v>
      </c>
      <c r="H354" s="153" t="s">
        <v>1037</v>
      </c>
      <c r="I354" s="183">
        <v>4520</v>
      </c>
      <c r="J354" s="291">
        <f t="shared" si="16"/>
        <v>5469.2</v>
      </c>
      <c r="K354" s="34" t="s">
        <v>1333</v>
      </c>
    </row>
    <row r="355" spans="1:14" ht="12.75" customHeight="1" x14ac:dyDescent="0.3">
      <c r="A355" s="145" t="s">
        <v>2180</v>
      </c>
      <c r="B355" s="133" t="s">
        <v>2180</v>
      </c>
      <c r="C355" s="133" t="s">
        <v>1810</v>
      </c>
      <c r="D355" s="153" t="s">
        <v>551</v>
      </c>
      <c r="E355" s="300" t="s">
        <v>2181</v>
      </c>
      <c r="F355" s="182" t="s">
        <v>1039</v>
      </c>
      <c r="G355" s="289">
        <v>1</v>
      </c>
      <c r="H355" s="153" t="s">
        <v>1037</v>
      </c>
      <c r="I355" s="183">
        <v>4820</v>
      </c>
      <c r="J355" s="291">
        <f>+IF($H355="$",IF($G355&lt;&gt;J$2,$G355*I355,I355+$G355),I355*$G355*J$1)*1.21</f>
        <v>5832.2</v>
      </c>
      <c r="K355" s="34" t="s">
        <v>1333</v>
      </c>
    </row>
    <row r="356" spans="1:14" ht="12.75" hidden="1" customHeight="1" x14ac:dyDescent="0.3">
      <c r="A356" s="143" t="s">
        <v>1304</v>
      </c>
      <c r="B356" s="133">
        <v>47</v>
      </c>
      <c r="C356" s="94" t="str">
        <f>+VLOOKUP(A356,'[3]TANGO MP-INSUMOS'!$B$1:$F$300,4,0)</f>
        <v>Aditivos</v>
      </c>
      <c r="D356" s="95" t="s">
        <v>551</v>
      </c>
      <c r="E356" s="150" t="str">
        <f>+VLOOKUP(A356,'[3]TANGO MP-INSUMOS'!$B$1:$F$300,2,0)</f>
        <v>Metilcelulosa</v>
      </c>
      <c r="F356" s="103" t="s">
        <v>1039</v>
      </c>
      <c r="G356" s="102">
        <v>1.04</v>
      </c>
      <c r="H356" s="95" t="s">
        <v>1038</v>
      </c>
      <c r="I356" s="106">
        <v>35</v>
      </c>
      <c r="J356" s="99">
        <f t="shared" si="16"/>
        <v>44044</v>
      </c>
      <c r="K356" s="40" t="s">
        <v>1334</v>
      </c>
    </row>
    <row r="357" spans="1:14" ht="12.75" hidden="1" customHeight="1" x14ac:dyDescent="0.3">
      <c r="A357" s="145" t="s">
        <v>1321</v>
      </c>
      <c r="B357" s="133">
        <v>513</v>
      </c>
      <c r="C357" s="94" t="e">
        <f>+VLOOKUP(A357,'[3]TANGO MP-INSUMOS'!$B$1:$F$300,4,0)</f>
        <v>#N/A</v>
      </c>
      <c r="D357" s="95" t="s">
        <v>551</v>
      </c>
      <c r="E357" s="150" t="e">
        <f>+VLOOKUP(A357,'[3]TANGO MP-INSUMOS'!$B$1:$F$300,2,0)</f>
        <v>#N/A</v>
      </c>
      <c r="F357" s="103" t="s">
        <v>1039</v>
      </c>
      <c r="G357" s="102">
        <v>1.04</v>
      </c>
      <c r="H357" s="95" t="s">
        <v>1037</v>
      </c>
      <c r="I357" s="98">
        <v>1</v>
      </c>
      <c r="J357" s="99">
        <f t="shared" si="16"/>
        <v>1.2584</v>
      </c>
      <c r="K357" s="162" t="s">
        <v>1334</v>
      </c>
    </row>
    <row r="358" spans="1:14" ht="12.75" hidden="1" customHeight="1" x14ac:dyDescent="0.3">
      <c r="A358" s="145" t="s">
        <v>1322</v>
      </c>
      <c r="B358" s="133">
        <v>514</v>
      </c>
      <c r="C358" s="94" t="e">
        <f>+VLOOKUP(A358,'[3]TANGO MP-INSUMOS'!$B$1:$F$300,4,0)</f>
        <v>#N/A</v>
      </c>
      <c r="D358" s="95" t="s">
        <v>551</v>
      </c>
      <c r="E358" s="150" t="e">
        <f>+VLOOKUP(A358,'[3]TANGO MP-INSUMOS'!$B$1:$F$300,2,0)</f>
        <v>#N/A</v>
      </c>
      <c r="F358" s="103" t="s">
        <v>1039</v>
      </c>
      <c r="G358" s="102">
        <v>1.04</v>
      </c>
      <c r="H358" s="95" t="s">
        <v>1037</v>
      </c>
      <c r="I358" s="98">
        <v>702</v>
      </c>
      <c r="J358" s="99">
        <f t="shared" si="16"/>
        <v>883.39679999999998</v>
      </c>
      <c r="K358" s="162" t="s">
        <v>1334</v>
      </c>
    </row>
    <row r="359" spans="1:14" ht="12.75" hidden="1" customHeight="1" x14ac:dyDescent="0.3">
      <c r="A359" s="143" t="s">
        <v>1190</v>
      </c>
      <c r="B359" s="133">
        <v>435</v>
      </c>
      <c r="C359" s="94" t="str">
        <f>+VLOOKUP(A359,'[3]TANGO MP-INSUMOS'!$B$1:$F$300,4,0)</f>
        <v>Farináceos</v>
      </c>
      <c r="D359" s="95" t="s">
        <v>551</v>
      </c>
      <c r="E359" s="206" t="str">
        <f>+VLOOKUP(A359,'[3]TANGO MP-INSUMOS'!$B$1:$F$300,2,0)</f>
        <v>Mezcla de almidones - SIMPLÍSTICA</v>
      </c>
      <c r="F359" s="103" t="s">
        <v>1039</v>
      </c>
      <c r="G359" s="97">
        <v>1</v>
      </c>
      <c r="H359" s="95" t="s">
        <v>1038</v>
      </c>
      <c r="I359" s="106">
        <v>20</v>
      </c>
      <c r="J359" s="99">
        <f t="shared" si="16"/>
        <v>24200</v>
      </c>
      <c r="K359" s="40" t="s">
        <v>1334</v>
      </c>
    </row>
    <row r="360" spans="1:14" ht="12.75" hidden="1" customHeight="1" x14ac:dyDescent="0.3">
      <c r="A360" s="163" t="s">
        <v>261</v>
      </c>
      <c r="B360" s="157">
        <v>203</v>
      </c>
      <c r="C360" s="157" t="e">
        <f>+VLOOKUP(A360,'[3]TANGO MP-INSUMOS'!$B$1:$F$300,4,0)</f>
        <v>#N/A</v>
      </c>
      <c r="D360" s="158" t="s">
        <v>551</v>
      </c>
      <c r="E360" s="158" t="e">
        <f>+VLOOKUP(A360,'[3]TANGO MP-INSUMOS'!$B$1:$F$300,2,0)</f>
        <v>#N/A</v>
      </c>
      <c r="F360" s="159" t="s">
        <v>1039</v>
      </c>
      <c r="G360" s="160">
        <v>1</v>
      </c>
      <c r="H360" s="164" t="s">
        <v>1037</v>
      </c>
      <c r="I360" s="161">
        <v>40</v>
      </c>
      <c r="J360" s="99">
        <f t="shared" si="16"/>
        <v>48.4</v>
      </c>
      <c r="K360" s="162" t="s">
        <v>1334</v>
      </c>
    </row>
    <row r="361" spans="1:14" ht="15" hidden="1" customHeight="1" x14ac:dyDescent="0.3">
      <c r="A361" s="148" t="s">
        <v>916</v>
      </c>
      <c r="B361" s="133">
        <v>487</v>
      </c>
      <c r="C361" s="94" t="str">
        <f>+VLOOKUP(A361,'[3]TANGO MP-INSUMOS'!$B$1:$F$300,4,0)</f>
        <v>Vegetales</v>
      </c>
      <c r="D361" s="95" t="s">
        <v>551</v>
      </c>
      <c r="E361" s="150" t="str">
        <f>+VLOOKUP(A361,'[3]TANGO MP-INSUMOS'!$B$1:$F$300,2,0)</f>
        <v xml:space="preserve">Mezcla de Fibras </v>
      </c>
      <c r="F361" s="103" t="s">
        <v>1039</v>
      </c>
      <c r="G361" s="102">
        <v>1.04</v>
      </c>
      <c r="H361" s="95" t="s">
        <v>1038</v>
      </c>
      <c r="I361" s="98">
        <v>15.5</v>
      </c>
      <c r="J361" s="99">
        <f t="shared" si="16"/>
        <v>19505.2</v>
      </c>
      <c r="K361" s="40" t="s">
        <v>1334</v>
      </c>
    </row>
    <row r="362" spans="1:14" ht="12.75" hidden="1" customHeight="1" x14ac:dyDescent="0.3">
      <c r="A362" s="142" t="s">
        <v>1323</v>
      </c>
      <c r="B362" s="133">
        <v>505</v>
      </c>
      <c r="C362" s="94" t="str">
        <f>+VLOOKUP(A362,'[3]TANGO MP-INSUMOS'!$B$1:$F$300,4,0)</f>
        <v>Vegetales</v>
      </c>
      <c r="D362" s="95" t="s">
        <v>551</v>
      </c>
      <c r="E362" s="150" t="str">
        <f>+VLOOKUP(A362,'[3]TANGO MP-INSUMOS'!$B$1:$F$300,2,0)</f>
        <v>Mezcla de Fibras ADDFA</v>
      </c>
      <c r="F362" s="103" t="s">
        <v>1036</v>
      </c>
      <c r="G362" s="102">
        <v>1.04</v>
      </c>
      <c r="H362" s="95" t="s">
        <v>1038</v>
      </c>
      <c r="I362" s="98">
        <v>15.5</v>
      </c>
      <c r="J362" s="99">
        <f t="shared" si="16"/>
        <v>19505.2</v>
      </c>
      <c r="K362" s="40" t="s">
        <v>1334</v>
      </c>
    </row>
    <row r="363" spans="1:14" ht="12.75" customHeight="1" x14ac:dyDescent="0.3">
      <c r="A363" s="131" t="s">
        <v>1843</v>
      </c>
      <c r="B363" s="152" t="s">
        <v>1843</v>
      </c>
      <c r="C363" s="133" t="s">
        <v>1810</v>
      </c>
      <c r="D363" s="153" t="s">
        <v>551</v>
      </c>
      <c r="E363" s="300" t="s">
        <v>1844</v>
      </c>
      <c r="F363" s="182" t="s">
        <v>1039</v>
      </c>
      <c r="G363" s="105">
        <v>1</v>
      </c>
      <c r="H363" s="153" t="s">
        <v>1037</v>
      </c>
      <c r="I363" s="183">
        <v>4700</v>
      </c>
      <c r="J363" s="291">
        <f>+I363*1.105</f>
        <v>5193.5</v>
      </c>
      <c r="K363" s="40" t="s">
        <v>1333</v>
      </c>
    </row>
    <row r="364" spans="1:14" ht="12.75" hidden="1" customHeight="1" x14ac:dyDescent="0.3">
      <c r="A364" s="204" t="s">
        <v>1806</v>
      </c>
      <c r="B364" s="316" t="s">
        <v>1806</v>
      </c>
      <c r="C364" s="133" t="s">
        <v>1810</v>
      </c>
      <c r="D364" s="153" t="s">
        <v>551</v>
      </c>
      <c r="E364" s="300" t="s">
        <v>1807</v>
      </c>
      <c r="F364" s="182" t="s">
        <v>1039</v>
      </c>
      <c r="G364" s="105">
        <v>1</v>
      </c>
      <c r="H364" s="153" t="s">
        <v>1037</v>
      </c>
      <c r="I364" s="183">
        <v>4600</v>
      </c>
      <c r="J364" s="291">
        <f>+I364*1.105</f>
        <v>5083</v>
      </c>
      <c r="K364" s="40" t="s">
        <v>1334</v>
      </c>
    </row>
    <row r="365" spans="1:14" hidden="1" x14ac:dyDescent="0.3">
      <c r="A365" s="156" t="s">
        <v>1324</v>
      </c>
      <c r="B365" s="157">
        <v>517</v>
      </c>
      <c r="C365" s="157" t="e">
        <f>+VLOOKUP(A365,'[3]TANGO MP-INSUMOS'!$B$1:$F$300,4,0)</f>
        <v>#N/A</v>
      </c>
      <c r="D365" s="158" t="s">
        <v>551</v>
      </c>
      <c r="E365" s="158" t="e">
        <f>+VLOOKUP(A365,'[3]TANGO MP-INSUMOS'!$B$1:$F$300,2,0)</f>
        <v>#N/A</v>
      </c>
      <c r="F365" s="159" t="s">
        <v>1039</v>
      </c>
      <c r="G365" s="164">
        <v>1</v>
      </c>
      <c r="H365" s="158" t="s">
        <v>1037</v>
      </c>
      <c r="I365" s="161">
        <v>725</v>
      </c>
      <c r="J365" s="99">
        <f>+IF($H365="$",IF($G365&lt;&gt;J$2,$G365*I365,I365+$G365),I365*$G365*J$1)*1.21</f>
        <v>877.25</v>
      </c>
      <c r="K365" s="162" t="s">
        <v>1334</v>
      </c>
    </row>
    <row r="366" spans="1:14" hidden="1" x14ac:dyDescent="0.3">
      <c r="A366" s="163" t="s">
        <v>1325</v>
      </c>
      <c r="B366" s="164">
        <v>518</v>
      </c>
      <c r="C366" s="157" t="e">
        <f>+VLOOKUP(A366,'[3]TANGO MP-INSUMOS'!$B$1:$F$300,4,0)</f>
        <v>#N/A</v>
      </c>
      <c r="D366" s="158" t="s">
        <v>551</v>
      </c>
      <c r="E366" s="158" t="e">
        <f>+VLOOKUP(A366,'[3]TANGO MP-INSUMOS'!$B$1:$F$300,2,0)</f>
        <v>#N/A</v>
      </c>
      <c r="F366" s="159" t="s">
        <v>1039</v>
      </c>
      <c r="G366" s="164">
        <v>1</v>
      </c>
      <c r="H366" s="158" t="s">
        <v>1037</v>
      </c>
      <c r="I366" s="161">
        <v>725</v>
      </c>
      <c r="J366" s="99">
        <f>+IF($H366="$",IF($G366&lt;&gt;J$2,$G366*I366,I366+$G366),I366*$G366*J$1)*1.21</f>
        <v>877.25</v>
      </c>
      <c r="K366" s="162" t="s">
        <v>1334</v>
      </c>
    </row>
    <row r="367" spans="1:14" hidden="1" x14ac:dyDescent="0.3">
      <c r="A367" s="163" t="s">
        <v>145</v>
      </c>
      <c r="B367" s="157">
        <v>70004</v>
      </c>
      <c r="C367" s="157" t="e">
        <f>+VLOOKUP(A367,'[3]TANGO MP-INSUMOS'!$B$1:$F$300,4,0)</f>
        <v>#N/A</v>
      </c>
      <c r="D367" s="158" t="s">
        <v>551</v>
      </c>
      <c r="E367" s="158" t="e">
        <f>+VLOOKUP(A367,'[3]TANGO MP-INSUMOS'!$B$1:$F$300,2,0)</f>
        <v>#N/A</v>
      </c>
      <c r="F367" s="159" t="s">
        <v>1039</v>
      </c>
      <c r="G367" s="172">
        <v>3</v>
      </c>
      <c r="H367" s="164" t="s">
        <v>1037</v>
      </c>
      <c r="I367" s="161">
        <f>742+7.5</f>
        <v>749.5</v>
      </c>
      <c r="J367" s="99">
        <f>+IF($H367="$",IF($G367&lt;&gt;J$2,$G367*I367,I367+$G367),I367*$G367*J$1)*1.21</f>
        <v>2720.6849999999999</v>
      </c>
      <c r="K367" s="162" t="s">
        <v>1334</v>
      </c>
    </row>
    <row r="368" spans="1:14" ht="15" hidden="1" customHeight="1" x14ac:dyDescent="0.3">
      <c r="A368" s="193" t="s">
        <v>1808</v>
      </c>
      <c r="B368" s="317" t="s">
        <v>1808</v>
      </c>
      <c r="C368" s="133" t="s">
        <v>1810</v>
      </c>
      <c r="D368" s="153" t="s">
        <v>551</v>
      </c>
      <c r="E368" s="301" t="s">
        <v>1809</v>
      </c>
      <c r="F368" s="182" t="s">
        <v>1039</v>
      </c>
      <c r="G368" s="105">
        <v>1</v>
      </c>
      <c r="H368" s="153" t="s">
        <v>1037</v>
      </c>
      <c r="I368" s="183">
        <v>4600</v>
      </c>
      <c r="J368" s="291">
        <f>+I368*1.105</f>
        <v>5083</v>
      </c>
      <c r="K368" s="40" t="s">
        <v>1334</v>
      </c>
    </row>
    <row r="369" spans="1:15" ht="15" hidden="1" customHeight="1" x14ac:dyDescent="0.3">
      <c r="A369" s="165" t="s">
        <v>278</v>
      </c>
      <c r="B369" s="157">
        <v>122</v>
      </c>
      <c r="C369" s="94" t="e">
        <f>+VLOOKUP(A369,'[3]TANGO MP-INSUMOS'!$B$1:$F$300,4,0)</f>
        <v>#N/A</v>
      </c>
      <c r="D369" s="95" t="s">
        <v>551</v>
      </c>
      <c r="E369" s="108" t="s">
        <v>1858</v>
      </c>
      <c r="F369" s="103" t="s">
        <v>1039</v>
      </c>
      <c r="G369" s="97">
        <v>1</v>
      </c>
      <c r="H369" s="95" t="s">
        <v>1037</v>
      </c>
      <c r="I369" s="194">
        <f>2082+40</f>
        <v>2122</v>
      </c>
      <c r="J369" s="99">
        <f>+I369*1.21</f>
        <v>2567.62</v>
      </c>
      <c r="K369" s="40" t="s">
        <v>1334</v>
      </c>
    </row>
    <row r="370" spans="1:15" ht="15" hidden="1" customHeight="1" x14ac:dyDescent="0.3">
      <c r="A370" s="148" t="s">
        <v>330</v>
      </c>
      <c r="B370" s="151">
        <v>120</v>
      </c>
      <c r="C370" s="94" t="str">
        <f>+VLOOKUP(A370,'[3]TANGO MP-INSUMOS'!$B$1:$F$300,4,0)</f>
        <v>Lácteos</v>
      </c>
      <c r="D370" s="95" t="s">
        <v>551</v>
      </c>
      <c r="E370" s="206" t="str">
        <f>+VLOOKUP(A370,'[3]TANGO MP-INSUMOS'!$B$1:$F$300,2,0)</f>
        <v>Mozzarella C</v>
      </c>
      <c r="F370" s="103" t="s">
        <v>1039</v>
      </c>
      <c r="G370" s="104">
        <v>3</v>
      </c>
      <c r="H370" s="101" t="s">
        <v>1037</v>
      </c>
      <c r="I370" s="194">
        <f>(3100*1.25)+40</f>
        <v>3915</v>
      </c>
      <c r="J370" s="99">
        <f t="shared" ref="J370:J389" si="17">+IF($H370="$",IF($G370&lt;&gt;J$2,$G370*I370,I370+$G370),I370*$G370*J$1)*1.21</f>
        <v>14211.449999999999</v>
      </c>
      <c r="K370" s="40" t="s">
        <v>1334</v>
      </c>
      <c r="L370" s="251">
        <f>5050*1.1</f>
        <v>5555</v>
      </c>
      <c r="M370" s="191" t="s">
        <v>2049</v>
      </c>
      <c r="N370" s="248">
        <v>5206.6099999999997</v>
      </c>
      <c r="O370" s="34" t="s">
        <v>2050</v>
      </c>
    </row>
    <row r="371" spans="1:15" ht="15" customHeight="1" x14ac:dyDescent="0.3">
      <c r="A371" s="148" t="s">
        <v>856</v>
      </c>
      <c r="B371" s="151">
        <v>461</v>
      </c>
      <c r="C371" s="133" t="str">
        <f>+VLOOKUP(A371,'[3]TANGO MP-INSUMOS'!$B$1:$F$300,4,0)</f>
        <v>Lácteos</v>
      </c>
      <c r="D371" s="153" t="s">
        <v>551</v>
      </c>
      <c r="E371" s="299" t="str">
        <f>+VLOOKUP(A371,'[3]TANGO MP-INSUMOS'!$B$1:$F$300,2,0)</f>
        <v>Mozzarella D</v>
      </c>
      <c r="F371" s="182" t="s">
        <v>1039</v>
      </c>
      <c r="G371" s="105">
        <v>1</v>
      </c>
      <c r="H371" s="153" t="s">
        <v>1037</v>
      </c>
      <c r="I371" s="294">
        <v>4435.3</v>
      </c>
      <c r="J371" s="291">
        <f>+I371*1.21</f>
        <v>5366.7129999999997</v>
      </c>
      <c r="K371" s="40" t="s">
        <v>1333</v>
      </c>
      <c r="L371" s="332"/>
      <c r="M371" s="332"/>
      <c r="N371" s="248"/>
    </row>
    <row r="372" spans="1:15" ht="15" customHeight="1" x14ac:dyDescent="0.3">
      <c r="A372" s="7" t="s">
        <v>2036</v>
      </c>
      <c r="B372" s="295" t="s">
        <v>2036</v>
      </c>
      <c r="C372" s="133" t="e">
        <f>+VLOOKUP(A372,'[3]TANGO MP-INSUMOS'!$B$1:$F$300,4,0)</f>
        <v>#N/A</v>
      </c>
      <c r="D372" s="153" t="s">
        <v>551</v>
      </c>
      <c r="E372" s="301" t="s">
        <v>2037</v>
      </c>
      <c r="F372" s="182" t="s">
        <v>1039</v>
      </c>
      <c r="G372" s="105">
        <v>1</v>
      </c>
      <c r="H372" s="153" t="s">
        <v>1037</v>
      </c>
      <c r="I372" s="294">
        <v>5132</v>
      </c>
      <c r="J372" s="291">
        <f>+I372*1.21</f>
        <v>6209.72</v>
      </c>
      <c r="K372" s="40" t="s">
        <v>1333</v>
      </c>
      <c r="L372" s="332">
        <v>5130</v>
      </c>
      <c r="M372" s="333" t="s">
        <v>2320</v>
      </c>
      <c r="N372" s="347">
        <f>+L372/4900</f>
        <v>1.046938775510204</v>
      </c>
    </row>
    <row r="373" spans="1:15" ht="12.75" customHeight="1" x14ac:dyDescent="0.3">
      <c r="A373" s="145" t="s">
        <v>660</v>
      </c>
      <c r="B373" s="133">
        <v>40011</v>
      </c>
      <c r="C373" s="133" t="str">
        <f>+VLOOKUP(A373,'[3]TANGO MP-INSUMOS'!$B$1:$F$300,4,0)</f>
        <v>Correctivos y Coadyuvantes</v>
      </c>
      <c r="D373" s="153" t="s">
        <v>551</v>
      </c>
      <c r="E373" s="298" t="str">
        <f>+VLOOKUP(A373,'[3]TANGO MP-INSUMOS'!$B$1:$F$300,2,0)</f>
        <v>Nuez moscada</v>
      </c>
      <c r="F373" s="182" t="s">
        <v>1039</v>
      </c>
      <c r="G373" s="105">
        <v>1</v>
      </c>
      <c r="H373" s="153" t="s">
        <v>1037</v>
      </c>
      <c r="I373" s="341">
        <v>12008</v>
      </c>
      <c r="J373" s="291">
        <f t="shared" si="17"/>
        <v>14529.68</v>
      </c>
      <c r="K373" s="40" t="s">
        <v>1333</v>
      </c>
      <c r="L373" s="321">
        <v>5230</v>
      </c>
      <c r="M373" s="260" t="s">
        <v>2319</v>
      </c>
      <c r="N373" s="347">
        <f>+L373/L372</f>
        <v>1.0194931773879143</v>
      </c>
    </row>
    <row r="374" spans="1:15" ht="12.75" customHeight="1" x14ac:dyDescent="0.3">
      <c r="A374" s="145" t="s">
        <v>2182</v>
      </c>
      <c r="B374" s="133" t="s">
        <v>2182</v>
      </c>
      <c r="C374" s="133"/>
      <c r="D374" s="153" t="s">
        <v>551</v>
      </c>
      <c r="E374" s="301" t="s">
        <v>2184</v>
      </c>
      <c r="F374" s="155" t="s">
        <v>1036</v>
      </c>
      <c r="G374" s="105">
        <v>1</v>
      </c>
      <c r="H374" s="153" t="s">
        <v>1037</v>
      </c>
      <c r="I374" s="341">
        <f>2480+17</f>
        <v>2497</v>
      </c>
      <c r="J374" s="291">
        <f>+IF($H374="$",IF($G374&lt;&gt;J$2,$G374*I374,I374+$G374),I374*$G374*J$1)*1.21</f>
        <v>3021.37</v>
      </c>
      <c r="K374" s="40" t="s">
        <v>1333</v>
      </c>
      <c r="L374" s="321">
        <v>5356</v>
      </c>
      <c r="M374" s="319" t="s">
        <v>2321</v>
      </c>
      <c r="N374" s="347">
        <f>+L374/L373</f>
        <v>1.0240917782026768</v>
      </c>
    </row>
    <row r="375" spans="1:15" ht="12.75" customHeight="1" x14ac:dyDescent="0.3">
      <c r="A375" s="145" t="s">
        <v>2183</v>
      </c>
      <c r="B375" s="133" t="s">
        <v>2183</v>
      </c>
      <c r="C375" s="133"/>
      <c r="D375" s="153" t="s">
        <v>551</v>
      </c>
      <c r="E375" s="301" t="s">
        <v>2185</v>
      </c>
      <c r="F375" s="155" t="s">
        <v>1036</v>
      </c>
      <c r="G375" s="105">
        <v>1</v>
      </c>
      <c r="H375" s="153" t="s">
        <v>1037</v>
      </c>
      <c r="I375" s="341">
        <f>2595+17</f>
        <v>2612</v>
      </c>
      <c r="J375" s="291">
        <f>+IF($H375="$",IF($G375&lt;&gt;J$2,$G375*I375,I375+$G375),I375*$G375*J$1)*1.21</f>
        <v>3160.52</v>
      </c>
      <c r="K375" s="40" t="s">
        <v>1333</v>
      </c>
      <c r="L375" s="122"/>
    </row>
    <row r="376" spans="1:15" ht="12.75" customHeight="1" x14ac:dyDescent="0.3">
      <c r="A376" s="143" t="s">
        <v>155</v>
      </c>
      <c r="B376" s="133">
        <v>40005</v>
      </c>
      <c r="C376" s="133" t="str">
        <f>+VLOOKUP(A376,'[3]TANGO MP-INSUMOS'!$B$1:$F$300,4,0)</f>
        <v>Correctivos y Coadyuvantes</v>
      </c>
      <c r="D376" s="153" t="s">
        <v>551</v>
      </c>
      <c r="E376" s="298" t="str">
        <f>+VLOOKUP(A376,'[3]TANGO MP-INSUMOS'!$B$1:$F$300,2,0)</f>
        <v>Orégano</v>
      </c>
      <c r="F376" s="182" t="s">
        <v>1039</v>
      </c>
      <c r="G376" s="289">
        <v>1</v>
      </c>
      <c r="H376" s="154" t="s">
        <v>1037</v>
      </c>
      <c r="I376" s="341">
        <v>5103</v>
      </c>
      <c r="J376" s="291">
        <f t="shared" si="17"/>
        <v>6174.63</v>
      </c>
      <c r="K376" s="40" t="s">
        <v>1333</v>
      </c>
      <c r="L376" s="179"/>
      <c r="M376" s="179"/>
    </row>
    <row r="377" spans="1:15" ht="12.75" customHeight="1" x14ac:dyDescent="0.3">
      <c r="A377" s="145" t="s">
        <v>1022</v>
      </c>
      <c r="B377" s="133">
        <v>100087</v>
      </c>
      <c r="C377" s="133">
        <f>+VLOOKUP(A377,'[3]TANGO MP-INSUMOS'!$B$1:$F$300,4,0)</f>
        <v>0</v>
      </c>
      <c r="D377" s="153" t="s">
        <v>1035</v>
      </c>
      <c r="E377" s="298" t="str">
        <f>+VLOOKUP(A377,'[3]TANGO MP-INSUMOS'!$B$1:$F$300,2,0)</f>
        <v>Pallets Arlog</v>
      </c>
      <c r="F377" s="155" t="s">
        <v>1036</v>
      </c>
      <c r="G377" s="105">
        <v>1</v>
      </c>
      <c r="H377" s="153" t="s">
        <v>1037</v>
      </c>
      <c r="I377" s="183">
        <v>9315</v>
      </c>
      <c r="J377" s="291">
        <f t="shared" si="17"/>
        <v>11271.15</v>
      </c>
      <c r="K377" s="40" t="s">
        <v>1333</v>
      </c>
      <c r="L377" s="179"/>
      <c r="M377" s="179"/>
    </row>
    <row r="378" spans="1:15" ht="12.75" customHeight="1" x14ac:dyDescent="0.3">
      <c r="A378" s="145" t="s">
        <v>281</v>
      </c>
      <c r="B378" s="133">
        <v>88</v>
      </c>
      <c r="C378" s="133">
        <f>+VLOOKUP(A378,'[3]TANGO MP-INSUMOS'!$B$1:$F$300,4,0)</f>
        <v>0</v>
      </c>
      <c r="D378" s="153" t="s">
        <v>1035</v>
      </c>
      <c r="E378" s="298" t="str">
        <f>+VLOOKUP(A378,'[3]TANGO MP-INSUMOS'!$B$1:$F$300,2,0)</f>
        <v>Pallets exportación</v>
      </c>
      <c r="F378" s="153" t="s">
        <v>1036</v>
      </c>
      <c r="G378" s="289">
        <v>1</v>
      </c>
      <c r="H378" s="153" t="s">
        <v>1037</v>
      </c>
      <c r="I378" s="183">
        <v>9870</v>
      </c>
      <c r="J378" s="291">
        <f t="shared" si="17"/>
        <v>11942.699999999999</v>
      </c>
      <c r="K378" s="40" t="s">
        <v>1333</v>
      </c>
      <c r="L378" s="179"/>
      <c r="M378" s="179"/>
    </row>
    <row r="379" spans="1:15" ht="12.75" hidden="1" customHeight="1" x14ac:dyDescent="0.3">
      <c r="A379" s="163" t="s">
        <v>469</v>
      </c>
      <c r="B379" s="157">
        <v>366</v>
      </c>
      <c r="C379" s="157" t="e">
        <f>+VLOOKUP(A379,'[3]TANGO MP-INSUMOS'!$B$1:$F$300,4,0)</f>
        <v>#N/A</v>
      </c>
      <c r="D379" s="158" t="s">
        <v>551</v>
      </c>
      <c r="E379" s="158" t="e">
        <f>+VLOOKUP(A379,'[3]TANGO MP-INSUMOS'!$B$1:$F$300,2,0)</f>
        <v>#N/A</v>
      </c>
      <c r="F379" s="159" t="s">
        <v>1039</v>
      </c>
      <c r="G379" s="160">
        <v>1</v>
      </c>
      <c r="H379" s="158" t="s">
        <v>1037</v>
      </c>
      <c r="I379" s="161">
        <v>74</v>
      </c>
      <c r="J379" s="99">
        <f t="shared" si="17"/>
        <v>89.539999999999992</v>
      </c>
      <c r="K379" s="162" t="s">
        <v>1334</v>
      </c>
    </row>
    <row r="380" spans="1:15" ht="12.75" customHeight="1" x14ac:dyDescent="0.3">
      <c r="A380" s="145" t="s">
        <v>282</v>
      </c>
      <c r="B380" s="133">
        <v>87</v>
      </c>
      <c r="C380" s="133" t="e">
        <f>+VLOOKUP(A380,'[3]TANGO MP-INSUMOS'!$B$1:$F$300,4,0)</f>
        <v>#N/A</v>
      </c>
      <c r="D380" s="153" t="s">
        <v>1035</v>
      </c>
      <c r="E380" s="298" t="s">
        <v>1181</v>
      </c>
      <c r="F380" s="155" t="s">
        <v>1036</v>
      </c>
      <c r="G380" s="105">
        <v>1</v>
      </c>
      <c r="H380" s="153" t="s">
        <v>1037</v>
      </c>
      <c r="I380" s="183">
        <v>3300</v>
      </c>
      <c r="J380" s="291">
        <f t="shared" si="17"/>
        <v>3993</v>
      </c>
      <c r="K380" s="40" t="s">
        <v>1333</v>
      </c>
      <c r="M380" s="179"/>
    </row>
    <row r="381" spans="1:15" ht="12.75" customHeight="1" x14ac:dyDescent="0.3">
      <c r="A381" s="145" t="s">
        <v>254</v>
      </c>
      <c r="B381" s="133">
        <v>212</v>
      </c>
      <c r="C381" s="133" t="str">
        <f>+VLOOKUP(A381,'[3]TANGO MP-INSUMOS'!$B$1:$F$300,4,0)</f>
        <v>Vegetales</v>
      </c>
      <c r="D381" s="153" t="s">
        <v>551</v>
      </c>
      <c r="E381" s="298" t="str">
        <f>+VLOOKUP(A381,'[3]TANGO MP-INSUMOS'!$B$1:$F$300,2,0)</f>
        <v>Papa en cubos IQF</v>
      </c>
      <c r="F381" s="182" t="s">
        <v>1039</v>
      </c>
      <c r="G381" s="154">
        <v>1.04</v>
      </c>
      <c r="H381" s="154" t="s">
        <v>1037</v>
      </c>
      <c r="I381" s="183">
        <v>1450</v>
      </c>
      <c r="J381" s="291">
        <f>+IF($H381="$",IF($G381&lt;&gt;J$2,$G381*I381,I381+$G381),I381*$G381*J$1)*1.21</f>
        <v>1824.6799999999998</v>
      </c>
      <c r="K381" s="40" t="s">
        <v>1333</v>
      </c>
      <c r="L381" s="319">
        <v>1337.37</v>
      </c>
    </row>
    <row r="382" spans="1:15" ht="12.75" customHeight="1" x14ac:dyDescent="0.3">
      <c r="A382" s="7" t="s">
        <v>1397</v>
      </c>
      <c r="B382" s="152" t="s">
        <v>1397</v>
      </c>
      <c r="C382" s="133" t="e">
        <f>+VLOOKUP(A382,'[3]TANGO MP-INSUMOS'!$B$1:$F$300,4,0)</f>
        <v>#N/A</v>
      </c>
      <c r="D382" s="153" t="s">
        <v>551</v>
      </c>
      <c r="E382" s="300" t="s">
        <v>1439</v>
      </c>
      <c r="F382" s="182" t="s">
        <v>1039</v>
      </c>
      <c r="G382" s="105">
        <v>1</v>
      </c>
      <c r="H382" s="154" t="s">
        <v>1037</v>
      </c>
      <c r="I382" s="183">
        <v>1496.4</v>
      </c>
      <c r="J382" s="291">
        <f t="shared" si="17"/>
        <v>1810.644</v>
      </c>
      <c r="K382" s="40" t="s">
        <v>1333</v>
      </c>
    </row>
    <row r="383" spans="1:15" ht="12.75" hidden="1" customHeight="1" x14ac:dyDescent="0.3">
      <c r="A383" s="165" t="s">
        <v>1044</v>
      </c>
      <c r="B383" s="157">
        <v>90033</v>
      </c>
      <c r="C383" s="157" t="e">
        <f>+VLOOKUP(A383,'[3]TANGO MP-INSUMOS'!$B$1:$F$300,4,0)</f>
        <v>#N/A</v>
      </c>
      <c r="D383" s="158" t="s">
        <v>551</v>
      </c>
      <c r="E383" s="158" t="e">
        <f>+VLOOKUP(A383,'[3]TANGO MP-INSUMOS'!$B$1:$F$300,2,0)</f>
        <v>#N/A</v>
      </c>
      <c r="F383" s="159" t="s">
        <v>1039</v>
      </c>
      <c r="G383" s="164">
        <v>1</v>
      </c>
      <c r="H383" s="158" t="s">
        <v>1037</v>
      </c>
      <c r="I383" s="161">
        <v>189.06</v>
      </c>
      <c r="J383" s="99">
        <f t="shared" si="17"/>
        <v>228.76259999999999</v>
      </c>
      <c r="K383" s="162" t="s">
        <v>1334</v>
      </c>
    </row>
    <row r="384" spans="1:15" ht="12.75" hidden="1" customHeight="1" x14ac:dyDescent="0.3">
      <c r="A384" s="167" t="s">
        <v>1326</v>
      </c>
      <c r="B384" s="157">
        <v>90035</v>
      </c>
      <c r="C384" s="157" t="e">
        <f>+VLOOKUP(A384,'[3]TANGO MP-INSUMOS'!$B$1:$F$300,4,0)</f>
        <v>#N/A</v>
      </c>
      <c r="D384" s="158" t="s">
        <v>551</v>
      </c>
      <c r="E384" s="158" t="e">
        <f>+VLOOKUP(A384,'[3]TANGO MP-INSUMOS'!$B$1:$F$300,2,0)</f>
        <v>#N/A</v>
      </c>
      <c r="F384" s="159" t="s">
        <v>1039</v>
      </c>
      <c r="G384" s="160">
        <v>1</v>
      </c>
      <c r="H384" s="158" t="s">
        <v>1037</v>
      </c>
      <c r="I384" s="161">
        <v>189.06</v>
      </c>
      <c r="J384" s="99">
        <f t="shared" si="17"/>
        <v>228.76259999999999</v>
      </c>
      <c r="K384" s="162" t="s">
        <v>1334</v>
      </c>
    </row>
    <row r="385" spans="1:13" ht="12.75" customHeight="1" x14ac:dyDescent="0.3">
      <c r="A385" s="7" t="s">
        <v>1398</v>
      </c>
      <c r="B385" s="152" t="s">
        <v>1398</v>
      </c>
      <c r="C385" s="133" t="e">
        <f>+VLOOKUP(A385,'[3]TANGO MP-INSUMOS'!$B$1:$F$300,4,0)</f>
        <v>#N/A</v>
      </c>
      <c r="D385" s="153" t="s">
        <v>551</v>
      </c>
      <c r="E385" s="300" t="s">
        <v>1438</v>
      </c>
      <c r="F385" s="182" t="s">
        <v>1039</v>
      </c>
      <c r="G385" s="105">
        <v>1</v>
      </c>
      <c r="H385" s="154" t="s">
        <v>1037</v>
      </c>
      <c r="I385" s="183">
        <v>1496.4</v>
      </c>
      <c r="J385" s="291">
        <f t="shared" si="17"/>
        <v>1810.644</v>
      </c>
      <c r="K385" s="40" t="s">
        <v>1333</v>
      </c>
      <c r="M385" s="179"/>
    </row>
    <row r="386" spans="1:13" ht="12.75" customHeight="1" x14ac:dyDescent="0.3">
      <c r="A386" s="7" t="s">
        <v>1399</v>
      </c>
      <c r="B386" s="295" t="s">
        <v>1399</v>
      </c>
      <c r="C386" s="133" t="e">
        <f>+VLOOKUP(A386,'[3]TANGO MP-INSUMOS'!$B$1:$F$300,4,0)</f>
        <v>#N/A</v>
      </c>
      <c r="D386" s="153" t="s">
        <v>551</v>
      </c>
      <c r="E386" s="301" t="s">
        <v>1400</v>
      </c>
      <c r="F386" s="182" t="s">
        <v>1039</v>
      </c>
      <c r="G386" s="105">
        <v>1</v>
      </c>
      <c r="H386" s="154" t="s">
        <v>1037</v>
      </c>
      <c r="I386" s="183">
        <v>1425.3</v>
      </c>
      <c r="J386" s="291">
        <f t="shared" si="17"/>
        <v>1724.6129999999998</v>
      </c>
      <c r="K386" s="40" t="s">
        <v>1333</v>
      </c>
    </row>
    <row r="387" spans="1:13" ht="12.75" customHeight="1" x14ac:dyDescent="0.3">
      <c r="A387" s="259" t="s">
        <v>2048</v>
      </c>
      <c r="B387" s="318" t="s">
        <v>2048</v>
      </c>
      <c r="C387" s="133" t="s">
        <v>903</v>
      </c>
      <c r="D387" s="153" t="s">
        <v>551</v>
      </c>
      <c r="E387" s="301" t="s">
        <v>2043</v>
      </c>
      <c r="F387" s="182" t="s">
        <v>1036</v>
      </c>
      <c r="G387" s="105">
        <v>1</v>
      </c>
      <c r="H387" s="154" t="s">
        <v>1037</v>
      </c>
      <c r="I387" s="183">
        <f>2035+17</f>
        <v>2052</v>
      </c>
      <c r="J387" s="291">
        <f t="shared" si="17"/>
        <v>2482.92</v>
      </c>
      <c r="K387" s="40" t="s">
        <v>1333</v>
      </c>
      <c r="L387" s="276"/>
    </row>
    <row r="388" spans="1:13" ht="12.75" customHeight="1" x14ac:dyDescent="0.3">
      <c r="A388" s="259" t="s">
        <v>2046</v>
      </c>
      <c r="B388" s="318" t="s">
        <v>2046</v>
      </c>
      <c r="C388" s="133" t="s">
        <v>903</v>
      </c>
      <c r="D388" s="153" t="s">
        <v>551</v>
      </c>
      <c r="E388" s="301" t="s">
        <v>2044</v>
      </c>
      <c r="F388" s="182" t="s">
        <v>1036</v>
      </c>
      <c r="G388" s="105">
        <v>1</v>
      </c>
      <c r="H388" s="154" t="s">
        <v>1037</v>
      </c>
      <c r="I388" s="183">
        <f>1880+17</f>
        <v>1897</v>
      </c>
      <c r="J388" s="291">
        <f t="shared" si="17"/>
        <v>2295.37</v>
      </c>
      <c r="K388" s="40" t="s">
        <v>1333</v>
      </c>
      <c r="L388" s="276"/>
    </row>
    <row r="389" spans="1:13" ht="12.75" customHeight="1" x14ac:dyDescent="0.3">
      <c r="A389" s="259" t="s">
        <v>2047</v>
      </c>
      <c r="B389" s="318" t="s">
        <v>2047</v>
      </c>
      <c r="C389" s="133" t="s">
        <v>903</v>
      </c>
      <c r="D389" s="153" t="s">
        <v>551</v>
      </c>
      <c r="E389" s="301" t="s">
        <v>2045</v>
      </c>
      <c r="F389" s="182" t="s">
        <v>1036</v>
      </c>
      <c r="G389" s="105">
        <v>1</v>
      </c>
      <c r="H389" s="154" t="s">
        <v>1037</v>
      </c>
      <c r="I389" s="183">
        <f>1824+17</f>
        <v>1841</v>
      </c>
      <c r="J389" s="291">
        <f t="shared" si="17"/>
        <v>2227.61</v>
      </c>
      <c r="K389" s="40" t="s">
        <v>1333</v>
      </c>
      <c r="L389" s="276" t="s">
        <v>2216</v>
      </c>
    </row>
    <row r="390" spans="1:13" ht="12.75" customHeight="1" x14ac:dyDescent="0.3">
      <c r="A390" s="148" t="s">
        <v>256</v>
      </c>
      <c r="B390" s="151">
        <v>209</v>
      </c>
      <c r="C390" s="133" t="str">
        <f>+VLOOKUP(A390,'[3]TANGO MP-INSUMOS'!$B$1:$F$300,4,0)</f>
        <v>Cárnicos y Huevos</v>
      </c>
      <c r="D390" s="153" t="s">
        <v>551</v>
      </c>
      <c r="E390" s="299" t="str">
        <f>+VLOOKUP(A390,'[3]TANGO MP-INSUMOS'!$B$1:$F$300,2,0)</f>
        <v>Pechuga de Pollo</v>
      </c>
      <c r="F390" s="182" t="s">
        <v>1039</v>
      </c>
      <c r="G390" s="289">
        <v>1</v>
      </c>
      <c r="H390" s="154" t="s">
        <v>1037</v>
      </c>
      <c r="I390" s="153">
        <v>3550</v>
      </c>
      <c r="J390" s="291">
        <f>+IF($H390="$",IF($G390&lt;&gt;J$2,$G390*I390,I390+$G390),I390*$G390*J$1)*1.105</f>
        <v>3922.75</v>
      </c>
      <c r="K390" s="40" t="s">
        <v>1333</v>
      </c>
      <c r="M390" s="191"/>
    </row>
    <row r="391" spans="1:13" ht="12.75" customHeight="1" x14ac:dyDescent="0.3">
      <c r="A391" s="148" t="s">
        <v>752</v>
      </c>
      <c r="B391" s="151">
        <v>420</v>
      </c>
      <c r="C391" s="133" t="str">
        <f>+VLOOKUP(A391,'[3]TANGO MP-INSUMOS'!$B$1:$F$300,4,0)</f>
        <v>Correctivos y Coadyuvantes</v>
      </c>
      <c r="D391" s="153" t="s">
        <v>551</v>
      </c>
      <c r="E391" s="299" t="str">
        <f>+VLOOKUP(A391,'[3]TANGO MP-INSUMOS'!$B$1:$F$300,2,0)</f>
        <v>Perejil</v>
      </c>
      <c r="F391" s="182" t="s">
        <v>1039</v>
      </c>
      <c r="G391" s="105">
        <v>1</v>
      </c>
      <c r="H391" s="154" t="s">
        <v>1037</v>
      </c>
      <c r="I391" s="183">
        <v>6767</v>
      </c>
      <c r="J391" s="291">
        <f>+IF($H391="$",IF($G391&lt;&gt;J$2,$G391*I391,I391+$G391),I391*$G391*J$1)*1.21</f>
        <v>8188.07</v>
      </c>
      <c r="K391" s="40" t="s">
        <v>1333</v>
      </c>
      <c r="L391" s="122"/>
    </row>
    <row r="392" spans="1:13" ht="15" hidden="1" customHeight="1" x14ac:dyDescent="0.3">
      <c r="A392" s="165" t="s">
        <v>1043</v>
      </c>
      <c r="B392" s="157">
        <v>90032</v>
      </c>
      <c r="C392" s="157" t="e">
        <f>+VLOOKUP(A392,'[3]TANGO MP-INSUMOS'!$B$1:$F$300,4,0)</f>
        <v>#N/A</v>
      </c>
      <c r="D392" s="158" t="s">
        <v>551</v>
      </c>
      <c r="E392" s="158" t="e">
        <f>+VLOOKUP(A392,'[3]TANGO MP-INSUMOS'!$B$1:$F$300,2,0)</f>
        <v>#N/A</v>
      </c>
      <c r="F392" s="159" t="s">
        <v>1039</v>
      </c>
      <c r="G392" s="164">
        <v>1</v>
      </c>
      <c r="H392" s="158" t="s">
        <v>1037</v>
      </c>
      <c r="I392" s="161">
        <v>189.06</v>
      </c>
      <c r="J392" s="99">
        <f>+IF($H392="$",IF($G392&lt;&gt;J$2,$G392*I392,I392+$G392),I392*$G392*J$1)*1.21</f>
        <v>228.76259999999999</v>
      </c>
      <c r="K392" s="162" t="s">
        <v>1334</v>
      </c>
    </row>
    <row r="393" spans="1:13" ht="15" hidden="1" customHeight="1" x14ac:dyDescent="0.3">
      <c r="A393" s="167" t="s">
        <v>1327</v>
      </c>
      <c r="B393" s="157">
        <v>90036</v>
      </c>
      <c r="C393" s="157" t="e">
        <f>+VLOOKUP(A393,'[3]TANGO MP-INSUMOS'!$B$1:$F$300,4,0)</f>
        <v>#N/A</v>
      </c>
      <c r="D393" s="158" t="s">
        <v>551</v>
      </c>
      <c r="E393" s="158" t="e">
        <f>+VLOOKUP(A393,'[3]TANGO MP-INSUMOS'!$B$1:$F$300,2,0)</f>
        <v>#N/A</v>
      </c>
      <c r="F393" s="159" t="s">
        <v>1039</v>
      </c>
      <c r="G393" s="160">
        <v>1</v>
      </c>
      <c r="H393" s="158" t="s">
        <v>1037</v>
      </c>
      <c r="I393" s="161">
        <v>189.06</v>
      </c>
      <c r="J393" s="99">
        <f>+IF($H393="$",IF($G393&lt;&gt;J$2,$G393*I393,I393+$G393),I393*$G393*J$1)*1.21</f>
        <v>228.76259999999999</v>
      </c>
      <c r="K393" s="162" t="s">
        <v>1334</v>
      </c>
    </row>
    <row r="394" spans="1:13" ht="15" hidden="1" customHeight="1" x14ac:dyDescent="0.3">
      <c r="A394" s="167" t="s">
        <v>1328</v>
      </c>
      <c r="B394" s="157">
        <v>90034</v>
      </c>
      <c r="C394" s="157" t="e">
        <f>+VLOOKUP(A394,'[3]TANGO MP-INSUMOS'!$B$1:$F$300,4,0)</f>
        <v>#N/A</v>
      </c>
      <c r="D394" s="158" t="s">
        <v>551</v>
      </c>
      <c r="E394" s="158" t="e">
        <f>+VLOOKUP(A394,'[3]TANGO MP-INSUMOS'!$B$1:$F$300,2,0)</f>
        <v>#N/A</v>
      </c>
      <c r="F394" s="159" t="s">
        <v>1039</v>
      </c>
      <c r="G394" s="160">
        <v>1</v>
      </c>
      <c r="H394" s="158" t="s">
        <v>1037</v>
      </c>
      <c r="I394" s="161">
        <v>189.06</v>
      </c>
      <c r="J394" s="99">
        <f>+IF($H394="$",IF($G394&lt;&gt;J$2,$G394*I394,I394+$G394),I394*$G394*J$1)*1.21</f>
        <v>228.76259999999999</v>
      </c>
      <c r="K394" s="162" t="s">
        <v>1334</v>
      </c>
    </row>
    <row r="395" spans="1:13" ht="12.75" customHeight="1" x14ac:dyDescent="0.3">
      <c r="A395" s="143" t="s">
        <v>658</v>
      </c>
      <c r="B395" s="133">
        <v>40006</v>
      </c>
      <c r="C395" s="133" t="str">
        <f>+VLOOKUP(A395,'[3]TANGO MP-INSUMOS'!$B$1:$F$300,4,0)</f>
        <v>Correctivos y Coadyuvantes</v>
      </c>
      <c r="D395" s="153" t="s">
        <v>551</v>
      </c>
      <c r="E395" s="298" t="str">
        <f>+VLOOKUP(A395,'[3]TANGO MP-INSUMOS'!$B$1:$F$300,2,0)</f>
        <v>Pimentón</v>
      </c>
      <c r="F395" s="182" t="s">
        <v>1039</v>
      </c>
      <c r="G395" s="105">
        <v>1</v>
      </c>
      <c r="H395" s="153" t="s">
        <v>1037</v>
      </c>
      <c r="I395" s="209">
        <v>4767</v>
      </c>
      <c r="J395" s="291">
        <f>+IF($H395="$",IF($G395&lt;&gt;J$2,$G395*I395,I395+$G395),I395*$G395*J$1)*1.21</f>
        <v>5768.07</v>
      </c>
      <c r="K395" s="40" t="s">
        <v>1333</v>
      </c>
      <c r="L395" s="122"/>
    </row>
    <row r="396" spans="1:13" ht="15" hidden="1" customHeight="1" x14ac:dyDescent="0.3">
      <c r="A396" s="165" t="s">
        <v>587</v>
      </c>
      <c r="B396" s="157">
        <v>367</v>
      </c>
      <c r="C396" s="157" t="e">
        <f>+VLOOKUP(A396,'[3]TANGO MP-INSUMOS'!$B$1:$F$300,4,0)</f>
        <v>#N/A</v>
      </c>
      <c r="D396" s="158" t="s">
        <v>551</v>
      </c>
      <c r="E396" s="158" t="e">
        <f>+VLOOKUP(A396,'[3]TANGO MP-INSUMOS'!$B$1:$F$300,2,0)</f>
        <v>#N/A</v>
      </c>
      <c r="F396" s="159" t="s">
        <v>1039</v>
      </c>
      <c r="G396" s="160">
        <v>1</v>
      </c>
      <c r="H396" s="158" t="s">
        <v>1037</v>
      </c>
      <c r="I396" s="161">
        <v>564.91999999999996</v>
      </c>
      <c r="J396" s="99">
        <f>+IF($H396="$",IF($G396&lt;&gt;J$2,$G396*I396,I396+$G396),I396*$G396*J$1)*1.105</f>
        <v>624.23659999999995</v>
      </c>
      <c r="K396" s="162" t="s">
        <v>1334</v>
      </c>
    </row>
    <row r="397" spans="1:13" ht="12.75" hidden="1" customHeight="1" x14ac:dyDescent="0.3">
      <c r="A397" s="145" t="s">
        <v>909</v>
      </c>
      <c r="B397" s="133">
        <v>40022</v>
      </c>
      <c r="C397" s="94" t="str">
        <f>+VLOOKUP(A397,'[3]TANGO MP-INSUMOS'!$B$1:$F$300,4,0)</f>
        <v>Correctivos y Coadyuvantes</v>
      </c>
      <c r="D397" s="95" t="s">
        <v>551</v>
      </c>
      <c r="E397" s="150" t="str">
        <f>+VLOOKUP(A397,'[3]TANGO MP-INSUMOS'!$B$1:$F$300,2,0)</f>
        <v>Pimienta blanca molida</v>
      </c>
      <c r="F397" s="103" t="s">
        <v>1039</v>
      </c>
      <c r="G397" s="97">
        <v>1</v>
      </c>
      <c r="H397" s="95" t="s">
        <v>1037</v>
      </c>
      <c r="I397" s="98">
        <v>9189</v>
      </c>
      <c r="J397" s="99">
        <f>+IF($H397="$",IF($G397&lt;&gt;J$2,$G397*I397,I397+$G397),I397*$G397*J$1)*1.21</f>
        <v>11118.69</v>
      </c>
      <c r="K397" s="40" t="s">
        <v>1334</v>
      </c>
    </row>
    <row r="398" spans="1:13" ht="12.75" customHeight="1" x14ac:dyDescent="0.3">
      <c r="A398" s="145" t="s">
        <v>659</v>
      </c>
      <c r="B398" s="133">
        <v>40010</v>
      </c>
      <c r="C398" s="133" t="str">
        <f>+VLOOKUP(A398,'[3]TANGO MP-INSUMOS'!$B$1:$F$300,4,0)</f>
        <v>Correctivos y Coadyuvantes</v>
      </c>
      <c r="D398" s="153" t="s">
        <v>551</v>
      </c>
      <c r="E398" s="298" t="str">
        <f>+VLOOKUP(A398,'[3]TANGO MP-INSUMOS'!$B$1:$F$300,2,0)</f>
        <v>Pimienta negra molida</v>
      </c>
      <c r="F398" s="182" t="s">
        <v>1039</v>
      </c>
      <c r="G398" s="105">
        <v>1</v>
      </c>
      <c r="H398" s="153" t="s">
        <v>1037</v>
      </c>
      <c r="I398" s="183">
        <v>9819</v>
      </c>
      <c r="J398" s="291">
        <f>+IF($H398="$",IF($G398&lt;&gt;J$2,$G398*I398,I398+$G398),I398*$G398*J$1)*1.21</f>
        <v>11880.99</v>
      </c>
      <c r="K398" s="40" t="s">
        <v>1333</v>
      </c>
      <c r="L398" s="122"/>
    </row>
    <row r="399" spans="1:13" ht="12.75" customHeight="1" x14ac:dyDescent="0.3">
      <c r="A399" s="145" t="s">
        <v>666</v>
      </c>
      <c r="B399" s="133">
        <v>90026</v>
      </c>
      <c r="C399" s="133" t="str">
        <f>+VLOOKUP(A399,'[3]TANGO MP-INSUMOS'!$B$1:$F$300,4,0)</f>
        <v>Vegetales</v>
      </c>
      <c r="D399" s="153" t="s">
        <v>551</v>
      </c>
      <c r="E399" s="298" t="str">
        <f>+VLOOKUP(A399,'[3]TANGO MP-INSUMOS'!$B$1:$F$300,2,0)</f>
        <v>Pimiento IQF</v>
      </c>
      <c r="F399" s="182" t="s">
        <v>1039</v>
      </c>
      <c r="G399" s="289">
        <v>1</v>
      </c>
      <c r="H399" s="153" t="s">
        <v>1037</v>
      </c>
      <c r="I399" s="183">
        <v>4000</v>
      </c>
      <c r="J399" s="291">
        <f>+IF($H399="$",IF($G399&lt;&gt;J$2,$G399*I399,I399+$G399),I399*$G399*J$1)*1.105</f>
        <v>4420</v>
      </c>
      <c r="K399" s="40" t="s">
        <v>1333</v>
      </c>
    </row>
    <row r="400" spans="1:13" ht="12.75" customHeight="1" x14ac:dyDescent="0.3">
      <c r="A400" s="7" t="s">
        <v>1892</v>
      </c>
      <c r="B400" s="295" t="s">
        <v>1892</v>
      </c>
      <c r="C400" s="133" t="e">
        <f>+VLOOKUP(A400,'[3]TANGO MP-INSUMOS'!$B$1:$F$300,4,0)</f>
        <v>#N/A</v>
      </c>
      <c r="D400" s="153" t="s">
        <v>551</v>
      </c>
      <c r="E400" s="301" t="s">
        <v>1893</v>
      </c>
      <c r="F400" s="182" t="s">
        <v>1039</v>
      </c>
      <c r="G400" s="289">
        <v>1</v>
      </c>
      <c r="H400" s="153" t="s">
        <v>1037</v>
      </c>
      <c r="I400" s="183">
        <v>4220</v>
      </c>
      <c r="J400" s="291">
        <f>+IF($H400="$",IF($G400&lt;&gt;J$2,$G400*I400,I400+$G400),I400*$G400*J$1)*1.105</f>
        <v>4663.1000000000004</v>
      </c>
      <c r="K400" s="40" t="s">
        <v>1333</v>
      </c>
    </row>
    <row r="401" spans="1:17" ht="15" customHeight="1" x14ac:dyDescent="0.3">
      <c r="A401" s="141" t="s">
        <v>865</v>
      </c>
      <c r="B401" s="133">
        <v>474</v>
      </c>
      <c r="C401" s="133" t="str">
        <f>+VLOOKUP(A401,'[3]TANGO MP-INSUMOS'!$B$1:$F$300,4,0)</f>
        <v>Aditivos</v>
      </c>
      <c r="D401" s="153" t="s">
        <v>551</v>
      </c>
      <c r="E401" s="298" t="str">
        <f>+VLOOKUP(A401,'[3]TANGO MP-INSUMOS'!$B$1:$F$300,2,0)</f>
        <v>Pirofosfato ácido de sodio</v>
      </c>
      <c r="F401" s="182" t="s">
        <v>1039</v>
      </c>
      <c r="G401" s="105">
        <v>1</v>
      </c>
      <c r="H401" s="153" t="s">
        <v>1038</v>
      </c>
      <c r="I401" s="183">
        <v>4.66</v>
      </c>
      <c r="J401" s="291">
        <f t="shared" ref="J401:J419" si="18">+IF($H401="$",IF($G401&lt;&gt;J$2,$G401*I401,I401+$G401),I401*$G401*J$1)*1.21</f>
        <v>5638.5999999999995</v>
      </c>
      <c r="K401" s="40" t="s">
        <v>1333</v>
      </c>
    </row>
    <row r="402" spans="1:17" ht="15" customHeight="1" x14ac:dyDescent="0.3">
      <c r="A402" s="141" t="s">
        <v>966</v>
      </c>
      <c r="B402" s="133">
        <v>110089</v>
      </c>
      <c r="C402" s="133">
        <f>+VLOOKUP(A402,'[3]TANGO MP-INSUMOS'!$B$1:$F$300,4,0)</f>
        <v>0</v>
      </c>
      <c r="D402" s="153" t="s">
        <v>1035</v>
      </c>
      <c r="E402" s="298" t="str">
        <f>+VLOOKUP(A402,'[3]TANGO MP-INSUMOS'!$B$1:$F$300,2,0)</f>
        <v>Plancha separador</v>
      </c>
      <c r="F402" s="153" t="s">
        <v>1036</v>
      </c>
      <c r="G402" s="289">
        <v>1</v>
      </c>
      <c r="H402" s="153" t="s">
        <v>1037</v>
      </c>
      <c r="I402" s="183">
        <v>742.74</v>
      </c>
      <c r="J402" s="291">
        <f t="shared" si="18"/>
        <v>898.71539999999993</v>
      </c>
      <c r="K402" s="40" t="s">
        <v>1333</v>
      </c>
      <c r="L402" s="179"/>
    </row>
    <row r="403" spans="1:17" ht="12.75" hidden="1" customHeight="1" x14ac:dyDescent="0.3">
      <c r="A403" s="145" t="s">
        <v>917</v>
      </c>
      <c r="B403" s="133">
        <v>488</v>
      </c>
      <c r="C403" s="94" t="str">
        <f>+VLOOKUP(A403,'[3]TANGO MP-INSUMOS'!$B$1:$F$300,4,0)</f>
        <v>Vegetales</v>
      </c>
      <c r="D403" s="95" t="s">
        <v>551</v>
      </c>
      <c r="E403" s="150" t="str">
        <f>+VLOOKUP(A403,'[3]TANGO MP-INSUMOS'!$B$1:$F$300,2,0)</f>
        <v>Polvo de remolacha</v>
      </c>
      <c r="F403" s="103" t="s">
        <v>1039</v>
      </c>
      <c r="G403" s="102">
        <v>1.04</v>
      </c>
      <c r="H403" s="95" t="s">
        <v>1037</v>
      </c>
      <c r="I403" s="98">
        <f>1657.3*1.2</f>
        <v>1988.7599999999998</v>
      </c>
      <c r="J403" s="99">
        <f t="shared" si="18"/>
        <v>2502.6555839999996</v>
      </c>
      <c r="K403" s="40" t="s">
        <v>1334</v>
      </c>
    </row>
    <row r="404" spans="1:17" ht="12.75" hidden="1" customHeight="1" x14ac:dyDescent="0.3">
      <c r="A404" s="143" t="s">
        <v>297</v>
      </c>
      <c r="B404" s="133">
        <v>26</v>
      </c>
      <c r="C404" s="94" t="str">
        <f>+VLOOKUP(A404,'[3]TANGO MP-INSUMOS'!$B$1:$F$300,4,0)</f>
        <v>Correctivos y Coadyuvantes</v>
      </c>
      <c r="D404" s="95" t="s">
        <v>551</v>
      </c>
      <c r="E404" s="150" t="str">
        <f>+VLOOKUP(A404,'[3]TANGO MP-INSUMOS'!$B$1:$F$300,2,0)</f>
        <v>Provenzal</v>
      </c>
      <c r="F404" s="95" t="s">
        <v>1039</v>
      </c>
      <c r="G404" s="97">
        <v>1</v>
      </c>
      <c r="H404" s="95" t="s">
        <v>1037</v>
      </c>
      <c r="I404" s="98">
        <v>2228</v>
      </c>
      <c r="J404" s="99">
        <f t="shared" si="18"/>
        <v>2695.88</v>
      </c>
      <c r="K404" s="40" t="s">
        <v>1334</v>
      </c>
    </row>
    <row r="405" spans="1:17" ht="14.4" x14ac:dyDescent="0.3">
      <c r="A405" s="148" t="s">
        <v>897</v>
      </c>
      <c r="B405" s="133">
        <v>70005</v>
      </c>
      <c r="C405" s="133" t="str">
        <f>+VLOOKUP(A405,'[3]TANGO MP-INSUMOS'!$B$1:$F$300,4,0)</f>
        <v>Lácteos</v>
      </c>
      <c r="D405" s="153" t="s">
        <v>551</v>
      </c>
      <c r="E405" s="298" t="str">
        <f>+VLOOKUP(A405,'[3]TANGO MP-INSUMOS'!$B$1:$F$300,2,0)</f>
        <v>Provolone</v>
      </c>
      <c r="F405" s="182" t="s">
        <v>1039</v>
      </c>
      <c r="G405" s="105">
        <v>1</v>
      </c>
      <c r="H405" s="153" t="s">
        <v>1037</v>
      </c>
      <c r="I405" s="183">
        <v>9100</v>
      </c>
      <c r="J405" s="291">
        <f t="shared" si="18"/>
        <v>11011</v>
      </c>
      <c r="K405" s="40" t="s">
        <v>1333</v>
      </c>
      <c r="L405" s="183"/>
      <c r="M405" s="179"/>
      <c r="N405" s="179"/>
    </row>
    <row r="406" spans="1:17" ht="15" hidden="1" customHeight="1" x14ac:dyDescent="0.3">
      <c r="A406" s="148" t="s">
        <v>1095</v>
      </c>
      <c r="B406" s="153">
        <v>70017</v>
      </c>
      <c r="C406" s="94" t="str">
        <f>+VLOOKUP(A406,'[3]TANGO MP-INSUMOS'!$B$1:$F$300,4,0)</f>
        <v>Lácteos</v>
      </c>
      <c r="D406" s="95" t="s">
        <v>551</v>
      </c>
      <c r="E406" s="150" t="str">
        <f>+VLOOKUP(A406,'[3]TANGO MP-INSUMOS'!$B$1:$F$300,2,0)</f>
        <v>Provolone M Expo</v>
      </c>
      <c r="F406" s="103" t="s">
        <v>1039</v>
      </c>
      <c r="G406" s="97">
        <v>1</v>
      </c>
      <c r="H406" s="95" t="s">
        <v>1037</v>
      </c>
      <c r="I406" s="106">
        <v>2710</v>
      </c>
      <c r="J406" s="99">
        <f t="shared" si="18"/>
        <v>3279.1</v>
      </c>
      <c r="K406" s="40" t="s">
        <v>1334</v>
      </c>
      <c r="L406" s="179">
        <v>2835</v>
      </c>
      <c r="M406" s="34" t="s">
        <v>1887</v>
      </c>
    </row>
    <row r="407" spans="1:17" ht="15" customHeight="1" x14ac:dyDescent="0.3">
      <c r="A407" s="144" t="s">
        <v>270</v>
      </c>
      <c r="B407" s="133">
        <v>172</v>
      </c>
      <c r="C407" s="133" t="str">
        <f>+VLOOKUP(A407,'[3]TANGO MP-INSUMOS'!$B$1:$F$300,4,0)</f>
        <v>Vegetales</v>
      </c>
      <c r="D407" s="153" t="s">
        <v>551</v>
      </c>
      <c r="E407" s="298" t="str">
        <f>+VLOOKUP(A407,'[3]TANGO MP-INSUMOS'!$B$1:$F$300,2,0)</f>
        <v>Puré de papas en escamas</v>
      </c>
      <c r="F407" s="182" t="s">
        <v>1039</v>
      </c>
      <c r="G407" s="292">
        <v>1.04</v>
      </c>
      <c r="H407" s="153" t="s">
        <v>1037</v>
      </c>
      <c r="I407" s="290">
        <v>4500</v>
      </c>
      <c r="J407" s="291">
        <f t="shared" si="18"/>
        <v>5662.8</v>
      </c>
      <c r="K407" s="40" t="s">
        <v>1333</v>
      </c>
      <c r="L407" s="342">
        <f>126650/25</f>
        <v>5066</v>
      </c>
      <c r="M407" s="319" t="s">
        <v>2149</v>
      </c>
    </row>
    <row r="408" spans="1:17" ht="15" customHeight="1" x14ac:dyDescent="0.3">
      <c r="A408" s="37" t="s">
        <v>1845</v>
      </c>
      <c r="B408" s="112" t="s">
        <v>1845</v>
      </c>
      <c r="C408" s="34" t="s">
        <v>1854</v>
      </c>
      <c r="D408" s="153" t="s">
        <v>551</v>
      </c>
      <c r="E408" s="299" t="s">
        <v>1846</v>
      </c>
      <c r="F408" s="182" t="s">
        <v>1039</v>
      </c>
      <c r="G408" s="155">
        <v>1</v>
      </c>
      <c r="H408" s="153" t="s">
        <v>1037</v>
      </c>
      <c r="I408" s="290">
        <v>3497.18</v>
      </c>
      <c r="J408" s="291">
        <f t="shared" si="18"/>
        <v>4231.5877999999993</v>
      </c>
      <c r="K408" s="40" t="s">
        <v>1333</v>
      </c>
    </row>
    <row r="409" spans="1:17" ht="15" customHeight="1" x14ac:dyDescent="0.35">
      <c r="A409" s="178" t="s">
        <v>1259</v>
      </c>
      <c r="B409" s="152">
        <v>525</v>
      </c>
      <c r="C409" s="133" t="e">
        <f>+VLOOKUP(A409,'[3]TANGO MP-INSUMOS'!$B$1:$F$300,4,0)</f>
        <v>#N/A</v>
      </c>
      <c r="D409" s="153" t="s">
        <v>551</v>
      </c>
      <c r="E409" s="311" t="s">
        <v>1434</v>
      </c>
      <c r="F409" s="155" t="s">
        <v>1039</v>
      </c>
      <c r="G409" s="155">
        <v>1</v>
      </c>
      <c r="H409" s="155" t="s">
        <v>1037</v>
      </c>
      <c r="I409" s="287">
        <v>8888.6</v>
      </c>
      <c r="J409" s="291">
        <f t="shared" si="18"/>
        <v>10755.206</v>
      </c>
      <c r="K409" s="34" t="s">
        <v>1333</v>
      </c>
    </row>
    <row r="410" spans="1:17" ht="15" customHeight="1" x14ac:dyDescent="0.3">
      <c r="A410" s="141" t="s">
        <v>189</v>
      </c>
      <c r="B410" s="133">
        <v>340</v>
      </c>
      <c r="C410" s="133" t="str">
        <f>+VLOOKUP(A410,'[3]TANGO MP-INSUMOS'!$B$1:$F$300,4,0)</f>
        <v>Farináceos</v>
      </c>
      <c r="D410" s="153" t="s">
        <v>551</v>
      </c>
      <c r="E410" s="298" t="str">
        <f>+VLOOKUP(A410,'[3]TANGO MP-INSUMOS'!$B$1:$F$300,2,0)</f>
        <v>Rebozador C-2</v>
      </c>
      <c r="F410" s="182" t="s">
        <v>1039</v>
      </c>
      <c r="G410" s="289">
        <v>1</v>
      </c>
      <c r="H410" s="154" t="s">
        <v>1037</v>
      </c>
      <c r="I410" s="183">
        <v>1000</v>
      </c>
      <c r="J410" s="291">
        <f t="shared" si="18"/>
        <v>1210</v>
      </c>
      <c r="K410" s="40" t="s">
        <v>1333</v>
      </c>
      <c r="M410" s="283"/>
      <c r="P410" s="283"/>
      <c r="Q410" s="179"/>
    </row>
    <row r="411" spans="1:17" ht="14.4" x14ac:dyDescent="0.3">
      <c r="A411" s="145" t="s">
        <v>716</v>
      </c>
      <c r="B411" s="133">
        <v>403</v>
      </c>
      <c r="C411" s="133" t="str">
        <f>+VLOOKUP(A411,'[3]TANGO MP-INSUMOS'!$B$1:$F$300,4,0)</f>
        <v>Farináceos</v>
      </c>
      <c r="D411" s="153" t="s">
        <v>551</v>
      </c>
      <c r="E411" s="299" t="str">
        <f>+VLOOKUP(A411,'[3]TANGO MP-INSUMOS'!$B$1:$F$300,2,0)</f>
        <v>Rebozador I</v>
      </c>
      <c r="F411" s="182" t="s">
        <v>1039</v>
      </c>
      <c r="G411" s="292">
        <v>1.04</v>
      </c>
      <c r="H411" s="153" t="s">
        <v>1038</v>
      </c>
      <c r="I411" s="183">
        <v>1.67</v>
      </c>
      <c r="J411" s="291">
        <f t="shared" si="18"/>
        <v>2101.5279999999998</v>
      </c>
      <c r="K411" s="40" t="s">
        <v>1333</v>
      </c>
      <c r="L411" s="179"/>
    </row>
    <row r="412" spans="1:17" ht="14.4" x14ac:dyDescent="0.3">
      <c r="A412" s="148" t="s">
        <v>1018</v>
      </c>
      <c r="B412" s="151">
        <v>171</v>
      </c>
      <c r="C412" s="133" t="str">
        <f>+VLOOKUP(A412,'[3]TANGO MP-INSUMOS'!$B$1:$F$300,4,0)</f>
        <v>Farináceos</v>
      </c>
      <c r="D412" s="153" t="s">
        <v>551</v>
      </c>
      <c r="E412" s="299" t="str">
        <f>+VLOOKUP(A412,'[3]TANGO MP-INSUMOS'!$B$1:$F$300,2,0)</f>
        <v>Rebozador J</v>
      </c>
      <c r="F412" s="182" t="s">
        <v>1039</v>
      </c>
      <c r="G412" s="292">
        <v>1.04</v>
      </c>
      <c r="H412" s="154" t="s">
        <v>1037</v>
      </c>
      <c r="I412" s="183">
        <v>1020</v>
      </c>
      <c r="J412" s="291">
        <f t="shared" si="18"/>
        <v>1283.568</v>
      </c>
      <c r="K412" s="40" t="s">
        <v>1333</v>
      </c>
    </row>
    <row r="413" spans="1:17" ht="15" hidden="1" customHeight="1" x14ac:dyDescent="0.3">
      <c r="A413" s="167" t="s">
        <v>696</v>
      </c>
      <c r="B413" s="157">
        <v>393</v>
      </c>
      <c r="C413" s="157" t="e">
        <f>+VLOOKUP(A413,'[3]TANGO MP-INSUMOS'!$B$1:$F$300,4,0)</f>
        <v>#N/A</v>
      </c>
      <c r="D413" s="158" t="s">
        <v>551</v>
      </c>
      <c r="E413" s="158" t="e">
        <f>+VLOOKUP(A413,'[3]TANGO MP-INSUMOS'!$B$1:$F$300,2,0)</f>
        <v>#N/A</v>
      </c>
      <c r="F413" s="159" t="str">
        <f>+VLOOKUP($B413,[4]Catalogo!$C:$F,4,FALSE)</f>
        <v>Kg</v>
      </c>
      <c r="G413" s="160">
        <v>1</v>
      </c>
      <c r="H413" s="158" t="s">
        <v>1037</v>
      </c>
      <c r="I413" s="161">
        <v>37.280200000000001</v>
      </c>
      <c r="J413" s="99">
        <f t="shared" si="18"/>
        <v>45.109042000000002</v>
      </c>
      <c r="K413" s="162" t="s">
        <v>1334</v>
      </c>
    </row>
    <row r="414" spans="1:17" hidden="1" x14ac:dyDescent="0.3">
      <c r="A414" s="143" t="s">
        <v>180</v>
      </c>
      <c r="B414" s="133">
        <v>350</v>
      </c>
      <c r="C414" s="94" t="str">
        <f>+VLOOKUP(A414,'[3]TANGO MP-INSUMOS'!$B$1:$F$300,4,0)</f>
        <v>Farináceos</v>
      </c>
      <c r="D414" s="95" t="s">
        <v>551</v>
      </c>
      <c r="E414" s="150" t="str">
        <f>+VLOOKUP(A414,'[3]TANGO MP-INSUMOS'!$B$1:$F$300,2,0)</f>
        <v>Rebozador D</v>
      </c>
      <c r="F414" s="103" t="s">
        <v>1039</v>
      </c>
      <c r="G414" s="102">
        <v>1.04</v>
      </c>
      <c r="H414" s="95" t="s">
        <v>1038</v>
      </c>
      <c r="I414" s="98">
        <v>1.66</v>
      </c>
      <c r="J414" s="99">
        <f t="shared" si="18"/>
        <v>2088.944</v>
      </c>
      <c r="K414" s="40" t="s">
        <v>1334</v>
      </c>
    </row>
    <row r="415" spans="1:17" ht="15" hidden="1" customHeight="1" x14ac:dyDescent="0.3">
      <c r="A415" s="141" t="s">
        <v>179</v>
      </c>
      <c r="B415" s="133">
        <v>351</v>
      </c>
      <c r="C415" s="94" t="str">
        <f>+VLOOKUP(A415,'[3]TANGO MP-INSUMOS'!$B$1:$F$300,4,0)</f>
        <v>Farináceos</v>
      </c>
      <c r="D415" s="95" t="s">
        <v>551</v>
      </c>
      <c r="E415" s="150" t="str">
        <f>+VLOOKUP(A415,'[3]TANGO MP-INSUMOS'!$B$1:$F$300,2,0)</f>
        <v>Rebozador Tipo E</v>
      </c>
      <c r="F415" s="103" t="s">
        <v>1039</v>
      </c>
      <c r="G415" s="102">
        <v>1.04</v>
      </c>
      <c r="H415" s="95" t="s">
        <v>1038</v>
      </c>
      <c r="I415" s="98">
        <v>1.64</v>
      </c>
      <c r="J415" s="99">
        <f t="shared" si="18"/>
        <v>2063.7759999999998</v>
      </c>
      <c r="K415" s="40" t="s">
        <v>1334</v>
      </c>
      <c r="L415" s="179"/>
    </row>
    <row r="416" spans="1:17" ht="12.75" customHeight="1" x14ac:dyDescent="0.3">
      <c r="A416" s="143" t="s">
        <v>273</v>
      </c>
      <c r="B416" s="133">
        <v>170</v>
      </c>
      <c r="C416" s="133" t="str">
        <f>+VLOOKUP(A416,'[3]TANGO MP-INSUMOS'!$B$1:$F$300,4,0)</f>
        <v>Farináceos</v>
      </c>
      <c r="D416" s="153" t="s">
        <v>551</v>
      </c>
      <c r="E416" s="298" t="str">
        <f>+VLOOKUP(A416,'[3]TANGO MP-INSUMOS'!$B$1:$F$300,2,0)</f>
        <v xml:space="preserve">Rebozador MB-1 </v>
      </c>
      <c r="F416" s="182" t="s">
        <v>1039</v>
      </c>
      <c r="G416" s="292">
        <v>1.04</v>
      </c>
      <c r="H416" s="154" t="s">
        <v>1037</v>
      </c>
      <c r="I416" s="183">
        <f>26076/25</f>
        <v>1043.04</v>
      </c>
      <c r="J416" s="291">
        <f t="shared" si="18"/>
        <v>1312.5615359999999</v>
      </c>
      <c r="K416" s="40" t="s">
        <v>1333</v>
      </c>
      <c r="M416" s="179"/>
      <c r="N416" s="179"/>
    </row>
    <row r="417" spans="1:17" hidden="1" x14ac:dyDescent="0.3">
      <c r="A417" s="163" t="s">
        <v>593</v>
      </c>
      <c r="B417" s="157">
        <v>370</v>
      </c>
      <c r="C417" s="157" t="e">
        <f>+VLOOKUP(A417,'[3]TANGO MP-INSUMOS'!$B$1:$F$300,4,0)</f>
        <v>#N/A</v>
      </c>
      <c r="D417" s="158" t="s">
        <v>551</v>
      </c>
      <c r="E417" s="158" t="e">
        <f>+VLOOKUP(A417,'[3]TANGO MP-INSUMOS'!$B$1:$F$300,2,0)</f>
        <v>#N/A</v>
      </c>
      <c r="F417" s="159" t="s">
        <v>1039</v>
      </c>
      <c r="G417" s="160">
        <v>1</v>
      </c>
      <c r="H417" s="158" t="s">
        <v>1037</v>
      </c>
      <c r="I417" s="161">
        <v>46.322000000000003</v>
      </c>
      <c r="J417" s="99">
        <f t="shared" si="18"/>
        <v>56.049620000000004</v>
      </c>
      <c r="K417" s="162" t="s">
        <v>1334</v>
      </c>
    </row>
    <row r="418" spans="1:17" ht="15" hidden="1" customHeight="1" x14ac:dyDescent="0.3">
      <c r="A418" s="167" t="s">
        <v>714</v>
      </c>
      <c r="B418" s="157">
        <v>402</v>
      </c>
      <c r="C418" s="157" t="e">
        <f>+VLOOKUP(A418,'[3]TANGO MP-INSUMOS'!$B$1:$F$300,4,0)</f>
        <v>#N/A</v>
      </c>
      <c r="D418" s="158" t="s">
        <v>551</v>
      </c>
      <c r="E418" s="158" t="e">
        <f>+VLOOKUP(A418,'[3]TANGO MP-INSUMOS'!$B$1:$F$300,2,0)</f>
        <v>#N/A</v>
      </c>
      <c r="F418" s="159" t="s">
        <v>1039</v>
      </c>
      <c r="G418" s="164">
        <v>1.04</v>
      </c>
      <c r="H418" s="158" t="s">
        <v>1038</v>
      </c>
      <c r="I418" s="161">
        <v>1.0900000000000001</v>
      </c>
      <c r="J418" s="99">
        <f t="shared" si="18"/>
        <v>1371.6560000000002</v>
      </c>
      <c r="K418" s="162" t="s">
        <v>1334</v>
      </c>
    </row>
    <row r="419" spans="1:17" ht="12.75" customHeight="1" x14ac:dyDescent="0.3">
      <c r="A419" s="143" t="s">
        <v>178</v>
      </c>
      <c r="B419" s="133">
        <v>352</v>
      </c>
      <c r="C419" s="133" t="str">
        <f>+VLOOKUP(A419,'[3]TANGO MP-INSUMOS'!$B$1:$F$300,4,0)</f>
        <v>Farináceos</v>
      </c>
      <c r="D419" s="153" t="s">
        <v>551</v>
      </c>
      <c r="E419" s="298" t="str">
        <f>+VLOOKUP(A419,'[3]TANGO MP-INSUMOS'!$B$1:$F$300,2,0)</f>
        <v>Rebozador Tipo F</v>
      </c>
      <c r="F419" s="182" t="s">
        <v>1039</v>
      </c>
      <c r="G419" s="292">
        <v>1.04</v>
      </c>
      <c r="H419" s="153" t="s">
        <v>1037</v>
      </c>
      <c r="I419" s="34">
        <f>15488/25</f>
        <v>619.52</v>
      </c>
      <c r="J419" s="291">
        <f t="shared" si="18"/>
        <v>779.60396800000001</v>
      </c>
      <c r="K419" s="40" t="s">
        <v>1333</v>
      </c>
      <c r="M419" s="179"/>
      <c r="P419" s="179"/>
      <c r="Q419" s="179"/>
    </row>
    <row r="420" spans="1:17" ht="12.75" hidden="1" customHeight="1" x14ac:dyDescent="0.3">
      <c r="A420" s="145" t="s">
        <v>1105</v>
      </c>
      <c r="B420" s="133">
        <v>90040</v>
      </c>
      <c r="C420" s="94" t="str">
        <f>+VLOOKUP(A420,'[3]TANGO MP-INSUMOS'!$B$1:$F$300,4,0)</f>
        <v>Vegetales</v>
      </c>
      <c r="D420" s="95"/>
      <c r="E420" s="150" t="str">
        <f>+VLOOKUP(A420,'[3]TANGO MP-INSUMOS'!$B$1:$F$300,2,0)</f>
        <v>Remolacha IQF</v>
      </c>
      <c r="F420" s="103" t="s">
        <v>1039</v>
      </c>
      <c r="G420" s="97">
        <v>1</v>
      </c>
      <c r="H420" s="95" t="s">
        <v>1038</v>
      </c>
      <c r="I420" s="106">
        <v>1.54</v>
      </c>
      <c r="J420" s="99">
        <f>+IF($H420="$",IF($G420&lt;&gt;J$2,$G420*I420,I420+$G420),I420*$G420*J$1)</f>
        <v>1540</v>
      </c>
      <c r="K420" s="40" t="s">
        <v>1334</v>
      </c>
    </row>
    <row r="421" spans="1:17" ht="15" hidden="1" customHeight="1" x14ac:dyDescent="0.3">
      <c r="A421" s="141" t="s">
        <v>1191</v>
      </c>
      <c r="B421" s="133">
        <v>436</v>
      </c>
      <c r="C421" s="94" t="str">
        <f>+VLOOKUP(A421,'[3]TANGO MP-INSUMOS'!$B$1:$F$300,4,0)</f>
        <v>Farináceos</v>
      </c>
      <c r="D421" s="95" t="s">
        <v>551</v>
      </c>
      <c r="E421" s="150" t="str">
        <f>+VLOOKUP(A421,'[3]TANGO MP-INSUMOS'!$B$1:$F$300,2,0)</f>
        <v>Rebozador K</v>
      </c>
      <c r="F421" s="103" t="s">
        <v>1039</v>
      </c>
      <c r="G421" s="102">
        <v>1.04</v>
      </c>
      <c r="H421" s="95" t="s">
        <v>1037</v>
      </c>
      <c r="I421" s="106">
        <v>390.6</v>
      </c>
      <c r="J421" s="99">
        <f t="shared" ref="J421:J467" si="19">+IF($H421="$",IF($G421&lt;&gt;J$2,$G421*I421,I421+$G421),I421*$G421*J$1)*1.21</f>
        <v>491.53104000000002</v>
      </c>
      <c r="K421" s="40" t="s">
        <v>1334</v>
      </c>
    </row>
    <row r="422" spans="1:17" ht="12.75" hidden="1" customHeight="1" x14ac:dyDescent="0.3">
      <c r="A422" s="163" t="s">
        <v>327</v>
      </c>
      <c r="B422" s="157">
        <v>341</v>
      </c>
      <c r="C422" s="157" t="e">
        <f>+VLOOKUP(A422,'[3]TANGO MP-INSUMOS'!$B$1:$F$300,4,0)</f>
        <v>#N/A</v>
      </c>
      <c r="D422" s="158" t="s">
        <v>551</v>
      </c>
      <c r="E422" s="158" t="e">
        <f>+VLOOKUP(A422,'[3]TANGO MP-INSUMOS'!$B$1:$F$300,2,0)</f>
        <v>#N/A</v>
      </c>
      <c r="F422" s="159" t="s">
        <v>1039</v>
      </c>
      <c r="G422" s="164">
        <v>1.04</v>
      </c>
      <c r="H422" s="158" t="s">
        <v>1037</v>
      </c>
      <c r="I422" s="161">
        <v>14.477268</v>
      </c>
      <c r="J422" s="99">
        <f t="shared" si="19"/>
        <v>18.218194051200001</v>
      </c>
      <c r="K422" s="162" t="s">
        <v>1334</v>
      </c>
    </row>
    <row r="423" spans="1:17" ht="12.75" customHeight="1" x14ac:dyDescent="0.3">
      <c r="A423" s="185" t="s">
        <v>967</v>
      </c>
      <c r="B423" s="133">
        <v>110097</v>
      </c>
      <c r="C423" s="133" t="e">
        <f>+VLOOKUP(A423,'[3]TANGO MP-INSUMOS'!$B$1:$F$300,4,0)</f>
        <v>#N/A</v>
      </c>
      <c r="D423" s="153" t="s">
        <v>554</v>
      </c>
      <c r="E423" s="300" t="s">
        <v>968</v>
      </c>
      <c r="F423" s="182" t="s">
        <v>1036</v>
      </c>
      <c r="G423" s="105">
        <v>1</v>
      </c>
      <c r="H423" s="153" t="s">
        <v>1038</v>
      </c>
      <c r="I423" s="183">
        <v>17.13</v>
      </c>
      <c r="J423" s="184">
        <f t="shared" si="19"/>
        <v>20727.3</v>
      </c>
      <c r="K423" s="34" t="s">
        <v>1333</v>
      </c>
      <c r="N423" s="179"/>
    </row>
    <row r="424" spans="1:17" ht="12.75" customHeight="1" x14ac:dyDescent="0.3">
      <c r="A424" s="131" t="s">
        <v>1819</v>
      </c>
      <c r="B424" s="152" t="s">
        <v>1819</v>
      </c>
      <c r="C424" s="133"/>
      <c r="D424" s="153" t="s">
        <v>1035</v>
      </c>
      <c r="E424" s="300" t="s">
        <v>1820</v>
      </c>
      <c r="F424" s="153" t="s">
        <v>1036</v>
      </c>
      <c r="G424" s="105">
        <v>1</v>
      </c>
      <c r="H424" s="154" t="s">
        <v>1038</v>
      </c>
      <c r="I424" s="183">
        <v>10.75</v>
      </c>
      <c r="J424" s="184">
        <f t="shared" si="19"/>
        <v>13007.5</v>
      </c>
      <c r="K424" s="34" t="s">
        <v>1333</v>
      </c>
    </row>
    <row r="425" spans="1:17" hidden="1" x14ac:dyDescent="0.3">
      <c r="A425" s="163" t="s">
        <v>191</v>
      </c>
      <c r="B425" s="157">
        <v>338</v>
      </c>
      <c r="C425" s="157" t="e">
        <f>+VLOOKUP(A425,'[3]TANGO MP-INSUMOS'!$B$1:$F$300,4,0)</f>
        <v>#N/A</v>
      </c>
      <c r="D425" s="158" t="s">
        <v>551</v>
      </c>
      <c r="E425" s="158" t="e">
        <f>+VLOOKUP(A425,'[3]TANGO MP-INSUMOS'!$B$1:$F$300,2,0)</f>
        <v>#N/A</v>
      </c>
      <c r="F425" s="159" t="s">
        <v>1039</v>
      </c>
      <c r="G425" s="164">
        <v>1.04</v>
      </c>
      <c r="H425" s="164" t="s">
        <v>1037</v>
      </c>
      <c r="I425" s="161">
        <v>33.496000000000002</v>
      </c>
      <c r="J425" s="99">
        <f t="shared" si="19"/>
        <v>42.151366400000008</v>
      </c>
      <c r="K425" s="162" t="s">
        <v>1334</v>
      </c>
    </row>
    <row r="426" spans="1:17" hidden="1" x14ac:dyDescent="0.3">
      <c r="A426" s="163" t="s">
        <v>190</v>
      </c>
      <c r="B426" s="157">
        <v>339</v>
      </c>
      <c r="C426" s="157" t="e">
        <f>+VLOOKUP(A426,'[3]TANGO MP-INSUMOS'!$B$1:$F$300,4,0)</f>
        <v>#N/A</v>
      </c>
      <c r="D426" s="158" t="s">
        <v>551</v>
      </c>
      <c r="E426" s="158" t="e">
        <f>+VLOOKUP(A426,'[3]TANGO MP-INSUMOS'!$B$1:$F$300,2,0)</f>
        <v>#N/A</v>
      </c>
      <c r="F426" s="159" t="s">
        <v>1039</v>
      </c>
      <c r="G426" s="164">
        <v>1.04</v>
      </c>
      <c r="H426" s="164" t="s">
        <v>1037</v>
      </c>
      <c r="I426" s="161">
        <v>11.935600000000001</v>
      </c>
      <c r="J426" s="99">
        <f t="shared" si="19"/>
        <v>15.019759040000002</v>
      </c>
      <c r="K426" s="162" t="s">
        <v>1334</v>
      </c>
    </row>
    <row r="427" spans="1:17" ht="12.75" customHeight="1" x14ac:dyDescent="0.3">
      <c r="A427" s="185" t="s">
        <v>134</v>
      </c>
      <c r="B427" s="133">
        <v>110054</v>
      </c>
      <c r="C427" s="133" t="e">
        <f>+VLOOKUP(A427,'[3]TANGO MP-INSUMOS'!$B$1:$F$300,4,0)</f>
        <v>#N/A</v>
      </c>
      <c r="D427" s="153" t="s">
        <v>1035</v>
      </c>
      <c r="E427" s="300" t="s">
        <v>441</v>
      </c>
      <c r="F427" s="153" t="s">
        <v>1036</v>
      </c>
      <c r="G427" s="105">
        <v>1</v>
      </c>
      <c r="H427" s="154" t="s">
        <v>1038</v>
      </c>
      <c r="I427" s="183">
        <v>10.75</v>
      </c>
      <c r="J427" s="184">
        <f t="shared" si="19"/>
        <v>13007.5</v>
      </c>
      <c r="K427" s="34" t="s">
        <v>1333</v>
      </c>
    </row>
    <row r="428" spans="1:17" ht="15" hidden="1" customHeight="1" x14ac:dyDescent="0.3">
      <c r="A428" s="165">
        <v>110096</v>
      </c>
      <c r="B428" s="157">
        <v>110096</v>
      </c>
      <c r="C428" s="157" t="e">
        <f>+VLOOKUP(A428,'[3]TANGO MP-INSUMOS'!$B$1:$F$300,4,0)</f>
        <v>#N/A</v>
      </c>
      <c r="D428" s="158" t="s">
        <v>554</v>
      </c>
      <c r="E428" s="158" t="e">
        <f>+VLOOKUP(A428,'[3]TANGO MP-INSUMOS'!$B$1:$F$300,2,0)</f>
        <v>#N/A</v>
      </c>
      <c r="F428" s="159" t="s">
        <v>1036</v>
      </c>
      <c r="G428" s="160">
        <v>1</v>
      </c>
      <c r="H428" s="158" t="s">
        <v>1038</v>
      </c>
      <c r="I428" s="161">
        <v>14</v>
      </c>
      <c r="J428" s="99">
        <f t="shared" si="19"/>
        <v>16940</v>
      </c>
      <c r="K428" s="162" t="s">
        <v>1334</v>
      </c>
    </row>
    <row r="429" spans="1:17" ht="14.4" x14ac:dyDescent="0.3">
      <c r="A429" s="131" t="s">
        <v>1021</v>
      </c>
      <c r="B429" s="152" t="s">
        <v>1021</v>
      </c>
      <c r="C429" s="133"/>
      <c r="D429" s="153" t="s">
        <v>1035</v>
      </c>
      <c r="E429" s="301" t="s">
        <v>1821</v>
      </c>
      <c r="F429" s="153" t="s">
        <v>1036</v>
      </c>
      <c r="G429" s="105">
        <v>1</v>
      </c>
      <c r="H429" s="154" t="s">
        <v>1038</v>
      </c>
      <c r="I429" s="183">
        <v>4.5</v>
      </c>
      <c r="J429" s="184">
        <f t="shared" si="19"/>
        <v>5445</v>
      </c>
      <c r="K429" s="34" t="s">
        <v>1333</v>
      </c>
    </row>
    <row r="430" spans="1:17" ht="15" customHeight="1" x14ac:dyDescent="0.3">
      <c r="A430" s="185" t="s">
        <v>604</v>
      </c>
      <c r="B430" s="133">
        <v>110053</v>
      </c>
      <c r="C430" s="133" t="e">
        <f>+VLOOKUP(A430,'[3]TANGO MP-INSUMOS'!$B$1:$F$300,4,0)</f>
        <v>#N/A</v>
      </c>
      <c r="D430" s="153" t="s">
        <v>1035</v>
      </c>
      <c r="E430" s="301" t="s">
        <v>1367</v>
      </c>
      <c r="F430" s="153" t="s">
        <v>1036</v>
      </c>
      <c r="G430" s="105">
        <v>1</v>
      </c>
      <c r="H430" s="154" t="s">
        <v>1038</v>
      </c>
      <c r="I430" s="183">
        <v>2.73</v>
      </c>
      <c r="J430" s="184">
        <f t="shared" si="19"/>
        <v>3303.2999999999997</v>
      </c>
      <c r="K430" s="34" t="s">
        <v>1333</v>
      </c>
    </row>
    <row r="431" spans="1:17" ht="14.4" hidden="1" x14ac:dyDescent="0.3">
      <c r="A431" s="166" t="s">
        <v>1021</v>
      </c>
      <c r="B431" s="169">
        <v>110106</v>
      </c>
      <c r="C431" s="157" t="e">
        <f>+VLOOKUP(A431,'[3]TANGO MP-INSUMOS'!$B$1:$F$300,4,0)</f>
        <v>#N/A</v>
      </c>
      <c r="D431" s="158" t="s">
        <v>1035</v>
      </c>
      <c r="E431" s="158" t="e">
        <f>+VLOOKUP(A431,'[3]TANGO MP-INSUMOS'!$B$1:$F$300,2,0)</f>
        <v>#N/A</v>
      </c>
      <c r="F431" s="158" t="s">
        <v>1036</v>
      </c>
      <c r="G431" s="160">
        <v>1</v>
      </c>
      <c r="H431" s="164" t="s">
        <v>1037</v>
      </c>
      <c r="I431" s="161">
        <v>32.6</v>
      </c>
      <c r="J431" s="99">
        <f t="shared" si="19"/>
        <v>39.445999999999998</v>
      </c>
      <c r="K431" s="162" t="s">
        <v>1334</v>
      </c>
    </row>
    <row r="432" spans="1:17" ht="15" hidden="1" customHeight="1" x14ac:dyDescent="0.3">
      <c r="A432" s="141" t="s">
        <v>817</v>
      </c>
      <c r="B432" s="133">
        <v>453</v>
      </c>
      <c r="C432" s="94" t="str">
        <f>+VLOOKUP(A432,'[3]TANGO MP-INSUMOS'!$B$1:$F$300,4,0)</f>
        <v>Correctivos y Coadyuvantes</v>
      </c>
      <c r="D432" s="95" t="s">
        <v>551</v>
      </c>
      <c r="E432" s="206" t="str">
        <f>+VLOOKUP(A432,'[3]TANGO MP-INSUMOS'!$B$1:$F$300,2,0)</f>
        <v>Saborizante Carne n° 01</v>
      </c>
      <c r="F432" s="103" t="s">
        <v>1039</v>
      </c>
      <c r="G432" s="102">
        <v>1.04</v>
      </c>
      <c r="H432" s="95" t="s">
        <v>1038</v>
      </c>
      <c r="I432" s="98">
        <v>27.23</v>
      </c>
      <c r="J432" s="99">
        <f t="shared" si="19"/>
        <v>34266.231999999996</v>
      </c>
      <c r="K432" s="40" t="s">
        <v>1334</v>
      </c>
    </row>
    <row r="433" spans="1:12" ht="15" hidden="1" customHeight="1" x14ac:dyDescent="0.3">
      <c r="A433" s="148" t="s">
        <v>978</v>
      </c>
      <c r="B433" s="151">
        <v>498</v>
      </c>
      <c r="C433" s="94" t="str">
        <f>+VLOOKUP(A433,'[3]TANGO MP-INSUMOS'!$B$1:$F$300,4,0)</f>
        <v>Correctivos y Coadyuvantes</v>
      </c>
      <c r="D433" s="95" t="s">
        <v>551</v>
      </c>
      <c r="E433" s="206" t="str">
        <f>+VLOOKUP(A433,'[3]TANGO MP-INSUMOS'!$B$1:$F$300,2,0)</f>
        <v>Saborizante Carne N°2</v>
      </c>
      <c r="F433" s="103" t="s">
        <v>1039</v>
      </c>
      <c r="G433" s="102">
        <v>1.04</v>
      </c>
      <c r="H433" s="95" t="s">
        <v>1038</v>
      </c>
      <c r="I433" s="98">
        <f>49.1*1.05</f>
        <v>51.555000000000007</v>
      </c>
      <c r="J433" s="99">
        <f t="shared" si="19"/>
        <v>64876.812000000013</v>
      </c>
      <c r="K433" s="40" t="s">
        <v>1334</v>
      </c>
    </row>
    <row r="434" spans="1:12" ht="15" customHeight="1" x14ac:dyDescent="0.3">
      <c r="A434" s="141" t="s">
        <v>152</v>
      </c>
      <c r="B434" s="151">
        <v>40018</v>
      </c>
      <c r="C434" s="133" t="str">
        <f>+VLOOKUP(A434,'[3]TANGO MP-INSUMOS'!$B$1:$F$300,4,0)</f>
        <v>Correctivos y Coadyuvantes</v>
      </c>
      <c r="D434" s="153" t="s">
        <v>551</v>
      </c>
      <c r="E434" s="299" t="str">
        <f>+VLOOKUP(A434,'[3]TANGO MP-INSUMOS'!$B$1:$F$300,2,0)</f>
        <v>Saborizante de ajo A</v>
      </c>
      <c r="F434" s="182" t="s">
        <v>1039</v>
      </c>
      <c r="G434" s="289">
        <v>1</v>
      </c>
      <c r="H434" s="153" t="s">
        <v>1037</v>
      </c>
      <c r="I434" s="183">
        <f>4.2*J1</f>
        <v>4200</v>
      </c>
      <c r="J434" s="291">
        <f t="shared" si="19"/>
        <v>5082</v>
      </c>
      <c r="K434" s="40" t="s">
        <v>1333</v>
      </c>
      <c r="L434" s="34" t="s">
        <v>2106</v>
      </c>
    </row>
    <row r="435" spans="1:12" ht="15" customHeight="1" x14ac:dyDescent="0.3">
      <c r="A435" s="141" t="s">
        <v>183</v>
      </c>
      <c r="B435" s="133">
        <v>347</v>
      </c>
      <c r="C435" s="133" t="str">
        <f>+VLOOKUP(A435,'[3]TANGO MP-INSUMOS'!$B$1:$F$300,4,0)</f>
        <v>Correctivos y Coadyuvantes</v>
      </c>
      <c r="D435" s="153" t="s">
        <v>551</v>
      </c>
      <c r="E435" s="298" t="str">
        <f>+VLOOKUP(A435,'[3]TANGO MP-INSUMOS'!$B$1:$F$300,2,0)</f>
        <v>Saborizante de Ajo B</v>
      </c>
      <c r="F435" s="182" t="s">
        <v>1039</v>
      </c>
      <c r="G435" s="292">
        <v>1.04</v>
      </c>
      <c r="H435" s="153" t="s">
        <v>1038</v>
      </c>
      <c r="I435" s="183">
        <f>32.28*0.95</f>
        <v>30.666</v>
      </c>
      <c r="J435" s="291">
        <f t="shared" si="19"/>
        <v>38590.094400000002</v>
      </c>
      <c r="K435" s="40" t="s">
        <v>1333</v>
      </c>
    </row>
    <row r="436" spans="1:12" ht="15" customHeight="1" x14ac:dyDescent="0.3">
      <c r="A436" s="7" t="s">
        <v>1956</v>
      </c>
      <c r="B436" s="295" t="s">
        <v>1956</v>
      </c>
      <c r="C436" s="133" t="e">
        <f>+VLOOKUP(A436,'[3]TANGO MP-INSUMOS'!$B$1:$F$300,4,0)</f>
        <v>#N/A</v>
      </c>
      <c r="D436" s="153" t="s">
        <v>551</v>
      </c>
      <c r="E436" s="298" t="s">
        <v>1957</v>
      </c>
      <c r="F436" s="182" t="s">
        <v>1039</v>
      </c>
      <c r="G436" s="292">
        <v>1.04</v>
      </c>
      <c r="H436" s="153" t="s">
        <v>1038</v>
      </c>
      <c r="I436" s="183">
        <f>32.28*0.95</f>
        <v>30.666</v>
      </c>
      <c r="J436" s="291">
        <f>+IF($H436="$",IF($G436&lt;&gt;J$2,$G436*I436,I436+$G436),I436*$G436*J$1)*1.21</f>
        <v>38590.094400000002</v>
      </c>
      <c r="K436" s="40" t="s">
        <v>1333</v>
      </c>
    </row>
    <row r="437" spans="1:12" ht="12.75" customHeight="1" x14ac:dyDescent="0.3">
      <c r="A437" s="143" t="s">
        <v>184</v>
      </c>
      <c r="B437" s="133">
        <v>346</v>
      </c>
      <c r="C437" s="133" t="str">
        <f>+VLOOKUP(A437,'[3]TANGO MP-INSUMOS'!$B$1:$F$300,4,0)</f>
        <v>Correctivos y Coadyuvantes</v>
      </c>
      <c r="D437" s="153" t="s">
        <v>551</v>
      </c>
      <c r="E437" s="298" t="str">
        <f>+VLOOKUP(A437,'[3]TANGO MP-INSUMOS'!$B$1:$F$300,2,0)</f>
        <v xml:space="preserve">Saborizante de cebolla </v>
      </c>
      <c r="F437" s="182" t="s">
        <v>1039</v>
      </c>
      <c r="G437" s="292">
        <v>1.04</v>
      </c>
      <c r="H437" s="153" t="s">
        <v>1038</v>
      </c>
      <c r="I437" s="183">
        <f>32.28*0.95</f>
        <v>30.666</v>
      </c>
      <c r="J437" s="291">
        <f t="shared" si="19"/>
        <v>38590.094400000002</v>
      </c>
      <c r="K437" s="40" t="s">
        <v>1333</v>
      </c>
    </row>
    <row r="438" spans="1:12" ht="12.75" customHeight="1" x14ac:dyDescent="0.3">
      <c r="A438" s="37" t="s">
        <v>1975</v>
      </c>
      <c r="B438" s="112" t="s">
        <v>1975</v>
      </c>
      <c r="C438" s="133" t="e">
        <f>+VLOOKUP(A438,'[3]TANGO MP-INSUMOS'!$B$1:$F$300,4,0)</f>
        <v>#N/A</v>
      </c>
      <c r="D438" s="153" t="s">
        <v>551</v>
      </c>
      <c r="E438" s="298" t="s">
        <v>1966</v>
      </c>
      <c r="F438" s="182" t="s">
        <v>1039</v>
      </c>
      <c r="G438" s="292">
        <v>1.04</v>
      </c>
      <c r="H438" s="153" t="s">
        <v>1038</v>
      </c>
      <c r="I438" s="183">
        <f>32.28*0.95</f>
        <v>30.666</v>
      </c>
      <c r="J438" s="291">
        <f>+IF($H438="$",IF($G438&lt;&gt;J$2,$G438*I438,I438+$G438),I438*$G438*J$1)*1.21</f>
        <v>38590.094400000002</v>
      </c>
      <c r="K438" s="40" t="s">
        <v>1333</v>
      </c>
    </row>
    <row r="439" spans="1:12" ht="15" hidden="1" customHeight="1" x14ac:dyDescent="0.3">
      <c r="A439" s="165" t="s">
        <v>637</v>
      </c>
      <c r="B439" s="157">
        <v>384</v>
      </c>
      <c r="C439" s="157" t="e">
        <f>+VLOOKUP(A439,'[3]TANGO MP-INSUMOS'!$B$1:$F$300,4,0)</f>
        <v>#N/A</v>
      </c>
      <c r="D439" s="158" t="s">
        <v>551</v>
      </c>
      <c r="E439" s="158" t="e">
        <f>+VLOOKUP(A439,'[3]TANGO MP-INSUMOS'!$B$1:$F$300,2,0)</f>
        <v>#N/A</v>
      </c>
      <c r="F439" s="159" t="s">
        <v>1039</v>
      </c>
      <c r="G439" s="164">
        <v>1.04</v>
      </c>
      <c r="H439" s="158" t="s">
        <v>1038</v>
      </c>
      <c r="I439" s="161">
        <v>14</v>
      </c>
      <c r="J439" s="99">
        <f t="shared" si="19"/>
        <v>17617.599999999999</v>
      </c>
      <c r="K439" s="162" t="s">
        <v>1334</v>
      </c>
    </row>
    <row r="440" spans="1:12" ht="12.75" customHeight="1" x14ac:dyDescent="0.3">
      <c r="A440" s="143" t="s">
        <v>176</v>
      </c>
      <c r="B440" s="133">
        <v>355</v>
      </c>
      <c r="C440" s="133" t="str">
        <f>+VLOOKUP(A440,'[3]TANGO MP-INSUMOS'!$B$1:$F$300,4,0)</f>
        <v>Correctivos y Coadyuvantes</v>
      </c>
      <c r="D440" s="153" t="s">
        <v>551</v>
      </c>
      <c r="E440" s="298" t="str">
        <f>+VLOOKUP(A440,'[3]TANGO MP-INSUMOS'!$B$1:$F$300,2,0)</f>
        <v>Saborizante especiado Thai</v>
      </c>
      <c r="F440" s="182" t="s">
        <v>1039</v>
      </c>
      <c r="G440" s="292">
        <v>1.04</v>
      </c>
      <c r="H440" s="153" t="s">
        <v>1038</v>
      </c>
      <c r="I440" s="183">
        <v>42.77</v>
      </c>
      <c r="J440" s="291">
        <f t="shared" si="19"/>
        <v>53821.768000000004</v>
      </c>
      <c r="K440" s="40" t="s">
        <v>1333</v>
      </c>
    </row>
    <row r="441" spans="1:12" ht="15" customHeight="1" x14ac:dyDescent="0.3">
      <c r="A441" s="144" t="s">
        <v>904</v>
      </c>
      <c r="B441" s="133">
        <v>477</v>
      </c>
      <c r="C441" s="133" t="str">
        <f>+VLOOKUP(A441,'[3]TANGO MP-INSUMOS'!$B$1:$F$300,4,0)</f>
        <v>Correctivos y Coadyuvantes</v>
      </c>
      <c r="D441" s="153" t="s">
        <v>551</v>
      </c>
      <c r="E441" s="298" t="str">
        <f>+VLOOKUP(A441,'[3]TANGO MP-INSUMOS'!$B$1:$F$300,2,0)</f>
        <v>Saborizante Masa Madre</v>
      </c>
      <c r="F441" s="182" t="s">
        <v>1039</v>
      </c>
      <c r="G441" s="292">
        <v>1.04</v>
      </c>
      <c r="H441" s="153" t="s">
        <v>1038</v>
      </c>
      <c r="I441" s="183">
        <f>43.83*0.95</f>
        <v>41.638499999999993</v>
      </c>
      <c r="J441" s="291">
        <f t="shared" si="19"/>
        <v>52397.888399999989</v>
      </c>
      <c r="K441" s="40" t="s">
        <v>1333</v>
      </c>
    </row>
    <row r="442" spans="1:12" ht="15" customHeight="1" x14ac:dyDescent="0.3">
      <c r="A442" s="7" t="s">
        <v>2145</v>
      </c>
      <c r="B442" s="7" t="s">
        <v>2145</v>
      </c>
      <c r="C442" s="133" t="e">
        <f>+VLOOKUP(A442,'[3]TANGO MP-INSUMOS'!$B$1:$F$300,4,0)</f>
        <v>#N/A</v>
      </c>
      <c r="D442" s="153" t="s">
        <v>551</v>
      </c>
      <c r="E442" s="298" t="s">
        <v>1965</v>
      </c>
      <c r="F442" s="182" t="s">
        <v>1039</v>
      </c>
      <c r="G442" s="292">
        <v>1.04</v>
      </c>
      <c r="H442" s="153" t="s">
        <v>1038</v>
      </c>
      <c r="I442" s="183">
        <f>43.83*0.95</f>
        <v>41.638499999999993</v>
      </c>
      <c r="J442" s="291">
        <f>+IF($H442="$",IF($G442&lt;&gt;J$2,$G442*I442,I442+$G442),I442*$G442*J$1)*1.21</f>
        <v>52397.888399999989</v>
      </c>
      <c r="K442" s="40" t="s">
        <v>1333</v>
      </c>
    </row>
    <row r="443" spans="1:12" ht="12.75" customHeight="1" x14ac:dyDescent="0.3">
      <c r="A443" s="143" t="s">
        <v>289</v>
      </c>
      <c r="B443" s="133">
        <v>69</v>
      </c>
      <c r="C443" s="133" t="str">
        <f>+VLOOKUP(A443,'[3]TANGO MP-INSUMOS'!$B$1:$F$300,4,0)</f>
        <v>Correctivos y Coadyuvantes</v>
      </c>
      <c r="D443" s="153" t="s">
        <v>551</v>
      </c>
      <c r="E443" s="298" t="str">
        <f>+VLOOKUP(A443,'[3]TANGO MP-INSUMOS'!$B$1:$F$300,2,0)</f>
        <v>Saborizante pimienta A</v>
      </c>
      <c r="F443" s="182" t="s">
        <v>1039</v>
      </c>
      <c r="G443" s="292">
        <v>1.04</v>
      </c>
      <c r="H443" s="154" t="s">
        <v>1038</v>
      </c>
      <c r="I443" s="183">
        <f>20.28*0.95</f>
        <v>19.266000000000002</v>
      </c>
      <c r="J443" s="291">
        <f t="shared" si="19"/>
        <v>24244.334400000003</v>
      </c>
      <c r="K443" s="40" t="s">
        <v>1333</v>
      </c>
    </row>
    <row r="444" spans="1:12" ht="15" hidden="1" customHeight="1" x14ac:dyDescent="0.3">
      <c r="A444" s="165" t="s">
        <v>174</v>
      </c>
      <c r="B444" s="157">
        <v>356</v>
      </c>
      <c r="C444" s="157" t="e">
        <f>+VLOOKUP(A444,'[3]TANGO MP-INSUMOS'!$B$1:$F$300,4,0)</f>
        <v>#N/A</v>
      </c>
      <c r="D444" s="158" t="s">
        <v>551</v>
      </c>
      <c r="E444" s="158" t="e">
        <f>+VLOOKUP(A444,'[3]TANGO MP-INSUMOS'!$B$1:$F$300,2,0)</f>
        <v>#N/A</v>
      </c>
      <c r="F444" s="159" t="s">
        <v>1039</v>
      </c>
      <c r="G444" s="164">
        <v>1.04</v>
      </c>
      <c r="H444" s="158" t="s">
        <v>1038</v>
      </c>
      <c r="I444" s="161">
        <v>26.52</v>
      </c>
      <c r="J444" s="99">
        <f t="shared" si="19"/>
        <v>33372.767999999996</v>
      </c>
      <c r="K444" s="162" t="s">
        <v>1334</v>
      </c>
    </row>
    <row r="445" spans="1:12" hidden="1" x14ac:dyDescent="0.3">
      <c r="A445" s="163" t="s">
        <v>188</v>
      </c>
      <c r="B445" s="157">
        <v>342</v>
      </c>
      <c r="C445" s="157" t="e">
        <f>+VLOOKUP(A445,'[3]TANGO MP-INSUMOS'!$B$1:$F$300,4,0)</f>
        <v>#N/A</v>
      </c>
      <c r="D445" s="158" t="s">
        <v>551</v>
      </c>
      <c r="E445" s="158" t="e">
        <f>+VLOOKUP(A445,'[3]TANGO MP-INSUMOS'!$B$1:$F$300,2,0)</f>
        <v>#N/A</v>
      </c>
      <c r="F445" s="159" t="s">
        <v>1039</v>
      </c>
      <c r="G445" s="164">
        <v>1.04</v>
      </c>
      <c r="H445" s="158" t="s">
        <v>1038</v>
      </c>
      <c r="I445" s="161">
        <v>18.899999999999999</v>
      </c>
      <c r="J445" s="99">
        <f t="shared" si="19"/>
        <v>23783.759999999998</v>
      </c>
      <c r="K445" s="162" t="s">
        <v>1334</v>
      </c>
    </row>
    <row r="446" spans="1:12" ht="15" customHeight="1" x14ac:dyDescent="0.3">
      <c r="A446" s="141" t="s">
        <v>186</v>
      </c>
      <c r="B446" s="133">
        <v>344</v>
      </c>
      <c r="C446" s="133" t="str">
        <f>+VLOOKUP(A446,'[3]TANGO MP-INSUMOS'!$B$1:$F$300,4,0)</f>
        <v>Correctivos y Coadyuvantes</v>
      </c>
      <c r="D446" s="153" t="s">
        <v>551</v>
      </c>
      <c r="E446" s="298" t="str">
        <f>+VLOOKUP(A446,'[3]TANGO MP-INSUMOS'!$B$1:$F$300,2,0)</f>
        <v>Saborizante pimienta B</v>
      </c>
      <c r="F446" s="182" t="s">
        <v>1039</v>
      </c>
      <c r="G446" s="292">
        <v>1.04</v>
      </c>
      <c r="H446" s="153" t="s">
        <v>1038</v>
      </c>
      <c r="I446" s="183">
        <v>51.79</v>
      </c>
      <c r="J446" s="291">
        <f t="shared" si="19"/>
        <v>65172.536000000007</v>
      </c>
      <c r="K446" s="40" t="s">
        <v>1333</v>
      </c>
    </row>
    <row r="447" spans="1:12" ht="15" hidden="1" customHeight="1" x14ac:dyDescent="0.3">
      <c r="A447" s="165" t="s">
        <v>276</v>
      </c>
      <c r="B447" s="157">
        <v>126</v>
      </c>
      <c r="C447" s="157" t="e">
        <f>+VLOOKUP(A447,'[3]TANGO MP-INSUMOS'!$B$1:$F$300,4,0)</f>
        <v>#N/A</v>
      </c>
      <c r="D447" s="158" t="s">
        <v>551</v>
      </c>
      <c r="E447" s="158" t="e">
        <f>+VLOOKUP(A447,'[3]TANGO MP-INSUMOS'!$B$1:$F$300,2,0)</f>
        <v>#N/A</v>
      </c>
      <c r="F447" s="159" t="s">
        <v>1039</v>
      </c>
      <c r="G447" s="164">
        <v>1.04</v>
      </c>
      <c r="H447" s="164" t="s">
        <v>1038</v>
      </c>
      <c r="I447" s="161">
        <v>10</v>
      </c>
      <c r="J447" s="99">
        <f t="shared" si="19"/>
        <v>12584</v>
      </c>
      <c r="K447" s="162" t="s">
        <v>1334</v>
      </c>
    </row>
    <row r="448" spans="1:12" ht="15" hidden="1" customHeight="1" x14ac:dyDescent="0.3">
      <c r="A448" s="165" t="s">
        <v>177</v>
      </c>
      <c r="B448" s="157">
        <v>353</v>
      </c>
      <c r="C448" s="157" t="e">
        <f>+VLOOKUP(A448,'[3]TANGO MP-INSUMOS'!$B$1:$F$300,4,0)</f>
        <v>#N/A</v>
      </c>
      <c r="D448" s="158" t="s">
        <v>551</v>
      </c>
      <c r="E448" s="158" t="e">
        <f>+VLOOKUP(A448,'[3]TANGO MP-INSUMOS'!$B$1:$F$300,2,0)</f>
        <v>#N/A</v>
      </c>
      <c r="F448" s="159" t="s">
        <v>1039</v>
      </c>
      <c r="G448" s="164">
        <v>1.04</v>
      </c>
      <c r="H448" s="158" t="s">
        <v>1038</v>
      </c>
      <c r="I448" s="161">
        <v>25.18</v>
      </c>
      <c r="J448" s="99">
        <f t="shared" si="19"/>
        <v>31686.511999999999</v>
      </c>
      <c r="K448" s="162" t="s">
        <v>1334</v>
      </c>
    </row>
    <row r="449" spans="1:17" ht="12.75" hidden="1" customHeight="1" x14ac:dyDescent="0.3">
      <c r="A449" s="145" t="s">
        <v>1009</v>
      </c>
      <c r="B449" s="133">
        <v>509</v>
      </c>
      <c r="C449" s="94" t="str">
        <f>+VLOOKUP(A449,'[3]TANGO MP-INSUMOS'!$B$1:$F$300,4,0)</f>
        <v>Correctivos y Coadyuvantes</v>
      </c>
      <c r="D449" s="95" t="s">
        <v>551</v>
      </c>
      <c r="E449" s="150" t="str">
        <f>+VLOOKUP(A449,'[3]TANGO MP-INSUMOS'!$B$1:$F$300,2,0)</f>
        <v>Saborizante pollo n° 6</v>
      </c>
      <c r="F449" s="103" t="s">
        <v>1039</v>
      </c>
      <c r="G449" s="102">
        <v>1.04</v>
      </c>
      <c r="H449" s="95" t="s">
        <v>1038</v>
      </c>
      <c r="I449" s="98">
        <f>25.84*1.05</f>
        <v>27.132000000000001</v>
      </c>
      <c r="J449" s="99">
        <f t="shared" si="19"/>
        <v>34142.908800000005</v>
      </c>
      <c r="K449" s="40" t="s">
        <v>1334</v>
      </c>
    </row>
    <row r="450" spans="1:17" ht="15" hidden="1" customHeight="1" x14ac:dyDescent="0.3">
      <c r="A450" s="167" t="s">
        <v>718</v>
      </c>
      <c r="B450" s="157">
        <v>404</v>
      </c>
      <c r="C450" s="157" t="e">
        <f>+VLOOKUP(A450,'[3]TANGO MP-INSUMOS'!$B$1:$F$300,4,0)</f>
        <v>#N/A</v>
      </c>
      <c r="D450" s="158" t="s">
        <v>551</v>
      </c>
      <c r="E450" s="158" t="e">
        <f>+VLOOKUP(A450,'[3]TANGO MP-INSUMOS'!$B$1:$F$300,2,0)</f>
        <v>#N/A</v>
      </c>
      <c r="F450" s="159" t="str">
        <f>+VLOOKUP($B450,[4]Catalogo!$C:$F,4,FALSE)</f>
        <v>Kg</v>
      </c>
      <c r="G450" s="164">
        <v>1.04</v>
      </c>
      <c r="H450" s="158" t="s">
        <v>1038</v>
      </c>
      <c r="I450" s="161">
        <v>26.02</v>
      </c>
      <c r="J450" s="99">
        <f t="shared" si="19"/>
        <v>32743.567999999999</v>
      </c>
      <c r="K450" s="162" t="s">
        <v>1334</v>
      </c>
    </row>
    <row r="451" spans="1:17" ht="12.75" hidden="1" customHeight="1" x14ac:dyDescent="0.3">
      <c r="A451" s="145" t="s">
        <v>1102</v>
      </c>
      <c r="B451" s="133">
        <v>50704</v>
      </c>
      <c r="C451" s="94" t="str">
        <f>+VLOOKUP(A451,'[3]TANGO MP-INSUMOS'!$B$1:$F$300,4,0)</f>
        <v>Correctivos y Coadyuvantes</v>
      </c>
      <c r="D451" s="95"/>
      <c r="E451" s="150" t="str">
        <f>+VLOOKUP(A451,'[3]TANGO MP-INSUMOS'!$B$1:$F$300,2,0)</f>
        <v>Saborizante Parrilla</v>
      </c>
      <c r="F451" s="103" t="s">
        <v>1039</v>
      </c>
      <c r="G451" s="102">
        <v>1.04</v>
      </c>
      <c r="H451" s="95" t="s">
        <v>1038</v>
      </c>
      <c r="I451" s="106">
        <v>28</v>
      </c>
      <c r="J451" s="99">
        <f t="shared" si="19"/>
        <v>35235.199999999997</v>
      </c>
      <c r="K451" s="162" t="s">
        <v>1334</v>
      </c>
    </row>
    <row r="452" spans="1:17" ht="12.75" hidden="1" customHeight="1" x14ac:dyDescent="0.3">
      <c r="A452" s="163" t="s">
        <v>162</v>
      </c>
      <c r="B452" s="157">
        <v>364</v>
      </c>
      <c r="C452" s="157" t="e">
        <f>+VLOOKUP(A452,'[3]TANGO MP-INSUMOS'!$B$1:$F$300,4,0)</f>
        <v>#N/A</v>
      </c>
      <c r="D452" s="158" t="s">
        <v>551</v>
      </c>
      <c r="E452" s="158" t="e">
        <f>+VLOOKUP(A452,'[3]TANGO MP-INSUMOS'!$B$1:$F$300,2,0)</f>
        <v>#N/A</v>
      </c>
      <c r="F452" s="159" t="s">
        <v>1039</v>
      </c>
      <c r="G452" s="164">
        <v>1.04</v>
      </c>
      <c r="H452" s="164" t="s">
        <v>1038</v>
      </c>
      <c r="I452" s="161">
        <v>27.87</v>
      </c>
      <c r="J452" s="99">
        <f t="shared" si="19"/>
        <v>35071.608</v>
      </c>
      <c r="K452" s="162" t="s">
        <v>1334</v>
      </c>
    </row>
    <row r="453" spans="1:17" ht="12.75" customHeight="1" x14ac:dyDescent="0.3">
      <c r="A453" s="143" t="s">
        <v>249</v>
      </c>
      <c r="B453" s="133">
        <v>238</v>
      </c>
      <c r="C453" s="133" t="str">
        <f>+VLOOKUP(A453,'[3]TANGO MP-INSUMOS'!$B$1:$F$300,4,0)</f>
        <v>Correctivos y Coadyuvantes</v>
      </c>
      <c r="D453" s="153" t="s">
        <v>551</v>
      </c>
      <c r="E453" s="298" t="str">
        <f>+VLOOKUP(A453,'[3]TANGO MP-INSUMOS'!$B$1:$F$300,2,0)</f>
        <v xml:space="preserve">Saborizante pollo Nro 1 </v>
      </c>
      <c r="F453" s="182" t="s">
        <v>1039</v>
      </c>
      <c r="G453" s="292">
        <v>1.04</v>
      </c>
      <c r="H453" s="154" t="s">
        <v>1038</v>
      </c>
      <c r="I453" s="183">
        <v>34.229999999999997</v>
      </c>
      <c r="J453" s="291">
        <f t="shared" si="19"/>
        <v>43075.031999999992</v>
      </c>
      <c r="K453" s="40" t="s">
        <v>1333</v>
      </c>
      <c r="N453" s="179"/>
    </row>
    <row r="454" spans="1:17" x14ac:dyDescent="0.3">
      <c r="A454" s="143" t="s">
        <v>185</v>
      </c>
      <c r="B454" s="133">
        <v>345</v>
      </c>
      <c r="C454" s="133" t="str">
        <f>+VLOOKUP(A454,'[3]TANGO MP-INSUMOS'!$B$1:$F$300,4,0)</f>
        <v>Correctivos y Coadyuvantes</v>
      </c>
      <c r="D454" s="153" t="s">
        <v>551</v>
      </c>
      <c r="E454" s="298" t="str">
        <f>+VLOOKUP(A454,'[3]TANGO MP-INSUMOS'!$B$1:$F$300,2,0)</f>
        <v>Saborizante pollo Nro 3</v>
      </c>
      <c r="F454" s="182" t="s">
        <v>1039</v>
      </c>
      <c r="G454" s="292">
        <v>1.04</v>
      </c>
      <c r="H454" s="153" t="s">
        <v>1038</v>
      </c>
      <c r="I454" s="183">
        <v>55.83</v>
      </c>
      <c r="J454" s="291">
        <f t="shared" si="19"/>
        <v>70256.472000000009</v>
      </c>
      <c r="K454" s="40" t="s">
        <v>1333</v>
      </c>
    </row>
    <row r="455" spans="1:17" ht="12.75" customHeight="1" x14ac:dyDescent="0.3">
      <c r="A455" s="143" t="s">
        <v>320</v>
      </c>
      <c r="B455" s="133">
        <v>365</v>
      </c>
      <c r="C455" s="133" t="str">
        <f>+VLOOKUP(A455,'[3]TANGO MP-INSUMOS'!$B$1:$F$300,4,0)</f>
        <v>Correctivos y Coadyuvantes</v>
      </c>
      <c r="D455" s="153" t="s">
        <v>551</v>
      </c>
      <c r="E455" s="298" t="str">
        <f>+VLOOKUP(A455,'[3]TANGO MP-INSUMOS'!$B$1:$F$300,2,0)</f>
        <v>Saborizante pollo Nro 4</v>
      </c>
      <c r="F455" s="182" t="s">
        <v>1039</v>
      </c>
      <c r="G455" s="292">
        <v>1.04</v>
      </c>
      <c r="H455" s="154" t="s">
        <v>1038</v>
      </c>
      <c r="I455" s="183">
        <f>42.71*0.95</f>
        <v>40.5745</v>
      </c>
      <c r="J455" s="291">
        <f t="shared" si="19"/>
        <v>51058.950799999991</v>
      </c>
      <c r="K455" s="40" t="s">
        <v>1333</v>
      </c>
    </row>
    <row r="456" spans="1:17" ht="12.75" hidden="1" customHeight="1" x14ac:dyDescent="0.3">
      <c r="A456" s="143" t="s">
        <v>173</v>
      </c>
      <c r="B456" s="133">
        <v>357</v>
      </c>
      <c r="C456" s="94" t="str">
        <f>+VLOOKUP(A456,'[3]TANGO MP-INSUMOS'!$B$1:$F$300,4,0)</f>
        <v>Correctivos y Coadyuvantes</v>
      </c>
      <c r="D456" s="95" t="s">
        <v>551</v>
      </c>
      <c r="E456" s="150" t="str">
        <f>+VLOOKUP(A456,'[3]TANGO MP-INSUMOS'!$B$1:$F$300,2,0)</f>
        <v>Saborizante pollo Nro 5</v>
      </c>
      <c r="F456" s="103" t="s">
        <v>1039</v>
      </c>
      <c r="G456" s="102">
        <v>1.04</v>
      </c>
      <c r="H456" s="95" t="s">
        <v>1038</v>
      </c>
      <c r="I456" s="98">
        <f>28.81*1.059</f>
        <v>30.509789999999995</v>
      </c>
      <c r="J456" s="99">
        <f t="shared" si="19"/>
        <v>38393.519735999995</v>
      </c>
      <c r="K456" s="40" t="s">
        <v>1334</v>
      </c>
    </row>
    <row r="457" spans="1:17" ht="12.75" customHeight="1" x14ac:dyDescent="0.3">
      <c r="A457" s="7" t="s">
        <v>1853</v>
      </c>
      <c r="B457" s="133" t="s">
        <v>1853</v>
      </c>
      <c r="C457" s="133" t="e">
        <f>+VLOOKUP(A457,'[3]TANGO MP-INSUMOS'!$B$1:$F$300,4,0)</f>
        <v>#N/A</v>
      </c>
      <c r="D457" s="153" t="s">
        <v>551</v>
      </c>
      <c r="E457" s="312" t="s">
        <v>1852</v>
      </c>
      <c r="F457" s="182" t="s">
        <v>1039</v>
      </c>
      <c r="G457" s="292">
        <v>1.04</v>
      </c>
      <c r="H457" s="153" t="s">
        <v>1038</v>
      </c>
      <c r="I457" s="183">
        <f>23.25*1.059</f>
        <v>24.621749999999999</v>
      </c>
      <c r="J457" s="291">
        <f>+IF($H457="$",IF($G457&lt;&gt;J$2,$G457*I457,I457+$G457),I457*$G457*J$1)*1.21</f>
        <v>30984.010199999997</v>
      </c>
      <c r="K457" s="40" t="s">
        <v>1333</v>
      </c>
    </row>
    <row r="458" spans="1:17" ht="12.75" customHeight="1" x14ac:dyDescent="0.3">
      <c r="A458" s="7" t="s">
        <v>1859</v>
      </c>
      <c r="B458" s="133" t="s">
        <v>1859</v>
      </c>
      <c r="C458" s="133" t="e">
        <f>+VLOOKUP(A458,'[3]TANGO MP-INSUMOS'!$B$1:$F$300,4,0)</f>
        <v>#N/A</v>
      </c>
      <c r="D458" s="153" t="s">
        <v>551</v>
      </c>
      <c r="E458" s="312" t="s">
        <v>1860</v>
      </c>
      <c r="F458" s="182" t="s">
        <v>1039</v>
      </c>
      <c r="G458" s="292">
        <v>1.04</v>
      </c>
      <c r="H458" s="153" t="s">
        <v>1038</v>
      </c>
      <c r="I458" s="183">
        <v>12.2</v>
      </c>
      <c r="J458" s="291">
        <f>+IF($H458="$",IF($G458&lt;&gt;J$2,$G458*I458,I458+$G458),I458*$G458*J$1)*1.21</f>
        <v>15352.479999999998</v>
      </c>
      <c r="K458" s="40" t="s">
        <v>1333</v>
      </c>
    </row>
    <row r="459" spans="1:17" hidden="1" x14ac:dyDescent="0.3">
      <c r="A459" s="163" t="s">
        <v>241</v>
      </c>
      <c r="B459" s="157">
        <v>271</v>
      </c>
      <c r="C459" s="157" t="e">
        <f>+VLOOKUP(A459,'[3]TANGO MP-INSUMOS'!$B$1:$F$300,4,0)</f>
        <v>#N/A</v>
      </c>
      <c r="D459" s="158" t="s">
        <v>551</v>
      </c>
      <c r="E459" s="158" t="e">
        <f>+VLOOKUP(A459,'[3]TANGO MP-INSUMOS'!$B$1:$F$300,2,0)</f>
        <v>#N/A</v>
      </c>
      <c r="F459" s="159" t="s">
        <v>1039</v>
      </c>
      <c r="G459" s="160">
        <v>1</v>
      </c>
      <c r="H459" s="164" t="s">
        <v>1038</v>
      </c>
      <c r="I459" s="161">
        <v>31.19</v>
      </c>
      <c r="J459" s="99">
        <f t="shared" si="19"/>
        <v>37739.9</v>
      </c>
      <c r="K459" s="162" t="s">
        <v>1334</v>
      </c>
    </row>
    <row r="460" spans="1:17" ht="12.75" customHeight="1" x14ac:dyDescent="0.3">
      <c r="A460" s="143" t="s">
        <v>187</v>
      </c>
      <c r="B460" s="133">
        <v>343</v>
      </c>
      <c r="C460" s="133" t="str">
        <f>+VLOOKUP(A460,'[3]TANGO MP-INSUMOS'!$B$1:$F$300,4,0)</f>
        <v>Correctivos y Coadyuvantes</v>
      </c>
      <c r="D460" s="153" t="s">
        <v>551</v>
      </c>
      <c r="E460" s="298" t="str">
        <f>+VLOOKUP(A460,'[3]TANGO MP-INSUMOS'!$B$1:$F$300,2,0)</f>
        <v>Saborizante Queso B</v>
      </c>
      <c r="F460" s="182" t="s">
        <v>1039</v>
      </c>
      <c r="G460" s="292">
        <v>1.04</v>
      </c>
      <c r="H460" s="153" t="s">
        <v>1038</v>
      </c>
      <c r="I460" s="183">
        <v>33.619999999999997</v>
      </c>
      <c r="J460" s="291">
        <f t="shared" si="19"/>
        <v>42307.407999999996</v>
      </c>
      <c r="K460" s="40" t="s">
        <v>1333</v>
      </c>
    </row>
    <row r="461" spans="1:17" ht="12.75" customHeight="1" x14ac:dyDescent="0.3">
      <c r="A461" s="145" t="s">
        <v>747</v>
      </c>
      <c r="B461" s="133">
        <v>408</v>
      </c>
      <c r="C461" s="133" t="str">
        <f>+VLOOKUP(A461,'[3]TANGO MP-INSUMOS'!$B$1:$F$300,4,0)</f>
        <v>Correctivos y Coadyuvantes</v>
      </c>
      <c r="D461" s="153" t="s">
        <v>551</v>
      </c>
      <c r="E461" s="298" t="str">
        <f>+VLOOKUP(A461,'[3]TANGO MP-INSUMOS'!$B$1:$F$300,2,0)</f>
        <v>Saborizante Queso C</v>
      </c>
      <c r="F461" s="182" t="s">
        <v>1039</v>
      </c>
      <c r="G461" s="292">
        <v>1.04</v>
      </c>
      <c r="H461" s="153" t="s">
        <v>1038</v>
      </c>
      <c r="I461" s="183">
        <v>10.01</v>
      </c>
      <c r="J461" s="291">
        <f t="shared" si="19"/>
        <v>12596.584000000001</v>
      </c>
      <c r="K461" s="40" t="s">
        <v>1333</v>
      </c>
    </row>
    <row r="462" spans="1:17" ht="12.75" customHeight="1" x14ac:dyDescent="0.3">
      <c r="A462" s="143" t="s">
        <v>153</v>
      </c>
      <c r="B462" s="133">
        <v>40007</v>
      </c>
      <c r="C462" s="133" t="str">
        <f>+VLOOKUP(A462,'[3]TANGO MP-INSUMOS'!$B$1:$F$300,4,0)</f>
        <v>Correctivos y Coadyuvantes</v>
      </c>
      <c r="D462" s="153" t="s">
        <v>551</v>
      </c>
      <c r="E462" s="298" t="str">
        <f>+VLOOKUP(A462,'[3]TANGO MP-INSUMOS'!$B$1:$F$300,2,0)</f>
        <v>Sal</v>
      </c>
      <c r="F462" s="182" t="s">
        <v>1039</v>
      </c>
      <c r="G462" s="289">
        <v>1</v>
      </c>
      <c r="H462" s="154" t="s">
        <v>1037</v>
      </c>
      <c r="I462" s="209">
        <v>264.5</v>
      </c>
      <c r="J462" s="291">
        <f t="shared" si="19"/>
        <v>320.04500000000002</v>
      </c>
      <c r="K462" s="40" t="s">
        <v>1333</v>
      </c>
      <c r="L462" s="322">
        <f>6611.58/25</f>
        <v>264.46319999999997</v>
      </c>
      <c r="M462" s="323">
        <v>45544</v>
      </c>
    </row>
    <row r="463" spans="1:17" hidden="1" x14ac:dyDescent="0.3">
      <c r="A463" s="163" t="s">
        <v>300</v>
      </c>
      <c r="B463" s="157">
        <v>16</v>
      </c>
      <c r="C463" s="157" t="e">
        <f>+VLOOKUP(A463,'[3]TANGO MP-INSUMOS'!$B$1:$F$300,4,0)</f>
        <v>#N/A</v>
      </c>
      <c r="D463" s="158" t="s">
        <v>551</v>
      </c>
      <c r="E463" s="158" t="e">
        <f>+VLOOKUP(A463,'[3]TANGO MP-INSUMOS'!$B$1:$F$300,2,0)</f>
        <v>#N/A</v>
      </c>
      <c r="F463" s="159" t="s">
        <v>1039</v>
      </c>
      <c r="G463" s="164">
        <v>1.04</v>
      </c>
      <c r="H463" s="164" t="s">
        <v>1038</v>
      </c>
      <c r="I463" s="161">
        <v>17.739999999999998</v>
      </c>
      <c r="J463" s="99">
        <f t="shared" si="19"/>
        <v>22324.015999999996</v>
      </c>
      <c r="K463" s="162" t="s">
        <v>1334</v>
      </c>
    </row>
    <row r="464" spans="1:17" ht="12.75" customHeight="1" x14ac:dyDescent="0.3">
      <c r="A464" s="142" t="s">
        <v>895</v>
      </c>
      <c r="B464" s="133">
        <v>462</v>
      </c>
      <c r="C464" s="133" t="str">
        <f>+VLOOKUP(A464,'[3]TANGO MP-INSUMOS'!$B$1:$F$300,4,0)</f>
        <v>Vegetales</v>
      </c>
      <c r="D464" s="153" t="s">
        <v>551</v>
      </c>
      <c r="E464" s="298" t="str">
        <f>+VLOOKUP(A464,'[3]TANGO MP-INSUMOS'!$B$1:$F$300,2,0)</f>
        <v xml:space="preserve">Salsa pizza cubeteada </v>
      </c>
      <c r="F464" s="182" t="s">
        <v>1039</v>
      </c>
      <c r="G464" s="105">
        <v>1</v>
      </c>
      <c r="H464" s="153" t="s">
        <v>1037</v>
      </c>
      <c r="I464" s="343">
        <v>1440.26</v>
      </c>
      <c r="J464" s="291">
        <f t="shared" si="19"/>
        <v>1742.7146</v>
      </c>
      <c r="K464" s="40" t="s">
        <v>1333</v>
      </c>
      <c r="L464" s="195"/>
      <c r="M464" s="179"/>
      <c r="N464" s="195"/>
      <c r="O464" s="179"/>
      <c r="P464" s="179"/>
      <c r="Q464" s="179"/>
    </row>
    <row r="465" spans="1:17" ht="12.75" customHeight="1" x14ac:dyDescent="0.3">
      <c r="A465" s="143" t="s">
        <v>599</v>
      </c>
      <c r="B465" s="133">
        <v>372</v>
      </c>
      <c r="C465" s="133" t="str">
        <f>+VLOOKUP(A465,'[3]TANGO MP-INSUMOS'!$B$1:$F$300,4,0)</f>
        <v>Vegetales</v>
      </c>
      <c r="D465" s="153" t="s">
        <v>551</v>
      </c>
      <c r="E465" s="298" t="str">
        <f>+VLOOKUP(A465,'[3]TANGO MP-INSUMOS'!$B$1:$F$300,2,0)</f>
        <v xml:space="preserve">Salsa pizza original </v>
      </c>
      <c r="F465" s="182" t="s">
        <v>1039</v>
      </c>
      <c r="G465" s="105">
        <v>1</v>
      </c>
      <c r="H465" s="153" t="s">
        <v>1037</v>
      </c>
      <c r="I465" s="343">
        <v>983.31</v>
      </c>
      <c r="J465" s="291">
        <f t="shared" si="19"/>
        <v>1189.8050999999998</v>
      </c>
      <c r="K465" s="40" t="s">
        <v>1333</v>
      </c>
      <c r="L465" s="195"/>
      <c r="M465" s="179"/>
      <c r="N465" s="195"/>
      <c r="O465" s="179"/>
      <c r="P465" s="179"/>
      <c r="Q465" s="179"/>
    </row>
    <row r="466" spans="1:17" ht="12.75" customHeight="1" x14ac:dyDescent="0.3">
      <c r="A466" s="131" t="s">
        <v>1495</v>
      </c>
      <c r="B466" s="152" t="s">
        <v>1495</v>
      </c>
      <c r="C466" s="133"/>
      <c r="D466" s="153" t="s">
        <v>551</v>
      </c>
      <c r="E466" s="300" t="s">
        <v>1496</v>
      </c>
      <c r="F466" s="182" t="s">
        <v>1039</v>
      </c>
      <c r="G466" s="105">
        <v>1</v>
      </c>
      <c r="H466" s="153" t="s">
        <v>1037</v>
      </c>
      <c r="I466" s="208">
        <f>326.44/0.064</f>
        <v>5100.625</v>
      </c>
      <c r="J466" s="291">
        <f t="shared" si="19"/>
        <v>6171.7562499999995</v>
      </c>
      <c r="K466" s="40" t="s">
        <v>1333</v>
      </c>
      <c r="L466" s="179"/>
    </row>
    <row r="467" spans="1:17" ht="12.75" hidden="1" customHeight="1" x14ac:dyDescent="0.3">
      <c r="A467" s="163" t="s">
        <v>151</v>
      </c>
      <c r="B467" s="157">
        <v>40019</v>
      </c>
      <c r="C467" s="157" t="e">
        <f>+VLOOKUP(A467,'[3]TANGO MP-INSUMOS'!$B$1:$F$300,4,0)</f>
        <v>#N/A</v>
      </c>
      <c r="D467" s="158" t="s">
        <v>551</v>
      </c>
      <c r="E467" s="158" t="e">
        <f>+VLOOKUP(A467,'[3]TANGO MP-INSUMOS'!$B$1:$F$300,2,0)</f>
        <v>#N/A</v>
      </c>
      <c r="F467" s="159" t="s">
        <v>1039</v>
      </c>
      <c r="G467" s="160">
        <v>1</v>
      </c>
      <c r="H467" s="158" t="s">
        <v>1037</v>
      </c>
      <c r="I467" s="161">
        <v>10</v>
      </c>
      <c r="J467" s="99">
        <f t="shared" si="19"/>
        <v>12.1</v>
      </c>
      <c r="K467" s="162" t="s">
        <v>1334</v>
      </c>
    </row>
    <row r="468" spans="1:17" ht="14.4" hidden="1" x14ac:dyDescent="0.3">
      <c r="A468" s="202" t="s">
        <v>1383</v>
      </c>
      <c r="B468" s="202" t="s">
        <v>1383</v>
      </c>
      <c r="C468" s="133" t="e">
        <f>+VLOOKUP(A468,'[3]TANGO MP-INSUMOS'!$B$1:$F$300,4,0)</f>
        <v>#N/A</v>
      </c>
      <c r="D468" s="95" t="s">
        <v>557</v>
      </c>
      <c r="E468" s="96" t="s">
        <v>1352</v>
      </c>
      <c r="F468" s="176" t="s">
        <v>1039</v>
      </c>
      <c r="G468" s="176">
        <v>1</v>
      </c>
      <c r="H468" s="176" t="s">
        <v>1038</v>
      </c>
      <c r="I468" s="76">
        <v>3.238</v>
      </c>
      <c r="J468" s="99">
        <f>+IF($H468="$",IF($G468&lt;&gt;J$2,$G468*I468,I468+$G468),I468*$G468*J$1)</f>
        <v>3238</v>
      </c>
      <c r="K468" s="40" t="s">
        <v>1334</v>
      </c>
      <c r="L468" s="205"/>
      <c r="N468" s="98"/>
    </row>
    <row r="469" spans="1:17" ht="12.75" hidden="1" customHeight="1" x14ac:dyDescent="0.3">
      <c r="A469" s="201" t="s">
        <v>1405</v>
      </c>
      <c r="B469" s="201" t="s">
        <v>1405</v>
      </c>
      <c r="C469" s="133" t="e">
        <f>+VLOOKUP(A469,'[3]TANGO MP-INSUMOS'!$B$1:$F$300,4,0)</f>
        <v>#N/A</v>
      </c>
      <c r="D469" s="95" t="s">
        <v>557</v>
      </c>
      <c r="E469" s="96" t="s">
        <v>1353</v>
      </c>
      <c r="F469" s="176" t="s">
        <v>1039</v>
      </c>
      <c r="G469" s="176">
        <v>1</v>
      </c>
      <c r="H469" s="176" t="s">
        <v>1038</v>
      </c>
      <c r="I469" s="76">
        <v>2.31</v>
      </c>
      <c r="J469" s="99">
        <f>+IF($H469="$",IF($G469&lt;&gt;J$2,$G469*I469,I469+$G469),I469*$G469*J$1)</f>
        <v>2310</v>
      </c>
      <c r="K469" s="40" t="s">
        <v>1334</v>
      </c>
      <c r="L469" s="205"/>
      <c r="N469" s="98"/>
    </row>
    <row r="470" spans="1:17" ht="14.4" hidden="1" x14ac:dyDescent="0.3">
      <c r="A470" s="188" t="s">
        <v>1386</v>
      </c>
      <c r="B470" s="188" t="s">
        <v>1386</v>
      </c>
      <c r="C470" s="133" t="e">
        <f>+VLOOKUP(A470,'[3]TANGO MP-INSUMOS'!$B$1:$F$300,4,0)</f>
        <v>#N/A</v>
      </c>
      <c r="D470" s="95" t="s">
        <v>557</v>
      </c>
      <c r="E470" s="214" t="s">
        <v>1354</v>
      </c>
      <c r="F470" s="176" t="s">
        <v>1039</v>
      </c>
      <c r="G470" s="176">
        <v>1</v>
      </c>
      <c r="H470" s="176" t="s">
        <v>1038</v>
      </c>
      <c r="I470" s="224">
        <v>2.31</v>
      </c>
      <c r="J470" s="99">
        <f>+IF($H470="$",IF($G470&lt;&gt;J$2,$G470*I470,I470+$G470),I470*$G470*J$1)</f>
        <v>2310</v>
      </c>
      <c r="K470" s="40" t="s">
        <v>1334</v>
      </c>
    </row>
    <row r="471" spans="1:17" ht="12.75" hidden="1" customHeight="1" x14ac:dyDescent="0.3">
      <c r="A471" s="156" t="s">
        <v>932</v>
      </c>
      <c r="B471" s="157">
        <v>483</v>
      </c>
      <c r="C471" s="157" t="e">
        <f>+VLOOKUP(A471,'[3]TANGO MP-INSUMOS'!$B$1:$F$300,4,0)</f>
        <v>#N/A</v>
      </c>
      <c r="D471" s="158" t="s">
        <v>551</v>
      </c>
      <c r="E471" s="158" t="e">
        <f>+VLOOKUP(A471,'[3]TANGO MP-INSUMOS'!$B$1:$F$300,2,0)</f>
        <v>#N/A</v>
      </c>
      <c r="F471" s="159" t="s">
        <v>1039</v>
      </c>
      <c r="G471" s="160">
        <v>1</v>
      </c>
      <c r="H471" s="158" t="s">
        <v>1037</v>
      </c>
      <c r="I471" s="161">
        <v>35</v>
      </c>
      <c r="J471" s="99">
        <f>+IF($H471="$",IF($G471&lt;&gt;J$2,$G471*I471,I471+$G471),I471*$G471*J$1)*1.21</f>
        <v>42.35</v>
      </c>
      <c r="K471" s="162" t="s">
        <v>1334</v>
      </c>
    </row>
    <row r="472" spans="1:17" ht="12.75" hidden="1" customHeight="1" x14ac:dyDescent="0.3">
      <c r="A472" s="188" t="s">
        <v>1387</v>
      </c>
      <c r="B472" s="188" t="s">
        <v>1387</v>
      </c>
      <c r="C472" s="133" t="e">
        <f>+VLOOKUP(A472,'[3]TANGO MP-INSUMOS'!$B$1:$F$300,4,0)</f>
        <v>#N/A</v>
      </c>
      <c r="D472" s="95" t="s">
        <v>557</v>
      </c>
      <c r="E472" s="176" t="s">
        <v>949</v>
      </c>
      <c r="F472" s="40" t="s">
        <v>1039</v>
      </c>
      <c r="G472" s="40">
        <v>1</v>
      </c>
      <c r="H472" s="40" t="s">
        <v>1038</v>
      </c>
      <c r="I472" s="76">
        <v>1.833</v>
      </c>
      <c r="J472" s="99">
        <f t="shared" ref="J472:J479" si="20">+IF($H472="$",IF($G472&lt;&gt;J$2,$G472*I472,I472+$G472),I472*$G472*J$1)</f>
        <v>1833</v>
      </c>
      <c r="K472" s="40" t="s">
        <v>1334</v>
      </c>
    </row>
    <row r="473" spans="1:17" ht="12.75" hidden="1" customHeight="1" x14ac:dyDescent="0.3">
      <c r="A473" s="177">
        <v>214001456001</v>
      </c>
      <c r="B473" s="151">
        <v>214001456001</v>
      </c>
      <c r="C473" s="133" t="e">
        <f>+VLOOKUP(A473,'[3]TANGO MP-INSUMOS'!$B$1:$F$300,4,0)</f>
        <v>#N/A</v>
      </c>
      <c r="D473" s="95" t="s">
        <v>557</v>
      </c>
      <c r="E473" s="176" t="s">
        <v>1355</v>
      </c>
      <c r="F473" s="40" t="s">
        <v>1039</v>
      </c>
      <c r="G473" s="40">
        <v>1</v>
      </c>
      <c r="H473" s="40" t="s">
        <v>1038</v>
      </c>
      <c r="I473" s="76">
        <v>1.792</v>
      </c>
      <c r="J473" s="99">
        <f t="shared" si="20"/>
        <v>1792</v>
      </c>
      <c r="K473" s="40" t="s">
        <v>1334</v>
      </c>
    </row>
    <row r="474" spans="1:17" ht="12.75" hidden="1" customHeight="1" x14ac:dyDescent="0.3">
      <c r="A474" s="188" t="s">
        <v>1405</v>
      </c>
      <c r="B474" s="188" t="s">
        <v>1405</v>
      </c>
      <c r="C474" s="133" t="e">
        <f>+VLOOKUP(A474,'[3]TANGO MP-INSUMOS'!$B$1:$F$300,4,0)</f>
        <v>#N/A</v>
      </c>
      <c r="D474" s="95" t="s">
        <v>557</v>
      </c>
      <c r="E474" s="176" t="s">
        <v>943</v>
      </c>
      <c r="F474" s="40" t="s">
        <v>1039</v>
      </c>
      <c r="G474" s="40">
        <v>1</v>
      </c>
      <c r="H474" s="40" t="s">
        <v>1038</v>
      </c>
      <c r="I474" s="76">
        <v>2.6779999999999999</v>
      </c>
      <c r="J474" s="99">
        <f t="shared" si="20"/>
        <v>2678</v>
      </c>
      <c r="K474" s="40" t="s">
        <v>1334</v>
      </c>
    </row>
    <row r="475" spans="1:17" ht="15" hidden="1" customHeight="1" x14ac:dyDescent="0.3">
      <c r="A475" s="177">
        <v>214001456101</v>
      </c>
      <c r="B475" s="151">
        <v>214001456101</v>
      </c>
      <c r="C475" s="133" t="e">
        <f>+VLOOKUP(A475,'[3]TANGO MP-INSUMOS'!$B$1:$F$300,4,0)</f>
        <v>#N/A</v>
      </c>
      <c r="D475" s="95" t="s">
        <v>557</v>
      </c>
      <c r="E475" s="176" t="s">
        <v>1356</v>
      </c>
      <c r="F475" s="40" t="s">
        <v>1039</v>
      </c>
      <c r="G475" s="40">
        <v>1</v>
      </c>
      <c r="H475" s="40" t="s">
        <v>1038</v>
      </c>
      <c r="I475" s="76">
        <v>1.827</v>
      </c>
      <c r="J475" s="99">
        <f t="shared" si="20"/>
        <v>1827</v>
      </c>
      <c r="K475" s="40" t="s">
        <v>1334</v>
      </c>
    </row>
    <row r="476" spans="1:17" ht="12.75" hidden="1" customHeight="1" x14ac:dyDescent="0.3">
      <c r="A476" s="201" t="s">
        <v>1409</v>
      </c>
      <c r="B476" s="201" t="s">
        <v>1409</v>
      </c>
      <c r="C476" s="133" t="e">
        <f>+VLOOKUP(A476,'[3]TANGO MP-INSUMOS'!$B$1:$F$300,4,0)</f>
        <v>#N/A</v>
      </c>
      <c r="D476" s="95" t="s">
        <v>557</v>
      </c>
      <c r="E476" s="176" t="s">
        <v>945</v>
      </c>
      <c r="F476" s="40" t="s">
        <v>1039</v>
      </c>
      <c r="G476" s="40">
        <v>1</v>
      </c>
      <c r="H476" s="40" t="s">
        <v>1038</v>
      </c>
      <c r="I476" s="76">
        <v>1.786</v>
      </c>
      <c r="J476" s="99">
        <f t="shared" si="20"/>
        <v>1786</v>
      </c>
      <c r="K476" s="40" t="s">
        <v>1334</v>
      </c>
    </row>
    <row r="477" spans="1:17" ht="14.4" hidden="1" x14ac:dyDescent="0.3">
      <c r="A477" s="188" t="s">
        <v>1384</v>
      </c>
      <c r="B477" s="188" t="s">
        <v>1384</v>
      </c>
      <c r="C477" s="133" t="e">
        <f>+VLOOKUP(A477,'[3]TANGO MP-INSUMOS'!$B$1:$F$300,4,0)</f>
        <v>#N/A</v>
      </c>
      <c r="D477" s="95" t="s">
        <v>557</v>
      </c>
      <c r="E477" s="176" t="s">
        <v>1357</v>
      </c>
      <c r="F477" s="40" t="s">
        <v>1039</v>
      </c>
      <c r="G477" s="40">
        <v>1</v>
      </c>
      <c r="H477" s="40" t="s">
        <v>1038</v>
      </c>
      <c r="I477" s="76">
        <v>1.6859999999999999</v>
      </c>
      <c r="J477" s="99">
        <f t="shared" si="20"/>
        <v>1686</v>
      </c>
      <c r="K477" s="40" t="s">
        <v>1334</v>
      </c>
    </row>
    <row r="478" spans="1:17" ht="12.75" hidden="1" customHeight="1" x14ac:dyDescent="0.3">
      <c r="A478" s="201" t="s">
        <v>1415</v>
      </c>
      <c r="B478" s="201" t="s">
        <v>1415</v>
      </c>
      <c r="C478" s="133" t="e">
        <f>+VLOOKUP(A478,'[3]TANGO MP-INSUMOS'!$B$1:$F$300,4,0)</f>
        <v>#N/A</v>
      </c>
      <c r="D478" s="95" t="s">
        <v>557</v>
      </c>
      <c r="E478" s="176" t="s">
        <v>947</v>
      </c>
      <c r="F478" s="40" t="s">
        <v>1039</v>
      </c>
      <c r="G478" s="40">
        <v>1</v>
      </c>
      <c r="H478" s="40" t="s">
        <v>1038</v>
      </c>
      <c r="I478" s="76">
        <v>2.5</v>
      </c>
      <c r="J478" s="99">
        <f t="shared" si="20"/>
        <v>2500</v>
      </c>
      <c r="K478" s="40" t="s">
        <v>1334</v>
      </c>
    </row>
    <row r="479" spans="1:17" ht="15" hidden="1" customHeight="1" x14ac:dyDescent="0.3">
      <c r="A479" s="189" t="s">
        <v>1416</v>
      </c>
      <c r="B479" s="189" t="s">
        <v>1416</v>
      </c>
      <c r="C479" s="133" t="e">
        <f>+VLOOKUP(A479,'[3]TANGO MP-INSUMOS'!$B$1:$F$300,4,0)</f>
        <v>#N/A</v>
      </c>
      <c r="D479" s="95" t="s">
        <v>557</v>
      </c>
      <c r="E479" s="176" t="s">
        <v>1358</v>
      </c>
      <c r="F479" s="40" t="s">
        <v>1039</v>
      </c>
      <c r="G479" s="40">
        <v>1</v>
      </c>
      <c r="H479" s="40" t="s">
        <v>1038</v>
      </c>
      <c r="I479" s="76">
        <v>2.1139999999999999</v>
      </c>
      <c r="J479" s="99">
        <f t="shared" si="20"/>
        <v>2114</v>
      </c>
      <c r="K479" s="40" t="s">
        <v>1334</v>
      </c>
    </row>
    <row r="480" spans="1:17" ht="14.4" x14ac:dyDescent="0.3">
      <c r="A480" s="7" t="s">
        <v>1436</v>
      </c>
      <c r="B480" s="152" t="s">
        <v>1436</v>
      </c>
      <c r="C480" s="133" t="e">
        <f>+VLOOKUP(A480,'[3]TANGO MP-INSUMOS'!$B$1:$F$300,4,0)</f>
        <v>#N/A</v>
      </c>
      <c r="D480" s="153" t="s">
        <v>551</v>
      </c>
      <c r="E480" s="300" t="s">
        <v>1437</v>
      </c>
      <c r="F480" s="182" t="s">
        <v>1039</v>
      </c>
      <c r="G480" s="105">
        <v>1.02</v>
      </c>
      <c r="H480" s="153" t="s">
        <v>1037</v>
      </c>
      <c r="I480" s="208">
        <v>4487.6000000000004</v>
      </c>
      <c r="J480" s="291">
        <f>+IF($H480="$",IF($G480&lt;&gt;J$2,$G480*I480,I480+$G480),I480*$G480*J$1)*1.21</f>
        <v>5538.5959200000007</v>
      </c>
      <c r="K480" s="34" t="s">
        <v>1333</v>
      </c>
    </row>
    <row r="481" spans="1:14" ht="15" customHeight="1" x14ac:dyDescent="0.3">
      <c r="A481" s="7" t="s">
        <v>1522</v>
      </c>
      <c r="B481" s="152" t="s">
        <v>1522</v>
      </c>
      <c r="C481" s="133" t="s">
        <v>903</v>
      </c>
      <c r="D481" s="153" t="s">
        <v>570</v>
      </c>
      <c r="E481" s="300" t="s">
        <v>1787</v>
      </c>
      <c r="F481" s="182" t="s">
        <v>1039</v>
      </c>
      <c r="G481" s="105">
        <v>1.04</v>
      </c>
      <c r="H481" s="153" t="s">
        <v>1037</v>
      </c>
      <c r="I481" s="208">
        <v>4039.3</v>
      </c>
      <c r="J481" s="291">
        <f>+IF($H481="$",IF($G481&lt;&gt;J$2,$G481*I481,I481+$G481),I481*$G481*J$1)*1.21</f>
        <v>5083.05512</v>
      </c>
      <c r="K481" s="40" t="s">
        <v>1333</v>
      </c>
      <c r="N481" s="191"/>
    </row>
    <row r="482" spans="1:14" ht="15" customHeight="1" x14ac:dyDescent="0.3">
      <c r="A482" s="141" t="s">
        <v>1350</v>
      </c>
      <c r="B482" s="152" t="s">
        <v>1350</v>
      </c>
      <c r="C482" s="133" t="s">
        <v>903</v>
      </c>
      <c r="D482" s="153" t="s">
        <v>570</v>
      </c>
      <c r="E482" s="300" t="s">
        <v>1351</v>
      </c>
      <c r="F482" s="182" t="s">
        <v>1039</v>
      </c>
      <c r="G482" s="105">
        <v>1.04</v>
      </c>
      <c r="H482" s="153" t="s">
        <v>1037</v>
      </c>
      <c r="I482" s="208">
        <v>4039.3</v>
      </c>
      <c r="J482" s="291">
        <f>+IF($H482="$",IF($G482&lt;&gt;J$2,$G482*I482,I482+$G482),I482*$G482*J$1)*1.21</f>
        <v>5083.05512</v>
      </c>
      <c r="K482" s="40" t="s">
        <v>1333</v>
      </c>
    </row>
    <row r="483" spans="1:14" ht="15" customHeight="1" x14ac:dyDescent="0.3">
      <c r="A483" s="7" t="s">
        <v>1524</v>
      </c>
      <c r="B483" s="152" t="s">
        <v>1524</v>
      </c>
      <c r="C483" s="133" t="s">
        <v>903</v>
      </c>
      <c r="D483" s="153" t="s">
        <v>570</v>
      </c>
      <c r="E483" s="300" t="s">
        <v>1525</v>
      </c>
      <c r="F483" s="182" t="s">
        <v>1039</v>
      </c>
      <c r="G483" s="105">
        <v>1.04</v>
      </c>
      <c r="H483" s="153" t="s">
        <v>1037</v>
      </c>
      <c r="I483" s="208">
        <v>5199.6000000000004</v>
      </c>
      <c r="J483" s="291">
        <f>+IF($H483="$",IF($G483&lt;&gt;J$2,$G483*I483,I483+$G483),I483*$G483*J$1)*1.21</f>
        <v>6543.1766400000006</v>
      </c>
      <c r="K483" s="40" t="s">
        <v>1333</v>
      </c>
      <c r="N483" s="191"/>
    </row>
    <row r="484" spans="1:14" ht="15" hidden="1" customHeight="1" x14ac:dyDescent="0.3">
      <c r="A484" s="188" t="s">
        <v>1515</v>
      </c>
      <c r="B484" s="131" t="s">
        <v>1515</v>
      </c>
      <c r="C484" s="94" t="e">
        <f>+VLOOKUP(A484,'[3]TANGO MP-INSUMOS'!$B$1:$F$300,4,0)</f>
        <v>#N/A</v>
      </c>
      <c r="D484" s="95" t="s">
        <v>557</v>
      </c>
      <c r="E484" s="131" t="s">
        <v>1359</v>
      </c>
      <c r="F484" s="103" t="s">
        <v>1039</v>
      </c>
      <c r="G484" s="97">
        <v>1</v>
      </c>
      <c r="H484" s="95" t="s">
        <v>1038</v>
      </c>
      <c r="I484" s="208">
        <v>1.6459999999999999</v>
      </c>
      <c r="J484" s="99">
        <f t="shared" ref="J484:J490" si="21">+IF($H484="$",IF($G484&lt;&gt;J$2,$G484*I484,I484+$G484),I484*$G484*J$1)</f>
        <v>1646</v>
      </c>
      <c r="K484" s="40" t="s">
        <v>1334</v>
      </c>
    </row>
    <row r="485" spans="1:14" ht="15" hidden="1" customHeight="1" x14ac:dyDescent="0.3">
      <c r="A485" s="188" t="s">
        <v>1407</v>
      </c>
      <c r="B485" s="131" t="s">
        <v>1407</v>
      </c>
      <c r="C485" s="94" t="e">
        <f>+VLOOKUP(A485,'[3]TANGO MP-INSUMOS'!$B$1:$F$300,4,0)</f>
        <v>#N/A</v>
      </c>
      <c r="D485" s="95" t="s">
        <v>557</v>
      </c>
      <c r="E485" s="131" t="s">
        <v>941</v>
      </c>
      <c r="F485" s="103" t="s">
        <v>1039</v>
      </c>
      <c r="G485" s="97">
        <v>1</v>
      </c>
      <c r="H485" s="95" t="s">
        <v>1038</v>
      </c>
      <c r="I485" s="208">
        <v>1.744</v>
      </c>
      <c r="J485" s="99">
        <f t="shared" si="21"/>
        <v>1744</v>
      </c>
      <c r="K485" s="40" t="s">
        <v>1334</v>
      </c>
    </row>
    <row r="486" spans="1:14" ht="12.75" hidden="1" customHeight="1" x14ac:dyDescent="0.3">
      <c r="A486" s="131" t="s">
        <v>1516</v>
      </c>
      <c r="B486" s="131" t="s">
        <v>1516</v>
      </c>
      <c r="C486" s="94" t="e">
        <f>+VLOOKUP(A486,'[3]TANGO MP-INSUMOS'!$B$1:$F$300,4,0)</f>
        <v>#N/A</v>
      </c>
      <c r="D486" s="95" t="s">
        <v>557</v>
      </c>
      <c r="E486" s="131" t="s">
        <v>1360</v>
      </c>
      <c r="F486" s="103" t="s">
        <v>1039</v>
      </c>
      <c r="G486" s="97">
        <v>1</v>
      </c>
      <c r="H486" s="95" t="s">
        <v>1038</v>
      </c>
      <c r="I486" s="208">
        <v>1.631</v>
      </c>
      <c r="J486" s="99">
        <f t="shared" si="21"/>
        <v>1631</v>
      </c>
      <c r="K486" s="40" t="s">
        <v>1334</v>
      </c>
    </row>
    <row r="487" spans="1:14" ht="12.75" hidden="1" customHeight="1" x14ac:dyDescent="0.3">
      <c r="A487" s="177">
        <v>214001455701</v>
      </c>
      <c r="B487" s="131">
        <v>214001455701</v>
      </c>
      <c r="C487" s="94" t="e">
        <f>+VLOOKUP(A487,'[3]TANGO MP-INSUMOS'!$B$1:$F$300,4,0)</f>
        <v>#N/A</v>
      </c>
      <c r="D487" s="95" t="s">
        <v>557</v>
      </c>
      <c r="E487" s="131" t="s">
        <v>953</v>
      </c>
      <c r="F487" s="103" t="s">
        <v>1039</v>
      </c>
      <c r="G487" s="97">
        <v>1</v>
      </c>
      <c r="H487" s="95" t="s">
        <v>1038</v>
      </c>
      <c r="I487" s="208">
        <v>2.0009999999999999</v>
      </c>
      <c r="J487" s="99">
        <f t="shared" si="21"/>
        <v>2001</v>
      </c>
      <c r="K487" s="40" t="s">
        <v>1334</v>
      </c>
    </row>
    <row r="488" spans="1:14" ht="15" hidden="1" customHeight="1" x14ac:dyDescent="0.3">
      <c r="A488" s="177">
        <v>214001456301</v>
      </c>
      <c r="B488" s="131">
        <v>214001456301</v>
      </c>
      <c r="C488" s="94" t="e">
        <f>+VLOOKUP(A488,'[3]TANGO MP-INSUMOS'!$B$1:$F$300,4,0)</f>
        <v>#N/A</v>
      </c>
      <c r="D488" s="95" t="s">
        <v>557</v>
      </c>
      <c r="E488" s="131" t="s">
        <v>1361</v>
      </c>
      <c r="F488" s="103" t="s">
        <v>1039</v>
      </c>
      <c r="G488" s="97">
        <v>1</v>
      </c>
      <c r="H488" s="95" t="s">
        <v>1038</v>
      </c>
      <c r="I488" s="208">
        <v>1.9390000000000001</v>
      </c>
      <c r="J488" s="99">
        <f t="shared" si="21"/>
        <v>1939</v>
      </c>
      <c r="K488" s="40" t="s">
        <v>1334</v>
      </c>
    </row>
    <row r="489" spans="1:14" ht="15" hidden="1" customHeight="1" x14ac:dyDescent="0.3">
      <c r="A489" s="188" t="s">
        <v>1422</v>
      </c>
      <c r="B489" s="131" t="s">
        <v>1422</v>
      </c>
      <c r="C489" s="94" t="e">
        <f>+VLOOKUP(A489,'[3]TANGO MP-INSUMOS'!$B$1:$F$300,4,0)</f>
        <v>#N/A</v>
      </c>
      <c r="D489" s="95" t="s">
        <v>557</v>
      </c>
      <c r="E489" s="131" t="s">
        <v>1362</v>
      </c>
      <c r="F489" s="103" t="s">
        <v>1039</v>
      </c>
      <c r="G489" s="97">
        <v>1</v>
      </c>
      <c r="H489" s="95" t="s">
        <v>1038</v>
      </c>
      <c r="I489" s="208">
        <v>2.496</v>
      </c>
      <c r="J489" s="99">
        <f t="shared" si="21"/>
        <v>2496</v>
      </c>
      <c r="K489" s="40" t="s">
        <v>1334</v>
      </c>
    </row>
    <row r="490" spans="1:14" ht="15" hidden="1" customHeight="1" x14ac:dyDescent="0.3">
      <c r="A490" s="188" t="s">
        <v>1388</v>
      </c>
      <c r="B490" s="131" t="s">
        <v>1388</v>
      </c>
      <c r="C490" s="94" t="e">
        <f>+VLOOKUP(A490,'[3]TANGO MP-INSUMOS'!$B$1:$F$300,4,0)</f>
        <v>#N/A</v>
      </c>
      <c r="D490" s="95" t="s">
        <v>557</v>
      </c>
      <c r="E490" s="131" t="s">
        <v>1363</v>
      </c>
      <c r="F490" s="103" t="s">
        <v>1039</v>
      </c>
      <c r="G490" s="97">
        <v>1</v>
      </c>
      <c r="H490" s="95" t="s">
        <v>1038</v>
      </c>
      <c r="I490" s="208">
        <v>1.6859999999999999</v>
      </c>
      <c r="J490" s="99">
        <f t="shared" si="21"/>
        <v>1686</v>
      </c>
      <c r="K490" s="40" t="s">
        <v>1334</v>
      </c>
    </row>
    <row r="491" spans="1:14" ht="15" customHeight="1" x14ac:dyDescent="0.3">
      <c r="A491" s="141" t="s">
        <v>1346</v>
      </c>
      <c r="B491" s="152" t="s">
        <v>1346</v>
      </c>
      <c r="C491" s="133" t="s">
        <v>903</v>
      </c>
      <c r="D491" s="153" t="s">
        <v>570</v>
      </c>
      <c r="E491" s="300" t="s">
        <v>1347</v>
      </c>
      <c r="F491" s="182" t="s">
        <v>1039</v>
      </c>
      <c r="G491" s="105">
        <v>1.04</v>
      </c>
      <c r="H491" s="153" t="s">
        <v>1037</v>
      </c>
      <c r="I491" s="208">
        <v>4048.8</v>
      </c>
      <c r="J491" s="291">
        <f>+IF($H491="$",IF($G491&lt;&gt;J$2,$G491*I491,I491+$G491),I491*$G491*J$1)*1.21</f>
        <v>5095.0099200000004</v>
      </c>
      <c r="K491" s="40" t="s">
        <v>1333</v>
      </c>
      <c r="N491" s="191"/>
    </row>
    <row r="492" spans="1:14" ht="15" customHeight="1" x14ac:dyDescent="0.3">
      <c r="A492" s="141" t="s">
        <v>1348</v>
      </c>
      <c r="B492" s="152" t="s">
        <v>1348</v>
      </c>
      <c r="C492" s="133" t="s">
        <v>903</v>
      </c>
      <c r="D492" s="153" t="s">
        <v>570</v>
      </c>
      <c r="E492" s="300" t="s">
        <v>1349</v>
      </c>
      <c r="F492" s="182" t="s">
        <v>1039</v>
      </c>
      <c r="G492" s="105">
        <v>1.04</v>
      </c>
      <c r="H492" s="153" t="s">
        <v>1037</v>
      </c>
      <c r="I492" s="208">
        <v>4048.8</v>
      </c>
      <c r="J492" s="291">
        <f>+IF($H492="$",IF($G492&lt;&gt;J$2,$G492*I492,I492+$G492),I492*$G492*J$1)*1.21</f>
        <v>5095.0099200000004</v>
      </c>
      <c r="K492" s="40" t="s">
        <v>1333</v>
      </c>
    </row>
    <row r="493" spans="1:14" ht="12.75" hidden="1" customHeight="1" x14ac:dyDescent="0.3">
      <c r="A493" s="188" t="s">
        <v>1430</v>
      </c>
      <c r="B493" s="131" t="s">
        <v>1430</v>
      </c>
      <c r="C493" s="94" t="e">
        <f>+VLOOKUP(A493,'[3]TANGO MP-INSUMOS'!$B$1:$F$300,4,0)</f>
        <v>#N/A</v>
      </c>
      <c r="D493" s="95" t="s">
        <v>557</v>
      </c>
      <c r="E493" s="131" t="s">
        <v>1364</v>
      </c>
      <c r="F493" s="103" t="s">
        <v>1039</v>
      </c>
      <c r="G493" s="97">
        <v>1</v>
      </c>
      <c r="H493" s="95" t="s">
        <v>1038</v>
      </c>
      <c r="I493" s="208">
        <v>1.6819999999999999</v>
      </c>
      <c r="J493" s="99">
        <f>+IF($H493="$",IF($G493&lt;&gt;J$2,$G493*I493,I493+$G493),I493*$G493*J$1)</f>
        <v>1682</v>
      </c>
      <c r="K493" s="40" t="s">
        <v>1334</v>
      </c>
    </row>
    <row r="494" spans="1:14" ht="12.75" hidden="1" customHeight="1" x14ac:dyDescent="0.3">
      <c r="A494" s="178" t="s">
        <v>1260</v>
      </c>
      <c r="B494" s="131">
        <v>214001455703</v>
      </c>
      <c r="C494" s="94" t="e">
        <f>+VLOOKUP(A494,'[3]TANGO MP-INSUMOS'!$B$1:$F$300,4,0)</f>
        <v>#N/A</v>
      </c>
      <c r="D494" s="95" t="s">
        <v>557</v>
      </c>
      <c r="E494" s="131" t="s">
        <v>1365</v>
      </c>
      <c r="F494" s="103" t="s">
        <v>1039</v>
      </c>
      <c r="G494" s="97">
        <v>1</v>
      </c>
      <c r="H494" s="95" t="s">
        <v>1038</v>
      </c>
      <c r="I494" s="208">
        <v>1.6819999999999999</v>
      </c>
      <c r="J494" s="99">
        <f>+IF($H494="$",IF($G494&lt;&gt;J$2,$G494*I494,I494+$G494),I494*$G494*J$1)</f>
        <v>1682</v>
      </c>
      <c r="K494" s="40" t="s">
        <v>1334</v>
      </c>
    </row>
    <row r="495" spans="1:14" ht="12.75" hidden="1" customHeight="1" x14ac:dyDescent="0.3">
      <c r="A495" s="188" t="s">
        <v>1411</v>
      </c>
      <c r="B495" s="131" t="s">
        <v>1411</v>
      </c>
      <c r="C495" s="94" t="e">
        <f>+VLOOKUP(A495,'[3]TANGO MP-INSUMOS'!$B$1:$F$300,4,0)</f>
        <v>#N/A</v>
      </c>
      <c r="D495" s="95" t="s">
        <v>557</v>
      </c>
      <c r="E495" s="131" t="s">
        <v>951</v>
      </c>
      <c r="F495" s="103" t="s">
        <v>1039</v>
      </c>
      <c r="G495" s="97">
        <v>1</v>
      </c>
      <c r="H495" s="95" t="s">
        <v>1038</v>
      </c>
      <c r="I495" s="208">
        <v>1.724</v>
      </c>
      <c r="J495" s="99">
        <f>+IF($H495="$",IF($G495&lt;&gt;J$2,$G495*I495,I495+$G495),I495*$G495*J$1)</f>
        <v>1724</v>
      </c>
      <c r="K495" s="40" t="s">
        <v>1334</v>
      </c>
    </row>
    <row r="496" spans="1:14" ht="15" hidden="1" customHeight="1" x14ac:dyDescent="0.3">
      <c r="A496" s="177">
        <v>214001455901</v>
      </c>
      <c r="B496" s="131">
        <v>214001455901</v>
      </c>
      <c r="C496" s="94" t="e">
        <f>+VLOOKUP(A496,'[3]TANGO MP-INSUMOS'!$B$1:$F$300,4,0)</f>
        <v>#N/A</v>
      </c>
      <c r="D496" s="95" t="s">
        <v>557</v>
      </c>
      <c r="E496" s="131" t="s">
        <v>1366</v>
      </c>
      <c r="F496" s="103" t="s">
        <v>1039</v>
      </c>
      <c r="G496" s="97">
        <v>1</v>
      </c>
      <c r="H496" s="95" t="s">
        <v>1038</v>
      </c>
      <c r="I496" s="208">
        <v>1.536</v>
      </c>
      <c r="J496" s="99">
        <f>+IF($H496="$",IF($G496&lt;&gt;J$2,$G496*I496,I496+$G496),I496*$G496*J$1)</f>
        <v>1536</v>
      </c>
      <c r="K496" s="40" t="s">
        <v>1334</v>
      </c>
    </row>
    <row r="497" spans="1:14" ht="15" hidden="1" customHeight="1" x14ac:dyDescent="0.3">
      <c r="A497" s="141" t="s">
        <v>826</v>
      </c>
      <c r="B497" s="131">
        <v>455</v>
      </c>
      <c r="C497" s="94" t="str">
        <f>+VLOOKUP(A497,'[3]TANGO MP-INSUMOS'!$B$1:$F$300,4,0)</f>
        <v>Vegetales</v>
      </c>
      <c r="D497" s="95" t="s">
        <v>551</v>
      </c>
      <c r="E497" s="131" t="str">
        <f>+VLOOKUP(A497,'[3]TANGO MP-INSUMOS'!$B$1:$F$300,2,0)</f>
        <v>Semilla de Chia</v>
      </c>
      <c r="F497" s="103" t="s">
        <v>1039</v>
      </c>
      <c r="G497" s="97">
        <v>1.04</v>
      </c>
      <c r="H497" s="95" t="s">
        <v>1037</v>
      </c>
      <c r="I497" s="208">
        <v>2250</v>
      </c>
      <c r="J497" s="99">
        <f t="shared" ref="J497:J523" si="22">+IF($H497="$",IF($G497&lt;&gt;J$2,$G497*I497,I497+$G497),I497*$G497*J$1)*1.21</f>
        <v>2831.4</v>
      </c>
      <c r="K497" s="40" t="s">
        <v>1334</v>
      </c>
    </row>
    <row r="498" spans="1:14" ht="12.75" customHeight="1" x14ac:dyDescent="0.3">
      <c r="A498" s="141" t="s">
        <v>825</v>
      </c>
      <c r="B498" s="152">
        <v>454</v>
      </c>
      <c r="C498" s="133" t="str">
        <f>+VLOOKUP(A498,'[3]TANGO MP-INSUMOS'!$B$1:$F$300,4,0)</f>
        <v>Vegetales</v>
      </c>
      <c r="D498" s="153" t="s">
        <v>551</v>
      </c>
      <c r="E498" s="300" t="str">
        <f>+VLOOKUP(A498,'[3]TANGO MP-INSUMOS'!$B$1:$F$300,2,0)</f>
        <v>Semilla de Lino</v>
      </c>
      <c r="F498" s="182" t="s">
        <v>1039</v>
      </c>
      <c r="G498" s="105">
        <v>1</v>
      </c>
      <c r="H498" s="153" t="s">
        <v>1037</v>
      </c>
      <c r="I498" s="208">
        <v>1246</v>
      </c>
      <c r="J498" s="291">
        <f t="shared" si="22"/>
        <v>1507.6599999999999</v>
      </c>
      <c r="K498" s="40" t="s">
        <v>1333</v>
      </c>
      <c r="L498" s="122"/>
      <c r="M498" s="252"/>
    </row>
    <row r="499" spans="1:14" ht="12.75" hidden="1" customHeight="1" x14ac:dyDescent="0.3">
      <c r="A499" s="148" t="s">
        <v>1289</v>
      </c>
      <c r="B499" s="153">
        <v>45503</v>
      </c>
      <c r="C499" s="94" t="str">
        <f>+VLOOKUP(A499,'[3]TANGO MP-INSUMOS'!$B$1:$F$300,4,0)</f>
        <v>Vegetales</v>
      </c>
      <c r="D499" s="95" t="s">
        <v>551</v>
      </c>
      <c r="E499" s="150" t="str">
        <f>+VLOOKUP(A499,'[3]TANGO MP-INSUMOS'!$B$1:$F$300,2,0)</f>
        <v>Semilla de Zapallo</v>
      </c>
      <c r="F499" s="103" t="s">
        <v>1039</v>
      </c>
      <c r="G499" s="102">
        <v>1.04</v>
      </c>
      <c r="H499" s="95" t="s">
        <v>1037</v>
      </c>
      <c r="I499" s="106">
        <v>2711</v>
      </c>
      <c r="J499" s="99">
        <f t="shared" si="22"/>
        <v>3411.5223999999998</v>
      </c>
      <c r="K499" s="40" t="s">
        <v>1334</v>
      </c>
    </row>
    <row r="500" spans="1:14" ht="12.75" customHeight="1" x14ac:dyDescent="0.3">
      <c r="A500" s="148" t="s">
        <v>870</v>
      </c>
      <c r="B500" s="133">
        <v>472</v>
      </c>
      <c r="C500" s="133" t="str">
        <f>+VLOOKUP(A500,'[3]TANGO MP-INSUMOS'!$B$1:$F$300,4,0)</f>
        <v>Vegetales</v>
      </c>
      <c r="D500" s="153" t="s">
        <v>551</v>
      </c>
      <c r="E500" s="298" t="str">
        <f>+VLOOKUP(A500,'[3]TANGO MP-INSUMOS'!$B$1:$F$300,2,0)</f>
        <v>Semillas de Girasol</v>
      </c>
      <c r="F500" s="182" t="s">
        <v>1039</v>
      </c>
      <c r="G500" s="105">
        <v>1</v>
      </c>
      <c r="H500" s="153" t="s">
        <v>1037</v>
      </c>
      <c r="I500" s="183">
        <v>2156</v>
      </c>
      <c r="J500" s="291">
        <f t="shared" si="22"/>
        <v>2608.7599999999998</v>
      </c>
      <c r="K500" s="40" t="s">
        <v>1333</v>
      </c>
      <c r="M500" s="252"/>
    </row>
    <row r="501" spans="1:14" ht="12.75" customHeight="1" x14ac:dyDescent="0.3">
      <c r="A501" s="37">
        <v>539</v>
      </c>
      <c r="B501" s="112">
        <v>539</v>
      </c>
      <c r="C501" s="133" t="e">
        <f>+VLOOKUP(A501,'[3]TANGO MP-INSUMOS'!$B$1:$F$300,4,0)</f>
        <v>#N/A</v>
      </c>
      <c r="D501" s="153" t="s">
        <v>551</v>
      </c>
      <c r="E501" s="299" t="s">
        <v>1850</v>
      </c>
      <c r="F501" s="182" t="s">
        <v>1039</v>
      </c>
      <c r="G501" s="292">
        <v>1.04</v>
      </c>
      <c r="H501" s="153" t="s">
        <v>1038</v>
      </c>
      <c r="I501" s="290">
        <v>16.79</v>
      </c>
      <c r="J501" s="291">
        <f t="shared" si="22"/>
        <v>21128.536000000004</v>
      </c>
      <c r="K501" s="40" t="s">
        <v>1333</v>
      </c>
    </row>
    <row r="502" spans="1:14" ht="12.75" customHeight="1" x14ac:dyDescent="0.3">
      <c r="A502" s="210" t="s">
        <v>602</v>
      </c>
      <c r="B502" s="133">
        <v>375</v>
      </c>
      <c r="C502" s="133" t="str">
        <f>+VLOOKUP(A502,'[3]TANGO MP-INSUMOS'!$B$1:$F$300,4,0)</f>
        <v>Aditivos</v>
      </c>
      <c r="D502" s="153" t="s">
        <v>551</v>
      </c>
      <c r="E502" s="298" t="str">
        <f>+VLOOKUP(A502,'[3]TANGO MP-INSUMOS'!$B$1:$F$300,2,0)</f>
        <v>SSL</v>
      </c>
      <c r="F502" s="182" t="s">
        <v>1039</v>
      </c>
      <c r="G502" s="292">
        <v>1.04</v>
      </c>
      <c r="H502" s="153" t="s">
        <v>1038</v>
      </c>
      <c r="I502" s="290">
        <v>7.5</v>
      </c>
      <c r="J502" s="291">
        <f t="shared" si="22"/>
        <v>9438</v>
      </c>
      <c r="K502" s="40" t="s">
        <v>1333</v>
      </c>
    </row>
    <row r="503" spans="1:14" ht="12.75" customHeight="1" x14ac:dyDescent="0.3">
      <c r="A503" s="186" t="s">
        <v>298</v>
      </c>
      <c r="B503" s="152">
        <v>24</v>
      </c>
      <c r="C503" s="133" t="e">
        <f>+VLOOKUP(A503,'[3]TANGO MP-INSUMOS'!$B$1:$F$300,4,0)</f>
        <v>#N/A</v>
      </c>
      <c r="D503" s="153" t="s">
        <v>1035</v>
      </c>
      <c r="E503" s="300" t="s">
        <v>393</v>
      </c>
      <c r="F503" s="153" t="s">
        <v>1039</v>
      </c>
      <c r="G503" s="154">
        <v>1.04</v>
      </c>
      <c r="H503" s="154" t="s">
        <v>1038</v>
      </c>
      <c r="I503" s="183">
        <v>1.85</v>
      </c>
      <c r="J503" s="184">
        <f t="shared" si="22"/>
        <v>2328.0400000000004</v>
      </c>
      <c r="K503" s="34" t="s">
        <v>1333</v>
      </c>
    </row>
    <row r="504" spans="1:14" ht="15" hidden="1" customHeight="1" x14ac:dyDescent="0.3">
      <c r="A504" s="148" t="s">
        <v>874</v>
      </c>
      <c r="B504" s="207">
        <v>180</v>
      </c>
      <c r="C504" s="94" t="str">
        <f>+VLOOKUP(A504,'[3]TANGO MP-INSUMOS'!$B$1:$F$300,4,0)</f>
        <v>Derivados Proteínicos</v>
      </c>
      <c r="D504" s="95" t="s">
        <v>551</v>
      </c>
      <c r="E504" s="206" t="str">
        <f>+VLOOKUP(A504,'[3]TANGO MP-INSUMOS'!$B$1:$F$300,2,0)</f>
        <v>Supromax 5010 SOLAE</v>
      </c>
      <c r="F504" s="103" t="s">
        <v>1039</v>
      </c>
      <c r="G504" s="102">
        <v>1.04</v>
      </c>
      <c r="H504" s="95" t="s">
        <v>1038</v>
      </c>
      <c r="I504" s="98">
        <f>5.6*1.069</f>
        <v>5.9863999999999997</v>
      </c>
      <c r="J504" s="99">
        <f t="shared" si="22"/>
        <v>7533.2857600000007</v>
      </c>
      <c r="K504" s="40" t="s">
        <v>1334</v>
      </c>
    </row>
    <row r="505" spans="1:14" ht="15" hidden="1" customHeight="1" x14ac:dyDescent="0.3">
      <c r="A505" s="148" t="s">
        <v>938</v>
      </c>
      <c r="B505" s="207">
        <v>492</v>
      </c>
      <c r="C505" s="94" t="str">
        <f>+VLOOKUP(A505,'[3]TANGO MP-INSUMOS'!$B$1:$F$300,4,0)</f>
        <v>Derivados Proteínicos</v>
      </c>
      <c r="D505" s="95" t="s">
        <v>551</v>
      </c>
      <c r="E505" s="150" t="str">
        <f>+VLOOKUP(A505,'[3]TANGO MP-INSUMOS'!$B$1:$F$300,2,0)</f>
        <v>Supromax 5050 IP SOLAE</v>
      </c>
      <c r="F505" s="103" t="s">
        <v>1039</v>
      </c>
      <c r="G505" s="102">
        <v>1.04</v>
      </c>
      <c r="H505" s="95" t="s">
        <v>1038</v>
      </c>
      <c r="I505" s="98">
        <f>5.6*1.069</f>
        <v>5.9863999999999997</v>
      </c>
      <c r="J505" s="99">
        <f t="shared" si="22"/>
        <v>7533.2857600000007</v>
      </c>
      <c r="K505" s="40" t="s">
        <v>1334</v>
      </c>
    </row>
    <row r="506" spans="1:14" ht="15" customHeight="1" x14ac:dyDescent="0.3">
      <c r="A506" s="178" t="s">
        <v>1087</v>
      </c>
      <c r="B506" s="152">
        <v>510</v>
      </c>
      <c r="C506" s="133" t="e">
        <f>+VLOOKUP(A506,'[3]TANGO MP-INSUMOS'!$B$1:$F$300,4,0)</f>
        <v>#N/A</v>
      </c>
      <c r="D506" s="153" t="s">
        <v>551</v>
      </c>
      <c r="E506" s="298" t="s">
        <v>1089</v>
      </c>
      <c r="F506" s="182" t="s">
        <v>1036</v>
      </c>
      <c r="G506" s="105">
        <v>1</v>
      </c>
      <c r="H506" s="153" t="s">
        <v>1037</v>
      </c>
      <c r="I506" s="183">
        <f>56.6*1.1</f>
        <v>62.260000000000005</v>
      </c>
      <c r="J506" s="184">
        <f t="shared" si="22"/>
        <v>75.334600000000009</v>
      </c>
      <c r="K506" s="34" t="s">
        <v>1333</v>
      </c>
      <c r="N506" s="179"/>
    </row>
    <row r="507" spans="1:14" ht="15" customHeight="1" x14ac:dyDescent="0.3">
      <c r="A507" s="7" t="s">
        <v>1969</v>
      </c>
      <c r="B507" s="152" t="s">
        <v>1969</v>
      </c>
      <c r="C507" s="133" t="s">
        <v>903</v>
      </c>
      <c r="D507" s="153" t="s">
        <v>551</v>
      </c>
      <c r="E507" s="298" t="s">
        <v>1972</v>
      </c>
      <c r="F507" s="182" t="s">
        <v>1036</v>
      </c>
      <c r="G507" s="105">
        <v>1</v>
      </c>
      <c r="H507" s="153" t="s">
        <v>1037</v>
      </c>
      <c r="I507" s="183">
        <f>1560+17</f>
        <v>1577</v>
      </c>
      <c r="J507" s="184">
        <f t="shared" si="22"/>
        <v>1908.1699999999998</v>
      </c>
      <c r="K507" s="34" t="s">
        <v>1333</v>
      </c>
      <c r="L507" s="276">
        <f>(1407.8+(M516/(540*2*3)))/0.25</f>
        <v>5631.2</v>
      </c>
      <c r="M507" s="34">
        <v>1470</v>
      </c>
      <c r="N507" s="179">
        <f>+M507/1407.8</f>
        <v>1.044182412274471</v>
      </c>
    </row>
    <row r="508" spans="1:14" ht="15" customHeight="1" x14ac:dyDescent="0.3">
      <c r="A508" s="7" t="s">
        <v>1970</v>
      </c>
      <c r="B508" s="152" t="s">
        <v>1970</v>
      </c>
      <c r="C508" s="133" t="s">
        <v>903</v>
      </c>
      <c r="D508" s="153" t="s">
        <v>551</v>
      </c>
      <c r="E508" s="298" t="s">
        <v>1973</v>
      </c>
      <c r="F508" s="182" t="s">
        <v>1036</v>
      </c>
      <c r="G508" s="105">
        <v>1</v>
      </c>
      <c r="H508" s="153" t="s">
        <v>1037</v>
      </c>
      <c r="I508" s="183">
        <f>2160+17</f>
        <v>2177</v>
      </c>
      <c r="J508" s="184">
        <f t="shared" si="22"/>
        <v>2634.17</v>
      </c>
      <c r="K508" s="34" t="s">
        <v>1333</v>
      </c>
      <c r="L508" s="276">
        <f>(2160+(M515/(540*2*3)))/0.25</f>
        <v>8640</v>
      </c>
      <c r="M508" s="34" t="s">
        <v>2186</v>
      </c>
      <c r="N508" s="179"/>
    </row>
    <row r="509" spans="1:14" ht="15" customHeight="1" x14ac:dyDescent="0.3">
      <c r="A509" s="7" t="s">
        <v>1971</v>
      </c>
      <c r="B509" s="152" t="s">
        <v>1971</v>
      </c>
      <c r="C509" s="133" t="s">
        <v>903</v>
      </c>
      <c r="D509" s="153" t="s">
        <v>551</v>
      </c>
      <c r="E509" s="298" t="s">
        <v>1974</v>
      </c>
      <c r="F509" s="182" t="s">
        <v>1036</v>
      </c>
      <c r="G509" s="105">
        <v>1</v>
      </c>
      <c r="H509" s="153" t="s">
        <v>1037</v>
      </c>
      <c r="I509" s="183">
        <f>1860+17</f>
        <v>1877</v>
      </c>
      <c r="J509" s="184">
        <f t="shared" si="22"/>
        <v>2271.17</v>
      </c>
      <c r="K509" s="34" t="s">
        <v>1333</v>
      </c>
      <c r="L509" s="276">
        <f>(1701.18+(M516/(540*2*3)))/0.25</f>
        <v>6804.72</v>
      </c>
      <c r="M509" s="34" t="s">
        <v>2186</v>
      </c>
      <c r="N509" s="179"/>
    </row>
    <row r="510" spans="1:14" ht="15" customHeight="1" x14ac:dyDescent="0.3">
      <c r="A510" s="7" t="s">
        <v>2233</v>
      </c>
      <c r="B510" s="152" t="s">
        <v>2233</v>
      </c>
      <c r="C510" s="133" t="s">
        <v>903</v>
      </c>
      <c r="D510" s="153" t="s">
        <v>551</v>
      </c>
      <c r="E510" s="298" t="s">
        <v>2234</v>
      </c>
      <c r="F510" s="182" t="s">
        <v>1036</v>
      </c>
      <c r="G510" s="105">
        <v>1</v>
      </c>
      <c r="H510" s="153" t="s">
        <v>1037</v>
      </c>
      <c r="I510" s="183">
        <f>1900+17</f>
        <v>1917</v>
      </c>
      <c r="J510" s="184">
        <f t="shared" ref="J510:J512" si="23">+IF($H510="$",IF($G510&lt;&gt;J$2,$G510*I510,I510+$G510),I510*$G510*J$1)*1.21</f>
        <v>2319.5699999999997</v>
      </c>
      <c r="K510" s="34" t="s">
        <v>1333</v>
      </c>
      <c r="L510" s="276"/>
      <c r="N510" s="179"/>
    </row>
    <row r="511" spans="1:14" ht="15" customHeight="1" x14ac:dyDescent="0.3">
      <c r="A511" s="7" t="s">
        <v>2235</v>
      </c>
      <c r="B511" s="152" t="s">
        <v>2235</v>
      </c>
      <c r="C511" s="133" t="s">
        <v>903</v>
      </c>
      <c r="D511" s="153" t="s">
        <v>551</v>
      </c>
      <c r="E511" s="298" t="s">
        <v>2236</v>
      </c>
      <c r="F511" s="182" t="s">
        <v>1036</v>
      </c>
      <c r="G511" s="105">
        <v>1</v>
      </c>
      <c r="H511" s="153" t="s">
        <v>1037</v>
      </c>
      <c r="I511" s="183">
        <f>1830+17</f>
        <v>1847</v>
      </c>
      <c r="J511" s="184">
        <f t="shared" si="23"/>
        <v>2234.87</v>
      </c>
      <c r="K511" s="34" t="s">
        <v>1333</v>
      </c>
      <c r="L511" s="276"/>
      <c r="N511" s="179"/>
    </row>
    <row r="512" spans="1:14" ht="15" customHeight="1" x14ac:dyDescent="0.3">
      <c r="A512" s="7" t="s">
        <v>2237</v>
      </c>
      <c r="B512" s="152" t="s">
        <v>2237</v>
      </c>
      <c r="C512" s="133" t="s">
        <v>903</v>
      </c>
      <c r="D512" s="153" t="s">
        <v>551</v>
      </c>
      <c r="E512" s="298" t="s">
        <v>2238</v>
      </c>
      <c r="F512" s="182" t="s">
        <v>1036</v>
      </c>
      <c r="G512" s="105">
        <v>1</v>
      </c>
      <c r="H512" s="153" t="s">
        <v>1037</v>
      </c>
      <c r="I512" s="183">
        <f>1840+17</f>
        <v>1857</v>
      </c>
      <c r="J512" s="184">
        <f t="shared" si="23"/>
        <v>2246.9699999999998</v>
      </c>
      <c r="K512" s="34" t="s">
        <v>1333</v>
      </c>
      <c r="L512" s="276"/>
      <c r="N512" s="179">
        <f>904*60</f>
        <v>54240</v>
      </c>
    </row>
    <row r="513" spans="1:14" ht="15" hidden="1" customHeight="1" x14ac:dyDescent="0.3">
      <c r="A513" s="149" t="s">
        <v>284</v>
      </c>
      <c r="B513" s="207">
        <v>74</v>
      </c>
      <c r="C513" s="94" t="str">
        <f>+VLOOKUP(A513,'[3]TANGO MP-INSUMOS'!$B$1:$F$300,4,0)</f>
        <v>Derivados Proteínicos</v>
      </c>
      <c r="D513" s="95" t="s">
        <v>551</v>
      </c>
      <c r="E513" s="206" t="str">
        <f>+VLOOKUP(A513,'[3]TANGO MP-INSUMOS'!$B$1:$F$300,2,0)</f>
        <v xml:space="preserve">Texturizado de Soja B </v>
      </c>
      <c r="F513" s="103" t="s">
        <v>1039</v>
      </c>
      <c r="G513" s="100">
        <v>1</v>
      </c>
      <c r="H513" s="101" t="s">
        <v>1038</v>
      </c>
      <c r="I513" s="98">
        <v>0.81</v>
      </c>
      <c r="J513" s="99">
        <f t="shared" si="22"/>
        <v>980.1</v>
      </c>
      <c r="K513" s="40" t="s">
        <v>1334</v>
      </c>
    </row>
    <row r="514" spans="1:14" ht="15" hidden="1" customHeight="1" x14ac:dyDescent="0.3">
      <c r="A514" s="165" t="s">
        <v>328</v>
      </c>
      <c r="B514" s="207">
        <v>335</v>
      </c>
      <c r="C514" s="157" t="e">
        <f>+VLOOKUP(A514,'[3]TANGO MP-INSUMOS'!$B$1:$F$300,4,0)</f>
        <v>#N/A</v>
      </c>
      <c r="D514" s="158" t="s">
        <v>551</v>
      </c>
      <c r="E514" s="158" t="e">
        <f>+VLOOKUP(A514,'[3]TANGO MP-INSUMOS'!$B$1:$F$300,2,0)</f>
        <v>#N/A</v>
      </c>
      <c r="F514" s="159" t="s">
        <v>1039</v>
      </c>
      <c r="G514" s="164">
        <v>1.04</v>
      </c>
      <c r="H514" s="164" t="s">
        <v>1038</v>
      </c>
      <c r="I514" s="161">
        <v>1.2</v>
      </c>
      <c r="J514" s="99">
        <f t="shared" si="22"/>
        <v>1510.08</v>
      </c>
      <c r="K514" s="162" t="s">
        <v>1334</v>
      </c>
    </row>
    <row r="515" spans="1:14" ht="15" hidden="1" customHeight="1" x14ac:dyDescent="0.3">
      <c r="A515" s="149" t="s">
        <v>182</v>
      </c>
      <c r="B515" s="207">
        <v>348</v>
      </c>
      <c r="C515" s="94" t="str">
        <f>+VLOOKUP(A515,'[3]TANGO MP-INSUMOS'!$B$1:$F$300,4,0)</f>
        <v>Derivados Proteínicos</v>
      </c>
      <c r="D515" s="95" t="s">
        <v>551</v>
      </c>
      <c r="E515" s="150" t="str">
        <f>+VLOOKUP(A515,'[3]TANGO MP-INSUMOS'!$B$1:$F$300,2,0)</f>
        <v>Texturizado de Soja C</v>
      </c>
      <c r="F515" s="103" t="s">
        <v>1039</v>
      </c>
      <c r="G515" s="97">
        <v>1</v>
      </c>
      <c r="H515" s="95" t="s">
        <v>1037</v>
      </c>
      <c r="I515" s="98">
        <v>66.75</v>
      </c>
      <c r="J515" s="99">
        <f t="shared" si="22"/>
        <v>80.767499999999998</v>
      </c>
      <c r="K515" s="40" t="s">
        <v>1334</v>
      </c>
    </row>
    <row r="516" spans="1:14" ht="15" hidden="1" customHeight="1" x14ac:dyDescent="0.3">
      <c r="A516" s="141" t="s">
        <v>181</v>
      </c>
      <c r="B516" s="207">
        <v>349</v>
      </c>
      <c r="C516" s="94" t="str">
        <f>+VLOOKUP(A516,'[3]TANGO MP-INSUMOS'!$B$1:$F$300,4,0)</f>
        <v>Derivados Proteínicos</v>
      </c>
      <c r="D516" s="95" t="s">
        <v>551</v>
      </c>
      <c r="E516" s="150" t="str">
        <f>+VLOOKUP(A516,'[3]TANGO MP-INSUMOS'!$B$1:$F$300,2,0)</f>
        <v>Texturizado de Soja D</v>
      </c>
      <c r="F516" s="103" t="s">
        <v>1039</v>
      </c>
      <c r="G516" s="97">
        <v>1</v>
      </c>
      <c r="H516" s="95" t="s">
        <v>1038</v>
      </c>
      <c r="I516" s="98">
        <v>0.81</v>
      </c>
      <c r="J516" s="99">
        <f t="shared" si="22"/>
        <v>980.1</v>
      </c>
      <c r="K516" s="40" t="s">
        <v>1334</v>
      </c>
    </row>
    <row r="517" spans="1:14" ht="15" hidden="1" customHeight="1" x14ac:dyDescent="0.3">
      <c r="A517" s="141" t="s">
        <v>258</v>
      </c>
      <c r="B517" s="207">
        <v>205</v>
      </c>
      <c r="C517" s="94" t="str">
        <f>+VLOOKUP(A517,'[3]TANGO MP-INSUMOS'!$B$1:$F$300,4,0)</f>
        <v>Derivados Proteínicos</v>
      </c>
      <c r="D517" s="95" t="s">
        <v>551</v>
      </c>
      <c r="E517" s="150" t="str">
        <f>+VLOOKUP(A517,'[3]TANGO MP-INSUMOS'!$B$1:$F$300,2,0)</f>
        <v>Texturizado de Soja E</v>
      </c>
      <c r="F517" s="215" t="s">
        <v>1039</v>
      </c>
      <c r="G517" s="102">
        <v>1.04</v>
      </c>
      <c r="H517" s="101" t="s">
        <v>1038</v>
      </c>
      <c r="I517" s="98">
        <v>4</v>
      </c>
      <c r="J517" s="99">
        <f t="shared" si="22"/>
        <v>5033.5999999999995</v>
      </c>
      <c r="K517" s="40" t="s">
        <v>1334</v>
      </c>
    </row>
    <row r="518" spans="1:14" ht="15" customHeight="1" x14ac:dyDescent="0.3">
      <c r="A518" s="148" t="s">
        <v>1206</v>
      </c>
      <c r="B518" s="152">
        <v>45501</v>
      </c>
      <c r="C518" s="133" t="str">
        <f>+VLOOKUP(A518,'[3]TANGO MP-INSUMOS'!$B$1:$F$300,4,0)</f>
        <v>Derivados Proteínicos</v>
      </c>
      <c r="D518" s="153" t="s">
        <v>551</v>
      </c>
      <c r="E518" s="298" t="str">
        <f>+VLOOKUP(A518,'[3]TANGO MP-INSUMOS'!$B$1:$F$300,2,0)</f>
        <v>Texturizado de soja F</v>
      </c>
      <c r="F518" s="182" t="s">
        <v>1039</v>
      </c>
      <c r="G518" s="105">
        <v>1</v>
      </c>
      <c r="H518" s="153" t="s">
        <v>1038</v>
      </c>
      <c r="I518" s="209">
        <v>1.27</v>
      </c>
      <c r="J518" s="291">
        <f t="shared" si="22"/>
        <v>1536.7</v>
      </c>
      <c r="K518" s="40" t="s">
        <v>1333</v>
      </c>
      <c r="M518" s="179"/>
    </row>
    <row r="519" spans="1:14" ht="15" hidden="1" customHeight="1" x14ac:dyDescent="0.3">
      <c r="A519" s="148" t="s">
        <v>986</v>
      </c>
      <c r="B519" s="213">
        <v>512</v>
      </c>
      <c r="C519" s="94" t="str">
        <f>+VLOOKUP(A519,'[3]TANGO MP-INSUMOS'!$B$1:$F$300,4,0)</f>
        <v>Derivados Proteínicos</v>
      </c>
      <c r="D519" s="95" t="s">
        <v>551</v>
      </c>
      <c r="E519" s="150" t="str">
        <f>+VLOOKUP(A519,'[3]TANGO MP-INSUMOS'!$B$1:$F$300,2,0)</f>
        <v>Texturizado de soja GRAIN 064</v>
      </c>
      <c r="F519" s="103" t="s">
        <v>1039</v>
      </c>
      <c r="G519" s="102">
        <v>1</v>
      </c>
      <c r="H519" s="95" t="s">
        <v>1038</v>
      </c>
      <c r="I519" s="98">
        <v>0.88</v>
      </c>
      <c r="J519" s="99">
        <f t="shared" si="22"/>
        <v>1064.8</v>
      </c>
      <c r="K519" s="40" t="s">
        <v>1334</v>
      </c>
    </row>
    <row r="520" spans="1:14" ht="15" customHeight="1" x14ac:dyDescent="0.3">
      <c r="A520" s="143" t="s">
        <v>262</v>
      </c>
      <c r="B520" s="133">
        <v>202</v>
      </c>
      <c r="C520" s="133" t="str">
        <f>+VLOOKUP(A520,'[3]TANGO MP-INSUMOS'!$B$1:$F$300,4,0)</f>
        <v>Aditivos</v>
      </c>
      <c r="D520" s="153" t="s">
        <v>551</v>
      </c>
      <c r="E520" s="298" t="str">
        <f>+VLOOKUP(A520,'[3]TANGO MP-INSUMOS'!$B$1:$F$300,2,0)</f>
        <v>Tripolifosfato de sodio</v>
      </c>
      <c r="F520" s="182" t="s">
        <v>1039</v>
      </c>
      <c r="G520" s="292">
        <v>1.04</v>
      </c>
      <c r="H520" s="154" t="s">
        <v>1038</v>
      </c>
      <c r="I520" s="183">
        <v>3</v>
      </c>
      <c r="J520" s="291">
        <f t="shared" si="22"/>
        <v>3775.2</v>
      </c>
      <c r="K520" s="40" t="s">
        <v>1333</v>
      </c>
    </row>
    <row r="521" spans="1:14" ht="15" customHeight="1" x14ac:dyDescent="0.3">
      <c r="A521" s="143" t="s">
        <v>1342</v>
      </c>
      <c r="B521" s="133"/>
      <c r="C521" s="133" t="s">
        <v>903</v>
      </c>
      <c r="D521" s="153" t="s">
        <v>570</v>
      </c>
      <c r="E521" s="298" t="s">
        <v>1343</v>
      </c>
      <c r="F521" s="182" t="s">
        <v>1039</v>
      </c>
      <c r="G521" s="292">
        <v>1.04</v>
      </c>
      <c r="H521" s="154" t="s">
        <v>1037</v>
      </c>
      <c r="I521" s="290">
        <f>1398/0.21</f>
        <v>6657.1428571428578</v>
      </c>
      <c r="J521" s="291">
        <f t="shared" si="22"/>
        <v>8377.3485714285725</v>
      </c>
      <c r="K521" s="40" t="s">
        <v>1333</v>
      </c>
      <c r="L521" s="195"/>
      <c r="M521" s="179"/>
    </row>
    <row r="522" spans="1:14" ht="15" customHeight="1" x14ac:dyDescent="0.3">
      <c r="A522" s="143" t="s">
        <v>1340</v>
      </c>
      <c r="B522" s="133"/>
      <c r="C522" s="133" t="s">
        <v>903</v>
      </c>
      <c r="D522" s="153" t="s">
        <v>570</v>
      </c>
      <c r="E522" s="298" t="s">
        <v>1341</v>
      </c>
      <c r="F522" s="182" t="s">
        <v>1039</v>
      </c>
      <c r="G522" s="292">
        <v>1.04</v>
      </c>
      <c r="H522" s="154" t="s">
        <v>1037</v>
      </c>
      <c r="I522" s="290">
        <f>1398/0.21</f>
        <v>6657.1428571428578</v>
      </c>
      <c r="J522" s="291">
        <f t="shared" si="22"/>
        <v>8377.3485714285725</v>
      </c>
      <c r="K522" s="40" t="s">
        <v>1333</v>
      </c>
      <c r="L522" s="195"/>
      <c r="M522" s="179"/>
    </row>
    <row r="523" spans="1:14" ht="15" customHeight="1" x14ac:dyDescent="0.3">
      <c r="A523" s="143" t="s">
        <v>1344</v>
      </c>
      <c r="B523" s="133"/>
      <c r="C523" s="133" t="s">
        <v>903</v>
      </c>
      <c r="D523" s="153" t="s">
        <v>570</v>
      </c>
      <c r="E523" s="298" t="s">
        <v>1345</v>
      </c>
      <c r="F523" s="182" t="s">
        <v>1039</v>
      </c>
      <c r="G523" s="292">
        <v>1.04</v>
      </c>
      <c r="H523" s="154" t="s">
        <v>1037</v>
      </c>
      <c r="I523" s="290">
        <f>1398/0.21</f>
        <v>6657.1428571428578</v>
      </c>
      <c r="J523" s="291">
        <f t="shared" si="22"/>
        <v>8377.3485714285725</v>
      </c>
      <c r="K523" s="40" t="s">
        <v>1333</v>
      </c>
      <c r="L523" s="195"/>
      <c r="M523" s="179"/>
    </row>
    <row r="524" spans="1:14" ht="15" hidden="1" customHeight="1" x14ac:dyDescent="0.3">
      <c r="A524" s="141" t="s">
        <v>639</v>
      </c>
      <c r="B524" s="133">
        <v>90022</v>
      </c>
      <c r="C524" s="94" t="str">
        <f>+VLOOKUP(A524,'[3]TANGO MP-INSUMOS'!$B$1:$F$300,4,0)</f>
        <v>Vegetales</v>
      </c>
      <c r="D524" s="76" t="s">
        <v>551</v>
      </c>
      <c r="E524" s="150" t="str">
        <f>+VLOOKUP(A524,'[3]TANGO MP-INSUMOS'!$B$1:$F$300,2,0)</f>
        <v xml:space="preserve">Zanahoria en cubos </v>
      </c>
      <c r="F524" s="103" t="s">
        <v>1039</v>
      </c>
      <c r="G524" s="100">
        <v>1</v>
      </c>
      <c r="H524" s="101" t="s">
        <v>1037</v>
      </c>
      <c r="I524" s="106">
        <v>970</v>
      </c>
      <c r="J524" s="99">
        <f>+IF($H524="$",IF($G524&lt;&gt;J$2,$G524*I524,I524+$G524),I524*$G524*J$1)*1.105</f>
        <v>1071.8499999999999</v>
      </c>
      <c r="K524" s="40" t="s">
        <v>1334</v>
      </c>
    </row>
    <row r="525" spans="1:14" ht="12.75" hidden="1" customHeight="1" x14ac:dyDescent="0.3">
      <c r="A525" s="142" t="s">
        <v>1244</v>
      </c>
      <c r="B525" s="155">
        <v>531</v>
      </c>
      <c r="C525" s="94" t="str">
        <f>+VLOOKUP(A525,'[3]TANGO MP-INSUMOS'!$B$1:$F$300,4,0)</f>
        <v>Vegetales</v>
      </c>
      <c r="D525" s="95" t="s">
        <v>551</v>
      </c>
      <c r="E525" s="150" t="str">
        <f>+VLOOKUP(A525,'[3]TANGO MP-INSUMOS'!$B$1:$F$300,2,0)</f>
        <v>Zapallo en polvo</v>
      </c>
      <c r="F525" s="103" t="s">
        <v>1039</v>
      </c>
      <c r="G525" s="102">
        <v>1.04</v>
      </c>
      <c r="H525" s="95" t="s">
        <v>1037</v>
      </c>
      <c r="I525" s="106">
        <v>1220</v>
      </c>
      <c r="J525" s="99">
        <f>+IF($H525="$",IF($G525&lt;&gt;J$2,$G525*I525,I525+$G525),I525*$G525*J$1)*1.21</f>
        <v>1535.2479999999998</v>
      </c>
      <c r="K525" s="40" t="s">
        <v>1334</v>
      </c>
    </row>
    <row r="526" spans="1:14" hidden="1" x14ac:dyDescent="0.3">
      <c r="B526" s="40"/>
      <c r="E526" s="40"/>
    </row>
    <row r="527" spans="1:14" hidden="1" x14ac:dyDescent="0.3">
      <c r="B527" s="40"/>
      <c r="D527" s="40"/>
      <c r="E527" s="40"/>
      <c r="L527" s="179"/>
      <c r="M527" s="179"/>
    </row>
    <row r="528" spans="1:14" x14ac:dyDescent="0.3">
      <c r="I528" s="98" t="s">
        <v>1999</v>
      </c>
      <c r="K528" s="197"/>
      <c r="L528" s="197"/>
      <c r="M528" s="179"/>
      <c r="N528" s="179"/>
    </row>
    <row r="529" spans="12:18" x14ac:dyDescent="0.3">
      <c r="M529" s="197"/>
    </row>
    <row r="530" spans="12:18" x14ac:dyDescent="0.3">
      <c r="L530" s="179"/>
      <c r="M530" s="252"/>
    </row>
    <row r="542" spans="12:18" x14ac:dyDescent="0.3">
      <c r="N542" s="76"/>
      <c r="O542" s="40"/>
      <c r="P542" s="76"/>
      <c r="Q542" s="76"/>
      <c r="R542" s="40"/>
    </row>
    <row r="543" spans="12:18" x14ac:dyDescent="0.3">
      <c r="N543" s="76"/>
      <c r="O543" s="40"/>
      <c r="P543" s="249"/>
      <c r="Q543" s="249"/>
      <c r="R543" s="250"/>
    </row>
    <row r="544" spans="12:18" x14ac:dyDescent="0.3">
      <c r="N544" s="76"/>
      <c r="O544" s="40"/>
      <c r="P544" s="249"/>
      <c r="Q544" s="249"/>
      <c r="R544" s="250"/>
    </row>
    <row r="545" spans="14:18" x14ac:dyDescent="0.3">
      <c r="N545" s="76"/>
      <c r="O545" s="40"/>
      <c r="P545" s="249"/>
      <c r="Q545" s="249"/>
      <c r="R545" s="250"/>
    </row>
    <row r="546" spans="14:18" x14ac:dyDescent="0.3">
      <c r="Q546" s="249"/>
    </row>
  </sheetData>
  <autoFilter ref="A4:M527" xr:uid="{97D40F41-093D-4B7A-AB3D-0B6E5C201FF3}">
    <filterColumn colId="10">
      <filters>
        <filter val="vigente"/>
      </filters>
    </filterColumn>
    <sortState xmlns:xlrd2="http://schemas.microsoft.com/office/spreadsheetml/2017/richdata2" ref="A405:M405">
      <sortCondition descending="1" ref="E4:E527"/>
    </sortState>
  </autoFilter>
  <mergeCells count="7">
    <mergeCell ref="H1:H3"/>
    <mergeCell ref="A1:A3"/>
    <mergeCell ref="B1:B3"/>
    <mergeCell ref="D1:D3"/>
    <mergeCell ref="E1:E3"/>
    <mergeCell ref="F1:F3"/>
    <mergeCell ref="G1:G3"/>
  </mergeCell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92D050"/>
  </sheetPr>
  <dimension ref="A1:AV298"/>
  <sheetViews>
    <sheetView zoomScale="85" zoomScaleNormal="85" workbookViewId="0">
      <pane ySplit="1" topLeftCell="A2" activePane="bottomLeft" state="frozen"/>
      <selection pane="bottomLeft" activeCell="E5" sqref="E5"/>
    </sheetView>
  </sheetViews>
  <sheetFormatPr baseColWidth="10" defaultColWidth="11.44140625" defaultRowHeight="13.8" x14ac:dyDescent="0.3"/>
  <cols>
    <col min="1" max="1" width="8.33203125" style="37" bestFit="1" customWidth="1"/>
    <col min="2" max="3" width="7.33203125" style="37" customWidth="1"/>
    <col min="4" max="4" width="9.33203125" style="38" customWidth="1"/>
    <col min="5" max="5" width="8.6640625" style="37" customWidth="1"/>
    <col min="6" max="6" width="8" style="46" customWidth="1"/>
    <col min="7" max="7" width="8" style="46" bestFit="1" customWidth="1"/>
    <col min="8" max="8" width="3.6640625" style="39" customWidth="1"/>
    <col min="9" max="9" width="2.33203125" style="40" customWidth="1"/>
    <col min="10" max="10" width="7.109375" style="40" customWidth="1"/>
    <col min="11" max="11" width="10.44140625" style="40" customWidth="1"/>
    <col min="12" max="12" width="30.33203125" style="40" bestFit="1" customWidth="1"/>
    <col min="13" max="13" width="9.88671875" style="40" bestFit="1" customWidth="1"/>
    <col min="14" max="23" width="10.88671875" style="40" bestFit="1" customWidth="1"/>
    <col min="24" max="26" width="10.88671875" style="119" bestFit="1" customWidth="1"/>
    <col min="27" max="27" width="8.88671875" style="119" bestFit="1" customWidth="1"/>
    <col min="28" max="28" width="9.88671875" style="119" bestFit="1" customWidth="1"/>
    <col min="29" max="32" width="9.88671875" style="119" customWidth="1"/>
    <col min="33" max="36" width="10.6640625" style="40" customWidth="1"/>
    <col min="37" max="37" width="13.6640625" style="40" customWidth="1"/>
    <col min="38" max="16384" width="11.44140625" style="40"/>
  </cols>
  <sheetData>
    <row r="1" spans="1:48" ht="14.4" thickBot="1" x14ac:dyDescent="0.35">
      <c r="A1" s="50"/>
      <c r="B1" s="50"/>
      <c r="C1" s="50"/>
      <c r="D1" s="58"/>
      <c r="E1" s="50"/>
      <c r="F1" s="68"/>
      <c r="G1" s="68"/>
      <c r="H1" s="59"/>
      <c r="I1" s="60"/>
      <c r="J1" s="216" t="s">
        <v>3</v>
      </c>
      <c r="K1" s="40" t="s">
        <v>20</v>
      </c>
      <c r="L1" s="190">
        <f>V1-M1</f>
        <v>63</v>
      </c>
      <c r="M1" s="82">
        <f t="shared" ref="M1:AB1" si="0">+M4</f>
        <v>45565</v>
      </c>
      <c r="N1" s="82">
        <f t="shared" si="0"/>
        <v>45572</v>
      </c>
      <c r="O1" s="82">
        <f t="shared" si="0"/>
        <v>45579</v>
      </c>
      <c r="P1" s="82">
        <f t="shared" si="0"/>
        <v>45586</v>
      </c>
      <c r="Q1" s="82">
        <f t="shared" si="0"/>
        <v>45593</v>
      </c>
      <c r="R1" s="82">
        <f t="shared" si="0"/>
        <v>45600</v>
      </c>
      <c r="S1" s="82">
        <f t="shared" si="0"/>
        <v>45607</v>
      </c>
      <c r="T1" s="82">
        <f t="shared" si="0"/>
        <v>45614</v>
      </c>
      <c r="U1" s="82">
        <f t="shared" si="0"/>
        <v>45621</v>
      </c>
      <c r="V1" s="82">
        <f t="shared" si="0"/>
        <v>45628</v>
      </c>
      <c r="W1" s="82">
        <f t="shared" si="0"/>
        <v>45635</v>
      </c>
      <c r="X1" s="82">
        <f t="shared" si="0"/>
        <v>45642</v>
      </c>
      <c r="Y1" s="82">
        <f t="shared" si="0"/>
        <v>45649</v>
      </c>
      <c r="Z1" s="82">
        <f t="shared" si="0"/>
        <v>45656</v>
      </c>
      <c r="AA1" s="82">
        <f t="shared" si="0"/>
        <v>45663</v>
      </c>
      <c r="AB1" s="82">
        <f t="shared" si="0"/>
        <v>45670</v>
      </c>
      <c r="AC1" s="82">
        <v>45677</v>
      </c>
      <c r="AD1" s="82">
        <v>45684</v>
      </c>
      <c r="AE1" s="337"/>
      <c r="AF1" s="337"/>
      <c r="AG1" s="55">
        <f t="shared" ref="AG1:AV1" si="1">+AG4-$AG$4</f>
        <v>0</v>
      </c>
      <c r="AH1" s="55">
        <f t="shared" si="1"/>
        <v>7</v>
      </c>
      <c r="AI1" s="55">
        <f t="shared" si="1"/>
        <v>14</v>
      </c>
      <c r="AJ1" s="55">
        <f t="shared" si="1"/>
        <v>21</v>
      </c>
      <c r="AK1" s="55">
        <f t="shared" si="1"/>
        <v>28</v>
      </c>
      <c r="AL1" s="55">
        <f t="shared" si="1"/>
        <v>35</v>
      </c>
      <c r="AM1" s="55">
        <f t="shared" si="1"/>
        <v>42</v>
      </c>
      <c r="AN1" s="55">
        <f t="shared" si="1"/>
        <v>49</v>
      </c>
      <c r="AO1" s="55">
        <f t="shared" si="1"/>
        <v>56</v>
      </c>
      <c r="AP1" s="55">
        <f t="shared" si="1"/>
        <v>63</v>
      </c>
      <c r="AQ1" s="55">
        <f t="shared" si="1"/>
        <v>70</v>
      </c>
      <c r="AR1" s="55">
        <f t="shared" si="1"/>
        <v>77</v>
      </c>
      <c r="AS1" s="55">
        <f t="shared" si="1"/>
        <v>84</v>
      </c>
      <c r="AT1" s="55">
        <f t="shared" si="1"/>
        <v>91</v>
      </c>
      <c r="AU1" s="55">
        <f t="shared" si="1"/>
        <v>98</v>
      </c>
      <c r="AV1" s="55">
        <f t="shared" si="1"/>
        <v>105</v>
      </c>
    </row>
    <row r="2" spans="1:48" ht="13.5" customHeight="1" thickBot="1" x14ac:dyDescent="0.35">
      <c r="A2" s="41" t="s">
        <v>98</v>
      </c>
      <c r="B2" s="42">
        <v>40</v>
      </c>
      <c r="C2" s="83">
        <v>73</v>
      </c>
      <c r="D2" s="61">
        <v>68</v>
      </c>
      <c r="E2" s="62" t="s">
        <v>472</v>
      </c>
      <c r="F2" s="62" t="s">
        <v>791</v>
      </c>
      <c r="G2" s="62" t="s">
        <v>3</v>
      </c>
      <c r="H2" s="63"/>
      <c r="K2" s="64"/>
      <c r="L2" s="64"/>
      <c r="X2" s="40"/>
      <c r="Y2" s="40"/>
      <c r="Z2" s="40"/>
      <c r="AA2" s="40"/>
      <c r="AB2" s="40"/>
      <c r="AC2" s="40"/>
      <c r="AD2" s="40"/>
      <c r="AE2" s="40"/>
      <c r="AF2" s="40"/>
      <c r="AG2" s="56">
        <f t="shared" ref="AG2:AV2" si="2">+WEEKNUM(AG4)</f>
        <v>40</v>
      </c>
      <c r="AH2" s="56">
        <f t="shared" si="2"/>
        <v>41</v>
      </c>
      <c r="AI2" s="56">
        <f t="shared" si="2"/>
        <v>42</v>
      </c>
      <c r="AJ2" s="56">
        <f t="shared" si="2"/>
        <v>43</v>
      </c>
      <c r="AK2" s="56">
        <f t="shared" si="2"/>
        <v>44</v>
      </c>
      <c r="AL2" s="56">
        <f t="shared" si="2"/>
        <v>45</v>
      </c>
      <c r="AM2" s="56">
        <f t="shared" si="2"/>
        <v>46</v>
      </c>
      <c r="AN2" s="56">
        <f t="shared" si="2"/>
        <v>47</v>
      </c>
      <c r="AO2" s="56">
        <f t="shared" si="2"/>
        <v>48</v>
      </c>
      <c r="AP2" s="56">
        <f t="shared" si="2"/>
        <v>49</v>
      </c>
      <c r="AQ2" s="56">
        <f t="shared" si="2"/>
        <v>50</v>
      </c>
      <c r="AR2" s="56">
        <f t="shared" si="2"/>
        <v>51</v>
      </c>
      <c r="AS2" s="56">
        <f t="shared" si="2"/>
        <v>52</v>
      </c>
      <c r="AT2" s="56">
        <f t="shared" si="2"/>
        <v>53</v>
      </c>
      <c r="AU2" s="56">
        <f t="shared" si="2"/>
        <v>2</v>
      </c>
      <c r="AV2" s="56">
        <f t="shared" si="2"/>
        <v>3</v>
      </c>
    </row>
    <row r="3" spans="1:48" ht="14.4" x14ac:dyDescent="0.3">
      <c r="A3" s="77" t="s">
        <v>1024</v>
      </c>
      <c r="B3" s="77" t="s">
        <v>1119</v>
      </c>
      <c r="C3" s="77" t="s">
        <v>1025</v>
      </c>
      <c r="D3" s="84" t="s">
        <v>1120</v>
      </c>
      <c r="E3" s="50"/>
      <c r="F3" s="69"/>
      <c r="G3" s="62"/>
      <c r="J3" s="216" t="s">
        <v>97</v>
      </c>
      <c r="M3" s="216" t="s">
        <v>453</v>
      </c>
      <c r="S3" s="331"/>
      <c r="X3" s="40"/>
      <c r="Y3" s="40"/>
      <c r="Z3" s="40"/>
      <c r="AA3" s="40"/>
      <c r="AB3" s="40"/>
      <c r="AC3" s="40"/>
      <c r="AD3" s="40"/>
      <c r="AE3"/>
      <c r="AF3"/>
      <c r="AG3" s="44" t="s">
        <v>332</v>
      </c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</row>
    <row r="4" spans="1:48" ht="14.4" x14ac:dyDescent="0.3">
      <c r="A4" s="41" t="s">
        <v>98</v>
      </c>
      <c r="B4" s="42">
        <v>40</v>
      </c>
      <c r="C4" s="83">
        <v>73</v>
      </c>
      <c r="D4" s="61">
        <v>68</v>
      </c>
      <c r="E4" s="62" t="s">
        <v>331</v>
      </c>
      <c r="F4" s="62" t="s">
        <v>791</v>
      </c>
      <c r="G4" s="62" t="s">
        <v>3</v>
      </c>
      <c r="J4" s="216" t="s">
        <v>471</v>
      </c>
      <c r="K4" s="216" t="s">
        <v>2</v>
      </c>
      <c r="L4" s="40" t="s">
        <v>4</v>
      </c>
      <c r="M4" s="128">
        <v>45565</v>
      </c>
      <c r="N4" s="128">
        <v>45572</v>
      </c>
      <c r="O4" s="128">
        <v>45579</v>
      </c>
      <c r="P4" s="128">
        <v>45586</v>
      </c>
      <c r="Q4" s="128">
        <v>45593</v>
      </c>
      <c r="R4" s="128">
        <v>45600</v>
      </c>
      <c r="S4" s="128">
        <v>45607</v>
      </c>
      <c r="T4" s="128">
        <v>45614</v>
      </c>
      <c r="U4" s="128">
        <v>45621</v>
      </c>
      <c r="V4" s="128">
        <v>45628</v>
      </c>
      <c r="W4" s="128">
        <v>45635</v>
      </c>
      <c r="X4" s="128">
        <v>45642</v>
      </c>
      <c r="Y4" s="128">
        <v>45649</v>
      </c>
      <c r="Z4" s="128">
        <v>45656</v>
      </c>
      <c r="AA4" s="128">
        <v>45663</v>
      </c>
      <c r="AB4" s="128">
        <v>45670</v>
      </c>
      <c r="AC4" s="128">
        <v>45677</v>
      </c>
      <c r="AD4" s="128">
        <v>45684</v>
      </c>
      <c r="AE4"/>
      <c r="AF4"/>
      <c r="AG4" s="45">
        <f>+M4</f>
        <v>45565</v>
      </c>
      <c r="AH4" s="45">
        <f>+N4</f>
        <v>45572</v>
      </c>
      <c r="AI4" s="45">
        <f t="shared" ref="AI4:AV4" si="3">+AH4+7</f>
        <v>45579</v>
      </c>
      <c r="AJ4" s="45">
        <f t="shared" si="3"/>
        <v>45586</v>
      </c>
      <c r="AK4" s="45">
        <f t="shared" si="3"/>
        <v>45593</v>
      </c>
      <c r="AL4" s="45">
        <f t="shared" si="3"/>
        <v>45600</v>
      </c>
      <c r="AM4" s="45">
        <f t="shared" si="3"/>
        <v>45607</v>
      </c>
      <c r="AN4" s="45">
        <f t="shared" si="3"/>
        <v>45614</v>
      </c>
      <c r="AO4" s="45">
        <f t="shared" si="3"/>
        <v>45621</v>
      </c>
      <c r="AP4" s="45">
        <f t="shared" si="3"/>
        <v>45628</v>
      </c>
      <c r="AQ4" s="45">
        <f t="shared" si="3"/>
        <v>45635</v>
      </c>
      <c r="AR4" s="45">
        <f t="shared" si="3"/>
        <v>45642</v>
      </c>
      <c r="AS4" s="45">
        <f t="shared" si="3"/>
        <v>45649</v>
      </c>
      <c r="AT4" s="45">
        <f t="shared" si="3"/>
        <v>45656</v>
      </c>
      <c r="AU4" s="45">
        <f t="shared" si="3"/>
        <v>45663</v>
      </c>
      <c r="AV4" s="45">
        <f t="shared" si="3"/>
        <v>45670</v>
      </c>
    </row>
    <row r="5" spans="1:48" ht="14.4" x14ac:dyDescent="0.3">
      <c r="A5" s="46">
        <f>+IFERROR(VLOOKUP(CONCATENATE(A$2,TRIM($K5)),'Stock Tango'!$A:$G,7,FALSE),0)</f>
        <v>7930</v>
      </c>
      <c r="B5" s="46">
        <f>+IFERROR(VLOOKUP(CONCATENATE(B$2,TRIM($K5)),'Stock Tango'!$A:$G,7,FALSE),0)</f>
        <v>0</v>
      </c>
      <c r="C5" s="46">
        <f>+IFERROR(VLOOKUP(CONCATENATE(C$2,TRIM($K5)),'Stock Tango'!$A:$G,7,FALSE),0)</f>
        <v>0</v>
      </c>
      <c r="D5" s="47">
        <f>+IFERROR(VLOOKUP(CONCATENATE(D$2,TRIM($K5)),'Stock Tango'!$A:$G,7,FALSE),0)</f>
        <v>0</v>
      </c>
      <c r="E5" s="48">
        <f>+C5+B5+A5+D5</f>
        <v>7930</v>
      </c>
      <c r="F5" s="46">
        <f>(A5/+VLOOKUP(K5,Consumos!$B$3:$E$1000,4,0))</f>
        <v>8.1486233791996909</v>
      </c>
      <c r="G5" s="46" t="str">
        <f t="shared" ref="G5:G36" si="4">+IF(F5&lt;30,"A",IF(F5&lt;45,"B",IF(F5&lt;60,"C",IF(F5&lt;90,"D","E"))))</f>
        <v>A</v>
      </c>
      <c r="H5" s="49"/>
      <c r="I5" s="67"/>
      <c r="J5" s="40" t="s">
        <v>375</v>
      </c>
      <c r="K5" s="40" t="s">
        <v>161</v>
      </c>
      <c r="L5" s="40" t="s">
        <v>43</v>
      </c>
      <c r="M5" s="268">
        <v>804.40434200000004</v>
      </c>
      <c r="N5" s="268">
        <v>2480.8734170000002</v>
      </c>
      <c r="O5" s="268">
        <v>783.57367899999997</v>
      </c>
      <c r="P5" s="268">
        <v>4889.7417210000003</v>
      </c>
      <c r="Q5" s="268">
        <v>1116.020853</v>
      </c>
      <c r="R5" s="268">
        <v>927.30825500000003</v>
      </c>
      <c r="S5" s="268">
        <v>5194.0936520000005</v>
      </c>
      <c r="T5" s="268">
        <v>5076.1646110000001</v>
      </c>
      <c r="U5" s="268">
        <v>861.16020299999991</v>
      </c>
      <c r="V5" s="268">
        <v>955.222442</v>
      </c>
      <c r="W5" s="268">
        <v>5394.8890870000005</v>
      </c>
      <c r="X5" s="268">
        <v>5088.0894360000002</v>
      </c>
      <c r="Y5" s="268">
        <v>602.39000299999998</v>
      </c>
      <c r="Z5" s="268">
        <v>292.80104600000004</v>
      </c>
      <c r="AA5" s="268">
        <v>938.08322199999998</v>
      </c>
      <c r="AB5" s="268">
        <v>6991.8498950000003</v>
      </c>
      <c r="AC5" s="268">
        <v>1016.827557</v>
      </c>
      <c r="AD5" s="268">
        <v>1558.0191670000002</v>
      </c>
      <c r="AE5"/>
      <c r="AF5"/>
      <c r="AG5" s="49">
        <f>+E5-M5+IFERROR(VLOOKUP(TRIM($K5)&amp;$AG$4,COMPRAS!$A$1:$E$1,7,0),0)</f>
        <v>7125.5956580000002</v>
      </c>
      <c r="AH5" s="49">
        <f>+AG5-N5+IFERROR(VLOOKUP(TRIM($K5)&amp;AH$4,COMPRAS!$A$1:$E$1,7,0),0)</f>
        <v>4644.7222409999995</v>
      </c>
      <c r="AI5" s="49">
        <f>+AH5-O5+IFERROR(VLOOKUP(TRIM($K5)&amp;AI$4,COMPRAS!$A$1:$E$1,7,0),0)</f>
        <v>3861.1485619999994</v>
      </c>
      <c r="AJ5" s="49">
        <f>+AI5-P5+IFERROR(VLOOKUP(TRIM($K5)&amp;AJ$4,COMPRAS!$A$1:$E$1,7,0),0)</f>
        <v>-1028.5931590000009</v>
      </c>
      <c r="AK5" s="49">
        <f>+AJ5-Q5+IFERROR(VLOOKUP(TRIM($K5)&amp;AK$4,COMPRAS!$A$1:$E$1,7,0),0)</f>
        <v>-2144.6140120000009</v>
      </c>
      <c r="AL5" s="49">
        <f>+AK5-R5+IFERROR(VLOOKUP(TRIM($K5)&amp;AL$4,COMPRAS!$A$1:$E$1,7,0),0)</f>
        <v>-3071.9222670000008</v>
      </c>
      <c r="AM5" s="49">
        <f>+AL5-S5+IFERROR(VLOOKUP(TRIM($K5)&amp;AM$4,COMPRAS!$A$1:$E$1,7,0),0)</f>
        <v>-8266.0159190000013</v>
      </c>
      <c r="AN5" s="49">
        <f>+AM5-T5+IFERROR(VLOOKUP(TRIM($K5)&amp;AN$4,COMPRAS!$A$1:$E$1,7,0),0)</f>
        <v>-13342.180530000001</v>
      </c>
      <c r="AO5" s="49">
        <f>+AN5-U5+IFERROR(VLOOKUP(TRIM($K5)&amp;AO$4,COMPRAS!$A$1:$E$1,7,0),0)</f>
        <v>-14203.340733000001</v>
      </c>
      <c r="AP5" s="49">
        <f>+AO5-V5+IFERROR(VLOOKUP(TRIM($K5)&amp;AP$4,COMPRAS!$A$1:$E$1,7,0),0)</f>
        <v>-15158.563175000001</v>
      </c>
      <c r="AQ5" s="49">
        <f>+AP5-W5+IFERROR(VLOOKUP(TRIM($K5)&amp;AQ$4,COMPRAS!$A$1:$E$1,7,0),0)</f>
        <v>-20553.452262000003</v>
      </c>
      <c r="AR5" s="49">
        <f>+AQ5-X5+IFERROR(VLOOKUP(TRIM($K5)&amp;AR$4,COMPRAS!$A$1:$E$1,7,0),0)</f>
        <v>-25641.541698000001</v>
      </c>
      <c r="AS5" s="49">
        <f>+AR5-Y5+IFERROR(VLOOKUP(TRIM($K5)&amp;AS$4,COMPRAS!$A$1:$E$1,7,0),0)</f>
        <v>-26243.931701000001</v>
      </c>
      <c r="AT5" s="49">
        <f>+AS5-Z5+IFERROR(VLOOKUP(TRIM($K5)&amp;AT$4,COMPRAS!$A$1:$E$1,7,0),0)</f>
        <v>-26536.732747000002</v>
      </c>
      <c r="AU5" s="49">
        <f>+AT5-AA5+IFERROR(VLOOKUP(TRIM($K5)&amp;AU$4,COMPRAS!$A$1:$E$1,7,0),0)</f>
        <v>-27474.815969000003</v>
      </c>
      <c r="AV5" s="49">
        <f>+AU5-AB5+IFERROR(VLOOKUP(TRIM($K5)&amp;AV$4,COMPRAS!$A$1:$E$1,7,0),0)</f>
        <v>-34466.665864000002</v>
      </c>
    </row>
    <row r="6" spans="1:48" ht="14.4" x14ac:dyDescent="0.3">
      <c r="A6" s="46">
        <f>+IFERROR(VLOOKUP(CONCATENATE(A$2,TRIM($K6)),'Stock Tango'!$A:$G,7,FALSE),0)</f>
        <v>13</v>
      </c>
      <c r="B6" s="46">
        <f>+IFERROR(VLOOKUP(CONCATENATE(B$2,TRIM($K6)),'Stock Tango'!$A:$G,7,FALSE),0)</f>
        <v>0</v>
      </c>
      <c r="C6" s="46">
        <f>+IFERROR(VLOOKUP(CONCATENATE(C$2,TRIM($K6)),'Stock Tango'!$A:$G,7,FALSE),0)</f>
        <v>0</v>
      </c>
      <c r="D6" s="47">
        <f>+IFERROR(VLOOKUP(CONCATENATE(D$2,TRIM($K6)),'Stock Tango'!$A:$G,7,FALSE),0)</f>
        <v>0</v>
      </c>
      <c r="E6" s="48">
        <f t="shared" ref="E6:E36" si="5">+C6+B6+A6+D6</f>
        <v>13</v>
      </c>
      <c r="F6" s="46" t="e">
        <f>(A6/+VLOOKUP(K6,Consumos!$B$3:$E$1000,4,0))</f>
        <v>#DIV/0!</v>
      </c>
      <c r="G6" s="46" t="e">
        <f t="shared" si="4"/>
        <v>#DIV/0!</v>
      </c>
      <c r="H6" s="49"/>
      <c r="I6" s="67"/>
      <c r="K6" s="40" t="s">
        <v>936</v>
      </c>
      <c r="L6" s="40" t="s">
        <v>935</v>
      </c>
      <c r="M6" s="268">
        <v>25.85</v>
      </c>
      <c r="N6" s="268"/>
      <c r="O6" s="268"/>
      <c r="P6" s="268"/>
      <c r="Q6" s="268"/>
      <c r="R6" s="268">
        <v>25.84</v>
      </c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/>
      <c r="AF6"/>
      <c r="AG6" s="49">
        <f>+E6-M6+IFERROR(VLOOKUP(TRIM($K6)&amp;$AG$4,COMPRAS!$A$1:$E$1,7,0),0)</f>
        <v>-12.850000000000001</v>
      </c>
      <c r="AH6" s="49">
        <f>+AG6-N6+IFERROR(VLOOKUP(TRIM($K6)&amp;AH$4,COMPRAS!$A$1:$E$1,7,0),0)</f>
        <v>-12.850000000000001</v>
      </c>
      <c r="AI6" s="49">
        <f>+AH6-O6+IFERROR(VLOOKUP(TRIM($K6)&amp;AI$4,COMPRAS!$A$1:$E$1,7,0),0)</f>
        <v>-12.850000000000001</v>
      </c>
      <c r="AJ6" s="49">
        <f>+AI6-P6+IFERROR(VLOOKUP(TRIM($K6)&amp;AJ$4,COMPRAS!$A$1:$E$1,7,0),0)</f>
        <v>-12.850000000000001</v>
      </c>
      <c r="AK6" s="49">
        <f>+AJ6-Q6+IFERROR(VLOOKUP(TRIM($K6)&amp;AK$4,COMPRAS!$A$1:$E$1,7,0),0)</f>
        <v>-12.850000000000001</v>
      </c>
      <c r="AL6" s="49">
        <f>+AK6-R6+IFERROR(VLOOKUP(TRIM($K6)&amp;AL$4,COMPRAS!$A$1:$E$1,7,0),0)</f>
        <v>-38.69</v>
      </c>
      <c r="AM6" s="49">
        <f>+AL6-S6+IFERROR(VLOOKUP(TRIM($K6)&amp;AM$4,COMPRAS!$A$1:$E$1,7,0),0)</f>
        <v>-38.69</v>
      </c>
      <c r="AN6" s="49">
        <f>+AM6-T6+IFERROR(VLOOKUP(TRIM($K6)&amp;AN$4,COMPRAS!$A$1:$E$1,7,0),0)</f>
        <v>-38.69</v>
      </c>
      <c r="AO6" s="49">
        <f>+AN6-U6+IFERROR(VLOOKUP(TRIM($K6)&amp;AO$4,COMPRAS!$A$1:$E$1,7,0),0)</f>
        <v>-38.69</v>
      </c>
      <c r="AP6" s="49">
        <f>+AO6-V6+IFERROR(VLOOKUP(TRIM($K6)&amp;AP$4,COMPRAS!$A$1:$E$1,7,0),0)</f>
        <v>-38.69</v>
      </c>
      <c r="AQ6" s="49">
        <f>+AP6-W6+IFERROR(VLOOKUP(TRIM($K6)&amp;AQ$4,COMPRAS!$A$1:$E$1,7,0),0)</f>
        <v>-38.69</v>
      </c>
      <c r="AR6" s="49">
        <f>+AQ6-X6+IFERROR(VLOOKUP(TRIM($K6)&amp;AR$4,COMPRAS!$A$1:$E$1,7,0),0)</f>
        <v>-38.69</v>
      </c>
      <c r="AS6" s="49">
        <f>+AR6-Y6+IFERROR(VLOOKUP(TRIM($K6)&amp;AS$4,COMPRAS!$A$1:$E$1,7,0),0)</f>
        <v>-38.69</v>
      </c>
      <c r="AT6" s="49">
        <f>+AS6-Z6+IFERROR(VLOOKUP(TRIM($K6)&amp;AT$4,COMPRAS!$A$1:$E$1,7,0),0)</f>
        <v>-38.69</v>
      </c>
      <c r="AU6" s="49">
        <f>+AT6-AA6+IFERROR(VLOOKUP(TRIM($K6)&amp;AU$4,COMPRAS!$A$1:$E$1,7,0),0)</f>
        <v>-38.69</v>
      </c>
      <c r="AV6" s="49">
        <f>+AU6-AB6+IFERROR(VLOOKUP(TRIM($K6)&amp;AV$4,COMPRAS!$A$1:$E$1,7,0),0)</f>
        <v>-38.69</v>
      </c>
    </row>
    <row r="7" spans="1:48" ht="14.4" x14ac:dyDescent="0.3">
      <c r="A7" s="46">
        <f>+IFERROR(VLOOKUP(CONCATENATE(A$2,TRIM($K7)),'Stock Tango'!$A:$G,7,FALSE),0)</f>
        <v>25</v>
      </c>
      <c r="B7" s="46">
        <f>+IFERROR(VLOOKUP(CONCATENATE(B$2,TRIM($K7)),'Stock Tango'!$A:$G,7,FALSE),0)</f>
        <v>0</v>
      </c>
      <c r="C7" s="46">
        <f>+IFERROR(VLOOKUP(CONCATENATE(C$2,TRIM($K7)),'Stock Tango'!$A:$G,7,FALSE),0)</f>
        <v>0</v>
      </c>
      <c r="D7" s="47">
        <f>+IFERROR(VLOOKUP(CONCATENATE(D$2,TRIM($K7)),'Stock Tango'!$A:$G,7,FALSE),0)</f>
        <v>0</v>
      </c>
      <c r="E7" s="48">
        <f t="shared" si="5"/>
        <v>25</v>
      </c>
      <c r="F7" s="46">
        <f>(A7/+VLOOKUP(K7,Consumos!$B$3:$E$1000,4,0))</f>
        <v>66.167054988509136</v>
      </c>
      <c r="G7" s="46" t="str">
        <f t="shared" si="4"/>
        <v>D</v>
      </c>
      <c r="H7" s="49"/>
      <c r="I7" s="67"/>
      <c r="J7" s="40" t="s">
        <v>362</v>
      </c>
      <c r="K7" s="40" t="s">
        <v>602</v>
      </c>
      <c r="L7" s="40" t="s">
        <v>603</v>
      </c>
      <c r="M7" s="268">
        <v>1.3993740000000001</v>
      </c>
      <c r="N7" s="268"/>
      <c r="O7" s="268">
        <v>1.25865</v>
      </c>
      <c r="P7" s="268"/>
      <c r="Q7" s="268">
        <v>1.7291840000000001</v>
      </c>
      <c r="R7" s="268">
        <v>1.7291240000000001</v>
      </c>
      <c r="S7" s="268"/>
      <c r="T7" s="268"/>
      <c r="U7" s="268">
        <v>1.357739</v>
      </c>
      <c r="V7" s="268">
        <v>1.6697519999999999</v>
      </c>
      <c r="W7" s="268"/>
      <c r="X7" s="268"/>
      <c r="Y7" s="268">
        <v>0.94237700000000002</v>
      </c>
      <c r="Z7" s="268">
        <v>0.49308299999999999</v>
      </c>
      <c r="AA7" s="268">
        <v>1.5285040000000001</v>
      </c>
      <c r="AB7" s="268"/>
      <c r="AC7" s="268">
        <v>1.777439</v>
      </c>
      <c r="AD7" s="268">
        <v>0.24648600000000001</v>
      </c>
      <c r="AE7"/>
      <c r="AF7"/>
      <c r="AG7" s="49">
        <f>+E7-M7+IFERROR(VLOOKUP(TRIM($K7)&amp;$AG$4,COMPRAS!$A$1:$E$1,7,0),0)</f>
        <v>23.600625999999998</v>
      </c>
      <c r="AH7" s="49">
        <f>+AG7-N7+IFERROR(VLOOKUP(TRIM($K7)&amp;AH$4,COMPRAS!$A$1:$E$1,7,0),0)</f>
        <v>23.600625999999998</v>
      </c>
      <c r="AI7" s="49">
        <f>+AH7-O7+IFERROR(VLOOKUP(TRIM($K7)&amp;AI$4,COMPRAS!$A$1:$E$1,7,0),0)</f>
        <v>22.341975999999999</v>
      </c>
      <c r="AJ7" s="49">
        <f>+AI7-P7+IFERROR(VLOOKUP(TRIM($K7)&amp;AJ$4,COMPRAS!$A$1:$E$1,7,0),0)</f>
        <v>22.341975999999999</v>
      </c>
      <c r="AK7" s="49">
        <f>+AJ7-Q7+IFERROR(VLOOKUP(TRIM($K7)&amp;AK$4,COMPRAS!$A$1:$E$1,7,0),0)</f>
        <v>20.612791999999999</v>
      </c>
      <c r="AL7" s="49">
        <f>+AK7-R7+IFERROR(VLOOKUP(TRIM($K7)&amp;AL$4,COMPRAS!$A$1:$E$1,7,0),0)</f>
        <v>18.883668</v>
      </c>
      <c r="AM7" s="49">
        <f>+AL7-S7+IFERROR(VLOOKUP(TRIM($K7)&amp;AM$4,COMPRAS!$A$1:$E$1,7,0),0)</f>
        <v>18.883668</v>
      </c>
      <c r="AN7" s="49">
        <f>+AM7-T7+IFERROR(VLOOKUP(TRIM($K7)&amp;AN$4,COMPRAS!$A$1:$E$1,7,0),0)</f>
        <v>18.883668</v>
      </c>
      <c r="AO7" s="49">
        <f>+AN7-U7+IFERROR(VLOOKUP(TRIM($K7)&amp;AO$4,COMPRAS!$A$1:$E$1,7,0),0)</f>
        <v>17.525929000000001</v>
      </c>
      <c r="AP7" s="49">
        <f>+AO7-V7+IFERROR(VLOOKUP(TRIM($K7)&amp;AP$4,COMPRAS!$A$1:$E$1,7,0),0)</f>
        <v>15.856177000000002</v>
      </c>
      <c r="AQ7" s="49">
        <f>+AP7-W7+IFERROR(VLOOKUP(TRIM($K7)&amp;AQ$4,COMPRAS!$A$1:$E$1,7,0),0)</f>
        <v>15.856177000000002</v>
      </c>
      <c r="AR7" s="49">
        <f>+AQ7-X7+IFERROR(VLOOKUP(TRIM($K7)&amp;AR$4,COMPRAS!$A$1:$E$1,7,0),0)</f>
        <v>15.856177000000002</v>
      </c>
      <c r="AS7" s="49">
        <f>+AR7-Y7+IFERROR(VLOOKUP(TRIM($K7)&amp;AS$4,COMPRAS!$A$1:$E$1,7,0),0)</f>
        <v>14.913800000000002</v>
      </c>
      <c r="AT7" s="49">
        <f>+AS7-Z7+IFERROR(VLOOKUP(TRIM($K7)&amp;AT$4,COMPRAS!$A$1:$E$1,7,0),0)</f>
        <v>14.420717000000002</v>
      </c>
      <c r="AU7" s="49">
        <f>+AT7-AA7+IFERROR(VLOOKUP(TRIM($K7)&amp;AU$4,COMPRAS!$A$1:$E$1,7,0),0)</f>
        <v>12.892213000000002</v>
      </c>
      <c r="AV7" s="49">
        <f>+AU7-AB7+IFERROR(VLOOKUP(TRIM($K7)&amp;AV$4,COMPRAS!$A$1:$E$1,7,0),0)</f>
        <v>12.892213000000002</v>
      </c>
    </row>
    <row r="8" spans="1:48" ht="14.4" x14ac:dyDescent="0.3">
      <c r="A8" s="46">
        <f>+IFERROR(VLOOKUP(CONCATENATE(A$2,TRIM($K8)),'Stock Tango'!$A:$G,7,FALSE),0)</f>
        <v>0</v>
      </c>
      <c r="B8" s="46">
        <f>+IFERROR(VLOOKUP(CONCATENATE(B$2,TRIM($K8)),'Stock Tango'!$A:$G,7,FALSE),0)</f>
        <v>0</v>
      </c>
      <c r="C8" s="46">
        <f>+IFERROR(VLOOKUP(CONCATENATE(C$2,TRIM($K8)),'Stock Tango'!$A:$G,7,FALSE),0)</f>
        <v>0</v>
      </c>
      <c r="D8" s="47">
        <f>+IFERROR(VLOOKUP(CONCATENATE(D$2,TRIM($K8)),'Stock Tango'!$A:$G,7,FALSE),0)</f>
        <v>0</v>
      </c>
      <c r="E8" s="48">
        <f t="shared" si="5"/>
        <v>0</v>
      </c>
      <c r="F8" s="46">
        <f>(A8/+VLOOKUP(K8,Consumos!$B$3:$E$1000,4,0))</f>
        <v>0</v>
      </c>
      <c r="G8" s="46" t="str">
        <f t="shared" si="4"/>
        <v>A</v>
      </c>
      <c r="H8" s="49"/>
      <c r="I8" s="67"/>
      <c r="K8" s="40" t="s">
        <v>680</v>
      </c>
      <c r="L8" s="40" t="s">
        <v>678</v>
      </c>
      <c r="M8" s="268">
        <v>1.126028</v>
      </c>
      <c r="N8" s="268"/>
      <c r="O8" s="268">
        <v>0.89903500000000003</v>
      </c>
      <c r="P8" s="268"/>
      <c r="Q8" s="268">
        <v>1.235131</v>
      </c>
      <c r="R8" s="268">
        <v>1.3615629999999999</v>
      </c>
      <c r="S8" s="268"/>
      <c r="T8" s="268"/>
      <c r="U8" s="268">
        <v>0.96981400000000006</v>
      </c>
      <c r="V8" s="268">
        <v>1.192679</v>
      </c>
      <c r="W8" s="268"/>
      <c r="X8" s="268"/>
      <c r="Y8" s="268">
        <v>0.673126</v>
      </c>
      <c r="Z8" s="268">
        <v>0.35220200000000002</v>
      </c>
      <c r="AA8" s="268">
        <v>1.091788</v>
      </c>
      <c r="AB8" s="268"/>
      <c r="AC8" s="268">
        <v>1.2695989999999999</v>
      </c>
      <c r="AD8" s="268">
        <v>0.176062</v>
      </c>
      <c r="AE8"/>
      <c r="AF8"/>
      <c r="AG8" s="49">
        <f>+E8-M8+IFERROR(VLOOKUP(TRIM($K8)&amp;$AG$4,COMPRAS!$A$1:$E$1,7,0),0)</f>
        <v>-1.126028</v>
      </c>
      <c r="AH8" s="49">
        <f>+AG8-N8+IFERROR(VLOOKUP(TRIM($K8)&amp;AH$4,COMPRAS!$A$1:$E$1,7,0),0)</f>
        <v>-1.126028</v>
      </c>
      <c r="AI8" s="49">
        <f>+AH8-O8+IFERROR(VLOOKUP(TRIM($K8)&amp;AI$4,COMPRAS!$A$1:$E$1,7,0),0)</f>
        <v>-2.0250630000000003</v>
      </c>
      <c r="AJ8" s="49">
        <f>+AI8-P8+IFERROR(VLOOKUP(TRIM($K8)&amp;AJ$4,COMPRAS!$A$1:$E$1,7,0),0)</f>
        <v>-2.0250630000000003</v>
      </c>
      <c r="AK8" s="49">
        <f>+AJ8-Q8+IFERROR(VLOOKUP(TRIM($K8)&amp;AK$4,COMPRAS!$A$1:$E$1,7,0),0)</f>
        <v>-3.2601940000000003</v>
      </c>
      <c r="AL8" s="49">
        <f>+AK8-R8+IFERROR(VLOOKUP(TRIM($K8)&amp;AL$4,COMPRAS!$A$1:$E$1,7,0),0)</f>
        <v>-4.6217570000000006</v>
      </c>
      <c r="AM8" s="49">
        <f>+AL8-S8+IFERROR(VLOOKUP(TRIM($K8)&amp;AM$4,COMPRAS!$A$1:$E$1,7,0),0)</f>
        <v>-4.6217570000000006</v>
      </c>
      <c r="AN8" s="49">
        <f>+AM8-T8+IFERROR(VLOOKUP(TRIM($K8)&amp;AN$4,COMPRAS!$A$1:$E$1,7,0),0)</f>
        <v>-4.6217570000000006</v>
      </c>
      <c r="AO8" s="49">
        <f>+AN8-U8+IFERROR(VLOOKUP(TRIM($K8)&amp;AO$4,COMPRAS!$A$1:$E$1,7,0),0)</f>
        <v>-5.591571000000001</v>
      </c>
      <c r="AP8" s="49">
        <f>+AO8-V8+IFERROR(VLOOKUP(TRIM($K8)&amp;AP$4,COMPRAS!$A$1:$E$1,7,0),0)</f>
        <v>-6.784250000000001</v>
      </c>
      <c r="AQ8" s="49">
        <f>+AP8-W8+IFERROR(VLOOKUP(TRIM($K8)&amp;AQ$4,COMPRAS!$A$1:$E$1,7,0),0)</f>
        <v>-6.784250000000001</v>
      </c>
      <c r="AR8" s="49">
        <f>+AQ8-X8+IFERROR(VLOOKUP(TRIM($K8)&amp;AR$4,COMPRAS!$A$1:$E$1,7,0),0)</f>
        <v>-6.784250000000001</v>
      </c>
      <c r="AS8" s="49">
        <f>+AR8-Y8+IFERROR(VLOOKUP(TRIM($K8)&amp;AS$4,COMPRAS!$A$1:$E$1,7,0),0)</f>
        <v>-7.4573760000000009</v>
      </c>
      <c r="AT8" s="49">
        <f>+AS8-Z8+IFERROR(VLOOKUP(TRIM($K8)&amp;AT$4,COMPRAS!$A$1:$E$1,7,0),0)</f>
        <v>-7.809578000000001</v>
      </c>
      <c r="AU8" s="49">
        <f>+AT8-AA8+IFERROR(VLOOKUP(TRIM($K8)&amp;AU$4,COMPRAS!$A$1:$E$1,7,0),0)</f>
        <v>-8.9013660000000012</v>
      </c>
      <c r="AV8" s="49">
        <f>+AU8-AB8+IFERROR(VLOOKUP(TRIM($K8)&amp;AV$4,COMPRAS!$A$1:$E$1,7,0),0)</f>
        <v>-8.9013660000000012</v>
      </c>
    </row>
    <row r="9" spans="1:48" ht="14.4" x14ac:dyDescent="0.3">
      <c r="A9" s="46">
        <f>+IFERROR(VLOOKUP(CONCATENATE(A$2,TRIM($K9)),'Stock Tango'!$A:$G,7,FALSE),0)</f>
        <v>70</v>
      </c>
      <c r="B9" s="46">
        <f>+IFERROR(VLOOKUP(CONCATENATE(B$2,TRIM($K9)),'Stock Tango'!$A:$G,7,FALSE),0)</f>
        <v>0</v>
      </c>
      <c r="C9" s="46">
        <f>+IFERROR(VLOOKUP(CONCATENATE(C$2,TRIM($K9)),'Stock Tango'!$A:$G,7,FALSE),0)</f>
        <v>0</v>
      </c>
      <c r="D9" s="47">
        <f>+IFERROR(VLOOKUP(CONCATENATE(D$2,TRIM($K9)),'Stock Tango'!$A:$G,7,FALSE),0)</f>
        <v>0</v>
      </c>
      <c r="E9" s="48">
        <f t="shared" si="5"/>
        <v>70</v>
      </c>
      <c r="F9" s="46">
        <f>(A9/+VLOOKUP(K9,Consumos!$B$3:$E$1000,4,0))</f>
        <v>8.9178056319673491</v>
      </c>
      <c r="G9" s="46" t="str">
        <f t="shared" si="4"/>
        <v>A</v>
      </c>
      <c r="H9" s="49"/>
      <c r="I9" s="67"/>
      <c r="K9" s="40" t="s">
        <v>259</v>
      </c>
      <c r="L9" s="40" t="s">
        <v>29</v>
      </c>
      <c r="M9" s="268">
        <v>11.184092</v>
      </c>
      <c r="N9" s="268">
        <v>12.032569000000001</v>
      </c>
      <c r="O9" s="268">
        <v>6.4725830000000002</v>
      </c>
      <c r="P9" s="268">
        <v>36.050272</v>
      </c>
      <c r="Q9" s="268"/>
      <c r="R9" s="268"/>
      <c r="S9" s="268">
        <v>37.953899</v>
      </c>
      <c r="T9" s="268">
        <v>38.018543999999999</v>
      </c>
      <c r="U9" s="268"/>
      <c r="V9" s="268"/>
      <c r="W9" s="268">
        <v>51.830761000000003</v>
      </c>
      <c r="X9" s="268">
        <v>26.242290000000001</v>
      </c>
      <c r="Y9" s="268"/>
      <c r="Z9" s="268"/>
      <c r="AA9" s="268"/>
      <c r="AB9" s="268">
        <v>71.759298999999999</v>
      </c>
      <c r="AC9" s="268"/>
      <c r="AD9" s="268">
        <v>4.2130599999999996</v>
      </c>
      <c r="AE9"/>
      <c r="AF9"/>
      <c r="AG9" s="49">
        <f>+E9-M9+IFERROR(VLOOKUP(TRIM($K9)&amp;$AG$4,COMPRAS!$A$1:$E$1,7,0),0)</f>
        <v>58.815908</v>
      </c>
      <c r="AH9" s="49">
        <f>+AG9-N9+IFERROR(VLOOKUP(TRIM($K9)&amp;AH$4,COMPRAS!$A$1:$E$1,7,0),0)</f>
        <v>46.783338999999998</v>
      </c>
      <c r="AI9" s="49">
        <f>+AH9-O9+IFERROR(VLOOKUP(TRIM($K9)&amp;AI$4,COMPRAS!$A$1:$E$1,7,0),0)</f>
        <v>40.310755999999998</v>
      </c>
      <c r="AJ9" s="49">
        <f>+AI9-P9+IFERROR(VLOOKUP(TRIM($K9)&amp;AJ$4,COMPRAS!$A$1:$E$1,7,0),0)</f>
        <v>4.2604839999999982</v>
      </c>
      <c r="AK9" s="49">
        <f>+AJ9-Q9+IFERROR(VLOOKUP(TRIM($K9)&amp;AK$4,COMPRAS!$A$1:$E$1,7,0),0)</f>
        <v>4.2604839999999982</v>
      </c>
      <c r="AL9" s="49">
        <f>+AK9-R9+IFERROR(VLOOKUP(TRIM($K9)&amp;AL$4,COMPRAS!$A$1:$E$1,7,0),0)</f>
        <v>4.2604839999999982</v>
      </c>
      <c r="AM9" s="49">
        <f>+AL9-S9+IFERROR(VLOOKUP(TRIM($K9)&amp;AM$4,COMPRAS!$A$1:$E$1,7,0),0)</f>
        <v>-33.693415000000002</v>
      </c>
      <c r="AN9" s="49">
        <f>+AM9-T9+IFERROR(VLOOKUP(TRIM($K9)&amp;AN$4,COMPRAS!$A$1:$E$1,7,0),0)</f>
        <v>-71.711959000000007</v>
      </c>
      <c r="AO9" s="49">
        <f>+AN9-U9+IFERROR(VLOOKUP(TRIM($K9)&amp;AO$4,COMPRAS!$A$1:$E$1,7,0),0)</f>
        <v>-71.711959000000007</v>
      </c>
      <c r="AP9" s="49">
        <f>+AO9-V9+IFERROR(VLOOKUP(TRIM($K9)&amp;AP$4,COMPRAS!$A$1:$E$1,7,0),0)</f>
        <v>-71.711959000000007</v>
      </c>
      <c r="AQ9" s="49">
        <f>+AP9-W9+IFERROR(VLOOKUP(TRIM($K9)&amp;AQ$4,COMPRAS!$A$1:$E$1,7,0),0)</f>
        <v>-123.54272</v>
      </c>
      <c r="AR9" s="49">
        <f>+AQ9-X9+IFERROR(VLOOKUP(TRIM($K9)&amp;AR$4,COMPRAS!$A$1:$E$1,7,0),0)</f>
        <v>-149.78501</v>
      </c>
      <c r="AS9" s="49">
        <f>+AR9-Y9+IFERROR(VLOOKUP(TRIM($K9)&amp;AS$4,COMPRAS!$A$1:$E$1,7,0),0)</f>
        <v>-149.78501</v>
      </c>
      <c r="AT9" s="49">
        <f>+AS9-Z9+IFERROR(VLOOKUP(TRIM($K9)&amp;AT$4,COMPRAS!$A$1:$E$1,7,0),0)</f>
        <v>-149.78501</v>
      </c>
      <c r="AU9" s="49">
        <f>+AT9-AA9+IFERROR(VLOOKUP(TRIM($K9)&amp;AU$4,COMPRAS!$A$1:$E$1,7,0),0)</f>
        <v>-149.78501</v>
      </c>
      <c r="AV9" s="49">
        <f>+AU9-AB9+IFERROR(VLOOKUP(TRIM($K9)&amp;AV$4,COMPRAS!$A$1:$E$1,7,0),0)</f>
        <v>-221.544309</v>
      </c>
    </row>
    <row r="10" spans="1:48" ht="14.4" x14ac:dyDescent="0.3">
      <c r="A10" s="46">
        <f>+IFERROR(VLOOKUP(CONCATENATE(A$2,TRIM($K10)),'Stock Tango'!$A:$G,7,FALSE),0)</f>
        <v>80</v>
      </c>
      <c r="B10" s="46">
        <f>+IFERROR(VLOOKUP(CONCATENATE(B$2,TRIM($K10)),'Stock Tango'!$A:$G,7,FALSE),0)</f>
        <v>0</v>
      </c>
      <c r="C10" s="46">
        <f>+IFERROR(VLOOKUP(CONCATENATE(C$2,TRIM($K10)),'Stock Tango'!$A:$G,7,FALSE),0)</f>
        <v>0</v>
      </c>
      <c r="D10" s="47">
        <f>+IFERROR(VLOOKUP(CONCATENATE(D$2,TRIM($K10)),'Stock Tango'!$A:$G,7,FALSE),0)</f>
        <v>0</v>
      </c>
      <c r="E10" s="48">
        <f t="shared" si="5"/>
        <v>80</v>
      </c>
      <c r="F10" s="46">
        <f>(A10/+VLOOKUP(K10,Consumos!$B$3:$E$1000,4,0))</f>
        <v>10.436681517520887</v>
      </c>
      <c r="G10" s="46" t="str">
        <f t="shared" si="4"/>
        <v>A</v>
      </c>
      <c r="H10" s="49"/>
      <c r="I10" s="67"/>
      <c r="K10" s="40" t="s">
        <v>302</v>
      </c>
      <c r="L10" s="40" t="s">
        <v>23</v>
      </c>
      <c r="M10" s="268"/>
      <c r="N10" s="268">
        <v>10.388380999999999</v>
      </c>
      <c r="O10" s="268"/>
      <c r="P10" s="268">
        <v>22.240310999999998</v>
      </c>
      <c r="Q10" s="268"/>
      <c r="R10" s="268"/>
      <c r="S10" s="268">
        <v>146.95946799999999</v>
      </c>
      <c r="T10" s="268">
        <v>12.226665000000001</v>
      </c>
      <c r="U10" s="268"/>
      <c r="V10" s="268"/>
      <c r="W10" s="268">
        <v>22.812784000000001</v>
      </c>
      <c r="X10" s="268">
        <v>125.692812</v>
      </c>
      <c r="Y10" s="268"/>
      <c r="Z10" s="268">
        <v>2.1917529999999998</v>
      </c>
      <c r="AA10" s="268"/>
      <c r="AB10" s="268">
        <v>11.723139</v>
      </c>
      <c r="AC10" s="268"/>
      <c r="AD10" s="268"/>
      <c r="AE10"/>
      <c r="AF10"/>
      <c r="AG10" s="49">
        <f>+E10-M10+IFERROR(VLOOKUP(TRIM($K10)&amp;$AG$4,COMPRAS!$A$1:$E$1,7,0),0)</f>
        <v>80</v>
      </c>
      <c r="AH10" s="49">
        <f>+AG10-N10+IFERROR(VLOOKUP(TRIM($K10)&amp;AH$4,COMPRAS!$A$1:$E$1,7,0),0)</f>
        <v>69.611619000000005</v>
      </c>
      <c r="AI10" s="49">
        <f>+AH10-O10+IFERROR(VLOOKUP(TRIM($K10)&amp;AI$4,COMPRAS!$A$1:$E$1,7,0),0)</f>
        <v>69.611619000000005</v>
      </c>
      <c r="AJ10" s="49">
        <f>+AI10-'Stock Tango'!K301+IFERROR(VLOOKUP(TRIM($K10)&amp;AJ$4,COMPRAS!$A$1:$E$1,7,0),0)</f>
        <v>-21930.388381000001</v>
      </c>
      <c r="AK10" s="49">
        <f>+AJ10-'Stock Tango'!L301+IFERROR(VLOOKUP(TRIM($K10)&amp;AK$4,COMPRAS!$A$1:$E$1,7,0),0)</f>
        <v>-27160.388381000001</v>
      </c>
      <c r="AL10" s="49">
        <f>+AK10-'Stock Tango'!M301+IFERROR(VLOOKUP(TRIM($K10)&amp;AL$4,COMPRAS!$A$1:$E$1,7,0),0)</f>
        <v>-115087160.388381</v>
      </c>
      <c r="AM10" s="49">
        <f>+AL10-S10+IFERROR(VLOOKUP(TRIM($K10)&amp;AM$4,COMPRAS!$A$1:$E$1,7,0),0)</f>
        <v>-115087307.34784901</v>
      </c>
      <c r="AN10" s="49">
        <f>+AM10-T10+IFERROR(VLOOKUP(TRIM($K10)&amp;AN$4,COMPRAS!$A$1:$E$1,7,0),0)</f>
        <v>-115087319.57451402</v>
      </c>
      <c r="AO10" s="49">
        <f>+AN10-U10+IFERROR(VLOOKUP(TRIM($K10)&amp;AO$4,COMPRAS!$A$1:$E$1,7,0),0)</f>
        <v>-115087319.57451402</v>
      </c>
      <c r="AP10" s="49">
        <f>+AO10-V10+IFERROR(VLOOKUP(TRIM($K10)&amp;AP$4,COMPRAS!$A$1:$E$1,7,0),0)</f>
        <v>-115087319.57451402</v>
      </c>
      <c r="AQ10" s="49">
        <f>+AP10-W10+IFERROR(VLOOKUP(TRIM($K10)&amp;AQ$4,COMPRAS!$A$1:$E$1,7,0),0)</f>
        <v>-115087342.38729802</v>
      </c>
      <c r="AR10" s="49">
        <f>+AQ10-X10+IFERROR(VLOOKUP(TRIM($K10)&amp;AR$4,COMPRAS!$A$1:$E$1,7,0),0)</f>
        <v>-115087468.08011001</v>
      </c>
      <c r="AS10" s="49">
        <f>+AR10-Y10+IFERROR(VLOOKUP(TRIM($K10)&amp;AS$4,COMPRAS!$A$1:$E$1,7,0),0)</f>
        <v>-115087468.08011001</v>
      </c>
      <c r="AT10" s="49">
        <f>+AS10-Z10+IFERROR(VLOOKUP(TRIM($K10)&amp;AT$4,COMPRAS!$A$1:$E$1,7,0),0)</f>
        <v>-115087470.27186301</v>
      </c>
      <c r="AU10" s="49">
        <f>+AT10-AA10+IFERROR(VLOOKUP(TRIM($K10)&amp;AU$4,COMPRAS!$A$1:$E$1,7,0),0)</f>
        <v>-115087470.27186301</v>
      </c>
      <c r="AV10" s="49">
        <f>+AU10-AB10+IFERROR(VLOOKUP(TRIM($K10)&amp;AV$4,COMPRAS!$A$1:$E$1,7,0),0)</f>
        <v>-115087481.99500202</v>
      </c>
    </row>
    <row r="11" spans="1:48" ht="14.4" x14ac:dyDescent="0.3">
      <c r="A11" s="46">
        <f>+IFERROR(VLOOKUP(CONCATENATE(A$2,TRIM($K11)),'Stock Tango'!$A:$G,7,FALSE),0)</f>
        <v>600</v>
      </c>
      <c r="B11" s="46">
        <f>+IFERROR(VLOOKUP(CONCATENATE(B$2,TRIM($K11)),'Stock Tango'!$A:$G,7,FALSE),0)</f>
        <v>0</v>
      </c>
      <c r="C11" s="46">
        <f>+IFERROR(VLOOKUP(CONCATENATE(C$2,TRIM($K11)),'Stock Tango'!$A:$G,7,FALSE),0)</f>
        <v>0</v>
      </c>
      <c r="D11" s="47">
        <f>+IFERROR(VLOOKUP(CONCATENATE(D$2,TRIM($K11)),'Stock Tango'!$A:$G,7,FALSE),0)</f>
        <v>0</v>
      </c>
      <c r="E11" s="48">
        <f t="shared" si="5"/>
        <v>600</v>
      </c>
      <c r="F11" s="46">
        <f>(A11/+VLOOKUP(K11,Consumos!$B$3:$E$1000,4,0))</f>
        <v>7.2844760951828142</v>
      </c>
      <c r="G11" s="46" t="str">
        <f t="shared" si="4"/>
        <v>A</v>
      </c>
      <c r="H11" s="49"/>
      <c r="I11" s="67"/>
      <c r="K11" s="40" t="s">
        <v>257</v>
      </c>
      <c r="L11" s="40" t="s">
        <v>30</v>
      </c>
      <c r="M11" s="268">
        <v>149.10424499999999</v>
      </c>
      <c r="N11" s="268">
        <v>136.73848600000002</v>
      </c>
      <c r="O11" s="268">
        <v>100.58092500000001</v>
      </c>
      <c r="P11" s="268">
        <v>279.65513400000003</v>
      </c>
      <c r="Q11" s="268">
        <v>129.3623</v>
      </c>
      <c r="R11" s="268">
        <v>173.95064200000002</v>
      </c>
      <c r="S11" s="268">
        <v>227.84545299999999</v>
      </c>
      <c r="T11" s="268">
        <v>351.38774700000005</v>
      </c>
      <c r="U11" s="268">
        <v>183.59183899999999</v>
      </c>
      <c r="V11" s="268">
        <v>225.77677599999998</v>
      </c>
      <c r="W11" s="268">
        <v>348.28075200000001</v>
      </c>
      <c r="X11" s="268">
        <v>216.325242</v>
      </c>
      <c r="Y11" s="268">
        <v>35.351736000000002</v>
      </c>
      <c r="Z11" s="268">
        <v>105.76327400000001</v>
      </c>
      <c r="AA11" s="268">
        <v>171.05362700000001</v>
      </c>
      <c r="AB11" s="268">
        <v>531.24283700000001</v>
      </c>
      <c r="AC11" s="268">
        <v>240.338605</v>
      </c>
      <c r="AD11" s="268">
        <v>67.035150999999999</v>
      </c>
      <c r="AE11"/>
      <c r="AF11"/>
      <c r="AG11" s="49">
        <f>+E11-M11+IFERROR(VLOOKUP(TRIM($K11)&amp;$AG$4,COMPRAS!$A$1:$E$1,7,0),0)</f>
        <v>450.89575500000001</v>
      </c>
      <c r="AH11" s="49">
        <f>+AG11-N11+IFERROR(VLOOKUP(TRIM($K11)&amp;AH$4,COMPRAS!$A$1:$E$1,7,0),0)</f>
        <v>314.15726899999999</v>
      </c>
      <c r="AI11" s="49">
        <f>+AH11-O11+IFERROR(VLOOKUP(TRIM($K11)&amp;AI$4,COMPRAS!$A$1:$E$1,7,0),0)</f>
        <v>213.57634399999998</v>
      </c>
      <c r="AJ11" s="49">
        <f>+AI11-'Stock Tango'!K302+IFERROR(VLOOKUP(TRIM($K11)&amp;AJ$4,COMPRAS!$A$1:$E$1,7,0),0)</f>
        <v>-7786.4236559999999</v>
      </c>
      <c r="AK11" s="49">
        <f>+AJ11-'Stock Tango'!L302+IFERROR(VLOOKUP(TRIM($K11)&amp;AK$4,COMPRAS!$A$1:$E$1,7,0),0)</f>
        <v>-12576.423655999999</v>
      </c>
      <c r="AL11" s="49">
        <f>+AK11-'Stock Tango'!M302+IFERROR(VLOOKUP(TRIM($K11)&amp;AL$4,COMPRAS!$A$1:$E$1,7,0),0)</f>
        <v>-38332576.423656002</v>
      </c>
      <c r="AM11" s="49">
        <f>+AL11-S11+IFERROR(VLOOKUP(TRIM($K11)&amp;AM$4,COMPRAS!$A$1:$E$1,7,0),0)</f>
        <v>-38332804.269109003</v>
      </c>
      <c r="AN11" s="49">
        <f>+AM11-T11+IFERROR(VLOOKUP(TRIM($K11)&amp;AN$4,COMPRAS!$A$1:$E$1,7,0),0)</f>
        <v>-38333155.656856</v>
      </c>
      <c r="AO11" s="49">
        <f>+AN11-U11+IFERROR(VLOOKUP(TRIM($K11)&amp;AO$4,COMPRAS!$A$1:$E$1,7,0),0)</f>
        <v>-38333339.248695001</v>
      </c>
      <c r="AP11" s="49">
        <f>+AO11-V11+IFERROR(VLOOKUP(TRIM($K11)&amp;AP$4,COMPRAS!$A$1:$E$1,7,0),0)</f>
        <v>-38333565.025471002</v>
      </c>
      <c r="AQ11" s="49">
        <f>+AP11-W11+IFERROR(VLOOKUP(TRIM($K11)&amp;AQ$4,COMPRAS!$A$1:$E$1,7,0),0)</f>
        <v>-38333913.306223005</v>
      </c>
      <c r="AR11" s="49">
        <f>+AQ11-X11+IFERROR(VLOOKUP(TRIM($K11)&amp;AR$4,COMPRAS!$A$1:$E$1,7,0),0)</f>
        <v>-38334129.631465003</v>
      </c>
      <c r="AS11" s="49">
        <f>+AR11-Y11+IFERROR(VLOOKUP(TRIM($K11)&amp;AS$4,COMPRAS!$A$1:$E$1,7,0),0)</f>
        <v>-38334164.983201005</v>
      </c>
      <c r="AT11" s="49">
        <f>+AS11-Z11+IFERROR(VLOOKUP(TRIM($K11)&amp;AT$4,COMPRAS!$A$1:$E$1,7,0),0)</f>
        <v>-38334270.746475004</v>
      </c>
      <c r="AU11" s="49">
        <f>+AT11-AA11+IFERROR(VLOOKUP(TRIM($K11)&amp;AU$4,COMPRAS!$A$1:$E$1,7,0),0)</f>
        <v>-38334441.800102003</v>
      </c>
      <c r="AV11" s="49">
        <f>+AU11-AB11+IFERROR(VLOOKUP(TRIM($K11)&amp;AV$4,COMPRAS!$A$1:$E$1,7,0),0)</f>
        <v>-38334973.042939</v>
      </c>
    </row>
    <row r="12" spans="1:48" ht="14.4" x14ac:dyDescent="0.3">
      <c r="A12" s="46">
        <f>+IFERROR(VLOOKUP(CONCATENATE(A$2,TRIM($K12)),'Stock Tango'!$A:$G,7,FALSE),0)</f>
        <v>125</v>
      </c>
      <c r="B12" s="231">
        <f>+IFERROR(VLOOKUP(CONCATENATE(B$2,TRIM($K12)),'Stock Tango'!$A:$G,7,FALSE),0)</f>
        <v>0</v>
      </c>
      <c r="C12" s="231">
        <f>+IFERROR(VLOOKUP(CONCATENATE(C$2,TRIM($K12)),'Stock Tango'!$A:$G,7,FALSE),0)</f>
        <v>0</v>
      </c>
      <c r="D12" s="232">
        <f>+IFERROR(VLOOKUP(CONCATENATE(D$2,TRIM($K12)),'Stock Tango'!$A:$G,7,FALSE),0)</f>
        <v>0</v>
      </c>
      <c r="E12" s="48">
        <f t="shared" si="5"/>
        <v>125</v>
      </c>
      <c r="F12" s="231">
        <f>(A12/+VLOOKUP(K12,Consumos!$B$3:$E$1000,4,0))</f>
        <v>14.366402746954719</v>
      </c>
      <c r="G12" s="46" t="str">
        <f t="shared" si="4"/>
        <v>A</v>
      </c>
      <c r="H12" s="49"/>
      <c r="I12" s="67"/>
      <c r="K12" s="40" t="s">
        <v>141</v>
      </c>
      <c r="L12" s="40" t="s">
        <v>309</v>
      </c>
      <c r="M12" s="268"/>
      <c r="N12" s="268">
        <v>18.773191000000001</v>
      </c>
      <c r="O12" s="268"/>
      <c r="P12" s="268">
        <v>38.189968</v>
      </c>
      <c r="Q12" s="268"/>
      <c r="R12" s="268"/>
      <c r="S12" s="268">
        <v>119.70491</v>
      </c>
      <c r="T12" s="268">
        <v>16.449759</v>
      </c>
      <c r="U12" s="268"/>
      <c r="V12" s="268"/>
      <c r="W12" s="268">
        <v>68.673479999999998</v>
      </c>
      <c r="X12" s="268">
        <v>51.165059999999997</v>
      </c>
      <c r="Y12" s="268"/>
      <c r="Z12" s="268">
        <v>8.7377699999999994</v>
      </c>
      <c r="AA12" s="268"/>
      <c r="AB12" s="268">
        <v>40.526032999999998</v>
      </c>
      <c r="AC12" s="268"/>
      <c r="AD12" s="268">
        <v>18.167560999999999</v>
      </c>
      <c r="AE12"/>
      <c r="AF12"/>
      <c r="AG12" s="49">
        <f>+E12-M12+IFERROR(VLOOKUP(TRIM($K12)&amp;$AG$4,COMPRAS!$A$1:$E$1,7,0),0)</f>
        <v>125</v>
      </c>
      <c r="AH12" s="49">
        <f>+AG12-N12+IFERROR(VLOOKUP(TRIM($K12)&amp;AH$4,COMPRAS!$A$1:$E$1,7,0),0)</f>
        <v>106.226809</v>
      </c>
      <c r="AI12" s="49">
        <f>+AH12-O12+IFERROR(VLOOKUP(TRIM($K12)&amp;AI$4,COMPRAS!$A$1:$E$1,7,0),0)</f>
        <v>106.226809</v>
      </c>
      <c r="AJ12" s="49">
        <f>+AI12-'Stock Tango'!K303+IFERROR(VLOOKUP(TRIM($K12)&amp;AJ$4,COMPRAS!$A$1:$E$1,7,0),0)</f>
        <v>-29893.773191</v>
      </c>
      <c r="AK12" s="49">
        <f>+AJ12-'Stock Tango'!L303+IFERROR(VLOOKUP(TRIM($K12)&amp;AK$4,COMPRAS!$A$1:$E$1,7,0),0)</f>
        <v>-29893.773191</v>
      </c>
      <c r="AL12" s="49">
        <f>+AK12-'Stock Tango'!M303+IFERROR(VLOOKUP(TRIM($K12)&amp;AL$4,COMPRAS!$A$1:$E$1,7,0),0)</f>
        <v>-153409893.773191</v>
      </c>
      <c r="AM12" s="49">
        <f>+AL12-S12+IFERROR(VLOOKUP(TRIM($K12)&amp;AM$4,COMPRAS!$A$1:$E$1,7,0),0)</f>
        <v>-153410013.47810102</v>
      </c>
      <c r="AN12" s="49">
        <f>+AM12-T12+IFERROR(VLOOKUP(TRIM($K12)&amp;AN$4,COMPRAS!$A$1:$E$1,7,0),0)</f>
        <v>-153410029.92786002</v>
      </c>
      <c r="AO12" s="49">
        <f>+AN12-U12+IFERROR(VLOOKUP(TRIM($K12)&amp;AO$4,COMPRAS!$A$1:$E$1,7,0),0)</f>
        <v>-153410029.92786002</v>
      </c>
      <c r="AP12" s="49">
        <f>+AO12-V12+IFERROR(VLOOKUP(TRIM($K12)&amp;AP$4,COMPRAS!$A$1:$E$1,7,0),0)</f>
        <v>-153410029.92786002</v>
      </c>
      <c r="AQ12" s="49">
        <f>+AP12-W12+IFERROR(VLOOKUP(TRIM($K12)&amp;AQ$4,COMPRAS!$A$1:$E$1,7,0),0)</f>
        <v>-153410098.60134003</v>
      </c>
      <c r="AR12" s="49">
        <f>+AQ12-X12+IFERROR(VLOOKUP(TRIM($K12)&amp;AR$4,COMPRAS!$A$1:$E$1,7,0),0)</f>
        <v>-153410149.76640004</v>
      </c>
      <c r="AS12" s="49">
        <f>+AR12-Y12+IFERROR(VLOOKUP(TRIM($K12)&amp;AS$4,COMPRAS!$A$1:$E$1,7,0),0)</f>
        <v>-153410149.76640004</v>
      </c>
      <c r="AT12" s="49">
        <f>+AS12-Z12+IFERROR(VLOOKUP(TRIM($K12)&amp;AT$4,COMPRAS!$A$1:$E$1,7,0),0)</f>
        <v>-153410158.50417003</v>
      </c>
      <c r="AU12" s="49">
        <f>+AT12-AA12+IFERROR(VLOOKUP(TRIM($K12)&amp;AU$4,COMPRAS!$A$1:$E$1,7,0),0)</f>
        <v>-153410158.50417003</v>
      </c>
      <c r="AV12" s="49">
        <f>+AU12-AB12+IFERROR(VLOOKUP(TRIM($K12)&amp;AV$4,COMPRAS!$A$1:$E$1,7,0),0)</f>
        <v>-153410199.03020304</v>
      </c>
    </row>
    <row r="13" spans="1:48" s="229" customFormat="1" ht="14.4" x14ac:dyDescent="0.3">
      <c r="A13" s="46">
        <f>+IFERROR(VLOOKUP(CONCATENATE(A$2,TRIM($K13)),'Stock Tango'!$A:$G,7,FALSE),0)</f>
        <v>75</v>
      </c>
      <c r="B13" s="231">
        <f>+IFERROR(VLOOKUP(CONCATENATE(B$2,TRIM($K13)),'Stock Tango'!$A:$G,7,FALSE),0)</f>
        <v>0</v>
      </c>
      <c r="C13" s="231">
        <f>+IFERROR(VLOOKUP(CONCATENATE(C$2,TRIM($K13)),'Stock Tango'!$A:$G,7,FALSE),0)</f>
        <v>0</v>
      </c>
      <c r="D13" s="232">
        <f>+IFERROR(VLOOKUP(CONCATENATE(D$2,TRIM($K13)),'Stock Tango'!$A:$G,7,FALSE),0)</f>
        <v>0</v>
      </c>
      <c r="E13" s="48">
        <f t="shared" si="5"/>
        <v>75</v>
      </c>
      <c r="F13" s="231">
        <f>(A13/+VLOOKUP(K13,Consumos!$B$3:$E$1000,4,0))</f>
        <v>211.15644047756348</v>
      </c>
      <c r="G13" s="226" t="str">
        <f t="shared" si="4"/>
        <v>E</v>
      </c>
      <c r="H13" s="227"/>
      <c r="I13" s="228"/>
      <c r="J13" s="40"/>
      <c r="K13" s="40" t="s">
        <v>296</v>
      </c>
      <c r="L13" s="40" t="s">
        <v>313</v>
      </c>
      <c r="M13" s="268"/>
      <c r="N13" s="268"/>
      <c r="O13" s="268"/>
      <c r="P13" s="268">
        <v>1.3019320000000001</v>
      </c>
      <c r="Q13" s="268"/>
      <c r="R13" s="268"/>
      <c r="S13" s="268">
        <v>8.6433009999999992</v>
      </c>
      <c r="T13" s="268"/>
      <c r="U13" s="268"/>
      <c r="V13" s="268"/>
      <c r="W13" s="268"/>
      <c r="X13" s="268">
        <v>7.2483839999999997</v>
      </c>
      <c r="Y13" s="268"/>
      <c r="Z13" s="268"/>
      <c r="AA13" s="268"/>
      <c r="AB13" s="268"/>
      <c r="AC13" s="268"/>
      <c r="AD13" s="268"/>
      <c r="AE13"/>
      <c r="AF13"/>
      <c r="AG13" s="227">
        <f>+E13-M13+IFERROR(VLOOKUP(TRIM($K13)&amp;$AG$4,COMPRAS!$A$1:$E$1,7,0),0)</f>
        <v>75</v>
      </c>
      <c r="AH13" s="227">
        <f>+AG13-N13+IFERROR(VLOOKUP(TRIM($K13)&amp;AH$4,COMPRAS!$A$1:$E$1,7,0),0)</f>
        <v>75</v>
      </c>
      <c r="AI13" s="227">
        <f>+AH13-O13+IFERROR(VLOOKUP(TRIM($K13)&amp;AI$4,COMPRAS!$A$1:$E$1,7,0),0)</f>
        <v>75</v>
      </c>
      <c r="AJ13" s="227">
        <f>+AI13-'Stock Tango'!K304+IFERROR(VLOOKUP(TRIM($K13)&amp;AJ$4,COMPRAS!$A$1:$E$1,7,0),0)</f>
        <v>75</v>
      </c>
      <c r="AK13" s="227">
        <f>+AJ13-'Stock Tango'!L304+IFERROR(VLOOKUP(TRIM($K13)&amp;AK$4,COMPRAS!$A$1:$E$1,7,0),0)</f>
        <v>75</v>
      </c>
      <c r="AL13" s="227">
        <f>+AK13-'Stock Tango'!M304+IFERROR(VLOOKUP(TRIM($K13)&amp;AL$4,COMPRAS!$A$1:$E$1,7,0),0)</f>
        <v>-5037.666666666667</v>
      </c>
      <c r="AM13" s="227">
        <f>+AL13-S13+IFERROR(VLOOKUP(TRIM($K13)&amp;AM$4,COMPRAS!$A$1:$E$1,7,0),0)</f>
        <v>-5046.309967666667</v>
      </c>
      <c r="AN13" s="227">
        <f>+AM13-T13+IFERROR(VLOOKUP(TRIM($K13)&amp;AN$4,COMPRAS!$A$1:$E$1,7,0),0)</f>
        <v>-5046.309967666667</v>
      </c>
      <c r="AO13" s="227">
        <f>+AN13-U13+IFERROR(VLOOKUP(TRIM($K13)&amp;AO$4,COMPRAS!$A$1:$E$1,7,0),0)</f>
        <v>-5046.309967666667</v>
      </c>
      <c r="AP13" s="227">
        <f>+AO13-V13+IFERROR(VLOOKUP(TRIM($K13)&amp;AP$4,COMPRAS!$A$1:$E$1,7,0),0)</f>
        <v>-5046.309967666667</v>
      </c>
      <c r="AQ13" s="227">
        <f>+AP13-W13+IFERROR(VLOOKUP(TRIM($K13)&amp;AQ$4,COMPRAS!$A$1:$E$1,7,0),0)</f>
        <v>-5046.309967666667</v>
      </c>
      <c r="AR13" s="49">
        <f>+AQ13-X13+IFERROR(VLOOKUP(TRIM($K13)&amp;AR$4,COMPRAS!$A$1:$E$1,7,0),0)</f>
        <v>-5053.5583516666675</v>
      </c>
      <c r="AS13" s="49">
        <f>+AR13-Y13+IFERROR(VLOOKUP(TRIM($K13)&amp;AS$4,COMPRAS!$A$1:$E$1,7,0),0)</f>
        <v>-5053.5583516666675</v>
      </c>
      <c r="AT13" s="49">
        <f>+AS13-Z13+IFERROR(VLOOKUP(TRIM($K13)&amp;AT$4,COMPRAS!$A$1:$E$1,7,0),0)</f>
        <v>-5053.5583516666675</v>
      </c>
      <c r="AU13" s="49">
        <f>+AT13-AA13+IFERROR(VLOOKUP(TRIM($K13)&amp;AU$4,COMPRAS!$A$1:$E$1,7,0),0)</f>
        <v>-5053.5583516666675</v>
      </c>
      <c r="AV13" s="49">
        <f>+AU13-AB13+IFERROR(VLOOKUP(TRIM($K13)&amp;AV$4,COMPRAS!$A$1:$E$1,7,0),0)</f>
        <v>-5053.5583516666675</v>
      </c>
    </row>
    <row r="14" spans="1:48" s="229" customFormat="1" ht="14.4" x14ac:dyDescent="0.3">
      <c r="A14" s="46">
        <f>+IFERROR(VLOOKUP(CONCATENATE(A$2,TRIM($K14)),'Stock Tango'!$A:$G,7,FALSE),0)</f>
        <v>100</v>
      </c>
      <c r="B14" s="231">
        <f>+IFERROR(VLOOKUP(CONCATENATE(B$2,TRIM($K14)),'Stock Tango'!$A:$G,7,FALSE),0)</f>
        <v>0</v>
      </c>
      <c r="C14" s="231">
        <f>+IFERROR(VLOOKUP(CONCATENATE(C$2,TRIM($K14)),'Stock Tango'!$A:$G,7,FALSE),0)</f>
        <v>0</v>
      </c>
      <c r="D14" s="232">
        <f>+IFERROR(VLOOKUP(CONCATENATE(D$2,TRIM($K14)),'Stock Tango'!$A:$G,7,FALSE),0)</f>
        <v>0</v>
      </c>
      <c r="E14" s="48">
        <f t="shared" si="5"/>
        <v>100</v>
      </c>
      <c r="F14" s="231">
        <f>(A14/+VLOOKUP(K14,Consumos!$B$3:$E$1000,4,0))</f>
        <v>11.716680538030806</v>
      </c>
      <c r="G14" s="226" t="str">
        <f t="shared" si="4"/>
        <v>A</v>
      </c>
      <c r="H14" s="227"/>
      <c r="I14" s="228"/>
      <c r="J14" s="40"/>
      <c r="K14" s="40" t="s">
        <v>268</v>
      </c>
      <c r="L14" s="40" t="s">
        <v>312</v>
      </c>
      <c r="M14" s="268"/>
      <c r="N14" s="268">
        <v>73.127768000000003</v>
      </c>
      <c r="O14" s="268"/>
      <c r="P14" s="268">
        <v>9.1901080000000004</v>
      </c>
      <c r="Q14" s="268"/>
      <c r="R14" s="268"/>
      <c r="S14" s="268">
        <v>130.51487399999999</v>
      </c>
      <c r="T14" s="268"/>
      <c r="U14" s="268"/>
      <c r="V14" s="268"/>
      <c r="W14" s="268">
        <v>95.645654000000007</v>
      </c>
      <c r="X14" s="268">
        <v>51.165059999999997</v>
      </c>
      <c r="Y14" s="268"/>
      <c r="Z14" s="268"/>
      <c r="AA14" s="268"/>
      <c r="AB14" s="268"/>
      <c r="AC14" s="268"/>
      <c r="AD14" s="268">
        <v>69.503231999999997</v>
      </c>
      <c r="AE14"/>
      <c r="AF14"/>
      <c r="AG14" s="227">
        <f>+E14-M14+IFERROR(VLOOKUP(TRIM($K14)&amp;$AG$4,COMPRAS!$A$1:$E$1,7,0),0)</f>
        <v>100</v>
      </c>
      <c r="AH14" s="227">
        <f>+AG14-N14+IFERROR(VLOOKUP(TRIM($K14)&amp;AH$4,COMPRAS!$A$1:$E$1,7,0),0)</f>
        <v>26.872231999999997</v>
      </c>
      <c r="AI14" s="227">
        <f>+AH14-O14+IFERROR(VLOOKUP(TRIM($K14)&amp;AI$4,COMPRAS!$A$1:$E$1,7,0),0)</f>
        <v>26.872231999999997</v>
      </c>
      <c r="AJ14" s="227">
        <f>+AI14-P14+IFERROR(VLOOKUP(TRIM($K14)&amp;AJ$4,COMPRAS!$A$1:$E$1,7,0),0)</f>
        <v>17.682123999999995</v>
      </c>
      <c r="AK14" s="227">
        <f>+AJ14-Q14+IFERROR(VLOOKUP(TRIM($K14)&amp;AK$4,COMPRAS!$A$1:$E$1,7,0),0)</f>
        <v>17.682123999999995</v>
      </c>
      <c r="AL14" s="227">
        <f>+AK14-R14+IFERROR(VLOOKUP(TRIM($K14)&amp;AL$4,COMPRAS!$A$1:$E$1,7,0),0)</f>
        <v>17.682123999999995</v>
      </c>
      <c r="AM14" s="227">
        <f>+AL14-S14+IFERROR(VLOOKUP(TRIM($K14)&amp;AM$4,COMPRAS!$A$1:$E$1,7,0),0)</f>
        <v>-112.83275</v>
      </c>
      <c r="AN14" s="227">
        <f>+AM14-T14+IFERROR(VLOOKUP(TRIM($K14)&amp;AN$4,COMPRAS!$A$1:$E$1,7,0),0)</f>
        <v>-112.83275</v>
      </c>
      <c r="AO14" s="227">
        <f>+AN14-U14+IFERROR(VLOOKUP(TRIM($K14)&amp;AO$4,COMPRAS!$A$1:$E$1,7,0),0)</f>
        <v>-112.83275</v>
      </c>
      <c r="AP14" s="227">
        <f>+AO14-V14+IFERROR(VLOOKUP(TRIM($K14)&amp;AP$4,COMPRAS!$A$1:$E$1,7,0),0)</f>
        <v>-112.83275</v>
      </c>
      <c r="AQ14" s="227">
        <f>+AP14-W14+IFERROR(VLOOKUP(TRIM($K14)&amp;AQ$4,COMPRAS!$A$1:$E$1,7,0),0)</f>
        <v>-208.47840400000001</v>
      </c>
      <c r="AR14" s="49">
        <f>+AQ14-X14+IFERROR(VLOOKUP(TRIM($K14)&amp;AR$4,COMPRAS!$A$1:$E$1,7,0),0)</f>
        <v>-259.64346399999999</v>
      </c>
      <c r="AS14" s="49">
        <f>+AR14-Y14+IFERROR(VLOOKUP(TRIM($K14)&amp;AS$4,COMPRAS!$A$1:$E$1,7,0),0)</f>
        <v>-259.64346399999999</v>
      </c>
      <c r="AT14" s="49">
        <f>+AS14-Z14+IFERROR(VLOOKUP(TRIM($K14)&amp;AT$4,COMPRAS!$A$1:$E$1,7,0),0)</f>
        <v>-259.64346399999999</v>
      </c>
      <c r="AU14" s="49">
        <f>+AT14-AA14+IFERROR(VLOOKUP(TRIM($K14)&amp;AU$4,COMPRAS!$A$1:$E$1,7,0),0)</f>
        <v>-259.64346399999999</v>
      </c>
      <c r="AV14" s="49">
        <f>+AU14-AB14+IFERROR(VLOOKUP(TRIM($K14)&amp;AV$4,COMPRAS!$A$1:$E$1,7,0),0)</f>
        <v>-259.64346399999999</v>
      </c>
    </row>
    <row r="15" spans="1:48" s="229" customFormat="1" ht="14.4" x14ac:dyDescent="0.3">
      <c r="A15" s="46">
        <f>+IFERROR(VLOOKUP(CONCATENATE(A$2,TRIM($K15)),'Stock Tango'!$A:$G,7,FALSE),0)</f>
        <v>150</v>
      </c>
      <c r="B15" s="231">
        <f>+IFERROR(VLOOKUP(CONCATENATE(B$2,TRIM($K15)),'Stock Tango'!$A:$G,7,FALSE),0)</f>
        <v>0</v>
      </c>
      <c r="C15" s="231">
        <f>+IFERROR(VLOOKUP(CONCATENATE(C$2,TRIM($K15)),'Stock Tango'!$A:$G,7,FALSE),0)</f>
        <v>0</v>
      </c>
      <c r="D15" s="232">
        <f>+IFERROR(VLOOKUP(CONCATENATE(D$2,TRIM($K15)),'Stock Tango'!$A:$G,7,FALSE),0)</f>
        <v>0</v>
      </c>
      <c r="E15" s="48">
        <f t="shared" si="5"/>
        <v>150</v>
      </c>
      <c r="F15" s="231">
        <f>(A15/+VLOOKUP(K15,Consumos!$B$3:$E$1000,4,0))</f>
        <v>57.212411867685027</v>
      </c>
      <c r="G15" s="226" t="str">
        <f t="shared" si="4"/>
        <v>C</v>
      </c>
      <c r="H15" s="227"/>
      <c r="I15" s="228"/>
      <c r="J15" s="40"/>
      <c r="K15" s="40" t="s">
        <v>265</v>
      </c>
      <c r="L15" s="40" t="s">
        <v>28</v>
      </c>
      <c r="M15" s="268"/>
      <c r="N15" s="268">
        <v>11.205396</v>
      </c>
      <c r="O15" s="268"/>
      <c r="P15" s="268">
        <v>14.813382000000001</v>
      </c>
      <c r="Q15" s="268">
        <v>6.8688269999999996</v>
      </c>
      <c r="R15" s="268"/>
      <c r="S15" s="268">
        <v>21.554636000000002</v>
      </c>
      <c r="T15" s="268">
        <v>9.2922189999999993</v>
      </c>
      <c r="U15" s="268">
        <v>3.4717899999999999</v>
      </c>
      <c r="V15" s="268"/>
      <c r="W15" s="268">
        <v>10.345511999999999</v>
      </c>
      <c r="X15" s="268">
        <v>14.106088</v>
      </c>
      <c r="Y15" s="268">
        <v>6.5247130000000002</v>
      </c>
      <c r="Z15" s="268">
        <v>12.12219</v>
      </c>
      <c r="AA15" s="268"/>
      <c r="AB15" s="268">
        <v>5.7896270000000003</v>
      </c>
      <c r="AC15" s="268"/>
      <c r="AD15" s="268">
        <v>10.772648</v>
      </c>
      <c r="AE15"/>
      <c r="AF15"/>
      <c r="AG15" s="227">
        <f>+E15-M15+IFERROR(VLOOKUP(TRIM($K15)&amp;$AG$4,COMPRAS!$A$1:$E$1,7,0),0)</f>
        <v>150</v>
      </c>
      <c r="AH15" s="227">
        <f>+AG15-N15+IFERROR(VLOOKUP(TRIM($K15)&amp;AH$4,COMPRAS!$A$1:$E$1,7,0),0)</f>
        <v>138.79460399999999</v>
      </c>
      <c r="AI15" s="227">
        <f>+AH15-O15+IFERROR(VLOOKUP(TRIM($K15)&amp;AI$4,COMPRAS!$A$1:$E$1,7,0),0)</f>
        <v>138.79460399999999</v>
      </c>
      <c r="AJ15" s="227">
        <f>+AI15-P15+IFERROR(VLOOKUP(TRIM($K15)&amp;AJ$4,COMPRAS!$A$1:$E$1,7,0),0)</f>
        <v>123.98122199999999</v>
      </c>
      <c r="AK15" s="227">
        <f>+AJ15-Q15+IFERROR(VLOOKUP(TRIM($K15)&amp;AK$4,COMPRAS!$A$1:$E$1,7,0),0)</f>
        <v>117.11239499999999</v>
      </c>
      <c r="AL15" s="227">
        <f>+AK15-R15+IFERROR(VLOOKUP(TRIM($K15)&amp;AL$4,COMPRAS!$A$1:$E$1,7,0),0)</f>
        <v>117.11239499999999</v>
      </c>
      <c r="AM15" s="227">
        <f>+AL15-S15+IFERROR(VLOOKUP(TRIM($K15)&amp;AM$4,COMPRAS!$A$1:$E$1,7,0),0)</f>
        <v>95.55775899999999</v>
      </c>
      <c r="AN15" s="227">
        <f>+AM15-T15+IFERROR(VLOOKUP(TRIM($K15)&amp;AN$4,COMPRAS!$A$1:$E$1,7,0),0)</f>
        <v>86.265539999999987</v>
      </c>
      <c r="AO15" s="227">
        <f>+AN15-U15+IFERROR(VLOOKUP(TRIM($K15)&amp;AO$4,COMPRAS!$A$1:$E$1,7,0),0)</f>
        <v>82.793749999999989</v>
      </c>
      <c r="AP15" s="227">
        <f>+AO15-V15+IFERROR(VLOOKUP(TRIM($K15)&amp;AP$4,COMPRAS!$A$1:$E$1,7,0),0)</f>
        <v>82.793749999999989</v>
      </c>
      <c r="AQ15" s="227">
        <f>+AP15-W15+IFERROR(VLOOKUP(TRIM($K15)&amp;AQ$4,COMPRAS!$A$1:$E$1,7,0),0)</f>
        <v>72.448237999999989</v>
      </c>
      <c r="AR15" s="49">
        <f>+AQ15-X15+IFERROR(VLOOKUP(TRIM($K15)&amp;AR$4,COMPRAS!$A$1:$E$1,7,0),0)</f>
        <v>58.34214999999999</v>
      </c>
      <c r="AS15" s="49">
        <f>+AR15-Y15+IFERROR(VLOOKUP(TRIM($K15)&amp;AS$4,COMPRAS!$A$1:$E$1,7,0),0)</f>
        <v>51.817436999999991</v>
      </c>
      <c r="AT15" s="49">
        <f>+AS15-Z15+IFERROR(VLOOKUP(TRIM($K15)&amp;AT$4,COMPRAS!$A$1:$E$1,7,0),0)</f>
        <v>39.695246999999995</v>
      </c>
      <c r="AU15" s="49">
        <f>+AT15-AA15+IFERROR(VLOOKUP(TRIM($K15)&amp;AU$4,COMPRAS!$A$1:$E$1,7,0),0)</f>
        <v>39.695246999999995</v>
      </c>
      <c r="AV15" s="49">
        <f>+AU15-AB15+IFERROR(VLOOKUP(TRIM($K15)&amp;AV$4,COMPRAS!$A$1:$E$1,7,0),0)</f>
        <v>33.905619999999992</v>
      </c>
    </row>
    <row r="16" spans="1:48" ht="14.4" x14ac:dyDescent="0.3">
      <c r="A16" s="46">
        <f>+IFERROR(VLOOKUP(CONCATENATE(A$2,TRIM($K16)),'Stock Tango'!$A:$G,7,FALSE),0)</f>
        <v>100</v>
      </c>
      <c r="B16" s="46">
        <f>+IFERROR(VLOOKUP(CONCATENATE(B$2,TRIM($K16)),'Stock Tango'!$A:$G,7,FALSE),0)</f>
        <v>0</v>
      </c>
      <c r="C16" s="46">
        <f>+IFERROR(VLOOKUP(CONCATENATE(C$2,TRIM($K16)),'Stock Tango'!$A:$G,7,FALSE),0)</f>
        <v>0</v>
      </c>
      <c r="D16" s="47">
        <f>+IFERROR(VLOOKUP(CONCATENATE(D$2,TRIM($K16)),'Stock Tango'!$A:$G,7,FALSE),0)</f>
        <v>0</v>
      </c>
      <c r="E16" s="48">
        <f t="shared" si="5"/>
        <v>100</v>
      </c>
      <c r="F16" s="46">
        <f>(A16/+VLOOKUP(K16,Consumos!$B$3:$E$1000,4,0))</f>
        <v>21.054805131386875</v>
      </c>
      <c r="G16" s="46" t="str">
        <f t="shared" si="4"/>
        <v>A</v>
      </c>
      <c r="H16" s="49"/>
      <c r="I16" s="67"/>
      <c r="K16" s="40" t="s">
        <v>262</v>
      </c>
      <c r="L16" s="40" t="s">
        <v>75</v>
      </c>
      <c r="M16" s="268"/>
      <c r="N16" s="268">
        <v>10.227684</v>
      </c>
      <c r="O16" s="268">
        <v>3.2362920000000002</v>
      </c>
      <c r="P16" s="268">
        <v>28.171060999999998</v>
      </c>
      <c r="Q16" s="268"/>
      <c r="R16" s="268"/>
      <c r="S16" s="268">
        <v>24.392465000000001</v>
      </c>
      <c r="T16" s="268">
        <v>32.315763000000004</v>
      </c>
      <c r="U16" s="268"/>
      <c r="V16" s="268"/>
      <c r="W16" s="268">
        <v>34.643005000000002</v>
      </c>
      <c r="X16" s="268">
        <v>22.305946999999996</v>
      </c>
      <c r="Y16" s="268"/>
      <c r="Z16" s="268"/>
      <c r="AA16" s="268"/>
      <c r="AB16" s="268">
        <v>53.127054999999999</v>
      </c>
      <c r="AC16" s="268"/>
      <c r="AD16" s="268">
        <v>3.581102</v>
      </c>
      <c r="AE16"/>
      <c r="AF16"/>
      <c r="AG16" s="49">
        <f>+E16-M16+IFERROR(VLOOKUP(TRIM($K16)&amp;$AG$4,COMPRAS!$A$1:$E$1,7,0),0)</f>
        <v>100</v>
      </c>
      <c r="AH16" s="49">
        <f>+AG16-N16+IFERROR(VLOOKUP(TRIM($K16)&amp;AH$4,COMPRAS!$A$1:$E$1,7,0),0)</f>
        <v>89.772316000000004</v>
      </c>
      <c r="AI16" s="49">
        <f>+AH16-O16+IFERROR(VLOOKUP(TRIM($K16)&amp;AI$4,COMPRAS!$A$1:$E$1,7,0),0)</f>
        <v>86.536023999999998</v>
      </c>
      <c r="AJ16" s="49">
        <f>+AI16-P16+IFERROR(VLOOKUP(TRIM($K16)&amp;AJ$4,COMPRAS!$A$1:$E$1,7,0),0)</f>
        <v>58.364963000000003</v>
      </c>
      <c r="AK16" s="49">
        <f>+AJ16-Q16+IFERROR(VLOOKUP(TRIM($K16)&amp;AK$4,COMPRAS!$A$1:$E$1,7,0),0)</f>
        <v>58.364963000000003</v>
      </c>
      <c r="AL16" s="49">
        <f>+AK16-R16+IFERROR(VLOOKUP(TRIM($K16)&amp;AL$4,COMPRAS!$A$1:$E$1,7,0),0)</f>
        <v>58.364963000000003</v>
      </c>
      <c r="AM16" s="49">
        <f>+AL16-S16+IFERROR(VLOOKUP(TRIM($K16)&amp;AM$4,COMPRAS!$A$1:$E$1,7,0),0)</f>
        <v>33.972498000000002</v>
      </c>
      <c r="AN16" s="49">
        <f>+AM16-T16+IFERROR(VLOOKUP(TRIM($K16)&amp;AN$4,COMPRAS!$A$1:$E$1,7,0),0)</f>
        <v>1.6567349999999976</v>
      </c>
      <c r="AO16" s="49">
        <f>+AN16-U16+IFERROR(VLOOKUP(TRIM($K16)&amp;AO$4,COMPRAS!$A$1:$E$1,7,0),0)</f>
        <v>1.6567349999999976</v>
      </c>
      <c r="AP16" s="49">
        <f>+AO16-V16+IFERROR(VLOOKUP(TRIM($K16)&amp;AP$4,COMPRAS!$A$1:$E$1,7,0),0)</f>
        <v>1.6567349999999976</v>
      </c>
      <c r="AQ16" s="49">
        <f>+AP16-W16+IFERROR(VLOOKUP(TRIM($K16)&amp;AQ$4,COMPRAS!$A$1:$E$1,7,0),0)</f>
        <v>-32.986270000000005</v>
      </c>
      <c r="AR16" s="49">
        <f>+AQ16-X16+IFERROR(VLOOKUP(TRIM($K16)&amp;AR$4,COMPRAS!$A$1:$E$1,7,0),0)</f>
        <v>-55.292217000000001</v>
      </c>
      <c r="AS16" s="49">
        <f>+AR16-Y16+IFERROR(VLOOKUP(TRIM($K16)&amp;AS$4,COMPRAS!$A$1:$E$1,7,0),0)</f>
        <v>-55.292217000000001</v>
      </c>
      <c r="AT16" s="49">
        <f>+AS16-Z16+IFERROR(VLOOKUP(TRIM($K16)&amp;AT$4,COMPRAS!$A$1:$E$1,7,0),0)</f>
        <v>-55.292217000000001</v>
      </c>
      <c r="AU16" s="49">
        <f>+AT16-AA16+IFERROR(VLOOKUP(TRIM($K16)&amp;AU$4,COMPRAS!$A$1:$E$1,7,0),0)</f>
        <v>-55.292217000000001</v>
      </c>
      <c r="AV16" s="49">
        <f>+AU16-AB16+IFERROR(VLOOKUP(TRIM($K16)&amp;AV$4,COMPRAS!$A$1:$E$1,7,0),0)</f>
        <v>-108.41927200000001</v>
      </c>
    </row>
    <row r="17" spans="1:48" ht="14.4" x14ac:dyDescent="0.3">
      <c r="A17" s="46">
        <f>+IFERROR(VLOOKUP(CONCATENATE(A$2,TRIM($K17)),'Stock Tango'!$A:$G,7,FALSE),0)</f>
        <v>625</v>
      </c>
      <c r="B17" s="46">
        <f>+IFERROR(VLOOKUP(CONCATENATE(B$2,TRIM($K17)),'Stock Tango'!$A:$G,7,FALSE),0)</f>
        <v>0</v>
      </c>
      <c r="C17" s="46">
        <f>+IFERROR(VLOOKUP(CONCATENATE(C$2,TRIM($K17)),'Stock Tango'!$A:$G,7,FALSE),0)</f>
        <v>0</v>
      </c>
      <c r="D17" s="47">
        <f>+IFERROR(VLOOKUP(CONCATENATE(D$2,TRIM($K17)),'Stock Tango'!$A:$G,7,FALSE),0)</f>
        <v>0</v>
      </c>
      <c r="E17" s="48">
        <f t="shared" si="5"/>
        <v>625</v>
      </c>
      <c r="F17" s="46">
        <f>(A17/+VLOOKUP(K17,Consumos!$B$3:$E$1000,4,0))</f>
        <v>77.494234639284329</v>
      </c>
      <c r="G17" s="46" t="str">
        <f t="shared" si="4"/>
        <v>D</v>
      </c>
      <c r="H17" s="49"/>
      <c r="I17" s="67"/>
      <c r="K17" s="40" t="s">
        <v>673</v>
      </c>
      <c r="L17" s="40" t="s">
        <v>679</v>
      </c>
      <c r="M17" s="268"/>
      <c r="N17" s="268">
        <v>64.795549999999992</v>
      </c>
      <c r="O17" s="268"/>
      <c r="P17" s="268">
        <v>0.176819</v>
      </c>
      <c r="Q17" s="268"/>
      <c r="R17" s="268"/>
      <c r="S17" s="268">
        <v>61.805305000000004</v>
      </c>
      <c r="T17" s="268"/>
      <c r="U17" s="268">
        <v>98.883206999999999</v>
      </c>
      <c r="V17" s="268"/>
      <c r="W17" s="268">
        <v>61.96734</v>
      </c>
      <c r="X17" s="268"/>
      <c r="Y17" s="268"/>
      <c r="Z17" s="268"/>
      <c r="AA17" s="268"/>
      <c r="AB17" s="268"/>
      <c r="AC17" s="268"/>
      <c r="AD17" s="268">
        <v>61.805377000000007</v>
      </c>
      <c r="AE17"/>
      <c r="AF17"/>
      <c r="AG17" s="49">
        <f>+E17-M17+IFERROR(VLOOKUP(TRIM($K17)&amp;$AG$4,COMPRAS!$A$1:$E$1,7,0),0)</f>
        <v>625</v>
      </c>
      <c r="AH17" s="49">
        <f>+AG17-N17+IFERROR(VLOOKUP(TRIM($K17)&amp;AH$4,COMPRAS!$A$1:$E$1,7,0),0)</f>
        <v>560.20444999999995</v>
      </c>
      <c r="AI17" s="49">
        <f>+AH17-O17+IFERROR(VLOOKUP(TRIM($K17)&amp;AI$4,COMPRAS!$A$1:$E$1,7,0),0)</f>
        <v>560.20444999999995</v>
      </c>
      <c r="AJ17" s="49">
        <f>+AI17-P17+IFERROR(VLOOKUP(TRIM($K17)&amp;AJ$4,COMPRAS!$A$1:$E$1,7,0),0)</f>
        <v>560.02763099999993</v>
      </c>
      <c r="AK17" s="49">
        <f>+AJ17-Q17+IFERROR(VLOOKUP(TRIM($K17)&amp;AK$4,COMPRAS!$A$1:$E$1,7,0),0)</f>
        <v>560.02763099999993</v>
      </c>
      <c r="AL17" s="49">
        <f>+AK17-R17+IFERROR(VLOOKUP(TRIM($K17)&amp;AL$4,COMPRAS!$A$1:$E$1,7,0),0)</f>
        <v>560.02763099999993</v>
      </c>
      <c r="AM17" s="49">
        <f>+AL17-S17+IFERROR(VLOOKUP(TRIM($K17)&amp;AM$4,COMPRAS!$A$1:$E$1,7,0),0)</f>
        <v>498.22232599999995</v>
      </c>
      <c r="AN17" s="49">
        <f>+AM17-T17+IFERROR(VLOOKUP(TRIM($K17)&amp;AN$4,COMPRAS!$A$1:$E$1,7,0),0)</f>
        <v>498.22232599999995</v>
      </c>
      <c r="AO17" s="49">
        <f>+AN17-U17+IFERROR(VLOOKUP(TRIM($K17)&amp;AO$4,COMPRAS!$A$1:$E$1,7,0),0)</f>
        <v>399.33911899999998</v>
      </c>
      <c r="AP17" s="49">
        <f>+AO17-V17+IFERROR(VLOOKUP(TRIM($K17)&amp;AP$4,COMPRAS!$A$1:$E$1,7,0),0)</f>
        <v>399.33911899999998</v>
      </c>
      <c r="AQ17" s="49">
        <f>+AP17-W17+IFERROR(VLOOKUP(TRIM($K17)&amp;AQ$4,COMPRAS!$A$1:$E$1,7,0),0)</f>
        <v>337.371779</v>
      </c>
      <c r="AR17" s="49">
        <f>+AQ17-X17+IFERROR(VLOOKUP(TRIM($K17)&amp;AR$4,COMPRAS!$A$1:$E$1,7,0),0)</f>
        <v>337.371779</v>
      </c>
      <c r="AS17" s="49">
        <f>+AR17-Y17+IFERROR(VLOOKUP(TRIM($K17)&amp;AS$4,COMPRAS!$A$1:$E$1,7,0),0)</f>
        <v>337.371779</v>
      </c>
      <c r="AT17" s="49">
        <f>+AS17-Z17+IFERROR(VLOOKUP(TRIM($K17)&amp;AT$4,COMPRAS!$A$1:$E$1,7,0),0)</f>
        <v>337.371779</v>
      </c>
      <c r="AU17" s="49">
        <f>+AT17-AA17+IFERROR(VLOOKUP(TRIM($K17)&amp;AU$4,COMPRAS!$A$1:$E$1,7,0),0)</f>
        <v>337.371779</v>
      </c>
      <c r="AV17" s="49">
        <f>+AU17-AB17+IFERROR(VLOOKUP(TRIM($K17)&amp;AV$4,COMPRAS!$A$1:$E$1,7,0),0)</f>
        <v>337.371779</v>
      </c>
    </row>
    <row r="18" spans="1:48" ht="14.4" x14ac:dyDescent="0.3">
      <c r="A18" s="46">
        <f>+IFERROR(VLOOKUP(CONCATENATE(A$2,TRIM($K18)),'Stock Tango'!$A:$G,7,FALSE),0)</f>
        <v>275</v>
      </c>
      <c r="B18" s="46">
        <f>+IFERROR(VLOOKUP(CONCATENATE(B$2,TRIM($K18)),'Stock Tango'!$A:$G,7,FALSE),0)</f>
        <v>0</v>
      </c>
      <c r="C18" s="46">
        <f>+IFERROR(VLOOKUP(CONCATENATE(C$2,TRIM($K18)),'Stock Tango'!$A:$G,7,FALSE),0)</f>
        <v>0</v>
      </c>
      <c r="D18" s="47">
        <f>+IFERROR(VLOOKUP(CONCATENATE(D$2,TRIM($K18)),'Stock Tango'!$A:$G,7,FALSE),0)</f>
        <v>0</v>
      </c>
      <c r="E18" s="48">
        <f t="shared" si="5"/>
        <v>275</v>
      </c>
      <c r="F18" s="46">
        <f>(A18/+VLOOKUP(K18,Consumos!$B$3:$E$1000,4,0))</f>
        <v>120.293704108733</v>
      </c>
      <c r="G18" s="46" t="str">
        <f t="shared" si="4"/>
        <v>E</v>
      </c>
      <c r="H18" s="49"/>
      <c r="I18" s="67"/>
      <c r="K18" s="40" t="s">
        <v>815</v>
      </c>
      <c r="L18" s="40" t="s">
        <v>800</v>
      </c>
      <c r="M18" s="268"/>
      <c r="N18" s="268"/>
      <c r="O18" s="268">
        <v>64.010000000000005</v>
      </c>
      <c r="P18" s="268"/>
      <c r="Q18" s="268"/>
      <c r="R18" s="268"/>
      <c r="S18" s="268"/>
      <c r="T18" s="268"/>
      <c r="U18" s="268"/>
      <c r="V18" s="268"/>
      <c r="W18" s="268">
        <v>46.34</v>
      </c>
      <c r="X18" s="268"/>
      <c r="Y18" s="268"/>
      <c r="Z18" s="268">
        <v>4.5999999999999996</v>
      </c>
      <c r="AA18" s="268"/>
      <c r="AB18" s="268"/>
      <c r="AC18" s="268"/>
      <c r="AD18" s="268"/>
      <c r="AE18"/>
      <c r="AF18"/>
      <c r="AG18" s="49">
        <f>+E18-M18+IFERROR(VLOOKUP(TRIM($K18)&amp;$AG$4,COMPRAS!$A$1:$E$1,7,0),0)</f>
        <v>275</v>
      </c>
      <c r="AH18" s="49">
        <f>+AG18-N18+IFERROR(VLOOKUP(TRIM($K18)&amp;AH$4,COMPRAS!$A$1:$E$1,7,0),0)</f>
        <v>275</v>
      </c>
      <c r="AI18" s="49">
        <f>+AH18-O18+IFERROR(VLOOKUP(TRIM($K18)&amp;AI$4,COMPRAS!$A$1:$E$1,7,0),0)</f>
        <v>210.99</v>
      </c>
      <c r="AJ18" s="49">
        <f>+AI18-P18+IFERROR(VLOOKUP(TRIM($K18)&amp;AJ$4,COMPRAS!$A$1:$E$1,7,0),0)</f>
        <v>210.99</v>
      </c>
      <c r="AK18" s="49">
        <f>+AJ18-Q18+IFERROR(VLOOKUP(TRIM($K18)&amp;AK$4,COMPRAS!$A$1:$E$1,7,0),0)</f>
        <v>210.99</v>
      </c>
      <c r="AL18" s="49">
        <f>+AK18-R18+IFERROR(VLOOKUP(TRIM($K18)&amp;AL$4,COMPRAS!$A$1:$E$1,7,0),0)</f>
        <v>210.99</v>
      </c>
      <c r="AM18" s="49">
        <f>+AL18-S18+IFERROR(VLOOKUP(TRIM($K18)&amp;AM$4,COMPRAS!$A$1:$E$1,7,0),0)</f>
        <v>210.99</v>
      </c>
      <c r="AN18" s="49">
        <f>+AM18-T18+IFERROR(VLOOKUP(TRIM($K18)&amp;AN$4,COMPRAS!$A$1:$E$1,7,0),0)</f>
        <v>210.99</v>
      </c>
      <c r="AO18" s="49">
        <f>+AN18-U18+IFERROR(VLOOKUP(TRIM($K18)&amp;AO$4,COMPRAS!$A$1:$E$1,7,0),0)</f>
        <v>210.99</v>
      </c>
      <c r="AP18" s="49">
        <f>+AO18-V18+IFERROR(VLOOKUP(TRIM($K18)&amp;AP$4,COMPRAS!$A$1:$E$1,7,0),0)</f>
        <v>210.99</v>
      </c>
      <c r="AQ18" s="49">
        <f>+AP18-W18+IFERROR(VLOOKUP(TRIM($K18)&amp;AQ$4,COMPRAS!$A$1:$E$1,7,0),0)</f>
        <v>164.65</v>
      </c>
      <c r="AR18" s="49">
        <f>+AQ18-X18+IFERROR(VLOOKUP(TRIM($K18)&amp;AR$4,COMPRAS!$A$1:$E$1,7,0),0)</f>
        <v>164.65</v>
      </c>
      <c r="AS18" s="49">
        <f>+AR18-Y18+IFERROR(VLOOKUP(TRIM($K18)&amp;AS$4,COMPRAS!$A$1:$E$1,7,0),0)</f>
        <v>164.65</v>
      </c>
      <c r="AT18" s="49">
        <f>+AS18-Z18+IFERROR(VLOOKUP(TRIM($K18)&amp;AT$4,COMPRAS!$A$1:$E$1,7,0),0)</f>
        <v>160.05000000000001</v>
      </c>
      <c r="AU18" s="49">
        <f>+AT18-AA18+IFERROR(VLOOKUP(TRIM($K18)&amp;AU$4,COMPRAS!$A$1:$E$1,7,0),0)</f>
        <v>160.05000000000001</v>
      </c>
      <c r="AV18" s="49">
        <f>+AU18-AB18+IFERROR(VLOOKUP(TRIM($K18)&amp;AV$4,COMPRAS!$A$1:$E$1,7,0),0)</f>
        <v>160.05000000000001</v>
      </c>
    </row>
    <row r="19" spans="1:48" ht="14.4" x14ac:dyDescent="0.3">
      <c r="A19" s="46">
        <f>+IFERROR(VLOOKUP(CONCATENATE(A$2,TRIM($K19)),'Stock Tango'!$A:$G,7,FALSE),0)</f>
        <v>0</v>
      </c>
      <c r="B19" s="46">
        <f>+IFERROR(VLOOKUP(CONCATENATE(B$2,TRIM($K19)),'Stock Tango'!$A:$G,7,FALSE),0)</f>
        <v>0</v>
      </c>
      <c r="C19" s="46">
        <f>+IFERROR(VLOOKUP(CONCATENATE(C$2,TRIM($K19)),'Stock Tango'!$A:$G,7,FALSE),0)</f>
        <v>0</v>
      </c>
      <c r="D19" s="47">
        <f>+IFERROR(VLOOKUP(CONCATENATE(D$2,TRIM($K19)),'Stock Tango'!$A:$G,7,FALSE),0)</f>
        <v>0</v>
      </c>
      <c r="E19" s="48">
        <f t="shared" si="5"/>
        <v>0</v>
      </c>
      <c r="F19" s="46">
        <f>(A19/+VLOOKUP(K19,Consumos!$B$3:$E$1000,4,0))</f>
        <v>0</v>
      </c>
      <c r="G19" s="46" t="str">
        <f t="shared" si="4"/>
        <v>A</v>
      </c>
      <c r="H19" s="49"/>
      <c r="I19" s="67"/>
      <c r="K19" s="40" t="s">
        <v>250</v>
      </c>
      <c r="L19" s="40" t="s">
        <v>31</v>
      </c>
      <c r="M19" s="268"/>
      <c r="N19" s="268">
        <v>11.181331</v>
      </c>
      <c r="O19" s="268"/>
      <c r="P19" s="268">
        <v>14.716506000000001</v>
      </c>
      <c r="Q19" s="268">
        <v>6.8688269999999996</v>
      </c>
      <c r="R19" s="268"/>
      <c r="S19" s="268">
        <v>21.525830000000003</v>
      </c>
      <c r="T19" s="268">
        <v>9.2217269999999996</v>
      </c>
      <c r="U19" s="268">
        <v>3.4717899999999999</v>
      </c>
      <c r="V19" s="268"/>
      <c r="W19" s="268">
        <v>10.329803999999999</v>
      </c>
      <c r="X19" s="268">
        <v>14.107289</v>
      </c>
      <c r="Y19" s="268">
        <v>6.5247130000000002</v>
      </c>
      <c r="Z19" s="268">
        <v>12.010300000000001</v>
      </c>
      <c r="AA19" s="268"/>
      <c r="AB19" s="268">
        <v>5.7739190000000002</v>
      </c>
      <c r="AC19" s="268"/>
      <c r="AD19" s="268">
        <v>10.728095</v>
      </c>
      <c r="AE19"/>
      <c r="AF19"/>
      <c r="AG19" s="49">
        <f>+E19-M19+IFERROR(VLOOKUP(TRIM($K19)&amp;$AG$4,COMPRAS!$A$1:$E$1,7,0),0)</f>
        <v>0</v>
      </c>
      <c r="AH19" s="49">
        <f>+AG19-N19+IFERROR(VLOOKUP(TRIM($K19)&amp;AH$4,COMPRAS!$A$1:$E$1,7,0),0)</f>
        <v>-11.181331</v>
      </c>
      <c r="AI19" s="49">
        <f>+AH19-O19+IFERROR(VLOOKUP(TRIM($K19)&amp;AI$4,COMPRAS!$A$1:$E$1,7,0),0)</f>
        <v>-11.181331</v>
      </c>
      <c r="AJ19" s="49">
        <f>+AI19-P19+IFERROR(VLOOKUP(TRIM($K19)&amp;AJ$4,COMPRAS!$A$1:$E$1,7,0),0)</f>
        <v>-25.897837000000003</v>
      </c>
      <c r="AK19" s="49">
        <f>+AJ19-Q19+IFERROR(VLOOKUP(TRIM($K19)&amp;AK$4,COMPRAS!$A$1:$E$1,7,0),0)</f>
        <v>-32.766664000000006</v>
      </c>
      <c r="AL19" s="49">
        <f>+AK19-R19+IFERROR(VLOOKUP(TRIM($K19)&amp;AL$4,COMPRAS!$A$1:$E$1,7,0),0)</f>
        <v>-32.766664000000006</v>
      </c>
      <c r="AM19" s="49">
        <f>+AL19-S19+IFERROR(VLOOKUP(TRIM($K19)&amp;AM$4,COMPRAS!$A$1:$E$1,7,0),0)</f>
        <v>-54.292494000000005</v>
      </c>
      <c r="AN19" s="49">
        <f>+AM19-T19+IFERROR(VLOOKUP(TRIM($K19)&amp;AN$4,COMPRAS!$A$1:$E$1,7,0),0)</f>
        <v>-63.514221000000006</v>
      </c>
      <c r="AO19" s="49">
        <f>+AN19-U19+IFERROR(VLOOKUP(TRIM($K19)&amp;AO$4,COMPRAS!$A$1:$E$1,7,0),0)</f>
        <v>-66.986011000000005</v>
      </c>
      <c r="AP19" s="49">
        <f>+AO19-V19+IFERROR(VLOOKUP(TRIM($K19)&amp;AP$4,COMPRAS!$A$1:$E$1,7,0),0)</f>
        <v>-66.986011000000005</v>
      </c>
      <c r="AQ19" s="49">
        <f>+AP19-W19+IFERROR(VLOOKUP(TRIM($K19)&amp;AQ$4,COMPRAS!$A$1:$E$1,7,0),0)</f>
        <v>-77.315815000000001</v>
      </c>
      <c r="AR19" s="49">
        <f>+AQ19-X19+IFERROR(VLOOKUP(TRIM($K19)&amp;AR$4,COMPRAS!$A$1:$E$1,7,0),0)</f>
        <v>-91.423103999999995</v>
      </c>
      <c r="AS19" s="49">
        <f>+AR19-Y19+IFERROR(VLOOKUP(TRIM($K19)&amp;AS$4,COMPRAS!$A$1:$E$1,7,0),0)</f>
        <v>-97.947817000000001</v>
      </c>
      <c r="AT19" s="49">
        <f>+AS19-Z19+IFERROR(VLOOKUP(TRIM($K19)&amp;AT$4,COMPRAS!$A$1:$E$1,7,0),0)</f>
        <v>-109.958117</v>
      </c>
      <c r="AU19" s="49">
        <f>+AT19-AA19+IFERROR(VLOOKUP(TRIM($K19)&amp;AU$4,COMPRAS!$A$1:$E$1,7,0),0)</f>
        <v>-109.958117</v>
      </c>
      <c r="AV19" s="49">
        <f>+AU19-AB19+IFERROR(VLOOKUP(TRIM($K19)&amp;AV$4,COMPRAS!$A$1:$E$1,7,0),0)</f>
        <v>-115.73203600000001</v>
      </c>
    </row>
    <row r="20" spans="1:48" ht="14.4" x14ac:dyDescent="0.3">
      <c r="A20" s="46">
        <f>+IFERROR(VLOOKUP(CONCATENATE(A$2,TRIM($K20)),'Stock Tango'!$A:$G,7,FALSE),0)</f>
        <v>0</v>
      </c>
      <c r="B20" s="46">
        <f>+IFERROR(VLOOKUP(CONCATENATE(B$2,TRIM($K20)),'Stock Tango'!$A:$G,7,FALSE),0)</f>
        <v>0</v>
      </c>
      <c r="C20" s="46">
        <f>+IFERROR(VLOOKUP(CONCATENATE(C$2,TRIM($K20)),'Stock Tango'!$A:$G,7,FALSE),0)</f>
        <v>0</v>
      </c>
      <c r="D20" s="47">
        <f>+IFERROR(VLOOKUP(CONCATENATE(D$2,TRIM($K20)),'Stock Tango'!$A:$G,7,FALSE),0)</f>
        <v>0</v>
      </c>
      <c r="E20" s="48">
        <f t="shared" si="5"/>
        <v>0</v>
      </c>
      <c r="F20" s="46">
        <f>(A20/+VLOOKUP(K20,Consumos!$B$3:$E$1000,4,0))</f>
        <v>0</v>
      </c>
      <c r="G20" s="46" t="str">
        <f t="shared" si="4"/>
        <v>A</v>
      </c>
      <c r="H20" s="49"/>
      <c r="I20" s="67"/>
      <c r="K20" s="40" t="s">
        <v>864</v>
      </c>
      <c r="L20" s="40" t="s">
        <v>850</v>
      </c>
      <c r="M20" s="268">
        <v>4.43</v>
      </c>
      <c r="N20" s="268"/>
      <c r="O20" s="268"/>
      <c r="P20" s="268"/>
      <c r="Q20" s="268"/>
      <c r="R20" s="268">
        <v>4.43</v>
      </c>
      <c r="S20" s="268"/>
      <c r="T20" s="268"/>
      <c r="U20" s="268">
        <v>1.77</v>
      </c>
      <c r="V20" s="268"/>
      <c r="W20" s="268"/>
      <c r="X20" s="268"/>
      <c r="Y20" s="268"/>
      <c r="Z20" s="268"/>
      <c r="AA20" s="268"/>
      <c r="AB20" s="268"/>
      <c r="AC20" s="268"/>
      <c r="AD20" s="268"/>
      <c r="AE20"/>
      <c r="AF20"/>
      <c r="AG20" s="49">
        <f>+E20-M20+IFERROR(VLOOKUP(TRIM($K20)&amp;$AG$4,COMPRAS!$A$1:$E$1,7,0),0)</f>
        <v>-4.43</v>
      </c>
      <c r="AH20" s="49">
        <f>+AG20-N20+IFERROR(VLOOKUP(TRIM($K20)&amp;AH$4,COMPRAS!$A$1:$E$1,7,0),0)</f>
        <v>-4.43</v>
      </c>
      <c r="AI20" s="49">
        <f>+AH20-O20+IFERROR(VLOOKUP(TRIM($K20)&amp;AI$4,COMPRAS!$A$1:$E$1,7,0),0)</f>
        <v>-4.43</v>
      </c>
      <c r="AJ20" s="49">
        <f>+AI20-P20+IFERROR(VLOOKUP(TRIM($K20)&amp;AJ$4,COMPRAS!$A$1:$E$1,7,0),0)</f>
        <v>-4.43</v>
      </c>
      <c r="AK20" s="49">
        <f>+AJ20-Q20+IFERROR(VLOOKUP(TRIM($K20)&amp;AK$4,COMPRAS!$A$1:$E$1,7,0),0)</f>
        <v>-4.43</v>
      </c>
      <c r="AL20" s="49">
        <f>+AK20-R20+IFERROR(VLOOKUP(TRIM($K20)&amp;AL$4,COMPRAS!$A$1:$E$1,7,0),0)</f>
        <v>-8.86</v>
      </c>
      <c r="AM20" s="49">
        <f>+AL20-S20+IFERROR(VLOOKUP(TRIM($K20)&amp;AM$4,COMPRAS!$A$1:$E$1,7,0),0)</f>
        <v>-8.86</v>
      </c>
      <c r="AN20" s="49">
        <f>+AM20-T20+IFERROR(VLOOKUP(TRIM($K20)&amp;AN$4,COMPRAS!$A$1:$E$1,7,0),0)</f>
        <v>-8.86</v>
      </c>
      <c r="AO20" s="49">
        <f>+AN20-U20+IFERROR(VLOOKUP(TRIM($K20)&amp;AO$4,COMPRAS!$A$1:$E$1,7,0),0)</f>
        <v>-10.629999999999999</v>
      </c>
      <c r="AP20" s="49">
        <f>+AO20-V20+IFERROR(VLOOKUP(TRIM($K20)&amp;AP$4,COMPRAS!$A$1:$E$1,7,0),0)</f>
        <v>-10.629999999999999</v>
      </c>
      <c r="AQ20" s="49">
        <f>+AP20-W20+IFERROR(VLOOKUP(TRIM($K20)&amp;AQ$4,COMPRAS!$A$1:$E$1,7,0),0)</f>
        <v>-10.629999999999999</v>
      </c>
      <c r="AR20" s="49">
        <f>+AQ20-X20+IFERROR(VLOOKUP(TRIM($K20)&amp;AR$4,COMPRAS!$A$1:$E$1,7,0),0)</f>
        <v>-10.629999999999999</v>
      </c>
      <c r="AS20" s="49">
        <f>+AR20-Y20+IFERROR(VLOOKUP(TRIM($K20)&amp;AS$4,COMPRAS!$A$1:$E$1,7,0),0)</f>
        <v>-10.629999999999999</v>
      </c>
      <c r="AT20" s="49">
        <f>+AS20-Z20+IFERROR(VLOOKUP(TRIM($K20)&amp;AT$4,COMPRAS!$A$1:$E$1,7,0),0)</f>
        <v>-10.629999999999999</v>
      </c>
      <c r="AU20" s="49">
        <f>+AT20-AA20+IFERROR(VLOOKUP(TRIM($K20)&amp;AU$4,COMPRAS!$A$1:$E$1,7,0),0)</f>
        <v>-10.629999999999999</v>
      </c>
      <c r="AV20" s="49">
        <f>+AU20-AB20+IFERROR(VLOOKUP(TRIM($K20)&amp;AV$4,COMPRAS!$A$1:$E$1,7,0),0)</f>
        <v>-10.629999999999999</v>
      </c>
    </row>
    <row r="21" spans="1:48" ht="14.4" x14ac:dyDescent="0.3">
      <c r="A21" s="46">
        <f>+IFERROR(VLOOKUP(CONCATENATE(A$2,TRIM($K21)),'Stock Tango'!$A:$G,7,FALSE),0)</f>
        <v>75</v>
      </c>
      <c r="B21" s="46">
        <f>+IFERROR(VLOOKUP(CONCATENATE(B$2,TRIM($K21)),'Stock Tango'!$A:$G,7,FALSE),0)</f>
        <v>0</v>
      </c>
      <c r="C21" s="46">
        <f>+IFERROR(VLOOKUP(CONCATENATE(C$2,TRIM($K21)),'Stock Tango'!$A:$G,7,FALSE),0)</f>
        <v>0</v>
      </c>
      <c r="D21" s="47">
        <f>+IFERROR(VLOOKUP(CONCATENATE(D$2,TRIM($K21)),'Stock Tango'!$A:$G,7,FALSE),0)</f>
        <v>0</v>
      </c>
      <c r="E21" s="48">
        <f t="shared" si="5"/>
        <v>75</v>
      </c>
      <c r="F21" s="46" t="e">
        <f>(A21/+VLOOKUP(K21,Consumos!$B$3:$E$1000,4,0))</f>
        <v>#DIV/0!</v>
      </c>
      <c r="G21" s="46" t="e">
        <f t="shared" si="4"/>
        <v>#DIV/0!</v>
      </c>
      <c r="H21" s="49"/>
      <c r="I21" s="67"/>
      <c r="K21" s="40" t="s">
        <v>810</v>
      </c>
      <c r="L21" s="40" t="s">
        <v>795</v>
      </c>
      <c r="M21" s="268">
        <v>15.81</v>
      </c>
      <c r="N21" s="268"/>
      <c r="O21" s="268"/>
      <c r="P21" s="268"/>
      <c r="Q21" s="268"/>
      <c r="R21" s="268">
        <v>15.81</v>
      </c>
      <c r="S21" s="268"/>
      <c r="T21" s="268"/>
      <c r="U21" s="268"/>
      <c r="V21" s="268"/>
      <c r="W21" s="268"/>
      <c r="X21" s="268"/>
      <c r="Y21" s="268"/>
      <c r="Z21" s="268"/>
      <c r="AA21" s="268"/>
      <c r="AB21" s="268"/>
      <c r="AC21" s="268"/>
      <c r="AD21" s="268"/>
      <c r="AE21"/>
      <c r="AF21"/>
      <c r="AG21" s="49">
        <f>+E21-M21+IFERROR(VLOOKUP(TRIM($K21)&amp;$AG$4,COMPRAS!$A$1:$E$1,7,0),0)</f>
        <v>59.19</v>
      </c>
      <c r="AH21" s="49">
        <f>+AG21-N21+IFERROR(VLOOKUP(TRIM($K21)&amp;AH$4,COMPRAS!$A$1:$E$1,7,0),0)</f>
        <v>59.19</v>
      </c>
      <c r="AI21" s="49">
        <f>+AH21-O21+IFERROR(VLOOKUP(TRIM($K21)&amp;AI$4,COMPRAS!$A$1:$E$1,7,0),0)</f>
        <v>59.19</v>
      </c>
      <c r="AJ21" s="49">
        <f>+AI21-P21+IFERROR(VLOOKUP(TRIM($K21)&amp;AJ$4,COMPRAS!$A$1:$E$1,7,0),0)</f>
        <v>59.19</v>
      </c>
      <c r="AK21" s="49">
        <f>+AJ21-Q21+IFERROR(VLOOKUP(TRIM($K21)&amp;AK$4,COMPRAS!$A$1:$E$1,7,0),0)</f>
        <v>59.19</v>
      </c>
      <c r="AL21" s="49">
        <f>+AK21-R21+IFERROR(VLOOKUP(TRIM($K21)&amp;AL$4,COMPRAS!$A$1:$E$1,7,0),0)</f>
        <v>43.379999999999995</v>
      </c>
      <c r="AM21" s="49">
        <f>+AL21-S21+IFERROR(VLOOKUP(TRIM($K21)&amp;AM$4,COMPRAS!$A$1:$E$1,7,0),0)</f>
        <v>43.379999999999995</v>
      </c>
      <c r="AN21" s="49">
        <f>+AM21-T21+IFERROR(VLOOKUP(TRIM($K21)&amp;AN$4,COMPRAS!$A$1:$E$1,7,0),0)</f>
        <v>43.379999999999995</v>
      </c>
      <c r="AO21" s="49">
        <f>+AN21-U21+IFERROR(VLOOKUP(TRIM($K21)&amp;AO$4,COMPRAS!$A$1:$E$1,7,0),0)</f>
        <v>43.379999999999995</v>
      </c>
      <c r="AP21" s="49">
        <f>+AO21-V21+IFERROR(VLOOKUP(TRIM($K21)&amp;AP$4,COMPRAS!$A$1:$E$1,7,0),0)</f>
        <v>43.379999999999995</v>
      </c>
      <c r="AQ21" s="49">
        <f>+AP21-W21+IFERROR(VLOOKUP(TRIM($K21)&amp;AQ$4,COMPRAS!$A$1:$E$1,7,0),0)</f>
        <v>43.379999999999995</v>
      </c>
      <c r="AR21" s="49">
        <f>+AQ21-X21+IFERROR(VLOOKUP(TRIM($K21)&amp;AR$4,COMPRAS!$A$1:$E$1,7,0),0)</f>
        <v>43.379999999999995</v>
      </c>
      <c r="AS21" s="49">
        <f>+AR21-Y21+IFERROR(VLOOKUP(TRIM($K21)&amp;AS$4,COMPRAS!$A$1:$E$1,7,0),0)</f>
        <v>43.379999999999995</v>
      </c>
      <c r="AT21" s="49">
        <f>+AS21-Z21+IFERROR(VLOOKUP(TRIM($K21)&amp;AT$4,COMPRAS!$A$1:$E$1,7,0),0)</f>
        <v>43.379999999999995</v>
      </c>
      <c r="AU21" s="49">
        <f>+AT21-AA21+IFERROR(VLOOKUP(TRIM($K21)&amp;AU$4,COMPRAS!$A$1:$E$1,7,0),0)</f>
        <v>43.379999999999995</v>
      </c>
      <c r="AV21" s="49">
        <f>+AU21-AB21+IFERROR(VLOOKUP(TRIM($K21)&amp;AV$4,COMPRAS!$A$1:$E$1,7,0),0)</f>
        <v>43.379999999999995</v>
      </c>
    </row>
    <row r="22" spans="1:48" ht="14.4" x14ac:dyDescent="0.3">
      <c r="A22" s="46">
        <f>+IFERROR(VLOOKUP(CONCATENATE(A$2,TRIM($K22)),'Stock Tango'!$A:$G,7,FALSE),0)</f>
        <v>25</v>
      </c>
      <c r="B22" s="46">
        <f>+IFERROR(VLOOKUP(CONCATENATE(B$2,TRIM($K22)),'Stock Tango'!$A:$G,7,FALSE),0)</f>
        <v>0</v>
      </c>
      <c r="C22" s="46">
        <f>+IFERROR(VLOOKUP(CONCATENATE(C$2,TRIM($K22)),'Stock Tango'!$A:$G,7,FALSE),0)</f>
        <v>0</v>
      </c>
      <c r="D22" s="47">
        <f>+IFERROR(VLOOKUP(CONCATENATE(D$2,TRIM($K22)),'Stock Tango'!$A:$G,7,FALSE),0)</f>
        <v>0</v>
      </c>
      <c r="E22" s="48">
        <f t="shared" si="5"/>
        <v>25</v>
      </c>
      <c r="F22" s="46" t="e">
        <f>(A22/+VLOOKUP(K22,Consumos!$B$3:$E$1000,4,0))</f>
        <v>#DIV/0!</v>
      </c>
      <c r="G22" s="46" t="e">
        <f t="shared" si="4"/>
        <v>#DIV/0!</v>
      </c>
      <c r="H22" s="49"/>
      <c r="I22" s="67"/>
      <c r="K22" s="40" t="s">
        <v>866</v>
      </c>
      <c r="L22" s="40" t="s">
        <v>918</v>
      </c>
      <c r="M22" s="268">
        <v>5.57</v>
      </c>
      <c r="N22" s="268"/>
      <c r="O22" s="268"/>
      <c r="P22" s="268"/>
      <c r="Q22" s="268"/>
      <c r="R22" s="268">
        <v>5.56</v>
      </c>
      <c r="S22" s="268"/>
      <c r="T22" s="268"/>
      <c r="U22" s="268"/>
      <c r="V22" s="268"/>
      <c r="W22" s="268"/>
      <c r="X22" s="268"/>
      <c r="Y22" s="268"/>
      <c r="Z22" s="268"/>
      <c r="AA22" s="268"/>
      <c r="AB22" s="268"/>
      <c r="AC22" s="268"/>
      <c r="AD22" s="268"/>
      <c r="AE22"/>
      <c r="AF22"/>
      <c r="AG22" s="49">
        <f>+E22-M22+IFERROR(VLOOKUP(TRIM($K22)&amp;$AG$4,COMPRAS!$A$1:$E$1,7,0),0)</f>
        <v>19.43</v>
      </c>
      <c r="AH22" s="49">
        <f>+AG22-N22+IFERROR(VLOOKUP(TRIM($K22)&amp;AH$4,COMPRAS!$A$1:$E$1,7,0),0)</f>
        <v>19.43</v>
      </c>
      <c r="AI22" s="49">
        <f>+AH22-O22+IFERROR(VLOOKUP(TRIM($K22)&amp;AI$4,COMPRAS!$A$1:$E$1,7,0),0)</f>
        <v>19.43</v>
      </c>
      <c r="AJ22" s="49">
        <f>+AI22-P22+IFERROR(VLOOKUP(TRIM($K22)&amp;AJ$4,COMPRAS!$A$1:$E$1,7,0),0)</f>
        <v>19.43</v>
      </c>
      <c r="AK22" s="49">
        <f>+AJ22-Q22+IFERROR(VLOOKUP(TRIM($K22)&amp;AK$4,COMPRAS!$A$1:$E$1,7,0),0)</f>
        <v>19.43</v>
      </c>
      <c r="AL22" s="49">
        <f>+AK22-R22+IFERROR(VLOOKUP(TRIM($K22)&amp;AL$4,COMPRAS!$A$1:$E$1,7,0),0)</f>
        <v>13.870000000000001</v>
      </c>
      <c r="AM22" s="49">
        <f>+AL22-S22+IFERROR(VLOOKUP(TRIM($K22)&amp;AM$4,COMPRAS!$A$1:$E$1,7,0),0)</f>
        <v>13.870000000000001</v>
      </c>
      <c r="AN22" s="49">
        <f>+AM22-T22+IFERROR(VLOOKUP(TRIM($K22)&amp;AN$4,COMPRAS!$A$1:$E$1,7,0),0)</f>
        <v>13.870000000000001</v>
      </c>
      <c r="AO22" s="49">
        <f>+AN22-U22+IFERROR(VLOOKUP(TRIM($K22)&amp;AO$4,COMPRAS!$A$1:$E$1,7,0),0)</f>
        <v>13.870000000000001</v>
      </c>
      <c r="AP22" s="49">
        <f>+AO22-V22+IFERROR(VLOOKUP(TRIM($K22)&amp;AP$4,COMPRAS!$A$1:$E$1,7,0),0)</f>
        <v>13.870000000000001</v>
      </c>
      <c r="AQ22" s="49">
        <f>+AP22-W22+IFERROR(VLOOKUP(TRIM($K22)&amp;AQ$4,COMPRAS!$A$1:$E$1,7,0),0)</f>
        <v>13.870000000000001</v>
      </c>
      <c r="AR22" s="49">
        <f>+AQ22-X22+IFERROR(VLOOKUP(TRIM($K22)&amp;AR$4,COMPRAS!$A$1:$E$1,7,0),0)</f>
        <v>13.870000000000001</v>
      </c>
      <c r="AS22" s="49">
        <f>+AR22-Y22+IFERROR(VLOOKUP(TRIM($K22)&amp;AS$4,COMPRAS!$A$1:$E$1,7,0),0)</f>
        <v>13.870000000000001</v>
      </c>
      <c r="AT22" s="49">
        <f>+AS22-Z22+IFERROR(VLOOKUP(TRIM($K22)&amp;AT$4,COMPRAS!$A$1:$E$1,7,0),0)</f>
        <v>13.870000000000001</v>
      </c>
      <c r="AU22" s="49">
        <f>+AT22-AA22+IFERROR(VLOOKUP(TRIM($K22)&amp;AU$4,COMPRAS!$A$1:$E$1,7,0),0)</f>
        <v>13.870000000000001</v>
      </c>
      <c r="AV22" s="49">
        <f>+AU22-AB22+IFERROR(VLOOKUP(TRIM($K22)&amp;AV$4,COMPRAS!$A$1:$E$1,7,0),0)</f>
        <v>13.870000000000001</v>
      </c>
    </row>
    <row r="23" spans="1:48" ht="14.4" x14ac:dyDescent="0.3">
      <c r="A23" s="46">
        <f>+IFERROR(VLOOKUP(CONCATENATE(A$2,TRIM($K23)),'Stock Tango'!$A:$G,7,FALSE),0)</f>
        <v>320</v>
      </c>
      <c r="B23" s="46">
        <f>+IFERROR(VLOOKUP(CONCATENATE(B$2,TRIM($K23)),'Stock Tango'!$A:$G,7,FALSE),0)</f>
        <v>0</v>
      </c>
      <c r="C23" s="46">
        <f>+IFERROR(VLOOKUP(CONCATENATE(C$2,TRIM($K23)),'Stock Tango'!$A:$G,7,FALSE),0)</f>
        <v>0</v>
      </c>
      <c r="D23" s="47">
        <f>+IFERROR(VLOOKUP(CONCATENATE(D$2,TRIM($K23)),'Stock Tango'!$A:$G,7,FALSE),0)</f>
        <v>0</v>
      </c>
      <c r="E23" s="48">
        <f t="shared" si="5"/>
        <v>320</v>
      </c>
      <c r="F23" s="46">
        <f>(A23/+VLOOKUP(K23,Consumos!$B$3:$E$1000,4,0))</f>
        <v>234.92396434189828</v>
      </c>
      <c r="G23" s="46" t="str">
        <f t="shared" si="4"/>
        <v>E</v>
      </c>
      <c r="H23" s="49"/>
      <c r="I23" s="67"/>
      <c r="K23" s="40" t="s">
        <v>813</v>
      </c>
      <c r="L23" s="40" t="s">
        <v>798</v>
      </c>
      <c r="M23" s="268"/>
      <c r="N23" s="268"/>
      <c r="O23" s="268">
        <v>38.14</v>
      </c>
      <c r="P23" s="268"/>
      <c r="Q23" s="268"/>
      <c r="R23" s="268"/>
      <c r="S23" s="268"/>
      <c r="T23" s="268"/>
      <c r="U23" s="268"/>
      <c r="V23" s="268"/>
      <c r="W23" s="268"/>
      <c r="X23" s="268"/>
      <c r="Y23" s="268"/>
      <c r="Z23" s="268"/>
      <c r="AA23" s="268"/>
      <c r="AB23" s="268"/>
      <c r="AC23" s="268"/>
      <c r="AD23" s="268"/>
      <c r="AE23"/>
      <c r="AF23"/>
      <c r="AG23" s="49">
        <f>+E23-M23+IFERROR(VLOOKUP(TRIM($K23)&amp;$AG$4,COMPRAS!$A$1:$E$1,7,0),0)</f>
        <v>320</v>
      </c>
      <c r="AH23" s="49">
        <f>+AG23-N23+IFERROR(VLOOKUP(TRIM($K23)&amp;AH$4,COMPRAS!$A$1:$E$1,7,0),0)</f>
        <v>320</v>
      </c>
      <c r="AI23" s="49">
        <f>+AH23-O23+IFERROR(VLOOKUP(TRIM($K23)&amp;AI$4,COMPRAS!$A$1:$E$1,7,0),0)</f>
        <v>281.86</v>
      </c>
      <c r="AJ23" s="49">
        <f>+AI23-P23+IFERROR(VLOOKUP(TRIM($K23)&amp;AJ$4,COMPRAS!$A$1:$E$1,7,0),0)</f>
        <v>281.86</v>
      </c>
      <c r="AK23" s="49">
        <f>+AJ23-Q23+IFERROR(VLOOKUP(TRIM($K23)&amp;AK$4,COMPRAS!$A$1:$E$1,7,0),0)</f>
        <v>281.86</v>
      </c>
      <c r="AL23" s="49">
        <f>+AK23-R23+IFERROR(VLOOKUP(TRIM($K23)&amp;AL$4,COMPRAS!$A$1:$E$1,7,0),0)</f>
        <v>281.86</v>
      </c>
      <c r="AM23" s="49">
        <f>+AL23-S23+IFERROR(VLOOKUP(TRIM($K23)&amp;AM$4,COMPRAS!$A$1:$E$1,7,0),0)</f>
        <v>281.86</v>
      </c>
      <c r="AN23" s="49">
        <f>+AM23-T23+IFERROR(VLOOKUP(TRIM($K23)&amp;AN$4,COMPRAS!$A$1:$E$1,7,0),0)</f>
        <v>281.86</v>
      </c>
      <c r="AO23" s="49">
        <f>+AN23-U23+IFERROR(VLOOKUP(TRIM($K23)&amp;AO$4,COMPRAS!$A$1:$E$1,7,0),0)</f>
        <v>281.86</v>
      </c>
      <c r="AP23" s="49">
        <f>+AO23-V23+IFERROR(VLOOKUP(TRIM($K23)&amp;AP$4,COMPRAS!$A$1:$E$1,7,0),0)</f>
        <v>281.86</v>
      </c>
      <c r="AQ23" s="49">
        <f>+AP23-W23+IFERROR(VLOOKUP(TRIM($K23)&amp;AQ$4,COMPRAS!$A$1:$E$1,7,0),0)</f>
        <v>281.86</v>
      </c>
      <c r="AR23" s="49">
        <f>+AQ23-X23+IFERROR(VLOOKUP(TRIM($K23)&amp;AR$4,COMPRAS!$A$1:$E$1,7,0),0)</f>
        <v>281.86</v>
      </c>
      <c r="AS23" s="49">
        <f>+AR23-Y23+IFERROR(VLOOKUP(TRIM($K23)&amp;AS$4,COMPRAS!$A$1:$E$1,7,0),0)</f>
        <v>281.86</v>
      </c>
      <c r="AT23" s="49">
        <f>+AS23-Z23+IFERROR(VLOOKUP(TRIM($K23)&amp;AT$4,COMPRAS!$A$1:$E$1,7,0),0)</f>
        <v>281.86</v>
      </c>
      <c r="AU23" s="49">
        <f>+AT23-AA23+IFERROR(VLOOKUP(TRIM($K23)&amp;AU$4,COMPRAS!$A$1:$E$1,7,0),0)</f>
        <v>281.86</v>
      </c>
      <c r="AV23" s="49">
        <f>+AU23-AB23+IFERROR(VLOOKUP(TRIM($K23)&amp;AV$4,COMPRAS!$A$1:$E$1,7,0),0)</f>
        <v>281.86</v>
      </c>
    </row>
    <row r="24" spans="1:48" ht="14.4" x14ac:dyDescent="0.3">
      <c r="A24" s="46">
        <f>+IFERROR(VLOOKUP(CONCATENATE(A$2,TRIM($K24)),'Stock Tango'!$A:$G,7,FALSE),0)</f>
        <v>0</v>
      </c>
      <c r="B24" s="46">
        <f>+IFERROR(VLOOKUP(CONCATENATE(B$2,TRIM($K24)),'Stock Tango'!$A:$G,7,FALSE),0)</f>
        <v>0</v>
      </c>
      <c r="C24" s="46">
        <f>+IFERROR(VLOOKUP(CONCATENATE(C$2,TRIM($K24)),'Stock Tango'!$A:$G,7,FALSE),0)</f>
        <v>0</v>
      </c>
      <c r="D24" s="47">
        <f>+IFERROR(VLOOKUP(CONCATENATE(D$2,TRIM($K24)),'Stock Tango'!$A:$G,7,FALSE),0)</f>
        <v>0</v>
      </c>
      <c r="E24" s="48">
        <f t="shared" si="5"/>
        <v>0</v>
      </c>
      <c r="F24" s="46">
        <f>(A24/+VLOOKUP(K24,Consumos!$B$3:$E$1000,4,0))</f>
        <v>0</v>
      </c>
      <c r="G24" s="46" t="str">
        <f t="shared" si="4"/>
        <v>A</v>
      </c>
      <c r="H24" s="49"/>
      <c r="I24" s="67"/>
      <c r="K24" s="40" t="s">
        <v>865</v>
      </c>
      <c r="L24" s="40" t="s">
        <v>851</v>
      </c>
      <c r="M24" s="268"/>
      <c r="N24" s="268"/>
      <c r="O24" s="268"/>
      <c r="P24" s="268"/>
      <c r="Q24" s="268"/>
      <c r="R24" s="268"/>
      <c r="S24" s="268"/>
      <c r="T24" s="268"/>
      <c r="U24" s="268">
        <v>2.44</v>
      </c>
      <c r="V24" s="268"/>
      <c r="W24" s="268"/>
      <c r="X24" s="268"/>
      <c r="Y24" s="268"/>
      <c r="Z24" s="268"/>
      <c r="AA24" s="268"/>
      <c r="AB24" s="268"/>
      <c r="AC24" s="268"/>
      <c r="AD24" s="268"/>
      <c r="AE24"/>
      <c r="AF24"/>
      <c r="AG24" s="49">
        <f>+E24-M24+IFERROR(VLOOKUP(TRIM($K24)&amp;$AG$4,COMPRAS!$A$1:$E$1,7,0),0)</f>
        <v>0</v>
      </c>
      <c r="AH24" s="49">
        <f>+AG24-N24+IFERROR(VLOOKUP(TRIM($K24)&amp;AH$4,COMPRAS!$A$1:$E$1,7,0),0)</f>
        <v>0</v>
      </c>
      <c r="AI24" s="49">
        <f>+AH24-O24+IFERROR(VLOOKUP(TRIM($K24)&amp;AI$4,COMPRAS!$A$1:$E$1,7,0),0)</f>
        <v>0</v>
      </c>
      <c r="AJ24" s="49">
        <f>+AI24-P24+IFERROR(VLOOKUP(TRIM($K24)&amp;AJ$4,COMPRAS!$A$1:$E$1,7,0),0)</f>
        <v>0</v>
      </c>
      <c r="AK24" s="49">
        <f>+AJ24-Q24+IFERROR(VLOOKUP(TRIM($K24)&amp;AK$4,COMPRAS!$A$1:$E$1,7,0),0)</f>
        <v>0</v>
      </c>
      <c r="AL24" s="49">
        <f>+AK24-R24+IFERROR(VLOOKUP(TRIM($K24)&amp;AL$4,COMPRAS!$A$1:$E$1,7,0),0)</f>
        <v>0</v>
      </c>
      <c r="AM24" s="49">
        <f>+AL24-S24+IFERROR(VLOOKUP(TRIM($K24)&amp;AM$4,COMPRAS!$A$1:$E$1,7,0),0)</f>
        <v>0</v>
      </c>
      <c r="AN24" s="49">
        <f>+AM24-T24+IFERROR(VLOOKUP(TRIM($K24)&amp;AN$4,COMPRAS!$A$1:$E$1,7,0),0)</f>
        <v>0</v>
      </c>
      <c r="AO24" s="49">
        <f>+AN24-U24+IFERROR(VLOOKUP(TRIM($K24)&amp;AO$4,COMPRAS!$A$1:$E$1,7,0),0)</f>
        <v>-2.44</v>
      </c>
      <c r="AP24" s="49">
        <f>+AO24-V24+IFERROR(VLOOKUP(TRIM($K24)&amp;AP$4,COMPRAS!$A$1:$E$1,7,0),0)</f>
        <v>-2.44</v>
      </c>
      <c r="AQ24" s="49">
        <f>+AP24-W24+IFERROR(VLOOKUP(TRIM($K24)&amp;AQ$4,COMPRAS!$A$1:$E$1,7,0),0)</f>
        <v>-2.44</v>
      </c>
      <c r="AR24" s="49">
        <f>+AQ24-X24+IFERROR(VLOOKUP(TRIM($K24)&amp;AR$4,COMPRAS!$A$1:$E$1,7,0),0)</f>
        <v>-2.44</v>
      </c>
      <c r="AS24" s="49">
        <f>+AR24-Y24+IFERROR(VLOOKUP(TRIM($K24)&amp;AS$4,COMPRAS!$A$1:$E$1,7,0),0)</f>
        <v>-2.44</v>
      </c>
      <c r="AT24" s="49">
        <f>+AS24-Z24+IFERROR(VLOOKUP(TRIM($K24)&amp;AT$4,COMPRAS!$A$1:$E$1,7,0),0)</f>
        <v>-2.44</v>
      </c>
      <c r="AU24" s="49">
        <f>+AT24-AA24+IFERROR(VLOOKUP(TRIM($K24)&amp;AU$4,COMPRAS!$A$1:$E$1,7,0),0)</f>
        <v>-2.44</v>
      </c>
      <c r="AV24" s="49">
        <f>+AU24-AB24+IFERROR(VLOOKUP(TRIM($K24)&amp;AV$4,COMPRAS!$A$1:$E$1,7,0),0)</f>
        <v>-2.44</v>
      </c>
    </row>
    <row r="25" spans="1:48" ht="14.4" x14ac:dyDescent="0.3">
      <c r="A25" s="46">
        <f>+IFERROR(VLOOKUP(CONCATENATE(A$2,TRIM($K25)),'Stock Tango'!$A:$G,7,FALSE),0)</f>
        <v>225</v>
      </c>
      <c r="B25" s="46">
        <f>+IFERROR(VLOOKUP(CONCATENATE(B$2,TRIM($K25)),'Stock Tango'!$A:$G,7,FALSE),0)</f>
        <v>0</v>
      </c>
      <c r="C25" s="46">
        <f>+IFERROR(VLOOKUP(CONCATENATE(C$2,TRIM($K25)),'Stock Tango'!$A:$G,7,FALSE),0)</f>
        <v>0</v>
      </c>
      <c r="D25" s="47">
        <f>+IFERROR(VLOOKUP(CONCATENATE(D$2,TRIM($K25)),'Stock Tango'!$A:$G,7,FALSE),0)</f>
        <v>0</v>
      </c>
      <c r="E25" s="48">
        <f t="shared" si="5"/>
        <v>225</v>
      </c>
      <c r="F25" s="46">
        <f>(A25/+VLOOKUP(K25,Consumos!$B$3:$E$1000,4,0))</f>
        <v>99.804742318967612</v>
      </c>
      <c r="G25" s="46" t="str">
        <f t="shared" si="4"/>
        <v>E</v>
      </c>
      <c r="H25" s="49"/>
      <c r="I25" s="67"/>
      <c r="J25" s="40" t="s">
        <v>641</v>
      </c>
      <c r="K25" s="40" t="s">
        <v>635</v>
      </c>
      <c r="L25" s="40" t="s">
        <v>626</v>
      </c>
      <c r="M25" s="268"/>
      <c r="N25" s="268"/>
      <c r="O25" s="268"/>
      <c r="P25" s="268"/>
      <c r="Q25" s="268"/>
      <c r="R25" s="268"/>
      <c r="S25" s="268"/>
      <c r="T25" s="268"/>
      <c r="U25" s="268">
        <v>63.123252999999998</v>
      </c>
      <c r="V25" s="268"/>
      <c r="W25" s="268"/>
      <c r="X25" s="268"/>
      <c r="Y25" s="268"/>
      <c r="Z25" s="268"/>
      <c r="AA25" s="268"/>
      <c r="AB25" s="268"/>
      <c r="AC25" s="268"/>
      <c r="AD25" s="268"/>
      <c r="AE25"/>
      <c r="AF25"/>
      <c r="AG25" s="49">
        <f>+E25-M25+IFERROR(VLOOKUP(TRIM($K25)&amp;$AG$4,COMPRAS!$A$1:$E$1,7,0),0)</f>
        <v>225</v>
      </c>
      <c r="AH25" s="49">
        <f>+AG25-N25+IFERROR(VLOOKUP(TRIM($K25)&amp;AH$4,COMPRAS!$A$1:$E$1,7,0),0)</f>
        <v>225</v>
      </c>
      <c r="AI25" s="49">
        <f>+AH25-O25+IFERROR(VLOOKUP(TRIM($K25)&amp;AI$4,COMPRAS!$A$1:$E$1,7,0),0)</f>
        <v>225</v>
      </c>
      <c r="AJ25" s="49">
        <f>+AI25-P25+IFERROR(VLOOKUP(TRIM($K25)&amp;AJ$4,COMPRAS!$A$1:$E$1,7,0),0)</f>
        <v>225</v>
      </c>
      <c r="AK25" s="49">
        <f>+AJ25-Q25+IFERROR(VLOOKUP(TRIM($K25)&amp;AK$4,COMPRAS!$A$1:$E$1,7,0),0)</f>
        <v>225</v>
      </c>
      <c r="AL25" s="49">
        <f>+AK25-R25+IFERROR(VLOOKUP(TRIM($K25)&amp;AL$4,COMPRAS!$A$1:$E$1,7,0),0)</f>
        <v>225</v>
      </c>
      <c r="AM25" s="49">
        <f>+AL25-S25+IFERROR(VLOOKUP(TRIM($K25)&amp;AM$4,COMPRAS!$A$1:$E$1,7,0),0)</f>
        <v>225</v>
      </c>
      <c r="AN25" s="49">
        <f>+AM25-T25+IFERROR(VLOOKUP(TRIM($K25)&amp;AN$4,COMPRAS!$A$1:$E$1,7,0),0)</f>
        <v>225</v>
      </c>
      <c r="AO25" s="49">
        <f>+AN25-U25+IFERROR(VLOOKUP(TRIM($K25)&amp;AO$4,COMPRAS!$A$1:$E$1,7,0),0)</f>
        <v>161.87674699999999</v>
      </c>
      <c r="AP25" s="49">
        <f>+AO25-V25+IFERROR(VLOOKUP(TRIM($K25)&amp;AP$4,COMPRAS!$A$1:$E$1,7,0),0)</f>
        <v>161.87674699999999</v>
      </c>
      <c r="AQ25" s="49">
        <f>+AP25-W25+IFERROR(VLOOKUP(TRIM($K25)&amp;AQ$4,COMPRAS!$A$1:$E$1,7,0),0)</f>
        <v>161.87674699999999</v>
      </c>
      <c r="AR25" s="49">
        <f>+AQ25-X25+IFERROR(VLOOKUP(TRIM($K25)&amp;AR$4,COMPRAS!$A$1:$E$1,7,0),0)</f>
        <v>161.87674699999999</v>
      </c>
      <c r="AS25" s="49">
        <f>+AR25-Y25+IFERROR(VLOOKUP(TRIM($K25)&amp;AS$4,COMPRAS!$A$1:$E$1,7,0),0)</f>
        <v>161.87674699999999</v>
      </c>
      <c r="AT25" s="49">
        <f>+AS25-Z25+IFERROR(VLOOKUP(TRIM($K25)&amp;AT$4,COMPRAS!$A$1:$E$1,7,0),0)</f>
        <v>161.87674699999999</v>
      </c>
      <c r="AU25" s="49">
        <f>+AT25-AA25+IFERROR(VLOOKUP(TRIM($K25)&amp;AU$4,COMPRAS!$A$1:$E$1,7,0),0)</f>
        <v>161.87674699999999</v>
      </c>
      <c r="AV25" s="49">
        <f>+AU25-AB25+IFERROR(VLOOKUP(TRIM($K25)&amp;AV$4,COMPRAS!$A$1:$E$1,7,0),0)</f>
        <v>161.87674699999999</v>
      </c>
    </row>
    <row r="26" spans="1:48" ht="14.4" x14ac:dyDescent="0.3">
      <c r="A26" s="46">
        <f>+IFERROR(VLOOKUP(CONCATENATE(A$2,TRIM($K26)),'Stock Tango'!$A:$G,7,FALSE),0)</f>
        <v>250</v>
      </c>
      <c r="B26" s="46">
        <f>+IFERROR(VLOOKUP(CONCATENATE(B$2,TRIM($K26)),'Stock Tango'!$A:$G,7,FALSE),0)</f>
        <v>0</v>
      </c>
      <c r="C26" s="46">
        <f>+IFERROR(VLOOKUP(CONCATENATE(C$2,TRIM($K26)),'Stock Tango'!$A:$G,7,FALSE),0)</f>
        <v>0</v>
      </c>
      <c r="D26" s="47">
        <f>+IFERROR(VLOOKUP(CONCATENATE(D$2,TRIM($K26)),'Stock Tango'!$A:$G,7,FALSE),0)</f>
        <v>0</v>
      </c>
      <c r="E26" s="48">
        <f t="shared" si="5"/>
        <v>250</v>
      </c>
      <c r="F26" s="46">
        <f>(A26/+VLOOKUP(K26,Consumos!$B$3:$E$1000,4,0))</f>
        <v>8.4391397410518199</v>
      </c>
      <c r="G26" s="46" t="str">
        <f t="shared" si="4"/>
        <v>A</v>
      </c>
      <c r="H26" s="49"/>
      <c r="I26" s="67"/>
      <c r="J26" s="40" t="s">
        <v>376</v>
      </c>
      <c r="K26" s="40" t="s">
        <v>156</v>
      </c>
      <c r="L26" s="40" t="s">
        <v>44</v>
      </c>
      <c r="M26" s="268">
        <v>97.813364000000007</v>
      </c>
      <c r="N26" s="268">
        <v>28.021975999999999</v>
      </c>
      <c r="O26" s="268">
        <v>114.63260099999998</v>
      </c>
      <c r="P26" s="268">
        <v>9.1396449999999998</v>
      </c>
      <c r="Q26" s="268">
        <v>148.21569600000001</v>
      </c>
      <c r="R26" s="268">
        <v>126.077215</v>
      </c>
      <c r="S26" s="268">
        <v>11.912606</v>
      </c>
      <c r="T26" s="268">
        <v>7.0091869999999998</v>
      </c>
      <c r="U26" s="268">
        <v>128.17128600000001</v>
      </c>
      <c r="V26" s="268">
        <v>143.121531</v>
      </c>
      <c r="W26" s="268">
        <v>27.265787000000003</v>
      </c>
      <c r="X26" s="268">
        <v>7.0091070000000002</v>
      </c>
      <c r="Y26" s="268">
        <v>80.775138999999996</v>
      </c>
      <c r="Z26" s="268">
        <v>43.956374000000004</v>
      </c>
      <c r="AA26" s="268">
        <v>131.014636</v>
      </c>
      <c r="AB26" s="268">
        <v>13.969581</v>
      </c>
      <c r="AC26" s="268">
        <v>152.35186199999998</v>
      </c>
      <c r="AD26" s="268">
        <v>40.000299999999996</v>
      </c>
      <c r="AE26"/>
      <c r="AF26"/>
      <c r="AG26" s="49">
        <f>+E26-M26+IFERROR(VLOOKUP(TRIM($K26)&amp;$AG$4,COMPRAS!$A$1:$E$1,7,0),0)</f>
        <v>152.18663599999999</v>
      </c>
      <c r="AH26" s="49">
        <f>+AG26-N26+IFERROR(VLOOKUP(TRIM($K26)&amp;AH$4,COMPRAS!$A$1:$E$1,7,0),0)</f>
        <v>124.16466</v>
      </c>
      <c r="AI26" s="49">
        <f>+AH26-O26+IFERROR(VLOOKUP(TRIM($K26)&amp;AI$4,COMPRAS!$A$1:$E$1,7,0),0)</f>
        <v>9.532059000000018</v>
      </c>
      <c r="AJ26" s="49">
        <f>+AI26-P26+IFERROR(VLOOKUP(TRIM($K26)&amp;AJ$4,COMPRAS!$A$1:$E$1,7,0),0)</f>
        <v>0.39241400000001825</v>
      </c>
      <c r="AK26" s="49">
        <f>+AJ26-Q26+IFERROR(VLOOKUP(TRIM($K26)&amp;AK$4,COMPRAS!$A$1:$E$1,7,0),0)</f>
        <v>-147.82328199999998</v>
      </c>
      <c r="AL26" s="49">
        <f>+AK26-R26+IFERROR(VLOOKUP(TRIM($K26)&amp;AL$4,COMPRAS!$A$1:$E$1,7,0),0)</f>
        <v>-273.90049699999997</v>
      </c>
      <c r="AM26" s="49">
        <f>+AL26-S26+IFERROR(VLOOKUP(TRIM($K26)&amp;AM$4,COMPRAS!$A$1:$E$1,7,0),0)</f>
        <v>-285.81310299999996</v>
      </c>
      <c r="AN26" s="49">
        <f>+AM26-T26+IFERROR(VLOOKUP(TRIM($K26)&amp;AN$4,COMPRAS!$A$1:$E$1,7,0),0)</f>
        <v>-292.82228999999995</v>
      </c>
      <c r="AO26" s="49">
        <f>+AN26-U26+IFERROR(VLOOKUP(TRIM($K26)&amp;AO$4,COMPRAS!$A$1:$E$1,7,0),0)</f>
        <v>-420.99357599999996</v>
      </c>
      <c r="AP26" s="49">
        <f>+AO26-V26+IFERROR(VLOOKUP(TRIM($K26)&amp;AP$4,COMPRAS!$A$1:$E$1,7,0),0)</f>
        <v>-564.11510699999997</v>
      </c>
      <c r="AQ26" s="49">
        <f>+AP26-W26+IFERROR(VLOOKUP(TRIM($K26)&amp;AQ$4,COMPRAS!$A$1:$E$1,7,0),0)</f>
        <v>-591.38089400000001</v>
      </c>
      <c r="AR26" s="49">
        <f>+AQ26-X26+IFERROR(VLOOKUP(TRIM($K26)&amp;AR$4,COMPRAS!$A$1:$E$1,7,0),0)</f>
        <v>-598.39000099999998</v>
      </c>
      <c r="AS26" s="49">
        <f>+AR26-Y26+IFERROR(VLOOKUP(TRIM($K26)&amp;AS$4,COMPRAS!$A$1:$E$1,7,0),0)</f>
        <v>-679.16513999999995</v>
      </c>
      <c r="AT26" s="49">
        <f>+AS26-Z26+IFERROR(VLOOKUP(TRIM($K26)&amp;AT$4,COMPRAS!$A$1:$E$1,7,0),0)</f>
        <v>-723.12151399999993</v>
      </c>
      <c r="AU26" s="49">
        <f>+AT26-AA26+IFERROR(VLOOKUP(TRIM($K26)&amp;AU$4,COMPRAS!$A$1:$E$1,7,0),0)</f>
        <v>-854.13614999999993</v>
      </c>
      <c r="AV26" s="49">
        <f>+AU26-AB26+IFERROR(VLOOKUP(TRIM($K26)&amp;AV$4,COMPRAS!$A$1:$E$1,7,0),0)</f>
        <v>-868.10573099999988</v>
      </c>
    </row>
    <row r="27" spans="1:48" ht="14.4" x14ac:dyDescent="0.3">
      <c r="A27" s="46">
        <f>+IFERROR(VLOOKUP(CONCATENATE(A$2,TRIM($K27)),'Stock Tango'!$A:$G,7,FALSE),0)</f>
        <v>1425</v>
      </c>
      <c r="B27" s="46">
        <f>+IFERROR(VLOOKUP(CONCATENATE(B$2,TRIM($K27)),'Stock Tango'!$A:$G,7,FALSE),0)</f>
        <v>0</v>
      </c>
      <c r="C27" s="46">
        <f>+IFERROR(VLOOKUP(CONCATENATE(C$2,TRIM($K27)),'Stock Tango'!$A:$G,7,FALSE),0)</f>
        <v>0</v>
      </c>
      <c r="D27" s="47">
        <f>+IFERROR(VLOOKUP(CONCATENATE(D$2,TRIM($K27)),'Stock Tango'!$A:$G,7,FALSE),0)</f>
        <v>0</v>
      </c>
      <c r="E27" s="48">
        <f t="shared" si="5"/>
        <v>1425</v>
      </c>
      <c r="F27" s="46">
        <f>(A27/+VLOOKUP(K27,Consumos!$B$3:$E$1000,4,0))</f>
        <v>36.889442013147708</v>
      </c>
      <c r="G27" s="46" t="str">
        <f t="shared" si="4"/>
        <v>B</v>
      </c>
      <c r="H27" s="49"/>
      <c r="I27" s="67"/>
      <c r="J27" s="40" t="s">
        <v>487</v>
      </c>
      <c r="K27" s="40" t="s">
        <v>735</v>
      </c>
      <c r="L27" s="40" t="s">
        <v>754</v>
      </c>
      <c r="M27" s="268"/>
      <c r="N27" s="268">
        <v>6.6131399999999996</v>
      </c>
      <c r="O27" s="268"/>
      <c r="P27" s="268">
        <v>235.61053200000001</v>
      </c>
      <c r="Q27" s="268"/>
      <c r="R27" s="268"/>
      <c r="S27" s="268">
        <v>300.19283799999999</v>
      </c>
      <c r="T27" s="268">
        <v>137.71691200000001</v>
      </c>
      <c r="U27" s="268"/>
      <c r="V27" s="268"/>
      <c r="W27" s="268">
        <v>389.87490499999996</v>
      </c>
      <c r="X27" s="268">
        <v>11.601960999999999</v>
      </c>
      <c r="Y27" s="268"/>
      <c r="Z27" s="268">
        <v>66.989570000000001</v>
      </c>
      <c r="AA27" s="268"/>
      <c r="AB27" s="268">
        <v>311.79479900000001</v>
      </c>
      <c r="AC27" s="268"/>
      <c r="AD27" s="268"/>
      <c r="AE27"/>
      <c r="AF27"/>
      <c r="AG27" s="49">
        <f>+E27-M27+IFERROR(VLOOKUP(TRIM($K27)&amp;$AG$4,COMPRAS!$A$1:$E$1,7,0),0)</f>
        <v>1425</v>
      </c>
      <c r="AH27" s="49">
        <f>+AG27-N27+IFERROR(VLOOKUP(TRIM($K27)&amp;AH$4,COMPRAS!$A$1:$E$1,7,0),0)</f>
        <v>1418.3868600000001</v>
      </c>
      <c r="AI27" s="49">
        <f>+AH27-O27+IFERROR(VLOOKUP(TRIM($K27)&amp;AI$4,COMPRAS!$A$1:$E$1,7,0),0)</f>
        <v>1418.3868600000001</v>
      </c>
      <c r="AJ27" s="49">
        <f>+AI27-P27+IFERROR(VLOOKUP(TRIM($K27)&amp;AJ$4,COMPRAS!$A$1:$E$1,7,0),0)</f>
        <v>1182.7763280000001</v>
      </c>
      <c r="AK27" s="49">
        <f>+AJ27-Q27+IFERROR(VLOOKUP(TRIM($K27)&amp;AK$4,COMPRAS!$A$1:$E$1,7,0),0)</f>
        <v>1182.7763280000001</v>
      </c>
      <c r="AL27" s="49">
        <f>+AK27-R27+IFERROR(VLOOKUP(TRIM($K27)&amp;AL$4,COMPRAS!$A$1:$E$1,7,0),0)</f>
        <v>1182.7763280000001</v>
      </c>
      <c r="AM27" s="49">
        <f>+AL27-S27+IFERROR(VLOOKUP(TRIM($K27)&amp;AM$4,COMPRAS!$A$1:$E$1,7,0),0)</f>
        <v>882.58349000000021</v>
      </c>
      <c r="AN27" s="49">
        <f>+AM27-T27+IFERROR(VLOOKUP(TRIM($K27)&amp;AN$4,COMPRAS!$A$1:$E$1,7,0),0)</f>
        <v>744.86657800000023</v>
      </c>
      <c r="AO27" s="49">
        <f>+AN27-U27+IFERROR(VLOOKUP(TRIM($K27)&amp;AO$4,COMPRAS!$A$1:$E$1,7,0),0)</f>
        <v>744.86657800000023</v>
      </c>
      <c r="AP27" s="49">
        <f>+AO27-V27+IFERROR(VLOOKUP(TRIM($K27)&amp;AP$4,COMPRAS!$A$1:$E$1,7,0),0)</f>
        <v>744.86657800000023</v>
      </c>
      <c r="AQ27" s="49">
        <f>+AP27-W27+IFERROR(VLOOKUP(TRIM($K27)&amp;AQ$4,COMPRAS!$A$1:$E$1,7,0),0)</f>
        <v>354.99167300000028</v>
      </c>
      <c r="AR27" s="49">
        <f>+AQ27-X27+IFERROR(VLOOKUP(TRIM($K27)&amp;AR$4,COMPRAS!$A$1:$E$1,7,0),0)</f>
        <v>343.38971200000026</v>
      </c>
      <c r="AS27" s="49">
        <f>+AR27-Y27+IFERROR(VLOOKUP(TRIM($K27)&amp;AS$4,COMPRAS!$A$1:$E$1,7,0),0)</f>
        <v>343.38971200000026</v>
      </c>
      <c r="AT27" s="49">
        <f>+AS27-Z27+IFERROR(VLOOKUP(TRIM($K27)&amp;AT$4,COMPRAS!$A$1:$E$1,7,0),0)</f>
        <v>276.40014200000024</v>
      </c>
      <c r="AU27" s="49">
        <f>+AT27-AA27+IFERROR(VLOOKUP(TRIM($K27)&amp;AU$4,COMPRAS!$A$1:$E$1,7,0),0)</f>
        <v>276.40014200000024</v>
      </c>
      <c r="AV27" s="49">
        <f>+AU27-AB27+IFERROR(VLOOKUP(TRIM($K27)&amp;AV$4,COMPRAS!$A$1:$E$1,7,0),0)</f>
        <v>-35.394656999999768</v>
      </c>
    </row>
    <row r="28" spans="1:48" ht="14.4" x14ac:dyDescent="0.3">
      <c r="A28" s="46">
        <f>+IFERROR(VLOOKUP(CONCATENATE(A$2,TRIM($K28)),'Stock Tango'!$A:$G,7,FALSE),0)</f>
        <v>2250</v>
      </c>
      <c r="B28" s="46">
        <f>+IFERROR(VLOOKUP(CONCATENATE(B$2,TRIM($K28)),'Stock Tango'!$A:$G,7,FALSE),0)</f>
        <v>0</v>
      </c>
      <c r="C28" s="46">
        <f>+IFERROR(VLOOKUP(CONCATENATE(C$2,TRIM($K28)),'Stock Tango'!$A:$G,7,FALSE),0)</f>
        <v>0</v>
      </c>
      <c r="D28" s="47">
        <f>+IFERROR(VLOOKUP(CONCATENATE(D$2,TRIM($K28)),'Stock Tango'!$A:$G,7,FALSE),0)</f>
        <v>0</v>
      </c>
      <c r="E28" s="48">
        <f t="shared" si="5"/>
        <v>2250</v>
      </c>
      <c r="F28" s="46">
        <f>(A28/+VLOOKUP(K28,Consumos!$B$3:$E$1000,4,0))</f>
        <v>12.303335327402591</v>
      </c>
      <c r="G28" s="46" t="str">
        <f t="shared" si="4"/>
        <v>A</v>
      </c>
      <c r="H28" s="49"/>
      <c r="I28" s="67"/>
      <c r="K28" s="40" t="s">
        <v>269</v>
      </c>
      <c r="L28" s="40" t="s">
        <v>743</v>
      </c>
      <c r="M28" s="268"/>
      <c r="N28" s="268">
        <v>226.49374399999999</v>
      </c>
      <c r="O28" s="268"/>
      <c r="P28" s="268">
        <v>781.07907400000011</v>
      </c>
      <c r="Q28" s="268"/>
      <c r="R28" s="268"/>
      <c r="S28" s="268">
        <v>1405.1788939999999</v>
      </c>
      <c r="T28" s="268">
        <v>758.00476999999989</v>
      </c>
      <c r="U28" s="268"/>
      <c r="V28" s="268"/>
      <c r="W28" s="268">
        <v>242.46816999999999</v>
      </c>
      <c r="X28" s="268">
        <v>1707.338051</v>
      </c>
      <c r="Y28" s="268"/>
      <c r="Z28" s="268"/>
      <c r="AA28" s="268"/>
      <c r="AB28" s="268">
        <v>874.04303999999991</v>
      </c>
      <c r="AC28" s="268"/>
      <c r="AD28" s="268">
        <v>97.847484000000009</v>
      </c>
      <c r="AE28"/>
      <c r="AF28"/>
      <c r="AG28" s="49">
        <f>+E28-M28+IFERROR(VLOOKUP(TRIM($K28)&amp;$AG$4,COMPRAS!$A$1:$E$1,7,0),0)</f>
        <v>2250</v>
      </c>
      <c r="AH28" s="49">
        <f>+AG28-N28+IFERROR(VLOOKUP(TRIM($K28)&amp;AH$4,COMPRAS!$A$1:$E$1,7,0),0)</f>
        <v>2023.5062560000001</v>
      </c>
      <c r="AI28" s="49">
        <f>+AH28-O28+IFERROR(VLOOKUP(TRIM($K28)&amp;AI$4,COMPRAS!$A$1:$E$1,7,0),0)</f>
        <v>2023.5062560000001</v>
      </c>
      <c r="AJ28" s="49">
        <f>+AI28-P28+IFERROR(VLOOKUP(TRIM($K28)&amp;AJ$4,COMPRAS!$A$1:$E$1,7,0),0)</f>
        <v>1242.4271819999999</v>
      </c>
      <c r="AK28" s="49">
        <f>+AJ28-Q28+IFERROR(VLOOKUP(TRIM($K28)&amp;AK$4,COMPRAS!$A$1:$E$1,7,0),0)</f>
        <v>1242.4271819999999</v>
      </c>
      <c r="AL28" s="49">
        <f>+AK28-R28+IFERROR(VLOOKUP(TRIM($K28)&amp;AL$4,COMPRAS!$A$1:$E$1,7,0),0)</f>
        <v>1242.4271819999999</v>
      </c>
      <c r="AM28" s="49">
        <f>+AL28-S28+IFERROR(VLOOKUP(TRIM($K28)&amp;AM$4,COMPRAS!$A$1:$E$1,7,0),0)</f>
        <v>-162.751712</v>
      </c>
      <c r="AN28" s="49">
        <f>+AM28-T28+IFERROR(VLOOKUP(TRIM($K28)&amp;AN$4,COMPRAS!$A$1:$E$1,7,0),0)</f>
        <v>-920.75648199999989</v>
      </c>
      <c r="AO28" s="49">
        <f>+AN28-U28+IFERROR(VLOOKUP(TRIM($K28)&amp;AO$4,COMPRAS!$A$1:$E$1,7,0),0)</f>
        <v>-920.75648199999989</v>
      </c>
      <c r="AP28" s="49">
        <f>+AO28-V28+IFERROR(VLOOKUP(TRIM($K28)&amp;AP$4,COMPRAS!$A$1:$E$1,7,0),0)</f>
        <v>-920.75648199999989</v>
      </c>
      <c r="AQ28" s="49">
        <f>+AP28-W28+IFERROR(VLOOKUP(TRIM($K28)&amp;AQ$4,COMPRAS!$A$1:$E$1,7,0),0)</f>
        <v>-1163.2246519999999</v>
      </c>
      <c r="AR28" s="49">
        <f>+AQ28-X28+IFERROR(VLOOKUP(TRIM($K28)&amp;AR$4,COMPRAS!$A$1:$E$1,7,0),0)</f>
        <v>-2870.5627029999996</v>
      </c>
      <c r="AS28" s="49">
        <f>+AR28-Y28+IFERROR(VLOOKUP(TRIM($K28)&amp;AS$4,COMPRAS!$A$1:$E$1,7,0),0)</f>
        <v>-2870.5627029999996</v>
      </c>
      <c r="AT28" s="49">
        <f>+AS28-Z28+IFERROR(VLOOKUP(TRIM($K28)&amp;AT$4,COMPRAS!$A$1:$E$1,7,0),0)</f>
        <v>-2870.5627029999996</v>
      </c>
      <c r="AU28" s="49">
        <f>+AT28-AA28+IFERROR(VLOOKUP(TRIM($K28)&amp;AU$4,COMPRAS!$A$1:$E$1,7,0),0)</f>
        <v>-2870.5627029999996</v>
      </c>
      <c r="AV28" s="49">
        <f>+AU28-AB28+IFERROR(VLOOKUP(TRIM($K28)&amp;AV$4,COMPRAS!$A$1:$E$1,7,0),0)</f>
        <v>-3744.6057429999996</v>
      </c>
    </row>
    <row r="29" spans="1:48" ht="14.4" x14ac:dyDescent="0.3">
      <c r="A29" s="46">
        <f>+IFERROR(VLOOKUP(CONCATENATE(A$2,TRIM($K29)),'Stock Tango'!$A:$G,7,FALSE),0)</f>
        <v>1860</v>
      </c>
      <c r="B29" s="46">
        <f>+IFERROR(VLOOKUP(CONCATENATE(B$2,TRIM($K29)),'Stock Tango'!$A:$G,7,FALSE),0)</f>
        <v>0</v>
      </c>
      <c r="C29" s="46">
        <f>+IFERROR(VLOOKUP(CONCATENATE(C$2,TRIM($K29)),'Stock Tango'!$A:$G,7,FALSE),0)</f>
        <v>0</v>
      </c>
      <c r="D29" s="47">
        <f>+IFERROR(VLOOKUP(CONCATENATE(D$2,TRIM($K29)),'Stock Tango'!$A:$G,7,FALSE),0)</f>
        <v>0</v>
      </c>
      <c r="E29" s="48">
        <f t="shared" si="5"/>
        <v>1860</v>
      </c>
      <c r="F29" s="46">
        <f>(A29/+VLOOKUP(K29,Consumos!$B$3:$E$1000,4,0))</f>
        <v>9.6603995890290921</v>
      </c>
      <c r="G29" s="46" t="str">
        <f t="shared" si="4"/>
        <v>A</v>
      </c>
      <c r="H29" s="49"/>
      <c r="I29" s="67"/>
      <c r="J29" s="40" t="s">
        <v>369</v>
      </c>
      <c r="K29" s="40" t="s">
        <v>99</v>
      </c>
      <c r="L29" s="40" t="s">
        <v>2206</v>
      </c>
      <c r="M29" s="268"/>
      <c r="N29" s="268"/>
      <c r="O29" s="268"/>
      <c r="P29" s="268">
        <v>2636.8662859999999</v>
      </c>
      <c r="Q29" s="268"/>
      <c r="R29" s="268"/>
      <c r="S29" s="268">
        <v>874.28425799999991</v>
      </c>
      <c r="T29" s="268">
        <v>1879.9308000000001</v>
      </c>
      <c r="U29" s="268"/>
      <c r="V29" s="268"/>
      <c r="W29" s="268"/>
      <c r="X29" s="268"/>
      <c r="Y29" s="268"/>
      <c r="Z29" s="268">
        <v>1724.8200000000002</v>
      </c>
      <c r="AA29" s="268"/>
      <c r="AB29" s="268"/>
      <c r="AC29" s="268"/>
      <c r="AD29" s="268"/>
      <c r="AE29"/>
      <c r="AF29"/>
      <c r="AG29" s="49">
        <f>+E29-M29+IFERROR(VLOOKUP(TRIM($K29)&amp;$AG$4,COMPRAS!$A$1:$E$1,7,0),0)</f>
        <v>1860</v>
      </c>
      <c r="AH29" s="49">
        <f>+AG29-N29+IFERROR(VLOOKUP(TRIM($K29)&amp;AH$4,COMPRAS!$A$1:$E$1,7,0),0)</f>
        <v>1860</v>
      </c>
      <c r="AI29" s="49">
        <f>+AH29-O29+IFERROR(VLOOKUP(TRIM($K29)&amp;AI$4,COMPRAS!$A$1:$E$1,7,0),0)</f>
        <v>1860</v>
      </c>
      <c r="AJ29" s="49">
        <f>+AI29-P29+IFERROR(VLOOKUP(TRIM($K29)&amp;AJ$4,COMPRAS!$A$1:$E$1,7,0),0)</f>
        <v>-776.86628599999995</v>
      </c>
      <c r="AK29" s="49">
        <f>+AJ29-Q29+IFERROR(VLOOKUP(TRIM($K29)&amp;AK$4,COMPRAS!$A$1:$E$1,7,0),0)</f>
        <v>-776.86628599999995</v>
      </c>
      <c r="AL29" s="49">
        <f>+AK29-R29+IFERROR(VLOOKUP(TRIM($K29)&amp;AL$4,COMPRAS!$A$1:$E$1,7,0),0)</f>
        <v>-776.86628599999995</v>
      </c>
      <c r="AM29" s="49">
        <f>+AL29-S29+IFERROR(VLOOKUP(TRIM($K29)&amp;AM$4,COMPRAS!$A$1:$E$1,7,0),0)</f>
        <v>-1651.1505439999999</v>
      </c>
      <c r="AN29" s="49">
        <f>+AM29-T29+IFERROR(VLOOKUP(TRIM($K29)&amp;AN$4,COMPRAS!$A$1:$E$1,7,0),0)</f>
        <v>-3531.0813440000002</v>
      </c>
      <c r="AO29" s="49">
        <f>+AN29-U29+IFERROR(VLOOKUP(TRIM($K29)&amp;AO$4,COMPRAS!$A$1:$E$1,7,0),0)</f>
        <v>-3531.0813440000002</v>
      </c>
      <c r="AP29" s="49">
        <f>+AO29-V29+IFERROR(VLOOKUP(TRIM($K29)&amp;AP$4,COMPRAS!$A$1:$E$1,7,0),0)</f>
        <v>-3531.0813440000002</v>
      </c>
      <c r="AQ29" s="49">
        <f>+AP29-W29+IFERROR(VLOOKUP(TRIM($K29)&amp;AQ$4,COMPRAS!$A$1:$E$1,7,0),0)</f>
        <v>-3531.0813440000002</v>
      </c>
      <c r="AR29" s="49">
        <f>+AQ29-X29+IFERROR(VLOOKUP(TRIM($K29)&amp;AR$4,COMPRAS!$A$1:$E$1,7,0),0)</f>
        <v>-3531.0813440000002</v>
      </c>
      <c r="AS29" s="49">
        <f>+AR29-Y29+IFERROR(VLOOKUP(TRIM($K29)&amp;AS$4,COMPRAS!$A$1:$E$1,7,0),0)</f>
        <v>-3531.0813440000002</v>
      </c>
      <c r="AT29" s="49">
        <f>+AS29-Z29+IFERROR(VLOOKUP(TRIM($K29)&amp;AT$4,COMPRAS!$A$1:$E$1,7,0),0)</f>
        <v>-5255.9013439999999</v>
      </c>
      <c r="AU29" s="49">
        <f>+AT29-AA29+IFERROR(VLOOKUP(TRIM($K29)&amp;AU$4,COMPRAS!$A$1:$E$1,7,0),0)</f>
        <v>-5255.9013439999999</v>
      </c>
      <c r="AV29" s="49">
        <f>+AU29-AB29+IFERROR(VLOOKUP(TRIM($K29)&amp;AV$4,COMPRAS!$A$1:$E$1,7,0),0)</f>
        <v>-5255.9013439999999</v>
      </c>
    </row>
    <row r="30" spans="1:48" ht="14.4" x14ac:dyDescent="0.3">
      <c r="A30" s="46">
        <f>+IFERROR(VLOOKUP(CONCATENATE(A$2,TRIM($K30)),'Stock Tango'!$A:$G,7,FALSE),0)</f>
        <v>840</v>
      </c>
      <c r="B30" s="46">
        <f>+IFERROR(VLOOKUP(CONCATENATE(B$2,TRIM($K30)),'Stock Tango'!$A:$G,7,FALSE),0)</f>
        <v>0</v>
      </c>
      <c r="C30" s="46">
        <f>+IFERROR(VLOOKUP(CONCATENATE(C$2,TRIM($K30)),'Stock Tango'!$A:$G,7,FALSE),0)</f>
        <v>0</v>
      </c>
      <c r="D30" s="47">
        <f>+IFERROR(VLOOKUP(CONCATENATE(D$2,TRIM($K30)),'Stock Tango'!$A:$G,7,FALSE),0)</f>
        <v>0</v>
      </c>
      <c r="E30" s="48">
        <f t="shared" si="5"/>
        <v>840</v>
      </c>
      <c r="F30" s="46">
        <f>(A30/+VLOOKUP(K30,Consumos!$B$3:$E$1000,4,0))</f>
        <v>6.2520373547621011</v>
      </c>
      <c r="G30" s="46" t="str">
        <f t="shared" si="4"/>
        <v>A</v>
      </c>
      <c r="H30" s="49"/>
      <c r="I30" s="67"/>
      <c r="K30" s="40" t="s">
        <v>109</v>
      </c>
      <c r="L30" s="40" t="s">
        <v>91</v>
      </c>
      <c r="M30" s="268"/>
      <c r="N30" s="268"/>
      <c r="O30" s="268"/>
      <c r="P30" s="268">
        <v>1261.973684</v>
      </c>
      <c r="Q30" s="268"/>
      <c r="R30" s="268"/>
      <c r="S30" s="268">
        <v>592.10526300000004</v>
      </c>
      <c r="T30" s="268">
        <v>657.89473699999996</v>
      </c>
      <c r="U30" s="268"/>
      <c r="V30" s="268"/>
      <c r="W30" s="268"/>
      <c r="X30" s="268">
        <v>1250</v>
      </c>
      <c r="Y30" s="268"/>
      <c r="Z30" s="268"/>
      <c r="AA30" s="268"/>
      <c r="AB30" s="268">
        <v>1250</v>
      </c>
      <c r="AC30" s="268"/>
      <c r="AD30" s="268"/>
      <c r="AE30"/>
      <c r="AF30"/>
      <c r="AG30" s="49">
        <f>+E30-M30+IFERROR(VLOOKUP(TRIM($K30)&amp;$AG$4,COMPRAS!$A$1:$E$1,7,0),0)</f>
        <v>840</v>
      </c>
      <c r="AH30" s="49">
        <f>+AG30-N30+IFERROR(VLOOKUP(TRIM($K30)&amp;AH$4,COMPRAS!$A$1:$E$1,7,0),0)</f>
        <v>840</v>
      </c>
      <c r="AI30" s="49">
        <f>+AH30-O30+IFERROR(VLOOKUP(TRIM($K30)&amp;AI$4,COMPRAS!$A$1:$E$1,7,0),0)</f>
        <v>840</v>
      </c>
      <c r="AJ30" s="49">
        <f>+AI30-P30+IFERROR(VLOOKUP(TRIM($K30)&amp;AJ$4,COMPRAS!$A$1:$E$1,7,0),0)</f>
        <v>-421.97368400000005</v>
      </c>
      <c r="AK30" s="49">
        <f>+AJ30-Q30+IFERROR(VLOOKUP(TRIM($K30)&amp;AK$4,COMPRAS!$A$1:$E$1,7,0),0)</f>
        <v>-421.97368400000005</v>
      </c>
      <c r="AL30" s="49">
        <f>+AK30-R30+IFERROR(VLOOKUP(TRIM($K30)&amp;AL$4,COMPRAS!$A$1:$E$1,7,0),0)</f>
        <v>-421.97368400000005</v>
      </c>
      <c r="AM30" s="49">
        <f>+AL30-S30+IFERROR(VLOOKUP(TRIM($K30)&amp;AM$4,COMPRAS!$A$1:$E$1,7,0),0)</f>
        <v>-1014.0789470000001</v>
      </c>
      <c r="AN30" s="49">
        <f>+AM30-T30+IFERROR(VLOOKUP(TRIM($K30)&amp;AN$4,COMPRAS!$A$1:$E$1,7,0),0)</f>
        <v>-1671.973684</v>
      </c>
      <c r="AO30" s="49">
        <f>+AN30-U30+IFERROR(VLOOKUP(TRIM($K30)&amp;AO$4,COMPRAS!$A$1:$E$1,7,0),0)</f>
        <v>-1671.973684</v>
      </c>
      <c r="AP30" s="49">
        <f>+AO30-V30+IFERROR(VLOOKUP(TRIM($K30)&amp;AP$4,COMPRAS!$A$1:$E$1,7,0),0)</f>
        <v>-1671.973684</v>
      </c>
      <c r="AQ30" s="49">
        <f>+AP30-W30+IFERROR(VLOOKUP(TRIM($K30)&amp;AQ$4,COMPRAS!$A$1:$E$1,7,0),0)</f>
        <v>-1671.973684</v>
      </c>
      <c r="AR30" s="49">
        <f>+AQ30-X30+IFERROR(VLOOKUP(TRIM($K30)&amp;AR$4,COMPRAS!$A$1:$E$1,7,0),0)</f>
        <v>-2921.973684</v>
      </c>
      <c r="AS30" s="49">
        <f>+AR30-Y30+IFERROR(VLOOKUP(TRIM($K30)&amp;AS$4,COMPRAS!$A$1:$E$1,7,0),0)</f>
        <v>-2921.973684</v>
      </c>
      <c r="AT30" s="49">
        <f>+AS30-Z30+IFERROR(VLOOKUP(TRIM($K30)&amp;AT$4,COMPRAS!$A$1:$E$1,7,0),0)</f>
        <v>-2921.973684</v>
      </c>
      <c r="AU30" s="49">
        <f>+AT30-AA30+IFERROR(VLOOKUP(TRIM($K30)&amp;AU$4,COMPRAS!$A$1:$E$1,7,0),0)</f>
        <v>-2921.973684</v>
      </c>
      <c r="AV30" s="49">
        <f>+AU30-AB30+IFERROR(VLOOKUP(TRIM($K30)&amp;AV$4,COMPRAS!$A$1:$E$1,7,0),0)</f>
        <v>-4171.9736840000005</v>
      </c>
    </row>
    <row r="31" spans="1:48" ht="14.4" x14ac:dyDescent="0.3">
      <c r="A31" s="46">
        <f>+IFERROR(VLOOKUP(CONCATENATE(A$2,TRIM($K31)),'Stock Tango'!$A:$G,7,FALSE),0)</f>
        <v>150</v>
      </c>
      <c r="B31" s="46">
        <f>+IFERROR(VLOOKUP(CONCATENATE(B$2,TRIM($K31)),'Stock Tango'!$A:$G,7,FALSE),0)</f>
        <v>0</v>
      </c>
      <c r="C31" s="46">
        <f>+IFERROR(VLOOKUP(CONCATENATE(C$2,TRIM($K31)),'Stock Tango'!$A:$G,7,FALSE),0)</f>
        <v>0</v>
      </c>
      <c r="D31" s="47">
        <f>+IFERROR(VLOOKUP(CONCATENATE(D$2,TRIM($K31)),'Stock Tango'!$A:$G,7,FALSE),0)</f>
        <v>0</v>
      </c>
      <c r="E31" s="48">
        <f t="shared" si="5"/>
        <v>150</v>
      </c>
      <c r="F31" s="46">
        <f>(A31/+VLOOKUP(K31,Consumos!$B$3:$E$1000,4,0))</f>
        <v>24.969099550301763</v>
      </c>
      <c r="G31" s="46" t="str">
        <f t="shared" si="4"/>
        <v>A</v>
      </c>
      <c r="H31" s="49"/>
      <c r="I31" s="67"/>
      <c r="J31" s="40" t="s">
        <v>670</v>
      </c>
      <c r="K31" s="40" t="s">
        <v>667</v>
      </c>
      <c r="L31" s="40" t="s">
        <v>656</v>
      </c>
      <c r="M31" s="268"/>
      <c r="N31" s="268">
        <v>168.207908</v>
      </c>
      <c r="O31" s="268"/>
      <c r="P31" s="268"/>
      <c r="Q31" s="268"/>
      <c r="R31" s="268"/>
      <c r="S31" s="268"/>
      <c r="T31" s="268"/>
      <c r="U31" s="268"/>
      <c r="V31" s="268"/>
      <c r="W31" s="268"/>
      <c r="X31" s="268"/>
      <c r="Y31" s="268"/>
      <c r="Z31" s="268">
        <v>433.494595</v>
      </c>
      <c r="AA31" s="268"/>
      <c r="AB31" s="268"/>
      <c r="AC31" s="268"/>
      <c r="AD31" s="268"/>
      <c r="AE31"/>
      <c r="AF31"/>
      <c r="AG31" s="49">
        <f>+E31-M31+IFERROR(VLOOKUP(TRIM($K31)&amp;$AG$4,COMPRAS!$A$1:$E$1,7,0),0)</f>
        <v>150</v>
      </c>
      <c r="AH31" s="49">
        <f>+AG31-N31+IFERROR(VLOOKUP(TRIM($K31)&amp;AH$4,COMPRAS!$A$1:$E$1,7,0),0)</f>
        <v>-18.207908000000003</v>
      </c>
      <c r="AI31" s="49">
        <f>+AH31-O31+IFERROR(VLOOKUP(TRIM($K31)&amp;AI$4,COMPRAS!$A$1:$E$1,7,0),0)</f>
        <v>-18.207908000000003</v>
      </c>
      <c r="AJ31" s="49">
        <f>+AI31-P31+IFERROR(VLOOKUP(TRIM($K31)&amp;AJ$4,COMPRAS!$A$1:$E$1,7,0),0)</f>
        <v>-18.207908000000003</v>
      </c>
      <c r="AK31" s="49">
        <f>+AJ31-Q31+IFERROR(VLOOKUP(TRIM($K31)&amp;AK$4,COMPRAS!$A$1:$E$1,7,0),0)</f>
        <v>-18.207908000000003</v>
      </c>
      <c r="AL31" s="49">
        <f>+AK31-R31+IFERROR(VLOOKUP(TRIM($K31)&amp;AL$4,COMPRAS!$A$1:$E$1,7,0),0)</f>
        <v>-18.207908000000003</v>
      </c>
      <c r="AM31" s="49">
        <f>+AL31-S31+IFERROR(VLOOKUP(TRIM($K31)&amp;AM$4,COMPRAS!$A$1:$E$1,7,0),0)</f>
        <v>-18.207908000000003</v>
      </c>
      <c r="AN31" s="49">
        <f>+AM31-T31+IFERROR(VLOOKUP(TRIM($K31)&amp;AN$4,COMPRAS!$A$1:$E$1,7,0),0)</f>
        <v>-18.207908000000003</v>
      </c>
      <c r="AO31" s="49">
        <f>+AN31-U31+IFERROR(VLOOKUP(TRIM($K31)&amp;AO$4,COMPRAS!$A$1:$E$1,7,0),0)</f>
        <v>-18.207908000000003</v>
      </c>
      <c r="AP31" s="49">
        <f>+AO31-V31+IFERROR(VLOOKUP(TRIM($K31)&amp;AP$4,COMPRAS!$A$1:$E$1,7,0),0)</f>
        <v>-18.207908000000003</v>
      </c>
      <c r="AQ31" s="49">
        <f>+AP31-W31+IFERROR(VLOOKUP(TRIM($K31)&amp;AQ$4,COMPRAS!$A$1:$E$1,7,0),0)</f>
        <v>-18.207908000000003</v>
      </c>
      <c r="AR31" s="49">
        <f>+AQ31-X31+IFERROR(VLOOKUP(TRIM($K31)&amp;AR$4,COMPRAS!$A$1:$E$1,7,0),0)</f>
        <v>-18.207908000000003</v>
      </c>
      <c r="AS31" s="49">
        <f>+AR31-Y31+IFERROR(VLOOKUP(TRIM($K31)&amp;AS$4,COMPRAS!$A$1:$E$1,7,0),0)</f>
        <v>-18.207908000000003</v>
      </c>
      <c r="AT31" s="49">
        <f>+AS31-Z31+IFERROR(VLOOKUP(TRIM($K31)&amp;AT$4,COMPRAS!$A$1:$E$1,7,0),0)</f>
        <v>-451.70250299999998</v>
      </c>
      <c r="AU31" s="49">
        <f>+AT31-AA31+IFERROR(VLOOKUP(TRIM($K31)&amp;AU$4,COMPRAS!$A$1:$E$1,7,0),0)</f>
        <v>-451.70250299999998</v>
      </c>
      <c r="AV31" s="49">
        <f>+AU31-AB31+IFERROR(VLOOKUP(TRIM($K31)&amp;AV$4,COMPRAS!$A$1:$E$1,7,0),0)</f>
        <v>-451.70250299999998</v>
      </c>
    </row>
    <row r="32" spans="1:48" ht="14.4" x14ac:dyDescent="0.3">
      <c r="A32" s="46">
        <f>+IFERROR(VLOOKUP(CONCATENATE(A$2,TRIM($K32)),'Stock Tango'!$A:$G,7,FALSE),0)</f>
        <v>0</v>
      </c>
      <c r="B32" s="46">
        <f>+IFERROR(VLOOKUP(CONCATENATE(B$2,TRIM($K32)),'Stock Tango'!$A:$G,7,FALSE),0)</f>
        <v>0</v>
      </c>
      <c r="C32" s="46">
        <f>+IFERROR(VLOOKUP(CONCATENATE(C$2,TRIM($K32)),'Stock Tango'!$A:$G,7,FALSE),0)</f>
        <v>0</v>
      </c>
      <c r="D32" s="47">
        <f>+IFERROR(VLOOKUP(CONCATENATE(D$2,TRIM($K32)),'Stock Tango'!$A:$G,7,FALSE),0)</f>
        <v>0</v>
      </c>
      <c r="E32" s="48">
        <f t="shared" si="5"/>
        <v>0</v>
      </c>
      <c r="F32" s="46">
        <f>(A32/+VLOOKUP(K32,Consumos!$B$3:$E$1000,4,0))</f>
        <v>0</v>
      </c>
      <c r="G32" s="46" t="str">
        <f t="shared" si="4"/>
        <v>A</v>
      </c>
      <c r="H32" s="49"/>
      <c r="I32" s="67"/>
      <c r="J32" s="40" t="s">
        <v>821</v>
      </c>
      <c r="K32" s="40" t="s">
        <v>822</v>
      </c>
      <c r="L32" s="40" t="s">
        <v>806</v>
      </c>
      <c r="M32" s="268"/>
      <c r="N32" s="268"/>
      <c r="O32" s="268">
        <v>1941.71</v>
      </c>
      <c r="P32" s="268"/>
      <c r="Q32" s="268"/>
      <c r="R32" s="268"/>
      <c r="S32" s="268"/>
      <c r="T32" s="268"/>
      <c r="U32" s="268"/>
      <c r="V32" s="268"/>
      <c r="W32" s="268"/>
      <c r="X32" s="268"/>
      <c r="Y32" s="268"/>
      <c r="Z32" s="268"/>
      <c r="AA32" s="268"/>
      <c r="AB32" s="268"/>
      <c r="AC32" s="268"/>
      <c r="AD32" s="268"/>
      <c r="AE32"/>
      <c r="AF32"/>
      <c r="AG32" s="49">
        <f>+E32-M32+IFERROR(VLOOKUP(TRIM($K32)&amp;$AG$4,COMPRAS!$A$1:$E$1,7,0),0)</f>
        <v>0</v>
      </c>
      <c r="AH32" s="49">
        <f>+AG32-N32+IFERROR(VLOOKUP(TRIM($K32)&amp;AH$4,COMPRAS!$A$1:$E$1,7,0),0)</f>
        <v>0</v>
      </c>
      <c r="AI32" s="49">
        <f>+AH32-O32+IFERROR(VLOOKUP(TRIM($K32)&amp;AI$4,COMPRAS!$A$1:$E$1,7,0),0)</f>
        <v>-1941.71</v>
      </c>
      <c r="AJ32" s="49">
        <f>+AI32-P32+IFERROR(VLOOKUP(TRIM($K32)&amp;AJ$4,COMPRAS!$A$1:$E$1,7,0),0)</f>
        <v>-1941.71</v>
      </c>
      <c r="AK32" s="49">
        <f>+AJ32-Q32+IFERROR(VLOOKUP(TRIM($K32)&amp;AK$4,COMPRAS!$A$1:$E$1,7,0),0)</f>
        <v>-1941.71</v>
      </c>
      <c r="AL32" s="49">
        <f>+AK32-R32+IFERROR(VLOOKUP(TRIM($K32)&amp;AL$4,COMPRAS!$A$1:$E$1,7,0),0)</f>
        <v>-1941.71</v>
      </c>
      <c r="AM32" s="49">
        <f>+AL32-S32+IFERROR(VLOOKUP(TRIM($K32)&amp;AM$4,COMPRAS!$A$1:$E$1,7,0),0)</f>
        <v>-1941.71</v>
      </c>
      <c r="AN32" s="49">
        <f>+AM32-T32+IFERROR(VLOOKUP(TRIM($K32)&amp;AN$4,COMPRAS!$A$1:$E$1,7,0),0)</f>
        <v>-1941.71</v>
      </c>
      <c r="AO32" s="49">
        <f>+AN32-U32+IFERROR(VLOOKUP(TRIM($K32)&amp;AO$4,COMPRAS!$A$1:$E$1,7,0),0)</f>
        <v>-1941.71</v>
      </c>
      <c r="AP32" s="49">
        <f>+AO32-V32+IFERROR(VLOOKUP(TRIM($K32)&amp;AP$4,COMPRAS!$A$1:$E$1,7,0),0)</f>
        <v>-1941.71</v>
      </c>
      <c r="AQ32" s="49">
        <f>+AP32-W32+IFERROR(VLOOKUP(TRIM($K32)&amp;AQ$4,COMPRAS!$A$1:$E$1,7,0),0)</f>
        <v>-1941.71</v>
      </c>
      <c r="AR32" s="49">
        <f>+AQ32-X32+IFERROR(VLOOKUP(TRIM($K32)&amp;AR$4,COMPRAS!$A$1:$E$1,7,0),0)</f>
        <v>-1941.71</v>
      </c>
      <c r="AS32" s="49">
        <f>+AR32-Y32+IFERROR(VLOOKUP(TRIM($K32)&amp;AS$4,COMPRAS!$A$1:$E$1,7,0),0)</f>
        <v>-1941.71</v>
      </c>
      <c r="AT32" s="49">
        <f>+AS32-Z32+IFERROR(VLOOKUP(TRIM($K32)&amp;AT$4,COMPRAS!$A$1:$E$1,7,0),0)</f>
        <v>-1941.71</v>
      </c>
      <c r="AU32" s="49">
        <f>+AT32-AA32+IFERROR(VLOOKUP(TRIM($K32)&amp;AU$4,COMPRAS!$A$1:$E$1,7,0),0)</f>
        <v>-1941.71</v>
      </c>
      <c r="AV32" s="49">
        <f>+AU32-AB32+IFERROR(VLOOKUP(TRIM($K32)&amp;AV$4,COMPRAS!$A$1:$E$1,7,0),0)</f>
        <v>-1941.71</v>
      </c>
    </row>
    <row r="33" spans="1:48" ht="14.4" x14ac:dyDescent="0.3">
      <c r="A33" s="46">
        <f>+IFERROR(VLOOKUP(CONCATENATE(A$2,TRIM($K33)),'Stock Tango'!$A:$G,7,FALSE),0)</f>
        <v>0</v>
      </c>
      <c r="B33" s="46">
        <f>+IFERROR(VLOOKUP(CONCATENATE(B$2,TRIM($K33)),'Stock Tango'!$A:$G,7,FALSE),0)</f>
        <v>0</v>
      </c>
      <c r="C33" s="46">
        <f>+IFERROR(VLOOKUP(CONCATENATE(C$2,TRIM($K33)),'Stock Tango'!$A:$G,7,FALSE),0)</f>
        <v>0</v>
      </c>
      <c r="D33" s="47">
        <f>+IFERROR(VLOOKUP(CONCATENATE(D$2,TRIM($K33)),'Stock Tango'!$A:$G,7,FALSE),0)</f>
        <v>0</v>
      </c>
      <c r="E33" s="48">
        <f t="shared" si="5"/>
        <v>0</v>
      </c>
      <c r="F33" s="46">
        <f>(A33/+VLOOKUP(K33,Consumos!$B$3:$E$1000,4,0))</f>
        <v>0</v>
      </c>
      <c r="G33" s="46" t="str">
        <f t="shared" si="4"/>
        <v>A</v>
      </c>
      <c r="H33" s="49"/>
      <c r="I33" s="67"/>
      <c r="K33" s="40" t="s">
        <v>823</v>
      </c>
      <c r="L33" s="40" t="s">
        <v>807</v>
      </c>
      <c r="M33" s="268"/>
      <c r="N33" s="268"/>
      <c r="O33" s="268">
        <v>754.94</v>
      </c>
      <c r="P33" s="268"/>
      <c r="Q33" s="268"/>
      <c r="R33" s="268"/>
      <c r="S33" s="268"/>
      <c r="T33" s="268"/>
      <c r="U33" s="268"/>
      <c r="V33" s="268"/>
      <c r="W33" s="268"/>
      <c r="X33" s="268"/>
      <c r="Y33" s="268"/>
      <c r="Z33" s="268"/>
      <c r="AA33" s="268"/>
      <c r="AB33" s="268"/>
      <c r="AC33" s="268"/>
      <c r="AD33" s="268"/>
      <c r="AE33"/>
      <c r="AF33"/>
      <c r="AG33" s="49">
        <f>+E33-M33+IFERROR(VLOOKUP(TRIM($K33)&amp;$AG$4,COMPRAS!$A$1:$E$1,7,0),0)</f>
        <v>0</v>
      </c>
      <c r="AH33" s="49">
        <f>+AG33-N33+IFERROR(VLOOKUP(TRIM($K33)&amp;AH$4,COMPRAS!$A$1:$E$1,7,0),0)</f>
        <v>0</v>
      </c>
      <c r="AI33" s="49">
        <f>+AH33-O33+IFERROR(VLOOKUP(TRIM($K33)&amp;AI$4,COMPRAS!$A$1:$E$1,7,0),0)</f>
        <v>-754.94</v>
      </c>
      <c r="AJ33" s="49">
        <f>+AI33-P33+IFERROR(VLOOKUP(TRIM($K33)&amp;AJ$4,COMPRAS!$A$1:$E$1,7,0),0)</f>
        <v>-754.94</v>
      </c>
      <c r="AK33" s="49">
        <f>+AJ33-Q33+IFERROR(VLOOKUP(TRIM($K33)&amp;AK$4,COMPRAS!$A$1:$E$1,7,0),0)</f>
        <v>-754.94</v>
      </c>
      <c r="AL33" s="49">
        <f>+AK33-R33+IFERROR(VLOOKUP(TRIM($K33)&amp;AL$4,COMPRAS!$A$1:$E$1,7,0),0)</f>
        <v>-754.94</v>
      </c>
      <c r="AM33" s="49">
        <f>+AL33-S33+IFERROR(VLOOKUP(TRIM($K33)&amp;AM$4,COMPRAS!$A$1:$E$1,7,0),0)</f>
        <v>-754.94</v>
      </c>
      <c r="AN33" s="49">
        <f>+AM33-T33+IFERROR(VLOOKUP(TRIM($K33)&amp;AN$4,COMPRAS!$A$1:$E$1,7,0),0)</f>
        <v>-754.94</v>
      </c>
      <c r="AO33" s="49">
        <f>+AN33-U33+IFERROR(VLOOKUP(TRIM($K33)&amp;AO$4,COMPRAS!$A$1:$E$1,7,0),0)</f>
        <v>-754.94</v>
      </c>
      <c r="AP33" s="49">
        <f>+AO33-V33+IFERROR(VLOOKUP(TRIM($K33)&amp;AP$4,COMPRAS!$A$1:$E$1,7,0),0)</f>
        <v>-754.94</v>
      </c>
      <c r="AQ33" s="49" t="e">
        <f>+AP33-#REF!+IFERROR(VLOOKUP(TRIM($K33)&amp;AQ$4,COMPRAS!$A$1:$E$1,7,0),0)</f>
        <v>#REF!</v>
      </c>
      <c r="AR33" s="49" t="e">
        <f>+AQ33-#REF!+IFERROR(VLOOKUP(TRIM($K33)&amp;AR$4,COMPRAS!$A$1:$E$1,7,0),0)</f>
        <v>#REF!</v>
      </c>
      <c r="AS33" s="49" t="e">
        <f>+AR33-#REF!+IFERROR(VLOOKUP(TRIM($K33)&amp;AS$4,COMPRAS!$A$1:$E$1,7,0),0)</f>
        <v>#REF!</v>
      </c>
      <c r="AT33" s="49" t="e">
        <f>+AS33-#REF!+IFERROR(VLOOKUP(TRIM($K33)&amp;AT$4,COMPRAS!$A$1:$E$1,7,0),0)</f>
        <v>#REF!</v>
      </c>
      <c r="AU33" s="49" t="e">
        <f>+AT33-#REF!+IFERROR(VLOOKUP(TRIM($K33)&amp;AU$4,COMPRAS!$A$1:$E$1,7,0),0)</f>
        <v>#REF!</v>
      </c>
      <c r="AV33" s="49" t="e">
        <f>+AU33-AB33+IFERROR(VLOOKUP(TRIM($K33)&amp;AV$4,COMPRAS!$A$1:$E$1,7,0),0)</f>
        <v>#REF!</v>
      </c>
    </row>
    <row r="34" spans="1:48" ht="14.4" x14ac:dyDescent="0.3">
      <c r="A34" s="46">
        <f>+IFERROR(VLOOKUP(CONCATENATE(A$2,TRIM($K34)),'Stock Tango'!$A:$G,7,FALSE),0)</f>
        <v>0</v>
      </c>
      <c r="B34" s="46">
        <f>+IFERROR(VLOOKUP(CONCATENATE(B$2,TRIM($K34)),'Stock Tango'!$A:$G,7,FALSE),0)</f>
        <v>0</v>
      </c>
      <c r="C34" s="46">
        <f>+IFERROR(VLOOKUP(CONCATENATE(C$2,TRIM($K34)),'Stock Tango'!$A:$G,7,FALSE),0)</f>
        <v>0</v>
      </c>
      <c r="D34" s="47">
        <f>+IFERROR(VLOOKUP(CONCATENATE(D$2,TRIM($K34)),'Stock Tango'!$A:$G,7,FALSE),0)</f>
        <v>0</v>
      </c>
      <c r="E34" s="48">
        <f t="shared" si="5"/>
        <v>0</v>
      </c>
      <c r="F34" s="46">
        <f>(A34/+VLOOKUP(K34,Consumos!$B$3:$E$1000,4,0))</f>
        <v>0</v>
      </c>
      <c r="G34" s="46" t="str">
        <f t="shared" si="4"/>
        <v>A</v>
      </c>
      <c r="H34" s="49"/>
      <c r="I34" s="67"/>
      <c r="J34" s="40" t="s">
        <v>506</v>
      </c>
      <c r="K34" s="40" t="s">
        <v>301</v>
      </c>
      <c r="L34" s="40" t="s">
        <v>605</v>
      </c>
      <c r="M34" s="268">
        <v>365.64556099999999</v>
      </c>
      <c r="N34" s="268">
        <v>467.63219999999995</v>
      </c>
      <c r="O34" s="268">
        <v>317.51326299999999</v>
      </c>
      <c r="P34" s="268">
        <v>498.47242100000005</v>
      </c>
      <c r="Q34" s="268">
        <v>415.21505100000002</v>
      </c>
      <c r="R34" s="268">
        <v>436.57379600000002</v>
      </c>
      <c r="S34" s="268">
        <v>435.04967400000004</v>
      </c>
      <c r="T34" s="268">
        <v>834.84748400000001</v>
      </c>
      <c r="U34" s="268">
        <v>327.60000000000002</v>
      </c>
      <c r="V34" s="268">
        <v>393.12023099999999</v>
      </c>
      <c r="W34" s="268">
        <v>671.82180000000005</v>
      </c>
      <c r="X34" s="268">
        <v>560.72775799999988</v>
      </c>
      <c r="Y34" s="268">
        <v>268.18379999999996</v>
      </c>
      <c r="Z34" s="268">
        <v>112.67647100000001</v>
      </c>
      <c r="AA34" s="268">
        <v>370.0188</v>
      </c>
      <c r="AB34" s="268">
        <v>907.47360000000003</v>
      </c>
      <c r="AC34" s="268">
        <v>420.10860000000002</v>
      </c>
      <c r="AD34" s="268">
        <v>302.64060000000001</v>
      </c>
      <c r="AE34"/>
      <c r="AF34"/>
      <c r="AG34" s="49">
        <f>+E34-M34+IFERROR(VLOOKUP(TRIM($K34)&amp;$AG$4,COMPRAS!$A$1:$E$1,7,0),0)</f>
        <v>-365.64556099999999</v>
      </c>
      <c r="AH34" s="49">
        <f>+AG34-N34+IFERROR(VLOOKUP(TRIM($K34)&amp;AH$4,COMPRAS!$A$1:$E$1,7,0),0)</f>
        <v>-833.27776099999994</v>
      </c>
      <c r="AI34" s="49">
        <f>+AH34-O34+IFERROR(VLOOKUP(TRIM($K34)&amp;AI$4,COMPRAS!$A$1:$E$1,7,0),0)</f>
        <v>-1150.7910239999999</v>
      </c>
      <c r="AJ34" s="49">
        <f>+AI34-P34+IFERROR(VLOOKUP(TRIM($K34)&amp;AJ$4,COMPRAS!$A$1:$E$1,7,0),0)</f>
        <v>-1649.263445</v>
      </c>
      <c r="AK34" s="49">
        <f>+AJ34-Q34+IFERROR(VLOOKUP(TRIM($K34)&amp;AK$4,COMPRAS!$A$1:$E$1,7,0),0)</f>
        <v>-2064.4784960000002</v>
      </c>
      <c r="AL34" s="49">
        <f>+AK34-R34+IFERROR(VLOOKUP(TRIM($K34)&amp;AL$4,COMPRAS!$A$1:$E$1,7,0),0)</f>
        <v>-2501.0522920000003</v>
      </c>
      <c r="AM34" s="49">
        <f>+AL34-S34+IFERROR(VLOOKUP(TRIM($K34)&amp;AM$4,COMPRAS!$A$1:$E$1,7,0),0)</f>
        <v>-2936.1019660000002</v>
      </c>
      <c r="AN34" s="49">
        <f>+AM34-T34+IFERROR(VLOOKUP(TRIM($K34)&amp;AN$4,COMPRAS!$A$1:$E$1,7,0),0)</f>
        <v>-3770.9494500000001</v>
      </c>
      <c r="AO34" s="49">
        <f>+AN34-U34+IFERROR(VLOOKUP(TRIM($K34)&amp;AO$4,COMPRAS!$A$1:$E$1,7,0),0)</f>
        <v>-4098.5494500000004</v>
      </c>
      <c r="AP34" s="49">
        <f>+AO34-V34+IFERROR(VLOOKUP(TRIM($K34)&amp;AP$4,COMPRAS!$A$1:$E$1,7,0),0)</f>
        <v>-4491.6696810000003</v>
      </c>
      <c r="AQ34" s="49">
        <f>+AP34-W33+IFERROR(VLOOKUP(TRIM($K34)&amp;AQ$4,COMPRAS!$A$1:$E$1,7,0),0)</f>
        <v>-4491.6696810000003</v>
      </c>
      <c r="AR34" s="49">
        <f>+AQ34-X33+IFERROR(VLOOKUP(TRIM($K34)&amp;AR$4,COMPRAS!$A$1:$E$1,7,0),0)</f>
        <v>-4491.6696810000003</v>
      </c>
      <c r="AS34" s="49">
        <f>+AR34-Y33+IFERROR(VLOOKUP(TRIM($K34)&amp;AS$4,COMPRAS!$A$1:$E$1,7,0),0)</f>
        <v>-4491.6696810000003</v>
      </c>
      <c r="AT34" s="49">
        <f>+AS34-Z33+IFERROR(VLOOKUP(TRIM($K34)&amp;AT$4,COMPRAS!$A$1:$E$1,7,0),0)</f>
        <v>-4491.6696810000003</v>
      </c>
      <c r="AU34" s="49">
        <f>+AT34-AA33+IFERROR(VLOOKUP(TRIM($K34)&amp;AU$4,COMPRAS!$A$1:$E$1,7,0),0)</f>
        <v>-4491.6696810000003</v>
      </c>
      <c r="AV34" s="49">
        <f>+AU34-AB34+IFERROR(VLOOKUP(TRIM($K34)&amp;AV$4,COMPRAS!$A$1:$E$1,7,0),0)</f>
        <v>-5399.1432810000006</v>
      </c>
    </row>
    <row r="35" spans="1:48" ht="14.4" x14ac:dyDescent="0.3">
      <c r="A35" s="46">
        <f>+IFERROR(VLOOKUP(CONCATENATE(A$2,TRIM($K35)),'Stock Tango'!$A:$G,7,FALSE),0)</f>
        <v>717.8</v>
      </c>
      <c r="B35" s="46">
        <f>+IFERROR(VLOOKUP(CONCATENATE(B$2,TRIM($K35)),'Stock Tango'!$A:$G,7,FALSE),0)</f>
        <v>0</v>
      </c>
      <c r="C35" s="46">
        <f>+IFERROR(VLOOKUP(CONCATENATE(C$2,TRIM($K35)),'Stock Tango'!$A:$G,7,FALSE),0)</f>
        <v>0</v>
      </c>
      <c r="D35" s="47">
        <f>+IFERROR(VLOOKUP(CONCATENATE(D$2,TRIM($K35)),'Stock Tango'!$A:$G,7,FALSE),0)</f>
        <v>0</v>
      </c>
      <c r="E35" s="48">
        <f t="shared" si="5"/>
        <v>717.8</v>
      </c>
      <c r="F35" s="46">
        <f>(A35/+VLOOKUP(K35,Consumos!$B$3:$E$1000,4,0))</f>
        <v>24.80642882058552</v>
      </c>
      <c r="G35" s="46" t="str">
        <f t="shared" si="4"/>
        <v>A</v>
      </c>
      <c r="H35" s="49"/>
      <c r="I35" s="67"/>
      <c r="J35" s="37" t="s">
        <v>373</v>
      </c>
      <c r="K35" s="40" t="s">
        <v>158</v>
      </c>
      <c r="L35" s="40" t="s">
        <v>70</v>
      </c>
      <c r="M35" s="268"/>
      <c r="N35" s="268"/>
      <c r="O35" s="268"/>
      <c r="P35" s="268">
        <v>513.79128000000003</v>
      </c>
      <c r="Q35" s="268"/>
      <c r="R35" s="268"/>
      <c r="S35" s="268">
        <v>296.418047</v>
      </c>
      <c r="T35" s="268"/>
      <c r="U35" s="268"/>
      <c r="V35" s="268"/>
      <c r="W35" s="268"/>
      <c r="X35" s="268"/>
      <c r="Y35" s="268"/>
      <c r="Z35" s="268"/>
      <c r="AA35" s="268"/>
      <c r="AB35" s="268"/>
      <c r="AC35" s="268"/>
      <c r="AD35" s="268"/>
      <c r="AE35"/>
      <c r="AF35"/>
      <c r="AG35" s="49">
        <f>+E35-M35+IFERROR(VLOOKUP(TRIM($K35)&amp;$AG$4,COMPRAS!$A$1:$E$1,7,0),0)</f>
        <v>717.8</v>
      </c>
      <c r="AH35" s="49">
        <f>+AG35-N35+IFERROR(VLOOKUP(TRIM($K35)&amp;AH$4,COMPRAS!$A$1:$E$1,7,0),0)</f>
        <v>717.8</v>
      </c>
      <c r="AI35" s="49">
        <f>+AH35-O35+IFERROR(VLOOKUP(TRIM($K35)&amp;AI$4,COMPRAS!$A$1:$E$1,7,0),0)</f>
        <v>717.8</v>
      </c>
      <c r="AJ35" s="49">
        <f>+AI35-P35+IFERROR(VLOOKUP(TRIM($K35)&amp;AJ$4,COMPRAS!$A$1:$E$1,7,0),0)</f>
        <v>204.00871999999993</v>
      </c>
      <c r="AK35" s="49">
        <f>+AJ35-Q35+IFERROR(VLOOKUP(TRIM($K35)&amp;AK$4,COMPRAS!$A$1:$E$1,7,0),0)</f>
        <v>204.00871999999993</v>
      </c>
      <c r="AL35" s="49">
        <f>+AK35-R35+IFERROR(VLOOKUP(TRIM($K35)&amp;AL$4,COMPRAS!$A$1:$E$1,7,0),0)</f>
        <v>204.00871999999993</v>
      </c>
      <c r="AM35" s="49">
        <f>+AL35-S35+IFERROR(VLOOKUP(TRIM($K35)&amp;AM$4,COMPRAS!$A$1:$E$1,7,0),0)</f>
        <v>-92.409327000000076</v>
      </c>
      <c r="AN35" s="49">
        <f>+AM35-T35+IFERROR(VLOOKUP(TRIM($K35)&amp;AN$4,COMPRAS!$A$1:$E$1,7,0),0)</f>
        <v>-92.409327000000076</v>
      </c>
      <c r="AO35" s="49">
        <f>+AN35-U35+IFERROR(VLOOKUP(TRIM($K35)&amp;AO$4,COMPRAS!$A$1:$E$1,7,0),0)</f>
        <v>-92.409327000000076</v>
      </c>
      <c r="AP35" s="49">
        <f>+AO35-V35+IFERROR(VLOOKUP(TRIM($K35)&amp;AP$4,COMPRAS!$A$1:$E$1,7,0),0)</f>
        <v>-92.409327000000076</v>
      </c>
      <c r="AQ35" s="49">
        <f>+AP35-W35+IFERROR(VLOOKUP(TRIM($K35)&amp;AQ$4,COMPRAS!$A$1:$E$1,7,0),0)</f>
        <v>-92.409327000000076</v>
      </c>
      <c r="AR35" s="49">
        <f>+AQ35-X35+IFERROR(VLOOKUP(TRIM($K35)&amp;AR$4,COMPRAS!$A$1:$E$1,7,0),0)</f>
        <v>-92.409327000000076</v>
      </c>
      <c r="AS35" s="49">
        <f>+AR35-Y35+IFERROR(VLOOKUP(TRIM($K35)&amp;AS$4,COMPRAS!$A$1:$E$1,7,0),0)</f>
        <v>-92.409327000000076</v>
      </c>
      <c r="AT35" s="49">
        <f>+AS35-Z35+IFERROR(VLOOKUP(TRIM($K35)&amp;AT$4,COMPRAS!$A$1:$E$1,7,0),0)</f>
        <v>-92.409327000000076</v>
      </c>
      <c r="AU35" s="49">
        <f>+AT35-AA35+IFERROR(VLOOKUP(TRIM($K35)&amp;AU$4,COMPRAS!$A$1:$E$1,7,0),0)</f>
        <v>-92.409327000000076</v>
      </c>
      <c r="AV35" s="49">
        <f>+AU35-AB35+IFERROR(VLOOKUP(TRIM($K35)&amp;AV$4,COMPRAS!$A$1:$E$1,7,0),0)</f>
        <v>-92.409327000000076</v>
      </c>
    </row>
    <row r="36" spans="1:48" ht="14.4" x14ac:dyDescent="0.3">
      <c r="A36" s="46">
        <f>+IFERROR(VLOOKUP(CONCATENATE(A$2,TRIM($K36)),'Stock Tango'!$A:$G,7,FALSE),0)</f>
        <v>320.24</v>
      </c>
      <c r="B36" s="46">
        <f>+IFERROR(VLOOKUP(CONCATENATE(B$2,TRIM($K36)),'Stock Tango'!$A:$G,7,FALSE),0)</f>
        <v>0</v>
      </c>
      <c r="C36" s="46">
        <f>+IFERROR(VLOOKUP(CONCATENATE(C$2,TRIM($K36)),'Stock Tango'!$A:$G,7,FALSE),0)</f>
        <v>0</v>
      </c>
      <c r="D36" s="47">
        <f>+IFERROR(VLOOKUP(CONCATENATE(D$2,TRIM($K36)),'Stock Tango'!$A:$G,7,FALSE),0)</f>
        <v>0</v>
      </c>
      <c r="E36" s="48">
        <f t="shared" si="5"/>
        <v>320.24</v>
      </c>
      <c r="F36" s="46">
        <f>(A36/+VLOOKUP(K36,Consumos!$B$3:$E$1000,4,0))</f>
        <v>2.333956055047385</v>
      </c>
      <c r="G36" s="46" t="str">
        <f t="shared" si="4"/>
        <v>A</v>
      </c>
      <c r="H36" s="49"/>
      <c r="I36" s="67"/>
      <c r="J36" s="37"/>
      <c r="K36" s="40" t="s">
        <v>239</v>
      </c>
      <c r="L36" s="40" t="s">
        <v>32</v>
      </c>
      <c r="M36" s="268"/>
      <c r="N36" s="268">
        <v>1267.6657279999999</v>
      </c>
      <c r="O36" s="268"/>
      <c r="P36" s="268"/>
      <c r="Q36" s="268"/>
      <c r="R36" s="268"/>
      <c r="S36" s="268"/>
      <c r="T36" s="268">
        <v>1238.10193</v>
      </c>
      <c r="U36" s="268"/>
      <c r="V36" s="268"/>
      <c r="W36" s="268">
        <v>1336.087025</v>
      </c>
      <c r="X36" s="268">
        <v>499.12353199999995</v>
      </c>
      <c r="Y36" s="268"/>
      <c r="Z36" s="268"/>
      <c r="AA36" s="268"/>
      <c r="AB36" s="268">
        <v>1187.1136940000001</v>
      </c>
      <c r="AC36" s="268"/>
      <c r="AD36" s="268"/>
      <c r="AE36"/>
      <c r="AF36"/>
      <c r="AG36" s="49">
        <f>+E36-M36+IFERROR(VLOOKUP(TRIM($K36)&amp;$AG$4,COMPRAS!$A$1:$E$1,7,0),0)</f>
        <v>320.24</v>
      </c>
      <c r="AH36" s="49">
        <f>+AG36-N36+IFERROR(VLOOKUP(TRIM($K36)&amp;AH$4,COMPRAS!$A$1:$E$1,7,0),0)</f>
        <v>-947.42572799999994</v>
      </c>
      <c r="AI36" s="49">
        <f>+AH36-O36+IFERROR(VLOOKUP(TRIM($K36)&amp;AI$4,COMPRAS!$A$1:$E$1,7,0),0)</f>
        <v>-947.42572799999994</v>
      </c>
      <c r="AJ36" s="49">
        <f>+AI36-P36+IFERROR(VLOOKUP(TRIM($K36)&amp;AJ$4,COMPRAS!$A$1:$E$1,7,0),0)</f>
        <v>-947.42572799999994</v>
      </c>
      <c r="AK36" s="49">
        <f>+AJ36-Q36+IFERROR(VLOOKUP(TRIM($K36)&amp;AK$4,COMPRAS!$A$1:$E$1,7,0),0)</f>
        <v>-947.42572799999994</v>
      </c>
      <c r="AL36" s="49">
        <f>+AK36-R36+IFERROR(VLOOKUP(TRIM($K36)&amp;AL$4,COMPRAS!$A$1:$E$1,7,0),0)</f>
        <v>-947.42572799999994</v>
      </c>
      <c r="AM36" s="49">
        <f>+AL36-S36+IFERROR(VLOOKUP(TRIM($K36)&amp;AM$4,COMPRAS!$A$1:$E$1,7,0),0)</f>
        <v>-947.42572799999994</v>
      </c>
      <c r="AN36" s="49">
        <f>+AM36-T36+IFERROR(VLOOKUP(TRIM($K36)&amp;AN$4,COMPRAS!$A$1:$E$1,7,0),0)</f>
        <v>-2185.527658</v>
      </c>
      <c r="AO36" s="49">
        <f>+AN36-U36+IFERROR(VLOOKUP(TRIM($K36)&amp;AO$4,COMPRAS!$A$1:$E$1,7,0),0)</f>
        <v>-2185.527658</v>
      </c>
      <c r="AP36" s="49">
        <f>+AO36-V36+IFERROR(VLOOKUP(TRIM($K36)&amp;AP$4,COMPRAS!$A$1:$E$1,7,0),0)</f>
        <v>-2185.527658</v>
      </c>
      <c r="AQ36" s="49">
        <f>+AP36-W36+IFERROR(VLOOKUP(TRIM($K36)&amp;AQ$4,COMPRAS!$A$1:$E$1,7,0),0)</f>
        <v>-3521.6146829999998</v>
      </c>
      <c r="AR36" s="49">
        <f>+AQ36-X36+IFERROR(VLOOKUP(TRIM($K36)&amp;AR$4,COMPRAS!$A$1:$E$1,7,0),0)</f>
        <v>-4020.7382149999999</v>
      </c>
      <c r="AS36" s="49">
        <f>+AR36-Y36+IFERROR(VLOOKUP(TRIM($K36)&amp;AS$4,COMPRAS!$A$1:$E$1,7,0),0)</f>
        <v>-4020.7382149999999</v>
      </c>
      <c r="AT36" s="49">
        <f>+AS36-Z36+IFERROR(VLOOKUP(TRIM($K36)&amp;AT$4,COMPRAS!$A$1:$E$1,7,0),0)</f>
        <v>-4020.7382149999999</v>
      </c>
      <c r="AU36" s="49">
        <f>+AT36-AA36+IFERROR(VLOOKUP(TRIM($K36)&amp;AU$4,COMPRAS!$A$1:$E$1,7,0),0)</f>
        <v>-4020.7382149999999</v>
      </c>
      <c r="AV36" s="49">
        <f>+AU36-AB36+IFERROR(VLOOKUP(TRIM($K36)&amp;AV$4,COMPRAS!$A$1:$E$1,7,0),0)</f>
        <v>-5207.851909</v>
      </c>
    </row>
    <row r="37" spans="1:48" ht="14.4" x14ac:dyDescent="0.3">
      <c r="A37" s="46">
        <f>+IFERROR(VLOOKUP(CONCATENATE(A$2,TRIM($K37)),'Stock Tango'!$A:$G,7,FALSE),0)</f>
        <v>0</v>
      </c>
      <c r="B37" s="46">
        <f>+IFERROR(VLOOKUP(CONCATENATE(B$2,TRIM($K37)),'Stock Tango'!$A:$G,7,FALSE),0)</f>
        <v>0</v>
      </c>
      <c r="C37" s="46">
        <f>+IFERROR(VLOOKUP(CONCATENATE(C$2,TRIM($K37)),'Stock Tango'!$A:$G,7,FALSE),0)</f>
        <v>0</v>
      </c>
      <c r="D37" s="47">
        <f>+IFERROR(VLOOKUP(CONCATENATE(D$2,TRIM($K37)),'Stock Tango'!$A:$G,7,FALSE),0)</f>
        <v>0</v>
      </c>
      <c r="E37" s="48">
        <f t="shared" ref="E37:E68" si="6">+C37+B37+A37+D37</f>
        <v>0</v>
      </c>
      <c r="F37" s="46">
        <f>(A37/+VLOOKUP(K37,Consumos!$B$3:$E$1000,4,0))</f>
        <v>0</v>
      </c>
      <c r="G37" s="46" t="str">
        <f t="shared" ref="G37:G68" si="7">+IF(F37&lt;30,"A",IF(F37&lt;45,"B",IF(F37&lt;60,"C",IF(F37&lt;90,"D","E"))))</f>
        <v>A</v>
      </c>
      <c r="H37" s="49"/>
      <c r="I37" s="67"/>
      <c r="J37" s="37"/>
      <c r="K37" s="40" t="s">
        <v>765</v>
      </c>
      <c r="L37" s="40" t="s">
        <v>760</v>
      </c>
      <c r="M37" s="268">
        <v>2108.395606</v>
      </c>
      <c r="N37" s="268"/>
      <c r="O37" s="268">
        <v>941.03785200000004</v>
      </c>
      <c r="P37" s="268"/>
      <c r="Q37" s="268"/>
      <c r="R37" s="268">
        <v>1524.737672</v>
      </c>
      <c r="S37" s="268"/>
      <c r="T37" s="268"/>
      <c r="U37" s="268">
        <v>2287.0750929999999</v>
      </c>
      <c r="V37" s="268">
        <v>1524.737672</v>
      </c>
      <c r="W37" s="268"/>
      <c r="X37" s="268"/>
      <c r="Y37" s="268">
        <v>762.35836400000005</v>
      </c>
      <c r="Z37" s="268"/>
      <c r="AA37" s="268">
        <v>2016.6892009999999</v>
      </c>
      <c r="AB37" s="268"/>
      <c r="AC37" s="268">
        <v>1838.742751</v>
      </c>
      <c r="AD37" s="268">
        <v>718.77408500000001</v>
      </c>
      <c r="AE37"/>
      <c r="AF37"/>
      <c r="AG37" s="49">
        <f>+E37-M37+IFERROR(VLOOKUP(TRIM($K37)&amp;$AG$4,COMPRAS!$A$1:$E$1,7,0),0)</f>
        <v>-2108.395606</v>
      </c>
      <c r="AH37" s="49">
        <f>+AG37-N37+IFERROR(VLOOKUP(TRIM($K37)&amp;AH$4,COMPRAS!$A$1:$E$1,7,0),0)</f>
        <v>-2108.395606</v>
      </c>
      <c r="AI37" s="49">
        <f>+AH37-O37+IFERROR(VLOOKUP(TRIM($K37)&amp;AI$4,COMPRAS!$A$1:$E$1,7,0),0)</f>
        <v>-3049.433458</v>
      </c>
      <c r="AJ37" s="49">
        <f>+AI37-P37+IFERROR(VLOOKUP(TRIM($K37)&amp;AJ$4,COMPRAS!$A$1:$E$1,7,0),0)</f>
        <v>-3049.433458</v>
      </c>
      <c r="AK37" s="49">
        <f>+AJ37-Q37+IFERROR(VLOOKUP(TRIM($K37)&amp;AK$4,COMPRAS!$A$1:$E$1,7,0),0)</f>
        <v>-3049.433458</v>
      </c>
      <c r="AL37" s="49">
        <f>+AK37-R37+IFERROR(VLOOKUP(TRIM($K37)&amp;AL$4,COMPRAS!$A$1:$E$1,7,0),0)</f>
        <v>-4574.1711299999997</v>
      </c>
      <c r="AM37" s="49">
        <f>+AL37-S37+IFERROR(VLOOKUP(TRIM($K37)&amp;AM$4,COMPRAS!$A$1:$E$1,7,0),0)</f>
        <v>-4574.1711299999997</v>
      </c>
      <c r="AN37" s="49">
        <f>+AM37-T37+IFERROR(VLOOKUP(TRIM($K37)&amp;AN$4,COMPRAS!$A$1:$E$1,7,0),0)</f>
        <v>-4574.1711299999997</v>
      </c>
      <c r="AO37" s="49">
        <f>+AN37-U37+IFERROR(VLOOKUP(TRIM($K37)&amp;AO$4,COMPRAS!$A$1:$E$1,7,0),0)</f>
        <v>-6861.2462230000001</v>
      </c>
      <c r="AP37" s="49">
        <f>+AO37-V37+IFERROR(VLOOKUP(TRIM($K37)&amp;AP$4,COMPRAS!$A$1:$E$1,7,0),0)</f>
        <v>-8385.9838949999994</v>
      </c>
      <c r="AQ37" s="49">
        <f>+AP37-W37+IFERROR(VLOOKUP(TRIM($K37)&amp;AQ$4,COMPRAS!$A$1:$E$1,7,0),0)</f>
        <v>-8385.9838949999994</v>
      </c>
      <c r="AR37" s="49">
        <f>+AQ37-X37+IFERROR(VLOOKUP(TRIM($K37)&amp;AR$4,COMPRAS!$A$1:$E$1,7,0),0)</f>
        <v>-8385.9838949999994</v>
      </c>
      <c r="AS37" s="49">
        <f>+AR37-Y37+IFERROR(VLOOKUP(TRIM($K37)&amp;AS$4,COMPRAS!$A$1:$E$1,7,0),0)</f>
        <v>-9148.3422589999991</v>
      </c>
      <c r="AT37" s="49">
        <f>+AS37-Z37+IFERROR(VLOOKUP(TRIM($K37)&amp;AT$4,COMPRAS!$A$1:$E$1,7,0),0)</f>
        <v>-9148.3422589999991</v>
      </c>
      <c r="AU37" s="49">
        <f>+AT37-AA37+IFERROR(VLOOKUP(TRIM($K37)&amp;AU$4,COMPRAS!$A$1:$E$1,7,0),0)</f>
        <v>-11165.031459999998</v>
      </c>
      <c r="AV37" s="49">
        <f>+AU37-AB37+IFERROR(VLOOKUP(TRIM($K37)&amp;AV$4,COMPRAS!$A$1:$E$1,7,0),0)</f>
        <v>-11165.031459999998</v>
      </c>
    </row>
    <row r="38" spans="1:48" ht="14.4" x14ac:dyDescent="0.3">
      <c r="A38" s="46">
        <f>+IFERROR(VLOOKUP(CONCATENATE(A$2,TRIM($K38)),'Stock Tango'!$A:$G,7,FALSE),0)</f>
        <v>1950</v>
      </c>
      <c r="B38" s="46">
        <f>+IFERROR(VLOOKUP(CONCATENATE(B$2,TRIM($K38)),'Stock Tango'!$A:$G,7,FALSE),0)</f>
        <v>0</v>
      </c>
      <c r="C38" s="46">
        <f>+IFERROR(VLOOKUP(CONCATENATE(C$2,TRIM($K38)),'Stock Tango'!$A:$G,7,FALSE),0)</f>
        <v>0</v>
      </c>
      <c r="D38" s="47">
        <f>+IFERROR(VLOOKUP(CONCATENATE(D$2,TRIM($K38)),'Stock Tango'!$A:$G,7,FALSE),0)</f>
        <v>0</v>
      </c>
      <c r="E38" s="48">
        <f t="shared" si="6"/>
        <v>1950</v>
      </c>
      <c r="F38" s="46">
        <f>(A38/+VLOOKUP(K38,Consumos!$B$3:$E$1000,4,0))</f>
        <v>9.5747184437338806</v>
      </c>
      <c r="G38" s="46" t="str">
        <f t="shared" si="7"/>
        <v>A</v>
      </c>
      <c r="H38" s="49"/>
      <c r="I38" s="67"/>
      <c r="J38" s="40" t="s">
        <v>380</v>
      </c>
      <c r="K38" s="40" t="s">
        <v>146</v>
      </c>
      <c r="L38" s="40" t="s">
        <v>88</v>
      </c>
      <c r="M38" s="268">
        <v>6.5847980000000002</v>
      </c>
      <c r="N38" s="268">
        <v>553.55558899999994</v>
      </c>
      <c r="O38" s="268"/>
      <c r="P38" s="268">
        <v>818.01748699999996</v>
      </c>
      <c r="Q38" s="268"/>
      <c r="R38" s="268"/>
      <c r="S38" s="268">
        <v>1503.887843</v>
      </c>
      <c r="T38" s="268">
        <v>695.05546000000004</v>
      </c>
      <c r="U38" s="268"/>
      <c r="V38" s="268"/>
      <c r="W38" s="268">
        <v>1104.4722450000002</v>
      </c>
      <c r="X38" s="268">
        <v>1020.944132</v>
      </c>
      <c r="Y38" s="268"/>
      <c r="Z38" s="268">
        <v>55.180498999999998</v>
      </c>
      <c r="AA38" s="268"/>
      <c r="AB38" s="268">
        <v>1013.199785</v>
      </c>
      <c r="AC38" s="268"/>
      <c r="AD38" s="268">
        <v>420.139903</v>
      </c>
      <c r="AE38"/>
      <c r="AF38"/>
      <c r="AG38" s="49">
        <f>+E38-M38+IFERROR(VLOOKUP(TRIM($K38)&amp;$AG$4,COMPRAS!$A$1:$E$1,7,0),0)</f>
        <v>1943.4152019999999</v>
      </c>
      <c r="AH38" s="49">
        <f>+AG38-N38+IFERROR(VLOOKUP(TRIM($K38)&amp;AH$4,COMPRAS!$A$1:$E$1,7,0),0)</f>
        <v>1389.8596130000001</v>
      </c>
      <c r="AI38" s="49">
        <f>+AH38-O38+IFERROR(VLOOKUP(TRIM($K38)&amp;AI$4,COMPRAS!$A$1:$E$1,7,0),0)</f>
        <v>1389.8596130000001</v>
      </c>
      <c r="AJ38" s="49">
        <f>+AI38-P38+IFERROR(VLOOKUP(TRIM($K38)&amp;AJ$4,COMPRAS!$A$1:$E$1,7,0),0)</f>
        <v>571.84212600000012</v>
      </c>
      <c r="AK38" s="49">
        <f>+AJ38-Q38+IFERROR(VLOOKUP(TRIM($K38)&amp;AK$4,COMPRAS!$A$1:$E$1,7,0),0)</f>
        <v>571.84212600000012</v>
      </c>
      <c r="AL38" s="49">
        <f>+AK38-R38+IFERROR(VLOOKUP(TRIM($K38)&amp;AL$4,COMPRAS!$A$1:$E$1,7,0),0)</f>
        <v>571.84212600000012</v>
      </c>
      <c r="AM38" s="49">
        <f>+AL38-S38+IFERROR(VLOOKUP(TRIM($K38)&amp;AM$4,COMPRAS!$A$1:$E$1,7,0),0)</f>
        <v>-932.04571699999985</v>
      </c>
      <c r="AN38" s="49">
        <f>+AM38-T38+IFERROR(VLOOKUP(TRIM($K38)&amp;AN$4,COMPRAS!$A$1:$E$1,7,0),0)</f>
        <v>-1627.101177</v>
      </c>
      <c r="AO38" s="49">
        <f>+AN38-U38+IFERROR(VLOOKUP(TRIM($K38)&amp;AO$4,COMPRAS!$A$1:$E$1,7,0),0)</f>
        <v>-1627.101177</v>
      </c>
      <c r="AP38" s="49">
        <f>+AO38-V38+IFERROR(VLOOKUP(TRIM($K38)&amp;AP$4,COMPRAS!$A$1:$E$1,7,0),0)</f>
        <v>-1627.101177</v>
      </c>
      <c r="AQ38" s="49">
        <f>+AP38-W38+IFERROR(VLOOKUP(TRIM($K38)&amp;AQ$4,COMPRAS!$A$1:$E$1,7,0),0)</f>
        <v>-2731.5734220000004</v>
      </c>
      <c r="AR38" s="49">
        <f>+AQ38-X38+IFERROR(VLOOKUP(TRIM($K38)&amp;AR$4,COMPRAS!$A$1:$E$1,7,0),0)</f>
        <v>-3752.5175540000005</v>
      </c>
      <c r="AS38" s="49">
        <f>+AR38-Y38+IFERROR(VLOOKUP(TRIM($K38)&amp;AS$4,COMPRAS!$A$1:$E$1,7,0),0)</f>
        <v>-3752.5175540000005</v>
      </c>
      <c r="AT38" s="49">
        <f>+AS38-Z38+IFERROR(VLOOKUP(TRIM($K38)&amp;AT$4,COMPRAS!$A$1:$E$1,7,0),0)</f>
        <v>-3807.6980530000005</v>
      </c>
      <c r="AU38" s="49">
        <f>+AT38-AA38+IFERROR(VLOOKUP(TRIM($K38)&amp;AU$4,COMPRAS!$A$1:$E$1,7,0),0)</f>
        <v>-3807.6980530000005</v>
      </c>
      <c r="AV38" s="49">
        <f>+AU38-AB38+IFERROR(VLOOKUP(TRIM($K38)&amp;AV$4,COMPRAS!$A$1:$E$1,7,0),0)</f>
        <v>-4820.8978380000008</v>
      </c>
    </row>
    <row r="39" spans="1:48" ht="14.4" x14ac:dyDescent="0.3">
      <c r="A39" s="46">
        <f>+IFERROR(VLOOKUP(CONCATENATE(A$2,TRIM($K39)),'Stock Tango'!$A:$G,7,FALSE),0)</f>
        <v>6000</v>
      </c>
      <c r="B39" s="46">
        <f>+IFERROR(VLOOKUP(CONCATENATE(B$2,TRIM($K39)),'Stock Tango'!$A:$G,7,FALSE),0)</f>
        <v>0</v>
      </c>
      <c r="C39" s="46">
        <f>+IFERROR(VLOOKUP(CONCATENATE(C$2,TRIM($K39)),'Stock Tango'!$A:$G,7,FALSE),0)</f>
        <v>0</v>
      </c>
      <c r="D39" s="47">
        <f>+IFERROR(VLOOKUP(CONCATENATE(D$2,TRIM($K39)),'Stock Tango'!$A:$G,7,FALSE),0)</f>
        <v>0</v>
      </c>
      <c r="E39" s="48">
        <f t="shared" si="6"/>
        <v>6000</v>
      </c>
      <c r="F39" s="46">
        <f>(A39/+VLOOKUP(K39,Consumos!$B$3:$E$1000,4,0))</f>
        <v>20.68499514869637</v>
      </c>
      <c r="G39" s="46" t="str">
        <f t="shared" si="7"/>
        <v>A</v>
      </c>
      <c r="H39" s="49"/>
      <c r="I39" s="67"/>
      <c r="K39" s="40" t="s">
        <v>771</v>
      </c>
      <c r="L39" s="40" t="s">
        <v>768</v>
      </c>
      <c r="M39" s="268"/>
      <c r="N39" s="268">
        <v>514.02667999999994</v>
      </c>
      <c r="O39" s="268"/>
      <c r="P39" s="268">
        <v>3358.6426330000004</v>
      </c>
      <c r="Q39" s="268"/>
      <c r="R39" s="268"/>
      <c r="S39" s="268">
        <v>887.969426</v>
      </c>
      <c r="T39" s="268">
        <v>2577.0218570000002</v>
      </c>
      <c r="U39" s="268"/>
      <c r="V39" s="268"/>
      <c r="W39" s="268">
        <v>538.38496499999997</v>
      </c>
      <c r="X39" s="268">
        <v>245.78375500000001</v>
      </c>
      <c r="Y39" s="268"/>
      <c r="Z39" s="268">
        <v>2037.1125039999997</v>
      </c>
      <c r="AA39" s="268"/>
      <c r="AB39" s="268">
        <v>489.86214500000006</v>
      </c>
      <c r="AC39" s="268"/>
      <c r="AD39" s="268">
        <v>244.07839000000001</v>
      </c>
      <c r="AE39"/>
      <c r="AF39"/>
      <c r="AG39" s="49">
        <f>+E39-M39+IFERROR(VLOOKUP(TRIM($K39)&amp;$AG$4,COMPRAS!$A$1:$E$1,7,0),0)</f>
        <v>6000</v>
      </c>
      <c r="AH39" s="49">
        <f>+AG39-N39+IFERROR(VLOOKUP(TRIM($K39)&amp;AH$4,COMPRAS!$A$1:$E$1,7,0),0)</f>
        <v>5485.9733200000001</v>
      </c>
      <c r="AI39" s="49">
        <f>+AH39-O39+IFERROR(VLOOKUP(TRIM($K39)&amp;AI$4,COMPRAS!$A$1:$E$1,7,0),0)</f>
        <v>5485.9733200000001</v>
      </c>
      <c r="AJ39" s="49">
        <f>+AI39-P39+IFERROR(VLOOKUP(TRIM($K39)&amp;AJ$4,COMPRAS!$A$1:$E$1,7,0),0)</f>
        <v>2127.3306869999997</v>
      </c>
      <c r="AK39" s="49">
        <f>+AJ39-Q39+IFERROR(VLOOKUP(TRIM($K39)&amp;AK$4,COMPRAS!$A$1:$E$1,7,0),0)</f>
        <v>2127.3306869999997</v>
      </c>
      <c r="AL39" s="49">
        <f>+AK39-R39+IFERROR(VLOOKUP(TRIM($K39)&amp;AL$4,COMPRAS!$A$1:$E$1,7,0),0)</f>
        <v>2127.3306869999997</v>
      </c>
      <c r="AM39" s="49">
        <f>+AL39-S39+IFERROR(VLOOKUP(TRIM($K39)&amp;AM$4,COMPRAS!$A$1:$E$1,7,0),0)</f>
        <v>1239.3612609999996</v>
      </c>
      <c r="AN39" s="49">
        <f>+AM39-T39+IFERROR(VLOOKUP(TRIM($K39)&amp;AN$4,COMPRAS!$A$1:$E$1,7,0),0)</f>
        <v>-1337.6605960000006</v>
      </c>
      <c r="AO39" s="49">
        <f>+AN39-U39+IFERROR(VLOOKUP(TRIM($K39)&amp;AO$4,COMPRAS!$A$1:$E$1,7,0),0)</f>
        <v>-1337.6605960000006</v>
      </c>
      <c r="AP39" s="49">
        <f>+AO39-V39+IFERROR(VLOOKUP(TRIM($K39)&amp;AP$4,COMPRAS!$A$1:$E$1,7,0),0)</f>
        <v>-1337.6605960000006</v>
      </c>
      <c r="AQ39" s="49">
        <f>+AP39-W39+IFERROR(VLOOKUP(TRIM($K39)&amp;AQ$4,COMPRAS!$A$1:$E$1,7,0),0)</f>
        <v>-1876.0455610000006</v>
      </c>
      <c r="AR39" s="49">
        <f>+AQ39-X39+IFERROR(VLOOKUP(TRIM($K39)&amp;AR$4,COMPRAS!$A$1:$E$1,7,0),0)</f>
        <v>-2121.8293160000007</v>
      </c>
      <c r="AS39" s="49">
        <f>+AR39-Y39+IFERROR(VLOOKUP(TRIM($K39)&amp;AS$4,COMPRAS!$A$1:$E$1,7,0),0)</f>
        <v>-2121.8293160000007</v>
      </c>
      <c r="AT39" s="49">
        <f>+AS39-Z39+IFERROR(VLOOKUP(TRIM($K39)&amp;AT$4,COMPRAS!$A$1:$E$1,7,0),0)</f>
        <v>-4158.94182</v>
      </c>
      <c r="AU39" s="49">
        <f>+AT39-AA39+IFERROR(VLOOKUP(TRIM($K39)&amp;AU$4,COMPRAS!$A$1:$E$1,7,0),0)</f>
        <v>-4158.94182</v>
      </c>
      <c r="AV39" s="49">
        <f>+AU39-AB39+IFERROR(VLOOKUP(TRIM($K39)&amp;AV$4,COMPRAS!$A$1:$E$1,7,0),0)</f>
        <v>-4648.8039650000001</v>
      </c>
    </row>
    <row r="40" spans="1:48" ht="14.4" x14ac:dyDescent="0.3">
      <c r="A40" s="46">
        <f>+IFERROR(VLOOKUP(CONCATENATE(A$2,TRIM($K40)),'Stock Tango'!$A:$G,7,FALSE),0)</f>
        <v>15125</v>
      </c>
      <c r="B40" s="46">
        <f>+IFERROR(VLOOKUP(CONCATENATE(B$2,TRIM($K40)),'Stock Tango'!$A:$G,7,FALSE),0)</f>
        <v>0</v>
      </c>
      <c r="C40" s="46">
        <f>+IFERROR(VLOOKUP(CONCATENATE(C$2,TRIM($K40)),'Stock Tango'!$A:$G,7,FALSE),0)</f>
        <v>0</v>
      </c>
      <c r="D40" s="47">
        <f>+IFERROR(VLOOKUP(CONCATENATE(D$2,TRIM($K40)),'Stock Tango'!$A:$G,7,FALSE),0)</f>
        <v>0</v>
      </c>
      <c r="E40" s="48">
        <f t="shared" si="6"/>
        <v>15125</v>
      </c>
      <c r="F40" s="46">
        <f>(A40/+VLOOKUP(K40,Consumos!$B$3:$E$1000,4,0))</f>
        <v>3.6974774854889283</v>
      </c>
      <c r="G40" s="46" t="str">
        <f t="shared" si="7"/>
        <v>A</v>
      </c>
      <c r="H40" s="49"/>
      <c r="I40" s="67"/>
      <c r="K40" s="40" t="s">
        <v>148</v>
      </c>
      <c r="L40" s="40" t="s">
        <v>586</v>
      </c>
      <c r="M40" s="268">
        <v>15850.429931999999</v>
      </c>
      <c r="N40" s="268">
        <v>1394.6509420000002</v>
      </c>
      <c r="O40" s="268">
        <v>14563.257788000001</v>
      </c>
      <c r="P40" s="268">
        <v>4312.4851470000003</v>
      </c>
      <c r="Q40" s="268">
        <v>17767.720291999998</v>
      </c>
      <c r="R40" s="268">
        <v>19567.988528000002</v>
      </c>
      <c r="S40" s="268">
        <v>2591.7256589999997</v>
      </c>
      <c r="T40" s="268">
        <v>2773.3224650000002</v>
      </c>
      <c r="U40" s="268">
        <v>15307.045711999999</v>
      </c>
      <c r="V40" s="268">
        <v>18824.639808</v>
      </c>
      <c r="W40" s="268">
        <v>1584.2803820000001</v>
      </c>
      <c r="X40" s="268">
        <v>618.60377199999994</v>
      </c>
      <c r="Y40" s="268">
        <v>9256.2738489999992</v>
      </c>
      <c r="Z40" s="268">
        <v>8890.3778029999994</v>
      </c>
      <c r="AA40" s="268">
        <v>17232.231427999999</v>
      </c>
      <c r="AB40" s="268">
        <v>811.86965899999996</v>
      </c>
      <c r="AC40" s="268">
        <v>20038.696401000001</v>
      </c>
      <c r="AD40" s="268">
        <v>3778.3100119999999</v>
      </c>
      <c r="AE40"/>
      <c r="AF40"/>
      <c r="AG40" s="49">
        <f>+E40-M40+IFERROR(VLOOKUP(TRIM($K40)&amp;$AG$4,COMPRAS!$A$1:$E$1,7,0),0)</f>
        <v>-725.4299319999991</v>
      </c>
      <c r="AH40" s="49">
        <f>+AG40-N40+IFERROR(VLOOKUP(TRIM($K40)&amp;AH$4,COMPRAS!$A$1:$E$1,7,0),0)</f>
        <v>-2120.0808739999993</v>
      </c>
      <c r="AI40" s="49">
        <f>+AH40-O40+IFERROR(VLOOKUP(TRIM($K40)&amp;AI$4,COMPRAS!$A$1:$E$1,7,0),0)</f>
        <v>-16683.338662000002</v>
      </c>
      <c r="AJ40" s="49">
        <f>+AI40-P40+IFERROR(VLOOKUP(TRIM($K40)&amp;AJ$4,COMPRAS!$A$1:$E$1,7,0),0)</f>
        <v>-20995.823809000001</v>
      </c>
      <c r="AK40" s="49">
        <f>+AJ40-Q40+IFERROR(VLOOKUP(TRIM($K40)&amp;AK$4,COMPRAS!$A$1:$E$1,7,0),0)</f>
        <v>-38763.544101</v>
      </c>
      <c r="AL40" s="49">
        <f>+AK40-R40+IFERROR(VLOOKUP(TRIM($K40)&amp;AL$4,COMPRAS!$A$1:$E$1,7,0),0)</f>
        <v>-58331.532629000001</v>
      </c>
      <c r="AM40" s="49">
        <f>+AL40-S40+IFERROR(VLOOKUP(TRIM($K40)&amp;AM$4,COMPRAS!$A$1:$E$1,7,0),0)</f>
        <v>-60923.258287999997</v>
      </c>
      <c r="AN40" s="49">
        <f>+AM40-T40+IFERROR(VLOOKUP(TRIM($K40)&amp;AN$4,COMPRAS!$A$1:$E$1,7,0),0)</f>
        <v>-63696.580752999995</v>
      </c>
      <c r="AO40" s="49">
        <f>+AN40-U40+IFERROR(VLOOKUP(TRIM($K40)&amp;AO$4,COMPRAS!$A$1:$E$1,7,0),0)</f>
        <v>-79003.626464999994</v>
      </c>
      <c r="AP40" s="49">
        <f>+AO40-V40+IFERROR(VLOOKUP(TRIM($K40)&amp;AP$4,COMPRAS!$A$1:$E$1,7,0),0)</f>
        <v>-97828.266272999987</v>
      </c>
      <c r="AQ40" s="49">
        <f>+AP40-W40+IFERROR(VLOOKUP(TRIM($K40)&amp;AQ$4,COMPRAS!$A$1:$E$1,7,0),0)</f>
        <v>-99412.546654999984</v>
      </c>
      <c r="AR40" s="49">
        <f>+AQ40-X40+IFERROR(VLOOKUP(TRIM($K40)&amp;AR$4,COMPRAS!$A$1:$E$1,7,0),0)</f>
        <v>-100031.15042699999</v>
      </c>
      <c r="AS40" s="49">
        <f>+AR40-Y40+IFERROR(VLOOKUP(TRIM($K40)&amp;AS$4,COMPRAS!$A$1:$E$1,7,0),0)</f>
        <v>-109287.42427599999</v>
      </c>
      <c r="AT40" s="49">
        <f>+AS40-Z40+IFERROR(VLOOKUP(TRIM($K40)&amp;AT$4,COMPRAS!$A$1:$E$1,7,0),0)</f>
        <v>-118177.80207899999</v>
      </c>
      <c r="AU40" s="49">
        <f>+AT40-AA40+IFERROR(VLOOKUP(TRIM($K40)&amp;AU$4,COMPRAS!$A$1:$E$1,7,0),0)</f>
        <v>-135410.03350699999</v>
      </c>
      <c r="AV40" s="49">
        <f>+AU40-AB40+IFERROR(VLOOKUP(TRIM($K40)&amp;AV$4,COMPRAS!$A$1:$E$1,7,0),0)</f>
        <v>-136221.90316599997</v>
      </c>
    </row>
    <row r="41" spans="1:48" ht="14.4" x14ac:dyDescent="0.3">
      <c r="A41" s="46">
        <f>+IFERROR(VLOOKUP(CONCATENATE(A$2,TRIM($K41)),'Stock Tango'!$A:$G,7,FALSE),0)</f>
        <v>375</v>
      </c>
      <c r="B41" s="46">
        <f>+IFERROR(VLOOKUP(CONCATENATE(B$2,TRIM($K41)),'Stock Tango'!$A:$G,7,FALSE),0)</f>
        <v>0</v>
      </c>
      <c r="C41" s="46">
        <f>+IFERROR(VLOOKUP(CONCATENATE(C$2,TRIM($K41)),'Stock Tango'!$A:$G,7,FALSE),0)</f>
        <v>0</v>
      </c>
      <c r="D41" s="47">
        <f>+IFERROR(VLOOKUP(CONCATENATE(D$2,TRIM($K41)),'Stock Tango'!$A:$G,7,FALSE),0)</f>
        <v>0</v>
      </c>
      <c r="E41" s="48">
        <f t="shared" si="6"/>
        <v>375</v>
      </c>
      <c r="F41" s="46">
        <f>(A41/+VLOOKUP(K41,Consumos!$B$3:$E$1000,4,0))</f>
        <v>2.0938328890985023</v>
      </c>
      <c r="G41" s="46" t="str">
        <f t="shared" si="7"/>
        <v>A</v>
      </c>
      <c r="H41" s="49"/>
      <c r="I41" s="67"/>
      <c r="K41" s="40" t="s">
        <v>683</v>
      </c>
      <c r="L41" s="40" t="s">
        <v>688</v>
      </c>
      <c r="M41" s="268"/>
      <c r="N41" s="268"/>
      <c r="O41" s="268"/>
      <c r="P41" s="268"/>
      <c r="Q41" s="268">
        <v>1761.4135779999999</v>
      </c>
      <c r="R41" s="268"/>
      <c r="S41" s="268"/>
      <c r="T41" s="268"/>
      <c r="U41" s="268">
        <v>1580.142889</v>
      </c>
      <c r="V41" s="268"/>
      <c r="W41" s="268"/>
      <c r="X41" s="268"/>
      <c r="Y41" s="268">
        <v>1673.1703789999999</v>
      </c>
      <c r="Z41" s="268"/>
      <c r="AA41" s="268"/>
      <c r="AB41" s="268"/>
      <c r="AC41" s="268"/>
      <c r="AD41" s="268"/>
      <c r="AE41"/>
      <c r="AF41"/>
      <c r="AG41" s="49">
        <f>+E41-M41+IFERROR(VLOOKUP(TRIM($K41)&amp;$AG$4,COMPRAS!$A$1:$E$1,7,0),0)</f>
        <v>375</v>
      </c>
      <c r="AH41" s="49">
        <f>+AG41-N41+IFERROR(VLOOKUP(TRIM($K41)&amp;AH$4,COMPRAS!$A$1:$E$1,7,0),0)</f>
        <v>375</v>
      </c>
      <c r="AI41" s="49">
        <f>+AH41-O41+IFERROR(VLOOKUP(TRIM($K41)&amp;AI$4,COMPRAS!$A$1:$E$1,7,0),0)</f>
        <v>375</v>
      </c>
      <c r="AJ41" s="49">
        <f>+AI41-P41+IFERROR(VLOOKUP(TRIM($K41)&amp;AJ$4,COMPRAS!$A$1:$E$1,7,0),0)</f>
        <v>375</v>
      </c>
      <c r="AK41" s="49">
        <f>+AJ41-Q41+IFERROR(VLOOKUP(TRIM($K41)&amp;AK$4,COMPRAS!$A$1:$E$1,7,0),0)</f>
        <v>-1386.4135779999999</v>
      </c>
      <c r="AL41" s="49">
        <f>+AK41-R41+IFERROR(VLOOKUP(TRIM($K41)&amp;AL$4,COMPRAS!$A$1:$E$1,7,0),0)</f>
        <v>-1386.4135779999999</v>
      </c>
      <c r="AM41" s="49">
        <f>+AL41-S41+IFERROR(VLOOKUP(TRIM($K41)&amp;AM$4,COMPRAS!$A$1:$E$1,7,0),0)</f>
        <v>-1386.4135779999999</v>
      </c>
      <c r="AN41" s="49">
        <f>+AM41-T41+IFERROR(VLOOKUP(TRIM($K41)&amp;AN$4,COMPRAS!$A$1:$E$1,7,0),0)</f>
        <v>-1386.4135779999999</v>
      </c>
      <c r="AO41" s="49">
        <f>+AN41-U41+IFERROR(VLOOKUP(TRIM($K41)&amp;AO$4,COMPRAS!$A$1:$E$1,7,0),0)</f>
        <v>-2966.5564669999999</v>
      </c>
      <c r="AP41" s="49">
        <f>+AO41-V41+IFERROR(VLOOKUP(TRIM($K41)&amp;AP$4,COMPRAS!$A$1:$E$1,7,0),0)</f>
        <v>-2966.5564669999999</v>
      </c>
      <c r="AQ41" s="49">
        <f>+AP41-W41+IFERROR(VLOOKUP(TRIM($K41)&amp;AQ$4,COMPRAS!$A$1:$E$1,7,0),0)</f>
        <v>-2966.5564669999999</v>
      </c>
      <c r="AR41" s="49">
        <f>+AQ41-X41+IFERROR(VLOOKUP(TRIM($K41)&amp;AR$4,COMPRAS!$A$1:$E$1,7,0),0)</f>
        <v>-2966.5564669999999</v>
      </c>
      <c r="AS41" s="49">
        <f>+AR41-Y41+IFERROR(VLOOKUP(TRIM($K41)&amp;AS$4,COMPRAS!$A$1:$E$1,7,0),0)</f>
        <v>-4639.7268459999996</v>
      </c>
      <c r="AT41" s="49">
        <f>+AS41-Z41+IFERROR(VLOOKUP(TRIM($K41)&amp;AT$4,COMPRAS!$A$1:$E$1,7,0),0)</f>
        <v>-4639.7268459999996</v>
      </c>
      <c r="AU41" s="49">
        <f>+AT41-AA41+IFERROR(VLOOKUP(TRIM($K41)&amp;AU$4,COMPRAS!$A$1:$E$1,7,0),0)</f>
        <v>-4639.7268459999996</v>
      </c>
      <c r="AV41" s="49">
        <f>+AU41-AB41+IFERROR(VLOOKUP(TRIM($K41)&amp;AV$4,COMPRAS!$A$1:$E$1,7,0),0)</f>
        <v>-4639.7268459999996</v>
      </c>
    </row>
    <row r="42" spans="1:48" ht="14.4" x14ac:dyDescent="0.3">
      <c r="A42" s="46">
        <f>+IFERROR(VLOOKUP(CONCATENATE(A$2,TRIM($K42)),'Stock Tango'!$A:$G,7,FALSE),0)</f>
        <v>12500</v>
      </c>
      <c r="B42" s="46">
        <f>+IFERROR(VLOOKUP(CONCATENATE(B$2,TRIM($K42)),'Stock Tango'!$A:$G,7,FALSE),0)</f>
        <v>0</v>
      </c>
      <c r="C42" s="46">
        <f>+IFERROR(VLOOKUP(CONCATENATE(C$2,TRIM($K42)),'Stock Tango'!$A:$G,7,FALSE),0)</f>
        <v>0</v>
      </c>
      <c r="D42" s="47">
        <f>+IFERROR(VLOOKUP(CONCATENATE(D$2,TRIM($K42)),'Stock Tango'!$A:$G,7,FALSE),0)</f>
        <v>0</v>
      </c>
      <c r="E42" s="48">
        <f t="shared" si="6"/>
        <v>12500</v>
      </c>
      <c r="F42" s="46">
        <f>(A42/+VLOOKUP(K42,Consumos!$B$3:$E$1000,4,0))</f>
        <v>25.818712084982941</v>
      </c>
      <c r="G42" s="46" t="str">
        <f t="shared" si="7"/>
        <v>A</v>
      </c>
      <c r="H42" s="49"/>
      <c r="I42" s="67"/>
      <c r="J42" s="40" t="s">
        <v>368</v>
      </c>
      <c r="K42" s="40" t="s">
        <v>132</v>
      </c>
      <c r="L42" s="40" t="s">
        <v>59</v>
      </c>
      <c r="M42" s="268">
        <v>2184.2184000000002</v>
      </c>
      <c r="N42" s="268">
        <v>96.841099</v>
      </c>
      <c r="O42" s="268">
        <v>1144.0309920000002</v>
      </c>
      <c r="P42" s="268">
        <v>2722.1074809999996</v>
      </c>
      <c r="Q42" s="268">
        <v>2184.2184000000002</v>
      </c>
      <c r="R42" s="268">
        <v>2184.2484030000001</v>
      </c>
      <c r="S42" s="268">
        <v>945.40168099999983</v>
      </c>
      <c r="T42" s="268">
        <v>1992.1526899999999</v>
      </c>
      <c r="U42" s="268"/>
      <c r="V42" s="268"/>
      <c r="W42" s="268">
        <v>102.840461</v>
      </c>
      <c r="X42" s="268">
        <v>46.480702999999998</v>
      </c>
      <c r="Y42" s="268">
        <v>1144.0309920000002</v>
      </c>
      <c r="Z42" s="268">
        <v>1724.8200000000002</v>
      </c>
      <c r="AA42" s="268">
        <v>1094.389428</v>
      </c>
      <c r="AB42" s="268">
        <v>94.453426000000007</v>
      </c>
      <c r="AC42" s="268"/>
      <c r="AD42" s="268">
        <v>63.937261999999997</v>
      </c>
      <c r="AE42"/>
      <c r="AF42"/>
      <c r="AG42" s="49">
        <f>+E42-M42+IFERROR(VLOOKUP(TRIM($K42)&amp;$AG$4,COMPRAS!$A$1:$E$1,7,0),0)</f>
        <v>10315.7816</v>
      </c>
      <c r="AH42" s="49">
        <f>+AG42-N42+IFERROR(VLOOKUP(TRIM($K42)&amp;AH$4,COMPRAS!$A$1:$E$1,7,0),0)</f>
        <v>10218.940501000001</v>
      </c>
      <c r="AI42" s="49">
        <f>+AH42-O42+IFERROR(VLOOKUP(TRIM($K42)&amp;AI$4,COMPRAS!$A$1:$E$1,7,0),0)</f>
        <v>9074.909509000001</v>
      </c>
      <c r="AJ42" s="49">
        <f>+AI42-P42+IFERROR(VLOOKUP(TRIM($K42)&amp;AJ$4,COMPRAS!$A$1:$E$1,7,0),0)</f>
        <v>6352.8020280000019</v>
      </c>
      <c r="AK42" s="49">
        <f>+AJ42-Q42+IFERROR(VLOOKUP(TRIM($K42)&amp;AK$4,COMPRAS!$A$1:$E$1,7,0),0)</f>
        <v>4168.5836280000021</v>
      </c>
      <c r="AL42" s="49">
        <f>+AK42-R42+IFERROR(VLOOKUP(TRIM($K42)&amp;AL$4,COMPRAS!$A$1:$E$1,7,0),0)</f>
        <v>1984.3352250000021</v>
      </c>
      <c r="AM42" s="49">
        <f>+AL42-S42+IFERROR(VLOOKUP(TRIM($K42)&amp;AM$4,COMPRAS!$A$1:$E$1,7,0),0)</f>
        <v>1038.9335440000023</v>
      </c>
      <c r="AN42" s="49">
        <f>+AM42-T42+IFERROR(VLOOKUP(TRIM($K42)&amp;AN$4,COMPRAS!$A$1:$E$1,7,0),0)</f>
        <v>-953.21914599999764</v>
      </c>
      <c r="AO42" s="49">
        <f>+AN42-U42+IFERROR(VLOOKUP(TRIM($K42)&amp;AO$4,COMPRAS!$A$1:$E$1,7,0),0)</f>
        <v>-953.21914599999764</v>
      </c>
      <c r="AP42" s="49">
        <f>+AO42-V42+IFERROR(VLOOKUP(TRIM($K42)&amp;AP$4,COMPRAS!$A$1:$E$1,7,0),0)</f>
        <v>-953.21914599999764</v>
      </c>
      <c r="AQ42" s="49">
        <f>+AP42-W42+IFERROR(VLOOKUP(TRIM($K42)&amp;AQ$4,COMPRAS!$A$1:$E$1,7,0),0)</f>
        <v>-1056.0596069999976</v>
      </c>
      <c r="AR42" s="49">
        <f>+AQ42-X42+IFERROR(VLOOKUP(TRIM($K42)&amp;AR$4,COMPRAS!$A$1:$E$1,7,0),0)</f>
        <v>-1102.5403099999976</v>
      </c>
      <c r="AS42" s="49">
        <f>+AR42-Y42+IFERROR(VLOOKUP(TRIM($K42)&amp;AS$4,COMPRAS!$A$1:$E$1,7,0),0)</f>
        <v>-2246.5713019999976</v>
      </c>
      <c r="AT42" s="49">
        <f>+AS42-Z42+IFERROR(VLOOKUP(TRIM($K42)&amp;AT$4,COMPRAS!$A$1:$E$1,7,0),0)</f>
        <v>-3971.3913019999977</v>
      </c>
      <c r="AU42" s="49">
        <f>+AT42-AA42+IFERROR(VLOOKUP(TRIM($K42)&amp;AU$4,COMPRAS!$A$1:$E$1,7,0),0)</f>
        <v>-5065.7807299999977</v>
      </c>
      <c r="AV42" s="49">
        <f>+AU42-AB42+IFERROR(VLOOKUP(TRIM($K42)&amp;AV$4,COMPRAS!$A$1:$E$1,7,0),0)</f>
        <v>-5160.2341559999977</v>
      </c>
    </row>
    <row r="43" spans="1:48" ht="14.4" x14ac:dyDescent="0.3">
      <c r="A43" s="46">
        <f>+IFERROR(VLOOKUP(CONCATENATE(A$2,TRIM($K43)),'Stock Tango'!$A:$G,7,FALSE),0)</f>
        <v>41600</v>
      </c>
      <c r="B43" s="46">
        <f>+IFERROR(VLOOKUP(CONCATENATE(B$2,TRIM($K43)),'Stock Tango'!$A:$G,7,FALSE),0)</f>
        <v>0</v>
      </c>
      <c r="C43" s="46">
        <f>+IFERROR(VLOOKUP(CONCATENATE(C$2,TRIM($K43)),'Stock Tango'!$A:$G,7,FALSE),0)</f>
        <v>0</v>
      </c>
      <c r="D43" s="47">
        <f>+IFERROR(VLOOKUP(CONCATENATE(D$2,TRIM($K43)),'Stock Tango'!$A:$G,7,FALSE),0)</f>
        <v>0</v>
      </c>
      <c r="E43" s="48">
        <f t="shared" si="6"/>
        <v>41600</v>
      </c>
      <c r="F43" s="46">
        <f>(A43/+VLOOKUP(K43,Consumos!$B$3:$E$1000,4,0))</f>
        <v>95.754422226736523</v>
      </c>
      <c r="G43" s="46" t="str">
        <f t="shared" si="7"/>
        <v>E</v>
      </c>
      <c r="H43" s="49"/>
      <c r="I43" s="67"/>
      <c r="K43" s="40" t="s">
        <v>275</v>
      </c>
      <c r="L43" s="40" t="s">
        <v>1339</v>
      </c>
      <c r="M43" s="268">
        <v>14.115</v>
      </c>
      <c r="N43" s="268">
        <v>3500.3700019999997</v>
      </c>
      <c r="O43" s="268">
        <v>30.501150000000003</v>
      </c>
      <c r="P43" s="268">
        <v>933.43333399999995</v>
      </c>
      <c r="Q43" s="268"/>
      <c r="R43" s="268"/>
      <c r="S43" s="268">
        <v>4333.7733339999995</v>
      </c>
      <c r="T43" s="268"/>
      <c r="U43" s="268">
        <v>18.605086</v>
      </c>
      <c r="V43" s="268"/>
      <c r="W43" s="268">
        <v>3333.6533319999999</v>
      </c>
      <c r="X43" s="268"/>
      <c r="Y43" s="268"/>
      <c r="Z43" s="268"/>
      <c r="AA43" s="268"/>
      <c r="AB43" s="268"/>
      <c r="AC43" s="268"/>
      <c r="AD43" s="268">
        <v>3333.6733340000001</v>
      </c>
      <c r="AE43"/>
      <c r="AF43"/>
      <c r="AG43" s="49">
        <f>+E43-M43+IFERROR(VLOOKUP(TRIM($K43)&amp;$AG$4,COMPRAS!$A$1:$E$1,7,0),0)</f>
        <v>41585.885000000002</v>
      </c>
      <c r="AH43" s="49">
        <f>+AG43-N43+IFERROR(VLOOKUP(TRIM($K43)&amp;AH$4,COMPRAS!$A$1:$E$1,7,0),0)</f>
        <v>38085.514997999999</v>
      </c>
      <c r="AI43" s="49">
        <f>+AH43-O43+IFERROR(VLOOKUP(TRIM($K43)&amp;AI$4,COMPRAS!$A$1:$E$1,7,0),0)</f>
        <v>38055.013848000002</v>
      </c>
      <c r="AJ43" s="49">
        <f>+AI43-P43+IFERROR(VLOOKUP(TRIM($K43)&amp;AJ$4,COMPRAS!$A$1:$E$1,7,0),0)</f>
        <v>37121.580514000001</v>
      </c>
      <c r="AK43" s="49">
        <f>+AJ43-Q43+IFERROR(VLOOKUP(TRIM($K43)&amp;AK$4,COMPRAS!$A$1:$E$1,7,0),0)</f>
        <v>37121.580514000001</v>
      </c>
      <c r="AL43" s="49">
        <f>+AK43-R43+IFERROR(VLOOKUP(TRIM($K43)&amp;AL$4,COMPRAS!$A$1:$E$1,7,0),0)</f>
        <v>37121.580514000001</v>
      </c>
      <c r="AM43" s="49">
        <f>+AL43-S43+IFERROR(VLOOKUP(TRIM($K43)&amp;AM$4,COMPRAS!$A$1:$E$1,7,0),0)</f>
        <v>32787.807180000003</v>
      </c>
      <c r="AN43" s="49">
        <f>+AM43-T43+IFERROR(VLOOKUP(TRIM($K43)&amp;AN$4,COMPRAS!$A$1:$E$1,7,0),0)</f>
        <v>32787.807180000003</v>
      </c>
      <c r="AO43" s="49">
        <f>+AN43-U43+IFERROR(VLOOKUP(TRIM($K43)&amp;AO$4,COMPRAS!$A$1:$E$1,7,0),0)</f>
        <v>32769.202094</v>
      </c>
      <c r="AP43" s="49">
        <f>+AO43-V43+IFERROR(VLOOKUP(TRIM($K43)&amp;AP$4,COMPRAS!$A$1:$E$1,7,0),0)</f>
        <v>32769.202094</v>
      </c>
      <c r="AQ43" s="49">
        <f>+AP43-W43+IFERROR(VLOOKUP(TRIM($K43)&amp;AQ$4,COMPRAS!$A$1:$E$1,7,0),0)</f>
        <v>29435.548761999999</v>
      </c>
      <c r="AR43" s="49">
        <f>+AQ43-X43+IFERROR(VLOOKUP(TRIM($K43)&amp;AR$4,COMPRAS!$A$1:$E$1,7,0),0)</f>
        <v>29435.548761999999</v>
      </c>
      <c r="AS43" s="49">
        <f>+AR43-Y43+IFERROR(VLOOKUP(TRIM($K43)&amp;AS$4,COMPRAS!$A$1:$E$1,7,0),0)</f>
        <v>29435.548761999999</v>
      </c>
      <c r="AT43" s="49">
        <f>+AS43-Z43+IFERROR(VLOOKUP(TRIM($K43)&amp;AT$4,COMPRAS!$A$1:$E$1,7,0),0)</f>
        <v>29435.548761999999</v>
      </c>
      <c r="AU43" s="49">
        <f>+AT43-AA43+IFERROR(VLOOKUP(TRIM($K43)&amp;AU$4,COMPRAS!$A$1:$E$1,7,0),0)</f>
        <v>29435.548761999999</v>
      </c>
      <c r="AV43" s="49">
        <f>+AU43-AB43+IFERROR(VLOOKUP(TRIM($K43)&amp;AV$4,COMPRAS!$A$1:$E$1,7,0),0)</f>
        <v>29435.548761999999</v>
      </c>
    </row>
    <row r="44" spans="1:48" ht="14.4" x14ac:dyDescent="0.3">
      <c r="A44" s="46">
        <f>+IFERROR(VLOOKUP(CONCATENATE(A$2,TRIM($K44)),'Stock Tango'!$A:$G,7,FALSE),0)</f>
        <v>45900</v>
      </c>
      <c r="B44" s="46">
        <f>+IFERROR(VLOOKUP(CONCATENATE(B$2,TRIM($K44)),'Stock Tango'!$A:$G,7,FALSE),0)</f>
        <v>0</v>
      </c>
      <c r="C44" s="46">
        <f>+IFERROR(VLOOKUP(CONCATENATE(C$2,TRIM($K44)),'Stock Tango'!$A:$G,7,FALSE),0)</f>
        <v>0</v>
      </c>
      <c r="D44" s="47">
        <f>+IFERROR(VLOOKUP(CONCATENATE(D$2,TRIM($K44)),'Stock Tango'!$A:$G,7,FALSE),0)</f>
        <v>0</v>
      </c>
      <c r="E44" s="48">
        <f t="shared" si="6"/>
        <v>45900</v>
      </c>
      <c r="F44" s="46">
        <f>(A44/+VLOOKUP(K44,Consumos!$B$3:$E$1000,4,0))</f>
        <v>152.39477503628444</v>
      </c>
      <c r="G44" s="46" t="str">
        <f t="shared" si="7"/>
        <v>E</v>
      </c>
      <c r="H44" s="49"/>
      <c r="I44" s="67"/>
      <c r="K44" s="40" t="s">
        <v>767</v>
      </c>
      <c r="L44" s="40" t="s">
        <v>762</v>
      </c>
      <c r="M44" s="268"/>
      <c r="N44" s="268"/>
      <c r="O44" s="268">
        <v>1113.8399999999999</v>
      </c>
      <c r="P44" s="268"/>
      <c r="Q44" s="268">
        <v>2227.6799999999998</v>
      </c>
      <c r="R44" s="268"/>
      <c r="S44" s="268">
        <v>2545.92</v>
      </c>
      <c r="T44" s="268"/>
      <c r="U44" s="268"/>
      <c r="V44" s="268"/>
      <c r="W44" s="268">
        <v>2545.92</v>
      </c>
      <c r="X44" s="268"/>
      <c r="Y44" s="268">
        <v>1113.8399999999999</v>
      </c>
      <c r="Z44" s="268"/>
      <c r="AA44" s="268">
        <v>1116.1656</v>
      </c>
      <c r="AB44" s="268">
        <v>2545.92</v>
      </c>
      <c r="AC44" s="268"/>
      <c r="AD44" s="268"/>
      <c r="AE44"/>
      <c r="AF44"/>
      <c r="AG44" s="49">
        <f>+E44-M44+IFERROR(VLOOKUP(TRIM($K44)&amp;$AG$4,COMPRAS!$A$1:$E$1,7,0),0)</f>
        <v>45900</v>
      </c>
      <c r="AH44" s="49">
        <f>+AG44-N44+IFERROR(VLOOKUP(TRIM($K44)&amp;AH$4,COMPRAS!$A$1:$E$1,7,0),0)</f>
        <v>45900</v>
      </c>
      <c r="AI44" s="49">
        <f>+AH44-O44+IFERROR(VLOOKUP(TRIM($K44)&amp;AI$4,COMPRAS!$A$1:$E$1,7,0),0)</f>
        <v>44786.16</v>
      </c>
      <c r="AJ44" s="49">
        <f>+AI44-P44+IFERROR(VLOOKUP(TRIM($K44)&amp;AJ$4,COMPRAS!$A$1:$E$1,7,0),0)</f>
        <v>44786.16</v>
      </c>
      <c r="AK44" s="49">
        <f>+AJ44-Q44+IFERROR(VLOOKUP(TRIM($K44)&amp;AK$4,COMPRAS!$A$1:$E$1,7,0),0)</f>
        <v>42558.48</v>
      </c>
      <c r="AL44" s="49">
        <f>+AK44-R44+IFERROR(VLOOKUP(TRIM($K44)&amp;AL$4,COMPRAS!$A$1:$E$1,7,0),0)</f>
        <v>42558.48</v>
      </c>
      <c r="AM44" s="49">
        <f>+AL44-S44+IFERROR(VLOOKUP(TRIM($K44)&amp;AM$4,COMPRAS!$A$1:$E$1,7,0),0)</f>
        <v>40012.560000000005</v>
      </c>
      <c r="AN44" s="49">
        <f>+AM44-T44+IFERROR(VLOOKUP(TRIM($K44)&amp;AN$4,COMPRAS!$A$1:$E$1,7,0),0)</f>
        <v>40012.560000000005</v>
      </c>
      <c r="AO44" s="49">
        <f>+AN44-U44+IFERROR(VLOOKUP(TRIM($K44)&amp;AO$4,COMPRAS!$A$1:$E$1,7,0),0)</f>
        <v>40012.560000000005</v>
      </c>
      <c r="AP44" s="49">
        <f>+AO44-V44+IFERROR(VLOOKUP(TRIM($K44)&amp;AP$4,COMPRAS!$A$1:$E$1,7,0),0)</f>
        <v>40012.560000000005</v>
      </c>
      <c r="AQ44" s="49">
        <f>+AP44-W44+IFERROR(VLOOKUP(TRIM($K44)&amp;AQ$4,COMPRAS!$A$1:$E$1,7,0),0)</f>
        <v>37466.640000000007</v>
      </c>
      <c r="AR44" s="49">
        <f>+AQ44-X44+IFERROR(VLOOKUP(TRIM($K44)&amp;AR$4,COMPRAS!$A$1:$E$1,7,0),0)</f>
        <v>37466.640000000007</v>
      </c>
      <c r="AS44" s="49">
        <f>+AR44-Y44+IFERROR(VLOOKUP(TRIM($K44)&amp;AS$4,COMPRAS!$A$1:$E$1,7,0),0)</f>
        <v>36352.80000000001</v>
      </c>
      <c r="AT44" s="49">
        <f>+AS44-Z44+IFERROR(VLOOKUP(TRIM($K44)&amp;AT$4,COMPRAS!$A$1:$E$1,7,0),0)</f>
        <v>36352.80000000001</v>
      </c>
      <c r="AU44" s="49">
        <f>+AT44-AA44+IFERROR(VLOOKUP(TRIM($K44)&amp;AU$4,COMPRAS!$A$1:$E$1,7,0),0)</f>
        <v>35236.63440000001</v>
      </c>
      <c r="AV44" s="49">
        <f>+AU44-AB44+IFERROR(VLOOKUP(TRIM($K44)&amp;AV$4,COMPRAS!$A$1:$E$1,7,0),0)</f>
        <v>32690.714400000012</v>
      </c>
    </row>
    <row r="45" spans="1:48" ht="14.4" x14ac:dyDescent="0.3">
      <c r="A45" s="46">
        <f>+IFERROR(VLOOKUP(CONCATENATE(A$2,TRIM($K45)),'Stock Tango'!$A:$G,7,FALSE),0)</f>
        <v>40000</v>
      </c>
      <c r="B45" s="46">
        <f>+IFERROR(VLOOKUP(CONCATENATE(B$2,TRIM($K45)),'Stock Tango'!$A:$G,7,FALSE),0)</f>
        <v>0</v>
      </c>
      <c r="C45" s="46">
        <f>+IFERROR(VLOOKUP(CONCATENATE(C$2,TRIM($K45)),'Stock Tango'!$A:$G,7,FALSE),0)</f>
        <v>0</v>
      </c>
      <c r="D45" s="47">
        <f>+IFERROR(VLOOKUP(CONCATENATE(D$2,TRIM($K45)),'Stock Tango'!$A:$G,7,FALSE),0)</f>
        <v>0</v>
      </c>
      <c r="E45" s="48">
        <f t="shared" si="6"/>
        <v>40000</v>
      </c>
      <c r="F45" s="46">
        <f>(A45/+VLOOKUP(K45,Consumos!$B$3:$E$1000,4,0))</f>
        <v>87.998359459155793</v>
      </c>
      <c r="G45" s="46" t="str">
        <f t="shared" si="7"/>
        <v>D</v>
      </c>
      <c r="H45" s="49"/>
      <c r="I45" s="67"/>
      <c r="K45" s="40" t="s">
        <v>780</v>
      </c>
      <c r="L45" s="40" t="s">
        <v>792</v>
      </c>
      <c r="M45" s="268">
        <v>907.84</v>
      </c>
      <c r="N45" s="268"/>
      <c r="O45" s="268">
        <v>2908.98</v>
      </c>
      <c r="P45" s="268"/>
      <c r="Q45" s="268">
        <v>3716.67</v>
      </c>
      <c r="R45" s="268">
        <v>2966.34</v>
      </c>
      <c r="S45" s="268"/>
      <c r="T45" s="268"/>
      <c r="U45" s="268">
        <v>2227.6799999999998</v>
      </c>
      <c r="V45" s="268">
        <v>4455.33</v>
      </c>
      <c r="W45" s="268"/>
      <c r="X45" s="268"/>
      <c r="Y45" s="268">
        <v>1272.96</v>
      </c>
      <c r="Z45" s="268">
        <v>1915.5</v>
      </c>
      <c r="AA45" s="268">
        <v>2227.6799999999998</v>
      </c>
      <c r="AB45" s="268"/>
      <c r="AC45" s="268">
        <v>4455.3599999999997</v>
      </c>
      <c r="AD45" s="268"/>
      <c r="AE45"/>
      <c r="AF45"/>
      <c r="AG45" s="49">
        <f>+E45-M45+IFERROR(VLOOKUP(TRIM($K45)&amp;$AG$4,COMPRAS!$A$1:$E$1,7,0),0)</f>
        <v>39092.160000000003</v>
      </c>
      <c r="AH45" s="49">
        <f>+AG45-N45+IFERROR(VLOOKUP(TRIM($K45)&amp;AH$4,COMPRAS!$A$1:$E$1,7,0),0)</f>
        <v>39092.160000000003</v>
      </c>
      <c r="AI45" s="49">
        <f>+AH45-O45+IFERROR(VLOOKUP(TRIM($K45)&amp;AI$4,COMPRAS!$A$1:$E$1,7,0),0)</f>
        <v>36183.18</v>
      </c>
      <c r="AJ45" s="49">
        <f>+AI45-P45+IFERROR(VLOOKUP(TRIM($K45)&amp;AJ$4,COMPRAS!$A$1:$E$1,7,0),0)</f>
        <v>36183.18</v>
      </c>
      <c r="AK45" s="49">
        <f>+AJ45-Q45+IFERROR(VLOOKUP(TRIM($K45)&amp;AK$4,COMPRAS!$A$1:$E$1,7,0),0)</f>
        <v>32466.510000000002</v>
      </c>
      <c r="AL45" s="49">
        <f>+AK45-R45+IFERROR(VLOOKUP(TRIM($K45)&amp;AL$4,COMPRAS!$A$1:$E$1,7,0),0)</f>
        <v>29500.170000000002</v>
      </c>
      <c r="AM45" s="49">
        <f>+AL45-S45+IFERROR(VLOOKUP(TRIM($K45)&amp;AM$4,COMPRAS!$A$1:$E$1,7,0),0)</f>
        <v>29500.170000000002</v>
      </c>
      <c r="AN45" s="49">
        <f>+AM45-T45+IFERROR(VLOOKUP(TRIM($K45)&amp;AN$4,COMPRAS!$A$1:$E$1,7,0),0)</f>
        <v>29500.170000000002</v>
      </c>
      <c r="AO45" s="49">
        <f>+AN45-U45+IFERROR(VLOOKUP(TRIM($K45)&amp;AO$4,COMPRAS!$A$1:$E$1,7,0),0)</f>
        <v>27272.49</v>
      </c>
      <c r="AP45" s="49">
        <f>+AO45-V45+IFERROR(VLOOKUP(TRIM($K45)&amp;AP$4,COMPRAS!$A$1:$E$1,7,0),0)</f>
        <v>22817.160000000003</v>
      </c>
      <c r="AQ45" s="49">
        <f>+AP45-W45+IFERROR(VLOOKUP(TRIM($K45)&amp;AQ$4,COMPRAS!$A$1:$E$1,7,0),0)</f>
        <v>22817.160000000003</v>
      </c>
      <c r="AR45" s="49">
        <f>+AQ45-X45+IFERROR(VLOOKUP(TRIM($K45)&amp;AR$4,COMPRAS!$A$1:$E$1,7,0),0)</f>
        <v>22817.160000000003</v>
      </c>
      <c r="AS45" s="49">
        <f>+AR45-Y45+IFERROR(VLOOKUP(TRIM($K45)&amp;AS$4,COMPRAS!$A$1:$E$1,7,0),0)</f>
        <v>21544.200000000004</v>
      </c>
      <c r="AT45" s="49" t="e">
        <f>+AS45-#REF!+IFERROR(VLOOKUP(TRIM($K45)&amp;AT$4,COMPRAS!$A$1:$E$1,7,0),0)</f>
        <v>#REF!</v>
      </c>
      <c r="AU45" s="49" t="e">
        <f>+AT45-#REF!+IFERROR(VLOOKUP(TRIM($K45)&amp;AU$4,COMPRAS!$A$1:$E$1,7,0),0)</f>
        <v>#REF!</v>
      </c>
      <c r="AV45" s="49" t="e">
        <f>+AU45-AB45+IFERROR(VLOOKUP(TRIM($K45)&amp;AV$4,COMPRAS!$A$1:$E$1,7,0),0)</f>
        <v>#REF!</v>
      </c>
    </row>
    <row r="46" spans="1:48" ht="14.4" x14ac:dyDescent="0.3">
      <c r="A46" s="46">
        <f>+IFERROR(VLOOKUP(CONCATENATE(A$2,TRIM($K46)),'Stock Tango'!$A:$G,7,FALSE),0)</f>
        <v>20000</v>
      </c>
      <c r="B46" s="46">
        <f>+IFERROR(VLOOKUP(CONCATENATE(B$2,TRIM($K46)),'Stock Tango'!$A:$G,7,FALSE),0)</f>
        <v>0</v>
      </c>
      <c r="C46" s="46">
        <f>+IFERROR(VLOOKUP(CONCATENATE(C$2,TRIM($K46)),'Stock Tango'!$A:$G,7,FALSE),0)</f>
        <v>0</v>
      </c>
      <c r="D46" s="47">
        <f>+IFERROR(VLOOKUP(CONCATENATE(D$2,TRIM($K46)),'Stock Tango'!$A:$G,7,FALSE),0)</f>
        <v>0</v>
      </c>
      <c r="E46" s="48">
        <f t="shared" si="6"/>
        <v>20000</v>
      </c>
      <c r="F46" s="46">
        <f>(A46/+VLOOKUP(K46,Consumos!$B$3:$E$1000,4,0))</f>
        <v>32.287360143616766</v>
      </c>
      <c r="G46" s="46" t="str">
        <f t="shared" si="7"/>
        <v>B</v>
      </c>
      <c r="H46" s="49"/>
      <c r="I46" s="67"/>
      <c r="K46" s="40" t="s">
        <v>766</v>
      </c>
      <c r="L46" s="40" t="s">
        <v>761</v>
      </c>
      <c r="M46" s="268">
        <v>3080.4612000000002</v>
      </c>
      <c r="N46" s="268"/>
      <c r="O46" s="268">
        <v>1374.8987999999999</v>
      </c>
      <c r="P46" s="268"/>
      <c r="Q46" s="268"/>
      <c r="R46" s="268">
        <v>2227.7105999999999</v>
      </c>
      <c r="S46" s="268">
        <v>2545.9736849999999</v>
      </c>
      <c r="T46" s="268"/>
      <c r="U46" s="268">
        <v>3341.52</v>
      </c>
      <c r="V46" s="268">
        <v>2227.7105999999999</v>
      </c>
      <c r="W46" s="268"/>
      <c r="X46" s="268">
        <v>2545.9736849999999</v>
      </c>
      <c r="Y46" s="268">
        <v>1113.8399999999999</v>
      </c>
      <c r="Z46" s="268"/>
      <c r="AA46" s="268">
        <v>2946.4740000000002</v>
      </c>
      <c r="AB46" s="268"/>
      <c r="AC46" s="268">
        <v>2686.4861999999998</v>
      </c>
      <c r="AD46" s="268">
        <v>1050.1614</v>
      </c>
      <c r="AE46"/>
      <c r="AF46"/>
      <c r="AG46" s="49">
        <f>+E46-M46+IFERROR(VLOOKUP(TRIM($K46)&amp;$AG$4,COMPRAS!$A$1:$E$1,7,0),0)</f>
        <v>16919.538799999998</v>
      </c>
      <c r="AH46" s="49">
        <f>+AG46-N46+IFERROR(VLOOKUP(TRIM($K46)&amp;AH$4,COMPRAS!$A$1:$E$1,7,0),0)</f>
        <v>16919.538799999998</v>
      </c>
      <c r="AI46" s="49">
        <f>+AH46-O46+IFERROR(VLOOKUP(TRIM($K46)&amp;AI$4,COMPRAS!$A$1:$E$1,7,0),0)</f>
        <v>15544.64</v>
      </c>
      <c r="AJ46" s="49">
        <f>+AI46-P46+IFERROR(VLOOKUP(TRIM($K46)&amp;AJ$4,COMPRAS!$A$1:$E$1,7,0),0)</f>
        <v>15544.64</v>
      </c>
      <c r="AK46" s="49">
        <f>+AJ46-Q46+IFERROR(VLOOKUP(TRIM($K46)&amp;AK$4,COMPRAS!$A$1:$E$1,7,0),0)</f>
        <v>15544.64</v>
      </c>
      <c r="AL46" s="49">
        <f>+AK46-R46+IFERROR(VLOOKUP(TRIM($K46)&amp;AL$4,COMPRAS!$A$1:$E$1,7,0),0)</f>
        <v>13316.929399999999</v>
      </c>
      <c r="AM46" s="49">
        <f>+AL46-S46+IFERROR(VLOOKUP(TRIM($K46)&amp;AM$4,COMPRAS!$A$1:$E$1,7,0),0)</f>
        <v>10770.955715</v>
      </c>
      <c r="AN46" s="49">
        <f>+AM46-T46+IFERROR(VLOOKUP(TRIM($K46)&amp;AN$4,COMPRAS!$A$1:$E$1,7,0),0)</f>
        <v>10770.955715</v>
      </c>
      <c r="AO46" s="49">
        <f>+AN46-U46+IFERROR(VLOOKUP(TRIM($K46)&amp;AO$4,COMPRAS!$A$1:$E$1,7,0),0)</f>
        <v>7429.4357149999996</v>
      </c>
      <c r="AP46" s="49">
        <f>+AO46-V46+IFERROR(VLOOKUP(TRIM($K46)&amp;AP$4,COMPRAS!$A$1:$E$1,7,0),0)</f>
        <v>5201.7251149999993</v>
      </c>
      <c r="AQ46" s="49">
        <f>+AP46-W46+IFERROR(VLOOKUP(TRIM($K46)&amp;AQ$4,COMPRAS!$A$1:$E$1,7,0),0)</f>
        <v>5201.7251149999993</v>
      </c>
      <c r="AR46" s="49">
        <f>+AQ46-X46+IFERROR(VLOOKUP(TRIM($K46)&amp;AR$4,COMPRAS!$A$1:$E$1,7,0),0)</f>
        <v>2655.7514299999993</v>
      </c>
      <c r="AS46" s="49">
        <f>+AR46-Y46+IFERROR(VLOOKUP(TRIM($K46)&amp;AS$4,COMPRAS!$A$1:$E$1,7,0),0)</f>
        <v>1541.9114299999994</v>
      </c>
      <c r="AT46" s="49">
        <f>+AS46-Z46+IFERROR(VLOOKUP(TRIM($K46)&amp;AT$4,COMPRAS!$A$1:$E$1,7,0),0)</f>
        <v>1541.9114299999994</v>
      </c>
      <c r="AU46" s="49" t="e">
        <f>+AT46-#REF!+IFERROR(VLOOKUP(TRIM($K46)&amp;AU$4,COMPRAS!$A$1:$E$1,7,0),0)</f>
        <v>#REF!</v>
      </c>
      <c r="AV46" s="49" t="e">
        <f>+AU46-AB46+IFERROR(VLOOKUP(TRIM($K46)&amp;AV$4,COMPRAS!$A$1:$E$1,7,0),0)</f>
        <v>#REF!</v>
      </c>
    </row>
    <row r="47" spans="1:48" ht="14.4" x14ac:dyDescent="0.3">
      <c r="A47" s="46">
        <f>+IFERROR(VLOOKUP(CONCATENATE(A$2,TRIM($K47)),'Stock Tango'!$A:$G,7,FALSE),0)</f>
        <v>40000</v>
      </c>
      <c r="B47" s="46">
        <f>+IFERROR(VLOOKUP(CONCATENATE(B$2,TRIM($K47)),'Stock Tango'!$A:$G,7,FALSE),0)</f>
        <v>0</v>
      </c>
      <c r="C47" s="46">
        <f>+IFERROR(VLOOKUP(CONCATENATE(C$2,TRIM($K47)),'Stock Tango'!$A:$G,7,FALSE),0)</f>
        <v>0</v>
      </c>
      <c r="D47" s="47">
        <f>+IFERROR(VLOOKUP(CONCATENATE(D$2,TRIM($K47)),'Stock Tango'!$A:$G,7,FALSE),0)</f>
        <v>0</v>
      </c>
      <c r="E47" s="48">
        <f t="shared" si="6"/>
        <v>40000</v>
      </c>
      <c r="F47" s="46">
        <f>(A47/+VLOOKUP(K47,Consumos!$B$3:$E$1000,4,0))</f>
        <v>1005.1062989652791</v>
      </c>
      <c r="G47" s="46" t="str">
        <f t="shared" si="7"/>
        <v>E</v>
      </c>
      <c r="H47" s="49"/>
      <c r="I47" s="67"/>
      <c r="K47" s="40" t="s">
        <v>782</v>
      </c>
      <c r="L47" s="40" t="s">
        <v>793</v>
      </c>
      <c r="M47" s="268"/>
      <c r="N47" s="268"/>
      <c r="O47" s="268"/>
      <c r="P47" s="268"/>
      <c r="Q47" s="268">
        <v>1114.31</v>
      </c>
      <c r="R47" s="268"/>
      <c r="S47" s="268"/>
      <c r="T47" s="268"/>
      <c r="U47" s="268"/>
      <c r="V47" s="268"/>
      <c r="W47" s="268"/>
      <c r="X47" s="268"/>
      <c r="Y47" s="268">
        <v>1058.49</v>
      </c>
      <c r="Z47" s="268"/>
      <c r="AA47" s="268"/>
      <c r="AB47" s="268"/>
      <c r="AC47" s="268"/>
      <c r="AD47" s="268"/>
      <c r="AE47"/>
      <c r="AF47"/>
      <c r="AG47" s="49">
        <f>+E47-M47+IFERROR(VLOOKUP(TRIM($K47)&amp;$AG$4,COMPRAS!$A$1:$E$1,7,0),0)</f>
        <v>40000</v>
      </c>
      <c r="AH47" s="49">
        <f>+AG47-N47+IFERROR(VLOOKUP(TRIM($K47)&amp;AH$4,COMPRAS!$A$1:$E$1,7,0),0)</f>
        <v>40000</v>
      </c>
      <c r="AI47" s="49">
        <f>+AH47-O47+IFERROR(VLOOKUP(TRIM($K47)&amp;AI$4,COMPRAS!$A$1:$E$1,7,0),0)</f>
        <v>40000</v>
      </c>
      <c r="AJ47" s="49">
        <f>+AI47-P47+IFERROR(VLOOKUP(TRIM($K47)&amp;AJ$4,COMPRAS!$A$1:$E$1,7,0),0)</f>
        <v>40000</v>
      </c>
      <c r="AK47" s="49">
        <f>+AJ47-Q47+IFERROR(VLOOKUP(TRIM($K47)&amp;AK$4,COMPRAS!$A$1:$E$1,7,0),0)</f>
        <v>38885.69</v>
      </c>
      <c r="AL47" s="49">
        <f>+AK47-R47+IFERROR(VLOOKUP(TRIM($K47)&amp;AL$4,COMPRAS!$A$1:$E$1,7,0),0)</f>
        <v>38885.69</v>
      </c>
      <c r="AM47" s="49">
        <f>+AL47-S47+IFERROR(VLOOKUP(TRIM($K47)&amp;AM$4,COMPRAS!$A$1:$E$1,7,0),0)</f>
        <v>38885.69</v>
      </c>
      <c r="AN47" s="49">
        <f>+AM47-T47+IFERROR(VLOOKUP(TRIM($K47)&amp;AN$4,COMPRAS!$A$1:$E$1,7,0),0)</f>
        <v>38885.69</v>
      </c>
      <c r="AO47" s="49">
        <f>+AN47-U47+IFERROR(VLOOKUP(TRIM($K47)&amp;AO$4,COMPRAS!$A$1:$E$1,7,0),0)</f>
        <v>38885.69</v>
      </c>
      <c r="AP47" s="49">
        <f>+AO47-V47+IFERROR(VLOOKUP(TRIM($K47)&amp;AP$4,COMPRAS!$A$1:$E$1,7,0),0)</f>
        <v>38885.69</v>
      </c>
      <c r="AQ47" s="49">
        <f>+AP47-W47+IFERROR(VLOOKUP(TRIM($K47)&amp;AQ$4,COMPRAS!$A$1:$E$1,7,0),0)</f>
        <v>38885.69</v>
      </c>
      <c r="AR47" s="49">
        <f>+AQ47-X47+IFERROR(VLOOKUP(TRIM($K47)&amp;AR$4,COMPRAS!$A$1:$E$1,7,0),0)</f>
        <v>38885.69</v>
      </c>
      <c r="AS47" s="49">
        <f>+AR47-Y47+IFERROR(VLOOKUP(TRIM($K47)&amp;AS$4,COMPRAS!$A$1:$E$1,7,0),0)</f>
        <v>37827.200000000004</v>
      </c>
      <c r="AT47" s="49">
        <f>+AS47-Z47+IFERROR(VLOOKUP(TRIM($K47)&amp;AT$4,COMPRAS!$A$1:$E$1,7,0),0)</f>
        <v>37827.200000000004</v>
      </c>
      <c r="AU47" s="49">
        <f>+AT47-AA47+IFERROR(VLOOKUP(TRIM($K47)&amp;AU$4,COMPRAS!$A$1:$E$1,7,0),0)</f>
        <v>37827.200000000004</v>
      </c>
      <c r="AV47" s="49">
        <f>+AU47-AB47+IFERROR(VLOOKUP(TRIM($K47)&amp;AV$4,COMPRAS!$A$1:$E$1,7,0),0)</f>
        <v>37827.200000000004</v>
      </c>
    </row>
    <row r="48" spans="1:48" ht="14.4" x14ac:dyDescent="0.3">
      <c r="A48" s="46">
        <f>+IFERROR(VLOOKUP(CONCATENATE(A$2,TRIM($K48)),'Stock Tango'!$A:$G,7,FALSE),0)</f>
        <v>170</v>
      </c>
      <c r="B48" s="46">
        <f>+IFERROR(VLOOKUP(CONCATENATE(B$2,TRIM($K48)),'Stock Tango'!$A:$G,7,FALSE),0)</f>
        <v>0</v>
      </c>
      <c r="C48" s="46">
        <f>+IFERROR(VLOOKUP(CONCATENATE(C$2,TRIM($K48)),'Stock Tango'!$A:$G,7,FALSE),0)</f>
        <v>0</v>
      </c>
      <c r="D48" s="47">
        <f>+IFERROR(VLOOKUP(CONCATENATE(D$2,TRIM($K48)),'Stock Tango'!$A:$G,7,FALSE),0)</f>
        <v>0</v>
      </c>
      <c r="E48" s="48">
        <f t="shared" si="6"/>
        <v>170</v>
      </c>
      <c r="F48" s="46">
        <f>(A48/+VLOOKUP(K48,Consumos!$B$3:$E$1000,4,0))</f>
        <v>4.2600124708643223</v>
      </c>
      <c r="G48" s="46" t="str">
        <f t="shared" si="7"/>
        <v>A</v>
      </c>
      <c r="H48" s="49"/>
      <c r="I48" s="67"/>
      <c r="J48" s="40" t="s">
        <v>366</v>
      </c>
      <c r="K48" s="40" t="s">
        <v>280</v>
      </c>
      <c r="L48" s="40" t="s">
        <v>26</v>
      </c>
      <c r="M48" s="268">
        <v>178.89958000000001</v>
      </c>
      <c r="N48" s="268"/>
      <c r="O48" s="268">
        <v>143.84567700000002</v>
      </c>
      <c r="P48" s="268"/>
      <c r="Q48" s="268">
        <v>208.89284999999998</v>
      </c>
      <c r="R48" s="268">
        <v>216.58537799999999</v>
      </c>
      <c r="S48" s="268"/>
      <c r="T48" s="268"/>
      <c r="U48" s="268">
        <v>178.315427</v>
      </c>
      <c r="V48" s="268">
        <v>190.828709</v>
      </c>
      <c r="W48" s="268"/>
      <c r="X48" s="268"/>
      <c r="Y48" s="268">
        <v>118.40740599999999</v>
      </c>
      <c r="Z48" s="268">
        <v>56.352325999999998</v>
      </c>
      <c r="AA48" s="268">
        <v>174.686182</v>
      </c>
      <c r="AB48" s="268"/>
      <c r="AC48" s="268">
        <v>203.13581500000001</v>
      </c>
      <c r="AD48" s="268">
        <v>28.169816999999998</v>
      </c>
      <c r="AE48"/>
      <c r="AF48"/>
      <c r="AG48" s="49">
        <f>+E48-M48+IFERROR(VLOOKUP(TRIM($K48)&amp;$AG$4,COMPRAS!$A$1:$E$1,7,0),0)</f>
        <v>-8.8995800000000145</v>
      </c>
      <c r="AH48" s="49">
        <f>+AG48-N48+IFERROR(VLOOKUP(TRIM($K48)&amp;AH$4,COMPRAS!$A$1:$E$1,7,0),0)</f>
        <v>-8.8995800000000145</v>
      </c>
      <c r="AI48" s="49">
        <f>+AH48-O48+IFERROR(VLOOKUP(TRIM($K48)&amp;AI$4,COMPRAS!$A$1:$E$1,7,0),0)</f>
        <v>-152.74525700000004</v>
      </c>
      <c r="AJ48" s="49">
        <f>+AI48-P48+IFERROR(VLOOKUP(TRIM($K48)&amp;AJ$4,COMPRAS!$A$1:$E$1,7,0),0)</f>
        <v>-152.74525700000004</v>
      </c>
      <c r="AK48" s="49">
        <f>+AJ48-Q48+IFERROR(VLOOKUP(TRIM($K48)&amp;AK$4,COMPRAS!$A$1:$E$1,7,0),0)</f>
        <v>-361.63810699999999</v>
      </c>
      <c r="AL48" s="49">
        <f>+AK48-R48+IFERROR(VLOOKUP(TRIM($K48)&amp;AL$4,COMPRAS!$A$1:$E$1,7,0),0)</f>
        <v>-578.22348499999998</v>
      </c>
      <c r="AM48" s="49">
        <f>+AL48-S48+IFERROR(VLOOKUP(TRIM($K48)&amp;AM$4,COMPRAS!$A$1:$E$1,7,0),0)</f>
        <v>-578.22348499999998</v>
      </c>
      <c r="AN48" s="49">
        <f>+AM48-T48+IFERROR(VLOOKUP(TRIM($K48)&amp;AN$4,COMPRAS!$A$1:$E$1,7,0),0)</f>
        <v>-578.22348499999998</v>
      </c>
      <c r="AO48" s="49">
        <f>+AN48-U48+IFERROR(VLOOKUP(TRIM($K48)&amp;AO$4,COMPRAS!$A$1:$E$1,7,0),0)</f>
        <v>-756.53891199999998</v>
      </c>
      <c r="AP48" s="49">
        <f>+AO48-V48+IFERROR(VLOOKUP(TRIM($K48)&amp;AP$4,COMPRAS!$A$1:$E$1,7,0),0)</f>
        <v>-947.36762099999999</v>
      </c>
      <c r="AQ48" s="49">
        <f>+AP48-W48+IFERROR(VLOOKUP(TRIM($K48)&amp;AQ$4,COMPRAS!$A$1:$E$1,7,0),0)</f>
        <v>-947.36762099999999</v>
      </c>
      <c r="AR48" s="49">
        <f>+AQ48-X48+IFERROR(VLOOKUP(TRIM($K48)&amp;AR$4,COMPRAS!$A$1:$E$1,7,0),0)</f>
        <v>-947.36762099999999</v>
      </c>
      <c r="AS48" s="49">
        <f>+AR48-Y48+IFERROR(VLOOKUP(TRIM($K48)&amp;AS$4,COMPRAS!$A$1:$E$1,7,0),0)</f>
        <v>-1065.7750269999999</v>
      </c>
      <c r="AT48" s="49">
        <f>+AS48-Z48+IFERROR(VLOOKUP(TRIM($K48)&amp;AT$4,COMPRAS!$A$1:$E$1,7,0),0)</f>
        <v>-1122.1273529999999</v>
      </c>
      <c r="AU48" s="49">
        <f>+AT48-AA48+IFERROR(VLOOKUP(TRIM($K48)&amp;AU$4,COMPRAS!$A$1:$E$1,7,0),0)</f>
        <v>-1296.8135349999998</v>
      </c>
      <c r="AV48" s="49">
        <f>+AU48-AB48+IFERROR(VLOOKUP(TRIM($K48)&amp;AV$4,COMPRAS!$A$1:$E$1,7,0),0)</f>
        <v>-1296.8135349999998</v>
      </c>
    </row>
    <row r="49" spans="1:48" ht="14.4" x14ac:dyDescent="0.3">
      <c r="A49" s="46">
        <f>+IFERROR(VLOOKUP(CONCATENATE(A$2,TRIM($K49)),'Stock Tango'!$A:$G,7,FALSE),0)</f>
        <v>400</v>
      </c>
      <c r="B49" s="46">
        <f>+IFERROR(VLOOKUP(CONCATENATE(B$2,TRIM($K49)),'Stock Tango'!$A:$G,7,FALSE),0)</f>
        <v>0</v>
      </c>
      <c r="C49" s="46">
        <f>+IFERROR(VLOOKUP(CONCATENATE(C$2,TRIM($K49)),'Stock Tango'!$A:$G,7,FALSE),0)</f>
        <v>0</v>
      </c>
      <c r="D49" s="47">
        <f>+IFERROR(VLOOKUP(CONCATENATE(D$2,TRIM($K49)),'Stock Tango'!$A:$G,7,FALSE),0)</f>
        <v>0</v>
      </c>
      <c r="E49" s="48">
        <f t="shared" si="6"/>
        <v>400</v>
      </c>
      <c r="F49" s="46">
        <f>(A49/+VLOOKUP(K49,Consumos!$B$3:$E$1000,4,0))</f>
        <v>24.344011433286685</v>
      </c>
      <c r="G49" s="46" t="str">
        <f t="shared" si="7"/>
        <v>A</v>
      </c>
      <c r="H49" s="49"/>
      <c r="I49" s="67"/>
      <c r="J49" s="40" t="s">
        <v>381</v>
      </c>
      <c r="K49" s="40" t="s">
        <v>143</v>
      </c>
      <c r="L49" s="40" t="s">
        <v>50</v>
      </c>
      <c r="M49" s="268">
        <v>142.28342699999999</v>
      </c>
      <c r="N49" s="268">
        <v>29.317375999999999</v>
      </c>
      <c r="O49" s="268"/>
      <c r="P49" s="268">
        <v>18.27929</v>
      </c>
      <c r="Q49" s="268"/>
      <c r="R49" s="268">
        <v>142.28538</v>
      </c>
      <c r="S49" s="268"/>
      <c r="T49" s="268">
        <v>14.018374</v>
      </c>
      <c r="U49" s="268"/>
      <c r="V49" s="268"/>
      <c r="W49" s="268">
        <v>113.888234</v>
      </c>
      <c r="X49" s="268">
        <v>14.018214</v>
      </c>
      <c r="Y49" s="268"/>
      <c r="Z49" s="268">
        <v>18.912707000000001</v>
      </c>
      <c r="AA49" s="268"/>
      <c r="AB49" s="268">
        <v>27.939162</v>
      </c>
      <c r="AC49" s="268"/>
      <c r="AD49" s="268">
        <v>13.920947999999999</v>
      </c>
      <c r="AE49"/>
      <c r="AF49"/>
      <c r="AG49" s="49">
        <f>+E49-M49+IFERROR(VLOOKUP(TRIM($K49)&amp;$AG$4,COMPRAS!$A$1:$E$1,7,0),0)</f>
        <v>257.71657300000004</v>
      </c>
      <c r="AH49" s="49">
        <f>+AG49-N49+IFERROR(VLOOKUP(TRIM($K49)&amp;AH$4,COMPRAS!$A$1:$E$1,7,0),0)</f>
        <v>228.39919700000004</v>
      </c>
      <c r="AI49" s="49">
        <f>+AH49-O49+IFERROR(VLOOKUP(TRIM($K49)&amp;AI$4,COMPRAS!$A$1:$E$1,7,0),0)</f>
        <v>228.39919700000004</v>
      </c>
      <c r="AJ49" s="49">
        <f>+AI49-P49+IFERROR(VLOOKUP(TRIM($K49)&amp;AJ$4,COMPRAS!$A$1:$E$1,7,0),0)</f>
        <v>210.11990700000004</v>
      </c>
      <c r="AK49" s="49">
        <f>+AJ49-Q49+IFERROR(VLOOKUP(TRIM($K49)&amp;AK$4,COMPRAS!$A$1:$E$1,7,0),0)</f>
        <v>210.11990700000004</v>
      </c>
      <c r="AL49" s="49">
        <f>+AK49-R49+IFERROR(VLOOKUP(TRIM($K49)&amp;AL$4,COMPRAS!$A$1:$E$1,7,0),0)</f>
        <v>67.834527000000037</v>
      </c>
      <c r="AM49" s="49">
        <f>+AL49-S49+IFERROR(VLOOKUP(TRIM($K49)&amp;AM$4,COMPRAS!$A$1:$E$1,7,0),0)</f>
        <v>67.834527000000037</v>
      </c>
      <c r="AN49" s="49">
        <f>+AM49-T49+IFERROR(VLOOKUP(TRIM($K49)&amp;AN$4,COMPRAS!$A$1:$E$1,7,0),0)</f>
        <v>53.816153000000035</v>
      </c>
      <c r="AO49" s="49">
        <f>+AN49-U49+IFERROR(VLOOKUP(TRIM($K49)&amp;AO$4,COMPRAS!$A$1:$E$1,7,0),0)</f>
        <v>53.816153000000035</v>
      </c>
      <c r="AP49" s="49">
        <f>+AO49-V49+IFERROR(VLOOKUP(TRIM($K49)&amp;AP$4,COMPRAS!$A$1:$E$1,7,0),0)</f>
        <v>53.816153000000035</v>
      </c>
      <c r="AQ49" s="49">
        <f>+AP49-W49+IFERROR(VLOOKUP(TRIM($K49)&amp;AQ$4,COMPRAS!$A$1:$E$1,7,0),0)</f>
        <v>-60.072080999999962</v>
      </c>
      <c r="AR49" s="49">
        <f>+AQ49-X49+IFERROR(VLOOKUP(TRIM($K49)&amp;AR$4,COMPRAS!$A$1:$E$1,7,0),0)</f>
        <v>-74.090294999999969</v>
      </c>
      <c r="AS49" s="49">
        <f>+AR49-Y49+IFERROR(VLOOKUP(TRIM($K49)&amp;AS$4,COMPRAS!$A$1:$E$1,7,0),0)</f>
        <v>-74.090294999999969</v>
      </c>
      <c r="AT49" s="49">
        <f>+AS49-Z49+IFERROR(VLOOKUP(TRIM($K49)&amp;AT$4,COMPRAS!$A$1:$E$1,7,0),0)</f>
        <v>-93.003001999999967</v>
      </c>
      <c r="AU49" s="49">
        <f>+AT49-AA49+IFERROR(VLOOKUP(TRIM($K49)&amp;AU$4,COMPRAS!$A$1:$E$1,7,0),0)</f>
        <v>-93.003001999999967</v>
      </c>
      <c r="AV49" s="49">
        <f>+AU49-AB49+IFERROR(VLOOKUP(TRIM($K49)&amp;AV$4,COMPRAS!$A$1:$E$1,7,0),0)</f>
        <v>-120.94216399999996</v>
      </c>
    </row>
    <row r="50" spans="1:48" ht="14.4" x14ac:dyDescent="0.3">
      <c r="A50" s="46">
        <f>+IFERROR(VLOOKUP(CONCATENATE(A$2,TRIM($K50)),'Stock Tango'!$A:$G,7,FALSE),0)</f>
        <v>972.21</v>
      </c>
      <c r="B50" s="46">
        <f>+IFERROR(VLOOKUP(CONCATENATE(B$2,TRIM($K50)),'Stock Tango'!$A:$G,7,FALSE),0)</f>
        <v>0</v>
      </c>
      <c r="C50" s="46">
        <f>+IFERROR(VLOOKUP(CONCATENATE(C$2,TRIM($K50)),'Stock Tango'!$A:$G,7,FALSE),0)</f>
        <v>0</v>
      </c>
      <c r="D50" s="47">
        <f>+IFERROR(VLOOKUP(CONCATENATE(D$2,TRIM($K50)),'Stock Tango'!$A:$G,7,FALSE),0)</f>
        <v>0</v>
      </c>
      <c r="E50" s="48">
        <f t="shared" si="6"/>
        <v>972.21</v>
      </c>
      <c r="F50" s="46">
        <f>(A50/+VLOOKUP(K50,Consumos!$B$3:$E$1000,4,0))</f>
        <v>6.0442831957439829</v>
      </c>
      <c r="G50" s="46" t="str">
        <f t="shared" si="7"/>
        <v>A</v>
      </c>
      <c r="H50" s="49"/>
      <c r="I50" s="67"/>
      <c r="J50" s="40" t="s">
        <v>367</v>
      </c>
      <c r="K50" s="40" t="s">
        <v>856</v>
      </c>
      <c r="L50" s="40" t="s">
        <v>842</v>
      </c>
      <c r="M50" s="349"/>
      <c r="N50" s="349">
        <v>1451.5199999999998</v>
      </c>
      <c r="O50" s="349"/>
      <c r="P50" s="349">
        <v>1054.1399999999999</v>
      </c>
      <c r="Q50" s="349"/>
      <c r="R50" s="349"/>
      <c r="S50" s="349">
        <v>529.36</v>
      </c>
      <c r="T50" s="349">
        <v>1468.72</v>
      </c>
      <c r="U50" s="349"/>
      <c r="V50" s="349"/>
      <c r="W50" s="349">
        <v>1816.52</v>
      </c>
      <c r="X50" s="349">
        <v>595.84</v>
      </c>
      <c r="Y50" s="349"/>
      <c r="Z50" s="349">
        <v>1048.28</v>
      </c>
      <c r="AA50" s="349"/>
      <c r="AB50" s="349">
        <v>1257.67</v>
      </c>
      <c r="AC50" s="349"/>
      <c r="AD50" s="349">
        <v>162.13</v>
      </c>
      <c r="AE50"/>
      <c r="AF50"/>
      <c r="AG50" s="49">
        <f>+E50-M50+IFERROR(VLOOKUP(TRIM($K50)&amp;$AG$4,COMPRAS!$A$1:$E$1,7,0),0)</f>
        <v>972.21</v>
      </c>
      <c r="AH50" s="49">
        <f>+AG50-N50+IFERROR(VLOOKUP(TRIM($K50)&amp;AH$4,COMPRAS!$A$1:$E$1,7,0),0)</f>
        <v>-479.30999999999972</v>
      </c>
      <c r="AI50" s="49">
        <f>+AH50-O50+IFERROR(VLOOKUP(TRIM($K50)&amp;AI$4,COMPRAS!$A$1:$E$1,7,0),0)</f>
        <v>-479.30999999999972</v>
      </c>
      <c r="AJ50" s="49">
        <f>+AI50-P50+IFERROR(VLOOKUP(TRIM($K50)&amp;AJ$4,COMPRAS!$A$1:$E$1,7,0),0)</f>
        <v>-1533.4499999999996</v>
      </c>
      <c r="AK50" s="49">
        <f>+AJ50-Q50+IFERROR(VLOOKUP(TRIM($K50)&amp;AK$4,COMPRAS!$A$1:$E$1,7,0),0)</f>
        <v>-1533.4499999999996</v>
      </c>
      <c r="AL50" s="49">
        <f>+AK50-R50+IFERROR(VLOOKUP(TRIM($K50)&amp;AL$4,COMPRAS!$A$1:$E$1,7,0),0)</f>
        <v>-1533.4499999999996</v>
      </c>
      <c r="AM50" s="49">
        <f>+AL50-S50+IFERROR(VLOOKUP(TRIM($K50)&amp;AM$4,COMPRAS!$A$1:$E$1,7,0),0)</f>
        <v>-2062.8099999999995</v>
      </c>
      <c r="AN50" s="49">
        <f>+AM50-T50+IFERROR(VLOOKUP(TRIM($K50)&amp;AN$4,COMPRAS!$A$1:$E$1,7,0),0)</f>
        <v>-3531.5299999999997</v>
      </c>
      <c r="AO50" s="49">
        <f>+AN50-U50+IFERROR(VLOOKUP(TRIM($K50)&amp;AO$4,COMPRAS!$A$1:$E$1,7,0),0)</f>
        <v>-3531.5299999999997</v>
      </c>
      <c r="AP50" s="49">
        <f>+AO50-V50+IFERROR(VLOOKUP(TRIM($K50)&amp;AP$4,COMPRAS!$A$1:$E$1,7,0),0)</f>
        <v>-3531.5299999999997</v>
      </c>
      <c r="AQ50" s="49">
        <f>+AP50-W50+IFERROR(VLOOKUP(TRIM($K50)&amp;AQ$4,COMPRAS!$A$1:$E$1,7,0),0)</f>
        <v>-5348.0499999999993</v>
      </c>
      <c r="AR50" s="49" t="e">
        <f>+AQ50-#REF!+IFERROR(VLOOKUP(TRIM($K50)&amp;AR$4,COMPRAS!$A$1:$E$1,7,0),0)</f>
        <v>#REF!</v>
      </c>
      <c r="AS50" s="49" t="e">
        <f>+AR50-#REF!+IFERROR(VLOOKUP(TRIM($K50)&amp;AS$4,COMPRAS!$A$1:$E$1,7,0),0)</f>
        <v>#REF!</v>
      </c>
      <c r="AT50" s="49" t="e">
        <f>+AS50-#REF!+IFERROR(VLOOKUP(TRIM($K50)&amp;AT$4,COMPRAS!$A$1:$E$1,7,0),0)</f>
        <v>#REF!</v>
      </c>
      <c r="AU50" s="49" t="e">
        <f>+AT50-#REF!+IFERROR(VLOOKUP(TRIM($K50)&amp;AU$4,COMPRAS!$A$1:$E$1,7,0),0)</f>
        <v>#REF!</v>
      </c>
      <c r="AV50" s="49" t="e">
        <f>+AU50-AB50+IFERROR(VLOOKUP(TRIM($K50)&amp;AV$4,COMPRAS!$A$1:$E$1,7,0),0)</f>
        <v>#REF!</v>
      </c>
    </row>
    <row r="51" spans="1:48" ht="14.4" x14ac:dyDescent="0.3">
      <c r="A51" s="46">
        <f>+IFERROR(VLOOKUP(CONCATENATE(A$2,TRIM($K51)),'Stock Tango'!$A:$G,7,FALSE),0)</f>
        <v>48.07</v>
      </c>
      <c r="B51" s="46">
        <f>+IFERROR(VLOOKUP(CONCATENATE(B$2,TRIM($K51)),'Stock Tango'!$A:$G,7,FALSE),0)</f>
        <v>0</v>
      </c>
      <c r="C51" s="46">
        <f>+IFERROR(VLOOKUP(CONCATENATE(C$2,TRIM($K51)),'Stock Tango'!$A:$G,7,FALSE),0)</f>
        <v>0</v>
      </c>
      <c r="D51" s="47">
        <f>+IFERROR(VLOOKUP(CONCATENATE(D$2,TRIM($K51)),'Stock Tango'!$A:$G,7,FALSE),0)</f>
        <v>0</v>
      </c>
      <c r="E51" s="48">
        <f t="shared" si="6"/>
        <v>48.07</v>
      </c>
      <c r="F51" s="46">
        <f>(A51/+VLOOKUP(K51,Consumos!$B$3:$E$1000,4,0))</f>
        <v>1.309004873422148</v>
      </c>
      <c r="G51" s="46" t="str">
        <f t="shared" si="7"/>
        <v>A</v>
      </c>
      <c r="H51" s="49"/>
      <c r="I51" s="67"/>
      <c r="K51" s="40" t="s">
        <v>897</v>
      </c>
      <c r="L51" s="40" t="s">
        <v>1420</v>
      </c>
      <c r="M51" s="268">
        <v>514.11220200000002</v>
      </c>
      <c r="N51" s="268"/>
      <c r="O51" s="268"/>
      <c r="P51" s="268"/>
      <c r="Q51" s="268"/>
      <c r="R51" s="268">
        <v>514.11926400000004</v>
      </c>
      <c r="S51" s="268"/>
      <c r="T51" s="268"/>
      <c r="U51" s="268"/>
      <c r="V51" s="268"/>
      <c r="W51" s="268">
        <v>250.96714700000001</v>
      </c>
      <c r="X51" s="268"/>
      <c r="Y51" s="268"/>
      <c r="Z51" s="268"/>
      <c r="AA51" s="268"/>
      <c r="AB51" s="268"/>
      <c r="AC51" s="268"/>
      <c r="AD51" s="268"/>
      <c r="AE51"/>
      <c r="AF51"/>
      <c r="AG51" s="49">
        <f>+E51-M51+IFERROR(VLOOKUP(TRIM($K51)&amp;$AG$4,COMPRAS!$A$1:$E$1,7,0),0)</f>
        <v>-466.04220200000003</v>
      </c>
      <c r="AH51" s="49">
        <f>+AG51-N51+IFERROR(VLOOKUP(TRIM($K51)&amp;AH$4,COMPRAS!$A$1:$E$1,7,0),0)</f>
        <v>-466.04220200000003</v>
      </c>
      <c r="AI51" s="49">
        <f>+AH51-O51+IFERROR(VLOOKUP(TRIM($K51)&amp;AI$4,COMPRAS!$A$1:$E$1,7,0),0)</f>
        <v>-466.04220200000003</v>
      </c>
      <c r="AJ51" s="49">
        <f>+AI51-P51+IFERROR(VLOOKUP(TRIM($K51)&amp;AJ$4,COMPRAS!$A$1:$E$1,7,0),0)</f>
        <v>-466.04220200000003</v>
      </c>
      <c r="AK51" s="49">
        <f>+AJ51-Q51+IFERROR(VLOOKUP(TRIM($K51)&amp;AK$4,COMPRAS!$A$1:$E$1,7,0),0)</f>
        <v>-466.04220200000003</v>
      </c>
      <c r="AL51" s="49">
        <f>+AK51-R51+IFERROR(VLOOKUP(TRIM($K51)&amp;AL$4,COMPRAS!$A$1:$E$1,7,0),0)</f>
        <v>-980.16146600000002</v>
      </c>
      <c r="AM51" s="49">
        <f>+AL51-S51+IFERROR(VLOOKUP(TRIM($K51)&amp;AM$4,COMPRAS!$A$1:$E$1,7,0),0)</f>
        <v>-980.16146600000002</v>
      </c>
      <c r="AN51" s="49">
        <f>+AM51-T51+IFERROR(VLOOKUP(TRIM($K51)&amp;AN$4,COMPRAS!$A$1:$E$1,7,0),0)</f>
        <v>-980.16146600000002</v>
      </c>
      <c r="AO51" s="49">
        <f>+AN51-U51+IFERROR(VLOOKUP(TRIM($K51)&amp;AO$4,COMPRAS!$A$1:$E$1,7,0),0)</f>
        <v>-980.16146600000002</v>
      </c>
      <c r="AP51" s="49">
        <f>+AO51-V51+IFERROR(VLOOKUP(TRIM($K51)&amp;AP$4,COMPRAS!$A$1:$E$1,7,0),0)</f>
        <v>-980.16146600000002</v>
      </c>
      <c r="AQ51" s="49">
        <f>+AP51-W51+IFERROR(VLOOKUP(TRIM($K51)&amp;AQ$4,COMPRAS!$A$1:$E$1,7,0),0)</f>
        <v>-1231.1286130000001</v>
      </c>
      <c r="AR51" s="49">
        <f>+AQ51-X51+IFERROR(VLOOKUP(TRIM($K51)&amp;AR$4,COMPRAS!$A$1:$E$1,7,0),0)</f>
        <v>-1231.1286130000001</v>
      </c>
      <c r="AS51" s="49">
        <f>+AR51-Y51+IFERROR(VLOOKUP(TRIM($K51)&amp;AS$4,COMPRAS!$A$1:$E$1,7,0),0)</f>
        <v>-1231.1286130000001</v>
      </c>
      <c r="AT51" s="49">
        <f>+AS51-Z51+IFERROR(VLOOKUP(TRIM($K51)&amp;AT$4,COMPRAS!$A$1:$E$1,7,0),0)</f>
        <v>-1231.1286130000001</v>
      </c>
      <c r="AU51" s="49">
        <f>+AT51-AA51+IFERROR(VLOOKUP(TRIM($K51)&amp;AU$4,COMPRAS!$A$1:$E$1,7,0),0)</f>
        <v>-1231.1286130000001</v>
      </c>
      <c r="AV51" s="49">
        <f>+AU51-AB51+IFERROR(VLOOKUP(TRIM($K51)&amp;AV$4,COMPRAS!$A$1:$E$1,7,0),0)</f>
        <v>-1231.1286130000001</v>
      </c>
    </row>
    <row r="52" spans="1:48" ht="14.4" x14ac:dyDescent="0.3">
      <c r="A52" s="46">
        <f>+IFERROR(VLOOKUP(CONCATENATE(A$2,TRIM($K52)),'Stock Tango'!$A:$G,7,FALSE),0)</f>
        <v>5250</v>
      </c>
      <c r="B52" s="46">
        <f>+IFERROR(VLOOKUP(CONCATENATE(B$2,TRIM($K52)),'Stock Tango'!$A:$G,7,FALSE),0)</f>
        <v>10500</v>
      </c>
      <c r="C52" s="46">
        <f>+IFERROR(VLOOKUP(CONCATENATE(C$2,TRIM($K52)),'Stock Tango'!$A:$G,7,FALSE),0)</f>
        <v>0</v>
      </c>
      <c r="D52" s="47">
        <f>+IFERROR(VLOOKUP(CONCATENATE(D$2,TRIM($K52)),'Stock Tango'!$A:$G,7,FALSE),0)</f>
        <v>0</v>
      </c>
      <c r="E52" s="48">
        <f t="shared" si="6"/>
        <v>15750</v>
      </c>
      <c r="F52" s="46">
        <f>(A52/+VLOOKUP(K52,Consumos!$B$3:$E$1000,4,0))</f>
        <v>3.4576740955443968</v>
      </c>
      <c r="G52" s="46" t="str">
        <f t="shared" si="7"/>
        <v>A</v>
      </c>
      <c r="H52" s="49"/>
      <c r="I52" s="67"/>
      <c r="J52" s="40" t="s">
        <v>372</v>
      </c>
      <c r="K52" s="40" t="s">
        <v>256</v>
      </c>
      <c r="L52" s="40" t="s">
        <v>255</v>
      </c>
      <c r="M52" s="268">
        <v>2761.77</v>
      </c>
      <c r="N52" s="268">
        <v>2394.5607030000001</v>
      </c>
      <c r="O52" s="268"/>
      <c r="P52" s="268">
        <v>7282.1586820000002</v>
      </c>
      <c r="Q52" s="268"/>
      <c r="R52" s="268"/>
      <c r="S52" s="268">
        <v>7229.1368009999997</v>
      </c>
      <c r="T52" s="268">
        <v>7565.9411340000006</v>
      </c>
      <c r="U52" s="268"/>
      <c r="V52" s="268"/>
      <c r="W52" s="268">
        <v>10058.172070000001</v>
      </c>
      <c r="X52" s="268">
        <v>5222.388876</v>
      </c>
      <c r="Y52" s="268"/>
      <c r="Z52" s="268"/>
      <c r="AA52" s="268"/>
      <c r="AB52" s="268">
        <v>13956.634314999999</v>
      </c>
      <c r="AC52" s="268"/>
      <c r="AD52" s="268">
        <v>838.42692299999999</v>
      </c>
      <c r="AE52"/>
      <c r="AF52"/>
      <c r="AG52" s="49">
        <f>+E52-M52+IFERROR(VLOOKUP(TRIM($K52)&amp;$AG$4,COMPRAS!$A$1:$E$1,7,0),0)</f>
        <v>12988.23</v>
      </c>
      <c r="AH52" s="49">
        <f>+AG52-N52+IFERROR(VLOOKUP(TRIM($K52)&amp;AH$4,COMPRAS!$A$1:$E$1,7,0),0)</f>
        <v>10593.669297</v>
      </c>
      <c r="AI52" s="49">
        <f>+AH52-O52+IFERROR(VLOOKUP(TRIM($K52)&amp;AI$4,COMPRAS!$A$1:$E$1,7,0),0)</f>
        <v>10593.669297</v>
      </c>
      <c r="AJ52" s="49">
        <f>+AI52-P52+IFERROR(VLOOKUP(TRIM($K52)&amp;AJ$4,COMPRAS!$A$1:$E$1,7,0),0)</f>
        <v>3311.5106150000001</v>
      </c>
      <c r="AK52" s="49">
        <f>+AJ52-Q52+IFERROR(VLOOKUP(TRIM($K52)&amp;AK$4,COMPRAS!$A$1:$E$1,7,0),0)</f>
        <v>3311.5106150000001</v>
      </c>
      <c r="AL52" s="49">
        <f>+AK52-R52+IFERROR(VLOOKUP(TRIM($K52)&amp;AL$4,COMPRAS!$A$1:$E$1,7,0),0)</f>
        <v>3311.5106150000001</v>
      </c>
      <c r="AM52" s="49">
        <f>+AL52-S52+IFERROR(VLOOKUP(TRIM($K52)&amp;AM$4,COMPRAS!$A$1:$E$1,7,0),0)</f>
        <v>-3917.6261859999995</v>
      </c>
      <c r="AN52" s="49">
        <f>+AM52-T52+IFERROR(VLOOKUP(TRIM($K52)&amp;AN$4,COMPRAS!$A$1:$E$1,7,0),0)</f>
        <v>-11483.56732</v>
      </c>
      <c r="AO52" s="49">
        <f>+AN52-U52+IFERROR(VLOOKUP(TRIM($K52)&amp;AO$4,COMPRAS!$A$1:$E$1,7,0),0)</f>
        <v>-11483.56732</v>
      </c>
      <c r="AP52" s="49">
        <f>+AO52-V52+IFERROR(VLOOKUP(TRIM($K52)&amp;AP$4,COMPRAS!$A$1:$E$1,7,0),0)</f>
        <v>-11483.56732</v>
      </c>
      <c r="AQ52" s="49">
        <f>+AP52-W52+IFERROR(VLOOKUP(TRIM($K52)&amp;AQ$4,COMPRAS!$A$1:$E$1,7,0),0)</f>
        <v>-21541.739390000002</v>
      </c>
      <c r="AR52" s="49">
        <f>+AQ52-X52+IFERROR(VLOOKUP(TRIM($K52)&amp;AR$4,COMPRAS!$A$1:$E$1,7,0),0)</f>
        <v>-26764.128266000003</v>
      </c>
      <c r="AS52" s="49">
        <f>+AR52-Y52+IFERROR(VLOOKUP(TRIM($K52)&amp;AS$4,COMPRAS!$A$1:$E$1,7,0),0)</f>
        <v>-26764.128266000003</v>
      </c>
      <c r="AT52" s="49">
        <f>+AS52-Z52+IFERROR(VLOOKUP(TRIM($K52)&amp;AT$4,COMPRAS!$A$1:$E$1,7,0),0)</f>
        <v>-26764.128266000003</v>
      </c>
      <c r="AU52" s="49">
        <f>+AT52-AA52+IFERROR(VLOOKUP(TRIM($K52)&amp;AU$4,COMPRAS!$A$1:$E$1,7,0),0)</f>
        <v>-26764.128266000003</v>
      </c>
      <c r="AV52" s="49">
        <f>+AU52-AB52+IFERROR(VLOOKUP(TRIM($K52)&amp;AV$4,COMPRAS!$A$1:$E$1,7,0),0)</f>
        <v>-40720.762581000003</v>
      </c>
    </row>
    <row r="53" spans="1:48" ht="14.4" x14ac:dyDescent="0.3">
      <c r="A53" s="46">
        <f>+IFERROR(VLOOKUP(CONCATENATE(A$2,TRIM($K53)),'Stock Tango'!$A:$G,7,FALSE),0)</f>
        <v>4000</v>
      </c>
      <c r="B53" s="46">
        <f>+IFERROR(VLOOKUP(CONCATENATE(B$2,TRIM($K53)),'Stock Tango'!$A:$G,7,FALSE),0)</f>
        <v>0</v>
      </c>
      <c r="C53" s="46">
        <f>+IFERROR(VLOOKUP(CONCATENATE(C$2,TRIM($K53)),'Stock Tango'!$A:$G,7,FALSE),0)</f>
        <v>0</v>
      </c>
      <c r="D53" s="47">
        <f>+IFERROR(VLOOKUP(CONCATENATE(D$2,TRIM($K53)),'Stock Tango'!$A:$G,7,FALSE),0)</f>
        <v>0</v>
      </c>
      <c r="E53" s="48">
        <f t="shared" si="6"/>
        <v>4000</v>
      </c>
      <c r="F53" s="46">
        <f>(A53/+VLOOKUP(K53,Consumos!$B$3:$E$1000,4,0))</f>
        <v>11.58935653437854</v>
      </c>
      <c r="G53" s="46" t="str">
        <f t="shared" si="7"/>
        <v>A</v>
      </c>
      <c r="H53" s="49"/>
      <c r="I53" s="67"/>
      <c r="J53" s="40" t="s">
        <v>370</v>
      </c>
      <c r="K53" s="40" t="s">
        <v>178</v>
      </c>
      <c r="L53" s="40" t="s">
        <v>351</v>
      </c>
      <c r="M53" s="268"/>
      <c r="N53" s="268"/>
      <c r="O53" s="268"/>
      <c r="P53" s="268">
        <v>2186.997061</v>
      </c>
      <c r="Q53" s="268"/>
      <c r="R53" s="268"/>
      <c r="S53" s="268">
        <v>2085.1085459999999</v>
      </c>
      <c r="T53" s="268">
        <v>1496.9000470000001</v>
      </c>
      <c r="U53" s="268"/>
      <c r="V53" s="268"/>
      <c r="W53" s="268">
        <v>1896.336346</v>
      </c>
      <c r="X53" s="268">
        <v>1998.6975579999998</v>
      </c>
      <c r="Y53" s="268"/>
      <c r="Z53" s="268"/>
      <c r="AA53" s="268"/>
      <c r="AB53" s="268">
        <v>3582.0066040000002</v>
      </c>
      <c r="AC53" s="268"/>
      <c r="AD53" s="268"/>
      <c r="AE53"/>
      <c r="AF53"/>
      <c r="AG53" s="49">
        <f>+E53-M53+IFERROR(VLOOKUP(TRIM($K53)&amp;$AG$4,COMPRAS!$A$1:$E$1,7,0),0)</f>
        <v>4000</v>
      </c>
      <c r="AH53" s="49">
        <f>+AG53-N53+IFERROR(VLOOKUP(TRIM($K53)&amp;AH$4,COMPRAS!$A$1:$E$1,7,0),0)</f>
        <v>4000</v>
      </c>
      <c r="AI53" s="49">
        <f>+AH53-O53+IFERROR(VLOOKUP(TRIM($K53)&amp;AI$4,COMPRAS!$A$1:$E$1,7,0),0)</f>
        <v>4000</v>
      </c>
      <c r="AJ53" s="49">
        <f>+AI53-P53+IFERROR(VLOOKUP(TRIM($K53)&amp;AJ$4,COMPRAS!$A$1:$E$1,7,0),0)</f>
        <v>1813.002939</v>
      </c>
      <c r="AK53" s="49">
        <f>+AJ53-Q53+IFERROR(VLOOKUP(TRIM($K53)&amp;AK$4,COMPRAS!$A$1:$E$1,7,0),0)</f>
        <v>1813.002939</v>
      </c>
      <c r="AL53" s="49">
        <f>+AK53-R53+IFERROR(VLOOKUP(TRIM($K53)&amp;AL$4,COMPRAS!$A$1:$E$1,7,0),0)</f>
        <v>1813.002939</v>
      </c>
      <c r="AM53" s="49">
        <f>+AL53-S53+IFERROR(VLOOKUP(TRIM($K53)&amp;AM$4,COMPRAS!$A$1:$E$1,7,0),0)</f>
        <v>-272.10560699999996</v>
      </c>
      <c r="AN53" s="49">
        <f>+AM53-T53+IFERROR(VLOOKUP(TRIM($K53)&amp;AN$4,COMPRAS!$A$1:$E$1,7,0),0)</f>
        <v>-1769.005654</v>
      </c>
      <c r="AO53" s="49">
        <f>+AN53-U53+IFERROR(VLOOKUP(TRIM($K53)&amp;AO$4,COMPRAS!$A$1:$E$1,7,0),0)</f>
        <v>-1769.005654</v>
      </c>
      <c r="AP53" s="49">
        <f>+AO53-V53+IFERROR(VLOOKUP(TRIM($K53)&amp;AP$4,COMPRAS!$A$1:$E$1,7,0),0)</f>
        <v>-1769.005654</v>
      </c>
      <c r="AQ53" s="49">
        <f>+AP53-W53+IFERROR(VLOOKUP(TRIM($K53)&amp;AQ$4,COMPRAS!$A$1:$E$1,7,0),0)</f>
        <v>-3665.3420000000001</v>
      </c>
      <c r="AR53" s="49">
        <f>+AQ53-X53+IFERROR(VLOOKUP(TRIM($K53)&amp;AR$4,COMPRAS!$A$1:$E$1,7,0),0)</f>
        <v>-5664.0395580000004</v>
      </c>
      <c r="AS53" s="49">
        <f>+AR53-Y53+IFERROR(VLOOKUP(TRIM($K53)&amp;AS$4,COMPRAS!$A$1:$E$1,7,0),0)</f>
        <v>-5664.0395580000004</v>
      </c>
      <c r="AT53" s="49">
        <f>+AS53-Z53+IFERROR(VLOOKUP(TRIM($K53)&amp;AT$4,COMPRAS!$A$1:$E$1,7,0),0)</f>
        <v>-5664.0395580000004</v>
      </c>
      <c r="AU53" s="49">
        <f>+AT53-AA53+IFERROR(VLOOKUP(TRIM($K53)&amp;AU$4,COMPRAS!$A$1:$E$1,7,0),0)</f>
        <v>-5664.0395580000004</v>
      </c>
      <c r="AV53" s="49">
        <f>+AU53-AB53+IFERROR(VLOOKUP(TRIM($K53)&amp;AV$4,COMPRAS!$A$1:$E$1,7,0),0)</f>
        <v>-9246.0461620000005</v>
      </c>
    </row>
    <row r="54" spans="1:48" ht="14.4" x14ac:dyDescent="0.3">
      <c r="A54" s="46">
        <f>+IFERROR(VLOOKUP(CONCATENATE(A$2,TRIM($K54)),'Stock Tango'!$A:$G,7,FALSE),0)</f>
        <v>4000</v>
      </c>
      <c r="B54" s="46">
        <f>+IFERROR(VLOOKUP(CONCATENATE(B$2,TRIM($K54)),'Stock Tango'!$A:$G,7,FALSE),0)</f>
        <v>0</v>
      </c>
      <c r="C54" s="46">
        <f>+IFERROR(VLOOKUP(CONCATENATE(C$2,TRIM($K54)),'Stock Tango'!$A:$G,7,FALSE),0)</f>
        <v>0</v>
      </c>
      <c r="D54" s="47">
        <f>+IFERROR(VLOOKUP(CONCATENATE(D$2,TRIM($K54)),'Stock Tango'!$A:$G,7,FALSE),0)</f>
        <v>0</v>
      </c>
      <c r="E54" s="48">
        <f t="shared" si="6"/>
        <v>4000</v>
      </c>
      <c r="F54" s="46">
        <f>(A54/+VLOOKUP(K54,Consumos!$B$3:$E$1000,4,0))</f>
        <v>13.345944472346275</v>
      </c>
      <c r="G54" s="46" t="str">
        <f t="shared" si="7"/>
        <v>A</v>
      </c>
      <c r="H54" s="49"/>
      <c r="I54" s="67"/>
      <c r="K54" s="40" t="s">
        <v>189</v>
      </c>
      <c r="L54" s="40" t="s">
        <v>57</v>
      </c>
      <c r="M54" s="268"/>
      <c r="N54" s="268"/>
      <c r="O54" s="268"/>
      <c r="P54" s="268">
        <v>2203.9950020000001</v>
      </c>
      <c r="Q54" s="268"/>
      <c r="R54" s="268"/>
      <c r="S54" s="268">
        <v>2911.0855470000001</v>
      </c>
      <c r="T54" s="268">
        <v>1346.397453</v>
      </c>
      <c r="U54" s="268"/>
      <c r="V54" s="268"/>
      <c r="W54" s="268"/>
      <c r="X54" s="268">
        <v>1930.584488</v>
      </c>
      <c r="Y54" s="268"/>
      <c r="Z54" s="268">
        <v>1113.9800700000001</v>
      </c>
      <c r="AA54" s="268"/>
      <c r="AB54" s="268"/>
      <c r="AC54" s="268"/>
      <c r="AD54" s="268"/>
      <c r="AE54"/>
      <c r="AF54"/>
      <c r="AG54" s="49">
        <f>+E54-M54+IFERROR(VLOOKUP(TRIM($K54)&amp;$AG$4,COMPRAS!$A$1:$E$1,7,0),0)</f>
        <v>4000</v>
      </c>
      <c r="AH54" s="49">
        <f>+AG54-N54+IFERROR(VLOOKUP(TRIM($K54)&amp;AH$4,COMPRAS!$A$1:$E$1,7,0),0)</f>
        <v>4000</v>
      </c>
      <c r="AI54" s="49">
        <f>+AH54-O54+IFERROR(VLOOKUP(TRIM($K54)&amp;AI$4,COMPRAS!$A$1:$E$1,7,0),0)</f>
        <v>4000</v>
      </c>
      <c r="AJ54" s="49">
        <f>+AI54-P54+IFERROR(VLOOKUP(TRIM($K54)&amp;AJ$4,COMPRAS!$A$1:$E$1,7,0),0)</f>
        <v>1796.0049979999999</v>
      </c>
      <c r="AK54" s="49">
        <f>+AJ54-Q54+IFERROR(VLOOKUP(TRIM($K54)&amp;AK$4,COMPRAS!$A$1:$E$1,7,0),0)</f>
        <v>1796.0049979999999</v>
      </c>
      <c r="AL54" s="49">
        <f>+AK54-R54+IFERROR(VLOOKUP(TRIM($K54)&amp;AL$4,COMPRAS!$A$1:$E$1,7,0),0)</f>
        <v>1796.0049979999999</v>
      </c>
      <c r="AM54" s="49">
        <f>+AL54-S54+IFERROR(VLOOKUP(TRIM($K54)&amp;AM$4,COMPRAS!$A$1:$E$1,7,0),0)</f>
        <v>-1115.0805490000002</v>
      </c>
      <c r="AN54" s="49">
        <f>+AM54-T54+IFERROR(VLOOKUP(TRIM($K54)&amp;AN$4,COMPRAS!$A$1:$E$1,7,0),0)</f>
        <v>-2461.4780020000003</v>
      </c>
      <c r="AO54" s="49">
        <f>+AN54-U54+IFERROR(VLOOKUP(TRIM($K54)&amp;AO$4,COMPRAS!$A$1:$E$1,7,0),0)</f>
        <v>-2461.4780020000003</v>
      </c>
      <c r="AP54" s="49">
        <f>+AO54-V54+IFERROR(VLOOKUP(TRIM($K54)&amp;AP$4,COMPRAS!$A$1:$E$1,7,0),0)</f>
        <v>-2461.4780020000003</v>
      </c>
      <c r="AQ54" s="49">
        <f>+AP54-W54+IFERROR(VLOOKUP(TRIM($K54)&amp;AQ$4,COMPRAS!$A$1:$E$1,7,0),0)</f>
        <v>-2461.4780020000003</v>
      </c>
      <c r="AR54" s="49">
        <f>+AQ54-X54+IFERROR(VLOOKUP(TRIM($K54)&amp;AR$4,COMPRAS!$A$1:$E$1,7,0),0)</f>
        <v>-4392.0624900000003</v>
      </c>
      <c r="AS54" s="49">
        <f>+AR54-Y54+IFERROR(VLOOKUP(TRIM($K54)&amp;AS$4,COMPRAS!$A$1:$E$1,7,0),0)</f>
        <v>-4392.0624900000003</v>
      </c>
      <c r="AT54" s="49">
        <f>+AS54-Z54+IFERROR(VLOOKUP(TRIM($K54)&amp;AT$4,COMPRAS!$A$1:$E$1,7,0),0)</f>
        <v>-5506.0425599999999</v>
      </c>
      <c r="AU54" s="49">
        <f>+AT54-AA54+IFERROR(VLOOKUP(TRIM($K54)&amp;AU$4,COMPRAS!$A$1:$E$1,7,0),0)</f>
        <v>-5506.0425599999999</v>
      </c>
      <c r="AV54" s="49">
        <f>+AU54-AB54+IFERROR(VLOOKUP(TRIM($K54)&amp;AV$4,COMPRAS!$A$1:$E$1,7,0),0)</f>
        <v>-5506.0425599999999</v>
      </c>
    </row>
    <row r="55" spans="1:48" ht="14.4" x14ac:dyDescent="0.3">
      <c r="A55" s="46">
        <f>+IFERROR(VLOOKUP(CONCATENATE(A$2,TRIM($K55)),'Stock Tango'!$A:$G,7,FALSE),0)</f>
        <v>1000</v>
      </c>
      <c r="B55" s="46">
        <f>+IFERROR(VLOOKUP(CONCATENATE(B$2,TRIM($K55)),'Stock Tango'!$A:$G,7,FALSE),0)</f>
        <v>0</v>
      </c>
      <c r="C55" s="46">
        <f>+IFERROR(VLOOKUP(CONCATENATE(C$2,TRIM($K55)),'Stock Tango'!$A:$G,7,FALSE),0)</f>
        <v>0</v>
      </c>
      <c r="D55" s="47">
        <f>+IFERROR(VLOOKUP(CONCATENATE(D$2,TRIM($K55)),'Stock Tango'!$A:$G,7,FALSE),0)</f>
        <v>0</v>
      </c>
      <c r="E55" s="48">
        <f t="shared" si="6"/>
        <v>1000</v>
      </c>
      <c r="F55" s="46">
        <f>(A55/+VLOOKUP(K55,Consumos!$B$3:$E$1000,4,0))</f>
        <v>9.6627167331531929</v>
      </c>
      <c r="G55" s="46" t="str">
        <f t="shared" si="7"/>
        <v>A</v>
      </c>
      <c r="H55" s="49"/>
      <c r="I55" s="67"/>
      <c r="K55" s="40" t="s">
        <v>273</v>
      </c>
      <c r="L55" s="40" t="s">
        <v>27</v>
      </c>
      <c r="M55" s="268"/>
      <c r="N55" s="268">
        <v>457.11856800000004</v>
      </c>
      <c r="O55" s="268"/>
      <c r="P55" s="268">
        <v>598.97674200000006</v>
      </c>
      <c r="Q55" s="268"/>
      <c r="R55" s="268"/>
      <c r="S55" s="268">
        <v>1630.974784</v>
      </c>
      <c r="T55" s="268">
        <v>210.665685</v>
      </c>
      <c r="U55" s="268"/>
      <c r="V55" s="268"/>
      <c r="W55" s="268">
        <v>526.00048300000003</v>
      </c>
      <c r="X55" s="268">
        <v>1556.9110679999999</v>
      </c>
      <c r="Y55" s="268"/>
      <c r="Z55" s="268"/>
      <c r="AA55" s="268"/>
      <c r="AB55" s="268">
        <v>430.66253600000005</v>
      </c>
      <c r="AC55" s="268"/>
      <c r="AD55" s="268">
        <v>219.99925200000001</v>
      </c>
      <c r="AE55"/>
      <c r="AF55"/>
      <c r="AG55" s="49">
        <f>+E55-M55+IFERROR(VLOOKUP(TRIM($K55)&amp;$AG$4,COMPRAS!$A$1:$E$1,7,0),0)</f>
        <v>1000</v>
      </c>
      <c r="AH55" s="49">
        <f>+AG55-N55+IFERROR(VLOOKUP(TRIM($K55)&amp;AH$4,COMPRAS!$A$1:$E$1,7,0),0)</f>
        <v>542.8814319999999</v>
      </c>
      <c r="AI55" s="49">
        <f>+AH55-O55+IFERROR(VLOOKUP(TRIM($K55)&amp;AI$4,COMPRAS!$A$1:$E$1,7,0),0)</f>
        <v>542.8814319999999</v>
      </c>
      <c r="AJ55" s="49">
        <f>+AI55-P55+IFERROR(VLOOKUP(TRIM($K55)&amp;AJ$4,COMPRAS!$A$1:$E$1,7,0),0)</f>
        <v>-56.095310000000154</v>
      </c>
      <c r="AK55" s="49">
        <f>+AJ55-Q55+IFERROR(VLOOKUP(TRIM($K55)&amp;AK$4,COMPRAS!$A$1:$E$1,7,0),0)</f>
        <v>-56.095310000000154</v>
      </c>
      <c r="AL55" s="49">
        <f>+AK55-R55+IFERROR(VLOOKUP(TRIM($K55)&amp;AL$4,COMPRAS!$A$1:$E$1,7,0),0)</f>
        <v>-56.095310000000154</v>
      </c>
      <c r="AM55" s="49">
        <f>+AL55-S55+IFERROR(VLOOKUP(TRIM($K55)&amp;AM$4,COMPRAS!$A$1:$E$1,7,0),0)</f>
        <v>-1687.0700940000002</v>
      </c>
      <c r="AN55" s="49">
        <f>+AM55-T55+IFERROR(VLOOKUP(TRIM($K55)&amp;AN$4,COMPRAS!$A$1:$E$1,7,0),0)</f>
        <v>-1897.7357790000001</v>
      </c>
      <c r="AO55" s="49">
        <f>+AN55-U55+IFERROR(VLOOKUP(TRIM($K55)&amp;AO$4,COMPRAS!$A$1:$E$1,7,0),0)</f>
        <v>-1897.7357790000001</v>
      </c>
      <c r="AP55" s="49">
        <f>+AO55-V55+IFERROR(VLOOKUP(TRIM($K55)&amp;AP$4,COMPRAS!$A$1:$E$1,7,0),0)</f>
        <v>-1897.7357790000001</v>
      </c>
      <c r="AQ55" s="49">
        <f>+AP55-W55+IFERROR(VLOOKUP(TRIM($K55)&amp;AQ$4,COMPRAS!$A$1:$E$1,7,0),0)</f>
        <v>-2423.7362620000004</v>
      </c>
      <c r="AR55" s="49">
        <f>+AQ55-X55+IFERROR(VLOOKUP(TRIM($K55)&amp;AR$4,COMPRAS!$A$1:$E$1,7,0),0)</f>
        <v>-3980.6473300000002</v>
      </c>
      <c r="AS55" s="49">
        <f>+AR55-Y55+IFERROR(VLOOKUP(TRIM($K55)&amp;AS$4,COMPRAS!$A$1:$E$1,7,0),0)</f>
        <v>-3980.6473300000002</v>
      </c>
      <c r="AT55" s="49">
        <f>+AS55-Z55+IFERROR(VLOOKUP(TRIM($K55)&amp;AT$4,COMPRAS!$A$1:$E$1,7,0),0)</f>
        <v>-3980.6473300000002</v>
      </c>
      <c r="AU55" s="49">
        <f>+AT55-AA55+IFERROR(VLOOKUP(TRIM($K55)&amp;AU$4,COMPRAS!$A$1:$E$1,7,0),0)</f>
        <v>-3980.6473300000002</v>
      </c>
      <c r="AV55" s="49">
        <f>+AU55-AB55+IFERROR(VLOOKUP(TRIM($K55)&amp;AV$4,COMPRAS!$A$1:$E$1,7,0),0)</f>
        <v>-4411.3098660000005</v>
      </c>
    </row>
    <row r="56" spans="1:48" ht="14.4" x14ac:dyDescent="0.3">
      <c r="A56" s="46">
        <f>+IFERROR(VLOOKUP(CONCATENATE(A$2,TRIM($K56)),'Stock Tango'!$A:$G,7,FALSE),0)</f>
        <v>2190</v>
      </c>
      <c r="B56" s="46">
        <f>+IFERROR(VLOOKUP(CONCATENATE(B$2,TRIM($K56)),'Stock Tango'!$A:$G,7,FALSE),0)</f>
        <v>0</v>
      </c>
      <c r="C56" s="46">
        <f>+IFERROR(VLOOKUP(CONCATENATE(C$2,TRIM($K56)),'Stock Tango'!$A:$G,7,FALSE),0)</f>
        <v>0</v>
      </c>
      <c r="D56" s="47">
        <f>+IFERROR(VLOOKUP(CONCATENATE(D$2,TRIM($K56)),'Stock Tango'!$A:$G,7,FALSE),0)</f>
        <v>0</v>
      </c>
      <c r="E56" s="48">
        <f t="shared" si="6"/>
        <v>2190</v>
      </c>
      <c r="F56" s="46">
        <f>(A56/+VLOOKUP(K56,Consumos!$B$3:$E$1000,4,0))</f>
        <v>57.369379531149512</v>
      </c>
      <c r="G56" s="46" t="str">
        <f t="shared" si="7"/>
        <v>C</v>
      </c>
      <c r="H56" s="49"/>
      <c r="I56" s="67"/>
      <c r="K56" s="40" t="s">
        <v>716</v>
      </c>
      <c r="L56" s="40" t="s">
        <v>732</v>
      </c>
      <c r="M56" s="268"/>
      <c r="N56" s="268"/>
      <c r="O56" s="268"/>
      <c r="P56" s="268">
        <v>657.76177000000007</v>
      </c>
      <c r="Q56" s="268"/>
      <c r="R56" s="268"/>
      <c r="S56" s="268"/>
      <c r="T56" s="268"/>
      <c r="U56" s="268"/>
      <c r="V56" s="268"/>
      <c r="W56" s="268">
        <v>411.10110600000002</v>
      </c>
      <c r="X56" s="268"/>
      <c r="Y56" s="268"/>
      <c r="Z56" s="268"/>
      <c r="AA56" s="268"/>
      <c r="AB56" s="268"/>
      <c r="AC56" s="268"/>
      <c r="AD56" s="268"/>
      <c r="AE56"/>
      <c r="AF56"/>
      <c r="AG56" s="49">
        <f>+E56-M56+IFERROR(VLOOKUP(TRIM($K56)&amp;$AG$4,COMPRAS!$A$1:$E$1,7,0),0)</f>
        <v>2190</v>
      </c>
      <c r="AH56" s="49">
        <f>+AG56-N56+IFERROR(VLOOKUP(TRIM($K56)&amp;AH$4,COMPRAS!$A$1:$E$1,7,0),0)</f>
        <v>2190</v>
      </c>
      <c r="AI56" s="49">
        <f>+AH56-O56+IFERROR(VLOOKUP(TRIM($K56)&amp;AI$4,COMPRAS!$A$1:$E$1,7,0),0)</f>
        <v>2190</v>
      </c>
      <c r="AJ56" s="49">
        <f>+AI56-P56+IFERROR(VLOOKUP(TRIM($K56)&amp;AJ$4,COMPRAS!$A$1:$E$1,7,0),0)</f>
        <v>1532.2382299999999</v>
      </c>
      <c r="AK56" s="49">
        <f>+AJ56-Q56+IFERROR(VLOOKUP(TRIM($K56)&amp;AK$4,COMPRAS!$A$1:$E$1,7,0),0)</f>
        <v>1532.2382299999999</v>
      </c>
      <c r="AL56" s="49">
        <f>+AK56-R56+IFERROR(VLOOKUP(TRIM($K56)&amp;AL$4,COMPRAS!$A$1:$E$1,7,0),0)</f>
        <v>1532.2382299999999</v>
      </c>
      <c r="AM56" s="49">
        <f>+AL56-S56+IFERROR(VLOOKUP(TRIM($K56)&amp;AM$4,COMPRAS!$A$1:$E$1,7,0),0)</f>
        <v>1532.2382299999999</v>
      </c>
      <c r="AN56" s="49">
        <f>+AM56-T56+IFERROR(VLOOKUP(TRIM($K56)&amp;AN$4,COMPRAS!$A$1:$E$1,7,0),0)</f>
        <v>1532.2382299999999</v>
      </c>
      <c r="AO56" s="49">
        <f>+AN56-U56+IFERROR(VLOOKUP(TRIM($K56)&amp;AO$4,COMPRAS!$A$1:$E$1,7,0),0)</f>
        <v>1532.2382299999999</v>
      </c>
      <c r="AP56" s="49">
        <f>+AO56-V56+IFERROR(VLOOKUP(TRIM($K56)&amp;AP$4,COMPRAS!$A$1:$E$1,7,0),0)</f>
        <v>1532.2382299999999</v>
      </c>
      <c r="AQ56" s="49">
        <f>+AP56-W56+IFERROR(VLOOKUP(TRIM($K56)&amp;AQ$4,COMPRAS!$A$1:$E$1,7,0),0)</f>
        <v>1121.1371239999999</v>
      </c>
      <c r="AR56" s="49">
        <f>+AQ56-X56+IFERROR(VLOOKUP(TRIM($K56)&amp;AR$4,COMPRAS!$A$1:$E$1,7,0),0)</f>
        <v>1121.1371239999999</v>
      </c>
      <c r="AS56" s="49">
        <f>+AR56-Y56+IFERROR(VLOOKUP(TRIM($K56)&amp;AS$4,COMPRAS!$A$1:$E$1,7,0),0)</f>
        <v>1121.1371239999999</v>
      </c>
      <c r="AT56" s="49">
        <f>+AS56-Z56+IFERROR(VLOOKUP(TRIM($K56)&amp;AT$4,COMPRAS!$A$1:$E$1,7,0),0)</f>
        <v>1121.1371239999999</v>
      </c>
      <c r="AU56" s="49">
        <f>+AT56-AA56+IFERROR(VLOOKUP(TRIM($K56)&amp;AU$4,COMPRAS!$A$1:$E$1,7,0),0)</f>
        <v>1121.1371239999999</v>
      </c>
      <c r="AV56" s="49">
        <f>+AU56-AB56+IFERROR(VLOOKUP(TRIM($K56)&amp;AV$4,COMPRAS!$A$1:$E$1,7,0),0)</f>
        <v>1121.1371239999999</v>
      </c>
    </row>
    <row r="57" spans="1:48" ht="14.4" x14ac:dyDescent="0.3">
      <c r="A57" s="46">
        <f>+IFERROR(VLOOKUP(CONCATENATE(A$2,TRIM($K57)),'Stock Tango'!$A:$G,7,FALSE),0)</f>
        <v>60</v>
      </c>
      <c r="B57" s="46">
        <f>+IFERROR(VLOOKUP(CONCATENATE(B$2,TRIM($K57)),'Stock Tango'!$A:$G,7,FALSE),0)</f>
        <v>0</v>
      </c>
      <c r="C57" s="46">
        <f>+IFERROR(VLOOKUP(CONCATENATE(C$2,TRIM($K57)),'Stock Tango'!$A:$G,7,FALSE),0)</f>
        <v>0</v>
      </c>
      <c r="D57" s="47">
        <f>+IFERROR(VLOOKUP(CONCATENATE(D$2,TRIM($K57)),'Stock Tango'!$A:$G,7,FALSE),0)</f>
        <v>0</v>
      </c>
      <c r="E57" s="48">
        <f t="shared" si="6"/>
        <v>60</v>
      </c>
      <c r="F57" s="46">
        <f>(A57/+VLOOKUP(K57,Consumos!$B$3:$E$1000,4,0))</f>
        <v>168.50903208411972</v>
      </c>
      <c r="G57" s="46" t="str">
        <f t="shared" si="7"/>
        <v>E</v>
      </c>
      <c r="H57" s="49"/>
      <c r="I57" s="67"/>
      <c r="J57" s="40" t="s">
        <v>508</v>
      </c>
      <c r="K57" s="40" t="s">
        <v>134</v>
      </c>
      <c r="L57" s="40" t="s">
        <v>441</v>
      </c>
      <c r="M57" s="268"/>
      <c r="N57" s="268">
        <v>2.5142460000000004</v>
      </c>
      <c r="O57" s="268"/>
      <c r="P57" s="268">
        <v>2.4752000000000001</v>
      </c>
      <c r="Q57" s="268"/>
      <c r="R57" s="268"/>
      <c r="S57" s="268"/>
      <c r="T57" s="268">
        <v>4.9803460000000008</v>
      </c>
      <c r="U57" s="268"/>
      <c r="V57" s="268"/>
      <c r="W57" s="268">
        <v>2.9262969999999999</v>
      </c>
      <c r="X57" s="268">
        <v>2.3293539999999999</v>
      </c>
      <c r="Y57" s="268"/>
      <c r="Z57" s="268"/>
      <c r="AA57" s="268"/>
      <c r="AB57" s="268">
        <v>4.7334810000000003</v>
      </c>
      <c r="AC57" s="268"/>
      <c r="AD57" s="268">
        <v>0.97667300000000001</v>
      </c>
      <c r="AE57"/>
      <c r="AF57"/>
      <c r="AG57" s="49">
        <f>+E57-M57+IFERROR(VLOOKUP(TRIM($K57)&amp;$AG$4,COMPRAS!$A$1:$E$1,7,0),0)</f>
        <v>60</v>
      </c>
      <c r="AH57" s="49">
        <f>+AG57-N57+IFERROR(VLOOKUP(TRIM($K57)&amp;AH$4,COMPRAS!$A$1:$E$1,7,0),0)</f>
        <v>57.485754</v>
      </c>
      <c r="AI57" s="49">
        <f>+AH57-O57+IFERROR(VLOOKUP(TRIM($K57)&amp;AI$4,COMPRAS!$A$1:$E$1,7,0),0)</f>
        <v>57.485754</v>
      </c>
      <c r="AJ57" s="49">
        <f>+AI57-P57+IFERROR(VLOOKUP(TRIM($K57)&amp;AJ$4,COMPRAS!$A$1:$E$1,7,0),0)</f>
        <v>55.010553999999999</v>
      </c>
      <c r="AK57" s="49">
        <f>+AJ57-Q57+IFERROR(VLOOKUP(TRIM($K57)&amp;AK$4,COMPRAS!$A$1:$E$1,7,0),0)</f>
        <v>55.010553999999999</v>
      </c>
      <c r="AL57" s="49">
        <f>+AK57-R57+IFERROR(VLOOKUP(TRIM($K57)&amp;AL$4,COMPRAS!$A$1:$E$1,7,0),0)</f>
        <v>55.010553999999999</v>
      </c>
      <c r="AM57" s="49">
        <f>+AL57-S57+IFERROR(VLOOKUP(TRIM($K57)&amp;AM$4,COMPRAS!$A$1:$E$1,7,0),0)</f>
        <v>55.010553999999999</v>
      </c>
      <c r="AN57" s="49">
        <f>+AM57-T57+IFERROR(VLOOKUP(TRIM($K57)&amp;AN$4,COMPRAS!$A$1:$E$1,7,0),0)</f>
        <v>50.030208000000002</v>
      </c>
      <c r="AO57" s="49">
        <f>+AN57-U57+IFERROR(VLOOKUP(TRIM($K57)&amp;AO$4,COMPRAS!$A$1:$E$1,7,0),0)</f>
        <v>50.030208000000002</v>
      </c>
      <c r="AP57" s="49">
        <f>+AO57-V57+IFERROR(VLOOKUP(TRIM($K57)&amp;AP$4,COMPRAS!$A$1:$E$1,7,0),0)</f>
        <v>50.030208000000002</v>
      </c>
      <c r="AQ57" s="49">
        <f>+AP57-W57+IFERROR(VLOOKUP(TRIM($K57)&amp;AQ$4,COMPRAS!$A$1:$E$1,7,0),0)</f>
        <v>47.103911000000004</v>
      </c>
      <c r="AR57" s="49">
        <f>+AQ57-X57+IFERROR(VLOOKUP(TRIM($K57)&amp;AR$4,COMPRAS!$A$1:$E$1,7,0),0)</f>
        <v>44.774557000000001</v>
      </c>
      <c r="AS57" s="49">
        <f>+AR57-Y57+IFERROR(VLOOKUP(TRIM($K57)&amp;AS$4,COMPRAS!$A$1:$E$1,7,0),0)</f>
        <v>44.774557000000001</v>
      </c>
      <c r="AT57" s="49">
        <f>+AS57-Z57+IFERROR(VLOOKUP(TRIM($K57)&amp;AT$4,COMPRAS!$A$1:$E$1,7,0),0)</f>
        <v>44.774557000000001</v>
      </c>
      <c r="AU57" s="49">
        <f>+AT57-AA57+IFERROR(VLOOKUP(TRIM($K57)&amp;AU$4,COMPRAS!$A$1:$E$1,7,0),0)</f>
        <v>44.774557000000001</v>
      </c>
      <c r="AV57" s="49">
        <f>+AU57-AB57+IFERROR(VLOOKUP(TRIM($K57)&amp;AV$4,COMPRAS!$A$1:$E$1,7,0),0)</f>
        <v>40.041076000000004</v>
      </c>
    </row>
    <row r="58" spans="1:48" ht="14.4" x14ac:dyDescent="0.3">
      <c r="A58" s="46">
        <f>+IFERROR(VLOOKUP(CONCATENATE(A$2,TRIM($K58)),'Stock Tango'!$A:$G,7,FALSE),0)</f>
        <v>50</v>
      </c>
      <c r="B58" s="46">
        <f>+IFERROR(VLOOKUP(CONCATENATE(B$2,TRIM($K58)),'Stock Tango'!$A:$G,7,FALSE),0)</f>
        <v>0</v>
      </c>
      <c r="C58" s="46">
        <f>+IFERROR(VLOOKUP(CONCATENATE(C$2,TRIM($K58)),'Stock Tango'!$A:$G,7,FALSE),0)</f>
        <v>0</v>
      </c>
      <c r="D58" s="47">
        <f>+IFERROR(VLOOKUP(CONCATENATE(D$2,TRIM($K58)),'Stock Tango'!$A:$G,7,FALSE),0)</f>
        <v>0</v>
      </c>
      <c r="E58" s="48">
        <f t="shared" si="6"/>
        <v>50</v>
      </c>
      <c r="F58" s="46">
        <f>(A58/+VLOOKUP(K58,Consumos!$B$3:$E$1000,4,0))</f>
        <v>13.749154107845577</v>
      </c>
      <c r="G58" s="46" t="str">
        <f t="shared" si="7"/>
        <v>A</v>
      </c>
      <c r="H58" s="49"/>
      <c r="I58" s="67"/>
      <c r="J58" s="40" t="s">
        <v>363</v>
      </c>
      <c r="K58" s="40" t="s">
        <v>747</v>
      </c>
      <c r="L58" s="40" t="s">
        <v>736</v>
      </c>
      <c r="M58" s="268"/>
      <c r="N58" s="268">
        <v>11.393291</v>
      </c>
      <c r="O58" s="268"/>
      <c r="P58" s="268">
        <v>5.0045710000000003</v>
      </c>
      <c r="Q58" s="268"/>
      <c r="R58" s="268"/>
      <c r="S58" s="268">
        <v>43.834978999999997</v>
      </c>
      <c r="T58" s="268"/>
      <c r="U58" s="268"/>
      <c r="V58" s="268"/>
      <c r="W58" s="268">
        <v>13.704402999999999</v>
      </c>
      <c r="X58" s="268">
        <v>27.887201999999998</v>
      </c>
      <c r="Y58" s="268"/>
      <c r="Z58" s="268">
        <v>0.525065</v>
      </c>
      <c r="AA58" s="268"/>
      <c r="AB58" s="268"/>
      <c r="AC58" s="268"/>
      <c r="AD58" s="268">
        <v>10.765844</v>
      </c>
      <c r="AE58"/>
      <c r="AF58"/>
      <c r="AG58" s="49">
        <f>+E58-M58+IFERROR(VLOOKUP(TRIM($K58)&amp;$AG$4,COMPRAS!$A$1:$E$1,7,0),0)</f>
        <v>50</v>
      </c>
      <c r="AH58" s="49">
        <f>+AG58-N58+IFERROR(VLOOKUP(TRIM($K58)&amp;AH$4,COMPRAS!$A$1:$E$1,7,0),0)</f>
        <v>38.606709000000002</v>
      </c>
      <c r="AI58" s="49">
        <f>+AH58-O58+IFERROR(VLOOKUP(TRIM($K58)&amp;AI$4,COMPRAS!$A$1:$E$1,7,0),0)</f>
        <v>38.606709000000002</v>
      </c>
      <c r="AJ58" s="49">
        <f>+AI58-P58+IFERROR(VLOOKUP(TRIM($K58)&amp;AJ$4,COMPRAS!$A$1:$E$1,7,0),0)</f>
        <v>33.602138000000004</v>
      </c>
      <c r="AK58" s="49">
        <f>+AJ58-Q58+IFERROR(VLOOKUP(TRIM($K58)&amp;AK$4,COMPRAS!$A$1:$E$1,7,0),0)</f>
        <v>33.602138000000004</v>
      </c>
      <c r="AL58" s="49">
        <f>+AK58-R58+IFERROR(VLOOKUP(TRIM($K58)&amp;AL$4,COMPRAS!$A$1:$E$1,7,0),0)</f>
        <v>33.602138000000004</v>
      </c>
      <c r="AM58" s="49">
        <f>+AL58-S58+IFERROR(VLOOKUP(TRIM($K58)&amp;AM$4,COMPRAS!$A$1:$E$1,7,0),0)</f>
        <v>-10.232840999999993</v>
      </c>
      <c r="AN58" s="49">
        <f>+AM58-T58+IFERROR(VLOOKUP(TRIM($K58)&amp;AN$4,COMPRAS!$A$1:$E$1,7,0),0)</f>
        <v>-10.232840999999993</v>
      </c>
      <c r="AO58" s="49">
        <f>+AN58-U58+IFERROR(VLOOKUP(TRIM($K58)&amp;AO$4,COMPRAS!$A$1:$E$1,7,0),0)</f>
        <v>-10.232840999999993</v>
      </c>
      <c r="AP58" s="49">
        <f>+AO58-V58+IFERROR(VLOOKUP(TRIM($K58)&amp;AP$4,COMPRAS!$A$1:$E$1,7,0),0)</f>
        <v>-10.232840999999993</v>
      </c>
      <c r="AQ58" s="49">
        <f>+AP58-W58+IFERROR(VLOOKUP(TRIM($K58)&amp;AQ$4,COMPRAS!$A$1:$E$1,7,0),0)</f>
        <v>-23.937243999999993</v>
      </c>
      <c r="AR58" s="49">
        <f>+AQ58-X58+IFERROR(VLOOKUP(TRIM($K58)&amp;AR$4,COMPRAS!$A$1:$E$1,7,0),0)</f>
        <v>-51.824445999999995</v>
      </c>
      <c r="AS58" s="49">
        <f>+AR58-Y58+IFERROR(VLOOKUP(TRIM($K58)&amp;AS$4,COMPRAS!$A$1:$E$1,7,0),0)</f>
        <v>-51.824445999999995</v>
      </c>
      <c r="AT58" s="49">
        <f>+AS58-Z58+IFERROR(VLOOKUP(TRIM($K58)&amp;AT$4,COMPRAS!$A$1:$E$1,7,0),0)</f>
        <v>-52.349510999999993</v>
      </c>
      <c r="AU58" s="49">
        <f>+AT58-AA58+IFERROR(VLOOKUP(TRIM($K58)&amp;AU$4,COMPRAS!$A$1:$E$1,7,0),0)</f>
        <v>-52.349510999999993</v>
      </c>
      <c r="AV58" s="49">
        <f>+AU58-AB58+IFERROR(VLOOKUP(TRIM($K58)&amp;AV$4,COMPRAS!$A$1:$E$1,7,0),0)</f>
        <v>-52.349510999999993</v>
      </c>
    </row>
    <row r="59" spans="1:48" ht="14.4" x14ac:dyDescent="0.3">
      <c r="A59" s="46">
        <f>+IFERROR(VLOOKUP(CONCATENATE(A$2,TRIM($K59)),'Stock Tango'!$A:$G,7,FALSE),0)</f>
        <v>100</v>
      </c>
      <c r="B59" s="46">
        <f>+IFERROR(VLOOKUP(CONCATENATE(B$2,TRIM($K59)),'Stock Tango'!$A:$G,7,FALSE),0)</f>
        <v>0</v>
      </c>
      <c r="C59" s="46">
        <f>+IFERROR(VLOOKUP(CONCATENATE(C$2,TRIM($K59)),'Stock Tango'!$A:$G,7,FALSE),0)</f>
        <v>0</v>
      </c>
      <c r="D59" s="47">
        <f>+IFERROR(VLOOKUP(CONCATENATE(D$2,TRIM($K59)),'Stock Tango'!$A:$G,7,FALSE),0)</f>
        <v>0</v>
      </c>
      <c r="E59" s="48">
        <f t="shared" si="6"/>
        <v>100</v>
      </c>
      <c r="F59" s="46">
        <f>(A59/+VLOOKUP(K59,Consumos!$B$3:$E$1000,4,0))</f>
        <v>14.650420508403707</v>
      </c>
      <c r="G59" s="46" t="str">
        <f t="shared" si="7"/>
        <v>A</v>
      </c>
      <c r="H59" s="49"/>
      <c r="I59" s="67"/>
      <c r="K59" s="40" t="s">
        <v>692</v>
      </c>
      <c r="L59" s="40" t="s">
        <v>693</v>
      </c>
      <c r="M59" s="268">
        <v>0.98683200000000004</v>
      </c>
      <c r="N59" s="268">
        <v>28.930088000000001</v>
      </c>
      <c r="O59" s="268">
        <v>1.887837</v>
      </c>
      <c r="P59" s="268">
        <v>30.024547999999999</v>
      </c>
      <c r="Q59" s="268"/>
      <c r="R59" s="268"/>
      <c r="S59" s="268">
        <v>22.884114</v>
      </c>
      <c r="T59" s="268">
        <v>41.493459000000001</v>
      </c>
      <c r="U59" s="268"/>
      <c r="V59" s="268"/>
      <c r="W59" s="268">
        <v>35.140241000000003</v>
      </c>
      <c r="X59" s="268">
        <v>29.773675000000001</v>
      </c>
      <c r="Y59" s="268"/>
      <c r="Z59" s="268"/>
      <c r="AA59" s="268"/>
      <c r="AB59" s="268">
        <v>44.264043000000008</v>
      </c>
      <c r="AC59" s="268"/>
      <c r="AD59" s="268">
        <v>20.113467999999997</v>
      </c>
      <c r="AE59"/>
      <c r="AF59"/>
      <c r="AG59" s="49">
        <f>+E59-M59+IFERROR(VLOOKUP(TRIM($K59)&amp;$AG$4,COMPRAS!$A$1:$E$1,7,0),0)</f>
        <v>99.013167999999993</v>
      </c>
      <c r="AH59" s="49">
        <f>+AG59-N59+IFERROR(VLOOKUP(TRIM($K59)&amp;AH$4,COMPRAS!$A$1:$E$1,7,0),0)</f>
        <v>70.083079999999995</v>
      </c>
      <c r="AI59" s="49">
        <f>+AH59-O59+IFERROR(VLOOKUP(TRIM($K59)&amp;AI$4,COMPRAS!$A$1:$E$1,7,0),0)</f>
        <v>68.195242999999991</v>
      </c>
      <c r="AJ59" s="49">
        <f>+AI59-P59+IFERROR(VLOOKUP(TRIM($K59)&amp;AJ$4,COMPRAS!$A$1:$E$1,7,0),0)</f>
        <v>38.170694999999995</v>
      </c>
      <c r="AK59" s="49">
        <f>+AJ59-Q59+IFERROR(VLOOKUP(TRIM($K59)&amp;AK$4,COMPRAS!$A$1:$E$1,7,0),0)</f>
        <v>38.170694999999995</v>
      </c>
      <c r="AL59" s="49">
        <f>+AK59-R59+IFERROR(VLOOKUP(TRIM($K59)&amp;AL$4,COMPRAS!$A$1:$E$1,7,0),0)</f>
        <v>38.170694999999995</v>
      </c>
      <c r="AM59" s="49">
        <f>+AL59-S59+IFERROR(VLOOKUP(TRIM($K59)&amp;AM$4,COMPRAS!$A$1:$E$1,7,0),0)</f>
        <v>15.286580999999995</v>
      </c>
      <c r="AN59" s="49">
        <f>+AM59-T59+IFERROR(VLOOKUP(TRIM($K59)&amp;AN$4,COMPRAS!$A$1:$E$1,7,0),0)</f>
        <v>-26.206878000000007</v>
      </c>
      <c r="AO59" s="49">
        <f>+AN59-U59+IFERROR(VLOOKUP(TRIM($K59)&amp;AO$4,COMPRAS!$A$1:$E$1,7,0),0)</f>
        <v>-26.206878000000007</v>
      </c>
      <c r="AP59" s="49">
        <f>+AO59-V59+IFERROR(VLOOKUP(TRIM($K59)&amp;AP$4,COMPRAS!$A$1:$E$1,7,0),0)</f>
        <v>-26.206878000000007</v>
      </c>
      <c r="AQ59" s="49">
        <f>+AP59-W59+IFERROR(VLOOKUP(TRIM($K59)&amp;AQ$4,COMPRAS!$A$1:$E$1,7,0),0)</f>
        <v>-61.347119000000006</v>
      </c>
      <c r="AR59" s="49">
        <f>+AQ59-X59+IFERROR(VLOOKUP(TRIM($K59)&amp;AR$4,COMPRAS!$A$1:$E$1,7,0),0)</f>
        <v>-91.120794000000004</v>
      </c>
      <c r="AS59" s="49">
        <f>+AR59-Y59+IFERROR(VLOOKUP(TRIM($K59)&amp;AS$4,COMPRAS!$A$1:$E$1,7,0),0)</f>
        <v>-91.120794000000004</v>
      </c>
      <c r="AT59" s="49">
        <f>+AS59-Z59+IFERROR(VLOOKUP(TRIM($K59)&amp;AT$4,COMPRAS!$A$1:$E$1,7,0),0)</f>
        <v>-91.120794000000004</v>
      </c>
      <c r="AU59" s="49">
        <f>+AT59-AA59+IFERROR(VLOOKUP(TRIM($K59)&amp;AU$4,COMPRAS!$A$1:$E$1,7,0),0)</f>
        <v>-91.120794000000004</v>
      </c>
      <c r="AV59" s="49">
        <f>+AU59-AB59+IFERROR(VLOOKUP(TRIM($K59)&amp;AV$4,COMPRAS!$A$1:$E$1,7,0),0)</f>
        <v>-135.384837</v>
      </c>
    </row>
    <row r="60" spans="1:48" ht="14.4" x14ac:dyDescent="0.3">
      <c r="A60" s="46">
        <f>+IFERROR(VLOOKUP(CONCATENATE(A$2,TRIM($K60)),'Stock Tango'!$A:$G,7,FALSE),0)</f>
        <v>90</v>
      </c>
      <c r="B60" s="46">
        <f>+IFERROR(VLOOKUP(CONCATENATE(B$2,TRIM($K60)),'Stock Tango'!$A:$G,7,FALSE),0)</f>
        <v>0</v>
      </c>
      <c r="C60" s="46">
        <f>+IFERROR(VLOOKUP(CONCATENATE(C$2,TRIM($K60)),'Stock Tango'!$A:$G,7,FALSE),0)</f>
        <v>0</v>
      </c>
      <c r="D60" s="47">
        <f>+IFERROR(VLOOKUP(CONCATENATE(D$2,TRIM($K60)),'Stock Tango'!$A:$G,7,FALSE),0)</f>
        <v>0</v>
      </c>
      <c r="E60" s="48">
        <f t="shared" si="6"/>
        <v>90</v>
      </c>
      <c r="F60" s="46">
        <f>(A60/+VLOOKUP(K60,Consumos!$B$3:$E$1000,4,0))</f>
        <v>101.13051068981601</v>
      </c>
      <c r="G60" s="46" t="str">
        <f t="shared" si="7"/>
        <v>E</v>
      </c>
      <c r="H60" s="49"/>
      <c r="I60" s="67"/>
      <c r="K60" s="40" t="s">
        <v>249</v>
      </c>
      <c r="L60" s="40" t="s">
        <v>78</v>
      </c>
      <c r="M60" s="268"/>
      <c r="N60" s="268">
        <v>2.406514</v>
      </c>
      <c r="O60" s="268"/>
      <c r="P60" s="268">
        <v>5.4143520000000009</v>
      </c>
      <c r="Q60" s="268"/>
      <c r="R60" s="268"/>
      <c r="S60" s="268">
        <v>1.2961009999999999</v>
      </c>
      <c r="T60" s="268">
        <v>7.6037100000000004</v>
      </c>
      <c r="U60" s="268"/>
      <c r="V60" s="268"/>
      <c r="W60" s="268">
        <v>2.94916</v>
      </c>
      <c r="X60" s="268">
        <v>5.2484590000000004</v>
      </c>
      <c r="Y60" s="268"/>
      <c r="Z60" s="268"/>
      <c r="AA60" s="268"/>
      <c r="AB60" s="268">
        <v>8.0571819999999992</v>
      </c>
      <c r="AC60" s="268"/>
      <c r="AD60" s="268">
        <v>0.84261200000000003</v>
      </c>
      <c r="AE60"/>
      <c r="AF60"/>
      <c r="AG60" s="49">
        <f>+E60-M60+IFERROR(VLOOKUP(TRIM($K60)&amp;$AG$4,COMPRAS!$A$1:$E$1,7,0),0)</f>
        <v>90</v>
      </c>
      <c r="AH60" s="49">
        <f>+AG60-N60+IFERROR(VLOOKUP(TRIM($K60)&amp;AH$4,COMPRAS!$A$1:$E$1,7,0),0)</f>
        <v>87.593485999999999</v>
      </c>
      <c r="AI60" s="49">
        <f>+AH60-O60+IFERROR(VLOOKUP(TRIM($K60)&amp;AI$4,COMPRAS!$A$1:$E$1,7,0),0)</f>
        <v>87.593485999999999</v>
      </c>
      <c r="AJ60" s="49">
        <f>+AI60-P60+IFERROR(VLOOKUP(TRIM($K60)&amp;AJ$4,COMPRAS!$A$1:$E$1,7,0),0)</f>
        <v>82.179134000000005</v>
      </c>
      <c r="AK60" s="49">
        <f>+AJ60-Q60+IFERROR(VLOOKUP(TRIM($K60)&amp;AK$4,COMPRAS!$A$1:$E$1,7,0),0)</f>
        <v>82.179134000000005</v>
      </c>
      <c r="AL60" s="49">
        <f>+AK60-R60+IFERROR(VLOOKUP(TRIM($K60)&amp;AL$4,COMPRAS!$A$1:$E$1,7,0),0)</f>
        <v>82.179134000000005</v>
      </c>
      <c r="AM60" s="49">
        <f>+AL60-S60+IFERROR(VLOOKUP(TRIM($K60)&amp;AM$4,COMPRAS!$A$1:$E$1,7,0),0)</f>
        <v>80.883033000000012</v>
      </c>
      <c r="AN60" s="49">
        <f>+AM60-T60+IFERROR(VLOOKUP(TRIM($K60)&amp;AN$4,COMPRAS!$A$1:$E$1,7,0),0)</f>
        <v>73.279323000000005</v>
      </c>
      <c r="AO60" s="49">
        <f>+AN60-U60+IFERROR(VLOOKUP(TRIM($K60)&amp;AO$4,COMPRAS!$A$1:$E$1,7,0),0)</f>
        <v>73.279323000000005</v>
      </c>
      <c r="AP60" s="49">
        <f>+AO60-V60+IFERROR(VLOOKUP(TRIM($K60)&amp;AP$4,COMPRAS!$A$1:$E$1,7,0),0)</f>
        <v>73.279323000000005</v>
      </c>
      <c r="AQ60" s="49">
        <f>+AP60-W60+IFERROR(VLOOKUP(TRIM($K60)&amp;AQ$4,COMPRAS!$A$1:$E$1,7,0),0)</f>
        <v>70.330162999999999</v>
      </c>
      <c r="AR60" s="49">
        <f>+AQ60-X60+IFERROR(VLOOKUP(TRIM($K60)&amp;AR$4,COMPRAS!$A$1:$E$1,7,0),0)</f>
        <v>65.081704000000002</v>
      </c>
      <c r="AS60" s="49">
        <f>+AR60-Y60+IFERROR(VLOOKUP(TRIM($K60)&amp;AS$4,COMPRAS!$A$1:$E$1,7,0),0)</f>
        <v>65.081704000000002</v>
      </c>
      <c r="AT60" s="49">
        <f>+AS60-Z60+IFERROR(VLOOKUP(TRIM($K60)&amp;AT$4,COMPRAS!$A$1:$E$1,7,0),0)</f>
        <v>65.081704000000002</v>
      </c>
      <c r="AU60" s="49">
        <f>+AT60-AA60+IFERROR(VLOOKUP(TRIM($K60)&amp;AU$4,COMPRAS!$A$1:$E$1,7,0),0)</f>
        <v>65.081704000000002</v>
      </c>
      <c r="AV60" s="49">
        <f>+AU60-AB60+IFERROR(VLOOKUP(TRIM($K60)&amp;AV$4,COMPRAS!$A$1:$E$1,7,0),0)</f>
        <v>57.024522000000005</v>
      </c>
    </row>
    <row r="61" spans="1:48" ht="14.4" x14ac:dyDescent="0.3">
      <c r="A61" s="46">
        <f>+IFERROR(VLOOKUP(CONCATENATE(A$2,TRIM($K61)),'Stock Tango'!$A:$G,7,FALSE),0)</f>
        <v>25</v>
      </c>
      <c r="B61" s="46">
        <f>+IFERROR(VLOOKUP(CONCATENATE(B$2,TRIM($K61)),'Stock Tango'!$A:$G,7,FALSE),0)</f>
        <v>0</v>
      </c>
      <c r="C61" s="46">
        <f>+IFERROR(VLOOKUP(CONCATENATE(C$2,TRIM($K61)),'Stock Tango'!$A:$G,7,FALSE),0)</f>
        <v>0</v>
      </c>
      <c r="D61" s="47">
        <f>+IFERROR(VLOOKUP(CONCATENATE(D$2,TRIM($K61)),'Stock Tango'!$A:$G,7,FALSE),0)</f>
        <v>0</v>
      </c>
      <c r="E61" s="48">
        <f t="shared" si="6"/>
        <v>25</v>
      </c>
      <c r="F61" s="46">
        <f>(A61/+VLOOKUP(K61,Consumos!$B$3:$E$1000,4,0))</f>
        <v>166.91099256721503</v>
      </c>
      <c r="G61" s="46" t="str">
        <f t="shared" si="7"/>
        <v>E</v>
      </c>
      <c r="H61" s="49"/>
      <c r="I61" s="67"/>
      <c r="K61" s="40" t="s">
        <v>187</v>
      </c>
      <c r="L61" s="40" t="s">
        <v>34</v>
      </c>
      <c r="M61" s="268"/>
      <c r="N61" s="268">
        <v>1.1562239999999999</v>
      </c>
      <c r="O61" s="268"/>
      <c r="P61" s="268">
        <v>0.72090200000000004</v>
      </c>
      <c r="Q61" s="268"/>
      <c r="R61" s="268"/>
      <c r="S61" s="268"/>
      <c r="T61" s="268">
        <v>0.55285899999999999</v>
      </c>
      <c r="U61" s="268"/>
      <c r="V61" s="268"/>
      <c r="W61" s="268">
        <v>1.211014</v>
      </c>
      <c r="X61" s="268">
        <v>0.55285300000000004</v>
      </c>
      <c r="Y61" s="268"/>
      <c r="Z61" s="268">
        <v>0.56561399999999995</v>
      </c>
      <c r="AA61" s="268"/>
      <c r="AB61" s="268">
        <v>1.1018699999999999</v>
      </c>
      <c r="AC61" s="268"/>
      <c r="AD61" s="268">
        <v>0.54901699999999998</v>
      </c>
      <c r="AE61"/>
      <c r="AF61"/>
      <c r="AG61" s="49">
        <f>+E61-M61+IFERROR(VLOOKUP(TRIM($K61)&amp;$AG$4,COMPRAS!$A$1:$E$1,7,0),0)</f>
        <v>25</v>
      </c>
      <c r="AH61" s="49">
        <f>+AG61-N61+IFERROR(VLOOKUP(TRIM($K61)&amp;AH$4,COMPRAS!$A$1:$E$1,7,0),0)</f>
        <v>23.843775999999998</v>
      </c>
      <c r="AI61" s="49">
        <f>+AH61-O61+IFERROR(VLOOKUP(TRIM($K61)&amp;AI$4,COMPRAS!$A$1:$E$1,7,0),0)</f>
        <v>23.843775999999998</v>
      </c>
      <c r="AJ61" s="49">
        <f>+AI61-P61+IFERROR(VLOOKUP(TRIM($K61)&amp;AJ$4,COMPRAS!$A$1:$E$1,7,0),0)</f>
        <v>23.122873999999999</v>
      </c>
      <c r="AK61" s="49">
        <f>+AJ61-Q61+IFERROR(VLOOKUP(TRIM($K61)&amp;AK$4,COMPRAS!$A$1:$E$1,7,0),0)</f>
        <v>23.122873999999999</v>
      </c>
      <c r="AL61" s="49">
        <f>+AK61-R61+IFERROR(VLOOKUP(TRIM($K61)&amp;AL$4,COMPRAS!$A$1:$E$1,7,0),0)</f>
        <v>23.122873999999999</v>
      </c>
      <c r="AM61" s="49">
        <f>+AL61-S61+IFERROR(VLOOKUP(TRIM($K61)&amp;AM$4,COMPRAS!$A$1:$E$1,7,0),0)</f>
        <v>23.122873999999999</v>
      </c>
      <c r="AN61" s="49">
        <f>+AM61-T61+IFERROR(VLOOKUP(TRIM($K61)&amp;AN$4,COMPRAS!$A$1:$E$1,7,0),0)</f>
        <v>22.570014999999998</v>
      </c>
      <c r="AO61" s="49">
        <f>+AN61-U61+IFERROR(VLOOKUP(TRIM($K61)&amp;AO$4,COMPRAS!$A$1:$E$1,7,0),0)</f>
        <v>22.570014999999998</v>
      </c>
      <c r="AP61" s="49">
        <f>+AO61-V61+IFERROR(VLOOKUP(TRIM($K61)&amp;AP$4,COMPRAS!$A$1:$E$1,7,0),0)</f>
        <v>22.570014999999998</v>
      </c>
      <c r="AQ61" s="49">
        <f>+AP61-W61+IFERROR(VLOOKUP(TRIM($K61)&amp;AQ$4,COMPRAS!$A$1:$E$1,7,0),0)</f>
        <v>21.359000999999999</v>
      </c>
      <c r="AR61" s="49">
        <f>+AQ61-X61+IFERROR(VLOOKUP(TRIM($K61)&amp;AR$4,COMPRAS!$A$1:$E$1,7,0),0)</f>
        <v>20.806148</v>
      </c>
      <c r="AS61" s="49">
        <f>+AR61-Y61+IFERROR(VLOOKUP(TRIM($K61)&amp;AS$4,COMPRAS!$A$1:$E$1,7,0),0)</f>
        <v>20.806148</v>
      </c>
      <c r="AT61" s="49">
        <f>+AS61-Z61+IFERROR(VLOOKUP(TRIM($K61)&amp;AT$4,COMPRAS!$A$1:$E$1,7,0),0)</f>
        <v>20.240534</v>
      </c>
      <c r="AU61" s="49">
        <f>+AT61-AA61+IFERROR(VLOOKUP(TRIM($K61)&amp;AU$4,COMPRAS!$A$1:$E$1,7,0),0)</f>
        <v>20.240534</v>
      </c>
      <c r="AV61" s="49">
        <f>+AU61-AB61+IFERROR(VLOOKUP(TRIM($K61)&amp;AV$4,COMPRAS!$A$1:$E$1,7,0),0)</f>
        <v>19.138663999999999</v>
      </c>
    </row>
    <row r="62" spans="1:48" ht="14.4" x14ac:dyDescent="0.3">
      <c r="A62" s="46">
        <f>+IFERROR(VLOOKUP(CONCATENATE(A$2,TRIM($K62)),'Stock Tango'!$A:$G,7,FALSE),0)</f>
        <v>10</v>
      </c>
      <c r="B62" s="46">
        <f>+IFERROR(VLOOKUP(CONCATENATE(B$2,TRIM($K62)),'Stock Tango'!$A:$G,7,FALSE),0)</f>
        <v>0</v>
      </c>
      <c r="C62" s="46">
        <f>+IFERROR(VLOOKUP(CONCATENATE(C$2,TRIM($K62)),'Stock Tango'!$A:$G,7,FALSE),0)</f>
        <v>0</v>
      </c>
      <c r="D62" s="47">
        <f>+IFERROR(VLOOKUP(CONCATENATE(D$2,TRIM($K62)),'Stock Tango'!$A:$G,7,FALSE),0)</f>
        <v>0</v>
      </c>
      <c r="E62" s="48">
        <f t="shared" si="6"/>
        <v>10</v>
      </c>
      <c r="F62" s="46">
        <f>(A62/+VLOOKUP(K62,Consumos!$B$3:$E$1000,4,0))</f>
        <v>37.086431650832303</v>
      </c>
      <c r="G62" s="46" t="str">
        <f t="shared" si="7"/>
        <v>B</v>
      </c>
      <c r="H62" s="49"/>
      <c r="I62" s="67"/>
      <c r="K62" s="40" t="s">
        <v>186</v>
      </c>
      <c r="L62" s="40" t="s">
        <v>347</v>
      </c>
      <c r="M62" s="268"/>
      <c r="N62" s="268">
        <v>0.498193</v>
      </c>
      <c r="O62" s="268"/>
      <c r="P62" s="268">
        <v>1.399616</v>
      </c>
      <c r="Q62" s="268"/>
      <c r="R62" s="268"/>
      <c r="S62" s="268">
        <v>1.237527</v>
      </c>
      <c r="T62" s="268">
        <v>1.5741100000000001</v>
      </c>
      <c r="U62" s="268"/>
      <c r="V62" s="268"/>
      <c r="W62" s="268">
        <v>1.7539560000000001</v>
      </c>
      <c r="X62" s="268">
        <v>1.0865290000000001</v>
      </c>
      <c r="Y62" s="268"/>
      <c r="Z62" s="268"/>
      <c r="AA62" s="268"/>
      <c r="AB62" s="268">
        <v>2.637197</v>
      </c>
      <c r="AC62" s="268"/>
      <c r="AD62" s="268">
        <v>0.17443600000000001</v>
      </c>
      <c r="AE62"/>
      <c r="AF62"/>
      <c r="AG62" s="49">
        <f>+E62-M62+IFERROR(VLOOKUP(TRIM($K62)&amp;$AG$4,COMPRAS!$A$1:$E$1,7,0),0)</f>
        <v>10</v>
      </c>
      <c r="AH62" s="49">
        <f>+AG62-N62+IFERROR(VLOOKUP(TRIM($K62)&amp;AH$4,COMPRAS!$A$1:$E$1,7,0),0)</f>
        <v>9.5018069999999994</v>
      </c>
      <c r="AI62" s="49">
        <f>+AH62-O62+IFERROR(VLOOKUP(TRIM($K62)&amp;AI$4,COMPRAS!$A$1:$E$1,7,0),0)</f>
        <v>9.5018069999999994</v>
      </c>
      <c r="AJ62" s="49">
        <f>+AI62-P62+IFERROR(VLOOKUP(TRIM($K62)&amp;AJ$4,COMPRAS!$A$1:$E$1,7,0),0)</f>
        <v>8.1021909999999995</v>
      </c>
      <c r="AK62" s="49">
        <f>+AJ62-Q62+IFERROR(VLOOKUP(TRIM($K62)&amp;AK$4,COMPRAS!$A$1:$E$1,7,0),0)</f>
        <v>8.1021909999999995</v>
      </c>
      <c r="AL62" s="49">
        <f>+AK62-R62+IFERROR(VLOOKUP(TRIM($K62)&amp;AL$4,COMPRAS!$A$1:$E$1,7,0),0)</f>
        <v>8.1021909999999995</v>
      </c>
      <c r="AM62" s="49">
        <f>+AL62-S62+IFERROR(VLOOKUP(TRIM($K62)&amp;AM$4,COMPRAS!$A$1:$E$1,7,0),0)</f>
        <v>6.8646639999999994</v>
      </c>
      <c r="AN62" s="49">
        <f>+AM62-T62+IFERROR(VLOOKUP(TRIM($K62)&amp;AN$4,COMPRAS!$A$1:$E$1,7,0),0)</f>
        <v>5.2905539999999993</v>
      </c>
      <c r="AO62" s="49">
        <f>+AN62-U62+IFERROR(VLOOKUP(TRIM($K62)&amp;AO$4,COMPRAS!$A$1:$E$1,7,0),0)</f>
        <v>5.2905539999999993</v>
      </c>
      <c r="AP62" s="49">
        <f>+AO62-V62+IFERROR(VLOOKUP(TRIM($K62)&amp;AP$4,COMPRAS!$A$1:$E$1,7,0),0)</f>
        <v>5.2905539999999993</v>
      </c>
      <c r="AQ62" s="49">
        <f>+AP62-W62+IFERROR(VLOOKUP(TRIM($K62)&amp;AQ$4,COMPRAS!$A$1:$E$1,7,0),0)</f>
        <v>3.5365979999999992</v>
      </c>
      <c r="AR62" s="49">
        <f>+AQ62-X62+IFERROR(VLOOKUP(TRIM($K62)&amp;AR$4,COMPRAS!$A$1:$E$1,7,0),0)</f>
        <v>2.4500689999999992</v>
      </c>
      <c r="AS62" s="49">
        <f>+AR62-Y62+IFERROR(VLOOKUP(TRIM($K62)&amp;AS$4,COMPRAS!$A$1:$E$1,7,0),0)</f>
        <v>2.4500689999999992</v>
      </c>
      <c r="AT62" s="49">
        <f>+AS62-Z62+IFERROR(VLOOKUP(TRIM($K62)&amp;AT$4,COMPRAS!$A$1:$E$1,7,0),0)</f>
        <v>2.4500689999999992</v>
      </c>
      <c r="AU62" s="49">
        <f>+AT62-AA62+IFERROR(VLOOKUP(TRIM($K62)&amp;AU$4,COMPRAS!$A$1:$E$1,7,0),0)</f>
        <v>2.4500689999999992</v>
      </c>
      <c r="AV62" s="49">
        <f>+AU62-AB62+IFERROR(VLOOKUP(TRIM($K62)&amp;AV$4,COMPRAS!$A$1:$E$1,7,0),0)</f>
        <v>-0.18712800000000085</v>
      </c>
    </row>
    <row r="63" spans="1:48" ht="14.4" x14ac:dyDescent="0.3">
      <c r="A63" s="46">
        <f>+IFERROR(VLOOKUP(CONCATENATE(A$2,TRIM($K63)),'Stock Tango'!$A:$G,7,FALSE),0)</f>
        <v>25</v>
      </c>
      <c r="B63" s="46">
        <f>+IFERROR(VLOOKUP(CONCATENATE(B$2,TRIM($K63)),'Stock Tango'!$A:$G,7,FALSE),0)</f>
        <v>0</v>
      </c>
      <c r="C63" s="46">
        <f>+IFERROR(VLOOKUP(CONCATENATE(C$2,TRIM($K63)),'Stock Tango'!$A:$G,7,FALSE),0)</f>
        <v>0</v>
      </c>
      <c r="D63" s="47">
        <f>+IFERROR(VLOOKUP(CONCATENATE(D$2,TRIM($K63)),'Stock Tango'!$A:$G,7,FALSE),0)</f>
        <v>0</v>
      </c>
      <c r="E63" s="48">
        <f t="shared" si="6"/>
        <v>25</v>
      </c>
      <c r="F63" s="46">
        <f>(A63/+VLOOKUP(K63,Consumos!$B$3:$E$1000,4,0))</f>
        <v>25.013913989656746</v>
      </c>
      <c r="G63" s="46" t="str">
        <f t="shared" si="7"/>
        <v>A</v>
      </c>
      <c r="H63" s="49"/>
      <c r="I63" s="67"/>
      <c r="K63" s="40" t="s">
        <v>176</v>
      </c>
      <c r="L63" s="40" t="s">
        <v>38</v>
      </c>
      <c r="M63" s="268">
        <v>5.5970779999999998</v>
      </c>
      <c r="N63" s="268">
        <v>6.1720790000000001</v>
      </c>
      <c r="O63" s="268"/>
      <c r="P63" s="268">
        <v>3.8482720000000001</v>
      </c>
      <c r="Q63" s="268"/>
      <c r="R63" s="268"/>
      <c r="S63" s="268"/>
      <c r="T63" s="268">
        <v>2.9512369999999999</v>
      </c>
      <c r="U63" s="268"/>
      <c r="V63" s="268"/>
      <c r="W63" s="268">
        <v>6.464556</v>
      </c>
      <c r="X63" s="268">
        <v>2.951203</v>
      </c>
      <c r="Y63" s="268"/>
      <c r="Z63" s="268"/>
      <c r="AA63" s="268"/>
      <c r="AB63" s="268">
        <v>5.8819289999999995</v>
      </c>
      <c r="AC63" s="268"/>
      <c r="AD63" s="268">
        <v>2.9307259999999999</v>
      </c>
      <c r="AE63"/>
      <c r="AF63"/>
      <c r="AG63" s="49">
        <f>+E63-M63+IFERROR(VLOOKUP(TRIM($K63)&amp;$AG$4,COMPRAS!$A$1:$E$1,7,0),0)</f>
        <v>19.402922</v>
      </c>
      <c r="AH63" s="49">
        <f>+AG63-N63+IFERROR(VLOOKUP(TRIM($K63)&amp;AH$4,COMPRAS!$A$1:$E$1,7,0),0)</f>
        <v>13.230843</v>
      </c>
      <c r="AI63" s="49">
        <f>+AH63-O63+IFERROR(VLOOKUP(TRIM($K63)&amp;AI$4,COMPRAS!$A$1:$E$1,7,0),0)</f>
        <v>13.230843</v>
      </c>
      <c r="AJ63" s="49">
        <f>+AI63-P63+IFERROR(VLOOKUP(TRIM($K63)&amp;AJ$4,COMPRAS!$A$1:$E$1,7,0),0)</f>
        <v>9.3825710000000004</v>
      </c>
      <c r="AK63" s="49">
        <f>+AJ63-Q63+IFERROR(VLOOKUP(TRIM($K63)&amp;AK$4,COMPRAS!$A$1:$E$1,7,0),0)</f>
        <v>9.3825710000000004</v>
      </c>
      <c r="AL63" s="49">
        <f>+AK63-R63+IFERROR(VLOOKUP(TRIM($K63)&amp;AL$4,COMPRAS!$A$1:$E$1,7,0),0)</f>
        <v>9.3825710000000004</v>
      </c>
      <c r="AM63" s="49">
        <f>+AL63-S63+IFERROR(VLOOKUP(TRIM($K63)&amp;AM$4,COMPRAS!$A$1:$E$1,7,0),0)</f>
        <v>9.3825710000000004</v>
      </c>
      <c r="AN63" s="49">
        <f>+AM63-T63+IFERROR(VLOOKUP(TRIM($K63)&amp;AN$4,COMPRAS!$A$1:$E$1,7,0),0)</f>
        <v>6.4313340000000006</v>
      </c>
      <c r="AO63" s="49">
        <f>+AN63-U63+IFERROR(VLOOKUP(TRIM($K63)&amp;AO$4,COMPRAS!$A$1:$E$1,7,0),0)</f>
        <v>6.4313340000000006</v>
      </c>
      <c r="AP63" s="49">
        <f>+AO63-V63+IFERROR(VLOOKUP(TRIM($K63)&amp;AP$4,COMPRAS!$A$1:$E$1,7,0),0)</f>
        <v>6.4313340000000006</v>
      </c>
      <c r="AQ63" s="49">
        <f>+AP63-W63+IFERROR(VLOOKUP(TRIM($K63)&amp;AQ$4,COMPRAS!$A$1:$E$1,7,0),0)</f>
        <v>-3.3221999999999419E-2</v>
      </c>
      <c r="AR63" s="49">
        <f>+AQ63-X63+IFERROR(VLOOKUP(TRIM($K63)&amp;AR$4,COMPRAS!$A$1:$E$1,7,0),0)</f>
        <v>-2.9844249999999994</v>
      </c>
      <c r="AS63" s="49">
        <f>+AR63-Y63+IFERROR(VLOOKUP(TRIM($K63)&amp;AS$4,COMPRAS!$A$1:$E$1,7,0),0)</f>
        <v>-2.9844249999999994</v>
      </c>
      <c r="AT63" s="49">
        <f>+AS63-Z63+IFERROR(VLOOKUP(TRIM($K63)&amp;AT$4,COMPRAS!$A$1:$E$1,7,0),0)</f>
        <v>-2.9844249999999994</v>
      </c>
      <c r="AU63" s="49">
        <f>+AT63-AA63+IFERROR(VLOOKUP(TRIM($K63)&amp;AU$4,COMPRAS!$A$1:$E$1,7,0),0)</f>
        <v>-2.9844249999999994</v>
      </c>
      <c r="AV63" s="49">
        <f>+AU63-AB63+IFERROR(VLOOKUP(TRIM($K63)&amp;AV$4,COMPRAS!$A$1:$E$1,7,0),0)</f>
        <v>-8.8663539999999994</v>
      </c>
    </row>
    <row r="64" spans="1:48" ht="14.4" x14ac:dyDescent="0.3">
      <c r="A64" s="46">
        <f>+IFERROR(VLOOKUP(CONCATENATE(A$2,TRIM($K64)),'Stock Tango'!$A:$G,7,FALSE),0)</f>
        <v>40</v>
      </c>
      <c r="B64" s="46">
        <f>+IFERROR(VLOOKUP(CONCATENATE(B$2,TRIM($K64)),'Stock Tango'!$A:$G,7,FALSE),0)</f>
        <v>0</v>
      </c>
      <c r="C64" s="46">
        <f>+IFERROR(VLOOKUP(CONCATENATE(C$2,TRIM($K64)),'Stock Tango'!$A:$G,7,FALSE),0)</f>
        <v>0</v>
      </c>
      <c r="D64" s="47">
        <f>+IFERROR(VLOOKUP(CONCATENATE(D$2,TRIM($K64)),'Stock Tango'!$A:$G,7,FALSE),0)</f>
        <v>0</v>
      </c>
      <c r="E64" s="48">
        <f t="shared" si="6"/>
        <v>40</v>
      </c>
      <c r="F64" s="46">
        <f>(A64/+VLOOKUP(K64,Consumos!$B$3:$E$1000,4,0))</f>
        <v>14.982299483324702</v>
      </c>
      <c r="G64" s="46" t="str">
        <f t="shared" si="7"/>
        <v>A</v>
      </c>
      <c r="K64" s="40" t="s">
        <v>320</v>
      </c>
      <c r="L64" s="40" t="s">
        <v>354</v>
      </c>
      <c r="M64" s="268"/>
      <c r="N64" s="268">
        <v>7.2195410000000004</v>
      </c>
      <c r="O64" s="268"/>
      <c r="P64" s="268">
        <v>16.243058000000001</v>
      </c>
      <c r="Q64" s="268"/>
      <c r="R64" s="268"/>
      <c r="S64" s="268">
        <v>3.8883019999999999</v>
      </c>
      <c r="T64" s="268">
        <v>22.811126000000002</v>
      </c>
      <c r="U64" s="268"/>
      <c r="V64" s="268"/>
      <c r="W64" s="268">
        <v>8.8474789999999999</v>
      </c>
      <c r="X64" s="268">
        <v>15.745373999999998</v>
      </c>
      <c r="Y64" s="268"/>
      <c r="Z64" s="268"/>
      <c r="AA64" s="268"/>
      <c r="AB64" s="268">
        <v>24.171542000000002</v>
      </c>
      <c r="AC64" s="268"/>
      <c r="AD64" s="268">
        <v>2.5278369999999999</v>
      </c>
      <c r="AE64"/>
      <c r="AF64"/>
      <c r="AG64" s="49">
        <f>+E64-M64+IFERROR(VLOOKUP(TRIM($K64)&amp;$AG$4,COMPRAS!$A$1:$E$1,7,0),0)</f>
        <v>40</v>
      </c>
      <c r="AH64" s="49">
        <f>+AG64-N64+IFERROR(VLOOKUP(TRIM($K64)&amp;AH$4,COMPRAS!$A$1:$E$1,7,0),0)</f>
        <v>32.780459</v>
      </c>
      <c r="AI64" s="49">
        <f>+AH64-O64+IFERROR(VLOOKUP(TRIM($K64)&amp;AI$4,COMPRAS!$A$1:$E$1,7,0),0)</f>
        <v>32.780459</v>
      </c>
      <c r="AJ64" s="49">
        <f>+AI64-P64+IFERROR(VLOOKUP(TRIM($K64)&amp;AJ$4,COMPRAS!$A$1:$E$1,7,0),0)</f>
        <v>16.537400999999999</v>
      </c>
      <c r="AK64" s="49">
        <f>+AJ64-Q64+IFERROR(VLOOKUP(TRIM($K64)&amp;AK$4,COMPRAS!$A$1:$E$1,7,0),0)</f>
        <v>16.537400999999999</v>
      </c>
      <c r="AL64" s="49">
        <f>+AK64-R64+IFERROR(VLOOKUP(TRIM($K64)&amp;AL$4,COMPRAS!$A$1:$E$1,7,0),0)</f>
        <v>16.537400999999999</v>
      </c>
      <c r="AM64" s="49">
        <f>+AL64-S64+IFERROR(VLOOKUP(TRIM($K64)&amp;AM$4,COMPRAS!$A$1:$E$1,7,0),0)</f>
        <v>12.649099</v>
      </c>
      <c r="AN64" s="49">
        <f>+AM64-T64+IFERROR(VLOOKUP(TRIM($K64)&amp;AN$4,COMPRAS!$A$1:$E$1,7,0),0)</f>
        <v>-10.162027000000002</v>
      </c>
      <c r="AO64" s="49">
        <f>+AN64-U64+IFERROR(VLOOKUP(TRIM($K64)&amp;AO$4,COMPRAS!$A$1:$E$1,7,0),0)</f>
        <v>-10.162027000000002</v>
      </c>
      <c r="AP64" s="49">
        <f>+AO64-V64+IFERROR(VLOOKUP(TRIM($K64)&amp;AP$4,COMPRAS!$A$1:$E$1,7,0),0)</f>
        <v>-10.162027000000002</v>
      </c>
      <c r="AQ64" s="49">
        <f>+AP64-W64+IFERROR(VLOOKUP(TRIM($K64)&amp;AQ$4,COMPRAS!$A$1:$E$1,7,0),0)</f>
        <v>-19.009506000000002</v>
      </c>
      <c r="AR64" s="49">
        <f>+AQ64-X64+IFERROR(VLOOKUP(TRIM($K64)&amp;AR$4,COMPRAS!$A$1:$E$1,7,0),0)</f>
        <v>-34.75488</v>
      </c>
      <c r="AS64" s="49">
        <f>+AR64-Y64+IFERROR(VLOOKUP(TRIM($K64)&amp;AS$4,COMPRAS!$A$1:$E$1,7,0),0)</f>
        <v>-34.75488</v>
      </c>
      <c r="AT64" s="49">
        <f>+AS64-Z64+IFERROR(VLOOKUP(TRIM($K64)&amp;AT$4,COMPRAS!$A$1:$E$1,7,0),0)</f>
        <v>-34.75488</v>
      </c>
      <c r="AU64" s="49">
        <f>+AT64-AA64+IFERROR(VLOOKUP(TRIM($K64)&amp;AU$4,COMPRAS!$A$1:$E$1,7,0),0)</f>
        <v>-34.75488</v>
      </c>
      <c r="AV64" s="49">
        <f>+AU64-AB64+IFERROR(VLOOKUP(TRIM($K64)&amp;AV$4,COMPRAS!$A$1:$E$1,7,0),0)</f>
        <v>-58.926422000000002</v>
      </c>
    </row>
    <row r="65" spans="1:48" ht="14.4" x14ac:dyDescent="0.3">
      <c r="A65" s="46">
        <f>+IFERROR(VLOOKUP(CONCATENATE(A$2,TRIM($K65)),'Stock Tango'!$A:$G,7,FALSE),0)</f>
        <v>140</v>
      </c>
      <c r="B65" s="46">
        <f>+IFERROR(VLOOKUP(CONCATENATE(B$2,TRIM($K65)),'Stock Tango'!$A:$G,7,FALSE),0)</f>
        <v>0</v>
      </c>
      <c r="C65" s="46">
        <f>+IFERROR(VLOOKUP(CONCATENATE(C$2,TRIM($K65)),'Stock Tango'!$A:$G,7,FALSE),0)</f>
        <v>0</v>
      </c>
      <c r="D65" s="47">
        <f>+IFERROR(VLOOKUP(CONCATENATE(D$2,TRIM($K65)),'Stock Tango'!$A:$G,7,FALSE),0)</f>
        <v>0</v>
      </c>
      <c r="E65" s="48">
        <f t="shared" si="6"/>
        <v>140</v>
      </c>
      <c r="F65" s="46">
        <f>(A65/+VLOOKUP(K65,Consumos!$B$3:$E$1000,4,0))</f>
        <v>16.755797535868474</v>
      </c>
      <c r="G65" s="46" t="str">
        <f t="shared" si="7"/>
        <v>A</v>
      </c>
      <c r="K65" s="40" t="s">
        <v>152</v>
      </c>
      <c r="L65" s="40" t="s">
        <v>58</v>
      </c>
      <c r="M65" s="268"/>
      <c r="N65" s="268">
        <v>31.816888000000002</v>
      </c>
      <c r="O65" s="268">
        <v>2.6969099999999999</v>
      </c>
      <c r="P65" s="268">
        <v>44.458729000000005</v>
      </c>
      <c r="Q65" s="268"/>
      <c r="R65" s="268"/>
      <c r="S65" s="268">
        <v>28.661431999999998</v>
      </c>
      <c r="T65" s="268">
        <v>54.184805000000011</v>
      </c>
      <c r="U65" s="268"/>
      <c r="V65" s="268"/>
      <c r="W65" s="268">
        <v>39.472435000000004</v>
      </c>
      <c r="X65" s="268">
        <v>32.657677</v>
      </c>
      <c r="Y65" s="268"/>
      <c r="Z65" s="268">
        <v>8.1468309999999988</v>
      </c>
      <c r="AA65" s="268"/>
      <c r="AB65" s="268">
        <v>48.691423000000007</v>
      </c>
      <c r="AC65" s="268"/>
      <c r="AD65" s="268">
        <v>22.090441999999999</v>
      </c>
      <c r="AE65"/>
      <c r="AF65"/>
      <c r="AG65" s="49">
        <f>+E65-M65+IFERROR(VLOOKUP(TRIM($K65)&amp;$AG$4,COMPRAS!$A$1:$E$1,7,0),0)</f>
        <v>140</v>
      </c>
      <c r="AH65" s="49">
        <f>+AG65-N65+IFERROR(VLOOKUP(TRIM($K65)&amp;AH$4,COMPRAS!$A$1:$E$1,7,0),0)</f>
        <v>108.18311199999999</v>
      </c>
      <c r="AI65" s="49">
        <f>+AH65-O65+IFERROR(VLOOKUP(TRIM($K65)&amp;AI$4,COMPRAS!$A$1:$E$1,7,0),0)</f>
        <v>105.48620199999999</v>
      </c>
      <c r="AJ65" s="49">
        <f>+AI65-P65+IFERROR(VLOOKUP(TRIM($K65)&amp;AJ$4,COMPRAS!$A$1:$E$1,7,0),0)</f>
        <v>61.027472999999986</v>
      </c>
      <c r="AK65" s="49">
        <f>+AJ65-Q65+IFERROR(VLOOKUP(TRIM($K65)&amp;AK$4,COMPRAS!$A$1:$E$1,7,0),0)</f>
        <v>61.027472999999986</v>
      </c>
      <c r="AL65" s="49">
        <f>+AK65-R65+IFERROR(VLOOKUP(TRIM($K65)&amp;AL$4,COMPRAS!$A$1:$E$1,7,0),0)</f>
        <v>61.027472999999986</v>
      </c>
      <c r="AM65" s="49">
        <f>+AL65-S65+IFERROR(VLOOKUP(TRIM($K65)&amp;AM$4,COMPRAS!$A$1:$E$1,7,0),0)</f>
        <v>32.366040999999989</v>
      </c>
      <c r="AN65" s="49">
        <f>+AM65-T65+IFERROR(VLOOKUP(TRIM($K65)&amp;AN$4,COMPRAS!$A$1:$E$1,7,0),0)</f>
        <v>-21.818764000000023</v>
      </c>
      <c r="AO65" s="49">
        <f>+AN65-U65+IFERROR(VLOOKUP(TRIM($K65)&amp;AO$4,COMPRAS!$A$1:$E$1,7,0),0)</f>
        <v>-21.818764000000023</v>
      </c>
      <c r="AP65" s="49">
        <f>+AO65-V65+IFERROR(VLOOKUP(TRIM($K65)&amp;AP$4,COMPRAS!$A$1:$E$1,7,0),0)</f>
        <v>-21.818764000000023</v>
      </c>
      <c r="AQ65" s="49">
        <f>+AP65-W65+IFERROR(VLOOKUP(TRIM($K65)&amp;AQ$4,COMPRAS!$A$1:$E$1,7,0),0)</f>
        <v>-61.291199000000027</v>
      </c>
      <c r="AR65" s="49">
        <f>+AQ65-X65+IFERROR(VLOOKUP(TRIM($K65)&amp;AR$4,COMPRAS!$A$1:$E$1,7,0),0)</f>
        <v>-93.948876000000027</v>
      </c>
      <c r="AS65" s="49">
        <f>+AR65-Y65+IFERROR(VLOOKUP(TRIM($K65)&amp;AS$4,COMPRAS!$A$1:$E$1,7,0),0)</f>
        <v>-93.948876000000027</v>
      </c>
      <c r="AT65" s="49">
        <f>+AS65-Z65+IFERROR(VLOOKUP(TRIM($K65)&amp;AT$4,COMPRAS!$A$1:$E$1,7,0),0)</f>
        <v>-102.09570700000003</v>
      </c>
      <c r="AU65" s="49">
        <f>+AT65-AA65+IFERROR(VLOOKUP(TRIM($K65)&amp;AU$4,COMPRAS!$A$1:$E$1,7,0),0)</f>
        <v>-102.09570700000003</v>
      </c>
      <c r="AV65" s="49">
        <f>+AU65-AB65+IFERROR(VLOOKUP(TRIM($K65)&amp;AV$4,COMPRAS!$A$1:$E$1,7,0),0)</f>
        <v>-150.78713000000005</v>
      </c>
    </row>
    <row r="66" spans="1:48" ht="14.4" x14ac:dyDescent="0.3">
      <c r="A66" s="46">
        <f>+IFERROR(VLOOKUP(CONCATENATE(A$2,TRIM($K66)),'Stock Tango'!$A:$G,7,FALSE),0)</f>
        <v>170</v>
      </c>
      <c r="B66" s="46">
        <f>+IFERROR(VLOOKUP(CONCATENATE(B$2,TRIM($K66)),'Stock Tango'!$A:$G,7,FALSE),0)</f>
        <v>0</v>
      </c>
      <c r="C66" s="46">
        <f>+IFERROR(VLOOKUP(CONCATENATE(C$2,TRIM($K66)),'Stock Tango'!$A:$G,7,FALSE),0)</f>
        <v>0</v>
      </c>
      <c r="D66" s="47">
        <f>+IFERROR(VLOOKUP(CONCATENATE(D$2,TRIM($K66)),'Stock Tango'!$A:$G,7,FALSE),0)</f>
        <v>0</v>
      </c>
      <c r="E66" s="48">
        <f t="shared" si="6"/>
        <v>170</v>
      </c>
      <c r="F66" s="46">
        <f>(A66/+VLOOKUP(K66,Consumos!$B$3:$E$1000,4,0))</f>
        <v>23.242308591519862</v>
      </c>
      <c r="G66" s="46" t="str">
        <f t="shared" si="7"/>
        <v>A</v>
      </c>
      <c r="K66" s="40" t="s">
        <v>155</v>
      </c>
      <c r="L66" s="40" t="s">
        <v>45</v>
      </c>
      <c r="M66" s="268">
        <v>11.362368</v>
      </c>
      <c r="N66" s="268">
        <v>1.6930499999999999</v>
      </c>
      <c r="O66" s="268">
        <v>20.789822999999998</v>
      </c>
      <c r="P66" s="268">
        <v>32.263826000000002</v>
      </c>
      <c r="Q66" s="268">
        <v>30.648560999999997</v>
      </c>
      <c r="R66" s="268">
        <v>23.556015000000002</v>
      </c>
      <c r="S66" s="268">
        <v>6.6584470000000007</v>
      </c>
      <c r="T66" s="268">
        <v>29.459551999999995</v>
      </c>
      <c r="U66" s="268">
        <v>18.300991999999997</v>
      </c>
      <c r="V66" s="268">
        <v>28.323173999999998</v>
      </c>
      <c r="W66" s="268">
        <v>1.743125</v>
      </c>
      <c r="X66" s="268"/>
      <c r="Y66" s="268">
        <v>9.4445239999999995</v>
      </c>
      <c r="Z66" s="268">
        <v>31.031552999999999</v>
      </c>
      <c r="AA66" s="268">
        <v>18.659634</v>
      </c>
      <c r="AB66" s="268">
        <v>0.70510899999999999</v>
      </c>
      <c r="AC66" s="268">
        <v>28.540921000000001</v>
      </c>
      <c r="AD66" s="268">
        <v>2.4979659999999999</v>
      </c>
      <c r="AE66"/>
      <c r="AF66"/>
      <c r="AG66" s="49">
        <f>+E66-M66+IFERROR(VLOOKUP(TRIM($K66)&amp;$AG$4,COMPRAS!$A$1:$E$1,7,0),0)</f>
        <v>158.637632</v>
      </c>
      <c r="AH66" s="49">
        <f>+AG66-N66+IFERROR(VLOOKUP(TRIM($K66)&amp;AH$4,COMPRAS!$A$1:$E$1,7,0),0)</f>
        <v>156.944582</v>
      </c>
      <c r="AI66" s="49">
        <f>+AH66-O66+IFERROR(VLOOKUP(TRIM($K66)&amp;AI$4,COMPRAS!$A$1:$E$1,7,0),0)</f>
        <v>136.15475900000001</v>
      </c>
      <c r="AJ66" s="49">
        <f>+AI66-P66+IFERROR(VLOOKUP(TRIM($K66)&amp;AJ$4,COMPRAS!$A$1:$E$1,7,0),0)</f>
        <v>103.89093300000002</v>
      </c>
      <c r="AK66" s="49">
        <f>+AJ66-Q66+IFERROR(VLOOKUP(TRIM($K66)&amp;AK$4,COMPRAS!$A$1:$E$1,7,0),0)</f>
        <v>73.242372000000017</v>
      </c>
      <c r="AL66" s="49">
        <f>+AK66-R66+IFERROR(VLOOKUP(TRIM($K66)&amp;AL$4,COMPRAS!$A$1:$E$1,7,0),0)</f>
        <v>49.686357000000015</v>
      </c>
      <c r="AM66" s="49">
        <f>+AL66-S66+IFERROR(VLOOKUP(TRIM($K66)&amp;AM$4,COMPRAS!$A$1:$E$1,7,0),0)</f>
        <v>43.027910000000013</v>
      </c>
      <c r="AN66" s="49">
        <f>+AM66-T66+IFERROR(VLOOKUP(TRIM($K66)&amp;AN$4,COMPRAS!$A$1:$E$1,7,0),0)</f>
        <v>13.568358000000018</v>
      </c>
      <c r="AO66" s="49">
        <f>+AN66-U66+IFERROR(VLOOKUP(TRIM($K66)&amp;AO$4,COMPRAS!$A$1:$E$1,7,0),0)</f>
        <v>-4.7326339999999796</v>
      </c>
      <c r="AP66" s="49">
        <f>+AO66-V66+IFERROR(VLOOKUP(TRIM($K66)&amp;AP$4,COMPRAS!$A$1:$E$1,7,0),0)</f>
        <v>-33.055807999999978</v>
      </c>
      <c r="AQ66" s="49">
        <f>+AP66-W66+IFERROR(VLOOKUP(TRIM($K66)&amp;AQ$4,COMPRAS!$A$1:$E$1,7,0),0)</f>
        <v>-34.798932999999977</v>
      </c>
      <c r="AR66" s="49">
        <f>+AQ66-X66+IFERROR(VLOOKUP(TRIM($K66)&amp;AR$4,COMPRAS!$A$1:$E$1,7,0),0)</f>
        <v>-34.798932999999977</v>
      </c>
      <c r="AS66" s="49">
        <f>+AR66-Y66+IFERROR(VLOOKUP(TRIM($K66)&amp;AS$4,COMPRAS!$A$1:$E$1,7,0),0)</f>
        <v>-44.243456999999978</v>
      </c>
      <c r="AT66" s="49">
        <f>+AS66-Z66+IFERROR(VLOOKUP(TRIM($K66)&amp;AT$4,COMPRAS!$A$1:$E$1,7,0),0)</f>
        <v>-75.27500999999998</v>
      </c>
      <c r="AU66" s="49">
        <f>+AT66-AA66+IFERROR(VLOOKUP(TRIM($K66)&amp;AU$4,COMPRAS!$A$1:$E$1,7,0),0)</f>
        <v>-93.934643999999977</v>
      </c>
      <c r="AV66" s="49">
        <f>+AU66-AB66+IFERROR(VLOOKUP(TRIM($K66)&amp;AV$4,COMPRAS!$A$1:$E$1,7,0),0)</f>
        <v>-94.63975299999997</v>
      </c>
    </row>
    <row r="67" spans="1:48" ht="14.4" x14ac:dyDescent="0.3">
      <c r="A67" s="46">
        <f>+IFERROR(VLOOKUP(CONCATENATE(A$2,TRIM($K67)),'Stock Tango'!$A:$G,7,FALSE),0)</f>
        <v>0</v>
      </c>
      <c r="B67" s="46">
        <f>+IFERROR(VLOOKUP(CONCATENATE(B$2,TRIM($K67)),'Stock Tango'!$A:$G,7,FALSE),0)</f>
        <v>0</v>
      </c>
      <c r="C67" s="46">
        <f>+IFERROR(VLOOKUP(CONCATENATE(C$2,TRIM($K67)),'Stock Tango'!$A:$G,7,FALSE),0)</f>
        <v>0</v>
      </c>
      <c r="D67" s="47">
        <f>+IFERROR(VLOOKUP(CONCATENATE(D$2,TRIM($K67)),'Stock Tango'!$A:$G,7,FALSE),0)</f>
        <v>0</v>
      </c>
      <c r="E67" s="48">
        <f t="shared" si="6"/>
        <v>0</v>
      </c>
      <c r="F67" s="46">
        <f>(A67/+VLOOKUP(K67,Consumos!$B$3:$E$1000,4,0))</f>
        <v>0</v>
      </c>
      <c r="G67" s="46" t="str">
        <f t="shared" si="7"/>
        <v>A</v>
      </c>
      <c r="K67" s="40" t="s">
        <v>658</v>
      </c>
      <c r="L67" s="40" t="s">
        <v>647</v>
      </c>
      <c r="M67" s="268"/>
      <c r="N67" s="268">
        <v>1.094322</v>
      </c>
      <c r="O67" s="268"/>
      <c r="P67" s="268"/>
      <c r="Q67" s="268"/>
      <c r="R67" s="268"/>
      <c r="S67" s="268"/>
      <c r="T67" s="268"/>
      <c r="U67" s="268"/>
      <c r="V67" s="268"/>
      <c r="W67" s="268"/>
      <c r="X67" s="268"/>
      <c r="Y67" s="268"/>
      <c r="Z67" s="268">
        <v>2.8202150000000001</v>
      </c>
      <c r="AA67" s="268"/>
      <c r="AB67" s="268"/>
      <c r="AC67" s="268"/>
      <c r="AD67" s="268"/>
      <c r="AE67"/>
      <c r="AF67"/>
      <c r="AG67" s="49">
        <f>+E67-M67+IFERROR(VLOOKUP(TRIM($K67)&amp;$AG$4,COMPRAS!$A$1:$E$1,7,0),0)</f>
        <v>0</v>
      </c>
      <c r="AH67" s="49">
        <f>+AG67-N67+IFERROR(VLOOKUP(TRIM($K67)&amp;AH$4,COMPRAS!$A$1:$E$1,7,0),0)</f>
        <v>-1.094322</v>
      </c>
      <c r="AI67" s="49">
        <f>+AH67-O67+IFERROR(VLOOKUP(TRIM($K67)&amp;AI$4,COMPRAS!$A$1:$E$1,7,0),0)</f>
        <v>-1.094322</v>
      </c>
      <c r="AJ67" s="49">
        <f>+AI67-P67+IFERROR(VLOOKUP(TRIM($K67)&amp;AJ$4,COMPRAS!$A$1:$E$1,7,0),0)</f>
        <v>-1.094322</v>
      </c>
      <c r="AK67" s="49">
        <f>+AJ67-Q67+IFERROR(VLOOKUP(TRIM($K67)&amp;AK$4,COMPRAS!$A$1:$E$1,7,0),0)</f>
        <v>-1.094322</v>
      </c>
      <c r="AL67" s="49">
        <f>+AK67-R67+IFERROR(VLOOKUP(TRIM($K67)&amp;AL$4,COMPRAS!$A$1:$E$1,7,0),0)</f>
        <v>-1.094322</v>
      </c>
      <c r="AM67" s="49">
        <f>+AL67-S67+IFERROR(VLOOKUP(TRIM($K67)&amp;AM$4,COMPRAS!$A$1:$E$1,7,0),0)</f>
        <v>-1.094322</v>
      </c>
      <c r="AN67" s="49">
        <f>+AM67-T67+IFERROR(VLOOKUP(TRIM($K67)&amp;AN$4,COMPRAS!$A$1:$E$1,7,0),0)</f>
        <v>-1.094322</v>
      </c>
      <c r="AO67" s="49">
        <f>+AN67-U67+IFERROR(VLOOKUP(TRIM($K67)&amp;AO$4,COMPRAS!$A$1:$E$1,7,0),0)</f>
        <v>-1.094322</v>
      </c>
      <c r="AP67" s="49">
        <f>+AO67-V67+IFERROR(VLOOKUP(TRIM($K67)&amp;AP$4,COMPRAS!$A$1:$E$1,7,0),0)</f>
        <v>-1.094322</v>
      </c>
      <c r="AQ67" s="49">
        <f>+AP67-W67+IFERROR(VLOOKUP(TRIM($K67)&amp;AQ$4,COMPRAS!$A$1:$E$1,7,0),0)</f>
        <v>-1.094322</v>
      </c>
      <c r="AR67" s="49">
        <f>+AQ67-X67+IFERROR(VLOOKUP(TRIM($K67)&amp;AR$4,COMPRAS!$A$1:$E$1,7,0),0)</f>
        <v>-1.094322</v>
      </c>
      <c r="AS67" s="49">
        <f>+AR67-Y67+IFERROR(VLOOKUP(TRIM($K67)&amp;AS$4,COMPRAS!$A$1:$E$1,7,0),0)</f>
        <v>-1.094322</v>
      </c>
      <c r="AT67" s="49">
        <f>+AS67-Z67+IFERROR(VLOOKUP(TRIM($K67)&amp;AT$4,COMPRAS!$A$1:$E$1,7,0),0)</f>
        <v>-3.9145370000000002</v>
      </c>
      <c r="AU67" s="49">
        <f>+AT67-AA67+IFERROR(VLOOKUP(TRIM($K67)&amp;AU$4,COMPRAS!$A$1:$E$1,7,0),0)</f>
        <v>-3.9145370000000002</v>
      </c>
      <c r="AV67" s="49">
        <f>+AU67-AB67+IFERROR(VLOOKUP(TRIM($K67)&amp;AV$4,COMPRAS!$A$1:$E$1,7,0),0)</f>
        <v>-3.9145370000000002</v>
      </c>
    </row>
    <row r="68" spans="1:48" ht="14.4" x14ac:dyDescent="0.3">
      <c r="A68" s="46">
        <f>+IFERROR(VLOOKUP(CONCATENATE(A$2,TRIM($K68)),'Stock Tango'!$A:$G,7,FALSE),0)</f>
        <v>0</v>
      </c>
      <c r="B68" s="46">
        <f>+IFERROR(VLOOKUP(CONCATENATE(B$2,TRIM($K68)),'Stock Tango'!$A:$G,7,FALSE),0)</f>
        <v>0</v>
      </c>
      <c r="C68" s="46">
        <f>+IFERROR(VLOOKUP(CONCATENATE(C$2,TRIM($K68)),'Stock Tango'!$A:$G,7,FALSE),0)</f>
        <v>0</v>
      </c>
      <c r="D68" s="47">
        <f>+IFERROR(VLOOKUP(CONCATENATE(D$2,TRIM($K68)),'Stock Tango'!$A:$G,7,FALSE),0)</f>
        <v>0</v>
      </c>
      <c r="E68" s="48">
        <f t="shared" si="6"/>
        <v>0</v>
      </c>
      <c r="F68" s="46">
        <f>(A68/+VLOOKUP(K68,Consumos!$B$3:$E$1000,4,0))</f>
        <v>0</v>
      </c>
      <c r="G68" s="46" t="str">
        <f t="shared" si="7"/>
        <v>A</v>
      </c>
      <c r="K68" s="40" t="s">
        <v>659</v>
      </c>
      <c r="L68" s="40" t="s">
        <v>671</v>
      </c>
      <c r="M68" s="268"/>
      <c r="N68" s="268">
        <v>0.7281979999999999</v>
      </c>
      <c r="O68" s="268">
        <v>1.8895360000000001</v>
      </c>
      <c r="P68" s="268">
        <v>3.1039129999999999</v>
      </c>
      <c r="Q68" s="268"/>
      <c r="R68" s="268"/>
      <c r="S68" s="268">
        <v>1.6584660000000002</v>
      </c>
      <c r="T68" s="268">
        <v>2.2492179999999999</v>
      </c>
      <c r="U68" s="268"/>
      <c r="V68" s="268"/>
      <c r="W68" s="268">
        <v>2.2016589999999998</v>
      </c>
      <c r="X68" s="268">
        <v>1.2824200000000001</v>
      </c>
      <c r="Y68" s="268"/>
      <c r="Z68" s="268">
        <v>2.7488170000000003</v>
      </c>
      <c r="AA68" s="268"/>
      <c r="AB68" s="268">
        <v>1.668069</v>
      </c>
      <c r="AC68" s="268"/>
      <c r="AD68" s="268">
        <v>0.40653300000000003</v>
      </c>
      <c r="AE68"/>
      <c r="AF68"/>
      <c r="AG68" s="49">
        <f>+E68-M68+IFERROR(VLOOKUP(TRIM($K68)&amp;$AG$4,COMPRAS!$A$1:$E$1,7,0),0)</f>
        <v>0</v>
      </c>
      <c r="AH68" s="49">
        <f>+AG68-N68+IFERROR(VLOOKUP(TRIM($K68)&amp;AH$4,COMPRAS!$A$1:$E$1,7,0),0)</f>
        <v>-0.7281979999999999</v>
      </c>
      <c r="AI68" s="49">
        <f>+AH68-O68+IFERROR(VLOOKUP(TRIM($K68)&amp;AI$4,COMPRAS!$A$1:$E$1,7,0),0)</f>
        <v>-2.617734</v>
      </c>
      <c r="AJ68" s="49">
        <f>+AI68-P68+IFERROR(VLOOKUP(TRIM($K68)&amp;AJ$4,COMPRAS!$A$1:$E$1,7,0),0)</f>
        <v>-5.7216469999999999</v>
      </c>
      <c r="AK68" s="49">
        <f>+AJ68-Q68+IFERROR(VLOOKUP(TRIM($K68)&amp;AK$4,COMPRAS!$A$1:$E$1,7,0),0)</f>
        <v>-5.7216469999999999</v>
      </c>
      <c r="AL68" s="49">
        <f>+AK68-R68+IFERROR(VLOOKUP(TRIM($K68)&amp;AL$4,COMPRAS!$A$1:$E$1,7,0),0)</f>
        <v>-5.7216469999999999</v>
      </c>
      <c r="AM68" s="49">
        <f>+AL68-S68+IFERROR(VLOOKUP(TRIM($K68)&amp;AM$4,COMPRAS!$A$1:$E$1,7,0),0)</f>
        <v>-7.3801129999999997</v>
      </c>
      <c r="AN68" s="49">
        <f>+AM68-T68+IFERROR(VLOOKUP(TRIM($K68)&amp;AN$4,COMPRAS!$A$1:$E$1,7,0),0)</f>
        <v>-9.6293310000000005</v>
      </c>
      <c r="AO68" s="49">
        <f>+AN68-U68+IFERROR(VLOOKUP(TRIM($K68)&amp;AO$4,COMPRAS!$A$1:$E$1,7,0),0)</f>
        <v>-9.6293310000000005</v>
      </c>
      <c r="AP68" s="49">
        <f>+AO68-V68+IFERROR(VLOOKUP(TRIM($K68)&amp;AP$4,COMPRAS!$A$1:$E$1,7,0),0)</f>
        <v>-9.6293310000000005</v>
      </c>
      <c r="AQ68" s="49">
        <f>+AP68-W68+IFERROR(VLOOKUP(TRIM($K68)&amp;AQ$4,COMPRAS!$A$1:$E$1,7,0),0)</f>
        <v>-11.83099</v>
      </c>
      <c r="AR68" s="49">
        <f>+AQ68-X68+IFERROR(VLOOKUP(TRIM($K68)&amp;AR$4,COMPRAS!$A$1:$E$1,7,0),0)</f>
        <v>-13.11341</v>
      </c>
      <c r="AS68" s="49">
        <f>+AR68-Y68+IFERROR(VLOOKUP(TRIM($K68)&amp;AS$4,COMPRAS!$A$1:$E$1,7,0),0)</f>
        <v>-13.11341</v>
      </c>
      <c r="AT68" s="49">
        <f>+AS68-Z68+IFERROR(VLOOKUP(TRIM($K68)&amp;AT$4,COMPRAS!$A$1:$E$1,7,0),0)</f>
        <v>-15.862227000000001</v>
      </c>
      <c r="AU68" s="49">
        <f>+AT68-AA68+IFERROR(VLOOKUP(TRIM($K68)&amp;AU$4,COMPRAS!$A$1:$E$1,7,0),0)</f>
        <v>-15.862227000000001</v>
      </c>
      <c r="AV68" s="49">
        <f>+AU68-AB68+IFERROR(VLOOKUP(TRIM($K68)&amp;AV$4,COMPRAS!$A$1:$E$1,7,0),0)</f>
        <v>-17.530296</v>
      </c>
    </row>
    <row r="69" spans="1:48" ht="14.4" x14ac:dyDescent="0.3">
      <c r="A69" s="46">
        <f>+IFERROR(VLOOKUP(CONCATENATE(A$2,TRIM($K69)),'Stock Tango'!$A:$G,7,FALSE),0)</f>
        <v>5</v>
      </c>
      <c r="B69" s="46">
        <f>+IFERROR(VLOOKUP(CONCATENATE(B$2,TRIM($K69)),'Stock Tango'!$A:$G,7,FALSE),0)</f>
        <v>0</v>
      </c>
      <c r="C69" s="46">
        <f>+IFERROR(VLOOKUP(CONCATENATE(C$2,TRIM($K69)),'Stock Tango'!$A:$G,7,FALSE),0)</f>
        <v>0</v>
      </c>
      <c r="D69" s="47">
        <f>+IFERROR(VLOOKUP(CONCATENATE(D$2,TRIM($K69)),'Stock Tango'!$A:$G,7,FALSE),0)</f>
        <v>0</v>
      </c>
      <c r="E69" s="48">
        <f t="shared" ref="E69:E100" si="8">+C69+B69+A69+D69</f>
        <v>5</v>
      </c>
      <c r="F69" s="46">
        <f>(A69/+VLOOKUP(K69,Consumos!$B$3:$E$1000,4,0))</f>
        <v>196.35756712974327</v>
      </c>
      <c r="G69" s="46" t="str">
        <f t="shared" ref="G69:G100" si="9">+IF(F69&lt;30,"A",IF(F69&lt;45,"B",IF(F69&lt;60,"C",IF(F69&lt;90,"D","E"))))</f>
        <v>E</v>
      </c>
      <c r="K69" s="40" t="s">
        <v>660</v>
      </c>
      <c r="L69" s="40" t="s">
        <v>649</v>
      </c>
      <c r="M69" s="268"/>
      <c r="N69" s="268"/>
      <c r="O69" s="268"/>
      <c r="P69" s="268"/>
      <c r="Q69" s="268"/>
      <c r="R69" s="268"/>
      <c r="S69" s="268"/>
      <c r="T69" s="268"/>
      <c r="U69" s="268"/>
      <c r="V69" s="268"/>
      <c r="W69" s="268">
        <v>0.71298499999999998</v>
      </c>
      <c r="X69" s="268"/>
      <c r="Y69" s="268"/>
      <c r="Z69" s="268"/>
      <c r="AA69" s="268"/>
      <c r="AB69" s="268"/>
      <c r="AC69" s="268"/>
      <c r="AD69" s="268"/>
      <c r="AE69"/>
      <c r="AF69"/>
      <c r="AG69" s="49">
        <f>+E69-M69+IFERROR(VLOOKUP(TRIM($K69)&amp;$AG$4,COMPRAS!$A$1:$E$1,7,0),0)</f>
        <v>5</v>
      </c>
      <c r="AH69" s="49">
        <f>+AG69-N69+IFERROR(VLOOKUP(TRIM($K69)&amp;AH$4,COMPRAS!$A$1:$E$1,7,0),0)</f>
        <v>5</v>
      </c>
      <c r="AI69" s="49">
        <f>+AH69-O69+IFERROR(VLOOKUP(TRIM($K69)&amp;AI$4,COMPRAS!$A$1:$E$1,7,0),0)</f>
        <v>5</v>
      </c>
      <c r="AJ69" s="49">
        <f>+AI69-P69+IFERROR(VLOOKUP(TRIM($K69)&amp;AJ$4,COMPRAS!$A$1:$E$1,7,0),0)</f>
        <v>5</v>
      </c>
      <c r="AK69" s="49">
        <f>+AJ69-Q69+IFERROR(VLOOKUP(TRIM($K69)&amp;AK$4,COMPRAS!$A$1:$E$1,7,0),0)</f>
        <v>5</v>
      </c>
      <c r="AL69" s="49">
        <f>+AK69-R69+IFERROR(VLOOKUP(TRIM($K69)&amp;AL$4,COMPRAS!$A$1:$E$1,7,0),0)</f>
        <v>5</v>
      </c>
      <c r="AM69" s="49">
        <f>+AL69-S69+IFERROR(VLOOKUP(TRIM($K69)&amp;AM$4,COMPRAS!$A$1:$E$1,7,0),0)</f>
        <v>5</v>
      </c>
      <c r="AN69" s="49">
        <f>+AM69-T69+IFERROR(VLOOKUP(TRIM($K69)&amp;AN$4,COMPRAS!$A$1:$E$1,7,0),0)</f>
        <v>5</v>
      </c>
      <c r="AO69" s="49">
        <f>+AN69-U69+IFERROR(VLOOKUP(TRIM($K69)&amp;AO$4,COMPRAS!$A$1:$E$1,7,0),0)</f>
        <v>5</v>
      </c>
      <c r="AP69" s="49">
        <f>+AO69-V69+IFERROR(VLOOKUP(TRIM($K69)&amp;AP$4,COMPRAS!$A$1:$E$1,7,0),0)</f>
        <v>5</v>
      </c>
      <c r="AQ69" s="49">
        <f>+AP69-W69+IFERROR(VLOOKUP(TRIM($K69)&amp;AQ$4,COMPRAS!$A$1:$E$1,7,0),0)</f>
        <v>4.2870150000000002</v>
      </c>
      <c r="AR69" s="49">
        <f>+AQ69-X69+IFERROR(VLOOKUP(TRIM($K69)&amp;AR$4,COMPRAS!$A$1:$E$1,7,0),0)</f>
        <v>4.2870150000000002</v>
      </c>
      <c r="AS69" s="49">
        <f>+AR69-Y69+IFERROR(VLOOKUP(TRIM($K69)&amp;AS$4,COMPRAS!$A$1:$E$1,7,0),0)</f>
        <v>4.2870150000000002</v>
      </c>
      <c r="AT69" s="49">
        <f>+AS69-Z69+IFERROR(VLOOKUP(TRIM($K69)&amp;AT$4,COMPRAS!$A$1:$E$1,7,0),0)</f>
        <v>4.2870150000000002</v>
      </c>
      <c r="AU69" s="49">
        <f>+AT69-AA69+IFERROR(VLOOKUP(TRIM($K69)&amp;AU$4,COMPRAS!$A$1:$E$1,7,0),0)</f>
        <v>4.2870150000000002</v>
      </c>
      <c r="AV69" s="49">
        <f>+AU69-AB69+IFERROR(VLOOKUP(TRIM($K69)&amp;AV$4,COMPRAS!$A$1:$E$1,7,0),0)</f>
        <v>4.2870150000000002</v>
      </c>
    </row>
    <row r="70" spans="1:48" ht="14.4" x14ac:dyDescent="0.3">
      <c r="A70" s="46">
        <f>+IFERROR(VLOOKUP(CONCATENATE(A$2,TRIM($K70)),'Stock Tango'!$A:$G,7,FALSE),0)</f>
        <v>25</v>
      </c>
      <c r="B70" s="46">
        <f>+IFERROR(VLOOKUP(CONCATENATE(B$2,TRIM($K70)),'Stock Tango'!$A:$G,7,FALSE),0)</f>
        <v>0</v>
      </c>
      <c r="C70" s="46">
        <f>+IFERROR(VLOOKUP(CONCATENATE(C$2,TRIM($K70)),'Stock Tango'!$A:$G,7,FALSE),0)</f>
        <v>0</v>
      </c>
      <c r="D70" s="47">
        <f>+IFERROR(VLOOKUP(CONCATENATE(D$2,TRIM($K70)),'Stock Tango'!$A:$G,7,FALSE),0)</f>
        <v>0</v>
      </c>
      <c r="E70" s="48">
        <f t="shared" si="8"/>
        <v>25</v>
      </c>
      <c r="F70" s="46">
        <f>(A70/+VLOOKUP(K70,Consumos!$B$3:$E$1000,4,0))</f>
        <v>94.540412717522301</v>
      </c>
      <c r="G70" s="46" t="str">
        <f t="shared" si="9"/>
        <v>E</v>
      </c>
      <c r="K70" s="40" t="s">
        <v>185</v>
      </c>
      <c r="L70" s="40" t="s">
        <v>888</v>
      </c>
      <c r="M70" s="268"/>
      <c r="N70" s="268"/>
      <c r="O70" s="268"/>
      <c r="P70" s="268">
        <v>2.6832320000000003</v>
      </c>
      <c r="Q70" s="268"/>
      <c r="R70" s="268"/>
      <c r="S70" s="268">
        <v>4.7210089999999996</v>
      </c>
      <c r="T70" s="268"/>
      <c r="U70" s="268"/>
      <c r="V70" s="268"/>
      <c r="W70" s="268">
        <v>6.3980289999999993</v>
      </c>
      <c r="X70" s="268"/>
      <c r="Y70" s="268"/>
      <c r="Z70" s="268"/>
      <c r="AA70" s="268"/>
      <c r="AB70" s="268">
        <v>4.7210089999999996</v>
      </c>
      <c r="AC70" s="268"/>
      <c r="AD70" s="268"/>
      <c r="AE70"/>
      <c r="AF70"/>
      <c r="AG70" s="49">
        <f>+E70-M70+IFERROR(VLOOKUP(TRIM($K70)&amp;$AG$4,COMPRAS!$A$1:$E$1,7,0),0)</f>
        <v>25</v>
      </c>
      <c r="AH70" s="49">
        <f>+AG70-N70+IFERROR(VLOOKUP(TRIM($K70)&amp;AH$4,COMPRAS!$A$1:$E$1,7,0),0)</f>
        <v>25</v>
      </c>
      <c r="AI70" s="49">
        <f>+AH70-O70+IFERROR(VLOOKUP(TRIM($K70)&amp;AI$4,COMPRAS!$A$1:$E$1,7,0),0)</f>
        <v>25</v>
      </c>
      <c r="AJ70" s="49">
        <f>+AI70-P70+IFERROR(VLOOKUP(TRIM($K70)&amp;AJ$4,COMPRAS!$A$1:$E$1,7,0),0)</f>
        <v>22.316768</v>
      </c>
      <c r="AK70" s="49">
        <f>+AJ70-Q70+IFERROR(VLOOKUP(TRIM($K70)&amp;AK$4,COMPRAS!$A$1:$E$1,7,0),0)</f>
        <v>22.316768</v>
      </c>
      <c r="AL70" s="49">
        <f>+AK70-R70+IFERROR(VLOOKUP(TRIM($K70)&amp;AL$4,COMPRAS!$A$1:$E$1,7,0),0)</f>
        <v>22.316768</v>
      </c>
      <c r="AM70" s="49">
        <f>+AL70-S70+IFERROR(VLOOKUP(TRIM($K70)&amp;AM$4,COMPRAS!$A$1:$E$1,7,0),0)</f>
        <v>17.595759000000001</v>
      </c>
      <c r="AN70" s="49">
        <f>+AM70-T70+IFERROR(VLOOKUP(TRIM($K70)&amp;AN$4,COMPRAS!$A$1:$E$1,7,0),0)</f>
        <v>17.595759000000001</v>
      </c>
      <c r="AO70" s="49">
        <f>+AN70-U70+IFERROR(VLOOKUP(TRIM($K70)&amp;AO$4,COMPRAS!$A$1:$E$1,7,0),0)</f>
        <v>17.595759000000001</v>
      </c>
      <c r="AP70" s="49">
        <f>+AO70-V70+IFERROR(VLOOKUP(TRIM($K70)&amp;AP$4,COMPRAS!$A$1:$E$1,7,0),0)</f>
        <v>17.595759000000001</v>
      </c>
      <c r="AQ70" s="49">
        <f>+AP70-W70+IFERROR(VLOOKUP(TRIM($K70)&amp;AQ$4,COMPRAS!$A$1:$E$1,7,0),0)</f>
        <v>11.197730000000002</v>
      </c>
      <c r="AR70" s="49">
        <f>+AQ70-X70+IFERROR(VLOOKUP(TRIM($K70)&amp;AR$4,COMPRAS!$A$1:$E$1,7,0),0)</f>
        <v>11.197730000000002</v>
      </c>
      <c r="AS70" s="49">
        <f>+AR70-Y70+IFERROR(VLOOKUP(TRIM($K70)&amp;AS$4,COMPRAS!$A$1:$E$1,7,0),0)</f>
        <v>11.197730000000002</v>
      </c>
      <c r="AT70" s="49">
        <f>+AS70-Z70+IFERROR(VLOOKUP(TRIM($K70)&amp;AT$4,COMPRAS!$A$1:$E$1,7,0),0)</f>
        <v>11.197730000000002</v>
      </c>
      <c r="AU70" s="49">
        <f>+AT70-AA70+IFERROR(VLOOKUP(TRIM($K70)&amp;AU$4,COMPRAS!$A$1:$E$1,7,0),0)</f>
        <v>11.197730000000002</v>
      </c>
      <c r="AV70" s="49">
        <f>+AU70-AB70+IFERROR(VLOOKUP(TRIM($K70)&amp;AV$4,COMPRAS!$A$1:$E$1,7,0),0)</f>
        <v>6.4767210000000022</v>
      </c>
    </row>
    <row r="71" spans="1:48" ht="14.4" x14ac:dyDescent="0.3">
      <c r="A71" s="46">
        <f>+IFERROR(VLOOKUP(CONCATENATE(A$2,TRIM($K71)),'Stock Tango'!$A:$G,7,FALSE),0)</f>
        <v>25</v>
      </c>
      <c r="B71" s="46">
        <f>+IFERROR(VLOOKUP(CONCATENATE(B$2,TRIM($K71)),'Stock Tango'!$A:$G,7,FALSE),0)</f>
        <v>0</v>
      </c>
      <c r="C71" s="46">
        <f>+IFERROR(VLOOKUP(CONCATENATE(C$2,TRIM($K71)),'Stock Tango'!$A:$G,7,FALSE),0)</f>
        <v>0</v>
      </c>
      <c r="D71" s="47">
        <f>+IFERROR(VLOOKUP(CONCATENATE(D$2,TRIM($K71)),'Stock Tango'!$A:$G,7,FALSE),0)</f>
        <v>0</v>
      </c>
      <c r="E71" s="48">
        <f t="shared" si="8"/>
        <v>25</v>
      </c>
      <c r="F71" s="46">
        <f>(A71/+VLOOKUP(K71,Consumos!$B$3:$E$1000,4,0))</f>
        <v>81.413988853959722</v>
      </c>
      <c r="G71" s="46" t="str">
        <f t="shared" si="9"/>
        <v>D</v>
      </c>
      <c r="K71" s="40" t="s">
        <v>828</v>
      </c>
      <c r="L71" s="40" t="s">
        <v>852</v>
      </c>
      <c r="M71" s="268">
        <v>4.2989860000000002</v>
      </c>
      <c r="N71" s="268"/>
      <c r="O71" s="268"/>
      <c r="P71" s="268"/>
      <c r="Q71" s="268"/>
      <c r="R71" s="268">
        <v>4.2990449999999996</v>
      </c>
      <c r="S71" s="268"/>
      <c r="T71" s="268"/>
      <c r="U71" s="268"/>
      <c r="V71" s="268"/>
      <c r="W71" s="268">
        <v>2.3954019999999998</v>
      </c>
      <c r="X71" s="268"/>
      <c r="Y71" s="268"/>
      <c r="Z71" s="268"/>
      <c r="AA71" s="268"/>
      <c r="AB71" s="268"/>
      <c r="AC71" s="268"/>
      <c r="AD71" s="268"/>
      <c r="AE71"/>
      <c r="AF71"/>
      <c r="AG71" s="49">
        <f>+E71-M71+IFERROR(VLOOKUP(TRIM($K71)&amp;$AG$4,COMPRAS!$A$1:$E$1,7,0),0)</f>
        <v>20.701014000000001</v>
      </c>
      <c r="AH71" s="49">
        <f>+AG71-N71+IFERROR(VLOOKUP(TRIM($K71)&amp;AH$4,COMPRAS!$A$1:$E$1,7,0),0)</f>
        <v>20.701014000000001</v>
      </c>
      <c r="AI71" s="49">
        <f>+AH71-O71+IFERROR(VLOOKUP(TRIM($K71)&amp;AI$4,COMPRAS!$A$1:$E$1,7,0),0)</f>
        <v>20.701014000000001</v>
      </c>
      <c r="AJ71" s="49">
        <f>+AI71-P71+IFERROR(VLOOKUP(TRIM($K71)&amp;AJ$4,COMPRAS!$A$1:$E$1,7,0),0)</f>
        <v>20.701014000000001</v>
      </c>
      <c r="AK71" s="49">
        <f>+AJ71-Q71+IFERROR(VLOOKUP(TRIM($K71)&amp;AK$4,COMPRAS!$A$1:$E$1,7,0),0)</f>
        <v>20.701014000000001</v>
      </c>
      <c r="AL71" s="49">
        <f>+AK71-R71+IFERROR(VLOOKUP(TRIM($K71)&amp;AL$4,COMPRAS!$A$1:$E$1,7,0),0)</f>
        <v>16.401969000000001</v>
      </c>
      <c r="AM71" s="49">
        <f>+AL71-S71+IFERROR(VLOOKUP(TRIM($K71)&amp;AM$4,COMPRAS!$A$1:$E$1,7,0),0)</f>
        <v>16.401969000000001</v>
      </c>
      <c r="AN71" s="49">
        <f>+AM71-T71+IFERROR(VLOOKUP(TRIM($K71)&amp;AN$4,COMPRAS!$A$1:$E$1,7,0),0)</f>
        <v>16.401969000000001</v>
      </c>
      <c r="AO71" s="49">
        <f>+AN71-U71+IFERROR(VLOOKUP(TRIM($K71)&amp;AO$4,COMPRAS!$A$1:$E$1,7,0),0)</f>
        <v>16.401969000000001</v>
      </c>
      <c r="AP71" s="49">
        <f>+AO71-V71+IFERROR(VLOOKUP(TRIM($K71)&amp;AP$4,COMPRAS!$A$1:$E$1,7,0),0)</f>
        <v>16.401969000000001</v>
      </c>
      <c r="AQ71" s="49">
        <f>+AP71-W71+IFERROR(VLOOKUP(TRIM($K71)&amp;AQ$4,COMPRAS!$A$1:$E$1,7,0),0)</f>
        <v>14.006567</v>
      </c>
      <c r="AR71" s="49">
        <f>+AQ71-X71+IFERROR(VLOOKUP(TRIM($K71)&amp;AR$4,COMPRAS!$A$1:$E$1,7,0),0)</f>
        <v>14.006567</v>
      </c>
      <c r="AS71" s="49">
        <f>+AR71-Y71+IFERROR(VLOOKUP(TRIM($K71)&amp;AS$4,COMPRAS!$A$1:$E$1,7,0),0)</f>
        <v>14.006567</v>
      </c>
      <c r="AT71" s="49">
        <f>+AS71-Z71+IFERROR(VLOOKUP(TRIM($K71)&amp;AT$4,COMPRAS!$A$1:$E$1,7,0),0)</f>
        <v>14.006567</v>
      </c>
      <c r="AU71" s="49">
        <f>+AT71-AA71+IFERROR(VLOOKUP(TRIM($K71)&amp;AU$4,COMPRAS!$A$1:$E$1,7,0),0)</f>
        <v>14.006567</v>
      </c>
      <c r="AV71" s="49">
        <f>+AU71-AB71+IFERROR(VLOOKUP(TRIM($K71)&amp;AV$4,COMPRAS!$A$1:$E$1,7,0),0)</f>
        <v>14.006567</v>
      </c>
    </row>
    <row r="72" spans="1:48" ht="14.4" x14ac:dyDescent="0.3">
      <c r="A72" s="46">
        <f>+IFERROR(VLOOKUP(CONCATENATE(A$2,TRIM($K72)),'Stock Tango'!$A:$G,7,FALSE),0)</f>
        <v>5</v>
      </c>
      <c r="B72" s="46">
        <f>+IFERROR(VLOOKUP(CONCATENATE(B$2,TRIM($K72)),'Stock Tango'!$A:$G,7,FALSE),0)</f>
        <v>0</v>
      </c>
      <c r="C72" s="46">
        <f>+IFERROR(VLOOKUP(CONCATENATE(C$2,TRIM($K72)),'Stock Tango'!$A:$G,7,FALSE),0)</f>
        <v>0</v>
      </c>
      <c r="D72" s="47">
        <f>+IFERROR(VLOOKUP(CONCATENATE(D$2,TRIM($K72)),'Stock Tango'!$A:$G,7,FALSE),0)</f>
        <v>0</v>
      </c>
      <c r="E72" s="48">
        <f t="shared" si="8"/>
        <v>5</v>
      </c>
      <c r="F72" s="46">
        <f>(A72/+VLOOKUP(K72,Consumos!$B$3:$E$1000,4,0))</f>
        <v>456.90414803694392</v>
      </c>
      <c r="G72" s="46" t="str">
        <f t="shared" si="9"/>
        <v>E</v>
      </c>
      <c r="K72" s="40" t="s">
        <v>657</v>
      </c>
      <c r="L72" s="40" t="s">
        <v>646</v>
      </c>
      <c r="M72" s="268"/>
      <c r="N72" s="268">
        <v>0.30641000000000002</v>
      </c>
      <c r="O72" s="268"/>
      <c r="P72" s="268"/>
      <c r="Q72" s="268"/>
      <c r="R72" s="268"/>
      <c r="S72" s="268"/>
      <c r="T72" s="268"/>
      <c r="U72" s="268"/>
      <c r="V72" s="268"/>
      <c r="W72" s="268"/>
      <c r="X72" s="268"/>
      <c r="Y72" s="268"/>
      <c r="Z72" s="268">
        <v>0.78966000000000003</v>
      </c>
      <c r="AA72" s="268"/>
      <c r="AB72" s="268"/>
      <c r="AC72" s="268"/>
      <c r="AD72" s="268"/>
      <c r="AE72"/>
      <c r="AF72"/>
      <c r="AG72" s="49">
        <f>+E72-M72+IFERROR(VLOOKUP(TRIM($K72)&amp;$AG$4,COMPRAS!$A$1:$E$1,7,0),0)</f>
        <v>5</v>
      </c>
      <c r="AH72" s="49">
        <f>+AG72-N72+IFERROR(VLOOKUP(TRIM($K72)&amp;AH$4,COMPRAS!$A$1:$E$1,7,0),0)</f>
        <v>4.6935900000000004</v>
      </c>
      <c r="AI72" s="49">
        <f>+AH72-O72+IFERROR(VLOOKUP(TRIM($K72)&amp;AI$4,COMPRAS!$A$1:$E$1,7,0),0)</f>
        <v>4.6935900000000004</v>
      </c>
      <c r="AJ72" s="49">
        <f>+AI72-P72+IFERROR(VLOOKUP(TRIM($K72)&amp;AJ$4,COMPRAS!$A$1:$E$1,7,0),0)</f>
        <v>4.6935900000000004</v>
      </c>
      <c r="AK72" s="49">
        <f>+AJ72-Q72+IFERROR(VLOOKUP(TRIM($K72)&amp;AK$4,COMPRAS!$A$1:$E$1,7,0),0)</f>
        <v>4.6935900000000004</v>
      </c>
      <c r="AL72" s="49">
        <f>+AK72-R72+IFERROR(VLOOKUP(TRIM($K72)&amp;AL$4,COMPRAS!$A$1:$E$1,7,0),0)</f>
        <v>4.6935900000000004</v>
      </c>
      <c r="AM72" s="49">
        <f>+AL72-S72+IFERROR(VLOOKUP(TRIM($K72)&amp;AM$4,COMPRAS!$A$1:$E$1,7,0),0)</f>
        <v>4.6935900000000004</v>
      </c>
      <c r="AN72" s="49">
        <f>+AM72-T72+IFERROR(VLOOKUP(TRIM($K72)&amp;AN$4,COMPRAS!$A$1:$E$1,7,0),0)</f>
        <v>4.6935900000000004</v>
      </c>
      <c r="AO72" s="49">
        <f>+AN72-U72+IFERROR(VLOOKUP(TRIM($K72)&amp;AO$4,COMPRAS!$A$1:$E$1,7,0),0)</f>
        <v>4.6935900000000004</v>
      </c>
      <c r="AP72" s="49">
        <f>+AO72-V72+IFERROR(VLOOKUP(TRIM($K72)&amp;AP$4,COMPRAS!$A$1:$E$1,7,0),0)</f>
        <v>4.6935900000000004</v>
      </c>
      <c r="AQ72" s="49">
        <f>+AP72-W72+IFERROR(VLOOKUP(TRIM($K72)&amp;AQ$4,COMPRAS!$A$1:$E$1,7,0),0)</f>
        <v>4.6935900000000004</v>
      </c>
      <c r="AR72" s="49">
        <f>+AQ72-X72+IFERROR(VLOOKUP(TRIM($K72)&amp;AR$4,COMPRAS!$A$1:$E$1,7,0),0)</f>
        <v>4.6935900000000004</v>
      </c>
      <c r="AS72" s="49">
        <f>+AR72-Y72+IFERROR(VLOOKUP(TRIM($K72)&amp;AS$4,COMPRAS!$A$1:$E$1,7,0),0)</f>
        <v>4.6935900000000004</v>
      </c>
      <c r="AT72" s="49">
        <f>+AS72-Z72+IFERROR(VLOOKUP(TRIM($K72)&amp;AT$4,COMPRAS!$A$1:$E$1,7,0),0)</f>
        <v>3.9039300000000003</v>
      </c>
      <c r="AU72" s="49">
        <f>+AT72-AA72+IFERROR(VLOOKUP(TRIM($K72)&amp;AU$4,COMPRAS!$A$1:$E$1,7,0),0)</f>
        <v>3.9039300000000003</v>
      </c>
      <c r="AV72" s="49">
        <f>+AU72-AB72+IFERROR(VLOOKUP(TRIM($K72)&amp;AV$4,COMPRAS!$A$1:$E$1,7,0),0)</f>
        <v>3.9039300000000003</v>
      </c>
    </row>
    <row r="73" spans="1:48" ht="14.4" x14ac:dyDescent="0.3">
      <c r="A73" s="46">
        <f>+IFERROR(VLOOKUP(CONCATENATE(A$2,TRIM($K73)),'Stock Tango'!$A:$G,7,FALSE),0)</f>
        <v>0</v>
      </c>
      <c r="B73" s="46">
        <f>+IFERROR(VLOOKUP(CONCATENATE(B$2,TRIM($K73)),'Stock Tango'!$A:$G,7,FALSE),0)</f>
        <v>0</v>
      </c>
      <c r="C73" s="46">
        <f>+IFERROR(VLOOKUP(CONCATENATE(C$2,TRIM($K73)),'Stock Tango'!$A:$G,7,FALSE),0)</f>
        <v>0</v>
      </c>
      <c r="D73" s="47">
        <f>+IFERROR(VLOOKUP(CONCATENATE(D$2,TRIM($K73)),'Stock Tango'!$A:$G,7,FALSE),0)</f>
        <v>0</v>
      </c>
      <c r="E73" s="48">
        <f t="shared" si="8"/>
        <v>0</v>
      </c>
      <c r="F73" s="46" t="e">
        <f>(A73/+VLOOKUP(K73,Consumos!$B$3:$E$1000,4,0))</f>
        <v>#DIV/0!</v>
      </c>
      <c r="G73" s="46" t="e">
        <f t="shared" si="9"/>
        <v>#DIV/0!</v>
      </c>
      <c r="K73" s="40" t="s">
        <v>904</v>
      </c>
      <c r="L73" s="40" t="s">
        <v>893</v>
      </c>
      <c r="M73" s="268">
        <v>20.239999999999998</v>
      </c>
      <c r="N73" s="268"/>
      <c r="O73" s="268"/>
      <c r="P73" s="268"/>
      <c r="Q73" s="268"/>
      <c r="R73" s="268">
        <v>20.239999999999998</v>
      </c>
      <c r="S73" s="268"/>
      <c r="T73" s="268"/>
      <c r="U73" s="268"/>
      <c r="V73" s="268"/>
      <c r="W73" s="268"/>
      <c r="X73" s="268"/>
      <c r="Y73" s="268"/>
      <c r="Z73" s="268"/>
      <c r="AA73" s="268"/>
      <c r="AB73" s="268"/>
      <c r="AC73" s="268"/>
      <c r="AD73" s="268"/>
      <c r="AE73"/>
      <c r="AF73"/>
      <c r="AG73" s="49">
        <f>+E73-M73+IFERROR(VLOOKUP(TRIM($K73)&amp;$AG$4,COMPRAS!$A$1:$E$1,7,0),0)</f>
        <v>-20.239999999999998</v>
      </c>
      <c r="AH73" s="49">
        <f>+AG73-N73+IFERROR(VLOOKUP(TRIM($K73)&amp;AH$4,COMPRAS!$A$1:$E$1,7,0),0)</f>
        <v>-20.239999999999998</v>
      </c>
      <c r="AI73" s="49">
        <f>+AH73-O73+IFERROR(VLOOKUP(TRIM($K73)&amp;AI$4,COMPRAS!$A$1:$E$1,7,0),0)</f>
        <v>-20.239999999999998</v>
      </c>
      <c r="AJ73" s="49">
        <f>+AI73-P73+IFERROR(VLOOKUP(TRIM($K73)&amp;AJ$4,COMPRAS!$A$1:$E$1,7,0),0)</f>
        <v>-20.239999999999998</v>
      </c>
      <c r="AK73" s="49">
        <f>+AJ73-Q73+IFERROR(VLOOKUP(TRIM($K73)&amp;AK$4,COMPRAS!$A$1:$E$1,7,0),0)</f>
        <v>-20.239999999999998</v>
      </c>
      <c r="AL73" s="49">
        <f>+AK73-R73+IFERROR(VLOOKUP(TRIM($K73)&amp;AL$4,COMPRAS!$A$1:$E$1,7,0),0)</f>
        <v>-40.479999999999997</v>
      </c>
      <c r="AM73" s="49">
        <f>+AL73-S73+IFERROR(VLOOKUP(TRIM($K73)&amp;AM$4,COMPRAS!$A$1:$E$1,7,0),0)</f>
        <v>-40.479999999999997</v>
      </c>
      <c r="AN73" s="49">
        <f>+AM73-T73+IFERROR(VLOOKUP(TRIM($K73)&amp;AN$4,COMPRAS!$A$1:$E$1,7,0),0)</f>
        <v>-40.479999999999997</v>
      </c>
      <c r="AO73" s="49">
        <f>+AN73-U73+IFERROR(VLOOKUP(TRIM($K73)&amp;AO$4,COMPRAS!$A$1:$E$1,7,0),0)</f>
        <v>-40.479999999999997</v>
      </c>
      <c r="AP73" s="49">
        <f>+AO73-V73+IFERROR(VLOOKUP(TRIM($K73)&amp;AP$4,COMPRAS!$A$1:$E$1,7,0),0)</f>
        <v>-40.479999999999997</v>
      </c>
      <c r="AQ73" s="49">
        <f>+AP73-W73+IFERROR(VLOOKUP(TRIM($K73)&amp;AQ$4,COMPRAS!$A$1:$E$1,7,0),0)</f>
        <v>-40.479999999999997</v>
      </c>
      <c r="AR73" s="49">
        <f>+AQ73-X73+IFERROR(VLOOKUP(TRIM($K73)&amp;AR$4,COMPRAS!$A$1:$E$1,7,0),0)</f>
        <v>-40.479999999999997</v>
      </c>
      <c r="AS73" s="49">
        <f>+AR73-Y73+IFERROR(VLOOKUP(TRIM($K73)&amp;AS$4,COMPRAS!$A$1:$E$1,7,0),0)</f>
        <v>-40.479999999999997</v>
      </c>
      <c r="AT73" s="49">
        <f>+AS73-Z73+IFERROR(VLOOKUP(TRIM($K73)&amp;AT$4,COMPRAS!$A$1:$E$1,7,0),0)</f>
        <v>-40.479999999999997</v>
      </c>
      <c r="AU73" s="49">
        <f>+AT73-AA73+IFERROR(VLOOKUP(TRIM($K73)&amp;AU$4,COMPRAS!$A$1:$E$1,7,0),0)</f>
        <v>-40.479999999999997</v>
      </c>
      <c r="AV73" s="49">
        <f>+AU73-AB73+IFERROR(VLOOKUP(TRIM($K73)&amp;AV$4,COMPRAS!$A$1:$E$1,7,0),0)</f>
        <v>-40.479999999999997</v>
      </c>
    </row>
    <row r="74" spans="1:48" ht="14.4" x14ac:dyDescent="0.3">
      <c r="A74" s="46">
        <f>+IFERROR(VLOOKUP(CONCATENATE(A$2,TRIM($K74)),'Stock Tango'!$A:$G,7,FALSE),0)</f>
        <v>10</v>
      </c>
      <c r="B74" s="46">
        <f>+IFERROR(VLOOKUP(CONCATENATE(B$2,TRIM($K74)),'Stock Tango'!$A:$G,7,FALSE),0)</f>
        <v>0</v>
      </c>
      <c r="C74" s="46">
        <f>+IFERROR(VLOOKUP(CONCATENATE(C$2,TRIM($K74)),'Stock Tango'!$A:$G,7,FALSE),0)</f>
        <v>0</v>
      </c>
      <c r="D74" s="47">
        <f>+IFERROR(VLOOKUP(CONCATENATE(D$2,TRIM($K74)),'Stock Tango'!$A:$G,7,FALSE),0)</f>
        <v>0</v>
      </c>
      <c r="E74" s="48">
        <f t="shared" si="8"/>
        <v>10</v>
      </c>
      <c r="F74" s="46" t="e">
        <f>(A74/+VLOOKUP(K74,Consumos!$B$3:$E$1000,4,0))</f>
        <v>#N/A</v>
      </c>
      <c r="G74" s="46" t="e">
        <f t="shared" si="9"/>
        <v>#N/A</v>
      </c>
      <c r="K74" s="40" t="s">
        <v>752</v>
      </c>
      <c r="L74" s="40" t="s">
        <v>755</v>
      </c>
      <c r="M74" s="268"/>
      <c r="N74" s="268"/>
      <c r="O74" s="268"/>
      <c r="P74" s="268"/>
      <c r="Q74" s="268"/>
      <c r="R74" s="268"/>
      <c r="S74" s="268"/>
      <c r="T74" s="268"/>
      <c r="U74" s="268"/>
      <c r="V74" s="268"/>
      <c r="W74" s="268"/>
      <c r="X74" s="268"/>
      <c r="Y74" s="268"/>
      <c r="Z74" s="268">
        <v>1.7180789999999999</v>
      </c>
      <c r="AA74" s="268"/>
      <c r="AB74" s="268"/>
      <c r="AC74" s="268"/>
      <c r="AD74" s="268"/>
      <c r="AE74"/>
      <c r="AF74"/>
      <c r="AG74" s="49">
        <f>+E74-M74+IFERROR(VLOOKUP(TRIM($K74)&amp;$AG$4,COMPRAS!$A$1:$E$1,7,0),0)</f>
        <v>10</v>
      </c>
      <c r="AH74" s="49">
        <f>+AG74-N74+IFERROR(VLOOKUP(TRIM($K74)&amp;AH$4,COMPRAS!$A$1:$E$1,7,0),0)</f>
        <v>10</v>
      </c>
      <c r="AI74" s="49">
        <f>+AH74-O74+IFERROR(VLOOKUP(TRIM($K74)&amp;AI$4,COMPRAS!$A$1:$E$1,7,0),0)</f>
        <v>10</v>
      </c>
      <c r="AJ74" s="49">
        <f>+AI74-P74+IFERROR(VLOOKUP(TRIM($K74)&amp;AJ$4,COMPRAS!$A$1:$E$1,7,0),0)</f>
        <v>10</v>
      </c>
      <c r="AK74" s="49">
        <f>+AJ74-Q74+IFERROR(VLOOKUP(TRIM($K74)&amp;AK$4,COMPRAS!$A$1:$E$1,7,0),0)</f>
        <v>10</v>
      </c>
      <c r="AL74" s="49">
        <f>+AK74-R74+IFERROR(VLOOKUP(TRIM($K74)&amp;AL$4,COMPRAS!$A$1:$E$1,7,0),0)</f>
        <v>10</v>
      </c>
      <c r="AM74" s="49">
        <f>+AL74-S74+IFERROR(VLOOKUP(TRIM($K74)&amp;AM$4,COMPRAS!$A$1:$E$1,7,0),0)</f>
        <v>10</v>
      </c>
      <c r="AN74" s="49">
        <f>+AM74-T74+IFERROR(VLOOKUP(TRIM($K74)&amp;AN$4,COMPRAS!$A$1:$E$1,7,0),0)</f>
        <v>10</v>
      </c>
      <c r="AO74" s="49">
        <f>+AN74-U74+IFERROR(VLOOKUP(TRIM($K74)&amp;AO$4,COMPRAS!$A$1:$E$1,7,0),0)</f>
        <v>10</v>
      </c>
      <c r="AP74" s="49">
        <f>+AO74-V74+IFERROR(VLOOKUP(TRIM($K74)&amp;AP$4,COMPRAS!$A$1:$E$1,7,0),0)</f>
        <v>10</v>
      </c>
      <c r="AQ74" s="49">
        <f>+AP74-W74+IFERROR(VLOOKUP(TRIM($K74)&amp;AQ$4,COMPRAS!$A$1:$E$1,7,0),0)</f>
        <v>10</v>
      </c>
      <c r="AR74" s="49">
        <f>+AQ74-X74+IFERROR(VLOOKUP(TRIM($K74)&amp;AR$4,COMPRAS!$A$1:$E$1,7,0),0)</f>
        <v>10</v>
      </c>
      <c r="AS74" s="49">
        <f>+AR74-Y74+IFERROR(VLOOKUP(TRIM($K74)&amp;AS$4,COMPRAS!$A$1:$E$1,7,0),0)</f>
        <v>10</v>
      </c>
      <c r="AT74" s="49">
        <f>+AS74-Z74+IFERROR(VLOOKUP(TRIM($K74)&amp;AT$4,COMPRAS!$A$1:$E$1,7,0),0)</f>
        <v>8.2819210000000005</v>
      </c>
      <c r="AU74" s="49">
        <f>+AT74-AA74+IFERROR(VLOOKUP(TRIM($K74)&amp;AU$4,COMPRAS!$A$1:$E$1,7,0),0)</f>
        <v>8.2819210000000005</v>
      </c>
      <c r="AV74" s="49">
        <f>+AU74-AB74+IFERROR(VLOOKUP(TRIM($K74)&amp;AV$4,COMPRAS!$A$1:$E$1,7,0),0)</f>
        <v>8.2819210000000005</v>
      </c>
    </row>
    <row r="75" spans="1:48" ht="14.4" x14ac:dyDescent="0.3">
      <c r="A75" s="46">
        <f>+IFERROR(VLOOKUP(CONCATENATE(A$2,TRIM($K75)),'Stock Tango'!$A:$G,7,FALSE),0)</f>
        <v>1275</v>
      </c>
      <c r="B75" s="46">
        <f>+IFERROR(VLOOKUP(CONCATENATE(B$2,TRIM($K75)),'Stock Tango'!$A:$G,7,FALSE),0)</f>
        <v>0</v>
      </c>
      <c r="C75" s="46">
        <f>+IFERROR(VLOOKUP(CONCATENATE(C$2,TRIM($K75)),'Stock Tango'!$A:$G,7,FALSE),0)</f>
        <v>0</v>
      </c>
      <c r="D75" s="47">
        <f>+IFERROR(VLOOKUP(CONCATENATE(D$2,TRIM($K75)),'Stock Tango'!$A:$G,7,FALSE),0)</f>
        <v>0</v>
      </c>
      <c r="E75" s="48">
        <f t="shared" si="8"/>
        <v>1275</v>
      </c>
      <c r="F75" s="46">
        <f>(A75/+VLOOKUP(K75,Consumos!$B$3:$E$1000,4,0))</f>
        <v>10.284180907180373</v>
      </c>
      <c r="G75" s="46" t="str">
        <f t="shared" si="9"/>
        <v>A</v>
      </c>
      <c r="J75" s="40" t="s">
        <v>377</v>
      </c>
      <c r="K75" s="40" t="s">
        <v>153</v>
      </c>
      <c r="L75" s="40" t="s">
        <v>46</v>
      </c>
      <c r="M75" s="268">
        <v>340.89742200000001</v>
      </c>
      <c r="N75" s="268">
        <v>164.51694799999999</v>
      </c>
      <c r="O75" s="268">
        <v>320.21283200000005</v>
      </c>
      <c r="P75" s="268">
        <v>335.16090500000001</v>
      </c>
      <c r="Q75" s="268">
        <v>405.809282</v>
      </c>
      <c r="R75" s="268">
        <v>383.21278000000001</v>
      </c>
      <c r="S75" s="268">
        <v>221.86745500000001</v>
      </c>
      <c r="T75" s="268">
        <v>324.94319200000001</v>
      </c>
      <c r="U75" s="268">
        <v>344.17114900000001</v>
      </c>
      <c r="V75" s="268">
        <v>381.65741700000001</v>
      </c>
      <c r="W75" s="268">
        <v>305.66594200000003</v>
      </c>
      <c r="X75" s="268">
        <v>136.96759800000001</v>
      </c>
      <c r="Y75" s="268">
        <v>225.43839199999999</v>
      </c>
      <c r="Z75" s="268">
        <v>235.20977399999995</v>
      </c>
      <c r="AA75" s="268">
        <v>349.372364</v>
      </c>
      <c r="AB75" s="268">
        <v>318.60593499999999</v>
      </c>
      <c r="AC75" s="268">
        <v>406.27163000000002</v>
      </c>
      <c r="AD75" s="268">
        <v>164.45505299999999</v>
      </c>
      <c r="AE75"/>
      <c r="AF75"/>
      <c r="AG75" s="49">
        <f>+E75-M75+IFERROR(VLOOKUP(TRIM($K75)&amp;$AG$4,COMPRAS!$A$1:$E$1,7,0),0)</f>
        <v>934.10257799999999</v>
      </c>
      <c r="AH75" s="49">
        <f>+AG75-N75+IFERROR(VLOOKUP(TRIM($K75)&amp;AH$4,COMPRAS!$A$1:$E$1,7,0),0)</f>
        <v>769.58563000000004</v>
      </c>
      <c r="AI75" s="49">
        <f>+AH75-O75+IFERROR(VLOOKUP(TRIM($K75)&amp;AI$4,COMPRAS!$A$1:$E$1,7,0),0)</f>
        <v>449.37279799999999</v>
      </c>
      <c r="AJ75" s="49">
        <f>+AI75-P75+IFERROR(VLOOKUP(TRIM($K75)&amp;AJ$4,COMPRAS!$A$1:$E$1,7,0),0)</f>
        <v>114.21189299999998</v>
      </c>
      <c r="AK75" s="49">
        <f>+AJ75-Q75+IFERROR(VLOOKUP(TRIM($K75)&amp;AK$4,COMPRAS!$A$1:$E$1,7,0),0)</f>
        <v>-291.59738900000002</v>
      </c>
      <c r="AL75" s="49">
        <f>+AK75-R75+IFERROR(VLOOKUP(TRIM($K75)&amp;AL$4,COMPRAS!$A$1:$E$1,7,0),0)</f>
        <v>-674.81016900000009</v>
      </c>
      <c r="AM75" s="49">
        <f>+AL75-S75+IFERROR(VLOOKUP(TRIM($K75)&amp;AM$4,COMPRAS!$A$1:$E$1,7,0),0)</f>
        <v>-896.67762400000015</v>
      </c>
      <c r="AN75" s="49">
        <f>+AM75-T75+IFERROR(VLOOKUP(TRIM($K75)&amp;AN$4,COMPRAS!$A$1:$E$1,7,0),0)</f>
        <v>-1221.6208160000001</v>
      </c>
      <c r="AO75" s="49">
        <f>+AN75-U75+IFERROR(VLOOKUP(TRIM($K75)&amp;AO$4,COMPRAS!$A$1:$E$1,7,0),0)</f>
        <v>-1565.7919650000001</v>
      </c>
      <c r="AP75" s="49">
        <f>+AO75-V75+IFERROR(VLOOKUP(TRIM($K75)&amp;AP$4,COMPRAS!$A$1:$E$1,7,0),0)</f>
        <v>-1947.4493820000002</v>
      </c>
      <c r="AQ75" s="49">
        <f>+AP75-W75+IFERROR(VLOOKUP(TRIM($K75)&amp;AQ$4,COMPRAS!$A$1:$E$1,7,0),0)</f>
        <v>-2253.1153240000003</v>
      </c>
      <c r="AR75" s="49">
        <f>+AQ75-X75+IFERROR(VLOOKUP(TRIM($K75)&amp;AR$4,COMPRAS!$A$1:$E$1,7,0),0)</f>
        <v>-2390.0829220000005</v>
      </c>
      <c r="AS75" s="49">
        <f>+AR75-Y75+IFERROR(VLOOKUP(TRIM($K75)&amp;AS$4,COMPRAS!$A$1:$E$1,7,0),0)</f>
        <v>-2615.5213140000005</v>
      </c>
      <c r="AT75" s="49">
        <f>+AS75-Z75+IFERROR(VLOOKUP(TRIM($K75)&amp;AT$4,COMPRAS!$A$1:$E$1,7,0),0)</f>
        <v>-2850.7310880000005</v>
      </c>
      <c r="AU75" s="49">
        <f>+AT75-AA75+IFERROR(VLOOKUP(TRIM($K75)&amp;AU$4,COMPRAS!$A$1:$E$1,7,0),0)</f>
        <v>-3200.1034520000003</v>
      </c>
      <c r="AV75" s="49">
        <f>+AU75-AB75+IFERROR(VLOOKUP(TRIM($K75)&amp;AV$4,COMPRAS!$A$1:$E$1,7,0),0)</f>
        <v>-3518.7093870000003</v>
      </c>
    </row>
    <row r="76" spans="1:48" ht="14.4" x14ac:dyDescent="0.3">
      <c r="A76" s="46">
        <f>+IFERROR(VLOOKUP(CONCATENATE(A$2,TRIM($K76)),'Stock Tango'!$A:$G,7,FALSE),0)</f>
        <v>6756</v>
      </c>
      <c r="B76" s="46">
        <f>+IFERROR(VLOOKUP(CONCATENATE(B$2,TRIM($K76)),'Stock Tango'!$A:$G,7,FALSE),0)</f>
        <v>0</v>
      </c>
      <c r="C76" s="46">
        <f>+IFERROR(VLOOKUP(CONCATENATE(C$2,TRIM($K76)),'Stock Tango'!$A:$G,7,FALSE),0)</f>
        <v>0</v>
      </c>
      <c r="D76" s="47">
        <f>+IFERROR(VLOOKUP(CONCATENATE(D$2,TRIM($K76)),'Stock Tango'!$A:$G,7,FALSE),0)</f>
        <v>0</v>
      </c>
      <c r="E76" s="48">
        <f t="shared" si="8"/>
        <v>6756</v>
      </c>
      <c r="F76" s="46">
        <f>(A76/+VLOOKUP(K76,Consumos!$B$3:$E$1000,4,0))</f>
        <v>6.0035064668872229</v>
      </c>
      <c r="G76" s="46" t="str">
        <f t="shared" si="9"/>
        <v>A</v>
      </c>
      <c r="J76" s="40" t="s">
        <v>378</v>
      </c>
      <c r="K76" s="40" t="s">
        <v>599</v>
      </c>
      <c r="L76" s="40" t="s">
        <v>982</v>
      </c>
      <c r="M76" s="268">
        <v>3550.0339260000001</v>
      </c>
      <c r="N76" s="268">
        <v>13.141125000000001</v>
      </c>
      <c r="O76" s="268">
        <v>4615.1647919999996</v>
      </c>
      <c r="P76" s="268">
        <v>294.37724900000001</v>
      </c>
      <c r="Q76" s="268">
        <v>6429.1327600000004</v>
      </c>
      <c r="R76" s="268">
        <v>4789.979002</v>
      </c>
      <c r="S76" s="268">
        <v>166.62650400000001</v>
      </c>
      <c r="T76" s="268"/>
      <c r="U76" s="268">
        <v>5428.316167</v>
      </c>
      <c r="V76" s="268">
        <v>6222.8139219999994</v>
      </c>
      <c r="W76" s="268"/>
      <c r="X76" s="268"/>
      <c r="Y76" s="268">
        <v>3503.440748</v>
      </c>
      <c r="Z76" s="268">
        <v>2192.427741</v>
      </c>
      <c r="AA76" s="268">
        <v>5627.010131</v>
      </c>
      <c r="AB76" s="268"/>
      <c r="AC76" s="268">
        <v>6621.4445820000001</v>
      </c>
      <c r="AD76" s="268">
        <v>912.42773899999997</v>
      </c>
      <c r="AE76"/>
      <c r="AF76"/>
      <c r="AG76" s="49">
        <f>+E76-M76+IFERROR(VLOOKUP(TRIM($K76)&amp;$AG$4,COMPRAS!$A$1:$E$1,7,0),0)</f>
        <v>3205.9660739999999</v>
      </c>
      <c r="AH76" s="49">
        <f>+AG76-N76+IFERROR(VLOOKUP(TRIM($K76)&amp;AH$4,COMPRAS!$A$1:$E$1,7,0),0)</f>
        <v>3192.8249489999998</v>
      </c>
      <c r="AI76" s="49">
        <f>+AH76-O76+IFERROR(VLOOKUP(TRIM($K76)&amp;AI$4,COMPRAS!$A$1:$E$1,7,0),0)</f>
        <v>-1422.3398429999997</v>
      </c>
      <c r="AJ76" s="49">
        <f>+AI76-P76+IFERROR(VLOOKUP(TRIM($K76)&amp;AJ$4,COMPRAS!$A$1:$E$1,7,0),0)</f>
        <v>-1716.7170919999999</v>
      </c>
      <c r="AK76" s="49">
        <f>+AJ76-Q76+IFERROR(VLOOKUP(TRIM($K76)&amp;AK$4,COMPRAS!$A$1:$E$1,7,0),0)</f>
        <v>-8145.8498520000003</v>
      </c>
      <c r="AL76" s="49">
        <f>+AK76-R76+IFERROR(VLOOKUP(TRIM($K76)&amp;AL$4,COMPRAS!$A$1:$E$1,7,0),0)</f>
        <v>-12935.828853999999</v>
      </c>
      <c r="AM76" s="49">
        <f>+AL76-S76+IFERROR(VLOOKUP(TRIM($K76)&amp;AM$4,COMPRAS!$A$1:$E$1,7,0),0)</f>
        <v>-13102.455357999999</v>
      </c>
      <c r="AN76" s="49">
        <f>+AM76-T76+IFERROR(VLOOKUP(TRIM($K76)&amp;AN$4,COMPRAS!$A$1:$E$1,7,0),0)</f>
        <v>-13102.455357999999</v>
      </c>
      <c r="AO76" s="49">
        <f>+AN76-U76+IFERROR(VLOOKUP(TRIM($K76)&amp;AO$4,COMPRAS!$A$1:$E$1,7,0),0)</f>
        <v>-18530.771525</v>
      </c>
      <c r="AP76" s="49">
        <f>+AO76-V76+IFERROR(VLOOKUP(TRIM($K76)&amp;AP$4,COMPRAS!$A$1:$E$1,7,0),0)</f>
        <v>-24753.585446999998</v>
      </c>
      <c r="AQ76" s="49">
        <f>+AP76-W76+IFERROR(VLOOKUP(TRIM($K76)&amp;AQ$4,COMPRAS!$A$1:$E$1,7,0),0)</f>
        <v>-24753.585446999998</v>
      </c>
      <c r="AR76" s="49">
        <f>+AQ76-X76+IFERROR(VLOOKUP(TRIM($K76)&amp;AR$4,COMPRAS!$A$1:$E$1,7,0),0)</f>
        <v>-24753.585446999998</v>
      </c>
      <c r="AS76" s="49">
        <f>+AR76-Y76+IFERROR(VLOOKUP(TRIM($K76)&amp;AS$4,COMPRAS!$A$1:$E$1,7,0),0)</f>
        <v>-28257.026194999999</v>
      </c>
      <c r="AT76" s="49">
        <f>+AS76-Z76+IFERROR(VLOOKUP(TRIM($K76)&amp;AT$4,COMPRAS!$A$1:$E$1,7,0),0)</f>
        <v>-30449.453935999998</v>
      </c>
      <c r="AU76" s="49">
        <f>+AT76-AA76+IFERROR(VLOOKUP(TRIM($K76)&amp;AU$4,COMPRAS!$A$1:$E$1,7,0),0)</f>
        <v>-36076.464067000001</v>
      </c>
      <c r="AV76" s="49">
        <f>+AU76-AB76+IFERROR(VLOOKUP(TRIM($K76)&amp;AV$4,COMPRAS!$A$1:$E$1,7,0),0)</f>
        <v>-36076.464067000001</v>
      </c>
    </row>
    <row r="77" spans="1:48" ht="14.4" x14ac:dyDescent="0.3">
      <c r="A77" s="46">
        <f>+IFERROR(VLOOKUP(CONCATENATE(A$2,TRIM($K77)),'Stock Tango'!$A:$G,7,FALSE),0)</f>
        <v>0</v>
      </c>
      <c r="B77" s="46">
        <f>+IFERROR(VLOOKUP(CONCATENATE(B$2,TRIM($K77)),'Stock Tango'!$A:$G,7,FALSE),0)</f>
        <v>0</v>
      </c>
      <c r="C77" s="46">
        <f>+IFERROR(VLOOKUP(CONCATENATE(C$2,TRIM($K77)),'Stock Tango'!$A:$G,7,FALSE),0)</f>
        <v>0</v>
      </c>
      <c r="D77" s="47">
        <f>+IFERROR(VLOOKUP(CONCATENATE(D$2,TRIM($K77)),'Stock Tango'!$A:$G,7,FALSE),0)</f>
        <v>0</v>
      </c>
      <c r="E77" s="48">
        <f t="shared" si="8"/>
        <v>0</v>
      </c>
      <c r="F77" s="46" t="e">
        <f>(A77/+VLOOKUP(K77,Consumos!$B$3:$E$1000,4,0))</f>
        <v>#DIV/0!</v>
      </c>
      <c r="G77" s="46" t="e">
        <f t="shared" si="9"/>
        <v>#DIV/0!</v>
      </c>
      <c r="K77" s="40" t="s">
        <v>895</v>
      </c>
      <c r="L77" s="40" t="s">
        <v>983</v>
      </c>
      <c r="M77" s="268">
        <v>1671.5</v>
      </c>
      <c r="N77" s="268"/>
      <c r="O77" s="268"/>
      <c r="P77" s="268"/>
      <c r="Q77" s="268"/>
      <c r="R77" s="268">
        <v>1671.51</v>
      </c>
      <c r="S77" s="268"/>
      <c r="T77" s="268"/>
      <c r="U77" s="268"/>
      <c r="V77" s="268"/>
      <c r="W77" s="268"/>
      <c r="X77" s="268"/>
      <c r="Y77" s="268"/>
      <c r="Z77" s="268"/>
      <c r="AA77" s="268"/>
      <c r="AB77" s="268"/>
      <c r="AC77" s="268"/>
      <c r="AD77" s="268"/>
      <c r="AE77"/>
      <c r="AF77"/>
      <c r="AG77" s="49">
        <f>+E77-M77+IFERROR(VLOOKUP(TRIM($K77)&amp;$AG$4,COMPRAS!$A$1:$E$1,7,0),0)</f>
        <v>-1671.5</v>
      </c>
      <c r="AH77" s="49">
        <f>+AG77-N77+IFERROR(VLOOKUP(TRIM($K77)&amp;AH$4,COMPRAS!$A$1:$E$1,7,0),0)</f>
        <v>-1671.5</v>
      </c>
      <c r="AI77" s="49">
        <f>+AH77-O77+IFERROR(VLOOKUP(TRIM($K77)&amp;AI$4,COMPRAS!$A$1:$E$1,7,0),0)</f>
        <v>-1671.5</v>
      </c>
      <c r="AJ77" s="49">
        <f>+AI77-P77+IFERROR(VLOOKUP(TRIM($K77)&amp;AJ$4,COMPRAS!$A$1:$E$1,7,0),0)</f>
        <v>-1671.5</v>
      </c>
      <c r="AK77" s="49">
        <f>+AJ77-Q77+IFERROR(VLOOKUP(TRIM($K77)&amp;AK$4,COMPRAS!$A$1:$E$1,7,0),0)</f>
        <v>-1671.5</v>
      </c>
      <c r="AL77" s="49">
        <f>+AK77-R77+IFERROR(VLOOKUP(TRIM($K77)&amp;AL$4,COMPRAS!$A$1:$E$1,7,0),0)</f>
        <v>-3343.01</v>
      </c>
      <c r="AM77" s="49">
        <f>+AL77-S77+IFERROR(VLOOKUP(TRIM($K77)&amp;AM$4,COMPRAS!$A$1:$E$1,7,0),0)</f>
        <v>-3343.01</v>
      </c>
      <c r="AN77" s="49">
        <f>+AM77-T77+IFERROR(VLOOKUP(TRIM($K77)&amp;AN$4,COMPRAS!$A$1:$E$1,7,0),0)</f>
        <v>-3343.01</v>
      </c>
      <c r="AO77" s="49">
        <f>+AN77-U77+IFERROR(VLOOKUP(TRIM($K77)&amp;AO$4,COMPRAS!$A$1:$E$1,7,0),0)</f>
        <v>-3343.01</v>
      </c>
      <c r="AP77" s="49">
        <f>+AO77-V77+IFERROR(VLOOKUP(TRIM($K77)&amp;AP$4,COMPRAS!$A$1:$E$1,7,0),0)</f>
        <v>-3343.01</v>
      </c>
      <c r="AQ77" s="49">
        <f>+AP77-W77+IFERROR(VLOOKUP(TRIM($K77)&amp;AQ$4,COMPRAS!$A$1:$E$1,7,0),0)</f>
        <v>-3343.01</v>
      </c>
      <c r="AR77" s="49">
        <f>+AQ77-X77+IFERROR(VLOOKUP(TRIM($K77)&amp;AR$4,COMPRAS!$A$1:$E$1,7,0),0)</f>
        <v>-3343.01</v>
      </c>
      <c r="AS77" s="49">
        <f>+AR77-Y77+IFERROR(VLOOKUP(TRIM($K77)&amp;AS$4,COMPRAS!$A$1:$E$1,7,0),0)</f>
        <v>-3343.01</v>
      </c>
      <c r="AT77" s="49">
        <f>+AS77-Z77+IFERROR(VLOOKUP(TRIM($K77)&amp;AT$4,COMPRAS!$A$1:$E$1,7,0),0)</f>
        <v>-3343.01</v>
      </c>
      <c r="AU77" s="49">
        <f>+AT77-AA77+IFERROR(VLOOKUP(TRIM($K77)&amp;AU$4,COMPRAS!$A$1:$E$1,7,0),0)</f>
        <v>-3343.01</v>
      </c>
      <c r="AV77" s="49">
        <f>+AU77-AB77+IFERROR(VLOOKUP(TRIM($K77)&amp;AV$4,COMPRAS!$A$1:$E$1,7,0),0)</f>
        <v>-3343.01</v>
      </c>
    </row>
    <row r="78" spans="1:48" ht="14.4" x14ac:dyDescent="0.3">
      <c r="A78" s="46">
        <f>+IFERROR(VLOOKUP(CONCATENATE(A$2,TRIM($K78)),'Stock Tango'!$A:$G,7,FALSE),0)</f>
        <v>75</v>
      </c>
      <c r="B78" s="46">
        <f>+IFERROR(VLOOKUP(CONCATENATE(B$2,TRIM($K78)),'Stock Tango'!$A:$G,7,FALSE),0)</f>
        <v>0</v>
      </c>
      <c r="C78" s="46">
        <f>+IFERROR(VLOOKUP(CONCATENATE(C$2,TRIM($K78)),'Stock Tango'!$A:$G,7,FALSE),0)</f>
        <v>0</v>
      </c>
      <c r="D78" s="47">
        <f>+IFERROR(VLOOKUP(CONCATENATE(D$2,TRIM($K78)),'Stock Tango'!$A:$G,7,FALSE),0)</f>
        <v>0</v>
      </c>
      <c r="E78" s="48">
        <f t="shared" si="8"/>
        <v>75</v>
      </c>
      <c r="F78" s="46">
        <f>(A78/+VLOOKUP(K78,Consumos!$B$3:$E$1000,4,0))</f>
        <v>55.438225976768742</v>
      </c>
      <c r="G78" s="46" t="str">
        <f t="shared" si="9"/>
        <v>C</v>
      </c>
      <c r="J78" s="40" t="s">
        <v>824</v>
      </c>
      <c r="K78" s="40" t="s">
        <v>825</v>
      </c>
      <c r="L78" s="40" t="s">
        <v>808</v>
      </c>
      <c r="M78" s="268"/>
      <c r="N78" s="268"/>
      <c r="O78" s="268"/>
      <c r="P78" s="268"/>
      <c r="Q78" s="268"/>
      <c r="R78" s="268"/>
      <c r="S78" s="268"/>
      <c r="T78" s="268"/>
      <c r="U78" s="268">
        <v>37.880000000000003</v>
      </c>
      <c r="V78" s="268"/>
      <c r="W78" s="268"/>
      <c r="X78" s="268"/>
      <c r="Y78" s="268"/>
      <c r="Z78" s="268">
        <v>17.82</v>
      </c>
      <c r="AA78" s="268"/>
      <c r="AB78" s="268"/>
      <c r="AC78" s="268"/>
      <c r="AD78" s="268"/>
      <c r="AE78"/>
      <c r="AF78"/>
      <c r="AG78" s="49">
        <f>+E78-M78+IFERROR(VLOOKUP(TRIM($K78)&amp;$AG$4,COMPRAS!$A$1:$E$1,7,0),0)</f>
        <v>75</v>
      </c>
      <c r="AH78" s="49">
        <f>+AG78-N78+IFERROR(VLOOKUP(TRIM($K78)&amp;AH$4,COMPRAS!$A$1:$E$1,7,0),0)</f>
        <v>75</v>
      </c>
      <c r="AI78" s="49">
        <f>+AH78-O78+IFERROR(VLOOKUP(TRIM($K78)&amp;AI$4,COMPRAS!$A$1:$E$1,7,0),0)</f>
        <v>75</v>
      </c>
      <c r="AJ78" s="49">
        <f>+AI78-P78+IFERROR(VLOOKUP(TRIM($K78)&amp;AJ$4,COMPRAS!$A$1:$E$1,7,0),0)</f>
        <v>75</v>
      </c>
      <c r="AK78" s="49">
        <f>+AJ78-Q78+IFERROR(VLOOKUP(TRIM($K78)&amp;AK$4,COMPRAS!$A$1:$E$1,7,0),0)</f>
        <v>75</v>
      </c>
      <c r="AL78" s="49">
        <f>+AK78-R78+IFERROR(VLOOKUP(TRIM($K78)&amp;AL$4,COMPRAS!$A$1:$E$1,7,0),0)</f>
        <v>75</v>
      </c>
      <c r="AM78" s="49">
        <f>+AL78-S78+IFERROR(VLOOKUP(TRIM($K78)&amp;AM$4,COMPRAS!$A$1:$E$1,7,0),0)</f>
        <v>75</v>
      </c>
      <c r="AN78" s="49">
        <f>+AM78-T78+IFERROR(VLOOKUP(TRIM($K78)&amp;AN$4,COMPRAS!$A$1:$E$1,7,0),0)</f>
        <v>75</v>
      </c>
      <c r="AO78" s="49">
        <f>+AN78-U78+IFERROR(VLOOKUP(TRIM($K78)&amp;AO$4,COMPRAS!$A$1:$E$1,7,0),0)</f>
        <v>37.119999999999997</v>
      </c>
      <c r="AP78" s="49">
        <f>+AO78-V78+IFERROR(VLOOKUP(TRIM($K78)&amp;AP$4,COMPRAS!$A$1:$E$1,7,0),0)</f>
        <v>37.119999999999997</v>
      </c>
      <c r="AQ78" s="49">
        <f>+AP78-W78+IFERROR(VLOOKUP(TRIM($K78)&amp;AQ$4,COMPRAS!$A$1:$E$1,7,0),0)</f>
        <v>37.119999999999997</v>
      </c>
      <c r="AR78" s="49">
        <f>+AQ78-X78+IFERROR(VLOOKUP(TRIM($K78)&amp;AR$4,COMPRAS!$A$1:$E$1,7,0),0)</f>
        <v>37.119999999999997</v>
      </c>
      <c r="AS78" s="49">
        <f>+AR78-Y78+IFERROR(VLOOKUP(TRIM($K78)&amp;AS$4,COMPRAS!$A$1:$E$1,7,0),0)</f>
        <v>37.119999999999997</v>
      </c>
      <c r="AT78" s="49">
        <f>+AS78-Z78+IFERROR(VLOOKUP(TRIM($K78)&amp;AT$4,COMPRAS!$A$1:$E$1,7,0),0)</f>
        <v>19.299999999999997</v>
      </c>
      <c r="AU78" s="49">
        <f>+AT78-AA78+IFERROR(VLOOKUP(TRIM($K78)&amp;AU$4,COMPRAS!$A$1:$E$1,7,0),0)</f>
        <v>19.299999999999997</v>
      </c>
      <c r="AV78" s="49">
        <f>+AU78-AB78+IFERROR(VLOOKUP(TRIM($K78)&amp;AV$4,COMPRAS!$A$1:$E$1,7,0),0)</f>
        <v>19.299999999999997</v>
      </c>
    </row>
    <row r="79" spans="1:48" ht="14.4" x14ac:dyDescent="0.3">
      <c r="A79" s="46">
        <f>+IFERROR(VLOOKUP(CONCATENATE(A$2,TRIM($K79)),'Stock Tango'!$A:$G,7,FALSE),0)</f>
        <v>50</v>
      </c>
      <c r="B79" s="46">
        <f>+IFERROR(VLOOKUP(CONCATENATE(B$2,TRIM($K79)),'Stock Tango'!$A:$G,7,FALSE),0)</f>
        <v>0</v>
      </c>
      <c r="C79" s="46">
        <f>+IFERROR(VLOOKUP(CONCATENATE(C$2,TRIM($K79)),'Stock Tango'!$A:$G,7,FALSE),0)</f>
        <v>0</v>
      </c>
      <c r="D79" s="47">
        <f>+IFERROR(VLOOKUP(CONCATENATE(D$2,TRIM($K79)),'Stock Tango'!$A:$G,7,FALSE),0)</f>
        <v>0</v>
      </c>
      <c r="E79" s="48">
        <f t="shared" si="8"/>
        <v>50</v>
      </c>
      <c r="F79" s="46">
        <f>(A79/+VLOOKUP(K79,Consumos!$B$3:$E$1000,4,0))</f>
        <v>39.138943248532286</v>
      </c>
      <c r="G79" s="46" t="str">
        <f t="shared" si="9"/>
        <v>B</v>
      </c>
      <c r="K79" s="40" t="s">
        <v>870</v>
      </c>
      <c r="L79" s="40" t="s">
        <v>849</v>
      </c>
      <c r="M79" s="268"/>
      <c r="N79" s="268"/>
      <c r="O79" s="268"/>
      <c r="P79" s="268"/>
      <c r="Q79" s="268"/>
      <c r="R79" s="268"/>
      <c r="S79" s="268"/>
      <c r="T79" s="268"/>
      <c r="U79" s="268">
        <v>35.770000000000003</v>
      </c>
      <c r="V79" s="268"/>
      <c r="W79" s="268"/>
      <c r="X79" s="268"/>
      <c r="Y79" s="268"/>
      <c r="Z79" s="268"/>
      <c r="AA79" s="268"/>
      <c r="AB79" s="268"/>
      <c r="AC79" s="268"/>
      <c r="AD79" s="268"/>
      <c r="AE79"/>
      <c r="AF79"/>
      <c r="AG79" s="49">
        <f>+E79-M79+IFERROR(VLOOKUP(TRIM($K79)&amp;$AG$4,COMPRAS!$A$1:$E$1,7,0),0)</f>
        <v>50</v>
      </c>
      <c r="AH79" s="49">
        <f>+AG79-N79+IFERROR(VLOOKUP(TRIM($K79)&amp;AH$4,COMPRAS!$A$1:$E$1,7,0),0)</f>
        <v>50</v>
      </c>
      <c r="AI79" s="49">
        <f>+AH79-O79+IFERROR(VLOOKUP(TRIM($K79)&amp;AI$4,COMPRAS!$A$1:$E$1,7,0),0)</f>
        <v>50</v>
      </c>
      <c r="AJ79" s="49">
        <f>+AI79-P79+IFERROR(VLOOKUP(TRIM($K79)&amp;AJ$4,COMPRAS!$A$1:$E$1,7,0),0)</f>
        <v>50</v>
      </c>
      <c r="AK79" s="49">
        <f>+AJ79-Q79+IFERROR(VLOOKUP(TRIM($K79)&amp;AK$4,COMPRAS!$A$1:$E$1,7,0),0)</f>
        <v>50</v>
      </c>
      <c r="AL79" s="49">
        <f>+AK79-R79+IFERROR(VLOOKUP(TRIM($K79)&amp;AL$4,COMPRAS!$A$1:$E$1,7,0),0)</f>
        <v>50</v>
      </c>
      <c r="AM79" s="49">
        <f>+AL79-S79+IFERROR(VLOOKUP(TRIM($K79)&amp;AM$4,COMPRAS!$A$1:$E$1,7,0),0)</f>
        <v>50</v>
      </c>
      <c r="AN79" s="49">
        <f>+AM79-T79+IFERROR(VLOOKUP(TRIM($K79)&amp;AN$4,COMPRAS!$A$1:$E$1,7,0),0)</f>
        <v>50</v>
      </c>
      <c r="AO79" s="49">
        <f>+AN79-U79+IFERROR(VLOOKUP(TRIM($K79)&amp;AO$4,COMPRAS!$A$1:$E$1,7,0),0)</f>
        <v>14.229999999999997</v>
      </c>
      <c r="AP79" s="49">
        <f>+AO79-V79+IFERROR(VLOOKUP(TRIM($K79)&amp;AP$4,COMPRAS!$A$1:$E$1,7,0),0)</f>
        <v>14.229999999999997</v>
      </c>
      <c r="AQ79" s="49">
        <f>+AP79-W79+IFERROR(VLOOKUP(TRIM($K79)&amp;AQ$4,COMPRAS!$A$1:$E$1,7,0),0)</f>
        <v>14.229999999999997</v>
      </c>
      <c r="AR79" s="49">
        <f>+AQ79-X79+IFERROR(VLOOKUP(TRIM($K79)&amp;AR$4,COMPRAS!$A$1:$E$1,7,0),0)</f>
        <v>14.229999999999997</v>
      </c>
      <c r="AS79" s="49">
        <f>+AR79-Y79+IFERROR(VLOOKUP(TRIM($K79)&amp;AS$4,COMPRAS!$A$1:$E$1,7,0),0)</f>
        <v>14.229999999999997</v>
      </c>
      <c r="AT79" s="49">
        <f>+AS79-Z79+IFERROR(VLOOKUP(TRIM($K79)&amp;AT$4,COMPRAS!$A$1:$E$1,7,0),0)</f>
        <v>14.229999999999997</v>
      </c>
      <c r="AU79" s="49">
        <f>+AT79-AA79+IFERROR(VLOOKUP(TRIM($K79)&amp;AU$4,COMPRAS!$A$1:$E$1,7,0),0)</f>
        <v>14.229999999999997</v>
      </c>
      <c r="AV79" s="49">
        <f>+AU79-AB79+IFERROR(VLOOKUP(TRIM($K79)&amp;AV$4,COMPRAS!$A$1:$E$1,7,0),0)</f>
        <v>14.229999999999997</v>
      </c>
    </row>
    <row r="80" spans="1:48" ht="14.4" x14ac:dyDescent="0.3">
      <c r="A80" s="46">
        <f>+IFERROR(VLOOKUP(CONCATENATE(A$2,TRIM($K80)),'Stock Tango'!$A:$G,7,FALSE),0)</f>
        <v>1000</v>
      </c>
      <c r="B80" s="46">
        <f>+IFERROR(VLOOKUP(CONCATENATE(B$2,TRIM($K80)),'Stock Tango'!$A:$G,7,FALSE),0)</f>
        <v>0</v>
      </c>
      <c r="C80" s="46">
        <f>+IFERROR(VLOOKUP(CONCATENATE(C$2,TRIM($K80)),'Stock Tango'!$A:$G,7,FALSE),0)</f>
        <v>0</v>
      </c>
      <c r="D80" s="47">
        <f>+IFERROR(VLOOKUP(CONCATENATE(D$2,TRIM($K80)),'Stock Tango'!$A:$G,7,FALSE),0)</f>
        <v>0</v>
      </c>
      <c r="E80" s="48">
        <f t="shared" si="8"/>
        <v>1000</v>
      </c>
      <c r="F80" s="46">
        <f>(A80/+VLOOKUP(K80,Consumos!$B$3:$E$1000,4,0))</f>
        <v>26.488110014338755</v>
      </c>
      <c r="G80" s="46" t="str">
        <f t="shared" si="9"/>
        <v>A</v>
      </c>
      <c r="J80" s="40" t="s">
        <v>365</v>
      </c>
      <c r="K80" s="40" t="s">
        <v>238</v>
      </c>
      <c r="L80" s="40" t="s">
        <v>82</v>
      </c>
      <c r="M80" s="268">
        <v>26.315511000000001</v>
      </c>
      <c r="N80" s="268">
        <v>72.195414999999997</v>
      </c>
      <c r="O80" s="268"/>
      <c r="P80" s="268">
        <v>193.39095200000003</v>
      </c>
      <c r="Q80" s="268"/>
      <c r="R80" s="268"/>
      <c r="S80" s="268">
        <v>155.334586</v>
      </c>
      <c r="T80" s="268">
        <v>228.111268</v>
      </c>
      <c r="U80" s="268"/>
      <c r="V80" s="268"/>
      <c r="W80" s="268">
        <v>224.276589</v>
      </c>
      <c r="X80" s="268">
        <v>157.45374100000001</v>
      </c>
      <c r="Y80" s="268"/>
      <c r="Z80" s="268"/>
      <c r="AA80" s="268"/>
      <c r="AB80" s="268">
        <v>358.16698700000001</v>
      </c>
      <c r="AC80" s="268"/>
      <c r="AD80" s="268">
        <v>25.278364</v>
      </c>
      <c r="AE80"/>
      <c r="AF80"/>
      <c r="AG80" s="49">
        <f>+E80-M80+IFERROR(VLOOKUP(TRIM($K80)&amp;$AG$4,COMPRAS!$A$1:$E$1,7,0),0)</f>
        <v>973.68448899999999</v>
      </c>
      <c r="AH80" s="49">
        <f>+AG80-N80+IFERROR(VLOOKUP(TRIM($K80)&amp;AH$4,COMPRAS!$A$1:$E$1,7,0),0)</f>
        <v>901.48907399999996</v>
      </c>
      <c r="AI80" s="49">
        <f>+AH80-O80+IFERROR(VLOOKUP(TRIM($K80)&amp;AI$4,COMPRAS!$A$1:$E$1,7,0),0)</f>
        <v>901.48907399999996</v>
      </c>
      <c r="AJ80" s="49">
        <f>+AI80-P80+IFERROR(VLOOKUP(TRIM($K80)&amp;AJ$4,COMPRAS!$A$1:$E$1,7,0),0)</f>
        <v>708.09812199999988</v>
      </c>
      <c r="AK80" s="49">
        <f>+AJ80-Q80+IFERROR(VLOOKUP(TRIM($K80)&amp;AK$4,COMPRAS!$A$1:$E$1,7,0),0)</f>
        <v>708.09812199999988</v>
      </c>
      <c r="AL80" s="49">
        <f>+AK80-R80+IFERROR(VLOOKUP(TRIM($K80)&amp;AL$4,COMPRAS!$A$1:$E$1,7,0),0)</f>
        <v>708.09812199999988</v>
      </c>
      <c r="AM80" s="49">
        <f>+AL80-S80+IFERROR(VLOOKUP(TRIM($K80)&amp;AM$4,COMPRAS!$A$1:$E$1,7,0),0)</f>
        <v>552.76353599999993</v>
      </c>
      <c r="AN80" s="49">
        <f>+AM80-T80+IFERROR(VLOOKUP(TRIM($K80)&amp;AN$4,COMPRAS!$A$1:$E$1,7,0),0)</f>
        <v>324.65226799999994</v>
      </c>
      <c r="AO80" s="49">
        <f>+AN80-U80+IFERROR(VLOOKUP(TRIM($K80)&amp;AO$4,COMPRAS!$A$1:$E$1,7,0),0)</f>
        <v>324.65226799999994</v>
      </c>
      <c r="AP80" s="49">
        <f>+AO80-V80+IFERROR(VLOOKUP(TRIM($K80)&amp;AP$4,COMPRAS!$A$1:$E$1,7,0),0)</f>
        <v>324.65226799999994</v>
      </c>
      <c r="AQ80" s="49">
        <f>+AP80-W80+IFERROR(VLOOKUP(TRIM($K80)&amp;AQ$4,COMPRAS!$A$1:$E$1,7,0),0)</f>
        <v>100.37567899999993</v>
      </c>
      <c r="AR80" s="49">
        <f>+AQ80-X80+IFERROR(VLOOKUP(TRIM($K80)&amp;AR$4,COMPRAS!$A$1:$E$1,7,0),0)</f>
        <v>-57.078062000000074</v>
      </c>
      <c r="AS80" s="49">
        <f>+AR80-Y80+IFERROR(VLOOKUP(TRIM($K80)&amp;AS$4,COMPRAS!$A$1:$E$1,7,0),0)</f>
        <v>-57.078062000000074</v>
      </c>
      <c r="AT80" s="49">
        <f>+AS80-Z80+IFERROR(VLOOKUP(TRIM($K80)&amp;AT$4,COMPRAS!$A$1:$E$1,7,0),0)</f>
        <v>-57.078062000000074</v>
      </c>
      <c r="AU80" s="49">
        <f>+AT80-AA80+IFERROR(VLOOKUP(TRIM($K80)&amp;AU$4,COMPRAS!$A$1:$E$1,7,0),0)</f>
        <v>-57.078062000000074</v>
      </c>
      <c r="AV80" s="49">
        <f>+AU80-AB80+IFERROR(VLOOKUP(TRIM($K80)&amp;AV$4,COMPRAS!$A$1:$E$1,7,0),0)</f>
        <v>-415.24504900000011</v>
      </c>
    </row>
    <row r="81" spans="1:48" ht="14.4" x14ac:dyDescent="0.3">
      <c r="A81" s="46">
        <f>+IFERROR(VLOOKUP(CONCATENATE(A$2,TRIM($K81)),'Stock Tango'!$A:$G,7,FALSE),0)</f>
        <v>150</v>
      </c>
      <c r="B81" s="46">
        <f>+IFERROR(VLOOKUP(CONCATENATE(B$2,TRIM($K81)),'Stock Tango'!$A:$G,7,FALSE),0)</f>
        <v>0</v>
      </c>
      <c r="C81" s="46">
        <f>+IFERROR(VLOOKUP(CONCATENATE(C$2,TRIM($K81)),'Stock Tango'!$A:$G,7,FALSE),0)</f>
        <v>0</v>
      </c>
      <c r="D81" s="47">
        <f>+IFERROR(VLOOKUP(CONCATENATE(D$2,TRIM($K81)),'Stock Tango'!$A:$G,7,FALSE),0)</f>
        <v>0</v>
      </c>
      <c r="E81" s="48">
        <f t="shared" si="8"/>
        <v>150</v>
      </c>
      <c r="F81" s="46">
        <f>(A81/+VLOOKUP(K81,Consumos!$B$3:$E$1000,4,0))</f>
        <v>13.095571223110825</v>
      </c>
      <c r="G81" s="46" t="str">
        <f t="shared" si="9"/>
        <v>A</v>
      </c>
      <c r="J81" s="40" t="s">
        <v>371</v>
      </c>
      <c r="K81" s="40" t="s">
        <v>270</v>
      </c>
      <c r="L81" s="40" t="s">
        <v>315</v>
      </c>
      <c r="M81" s="268"/>
      <c r="N81" s="268"/>
      <c r="O81" s="268"/>
      <c r="P81" s="268"/>
      <c r="Q81" s="268"/>
      <c r="R81" s="268"/>
      <c r="S81" s="268"/>
      <c r="T81" s="268"/>
      <c r="U81" s="268"/>
      <c r="V81" s="268"/>
      <c r="W81" s="268">
        <v>320.71911399999999</v>
      </c>
      <c r="X81" s="268"/>
      <c r="Y81" s="268"/>
      <c r="Z81" s="268"/>
      <c r="AA81" s="268"/>
      <c r="AB81" s="268"/>
      <c r="AC81" s="268"/>
      <c r="AD81" s="268"/>
      <c r="AE81"/>
      <c r="AF81"/>
      <c r="AG81" s="49">
        <f>+E81-M81+IFERROR(VLOOKUP(TRIM($K81)&amp;$AG$4,COMPRAS!$A$1:$E$1,7,0),0)</f>
        <v>150</v>
      </c>
      <c r="AH81" s="49">
        <f>+AG81-N81+IFERROR(VLOOKUP(TRIM($K81)&amp;AH$4,COMPRAS!$A$1:$E$1,7,0),0)</f>
        <v>150</v>
      </c>
      <c r="AI81" s="49">
        <f>+AH81-O81+IFERROR(VLOOKUP(TRIM($K81)&amp;AI$4,COMPRAS!$A$1:$E$1,7,0),0)</f>
        <v>150</v>
      </c>
      <c r="AJ81" s="49">
        <f>+AI81-P81+IFERROR(VLOOKUP(TRIM($K81)&amp;AJ$4,COMPRAS!$A$1:$E$1,7,0),0)</f>
        <v>150</v>
      </c>
      <c r="AK81" s="49">
        <f>+AJ81-Q81+IFERROR(VLOOKUP(TRIM($K81)&amp;AK$4,COMPRAS!$A$1:$E$1,7,0),0)</f>
        <v>150</v>
      </c>
      <c r="AL81" s="49">
        <f>+AK81-R81+IFERROR(VLOOKUP(TRIM($K81)&amp;AL$4,COMPRAS!$A$1:$E$1,7,0),0)</f>
        <v>150</v>
      </c>
      <c r="AM81" s="49">
        <f>+AL81-S81+IFERROR(VLOOKUP(TRIM($K81)&amp;AM$4,COMPRAS!$A$1:$E$1,7,0),0)</f>
        <v>150</v>
      </c>
      <c r="AN81" s="49">
        <f>+AM81-T81+IFERROR(VLOOKUP(TRIM($K81)&amp;AN$4,COMPRAS!$A$1:$E$1,7,0),0)</f>
        <v>150</v>
      </c>
      <c r="AO81" s="49">
        <f>+AN81-U81+IFERROR(VLOOKUP(TRIM($K81)&amp;AO$4,COMPRAS!$A$1:$E$1,7,0),0)</f>
        <v>150</v>
      </c>
      <c r="AP81" s="49">
        <f>+AO81-V81+IFERROR(VLOOKUP(TRIM($K81)&amp;AP$4,COMPRAS!$A$1:$E$1,7,0),0)</f>
        <v>150</v>
      </c>
      <c r="AQ81" s="49">
        <f>+AP81-W81+IFERROR(VLOOKUP(TRIM($K81)&amp;AQ$4,COMPRAS!$A$1:$E$1,7,0),0)</f>
        <v>-170.71911399999999</v>
      </c>
      <c r="AR81" s="49">
        <f>+AQ81-X81+IFERROR(VLOOKUP(TRIM($K81)&amp;AR$4,COMPRAS!$A$1:$E$1,7,0),0)</f>
        <v>-170.71911399999999</v>
      </c>
      <c r="AS81" s="49">
        <f>+AR81-Y81+IFERROR(VLOOKUP(TRIM($K81)&amp;AS$4,COMPRAS!$A$1:$E$1,7,0),0)</f>
        <v>-170.71911399999999</v>
      </c>
      <c r="AT81" s="49">
        <f>+AS81-Z81+IFERROR(VLOOKUP(TRIM($K81)&amp;AT$4,COMPRAS!$A$1:$E$1,7,0),0)</f>
        <v>-170.71911399999999</v>
      </c>
      <c r="AU81" s="49">
        <f>+AT81-AA81+IFERROR(VLOOKUP(TRIM($K81)&amp;AU$4,COMPRAS!$A$1:$E$1,7,0),0)</f>
        <v>-170.71911399999999</v>
      </c>
      <c r="AV81" s="49">
        <f>+AU81-AB81+IFERROR(VLOOKUP(TRIM($K81)&amp;AV$4,COMPRAS!$A$1:$E$1,7,0),0)</f>
        <v>-170.71911399999999</v>
      </c>
    </row>
    <row r="82" spans="1:48" ht="14.4" x14ac:dyDescent="0.3">
      <c r="A82" s="46">
        <f>+IFERROR(VLOOKUP(CONCATENATE(A$2,TRIM($K82)),'Stock Tango'!$A:$G,7,FALSE),0)</f>
        <v>2350</v>
      </c>
      <c r="B82" s="46">
        <f>+IFERROR(VLOOKUP(CONCATENATE(B$2,TRIM($K82)),'Stock Tango'!$A:$G,7,FALSE),0)</f>
        <v>0</v>
      </c>
      <c r="C82" s="46">
        <f>+IFERROR(VLOOKUP(CONCATENATE(C$2,TRIM($K82)),'Stock Tango'!$A:$G,7,FALSE),0)</f>
        <v>0</v>
      </c>
      <c r="D82" s="47">
        <f>+IFERROR(VLOOKUP(CONCATENATE(D$2,TRIM($K82)),'Stock Tango'!$A:$G,7,FALSE),0)</f>
        <v>0</v>
      </c>
      <c r="E82" s="48">
        <f t="shared" si="8"/>
        <v>2350</v>
      </c>
      <c r="F82" s="46">
        <f>(A82/+VLOOKUP(K82,Consumos!$B$3:$E$1000,4,0))</f>
        <v>9.2951055833303418</v>
      </c>
      <c r="G82" s="46" t="str">
        <f t="shared" si="9"/>
        <v>A</v>
      </c>
      <c r="K82" s="40" t="s">
        <v>137</v>
      </c>
      <c r="L82" s="40" t="s">
        <v>52</v>
      </c>
      <c r="M82" s="268"/>
      <c r="N82" s="268">
        <v>593.69372500000009</v>
      </c>
      <c r="O82" s="268">
        <v>785.15788299999997</v>
      </c>
      <c r="P82" s="268">
        <v>143.05823899999999</v>
      </c>
      <c r="Q82" s="268">
        <v>1570.3157670000001</v>
      </c>
      <c r="R82" s="268"/>
      <c r="S82" s="268">
        <v>346.35676999999998</v>
      </c>
      <c r="T82" s="268">
        <v>248.13335599999999</v>
      </c>
      <c r="U82" s="268"/>
      <c r="V82" s="268"/>
      <c r="W82" s="268">
        <v>649.527423</v>
      </c>
      <c r="X82" s="268"/>
      <c r="Y82" s="268">
        <v>785.15788299999997</v>
      </c>
      <c r="Z82" s="268">
        <v>573.28734899999995</v>
      </c>
      <c r="AA82" s="268">
        <v>786.79722400000003</v>
      </c>
      <c r="AB82" s="268">
        <v>65.466262999999998</v>
      </c>
      <c r="AC82" s="268"/>
      <c r="AD82" s="268">
        <v>532.04247799999996</v>
      </c>
      <c r="AE82"/>
      <c r="AF82"/>
      <c r="AG82" s="49">
        <f>+E82-M82+IFERROR(VLOOKUP(TRIM($K82)&amp;$AG$4,COMPRAS!$A$1:$E$1,7,0),0)</f>
        <v>2350</v>
      </c>
      <c r="AH82" s="49">
        <f>+AG82-N82+IFERROR(VLOOKUP(TRIM($K82)&amp;AH$4,COMPRAS!$A$1:$E$1,7,0),0)</f>
        <v>1756.3062749999999</v>
      </c>
      <c r="AI82" s="49">
        <f>+AH82-O82+IFERROR(VLOOKUP(TRIM($K82)&amp;AI$4,COMPRAS!$A$1:$E$1,7,0),0)</f>
        <v>971.14839199999994</v>
      </c>
      <c r="AJ82" s="49">
        <f>+AI82-P82+IFERROR(VLOOKUP(TRIM($K82)&amp;AJ$4,COMPRAS!$A$1:$E$1,7,0),0)</f>
        <v>828.09015299999999</v>
      </c>
      <c r="AK82" s="49">
        <f>+AJ82-Q82+IFERROR(VLOOKUP(TRIM($K82)&amp;AK$4,COMPRAS!$A$1:$E$1,7,0),0)</f>
        <v>-742.22561400000006</v>
      </c>
      <c r="AL82" s="49">
        <f>+AK82-R82+IFERROR(VLOOKUP(TRIM($K82)&amp;AL$4,COMPRAS!$A$1:$E$1,7,0),0)</f>
        <v>-742.22561400000006</v>
      </c>
      <c r="AM82" s="49">
        <f>+AL82-S82+IFERROR(VLOOKUP(TRIM($K82)&amp;AM$4,COMPRAS!$A$1:$E$1,7,0),0)</f>
        <v>-1088.582384</v>
      </c>
      <c r="AN82" s="49">
        <f>+AM82-T82+IFERROR(VLOOKUP(TRIM($K82)&amp;AN$4,COMPRAS!$A$1:$E$1,7,0),0)</f>
        <v>-1336.7157400000001</v>
      </c>
      <c r="AO82" s="49">
        <f>+AN82-U82+IFERROR(VLOOKUP(TRIM($K82)&amp;AO$4,COMPRAS!$A$1:$E$1,7,0),0)</f>
        <v>-1336.7157400000001</v>
      </c>
      <c r="AP82" s="49">
        <f>+AO82-V82+IFERROR(VLOOKUP(TRIM($K82)&amp;AP$4,COMPRAS!$A$1:$E$1,7,0),0)</f>
        <v>-1336.7157400000001</v>
      </c>
      <c r="AQ82" s="49">
        <f>+AP82-W82+IFERROR(VLOOKUP(TRIM($K82)&amp;AQ$4,COMPRAS!$A$1:$E$1,7,0),0)</f>
        <v>-1986.2431630000001</v>
      </c>
      <c r="AR82" s="49">
        <f>+AQ82-X82+IFERROR(VLOOKUP(TRIM($K82)&amp;AR$4,COMPRAS!$A$1:$E$1,7,0),0)</f>
        <v>-1986.2431630000001</v>
      </c>
      <c r="AS82" s="49">
        <f>+AR82-Y82+IFERROR(VLOOKUP(TRIM($K82)&amp;AS$4,COMPRAS!$A$1:$E$1,7,0),0)</f>
        <v>-2771.401046</v>
      </c>
      <c r="AT82" s="49">
        <f>+AS82-Z82+IFERROR(VLOOKUP(TRIM($K82)&amp;AT$4,COMPRAS!$A$1:$E$1,7,0),0)</f>
        <v>-3344.6883950000001</v>
      </c>
      <c r="AU82" s="49">
        <f>+AT82-AA82+IFERROR(VLOOKUP(TRIM($K82)&amp;AU$4,COMPRAS!$A$1:$E$1,7,0),0)</f>
        <v>-4131.485619</v>
      </c>
      <c r="AV82" s="49">
        <f>+AU82-AB82+IFERROR(VLOOKUP(TRIM($K82)&amp;AV$4,COMPRAS!$A$1:$E$1,7,0),0)</f>
        <v>-4196.9518820000003</v>
      </c>
    </row>
    <row r="83" spans="1:48" ht="14.4" x14ac:dyDescent="0.3">
      <c r="A83" s="46">
        <f>+IFERROR(VLOOKUP(CONCATENATE(A$2,TRIM($K83)),'Stock Tango'!$A:$G,7,FALSE),0)</f>
        <v>0</v>
      </c>
      <c r="B83" s="46">
        <f>+IFERROR(VLOOKUP(CONCATENATE(B$2,TRIM($K83)),'Stock Tango'!$A:$G,7,FALSE),0)</f>
        <v>0</v>
      </c>
      <c r="C83" s="46">
        <f>+IFERROR(VLOOKUP(CONCATENATE(C$2,TRIM($K83)),'Stock Tango'!$A:$G,7,FALSE),0)</f>
        <v>0</v>
      </c>
      <c r="D83" s="47">
        <f>+IFERROR(VLOOKUP(CONCATENATE(D$2,TRIM($K83)),'Stock Tango'!$A:$G,7,FALSE),0)</f>
        <v>0</v>
      </c>
      <c r="E83" s="48">
        <f t="shared" si="8"/>
        <v>0</v>
      </c>
      <c r="F83" s="46">
        <f>(A83/+VLOOKUP(K83,Consumos!$B$3:$E$1000,4,0))</f>
        <v>0</v>
      </c>
      <c r="G83" s="46" t="str">
        <f t="shared" si="9"/>
        <v>A</v>
      </c>
      <c r="K83" s="40" t="s">
        <v>139</v>
      </c>
      <c r="L83" s="40" t="s">
        <v>51</v>
      </c>
      <c r="M83" s="268"/>
      <c r="N83" s="268">
        <v>1347.092586</v>
      </c>
      <c r="O83" s="268"/>
      <c r="P83" s="268">
        <v>357.51812100000001</v>
      </c>
      <c r="Q83" s="268"/>
      <c r="R83" s="268"/>
      <c r="S83" s="268">
        <v>1061.0608520000001</v>
      </c>
      <c r="T83" s="268">
        <v>620.11228400000005</v>
      </c>
      <c r="U83" s="268">
        <v>210.60147799999999</v>
      </c>
      <c r="V83" s="268"/>
      <c r="W83" s="268">
        <v>2354.5340429999997</v>
      </c>
      <c r="X83" s="268"/>
      <c r="Y83" s="268"/>
      <c r="Z83" s="268">
        <v>569.41961600000002</v>
      </c>
      <c r="AA83" s="268"/>
      <c r="AB83" s="268">
        <v>163.60732300000001</v>
      </c>
      <c r="AC83" s="268"/>
      <c r="AD83" s="268">
        <v>1525.1146220000001</v>
      </c>
      <c r="AE83"/>
      <c r="AF83"/>
      <c r="AG83" s="49">
        <f>+E83-M83+IFERROR(VLOOKUP(TRIM($K83)&amp;$AG$4,COMPRAS!$A$1:$E$1,7,0),0)</f>
        <v>0</v>
      </c>
      <c r="AH83" s="49">
        <f>+AG83-N83+IFERROR(VLOOKUP(TRIM($K83)&amp;AH$4,COMPRAS!$A$1:$E$1,7,0),0)</f>
        <v>-1347.092586</v>
      </c>
      <c r="AI83" s="49">
        <f>+AH83-O83+IFERROR(VLOOKUP(TRIM($K83)&amp;AI$4,COMPRAS!$A$1:$E$1,7,0),0)</f>
        <v>-1347.092586</v>
      </c>
      <c r="AJ83" s="49">
        <f>+AI83-P83+IFERROR(VLOOKUP(TRIM($K83)&amp;AJ$4,COMPRAS!$A$1:$E$1,7,0),0)</f>
        <v>-1704.610707</v>
      </c>
      <c r="AK83" s="49">
        <f>+AJ83-Q83+IFERROR(VLOOKUP(TRIM($K83)&amp;AK$4,COMPRAS!$A$1:$E$1,7,0),0)</f>
        <v>-1704.610707</v>
      </c>
      <c r="AL83" s="49">
        <f>+AK83-R83+IFERROR(VLOOKUP(TRIM($K83)&amp;AL$4,COMPRAS!$A$1:$E$1,7,0),0)</f>
        <v>-1704.610707</v>
      </c>
      <c r="AM83" s="49">
        <f>+AL83-S83+IFERROR(VLOOKUP(TRIM($K83)&amp;AM$4,COMPRAS!$A$1:$E$1,7,0),0)</f>
        <v>-2765.6715590000003</v>
      </c>
      <c r="AN83" s="49">
        <f>+AM83-T83+IFERROR(VLOOKUP(TRIM($K83)&amp;AN$4,COMPRAS!$A$1:$E$1,7,0),0)</f>
        <v>-3385.7838430000002</v>
      </c>
      <c r="AO83" s="49">
        <f>+AN83-U83+IFERROR(VLOOKUP(TRIM($K83)&amp;AO$4,COMPRAS!$A$1:$E$1,7,0),0)</f>
        <v>-3596.3853210000002</v>
      </c>
      <c r="AP83" s="49">
        <f>+AO83-V83+IFERROR(VLOOKUP(TRIM($K83)&amp;AP$4,COMPRAS!$A$1:$E$1,7,0),0)</f>
        <v>-3596.3853210000002</v>
      </c>
      <c r="AQ83" s="49">
        <f>+AP83-W83+IFERROR(VLOOKUP(TRIM($K83)&amp;AQ$4,COMPRAS!$A$1:$E$1,7,0),0)</f>
        <v>-5950.9193639999994</v>
      </c>
      <c r="AR83" s="49">
        <f>+AQ83-X83+IFERROR(VLOOKUP(TRIM($K83)&amp;AR$4,COMPRAS!$A$1:$E$1,7,0),0)</f>
        <v>-5950.9193639999994</v>
      </c>
      <c r="AS83" s="49">
        <f>+AR83-Y83+IFERROR(VLOOKUP(TRIM($K83)&amp;AS$4,COMPRAS!$A$1:$E$1,7,0),0)</f>
        <v>-5950.9193639999994</v>
      </c>
      <c r="AT83" s="49">
        <f>+AS83-Z83+IFERROR(VLOOKUP(TRIM($K83)&amp;AT$4,COMPRAS!$A$1:$E$1,7,0),0)</f>
        <v>-6520.3389799999995</v>
      </c>
      <c r="AU83" s="49">
        <f>+AT83-AA83+IFERROR(VLOOKUP(TRIM($K83)&amp;AU$4,COMPRAS!$A$1:$E$1,7,0),0)</f>
        <v>-6520.3389799999995</v>
      </c>
      <c r="AV83" s="49">
        <f>+AU83-AB83+IFERROR(VLOOKUP(TRIM($K83)&amp;AV$4,COMPRAS!$A$1:$E$1,7,0),0)</f>
        <v>-6683.9463029999997</v>
      </c>
    </row>
    <row r="84" spans="1:48" ht="14.4" x14ac:dyDescent="0.3">
      <c r="A84" s="46">
        <f>+IFERROR(VLOOKUP(CONCATENATE(A$2,TRIM($K84)),'Stock Tango'!$A:$G,7,FALSE),0)</f>
        <v>800</v>
      </c>
      <c r="B84" s="46">
        <f>+IFERROR(VLOOKUP(CONCATENATE(B$2,TRIM($K84)),'Stock Tango'!$A:$G,7,FALSE),0)</f>
        <v>0</v>
      </c>
      <c r="C84" s="46">
        <f>+IFERROR(VLOOKUP(CONCATENATE(C$2,TRIM($K84)),'Stock Tango'!$A:$G,7,FALSE),0)</f>
        <v>0</v>
      </c>
      <c r="D84" s="47">
        <f>+IFERROR(VLOOKUP(CONCATENATE(D$2,TRIM($K84)),'Stock Tango'!$A:$G,7,FALSE),0)</f>
        <v>0</v>
      </c>
      <c r="E84" s="48">
        <f t="shared" si="8"/>
        <v>800</v>
      </c>
      <c r="F84" s="46">
        <f>(A84/+VLOOKUP(K84,Consumos!$B$3:$E$1000,4,0))</f>
        <v>37.996260937232194</v>
      </c>
      <c r="G84" s="46" t="str">
        <f t="shared" si="9"/>
        <v>B</v>
      </c>
      <c r="K84" s="40" t="s">
        <v>666</v>
      </c>
      <c r="L84" s="40" t="s">
        <v>672</v>
      </c>
      <c r="M84" s="268"/>
      <c r="N84" s="268">
        <v>225.860782</v>
      </c>
      <c r="O84" s="268"/>
      <c r="P84" s="268"/>
      <c r="Q84" s="268"/>
      <c r="R84" s="268"/>
      <c r="S84" s="268">
        <v>181.835455</v>
      </c>
      <c r="T84" s="268"/>
      <c r="U84" s="268"/>
      <c r="V84" s="268"/>
      <c r="W84" s="268">
        <v>181.835455</v>
      </c>
      <c r="X84" s="268"/>
      <c r="Y84" s="268"/>
      <c r="Z84" s="268">
        <v>97.831816000000003</v>
      </c>
      <c r="AA84" s="268"/>
      <c r="AB84" s="268"/>
      <c r="AC84" s="268"/>
      <c r="AD84" s="268">
        <v>181.837637</v>
      </c>
      <c r="AE84"/>
      <c r="AF84"/>
      <c r="AG84" s="49">
        <f>+E84-M84+IFERROR(VLOOKUP(TRIM($K84)&amp;$AG$4,COMPRAS!$A$1:$E$1,7,0),0)</f>
        <v>800</v>
      </c>
      <c r="AH84" s="49">
        <f>+AG84-N84+IFERROR(VLOOKUP(TRIM($K84)&amp;AH$4,COMPRAS!$A$1:$E$1,7,0),0)</f>
        <v>574.13921800000003</v>
      </c>
      <c r="AI84" s="49">
        <f>+AH84-O84+IFERROR(VLOOKUP(TRIM($K84)&amp;AI$4,COMPRAS!$A$1:$E$1,7,0),0)</f>
        <v>574.13921800000003</v>
      </c>
      <c r="AJ84" s="49">
        <f>+AI84-P84+IFERROR(VLOOKUP(TRIM($K84)&amp;AJ$4,COMPRAS!$A$1:$E$1,7,0),0)</f>
        <v>574.13921800000003</v>
      </c>
      <c r="AK84" s="49">
        <f>+AJ84-Q84+IFERROR(VLOOKUP(TRIM($K84)&amp;AK$4,COMPRAS!$A$1:$E$1,7,0),0)</f>
        <v>574.13921800000003</v>
      </c>
      <c r="AL84" s="49">
        <f>+AK84-R84+IFERROR(VLOOKUP(TRIM($K84)&amp;AL$4,COMPRAS!$A$1:$E$1,7,0),0)</f>
        <v>574.13921800000003</v>
      </c>
      <c r="AM84" s="49">
        <f>+AL84-S84+IFERROR(VLOOKUP(TRIM($K84)&amp;AM$4,COMPRAS!$A$1:$E$1,7,0),0)</f>
        <v>392.303763</v>
      </c>
      <c r="AN84" s="49">
        <f>+AM84-T84+IFERROR(VLOOKUP(TRIM($K84)&amp;AN$4,COMPRAS!$A$1:$E$1,7,0),0)</f>
        <v>392.303763</v>
      </c>
      <c r="AO84" s="49">
        <f>+AN84-U84+IFERROR(VLOOKUP(TRIM($K84)&amp;AO$4,COMPRAS!$A$1:$E$1,7,0),0)</f>
        <v>392.303763</v>
      </c>
      <c r="AP84" s="49">
        <f>+AO84-V84+IFERROR(VLOOKUP(TRIM($K84)&amp;AP$4,COMPRAS!$A$1:$E$1,7,0),0)</f>
        <v>392.303763</v>
      </c>
      <c r="AQ84" s="49">
        <f>+AP84-W84+IFERROR(VLOOKUP(TRIM($K84)&amp;AQ$4,COMPRAS!$A$1:$E$1,7,0),0)</f>
        <v>210.46830800000001</v>
      </c>
      <c r="AR84" s="49">
        <f>+AQ84-X84+IFERROR(VLOOKUP(TRIM($K84)&amp;AR$4,COMPRAS!$A$1:$E$1,7,0),0)</f>
        <v>210.46830800000001</v>
      </c>
      <c r="AS84" s="49">
        <f>+AR84-Y84+IFERROR(VLOOKUP(TRIM($K84)&amp;AS$4,COMPRAS!$A$1:$E$1,7,0),0)</f>
        <v>210.46830800000001</v>
      </c>
      <c r="AT84" s="49">
        <f>+AS84-Z84+IFERROR(VLOOKUP(TRIM($K84)&amp;AT$4,COMPRAS!$A$1:$E$1,7,0),0)</f>
        <v>112.636492</v>
      </c>
      <c r="AU84" s="49">
        <f>+AT84-AA84+IFERROR(VLOOKUP(TRIM($K84)&amp;AU$4,COMPRAS!$A$1:$E$1,7,0),0)</f>
        <v>112.636492</v>
      </c>
      <c r="AV84" s="49">
        <f>+AU84-AB84+IFERROR(VLOOKUP(TRIM($K84)&amp;AV$4,COMPRAS!$A$1:$E$1,7,0),0)</f>
        <v>112.636492</v>
      </c>
    </row>
    <row r="85" spans="1:48" ht="14.4" x14ac:dyDescent="0.3">
      <c r="A85" s="46">
        <f>+IFERROR(VLOOKUP(CONCATENATE(A$2,TRIM($K85)),'Stock Tango'!$A:$G,7,FALSE),0)</f>
        <v>660</v>
      </c>
      <c r="B85" s="46">
        <f>+IFERROR(VLOOKUP(CONCATENATE(B$2,TRIM($K85)),'Stock Tango'!$A:$G,7,FALSE),0)</f>
        <v>0</v>
      </c>
      <c r="C85" s="46">
        <f>+IFERROR(VLOOKUP(CONCATENATE(C$2,TRIM($K85)),'Stock Tango'!$A:$G,7,FALSE),0)</f>
        <v>0</v>
      </c>
      <c r="D85" s="47">
        <f>+IFERROR(VLOOKUP(CONCATENATE(D$2,TRIM($K85)),'Stock Tango'!$A:$G,7,FALSE),0)</f>
        <v>0</v>
      </c>
      <c r="E85" s="48">
        <f t="shared" si="8"/>
        <v>660</v>
      </c>
      <c r="F85" s="46">
        <f>(A85/+VLOOKUP(K85,Consumos!$B$3:$E$1000,4,0))</f>
        <v>30.753623638065875</v>
      </c>
      <c r="G85" s="46" t="str">
        <f t="shared" si="9"/>
        <v>B</v>
      </c>
      <c r="K85" s="40" t="s">
        <v>379</v>
      </c>
      <c r="L85" s="40" t="s">
        <v>355</v>
      </c>
      <c r="M85" s="268"/>
      <c r="N85" s="268">
        <v>310.14339899999999</v>
      </c>
      <c r="O85" s="268"/>
      <c r="P85" s="268"/>
      <c r="Q85" s="268"/>
      <c r="R85" s="268"/>
      <c r="S85" s="268">
        <v>290.76139899999998</v>
      </c>
      <c r="T85" s="268"/>
      <c r="U85" s="268"/>
      <c r="V85" s="268"/>
      <c r="W85" s="268">
        <v>290.75790999999998</v>
      </c>
      <c r="X85" s="268"/>
      <c r="Y85" s="268"/>
      <c r="Z85" s="268"/>
      <c r="AA85" s="268"/>
      <c r="AB85" s="268"/>
      <c r="AC85" s="268"/>
      <c r="AD85" s="268">
        <v>290.75790999999998</v>
      </c>
      <c r="AE85"/>
      <c r="AF85"/>
      <c r="AG85" s="49">
        <f>+E85-M85+IFERROR(VLOOKUP(TRIM($K85)&amp;$AG$4,COMPRAS!$A$1:$E$1,7,0),0)</f>
        <v>660</v>
      </c>
      <c r="AH85" s="49">
        <f>+AG85-N85+IFERROR(VLOOKUP(TRIM($K85)&amp;AH$4,COMPRAS!$A$1:$E$1,7,0),0)</f>
        <v>349.85660100000001</v>
      </c>
      <c r="AI85" s="49">
        <f>+AH85-O85+IFERROR(VLOOKUP(TRIM($K85)&amp;AI$4,COMPRAS!$A$1:$E$1,7,0),0)</f>
        <v>349.85660100000001</v>
      </c>
      <c r="AJ85" s="49">
        <f>+AI85-P85+IFERROR(VLOOKUP(TRIM($K85)&amp;AJ$4,COMPRAS!$A$1:$E$1,7,0),0)</f>
        <v>349.85660100000001</v>
      </c>
      <c r="AK85" s="49">
        <f>+AJ85-Q85+IFERROR(VLOOKUP(TRIM($K85)&amp;AK$4,COMPRAS!$A$1:$E$1,7,0),0)</f>
        <v>349.85660100000001</v>
      </c>
      <c r="AL85" s="49">
        <f>+AK85-R85+IFERROR(VLOOKUP(TRIM($K85)&amp;AL$4,COMPRAS!$A$1:$E$1,7,0),0)</f>
        <v>349.85660100000001</v>
      </c>
      <c r="AM85" s="49">
        <f>+AL85-S85+IFERROR(VLOOKUP(TRIM($K85)&amp;AM$4,COMPRAS!$A$1:$E$1,7,0),0)</f>
        <v>59.095202000000029</v>
      </c>
      <c r="AN85" s="49">
        <f>+AM85-T85+IFERROR(VLOOKUP(TRIM($K85)&amp;AN$4,COMPRAS!$A$1:$E$1,7,0),0)</f>
        <v>59.095202000000029</v>
      </c>
      <c r="AO85" s="49">
        <f>+AN85-U85+IFERROR(VLOOKUP(TRIM($K85)&amp;AO$4,COMPRAS!$A$1:$E$1,7,0),0)</f>
        <v>59.095202000000029</v>
      </c>
      <c r="AP85" s="49">
        <f>+AO85-V85+IFERROR(VLOOKUP(TRIM($K85)&amp;AP$4,COMPRAS!$A$1:$E$1,7,0),0)</f>
        <v>59.095202000000029</v>
      </c>
      <c r="AQ85" s="49">
        <f>+AP85-W85+IFERROR(VLOOKUP(TRIM($K85)&amp;AQ$4,COMPRAS!$A$1:$E$1,7,0),0)</f>
        <v>-231.66270799999995</v>
      </c>
      <c r="AR85" s="49">
        <f>+AQ85-X85+IFERROR(VLOOKUP(TRIM($K85)&amp;AR$4,COMPRAS!$A$1:$E$1,7,0),0)</f>
        <v>-231.66270799999995</v>
      </c>
      <c r="AS85" s="49">
        <f>+AR85-Y85+IFERROR(VLOOKUP(TRIM($K85)&amp;AS$4,COMPRAS!$A$1:$E$1,7,0),0)</f>
        <v>-231.66270799999995</v>
      </c>
      <c r="AT85" s="49">
        <f>+AS85-Z85+IFERROR(VLOOKUP(TRIM($K85)&amp;AT$4,COMPRAS!$A$1:$E$1,7,0),0)</f>
        <v>-231.66270799999995</v>
      </c>
      <c r="AU85" s="49">
        <f>+AT85-AA85+IFERROR(VLOOKUP(TRIM($K85)&amp;AU$4,COMPRAS!$A$1:$E$1,7,0),0)</f>
        <v>-231.66270799999995</v>
      </c>
      <c r="AV85" s="49">
        <f>+AU85-AB85+IFERROR(VLOOKUP(TRIM($K85)&amp;AV$4,COMPRAS!$A$1:$E$1,7,0),0)</f>
        <v>-231.66270799999995</v>
      </c>
    </row>
    <row r="86" spans="1:48" ht="14.4" x14ac:dyDescent="0.3">
      <c r="A86" s="46">
        <f>+IFERROR(VLOOKUP(CONCATENATE(A$2,TRIM($K86)),'Stock Tango'!$A:$G,7,FALSE),0)</f>
        <v>217.75</v>
      </c>
      <c r="B86" s="46">
        <f>+IFERROR(VLOOKUP(CONCATENATE(B$2,TRIM($K86)),'Stock Tango'!$A:$G,7,FALSE),0)</f>
        <v>0</v>
      </c>
      <c r="C86" s="46">
        <f>+IFERROR(VLOOKUP(CONCATENATE(C$2,TRIM($K86)),'Stock Tango'!$A:$G,7,FALSE),0)</f>
        <v>0</v>
      </c>
      <c r="D86" s="47">
        <f>+IFERROR(VLOOKUP(CONCATENATE(D$2,TRIM($K86)),'Stock Tango'!$A:$G,7,FALSE),0)</f>
        <v>0</v>
      </c>
      <c r="E86" s="48">
        <f t="shared" si="8"/>
        <v>217.75</v>
      </c>
      <c r="F86" s="46">
        <f>(A86/+VLOOKUP(K86,Consumos!$B$3:$E$1000,4,0))</f>
        <v>67.571761055081467</v>
      </c>
      <c r="G86" s="46" t="str">
        <f t="shared" si="9"/>
        <v>D</v>
      </c>
      <c r="J86" s="40" t="s">
        <v>1001</v>
      </c>
      <c r="K86" s="40" t="s">
        <v>1257</v>
      </c>
      <c r="L86" s="40" t="s">
        <v>1258</v>
      </c>
      <c r="M86" s="268"/>
      <c r="N86" s="268"/>
      <c r="O86" s="268"/>
      <c r="P86" s="268">
        <v>90.22999999999999</v>
      </c>
      <c r="Q86" s="268"/>
      <c r="R86" s="268"/>
      <c r="S86" s="268"/>
      <c r="T86" s="268"/>
      <c r="U86" s="268"/>
      <c r="V86" s="268"/>
      <c r="W86" s="268">
        <v>129.73000000000002</v>
      </c>
      <c r="X86" s="268"/>
      <c r="Y86" s="268"/>
      <c r="Z86" s="268"/>
      <c r="AA86" s="268"/>
      <c r="AB86" s="268"/>
      <c r="AC86" s="268"/>
      <c r="AD86" s="268"/>
      <c r="AE86"/>
      <c r="AF86"/>
      <c r="AG86" s="49">
        <f>+E86-M86+IFERROR(VLOOKUP(TRIM($K86)&amp;$AG$4,COMPRAS!$A$1:$E$1,7,0),0)</f>
        <v>217.75</v>
      </c>
      <c r="AH86" s="49">
        <f>+AG86-N86+IFERROR(VLOOKUP(TRIM($K86)&amp;AH$4,COMPRAS!$A$1:$E$1,7,0),0)</f>
        <v>217.75</v>
      </c>
      <c r="AI86" s="49">
        <f>+AH86-O86+IFERROR(VLOOKUP(TRIM($K86)&amp;AI$4,COMPRAS!$A$1:$E$1,7,0),0)</f>
        <v>217.75</v>
      </c>
      <c r="AJ86" s="49">
        <f>+AI86-P86+IFERROR(VLOOKUP(TRIM($K86)&amp;AJ$4,COMPRAS!$A$1:$E$1,7,0),0)</f>
        <v>127.52000000000001</v>
      </c>
      <c r="AK86" s="49">
        <f>+AJ86-Q86+IFERROR(VLOOKUP(TRIM($K86)&amp;AK$4,COMPRAS!$A$1:$E$1,7,0),0)</f>
        <v>127.52000000000001</v>
      </c>
      <c r="AL86" s="49">
        <f>+AK86-R86+IFERROR(VLOOKUP(TRIM($K86)&amp;AL$4,COMPRAS!$A$1:$E$1,7,0),0)</f>
        <v>127.52000000000001</v>
      </c>
      <c r="AM86" s="49">
        <f>+AL86-S86+IFERROR(VLOOKUP(TRIM($K86)&amp;AM$4,COMPRAS!$A$1:$E$1,7,0),0)</f>
        <v>127.52000000000001</v>
      </c>
      <c r="AN86" s="49">
        <f>+AM86-T86+IFERROR(VLOOKUP(TRIM($K86)&amp;AN$4,COMPRAS!$A$1:$E$1,7,0),0)</f>
        <v>127.52000000000001</v>
      </c>
      <c r="AO86" s="49">
        <f>+AN86-U86+IFERROR(VLOOKUP(TRIM($K86)&amp;AO$4,COMPRAS!$A$1:$E$1,7,0),0)</f>
        <v>127.52000000000001</v>
      </c>
      <c r="AP86" s="49">
        <f>+AO86-V86+IFERROR(VLOOKUP(TRIM($K86)&amp;AP$4,COMPRAS!$A$1:$E$1,7,0),0)</f>
        <v>127.52000000000001</v>
      </c>
      <c r="AQ86" s="49">
        <f>+AP86-W86+IFERROR(VLOOKUP(TRIM($K86)&amp;AQ$4,COMPRAS!$A$1:$E$1,7,0),0)</f>
        <v>-2.210000000000008</v>
      </c>
      <c r="AR86" s="49">
        <f>+AQ86-X86+IFERROR(VLOOKUP(TRIM($K86)&amp;AR$4,COMPRAS!$A$1:$E$1,7,0),0)</f>
        <v>-2.210000000000008</v>
      </c>
      <c r="AS86" s="49">
        <f>+AR86-Y86+IFERROR(VLOOKUP(TRIM($K86)&amp;AS$4,COMPRAS!$A$1:$E$1,7,0),0)</f>
        <v>-2.210000000000008</v>
      </c>
      <c r="AT86" s="49">
        <f>+AS86-Z86+IFERROR(VLOOKUP(TRIM($K86)&amp;AT$4,COMPRAS!$A$1:$E$1,7,0),0)</f>
        <v>-2.210000000000008</v>
      </c>
      <c r="AU86" s="49">
        <f>+AT86-AA86+IFERROR(VLOOKUP(TRIM($K86)&amp;AU$4,COMPRAS!$A$1:$E$1,7,0),0)</f>
        <v>-2.210000000000008</v>
      </c>
      <c r="AV86" s="49">
        <f>+AU86-AB86+IFERROR(VLOOKUP(TRIM($K86)&amp;AV$4,COMPRAS!$A$1:$E$1,7,0),0)</f>
        <v>-2.210000000000008</v>
      </c>
    </row>
    <row r="87" spans="1:48" ht="14.4" x14ac:dyDescent="0.3">
      <c r="A87" s="46">
        <f>+IFERROR(VLOOKUP(CONCATENATE(A$2,TRIM($K87)),'Stock Tango'!$A:$G,7,FALSE),0)</f>
        <v>10</v>
      </c>
      <c r="B87" s="46">
        <f>+IFERROR(VLOOKUP(CONCATENATE(B$2,TRIM($K87)),'Stock Tango'!$A:$G,7,FALSE),0)</f>
        <v>0</v>
      </c>
      <c r="C87" s="46">
        <f>+IFERROR(VLOOKUP(CONCATENATE(C$2,TRIM($K87)),'Stock Tango'!$A:$G,7,FALSE),0)</f>
        <v>0</v>
      </c>
      <c r="D87" s="47">
        <f>+IFERROR(VLOOKUP(CONCATENATE(D$2,TRIM($K87)),'Stock Tango'!$A:$G,7,FALSE),0)</f>
        <v>0</v>
      </c>
      <c r="E87" s="48">
        <f t="shared" si="8"/>
        <v>10</v>
      </c>
      <c r="F87" s="46">
        <f>(A87/+VLOOKUP(K87,Consumos!$B$3:$E$1000,4,0))</f>
        <v>321.83908045977012</v>
      </c>
      <c r="G87" s="46" t="str">
        <f t="shared" si="9"/>
        <v>E</v>
      </c>
      <c r="K87" s="40" t="s">
        <v>971</v>
      </c>
      <c r="L87" s="40" t="s">
        <v>969</v>
      </c>
      <c r="M87" s="268"/>
      <c r="N87" s="268">
        <v>0.87</v>
      </c>
      <c r="O87" s="268"/>
      <c r="P87" s="268"/>
      <c r="Q87" s="268"/>
      <c r="R87" s="268"/>
      <c r="S87" s="268"/>
      <c r="T87" s="268"/>
      <c r="U87" s="268"/>
      <c r="V87" s="268"/>
      <c r="W87" s="268"/>
      <c r="X87" s="268"/>
      <c r="Y87" s="268"/>
      <c r="Z87" s="268">
        <v>2.2400000000000002</v>
      </c>
      <c r="AA87" s="268"/>
      <c r="AB87" s="268"/>
      <c r="AC87" s="268"/>
      <c r="AD87" s="268"/>
      <c r="AE87"/>
      <c r="AF87"/>
      <c r="AG87" s="49">
        <f>+E87-M87+IFERROR(VLOOKUP(TRIM($K87)&amp;$AG$4,COMPRAS!$A$1:$E$1,7,0),0)</f>
        <v>10</v>
      </c>
      <c r="AH87" s="49">
        <f>+AG87-N87+IFERROR(VLOOKUP(TRIM($K87)&amp;AH$4,COMPRAS!$A$1:$E$1,7,0),0)</f>
        <v>9.1300000000000008</v>
      </c>
      <c r="AI87" s="49">
        <f>+AH87-O87+IFERROR(VLOOKUP(TRIM($K87)&amp;AI$4,COMPRAS!$A$1:$E$1,7,0),0)</f>
        <v>9.1300000000000008</v>
      </c>
      <c r="AJ87" s="49">
        <f>+AI87-P87+IFERROR(VLOOKUP(TRIM($K87)&amp;AJ$4,COMPRAS!$A$1:$E$1,7,0),0)</f>
        <v>9.1300000000000008</v>
      </c>
      <c r="AK87" s="49">
        <f>+AJ87-Q87+IFERROR(VLOOKUP(TRIM($K87)&amp;AK$4,COMPRAS!$A$1:$E$1,7,0),0)</f>
        <v>9.1300000000000008</v>
      </c>
      <c r="AL87" s="49">
        <f>+AK87-R87+IFERROR(VLOOKUP(TRIM($K87)&amp;AL$4,COMPRAS!$A$1:$E$1,7,0),0)</f>
        <v>9.1300000000000008</v>
      </c>
      <c r="AM87" s="49">
        <f>+AL87-S87+IFERROR(VLOOKUP(TRIM($K87)&amp;AM$4,COMPRAS!$A$1:$E$1,7,0),0)</f>
        <v>9.1300000000000008</v>
      </c>
      <c r="AN87" s="49">
        <f>+AM87-T87+IFERROR(VLOOKUP(TRIM($K87)&amp;AN$4,COMPRAS!$A$1:$E$1,7,0),0)</f>
        <v>9.1300000000000008</v>
      </c>
      <c r="AO87" s="49">
        <f>+AN87-U87+IFERROR(VLOOKUP(TRIM($K87)&amp;AO$4,COMPRAS!$A$1:$E$1,7,0),0)</f>
        <v>9.1300000000000008</v>
      </c>
      <c r="AP87" s="49">
        <f>+AO87-V87+IFERROR(VLOOKUP(TRIM($K87)&amp;AP$4,COMPRAS!$A$1:$E$1,7,0),0)</f>
        <v>9.1300000000000008</v>
      </c>
      <c r="AQ87" s="49">
        <f>+AP87-W87+IFERROR(VLOOKUP(TRIM($K87)&amp;AQ$4,COMPRAS!$A$1:$E$1,7,0),0)</f>
        <v>9.1300000000000008</v>
      </c>
      <c r="AR87" s="49">
        <f>+AQ87-X87+IFERROR(VLOOKUP(TRIM($K87)&amp;AR$4,COMPRAS!$A$1:$E$1,7,0),0)</f>
        <v>9.1300000000000008</v>
      </c>
      <c r="AS87" s="49">
        <f>+AR87-Y87+IFERROR(VLOOKUP(TRIM($K87)&amp;AS$4,COMPRAS!$A$1:$E$1,7,0),0)</f>
        <v>9.1300000000000008</v>
      </c>
      <c r="AT87" s="49">
        <f>+AS87-Z87+IFERROR(VLOOKUP(TRIM($K87)&amp;AT$4,COMPRAS!$A$1:$E$1,7,0),0)</f>
        <v>6.8900000000000006</v>
      </c>
      <c r="AU87" s="49">
        <f>+AT87-AA87+IFERROR(VLOOKUP(TRIM($K87)&amp;AU$4,COMPRAS!$A$1:$E$1,7,0),0)</f>
        <v>6.8900000000000006</v>
      </c>
      <c r="AV87" s="49">
        <f>+AU87-AB87+IFERROR(VLOOKUP(TRIM($K87)&amp;AV$4,COMPRAS!$A$1:$E$1,7,0),0)</f>
        <v>6.8900000000000006</v>
      </c>
    </row>
    <row r="88" spans="1:48" ht="14.4" x14ac:dyDescent="0.3">
      <c r="A88" s="46">
        <f>+IFERROR(VLOOKUP(CONCATENATE(A$2,TRIM($K88)),'Stock Tango'!$A:$G,7,FALSE),0)</f>
        <v>2640</v>
      </c>
      <c r="B88" s="46">
        <f>+IFERROR(VLOOKUP(CONCATENATE(B$2,TRIM($K88)),'Stock Tango'!$A:$G,7,FALSE),0)</f>
        <v>0</v>
      </c>
      <c r="C88" s="46">
        <f>+IFERROR(VLOOKUP(CONCATENATE(C$2,TRIM($K88)),'Stock Tango'!$A:$G,7,FALSE),0)</f>
        <v>0</v>
      </c>
      <c r="D88" s="47">
        <f>+IFERROR(VLOOKUP(CONCATENATE(D$2,TRIM($K88)),'Stock Tango'!$A:$G,7,FALSE),0)</f>
        <v>0</v>
      </c>
      <c r="E88" s="48">
        <f t="shared" si="8"/>
        <v>2640</v>
      </c>
      <c r="F88" s="46">
        <f>(A88/+VLOOKUP(K88,Consumos!$B$3:$E$1000,4,0))</f>
        <v>14.481992527824746</v>
      </c>
      <c r="G88" s="46" t="str">
        <f t="shared" si="9"/>
        <v>A</v>
      </c>
      <c r="K88" s="40" t="s">
        <v>1206</v>
      </c>
      <c r="L88" s="40" t="s">
        <v>1207</v>
      </c>
      <c r="M88" s="268"/>
      <c r="N88" s="268">
        <v>1006.28</v>
      </c>
      <c r="O88" s="268"/>
      <c r="P88" s="268">
        <v>1382.03</v>
      </c>
      <c r="Q88" s="268"/>
      <c r="R88" s="268"/>
      <c r="S88" s="268">
        <v>1149.6200000000001</v>
      </c>
      <c r="T88" s="268">
        <v>1566.3399999999997</v>
      </c>
      <c r="U88" s="268"/>
      <c r="V88" s="268"/>
      <c r="W88" s="268">
        <v>1758.79</v>
      </c>
      <c r="X88" s="268">
        <v>908.82</v>
      </c>
      <c r="Y88" s="268"/>
      <c r="Z88" s="268"/>
      <c r="AA88" s="268"/>
      <c r="AB88" s="268">
        <v>2033.12</v>
      </c>
      <c r="AC88" s="268"/>
      <c r="AD88" s="268">
        <v>620.13000000000011</v>
      </c>
      <c r="AE88"/>
      <c r="AF88"/>
      <c r="AG88" s="49">
        <f>+E88-M88+IFERROR(VLOOKUP(TRIM($K88)&amp;$AG$4,COMPRAS!$A$1:$E$1,7,0),0)</f>
        <v>2640</v>
      </c>
      <c r="AH88" s="49">
        <f>+AG88-N88+IFERROR(VLOOKUP(TRIM($K88)&amp;AH$4,COMPRAS!$A$1:$E$1,7,0),0)</f>
        <v>1633.72</v>
      </c>
      <c r="AI88" s="49">
        <f>+AH88-O88+IFERROR(VLOOKUP(TRIM($K88)&amp;AI$4,COMPRAS!$A$1:$E$1,7,0),0)</f>
        <v>1633.72</v>
      </c>
      <c r="AJ88" s="49">
        <f>+AI88-P88+IFERROR(VLOOKUP(TRIM($K88)&amp;AJ$4,COMPRAS!$A$1:$E$1,7,0),0)</f>
        <v>251.69000000000005</v>
      </c>
      <c r="AK88" s="49">
        <f>+AJ88-Q88+IFERROR(VLOOKUP(TRIM($K88)&amp;AK$4,COMPRAS!$A$1:$E$1,7,0),0)</f>
        <v>251.69000000000005</v>
      </c>
      <c r="AL88" s="49">
        <f>+AK88-R88+IFERROR(VLOOKUP(TRIM($K88)&amp;AL$4,COMPRAS!$A$1:$E$1,7,0),0)</f>
        <v>251.69000000000005</v>
      </c>
      <c r="AM88" s="49">
        <f>+AL88-S88+IFERROR(VLOOKUP(TRIM($K88)&amp;AM$4,COMPRAS!$A$1:$E$1,7,0),0)</f>
        <v>-897.93000000000006</v>
      </c>
      <c r="AN88" s="49">
        <f>+AM88-T88+IFERROR(VLOOKUP(TRIM($K88)&amp;AN$4,COMPRAS!$A$1:$E$1,7,0),0)</f>
        <v>-2464.2699999999995</v>
      </c>
      <c r="AO88" s="49">
        <f>+AN88-U88+IFERROR(VLOOKUP(TRIM($K88)&amp;AO$4,COMPRAS!$A$1:$E$1,7,0),0)</f>
        <v>-2464.2699999999995</v>
      </c>
      <c r="AP88" s="49">
        <f>+AO88-V88+IFERROR(VLOOKUP(TRIM($K88)&amp;AP$4,COMPRAS!$A$1:$E$1,7,0),0)</f>
        <v>-2464.2699999999995</v>
      </c>
      <c r="AQ88" s="49">
        <f>+AP88-W88+IFERROR(VLOOKUP(TRIM($K88)&amp;AQ$4,COMPRAS!$A$1:$E$1,7,0),0)</f>
        <v>-4223.0599999999995</v>
      </c>
      <c r="AR88" s="49">
        <f>+AQ88-X88+IFERROR(VLOOKUP(TRIM($K88)&amp;AR$4,COMPRAS!$A$1:$E$1,7,0),0)</f>
        <v>-5131.8799999999992</v>
      </c>
      <c r="AS88" s="49">
        <f>+AR88-Y88+IFERROR(VLOOKUP(TRIM($K88)&amp;AS$4,COMPRAS!$A$1:$E$1,7,0),0)</f>
        <v>-5131.8799999999992</v>
      </c>
      <c r="AT88" s="49">
        <f>+AS88-Z88+IFERROR(VLOOKUP(TRIM($K88)&amp;AT$4,COMPRAS!$A$1:$E$1,7,0),0)</f>
        <v>-5131.8799999999992</v>
      </c>
      <c r="AU88" s="49">
        <f>+AT88-AA88+IFERROR(VLOOKUP(TRIM($K88)&amp;AU$4,COMPRAS!$A$1:$E$1,7,0),0)</f>
        <v>-5131.8799999999992</v>
      </c>
      <c r="AV88" s="49">
        <f>+AU88-AB88+IFERROR(VLOOKUP(TRIM($K88)&amp;AV$4,COMPRAS!$A$1:$E$1,7,0),0)</f>
        <v>-7164.9999999999991</v>
      </c>
    </row>
    <row r="89" spans="1:48" ht="14.4" x14ac:dyDescent="0.3">
      <c r="A89" s="46">
        <f>+IFERROR(VLOOKUP(CONCATENATE(A$2,TRIM($K89)),'Stock Tango'!$A:$G,7,FALSE),0)</f>
        <v>238.55</v>
      </c>
      <c r="B89" s="46">
        <f>+IFERROR(VLOOKUP(CONCATENATE(B$2,TRIM($K89)),'Stock Tango'!$A:$G,7,FALSE),0)</f>
        <v>0</v>
      </c>
      <c r="C89" s="46">
        <f>+IFERROR(VLOOKUP(CONCATENATE(C$2,TRIM($K89)),'Stock Tango'!$A:$G,7,FALSE),0)</f>
        <v>0</v>
      </c>
      <c r="D89" s="47">
        <f>+IFERROR(VLOOKUP(CONCATENATE(D$2,TRIM($K89)),'Stock Tango'!$A:$G,7,FALSE),0)</f>
        <v>0</v>
      </c>
      <c r="E89" s="48">
        <f t="shared" si="8"/>
        <v>238.55</v>
      </c>
      <c r="F89" s="46">
        <f>(A89/+VLOOKUP(K89,Consumos!$B$3:$E$1000,4,0))</f>
        <v>57.860360360360367</v>
      </c>
      <c r="G89" s="46" t="str">
        <f t="shared" si="9"/>
        <v>C</v>
      </c>
      <c r="K89" s="40" t="s">
        <v>1253</v>
      </c>
      <c r="L89" s="40" t="s">
        <v>990</v>
      </c>
      <c r="M89" s="268">
        <v>51.24</v>
      </c>
      <c r="N89" s="268"/>
      <c r="O89" s="268">
        <v>64.2</v>
      </c>
      <c r="P89" s="268"/>
      <c r="Q89" s="268"/>
      <c r="R89" s="268"/>
      <c r="S89" s="268"/>
      <c r="T89" s="268"/>
      <c r="U89" s="268"/>
      <c r="V89" s="268"/>
      <c r="W89" s="268"/>
      <c r="X89" s="268"/>
      <c r="Y89" s="268"/>
      <c r="Z89" s="268">
        <v>27.14</v>
      </c>
      <c r="AA89" s="268"/>
      <c r="AB89" s="268"/>
      <c r="AC89" s="268"/>
      <c r="AD89" s="268"/>
      <c r="AE89"/>
      <c r="AF89"/>
      <c r="AG89" s="49">
        <f>+E89-M89+IFERROR(VLOOKUP(TRIM($K89)&amp;$AG$4,COMPRAS!$A$1:$E$1,7,0),0)</f>
        <v>187.31</v>
      </c>
      <c r="AH89" s="49">
        <f>+AG89-N89+IFERROR(VLOOKUP(TRIM($K89)&amp;AH$4,COMPRAS!$A$1:$E$1,7,0),0)</f>
        <v>187.31</v>
      </c>
      <c r="AI89" s="49">
        <f>+AH89-O89+IFERROR(VLOOKUP(TRIM($K89)&amp;AI$4,COMPRAS!$A$1:$E$1,7,0),0)</f>
        <v>123.11</v>
      </c>
      <c r="AJ89" s="49">
        <f>+AI89-P89+IFERROR(VLOOKUP(TRIM($K89)&amp;AJ$4,COMPRAS!$A$1:$E$1,7,0),0)</f>
        <v>123.11</v>
      </c>
      <c r="AK89" s="49">
        <f>+AJ89-Q89+IFERROR(VLOOKUP(TRIM($K89)&amp;AK$4,COMPRAS!$A$1:$E$1,7,0),0)</f>
        <v>123.11</v>
      </c>
      <c r="AL89" s="49">
        <f>+AK89-R89+IFERROR(VLOOKUP(TRIM($K89)&amp;AL$4,COMPRAS!$A$1:$E$1,7,0),0)</f>
        <v>123.11</v>
      </c>
      <c r="AM89" s="49">
        <f>+AL89-S89+IFERROR(VLOOKUP(TRIM($K89)&amp;AM$4,COMPRAS!$A$1:$E$1,7,0),0)</f>
        <v>123.11</v>
      </c>
      <c r="AN89" s="49">
        <f>+AM89-T89+IFERROR(VLOOKUP(TRIM($K89)&amp;AN$4,COMPRAS!$A$1:$E$1,7,0),0)</f>
        <v>123.11</v>
      </c>
      <c r="AO89" s="49">
        <f>+AN89-U89+IFERROR(VLOOKUP(TRIM($K89)&amp;AO$4,COMPRAS!$A$1:$E$1,7,0),0)</f>
        <v>123.11</v>
      </c>
      <c r="AP89" s="49">
        <f>+AO89-V89+IFERROR(VLOOKUP(TRIM($K89)&amp;AP$4,COMPRAS!$A$1:$E$1,7,0),0)</f>
        <v>123.11</v>
      </c>
      <c r="AQ89" s="49">
        <f>+AP89-W89+IFERROR(VLOOKUP(TRIM($K89)&amp;AQ$4,COMPRAS!$A$1:$E$1,7,0),0)</f>
        <v>123.11</v>
      </c>
      <c r="AR89" s="49">
        <f>+AQ89-X89+IFERROR(VLOOKUP(TRIM($K89)&amp;AR$4,COMPRAS!$A$1:$E$1,7,0),0)</f>
        <v>123.11</v>
      </c>
      <c r="AS89" s="49">
        <f>+AR89-Y89+IFERROR(VLOOKUP(TRIM($K89)&amp;AS$4,COMPRAS!$A$1:$E$1,7,0),0)</f>
        <v>123.11</v>
      </c>
      <c r="AT89" s="49">
        <f>+AS89-Z89+IFERROR(VLOOKUP(TRIM($K89)&amp;AT$4,COMPRAS!$A$1:$E$1,7,0),0)</f>
        <v>95.97</v>
      </c>
      <c r="AU89" s="49">
        <f>+AT89-AA89+IFERROR(VLOOKUP(TRIM($K89)&amp;AU$4,COMPRAS!$A$1:$E$1,7,0),0)</f>
        <v>95.97</v>
      </c>
      <c r="AV89" s="49">
        <f>+AU89-AB89+IFERROR(VLOOKUP(TRIM($K89)&amp;AV$4,COMPRAS!$A$1:$E$1,7,0),0)</f>
        <v>95.97</v>
      </c>
    </row>
    <row r="90" spans="1:48" ht="14.4" x14ac:dyDescent="0.3">
      <c r="A90" s="46">
        <f>+IFERROR(VLOOKUP(CONCATENATE(A$2,TRIM($K90)),'Stock Tango'!$A:$G,7,FALSE),0)</f>
        <v>0</v>
      </c>
      <c r="B90" s="46">
        <f>+IFERROR(VLOOKUP(CONCATENATE(B$2,TRIM($K90)),'Stock Tango'!$A:$G,7,FALSE),0)</f>
        <v>0</v>
      </c>
      <c r="C90" s="46">
        <f>+IFERROR(VLOOKUP(CONCATENATE(C$2,TRIM($K90)),'Stock Tango'!$A:$G,7,FALSE),0)</f>
        <v>0</v>
      </c>
      <c r="D90" s="47">
        <f>+IFERROR(VLOOKUP(CONCATENATE(D$2,TRIM($K90)),'Stock Tango'!$A:$G,7,FALSE),0)</f>
        <v>0</v>
      </c>
      <c r="E90" s="48">
        <f t="shared" si="8"/>
        <v>0</v>
      </c>
      <c r="F90" s="46">
        <f>(A90/+VLOOKUP(K90,Consumos!$B$3:$E$1000,4,0))</f>
        <v>0</v>
      </c>
      <c r="G90" s="46" t="str">
        <f t="shared" si="9"/>
        <v>A</v>
      </c>
      <c r="K90" s="40" t="s">
        <v>1288</v>
      </c>
      <c r="L90" s="40" t="s">
        <v>878</v>
      </c>
      <c r="M90" s="268">
        <v>6</v>
      </c>
      <c r="N90" s="268">
        <v>4.2799999999999994</v>
      </c>
      <c r="O90" s="268">
        <v>11.1</v>
      </c>
      <c r="P90" s="268">
        <v>9.6</v>
      </c>
      <c r="Q90" s="268"/>
      <c r="R90" s="268"/>
      <c r="S90" s="268"/>
      <c r="T90" s="268"/>
      <c r="U90" s="268">
        <v>5.21</v>
      </c>
      <c r="V90" s="268"/>
      <c r="W90" s="268">
        <v>16.5</v>
      </c>
      <c r="X90" s="268">
        <v>3.12</v>
      </c>
      <c r="Y90" s="268"/>
      <c r="Z90" s="268">
        <v>8.17</v>
      </c>
      <c r="AA90" s="268"/>
      <c r="AB90" s="268"/>
      <c r="AC90" s="268"/>
      <c r="AD90" s="268"/>
      <c r="AE90"/>
      <c r="AF90"/>
      <c r="AG90" s="49">
        <f>+E90-M90+IFERROR(VLOOKUP(TRIM($K90)&amp;$AG$4,COMPRAS!$A$1:$E$1,7,0),0)</f>
        <v>-6</v>
      </c>
      <c r="AH90" s="49">
        <f>+AG90-N90+IFERROR(VLOOKUP(TRIM($K90)&amp;AH$4,COMPRAS!$A$1:$E$1,7,0),0)</f>
        <v>-10.28</v>
      </c>
      <c r="AI90" s="49">
        <f>+AH90-O90+IFERROR(VLOOKUP(TRIM($K90)&amp;AI$4,COMPRAS!$A$1:$E$1,7,0),0)</f>
        <v>-21.38</v>
      </c>
      <c r="AJ90" s="49">
        <f>+AI90-P90+IFERROR(VLOOKUP(TRIM($K90)&amp;AJ$4,COMPRAS!$A$1:$E$1,7,0),0)</f>
        <v>-30.979999999999997</v>
      </c>
      <c r="AK90" s="49">
        <f>+AJ90-Q90+IFERROR(VLOOKUP(TRIM($K90)&amp;AK$4,COMPRAS!$A$1:$E$1,7,0),0)</f>
        <v>-30.979999999999997</v>
      </c>
      <c r="AL90" s="49">
        <f>+AK90-R90+IFERROR(VLOOKUP(TRIM($K90)&amp;AL$4,COMPRAS!$A$1:$E$1,7,0),0)</f>
        <v>-30.979999999999997</v>
      </c>
      <c r="AM90" s="49">
        <f>+AL90-S90+IFERROR(VLOOKUP(TRIM($K90)&amp;AM$4,COMPRAS!$A$1:$E$1,7,0),0)</f>
        <v>-30.979999999999997</v>
      </c>
      <c r="AN90" s="49">
        <f>+AM90-T90+IFERROR(VLOOKUP(TRIM($K90)&amp;AN$4,COMPRAS!$A$1:$E$1,7,0),0)</f>
        <v>-30.979999999999997</v>
      </c>
      <c r="AO90" s="49">
        <f>+AN90-U90+IFERROR(VLOOKUP(TRIM($K90)&amp;AO$4,COMPRAS!$A$1:$E$1,7,0),0)</f>
        <v>-36.19</v>
      </c>
      <c r="AP90" s="49">
        <f>+AO90-V90+IFERROR(VLOOKUP(TRIM($K90)&amp;AP$4,COMPRAS!$A$1:$E$1,7,0),0)</f>
        <v>-36.19</v>
      </c>
      <c r="AQ90" s="49">
        <f>+AP90-W90+IFERROR(VLOOKUP(TRIM($K90)&amp;AQ$4,COMPRAS!$A$1:$E$1,7,0),0)</f>
        <v>-52.69</v>
      </c>
      <c r="AR90" s="49">
        <f>+AQ90-X90+IFERROR(VLOOKUP(TRIM($K90)&amp;AR$4,COMPRAS!$A$1:$E$1,7,0),0)</f>
        <v>-55.809999999999995</v>
      </c>
      <c r="AS90" s="49">
        <f>+AR90-Y90+IFERROR(VLOOKUP(TRIM($K90)&amp;AS$4,COMPRAS!$A$1:$E$1,7,0),0)</f>
        <v>-55.809999999999995</v>
      </c>
      <c r="AT90" s="49">
        <f>+AS90-Z90+IFERROR(VLOOKUP(TRIM($K90)&amp;AT$4,COMPRAS!$A$1:$E$1,7,0),0)</f>
        <v>-63.98</v>
      </c>
      <c r="AU90" s="49">
        <f>+AT90-AA90+IFERROR(VLOOKUP(TRIM($K90)&amp;AU$4,COMPRAS!$A$1:$E$1,7,0),0)</f>
        <v>-63.98</v>
      </c>
      <c r="AV90" s="49">
        <f>+AU90-AB90+IFERROR(VLOOKUP(TRIM($K90)&amp;AV$4,COMPRAS!$A$1:$E$1,7,0),0)</f>
        <v>-63.98</v>
      </c>
    </row>
    <row r="91" spans="1:48" ht="14.4" x14ac:dyDescent="0.3">
      <c r="A91" s="46">
        <f>+IFERROR(VLOOKUP(CONCATENATE(A$2,TRIM($K91)),'Stock Tango'!$A:$G,7,FALSE),0)</f>
        <v>69600</v>
      </c>
      <c r="B91" s="46">
        <f>+IFERROR(VLOOKUP(CONCATENATE(B$2,TRIM($K91)),'Stock Tango'!$A:$G,7,FALSE),0)</f>
        <v>0</v>
      </c>
      <c r="C91" s="46">
        <f>+IFERROR(VLOOKUP(CONCATENATE(C$2,TRIM($K91)),'Stock Tango'!$A:$G,7,FALSE),0)</f>
        <v>0</v>
      </c>
      <c r="D91" s="47">
        <f>+IFERROR(VLOOKUP(CONCATENATE(D$2,TRIM($K91)),'Stock Tango'!$A:$G,7,FALSE),0)</f>
        <v>0</v>
      </c>
      <c r="E91" s="48">
        <f t="shared" si="8"/>
        <v>69600</v>
      </c>
      <c r="F91" s="46">
        <f>(A91/+VLOOKUP(K91,Consumos!$B$3:$E$1000,4,0))</f>
        <v>107.7167725428355</v>
      </c>
      <c r="G91" s="46" t="str">
        <f t="shared" si="9"/>
        <v>E</v>
      </c>
      <c r="K91" s="40" t="s">
        <v>997</v>
      </c>
      <c r="L91" s="40" t="s">
        <v>998</v>
      </c>
      <c r="M91" s="268">
        <v>3000.3</v>
      </c>
      <c r="N91" s="268">
        <v>2135.6400000000003</v>
      </c>
      <c r="O91" s="268">
        <v>5550.55</v>
      </c>
      <c r="P91" s="268">
        <v>4800.4800000000005</v>
      </c>
      <c r="Q91" s="268"/>
      <c r="R91" s="268"/>
      <c r="S91" s="268"/>
      <c r="T91" s="268"/>
      <c r="U91" s="268">
        <v>2604.92</v>
      </c>
      <c r="V91" s="268"/>
      <c r="W91" s="268">
        <v>8250.8300000000017</v>
      </c>
      <c r="X91" s="268">
        <v>1562.66</v>
      </c>
      <c r="Y91" s="268"/>
      <c r="Z91" s="268">
        <v>4085.89</v>
      </c>
      <c r="AA91" s="268"/>
      <c r="AB91" s="268"/>
      <c r="AC91" s="268"/>
      <c r="AD91" s="268"/>
      <c r="AE91"/>
      <c r="AF91"/>
      <c r="AG91" s="49">
        <f>+E91-M91+IFERROR(VLOOKUP(TRIM($K91)&amp;$AG$4,COMPRAS!$A$1:$E$1,7,0),0)</f>
        <v>66599.7</v>
      </c>
      <c r="AH91" s="49">
        <f>+AG91-N91+IFERROR(VLOOKUP(TRIM($K91)&amp;AH$4,COMPRAS!$A$1:$E$1,7,0),0)</f>
        <v>64464.06</v>
      </c>
      <c r="AI91" s="49">
        <f>+AH91-O91+IFERROR(VLOOKUP(TRIM($K91)&amp;AI$4,COMPRAS!$A$1:$E$1,7,0),0)</f>
        <v>58913.509999999995</v>
      </c>
      <c r="AJ91" s="49">
        <f>+AI91-P91+IFERROR(VLOOKUP(TRIM($K91)&amp;AJ$4,COMPRAS!$A$1:$E$1,7,0),0)</f>
        <v>54113.029999999992</v>
      </c>
      <c r="AK91" s="49">
        <f>+AJ91-Q91+IFERROR(VLOOKUP(TRIM($K91)&amp;AK$4,COMPRAS!$A$1:$E$1,7,0),0)</f>
        <v>54113.029999999992</v>
      </c>
      <c r="AL91" s="49">
        <f>+AK91-R91+IFERROR(VLOOKUP(TRIM($K91)&amp;AL$4,COMPRAS!$A$1:$E$1,7,0),0)</f>
        <v>54113.029999999992</v>
      </c>
      <c r="AM91" s="49">
        <f>+AL91-S91+IFERROR(VLOOKUP(TRIM($K91)&amp;AM$4,COMPRAS!$A$1:$E$1,7,0),0)</f>
        <v>54113.029999999992</v>
      </c>
      <c r="AN91" s="49">
        <f>+AM91-T91+IFERROR(VLOOKUP(TRIM($K91)&amp;AN$4,COMPRAS!$A$1:$E$1,7,0),0)</f>
        <v>54113.029999999992</v>
      </c>
      <c r="AO91" s="49">
        <f>+AN91-U91+IFERROR(VLOOKUP(TRIM($K91)&amp;AO$4,COMPRAS!$A$1:$E$1,7,0),0)</f>
        <v>51508.109999999993</v>
      </c>
      <c r="AP91" s="49">
        <f>+AO91-V91+IFERROR(VLOOKUP(TRIM($K91)&amp;AP$4,COMPRAS!$A$1:$E$1,7,0),0)</f>
        <v>51508.109999999993</v>
      </c>
      <c r="AQ91" s="49">
        <f>+AP91-W91+IFERROR(VLOOKUP(TRIM($K91)&amp;AQ$4,COMPRAS!$A$1:$E$1,7,0),0)</f>
        <v>43257.279999999992</v>
      </c>
      <c r="AR91" s="49">
        <f>+AQ91-X91+IFERROR(VLOOKUP(TRIM($K91)&amp;AR$4,COMPRAS!$A$1:$E$1,7,0),0)</f>
        <v>41694.619999999988</v>
      </c>
      <c r="AS91" s="49">
        <f>+AR91-Y91+IFERROR(VLOOKUP(TRIM($K91)&amp;AS$4,COMPRAS!$A$1:$E$1,7,0),0)</f>
        <v>41694.619999999988</v>
      </c>
      <c r="AT91" s="49">
        <f>+AS91-Z91+IFERROR(VLOOKUP(TRIM($K91)&amp;AT$4,COMPRAS!$A$1:$E$1,7,0),0)</f>
        <v>37608.729999999989</v>
      </c>
      <c r="AU91" s="49">
        <f>+AT91-AA91+IFERROR(VLOOKUP(TRIM($K91)&amp;AU$4,COMPRAS!$A$1:$E$1,7,0),0)</f>
        <v>37608.729999999989</v>
      </c>
      <c r="AV91" s="49">
        <f>+AU91-AB91+IFERROR(VLOOKUP(TRIM($K91)&amp;AV$4,COMPRAS!$A$1:$E$1,7,0),0)</f>
        <v>37608.729999999989</v>
      </c>
    </row>
    <row r="92" spans="1:48" ht="14.4" x14ac:dyDescent="0.3">
      <c r="A92" s="46">
        <f>+IFERROR(VLOOKUP(CONCATENATE(A$2,TRIM($K92)),'Stock Tango'!$A:$G,7,FALSE),0)</f>
        <v>3375</v>
      </c>
      <c r="B92" s="46">
        <f>+IFERROR(VLOOKUP(CONCATENATE(B$2,TRIM($K92)),'Stock Tango'!$A:$G,7,FALSE),0)</f>
        <v>0</v>
      </c>
      <c r="C92" s="46">
        <f>+IFERROR(VLOOKUP(CONCATENATE(C$2,TRIM($K92)),'Stock Tango'!$A:$G,7,FALSE),0)</f>
        <v>0</v>
      </c>
      <c r="D92" s="47">
        <f>+IFERROR(VLOOKUP(CONCATENATE(D$2,TRIM($K92)),'Stock Tango'!$A:$G,7,FALSE),0)</f>
        <v>0</v>
      </c>
      <c r="E92" s="48">
        <f t="shared" si="8"/>
        <v>3375</v>
      </c>
      <c r="F92" s="46">
        <f>(A92/+VLOOKUP(K92,Consumos!$B$3:$E$1000,4,0))</f>
        <v>9.8553505688988068</v>
      </c>
      <c r="G92" s="46" t="str">
        <f t="shared" si="9"/>
        <v>A</v>
      </c>
      <c r="K92" s="40" t="s">
        <v>1018</v>
      </c>
      <c r="L92" s="40" t="s">
        <v>1019</v>
      </c>
      <c r="M92" s="268"/>
      <c r="N92" s="268">
        <v>996.57</v>
      </c>
      <c r="O92" s="268"/>
      <c r="P92" s="268">
        <v>2773.1700000000005</v>
      </c>
      <c r="Q92" s="268"/>
      <c r="R92" s="268"/>
      <c r="S92" s="268">
        <v>2378.71</v>
      </c>
      <c r="T92" s="268">
        <v>3440.25</v>
      </c>
      <c r="U92" s="268"/>
      <c r="V92" s="268"/>
      <c r="W92" s="268">
        <v>2820.96</v>
      </c>
      <c r="X92" s="268">
        <v>2707.2299999999996</v>
      </c>
      <c r="Y92" s="268"/>
      <c r="Z92" s="268">
        <v>212.67</v>
      </c>
      <c r="AA92" s="268"/>
      <c r="AB92" s="268">
        <v>5470.03</v>
      </c>
      <c r="AC92" s="268"/>
      <c r="AD92" s="268">
        <v>348.93</v>
      </c>
      <c r="AE92"/>
      <c r="AF92"/>
      <c r="AG92" s="49">
        <f>+E92-M92+IFERROR(VLOOKUP(TRIM($K92)&amp;$AG$4,COMPRAS!$A$1:$E$1,7,0),0)</f>
        <v>3375</v>
      </c>
      <c r="AH92" s="49">
        <f>+AG92-N92+IFERROR(VLOOKUP(TRIM($K92)&amp;AH$4,COMPRAS!$A$1:$E$1,7,0),0)</f>
        <v>2378.4299999999998</v>
      </c>
      <c r="AI92" s="49">
        <f>+AH92-O92+IFERROR(VLOOKUP(TRIM($K92)&amp;AI$4,COMPRAS!$A$1:$E$1,7,0),0)</f>
        <v>2378.4299999999998</v>
      </c>
      <c r="AJ92" s="49">
        <f>+AI92-P92+IFERROR(VLOOKUP(TRIM($K92)&amp;AJ$4,COMPRAS!$A$1:$E$1,7,0),0)</f>
        <v>-394.74000000000069</v>
      </c>
      <c r="AK92" s="49">
        <f>+AJ92-Q92+IFERROR(VLOOKUP(TRIM($K92)&amp;AK$4,COMPRAS!$A$1:$E$1,7,0),0)</f>
        <v>-394.74000000000069</v>
      </c>
      <c r="AL92" s="49">
        <f>+AK92-R92+IFERROR(VLOOKUP(TRIM($K92)&amp;AL$4,COMPRAS!$A$1:$E$1,7,0),0)</f>
        <v>-394.74000000000069</v>
      </c>
      <c r="AM92" s="49">
        <f>+AL92-S92+IFERROR(VLOOKUP(TRIM($K92)&amp;AM$4,COMPRAS!$A$1:$E$1,7,0),0)</f>
        <v>-2773.4500000000007</v>
      </c>
      <c r="AN92" s="49">
        <f>+AM92-T92+IFERROR(VLOOKUP(TRIM($K92)&amp;AN$4,COMPRAS!$A$1:$E$1,7,0),0)</f>
        <v>-6213.7000000000007</v>
      </c>
      <c r="AO92" s="49">
        <f>+AN92-U92+IFERROR(VLOOKUP(TRIM($K92)&amp;AO$4,COMPRAS!$A$1:$E$1,7,0),0)</f>
        <v>-6213.7000000000007</v>
      </c>
      <c r="AP92" s="49">
        <f>+AO92-V92+IFERROR(VLOOKUP(TRIM($K92)&amp;AP$4,COMPRAS!$A$1:$E$1,7,0),0)</f>
        <v>-6213.7000000000007</v>
      </c>
      <c r="AQ92" s="49">
        <f>+AP92-W92+IFERROR(VLOOKUP(TRIM($K92)&amp;AQ$4,COMPRAS!$A$1:$E$1,7,0),0)</f>
        <v>-9034.66</v>
      </c>
      <c r="AR92" s="49">
        <f>+AQ92-X92+IFERROR(VLOOKUP(TRIM($K92)&amp;AR$4,COMPRAS!$A$1:$E$1,7,0),0)</f>
        <v>-11741.89</v>
      </c>
      <c r="AS92" s="49">
        <f>+AR92-Y92+IFERROR(VLOOKUP(TRIM($K92)&amp;AS$4,COMPRAS!$A$1:$E$1,7,0),0)</f>
        <v>-11741.89</v>
      </c>
      <c r="AT92" s="49">
        <f>+AS92-Z92+IFERROR(VLOOKUP(TRIM($K92)&amp;AT$4,COMPRAS!$A$1:$E$1,7,0),0)</f>
        <v>-11954.56</v>
      </c>
      <c r="AU92" s="49">
        <f>+AT92-AA92+IFERROR(VLOOKUP(TRIM($K92)&amp;AU$4,COMPRAS!$A$1:$E$1,7,0),0)</f>
        <v>-11954.56</v>
      </c>
      <c r="AV92" s="49">
        <f>+AU92-AB92+IFERROR(VLOOKUP(TRIM($K92)&amp;AV$4,COMPRAS!$A$1:$E$1,7,0),0)</f>
        <v>-17424.59</v>
      </c>
    </row>
    <row r="93" spans="1:48" ht="14.4" x14ac:dyDescent="0.3">
      <c r="A93" s="46">
        <f>+IFERROR(VLOOKUP(CONCATENATE(A$2,TRIM($K93)),'Stock Tango'!$A:$G,7,FALSE),0)</f>
        <v>36</v>
      </c>
      <c r="B93" s="46">
        <f>+IFERROR(VLOOKUP(CONCATENATE(B$2,TRIM($K93)),'Stock Tango'!$A:$G,7,FALSE),0)</f>
        <v>0</v>
      </c>
      <c r="C93" s="46">
        <f>+IFERROR(VLOOKUP(CONCATENATE(C$2,TRIM($K93)),'Stock Tango'!$A:$G,7,FALSE),0)</f>
        <v>0</v>
      </c>
      <c r="D93" s="47">
        <f>+IFERROR(VLOOKUP(CONCATENATE(D$2,TRIM($K93)),'Stock Tango'!$A:$G,7,FALSE),0)</f>
        <v>0</v>
      </c>
      <c r="E93" s="48">
        <f t="shared" si="8"/>
        <v>36</v>
      </c>
      <c r="F93" s="46">
        <f>(A93/+VLOOKUP(K93,Consumos!$B$3:$E$1000,4,0))</f>
        <v>0.35918021771820796</v>
      </c>
      <c r="G93" s="46" t="str">
        <f t="shared" si="9"/>
        <v>A</v>
      </c>
      <c r="K93" s="40" t="s">
        <v>1004</v>
      </c>
      <c r="L93" s="40" t="s">
        <v>1498</v>
      </c>
      <c r="M93" s="268">
        <v>290.13975299999998</v>
      </c>
      <c r="N93" s="268">
        <v>209.01435099999998</v>
      </c>
      <c r="O93" s="268">
        <v>244.52866199999997</v>
      </c>
      <c r="P93" s="268">
        <v>284.22540200000003</v>
      </c>
      <c r="Q93" s="268">
        <v>329.473142</v>
      </c>
      <c r="R93" s="268">
        <v>346.42130700000001</v>
      </c>
      <c r="S93" s="268">
        <v>254.93507700000001</v>
      </c>
      <c r="T93" s="268">
        <v>379.74310800000001</v>
      </c>
      <c r="U93" s="268">
        <v>259.95060000000001</v>
      </c>
      <c r="V93" s="268">
        <v>311.94090299999999</v>
      </c>
      <c r="W93" s="268">
        <v>340.53310399999998</v>
      </c>
      <c r="X93" s="268">
        <v>262.16422399999999</v>
      </c>
      <c r="Y93" s="268">
        <v>205.38573399999999</v>
      </c>
      <c r="Z93" s="268">
        <v>150.893539</v>
      </c>
      <c r="AA93" s="268">
        <v>293.60991799999999</v>
      </c>
      <c r="AB93" s="268">
        <v>438.999819</v>
      </c>
      <c r="AC93" s="268">
        <v>333.35617400000001</v>
      </c>
      <c r="AD93" s="268">
        <v>134.38999899999999</v>
      </c>
      <c r="AE93"/>
      <c r="AF93"/>
      <c r="AG93" s="49">
        <f>+E93-M93+IFERROR(VLOOKUP(TRIM($K93)&amp;$AG$4,COMPRAS!$A$1:$E$1,7,0),0)</f>
        <v>-254.13975299999998</v>
      </c>
      <c r="AH93" s="49">
        <f>+AG93-N93+IFERROR(VLOOKUP(TRIM($K93)&amp;AH$4,COMPRAS!$A$1:$E$1,7,0),0)</f>
        <v>-463.15410399999996</v>
      </c>
      <c r="AI93" s="49">
        <f>+AH93-O93+IFERROR(VLOOKUP(TRIM($K93)&amp;AI$4,COMPRAS!$A$1:$E$1,7,0),0)</f>
        <v>-707.6827659999999</v>
      </c>
      <c r="AJ93" s="49">
        <f>+AI93-P93+IFERROR(VLOOKUP(TRIM($K93)&amp;AJ$4,COMPRAS!$A$1:$E$1,7,0),0)</f>
        <v>-991.90816799999993</v>
      </c>
      <c r="AK93" s="49">
        <f>+AJ93-Q93+IFERROR(VLOOKUP(TRIM($K93)&amp;AK$4,COMPRAS!$A$1:$E$1,7,0),0)</f>
        <v>-1321.38131</v>
      </c>
      <c r="AL93" s="49">
        <f>+AK93-R93+IFERROR(VLOOKUP(TRIM($K93)&amp;AL$4,COMPRAS!$A$1:$E$1,7,0),0)</f>
        <v>-1667.8026170000001</v>
      </c>
      <c r="AM93" s="49">
        <f>+AL93-S93+IFERROR(VLOOKUP(TRIM($K93)&amp;AM$4,COMPRAS!$A$1:$E$1,7,0),0)</f>
        <v>-1922.7376940000001</v>
      </c>
      <c r="AN93" s="49">
        <f>+AM93-T93+IFERROR(VLOOKUP(TRIM($K93)&amp;AN$4,COMPRAS!$A$1:$E$1,7,0),0)</f>
        <v>-2302.480802</v>
      </c>
      <c r="AO93" s="49">
        <f>+AN93-U93+IFERROR(VLOOKUP(TRIM($K93)&amp;AO$4,COMPRAS!$A$1:$E$1,7,0),0)</f>
        <v>-2562.4314020000002</v>
      </c>
      <c r="AP93" s="49">
        <f>+AO93-V93+IFERROR(VLOOKUP(TRIM($K93)&amp;AP$4,COMPRAS!$A$1:$E$1,7,0),0)</f>
        <v>-2874.3723050000003</v>
      </c>
      <c r="AQ93" s="49">
        <f>+AP93-W93+IFERROR(VLOOKUP(TRIM($K93)&amp;AQ$4,COMPRAS!$A$1:$E$1,7,0),0)</f>
        <v>-3214.9054090000004</v>
      </c>
      <c r="AR93" s="49">
        <f>+AQ93-X93+IFERROR(VLOOKUP(TRIM($K93)&amp;AR$4,COMPRAS!$A$1:$E$1,7,0),0)</f>
        <v>-3477.0696330000005</v>
      </c>
      <c r="AS93" s="49">
        <f>+AR93-Y93+IFERROR(VLOOKUP(TRIM($K93)&amp;AS$4,COMPRAS!$A$1:$E$1,7,0),0)</f>
        <v>-3682.4553670000005</v>
      </c>
      <c r="AT93" s="49">
        <f>+AS93-Z93+IFERROR(VLOOKUP(TRIM($K93)&amp;AT$4,COMPRAS!$A$1:$E$1,7,0),0)</f>
        <v>-3833.3489060000006</v>
      </c>
      <c r="AU93" s="49">
        <f>+AT93-AA93+IFERROR(VLOOKUP(TRIM($K93)&amp;AU$4,COMPRAS!$A$1:$E$1,7,0),0)</f>
        <v>-4126.9588240000003</v>
      </c>
      <c r="AV93" s="49">
        <f>+AU93-AB93+IFERROR(VLOOKUP(TRIM($K93)&amp;AV$4,COMPRAS!$A$1:$E$1,7,0),0)</f>
        <v>-4565.9586429999999</v>
      </c>
    </row>
    <row r="94" spans="1:48" ht="14.4" x14ac:dyDescent="0.3">
      <c r="A94" s="46">
        <f>+IFERROR(VLOOKUP(CONCATENATE(A$2,TRIM($K94)),'Stock Tango'!$A:$G,7,FALSE),0)</f>
        <v>112.6</v>
      </c>
      <c r="B94" s="46">
        <f>+IFERROR(VLOOKUP(CONCATENATE(B$2,TRIM($K94)),'Stock Tango'!$A:$G,7,FALSE),0)</f>
        <v>0</v>
      </c>
      <c r="C94" s="46">
        <f>+IFERROR(VLOOKUP(CONCATENATE(C$2,TRIM($K94)),'Stock Tango'!$A:$G,7,FALSE),0)</f>
        <v>0</v>
      </c>
      <c r="D94" s="47">
        <f>+IFERROR(VLOOKUP(CONCATENATE(D$2,TRIM($K94)),'Stock Tango'!$A:$G,7,FALSE),0)</f>
        <v>0</v>
      </c>
      <c r="E94" s="48">
        <f t="shared" si="8"/>
        <v>112.6</v>
      </c>
      <c r="F94" s="46">
        <f>(A94/+VLOOKUP(K94,Consumos!$B$3:$E$1000,4,0))</f>
        <v>33.419546321814714</v>
      </c>
      <c r="G94" s="46" t="str">
        <f t="shared" si="9"/>
        <v>B</v>
      </c>
      <c r="K94" s="40" t="s">
        <v>1499</v>
      </c>
      <c r="L94" s="336" t="s">
        <v>87</v>
      </c>
      <c r="M94" s="268"/>
      <c r="N94" s="268"/>
      <c r="O94" s="268"/>
      <c r="P94" s="268">
        <v>55.49</v>
      </c>
      <c r="Q94" s="268"/>
      <c r="R94" s="268"/>
      <c r="S94" s="268"/>
      <c r="T94" s="268">
        <v>38.85</v>
      </c>
      <c r="U94" s="268"/>
      <c r="V94" s="268"/>
      <c r="W94" s="268"/>
      <c r="X94" s="268"/>
      <c r="Y94" s="268"/>
      <c r="Z94" s="268"/>
      <c r="AA94" s="268"/>
      <c r="AB94" s="268"/>
      <c r="AC94" s="268"/>
      <c r="AD94" s="268">
        <v>46.62</v>
      </c>
      <c r="AE94"/>
      <c r="AF94"/>
      <c r="AG94" s="49">
        <f>+E94-M94+IFERROR(VLOOKUP(TRIM($K94)&amp;$AG$4,COMPRAS!$A$1:$E$1,7,0),0)</f>
        <v>112.6</v>
      </c>
      <c r="AH94" s="49">
        <f>+AG94-N94+IFERROR(VLOOKUP(TRIM($K94)&amp;AH$4,COMPRAS!$A$1:$E$1,7,0),0)</f>
        <v>112.6</v>
      </c>
      <c r="AI94" s="49">
        <f>+AH94-O94+IFERROR(VLOOKUP(TRIM($K94)&amp;AI$4,COMPRAS!$A$1:$E$1,7,0),0)</f>
        <v>112.6</v>
      </c>
      <c r="AJ94" s="49">
        <f>+AI94-P94+IFERROR(VLOOKUP(TRIM($K94)&amp;AJ$4,COMPRAS!$A$1:$E$1,7,0),0)</f>
        <v>57.109999999999992</v>
      </c>
      <c r="AK94" s="49">
        <f>+AJ94-Q94+IFERROR(VLOOKUP(TRIM($K94)&amp;AK$4,COMPRAS!$A$1:$E$1,7,0),0)</f>
        <v>57.109999999999992</v>
      </c>
      <c r="AL94" s="49">
        <f>+AK94-R94+IFERROR(VLOOKUP(TRIM($K94)&amp;AL$4,COMPRAS!$A$1:$E$1,7,0),0)</f>
        <v>57.109999999999992</v>
      </c>
      <c r="AM94" s="49">
        <f>+AL94-S94+IFERROR(VLOOKUP(TRIM($K94)&amp;AM$4,COMPRAS!$A$1:$E$1,7,0),0)</f>
        <v>57.109999999999992</v>
      </c>
      <c r="AN94" s="49">
        <f>+AM94-T94+IFERROR(VLOOKUP(TRIM($K94)&amp;AN$4,COMPRAS!$A$1:$E$1,7,0),0)</f>
        <v>18.259999999999991</v>
      </c>
      <c r="AO94" s="49">
        <f>+AN94-U94+IFERROR(VLOOKUP(TRIM($K94)&amp;AO$4,COMPRAS!$A$1:$E$1,7,0),0)</f>
        <v>18.259999999999991</v>
      </c>
      <c r="AP94" s="49">
        <f>+AO94-V94+IFERROR(VLOOKUP(TRIM($K94)&amp;AP$4,COMPRAS!$A$1:$E$1,7,0),0)</f>
        <v>18.259999999999991</v>
      </c>
      <c r="AQ94" s="49">
        <f>+AP94-W94+IFERROR(VLOOKUP(TRIM($K94)&amp;AQ$4,COMPRAS!$A$1:$E$1,7,0),0)</f>
        <v>18.259999999999991</v>
      </c>
      <c r="AR94" s="49">
        <f>+AQ94-X94+IFERROR(VLOOKUP(TRIM($K94)&amp;AR$4,COMPRAS!$A$1:$E$1,7,0),0)</f>
        <v>18.259999999999991</v>
      </c>
      <c r="AS94" s="49">
        <f>+AR94-Y94+IFERROR(VLOOKUP(TRIM($K94)&amp;AS$4,COMPRAS!$A$1:$E$1,7,0),0)</f>
        <v>18.259999999999991</v>
      </c>
      <c r="AT94" s="49">
        <f>+AS94-Z94+IFERROR(VLOOKUP(TRIM($K94)&amp;AT$4,COMPRAS!$A$1:$E$1,7,0),0)</f>
        <v>18.259999999999991</v>
      </c>
      <c r="AU94" s="49">
        <f>+AT94-AA94+IFERROR(VLOOKUP(TRIM($K94)&amp;AU$4,COMPRAS!$A$1:$E$1,7,0),0)</f>
        <v>18.259999999999991</v>
      </c>
      <c r="AV94" s="49">
        <f>+AU94-AB94+IFERROR(VLOOKUP(TRIM($K94)&amp;AV$4,COMPRAS!$A$1:$E$1,7,0),0)</f>
        <v>18.259999999999991</v>
      </c>
    </row>
    <row r="95" spans="1:48" ht="14.4" x14ac:dyDescent="0.3">
      <c r="A95" s="46">
        <f>+IFERROR(VLOOKUP(CONCATENATE(A$2,TRIM($K95)),'Stock Tango'!$A:$G,7,FALSE),0)</f>
        <v>110</v>
      </c>
      <c r="B95" s="46">
        <f>+IFERROR(VLOOKUP(CONCATENATE(B$2,TRIM($K95)),'Stock Tango'!$A:$G,7,FALSE),0)</f>
        <v>0</v>
      </c>
      <c r="C95" s="46">
        <f>+IFERROR(VLOOKUP(CONCATENATE(C$2,TRIM($K95)),'Stock Tango'!$A:$G,7,FALSE),0)</f>
        <v>0</v>
      </c>
      <c r="D95" s="47">
        <f>+IFERROR(VLOOKUP(CONCATENATE(D$2,TRIM($K95)),'Stock Tango'!$A:$G,7,FALSE),0)</f>
        <v>0</v>
      </c>
      <c r="E95" s="48">
        <f t="shared" si="8"/>
        <v>110</v>
      </c>
      <c r="F95" s="46">
        <f>(A95/+VLOOKUP(K95,Consumos!$B$3:$E$1000,4,0))</f>
        <v>84.638636988183563</v>
      </c>
      <c r="G95" s="46" t="str">
        <f t="shared" si="9"/>
        <v>D</v>
      </c>
      <c r="K95" s="40" t="s">
        <v>1501</v>
      </c>
      <c r="L95" s="336" t="s">
        <v>40</v>
      </c>
      <c r="M95" s="268"/>
      <c r="N95" s="268"/>
      <c r="O95" s="268"/>
      <c r="P95" s="268">
        <v>36.39</v>
      </c>
      <c r="Q95" s="268"/>
      <c r="R95" s="268"/>
      <c r="S95" s="268"/>
      <c r="T95" s="268"/>
      <c r="U95" s="268"/>
      <c r="V95" s="268"/>
      <c r="W95" s="268">
        <v>33.4</v>
      </c>
      <c r="X95" s="268"/>
      <c r="Y95" s="268"/>
      <c r="Z95" s="268"/>
      <c r="AA95" s="268"/>
      <c r="AB95" s="268"/>
      <c r="AC95" s="268"/>
      <c r="AD95" s="268"/>
      <c r="AE95"/>
      <c r="AF95"/>
      <c r="AG95" s="49">
        <f>+E95-M95+IFERROR(VLOOKUP(TRIM($K95)&amp;$AG$4,COMPRAS!$A$1:$E$1,7,0),0)</f>
        <v>110</v>
      </c>
      <c r="AH95" s="49">
        <f>+AG95-N95+IFERROR(VLOOKUP(TRIM($K95)&amp;AH$4,COMPRAS!$A$1:$E$1,7,0),0)</f>
        <v>110</v>
      </c>
      <c r="AI95" s="49">
        <f>+AH95-O95+IFERROR(VLOOKUP(TRIM($K95)&amp;AI$4,COMPRAS!$A$1:$E$1,7,0),0)</f>
        <v>110</v>
      </c>
      <c r="AJ95" s="49">
        <f>+AI95-P95+IFERROR(VLOOKUP(TRIM($K95)&amp;AJ$4,COMPRAS!$A$1:$E$1,7,0),0)</f>
        <v>73.61</v>
      </c>
      <c r="AK95" s="49">
        <f>+AJ95-Q95+IFERROR(VLOOKUP(TRIM($K95)&amp;AK$4,COMPRAS!$A$1:$E$1,7,0),0)</f>
        <v>73.61</v>
      </c>
      <c r="AL95" s="49">
        <f>+AK95-R95+IFERROR(VLOOKUP(TRIM($K95)&amp;AL$4,COMPRAS!$A$1:$E$1,7,0),0)</f>
        <v>73.61</v>
      </c>
      <c r="AM95" s="49">
        <f>+AL95-S95+IFERROR(VLOOKUP(TRIM($K95)&amp;AM$4,COMPRAS!$A$1:$E$1,7,0),0)</f>
        <v>73.61</v>
      </c>
      <c r="AN95" s="49">
        <f>+AM95-T95+IFERROR(VLOOKUP(TRIM($K95)&amp;AN$4,COMPRAS!$A$1:$E$1,7,0),0)</f>
        <v>73.61</v>
      </c>
      <c r="AO95" s="49">
        <f>+AN95-U95+IFERROR(VLOOKUP(TRIM($K95)&amp;AO$4,COMPRAS!$A$1:$E$1,7,0),0)</f>
        <v>73.61</v>
      </c>
      <c r="AP95" s="49">
        <f>+AO95-V95+IFERROR(VLOOKUP(TRIM($K95)&amp;AP$4,COMPRAS!$A$1:$E$1,7,0),0)</f>
        <v>73.61</v>
      </c>
      <c r="AQ95" s="49">
        <f>+AP95-W95+IFERROR(VLOOKUP(TRIM($K95)&amp;AQ$4,COMPRAS!$A$1:$E$1,7,0),0)</f>
        <v>40.21</v>
      </c>
      <c r="AR95" s="49">
        <f>+AQ95-X95+IFERROR(VLOOKUP(TRIM($K95)&amp;AR$4,COMPRAS!$A$1:$E$1,7,0),0)</f>
        <v>40.21</v>
      </c>
      <c r="AS95" s="49">
        <f>+AR95-Y95+IFERROR(VLOOKUP(TRIM($K95)&amp;AS$4,COMPRAS!$A$1:$E$1,7,0),0)</f>
        <v>40.21</v>
      </c>
      <c r="AT95" s="49">
        <f>+AS95-Z95+IFERROR(VLOOKUP(TRIM($K95)&amp;AT$4,COMPRAS!$A$1:$E$1,7,0),0)</f>
        <v>40.21</v>
      </c>
      <c r="AU95" s="49">
        <f>+AT95-AA95+IFERROR(VLOOKUP(TRIM($K95)&amp;AU$4,COMPRAS!$A$1:$E$1,7,0),0)</f>
        <v>40.21</v>
      </c>
      <c r="AV95" s="49">
        <f>+AU95-AB95+IFERROR(VLOOKUP(TRIM($K95)&amp;AV$4,COMPRAS!$A$1:$E$1,7,0),0)</f>
        <v>40.21</v>
      </c>
    </row>
    <row r="96" spans="1:48" ht="14.4" x14ac:dyDescent="0.3">
      <c r="A96" s="46">
        <f>+IFERROR(VLOOKUP(CONCATENATE(A$2,TRIM($K96)),'Stock Tango'!$A:$G,7,FALSE),0)</f>
        <v>100</v>
      </c>
      <c r="B96" s="46">
        <f>+IFERROR(VLOOKUP(CONCATENATE(B$2,TRIM($K96)),'Stock Tango'!$A:$G,7,FALSE),0)</f>
        <v>0</v>
      </c>
      <c r="C96" s="46">
        <f>+IFERROR(VLOOKUP(CONCATENATE(C$2,TRIM($K96)),'Stock Tango'!$A:$G,7,FALSE),0)</f>
        <v>0</v>
      </c>
      <c r="D96" s="47">
        <f>+IFERROR(VLOOKUP(CONCATENATE(D$2,TRIM($K96)),'Stock Tango'!$A:$G,7,FALSE),0)</f>
        <v>0</v>
      </c>
      <c r="E96" s="48">
        <f t="shared" si="8"/>
        <v>100</v>
      </c>
      <c r="F96" s="46">
        <f>(A96/+VLOOKUP(K96,Consumos!$B$3:$E$1000,4,0))</f>
        <v>4.2507970244420834</v>
      </c>
      <c r="G96" s="46" t="str">
        <f t="shared" si="9"/>
        <v>A</v>
      </c>
      <c r="K96" s="40" t="s">
        <v>1022</v>
      </c>
      <c r="L96" s="40" t="s">
        <v>1503</v>
      </c>
      <c r="M96" s="268">
        <v>79.58</v>
      </c>
      <c r="N96" s="268">
        <v>36.840000000000003</v>
      </c>
      <c r="O96" s="268">
        <v>76.37</v>
      </c>
      <c r="P96" s="268">
        <v>70.070000000000007</v>
      </c>
      <c r="Q96" s="268">
        <v>82.35</v>
      </c>
      <c r="R96" s="268">
        <v>86.589999999999989</v>
      </c>
      <c r="S96" s="268">
        <v>81.489999999999995</v>
      </c>
      <c r="T96" s="268">
        <v>71.13000000000001</v>
      </c>
      <c r="U96" s="268">
        <v>74.28</v>
      </c>
      <c r="V96" s="268">
        <v>77.97</v>
      </c>
      <c r="W96" s="268">
        <v>73.44</v>
      </c>
      <c r="X96" s="268">
        <v>57.66</v>
      </c>
      <c r="Y96" s="268">
        <v>51.34</v>
      </c>
      <c r="Z96" s="268">
        <v>37.72</v>
      </c>
      <c r="AA96" s="268">
        <v>73.39</v>
      </c>
      <c r="AB96" s="268">
        <v>81.72</v>
      </c>
      <c r="AC96" s="268">
        <v>83.32</v>
      </c>
      <c r="AD96" s="268">
        <v>33.14</v>
      </c>
      <c r="AE96"/>
      <c r="AF96"/>
      <c r="AG96" s="49">
        <f>+E96-M96+IFERROR(VLOOKUP(TRIM($K96)&amp;$AG$4,COMPRAS!$A$1:$E$1,7,0),0)</f>
        <v>20.420000000000002</v>
      </c>
      <c r="AH96" s="49">
        <f>+AG96-N96+IFERROR(VLOOKUP(TRIM($K96)&amp;AH$4,COMPRAS!$A$1:$E$1,7,0),0)</f>
        <v>-16.420000000000002</v>
      </c>
      <c r="AI96" s="49">
        <f>+AH96-O96+IFERROR(VLOOKUP(TRIM($K96)&amp;AI$4,COMPRAS!$A$1:$E$1,7,0),0)</f>
        <v>-92.79</v>
      </c>
      <c r="AJ96" s="49">
        <f>+AI96-P96+IFERROR(VLOOKUP(TRIM($K96)&amp;AJ$4,COMPRAS!$A$1:$E$1,7,0),0)</f>
        <v>-162.86000000000001</v>
      </c>
      <c r="AK96" s="49">
        <f>+AJ96-Q96+IFERROR(VLOOKUP(TRIM($K96)&amp;AK$4,COMPRAS!$A$1:$E$1,7,0),0)</f>
        <v>-245.21</v>
      </c>
      <c r="AL96" s="49">
        <f>+AK96-R96+IFERROR(VLOOKUP(TRIM($K96)&amp;AL$4,COMPRAS!$A$1:$E$1,7,0),0)</f>
        <v>-331.8</v>
      </c>
      <c r="AM96" s="49">
        <f>+AL96-S96+IFERROR(VLOOKUP(TRIM($K96)&amp;AM$4,COMPRAS!$A$1:$E$1,7,0),0)</f>
        <v>-413.29</v>
      </c>
      <c r="AN96" s="49">
        <f>+AM96-T96+IFERROR(VLOOKUP(TRIM($K96)&amp;AN$4,COMPRAS!$A$1:$E$1,7,0),0)</f>
        <v>-484.42</v>
      </c>
      <c r="AO96" s="49">
        <f>+AN96-U96+IFERROR(VLOOKUP(TRIM($K96)&amp;AO$4,COMPRAS!$A$1:$E$1,7,0),0)</f>
        <v>-558.70000000000005</v>
      </c>
      <c r="AP96" s="49">
        <f>+AO96-V96+IFERROR(VLOOKUP(TRIM($K96)&amp;AP$4,COMPRAS!$A$1:$E$1,7,0),0)</f>
        <v>-636.67000000000007</v>
      </c>
      <c r="AQ96" s="49">
        <f>+AP96-W96+IFERROR(VLOOKUP(TRIM($K96)&amp;AQ$4,COMPRAS!$A$1:$E$1,7,0),0)</f>
        <v>-710.11000000000013</v>
      </c>
      <c r="AR96" s="49">
        <f>+AQ96-X96+IFERROR(VLOOKUP(TRIM($K96)&amp;AR$4,COMPRAS!$A$1:$E$1,7,0),0)</f>
        <v>-767.7700000000001</v>
      </c>
      <c r="AS96" s="49">
        <f>+AR96-Y96+IFERROR(VLOOKUP(TRIM($K96)&amp;AS$4,COMPRAS!$A$1:$E$1,7,0),0)</f>
        <v>-819.11000000000013</v>
      </c>
      <c r="AT96" s="49">
        <f>+AS96-Z96+IFERROR(VLOOKUP(TRIM($K96)&amp;AT$4,COMPRAS!$A$1:$E$1,7,0),0)</f>
        <v>-856.83000000000015</v>
      </c>
      <c r="AU96" s="49">
        <f>+AT96-AA96+IFERROR(VLOOKUP(TRIM($K96)&amp;AU$4,COMPRAS!$A$1:$E$1,7,0),0)</f>
        <v>-930.22000000000014</v>
      </c>
      <c r="AV96" s="49">
        <f>+AU96-AB96+IFERROR(VLOOKUP(TRIM($K96)&amp;AV$4,COMPRAS!$A$1:$E$1,7,0),0)</f>
        <v>-1011.9400000000002</v>
      </c>
    </row>
    <row r="97" spans="1:48" ht="14.4" x14ac:dyDescent="0.3">
      <c r="A97" s="46">
        <f>+IFERROR(VLOOKUP(CONCATENATE(A$2,TRIM($K97)),'Stock Tango'!$A:$G,7,FALSE),0)</f>
        <v>253</v>
      </c>
      <c r="B97" s="46">
        <f>+IFERROR(VLOOKUP(CONCATENATE(B$2,TRIM($K97)),'Stock Tango'!$A:$G,7,FALSE),0)</f>
        <v>0</v>
      </c>
      <c r="C97" s="46">
        <f>+IFERROR(VLOOKUP(CONCATENATE(C$2,TRIM($K97)),'Stock Tango'!$A:$G,7,FALSE),0)</f>
        <v>0</v>
      </c>
      <c r="D97" s="47">
        <f>+IFERROR(VLOOKUP(CONCATENATE(D$2,TRIM($K97)),'Stock Tango'!$A:$G,7,FALSE),0)</f>
        <v>0</v>
      </c>
      <c r="E97" s="48">
        <f t="shared" si="8"/>
        <v>253</v>
      </c>
      <c r="F97" s="46">
        <f>(A97/+VLOOKUP(K97,Consumos!$B$3:$E$1000,4,0))</f>
        <v>155.52140504939626</v>
      </c>
      <c r="G97" s="46" t="str">
        <f t="shared" si="9"/>
        <v>E</v>
      </c>
      <c r="K97" s="40" t="s">
        <v>1504</v>
      </c>
      <c r="L97" s="336" t="s">
        <v>41</v>
      </c>
      <c r="M97" s="268"/>
      <c r="N97" s="268">
        <v>16.54</v>
      </c>
      <c r="O97" s="268"/>
      <c r="P97" s="268"/>
      <c r="Q97" s="268"/>
      <c r="R97" s="268"/>
      <c r="S97" s="268"/>
      <c r="T97" s="268">
        <v>29.01</v>
      </c>
      <c r="U97" s="268"/>
      <c r="V97" s="268"/>
      <c r="W97" s="268"/>
      <c r="X97" s="268">
        <v>29.01</v>
      </c>
      <c r="Y97" s="268"/>
      <c r="Z97" s="268"/>
      <c r="AA97" s="268"/>
      <c r="AB97" s="268">
        <v>29.02</v>
      </c>
      <c r="AC97" s="268"/>
      <c r="AD97" s="268"/>
      <c r="AE97"/>
      <c r="AF97"/>
      <c r="AG97" s="49">
        <f>+E97-M97+IFERROR(VLOOKUP(TRIM($K97)&amp;$AG$4,COMPRAS!$A$1:$E$1,7,0),0)</f>
        <v>253</v>
      </c>
      <c r="AH97" s="49">
        <f>+AG97-N97+IFERROR(VLOOKUP(TRIM($K97)&amp;AH$4,COMPRAS!$A$1:$E$1,7,0),0)</f>
        <v>236.46</v>
      </c>
      <c r="AI97" s="49">
        <f>+AH97-O97+IFERROR(VLOOKUP(TRIM($K97)&amp;AI$4,COMPRAS!$A$1:$E$1,7,0),0)</f>
        <v>236.46</v>
      </c>
      <c r="AJ97" s="49">
        <f>+AI97-P97+IFERROR(VLOOKUP(TRIM($K97)&amp;AJ$4,COMPRAS!$A$1:$E$1,7,0),0)</f>
        <v>236.46</v>
      </c>
      <c r="AK97" s="49">
        <f>+AJ97-Q97+IFERROR(VLOOKUP(TRIM($K97)&amp;AK$4,COMPRAS!$A$1:$E$1,7,0),0)</f>
        <v>236.46</v>
      </c>
      <c r="AL97" s="49">
        <f>+AK97-R97+IFERROR(VLOOKUP(TRIM($K97)&amp;AL$4,COMPRAS!$A$1:$E$1,7,0),0)</f>
        <v>236.46</v>
      </c>
      <c r="AM97" s="49">
        <f>+AL97-S97+IFERROR(VLOOKUP(TRIM($K97)&amp;AM$4,COMPRAS!$A$1:$E$1,7,0),0)</f>
        <v>236.46</v>
      </c>
      <c r="AN97" s="49">
        <f>+AM97-T97+IFERROR(VLOOKUP(TRIM($K97)&amp;AN$4,COMPRAS!$A$1:$E$1,7,0),0)</f>
        <v>207.45000000000002</v>
      </c>
      <c r="AO97" s="49">
        <f>+AN97-U97+IFERROR(VLOOKUP(TRIM($K97)&amp;AO$4,COMPRAS!$A$1:$E$1,7,0),0)</f>
        <v>207.45000000000002</v>
      </c>
      <c r="AP97" s="49">
        <f>+AO97-V97+IFERROR(VLOOKUP(TRIM($K97)&amp;AP$4,COMPRAS!$A$1:$E$1,7,0),0)</f>
        <v>207.45000000000002</v>
      </c>
      <c r="AQ97" s="49">
        <f>+AP97-W97+IFERROR(VLOOKUP(TRIM($K97)&amp;AQ$4,COMPRAS!$A$1:$E$1,7,0),0)</f>
        <v>207.45000000000002</v>
      </c>
      <c r="AR97" s="49">
        <f>+AQ97-X97+IFERROR(VLOOKUP(TRIM($K97)&amp;AR$4,COMPRAS!$A$1:$E$1,7,0),0)</f>
        <v>178.44000000000003</v>
      </c>
      <c r="AS97" s="49">
        <f>+AR97-Y97+IFERROR(VLOOKUP(TRIM($K97)&amp;AS$4,COMPRAS!$A$1:$E$1,7,0),0)</f>
        <v>178.44000000000003</v>
      </c>
      <c r="AT97" s="49">
        <f>+AS97-Z97+IFERROR(VLOOKUP(TRIM($K97)&amp;AT$4,COMPRAS!$A$1:$E$1,7,0),0)</f>
        <v>178.44000000000003</v>
      </c>
      <c r="AU97" s="49">
        <f>+AT97-AA97+IFERROR(VLOOKUP(TRIM($K97)&amp;AU$4,COMPRAS!$A$1:$E$1,7,0),0)</f>
        <v>178.44000000000003</v>
      </c>
      <c r="AV97" s="49">
        <f>+AU97-AB97+IFERROR(VLOOKUP(TRIM($K97)&amp;AV$4,COMPRAS!$A$1:$E$1,7,0),0)</f>
        <v>149.42000000000002</v>
      </c>
    </row>
    <row r="98" spans="1:48" ht="14.4" x14ac:dyDescent="0.3">
      <c r="A98" s="46">
        <f>+IFERROR(VLOOKUP(CONCATENATE(A$2,TRIM($K98)),'Stock Tango'!$A:$G,7,FALSE),0)</f>
        <v>300.39999999999998</v>
      </c>
      <c r="B98" s="46">
        <f>+IFERROR(VLOOKUP(CONCATENATE(B$2,TRIM($K98)),'Stock Tango'!$A:$G,7,FALSE),0)</f>
        <v>0</v>
      </c>
      <c r="C98" s="46">
        <f>+IFERROR(VLOOKUP(CONCATENATE(C$2,TRIM($K98)),'Stock Tango'!$A:$G,7,FALSE),0)</f>
        <v>0</v>
      </c>
      <c r="D98" s="47">
        <f>+IFERROR(VLOOKUP(CONCATENATE(D$2,TRIM($K98)),'Stock Tango'!$A:$G,7,FALSE),0)</f>
        <v>0</v>
      </c>
      <c r="E98" s="48">
        <f t="shared" si="8"/>
        <v>300.39999999999998</v>
      </c>
      <c r="F98" s="46">
        <f>(A98/+VLOOKUP(K98,Consumos!$B$3:$E$1000,4,0))</f>
        <v>28.38457125501974</v>
      </c>
      <c r="G98" s="46" t="str">
        <f t="shared" si="9"/>
        <v>A</v>
      </c>
      <c r="K98" s="40" t="s">
        <v>1479</v>
      </c>
      <c r="L98" s="336" t="s">
        <v>89</v>
      </c>
      <c r="M98" s="268"/>
      <c r="N98" s="268">
        <v>133.16</v>
      </c>
      <c r="O98" s="268"/>
      <c r="P98" s="268"/>
      <c r="Q98" s="268"/>
      <c r="R98" s="268"/>
      <c r="S98" s="268"/>
      <c r="T98" s="268">
        <v>163.16999999999999</v>
      </c>
      <c r="U98" s="268"/>
      <c r="V98" s="268"/>
      <c r="W98" s="268">
        <v>163.18</v>
      </c>
      <c r="X98" s="268"/>
      <c r="Y98" s="268"/>
      <c r="Z98" s="268"/>
      <c r="AA98" s="268"/>
      <c r="AB98" s="268">
        <v>155.41</v>
      </c>
      <c r="AC98" s="268"/>
      <c r="AD98" s="268"/>
      <c r="AE98"/>
      <c r="AF98"/>
      <c r="AG98" s="49">
        <f>+E98-M98+IFERROR(VLOOKUP(TRIM($K98)&amp;$AG$4,COMPRAS!$A$1:$E$1,7,0),0)</f>
        <v>300.39999999999998</v>
      </c>
      <c r="AH98" s="49">
        <f>+AG98-N98+IFERROR(VLOOKUP(TRIM($K98)&amp;AH$4,COMPRAS!$A$1:$E$1,7,0),0)</f>
        <v>167.23999999999998</v>
      </c>
      <c r="AI98" s="49">
        <f>+AH98-O98+IFERROR(VLOOKUP(TRIM($K98)&amp;AI$4,COMPRAS!$A$1:$E$1,7,0),0)</f>
        <v>167.23999999999998</v>
      </c>
      <c r="AJ98" s="49">
        <f>+AI98-P98+IFERROR(VLOOKUP(TRIM($K98)&amp;AJ$4,COMPRAS!$A$1:$E$1,7,0),0)</f>
        <v>167.23999999999998</v>
      </c>
      <c r="AK98" s="49">
        <f>+AJ98-Q98+IFERROR(VLOOKUP(TRIM($K98)&amp;AK$4,COMPRAS!$A$1:$E$1,7,0),0)</f>
        <v>167.23999999999998</v>
      </c>
      <c r="AL98" s="49">
        <f>+AK98-R98+IFERROR(VLOOKUP(TRIM($K98)&amp;AL$4,COMPRAS!$A$1:$E$1,7,0),0)</f>
        <v>167.23999999999998</v>
      </c>
      <c r="AM98" s="49">
        <f>+AL98-S98+IFERROR(VLOOKUP(TRIM($K98)&amp;AM$4,COMPRAS!$A$1:$E$1,7,0),0)</f>
        <v>167.23999999999998</v>
      </c>
      <c r="AN98" s="49">
        <f>+AM98-T98+IFERROR(VLOOKUP(TRIM($K98)&amp;AN$4,COMPRAS!$A$1:$E$1,7,0),0)</f>
        <v>4.0699999999999932</v>
      </c>
      <c r="AO98" s="49">
        <f>+AN98-U98+IFERROR(VLOOKUP(TRIM($K98)&amp;AO$4,COMPRAS!$A$1:$E$1,7,0),0)</f>
        <v>4.0699999999999932</v>
      </c>
      <c r="AP98" s="49">
        <f>+AO98-V98+IFERROR(VLOOKUP(TRIM($K98)&amp;AP$4,COMPRAS!$A$1:$E$1,7,0),0)</f>
        <v>4.0699999999999932</v>
      </c>
      <c r="AQ98" s="49">
        <f>+AP98-W98+IFERROR(VLOOKUP(TRIM($K98)&amp;AQ$4,COMPRAS!$A$1:$E$1,7,0),0)</f>
        <v>-159.11000000000001</v>
      </c>
      <c r="AR98" s="49">
        <f>+AQ98-X98+IFERROR(VLOOKUP(TRIM($K98)&amp;AR$4,COMPRAS!$A$1:$E$1,7,0),0)</f>
        <v>-159.11000000000001</v>
      </c>
      <c r="AS98" s="49">
        <f>+AR98-Y98+IFERROR(VLOOKUP(TRIM($K98)&amp;AS$4,COMPRAS!$A$1:$E$1,7,0),0)</f>
        <v>-159.11000000000001</v>
      </c>
      <c r="AT98" s="49">
        <f>+AS98-Z98+IFERROR(VLOOKUP(TRIM($K98)&amp;AT$4,COMPRAS!$A$1:$E$1,7,0),0)</f>
        <v>-159.11000000000001</v>
      </c>
      <c r="AU98" s="49">
        <f>+AT98-AA98+IFERROR(VLOOKUP(TRIM($K98)&amp;AU$4,COMPRAS!$A$1:$E$1,7,0),0)</f>
        <v>-159.11000000000001</v>
      </c>
      <c r="AV98" s="49">
        <f>+AU98-AB98+IFERROR(VLOOKUP(TRIM($K98)&amp;AV$4,COMPRAS!$A$1:$E$1,7,0),0)</f>
        <v>-314.52</v>
      </c>
    </row>
    <row r="99" spans="1:48" ht="14.4" x14ac:dyDescent="0.3">
      <c r="A99" s="46">
        <f>+IFERROR(VLOOKUP(CONCATENATE(A$2,TRIM($K99)),'Stock Tango'!$A:$G,7,FALSE),0)</f>
        <v>368.5</v>
      </c>
      <c r="B99" s="46">
        <f>+IFERROR(VLOOKUP(CONCATENATE(B$2,TRIM($K99)),'Stock Tango'!$A:$G,7,FALSE),0)</f>
        <v>0</v>
      </c>
      <c r="C99" s="46">
        <f>+IFERROR(VLOOKUP(CONCATENATE(C$2,TRIM($K99)),'Stock Tango'!$A:$G,7,FALSE),0)</f>
        <v>0</v>
      </c>
      <c r="D99" s="47">
        <f>+IFERROR(VLOOKUP(CONCATENATE(D$2,TRIM($K99)),'Stock Tango'!$A:$G,7,FALSE),0)</f>
        <v>0</v>
      </c>
      <c r="E99" s="48">
        <f t="shared" si="8"/>
        <v>368.5</v>
      </c>
      <c r="F99" s="46">
        <f>(A99/+VLOOKUP(K99,Consumos!$B$3:$E$1000,4,0))</f>
        <v>106.0431654676259</v>
      </c>
      <c r="G99" s="46" t="str">
        <f t="shared" si="9"/>
        <v>E</v>
      </c>
      <c r="K99" s="40" t="s">
        <v>1473</v>
      </c>
      <c r="L99" s="40" t="s">
        <v>769</v>
      </c>
      <c r="M99" s="268"/>
      <c r="N99" s="268"/>
      <c r="O99" s="268"/>
      <c r="P99" s="268">
        <v>62.14</v>
      </c>
      <c r="Q99" s="268"/>
      <c r="R99" s="268"/>
      <c r="S99" s="268">
        <v>35.159999999999997</v>
      </c>
      <c r="T99" s="268"/>
      <c r="U99" s="268"/>
      <c r="V99" s="268"/>
      <c r="W99" s="268"/>
      <c r="X99" s="268"/>
      <c r="Y99" s="268"/>
      <c r="Z99" s="268">
        <v>66.55</v>
      </c>
      <c r="AA99" s="268"/>
      <c r="AB99" s="268"/>
      <c r="AC99" s="268"/>
      <c r="AD99" s="268"/>
      <c r="AE99"/>
      <c r="AF99"/>
      <c r="AG99" s="49">
        <f>+E99-M99+IFERROR(VLOOKUP(TRIM($K99)&amp;$AG$4,COMPRAS!$A$1:$E$1,7,0),0)</f>
        <v>368.5</v>
      </c>
      <c r="AH99" s="49">
        <f>+AG99-N99+IFERROR(VLOOKUP(TRIM($K99)&amp;AH$4,COMPRAS!$A$1:$E$1,7,0),0)</f>
        <v>368.5</v>
      </c>
      <c r="AI99" s="49">
        <f>+AH99-O99+IFERROR(VLOOKUP(TRIM($K99)&amp;AI$4,COMPRAS!$A$1:$E$1,7,0),0)</f>
        <v>368.5</v>
      </c>
      <c r="AJ99" s="49">
        <f>+AI99-P99+IFERROR(VLOOKUP(TRIM($K99)&amp;AJ$4,COMPRAS!$A$1:$E$1,7,0),0)</f>
        <v>306.36</v>
      </c>
      <c r="AK99" s="49">
        <f>+AJ99-Q99+IFERROR(VLOOKUP(TRIM($K99)&amp;AK$4,COMPRAS!$A$1:$E$1,7,0),0)</f>
        <v>306.36</v>
      </c>
      <c r="AL99" s="49">
        <f>+AK99-R99+IFERROR(VLOOKUP(TRIM($K99)&amp;AL$4,COMPRAS!$A$1:$E$1,7,0),0)</f>
        <v>306.36</v>
      </c>
      <c r="AM99" s="49">
        <f>+AL99-S99+IFERROR(VLOOKUP(TRIM($K99)&amp;AM$4,COMPRAS!$A$1:$E$1,7,0),0)</f>
        <v>271.20000000000005</v>
      </c>
      <c r="AN99" s="49">
        <f>+AM99-T99+IFERROR(VLOOKUP(TRIM($K99)&amp;AN$4,COMPRAS!$A$1:$E$1,7,0),0)</f>
        <v>271.20000000000005</v>
      </c>
      <c r="AO99" s="49">
        <f>+AN99-U99+IFERROR(VLOOKUP(TRIM($K99)&amp;AO$4,COMPRAS!$A$1:$E$1,7,0),0)</f>
        <v>271.20000000000005</v>
      </c>
      <c r="AP99" s="49">
        <f>+AO99-V99+IFERROR(VLOOKUP(TRIM($K99)&amp;AP$4,COMPRAS!$A$1:$E$1,7,0),0)</f>
        <v>271.20000000000005</v>
      </c>
      <c r="AQ99" s="49">
        <f>+AP99-W99+IFERROR(VLOOKUP(TRIM($K99)&amp;AQ$4,COMPRAS!$A$1:$E$1,7,0),0)</f>
        <v>271.20000000000005</v>
      </c>
      <c r="AR99" s="49">
        <f>+AQ99-X99+IFERROR(VLOOKUP(TRIM($K99)&amp;AR$4,COMPRAS!$A$1:$E$1,7,0),0)</f>
        <v>271.20000000000005</v>
      </c>
      <c r="AS99" s="49">
        <f>+AR99-Y99+IFERROR(VLOOKUP(TRIM($K99)&amp;AS$4,COMPRAS!$A$1:$E$1,7,0),0)</f>
        <v>271.20000000000005</v>
      </c>
      <c r="AT99" s="49">
        <f>+AS99-Z99+IFERROR(VLOOKUP(TRIM($K99)&amp;AT$4,COMPRAS!$A$1:$E$1,7,0),0)</f>
        <v>204.65000000000003</v>
      </c>
      <c r="AU99" s="49">
        <f>+AT99-AA99+IFERROR(VLOOKUP(TRIM($K99)&amp;AU$4,COMPRAS!$A$1:$E$1,7,0),0)</f>
        <v>204.65000000000003</v>
      </c>
      <c r="AV99" s="49">
        <f>+AU99-AB99+IFERROR(VLOOKUP(TRIM($K99)&amp;AV$4,COMPRAS!$A$1:$E$1,7,0),0)</f>
        <v>204.65000000000003</v>
      </c>
    </row>
    <row r="100" spans="1:48" ht="14.4" x14ac:dyDescent="0.3">
      <c r="A100" s="46">
        <f>+IFERROR(VLOOKUP(CONCATENATE(A$2,TRIM($K100)),'Stock Tango'!$A:$G,7,FALSE),0)</f>
        <v>442.65</v>
      </c>
      <c r="B100" s="46">
        <f>+IFERROR(VLOOKUP(CONCATENATE(B$2,TRIM($K100)),'Stock Tango'!$A:$G,7,FALSE),0)</f>
        <v>0</v>
      </c>
      <c r="C100" s="46">
        <f>+IFERROR(VLOOKUP(CONCATENATE(C$2,TRIM($K100)),'Stock Tango'!$A:$G,7,FALSE),0)</f>
        <v>0</v>
      </c>
      <c r="D100" s="47">
        <f>+IFERROR(VLOOKUP(CONCATENATE(D$2,TRIM($K100)),'Stock Tango'!$A:$G,7,FALSE),0)</f>
        <v>0</v>
      </c>
      <c r="E100" s="48">
        <f t="shared" si="8"/>
        <v>442.65</v>
      </c>
      <c r="F100" s="46">
        <f>(A100/+VLOOKUP(K100,Consumos!$B$3:$E$1000,4,0))</f>
        <v>44.581849573756337</v>
      </c>
      <c r="G100" s="46" t="str">
        <f t="shared" si="9"/>
        <v>B</v>
      </c>
      <c r="K100" s="40" t="s">
        <v>1513</v>
      </c>
      <c r="L100" s="336" t="s">
        <v>83</v>
      </c>
      <c r="M100" s="268"/>
      <c r="N100" s="268"/>
      <c r="O100" s="268"/>
      <c r="P100" s="268">
        <v>146.41</v>
      </c>
      <c r="Q100" s="268"/>
      <c r="R100" s="268"/>
      <c r="S100" s="268"/>
      <c r="T100" s="268">
        <v>131.6</v>
      </c>
      <c r="U100" s="268"/>
      <c r="V100" s="268"/>
      <c r="W100" s="268"/>
      <c r="X100" s="268">
        <v>144.75</v>
      </c>
      <c r="Y100" s="268"/>
      <c r="Z100" s="268"/>
      <c r="AA100" s="268"/>
      <c r="AB100" s="268">
        <v>131.59</v>
      </c>
      <c r="AC100" s="268"/>
      <c r="AD100" s="268"/>
      <c r="AE100"/>
      <c r="AF100"/>
      <c r="AG100" s="49">
        <f>+E100-M100+IFERROR(VLOOKUP(TRIM($K100)&amp;$AG$4,COMPRAS!$A$1:$E$1,7,0),0)</f>
        <v>442.65</v>
      </c>
      <c r="AH100" s="49">
        <f>+AG100-N100+IFERROR(VLOOKUP(TRIM($K100)&amp;AH$4,COMPRAS!$A$1:$E$1,7,0),0)</f>
        <v>442.65</v>
      </c>
      <c r="AI100" s="49">
        <f>+AH100-O100+IFERROR(VLOOKUP(TRIM($K100)&amp;AI$4,COMPRAS!$A$1:$E$1,7,0),0)</f>
        <v>442.65</v>
      </c>
      <c r="AJ100" s="49">
        <f>+AI100-P100+IFERROR(VLOOKUP(TRIM($K100)&amp;AJ$4,COMPRAS!$A$1:$E$1,7,0),0)</f>
        <v>296.24</v>
      </c>
      <c r="AK100" s="49">
        <f>+AJ100-Q100+IFERROR(VLOOKUP(TRIM($K100)&amp;AK$4,COMPRAS!$A$1:$E$1,7,0),0)</f>
        <v>296.24</v>
      </c>
      <c r="AL100" s="49">
        <f>+AK100-R100+IFERROR(VLOOKUP(TRIM($K100)&amp;AL$4,COMPRAS!$A$1:$E$1,7,0),0)</f>
        <v>296.24</v>
      </c>
      <c r="AM100" s="49">
        <f>+AL100-S100+IFERROR(VLOOKUP(TRIM($K100)&amp;AM$4,COMPRAS!$A$1:$E$1,7,0),0)</f>
        <v>296.24</v>
      </c>
      <c r="AN100" s="49">
        <f>+AM100-T100+IFERROR(VLOOKUP(TRIM($K100)&amp;AN$4,COMPRAS!$A$1:$E$1,7,0),0)</f>
        <v>164.64000000000001</v>
      </c>
      <c r="AO100" s="49">
        <f>+AN100-U100+IFERROR(VLOOKUP(TRIM($K100)&amp;AO$4,COMPRAS!$A$1:$E$1,7,0),0)</f>
        <v>164.64000000000001</v>
      </c>
      <c r="AP100" s="49">
        <f>+AO100-V100+IFERROR(VLOOKUP(TRIM($K100)&amp;AP$4,COMPRAS!$A$1:$E$1,7,0),0)</f>
        <v>164.64000000000001</v>
      </c>
      <c r="AQ100" s="49">
        <f>+AP100-W100+IFERROR(VLOOKUP(TRIM($K100)&amp;AQ$4,COMPRAS!$A$1:$E$1,7,0),0)</f>
        <v>164.64000000000001</v>
      </c>
      <c r="AR100" s="49">
        <f>+AQ100-X100+IFERROR(VLOOKUP(TRIM($K100)&amp;AR$4,COMPRAS!$A$1:$E$1,7,0),0)</f>
        <v>19.890000000000015</v>
      </c>
      <c r="AS100" s="49">
        <f>+AR100-Y100+IFERROR(VLOOKUP(TRIM($K100)&amp;AS$4,COMPRAS!$A$1:$E$1,7,0),0)</f>
        <v>19.890000000000015</v>
      </c>
      <c r="AT100" s="49">
        <f>+AS100-Z100+IFERROR(VLOOKUP(TRIM($K100)&amp;AT$4,COMPRAS!$A$1:$E$1,7,0),0)</f>
        <v>19.890000000000015</v>
      </c>
      <c r="AU100" s="49">
        <f>+AT100-AA100+IFERROR(VLOOKUP(TRIM($K100)&amp;AU$4,COMPRAS!$A$1:$E$1,7,0),0)</f>
        <v>19.890000000000015</v>
      </c>
      <c r="AV100" s="49">
        <f>+AU100-AB100+IFERROR(VLOOKUP(TRIM($K100)&amp;AV$4,COMPRAS!$A$1:$E$1,7,0),0)</f>
        <v>-111.69999999999999</v>
      </c>
    </row>
    <row r="101" spans="1:48" ht="14.4" x14ac:dyDescent="0.3">
      <c r="A101" s="46">
        <f>+IFERROR(VLOOKUP(CONCATENATE(A$2,TRIM($K101)),'Stock Tango'!$A:$G,7,FALSE),0)</f>
        <v>197.95</v>
      </c>
      <c r="B101" s="46">
        <f>+IFERROR(VLOOKUP(CONCATENATE(B$2,TRIM($K101)),'Stock Tango'!$A:$G,7,FALSE),0)</f>
        <v>0</v>
      </c>
      <c r="C101" s="46">
        <f>+IFERROR(VLOOKUP(CONCATENATE(C$2,TRIM($K101)),'Stock Tango'!$A:$G,7,FALSE),0)</f>
        <v>0</v>
      </c>
      <c r="D101" s="47">
        <f>+IFERROR(VLOOKUP(CONCATENATE(D$2,TRIM($K101)),'Stock Tango'!$A:$G,7,FALSE),0)</f>
        <v>0</v>
      </c>
      <c r="E101" s="48">
        <f t="shared" ref="E101:E132" si="10">+C101+B101+A101+D101</f>
        <v>197.95</v>
      </c>
      <c r="F101" s="46">
        <f>(A101/+VLOOKUP(K101,Consumos!$B$3:$E$1000,4,0))</f>
        <v>37.991637535129207</v>
      </c>
      <c r="G101" s="46" t="str">
        <f t="shared" ref="G101:G132" si="11">+IF(F101&lt;30,"A",IF(F101&lt;45,"B",IF(F101&lt;60,"C",IF(F101&lt;90,"D","E"))))</f>
        <v>B</v>
      </c>
      <c r="K101" s="40" t="s">
        <v>1514</v>
      </c>
      <c r="L101" s="336" t="s">
        <v>84</v>
      </c>
      <c r="M101" s="268"/>
      <c r="N101" s="268"/>
      <c r="O101" s="268"/>
      <c r="P101" s="268">
        <v>68.91</v>
      </c>
      <c r="Q101" s="268"/>
      <c r="R101" s="268"/>
      <c r="S101" s="268">
        <v>76.98</v>
      </c>
      <c r="T101" s="268"/>
      <c r="U101" s="268"/>
      <c r="V101" s="268"/>
      <c r="W101" s="268"/>
      <c r="X101" s="268">
        <v>68.430000000000007</v>
      </c>
      <c r="Y101" s="268"/>
      <c r="Z101" s="268"/>
      <c r="AA101" s="268"/>
      <c r="AB101" s="268">
        <v>76.98</v>
      </c>
      <c r="AC101" s="268"/>
      <c r="AD101" s="268"/>
      <c r="AE101"/>
      <c r="AF101"/>
      <c r="AG101" s="49">
        <f>+E101-M101+IFERROR(VLOOKUP(TRIM($K101)&amp;$AG$4,COMPRAS!$A$1:$E$1,7,0),0)</f>
        <v>197.95</v>
      </c>
      <c r="AH101" s="49">
        <f>+AG101-N101+IFERROR(VLOOKUP(TRIM($K101)&amp;AH$4,COMPRAS!$A$1:$E$1,7,0),0)</f>
        <v>197.95</v>
      </c>
      <c r="AI101" s="49">
        <f>+AH101-O101+IFERROR(VLOOKUP(TRIM($K101)&amp;AI$4,COMPRAS!$A$1:$E$1,7,0),0)</f>
        <v>197.95</v>
      </c>
      <c r="AJ101" s="49">
        <f>+AI101-P101+IFERROR(VLOOKUP(TRIM($K101)&amp;AJ$4,COMPRAS!$A$1:$E$1,7,0),0)</f>
        <v>129.04</v>
      </c>
      <c r="AK101" s="49">
        <f>+AJ101-Q101+IFERROR(VLOOKUP(TRIM($K101)&amp;AK$4,COMPRAS!$A$1:$E$1,7,0),0)</f>
        <v>129.04</v>
      </c>
      <c r="AL101" s="49">
        <f>+AK101-R101+IFERROR(VLOOKUP(TRIM($K101)&amp;AL$4,COMPRAS!$A$1:$E$1,7,0),0)</f>
        <v>129.04</v>
      </c>
      <c r="AM101" s="49">
        <f>+AL101-S101+IFERROR(VLOOKUP(TRIM($K101)&amp;AM$4,COMPRAS!$A$1:$E$1,7,0),0)</f>
        <v>52.059999999999988</v>
      </c>
      <c r="AN101" s="49">
        <f>+AM101-T101+IFERROR(VLOOKUP(TRIM($K101)&amp;AN$4,COMPRAS!$A$1:$E$1,7,0),0)</f>
        <v>52.059999999999988</v>
      </c>
      <c r="AO101" s="49">
        <f>+AN101-U101+IFERROR(VLOOKUP(TRIM($K101)&amp;AO$4,COMPRAS!$A$1:$E$1,7,0),0)</f>
        <v>52.059999999999988</v>
      </c>
      <c r="AP101" s="49">
        <f>+AO101-V101+IFERROR(VLOOKUP(TRIM($K101)&amp;AP$4,COMPRAS!$A$1:$E$1,7,0),0)</f>
        <v>52.059999999999988</v>
      </c>
      <c r="AQ101" s="49">
        <f>+AP101-W101+IFERROR(VLOOKUP(TRIM($K101)&amp;AQ$4,COMPRAS!$A$1:$E$1,7,0),0)</f>
        <v>52.059999999999988</v>
      </c>
      <c r="AR101" s="49">
        <f>+AQ101-X101+IFERROR(VLOOKUP(TRIM($K101)&amp;AR$4,COMPRAS!$A$1:$E$1,7,0),0)</f>
        <v>-16.370000000000019</v>
      </c>
      <c r="AS101" s="49">
        <f>+AR101-Y101+IFERROR(VLOOKUP(TRIM($K101)&amp;AS$4,COMPRAS!$A$1:$E$1,7,0),0)</f>
        <v>-16.370000000000019</v>
      </c>
      <c r="AT101" s="49">
        <f>+AS101-Z101+IFERROR(VLOOKUP(TRIM($K101)&amp;AT$4,COMPRAS!$A$1:$E$1,7,0),0)</f>
        <v>-16.370000000000019</v>
      </c>
      <c r="AU101" s="49">
        <f>+AT101-AA101+IFERROR(VLOOKUP(TRIM($K101)&amp;AU$4,COMPRAS!$A$1:$E$1,7,0),0)</f>
        <v>-16.370000000000019</v>
      </c>
      <c r="AV101" s="49">
        <f>+AU101-AB101+IFERROR(VLOOKUP(TRIM($K101)&amp;AV$4,COMPRAS!$A$1:$E$1,7,0),0)</f>
        <v>-93.350000000000023</v>
      </c>
    </row>
    <row r="102" spans="1:48" ht="14.4" x14ac:dyDescent="0.3">
      <c r="A102" s="46">
        <f>+IFERROR(VLOOKUP(CONCATENATE(A$2,TRIM($K102)),'Stock Tango'!$A:$G,7,FALSE),0)</f>
        <v>324</v>
      </c>
      <c r="B102" s="46">
        <f>+IFERROR(VLOOKUP(CONCATENATE(B$2,TRIM($K102)),'Stock Tango'!$A:$G,7,FALSE),0)</f>
        <v>0</v>
      </c>
      <c r="C102" s="46">
        <f>+IFERROR(VLOOKUP(CONCATENATE(C$2,TRIM($K102)),'Stock Tango'!$A:$G,7,FALSE),0)</f>
        <v>0</v>
      </c>
      <c r="D102" s="47">
        <f>+IFERROR(VLOOKUP(CONCATENATE(D$2,TRIM($K102)),'Stock Tango'!$A:$G,7,FALSE),0)</f>
        <v>0</v>
      </c>
      <c r="E102" s="48">
        <f t="shared" si="10"/>
        <v>324</v>
      </c>
      <c r="F102" s="46">
        <f>(A102/+VLOOKUP(K102,Consumos!$B$3:$E$1000,4,0))</f>
        <v>36.582120246784143</v>
      </c>
      <c r="G102" s="46" t="str">
        <f t="shared" si="11"/>
        <v>B</v>
      </c>
      <c r="K102" s="40" t="s">
        <v>1480</v>
      </c>
      <c r="L102" s="336" t="s">
        <v>113</v>
      </c>
      <c r="M102" s="268"/>
      <c r="N102" s="268"/>
      <c r="O102" s="268"/>
      <c r="P102" s="268">
        <v>98.28</v>
      </c>
      <c r="Q102" s="268"/>
      <c r="R102" s="268"/>
      <c r="S102" s="268"/>
      <c r="T102" s="268">
        <v>149.71</v>
      </c>
      <c r="U102" s="268"/>
      <c r="V102" s="268"/>
      <c r="W102" s="268"/>
      <c r="X102" s="268">
        <v>149.71</v>
      </c>
      <c r="Y102" s="268"/>
      <c r="Z102" s="268"/>
      <c r="AA102" s="268"/>
      <c r="AB102" s="268">
        <v>149.71</v>
      </c>
      <c r="AC102" s="268"/>
      <c r="AD102" s="268"/>
      <c r="AE102"/>
      <c r="AF102"/>
      <c r="AG102" s="49">
        <f>+E102-M102+IFERROR(VLOOKUP(TRIM($K102)&amp;$AG$4,COMPRAS!$A$1:$E$1,7,0),0)</f>
        <v>324</v>
      </c>
      <c r="AH102" s="49">
        <f>+AG102-N102+IFERROR(VLOOKUP(TRIM($K102)&amp;AH$4,COMPRAS!$A$1:$E$1,7,0),0)</f>
        <v>324</v>
      </c>
      <c r="AI102" s="49">
        <f>+AH102-O102+IFERROR(VLOOKUP(TRIM($K102)&amp;AI$4,COMPRAS!$A$1:$E$1,7,0),0)</f>
        <v>324</v>
      </c>
      <c r="AJ102" s="49">
        <f>+AI102-P102+IFERROR(VLOOKUP(TRIM($K102)&amp;AJ$4,COMPRAS!$A$1:$E$1,7,0),0)</f>
        <v>225.72</v>
      </c>
      <c r="AK102" s="49">
        <f>+AJ102-Q102+IFERROR(VLOOKUP(TRIM($K102)&amp;AK$4,COMPRAS!$A$1:$E$1,7,0),0)</f>
        <v>225.72</v>
      </c>
      <c r="AL102" s="49">
        <f>+AK102-R102+IFERROR(VLOOKUP(TRIM($K102)&amp;AL$4,COMPRAS!$A$1:$E$1,7,0),0)</f>
        <v>225.72</v>
      </c>
      <c r="AM102" s="49">
        <f>+AL102-S102+IFERROR(VLOOKUP(TRIM($K102)&amp;AM$4,COMPRAS!$A$1:$E$1,7,0),0)</f>
        <v>225.72</v>
      </c>
      <c r="AN102" s="49">
        <f>+AM102-T102+IFERROR(VLOOKUP(TRIM($K102)&amp;AN$4,COMPRAS!$A$1:$E$1,7,0),0)</f>
        <v>76.009999999999991</v>
      </c>
      <c r="AO102" s="49">
        <f>+AN102-U102+IFERROR(VLOOKUP(TRIM($K102)&amp;AO$4,COMPRAS!$A$1:$E$1,7,0),0)</f>
        <v>76.009999999999991</v>
      </c>
      <c r="AP102" s="49">
        <f>+AO102-V102+IFERROR(VLOOKUP(TRIM($K102)&amp;AP$4,COMPRAS!$A$1:$E$1,7,0),0)</f>
        <v>76.009999999999991</v>
      </c>
      <c r="AQ102" s="49">
        <f>+AP102-W102+IFERROR(VLOOKUP(TRIM($K102)&amp;AQ$4,COMPRAS!$A$1:$E$1,7,0),0)</f>
        <v>76.009999999999991</v>
      </c>
      <c r="AR102" s="49">
        <f>+AQ102-X102+IFERROR(VLOOKUP(TRIM($K102)&amp;AR$4,COMPRAS!$A$1:$E$1,7,0),0)</f>
        <v>-73.700000000000017</v>
      </c>
      <c r="AS102" s="49">
        <f>+AR102-Y102+IFERROR(VLOOKUP(TRIM($K102)&amp;AS$4,COMPRAS!$A$1:$E$1,7,0),0)</f>
        <v>-73.700000000000017</v>
      </c>
      <c r="AT102" s="49">
        <f>+AS102-Z102+IFERROR(VLOOKUP(TRIM($K102)&amp;AT$4,COMPRAS!$A$1:$E$1,7,0),0)</f>
        <v>-73.700000000000017</v>
      </c>
      <c r="AU102" s="49">
        <f>+AT102-AA102+IFERROR(VLOOKUP(TRIM($K102)&amp;AU$4,COMPRAS!$A$1:$E$1,7,0),0)</f>
        <v>-73.700000000000017</v>
      </c>
      <c r="AV102" s="49">
        <f>+AU102-AB102+IFERROR(VLOOKUP(TRIM($K102)&amp;AV$4,COMPRAS!$A$1:$E$1,7,0),0)</f>
        <v>-223.41000000000003</v>
      </c>
    </row>
    <row r="103" spans="1:48" ht="14.4" x14ac:dyDescent="0.3">
      <c r="A103" s="46">
        <f>+IFERROR(VLOOKUP(CONCATENATE(A$2,TRIM($K103)),'Stock Tango'!$A:$G,7,FALSE),0)</f>
        <v>336.95</v>
      </c>
      <c r="B103" s="46">
        <f>+IFERROR(VLOOKUP(CONCATENATE(B$2,TRIM($K103)),'Stock Tango'!$A:$G,7,FALSE),0)</f>
        <v>0</v>
      </c>
      <c r="C103" s="46">
        <f>+IFERROR(VLOOKUP(CONCATENATE(C$2,TRIM($K103)),'Stock Tango'!$A:$G,7,FALSE),0)</f>
        <v>0</v>
      </c>
      <c r="D103" s="47">
        <f>+IFERROR(VLOOKUP(CONCATENATE(D$2,TRIM($K103)),'Stock Tango'!$A:$G,7,FALSE),0)</f>
        <v>0</v>
      </c>
      <c r="E103" s="48">
        <f t="shared" si="10"/>
        <v>336.95</v>
      </c>
      <c r="F103" s="46">
        <f>(A103/+VLOOKUP(K103,Consumos!$B$3:$E$1000,4,0))</f>
        <v>115.04206804048287</v>
      </c>
      <c r="G103" s="46" t="str">
        <f t="shared" si="11"/>
        <v>E</v>
      </c>
      <c r="K103" s="40" t="s">
        <v>1472</v>
      </c>
      <c r="L103" s="40" t="s">
        <v>69</v>
      </c>
      <c r="M103" s="268"/>
      <c r="N103" s="268"/>
      <c r="O103" s="268"/>
      <c r="P103" s="268">
        <v>52.01</v>
      </c>
      <c r="Q103" s="268"/>
      <c r="R103" s="268"/>
      <c r="S103" s="268">
        <v>30</v>
      </c>
      <c r="T103" s="268"/>
      <c r="U103" s="268"/>
      <c r="V103" s="268"/>
      <c r="W103" s="268"/>
      <c r="X103" s="268"/>
      <c r="Y103" s="268"/>
      <c r="Z103" s="268"/>
      <c r="AA103" s="268"/>
      <c r="AB103" s="268"/>
      <c r="AC103" s="268"/>
      <c r="AD103" s="268"/>
      <c r="AE103"/>
      <c r="AF103"/>
      <c r="AG103" s="49">
        <f>+E103-M103+IFERROR(VLOOKUP(TRIM($K103)&amp;$AG$4,COMPRAS!$A$1:$E$1,7,0),0)</f>
        <v>336.95</v>
      </c>
      <c r="AH103" s="49">
        <f>+AG103-N103+IFERROR(VLOOKUP(TRIM($K103)&amp;AH$4,COMPRAS!$A$1:$E$1,7,0),0)</f>
        <v>336.95</v>
      </c>
      <c r="AI103" s="49">
        <f>+AH103-O103+IFERROR(VLOOKUP(TRIM($K103)&amp;AI$4,COMPRAS!$A$1:$E$1,7,0),0)</f>
        <v>336.95</v>
      </c>
      <c r="AJ103" s="49">
        <f>+AI103-P103+IFERROR(VLOOKUP(TRIM($K103)&amp;AJ$4,COMPRAS!$A$1:$E$1,7,0),0)</f>
        <v>284.94</v>
      </c>
      <c r="AK103" s="49">
        <f>+AJ103-Q103+IFERROR(VLOOKUP(TRIM($K103)&amp;AK$4,COMPRAS!$A$1:$E$1,7,0),0)</f>
        <v>284.94</v>
      </c>
      <c r="AL103" s="49">
        <f>+AK103-R103+IFERROR(VLOOKUP(TRIM($K103)&amp;AL$4,COMPRAS!$A$1:$E$1,7,0),0)</f>
        <v>284.94</v>
      </c>
      <c r="AM103" s="49">
        <f>+AL103-S103+IFERROR(VLOOKUP(TRIM($K103)&amp;AM$4,COMPRAS!$A$1:$E$1,7,0),0)</f>
        <v>254.94</v>
      </c>
      <c r="AN103" s="49">
        <f>+AM103-T103+IFERROR(VLOOKUP(TRIM($K103)&amp;AN$4,COMPRAS!$A$1:$E$1,7,0),0)</f>
        <v>254.94</v>
      </c>
      <c r="AO103" s="49">
        <f>+AN103-U103+IFERROR(VLOOKUP(TRIM($K103)&amp;AO$4,COMPRAS!$A$1:$E$1,7,0),0)</f>
        <v>254.94</v>
      </c>
      <c r="AP103" s="49">
        <f>+AO103-V103+IFERROR(VLOOKUP(TRIM($K103)&amp;AP$4,COMPRAS!$A$1:$E$1,7,0),0)</f>
        <v>254.94</v>
      </c>
      <c r="AQ103" s="49">
        <f>+AP103-W103+IFERROR(VLOOKUP(TRIM($K103)&amp;AQ$4,COMPRAS!$A$1:$E$1,7,0),0)</f>
        <v>254.94</v>
      </c>
      <c r="AR103" s="49">
        <f>+AQ103-X103+IFERROR(VLOOKUP(TRIM($K103)&amp;AR$4,COMPRAS!$A$1:$E$1,7,0),0)</f>
        <v>254.94</v>
      </c>
      <c r="AS103" s="49">
        <f>+AR103-Y103+IFERROR(VLOOKUP(TRIM($K103)&amp;AS$4,COMPRAS!$A$1:$E$1,7,0),0)</f>
        <v>254.94</v>
      </c>
      <c r="AT103" s="49">
        <f>+AS103-Z103+IFERROR(VLOOKUP(TRIM($K103)&amp;AT$4,COMPRAS!$A$1:$E$1,7,0),0)</f>
        <v>254.94</v>
      </c>
      <c r="AU103" s="49">
        <f>+AT103-AA103+IFERROR(VLOOKUP(TRIM($K103)&amp;AU$4,COMPRAS!$A$1:$E$1,7,0),0)</f>
        <v>254.94</v>
      </c>
      <c r="AV103" s="49">
        <f>+AU103-AB103+IFERROR(VLOOKUP(TRIM($K103)&amp;AV$4,COMPRAS!$A$1:$E$1,7,0),0)</f>
        <v>254.94</v>
      </c>
    </row>
    <row r="104" spans="1:48" ht="14.4" x14ac:dyDescent="0.3">
      <c r="A104" s="46">
        <f>+IFERROR(VLOOKUP(CONCATENATE(A$2,TRIM($K104)),'Stock Tango'!$A:$G,7,FALSE),0)</f>
        <v>255.75</v>
      </c>
      <c r="B104" s="46">
        <f>+IFERROR(VLOOKUP(CONCATENATE(B$2,TRIM($K104)),'Stock Tango'!$A:$G,7,FALSE),0)</f>
        <v>0</v>
      </c>
      <c r="C104" s="46">
        <f>+IFERROR(VLOOKUP(CONCATENATE(C$2,TRIM($K104)),'Stock Tango'!$A:$G,7,FALSE),0)</f>
        <v>0</v>
      </c>
      <c r="D104" s="47">
        <f>+IFERROR(VLOOKUP(CONCATENATE(D$2,TRIM($K104)),'Stock Tango'!$A:$G,7,FALSE),0)</f>
        <v>0</v>
      </c>
      <c r="E104" s="48">
        <f t="shared" si="10"/>
        <v>255.75</v>
      </c>
      <c r="F104" s="46">
        <f>(A104/+VLOOKUP(K104,Consumos!$B$3:$E$1000,4,0))</f>
        <v>39.02664995367595</v>
      </c>
      <c r="G104" s="46" t="str">
        <f t="shared" si="11"/>
        <v>B</v>
      </c>
      <c r="K104" s="40" t="s">
        <v>1471</v>
      </c>
      <c r="L104" s="40" t="s">
        <v>67</v>
      </c>
      <c r="M104" s="268"/>
      <c r="N104" s="268"/>
      <c r="O104" s="268"/>
      <c r="P104" s="268">
        <v>84.49</v>
      </c>
      <c r="Q104" s="268"/>
      <c r="R104" s="268"/>
      <c r="S104" s="268"/>
      <c r="T104" s="268">
        <v>99</v>
      </c>
      <c r="U104" s="268"/>
      <c r="V104" s="268"/>
      <c r="W104" s="268"/>
      <c r="X104" s="268"/>
      <c r="Y104" s="268"/>
      <c r="Z104" s="268"/>
      <c r="AA104" s="268"/>
      <c r="AB104" s="268"/>
      <c r="AC104" s="268"/>
      <c r="AD104" s="268"/>
      <c r="AE104"/>
      <c r="AF104"/>
      <c r="AG104" s="49">
        <f>+E104-M104+IFERROR(VLOOKUP(TRIM($K104)&amp;$AG$4,COMPRAS!$A$1:$E$1,7,0),0)</f>
        <v>255.75</v>
      </c>
      <c r="AH104" s="49">
        <f>+AG104-N104+IFERROR(VLOOKUP(TRIM($K104)&amp;AH$4,COMPRAS!$A$1:$E$1,7,0),0)</f>
        <v>255.75</v>
      </c>
      <c r="AI104" s="49">
        <f>+AH104-O104+IFERROR(VLOOKUP(TRIM($K104)&amp;AI$4,COMPRAS!$A$1:$E$1,7,0),0)</f>
        <v>255.75</v>
      </c>
      <c r="AJ104" s="49">
        <f>+AI104-P104+IFERROR(VLOOKUP(TRIM($K104)&amp;AJ$4,COMPRAS!$A$1:$E$1,7,0),0)</f>
        <v>171.26</v>
      </c>
      <c r="AK104" s="49">
        <f>+AJ104-Q104+IFERROR(VLOOKUP(TRIM($K104)&amp;AK$4,COMPRAS!$A$1:$E$1,7,0),0)</f>
        <v>171.26</v>
      </c>
      <c r="AL104" s="49">
        <f>+AK104-R104+IFERROR(VLOOKUP(TRIM($K104)&amp;AL$4,COMPRAS!$A$1:$E$1,7,0),0)</f>
        <v>171.26</v>
      </c>
      <c r="AM104" s="49">
        <f>+AL104-S104+IFERROR(VLOOKUP(TRIM($K104)&amp;AM$4,COMPRAS!$A$1:$E$1,7,0),0)</f>
        <v>171.26</v>
      </c>
      <c r="AN104" s="49">
        <f>+AM104-T104+IFERROR(VLOOKUP(TRIM($K104)&amp;AN$4,COMPRAS!$A$1:$E$1,7,0),0)</f>
        <v>72.259999999999991</v>
      </c>
      <c r="AO104" s="49">
        <f>+AN104-U104+IFERROR(VLOOKUP(TRIM($K104)&amp;AO$4,COMPRAS!$A$1:$E$1,7,0),0)</f>
        <v>72.259999999999991</v>
      </c>
      <c r="AP104" s="49">
        <f>+AO104-V104+IFERROR(VLOOKUP(TRIM($K104)&amp;AP$4,COMPRAS!$A$1:$E$1,7,0),0)</f>
        <v>72.259999999999991</v>
      </c>
      <c r="AQ104" s="49">
        <f>+AP104-W104+IFERROR(VLOOKUP(TRIM($K104)&amp;AQ$4,COMPRAS!$A$1:$E$1,7,0),0)</f>
        <v>72.259999999999991</v>
      </c>
      <c r="AR104" s="49">
        <f>+AQ104-X104+IFERROR(VLOOKUP(TRIM($K104)&amp;AR$4,COMPRAS!$A$1:$E$1,7,0),0)</f>
        <v>72.259999999999991</v>
      </c>
      <c r="AS104" s="49">
        <f>+AR104-Y104+IFERROR(VLOOKUP(TRIM($K104)&amp;AS$4,COMPRAS!$A$1:$E$1,7,0),0)</f>
        <v>72.259999999999991</v>
      </c>
      <c r="AT104" s="49">
        <f>+AS104-Z104+IFERROR(VLOOKUP(TRIM($K104)&amp;AT$4,COMPRAS!$A$1:$E$1,7,0),0)</f>
        <v>72.259999999999991</v>
      </c>
      <c r="AU104" s="49">
        <f>+AT104-AA104+IFERROR(VLOOKUP(TRIM($K104)&amp;AU$4,COMPRAS!$A$1:$E$1,7,0),0)</f>
        <v>72.259999999999991</v>
      </c>
      <c r="AV104" s="49">
        <f>+AU104-AB104+IFERROR(VLOOKUP(TRIM($K104)&amp;AV$4,COMPRAS!$A$1:$E$1,7,0),0)</f>
        <v>72.259999999999991</v>
      </c>
    </row>
    <row r="105" spans="1:48" ht="14.4" x14ac:dyDescent="0.3">
      <c r="A105" s="46">
        <f>+IFERROR(VLOOKUP(CONCATENATE(A$2,TRIM($K105)),'Stock Tango'!$A:$G,7,FALSE),0)</f>
        <v>101</v>
      </c>
      <c r="B105" s="46">
        <f>+IFERROR(VLOOKUP(CONCATENATE(B$2,TRIM($K105)),'Stock Tango'!$A:$G,7,FALSE),0)</f>
        <v>0</v>
      </c>
      <c r="C105" s="46">
        <f>+IFERROR(VLOOKUP(CONCATENATE(C$2,TRIM($K105)),'Stock Tango'!$A:$G,7,FALSE),0)</f>
        <v>0</v>
      </c>
      <c r="D105" s="47">
        <f>+IFERROR(VLOOKUP(CONCATENATE(D$2,TRIM($K105)),'Stock Tango'!$A:$G,7,FALSE),0)</f>
        <v>0</v>
      </c>
      <c r="E105" s="48">
        <f t="shared" si="10"/>
        <v>101</v>
      </c>
      <c r="F105" s="46">
        <f>(A105/+VLOOKUP(K105,Consumos!$B$3:$E$1000,4,0))</f>
        <v>60.311367029217315</v>
      </c>
      <c r="G105" s="46" t="str">
        <f t="shared" si="11"/>
        <v>D</v>
      </c>
      <c r="K105" s="40" t="s">
        <v>1470</v>
      </c>
      <c r="L105" s="40" t="s">
        <v>62</v>
      </c>
      <c r="M105" s="268"/>
      <c r="N105" s="268"/>
      <c r="O105" s="268"/>
      <c r="P105" s="268"/>
      <c r="Q105" s="268"/>
      <c r="R105" s="268"/>
      <c r="S105" s="268"/>
      <c r="T105" s="268">
        <v>46.89</v>
      </c>
      <c r="U105" s="268"/>
      <c r="V105" s="268"/>
      <c r="W105" s="268"/>
      <c r="X105" s="268"/>
      <c r="Y105" s="268"/>
      <c r="Z105" s="268">
        <v>72.209999999999994</v>
      </c>
      <c r="AA105" s="268"/>
      <c r="AB105" s="268"/>
      <c r="AC105" s="268"/>
      <c r="AD105" s="268"/>
      <c r="AE105"/>
      <c r="AF105"/>
      <c r="AG105" s="49">
        <f>+E105-M105+IFERROR(VLOOKUP(TRIM($K105)&amp;$AG$4,COMPRAS!$A$1:$E$1,7,0),0)</f>
        <v>101</v>
      </c>
      <c r="AH105" s="49">
        <f>+AG105-N105+IFERROR(VLOOKUP(TRIM($K105)&amp;AH$4,COMPRAS!$A$1:$E$1,7,0),0)</f>
        <v>101</v>
      </c>
      <c r="AI105" s="49">
        <f>+AH105-O105+IFERROR(VLOOKUP(TRIM($K105)&amp;AI$4,COMPRAS!$A$1:$E$1,7,0),0)</f>
        <v>101</v>
      </c>
      <c r="AJ105" s="49">
        <f>+AI105-P105+IFERROR(VLOOKUP(TRIM($K105)&amp;AJ$4,COMPRAS!$A$1:$E$1,7,0),0)</f>
        <v>101</v>
      </c>
      <c r="AK105" s="49">
        <f>+AJ105-Q105+IFERROR(VLOOKUP(TRIM($K105)&amp;AK$4,COMPRAS!$A$1:$E$1,7,0),0)</f>
        <v>101</v>
      </c>
      <c r="AL105" s="49">
        <f>+AK105-R105+IFERROR(VLOOKUP(TRIM($K105)&amp;AL$4,COMPRAS!$A$1:$E$1,7,0),0)</f>
        <v>101</v>
      </c>
      <c r="AM105" s="49">
        <f>+AL105-S105+IFERROR(VLOOKUP(TRIM($K105)&amp;AM$4,COMPRAS!$A$1:$E$1,7,0),0)</f>
        <v>101</v>
      </c>
      <c r="AN105" s="49">
        <f>+AM105-T105+IFERROR(VLOOKUP(TRIM($K105)&amp;AN$4,COMPRAS!$A$1:$E$1,7,0),0)</f>
        <v>54.11</v>
      </c>
      <c r="AO105" s="49">
        <f>+AN105-U105+IFERROR(VLOOKUP(TRIM($K105)&amp;AO$4,COMPRAS!$A$1:$E$1,7,0),0)</f>
        <v>54.11</v>
      </c>
      <c r="AP105" s="49">
        <f>+AO105-V105+IFERROR(VLOOKUP(TRIM($K105)&amp;AP$4,COMPRAS!$A$1:$E$1,7,0),0)</f>
        <v>54.11</v>
      </c>
      <c r="AQ105" s="49">
        <f>+AP105-W105+IFERROR(VLOOKUP(TRIM($K105)&amp;AQ$4,COMPRAS!$A$1:$E$1,7,0),0)</f>
        <v>54.11</v>
      </c>
      <c r="AR105" s="49">
        <f>+AQ105-X105+IFERROR(VLOOKUP(TRIM($K105)&amp;AR$4,COMPRAS!$A$1:$E$1,7,0),0)</f>
        <v>54.11</v>
      </c>
      <c r="AS105" s="49">
        <f>+AR105-Y105+IFERROR(VLOOKUP(TRIM($K105)&amp;AS$4,COMPRAS!$A$1:$E$1,7,0),0)</f>
        <v>54.11</v>
      </c>
      <c r="AT105" s="49">
        <f>+AS105-Z105+IFERROR(VLOOKUP(TRIM($K105)&amp;AT$4,COMPRAS!$A$1:$E$1,7,0),0)</f>
        <v>-18.099999999999994</v>
      </c>
      <c r="AU105" s="49">
        <f>+AT105-AA105+IFERROR(VLOOKUP(TRIM($K105)&amp;AU$4,COMPRAS!$A$1:$E$1,7,0),0)</f>
        <v>-18.099999999999994</v>
      </c>
      <c r="AV105" s="49">
        <f>+AU105-AB105+IFERROR(VLOOKUP(TRIM($K105)&amp;AV$4,COMPRAS!$A$1:$E$1,7,0),0)</f>
        <v>-18.099999999999994</v>
      </c>
    </row>
    <row r="106" spans="1:48" ht="14.4" x14ac:dyDescent="0.3">
      <c r="A106" s="46">
        <f>+IFERROR(VLOOKUP(CONCATENATE(A$2,TRIM($K106)),'Stock Tango'!$A:$G,7,FALSE),0)</f>
        <v>340</v>
      </c>
      <c r="B106" s="46">
        <f>+IFERROR(VLOOKUP(CONCATENATE(B$2,TRIM($K106)),'Stock Tango'!$A:$G,7,FALSE),0)</f>
        <v>0</v>
      </c>
      <c r="C106" s="46">
        <f>+IFERROR(VLOOKUP(CONCATENATE(C$2,TRIM($K106)),'Stock Tango'!$A:$G,7,FALSE),0)</f>
        <v>0</v>
      </c>
      <c r="D106" s="47">
        <f>+IFERROR(VLOOKUP(CONCATENATE(D$2,TRIM($K106)),'Stock Tango'!$A:$G,7,FALSE),0)</f>
        <v>0</v>
      </c>
      <c r="E106" s="48">
        <f t="shared" si="10"/>
        <v>340</v>
      </c>
      <c r="F106" s="46">
        <f>(A106/+VLOOKUP(K106,Consumos!$B$3:$E$1000,4,0))</f>
        <v>45.362789985030041</v>
      </c>
      <c r="G106" s="46" t="str">
        <f t="shared" si="11"/>
        <v>C</v>
      </c>
      <c r="K106" s="40" t="s">
        <v>966</v>
      </c>
      <c r="L106" s="40" t="s">
        <v>1828</v>
      </c>
      <c r="M106" s="268"/>
      <c r="N106" s="268">
        <v>46.665767000000002</v>
      </c>
      <c r="O106" s="268">
        <v>39</v>
      </c>
      <c r="P106" s="268">
        <v>53.088445</v>
      </c>
      <c r="Q106" s="268"/>
      <c r="R106" s="268"/>
      <c r="S106" s="268">
        <v>71.109422999999992</v>
      </c>
      <c r="T106" s="268"/>
      <c r="U106" s="268"/>
      <c r="V106" s="268"/>
      <c r="W106" s="268">
        <v>72.643156000000005</v>
      </c>
      <c r="X106" s="268"/>
      <c r="Y106" s="268">
        <v>39</v>
      </c>
      <c r="Z106" s="268"/>
      <c r="AA106" s="268"/>
      <c r="AB106" s="268"/>
      <c r="AC106" s="268"/>
      <c r="AD106" s="268">
        <v>44.443422999999996</v>
      </c>
      <c r="AE106"/>
      <c r="AF106"/>
      <c r="AG106" s="49">
        <f>+E106-M106+IFERROR(VLOOKUP(TRIM($K106)&amp;$AG$4,COMPRAS!$A$1:$E$1,7,0),0)</f>
        <v>340</v>
      </c>
      <c r="AH106" s="49">
        <f>+AG106-N106+IFERROR(VLOOKUP(TRIM($K106)&amp;AH$4,COMPRAS!$A$1:$E$1,7,0),0)</f>
        <v>293.33423299999998</v>
      </c>
      <c r="AI106" s="49">
        <f>+AH106-O106+IFERROR(VLOOKUP(TRIM($K106)&amp;AI$4,COMPRAS!$A$1:$E$1,7,0),0)</f>
        <v>254.33423299999998</v>
      </c>
      <c r="AJ106" s="49">
        <f>+AI106-P106+IFERROR(VLOOKUP(TRIM($K106)&amp;AJ$4,COMPRAS!$A$1:$E$1,7,0),0)</f>
        <v>201.24578799999998</v>
      </c>
      <c r="AK106" s="49">
        <f>+AJ106-Q106+IFERROR(VLOOKUP(TRIM($K106)&amp;AK$4,COMPRAS!$A$1:$E$1,7,0),0)</f>
        <v>201.24578799999998</v>
      </c>
      <c r="AL106" s="49">
        <f>+AK106-R106+IFERROR(VLOOKUP(TRIM($K106)&amp;AL$4,COMPRAS!$A$1:$E$1,7,0),0)</f>
        <v>201.24578799999998</v>
      </c>
      <c r="AM106" s="49">
        <f>+AL106-S106+IFERROR(VLOOKUP(TRIM($K106)&amp;AM$4,COMPRAS!$A$1:$E$1,7,0),0)</f>
        <v>130.13636499999998</v>
      </c>
      <c r="AN106" s="49">
        <f>+AM106-T106+IFERROR(VLOOKUP(TRIM($K106)&amp;AN$4,COMPRAS!$A$1:$E$1,7,0),0)</f>
        <v>130.13636499999998</v>
      </c>
      <c r="AO106" s="49">
        <f>+AN106-U106+IFERROR(VLOOKUP(TRIM($K106)&amp;AO$4,COMPRAS!$A$1:$E$1,7,0),0)</f>
        <v>130.13636499999998</v>
      </c>
      <c r="AP106" s="49">
        <f>+AO106-V106+IFERROR(VLOOKUP(TRIM($K106)&amp;AP$4,COMPRAS!$A$1:$E$1,7,0),0)</f>
        <v>130.13636499999998</v>
      </c>
      <c r="AQ106" s="49">
        <f>+AP106-W106+IFERROR(VLOOKUP(TRIM($K106)&amp;AQ$4,COMPRAS!$A$1:$E$1,7,0),0)</f>
        <v>57.493208999999979</v>
      </c>
      <c r="AR106" s="49">
        <f>+AQ106-X106+IFERROR(VLOOKUP(TRIM($K106)&amp;AR$4,COMPRAS!$A$1:$E$1,7,0),0)</f>
        <v>57.493208999999979</v>
      </c>
      <c r="AS106" s="49">
        <f>+AR106-Y106+IFERROR(VLOOKUP(TRIM($K106)&amp;AS$4,COMPRAS!$A$1:$E$1,7,0),0)</f>
        <v>18.493208999999979</v>
      </c>
      <c r="AT106" s="49">
        <f>+AS106-Z106+IFERROR(VLOOKUP(TRIM($K106)&amp;AT$4,COMPRAS!$A$1:$E$1,7,0),0)</f>
        <v>18.493208999999979</v>
      </c>
      <c r="AU106" s="49">
        <f>+AT106-AA106+IFERROR(VLOOKUP(TRIM($K106)&amp;AU$4,COMPRAS!$A$1:$E$1,7,0),0)</f>
        <v>18.493208999999979</v>
      </c>
      <c r="AV106" s="49">
        <f>+AU106-AB106+IFERROR(VLOOKUP(TRIM($K106)&amp;AV$4,COMPRAS!$A$1:$E$1,7,0),0)</f>
        <v>18.493208999999979</v>
      </c>
    </row>
    <row r="107" spans="1:48" ht="14.4" x14ac:dyDescent="0.3">
      <c r="A107" s="46">
        <f>+IFERROR(VLOOKUP(CONCATENATE(A$2,TRIM($K107)),'Stock Tango'!$A:$G,7,FALSE),0)</f>
        <v>130</v>
      </c>
      <c r="B107" s="46">
        <f>+IFERROR(VLOOKUP(CONCATENATE(B$2,TRIM($K107)),'Stock Tango'!$A:$G,7,FALSE),0)</f>
        <v>0</v>
      </c>
      <c r="C107" s="46">
        <f>+IFERROR(VLOOKUP(CONCATENATE(C$2,TRIM($K107)),'Stock Tango'!$A:$G,7,FALSE),0)</f>
        <v>0</v>
      </c>
      <c r="D107" s="47">
        <f>+IFERROR(VLOOKUP(CONCATENATE(D$2,TRIM($K107)),'Stock Tango'!$A:$G,7,FALSE),0)</f>
        <v>0</v>
      </c>
      <c r="E107" s="48">
        <f t="shared" si="10"/>
        <v>130</v>
      </c>
      <c r="F107" s="46">
        <f>(A107/+VLOOKUP(K107,Consumos!$B$3:$E$1000,4,0))</f>
        <v>81.889763779527556</v>
      </c>
      <c r="G107" s="46" t="str">
        <f t="shared" si="11"/>
        <v>D</v>
      </c>
      <c r="K107" s="40" t="s">
        <v>1512</v>
      </c>
      <c r="L107" s="336" t="s">
        <v>42</v>
      </c>
      <c r="M107" s="268"/>
      <c r="N107" s="268">
        <v>44.45</v>
      </c>
      <c r="O107" s="268"/>
      <c r="P107" s="268"/>
      <c r="Q107" s="268"/>
      <c r="R107" s="268"/>
      <c r="S107" s="268"/>
      <c r="T107" s="268"/>
      <c r="U107" s="268"/>
      <c r="V107" s="268"/>
      <c r="W107" s="268">
        <v>29.01</v>
      </c>
      <c r="X107" s="268"/>
      <c r="Y107" s="268"/>
      <c r="Z107" s="268"/>
      <c r="AA107" s="268"/>
      <c r="AB107" s="268">
        <v>29.01</v>
      </c>
      <c r="AC107" s="268"/>
      <c r="AD107" s="268">
        <v>29.01</v>
      </c>
      <c r="AE107"/>
      <c r="AF107"/>
      <c r="AG107" s="49">
        <f>+E107-M107+IFERROR(VLOOKUP(TRIM($K107)&amp;$AG$4,COMPRAS!$A$1:$E$1,7,0),0)</f>
        <v>130</v>
      </c>
      <c r="AH107" s="49">
        <f>+AG107-N107+IFERROR(VLOOKUP(TRIM($K107)&amp;AH$4,COMPRAS!$A$1:$E$1,7,0),0)</f>
        <v>85.55</v>
      </c>
      <c r="AI107" s="49">
        <f>+AH107-O107+IFERROR(VLOOKUP(TRIM($K107)&amp;AI$4,COMPRAS!$A$1:$E$1,7,0),0)</f>
        <v>85.55</v>
      </c>
      <c r="AJ107" s="49">
        <f>+AI107-P107+IFERROR(VLOOKUP(TRIM($K107)&amp;AJ$4,COMPRAS!$A$1:$E$1,7,0),0)</f>
        <v>85.55</v>
      </c>
      <c r="AK107" s="49">
        <f>+AJ107-Q107+IFERROR(VLOOKUP(TRIM($K107)&amp;AK$4,COMPRAS!$A$1:$E$1,7,0),0)</f>
        <v>85.55</v>
      </c>
      <c r="AL107" s="49">
        <f>+AK107-R107+IFERROR(VLOOKUP(TRIM($K107)&amp;AL$4,COMPRAS!$A$1:$E$1,7,0),0)</f>
        <v>85.55</v>
      </c>
      <c r="AM107" s="49">
        <f>+AL107-S107+IFERROR(VLOOKUP(TRIM($K107)&amp;AM$4,COMPRAS!$A$1:$E$1,7,0),0)</f>
        <v>85.55</v>
      </c>
      <c r="AN107" s="49">
        <f>+AM107-T107+IFERROR(VLOOKUP(TRIM($K107)&amp;AN$4,COMPRAS!$A$1:$E$1,7,0),0)</f>
        <v>85.55</v>
      </c>
      <c r="AO107" s="49">
        <f>+AN107-U107+IFERROR(VLOOKUP(TRIM($K107)&amp;AO$4,COMPRAS!$A$1:$E$1,7,0),0)</f>
        <v>85.55</v>
      </c>
      <c r="AP107" s="49">
        <f>+AO107-V107+IFERROR(VLOOKUP(TRIM($K107)&amp;AP$4,COMPRAS!$A$1:$E$1,7,0),0)</f>
        <v>85.55</v>
      </c>
      <c r="AQ107" s="49">
        <f>+AP107-W107+IFERROR(VLOOKUP(TRIM($K107)&amp;AQ$4,COMPRAS!$A$1:$E$1,7,0),0)</f>
        <v>56.539999999999992</v>
      </c>
      <c r="AR107" s="49">
        <f>+AQ107-X107+IFERROR(VLOOKUP(TRIM($K107)&amp;AR$4,COMPRAS!$A$1:$E$1,7,0),0)</f>
        <v>56.539999999999992</v>
      </c>
      <c r="AS107" s="49">
        <f>+AR107-Y107+IFERROR(VLOOKUP(TRIM($K107)&amp;AS$4,COMPRAS!$A$1:$E$1,7,0),0)</f>
        <v>56.539999999999992</v>
      </c>
      <c r="AT107" s="49">
        <f>+AS107-Z107+IFERROR(VLOOKUP(TRIM($K107)&amp;AT$4,COMPRAS!$A$1:$E$1,7,0),0)</f>
        <v>56.539999999999992</v>
      </c>
      <c r="AU107" s="49">
        <f>+AT107-AA107+IFERROR(VLOOKUP(TRIM($K107)&amp;AU$4,COMPRAS!$A$1:$E$1,7,0),0)</f>
        <v>56.539999999999992</v>
      </c>
      <c r="AV107" s="49">
        <f>+AU107-AB107+IFERROR(VLOOKUP(TRIM($K107)&amp;AV$4,COMPRAS!$A$1:$E$1,7,0),0)</f>
        <v>27.52999999999999</v>
      </c>
    </row>
    <row r="108" spans="1:48" ht="14.4" x14ac:dyDescent="0.3">
      <c r="A108" s="46">
        <f>+IFERROR(VLOOKUP(CONCATENATE(A$2,TRIM($K108)),'Stock Tango'!$A:$G,7,FALSE),0)</f>
        <v>27730</v>
      </c>
      <c r="B108" s="46">
        <f>+IFERROR(VLOOKUP(CONCATENATE(B$2,TRIM($K108)),'Stock Tango'!$A:$G,7,FALSE),0)</f>
        <v>0</v>
      </c>
      <c r="C108" s="46">
        <f>+IFERROR(VLOOKUP(CONCATENATE(C$2,TRIM($K108)),'Stock Tango'!$A:$G,7,FALSE),0)</f>
        <v>0</v>
      </c>
      <c r="D108" s="47">
        <f>+IFERROR(VLOOKUP(CONCATENATE(D$2,TRIM($K108)),'Stock Tango'!$A:$G,7,FALSE),0)</f>
        <v>0</v>
      </c>
      <c r="E108" s="48">
        <f t="shared" si="10"/>
        <v>27730</v>
      </c>
      <c r="F108" s="46">
        <f>(A108/+VLOOKUP(K108,Consumos!$B$3:$E$1000,4,0))</f>
        <v>56.734831667570305</v>
      </c>
      <c r="G108" s="46" t="str">
        <f t="shared" si="11"/>
        <v>C</v>
      </c>
      <c r="K108" s="40" t="s">
        <v>1336</v>
      </c>
      <c r="L108" s="40" t="s">
        <v>1848</v>
      </c>
      <c r="M108" s="268">
        <v>3000</v>
      </c>
      <c r="N108" s="268">
        <v>2135.42</v>
      </c>
      <c r="O108" s="268">
        <v>3750</v>
      </c>
      <c r="P108" s="268">
        <v>4800</v>
      </c>
      <c r="Q108" s="268"/>
      <c r="R108" s="268"/>
      <c r="S108" s="268"/>
      <c r="T108" s="268"/>
      <c r="U108" s="268"/>
      <c r="V108" s="268"/>
      <c r="W108" s="268">
        <v>8250</v>
      </c>
      <c r="X108" s="268">
        <v>1562.5</v>
      </c>
      <c r="Y108" s="268"/>
      <c r="Z108" s="268">
        <v>1921.54</v>
      </c>
      <c r="AA108" s="268"/>
      <c r="AB108" s="268"/>
      <c r="AC108" s="268"/>
      <c r="AD108" s="268"/>
      <c r="AE108"/>
      <c r="AF108"/>
      <c r="AG108" s="49">
        <f>+E108-M108+IFERROR(VLOOKUP(TRIM($K108)&amp;$AG$4,COMPRAS!$A$1:$E$1,7,0),0)</f>
        <v>24730</v>
      </c>
      <c r="AH108" s="49">
        <f>+AG108-N108+IFERROR(VLOOKUP(TRIM($K108)&amp;AH$4,COMPRAS!$A$1:$E$1,7,0),0)</f>
        <v>22594.58</v>
      </c>
      <c r="AI108" s="49">
        <f>+AH108-O108+IFERROR(VLOOKUP(TRIM($K108)&amp;AI$4,COMPRAS!$A$1:$E$1,7,0),0)</f>
        <v>18844.580000000002</v>
      </c>
      <c r="AJ108" s="49">
        <f>+AI108-P108+IFERROR(VLOOKUP(TRIM($K108)&amp;AJ$4,COMPRAS!$A$1:$E$1,7,0),0)</f>
        <v>14044.580000000002</v>
      </c>
      <c r="AK108" s="49">
        <f>+AJ108-Q108+IFERROR(VLOOKUP(TRIM($K108)&amp;AK$4,COMPRAS!$A$1:$E$1,7,0),0)</f>
        <v>14044.580000000002</v>
      </c>
      <c r="AL108" s="49">
        <f>+AK108-R108+IFERROR(VLOOKUP(TRIM($K108)&amp;AL$4,COMPRAS!$A$1:$E$1,7,0),0)</f>
        <v>14044.580000000002</v>
      </c>
      <c r="AM108" s="49">
        <f>+AL108-S108+IFERROR(VLOOKUP(TRIM($K108)&amp;AM$4,COMPRAS!$A$1:$E$1,7,0),0)</f>
        <v>14044.580000000002</v>
      </c>
      <c r="AN108" s="49">
        <f>+AM108-T108+IFERROR(VLOOKUP(TRIM($K108)&amp;AN$4,COMPRAS!$A$1:$E$1,7,0),0)</f>
        <v>14044.580000000002</v>
      </c>
      <c r="AO108" s="49">
        <f>+AN108-U108+IFERROR(VLOOKUP(TRIM($K108)&amp;AO$4,COMPRAS!$A$1:$E$1,7,0),0)</f>
        <v>14044.580000000002</v>
      </c>
      <c r="AP108" s="49">
        <f>+AO108-V108+IFERROR(VLOOKUP(TRIM($K108)&amp;AP$4,COMPRAS!$A$1:$E$1,7,0),0)</f>
        <v>14044.580000000002</v>
      </c>
      <c r="AQ108" s="49">
        <f>+AP108-W108+IFERROR(VLOOKUP(TRIM($K108)&amp;AQ$4,COMPRAS!$A$1:$E$1,7,0),0)</f>
        <v>5794.5800000000017</v>
      </c>
      <c r="AR108" s="49">
        <f>+AQ108-X108+IFERROR(VLOOKUP(TRIM($K108)&amp;AR$4,COMPRAS!$A$1:$E$1,7,0),0)</f>
        <v>4232.0800000000017</v>
      </c>
      <c r="AS108" s="49">
        <f>+AR108-Y108+IFERROR(VLOOKUP(TRIM($K108)&amp;AS$4,COMPRAS!$A$1:$E$1,7,0),0)</f>
        <v>4232.0800000000017</v>
      </c>
      <c r="AT108" s="49">
        <f>+AS108-Z108+IFERROR(VLOOKUP(TRIM($K108)&amp;AT$4,COMPRAS!$A$1:$E$1,7,0),0)</f>
        <v>2310.5400000000018</v>
      </c>
      <c r="AU108" s="49">
        <f>+AT108-AA108+IFERROR(VLOOKUP(TRIM($K108)&amp;AU$4,COMPRAS!$A$1:$E$1,7,0),0)</f>
        <v>2310.5400000000018</v>
      </c>
      <c r="AV108" s="49">
        <f>+AU108-AB108+IFERROR(VLOOKUP(TRIM($K108)&amp;AV$4,COMPRAS!$A$1:$E$1,7,0),0)</f>
        <v>2310.5400000000018</v>
      </c>
    </row>
    <row r="109" spans="1:48" ht="14.4" x14ac:dyDescent="0.3">
      <c r="A109" s="46">
        <f>+IFERROR(VLOOKUP(CONCATENATE(A$2,TRIM($K109)),'Stock Tango'!$A:$G,7,FALSE),0)</f>
        <v>0</v>
      </c>
      <c r="B109" s="46">
        <f>+IFERROR(VLOOKUP(CONCATENATE(B$2,TRIM($K109)),'Stock Tango'!$A:$G,7,FALSE),0)</f>
        <v>0</v>
      </c>
      <c r="C109" s="46">
        <f>+IFERROR(VLOOKUP(CONCATENATE(C$2,TRIM($K109)),'Stock Tango'!$A:$G,7,FALSE),0)</f>
        <v>0</v>
      </c>
      <c r="D109" s="47">
        <f>+IFERROR(VLOOKUP(CONCATENATE(D$2,TRIM($K109)),'Stock Tango'!$A:$G,7,FALSE),0)</f>
        <v>0</v>
      </c>
      <c r="E109" s="48">
        <f t="shared" si="10"/>
        <v>0</v>
      </c>
      <c r="F109" s="46">
        <f>(A109/+VLOOKUP(K109,Consumos!$B$3:$E$1000,4,0))</f>
        <v>0</v>
      </c>
      <c r="G109" s="46" t="str">
        <f t="shared" si="11"/>
        <v>A</v>
      </c>
      <c r="K109" s="40" t="s">
        <v>1956</v>
      </c>
      <c r="L109" s="40" t="s">
        <v>1957</v>
      </c>
      <c r="M109" s="268">
        <v>0.99</v>
      </c>
      <c r="N109" s="268">
        <v>0.54</v>
      </c>
      <c r="O109" s="268"/>
      <c r="P109" s="268">
        <v>1.45</v>
      </c>
      <c r="Q109" s="268"/>
      <c r="R109" s="268"/>
      <c r="S109" s="268">
        <v>5.09</v>
      </c>
      <c r="T109" s="268">
        <v>0.26</v>
      </c>
      <c r="U109" s="268"/>
      <c r="V109" s="268"/>
      <c r="W109" s="268">
        <v>3.5300000000000002</v>
      </c>
      <c r="X109" s="268">
        <v>2.41</v>
      </c>
      <c r="Y109" s="268"/>
      <c r="Z109" s="268">
        <v>0.18</v>
      </c>
      <c r="AA109" s="268"/>
      <c r="AB109" s="268">
        <v>3.0300000000000002</v>
      </c>
      <c r="AC109" s="268"/>
      <c r="AD109" s="268">
        <v>0.26</v>
      </c>
      <c r="AE109"/>
      <c r="AF109"/>
      <c r="AG109" s="49">
        <f>+E109-M109+IFERROR(VLOOKUP(TRIM($K109)&amp;$AG$4,COMPRAS!$A$1:$E$1,7,0),0)</f>
        <v>-0.99</v>
      </c>
      <c r="AH109" s="49">
        <f>+AG109-N109+IFERROR(VLOOKUP(TRIM($K109)&amp;AH$4,COMPRAS!$A$1:$E$1,7,0),0)</f>
        <v>-1.53</v>
      </c>
      <c r="AI109" s="49">
        <f>+AH109-O109+IFERROR(VLOOKUP(TRIM($K109)&amp;AI$4,COMPRAS!$A$1:$E$1,7,0),0)</f>
        <v>-1.53</v>
      </c>
      <c r="AJ109" s="49">
        <f>+AI109-P109+IFERROR(VLOOKUP(TRIM($K109)&amp;AJ$4,COMPRAS!$A$1:$E$1,7,0),0)</f>
        <v>-2.98</v>
      </c>
      <c r="AK109" s="49">
        <f>+AJ109-Q109+IFERROR(VLOOKUP(TRIM($K109)&amp;AK$4,COMPRAS!$A$1:$E$1,7,0),0)</f>
        <v>-2.98</v>
      </c>
      <c r="AL109" s="49">
        <f>+AK109-R109+IFERROR(VLOOKUP(TRIM($K109)&amp;AL$4,COMPRAS!$A$1:$E$1,7,0),0)</f>
        <v>-2.98</v>
      </c>
      <c r="AM109" s="49">
        <f>+AL109-S109+IFERROR(VLOOKUP(TRIM($K109)&amp;AM$4,COMPRAS!$A$1:$E$1,7,0),0)</f>
        <v>-8.07</v>
      </c>
      <c r="AN109" s="49">
        <f>+AM109-T109+IFERROR(VLOOKUP(TRIM($K109)&amp;AN$4,COMPRAS!$A$1:$E$1,7,0),0)</f>
        <v>-8.33</v>
      </c>
      <c r="AO109" s="49">
        <f>+AN109-U109+IFERROR(VLOOKUP(TRIM($K109)&amp;AO$4,COMPRAS!$A$1:$E$1,7,0),0)</f>
        <v>-8.33</v>
      </c>
      <c r="AP109" s="49">
        <f>+AO109-V109+IFERROR(VLOOKUP(TRIM($K109)&amp;AP$4,COMPRAS!$A$1:$E$1,7,0),0)</f>
        <v>-8.33</v>
      </c>
      <c r="AQ109" s="49">
        <f>+AP109-W109+IFERROR(VLOOKUP(TRIM($K109)&amp;AQ$4,COMPRAS!$A$1:$E$1,7,0),0)</f>
        <v>-11.86</v>
      </c>
      <c r="AR109" s="49">
        <f>+AQ109-X109+IFERROR(VLOOKUP(TRIM($K109)&amp;AR$4,COMPRAS!$A$1:$E$1,7,0),0)</f>
        <v>-14.27</v>
      </c>
      <c r="AS109" s="49">
        <f>+AR109-Y109+IFERROR(VLOOKUP(TRIM($K109)&amp;AS$4,COMPRAS!$A$1:$E$1,7,0),0)</f>
        <v>-14.27</v>
      </c>
      <c r="AT109" s="49">
        <f>+AS109-Z109+IFERROR(VLOOKUP(TRIM($K109)&amp;AT$4,COMPRAS!$A$1:$E$1,7,0),0)</f>
        <v>-14.45</v>
      </c>
      <c r="AU109" s="49">
        <f>+AT109-AA109+IFERROR(VLOOKUP(TRIM($K109)&amp;AU$4,COMPRAS!$A$1:$E$1,7,0),0)</f>
        <v>-14.45</v>
      </c>
      <c r="AV109" s="49">
        <f>+AU109-AB109+IFERROR(VLOOKUP(TRIM($K109)&amp;AV$4,COMPRAS!$A$1:$E$1,7,0),0)</f>
        <v>-17.48</v>
      </c>
    </row>
    <row r="110" spans="1:48" ht="14.4" x14ac:dyDescent="0.3">
      <c r="A110" s="46">
        <f>+IFERROR(VLOOKUP(CONCATENATE(A$2,TRIM($K110)),'Stock Tango'!$A:$G,7,FALSE),0)</f>
        <v>798</v>
      </c>
      <c r="B110" s="46">
        <f>+IFERROR(VLOOKUP(CONCATENATE(B$2,TRIM($K110)),'Stock Tango'!$A:$G,7,FALSE),0)</f>
        <v>0</v>
      </c>
      <c r="C110" s="46">
        <f>+IFERROR(VLOOKUP(CONCATENATE(C$2,TRIM($K110)),'Stock Tango'!$A:$G,7,FALSE),0)</f>
        <v>0</v>
      </c>
      <c r="D110" s="47">
        <f>+IFERROR(VLOOKUP(CONCATENATE(D$2,TRIM($K110)),'Stock Tango'!$A:$G,7,FALSE),0)</f>
        <v>0</v>
      </c>
      <c r="E110" s="48">
        <f t="shared" si="10"/>
        <v>798</v>
      </c>
      <c r="F110" s="46">
        <f>(A110/+VLOOKUP(K110,Consumos!$B$3:$E$1000,4,0))</f>
        <v>275.61366720118417</v>
      </c>
      <c r="G110" s="46" t="str">
        <f t="shared" si="11"/>
        <v>E</v>
      </c>
      <c r="K110" s="40" t="s">
        <v>975</v>
      </c>
      <c r="L110" s="40" t="s">
        <v>1413</v>
      </c>
      <c r="M110" s="268"/>
      <c r="N110" s="268">
        <v>41.84</v>
      </c>
      <c r="O110" s="268"/>
      <c r="P110" s="268"/>
      <c r="Q110" s="268"/>
      <c r="R110" s="268"/>
      <c r="S110" s="268">
        <v>39.229999999999997</v>
      </c>
      <c r="T110" s="268"/>
      <c r="U110" s="268"/>
      <c r="V110" s="268"/>
      <c r="W110" s="268">
        <v>39.22</v>
      </c>
      <c r="X110" s="268"/>
      <c r="Y110" s="268"/>
      <c r="Z110" s="268"/>
      <c r="AA110" s="268"/>
      <c r="AB110" s="268"/>
      <c r="AC110" s="268"/>
      <c r="AD110" s="268">
        <v>39.229999999999997</v>
      </c>
      <c r="AE110"/>
      <c r="AF110"/>
      <c r="AG110" s="49">
        <f>+E110-M110+IFERROR(VLOOKUP(TRIM($K110)&amp;$AG$4,COMPRAS!$A$1:$E$1,7,0),0)</f>
        <v>798</v>
      </c>
      <c r="AH110" s="49">
        <f>+AG110-N110+IFERROR(VLOOKUP(TRIM($K110)&amp;AH$4,COMPRAS!$A$1:$E$1,7,0),0)</f>
        <v>756.16</v>
      </c>
      <c r="AI110" s="49">
        <f>+AH110-O110+IFERROR(VLOOKUP(TRIM($K110)&amp;AI$4,COMPRAS!$A$1:$E$1,7,0),0)</f>
        <v>756.16</v>
      </c>
      <c r="AJ110" s="49">
        <f>+AI110-P110+IFERROR(VLOOKUP(TRIM($K110)&amp;AJ$4,COMPRAS!$A$1:$E$1,7,0),0)</f>
        <v>756.16</v>
      </c>
      <c r="AK110" s="49">
        <f>+AJ110-Q110+IFERROR(VLOOKUP(TRIM($K110)&amp;AK$4,COMPRAS!$A$1:$E$1,7,0),0)</f>
        <v>756.16</v>
      </c>
      <c r="AL110" s="49">
        <f>+AK110-R110+IFERROR(VLOOKUP(TRIM($K110)&amp;AL$4,COMPRAS!$A$1:$E$1,7,0),0)</f>
        <v>756.16</v>
      </c>
      <c r="AM110" s="49">
        <f>+AL110-S110+IFERROR(VLOOKUP(TRIM($K110)&amp;AM$4,COMPRAS!$A$1:$E$1,7,0),0)</f>
        <v>716.93</v>
      </c>
      <c r="AN110" s="49">
        <f>+AM110-T110+IFERROR(VLOOKUP(TRIM($K110)&amp;AN$4,COMPRAS!$A$1:$E$1,7,0),0)</f>
        <v>716.93</v>
      </c>
      <c r="AO110" s="49">
        <f>+AN110-U110+IFERROR(VLOOKUP(TRIM($K110)&amp;AO$4,COMPRAS!$A$1:$E$1,7,0),0)</f>
        <v>716.93</v>
      </c>
      <c r="AP110" s="49">
        <f>+AO110-V110+IFERROR(VLOOKUP(TRIM($K110)&amp;AP$4,COMPRAS!$A$1:$E$1,7,0),0)</f>
        <v>716.93</v>
      </c>
      <c r="AQ110" s="49">
        <f>+AP110-W110+IFERROR(VLOOKUP(TRIM($K110)&amp;AQ$4,COMPRAS!$A$1:$E$1,7,0),0)</f>
        <v>677.70999999999992</v>
      </c>
      <c r="AR110" s="49">
        <f>+AQ110-X110+IFERROR(VLOOKUP(TRIM($K110)&amp;AR$4,COMPRAS!$A$1:$E$1,7,0),0)</f>
        <v>677.70999999999992</v>
      </c>
      <c r="AS110" s="49">
        <f>+AR110-Y110+IFERROR(VLOOKUP(TRIM($K110)&amp;AS$4,COMPRAS!$A$1:$E$1,7,0),0)</f>
        <v>677.70999999999992</v>
      </c>
      <c r="AT110" s="49">
        <f>+AS110-Z110+IFERROR(VLOOKUP(TRIM($K110)&amp;AT$4,COMPRAS!$A$1:$E$1,7,0),0)</f>
        <v>677.70999999999992</v>
      </c>
      <c r="AU110" s="49">
        <f>+AT110-AA110+IFERROR(VLOOKUP(TRIM($K110)&amp;AU$4,COMPRAS!$A$1:$E$1,7,0),0)</f>
        <v>677.70999999999992</v>
      </c>
      <c r="AV110" s="49">
        <f>+AU110-AB110+IFERROR(VLOOKUP(TRIM($K110)&amp;AV$4,COMPRAS!$A$1:$E$1,7,0),0)</f>
        <v>677.70999999999992</v>
      </c>
    </row>
    <row r="111" spans="1:48" ht="14.4" x14ac:dyDescent="0.3">
      <c r="A111" s="46">
        <f>+IFERROR(VLOOKUP(CONCATENATE(A$2,TRIM($K111)),'Stock Tango'!$A:$G,7,FALSE),0)</f>
        <v>1700</v>
      </c>
      <c r="B111" s="46">
        <f>+IFERROR(VLOOKUP(CONCATENATE(B$2,TRIM($K111)),'Stock Tango'!$A:$G,7,FALSE),0)</f>
        <v>0</v>
      </c>
      <c r="C111" s="46">
        <f>+IFERROR(VLOOKUP(CONCATENATE(C$2,TRIM($K111)),'Stock Tango'!$A:$G,7,FALSE),0)</f>
        <v>0</v>
      </c>
      <c r="D111" s="47">
        <f>+IFERROR(VLOOKUP(CONCATENATE(D$2,TRIM($K111)),'Stock Tango'!$A:$G,7,FALSE),0)</f>
        <v>0</v>
      </c>
      <c r="E111" s="48">
        <f t="shared" si="10"/>
        <v>1700</v>
      </c>
      <c r="F111" s="46">
        <f>(A111/+VLOOKUP(K111,Consumos!$B$3:$E$1000,4,0))</f>
        <v>22.62217638644</v>
      </c>
      <c r="G111" s="46" t="str">
        <f t="shared" si="11"/>
        <v>A</v>
      </c>
      <c r="K111" s="40" t="s">
        <v>980</v>
      </c>
      <c r="L111" s="40" t="s">
        <v>2151</v>
      </c>
      <c r="M111" s="268"/>
      <c r="N111" s="268">
        <v>1086</v>
      </c>
      <c r="O111" s="268"/>
      <c r="P111" s="268"/>
      <c r="Q111" s="268"/>
      <c r="R111" s="268"/>
      <c r="S111" s="268">
        <v>1018.13</v>
      </c>
      <c r="T111" s="268"/>
      <c r="U111" s="268"/>
      <c r="V111" s="268"/>
      <c r="W111" s="268">
        <v>1018.11</v>
      </c>
      <c r="X111" s="268"/>
      <c r="Y111" s="268"/>
      <c r="Z111" s="268"/>
      <c r="AA111" s="268"/>
      <c r="AB111" s="268"/>
      <c r="AC111" s="268"/>
      <c r="AD111" s="268">
        <v>1018.12</v>
      </c>
      <c r="AE111"/>
      <c r="AF111"/>
      <c r="AG111" s="49">
        <f>+E111-M111+IFERROR(VLOOKUP(TRIM($K111)&amp;$AG$4,COMPRAS!$A$1:$E$1,7,0),0)</f>
        <v>1700</v>
      </c>
      <c r="AH111" s="49">
        <f>+AG111-N111+IFERROR(VLOOKUP(TRIM($K111)&amp;AH$4,COMPRAS!$A$1:$E$1,7,0),0)</f>
        <v>614</v>
      </c>
      <c r="AI111" s="49">
        <f>+AH111-O111+IFERROR(VLOOKUP(TRIM($K111)&amp;AI$4,COMPRAS!$A$1:$E$1,7,0),0)</f>
        <v>614</v>
      </c>
      <c r="AJ111" s="49">
        <f>+AI111-P111+IFERROR(VLOOKUP(TRIM($K111)&amp;AJ$4,COMPRAS!$A$1:$E$1,7,0),0)</f>
        <v>614</v>
      </c>
      <c r="AK111" s="49">
        <f>+AJ111-Q111+IFERROR(VLOOKUP(TRIM($K111)&amp;AK$4,COMPRAS!$A$1:$E$1,7,0),0)</f>
        <v>614</v>
      </c>
      <c r="AL111" s="49">
        <f>+AK111-R111+IFERROR(VLOOKUP(TRIM($K111)&amp;AL$4,COMPRAS!$A$1:$E$1,7,0),0)</f>
        <v>614</v>
      </c>
      <c r="AM111" s="49">
        <f>+AL111-S111+IFERROR(VLOOKUP(TRIM($K111)&amp;AM$4,COMPRAS!$A$1:$E$1,7,0),0)</f>
        <v>-404.13</v>
      </c>
      <c r="AN111" s="49">
        <f>+AM111-T111+IFERROR(VLOOKUP(TRIM($K111)&amp;AN$4,COMPRAS!$A$1:$E$1,7,0),0)</f>
        <v>-404.13</v>
      </c>
      <c r="AO111" s="49">
        <f>+AN111-U111+IFERROR(VLOOKUP(TRIM($K111)&amp;AO$4,COMPRAS!$A$1:$E$1,7,0),0)</f>
        <v>-404.13</v>
      </c>
      <c r="AP111" s="49">
        <f>+AO111-V111+IFERROR(VLOOKUP(TRIM($K111)&amp;AP$4,COMPRAS!$A$1:$E$1,7,0),0)</f>
        <v>-404.13</v>
      </c>
      <c r="AQ111" s="49">
        <f>+AP111-W111+IFERROR(VLOOKUP(TRIM($K111)&amp;AQ$4,COMPRAS!$A$1:$E$1,7,0),0)</f>
        <v>-1422.24</v>
      </c>
      <c r="AR111" s="49">
        <f>+AQ111-X111+IFERROR(VLOOKUP(TRIM($K111)&amp;AR$4,COMPRAS!$A$1:$E$1,7,0),0)</f>
        <v>-1422.24</v>
      </c>
      <c r="AS111" s="49">
        <f>+AR111-Y111+IFERROR(VLOOKUP(TRIM($K111)&amp;AS$4,COMPRAS!$A$1:$E$1,7,0),0)</f>
        <v>-1422.24</v>
      </c>
      <c r="AT111" s="49">
        <f>+AS111-Z111+IFERROR(VLOOKUP(TRIM($K111)&amp;AT$4,COMPRAS!$A$1:$E$1,7,0),0)</f>
        <v>-1422.24</v>
      </c>
      <c r="AU111" s="49">
        <f>+AT111-AA111+IFERROR(VLOOKUP(TRIM($K111)&amp;AU$4,COMPRAS!$A$1:$E$1,7,0),0)</f>
        <v>-1422.24</v>
      </c>
      <c r="AV111" s="49">
        <f>+AU111-AB111+IFERROR(VLOOKUP(TRIM($K111)&amp;AV$4,COMPRAS!$A$1:$E$1,7,0),0)</f>
        <v>-1422.24</v>
      </c>
    </row>
    <row r="112" spans="1:48" ht="14.4" x14ac:dyDescent="0.3">
      <c r="A112" s="46">
        <f>+IFERROR(VLOOKUP(CONCATENATE(A$2,TRIM($K112)),'Stock Tango'!$A:$G,7,FALSE),0)</f>
        <v>0</v>
      </c>
      <c r="B112" s="46">
        <f>+IFERROR(VLOOKUP(CONCATENATE(B$2,TRIM($K112)),'Stock Tango'!$A:$G,7,FALSE),0)</f>
        <v>0</v>
      </c>
      <c r="C112" s="46">
        <f>+IFERROR(VLOOKUP(CONCATENATE(C$2,TRIM($K112)),'Stock Tango'!$A:$G,7,FALSE),0)</f>
        <v>0</v>
      </c>
      <c r="D112" s="47">
        <f>+IFERROR(VLOOKUP(CONCATENATE(D$2,TRIM($K112)),'Stock Tango'!$A:$G,7,FALSE),0)</f>
        <v>0</v>
      </c>
      <c r="E112" s="48">
        <f t="shared" si="10"/>
        <v>0</v>
      </c>
      <c r="F112" s="46">
        <f>(A112/+VLOOKUP(K112,Consumos!$B$3:$E$1000,4,0))</f>
        <v>0</v>
      </c>
      <c r="G112" s="46" t="str">
        <f t="shared" si="11"/>
        <v>A</v>
      </c>
      <c r="K112" s="40" t="s">
        <v>1296</v>
      </c>
      <c r="L112" s="40" t="s">
        <v>687</v>
      </c>
      <c r="M112" s="268">
        <v>6217.54</v>
      </c>
      <c r="N112" s="268"/>
      <c r="O112" s="268">
        <v>4126.3899999999994</v>
      </c>
      <c r="P112" s="268"/>
      <c r="Q112" s="268">
        <v>7060.9800000000005</v>
      </c>
      <c r="R112" s="268">
        <v>7423.79</v>
      </c>
      <c r="S112" s="268"/>
      <c r="T112" s="268"/>
      <c r="U112" s="268">
        <v>5571.3899999999994</v>
      </c>
      <c r="V112" s="268">
        <v>6685.66</v>
      </c>
      <c r="W112" s="268"/>
      <c r="X112" s="268"/>
      <c r="Y112" s="268">
        <v>3287.04</v>
      </c>
      <c r="Z112" s="268">
        <v>1916.25</v>
      </c>
      <c r="AA112" s="268">
        <v>6292.79</v>
      </c>
      <c r="AB112" s="268"/>
      <c r="AC112" s="268">
        <v>7144.65</v>
      </c>
      <c r="AD112" s="268">
        <v>1050.57</v>
      </c>
      <c r="AE112"/>
      <c r="AF112"/>
      <c r="AG112" s="49">
        <f>+E112-M112+IFERROR(VLOOKUP(TRIM($K112)&amp;$AG$4,COMPRAS!$A$1:$E$1,7,0),0)</f>
        <v>-6217.54</v>
      </c>
      <c r="AH112" s="49">
        <f>+AG112-N112+IFERROR(VLOOKUP(TRIM($K112)&amp;AH$4,COMPRAS!$A$1:$E$1,7,0),0)</f>
        <v>-6217.54</v>
      </c>
      <c r="AI112" s="49">
        <f>+AH112-O112+IFERROR(VLOOKUP(TRIM($K112)&amp;AI$4,COMPRAS!$A$1:$E$1,7,0),0)</f>
        <v>-10343.93</v>
      </c>
      <c r="AJ112" s="49">
        <f>+AI112-P112+IFERROR(VLOOKUP(TRIM($K112)&amp;AJ$4,COMPRAS!$A$1:$E$1,7,0),0)</f>
        <v>-10343.93</v>
      </c>
      <c r="AK112" s="49">
        <f>+AJ112-Q112+IFERROR(VLOOKUP(TRIM($K112)&amp;AK$4,COMPRAS!$A$1:$E$1,7,0),0)</f>
        <v>-17404.91</v>
      </c>
      <c r="AL112" s="49">
        <f>+AK112-R112+IFERROR(VLOOKUP(TRIM($K112)&amp;AL$4,COMPRAS!$A$1:$E$1,7,0),0)</f>
        <v>-24828.7</v>
      </c>
      <c r="AM112" s="49">
        <f>+AL112-S112+IFERROR(VLOOKUP(TRIM($K112)&amp;AM$4,COMPRAS!$A$1:$E$1,7,0),0)</f>
        <v>-24828.7</v>
      </c>
      <c r="AN112" s="49">
        <f>+AM112-T112+IFERROR(VLOOKUP(TRIM($K112)&amp;AN$4,COMPRAS!$A$1:$E$1,7,0),0)</f>
        <v>-24828.7</v>
      </c>
      <c r="AO112" s="49">
        <f>+AN112-U112+IFERROR(VLOOKUP(TRIM($K112)&amp;AO$4,COMPRAS!$A$1:$E$1,7,0),0)</f>
        <v>-30400.09</v>
      </c>
      <c r="AP112" s="49">
        <f>+AO112-V112+IFERROR(VLOOKUP(TRIM($K112)&amp;AP$4,COMPRAS!$A$1:$E$1,7,0),0)</f>
        <v>-37085.75</v>
      </c>
      <c r="AQ112" s="49">
        <f>+AP112-W112+IFERROR(VLOOKUP(TRIM($K112)&amp;AQ$4,COMPRAS!$A$1:$E$1,7,0),0)</f>
        <v>-37085.75</v>
      </c>
      <c r="AR112" s="49">
        <f>+AQ112-X112+IFERROR(VLOOKUP(TRIM($K112)&amp;AR$4,COMPRAS!$A$1:$E$1,7,0),0)</f>
        <v>-37085.75</v>
      </c>
      <c r="AS112" s="49">
        <f>+AR112-Y112+IFERROR(VLOOKUP(TRIM($K112)&amp;AS$4,COMPRAS!$A$1:$E$1,7,0),0)</f>
        <v>-40372.79</v>
      </c>
      <c r="AT112" s="49">
        <f>+AS112-Z112+IFERROR(VLOOKUP(TRIM($K112)&amp;AT$4,COMPRAS!$A$1:$E$1,7,0),0)</f>
        <v>-42289.04</v>
      </c>
      <c r="AU112" s="49">
        <f>+AT112-AA112+IFERROR(VLOOKUP(TRIM($K112)&amp;AU$4,COMPRAS!$A$1:$E$1,7,0),0)</f>
        <v>-48581.83</v>
      </c>
      <c r="AV112" s="49">
        <f>+AU112-AB112+IFERROR(VLOOKUP(TRIM($K112)&amp;AV$4,COMPRAS!$A$1:$E$1,7,0),0)</f>
        <v>-48581.83</v>
      </c>
    </row>
    <row r="113" spans="1:48" ht="14.4" x14ac:dyDescent="0.3">
      <c r="A113" s="46">
        <f>+IFERROR(VLOOKUP(CONCATENATE(A$2,TRIM($K113)),'Stock Tango'!$A:$G,7,FALSE),0)</f>
        <v>540.25</v>
      </c>
      <c r="B113" s="46">
        <f>+IFERROR(VLOOKUP(CONCATENATE(B$2,TRIM($K113)),'Stock Tango'!$A:$G,7,FALSE),0)</f>
        <v>0</v>
      </c>
      <c r="C113" s="46">
        <f>+IFERROR(VLOOKUP(CONCATENATE(C$2,TRIM($K113)),'Stock Tango'!$A:$G,7,FALSE),0)</f>
        <v>0</v>
      </c>
      <c r="D113" s="47">
        <f>+IFERROR(VLOOKUP(CONCATENATE(D$2,TRIM($K113)),'Stock Tango'!$A:$G,7,FALSE),0)</f>
        <v>0</v>
      </c>
      <c r="E113" s="48">
        <f t="shared" si="10"/>
        <v>540.25</v>
      </c>
      <c r="F113" s="46">
        <f>(A113/+VLOOKUP(K113,Consumos!$B$3:$E$1000,4,0))</f>
        <v>30.12026601887619</v>
      </c>
      <c r="G113" s="46" t="str">
        <f t="shared" si="11"/>
        <v>B</v>
      </c>
      <c r="K113" s="40" t="s">
        <v>1448</v>
      </c>
      <c r="L113" s="40" t="s">
        <v>758</v>
      </c>
      <c r="M113" s="268"/>
      <c r="N113" s="268"/>
      <c r="O113" s="268">
        <v>167.41</v>
      </c>
      <c r="P113" s="268"/>
      <c r="Q113" s="268">
        <v>334.81</v>
      </c>
      <c r="R113" s="268"/>
      <c r="S113" s="268"/>
      <c r="T113" s="268"/>
      <c r="U113" s="268"/>
      <c r="V113" s="268"/>
      <c r="W113" s="268"/>
      <c r="X113" s="268"/>
      <c r="Y113" s="268">
        <v>167.4</v>
      </c>
      <c r="Z113" s="268"/>
      <c r="AA113" s="268">
        <v>167.75</v>
      </c>
      <c r="AB113" s="268"/>
      <c r="AC113" s="268"/>
      <c r="AD113" s="268"/>
      <c r="AE113"/>
      <c r="AF113"/>
      <c r="AG113" s="49">
        <f>+E113-M113+IFERROR(VLOOKUP(TRIM($K113)&amp;$AG$4,COMPRAS!$A$1:$E$1,7,0),0)</f>
        <v>540.25</v>
      </c>
      <c r="AH113" s="49">
        <f>+AG113-N113+IFERROR(VLOOKUP(TRIM($K113)&amp;AH$4,COMPRAS!$A$1:$E$1,7,0),0)</f>
        <v>540.25</v>
      </c>
      <c r="AI113" s="49">
        <f>+AH113-O113+IFERROR(VLOOKUP(TRIM($K113)&amp;AI$4,COMPRAS!$A$1:$E$1,7,0),0)</f>
        <v>372.84000000000003</v>
      </c>
      <c r="AJ113" s="49">
        <f>+AI113-P113+IFERROR(VLOOKUP(TRIM($K113)&amp;AJ$4,COMPRAS!$A$1:$E$1,7,0),0)</f>
        <v>372.84000000000003</v>
      </c>
      <c r="AK113" s="49">
        <f>+AJ113-Q113+IFERROR(VLOOKUP(TRIM($K113)&amp;AK$4,COMPRAS!$A$1:$E$1,7,0),0)</f>
        <v>38.03000000000003</v>
      </c>
      <c r="AL113" s="49">
        <f>+AK113-R113+IFERROR(VLOOKUP(TRIM($K113)&amp;AL$4,COMPRAS!$A$1:$E$1,7,0),0)</f>
        <v>38.03000000000003</v>
      </c>
      <c r="AM113" s="49">
        <f>+AL113-S113+IFERROR(VLOOKUP(TRIM($K113)&amp;AM$4,COMPRAS!$A$1:$E$1,7,0),0)</f>
        <v>38.03000000000003</v>
      </c>
      <c r="AN113" s="49">
        <f>+AM113-T113+IFERROR(VLOOKUP(TRIM($K113)&amp;AN$4,COMPRAS!$A$1:$E$1,7,0),0)</f>
        <v>38.03000000000003</v>
      </c>
      <c r="AO113" s="49">
        <f>+AN113-U113+IFERROR(VLOOKUP(TRIM($K113)&amp;AO$4,COMPRAS!$A$1:$E$1,7,0),0)</f>
        <v>38.03000000000003</v>
      </c>
      <c r="AP113" s="49">
        <f>+AO113-V113+IFERROR(VLOOKUP(TRIM($K113)&amp;AP$4,COMPRAS!$A$1:$E$1,7,0),0)</f>
        <v>38.03000000000003</v>
      </c>
      <c r="AQ113" s="49">
        <f>+AP113-W113+IFERROR(VLOOKUP(TRIM($K113)&amp;AQ$4,COMPRAS!$A$1:$E$1,7,0),0)</f>
        <v>38.03000000000003</v>
      </c>
      <c r="AR113" s="49">
        <f>+AQ113-X113+IFERROR(VLOOKUP(TRIM($K113)&amp;AR$4,COMPRAS!$A$1:$E$1,7,0),0)</f>
        <v>38.03000000000003</v>
      </c>
      <c r="AS113" s="49">
        <f>+AR113-Y113+IFERROR(VLOOKUP(TRIM($K113)&amp;AS$4,COMPRAS!$A$1:$E$1,7,0),0)</f>
        <v>-129.36999999999998</v>
      </c>
      <c r="AT113" s="49">
        <f>+AS113-Z113+IFERROR(VLOOKUP(TRIM($K113)&amp;AT$4,COMPRAS!$A$1:$E$1,7,0),0)</f>
        <v>-129.36999999999998</v>
      </c>
      <c r="AU113" s="49">
        <f>+AT113-AA113+IFERROR(VLOOKUP(TRIM($K113)&amp;AU$4,COMPRAS!$A$1:$E$1,7,0),0)</f>
        <v>-297.12</v>
      </c>
      <c r="AV113" s="49">
        <f>+AU113-AB113+IFERROR(VLOOKUP(TRIM($K113)&amp;AV$4,COMPRAS!$A$1:$E$1,7,0),0)</f>
        <v>-297.12</v>
      </c>
    </row>
    <row r="114" spans="1:48" ht="14.4" x14ac:dyDescent="0.3">
      <c r="A114" s="46">
        <f>+IFERROR(VLOOKUP(CONCATENATE(A$2,TRIM($K114)),'Stock Tango'!$A:$G,7,FALSE),0)</f>
        <v>0</v>
      </c>
      <c r="B114" s="46">
        <f>+IFERROR(VLOOKUP(CONCATENATE(B$2,TRIM($K114)),'Stock Tango'!$A:$G,7,FALSE),0)</f>
        <v>0</v>
      </c>
      <c r="C114" s="46">
        <f>+IFERROR(VLOOKUP(CONCATENATE(C$2,TRIM($K114)),'Stock Tango'!$A:$G,7,FALSE),0)</f>
        <v>0</v>
      </c>
      <c r="D114" s="47">
        <f>+IFERROR(VLOOKUP(CONCATENATE(D$2,TRIM($K114)),'Stock Tango'!$A:$G,7,FALSE),0)</f>
        <v>0</v>
      </c>
      <c r="E114" s="48">
        <f t="shared" si="10"/>
        <v>0</v>
      </c>
      <c r="F114" s="46">
        <f>(A114/+VLOOKUP(K114,Consumos!$B$3:$E$1000,4,0))</f>
        <v>0</v>
      </c>
      <c r="G114" s="46" t="str">
        <f t="shared" si="11"/>
        <v>A</v>
      </c>
      <c r="K114" s="40" t="s">
        <v>1774</v>
      </c>
      <c r="L114" s="40" t="s">
        <v>322</v>
      </c>
      <c r="M114" s="268"/>
      <c r="N114" s="268"/>
      <c r="O114" s="268">
        <v>1248.1300000000001</v>
      </c>
      <c r="P114" s="268"/>
      <c r="Q114" s="268"/>
      <c r="R114" s="268"/>
      <c r="S114" s="268">
        <v>4992.55</v>
      </c>
      <c r="T114" s="268"/>
      <c r="U114" s="268"/>
      <c r="V114" s="268"/>
      <c r="W114" s="268">
        <v>2496.25</v>
      </c>
      <c r="X114" s="268">
        <v>2496.3000000000002</v>
      </c>
      <c r="Y114" s="268">
        <v>1248.1300000000001</v>
      </c>
      <c r="Z114" s="268"/>
      <c r="AA114" s="268"/>
      <c r="AB114" s="268">
        <v>2496.25</v>
      </c>
      <c r="AC114" s="268"/>
      <c r="AD114" s="268"/>
      <c r="AE114"/>
      <c r="AF114"/>
      <c r="AG114" s="49">
        <f>+E114-M114+IFERROR(VLOOKUP(TRIM($K114)&amp;$AG$4,COMPRAS!$A$1:$E$1,7,0),0)</f>
        <v>0</v>
      </c>
      <c r="AH114" s="49">
        <f>+AG114-N114+IFERROR(VLOOKUP(TRIM($K114)&amp;AH$4,COMPRAS!$A$1:$E$1,7,0),0)</f>
        <v>0</v>
      </c>
      <c r="AI114" s="49">
        <f>+AH114-O114+IFERROR(VLOOKUP(TRIM($K114)&amp;AI$4,COMPRAS!$A$1:$E$1,7,0),0)</f>
        <v>-1248.1300000000001</v>
      </c>
      <c r="AJ114" s="49">
        <f>+AI114-P114+IFERROR(VLOOKUP(TRIM($K114)&amp;AJ$4,COMPRAS!$A$1:$E$1,7,0),0)</f>
        <v>-1248.1300000000001</v>
      </c>
      <c r="AK114" s="49">
        <f>+AJ114-Q114+IFERROR(VLOOKUP(TRIM($K114)&amp;AK$4,COMPRAS!$A$1:$E$1,7,0),0)</f>
        <v>-1248.1300000000001</v>
      </c>
      <c r="AL114" s="49">
        <f>+AK114-R114+IFERROR(VLOOKUP(TRIM($K114)&amp;AL$4,COMPRAS!$A$1:$E$1,7,0),0)</f>
        <v>-1248.1300000000001</v>
      </c>
      <c r="AM114" s="49">
        <f>+AL114-S114+IFERROR(VLOOKUP(TRIM($K114)&amp;AM$4,COMPRAS!$A$1:$E$1,7,0),0)</f>
        <v>-6240.68</v>
      </c>
      <c r="AN114" s="49">
        <f>+AM114-T114+IFERROR(VLOOKUP(TRIM($K114)&amp;AN$4,COMPRAS!$A$1:$E$1,7,0),0)</f>
        <v>-6240.68</v>
      </c>
      <c r="AO114" s="49">
        <f>+AN114-U114+IFERROR(VLOOKUP(TRIM($K114)&amp;AO$4,COMPRAS!$A$1:$E$1,7,0),0)</f>
        <v>-6240.68</v>
      </c>
      <c r="AP114" s="49">
        <f>+AO114-V114+IFERROR(VLOOKUP(TRIM($K114)&amp;AP$4,COMPRAS!$A$1:$E$1,7,0),0)</f>
        <v>-6240.68</v>
      </c>
      <c r="AQ114" s="49">
        <f>+AP114-W114+IFERROR(VLOOKUP(TRIM($K114)&amp;AQ$4,COMPRAS!$A$1:$E$1,7,0),0)</f>
        <v>-8736.93</v>
      </c>
      <c r="AR114" s="49">
        <f>+AQ114-X114+IFERROR(VLOOKUP(TRIM($K114)&amp;AR$4,COMPRAS!$A$1:$E$1,7,0),0)</f>
        <v>-11233.23</v>
      </c>
      <c r="AS114" s="49">
        <f>+AR114-Y114+IFERROR(VLOOKUP(TRIM($K114)&amp;AS$4,COMPRAS!$A$1:$E$1,7,0),0)</f>
        <v>-12481.36</v>
      </c>
      <c r="AT114" s="49">
        <f>+AS114-Z114+IFERROR(VLOOKUP(TRIM($K114)&amp;AT$4,COMPRAS!$A$1:$E$1,7,0),0)</f>
        <v>-12481.36</v>
      </c>
      <c r="AU114" s="49">
        <f>+AT114-AA114+IFERROR(VLOOKUP(TRIM($K114)&amp;AU$4,COMPRAS!$A$1:$E$1,7,0),0)</f>
        <v>-12481.36</v>
      </c>
      <c r="AV114" s="49">
        <f>+AU114-AB114+IFERROR(VLOOKUP(TRIM($K114)&amp;AV$4,COMPRAS!$A$1:$E$1,7,0),0)</f>
        <v>-14977.61</v>
      </c>
    </row>
    <row r="115" spans="1:48" ht="14.4" x14ac:dyDescent="0.3">
      <c r="A115" s="46">
        <f>+IFERROR(VLOOKUP(CONCATENATE(A$2,TRIM($K115)),'Stock Tango'!$A:$G,7,FALSE),0)</f>
        <v>156</v>
      </c>
      <c r="B115" s="46">
        <f>+IFERROR(VLOOKUP(CONCATENATE(B$2,TRIM($K115)),'Stock Tango'!$A:$G,7,FALSE),0)</f>
        <v>0</v>
      </c>
      <c r="C115" s="46">
        <f>+IFERROR(VLOOKUP(CONCATENATE(C$2,TRIM($K115)),'Stock Tango'!$A:$G,7,FALSE),0)</f>
        <v>0</v>
      </c>
      <c r="D115" s="47">
        <f>+IFERROR(VLOOKUP(CONCATENATE(D$2,TRIM($K115)),'Stock Tango'!$A:$G,7,FALSE),0)</f>
        <v>0</v>
      </c>
      <c r="E115" s="48">
        <f t="shared" si="10"/>
        <v>156</v>
      </c>
      <c r="F115" s="46">
        <f>(A115/+VLOOKUP(K115,Consumos!$B$3:$E$1000,4,0))</f>
        <v>22.266401590457253</v>
      </c>
      <c r="G115" s="46" t="str">
        <f t="shared" si="11"/>
        <v>A</v>
      </c>
      <c r="K115" s="40" t="s">
        <v>1845</v>
      </c>
      <c r="L115" s="40" t="s">
        <v>1846</v>
      </c>
      <c r="M115" s="268"/>
      <c r="N115" s="268"/>
      <c r="O115" s="268"/>
      <c r="P115" s="268">
        <v>124.4</v>
      </c>
      <c r="Q115" s="268"/>
      <c r="R115" s="268"/>
      <c r="S115" s="268">
        <v>71.77</v>
      </c>
      <c r="T115" s="268"/>
      <c r="U115" s="268"/>
      <c r="V115" s="268"/>
      <c r="W115" s="268"/>
      <c r="X115" s="268"/>
      <c r="Y115" s="268"/>
      <c r="Z115" s="268"/>
      <c r="AA115" s="268"/>
      <c r="AB115" s="268"/>
      <c r="AC115" s="268"/>
      <c r="AD115" s="268"/>
      <c r="AE115"/>
      <c r="AF115"/>
      <c r="AG115" s="49">
        <f>+E115-M115+IFERROR(VLOOKUP(TRIM($K115)&amp;$AG$4,COMPRAS!$A$1:$E$1,7,0),0)</f>
        <v>156</v>
      </c>
      <c r="AH115" s="49">
        <f>+AG115-N115+IFERROR(VLOOKUP(TRIM($K115)&amp;AH$4,COMPRAS!$A$1:$E$1,7,0),0)</f>
        <v>156</v>
      </c>
      <c r="AI115" s="49">
        <f>+AH115-O115+IFERROR(VLOOKUP(TRIM($K115)&amp;AI$4,COMPRAS!$A$1:$E$1,7,0),0)</f>
        <v>156</v>
      </c>
      <c r="AJ115" s="49">
        <f>+AI115-P115+IFERROR(VLOOKUP(TRIM($K115)&amp;AJ$4,COMPRAS!$A$1:$E$1,7,0),0)</f>
        <v>31.599999999999994</v>
      </c>
      <c r="AK115" s="49">
        <f>+AJ115-Q115+IFERROR(VLOOKUP(TRIM($K115)&amp;AK$4,COMPRAS!$A$1:$E$1,7,0),0)</f>
        <v>31.599999999999994</v>
      </c>
      <c r="AL115" s="49">
        <f>+AK115-R115+IFERROR(VLOOKUP(TRIM($K115)&amp;AL$4,COMPRAS!$A$1:$E$1,7,0),0)</f>
        <v>31.599999999999994</v>
      </c>
      <c r="AM115" s="49">
        <f>+AL115-S115+IFERROR(VLOOKUP(TRIM($K115)&amp;AM$4,COMPRAS!$A$1:$E$1,7,0),0)</f>
        <v>-40.17</v>
      </c>
      <c r="AN115" s="49">
        <f>+AM115-T115+IFERROR(VLOOKUP(TRIM($K115)&amp;AN$4,COMPRAS!$A$1:$E$1,7,0),0)</f>
        <v>-40.17</v>
      </c>
      <c r="AO115" s="49">
        <f>+AN115-U115+IFERROR(VLOOKUP(TRIM($K115)&amp;AO$4,COMPRAS!$A$1:$E$1,7,0),0)</f>
        <v>-40.17</v>
      </c>
      <c r="AP115" s="49">
        <f>+AO115-V115+IFERROR(VLOOKUP(TRIM($K115)&amp;AP$4,COMPRAS!$A$1:$E$1,7,0),0)</f>
        <v>-40.17</v>
      </c>
      <c r="AQ115" s="49">
        <f>+AP115-W115+IFERROR(VLOOKUP(TRIM($K115)&amp;AQ$4,COMPRAS!$A$1:$E$1,7,0),0)</f>
        <v>-40.17</v>
      </c>
      <c r="AR115" s="49">
        <f>+AQ115-X115+IFERROR(VLOOKUP(TRIM($K115)&amp;AR$4,COMPRAS!$A$1:$E$1,7,0),0)</f>
        <v>-40.17</v>
      </c>
      <c r="AS115" s="49">
        <f>+AR115-Y115+IFERROR(VLOOKUP(TRIM($K115)&amp;AS$4,COMPRAS!$A$1:$E$1,7,0),0)</f>
        <v>-40.17</v>
      </c>
      <c r="AT115" s="49">
        <f>+AS115-Z115+IFERROR(VLOOKUP(TRIM($K115)&amp;AT$4,COMPRAS!$A$1:$E$1,7,0),0)</f>
        <v>-40.17</v>
      </c>
      <c r="AU115" s="49">
        <f>+AT115-AA115+IFERROR(VLOOKUP(TRIM($K115)&amp;AU$4,COMPRAS!$A$1:$E$1,7,0),0)</f>
        <v>-40.17</v>
      </c>
      <c r="AV115" s="49">
        <f>+AU115-AB115+IFERROR(VLOOKUP(TRIM($K115)&amp;AV$4,COMPRAS!$A$1:$E$1,7,0),0)</f>
        <v>-40.17</v>
      </c>
    </row>
    <row r="116" spans="1:48" ht="14.4" x14ac:dyDescent="0.3">
      <c r="A116" s="46">
        <f>+IFERROR(VLOOKUP(CONCATENATE(A$2,TRIM($K116)),'Stock Tango'!$A:$G,7,FALSE),0)</f>
        <v>19600</v>
      </c>
      <c r="B116" s="46">
        <f>+IFERROR(VLOOKUP(CONCATENATE(B$2,TRIM($K116)),'Stock Tango'!$A:$G,7,FALSE),0)</f>
        <v>0</v>
      </c>
      <c r="C116" s="46">
        <f>+IFERROR(VLOOKUP(CONCATENATE(C$2,TRIM($K116)),'Stock Tango'!$A:$G,7,FALSE),0)</f>
        <v>0</v>
      </c>
      <c r="D116" s="47">
        <f>+IFERROR(VLOOKUP(CONCATENATE(D$2,TRIM($K116)),'Stock Tango'!$A:$G,7,FALSE),0)</f>
        <v>0</v>
      </c>
      <c r="E116" s="48">
        <f t="shared" si="10"/>
        <v>19600</v>
      </c>
      <c r="F116" s="46">
        <f>(A116/+VLOOKUP(K116,Consumos!$B$3:$E$1000,4,0))</f>
        <v>100.56752482577519</v>
      </c>
      <c r="G116" s="46" t="str">
        <f t="shared" si="11"/>
        <v>E</v>
      </c>
      <c r="K116" s="40" t="s">
        <v>2020</v>
      </c>
      <c r="L116" s="40" t="s">
        <v>2021</v>
      </c>
      <c r="M116" s="268"/>
      <c r="N116" s="268">
        <v>1785.02</v>
      </c>
      <c r="O116" s="268"/>
      <c r="P116" s="268">
        <v>952</v>
      </c>
      <c r="Q116" s="268"/>
      <c r="R116" s="268"/>
      <c r="S116" s="268">
        <v>2720.01</v>
      </c>
      <c r="T116" s="268"/>
      <c r="U116" s="268"/>
      <c r="V116" s="268"/>
      <c r="W116" s="268">
        <v>1699.99</v>
      </c>
      <c r="X116" s="268"/>
      <c r="Y116" s="268"/>
      <c r="Z116" s="268"/>
      <c r="AA116" s="268"/>
      <c r="AB116" s="268"/>
      <c r="AC116" s="268"/>
      <c r="AD116" s="268">
        <v>1700</v>
      </c>
      <c r="AE116"/>
      <c r="AF116"/>
      <c r="AG116" s="49">
        <f>+E116-M116+IFERROR(VLOOKUP(TRIM($K116)&amp;$AG$4,COMPRAS!$A$1:$E$1,7,0),0)</f>
        <v>19600</v>
      </c>
      <c r="AH116" s="49">
        <f>+AG116-N116+IFERROR(VLOOKUP(TRIM($K116)&amp;AH$4,COMPRAS!$A$1:$E$1,7,0),0)</f>
        <v>17814.98</v>
      </c>
      <c r="AI116" s="49">
        <f>+AH116-O116+IFERROR(VLOOKUP(TRIM($K116)&amp;AI$4,COMPRAS!$A$1:$E$1,7,0),0)</f>
        <v>17814.98</v>
      </c>
      <c r="AJ116" s="49">
        <f>+AI116-P116+IFERROR(VLOOKUP(TRIM($K116)&amp;AJ$4,COMPRAS!$A$1:$E$1,7,0),0)</f>
        <v>16862.98</v>
      </c>
      <c r="AK116" s="49">
        <f>+AJ116-Q116+IFERROR(VLOOKUP(TRIM($K116)&amp;AK$4,COMPRAS!$A$1:$E$1,7,0),0)</f>
        <v>16862.98</v>
      </c>
      <c r="AL116" s="49">
        <f>+AK116-R116+IFERROR(VLOOKUP(TRIM($K116)&amp;AL$4,COMPRAS!$A$1:$E$1,7,0),0)</f>
        <v>16862.98</v>
      </c>
      <c r="AM116" s="49">
        <f>+AL116-S116+IFERROR(VLOOKUP(TRIM($K116)&amp;AM$4,COMPRAS!$A$1:$E$1,7,0),0)</f>
        <v>14142.97</v>
      </c>
      <c r="AN116" s="49">
        <f>+AM116-T116+IFERROR(VLOOKUP(TRIM($K116)&amp;AN$4,COMPRAS!$A$1:$E$1,7,0),0)</f>
        <v>14142.97</v>
      </c>
      <c r="AO116" s="49">
        <f>+AN116-U116+IFERROR(VLOOKUP(TRIM($K116)&amp;AO$4,COMPRAS!$A$1:$E$1,7,0),0)</f>
        <v>14142.97</v>
      </c>
      <c r="AP116" s="49">
        <f>+AO116-V116+IFERROR(VLOOKUP(TRIM($K116)&amp;AP$4,COMPRAS!$A$1:$E$1,7,0),0)</f>
        <v>14142.97</v>
      </c>
      <c r="AQ116" s="49">
        <f>+AP116-W116+IFERROR(VLOOKUP(TRIM($K116)&amp;AQ$4,COMPRAS!$A$1:$E$1,7,0),0)</f>
        <v>12442.98</v>
      </c>
      <c r="AR116" s="49">
        <f>+AQ116-X116+IFERROR(VLOOKUP(TRIM($K116)&amp;AR$4,COMPRAS!$A$1:$E$1,7,0),0)</f>
        <v>12442.98</v>
      </c>
      <c r="AS116" s="49">
        <f>+AR116-Y116+IFERROR(VLOOKUP(TRIM($K116)&amp;AS$4,COMPRAS!$A$1:$E$1,7,0),0)</f>
        <v>12442.98</v>
      </c>
      <c r="AT116" s="49">
        <f>+AS116-Z116+IFERROR(VLOOKUP(TRIM($K116)&amp;AT$4,COMPRAS!$A$1:$E$1,7,0),0)</f>
        <v>12442.98</v>
      </c>
      <c r="AU116" s="49">
        <f>+AT116-AA116+IFERROR(VLOOKUP(TRIM($K116)&amp;AU$4,COMPRAS!$A$1:$E$1,7,0),0)</f>
        <v>12442.98</v>
      </c>
      <c r="AV116" s="49">
        <f>+AU116-AB116+IFERROR(VLOOKUP(TRIM($K116)&amp;AV$4,COMPRAS!$A$1:$E$1,7,0),0)</f>
        <v>12442.98</v>
      </c>
    </row>
    <row r="117" spans="1:48" ht="14.4" x14ac:dyDescent="0.3">
      <c r="A117" s="46">
        <f>+IFERROR(VLOOKUP(CONCATENATE(A$2,TRIM($K117)),'Stock Tango'!$A:$G,7,FALSE),0)</f>
        <v>481.1</v>
      </c>
      <c r="B117" s="46">
        <f>+IFERROR(VLOOKUP(CONCATENATE(B$2,TRIM($K117)),'Stock Tango'!$A:$G,7,FALSE),0)</f>
        <v>0</v>
      </c>
      <c r="C117" s="46">
        <f>+IFERROR(VLOOKUP(CONCATENATE(C$2,TRIM($K117)),'Stock Tango'!$A:$G,7,FALSE),0)</f>
        <v>0</v>
      </c>
      <c r="D117" s="47">
        <f>+IFERROR(VLOOKUP(CONCATENATE(D$2,TRIM($K117)),'Stock Tango'!$A:$G,7,FALSE),0)</f>
        <v>0</v>
      </c>
      <c r="E117" s="48">
        <f t="shared" si="10"/>
        <v>481.1</v>
      </c>
      <c r="F117" s="46">
        <f>(A117/+VLOOKUP(K117,Consumos!$B$3:$E$1000,4,0))</f>
        <v>125.4614883114464</v>
      </c>
      <c r="G117" s="46" t="str">
        <f t="shared" si="11"/>
        <v>E</v>
      </c>
      <c r="K117" s="40" t="s">
        <v>2023</v>
      </c>
      <c r="L117" s="40" t="s">
        <v>2024</v>
      </c>
      <c r="M117" s="268"/>
      <c r="N117" s="268">
        <v>54.57</v>
      </c>
      <c r="O117" s="268"/>
      <c r="P117" s="268"/>
      <c r="Q117" s="268"/>
      <c r="R117" s="268"/>
      <c r="S117" s="268">
        <v>52.8</v>
      </c>
      <c r="T117" s="268"/>
      <c r="U117" s="268"/>
      <c r="V117" s="268"/>
      <c r="W117" s="268">
        <v>52.8</v>
      </c>
      <c r="X117" s="268"/>
      <c r="Y117" s="268"/>
      <c r="Z117" s="268"/>
      <c r="AA117" s="268"/>
      <c r="AB117" s="268"/>
      <c r="AC117" s="268"/>
      <c r="AD117" s="268">
        <v>52.8</v>
      </c>
      <c r="AE117"/>
      <c r="AF117"/>
      <c r="AG117" s="49">
        <f>+E117-M117+IFERROR(VLOOKUP(TRIM($K117)&amp;$AG$4,COMPRAS!$A$1:$E$1,7,0),0)</f>
        <v>481.1</v>
      </c>
      <c r="AH117" s="49">
        <f>+AG117-N117+IFERROR(VLOOKUP(TRIM($K117)&amp;AH$4,COMPRAS!$A$1:$E$1,7,0),0)</f>
        <v>426.53000000000003</v>
      </c>
      <c r="AI117" s="49">
        <f>+AH117-O117+IFERROR(VLOOKUP(TRIM($K117)&amp;AI$4,COMPRAS!$A$1:$E$1,7,0),0)</f>
        <v>426.53000000000003</v>
      </c>
      <c r="AJ117" s="49">
        <f>+AI117-P117+IFERROR(VLOOKUP(TRIM($K117)&amp;AJ$4,COMPRAS!$A$1:$E$1,7,0),0)</f>
        <v>426.53000000000003</v>
      </c>
      <c r="AK117" s="49">
        <f>+AJ117-Q117+IFERROR(VLOOKUP(TRIM($K117)&amp;AK$4,COMPRAS!$A$1:$E$1,7,0),0)</f>
        <v>426.53000000000003</v>
      </c>
      <c r="AL117" s="49">
        <f>+AK117-R117+IFERROR(VLOOKUP(TRIM($K117)&amp;AL$4,COMPRAS!$A$1:$E$1,7,0),0)</f>
        <v>426.53000000000003</v>
      </c>
      <c r="AM117" s="49">
        <f>+AL117-S117+IFERROR(VLOOKUP(TRIM($K117)&amp;AM$4,COMPRAS!$A$1:$E$1,7,0),0)</f>
        <v>373.73</v>
      </c>
      <c r="AN117" s="49">
        <f>+AM117-T117+IFERROR(VLOOKUP(TRIM($K117)&amp;AN$4,COMPRAS!$A$1:$E$1,7,0),0)</f>
        <v>373.73</v>
      </c>
      <c r="AO117" s="49">
        <f>+AN117-U117+IFERROR(VLOOKUP(TRIM($K117)&amp;AO$4,COMPRAS!$A$1:$E$1,7,0),0)</f>
        <v>373.73</v>
      </c>
      <c r="AP117" s="49">
        <f>+AO117-V117+IFERROR(VLOOKUP(TRIM($K117)&amp;AP$4,COMPRAS!$A$1:$E$1,7,0),0)</f>
        <v>373.73</v>
      </c>
      <c r="AQ117" s="49">
        <f>+AP117-W117+IFERROR(VLOOKUP(TRIM($K117)&amp;AQ$4,COMPRAS!$A$1:$E$1,7,0),0)</f>
        <v>320.93</v>
      </c>
      <c r="AR117" s="49">
        <f>+AQ117-X117+IFERROR(VLOOKUP(TRIM($K117)&amp;AR$4,COMPRAS!$A$1:$E$1,7,0),0)</f>
        <v>320.93</v>
      </c>
      <c r="AS117" s="49">
        <f>+AR117-Y117+IFERROR(VLOOKUP(TRIM($K117)&amp;AS$4,COMPRAS!$A$1:$E$1,7,0),0)</f>
        <v>320.93</v>
      </c>
      <c r="AT117" s="49">
        <f>+AS117-Z117+IFERROR(VLOOKUP(TRIM($K117)&amp;AT$4,COMPRAS!$A$1:$E$1,7,0),0)</f>
        <v>320.93</v>
      </c>
      <c r="AU117" s="49">
        <f>+AT117-AA117+IFERROR(VLOOKUP(TRIM($K117)&amp;AU$4,COMPRAS!$A$1:$E$1,7,0),0)</f>
        <v>320.93</v>
      </c>
      <c r="AV117" s="49">
        <f>+AU117-AB117+IFERROR(VLOOKUP(TRIM($K117)&amp;AV$4,COMPRAS!$A$1:$E$1,7,0),0)</f>
        <v>320.93</v>
      </c>
    </row>
    <row r="118" spans="1:48" ht="14.4" x14ac:dyDescent="0.3">
      <c r="A118" s="46">
        <f>+IFERROR(VLOOKUP(CONCATENATE(A$2,TRIM($K118)),'Stock Tango'!$A:$G,7,FALSE),0)</f>
        <v>487.4</v>
      </c>
      <c r="B118" s="46">
        <f>+IFERROR(VLOOKUP(CONCATENATE(B$2,TRIM($K118)),'Stock Tango'!$A:$G,7,FALSE),0)</f>
        <v>0</v>
      </c>
      <c r="C118" s="46">
        <f>+IFERROR(VLOOKUP(CONCATENATE(C$2,TRIM($K118)),'Stock Tango'!$A:$G,7,FALSE),0)</f>
        <v>0</v>
      </c>
      <c r="D118" s="47">
        <f>+IFERROR(VLOOKUP(CONCATENATE(D$2,TRIM($K118)),'Stock Tango'!$A:$G,7,FALSE),0)</f>
        <v>0</v>
      </c>
      <c r="E118" s="48">
        <f t="shared" si="10"/>
        <v>487.4</v>
      </c>
      <c r="F118" s="46">
        <f>(A118/+VLOOKUP(K118,Consumos!$B$3:$E$1000,4,0))</f>
        <v>125.05452212957023</v>
      </c>
      <c r="G118" s="46" t="str">
        <f t="shared" si="11"/>
        <v>E</v>
      </c>
      <c r="K118" s="40" t="s">
        <v>2026</v>
      </c>
      <c r="L118" s="40" t="s">
        <v>2027</v>
      </c>
      <c r="M118" s="268"/>
      <c r="N118" s="268">
        <v>56.33</v>
      </c>
      <c r="O118" s="268"/>
      <c r="P118" s="268"/>
      <c r="Q118" s="268"/>
      <c r="R118" s="268"/>
      <c r="S118" s="268">
        <v>52.8</v>
      </c>
      <c r="T118" s="268"/>
      <c r="U118" s="268"/>
      <c r="V118" s="268"/>
      <c r="W118" s="268">
        <v>52.8</v>
      </c>
      <c r="X118" s="268"/>
      <c r="Y118" s="268"/>
      <c r="Z118" s="268"/>
      <c r="AA118" s="268"/>
      <c r="AB118" s="268"/>
      <c r="AC118" s="268"/>
      <c r="AD118" s="268">
        <v>52.8</v>
      </c>
      <c r="AE118"/>
      <c r="AF118"/>
      <c r="AG118" s="49">
        <f>+E118-M118+IFERROR(VLOOKUP(TRIM($K118)&amp;$AG$4,COMPRAS!$A$1:$E$1,7,0),0)</f>
        <v>487.4</v>
      </c>
      <c r="AH118" s="49">
        <f>+AG118-N118+IFERROR(VLOOKUP(TRIM($K118)&amp;AH$4,COMPRAS!$A$1:$E$1,7,0),0)</f>
        <v>431.07</v>
      </c>
      <c r="AI118" s="49">
        <f>+AH118-O118+IFERROR(VLOOKUP(TRIM($K118)&amp;AI$4,COMPRAS!$A$1:$E$1,7,0),0)</f>
        <v>431.07</v>
      </c>
      <c r="AJ118" s="49">
        <f>+AI118-P118+IFERROR(VLOOKUP(TRIM($K118)&amp;AJ$4,COMPRAS!$A$1:$E$1,7,0),0)</f>
        <v>431.07</v>
      </c>
      <c r="AK118" s="49">
        <f>+AJ118-Q118+IFERROR(VLOOKUP(TRIM($K118)&amp;AK$4,COMPRAS!$A$1:$E$1,7,0),0)</f>
        <v>431.07</v>
      </c>
      <c r="AL118" s="49">
        <f>+AK118-R118+IFERROR(VLOOKUP(TRIM($K118)&amp;AL$4,COMPRAS!$A$1:$E$1,7,0),0)</f>
        <v>431.07</v>
      </c>
      <c r="AM118" s="49">
        <f>+AL118-S118+IFERROR(VLOOKUP(TRIM($K118)&amp;AM$4,COMPRAS!$A$1:$E$1,7,0),0)</f>
        <v>378.27</v>
      </c>
      <c r="AN118" s="49">
        <f>+AM118-T118+IFERROR(VLOOKUP(TRIM($K118)&amp;AN$4,COMPRAS!$A$1:$E$1,7,0),0)</f>
        <v>378.27</v>
      </c>
      <c r="AO118" s="49">
        <f>+AN118-U118+IFERROR(VLOOKUP(TRIM($K118)&amp;AO$4,COMPRAS!$A$1:$E$1,7,0),0)</f>
        <v>378.27</v>
      </c>
      <c r="AP118" s="49">
        <f>+AO118-V118+IFERROR(VLOOKUP(TRIM($K118)&amp;AP$4,COMPRAS!$A$1:$E$1,7,0),0)</f>
        <v>378.27</v>
      </c>
      <c r="AQ118" s="49">
        <f>+AP118-W118+IFERROR(VLOOKUP(TRIM($K118)&amp;AQ$4,COMPRAS!$A$1:$E$1,7,0),0)</f>
        <v>325.46999999999997</v>
      </c>
      <c r="AR118" s="49">
        <f>+AQ118-X118+IFERROR(VLOOKUP(TRIM($K118)&amp;AR$4,COMPRAS!$A$1:$E$1,7,0),0)</f>
        <v>325.46999999999997</v>
      </c>
      <c r="AS118" s="49">
        <f>+AR118-Y118+IFERROR(VLOOKUP(TRIM($K118)&amp;AS$4,COMPRAS!$A$1:$E$1,7,0),0)</f>
        <v>325.46999999999997</v>
      </c>
      <c r="AT118" s="49">
        <f>+AS118-Z118+IFERROR(VLOOKUP(TRIM($K118)&amp;AT$4,COMPRAS!$A$1:$E$1,7,0),0)</f>
        <v>325.46999999999997</v>
      </c>
      <c r="AU118" s="49">
        <f>+AT118-AA118+IFERROR(VLOOKUP(TRIM($K118)&amp;AU$4,COMPRAS!$A$1:$E$1,7,0),0)</f>
        <v>325.46999999999997</v>
      </c>
      <c r="AV118" s="49">
        <f>+AU118-AB118+IFERROR(VLOOKUP(TRIM($K118)&amp;AV$4,COMPRAS!$A$1:$E$1,7,0),0)</f>
        <v>325.46999999999997</v>
      </c>
    </row>
    <row r="119" spans="1:48" ht="14.4" x14ac:dyDescent="0.3">
      <c r="A119" s="46">
        <f>+IFERROR(VLOOKUP(CONCATENATE(A$2,TRIM($K119)),'Stock Tango'!$A:$G,7,FALSE),0)</f>
        <v>0</v>
      </c>
      <c r="B119" s="46">
        <f>+IFERROR(VLOOKUP(CONCATENATE(B$2,TRIM($K119)),'Stock Tango'!$A:$G,7,FALSE),0)</f>
        <v>0</v>
      </c>
      <c r="C119" s="46">
        <f>+IFERROR(VLOOKUP(CONCATENATE(C$2,TRIM($K119)),'Stock Tango'!$A:$G,7,FALSE),0)</f>
        <v>0</v>
      </c>
      <c r="D119" s="47">
        <f>+IFERROR(VLOOKUP(CONCATENATE(D$2,TRIM($K119)),'Stock Tango'!$A:$G,7,FALSE),0)</f>
        <v>0</v>
      </c>
      <c r="E119" s="48">
        <f t="shared" si="10"/>
        <v>0</v>
      </c>
      <c r="F119" s="46">
        <f>(A119/+VLOOKUP(K119,Consumos!$B$3:$E$1000,4,0))</f>
        <v>0</v>
      </c>
      <c r="G119" s="46" t="str">
        <f t="shared" si="11"/>
        <v>A</v>
      </c>
      <c r="K119" s="40" t="s">
        <v>1975</v>
      </c>
      <c r="L119" s="40" t="s">
        <v>1976</v>
      </c>
      <c r="M119" s="268"/>
      <c r="N119" s="268"/>
      <c r="O119" s="268">
        <v>3.24</v>
      </c>
      <c r="P119" s="268">
        <v>1.96</v>
      </c>
      <c r="Q119" s="268"/>
      <c r="R119" s="268"/>
      <c r="S119" s="268">
        <v>9.19</v>
      </c>
      <c r="T119" s="268"/>
      <c r="U119" s="268"/>
      <c r="V119" s="268"/>
      <c r="W119" s="268">
        <v>5.1800000000000006</v>
      </c>
      <c r="X119" s="268">
        <v>4</v>
      </c>
      <c r="Y119" s="268"/>
      <c r="Z119" s="268">
        <v>0.21</v>
      </c>
      <c r="AA119" s="268"/>
      <c r="AB119" s="268">
        <v>4.4000000000000004</v>
      </c>
      <c r="AC119" s="268"/>
      <c r="AD119" s="268"/>
      <c r="AE119"/>
      <c r="AF119"/>
      <c r="AG119" s="49">
        <f>+E119-M119+IFERROR(VLOOKUP(TRIM($K119)&amp;$AG$4,COMPRAS!$A$1:$E$1,7,0),0)</f>
        <v>0</v>
      </c>
      <c r="AH119" s="49">
        <f>+AG119-N119+IFERROR(VLOOKUP(TRIM($K119)&amp;AH$4,COMPRAS!$A$1:$E$1,7,0),0)</f>
        <v>0</v>
      </c>
      <c r="AI119" s="49">
        <f>+AH119-O119+IFERROR(VLOOKUP(TRIM($K119)&amp;AI$4,COMPRAS!$A$1:$E$1,7,0),0)</f>
        <v>-3.24</v>
      </c>
      <c r="AJ119" s="49">
        <f>+AI119-P119+IFERROR(VLOOKUP(TRIM($K119)&amp;AJ$4,COMPRAS!$A$1:$E$1,7,0),0)</f>
        <v>-5.2</v>
      </c>
      <c r="AK119" s="49">
        <f>+AJ119-Q119+IFERROR(VLOOKUP(TRIM($K119)&amp;AK$4,COMPRAS!$A$1:$E$1,7,0),0)</f>
        <v>-5.2</v>
      </c>
      <c r="AL119" s="49">
        <f>+AK119-R119+IFERROR(VLOOKUP(TRIM($K119)&amp;AL$4,COMPRAS!$A$1:$E$1,7,0),0)</f>
        <v>-5.2</v>
      </c>
      <c r="AM119" s="49">
        <f>+AL119-S119+IFERROR(VLOOKUP(TRIM($K119)&amp;AM$4,COMPRAS!$A$1:$E$1,7,0),0)</f>
        <v>-14.39</v>
      </c>
      <c r="AN119" s="49">
        <f>+AM119-T119+IFERROR(VLOOKUP(TRIM($K119)&amp;AN$4,COMPRAS!$A$1:$E$1,7,0),0)</f>
        <v>-14.39</v>
      </c>
      <c r="AO119" s="49">
        <f>+AN119-U119+IFERROR(VLOOKUP(TRIM($K119)&amp;AO$4,COMPRAS!$A$1:$E$1,7,0),0)</f>
        <v>-14.39</v>
      </c>
      <c r="AP119" s="49">
        <f>+AO119-V119+IFERROR(VLOOKUP(TRIM($K119)&amp;AP$4,COMPRAS!$A$1:$E$1,7,0),0)</f>
        <v>-14.39</v>
      </c>
      <c r="AQ119" s="49">
        <f>+AP119-W119+IFERROR(VLOOKUP(TRIM($K119)&amp;AQ$4,COMPRAS!$A$1:$E$1,7,0),0)</f>
        <v>-19.57</v>
      </c>
      <c r="AR119" s="49">
        <f>+AQ119-X119+IFERROR(VLOOKUP(TRIM($K119)&amp;AR$4,COMPRAS!$A$1:$E$1,7,0),0)</f>
        <v>-23.57</v>
      </c>
      <c r="AS119" s="49">
        <f>+AR119-Y119+IFERROR(VLOOKUP(TRIM($K119)&amp;AS$4,COMPRAS!$A$1:$E$1,7,0),0)</f>
        <v>-23.57</v>
      </c>
      <c r="AT119" s="49">
        <f>+AS119-Z119+IFERROR(VLOOKUP(TRIM($K119)&amp;AT$4,COMPRAS!$A$1:$E$1,7,0),0)</f>
        <v>-23.78</v>
      </c>
      <c r="AU119" s="49">
        <f>+AT119-AA119+IFERROR(VLOOKUP(TRIM($K119)&amp;AU$4,COMPRAS!$A$1:$E$1,7,0),0)</f>
        <v>-23.78</v>
      </c>
      <c r="AV119" s="49">
        <f>+AU119-AB119+IFERROR(VLOOKUP(TRIM($K119)&amp;AV$4,COMPRAS!$A$1:$E$1,7,0),0)</f>
        <v>-28.18</v>
      </c>
    </row>
    <row r="120" spans="1:48" ht="14.4" x14ac:dyDescent="0.3">
      <c r="A120" s="46">
        <f>+IFERROR(VLOOKUP(CONCATENATE(A$2,TRIM($K120)),'Stock Tango'!$A:$G,7,FALSE),0)</f>
        <v>0</v>
      </c>
      <c r="B120" s="46">
        <f>+IFERROR(VLOOKUP(CONCATENATE(B$2,TRIM($K120)),'Stock Tango'!$A:$G,7,FALSE),0)</f>
        <v>0</v>
      </c>
      <c r="C120" s="46">
        <f>+IFERROR(VLOOKUP(CONCATENATE(C$2,TRIM($K120)),'Stock Tango'!$A:$G,7,FALSE),0)</f>
        <v>0</v>
      </c>
      <c r="D120" s="47">
        <f>+IFERROR(VLOOKUP(CONCATENATE(D$2,TRIM($K120)),'Stock Tango'!$A:$G,7,FALSE),0)</f>
        <v>0</v>
      </c>
      <c r="E120" s="48">
        <f t="shared" si="10"/>
        <v>0</v>
      </c>
      <c r="F120" s="46">
        <f>(A120/+VLOOKUP(K120,Consumos!$B$3:$E$1000,4,0))</f>
        <v>0</v>
      </c>
      <c r="G120" s="46" t="str">
        <f t="shared" si="11"/>
        <v>A</v>
      </c>
      <c r="K120" s="40" t="s">
        <v>2036</v>
      </c>
      <c r="L120" s="40" t="s">
        <v>2042</v>
      </c>
      <c r="M120" s="348">
        <v>7805.46</v>
      </c>
      <c r="N120" s="348"/>
      <c r="O120" s="348">
        <v>7140.1500000000005</v>
      </c>
      <c r="P120" s="348">
        <v>992.61</v>
      </c>
      <c r="Q120" s="348">
        <v>10296.16</v>
      </c>
      <c r="R120" s="348">
        <v>10200.299999999999</v>
      </c>
      <c r="S120" s="348">
        <v>6558.95</v>
      </c>
      <c r="T120" s="348"/>
      <c r="U120" s="348">
        <v>8068.9400000000005</v>
      </c>
      <c r="V120" s="348">
        <v>9686.59</v>
      </c>
      <c r="W120" s="348"/>
      <c r="X120" s="348">
        <v>5495.45</v>
      </c>
      <c r="Y120" s="348">
        <v>5362.79</v>
      </c>
      <c r="Z120" s="348">
        <v>3105.72</v>
      </c>
      <c r="AA120" s="348">
        <v>8110.4299999999994</v>
      </c>
      <c r="AB120" s="348"/>
      <c r="AC120" s="348">
        <v>10193.84</v>
      </c>
      <c r="AD120" s="348">
        <v>1161.03</v>
      </c>
      <c r="AE120"/>
      <c r="AF120"/>
      <c r="AG120" s="49">
        <f>+E120-M120+IFERROR(VLOOKUP(TRIM($K120)&amp;$AG$4,COMPRAS!$A$1:$E$1,7,0),0)</f>
        <v>-7805.46</v>
      </c>
      <c r="AH120" s="49">
        <f>+AG120-N120+IFERROR(VLOOKUP(TRIM($K120)&amp;AH$4,COMPRAS!$A$1:$E$1,7,0),0)</f>
        <v>-7805.46</v>
      </c>
      <c r="AI120" s="49">
        <f>+AH120-O120+IFERROR(VLOOKUP(TRIM($K120)&amp;AI$4,COMPRAS!$A$1:$E$1,7,0),0)</f>
        <v>-14945.61</v>
      </c>
      <c r="AJ120" s="49">
        <f>+AI120-P120+IFERROR(VLOOKUP(TRIM($K120)&amp;AJ$4,COMPRAS!$A$1:$E$1,7,0),0)</f>
        <v>-15938.220000000001</v>
      </c>
      <c r="AK120" s="49">
        <f>+AJ120-Q120+IFERROR(VLOOKUP(TRIM($K120)&amp;AK$4,COMPRAS!$A$1:$E$1,7,0),0)</f>
        <v>-26234.38</v>
      </c>
      <c r="AL120" s="49">
        <f>+AK120-R120+IFERROR(VLOOKUP(TRIM($K120)&amp;AL$4,COMPRAS!$A$1:$E$1,7,0),0)</f>
        <v>-36434.68</v>
      </c>
      <c r="AM120" s="49">
        <f>+AL120-S120+IFERROR(VLOOKUP(TRIM($K120)&amp;AM$4,COMPRAS!$A$1:$E$1,7,0),0)</f>
        <v>-42993.63</v>
      </c>
      <c r="AN120" s="49">
        <f>+AM120-T120+IFERROR(VLOOKUP(TRIM($K120)&amp;AN$4,COMPRAS!$A$1:$E$1,7,0),0)</f>
        <v>-42993.63</v>
      </c>
      <c r="AO120" s="49">
        <f>+AN120-U120+IFERROR(VLOOKUP(TRIM($K120)&amp;AO$4,COMPRAS!$A$1:$E$1,7,0),0)</f>
        <v>-51062.57</v>
      </c>
      <c r="AP120" s="49">
        <f>+AO120-V120+IFERROR(VLOOKUP(TRIM($K120)&amp;AP$4,COMPRAS!$A$1:$E$1,7,0),0)</f>
        <v>-60749.16</v>
      </c>
      <c r="AQ120" s="49">
        <f>+AP120-W120+IFERROR(VLOOKUP(TRIM($K120)&amp;AQ$4,COMPRAS!$A$1:$E$1,7,0),0)</f>
        <v>-60749.16</v>
      </c>
      <c r="AR120" s="49">
        <f>+AQ120-X120+IFERROR(VLOOKUP(TRIM($K120)&amp;AR$4,COMPRAS!$A$1:$E$1,7,0),0)</f>
        <v>-66244.61</v>
      </c>
      <c r="AS120" s="49">
        <f>+AR120-Y120+IFERROR(VLOOKUP(TRIM($K120)&amp;AS$4,COMPRAS!$A$1:$E$1,7,0),0)</f>
        <v>-71607.399999999994</v>
      </c>
      <c r="AT120" s="49">
        <f>+AS120-Z120+IFERROR(VLOOKUP(TRIM($K120)&amp;AT$4,COMPRAS!$A$1:$E$1,7,0),0)</f>
        <v>-74713.119999999995</v>
      </c>
      <c r="AU120" s="49">
        <f>+AT120-AA120+IFERROR(VLOOKUP(TRIM($K120)&amp;AU$4,COMPRAS!$A$1:$E$1,7,0),0)</f>
        <v>-82823.549999999988</v>
      </c>
      <c r="AV120" s="49">
        <f>+AU120-AB120+IFERROR(VLOOKUP(TRIM($K120)&amp;AV$4,COMPRAS!$A$1:$E$1,7,0),0)</f>
        <v>-82823.549999999988</v>
      </c>
    </row>
    <row r="121" spans="1:48" ht="14.4" x14ac:dyDescent="0.3">
      <c r="A121" s="46">
        <f>+IFERROR(VLOOKUP(CONCATENATE(A$2,TRIM($K121)),'Stock Tango'!$A:$G,7,FALSE),0)</f>
        <v>223.15</v>
      </c>
      <c r="B121" s="46">
        <f>+IFERROR(VLOOKUP(CONCATENATE(B$2,TRIM($K121)),'Stock Tango'!$A:$G,7,FALSE),0)</f>
        <v>0</v>
      </c>
      <c r="C121" s="46">
        <f>+IFERROR(VLOOKUP(CONCATENATE(C$2,TRIM($K121)),'Stock Tango'!$A:$G,7,FALSE),0)</f>
        <v>0</v>
      </c>
      <c r="D121" s="47">
        <f>+IFERROR(VLOOKUP(CONCATENATE(D$2,TRIM($K121)),'Stock Tango'!$A:$G,7,FALSE),0)</f>
        <v>0</v>
      </c>
      <c r="E121" s="48">
        <f t="shared" si="10"/>
        <v>223.15</v>
      </c>
      <c r="F121" s="46">
        <f>(A121/+VLOOKUP(K121,Consumos!$B$3:$E$1000,4,0))</f>
        <v>17.381700837343868</v>
      </c>
      <c r="G121" s="46" t="str">
        <f t="shared" si="11"/>
        <v>A</v>
      </c>
      <c r="K121" s="40" t="s">
        <v>1474</v>
      </c>
      <c r="L121" s="40" t="s">
        <v>171</v>
      </c>
      <c r="M121" s="268"/>
      <c r="N121" s="268"/>
      <c r="O121" s="268"/>
      <c r="P121" s="268"/>
      <c r="Q121" s="268"/>
      <c r="R121" s="268"/>
      <c r="S121" s="268">
        <v>359.47</v>
      </c>
      <c r="T121" s="268"/>
      <c r="U121" s="268"/>
      <c r="V121" s="268"/>
      <c r="W121" s="268"/>
      <c r="X121" s="268">
        <v>359.47</v>
      </c>
      <c r="Y121" s="268"/>
      <c r="Z121" s="268"/>
      <c r="AA121" s="268"/>
      <c r="AB121" s="268"/>
      <c r="AC121" s="268"/>
      <c r="AD121" s="268"/>
      <c r="AE121"/>
      <c r="AF121"/>
      <c r="AG121" s="49">
        <f>+E121-M121+IFERROR(VLOOKUP(TRIM($K121)&amp;$AG$4,COMPRAS!$A$1:$E$1,7,0),0)</f>
        <v>223.15</v>
      </c>
      <c r="AH121" s="49">
        <f>+AG121-N121+IFERROR(VLOOKUP(TRIM($K121)&amp;AH$4,COMPRAS!$A$1:$E$1,7,0),0)</f>
        <v>223.15</v>
      </c>
      <c r="AI121" s="49">
        <f>+AH121-O121+IFERROR(VLOOKUP(TRIM($K121)&amp;AI$4,COMPRAS!$A$1:$E$1,7,0),0)</f>
        <v>223.15</v>
      </c>
      <c r="AJ121" s="49">
        <f>+AI121-P121+IFERROR(VLOOKUP(TRIM($K121)&amp;AJ$4,COMPRAS!$A$1:$E$1,7,0),0)</f>
        <v>223.15</v>
      </c>
      <c r="AK121" s="49">
        <f>+AJ121-Q121+IFERROR(VLOOKUP(TRIM($K121)&amp;AK$4,COMPRAS!$A$1:$E$1,7,0),0)</f>
        <v>223.15</v>
      </c>
      <c r="AL121" s="49">
        <f>+AK121-R121+IFERROR(VLOOKUP(TRIM($K121)&amp;AL$4,COMPRAS!$A$1:$E$1,7,0),0)</f>
        <v>223.15</v>
      </c>
      <c r="AM121" s="49">
        <f>+AL121-S121+IFERROR(VLOOKUP(TRIM($K121)&amp;AM$4,COMPRAS!$A$1:$E$1,7,0),0)</f>
        <v>-136.32000000000002</v>
      </c>
      <c r="AN121" s="49">
        <f>+AM121-T121+IFERROR(VLOOKUP(TRIM($K121)&amp;AN$4,COMPRAS!$A$1:$E$1,7,0),0)</f>
        <v>-136.32000000000002</v>
      </c>
      <c r="AO121" s="49">
        <f>+AN121-U121+IFERROR(VLOOKUP(TRIM($K121)&amp;AO$4,COMPRAS!$A$1:$E$1,7,0),0)</f>
        <v>-136.32000000000002</v>
      </c>
      <c r="AP121" s="49">
        <f>+AO121-V121+IFERROR(VLOOKUP(TRIM($K121)&amp;AP$4,COMPRAS!$A$1:$E$1,7,0),0)</f>
        <v>-136.32000000000002</v>
      </c>
      <c r="AQ121" s="49">
        <f>+AP121-W121+IFERROR(VLOOKUP(TRIM($K121)&amp;AQ$4,COMPRAS!$A$1:$E$1,7,0),0)</f>
        <v>-136.32000000000002</v>
      </c>
      <c r="AR121" s="49">
        <f>+AQ121-X121+IFERROR(VLOOKUP(TRIM($K121)&amp;AR$4,COMPRAS!$A$1:$E$1,7,0),0)</f>
        <v>-495.79000000000008</v>
      </c>
      <c r="AS121" s="49">
        <f>+AR121-Y121+IFERROR(VLOOKUP(TRIM($K121)&amp;AS$4,COMPRAS!$A$1:$E$1,7,0),0)</f>
        <v>-495.79000000000008</v>
      </c>
      <c r="AT121" s="49">
        <f>+AS121-Z121+IFERROR(VLOOKUP(TRIM($K121)&amp;AT$4,COMPRAS!$A$1:$E$1,7,0),0)</f>
        <v>-495.79000000000008</v>
      </c>
      <c r="AU121" s="49">
        <f>+AT121-AA121+IFERROR(VLOOKUP(TRIM($K121)&amp;AU$4,COMPRAS!$A$1:$E$1,7,0),0)</f>
        <v>-495.79000000000008</v>
      </c>
      <c r="AV121" s="49">
        <f>+AU121-AB121+IFERROR(VLOOKUP(TRIM($K121)&amp;AV$4,COMPRAS!$A$1:$E$1,7,0),0)</f>
        <v>-495.79000000000008</v>
      </c>
    </row>
    <row r="122" spans="1:48" ht="14.4" x14ac:dyDescent="0.3">
      <c r="A122" s="46">
        <f>+IFERROR(VLOOKUP(CONCATENATE(A$2,TRIM($K122)),'Stock Tango'!$A:$G,7,FALSE),0)</f>
        <v>1049.2</v>
      </c>
      <c r="B122" s="46">
        <f>+IFERROR(VLOOKUP(CONCATENATE(B$2,TRIM($K122)),'Stock Tango'!$A:$G,7,FALSE),0)</f>
        <v>0</v>
      </c>
      <c r="C122" s="46">
        <f>+IFERROR(VLOOKUP(CONCATENATE(C$2,TRIM($K122)),'Stock Tango'!$A:$G,7,FALSE),0)</f>
        <v>0</v>
      </c>
      <c r="D122" s="47">
        <f>+IFERROR(VLOOKUP(CONCATENATE(D$2,TRIM($K122)),'Stock Tango'!$A:$G,7,FALSE),0)</f>
        <v>0</v>
      </c>
      <c r="E122" s="48">
        <f t="shared" si="10"/>
        <v>1049.2</v>
      </c>
      <c r="F122" s="46">
        <f>(A122/+VLOOKUP(K122,Consumos!$B$3:$E$1000,4,0))</f>
        <v>19.498752190304252</v>
      </c>
      <c r="G122" s="46" t="str">
        <f t="shared" si="11"/>
        <v>A</v>
      </c>
      <c r="K122" s="40" t="s">
        <v>1467</v>
      </c>
      <c r="L122" s="40" t="s">
        <v>759</v>
      </c>
      <c r="M122" s="268">
        <v>462.98</v>
      </c>
      <c r="N122" s="268"/>
      <c r="O122" s="268">
        <v>206.64</v>
      </c>
      <c r="P122" s="268"/>
      <c r="Q122" s="268"/>
      <c r="R122" s="268">
        <v>334.81</v>
      </c>
      <c r="S122" s="268"/>
      <c r="T122" s="268"/>
      <c r="U122" s="268">
        <v>502.21</v>
      </c>
      <c r="V122" s="268">
        <v>334.81</v>
      </c>
      <c r="W122" s="268"/>
      <c r="X122" s="268"/>
      <c r="Y122" s="268">
        <v>167.41</v>
      </c>
      <c r="Z122" s="268"/>
      <c r="AA122" s="268">
        <v>442.84</v>
      </c>
      <c r="AB122" s="268"/>
      <c r="AC122" s="268">
        <v>403.76</v>
      </c>
      <c r="AD122" s="268">
        <v>157.83000000000001</v>
      </c>
      <c r="AE122"/>
      <c r="AF122"/>
      <c r="AG122" s="49">
        <f>+E122-M122+IFERROR(VLOOKUP(TRIM($K122)&amp;$AG$4,COMPRAS!$A$1:$E$1,7,0),0)</f>
        <v>586.22</v>
      </c>
      <c r="AH122" s="49">
        <f>+AG122-N122+IFERROR(VLOOKUP(TRIM($K122)&amp;AH$4,COMPRAS!$A$1:$E$1,7,0),0)</f>
        <v>586.22</v>
      </c>
      <c r="AI122" s="49">
        <f>+AH122-O122+IFERROR(VLOOKUP(TRIM($K122)&amp;AI$4,COMPRAS!$A$1:$E$1,7,0),0)</f>
        <v>379.58000000000004</v>
      </c>
      <c r="AJ122" s="49">
        <f>+AI122-P122+IFERROR(VLOOKUP(TRIM($K122)&amp;AJ$4,COMPRAS!$A$1:$E$1,7,0),0)</f>
        <v>379.58000000000004</v>
      </c>
      <c r="AK122" s="49">
        <f>+AJ122-Q122+IFERROR(VLOOKUP(TRIM($K122)&amp;AK$4,COMPRAS!$A$1:$E$1,7,0),0)</f>
        <v>379.58000000000004</v>
      </c>
      <c r="AL122" s="49">
        <f>+AK122-R122+IFERROR(VLOOKUP(TRIM($K122)&amp;AL$4,COMPRAS!$A$1:$E$1,7,0),0)</f>
        <v>44.770000000000039</v>
      </c>
      <c r="AM122" s="49">
        <f>+AL122-S122+IFERROR(VLOOKUP(TRIM($K122)&amp;AM$4,COMPRAS!$A$1:$E$1,7,0),0)</f>
        <v>44.770000000000039</v>
      </c>
      <c r="AN122" s="49">
        <f>+AM122-T122+IFERROR(VLOOKUP(TRIM($K122)&amp;AN$4,COMPRAS!$A$1:$E$1,7,0),0)</f>
        <v>44.770000000000039</v>
      </c>
      <c r="AO122" s="49">
        <f>+AN122-U122+IFERROR(VLOOKUP(TRIM($K122)&amp;AO$4,COMPRAS!$A$1:$E$1,7,0),0)</f>
        <v>-457.43999999999994</v>
      </c>
      <c r="AP122" s="49">
        <f>+AO122-V122+IFERROR(VLOOKUP(TRIM($K122)&amp;AP$4,COMPRAS!$A$1:$E$1,7,0),0)</f>
        <v>-792.25</v>
      </c>
      <c r="AQ122" s="49">
        <f>+AP122-W122+IFERROR(VLOOKUP(TRIM($K122)&amp;AQ$4,COMPRAS!$A$1:$E$1,7,0),0)</f>
        <v>-792.25</v>
      </c>
      <c r="AR122" s="49">
        <f>+AQ122-X122+IFERROR(VLOOKUP(TRIM($K122)&amp;AR$4,COMPRAS!$A$1:$E$1,7,0),0)</f>
        <v>-792.25</v>
      </c>
      <c r="AS122" s="49">
        <f>+AR122-Y122+IFERROR(VLOOKUP(TRIM($K122)&amp;AS$4,COMPRAS!$A$1:$E$1,7,0),0)</f>
        <v>-959.66</v>
      </c>
      <c r="AT122" s="49">
        <f>+AS122-Z122+IFERROR(VLOOKUP(TRIM($K122)&amp;AT$4,COMPRAS!$A$1:$E$1,7,0),0)</f>
        <v>-959.66</v>
      </c>
      <c r="AU122" s="49">
        <f>+AT122-AA122+IFERROR(VLOOKUP(TRIM($K122)&amp;AU$4,COMPRAS!$A$1:$E$1,7,0),0)</f>
        <v>-1402.5</v>
      </c>
      <c r="AV122" s="49">
        <f>+AU122-AB122+IFERROR(VLOOKUP(TRIM($K122)&amp;AV$4,COMPRAS!$A$1:$E$1,7,0),0)</f>
        <v>-1402.5</v>
      </c>
    </row>
    <row r="123" spans="1:48" ht="14.4" x14ac:dyDescent="0.3">
      <c r="A123" s="46">
        <f>+IFERROR(VLOOKUP(CONCATENATE(A$2,TRIM($K123)),'Stock Tango'!$A:$G,7,FALSE),0)</f>
        <v>1050</v>
      </c>
      <c r="B123" s="46">
        <f>+IFERROR(VLOOKUP(CONCATENATE(B$2,TRIM($K123)),'Stock Tango'!$A:$G,7,FALSE),0)</f>
        <v>0</v>
      </c>
      <c r="C123" s="46">
        <f>+IFERROR(VLOOKUP(CONCATENATE(C$2,TRIM($K123)),'Stock Tango'!$A:$G,7,FALSE),0)</f>
        <v>0</v>
      </c>
      <c r="D123" s="47">
        <f>+IFERROR(VLOOKUP(CONCATENATE(D$2,TRIM($K123)),'Stock Tango'!$A:$G,7,FALSE),0)</f>
        <v>0</v>
      </c>
      <c r="E123" s="48">
        <f t="shared" si="10"/>
        <v>1050</v>
      </c>
      <c r="F123" s="46">
        <f>(A123/+VLOOKUP(K123,Consumos!$B$3:$E$1000,4,0))</f>
        <v>1.4308177707567127</v>
      </c>
      <c r="G123" s="46" t="str">
        <f t="shared" si="11"/>
        <v>A</v>
      </c>
      <c r="K123" s="40" t="s">
        <v>2098</v>
      </c>
      <c r="L123" s="40" t="s">
        <v>2115</v>
      </c>
      <c r="M123" s="268"/>
      <c r="N123" s="268">
        <v>4284</v>
      </c>
      <c r="O123" s="268"/>
      <c r="P123" s="268">
        <v>4947</v>
      </c>
      <c r="Q123" s="268"/>
      <c r="R123" s="268"/>
      <c r="S123" s="268"/>
      <c r="T123" s="268">
        <v>11316.69</v>
      </c>
      <c r="U123" s="268"/>
      <c r="V123" s="268"/>
      <c r="W123" s="268">
        <v>5250</v>
      </c>
      <c r="X123" s="268">
        <v>4816.67</v>
      </c>
      <c r="Y123" s="268"/>
      <c r="Z123" s="268"/>
      <c r="AA123" s="268"/>
      <c r="AB123" s="268">
        <v>9816.66</v>
      </c>
      <c r="AC123" s="268"/>
      <c r="AD123" s="268">
        <v>1499.99</v>
      </c>
      <c r="AE123"/>
      <c r="AF123"/>
      <c r="AG123" s="49">
        <f>+E123-M123+IFERROR(VLOOKUP(TRIM($K123)&amp;$AG$4,COMPRAS!$A$1:$E$1,7,0),0)</f>
        <v>1050</v>
      </c>
      <c r="AH123" s="49">
        <f>+AG123-N123+IFERROR(VLOOKUP(TRIM($K123)&amp;AH$4,COMPRAS!$A$1:$E$1,7,0),0)</f>
        <v>-3234</v>
      </c>
      <c r="AI123" s="49">
        <f>+AH123-O123+IFERROR(VLOOKUP(TRIM($K123)&amp;AI$4,COMPRAS!$A$1:$E$1,7,0),0)</f>
        <v>-3234</v>
      </c>
      <c r="AJ123" s="49">
        <f>+AI123-P123+IFERROR(VLOOKUP(TRIM($K123)&amp;AJ$4,COMPRAS!$A$1:$E$1,7,0),0)</f>
        <v>-8181</v>
      </c>
      <c r="AK123" s="49">
        <f>+AJ123-Q123+IFERROR(VLOOKUP(TRIM($K123)&amp;AK$4,COMPRAS!$A$1:$E$1,7,0),0)</f>
        <v>-8181</v>
      </c>
      <c r="AL123" s="49">
        <f>+AK123-R123+IFERROR(VLOOKUP(TRIM($K123)&amp;AL$4,COMPRAS!$A$1:$E$1,7,0),0)</f>
        <v>-8181</v>
      </c>
      <c r="AM123" s="49">
        <f>+AL123-S123+IFERROR(VLOOKUP(TRIM($K123)&amp;AM$4,COMPRAS!$A$1:$E$1,7,0),0)</f>
        <v>-8181</v>
      </c>
      <c r="AN123" s="49">
        <f>+AM123-T123+IFERROR(VLOOKUP(TRIM($K123)&amp;AN$4,COMPRAS!$A$1:$E$1,7,0),0)</f>
        <v>-19497.690000000002</v>
      </c>
      <c r="AO123" s="49">
        <f>+AN123-U123+IFERROR(VLOOKUP(TRIM($K123)&amp;AO$4,COMPRAS!$A$1:$E$1,7,0),0)</f>
        <v>-19497.690000000002</v>
      </c>
      <c r="AP123" s="49">
        <f>+AO123-V123+IFERROR(VLOOKUP(TRIM($K123)&amp;AP$4,COMPRAS!$A$1:$E$1,7,0),0)</f>
        <v>-19497.690000000002</v>
      </c>
      <c r="AQ123" s="49">
        <f>+AP123-W123+IFERROR(VLOOKUP(TRIM($K123)&amp;AQ$4,COMPRAS!$A$1:$E$1,7,0),0)</f>
        <v>-24747.690000000002</v>
      </c>
      <c r="AR123" s="49">
        <f>+AQ123-X123+IFERROR(VLOOKUP(TRIM($K123)&amp;AR$4,COMPRAS!$A$1:$E$1,7,0),0)</f>
        <v>-29564.36</v>
      </c>
      <c r="AS123" s="49">
        <f>+AR123-Y123+IFERROR(VLOOKUP(TRIM($K123)&amp;AS$4,COMPRAS!$A$1:$E$1,7,0),0)</f>
        <v>-29564.36</v>
      </c>
      <c r="AT123" s="49">
        <f>+AS123-Z123+IFERROR(VLOOKUP(TRIM($K123)&amp;AT$4,COMPRAS!$A$1:$E$1,7,0),0)</f>
        <v>-29564.36</v>
      </c>
      <c r="AU123" s="49">
        <f>+AT123-AA123+IFERROR(VLOOKUP(TRIM($K123)&amp;AU$4,COMPRAS!$A$1:$E$1,7,0),0)</f>
        <v>-29564.36</v>
      </c>
      <c r="AV123" s="49">
        <f>+AU123-AB123+IFERROR(VLOOKUP(TRIM($K123)&amp;AV$4,COMPRAS!$A$1:$E$1,7,0),0)</f>
        <v>-39381.020000000004</v>
      </c>
    </row>
    <row r="124" spans="1:48" ht="14.4" x14ac:dyDescent="0.3">
      <c r="A124" s="46">
        <f>+IFERROR(VLOOKUP(CONCATENATE(A$2,TRIM($K124)),'Stock Tango'!$A:$G,7,FALSE),0)</f>
        <v>1050</v>
      </c>
      <c r="B124" s="46">
        <f>+IFERROR(VLOOKUP(CONCATENATE(B$2,TRIM($K124)),'Stock Tango'!$A:$G,7,FALSE),0)</f>
        <v>0</v>
      </c>
      <c r="C124" s="46">
        <f>+IFERROR(VLOOKUP(CONCATENATE(C$2,TRIM($K124)),'Stock Tango'!$A:$G,7,FALSE),0)</f>
        <v>0</v>
      </c>
      <c r="D124" s="47">
        <f>+IFERROR(VLOOKUP(CONCATENATE(D$2,TRIM($K124)),'Stock Tango'!$A:$G,7,FALSE),0)</f>
        <v>0</v>
      </c>
      <c r="E124" s="48">
        <f t="shared" si="10"/>
        <v>1050</v>
      </c>
      <c r="F124" s="46">
        <f>(A124/+VLOOKUP(K124,Consumos!$B$3:$E$1000,4,0))</f>
        <v>7.5433163394902873</v>
      </c>
      <c r="G124" s="46" t="str">
        <f t="shared" si="11"/>
        <v>A</v>
      </c>
      <c r="K124" s="40" t="s">
        <v>2097</v>
      </c>
      <c r="L124" s="40" t="s">
        <v>2125</v>
      </c>
      <c r="M124" s="268"/>
      <c r="N124" s="268">
        <v>1880.74</v>
      </c>
      <c r="O124" s="268"/>
      <c r="P124" s="268">
        <v>1122</v>
      </c>
      <c r="Q124" s="268"/>
      <c r="R124" s="268"/>
      <c r="S124" s="268"/>
      <c r="T124" s="268">
        <v>894.75</v>
      </c>
      <c r="U124" s="268"/>
      <c r="V124" s="268"/>
      <c r="W124" s="268">
        <v>1925.05</v>
      </c>
      <c r="X124" s="268">
        <v>894.74</v>
      </c>
      <c r="Y124" s="268"/>
      <c r="Z124" s="268"/>
      <c r="AA124" s="268"/>
      <c r="AB124" s="268">
        <v>1789.46</v>
      </c>
      <c r="AC124" s="268"/>
      <c r="AD124" s="268">
        <v>894.74</v>
      </c>
      <c r="AE124"/>
      <c r="AF124"/>
      <c r="AG124" s="49">
        <f>+E124-M124+IFERROR(VLOOKUP(TRIM($K124)&amp;$AG$4,COMPRAS!$A$1:$E$1,7,0),0)</f>
        <v>1050</v>
      </c>
      <c r="AH124" s="49">
        <f>+AG124-N124+IFERROR(VLOOKUP(TRIM($K124)&amp;AH$4,COMPRAS!$A$1:$E$1,7,0),0)</f>
        <v>-830.74</v>
      </c>
      <c r="AI124" s="49">
        <f>+AH124-O124+IFERROR(VLOOKUP(TRIM($K124)&amp;AI$4,COMPRAS!$A$1:$E$1,7,0),0)</f>
        <v>-830.74</v>
      </c>
      <c r="AJ124" s="49">
        <f>+AI124-P124+IFERROR(VLOOKUP(TRIM($K124)&amp;AJ$4,COMPRAS!$A$1:$E$1,7,0),0)</f>
        <v>-1952.74</v>
      </c>
      <c r="AK124" s="49">
        <f>+AJ124-Q124+IFERROR(VLOOKUP(TRIM($K124)&amp;AK$4,COMPRAS!$A$1:$E$1,7,0),0)</f>
        <v>-1952.74</v>
      </c>
      <c r="AL124" s="49">
        <f>+AK124-R124+IFERROR(VLOOKUP(TRIM($K124)&amp;AL$4,COMPRAS!$A$1:$E$1,7,0),0)</f>
        <v>-1952.74</v>
      </c>
      <c r="AM124" s="49">
        <f>+AL124-S124+IFERROR(VLOOKUP(TRIM($K124)&amp;AM$4,COMPRAS!$A$1:$E$1,7,0),0)</f>
        <v>-1952.74</v>
      </c>
      <c r="AN124" s="49">
        <f>+AM124-T124+IFERROR(VLOOKUP(TRIM($K124)&amp;AN$4,COMPRAS!$A$1:$E$1,7,0),0)</f>
        <v>-2847.49</v>
      </c>
      <c r="AO124" s="49">
        <f>+AN124-U124+IFERROR(VLOOKUP(TRIM($K124)&amp;AO$4,COMPRAS!$A$1:$E$1,7,0),0)</f>
        <v>-2847.49</v>
      </c>
      <c r="AP124" s="49">
        <f>+AO124-V124+IFERROR(VLOOKUP(TRIM($K124)&amp;AP$4,COMPRAS!$A$1:$E$1,7,0),0)</f>
        <v>-2847.49</v>
      </c>
      <c r="AQ124" s="49">
        <f>+AP124-W124+IFERROR(VLOOKUP(TRIM($K124)&amp;AQ$4,COMPRAS!$A$1:$E$1,7,0),0)</f>
        <v>-4772.54</v>
      </c>
      <c r="AR124" s="49">
        <f>+AQ124-X124+IFERROR(VLOOKUP(TRIM($K124)&amp;AR$4,COMPRAS!$A$1:$E$1,7,0),0)</f>
        <v>-5667.28</v>
      </c>
      <c r="AS124" s="49">
        <f>+AR124-Y124+IFERROR(VLOOKUP(TRIM($K124)&amp;AS$4,COMPRAS!$A$1:$E$1,7,0),0)</f>
        <v>-5667.28</v>
      </c>
      <c r="AT124" s="49">
        <f>+AS124-Z124+IFERROR(VLOOKUP(TRIM($K124)&amp;AT$4,COMPRAS!$A$1:$E$1,7,0),0)</f>
        <v>-5667.28</v>
      </c>
      <c r="AU124" s="49" t="e">
        <f>+AT124-#REF!+IFERROR(VLOOKUP(TRIM($K124)&amp;AU$4,COMPRAS!$A$1:$E$1,7,0),0)</f>
        <v>#REF!</v>
      </c>
      <c r="AV124" s="49" t="e">
        <f>+AU124-AB124+IFERROR(VLOOKUP(TRIM($K124)&amp;AV$4,COMPRAS!$A$1:$E$1,7,0),0)</f>
        <v>#REF!</v>
      </c>
    </row>
    <row r="125" spans="1:48" ht="14.4" x14ac:dyDescent="0.3">
      <c r="A125" s="46">
        <f>+IFERROR(VLOOKUP(CONCATENATE(A$2,TRIM($K125)),'Stock Tango'!$A:$G,7,FALSE),0)</f>
        <v>1094.95</v>
      </c>
      <c r="B125" s="46">
        <f>+IFERROR(VLOOKUP(CONCATENATE(B$2,TRIM($K125)),'Stock Tango'!$A:$G,7,FALSE),0)</f>
        <v>0</v>
      </c>
      <c r="C125" s="46">
        <f>+IFERROR(VLOOKUP(CONCATENATE(C$2,TRIM($K125)),'Stock Tango'!$A:$G,7,FALSE),0)</f>
        <v>0</v>
      </c>
      <c r="D125" s="47">
        <f>+IFERROR(VLOOKUP(CONCATENATE(D$2,TRIM($K125)),'Stock Tango'!$A:$G,7,FALSE),0)</f>
        <v>0</v>
      </c>
      <c r="E125" s="48">
        <f t="shared" si="10"/>
        <v>1094.95</v>
      </c>
      <c r="F125" s="46" t="e">
        <f>(A125/+VLOOKUP(K125,Consumos!$B$3:$E$1000,4,0))</f>
        <v>#DIV/0!</v>
      </c>
      <c r="G125" s="46" t="e">
        <f t="shared" si="11"/>
        <v>#DIV/0!</v>
      </c>
      <c r="K125" s="40" t="s">
        <v>1466</v>
      </c>
      <c r="L125" s="40" t="s">
        <v>841</v>
      </c>
      <c r="M125" s="268">
        <v>149.53</v>
      </c>
      <c r="N125" s="268"/>
      <c r="O125" s="268">
        <v>269.45999999999998</v>
      </c>
      <c r="P125" s="268"/>
      <c r="Q125" s="268">
        <v>612.16</v>
      </c>
      <c r="R125" s="268">
        <v>488.57</v>
      </c>
      <c r="S125" s="268"/>
      <c r="T125" s="268"/>
      <c r="U125" s="268">
        <v>366.92</v>
      </c>
      <c r="V125" s="268">
        <v>733.81</v>
      </c>
      <c r="W125" s="268"/>
      <c r="X125" s="268"/>
      <c r="Y125" s="268"/>
      <c r="Z125" s="268">
        <v>315.5</v>
      </c>
      <c r="AA125" s="268">
        <v>366.91</v>
      </c>
      <c r="AB125" s="268"/>
      <c r="AC125" s="268">
        <v>733.82</v>
      </c>
      <c r="AD125" s="268"/>
      <c r="AE125"/>
      <c r="AF125"/>
      <c r="AG125" s="49">
        <f>+E125-M125+IFERROR(VLOOKUP(TRIM($K125)&amp;$AG$4,COMPRAS!$A$1:$E$1,7,0),0)</f>
        <v>945.42000000000007</v>
      </c>
      <c r="AH125" s="49">
        <f>+AG125-N125+IFERROR(VLOOKUP(TRIM($K125)&amp;AH$4,COMPRAS!$A$1:$E$1,7,0),0)</f>
        <v>945.42000000000007</v>
      </c>
      <c r="AI125" s="49">
        <f>+AH125-O125+IFERROR(VLOOKUP(TRIM($K125)&amp;AI$4,COMPRAS!$A$1:$E$1,7,0),0)</f>
        <v>675.96</v>
      </c>
      <c r="AJ125" s="49">
        <f>+AI125-P125+IFERROR(VLOOKUP(TRIM($K125)&amp;AJ$4,COMPRAS!$A$1:$E$1,7,0),0)</f>
        <v>675.96</v>
      </c>
      <c r="AK125" s="49">
        <f>+AJ125-Q125+IFERROR(VLOOKUP(TRIM($K125)&amp;AK$4,COMPRAS!$A$1:$E$1,7,0),0)</f>
        <v>63.800000000000068</v>
      </c>
      <c r="AL125" s="49">
        <f>+AK125-R125+IFERROR(VLOOKUP(TRIM($K125)&amp;AL$4,COMPRAS!$A$1:$E$1,7,0),0)</f>
        <v>-424.76999999999992</v>
      </c>
      <c r="AM125" s="49">
        <f>+AL125-S125+IFERROR(VLOOKUP(TRIM($K125)&amp;AM$4,COMPRAS!$A$1:$E$1,7,0),0)</f>
        <v>-424.76999999999992</v>
      </c>
      <c r="AN125" s="49">
        <f>+AM125-T125+IFERROR(VLOOKUP(TRIM($K125)&amp;AN$4,COMPRAS!$A$1:$E$1,7,0),0)</f>
        <v>-424.76999999999992</v>
      </c>
      <c r="AO125" s="49">
        <f>+AN125-U125+IFERROR(VLOOKUP(TRIM($K125)&amp;AO$4,COMPRAS!$A$1:$E$1,7,0),0)</f>
        <v>-791.68999999999994</v>
      </c>
      <c r="AP125" s="49">
        <f>+AO125-V125+IFERROR(VLOOKUP(TRIM($K125)&amp;AP$4,COMPRAS!$A$1:$E$1,7,0),0)</f>
        <v>-1525.5</v>
      </c>
      <c r="AQ125" s="49">
        <f>+AP125-W125+IFERROR(VLOOKUP(TRIM($K125)&amp;AQ$4,COMPRAS!$A$1:$E$1,7,0),0)</f>
        <v>-1525.5</v>
      </c>
      <c r="AR125" s="49">
        <f>+AQ125-X125+IFERROR(VLOOKUP(TRIM($K125)&amp;AR$4,COMPRAS!$A$1:$E$1,7,0),0)</f>
        <v>-1525.5</v>
      </c>
      <c r="AS125" s="49">
        <f>+AR125-Y125+IFERROR(VLOOKUP(TRIM($K125)&amp;AS$4,COMPRAS!$A$1:$E$1,7,0),0)</f>
        <v>-1525.5</v>
      </c>
      <c r="AT125" s="49">
        <f>+AS125-Z125+IFERROR(VLOOKUP(TRIM($K125)&amp;AT$4,COMPRAS!$A$1:$E$1,7,0),0)</f>
        <v>-1841</v>
      </c>
      <c r="AU125" s="49">
        <f>+AT125-AA125+IFERROR(VLOOKUP(TRIM($K125)&amp;AU$4,COMPRAS!$A$1:$E$1,7,0),0)</f>
        <v>-2207.91</v>
      </c>
      <c r="AV125" s="49">
        <f>+AU125-AB125+IFERROR(VLOOKUP(TRIM($K125)&amp;AV$4,COMPRAS!$A$1:$E$1,7,0),0)</f>
        <v>-2207.91</v>
      </c>
    </row>
    <row r="126" spans="1:48" ht="14.4" x14ac:dyDescent="0.3">
      <c r="A126" s="46">
        <f>+IFERROR(VLOOKUP(CONCATENATE(A$2,TRIM($K126)),'Stock Tango'!$A:$G,7,FALSE),0)</f>
        <v>252.4</v>
      </c>
      <c r="B126" s="46">
        <f>+IFERROR(VLOOKUP(CONCATENATE(B$2,TRIM($K126)),'Stock Tango'!$A:$G,7,FALSE),0)</f>
        <v>0</v>
      </c>
      <c r="C126" s="46">
        <f>+IFERROR(VLOOKUP(CONCATENATE(C$2,TRIM($K126)),'Stock Tango'!$A:$G,7,FALSE),0)</f>
        <v>0</v>
      </c>
      <c r="D126" s="47">
        <f>+IFERROR(VLOOKUP(CONCATENATE(D$2,TRIM($K126)),'Stock Tango'!$A:$G,7,FALSE),0)</f>
        <v>0</v>
      </c>
      <c r="E126" s="48">
        <f t="shared" si="10"/>
        <v>252.4</v>
      </c>
      <c r="F126" s="46" t="e">
        <f>(A126/+VLOOKUP(K126,Consumos!$B$3:$E$1000,4,0))</f>
        <v>#DIV/0!</v>
      </c>
      <c r="G126" s="46" t="e">
        <f t="shared" si="11"/>
        <v>#DIV/0!</v>
      </c>
      <c r="K126" s="40" t="s">
        <v>1475</v>
      </c>
      <c r="L126" s="40" t="s">
        <v>352</v>
      </c>
      <c r="M126" s="268"/>
      <c r="N126" s="268"/>
      <c r="O126" s="268"/>
      <c r="P126" s="268"/>
      <c r="Q126" s="268"/>
      <c r="R126" s="268"/>
      <c r="S126" s="268">
        <v>359.46</v>
      </c>
      <c r="T126" s="268"/>
      <c r="U126" s="268"/>
      <c r="V126" s="268"/>
      <c r="W126" s="268">
        <v>359.46</v>
      </c>
      <c r="X126" s="268"/>
      <c r="Y126" s="268"/>
      <c r="Z126" s="268"/>
      <c r="AA126" s="268"/>
      <c r="AB126" s="268">
        <v>359.46</v>
      </c>
      <c r="AC126" s="268"/>
      <c r="AD126" s="268"/>
      <c r="AE126"/>
      <c r="AF126"/>
      <c r="AG126" s="49">
        <f>+E126-M126+IFERROR(VLOOKUP(TRIM($K126)&amp;$AG$4,COMPRAS!$A$1:$E$1,7,0),0)</f>
        <v>252.4</v>
      </c>
      <c r="AH126" s="49">
        <f>+AG126-N126+IFERROR(VLOOKUP(TRIM($K126)&amp;AH$4,COMPRAS!$A$1:$E$1,7,0),0)</f>
        <v>252.4</v>
      </c>
      <c r="AI126" s="49">
        <f>+AH126-O126+IFERROR(VLOOKUP(TRIM($K126)&amp;AI$4,COMPRAS!$A$1:$E$1,7,0),0)</f>
        <v>252.4</v>
      </c>
      <c r="AJ126" s="49">
        <f>+AI126-P126+IFERROR(VLOOKUP(TRIM($K126)&amp;AJ$4,COMPRAS!$A$1:$E$1,7,0),0)</f>
        <v>252.4</v>
      </c>
      <c r="AK126" s="49">
        <f>+AJ126-Q126+IFERROR(VLOOKUP(TRIM($K126)&amp;AK$4,COMPRAS!$A$1:$E$1,7,0),0)</f>
        <v>252.4</v>
      </c>
      <c r="AL126" s="49">
        <f>+AK126-R126+IFERROR(VLOOKUP(TRIM($K126)&amp;AL$4,COMPRAS!$A$1:$E$1,7,0),0)</f>
        <v>252.4</v>
      </c>
      <c r="AM126" s="49">
        <f>+AL126-S126+IFERROR(VLOOKUP(TRIM($K126)&amp;AM$4,COMPRAS!$A$1:$E$1,7,0),0)</f>
        <v>-107.05999999999997</v>
      </c>
      <c r="AN126" s="49">
        <f>+AM126-T126+IFERROR(VLOOKUP(TRIM($K126)&amp;AN$4,COMPRAS!$A$1:$E$1,7,0),0)</f>
        <v>-107.05999999999997</v>
      </c>
      <c r="AO126" s="49">
        <f>+AN126-U126+IFERROR(VLOOKUP(TRIM($K126)&amp;AO$4,COMPRAS!$A$1:$E$1,7,0),0)</f>
        <v>-107.05999999999997</v>
      </c>
      <c r="AP126" s="49">
        <f>+AO126-V126+IFERROR(VLOOKUP(TRIM($K126)&amp;AP$4,COMPRAS!$A$1:$E$1,7,0),0)</f>
        <v>-107.05999999999997</v>
      </c>
      <c r="AQ126" s="49">
        <f>+AP126-W126+IFERROR(VLOOKUP(TRIM($K126)&amp;AQ$4,COMPRAS!$A$1:$E$1,7,0),0)</f>
        <v>-466.52</v>
      </c>
      <c r="AR126" s="49">
        <f>+AQ126-X126+IFERROR(VLOOKUP(TRIM($K126)&amp;AR$4,COMPRAS!$A$1:$E$1,7,0),0)</f>
        <v>-466.52</v>
      </c>
      <c r="AS126" s="49">
        <f>+AR126-Y126+IFERROR(VLOOKUP(TRIM($K126)&amp;AS$4,COMPRAS!$A$1:$E$1,7,0),0)</f>
        <v>-466.52</v>
      </c>
      <c r="AT126" s="49">
        <f>+AS126-Z126+IFERROR(VLOOKUP(TRIM($K126)&amp;AT$4,COMPRAS!$A$1:$E$1,7,0),0)</f>
        <v>-466.52</v>
      </c>
      <c r="AU126" s="49">
        <f>+AT126-AA126+IFERROR(VLOOKUP(TRIM($K126)&amp;AU$4,COMPRAS!$A$1:$E$1,7,0),0)</f>
        <v>-466.52</v>
      </c>
      <c r="AV126" s="49">
        <f>+AU126-AB126+IFERROR(VLOOKUP(TRIM($K126)&amp;AV$4,COMPRAS!$A$1:$E$1,7,0),0)</f>
        <v>-825.98</v>
      </c>
    </row>
    <row r="127" spans="1:48" ht="14.4" x14ac:dyDescent="0.3">
      <c r="A127" s="46">
        <f>+IFERROR(VLOOKUP(CONCATENATE(A$2,TRIM($K127)),'Stock Tango'!$A:$G,7,FALSE),0)</f>
        <v>26880</v>
      </c>
      <c r="B127" s="46">
        <f>+IFERROR(VLOOKUP(CONCATENATE(B$2,TRIM($K127)),'Stock Tango'!$A:$G,7,FALSE),0)</f>
        <v>0</v>
      </c>
      <c r="C127" s="46">
        <f>+IFERROR(VLOOKUP(CONCATENATE(C$2,TRIM($K127)),'Stock Tango'!$A:$G,7,FALSE),0)</f>
        <v>0</v>
      </c>
      <c r="D127" s="47">
        <f>+IFERROR(VLOOKUP(CONCATENATE(D$2,TRIM($K127)),'Stock Tango'!$A:$G,7,FALSE),0)</f>
        <v>0</v>
      </c>
      <c r="E127" s="48">
        <f t="shared" si="10"/>
        <v>26880</v>
      </c>
      <c r="F127" s="46">
        <f>(A127/+VLOOKUP(K127,Consumos!$B$3:$E$1000,4,0))</f>
        <v>29.341923622267956</v>
      </c>
      <c r="G127" s="46" t="str">
        <f t="shared" si="11"/>
        <v>A</v>
      </c>
      <c r="K127" s="40" t="s">
        <v>977</v>
      </c>
      <c r="L127" s="40" t="s">
        <v>976</v>
      </c>
      <c r="M127" s="268"/>
      <c r="N127" s="268">
        <v>25650.670000000002</v>
      </c>
      <c r="O127" s="268"/>
      <c r="P127" s="268"/>
      <c r="Q127" s="268"/>
      <c r="R127" s="268"/>
      <c r="S127" s="268"/>
      <c r="T127" s="268"/>
      <c r="U127" s="268"/>
      <c r="V127" s="268"/>
      <c r="W127" s="268">
        <v>15015</v>
      </c>
      <c r="X127" s="268">
        <v>18768.75</v>
      </c>
      <c r="Y127" s="268"/>
      <c r="Z127" s="268">
        <v>22572.59</v>
      </c>
      <c r="AA127" s="268"/>
      <c r="AB127" s="268"/>
      <c r="AC127" s="268"/>
      <c r="AD127" s="268"/>
      <c r="AE127"/>
      <c r="AF127"/>
      <c r="AG127" s="49">
        <f>+E127-M127+IFERROR(VLOOKUP(TRIM($K127)&amp;$AG$4,COMPRAS!$A$1:$E$1,7,0),0)</f>
        <v>26880</v>
      </c>
      <c r="AH127" s="49">
        <f>+AG127-N127+IFERROR(VLOOKUP(TRIM($K127)&amp;AH$4,COMPRAS!$A$1:$E$1,7,0),0)</f>
        <v>1229.3299999999981</v>
      </c>
      <c r="AI127" s="49">
        <f>+AH127-O127+IFERROR(VLOOKUP(TRIM($K127)&amp;AI$4,COMPRAS!$A$1:$E$1,7,0),0)</f>
        <v>1229.3299999999981</v>
      </c>
      <c r="AJ127" s="49">
        <f>+AI127-P127+IFERROR(VLOOKUP(TRIM($K127)&amp;AJ$4,COMPRAS!$A$1:$E$1,7,0),0)</f>
        <v>1229.3299999999981</v>
      </c>
      <c r="AK127" s="49">
        <f>+AJ127-Q127+IFERROR(VLOOKUP(TRIM($K127)&amp;AK$4,COMPRAS!$A$1:$E$1,7,0),0)</f>
        <v>1229.3299999999981</v>
      </c>
      <c r="AL127" s="49">
        <f>+AK127-R127+IFERROR(VLOOKUP(TRIM($K127)&amp;AL$4,COMPRAS!$A$1:$E$1,7,0),0)</f>
        <v>1229.3299999999981</v>
      </c>
      <c r="AM127" s="49">
        <f>+AL127-S127+IFERROR(VLOOKUP(TRIM($K127)&amp;AM$4,COMPRAS!$A$1:$E$1,7,0),0)</f>
        <v>1229.3299999999981</v>
      </c>
      <c r="AN127" s="49">
        <f>+AM127-T127+IFERROR(VLOOKUP(TRIM($K127)&amp;AN$4,COMPRAS!$A$1:$E$1,7,0),0)</f>
        <v>1229.3299999999981</v>
      </c>
      <c r="AO127" s="49">
        <f>+AN127-U127+IFERROR(VLOOKUP(TRIM($K127)&amp;AO$4,COMPRAS!$A$1:$E$1,7,0),0)</f>
        <v>1229.3299999999981</v>
      </c>
      <c r="AP127" s="49">
        <f>+AO127-V127+IFERROR(VLOOKUP(TRIM($K127)&amp;AP$4,COMPRAS!$A$1:$E$1,7,0),0)</f>
        <v>1229.3299999999981</v>
      </c>
      <c r="AQ127" s="49">
        <f>+AP127-W127+IFERROR(VLOOKUP(TRIM($K127)&amp;AQ$4,COMPRAS!$A$1:$E$1,7,0),0)</f>
        <v>-13785.670000000002</v>
      </c>
      <c r="AR127" s="49">
        <f>+AQ127-X127+IFERROR(VLOOKUP(TRIM($K127)&amp;AR$4,COMPRAS!$A$1:$E$1,7,0),0)</f>
        <v>-32554.420000000002</v>
      </c>
      <c r="AS127" s="49">
        <f>+AR127-Y127+IFERROR(VLOOKUP(TRIM($K127)&amp;AS$4,COMPRAS!$A$1:$E$1,7,0),0)</f>
        <v>-32554.420000000002</v>
      </c>
      <c r="AT127" s="49">
        <f>+AS127-Z127+IFERROR(VLOOKUP(TRIM($K127)&amp;AT$4,COMPRAS!$A$1:$E$1,7,0),0)</f>
        <v>-55127.01</v>
      </c>
      <c r="AU127" s="49">
        <f>+AT127-AA127+IFERROR(VLOOKUP(TRIM($K127)&amp;AU$4,COMPRAS!$A$1:$E$1,7,0),0)</f>
        <v>-55127.01</v>
      </c>
      <c r="AV127" s="49">
        <f>+AU127-AB127+IFERROR(VLOOKUP(TRIM($K127)&amp;AV$4,COMPRAS!$A$1:$E$1,7,0),0)</f>
        <v>-55127.01</v>
      </c>
    </row>
    <row r="128" spans="1:48" ht="14.4" x14ac:dyDescent="0.3">
      <c r="A128" s="46">
        <f>+IFERROR(VLOOKUP(CONCATENATE(A$2,TRIM($K128)),'Stock Tango'!$A:$G,7,FALSE),0)</f>
        <v>99.8</v>
      </c>
      <c r="B128" s="46">
        <f>+IFERROR(VLOOKUP(CONCATENATE(B$2,TRIM($K128)),'Stock Tango'!$A:$G,7,FALSE),0)</f>
        <v>0</v>
      </c>
      <c r="C128" s="46">
        <f>+IFERROR(VLOOKUP(CONCATENATE(C$2,TRIM($K128)),'Stock Tango'!$A:$G,7,FALSE),0)</f>
        <v>0</v>
      </c>
      <c r="D128" s="47">
        <f>+IFERROR(VLOOKUP(CONCATENATE(D$2,TRIM($K128)),'Stock Tango'!$A:$G,7,FALSE),0)</f>
        <v>0</v>
      </c>
      <c r="E128" s="48">
        <f t="shared" si="10"/>
        <v>99.8</v>
      </c>
      <c r="F128" s="46">
        <f>(A128/+VLOOKUP(K128,Consumos!$B$3:$E$1000,4,0))</f>
        <v>57.975103734439827</v>
      </c>
      <c r="G128" s="46" t="str">
        <f t="shared" si="11"/>
        <v>C</v>
      </c>
      <c r="K128" s="40" t="s">
        <v>1248</v>
      </c>
      <c r="L128" s="40" t="s">
        <v>1091</v>
      </c>
      <c r="M128" s="268"/>
      <c r="N128" s="268">
        <v>48.2</v>
      </c>
      <c r="O128" s="268"/>
      <c r="P128" s="268"/>
      <c r="Q128" s="268"/>
      <c r="R128" s="268"/>
      <c r="S128" s="268"/>
      <c r="T128" s="268"/>
      <c r="U128" s="268"/>
      <c r="V128" s="268"/>
      <c r="W128" s="268">
        <v>21.37</v>
      </c>
      <c r="X128" s="268">
        <v>26.71</v>
      </c>
      <c r="Y128" s="268"/>
      <c r="Z128" s="268">
        <v>62.24</v>
      </c>
      <c r="AA128" s="268"/>
      <c r="AB128" s="268"/>
      <c r="AC128" s="268"/>
      <c r="AD128" s="268"/>
      <c r="AE128"/>
      <c r="AF128"/>
      <c r="AG128" s="49">
        <f>+E128-M128+IFERROR(VLOOKUP(TRIM($K128)&amp;$AG$4,COMPRAS!$A$1:$E$1,7,0),0)</f>
        <v>99.8</v>
      </c>
      <c r="AH128" s="49">
        <f>+AG128-N128+IFERROR(VLOOKUP(TRIM($K128)&amp;AH$4,COMPRAS!$A$1:$E$1,7,0),0)</f>
        <v>51.599999999999994</v>
      </c>
      <c r="AI128" s="49">
        <f>+AH128-O128+IFERROR(VLOOKUP(TRIM($K128)&amp;AI$4,COMPRAS!$A$1:$E$1,7,0),0)</f>
        <v>51.599999999999994</v>
      </c>
      <c r="AJ128" s="49">
        <f>+AI128-P128+IFERROR(VLOOKUP(TRIM($K128)&amp;AJ$4,COMPRAS!$A$1:$E$1,7,0),0)</f>
        <v>51.599999999999994</v>
      </c>
      <c r="AK128" s="49">
        <f>+AJ128-Q128+IFERROR(VLOOKUP(TRIM($K128)&amp;AK$4,COMPRAS!$A$1:$E$1,7,0),0)</f>
        <v>51.599999999999994</v>
      </c>
      <c r="AL128" s="49">
        <f>+AK128-R128+IFERROR(VLOOKUP(TRIM($K128)&amp;AL$4,COMPRAS!$A$1:$E$1,7,0),0)</f>
        <v>51.599999999999994</v>
      </c>
      <c r="AM128" s="49">
        <f>+AL128-S128+IFERROR(VLOOKUP(TRIM($K128)&amp;AM$4,COMPRAS!$A$1:$E$1,7,0),0)</f>
        <v>51.599999999999994</v>
      </c>
      <c r="AN128" s="49">
        <f>+AM128-T128+IFERROR(VLOOKUP(TRIM($K128)&amp;AN$4,COMPRAS!$A$1:$E$1,7,0),0)</f>
        <v>51.599999999999994</v>
      </c>
      <c r="AO128" s="49">
        <f>+AN128-U128+IFERROR(VLOOKUP(TRIM($K128)&amp;AO$4,COMPRAS!$A$1:$E$1,7,0),0)</f>
        <v>51.599999999999994</v>
      </c>
      <c r="AP128" s="49">
        <f>+AO128-V128+IFERROR(VLOOKUP(TRIM($K128)&amp;AP$4,COMPRAS!$A$1:$E$1,7,0),0)</f>
        <v>51.599999999999994</v>
      </c>
      <c r="AQ128" s="49">
        <f>+AP128-W128+IFERROR(VLOOKUP(TRIM($K128)&amp;AQ$4,COMPRAS!$A$1:$E$1,7,0),0)</f>
        <v>30.229999999999993</v>
      </c>
      <c r="AR128" s="49">
        <f>+AQ128-X128+IFERROR(VLOOKUP(TRIM($K128)&amp;AR$4,COMPRAS!$A$1:$E$1,7,0),0)</f>
        <v>3.5199999999999925</v>
      </c>
      <c r="AS128" s="49">
        <f>+AR128-Y128+IFERROR(VLOOKUP(TRIM($K128)&amp;AS$4,COMPRAS!$A$1:$E$1,7,0),0)</f>
        <v>3.5199999999999925</v>
      </c>
      <c r="AT128" s="49">
        <f>+AS128-Z128+IFERROR(VLOOKUP(TRIM($K128)&amp;AT$4,COMPRAS!$A$1:$E$1,7,0),0)</f>
        <v>-58.720000000000013</v>
      </c>
      <c r="AU128" s="49">
        <f>+AT128-AA128+IFERROR(VLOOKUP(TRIM($K128)&amp;AU$4,COMPRAS!$A$1:$E$1,7,0),0)</f>
        <v>-58.720000000000013</v>
      </c>
      <c r="AV128" s="49">
        <f>+AU128-AB128+IFERROR(VLOOKUP(TRIM($K128)&amp;AV$4,COMPRAS!$A$1:$E$1,7,0),0)</f>
        <v>-58.720000000000013</v>
      </c>
    </row>
    <row r="129" spans="1:48" ht="14.4" x14ac:dyDescent="0.3">
      <c r="A129" s="46">
        <f>+IFERROR(VLOOKUP(CONCATENATE(A$2,TRIM($K129)),'Stock Tango'!$A:$G,7,FALSE),0)</f>
        <v>71.7</v>
      </c>
      <c r="B129" s="46">
        <f>+IFERROR(VLOOKUP(CONCATENATE(B$2,TRIM($K129)),'Stock Tango'!$A:$G,7,FALSE),0)</f>
        <v>0</v>
      </c>
      <c r="C129" s="46">
        <f>+IFERROR(VLOOKUP(CONCATENATE(C$2,TRIM($K129)),'Stock Tango'!$A:$G,7,FALSE),0)</f>
        <v>0</v>
      </c>
      <c r="D129" s="47">
        <f>+IFERROR(VLOOKUP(CONCATENATE(D$2,TRIM($K129)),'Stock Tango'!$A:$G,7,FALSE),0)</f>
        <v>0</v>
      </c>
      <c r="E129" s="48">
        <f t="shared" si="10"/>
        <v>71.7</v>
      </c>
      <c r="F129" s="46">
        <f>(A129/+VLOOKUP(K129,Consumos!$B$3:$E$1000,4,0))</f>
        <v>13.403658699425826</v>
      </c>
      <c r="G129" s="46" t="str">
        <f t="shared" si="11"/>
        <v>A</v>
      </c>
      <c r="K129" s="40" t="s">
        <v>2144</v>
      </c>
      <c r="L129" s="40" t="s">
        <v>597</v>
      </c>
      <c r="M129" s="268"/>
      <c r="N129" s="268"/>
      <c r="O129" s="268">
        <v>149.78</v>
      </c>
      <c r="P129" s="268"/>
      <c r="Q129" s="268"/>
      <c r="R129" s="268"/>
      <c r="S129" s="268"/>
      <c r="T129" s="268"/>
      <c r="U129" s="268"/>
      <c r="V129" s="268"/>
      <c r="W129" s="268"/>
      <c r="X129" s="268"/>
      <c r="Y129" s="268">
        <v>149.77000000000001</v>
      </c>
      <c r="Z129" s="268"/>
      <c r="AA129" s="268"/>
      <c r="AB129" s="268"/>
      <c r="AC129" s="268"/>
      <c r="AD129" s="268"/>
      <c r="AE129"/>
      <c r="AF129"/>
      <c r="AG129" s="49">
        <f>+E129-M129+IFERROR(VLOOKUP(TRIM($K129)&amp;$AG$4,COMPRAS!$A$1:$E$1,7,0),0)</f>
        <v>71.7</v>
      </c>
      <c r="AH129" s="49">
        <f>+AG129-N129+IFERROR(VLOOKUP(TRIM($K129)&amp;AH$4,COMPRAS!$A$1:$E$1,7,0),0)</f>
        <v>71.7</v>
      </c>
      <c r="AI129" s="49">
        <f>+AH129-O129+IFERROR(VLOOKUP(TRIM($K129)&amp;AI$4,COMPRAS!$A$1:$E$1,7,0),0)</f>
        <v>-78.08</v>
      </c>
      <c r="AJ129" s="49">
        <f>+AI129-P129+IFERROR(VLOOKUP(TRIM($K129)&amp;AJ$4,COMPRAS!$A$1:$E$1,7,0),0)</f>
        <v>-78.08</v>
      </c>
      <c r="AK129" s="49">
        <f>+AJ129-Q129+IFERROR(VLOOKUP(TRIM($K129)&amp;AK$4,COMPRAS!$A$1:$E$1,7,0),0)</f>
        <v>-78.08</v>
      </c>
      <c r="AL129" s="49">
        <f>+AK129-R129+IFERROR(VLOOKUP(TRIM($K129)&amp;AL$4,COMPRAS!$A$1:$E$1,7,0),0)</f>
        <v>-78.08</v>
      </c>
      <c r="AM129" s="49">
        <f>+AL129-S129+IFERROR(VLOOKUP(TRIM($K129)&amp;AM$4,COMPRAS!$A$1:$E$1,7,0),0)</f>
        <v>-78.08</v>
      </c>
      <c r="AN129" s="49">
        <f>+AM129-T129+IFERROR(VLOOKUP(TRIM($K129)&amp;AN$4,COMPRAS!$A$1:$E$1,7,0),0)</f>
        <v>-78.08</v>
      </c>
      <c r="AO129" s="49">
        <f>+AN129-U129+IFERROR(VLOOKUP(TRIM($K129)&amp;AO$4,COMPRAS!$A$1:$E$1,7,0),0)</f>
        <v>-78.08</v>
      </c>
      <c r="AP129" s="49">
        <f>+AO129-V129+IFERROR(VLOOKUP(TRIM($K129)&amp;AP$4,COMPRAS!$A$1:$E$1,7,0),0)</f>
        <v>-78.08</v>
      </c>
      <c r="AQ129" s="49">
        <f>+AP129-W129+IFERROR(VLOOKUP(TRIM($K129)&amp;AQ$4,COMPRAS!$A$1:$E$1,7,0),0)</f>
        <v>-78.08</v>
      </c>
      <c r="AR129" s="49">
        <f>+AQ129-X129+IFERROR(VLOOKUP(TRIM($K129)&amp;AR$4,COMPRAS!$A$1:$E$1,7,0),0)</f>
        <v>-78.08</v>
      </c>
      <c r="AS129" s="49">
        <f>+AR129-Y129+IFERROR(VLOOKUP(TRIM($K129)&amp;AS$4,COMPRAS!$A$1:$E$1,7,0),0)</f>
        <v>-227.85000000000002</v>
      </c>
      <c r="AT129" s="49">
        <f>+AS129-Z129+IFERROR(VLOOKUP(TRIM($K129)&amp;AT$4,COMPRAS!$A$1:$E$1,7,0),0)</f>
        <v>-227.85000000000002</v>
      </c>
      <c r="AU129" s="49">
        <f>+AT129-AA129+IFERROR(VLOOKUP(TRIM($K129)&amp;AU$4,COMPRAS!$A$1:$E$1,7,0),0)</f>
        <v>-227.85000000000002</v>
      </c>
      <c r="AV129" s="49">
        <f>+AU129-AB129+IFERROR(VLOOKUP(TRIM($K129)&amp;AV$4,COMPRAS!$A$1:$E$1,7,0),0)</f>
        <v>-227.85000000000002</v>
      </c>
    </row>
    <row r="130" spans="1:48" ht="14.4" x14ac:dyDescent="0.3">
      <c r="A130" s="46">
        <f>+IFERROR(VLOOKUP(CONCATENATE(A$2,TRIM($K130)),'Stock Tango'!$A:$G,7,FALSE),0)</f>
        <v>144.19999999999999</v>
      </c>
      <c r="B130" s="46">
        <f>+IFERROR(VLOOKUP(CONCATENATE(B$2,TRIM($K130)),'Stock Tango'!$A:$G,7,FALSE),0)</f>
        <v>0</v>
      </c>
      <c r="C130" s="46">
        <f>+IFERROR(VLOOKUP(CONCATENATE(C$2,TRIM($K130)),'Stock Tango'!$A:$G,7,FALSE),0)</f>
        <v>0</v>
      </c>
      <c r="D130" s="47">
        <f>+IFERROR(VLOOKUP(CONCATENATE(D$2,TRIM($K130)),'Stock Tango'!$A:$G,7,FALSE),0)</f>
        <v>0</v>
      </c>
      <c r="E130" s="48">
        <f t="shared" si="10"/>
        <v>144.19999999999999</v>
      </c>
      <c r="F130" s="46" t="e">
        <f>(A130/+VLOOKUP(K130,Consumos!$B$3:$E$1000,4,0))</f>
        <v>#DIV/0!</v>
      </c>
      <c r="G130" s="46" t="e">
        <f t="shared" si="11"/>
        <v>#DIV/0!</v>
      </c>
      <c r="K130" s="40" t="s">
        <v>1476</v>
      </c>
      <c r="L130" s="40" t="s">
        <v>892</v>
      </c>
      <c r="M130" s="268">
        <v>245.38</v>
      </c>
      <c r="N130" s="268"/>
      <c r="O130" s="268"/>
      <c r="P130" s="268"/>
      <c r="Q130" s="268"/>
      <c r="R130" s="268">
        <v>245.37</v>
      </c>
      <c r="S130" s="268"/>
      <c r="T130" s="268"/>
      <c r="U130" s="268"/>
      <c r="V130" s="268"/>
      <c r="W130" s="268"/>
      <c r="X130" s="268"/>
      <c r="Y130" s="268"/>
      <c r="Z130" s="268"/>
      <c r="AA130" s="268"/>
      <c r="AB130" s="268"/>
      <c r="AC130" s="268"/>
      <c r="AD130" s="268"/>
      <c r="AE130"/>
      <c r="AF130"/>
      <c r="AG130" s="49">
        <f>+E130-M130+IFERROR(VLOOKUP(TRIM($K130)&amp;$AG$4,COMPRAS!$A$1:$E$1,7,0),0)</f>
        <v>-101.18</v>
      </c>
      <c r="AH130" s="49">
        <f>+AG130-N130+IFERROR(VLOOKUP(TRIM($K130)&amp;AH$4,COMPRAS!$A$1:$E$1,7,0),0)</f>
        <v>-101.18</v>
      </c>
      <c r="AI130" s="49">
        <f>+AH130-O130+IFERROR(VLOOKUP(TRIM($K130)&amp;AI$4,COMPRAS!$A$1:$E$1,7,0),0)</f>
        <v>-101.18</v>
      </c>
      <c r="AJ130" s="49">
        <f>+AI130-P130+IFERROR(VLOOKUP(TRIM($K130)&amp;AJ$4,COMPRAS!$A$1:$E$1,7,0),0)</f>
        <v>-101.18</v>
      </c>
      <c r="AK130" s="49">
        <f>+AJ130-Q130+IFERROR(VLOOKUP(TRIM($K130)&amp;AK$4,COMPRAS!$A$1:$E$1,7,0),0)</f>
        <v>-101.18</v>
      </c>
      <c r="AL130" s="49">
        <f>+AK130-R130+IFERROR(VLOOKUP(TRIM($K130)&amp;AL$4,COMPRAS!$A$1:$E$1,7,0),0)</f>
        <v>-346.55</v>
      </c>
      <c r="AM130" s="49">
        <f>+AL130-S130+IFERROR(VLOOKUP(TRIM($K130)&amp;AM$4,COMPRAS!$A$1:$E$1,7,0),0)</f>
        <v>-346.55</v>
      </c>
      <c r="AN130" s="49">
        <f>+AM130-T130+IFERROR(VLOOKUP(TRIM($K130)&amp;AN$4,COMPRAS!$A$1:$E$1,7,0),0)</f>
        <v>-346.55</v>
      </c>
      <c r="AO130" s="49">
        <f>+AN130-U130+IFERROR(VLOOKUP(TRIM($K130)&amp;AO$4,COMPRAS!$A$1:$E$1,7,0),0)</f>
        <v>-346.55</v>
      </c>
      <c r="AP130" s="49">
        <f>+AO130-V130+IFERROR(VLOOKUP(TRIM($K130)&amp;AP$4,COMPRAS!$A$1:$E$1,7,0),0)</f>
        <v>-346.55</v>
      </c>
      <c r="AQ130" s="49">
        <f>+AP130-W130+IFERROR(VLOOKUP(TRIM($K130)&amp;AQ$4,COMPRAS!$A$1:$E$1,7,0),0)</f>
        <v>-346.55</v>
      </c>
      <c r="AR130" s="49">
        <f>+AQ130-X130+IFERROR(VLOOKUP(TRIM($K130)&amp;AR$4,COMPRAS!$A$1:$E$1,7,0),0)</f>
        <v>-346.55</v>
      </c>
      <c r="AS130" s="49">
        <f>+AR130-Y130+IFERROR(VLOOKUP(TRIM($K130)&amp;AS$4,COMPRAS!$A$1:$E$1,7,0),0)</f>
        <v>-346.55</v>
      </c>
      <c r="AT130" s="49">
        <f>+AS130-Z130+IFERROR(VLOOKUP(TRIM($K130)&amp;AT$4,COMPRAS!$A$1:$E$1,7,0),0)</f>
        <v>-346.55</v>
      </c>
      <c r="AU130" s="49">
        <f>+AT130-AA124+IFERROR(VLOOKUP(TRIM($K130)&amp;AU$4,COMPRAS!$A$1:$E$1,7,0),0)</f>
        <v>-346.55</v>
      </c>
      <c r="AV130" s="49">
        <f>+AU130-AB130+IFERROR(VLOOKUP(TRIM($K130)&amp;AV$4,COMPRAS!$A$1:$E$1,7,0),0)</f>
        <v>-346.55</v>
      </c>
    </row>
    <row r="131" spans="1:48" ht="14.4" x14ac:dyDescent="0.3">
      <c r="A131" s="46">
        <f>+IFERROR(VLOOKUP(CONCATENATE(A$2,TRIM($K131)),'Stock Tango'!$A:$G,7,FALSE),0)</f>
        <v>40</v>
      </c>
      <c r="B131" s="46">
        <f>+IFERROR(VLOOKUP(CONCATENATE(B$2,TRIM($K131)),'Stock Tango'!$A:$G,7,FALSE),0)</f>
        <v>0</v>
      </c>
      <c r="C131" s="46">
        <f>+IFERROR(VLOOKUP(CONCATENATE(C$2,TRIM($K131)),'Stock Tango'!$A:$G,7,FALSE),0)</f>
        <v>0</v>
      </c>
      <c r="D131" s="47">
        <f>+IFERROR(VLOOKUP(CONCATENATE(D$2,TRIM($K131)),'Stock Tango'!$A:$G,7,FALSE),0)</f>
        <v>0</v>
      </c>
      <c r="E131" s="48">
        <f t="shared" si="10"/>
        <v>40</v>
      </c>
      <c r="F131" s="46" t="e">
        <f>(A131/+VLOOKUP(K131,Consumos!$B$3:$E$1000,4,0))</f>
        <v>#DIV/0!</v>
      </c>
      <c r="G131" s="46" t="e">
        <f t="shared" si="11"/>
        <v>#DIV/0!</v>
      </c>
      <c r="K131" s="40" t="s">
        <v>1070</v>
      </c>
      <c r="L131" s="40" t="s">
        <v>1955</v>
      </c>
      <c r="M131" s="268"/>
      <c r="N131" s="268">
        <v>7.81</v>
      </c>
      <c r="O131" s="268"/>
      <c r="P131" s="268"/>
      <c r="Q131" s="268"/>
      <c r="R131" s="268"/>
      <c r="S131" s="268"/>
      <c r="T131" s="268"/>
      <c r="U131" s="268"/>
      <c r="V131" s="268"/>
      <c r="W131" s="268"/>
      <c r="X131" s="268"/>
      <c r="Y131" s="268"/>
      <c r="Z131" s="268">
        <v>20.100000000000001</v>
      </c>
      <c r="AA131" s="268"/>
      <c r="AB131" s="268"/>
      <c r="AC131" s="268"/>
      <c r="AD131" s="268"/>
      <c r="AE131"/>
      <c r="AF131"/>
      <c r="AG131" s="49">
        <f>+E131-M131+IFERROR(VLOOKUP(TRIM($K131)&amp;$AG$4,COMPRAS!$A$1:$E$1,7,0),0)</f>
        <v>40</v>
      </c>
      <c r="AH131" s="49">
        <f>+AG131-N131+IFERROR(VLOOKUP(TRIM($K131)&amp;AH$4,COMPRAS!$A$1:$E$1,7,0),0)</f>
        <v>32.19</v>
      </c>
      <c r="AI131" s="49">
        <f>+AH131-O131+IFERROR(VLOOKUP(TRIM($K131)&amp;AI$4,COMPRAS!$A$1:$E$1,7,0),0)</f>
        <v>32.19</v>
      </c>
      <c r="AJ131" s="49">
        <f>+AI131-P131+IFERROR(VLOOKUP(TRIM($K131)&amp;AJ$4,COMPRAS!$A$1:$E$1,7,0),0)</f>
        <v>32.19</v>
      </c>
      <c r="AK131" s="49">
        <f>+AJ131-Q131+IFERROR(VLOOKUP(TRIM($K131)&amp;AK$4,COMPRAS!$A$1:$E$1,7,0),0)</f>
        <v>32.19</v>
      </c>
      <c r="AL131" s="49">
        <f>+AK131-R131+IFERROR(VLOOKUP(TRIM($K131)&amp;AL$4,COMPRAS!$A$1:$E$1,7,0),0)</f>
        <v>32.19</v>
      </c>
      <c r="AM131" s="49">
        <f>+AL131-S131+IFERROR(VLOOKUP(TRIM($K131)&amp;AM$4,COMPRAS!$A$1:$E$1,7,0),0)</f>
        <v>32.19</v>
      </c>
      <c r="AN131" s="49">
        <f>+AM131-T131+IFERROR(VLOOKUP(TRIM($K131)&amp;AN$4,COMPRAS!$A$1:$E$1,7,0),0)</f>
        <v>32.19</v>
      </c>
      <c r="AO131" s="49">
        <f>+AN131-U131+IFERROR(VLOOKUP(TRIM($K131)&amp;AO$4,COMPRAS!$A$1:$E$1,7,0),0)</f>
        <v>32.19</v>
      </c>
      <c r="AP131" s="49">
        <f>+AO131-V131+IFERROR(VLOOKUP(TRIM($K131)&amp;AP$4,COMPRAS!$A$1:$E$1,7,0),0)</f>
        <v>32.19</v>
      </c>
      <c r="AQ131" s="49">
        <f>+AP131-W131+IFERROR(VLOOKUP(TRIM($K131)&amp;AQ$4,COMPRAS!$A$1:$E$1,7,0),0)</f>
        <v>32.19</v>
      </c>
      <c r="AR131" s="49">
        <f>+AQ131-X131+IFERROR(VLOOKUP(TRIM($K131)&amp;AR$4,COMPRAS!$A$1:$E$1,7,0),0)</f>
        <v>32.19</v>
      </c>
      <c r="AS131" s="49">
        <f>+AR131-Y131+IFERROR(VLOOKUP(TRIM($K131)&amp;AS$4,COMPRAS!$A$1:$E$1,7,0),0)</f>
        <v>32.19</v>
      </c>
      <c r="AT131" s="49">
        <f>+AS131-Z131+IFERROR(VLOOKUP(TRIM($K131)&amp;AT$4,COMPRAS!$A$1:$E$1,7,0),0)</f>
        <v>12.089999999999996</v>
      </c>
      <c r="AU131" s="49">
        <f>+AT131-AA131+IFERROR(VLOOKUP(TRIM($K131)&amp;AU$4,COMPRAS!$A$1:$E$1,7,0),0)</f>
        <v>12.089999999999996</v>
      </c>
      <c r="AV131" s="49">
        <f>+AU131-AB131+IFERROR(VLOOKUP(TRIM($K131)&amp;AV$4,COMPRAS!$A$1:$E$1,7,0),0)</f>
        <v>12.089999999999996</v>
      </c>
    </row>
    <row r="132" spans="1:48" ht="14.4" x14ac:dyDescent="0.3">
      <c r="A132" s="46">
        <f>+IFERROR(VLOOKUP(CONCATENATE(A$2,TRIM($K132)),'Stock Tango'!$A:$G,7,FALSE),0)</f>
        <v>3600</v>
      </c>
      <c r="B132" s="46">
        <f>+IFERROR(VLOOKUP(CONCATENATE(B$2,TRIM($K132)),'Stock Tango'!$A:$G,7,FALSE),0)</f>
        <v>0</v>
      </c>
      <c r="C132" s="46">
        <f>+IFERROR(VLOOKUP(CONCATENATE(C$2,TRIM($K132)),'Stock Tango'!$A:$G,7,FALSE),0)</f>
        <v>0</v>
      </c>
      <c r="D132" s="47">
        <f>+IFERROR(VLOOKUP(CONCATENATE(D$2,TRIM($K132)),'Stock Tango'!$A:$G,7,FALSE),0)</f>
        <v>0</v>
      </c>
      <c r="E132" s="48">
        <f t="shared" si="10"/>
        <v>3600</v>
      </c>
      <c r="F132" s="46">
        <f>(A132/+VLOOKUP(K132,Consumos!$B$3:$E$1000,4,0))</f>
        <v>22.882515987114964</v>
      </c>
      <c r="G132" s="46" t="str">
        <f t="shared" si="11"/>
        <v>A</v>
      </c>
      <c r="K132" s="40" t="s">
        <v>1827</v>
      </c>
      <c r="L132" s="40" t="s">
        <v>1511</v>
      </c>
      <c r="M132" s="268"/>
      <c r="N132" s="268"/>
      <c r="O132" s="268">
        <v>1800.18</v>
      </c>
      <c r="P132" s="268"/>
      <c r="Q132" s="268"/>
      <c r="R132" s="268"/>
      <c r="S132" s="268"/>
      <c r="T132" s="268"/>
      <c r="U132" s="268">
        <v>2604.9299999999998</v>
      </c>
      <c r="V132" s="268"/>
      <c r="W132" s="268"/>
      <c r="X132" s="268"/>
      <c r="Y132" s="268"/>
      <c r="Z132" s="268"/>
      <c r="AA132" s="268"/>
      <c r="AB132" s="268"/>
      <c r="AC132" s="268"/>
      <c r="AD132" s="268"/>
      <c r="AE132"/>
      <c r="AF132"/>
      <c r="AG132" s="49">
        <f>+E132-M132+IFERROR(VLOOKUP(TRIM($K132)&amp;$AG$4,COMPRAS!$A$1:$E$1,7,0),0)</f>
        <v>3600</v>
      </c>
      <c r="AH132" s="49">
        <f>+AG132-N132+IFERROR(VLOOKUP(TRIM($K132)&amp;AH$4,COMPRAS!$A$1:$E$1,7,0),0)</f>
        <v>3600</v>
      </c>
      <c r="AI132" s="49">
        <f>+AH132-O132+IFERROR(VLOOKUP(TRIM($K132)&amp;AI$4,COMPRAS!$A$1:$E$1,7,0),0)</f>
        <v>1799.82</v>
      </c>
      <c r="AJ132" s="49">
        <f>+AI132-P132+IFERROR(VLOOKUP(TRIM($K132)&amp;AJ$4,COMPRAS!$A$1:$E$1,7,0),0)</f>
        <v>1799.82</v>
      </c>
      <c r="AK132" s="49">
        <f>+AJ132-Q132+IFERROR(VLOOKUP(TRIM($K132)&amp;AK$4,COMPRAS!$A$1:$E$1,7,0),0)</f>
        <v>1799.82</v>
      </c>
      <c r="AL132" s="49">
        <f>+AK132-R132+IFERROR(VLOOKUP(TRIM($K132)&amp;AL$4,COMPRAS!$A$1:$E$1,7,0),0)</f>
        <v>1799.82</v>
      </c>
      <c r="AM132" s="49">
        <f>+AL132-S132+IFERROR(VLOOKUP(TRIM($K132)&amp;AM$4,COMPRAS!$A$1:$E$1,7,0),0)</f>
        <v>1799.82</v>
      </c>
      <c r="AN132" s="49">
        <f>+AM132-T132+IFERROR(VLOOKUP(TRIM($K132)&amp;AN$4,COMPRAS!$A$1:$E$1,7,0),0)</f>
        <v>1799.82</v>
      </c>
      <c r="AO132" s="49">
        <f>+AN132-U132+IFERROR(VLOOKUP(TRIM($K132)&amp;AO$4,COMPRAS!$A$1:$E$1,7,0),0)</f>
        <v>-805.1099999999999</v>
      </c>
      <c r="AP132" s="49">
        <f>+AO132-V132+IFERROR(VLOOKUP(TRIM($K132)&amp;AP$4,COMPRAS!$A$1:$E$1,7,0),0)</f>
        <v>-805.1099999999999</v>
      </c>
      <c r="AQ132" s="49">
        <f>+AP132-W132+IFERROR(VLOOKUP(TRIM($K132)&amp;AQ$4,COMPRAS!$A$1:$E$1,7,0),0)</f>
        <v>-805.1099999999999</v>
      </c>
      <c r="AR132" s="49">
        <f>+AQ132-X132+IFERROR(VLOOKUP(TRIM($K132)&amp;AR$4,COMPRAS!$A$1:$E$1,7,0),0)</f>
        <v>-805.1099999999999</v>
      </c>
      <c r="AS132" s="49">
        <f>+AR132-Y132+IFERROR(VLOOKUP(TRIM($K132)&amp;AS$4,COMPRAS!$A$1:$E$1,7,0),0)</f>
        <v>-805.1099999999999</v>
      </c>
      <c r="AT132" s="49">
        <f>+AS132-Z132+IFERROR(VLOOKUP(TRIM($K132)&amp;AT$4,COMPRAS!$A$1:$E$1,7,0),0)</f>
        <v>-805.1099999999999</v>
      </c>
      <c r="AU132" s="49">
        <f>+AT132-AA132+IFERROR(VLOOKUP(TRIM($K132)&amp;AU$4,COMPRAS!$A$1:$E$1,7,0),0)</f>
        <v>-805.1099999999999</v>
      </c>
      <c r="AV132" s="49">
        <f>+AU132-AB132+IFERROR(VLOOKUP(TRIM($K132)&amp;AV$4,COMPRAS!$A$1:$E$1,7,0),0)</f>
        <v>-805.1099999999999</v>
      </c>
    </row>
    <row r="133" spans="1:48" ht="14.4" x14ac:dyDescent="0.3">
      <c r="A133" s="46">
        <f>+IFERROR(VLOOKUP(CONCATENATE(A$2,TRIM($K133)),'Stock Tango'!$A:$G,7,FALSE),0)</f>
        <v>204.25</v>
      </c>
      <c r="B133" s="46">
        <f>+IFERROR(VLOOKUP(CONCATENATE(B$2,TRIM($K133)),'Stock Tango'!$A:$G,7,FALSE),0)</f>
        <v>0</v>
      </c>
      <c r="C133" s="46">
        <f>+IFERROR(VLOOKUP(CONCATENATE(C$2,TRIM($K133)),'Stock Tango'!$A:$G,7,FALSE),0)</f>
        <v>0</v>
      </c>
      <c r="D133" s="47">
        <f>+IFERROR(VLOOKUP(CONCATENATE(D$2,TRIM($K133)),'Stock Tango'!$A:$G,7,FALSE),0)</f>
        <v>0</v>
      </c>
      <c r="E133" s="48">
        <f t="shared" ref="E133:E137" si="12">+C133+B133+A133+D133</f>
        <v>204.25</v>
      </c>
      <c r="F133" s="46">
        <f>(A133/+VLOOKUP(K133,Consumos!$B$3:$E$1000,4,0))</f>
        <v>34.416561352831437</v>
      </c>
      <c r="G133" s="46" t="str">
        <f t="shared" ref="G133:G137" si="13">+IF(F133&lt;30,"A",IF(F133&lt;45,"B",IF(F133&lt;60,"C",IF(F133&lt;90,"D","E"))))</f>
        <v>B</v>
      </c>
      <c r="K133" s="40" t="s">
        <v>1240</v>
      </c>
      <c r="L133" s="40" t="s">
        <v>1195</v>
      </c>
      <c r="M133" s="268"/>
      <c r="N133" s="268"/>
      <c r="O133" s="268">
        <v>85.16</v>
      </c>
      <c r="P133" s="268"/>
      <c r="Q133" s="268"/>
      <c r="R133" s="268"/>
      <c r="S133" s="268"/>
      <c r="T133" s="268"/>
      <c r="U133" s="268">
        <v>81.010000000000005</v>
      </c>
      <c r="V133" s="268"/>
      <c r="W133" s="268"/>
      <c r="X133" s="268"/>
      <c r="Y133" s="268"/>
      <c r="Z133" s="268"/>
      <c r="AA133" s="268"/>
      <c r="AB133" s="268"/>
      <c r="AC133" s="268"/>
      <c r="AD133" s="268"/>
      <c r="AE133"/>
      <c r="AF133"/>
      <c r="AG133" s="49">
        <f>+E133-M133+IFERROR(VLOOKUP(TRIM($K133)&amp;$AG$4,COMPRAS!$A$1:$E$1,7,0),0)</f>
        <v>204.25</v>
      </c>
      <c r="AH133" s="49">
        <f>+AG133-N133+IFERROR(VLOOKUP(TRIM($K133)&amp;AH$4,COMPRAS!$A$1:$E$1,7,0),0)</f>
        <v>204.25</v>
      </c>
      <c r="AI133" s="49">
        <f>+AH133-O133+IFERROR(VLOOKUP(TRIM($K133)&amp;AI$4,COMPRAS!$A$1:$E$1,7,0),0)</f>
        <v>119.09</v>
      </c>
      <c r="AJ133" s="49">
        <f>+AI133-P133+IFERROR(VLOOKUP(TRIM($K133)&amp;AJ$4,COMPRAS!$A$1:$E$1,7,0),0)</f>
        <v>119.09</v>
      </c>
      <c r="AK133" s="49">
        <f>+AJ133-Q133+IFERROR(VLOOKUP(TRIM($K133)&amp;AK$4,COMPRAS!$A$1:$E$1,7,0),0)</f>
        <v>119.09</v>
      </c>
      <c r="AL133" s="49">
        <f>+AK133-R133+IFERROR(VLOOKUP(TRIM($K133)&amp;AL$4,COMPRAS!$A$1:$E$1,7,0),0)</f>
        <v>119.09</v>
      </c>
      <c r="AM133" s="49">
        <f>+AL133-S133+IFERROR(VLOOKUP(TRIM($K133)&amp;AM$4,COMPRAS!$A$1:$E$1,7,0),0)</f>
        <v>119.09</v>
      </c>
      <c r="AN133" s="49">
        <f>+AM133-T133+IFERROR(VLOOKUP(TRIM($K133)&amp;AN$4,COMPRAS!$A$1:$E$1,7,0),0)</f>
        <v>119.09</v>
      </c>
      <c r="AO133" s="49">
        <f>+AN133-U133+IFERROR(VLOOKUP(TRIM($K133)&amp;AO$4,COMPRAS!$A$1:$E$1,7,0),0)</f>
        <v>38.08</v>
      </c>
      <c r="AP133" s="49">
        <f>+AO133-V133+IFERROR(VLOOKUP(TRIM($K133)&amp;AP$4,COMPRAS!$A$1:$E$1,7,0),0)</f>
        <v>38.08</v>
      </c>
      <c r="AQ133" s="49">
        <f>+AP133-W133+IFERROR(VLOOKUP(TRIM($K133)&amp;AQ$4,COMPRAS!$A$1:$E$1,7,0),0)</f>
        <v>38.08</v>
      </c>
      <c r="AR133" s="49">
        <f>+AQ133-X133+IFERROR(VLOOKUP(TRIM($K133)&amp;AR$4,COMPRAS!$A$1:$E$1,7,0),0)</f>
        <v>38.08</v>
      </c>
      <c r="AS133" s="49">
        <f>+AR133-Y133+IFERROR(VLOOKUP(TRIM($K133)&amp;AS$4,COMPRAS!$A$1:$E$1,7,0),0)</f>
        <v>38.08</v>
      </c>
      <c r="AT133" s="49">
        <f>+AS133-Z133+IFERROR(VLOOKUP(TRIM($K133)&amp;AT$4,COMPRAS!$A$1:$E$1,7,0),0)</f>
        <v>38.08</v>
      </c>
      <c r="AU133" s="49">
        <f>+AT133-AA133+IFERROR(VLOOKUP(TRIM($K133)&amp;AU$4,COMPRAS!$A$1:$E$1,7,0),0)</f>
        <v>38.08</v>
      </c>
      <c r="AV133" s="49">
        <f>+AU133-AB133+IFERROR(VLOOKUP(TRIM($K133)&amp;AV$4,COMPRAS!$A$1:$E$1,7,0),0)</f>
        <v>38.08</v>
      </c>
    </row>
    <row r="134" spans="1:48" ht="14.4" x14ac:dyDescent="0.3">
      <c r="A134" s="46">
        <f>+IFERROR(VLOOKUP(CONCATENATE(A$2,TRIM($K134)),'Stock Tango'!$A:$G,7,FALSE),0)</f>
        <v>652.20000000000005</v>
      </c>
      <c r="B134" s="46">
        <f>+IFERROR(VLOOKUP(CONCATENATE(B$2,TRIM($K134)),'Stock Tango'!$A:$G,7,FALSE),0)</f>
        <v>0</v>
      </c>
      <c r="C134" s="46">
        <f>+IFERROR(VLOOKUP(CONCATENATE(C$2,TRIM($K134)),'Stock Tango'!$A:$G,7,FALSE),0)</f>
        <v>0</v>
      </c>
      <c r="D134" s="47">
        <f>+IFERROR(VLOOKUP(CONCATENATE(D$2,TRIM($K134)),'Stock Tango'!$A:$G,7,FALSE),0)</f>
        <v>0</v>
      </c>
      <c r="E134" s="48">
        <f t="shared" si="12"/>
        <v>652.20000000000005</v>
      </c>
      <c r="F134" s="46">
        <f>(A134/+VLOOKUP(K134,Consumos!$B$3:$E$1000,4,0))</f>
        <v>99.496567505720833</v>
      </c>
      <c r="G134" s="46" t="str">
        <f t="shared" si="13"/>
        <v>E</v>
      </c>
      <c r="K134" s="40" t="s">
        <v>1449</v>
      </c>
      <c r="L134" s="40" t="s">
        <v>689</v>
      </c>
      <c r="M134" s="268"/>
      <c r="N134" s="268"/>
      <c r="O134" s="268"/>
      <c r="P134" s="268"/>
      <c r="Q134" s="268">
        <v>183.54</v>
      </c>
      <c r="R134" s="268"/>
      <c r="S134" s="268"/>
      <c r="T134" s="268"/>
      <c r="U134" s="268"/>
      <c r="V134" s="268"/>
      <c r="W134" s="268"/>
      <c r="X134" s="268"/>
      <c r="Y134" s="268">
        <v>174.34</v>
      </c>
      <c r="Z134" s="268"/>
      <c r="AA134" s="268"/>
      <c r="AB134" s="268"/>
      <c r="AC134" s="268"/>
      <c r="AD134" s="268"/>
      <c r="AE134"/>
      <c r="AF134"/>
      <c r="AG134" s="49">
        <f>+E134-M134+IFERROR(VLOOKUP(TRIM($K134)&amp;$AG$4,COMPRAS!$A$1:$E$1,7,0),0)</f>
        <v>652.20000000000005</v>
      </c>
      <c r="AH134" s="49">
        <f>+AG134-N134+IFERROR(VLOOKUP(TRIM($K134)&amp;AH$4,COMPRAS!$A$1:$E$1,7,0),0)</f>
        <v>652.20000000000005</v>
      </c>
      <c r="AI134" s="49">
        <f>+AH134-O134+IFERROR(VLOOKUP(TRIM($K134)&amp;AI$4,COMPRAS!$A$1:$E$1,7,0),0)</f>
        <v>652.20000000000005</v>
      </c>
      <c r="AJ134" s="49">
        <f>+AI134-P134+IFERROR(VLOOKUP(TRIM($K134)&amp;AJ$4,COMPRAS!$A$1:$E$1,7,0),0)</f>
        <v>652.20000000000005</v>
      </c>
      <c r="AK134" s="49">
        <f>+AJ134-Q134+IFERROR(VLOOKUP(TRIM($K134)&amp;AK$4,COMPRAS!$A$1:$E$1,7,0),0)</f>
        <v>468.66000000000008</v>
      </c>
      <c r="AL134" s="49">
        <f>+AK134-R134+IFERROR(VLOOKUP(TRIM($K134)&amp;AL$4,COMPRAS!$A$1:$E$1,7,0),0)</f>
        <v>468.66000000000008</v>
      </c>
      <c r="AM134" s="49">
        <f>+AL134-S134+IFERROR(VLOOKUP(TRIM($K134)&amp;AM$4,COMPRAS!$A$1:$E$1,7,0),0)</f>
        <v>468.66000000000008</v>
      </c>
      <c r="AN134" s="49">
        <f>+AM134-T134+IFERROR(VLOOKUP(TRIM($K134)&amp;AN$4,COMPRAS!$A$1:$E$1,7,0),0)</f>
        <v>468.66000000000008</v>
      </c>
      <c r="AO134" s="49">
        <f>+AN134-U134+IFERROR(VLOOKUP(TRIM($K134)&amp;AO$4,COMPRAS!$A$1:$E$1,7,0),0)</f>
        <v>468.66000000000008</v>
      </c>
      <c r="AP134" s="49">
        <f>+AO134-V134+IFERROR(VLOOKUP(TRIM($K134)&amp;AP$4,COMPRAS!$A$1:$E$1,7,0),0)</f>
        <v>468.66000000000008</v>
      </c>
      <c r="AQ134" s="49">
        <f>+AP134-W134+IFERROR(VLOOKUP(TRIM($K134)&amp;AQ$4,COMPRAS!$A$1:$E$1,7,0),0)</f>
        <v>468.66000000000008</v>
      </c>
      <c r="AR134" s="49" t="e">
        <f>+AQ134-#REF!+IFERROR(VLOOKUP(TRIM($K134)&amp;AR$4,COMPRAS!$A$1:$E$1,7,0),0)</f>
        <v>#REF!</v>
      </c>
      <c r="AS134" s="49" t="e">
        <f>+AR134-#REF!+IFERROR(VLOOKUP(TRIM($K134)&amp;AS$4,COMPRAS!$A$1:$E$1,7,0),0)</f>
        <v>#REF!</v>
      </c>
      <c r="AT134" s="49" t="e">
        <f>+AS134-Z134+IFERROR(VLOOKUP(TRIM($K134)&amp;AT$4,COMPRAS!$A$1:$E$1,7,0),0)</f>
        <v>#REF!</v>
      </c>
      <c r="AU134" s="49" t="e">
        <f>+AT134-AA134+IFERROR(VLOOKUP(TRIM($K134)&amp;AU$4,COMPRAS!$A$1:$E$1,7,0),0)</f>
        <v>#REF!</v>
      </c>
      <c r="AV134" s="49" t="e">
        <f>+AU134-AB134+IFERROR(VLOOKUP(TRIM($K134)&amp;AV$4,COMPRAS!$A$1:$E$1,7,0),0)</f>
        <v>#REF!</v>
      </c>
    </row>
    <row r="135" spans="1:48" ht="14.4" x14ac:dyDescent="0.3">
      <c r="A135" s="46">
        <f>+IFERROR(VLOOKUP(CONCATENATE(A$2,TRIM($K135)),'Stock Tango'!$A:$G,7,FALSE),0)</f>
        <v>24</v>
      </c>
      <c r="B135" s="46">
        <f>+IFERROR(VLOOKUP(CONCATENATE(B$2,TRIM($K135)),'Stock Tango'!$A:$G,7,FALSE),0)</f>
        <v>0</v>
      </c>
      <c r="C135" s="46">
        <f>+IFERROR(VLOOKUP(CONCATENATE(C$2,TRIM($K135)),'Stock Tango'!$A:$G,7,FALSE),0)</f>
        <v>0</v>
      </c>
      <c r="D135" s="47">
        <f>+IFERROR(VLOOKUP(CONCATENATE(D$2,TRIM($K135)),'Stock Tango'!$A:$G,7,FALSE),0)</f>
        <v>0</v>
      </c>
      <c r="E135" s="48">
        <f t="shared" si="12"/>
        <v>24</v>
      </c>
      <c r="F135" s="46" t="e">
        <f>(A135/+VLOOKUP(K135,Consumos!$B$3:$E$1000,4,0))</f>
        <v>#DIV/0!</v>
      </c>
      <c r="G135" s="46" t="e">
        <f t="shared" si="13"/>
        <v>#DIV/0!</v>
      </c>
      <c r="K135" s="40" t="s">
        <v>2167</v>
      </c>
      <c r="L135" s="40" t="s">
        <v>2168</v>
      </c>
      <c r="M135" s="268"/>
      <c r="N135" s="268"/>
      <c r="O135" s="268"/>
      <c r="P135" s="268">
        <v>56.01</v>
      </c>
      <c r="Q135" s="268"/>
      <c r="R135" s="268"/>
      <c r="S135" s="268">
        <v>60</v>
      </c>
      <c r="T135" s="268"/>
      <c r="U135" s="268"/>
      <c r="V135" s="268"/>
      <c r="W135" s="268"/>
      <c r="X135" s="268"/>
      <c r="Y135" s="268"/>
      <c r="Z135" s="268"/>
      <c r="AA135" s="268"/>
      <c r="AB135" s="268"/>
      <c r="AC135" s="268"/>
      <c r="AD135" s="268"/>
      <c r="AE135"/>
      <c r="AF135"/>
      <c r="AG135" s="49">
        <f>+E135-M135+IFERROR(VLOOKUP(TRIM($K135)&amp;$AG$4,COMPRAS!$A$1:$E$1,7,0),0)</f>
        <v>24</v>
      </c>
      <c r="AH135" s="49">
        <f>+AG135-N135+IFERROR(VLOOKUP(TRIM($K135)&amp;AH$4,COMPRAS!$A$1:$E$1,7,0),0)</f>
        <v>24</v>
      </c>
      <c r="AI135" s="49">
        <f>+AH135-O135+IFERROR(VLOOKUP(TRIM($K135)&amp;AI$4,COMPRAS!$A$1:$E$1,7,0),0)</f>
        <v>24</v>
      </c>
      <c r="AJ135" s="49">
        <f>+AI135-P135+IFERROR(VLOOKUP(TRIM($K135)&amp;AJ$4,COMPRAS!$A$1:$E$1,7,0),0)</f>
        <v>-32.01</v>
      </c>
      <c r="AK135" s="49">
        <f>+AJ135-Q135+IFERROR(VLOOKUP(TRIM($K135)&amp;AK$4,COMPRAS!$A$1:$E$1,7,0),0)</f>
        <v>-32.01</v>
      </c>
      <c r="AL135" s="49">
        <f>+AK135-R135+IFERROR(VLOOKUP(TRIM($K135)&amp;AL$4,COMPRAS!$A$1:$E$1,7,0),0)</f>
        <v>-32.01</v>
      </c>
      <c r="AM135" s="49">
        <f>+AL135-S135+IFERROR(VLOOKUP(TRIM($K135)&amp;AM$4,COMPRAS!$A$1:$E$1,7,0),0)</f>
        <v>-92.009999999999991</v>
      </c>
      <c r="AN135" s="49">
        <f>+AM135-T135+IFERROR(VLOOKUP(TRIM($K135)&amp;AN$4,COMPRAS!$A$1:$E$1,7,0),0)</f>
        <v>-92.009999999999991</v>
      </c>
      <c r="AO135" s="49">
        <f>+AN135-U135+IFERROR(VLOOKUP(TRIM($K135)&amp;AO$4,COMPRAS!$A$1:$E$1,7,0),0)</f>
        <v>-92.009999999999991</v>
      </c>
      <c r="AP135" s="49">
        <f>+AO135-V135+IFERROR(VLOOKUP(TRIM($K135)&amp;AP$4,COMPRAS!$A$1:$E$1,7,0),0)</f>
        <v>-92.009999999999991</v>
      </c>
      <c r="AQ135" s="49">
        <f>+AP135-W135+IFERROR(VLOOKUP(TRIM($K135)&amp;AQ$4,COMPRAS!$A$1:$E$1,7,0),0)</f>
        <v>-92.009999999999991</v>
      </c>
      <c r="AR135" s="49">
        <f>+AQ135-X135+IFERROR(VLOOKUP(TRIM($K135)&amp;AR$4,COMPRAS!$A$1:$E$1,7,0),0)</f>
        <v>-92.009999999999991</v>
      </c>
      <c r="AS135" s="49">
        <f>+AR135-Y135+IFERROR(VLOOKUP(TRIM($K135)&amp;AS$4,COMPRAS!$A$1:$E$1,7,0),0)</f>
        <v>-92.009999999999991</v>
      </c>
      <c r="AT135" s="49">
        <f>+AS135-Z135+IFERROR(VLOOKUP(TRIM($K135)&amp;AT$4,COMPRAS!$A$1:$E$1,7,0),0)</f>
        <v>-92.009999999999991</v>
      </c>
      <c r="AU135" s="49">
        <f>+AT135-AA135+IFERROR(VLOOKUP(TRIM($K135)&amp;AU$4,COMPRAS!$A$1:$E$1,7,0),0)</f>
        <v>-92.009999999999991</v>
      </c>
      <c r="AV135" s="49">
        <f>+AU135-AB135+IFERROR(VLOOKUP(TRIM($K135)&amp;AV$4,COMPRAS!$A$1:$E$1,7,0),0)</f>
        <v>-92.009999999999991</v>
      </c>
    </row>
    <row r="136" spans="1:48" ht="14.4" x14ac:dyDescent="0.3">
      <c r="A136" s="46">
        <f>+IFERROR(VLOOKUP(CONCATENATE(A$2,TRIM($K136)),'Stock Tango'!$A:$G,7,FALSE),0)</f>
        <v>100</v>
      </c>
      <c r="B136" s="46">
        <f>+IFERROR(VLOOKUP(CONCATENATE(B$2,TRIM($K136)),'Stock Tango'!$A:$G,7,FALSE),0)</f>
        <v>0</v>
      </c>
      <c r="C136" s="46">
        <f>+IFERROR(VLOOKUP(CONCATENATE(C$2,TRIM($K136)),'Stock Tango'!$A:$G,7,FALSE),0)</f>
        <v>0</v>
      </c>
      <c r="D136" s="47">
        <f>+IFERROR(VLOOKUP(CONCATENATE(D$2,TRIM($K136)),'Stock Tango'!$A:$G,7,FALSE),0)</f>
        <v>0</v>
      </c>
      <c r="E136" s="48">
        <f t="shared" si="12"/>
        <v>100</v>
      </c>
      <c r="F136" s="46">
        <f>(A136/+VLOOKUP(K136,Consumos!$B$3:$E$1000,4,0))</f>
        <v>82.377169755810542</v>
      </c>
      <c r="G136" s="46" t="str">
        <f t="shared" si="13"/>
        <v>D</v>
      </c>
      <c r="K136" s="40" t="s">
        <v>2058</v>
      </c>
      <c r="L136" s="40" t="s">
        <v>2059</v>
      </c>
      <c r="M136" s="268"/>
      <c r="N136" s="268"/>
      <c r="O136" s="268"/>
      <c r="P136" s="268">
        <v>16.41</v>
      </c>
      <c r="Q136" s="268"/>
      <c r="R136" s="268"/>
      <c r="S136" s="268">
        <v>17.579999999999998</v>
      </c>
      <c r="T136" s="268"/>
      <c r="U136" s="268"/>
      <c r="V136" s="268"/>
      <c r="W136" s="268"/>
      <c r="X136" s="268"/>
      <c r="Y136" s="268"/>
      <c r="Z136" s="268"/>
      <c r="AA136" s="268"/>
      <c r="AB136" s="268"/>
      <c r="AC136" s="268"/>
      <c r="AD136" s="268"/>
      <c r="AE136"/>
      <c r="AF136"/>
      <c r="AG136" s="49">
        <f>+E136-M136+IFERROR(VLOOKUP(TRIM($K136)&amp;$AG$4,COMPRAS!$A$1:$E$1,7,0),0)</f>
        <v>100</v>
      </c>
      <c r="AH136" s="49">
        <f>+AG136-N136+IFERROR(VLOOKUP(TRIM($K136)&amp;AH$4,COMPRAS!$A$1:$E$1,7,0),0)</f>
        <v>100</v>
      </c>
      <c r="AI136" s="49">
        <f>+AH136-O136+IFERROR(VLOOKUP(TRIM($K136)&amp;AI$4,COMPRAS!$A$1:$E$1,7,0),0)</f>
        <v>100</v>
      </c>
      <c r="AJ136" s="49">
        <f>+AI136-P136+IFERROR(VLOOKUP(TRIM($K136)&amp;AJ$4,COMPRAS!$A$1:$E$1,7,0),0)</f>
        <v>83.59</v>
      </c>
      <c r="AK136" s="49">
        <f>+AJ136-Q136+IFERROR(VLOOKUP(TRIM($K136)&amp;AK$4,COMPRAS!$A$1:$E$1,7,0),0)</f>
        <v>83.59</v>
      </c>
      <c r="AL136" s="49">
        <f>+AK136-R136+IFERROR(VLOOKUP(TRIM($K136)&amp;AL$4,COMPRAS!$A$1:$E$1,7,0),0)</f>
        <v>83.59</v>
      </c>
      <c r="AM136" s="49">
        <f>+AL136-S136+IFERROR(VLOOKUP(TRIM($K136)&amp;AM$4,COMPRAS!$A$1:$E$1,7,0),0)</f>
        <v>66.010000000000005</v>
      </c>
      <c r="AN136" s="49">
        <f>+AM136-T136+IFERROR(VLOOKUP(TRIM($K136)&amp;AN$4,COMPRAS!$A$1:$E$1,7,0),0)</f>
        <v>66.010000000000005</v>
      </c>
      <c r="AO136" s="49">
        <f>+AN136-U136+IFERROR(VLOOKUP(TRIM($K136)&amp;AO$4,COMPRAS!$A$1:$E$1,7,0),0)</f>
        <v>66.010000000000005</v>
      </c>
      <c r="AP136" s="49">
        <f>+AO136-V136+IFERROR(VLOOKUP(TRIM($K136)&amp;AP$4,COMPRAS!$A$1:$E$1,7,0),0)</f>
        <v>66.010000000000005</v>
      </c>
      <c r="AQ136" s="49">
        <f>+AP136-W136+IFERROR(VLOOKUP(TRIM($K136)&amp;AQ$4,COMPRAS!$A$1:$E$1,7,0),0)</f>
        <v>66.010000000000005</v>
      </c>
      <c r="AR136" s="49">
        <f>+AQ136-X136+IFERROR(VLOOKUP(TRIM($K136)&amp;AR$4,COMPRAS!$A$1:$E$1,7,0),0)</f>
        <v>66.010000000000005</v>
      </c>
      <c r="AS136" s="49">
        <f>+AR136-Y136+IFERROR(VLOOKUP(TRIM($K136)&amp;AS$4,COMPRAS!$A$1:$E$1,7,0),0)</f>
        <v>66.010000000000005</v>
      </c>
      <c r="AT136" s="49">
        <f>+AS136-Z136+IFERROR(VLOOKUP(TRIM($K136)&amp;AT$4,COMPRAS!$A$1:$E$1,7,0),0)</f>
        <v>66.010000000000005</v>
      </c>
      <c r="AU136" s="49">
        <f>+AT136-AA136+IFERROR(VLOOKUP(TRIM($K136)&amp;AU$4,COMPRAS!$A$1:$E$1,7,0),0)</f>
        <v>66.010000000000005</v>
      </c>
      <c r="AV136" s="49">
        <f>+AU136-AB136+IFERROR(VLOOKUP(TRIM($K136)&amp;AV$4,COMPRAS!$A$1:$E$1,7,0),0)</f>
        <v>66.010000000000005</v>
      </c>
    </row>
    <row r="137" spans="1:48" ht="14.4" x14ac:dyDescent="0.3">
      <c r="A137" s="46">
        <f>+IFERROR(VLOOKUP(CONCATENATE(A$2,TRIM($K137)),'Stock Tango'!$A:$G,7,FALSE),0)</f>
        <v>20</v>
      </c>
      <c r="B137" s="46">
        <f>+IFERROR(VLOOKUP(CONCATENATE(B$2,TRIM($K137)),'Stock Tango'!$A:$G,7,FALSE),0)</f>
        <v>20</v>
      </c>
      <c r="C137" s="46">
        <f>+IFERROR(VLOOKUP(CONCATENATE(C$2,TRIM($K137)),'Stock Tango'!$A:$G,7,FALSE),0)</f>
        <v>0</v>
      </c>
      <c r="D137" s="47">
        <f>+IFERROR(VLOOKUP(CONCATENATE(D$2,TRIM($K137)),'Stock Tango'!$A:$G,7,FALSE),0)</f>
        <v>0</v>
      </c>
      <c r="E137" s="48">
        <f t="shared" si="12"/>
        <v>40</v>
      </c>
      <c r="F137" s="46">
        <f>(A137/+VLOOKUP(K137,Consumos!$B$3:$E$1000,4,0))</f>
        <v>19.008825526137134</v>
      </c>
      <c r="G137" s="46" t="str">
        <f t="shared" si="13"/>
        <v>A</v>
      </c>
      <c r="K137" s="40" t="s">
        <v>1314</v>
      </c>
      <c r="L137" s="40" t="s">
        <v>1335</v>
      </c>
      <c r="M137" s="268"/>
      <c r="N137" s="268"/>
      <c r="O137" s="268"/>
      <c r="P137" s="268"/>
      <c r="Q137" s="268"/>
      <c r="R137" s="268"/>
      <c r="S137" s="268"/>
      <c r="T137" s="268"/>
      <c r="U137" s="350">
        <v>29.46</v>
      </c>
      <c r="V137" s="268"/>
      <c r="W137" s="268"/>
      <c r="X137" s="268"/>
      <c r="Y137" s="268"/>
      <c r="Z137" s="268"/>
      <c r="AA137" s="268"/>
      <c r="AB137" s="268"/>
      <c r="AC137" s="268"/>
      <c r="AD137" s="268"/>
      <c r="AE137"/>
      <c r="AF137"/>
      <c r="AG137" s="49">
        <f>+E137-M137+IFERROR(VLOOKUP(TRIM($K137)&amp;$AG$4,COMPRAS!$A$1:$E$1,7,0),0)</f>
        <v>40</v>
      </c>
      <c r="AH137" s="49">
        <f>+AG137-N137+IFERROR(VLOOKUP(TRIM($K137)&amp;AH$4,COMPRAS!$A$1:$E$1,7,0),0)</f>
        <v>40</v>
      </c>
      <c r="AI137" s="49">
        <f>+AH137-O137+IFERROR(VLOOKUP(TRIM($K137)&amp;AI$4,COMPRAS!$A$1:$E$1,7,0),0)</f>
        <v>40</v>
      </c>
      <c r="AJ137" s="49">
        <f>+AI137-P137+IFERROR(VLOOKUP(TRIM($K137)&amp;AJ$4,COMPRAS!$A$1:$E$1,7,0),0)</f>
        <v>40</v>
      </c>
      <c r="AK137" s="49">
        <f>+AJ137-Q137+IFERROR(VLOOKUP(TRIM($K137)&amp;AK$4,COMPRAS!$A$1:$E$1,7,0),0)</f>
        <v>40</v>
      </c>
      <c r="AL137" s="49">
        <f>+AK137-R137+IFERROR(VLOOKUP(TRIM($K137)&amp;AL$4,COMPRAS!$A$1:$E$1,7,0),0)</f>
        <v>40</v>
      </c>
      <c r="AM137" s="49">
        <f>+AL137-S137+IFERROR(VLOOKUP(TRIM($K137)&amp;AM$4,COMPRAS!$A$1:$E$1,7,0),0)</f>
        <v>40</v>
      </c>
      <c r="AN137" s="49">
        <f>+AM137-T137+IFERROR(VLOOKUP(TRIM($K137)&amp;AN$4,COMPRAS!$A$1:$E$1,7,0),0)</f>
        <v>40</v>
      </c>
      <c r="AO137" s="49">
        <f>+AN137-U137+IFERROR(VLOOKUP(TRIM($K137)&amp;AO$4,COMPRAS!$A$1:$E$1,7,0),0)</f>
        <v>10.54</v>
      </c>
      <c r="AP137" s="49">
        <f>+AO137-V137+IFERROR(VLOOKUP(TRIM($K137)&amp;AP$4,COMPRAS!$A$1:$E$1,7,0),0)</f>
        <v>10.54</v>
      </c>
      <c r="AQ137" s="49">
        <f>+AP137-W137+IFERROR(VLOOKUP(TRIM($K137)&amp;AQ$4,COMPRAS!$A$1:$E$1,7,0),0)</f>
        <v>10.54</v>
      </c>
      <c r="AR137" s="49">
        <f>+AQ137-X137+IFERROR(VLOOKUP(TRIM($K137)&amp;AR$4,COMPRAS!$A$1:$E$1,7,0),0)</f>
        <v>10.54</v>
      </c>
      <c r="AS137" s="49">
        <f>+AR137-Y137+IFERROR(VLOOKUP(TRIM($K137)&amp;AS$4,COMPRAS!$A$1:$E$1,7,0),0)</f>
        <v>10.54</v>
      </c>
      <c r="AT137" s="49">
        <f>+AS137-Z137+IFERROR(VLOOKUP(TRIM($K137)&amp;AT$4,COMPRAS!$A$1:$E$1,7,0),0)</f>
        <v>10.54</v>
      </c>
      <c r="AU137" s="49">
        <f>+AT137-AA137+IFERROR(VLOOKUP(TRIM($K137)&amp;AU$4,COMPRAS!$A$1:$E$1,7,0),0)</f>
        <v>10.54</v>
      </c>
      <c r="AV137" s="49">
        <f>+AU137-AB137+IFERROR(VLOOKUP(TRIM($K137)&amp;AV$4,COMPRAS!$A$1:$E$1,7,0),0)</f>
        <v>10.54</v>
      </c>
    </row>
    <row r="138" spans="1:48" ht="14.4" x14ac:dyDescent="0.3">
      <c r="A138" s="46">
        <f>+IFERROR(VLOOKUP(CONCATENATE(A$2,TRIM($K138)),'Stock Tango'!$A:$G,7,FALSE),0)</f>
        <v>0</v>
      </c>
      <c r="B138" s="46">
        <f>+IFERROR(VLOOKUP(CONCATENATE(B$2,TRIM($K138)),'Stock Tango'!$A:$G,7,FALSE),0)</f>
        <v>0</v>
      </c>
      <c r="C138" s="46">
        <f>+IFERROR(VLOOKUP(CONCATENATE(C$2,TRIM($K138)),'Stock Tango'!$A:$G,7,FALSE),0)</f>
        <v>0</v>
      </c>
      <c r="D138" s="47">
        <f>+IFERROR(VLOOKUP(CONCATENATE(D$2,TRIM($K138)),'Stock Tango'!$A:$G,7,FALSE),0)</f>
        <v>0</v>
      </c>
      <c r="E138" s="48">
        <f t="shared" ref="E138:E196" si="14">+C138+B138+A138+D138</f>
        <v>0</v>
      </c>
      <c r="F138" s="46" t="e">
        <f>(A138/+VLOOKUP(K138,Consumos!$B$3:$E$1000,4,0))</f>
        <v>#N/A</v>
      </c>
      <c r="G138" s="46" t="e">
        <f t="shared" ref="G138:G168" si="15">+IF(F138&lt;30,"A",IF(F138&lt;45,"B",IF(F138&lt;60,"C",IF(F138&lt;90,"D","E"))))</f>
        <v>#N/A</v>
      </c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 s="49">
        <f>+E138-M138+IFERROR(VLOOKUP(TRIM($K138)&amp;$AG$4,COMPRAS!$A$1:$E$1,7,0),0)</f>
        <v>0</v>
      </c>
      <c r="AH138" s="49">
        <f>+AG138-N138+IFERROR(VLOOKUP(TRIM($K138)&amp;AH$4,COMPRAS!$A$1:$E$1,7,0),0)</f>
        <v>0</v>
      </c>
      <c r="AI138" s="49">
        <f>+AH138-O138+IFERROR(VLOOKUP(TRIM($K138)&amp;AI$4,COMPRAS!$A$1:$E$1,7,0),0)</f>
        <v>0</v>
      </c>
      <c r="AJ138" s="49">
        <f>+AI138-P138+IFERROR(VLOOKUP(TRIM($K138)&amp;AJ$4,COMPRAS!$A$1:$E$1,7,0),0)</f>
        <v>0</v>
      </c>
      <c r="AK138" s="49">
        <f>+AJ138-Q138+IFERROR(VLOOKUP(TRIM($K138)&amp;AK$4,COMPRAS!$A$1:$E$1,7,0),0)</f>
        <v>0</v>
      </c>
      <c r="AL138" s="49">
        <f>+AK138-R138+IFERROR(VLOOKUP(TRIM($K138)&amp;AL$4,COMPRAS!$A$1:$E$1,7,0),0)</f>
        <v>0</v>
      </c>
      <c r="AM138" s="49">
        <f>+AL138-S138+IFERROR(VLOOKUP(TRIM($K138)&amp;AM$4,COMPRAS!$A$1:$E$1,7,0),0)</f>
        <v>0</v>
      </c>
      <c r="AN138" s="49">
        <f>+AM138-T138+IFERROR(VLOOKUP(TRIM($K138)&amp;AN$4,COMPRAS!$A$1:$E$1,7,0),0)</f>
        <v>0</v>
      </c>
      <c r="AO138" s="49">
        <f>+AN138-U138+IFERROR(VLOOKUP(TRIM($K138)&amp;AO$4,COMPRAS!$A$1:$E$1,7,0),0)</f>
        <v>0</v>
      </c>
      <c r="AP138" s="49">
        <f>+AO138-V138+IFERROR(VLOOKUP(TRIM($K138)&amp;AP$4,COMPRAS!$A$1:$E$1,7,0),0)</f>
        <v>0</v>
      </c>
      <c r="AQ138" s="49">
        <f>+AP138-W138+IFERROR(VLOOKUP(TRIM($K138)&amp;AQ$4,COMPRAS!$A$1:$E$1,7,0),0)</f>
        <v>0</v>
      </c>
      <c r="AR138" s="49">
        <f>+AQ138-X138+IFERROR(VLOOKUP(TRIM($K138)&amp;AR$4,COMPRAS!$A$1:$E$1,7,0),0)</f>
        <v>0</v>
      </c>
      <c r="AS138" s="49">
        <f>+AR138-Y138+IFERROR(VLOOKUP(TRIM($K138)&amp;AS$4,COMPRAS!$A$1:$E$1,7,0),0)</f>
        <v>0</v>
      </c>
      <c r="AT138" s="49">
        <f>+AS138-Z138+IFERROR(VLOOKUP(TRIM($K138)&amp;AT$4,COMPRAS!$A$1:$E$1,7,0),0)</f>
        <v>0</v>
      </c>
      <c r="AU138" s="49">
        <f>+AT138-AA138+IFERROR(VLOOKUP(TRIM($K138)&amp;AU$4,COMPRAS!$A$1:$E$1,7,0),0)</f>
        <v>0</v>
      </c>
      <c r="AV138" s="49">
        <f>+AU138-AB138+IFERROR(VLOOKUP(TRIM($K138)&amp;AV$4,COMPRAS!$A$1:$E$1,7,0),0)</f>
        <v>0</v>
      </c>
    </row>
    <row r="139" spans="1:48" ht="14.4" x14ac:dyDescent="0.3">
      <c r="A139" s="46">
        <f>+IFERROR(VLOOKUP(CONCATENATE(A$2,TRIM($K139)),'Stock Tango'!$A:$G,7,FALSE),0)</f>
        <v>0</v>
      </c>
      <c r="B139" s="46">
        <f>+IFERROR(VLOOKUP(CONCATENATE(B$2,TRIM($K139)),'Stock Tango'!$A:$G,7,FALSE),0)</f>
        <v>0</v>
      </c>
      <c r="C139" s="46">
        <f>+IFERROR(VLOOKUP(CONCATENATE(C$2,TRIM($K139)),'Stock Tango'!$A:$G,7,FALSE),0)</f>
        <v>0</v>
      </c>
      <c r="D139" s="47">
        <f>+IFERROR(VLOOKUP(CONCATENATE(D$2,TRIM($K139)),'Stock Tango'!$A:$G,7,FALSE),0)</f>
        <v>0</v>
      </c>
      <c r="E139" s="48">
        <f t="shared" si="14"/>
        <v>0</v>
      </c>
      <c r="F139" s="46" t="e">
        <f>(A139/+VLOOKUP(K139,Consumos!$B$3:$E$1000,4,0))</f>
        <v>#N/A</v>
      </c>
      <c r="G139" s="46" t="e">
        <f t="shared" si="15"/>
        <v>#N/A</v>
      </c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 s="49">
        <f>+E139-M139+IFERROR(VLOOKUP(TRIM($K139)&amp;$AG$4,COMPRAS!$A$1:$E$1,7,0),0)</f>
        <v>0</v>
      </c>
      <c r="AH139" s="49">
        <f>+AG139-N139+IFERROR(VLOOKUP(TRIM($K139)&amp;AH$4,COMPRAS!$A$1:$E$1,7,0),0)</f>
        <v>0</v>
      </c>
      <c r="AI139" s="49">
        <f>+AH139-O139+IFERROR(VLOOKUP(TRIM($K139)&amp;AI$4,COMPRAS!$A$1:$E$1,7,0),0)</f>
        <v>0</v>
      </c>
      <c r="AJ139" s="49">
        <f>+AI139-P139+IFERROR(VLOOKUP(TRIM($K139)&amp;AJ$4,COMPRAS!$A$1:$E$1,7,0),0)</f>
        <v>0</v>
      </c>
      <c r="AK139" s="49">
        <f>+AJ139-Q139+IFERROR(VLOOKUP(TRIM($K139)&amp;AK$4,COMPRAS!$A$1:$E$1,7,0),0)</f>
        <v>0</v>
      </c>
      <c r="AL139" s="49">
        <f>+AK139-R139+IFERROR(VLOOKUP(TRIM($K139)&amp;AL$4,COMPRAS!$A$1:$E$1,7,0),0)</f>
        <v>0</v>
      </c>
      <c r="AM139" s="49">
        <f>+AL139-S139+IFERROR(VLOOKUP(TRIM($K139)&amp;AM$4,COMPRAS!$A$1:$E$1,7,0),0)</f>
        <v>0</v>
      </c>
      <c r="AN139" s="49">
        <f>+AM139-T139+IFERROR(VLOOKUP(TRIM($K139)&amp;AN$4,COMPRAS!$A$1:$E$1,7,0),0)</f>
        <v>0</v>
      </c>
      <c r="AO139" s="49">
        <f>+AN139-U139+IFERROR(VLOOKUP(TRIM($K139)&amp;AO$4,COMPRAS!$A$1:$E$1,7,0),0)</f>
        <v>0</v>
      </c>
      <c r="AP139" s="49">
        <f>+AO139-V139+IFERROR(VLOOKUP(TRIM($K139)&amp;AP$4,COMPRAS!$A$1:$E$1,7,0),0)</f>
        <v>0</v>
      </c>
      <c r="AQ139" s="49">
        <f>+AP139-W139+IFERROR(VLOOKUP(TRIM($K139)&amp;AQ$4,COMPRAS!$A$1:$E$1,7,0),0)</f>
        <v>0</v>
      </c>
      <c r="AR139" s="49">
        <f>+AQ139-X139+IFERROR(VLOOKUP(TRIM($K139)&amp;AR$4,COMPRAS!$A$1:$E$1,7,0),0)</f>
        <v>0</v>
      </c>
      <c r="AS139" s="49">
        <f>+AR139-Y139+IFERROR(VLOOKUP(TRIM($K139)&amp;AS$4,COMPRAS!$A$1:$E$1,7,0),0)</f>
        <v>0</v>
      </c>
      <c r="AT139" s="49">
        <f>+AS139-Z139+IFERROR(VLOOKUP(TRIM($K139)&amp;AT$4,COMPRAS!$A$1:$E$1,7,0),0)</f>
        <v>0</v>
      </c>
      <c r="AU139" s="49">
        <f>+AT139-AA139+IFERROR(VLOOKUP(TRIM($K139)&amp;AU$4,COMPRAS!$A$1:$E$1,7,0),0)</f>
        <v>0</v>
      </c>
      <c r="AV139" s="49">
        <f>+AU139-AB139+IFERROR(VLOOKUP(TRIM($K139)&amp;AV$4,COMPRAS!$A$1:$E$1,7,0),0)</f>
        <v>0</v>
      </c>
    </row>
    <row r="140" spans="1:48" ht="14.4" x14ac:dyDescent="0.3">
      <c r="A140" s="46">
        <f>+IFERROR(VLOOKUP(CONCATENATE(A$2,TRIM($K140)),'Stock Tango'!$A:$G,7,FALSE),0)</f>
        <v>0</v>
      </c>
      <c r="B140" s="46">
        <f>+IFERROR(VLOOKUP(CONCATENATE(B$2,TRIM($K140)),'Stock Tango'!$A:$G,7,FALSE),0)</f>
        <v>0</v>
      </c>
      <c r="C140" s="46">
        <f>+IFERROR(VLOOKUP(CONCATENATE(C$2,TRIM($K140)),'Stock Tango'!$A:$G,7,FALSE),0)</f>
        <v>0</v>
      </c>
      <c r="D140" s="47">
        <f>+IFERROR(VLOOKUP(CONCATENATE(D$2,TRIM($K140)),'Stock Tango'!$A:$G,7,FALSE),0)</f>
        <v>0</v>
      </c>
      <c r="E140" s="48">
        <f t="shared" si="14"/>
        <v>0</v>
      </c>
      <c r="F140" s="46" t="e">
        <f>(A140/+VLOOKUP(K140,Consumos!$B$3:$E$1000,4,0))</f>
        <v>#N/A</v>
      </c>
      <c r="G140" s="46" t="e">
        <f t="shared" si="15"/>
        <v>#N/A</v>
      </c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 s="49">
        <f>+E140-M140+IFERROR(VLOOKUP(TRIM($K140)&amp;$AG$4,COMPRAS!$A$1:$E$1,7,0),0)</f>
        <v>0</v>
      </c>
      <c r="AH140" s="49">
        <f>+AG140-N140+IFERROR(VLOOKUP(TRIM($K140)&amp;AH$4,COMPRAS!$A$1:$E$1,7,0),0)</f>
        <v>0</v>
      </c>
      <c r="AI140" s="49">
        <f>+AH140-O140+IFERROR(VLOOKUP(TRIM($K140)&amp;AI$4,COMPRAS!$A$1:$E$1,7,0),0)</f>
        <v>0</v>
      </c>
      <c r="AJ140" s="49">
        <f>+AI140-P140+IFERROR(VLOOKUP(TRIM($K140)&amp;AJ$4,COMPRAS!$A$1:$E$1,7,0),0)</f>
        <v>0</v>
      </c>
      <c r="AK140" s="49">
        <f>+AJ140-Q140+IFERROR(VLOOKUP(TRIM($K140)&amp;AK$4,COMPRAS!$A$1:$E$1,7,0),0)</f>
        <v>0</v>
      </c>
      <c r="AL140" s="49">
        <f>+AK140-R140+IFERROR(VLOOKUP(TRIM($K140)&amp;AL$4,COMPRAS!$A$1:$E$1,7,0),0)</f>
        <v>0</v>
      </c>
      <c r="AM140" s="49">
        <f>+AL140-S140+IFERROR(VLOOKUP(TRIM($K140)&amp;AM$4,COMPRAS!$A$1:$E$1,7,0),0)</f>
        <v>0</v>
      </c>
      <c r="AN140" s="49">
        <f>+AM140-T140+IFERROR(VLOOKUP(TRIM($K140)&amp;AN$4,COMPRAS!$A$1:$E$1,7,0),0)</f>
        <v>0</v>
      </c>
      <c r="AO140" s="49">
        <f>+AN140-U140+IFERROR(VLOOKUP(TRIM($K140)&amp;AO$4,COMPRAS!$A$1:$E$1,7,0),0)</f>
        <v>0</v>
      </c>
      <c r="AP140" s="49">
        <f>+AO140-V140+IFERROR(VLOOKUP(TRIM($K140)&amp;AP$4,COMPRAS!$A$1:$E$1,7,0),0)</f>
        <v>0</v>
      </c>
      <c r="AQ140" s="49">
        <f>+AP140-W140+IFERROR(VLOOKUP(TRIM($K140)&amp;AQ$4,COMPRAS!$A$1:$E$1,7,0),0)</f>
        <v>0</v>
      </c>
      <c r="AR140" s="49">
        <f>+AQ140-X140+IFERROR(VLOOKUP(TRIM($K140)&amp;AR$4,COMPRAS!$A$1:$E$1,7,0),0)</f>
        <v>0</v>
      </c>
      <c r="AS140" s="49">
        <f>+AR140-Y140+IFERROR(VLOOKUP(TRIM($K140)&amp;AS$4,COMPRAS!$A$1:$E$1,7,0),0)</f>
        <v>0</v>
      </c>
      <c r="AT140" s="49">
        <f>+AS140-Z140+IFERROR(VLOOKUP(TRIM($K140)&amp;AT$4,COMPRAS!$A$1:$E$1,7,0),0)</f>
        <v>0</v>
      </c>
      <c r="AU140" s="49">
        <f>+AT140-AA140+IFERROR(VLOOKUP(TRIM($K140)&amp;AU$4,COMPRAS!$A$1:$E$1,7,0),0)</f>
        <v>0</v>
      </c>
      <c r="AV140" s="49">
        <f>+AU140-AB140+IFERROR(VLOOKUP(TRIM($K140)&amp;AV$4,COMPRAS!$A$1:$E$1,7,0),0)</f>
        <v>0</v>
      </c>
    </row>
    <row r="141" spans="1:48" ht="14.4" x14ac:dyDescent="0.3">
      <c r="A141" s="46">
        <f>+IFERROR(VLOOKUP(CONCATENATE(A$2,TRIM($K141)),'Stock Tango'!$A:$G,7,FALSE),0)</f>
        <v>0</v>
      </c>
      <c r="B141" s="46">
        <f>+IFERROR(VLOOKUP(CONCATENATE(B$2,TRIM($K141)),'Stock Tango'!$A:$G,7,FALSE),0)</f>
        <v>0</v>
      </c>
      <c r="C141" s="46">
        <f>+IFERROR(VLOOKUP(CONCATENATE(C$2,TRIM($K141)),'Stock Tango'!$A:$G,7,FALSE),0)</f>
        <v>0</v>
      </c>
      <c r="D141" s="47">
        <f>+IFERROR(VLOOKUP(CONCATENATE(D$2,TRIM($K141)),'Stock Tango'!$A:$G,7,FALSE),0)</f>
        <v>0</v>
      </c>
      <c r="E141" s="48">
        <f t="shared" si="14"/>
        <v>0</v>
      </c>
      <c r="F141" s="46" t="e">
        <f>(A141/+VLOOKUP(K141,Consumos!$B$3:$E$1000,4,0))</f>
        <v>#N/A</v>
      </c>
      <c r="G141" s="46" t="e">
        <f t="shared" si="15"/>
        <v>#N/A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 s="49">
        <f>+E141-M141+IFERROR(VLOOKUP(TRIM($K141)&amp;$AG$4,COMPRAS!$A$1:$E$1,7,0),0)</f>
        <v>0</v>
      </c>
      <c r="AH141" s="49">
        <f>+AG141-N141+IFERROR(VLOOKUP(TRIM($K141)&amp;AH$4,COMPRAS!$A$1:$E$1,7,0),0)</f>
        <v>0</v>
      </c>
      <c r="AI141" s="49">
        <f>+AH141-O141+IFERROR(VLOOKUP(TRIM($K141)&amp;AI$4,COMPRAS!$A$1:$E$1,7,0),0)</f>
        <v>0</v>
      </c>
      <c r="AJ141" s="49">
        <f>+AI141-P141+IFERROR(VLOOKUP(TRIM($K141)&amp;AJ$4,COMPRAS!$A$1:$E$1,7,0),0)</f>
        <v>0</v>
      </c>
      <c r="AK141" s="49">
        <f>+AJ141-Q141+IFERROR(VLOOKUP(TRIM($K141)&amp;AK$4,COMPRAS!$A$1:$E$1,7,0),0)</f>
        <v>0</v>
      </c>
      <c r="AL141" s="49">
        <f>+AK141-R141+IFERROR(VLOOKUP(TRIM($K141)&amp;AL$4,COMPRAS!$A$1:$E$1,7,0),0)</f>
        <v>0</v>
      </c>
      <c r="AM141" s="49">
        <f>+AL141-S141+IFERROR(VLOOKUP(TRIM($K141)&amp;AM$4,COMPRAS!$A$1:$E$1,7,0),0)</f>
        <v>0</v>
      </c>
      <c r="AN141" s="49">
        <f>+AM141-T141+IFERROR(VLOOKUP(TRIM($K141)&amp;AN$4,COMPRAS!$A$1:$E$1,7,0),0)</f>
        <v>0</v>
      </c>
      <c r="AO141" s="49">
        <f>+AN141-U141+IFERROR(VLOOKUP(TRIM($K141)&amp;AO$4,COMPRAS!$A$1:$E$1,7,0),0)</f>
        <v>0</v>
      </c>
      <c r="AP141" s="49">
        <f>+AO141-V141+IFERROR(VLOOKUP(TRIM($K141)&amp;AP$4,COMPRAS!$A$1:$E$1,7,0),0)</f>
        <v>0</v>
      </c>
      <c r="AQ141" s="49">
        <f>+AP141-W141+IFERROR(VLOOKUP(TRIM($K141)&amp;AQ$4,COMPRAS!$A$1:$E$1,7,0),0)</f>
        <v>0</v>
      </c>
      <c r="AR141" s="49">
        <f>+AQ141-X141+IFERROR(VLOOKUP(TRIM($K141)&amp;AR$4,COMPRAS!$A$1:$E$1,7,0),0)</f>
        <v>0</v>
      </c>
      <c r="AS141" s="49">
        <f>+AR141-Y141+IFERROR(VLOOKUP(TRIM($K141)&amp;AS$4,COMPRAS!$A$1:$E$1,7,0),0)</f>
        <v>0</v>
      </c>
      <c r="AT141" s="49">
        <f>+AS141-Z141+IFERROR(VLOOKUP(TRIM($K141)&amp;AT$4,COMPRAS!$A$1:$E$1,7,0),0)</f>
        <v>0</v>
      </c>
      <c r="AU141" s="49">
        <f>+AT141-AA141+IFERROR(VLOOKUP(TRIM($K141)&amp;AU$4,COMPRAS!$A$1:$E$1,7,0),0)</f>
        <v>0</v>
      </c>
      <c r="AV141" s="49">
        <f>+AU141-AB141+IFERROR(VLOOKUP(TRIM($K141)&amp;AV$4,COMPRAS!$A$1:$E$1,7,0),0)</f>
        <v>0</v>
      </c>
    </row>
    <row r="142" spans="1:48" ht="14.4" x14ac:dyDescent="0.3">
      <c r="A142" s="46">
        <f>+IFERROR(VLOOKUP(CONCATENATE(A$2,TRIM($K142)),'Stock Tango'!$A:$G,7,FALSE),0)</f>
        <v>0</v>
      </c>
      <c r="B142" s="46">
        <f>+IFERROR(VLOOKUP(CONCATENATE(B$2,TRIM($K142)),'Stock Tango'!$A:$G,7,FALSE),0)</f>
        <v>0</v>
      </c>
      <c r="C142" s="46">
        <f>+IFERROR(VLOOKUP(CONCATENATE(C$2,TRIM($K142)),'Stock Tango'!$A:$G,7,FALSE),0)</f>
        <v>0</v>
      </c>
      <c r="D142" s="47">
        <f>+IFERROR(VLOOKUP(CONCATENATE(D$2,TRIM($K142)),'Stock Tango'!$A:$G,7,FALSE),0)</f>
        <v>0</v>
      </c>
      <c r="E142" s="48">
        <f t="shared" si="14"/>
        <v>0</v>
      </c>
      <c r="F142" s="46" t="e">
        <f>(A142/+VLOOKUP(K142,Consumos!$B$3:$E$1000,4,0))</f>
        <v>#N/A</v>
      </c>
      <c r="G142" s="46" t="e">
        <f t="shared" si="15"/>
        <v>#N/A</v>
      </c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 s="49">
        <f>+E142-M142+IFERROR(VLOOKUP(TRIM($K142)&amp;$AG$4,COMPRAS!$A$1:$E$1,7,0),0)</f>
        <v>0</v>
      </c>
      <c r="AH142" s="49">
        <f>+AG142-N142+IFERROR(VLOOKUP(TRIM($K142)&amp;AH$4,COMPRAS!$A$1:$E$1,7,0),0)</f>
        <v>0</v>
      </c>
      <c r="AI142" s="49">
        <f>+AH142-O142+IFERROR(VLOOKUP(TRIM($K142)&amp;AI$4,COMPRAS!$A$1:$E$1,7,0),0)</f>
        <v>0</v>
      </c>
      <c r="AJ142" s="49">
        <f>+AI142-P142+IFERROR(VLOOKUP(TRIM($K142)&amp;AJ$4,COMPRAS!$A$1:$E$1,7,0),0)</f>
        <v>0</v>
      </c>
      <c r="AK142" s="49">
        <f>+AJ142-Q142+IFERROR(VLOOKUP(TRIM($K142)&amp;AK$4,COMPRAS!$A$1:$E$1,7,0),0)</f>
        <v>0</v>
      </c>
      <c r="AL142" s="49">
        <f>+AK142-R142+IFERROR(VLOOKUP(TRIM($K142)&amp;AL$4,COMPRAS!$A$1:$E$1,7,0),0)</f>
        <v>0</v>
      </c>
      <c r="AM142" s="49">
        <f>+AL142-S142+IFERROR(VLOOKUP(TRIM($K142)&amp;AM$4,COMPRAS!$A$1:$E$1,7,0),0)</f>
        <v>0</v>
      </c>
      <c r="AN142" s="49">
        <f>+AM142-T142+IFERROR(VLOOKUP(TRIM($K142)&amp;AN$4,COMPRAS!$A$1:$E$1,7,0),0)</f>
        <v>0</v>
      </c>
      <c r="AO142" s="49">
        <f>+AN142-U142+IFERROR(VLOOKUP(TRIM($K142)&amp;AO$4,COMPRAS!$A$1:$E$1,7,0),0)</f>
        <v>0</v>
      </c>
      <c r="AP142" s="49">
        <f>+AO142-V142+IFERROR(VLOOKUP(TRIM($K142)&amp;AP$4,COMPRAS!$A$1:$E$1,7,0),0)</f>
        <v>0</v>
      </c>
      <c r="AQ142" s="49">
        <f>+AP142-W142+IFERROR(VLOOKUP(TRIM($K142)&amp;AQ$4,COMPRAS!$A$1:$E$1,7,0),0)</f>
        <v>0</v>
      </c>
      <c r="AR142" s="49">
        <f>+AQ142-X142+IFERROR(VLOOKUP(TRIM($K142)&amp;AR$4,COMPRAS!$A$1:$E$1,7,0),0)</f>
        <v>0</v>
      </c>
      <c r="AS142" s="49">
        <f>+AR142-Y142+IFERROR(VLOOKUP(TRIM($K142)&amp;AS$4,COMPRAS!$A$1:$E$1,7,0),0)</f>
        <v>0</v>
      </c>
      <c r="AT142" s="49">
        <f>+AS142-Z142+IFERROR(VLOOKUP(TRIM($K142)&amp;AT$4,COMPRAS!$A$1:$E$1,7,0),0)</f>
        <v>0</v>
      </c>
      <c r="AU142" s="49">
        <f>+AT142-AA142+IFERROR(VLOOKUP(TRIM($K142)&amp;AU$4,COMPRAS!$A$1:$E$1,7,0),0)</f>
        <v>0</v>
      </c>
      <c r="AV142" s="49">
        <f>+AU142-AB142+IFERROR(VLOOKUP(TRIM($K142)&amp;AV$4,COMPRAS!$A$1:$E$1,7,0),0)</f>
        <v>0</v>
      </c>
    </row>
    <row r="143" spans="1:48" ht="14.4" x14ac:dyDescent="0.3">
      <c r="A143" s="46">
        <f>+IFERROR(VLOOKUP(CONCATENATE(A$2,TRIM($K143)),'Stock Tango'!$A:$G,7,FALSE),0)</f>
        <v>0</v>
      </c>
      <c r="B143" s="46">
        <f>+IFERROR(VLOOKUP(CONCATENATE(B$2,TRIM($K143)),'Stock Tango'!$A:$G,7,FALSE),0)</f>
        <v>0</v>
      </c>
      <c r="C143" s="46">
        <f>+IFERROR(VLOOKUP(CONCATENATE(C$2,TRIM($K143)),'Stock Tango'!$A:$G,7,FALSE),0)</f>
        <v>0</v>
      </c>
      <c r="D143" s="47">
        <f>+IFERROR(VLOOKUP(CONCATENATE(D$2,TRIM($K143)),'Stock Tango'!$A:$G,7,FALSE),0)</f>
        <v>0</v>
      </c>
      <c r="E143" s="48">
        <f t="shared" si="14"/>
        <v>0</v>
      </c>
      <c r="F143" s="46" t="e">
        <f>(A143/+VLOOKUP(K143,Consumos!$B$3:$E$1000,4,0))</f>
        <v>#N/A</v>
      </c>
      <c r="G143" s="46" t="e">
        <f t="shared" si="15"/>
        <v>#N/A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 s="49">
        <f>+E143-M143+IFERROR(VLOOKUP(TRIM($K143)&amp;$AG$4,COMPRAS!$A$1:$E$1,7,0),0)</f>
        <v>0</v>
      </c>
      <c r="AH143" s="49">
        <f>+AG143-N143+IFERROR(VLOOKUP(TRIM($K143)&amp;AH$4,COMPRAS!$A$1:$E$1,7,0),0)</f>
        <v>0</v>
      </c>
      <c r="AI143" s="49">
        <f>+AH143-O143+IFERROR(VLOOKUP(TRIM($K143)&amp;AI$4,COMPRAS!$A$1:$E$1,7,0),0)</f>
        <v>0</v>
      </c>
      <c r="AJ143" s="49">
        <f>+AI143-P143+IFERROR(VLOOKUP(TRIM($K143)&amp;AJ$4,COMPRAS!$A$1:$E$1,7,0),0)</f>
        <v>0</v>
      </c>
      <c r="AK143" s="49">
        <f>+AJ143-Q143+IFERROR(VLOOKUP(TRIM($K143)&amp;AK$4,COMPRAS!$A$1:$E$1,7,0),0)</f>
        <v>0</v>
      </c>
      <c r="AL143" s="49">
        <f>+AK143-R143+IFERROR(VLOOKUP(TRIM($K143)&amp;AL$4,COMPRAS!$A$1:$E$1,7,0),0)</f>
        <v>0</v>
      </c>
      <c r="AM143" s="49">
        <f>+AL143-S143+IFERROR(VLOOKUP(TRIM($K143)&amp;AM$4,COMPRAS!$A$1:$E$1,7,0),0)</f>
        <v>0</v>
      </c>
      <c r="AN143" s="49">
        <f>+AM143-T143+IFERROR(VLOOKUP(TRIM($K143)&amp;AN$4,COMPRAS!$A$1:$E$1,7,0),0)</f>
        <v>0</v>
      </c>
      <c r="AO143" s="49">
        <f>+AN143-U143+IFERROR(VLOOKUP(TRIM($K143)&amp;AO$4,COMPRAS!$A$1:$E$1,7,0),0)</f>
        <v>0</v>
      </c>
      <c r="AP143" s="49">
        <f>+AO143-V143+IFERROR(VLOOKUP(TRIM($K143)&amp;AP$4,COMPRAS!$A$1:$E$1,7,0),0)</f>
        <v>0</v>
      </c>
      <c r="AQ143" s="49">
        <f>+AP143-W143+IFERROR(VLOOKUP(TRIM($K143)&amp;AQ$4,COMPRAS!$A$1:$E$1,7,0),0)</f>
        <v>0</v>
      </c>
      <c r="AR143" s="49">
        <f>+AQ143-X143+IFERROR(VLOOKUP(TRIM($K143)&amp;AR$4,COMPRAS!$A$1:$E$1,7,0),0)</f>
        <v>0</v>
      </c>
      <c r="AS143" s="49">
        <f>+AR143-Y143+IFERROR(VLOOKUP(TRIM($K143)&amp;AS$4,COMPRAS!$A$1:$E$1,7,0),0)</f>
        <v>0</v>
      </c>
      <c r="AT143" s="49">
        <f>+AS143-Z143+IFERROR(VLOOKUP(TRIM($K143)&amp;AT$4,COMPRAS!$A$1:$E$1,7,0),0)</f>
        <v>0</v>
      </c>
      <c r="AU143" s="49">
        <f>+AT143-AA143+IFERROR(VLOOKUP(TRIM($K143)&amp;AU$4,COMPRAS!$A$1:$E$1,7,0),0)</f>
        <v>0</v>
      </c>
      <c r="AV143" s="49">
        <f>+AU143-AB143+IFERROR(VLOOKUP(TRIM($K143)&amp;AV$4,COMPRAS!$A$1:$E$1,7,0),0)</f>
        <v>0</v>
      </c>
    </row>
    <row r="144" spans="1:48" ht="14.4" x14ac:dyDescent="0.3">
      <c r="A144" s="46">
        <f>+IFERROR(VLOOKUP(CONCATENATE(A$2,TRIM($K144)),'Stock Tango'!$A:$G,7,FALSE),0)</f>
        <v>0</v>
      </c>
      <c r="B144" s="46">
        <f>+IFERROR(VLOOKUP(CONCATENATE(B$2,TRIM($K144)),'Stock Tango'!$A:$G,7,FALSE),0)</f>
        <v>0</v>
      </c>
      <c r="C144" s="46">
        <f>+IFERROR(VLOOKUP(CONCATENATE(C$2,TRIM($K144)),'Stock Tango'!$A:$G,7,FALSE),0)</f>
        <v>0</v>
      </c>
      <c r="D144" s="47">
        <f>+IFERROR(VLOOKUP(CONCATENATE(D$2,TRIM($K144)),'Stock Tango'!$A:$G,7,FALSE),0)</f>
        <v>0</v>
      </c>
      <c r="E144" s="48">
        <f t="shared" si="14"/>
        <v>0</v>
      </c>
      <c r="F144" s="46" t="e">
        <f>(A144/+VLOOKUP(K144,Consumos!$B$3:$E$1000,4,0))</f>
        <v>#N/A</v>
      </c>
      <c r="G144" s="46" t="e">
        <f t="shared" si="15"/>
        <v>#N/A</v>
      </c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 s="49">
        <f>+E144-M144+IFERROR(VLOOKUP(TRIM($K144)&amp;$AG$4,COMPRAS!$A$1:$E$1,7,0),0)</f>
        <v>0</v>
      </c>
      <c r="AH144" s="49">
        <f>+AG144-N144+IFERROR(VLOOKUP(TRIM($K144)&amp;AH$4,COMPRAS!$A$1:$E$1,7,0),0)</f>
        <v>0</v>
      </c>
      <c r="AI144" s="49">
        <f>+AH144-O144+IFERROR(VLOOKUP(TRIM($K144)&amp;AI$4,COMPRAS!$A$1:$E$1,7,0),0)</f>
        <v>0</v>
      </c>
      <c r="AJ144" s="49">
        <f>+AI144-P144+IFERROR(VLOOKUP(TRIM($K144)&amp;AJ$4,COMPRAS!$A$1:$E$1,7,0),0)</f>
        <v>0</v>
      </c>
      <c r="AK144" s="49">
        <f>+AJ144-Q144+IFERROR(VLOOKUP(TRIM($K144)&amp;AK$4,COMPRAS!$A$1:$E$1,7,0),0)</f>
        <v>0</v>
      </c>
      <c r="AL144" s="49">
        <f>+AK144-R144+IFERROR(VLOOKUP(TRIM($K144)&amp;AL$4,COMPRAS!$A$1:$E$1,7,0),0)</f>
        <v>0</v>
      </c>
      <c r="AM144" s="49">
        <f>+AL144-S144+IFERROR(VLOOKUP(TRIM($K144)&amp;AM$4,COMPRAS!$A$1:$E$1,7,0),0)</f>
        <v>0</v>
      </c>
      <c r="AN144" s="49">
        <f>+AM144-T144+IFERROR(VLOOKUP(TRIM($K144)&amp;AN$4,COMPRAS!$A$1:$E$1,7,0),0)</f>
        <v>0</v>
      </c>
      <c r="AO144" s="49">
        <f>+AN144-U144+IFERROR(VLOOKUP(TRIM($K144)&amp;AO$4,COMPRAS!$A$1:$E$1,7,0),0)</f>
        <v>0</v>
      </c>
      <c r="AP144" s="49">
        <f>+AO144-V144+IFERROR(VLOOKUP(TRIM($K144)&amp;AP$4,COMPRAS!$A$1:$E$1,7,0),0)</f>
        <v>0</v>
      </c>
      <c r="AQ144" s="49">
        <f>+AP144-W144+IFERROR(VLOOKUP(TRIM($K144)&amp;AQ$4,COMPRAS!$A$1:$E$1,7,0),0)</f>
        <v>0</v>
      </c>
      <c r="AR144" s="49">
        <f>+AQ144-X144+IFERROR(VLOOKUP(TRIM($K144)&amp;AR$4,COMPRAS!$A$1:$E$1,7,0),0)</f>
        <v>0</v>
      </c>
      <c r="AS144" s="49">
        <f>+AR144-Y144+IFERROR(VLOOKUP(TRIM($K144)&amp;AS$4,COMPRAS!$A$1:$E$1,7,0),0)</f>
        <v>0</v>
      </c>
      <c r="AT144" s="49">
        <f>+AS144-Z144+IFERROR(VLOOKUP(TRIM($K144)&amp;AT$4,COMPRAS!$A$1:$E$1,7,0),0)</f>
        <v>0</v>
      </c>
      <c r="AU144" s="49">
        <f>+AT144-AA144+IFERROR(VLOOKUP(TRIM($K144)&amp;AU$4,COMPRAS!$A$1:$E$1,7,0),0)</f>
        <v>0</v>
      </c>
      <c r="AV144" s="49">
        <f>+AU144-AB144+IFERROR(VLOOKUP(TRIM($K144)&amp;AV$4,COMPRAS!$A$1:$E$1,7,0),0)</f>
        <v>0</v>
      </c>
    </row>
    <row r="145" spans="1:48" ht="14.4" x14ac:dyDescent="0.3">
      <c r="A145" s="46">
        <f>+IFERROR(VLOOKUP(CONCATENATE(A$2,TRIM($K145)),'Stock Tango'!$A:$G,7,FALSE),0)</f>
        <v>0</v>
      </c>
      <c r="B145" s="46">
        <f>+IFERROR(VLOOKUP(CONCATENATE(B$2,TRIM($K145)),'Stock Tango'!$A:$G,7,FALSE),0)</f>
        <v>0</v>
      </c>
      <c r="C145" s="46">
        <f>+IFERROR(VLOOKUP(CONCATENATE(C$2,TRIM($K145)),'Stock Tango'!$A:$G,7,FALSE),0)</f>
        <v>0</v>
      </c>
      <c r="D145" s="47">
        <f>+IFERROR(VLOOKUP(CONCATENATE(D$2,TRIM($K145)),'Stock Tango'!$A:$G,7,FALSE),0)</f>
        <v>0</v>
      </c>
      <c r="E145" s="48">
        <f t="shared" si="14"/>
        <v>0</v>
      </c>
      <c r="F145" s="46" t="e">
        <f>(A145/+VLOOKUP(K145,Consumos!$B$3:$E$1000,4,0))</f>
        <v>#N/A</v>
      </c>
      <c r="G145" s="46" t="e">
        <f t="shared" si="15"/>
        <v>#N/A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 s="49">
        <f>+E145-M145+IFERROR(VLOOKUP(TRIM($K145)&amp;$AG$4,COMPRAS!$A$1:$E$1,7,0),0)</f>
        <v>0</v>
      </c>
      <c r="AH145" s="49">
        <f>+AG145-N145+IFERROR(VLOOKUP(TRIM($K145)&amp;AH$4,COMPRAS!$A$1:$E$1,7,0),0)</f>
        <v>0</v>
      </c>
      <c r="AI145" s="49">
        <f>+AH145-O145+IFERROR(VLOOKUP(TRIM($K145)&amp;AI$4,COMPRAS!$A$1:$E$1,7,0),0)</f>
        <v>0</v>
      </c>
      <c r="AJ145" s="49">
        <f>+AI145-P145+IFERROR(VLOOKUP(TRIM($K145)&amp;AJ$4,COMPRAS!$A$1:$E$1,7,0),0)</f>
        <v>0</v>
      </c>
      <c r="AK145" s="49">
        <f>+AJ145-Q145+IFERROR(VLOOKUP(TRIM($K145)&amp;AK$4,COMPRAS!$A$1:$E$1,7,0),0)</f>
        <v>0</v>
      </c>
      <c r="AL145" s="49">
        <f>+AK145-R145+IFERROR(VLOOKUP(TRIM($K145)&amp;AL$4,COMPRAS!$A$1:$E$1,7,0),0)</f>
        <v>0</v>
      </c>
      <c r="AM145" s="49">
        <f>+AL145-S145+IFERROR(VLOOKUP(TRIM($K145)&amp;AM$4,COMPRAS!$A$1:$E$1,7,0),0)</f>
        <v>0</v>
      </c>
      <c r="AN145" s="49">
        <f>+AM145-T145+IFERROR(VLOOKUP(TRIM($K145)&amp;AN$4,COMPRAS!$A$1:$E$1,7,0),0)</f>
        <v>0</v>
      </c>
      <c r="AO145" s="49">
        <f>+AN145-U145+IFERROR(VLOOKUP(TRIM($K145)&amp;AO$4,COMPRAS!$A$1:$E$1,7,0),0)</f>
        <v>0</v>
      </c>
      <c r="AP145" s="49">
        <f>+AO145-V145+IFERROR(VLOOKUP(TRIM($K145)&amp;AP$4,COMPRAS!$A$1:$E$1,7,0),0)</f>
        <v>0</v>
      </c>
      <c r="AQ145" s="49">
        <f>+AP145-W145+IFERROR(VLOOKUP(TRIM($K145)&amp;AQ$4,COMPRAS!$A$1:$E$1,7,0),0)</f>
        <v>0</v>
      </c>
      <c r="AR145" s="49">
        <f>+AQ145-X145+IFERROR(VLOOKUP(TRIM($K145)&amp;AR$4,COMPRAS!$A$1:$E$1,7,0),0)</f>
        <v>0</v>
      </c>
      <c r="AS145" s="49">
        <f>+AR145-Y145+IFERROR(VLOOKUP(TRIM($K145)&amp;AS$4,COMPRAS!$A$1:$E$1,7,0),0)</f>
        <v>0</v>
      </c>
      <c r="AT145" s="49">
        <f>+AS145-Z145+IFERROR(VLOOKUP(TRIM($K145)&amp;AT$4,COMPRAS!$A$1:$E$1,7,0),0)</f>
        <v>0</v>
      </c>
      <c r="AU145" s="49">
        <f>+AT145-AA145+IFERROR(VLOOKUP(TRIM($K145)&amp;AU$4,COMPRAS!$A$1:$E$1,7,0),0)</f>
        <v>0</v>
      </c>
      <c r="AV145" s="49">
        <f>+AU145-AB145+IFERROR(VLOOKUP(TRIM($K145)&amp;AV$4,COMPRAS!$A$1:$E$1,7,0),0)</f>
        <v>0</v>
      </c>
    </row>
    <row r="146" spans="1:48" ht="14.4" x14ac:dyDescent="0.3">
      <c r="A146" s="46">
        <f>+IFERROR(VLOOKUP(CONCATENATE(A$2,TRIM($K146)),'Stock Tango'!$A:$G,7,FALSE),0)</f>
        <v>0</v>
      </c>
      <c r="B146" s="46">
        <f>+IFERROR(VLOOKUP(CONCATENATE(B$2,TRIM($K146)),'Stock Tango'!$A:$G,7,FALSE),0)</f>
        <v>0</v>
      </c>
      <c r="C146" s="46">
        <f>+IFERROR(VLOOKUP(CONCATENATE(C$2,TRIM($K146)),'Stock Tango'!$A:$G,7,FALSE),0)</f>
        <v>0</v>
      </c>
      <c r="D146" s="47">
        <f>+IFERROR(VLOOKUP(CONCATENATE(D$2,TRIM($K146)),'Stock Tango'!$A:$G,7,FALSE),0)</f>
        <v>0</v>
      </c>
      <c r="E146" s="48">
        <f t="shared" si="14"/>
        <v>0</v>
      </c>
      <c r="F146" s="46" t="e">
        <f>(A146/+VLOOKUP(K146,Consumos!$B$3:$E$1000,4,0))</f>
        <v>#N/A</v>
      </c>
      <c r="G146" s="46" t="e">
        <f t="shared" si="15"/>
        <v>#N/A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 s="49">
        <f>+E146-M146+IFERROR(VLOOKUP(TRIM($K146)&amp;$AG$4,COMPRAS!$A$1:$E$1,7,0),0)</f>
        <v>0</v>
      </c>
      <c r="AH146" s="49">
        <f>+AG146-N146+IFERROR(VLOOKUP(TRIM($K146)&amp;AH$4,COMPRAS!$A$1:$E$1,7,0),0)</f>
        <v>0</v>
      </c>
      <c r="AI146" s="49">
        <f>+AH146-O146+IFERROR(VLOOKUP(TRIM($K146)&amp;AI$4,COMPRAS!$A$1:$E$1,7,0),0)</f>
        <v>0</v>
      </c>
      <c r="AJ146" s="49">
        <f>+AI146-P146+IFERROR(VLOOKUP(TRIM($K146)&amp;AJ$4,COMPRAS!$A$1:$E$1,7,0),0)</f>
        <v>0</v>
      </c>
      <c r="AK146" s="49">
        <f>+AJ146-Q146+IFERROR(VLOOKUP(TRIM($K146)&amp;AK$4,COMPRAS!$A$1:$E$1,7,0),0)</f>
        <v>0</v>
      </c>
      <c r="AL146" s="49">
        <f>+AK146-R146+IFERROR(VLOOKUP(TRIM($K146)&amp;AL$4,COMPRAS!$A$1:$E$1,7,0),0)</f>
        <v>0</v>
      </c>
      <c r="AM146" s="49">
        <f>+AL146-S146+IFERROR(VLOOKUP(TRIM($K146)&amp;AM$4,COMPRAS!$A$1:$E$1,7,0),0)</f>
        <v>0</v>
      </c>
      <c r="AN146" s="49">
        <f>+AM146-T146+IFERROR(VLOOKUP(TRIM($K146)&amp;AN$4,COMPRAS!$A$1:$E$1,7,0),0)</f>
        <v>0</v>
      </c>
      <c r="AO146" s="49">
        <f>+AN146-U146+IFERROR(VLOOKUP(TRIM($K146)&amp;AO$4,COMPRAS!$A$1:$E$1,7,0),0)</f>
        <v>0</v>
      </c>
      <c r="AP146" s="49">
        <f>+AO146-V146+IFERROR(VLOOKUP(TRIM($K146)&amp;AP$4,COMPRAS!$A$1:$E$1,7,0),0)</f>
        <v>0</v>
      </c>
      <c r="AQ146" s="49">
        <f>+AP146-W146+IFERROR(VLOOKUP(TRIM($K146)&amp;AQ$4,COMPRAS!$A$1:$E$1,7,0),0)</f>
        <v>0</v>
      </c>
      <c r="AR146" s="49">
        <f>+AQ146-X146+IFERROR(VLOOKUP(TRIM($K146)&amp;AR$4,COMPRAS!$A$1:$E$1,7,0),0)</f>
        <v>0</v>
      </c>
      <c r="AS146" s="49">
        <f>+AR146-Y146+IFERROR(VLOOKUP(TRIM($K146)&amp;AS$4,COMPRAS!$A$1:$E$1,7,0),0)</f>
        <v>0</v>
      </c>
      <c r="AT146" s="49">
        <f>+AS146-Z146+IFERROR(VLOOKUP(TRIM($K146)&amp;AT$4,COMPRAS!$A$1:$E$1,7,0),0)</f>
        <v>0</v>
      </c>
      <c r="AU146" s="49">
        <f>+AT146-AA146+IFERROR(VLOOKUP(TRIM($K146)&amp;AU$4,COMPRAS!$A$1:$E$1,7,0),0)</f>
        <v>0</v>
      </c>
      <c r="AV146" s="49">
        <f>+AU146-AB146+IFERROR(VLOOKUP(TRIM($K146)&amp;AV$4,COMPRAS!$A$1:$E$1,7,0),0)</f>
        <v>0</v>
      </c>
    </row>
    <row r="147" spans="1:48" ht="14.4" x14ac:dyDescent="0.3">
      <c r="A147" s="46">
        <f>+IFERROR(VLOOKUP(CONCATENATE(A$2,TRIM($K147)),'Stock Tango'!$A:$G,7,FALSE),0)</f>
        <v>0</v>
      </c>
      <c r="B147" s="46">
        <f>+IFERROR(VLOOKUP(CONCATENATE(B$2,TRIM($K147)),'Stock Tango'!$A:$G,7,FALSE),0)</f>
        <v>0</v>
      </c>
      <c r="C147" s="46">
        <f>+IFERROR(VLOOKUP(CONCATENATE(C$2,TRIM($K147)),'Stock Tango'!$A:$G,7,FALSE),0)</f>
        <v>0</v>
      </c>
      <c r="D147" s="47">
        <f>+IFERROR(VLOOKUP(CONCATENATE(D$2,TRIM($K147)),'Stock Tango'!$A:$G,7,FALSE),0)</f>
        <v>0</v>
      </c>
      <c r="E147" s="48">
        <f t="shared" si="14"/>
        <v>0</v>
      </c>
      <c r="F147" s="46" t="e">
        <f>(A147/+VLOOKUP(K147,Consumos!$B$3:$E$1000,4,0))</f>
        <v>#N/A</v>
      </c>
      <c r="G147" s="46" t="e">
        <f t="shared" si="15"/>
        <v>#N/A</v>
      </c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 s="49">
        <f>+E147-M147+IFERROR(VLOOKUP(TRIM($K147)&amp;$AG$4,COMPRAS!$A$1:$E$1,7,0),0)</f>
        <v>0</v>
      </c>
      <c r="AH147" s="49">
        <f>+AG147-N147+IFERROR(VLOOKUP(TRIM($K147)&amp;AH$4,COMPRAS!$A$1:$E$1,7,0),0)</f>
        <v>0</v>
      </c>
      <c r="AI147" s="49">
        <f>+AH147-O147+IFERROR(VLOOKUP(TRIM($K147)&amp;AI$4,COMPRAS!$A$1:$E$1,7,0),0)</f>
        <v>0</v>
      </c>
      <c r="AJ147" s="49">
        <f>+AI147-P147+IFERROR(VLOOKUP(TRIM($K147)&amp;AJ$4,COMPRAS!$A$1:$E$1,7,0),0)</f>
        <v>0</v>
      </c>
      <c r="AK147" s="49">
        <f>+AJ147-Q147+IFERROR(VLOOKUP(TRIM($K147)&amp;AK$4,COMPRAS!$A$1:$E$1,7,0),0)</f>
        <v>0</v>
      </c>
      <c r="AL147" s="49">
        <f>+AK147-R147+IFERROR(VLOOKUP(TRIM($K147)&amp;AL$4,COMPRAS!$A$1:$E$1,7,0),0)</f>
        <v>0</v>
      </c>
      <c r="AM147" s="49">
        <f>+AL147-S147+IFERROR(VLOOKUP(TRIM($K147)&amp;AM$4,COMPRAS!$A$1:$E$1,7,0),0)</f>
        <v>0</v>
      </c>
      <c r="AN147" s="49">
        <f>+AM147-T147+IFERROR(VLOOKUP(TRIM($K147)&amp;AN$4,COMPRAS!$A$1:$E$1,7,0),0)</f>
        <v>0</v>
      </c>
      <c r="AO147" s="49">
        <f>+AN147-U147+IFERROR(VLOOKUP(TRIM($K147)&amp;AO$4,COMPRAS!$A$1:$E$1,7,0),0)</f>
        <v>0</v>
      </c>
      <c r="AP147" s="49">
        <f>+AO147-V147+IFERROR(VLOOKUP(TRIM($K147)&amp;AP$4,COMPRAS!$A$1:$E$1,7,0),0)</f>
        <v>0</v>
      </c>
      <c r="AQ147" s="49">
        <f>+AP147-W147+IFERROR(VLOOKUP(TRIM($K147)&amp;AQ$4,COMPRAS!$A$1:$E$1,7,0),0)</f>
        <v>0</v>
      </c>
      <c r="AR147" s="49">
        <f>+AQ147-X147+IFERROR(VLOOKUP(TRIM($K147)&amp;AR$4,COMPRAS!$A$1:$E$1,7,0),0)</f>
        <v>0</v>
      </c>
      <c r="AS147" s="49">
        <f>+AR147-Y147+IFERROR(VLOOKUP(TRIM($K147)&amp;AS$4,COMPRAS!$A$1:$E$1,7,0),0)</f>
        <v>0</v>
      </c>
      <c r="AT147" s="49">
        <f>+AS147-Z147+IFERROR(VLOOKUP(TRIM($K147)&amp;AT$4,COMPRAS!$A$1:$E$1,7,0),0)</f>
        <v>0</v>
      </c>
      <c r="AU147" s="49">
        <f>+AT147-AA147+IFERROR(VLOOKUP(TRIM($K147)&amp;AU$4,COMPRAS!$A$1:$E$1,7,0),0)</f>
        <v>0</v>
      </c>
      <c r="AV147" s="49">
        <f>+AU147-AB147+IFERROR(VLOOKUP(TRIM($K147)&amp;AV$4,COMPRAS!$A$1:$E$1,7,0),0)</f>
        <v>0</v>
      </c>
    </row>
    <row r="148" spans="1:48" ht="14.4" x14ac:dyDescent="0.3">
      <c r="A148" s="46">
        <f>+IFERROR(VLOOKUP(CONCATENATE(A$2,TRIM($K148)),'Stock Tango'!$A:$G,7,FALSE),0)</f>
        <v>0</v>
      </c>
      <c r="B148" s="46">
        <f>+IFERROR(VLOOKUP(CONCATENATE(B$2,TRIM($K148)),'Stock Tango'!$A:$G,7,FALSE),0)</f>
        <v>0</v>
      </c>
      <c r="C148" s="46">
        <f>+IFERROR(VLOOKUP(CONCATENATE(C$2,TRIM($K148)),'Stock Tango'!$A:$G,7,FALSE),0)</f>
        <v>0</v>
      </c>
      <c r="D148" s="47">
        <f>+IFERROR(VLOOKUP(CONCATENATE(D$2,TRIM($K148)),'Stock Tango'!$A:$G,7,FALSE),0)</f>
        <v>0</v>
      </c>
      <c r="E148" s="48">
        <f t="shared" si="14"/>
        <v>0</v>
      </c>
      <c r="F148" s="46" t="e">
        <f>(A148/+VLOOKUP(K148,Consumos!$B$3:$E$1000,4,0))</f>
        <v>#N/A</v>
      </c>
      <c r="G148" s="46" t="e">
        <f t="shared" si="15"/>
        <v>#N/A</v>
      </c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 s="49">
        <f>+E148-M148+IFERROR(VLOOKUP(TRIM($K148)&amp;$AG$4,COMPRAS!$A$1:$E$1,7,0),0)</f>
        <v>0</v>
      </c>
      <c r="AH148" s="49">
        <f>+AG148-N148+IFERROR(VLOOKUP(TRIM($K148)&amp;AH$4,COMPRAS!$A$1:$E$1,7,0),0)</f>
        <v>0</v>
      </c>
      <c r="AI148" s="49">
        <f>+AH148-O148+IFERROR(VLOOKUP(TRIM($K148)&amp;AI$4,COMPRAS!$A$1:$E$1,7,0),0)</f>
        <v>0</v>
      </c>
      <c r="AJ148" s="49">
        <f>+AI148-P148+IFERROR(VLOOKUP(TRIM($K148)&amp;AJ$4,COMPRAS!$A$1:$E$1,7,0),0)</f>
        <v>0</v>
      </c>
      <c r="AK148" s="49">
        <f>+AJ148-Q148+IFERROR(VLOOKUP(TRIM($K148)&amp;AK$4,COMPRAS!$A$1:$E$1,7,0),0)</f>
        <v>0</v>
      </c>
      <c r="AL148" s="49">
        <f>+AK148-R148+IFERROR(VLOOKUP(TRIM($K148)&amp;AL$4,COMPRAS!$A$1:$E$1,7,0),0)</f>
        <v>0</v>
      </c>
      <c r="AM148" s="49">
        <f>+AL148-S148+IFERROR(VLOOKUP(TRIM($K148)&amp;AM$4,COMPRAS!$A$1:$E$1,7,0),0)</f>
        <v>0</v>
      </c>
      <c r="AN148" s="49">
        <f>+AM148-T148+IFERROR(VLOOKUP(TRIM($K148)&amp;AN$4,COMPRAS!$A$1:$E$1,7,0),0)</f>
        <v>0</v>
      </c>
      <c r="AO148" s="49">
        <f>+AN148-U148+IFERROR(VLOOKUP(TRIM($K148)&amp;AO$4,COMPRAS!$A$1:$E$1,7,0),0)</f>
        <v>0</v>
      </c>
      <c r="AP148" s="49">
        <f>+AO148-V148+IFERROR(VLOOKUP(TRIM($K148)&amp;AP$4,COMPRAS!$A$1:$E$1,7,0),0)</f>
        <v>0</v>
      </c>
      <c r="AQ148" s="49">
        <f>+AP148-W148+IFERROR(VLOOKUP(TRIM($K148)&amp;AQ$4,COMPRAS!$A$1:$E$1,7,0),0)</f>
        <v>0</v>
      </c>
      <c r="AR148" s="49">
        <f>+AQ148-X148+IFERROR(VLOOKUP(TRIM($K148)&amp;AR$4,COMPRAS!$A$1:$E$1,7,0),0)</f>
        <v>0</v>
      </c>
      <c r="AS148" s="49">
        <f>+AR148-Y148+IFERROR(VLOOKUP(TRIM($K148)&amp;AS$4,COMPRAS!$A$1:$E$1,7,0),0)</f>
        <v>0</v>
      </c>
      <c r="AT148" s="49">
        <f>+AS148-Z148+IFERROR(VLOOKUP(TRIM($K148)&amp;AT$4,COMPRAS!$A$1:$E$1,7,0),0)</f>
        <v>0</v>
      </c>
      <c r="AU148" s="49">
        <f>+AT148-AA148+IFERROR(VLOOKUP(TRIM($K148)&amp;AU$4,COMPRAS!$A$1:$E$1,7,0),0)</f>
        <v>0</v>
      </c>
      <c r="AV148" s="49">
        <f>+AU148-AB148+IFERROR(VLOOKUP(TRIM($K148)&amp;AV$4,COMPRAS!$A$1:$E$1,7,0),0)</f>
        <v>0</v>
      </c>
    </row>
    <row r="149" spans="1:48" ht="14.4" x14ac:dyDescent="0.3">
      <c r="A149" s="46">
        <f>+IFERROR(VLOOKUP(CONCATENATE(A$2,TRIM($K149)),'Stock Tango'!$A:$G,7,FALSE),0)</f>
        <v>0</v>
      </c>
      <c r="B149" s="46">
        <f>+IFERROR(VLOOKUP(CONCATENATE(B$2,TRIM($K149)),'Stock Tango'!$A:$G,7,FALSE),0)</f>
        <v>0</v>
      </c>
      <c r="C149" s="46">
        <f>+IFERROR(VLOOKUP(CONCATENATE(C$2,TRIM($K149)),'Stock Tango'!$A:$G,7,FALSE),0)</f>
        <v>0</v>
      </c>
      <c r="D149" s="47">
        <f>+IFERROR(VLOOKUP(CONCATENATE(D$2,TRIM($K149)),'Stock Tango'!$A:$G,7,FALSE),0)</f>
        <v>0</v>
      </c>
      <c r="E149" s="48">
        <f t="shared" si="14"/>
        <v>0</v>
      </c>
      <c r="F149" s="46" t="e">
        <f>(A149/+VLOOKUP(K149,Consumos!$B$3:$E$1000,4,0))</f>
        <v>#N/A</v>
      </c>
      <c r="G149" s="46" t="e">
        <f t="shared" si="15"/>
        <v>#N/A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 s="49">
        <f>+E149-M149+IFERROR(VLOOKUP(TRIM($K149)&amp;$AG$4,COMPRAS!$A$1:$E$1,7,0),0)</f>
        <v>0</v>
      </c>
      <c r="AH149" s="49">
        <f>+AG149-N149+IFERROR(VLOOKUP(TRIM($K149)&amp;AH$4,COMPRAS!$A$1:$E$1,7,0),0)</f>
        <v>0</v>
      </c>
      <c r="AI149" s="49">
        <f>+AH149-O149+IFERROR(VLOOKUP(TRIM($K149)&amp;AI$4,COMPRAS!$A$1:$E$1,7,0),0)</f>
        <v>0</v>
      </c>
      <c r="AJ149" s="49">
        <f>+AI149-P149+IFERROR(VLOOKUP(TRIM($K149)&amp;AJ$4,COMPRAS!$A$1:$E$1,7,0),0)</f>
        <v>0</v>
      </c>
      <c r="AK149" s="49">
        <f>+AJ149-Q149+IFERROR(VLOOKUP(TRIM($K149)&amp;AK$4,COMPRAS!$A$1:$E$1,7,0),0)</f>
        <v>0</v>
      </c>
      <c r="AL149" s="49">
        <f>+AK149-R149+IFERROR(VLOOKUP(TRIM($K149)&amp;AL$4,COMPRAS!$A$1:$E$1,7,0),0)</f>
        <v>0</v>
      </c>
      <c r="AM149" s="49">
        <f>+AL149-S149+IFERROR(VLOOKUP(TRIM($K149)&amp;AM$4,COMPRAS!$A$1:$E$1,7,0),0)</f>
        <v>0</v>
      </c>
      <c r="AN149" s="49">
        <f>+AM149-T149+IFERROR(VLOOKUP(TRIM($K149)&amp;AN$4,COMPRAS!$A$1:$E$1,7,0),0)</f>
        <v>0</v>
      </c>
      <c r="AO149" s="49">
        <f>+AN149-U149+IFERROR(VLOOKUP(TRIM($K149)&amp;AO$4,COMPRAS!$A$1:$E$1,7,0),0)</f>
        <v>0</v>
      </c>
      <c r="AP149" s="49">
        <f>+AO149-V149+IFERROR(VLOOKUP(TRIM($K149)&amp;AP$4,COMPRAS!$A$1:$E$1,7,0),0)</f>
        <v>0</v>
      </c>
      <c r="AQ149" s="49">
        <f>+AP149-W149+IFERROR(VLOOKUP(TRIM($K149)&amp;AQ$4,COMPRAS!$A$1:$E$1,7,0),0)</f>
        <v>0</v>
      </c>
      <c r="AR149" s="49">
        <f>+AQ149-X149+IFERROR(VLOOKUP(TRIM($K149)&amp;AR$4,COMPRAS!$A$1:$E$1,7,0),0)</f>
        <v>0</v>
      </c>
      <c r="AS149" s="49">
        <f>+AR149-Y149+IFERROR(VLOOKUP(TRIM($K149)&amp;AS$4,COMPRAS!$A$1:$E$1,7,0),0)</f>
        <v>0</v>
      </c>
      <c r="AT149" s="49">
        <f>+AS149-Z149+IFERROR(VLOOKUP(TRIM($K149)&amp;AT$4,COMPRAS!$A$1:$E$1,7,0),0)</f>
        <v>0</v>
      </c>
      <c r="AU149" s="49">
        <f>+AT149-AA149+IFERROR(VLOOKUP(TRIM($K149)&amp;AU$4,COMPRAS!$A$1:$E$1,7,0),0)</f>
        <v>0</v>
      </c>
      <c r="AV149" s="49">
        <f>+AU149-AB149+IFERROR(VLOOKUP(TRIM($K149)&amp;AV$4,COMPRAS!$A$1:$E$1,7,0),0)</f>
        <v>0</v>
      </c>
    </row>
    <row r="150" spans="1:48" ht="14.4" x14ac:dyDescent="0.3">
      <c r="A150" s="46">
        <f>+IFERROR(VLOOKUP(CONCATENATE(A$2,TRIM($K150)),'Stock Tango'!$A:$G,7,FALSE),0)</f>
        <v>0</v>
      </c>
      <c r="B150" s="46">
        <f>+IFERROR(VLOOKUP(CONCATENATE(B$2,TRIM($K150)),'Stock Tango'!$A:$G,7,FALSE),0)</f>
        <v>0</v>
      </c>
      <c r="C150" s="46">
        <f>+IFERROR(VLOOKUP(CONCATENATE(C$2,TRIM($K150)),'Stock Tango'!$A:$G,7,FALSE),0)</f>
        <v>0</v>
      </c>
      <c r="D150" s="47">
        <f>+IFERROR(VLOOKUP(CONCATENATE(D$2,TRIM($K150)),'Stock Tango'!$A:$G,7,FALSE),0)</f>
        <v>0</v>
      </c>
      <c r="E150" s="48">
        <f t="shared" si="14"/>
        <v>0</v>
      </c>
      <c r="F150" s="46" t="e">
        <f>(A150/+VLOOKUP(K150,Consumos!$B$3:$E$1000,4,0))</f>
        <v>#N/A</v>
      </c>
      <c r="G150" s="46" t="e">
        <f t="shared" si="15"/>
        <v>#N/A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 s="49">
        <f>+E150-M150+IFERROR(VLOOKUP(TRIM($K150)&amp;$AG$4,COMPRAS!$A$1:$E$1,7,0),0)</f>
        <v>0</v>
      </c>
      <c r="AH150" s="49">
        <f>+AG150-N150+IFERROR(VLOOKUP(TRIM($K150)&amp;AH$4,COMPRAS!$A$1:$E$1,7,0),0)</f>
        <v>0</v>
      </c>
      <c r="AI150" s="49">
        <f>+AH150-O150+IFERROR(VLOOKUP(TRIM($K150)&amp;AI$4,COMPRAS!$A$1:$E$1,7,0),0)</f>
        <v>0</v>
      </c>
      <c r="AJ150" s="49">
        <f>+AI150-P150+IFERROR(VLOOKUP(TRIM($K150)&amp;AJ$4,COMPRAS!$A$1:$E$1,7,0),0)</f>
        <v>0</v>
      </c>
      <c r="AK150" s="49">
        <f>+AJ150-Q150+IFERROR(VLOOKUP(TRIM($K150)&amp;AK$4,COMPRAS!$A$1:$E$1,7,0),0)</f>
        <v>0</v>
      </c>
      <c r="AL150" s="49">
        <f>+AK150-R150+IFERROR(VLOOKUP(TRIM($K150)&amp;AL$4,COMPRAS!$A$1:$E$1,7,0),0)</f>
        <v>0</v>
      </c>
      <c r="AM150" s="49">
        <f>+AL150-S150+IFERROR(VLOOKUP(TRIM($K150)&amp;AM$4,COMPRAS!$A$1:$E$1,7,0),0)</f>
        <v>0</v>
      </c>
      <c r="AN150" s="49">
        <f>+AM150-T150+IFERROR(VLOOKUP(TRIM($K150)&amp;AN$4,COMPRAS!$A$1:$E$1,7,0),0)</f>
        <v>0</v>
      </c>
      <c r="AO150" s="49">
        <f>+AN150-U150+IFERROR(VLOOKUP(TRIM($K150)&amp;AO$4,COMPRAS!$A$1:$E$1,7,0),0)</f>
        <v>0</v>
      </c>
      <c r="AP150" s="49">
        <f>+AO150-V150+IFERROR(VLOOKUP(TRIM($K150)&amp;AP$4,COMPRAS!$A$1:$E$1,7,0),0)</f>
        <v>0</v>
      </c>
      <c r="AQ150" s="49">
        <f>+AP150-W150+IFERROR(VLOOKUP(TRIM($K150)&amp;AQ$4,COMPRAS!$A$1:$E$1,7,0),0)</f>
        <v>0</v>
      </c>
      <c r="AR150" s="49">
        <f>+AQ150-X150+IFERROR(VLOOKUP(TRIM($K150)&amp;AR$4,COMPRAS!$A$1:$E$1,7,0),0)</f>
        <v>0</v>
      </c>
      <c r="AS150" s="49">
        <f>+AR150-Y150+IFERROR(VLOOKUP(TRIM($K150)&amp;AS$4,COMPRAS!$A$1:$E$1,7,0),0)</f>
        <v>0</v>
      </c>
      <c r="AT150" s="49">
        <f>+AS150-Z150+IFERROR(VLOOKUP(TRIM($K150)&amp;AT$4,COMPRAS!$A$1:$E$1,7,0),0)</f>
        <v>0</v>
      </c>
      <c r="AU150" s="49">
        <f>+AT150-AA150+IFERROR(VLOOKUP(TRIM($K150)&amp;AU$4,COMPRAS!$A$1:$E$1,7,0),0)</f>
        <v>0</v>
      </c>
      <c r="AV150" s="49">
        <f>+AU150-AB150+IFERROR(VLOOKUP(TRIM($K150)&amp;AV$4,COMPRAS!$A$1:$E$1,7,0),0)</f>
        <v>0</v>
      </c>
    </row>
    <row r="151" spans="1:48" ht="14.4" x14ac:dyDescent="0.3">
      <c r="A151" s="46">
        <f>+IFERROR(VLOOKUP(CONCATENATE(A$2,TRIM($K151)),'Stock Tango'!$A:$G,7,FALSE),0)</f>
        <v>0</v>
      </c>
      <c r="B151" s="46">
        <f>+IFERROR(VLOOKUP(CONCATENATE(B$2,TRIM($K151)),'Stock Tango'!$A:$G,7,FALSE),0)</f>
        <v>0</v>
      </c>
      <c r="C151" s="46">
        <f>+IFERROR(VLOOKUP(CONCATENATE(C$2,TRIM($K151)),'Stock Tango'!$A:$G,7,FALSE),0)</f>
        <v>0</v>
      </c>
      <c r="D151" s="47">
        <f>+IFERROR(VLOOKUP(CONCATENATE(D$2,TRIM($K151)),'Stock Tango'!$A:$G,7,FALSE),0)</f>
        <v>0</v>
      </c>
      <c r="E151" s="48">
        <f t="shared" si="14"/>
        <v>0</v>
      </c>
      <c r="F151" s="46" t="e">
        <f>(A151/+VLOOKUP(K151,Consumos!$B$3:$E$1000,4,0))</f>
        <v>#N/A</v>
      </c>
      <c r="G151" s="46" t="e">
        <f t="shared" si="15"/>
        <v>#N/A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 s="49">
        <f>+E151-M151+IFERROR(VLOOKUP(TRIM($K151)&amp;$AG$4,COMPRAS!$A$1:$E$1,7,0),0)</f>
        <v>0</v>
      </c>
      <c r="AH151" s="49">
        <f>+AG151-N151+IFERROR(VLOOKUP(TRIM($K151)&amp;AH$4,COMPRAS!$A$1:$E$1,7,0),0)</f>
        <v>0</v>
      </c>
      <c r="AI151" s="49">
        <f>+AH151-O151+IFERROR(VLOOKUP(TRIM($K151)&amp;AI$4,COMPRAS!$A$1:$E$1,7,0),0)</f>
        <v>0</v>
      </c>
      <c r="AJ151" s="49">
        <f>+AI151-P151+IFERROR(VLOOKUP(TRIM($K151)&amp;AJ$4,COMPRAS!$A$1:$E$1,7,0),0)</f>
        <v>0</v>
      </c>
      <c r="AK151" s="49">
        <f>+AJ151-Q151+IFERROR(VLOOKUP(TRIM($K151)&amp;AK$4,COMPRAS!$A$1:$E$1,7,0),0)</f>
        <v>0</v>
      </c>
      <c r="AL151" s="49">
        <f>+AK151-R151+IFERROR(VLOOKUP(TRIM($K151)&amp;AL$4,COMPRAS!$A$1:$E$1,7,0),0)</f>
        <v>0</v>
      </c>
      <c r="AM151" s="49">
        <f>+AL151-S151+IFERROR(VLOOKUP(TRIM($K151)&amp;AM$4,COMPRAS!$A$1:$E$1,7,0),0)</f>
        <v>0</v>
      </c>
      <c r="AN151" s="49">
        <f>+AM151-T151+IFERROR(VLOOKUP(TRIM($K151)&amp;AN$4,COMPRAS!$A$1:$E$1,7,0),0)</f>
        <v>0</v>
      </c>
      <c r="AO151" s="49">
        <f>+AN151-U151+IFERROR(VLOOKUP(TRIM($K151)&amp;AO$4,COMPRAS!$A$1:$E$1,7,0),0)</f>
        <v>0</v>
      </c>
      <c r="AP151" s="49">
        <f>+AO151-V151+IFERROR(VLOOKUP(TRIM($K151)&amp;AP$4,COMPRAS!$A$1:$E$1,7,0),0)</f>
        <v>0</v>
      </c>
      <c r="AQ151" s="49">
        <f>+AP151-W151+IFERROR(VLOOKUP(TRIM($K151)&amp;AQ$4,COMPRAS!$A$1:$E$1,7,0),0)</f>
        <v>0</v>
      </c>
      <c r="AR151" s="49">
        <f>+AQ151-X151+IFERROR(VLOOKUP(TRIM($K151)&amp;AR$4,COMPRAS!$A$1:$E$1,7,0),0)</f>
        <v>0</v>
      </c>
      <c r="AS151" s="49">
        <f>+AR151-Y151+IFERROR(VLOOKUP(TRIM($K151)&amp;AS$4,COMPRAS!$A$1:$E$1,7,0),0)</f>
        <v>0</v>
      </c>
      <c r="AT151" s="49">
        <f>+AS151-Z151+IFERROR(VLOOKUP(TRIM($K151)&amp;AT$4,COMPRAS!$A$1:$E$1,7,0),0)</f>
        <v>0</v>
      </c>
      <c r="AU151" s="49">
        <f>+AT151-AA151+IFERROR(VLOOKUP(TRIM($K151)&amp;AU$4,COMPRAS!$A$1:$E$1,7,0),0)</f>
        <v>0</v>
      </c>
      <c r="AV151" s="49">
        <f>+AU151-AB151+IFERROR(VLOOKUP(TRIM($K151)&amp;AV$4,COMPRAS!$A$1:$E$1,7,0),0)</f>
        <v>0</v>
      </c>
    </row>
    <row r="152" spans="1:48" ht="14.4" x14ac:dyDescent="0.3">
      <c r="A152" s="46">
        <f>+IFERROR(VLOOKUP(CONCATENATE(A$2,TRIM($K152)),'Stock Tango'!$A:$G,7,FALSE),0)</f>
        <v>0</v>
      </c>
      <c r="B152" s="46">
        <f>+IFERROR(VLOOKUP(CONCATENATE(B$2,TRIM($K152)),'Stock Tango'!$A:$G,7,FALSE),0)</f>
        <v>0</v>
      </c>
      <c r="C152" s="46">
        <f>+IFERROR(VLOOKUP(CONCATENATE(C$2,TRIM($K152)),'Stock Tango'!$A:$G,7,FALSE),0)</f>
        <v>0</v>
      </c>
      <c r="D152" s="47">
        <f>+IFERROR(VLOOKUP(CONCATENATE(D$2,TRIM($K152)),'Stock Tango'!$A:$G,7,FALSE),0)</f>
        <v>0</v>
      </c>
      <c r="E152" s="48">
        <f t="shared" si="14"/>
        <v>0</v>
      </c>
      <c r="F152" s="46" t="e">
        <f>(A152/+VLOOKUP(K152,Consumos!$B$3:$E$1000,4,0))</f>
        <v>#N/A</v>
      </c>
      <c r="G152" s="46" t="e">
        <f t="shared" si="15"/>
        <v>#N/A</v>
      </c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 s="49">
        <f>+E152-M152+IFERROR(VLOOKUP(TRIM($K152)&amp;$AG$4,COMPRAS!$A$1:$E$1,7,0),0)</f>
        <v>0</v>
      </c>
      <c r="AH152" s="49">
        <f>+AG152-N152+IFERROR(VLOOKUP(TRIM($K152)&amp;AH$4,COMPRAS!$A$1:$E$1,7,0),0)</f>
        <v>0</v>
      </c>
      <c r="AI152" s="49">
        <f>+AH152-O152+IFERROR(VLOOKUP(TRIM($K152)&amp;AI$4,COMPRAS!$A$1:$E$1,7,0),0)</f>
        <v>0</v>
      </c>
      <c r="AJ152" s="49">
        <f>+AI152-P152+IFERROR(VLOOKUP(TRIM($K152)&amp;AJ$4,COMPRAS!$A$1:$E$1,7,0),0)</f>
        <v>0</v>
      </c>
      <c r="AK152" s="49">
        <f>+AJ152-Q152+IFERROR(VLOOKUP(TRIM($K152)&amp;AK$4,COMPRAS!$A$1:$E$1,7,0),0)</f>
        <v>0</v>
      </c>
      <c r="AL152" s="49">
        <f>+AK152-R152+IFERROR(VLOOKUP(TRIM($K152)&amp;AL$4,COMPRAS!$A$1:$E$1,7,0),0)</f>
        <v>0</v>
      </c>
      <c r="AM152" s="49">
        <f>+AL152-S152+IFERROR(VLOOKUP(TRIM($K152)&amp;AM$4,COMPRAS!$A$1:$E$1,7,0),0)</f>
        <v>0</v>
      </c>
      <c r="AN152" s="49">
        <f>+AM152-T152+IFERROR(VLOOKUP(TRIM($K152)&amp;AN$4,COMPRAS!$A$1:$E$1,7,0),0)</f>
        <v>0</v>
      </c>
      <c r="AO152" s="49">
        <f>+AN152-U152+IFERROR(VLOOKUP(TRIM($K152)&amp;AO$4,COMPRAS!$A$1:$E$1,7,0),0)</f>
        <v>0</v>
      </c>
      <c r="AP152" s="49">
        <f>+AO152-V152+IFERROR(VLOOKUP(TRIM($K152)&amp;AP$4,COMPRAS!$A$1:$E$1,7,0),0)</f>
        <v>0</v>
      </c>
      <c r="AQ152" s="49">
        <f>+AP152-W152+IFERROR(VLOOKUP(TRIM($K152)&amp;AQ$4,COMPRAS!$A$1:$E$1,7,0),0)</f>
        <v>0</v>
      </c>
      <c r="AR152" s="49">
        <f>+AQ152-X152+IFERROR(VLOOKUP(TRIM($K152)&amp;AR$4,COMPRAS!$A$1:$E$1,7,0),0)</f>
        <v>0</v>
      </c>
      <c r="AS152" s="49">
        <f>+AR152-Y152+IFERROR(VLOOKUP(TRIM($K152)&amp;AS$4,COMPRAS!$A$1:$E$1,7,0),0)</f>
        <v>0</v>
      </c>
      <c r="AT152" s="49">
        <f>+AS152-Z152+IFERROR(VLOOKUP(TRIM($K152)&amp;AT$4,COMPRAS!$A$1:$E$1,7,0),0)</f>
        <v>0</v>
      </c>
      <c r="AU152" s="49">
        <f>+AT152-AA152+IFERROR(VLOOKUP(TRIM($K152)&amp;AU$4,COMPRAS!$A$1:$E$1,7,0),0)</f>
        <v>0</v>
      </c>
      <c r="AV152" s="49">
        <f>+AU152-AB152+IFERROR(VLOOKUP(TRIM($K152)&amp;AV$4,COMPRAS!$A$1:$E$1,7,0),0)</f>
        <v>0</v>
      </c>
    </row>
    <row r="153" spans="1:48" ht="14.4" x14ac:dyDescent="0.3">
      <c r="A153" s="46">
        <f>+IFERROR(VLOOKUP(CONCATENATE(A$2,TRIM($K153)),'Stock Tango'!$A:$G,7,FALSE),0)</f>
        <v>0</v>
      </c>
      <c r="B153" s="46">
        <f>+IFERROR(VLOOKUP(CONCATENATE(B$2,TRIM($K153)),'Stock Tango'!$A:$G,7,FALSE),0)</f>
        <v>0</v>
      </c>
      <c r="C153" s="46">
        <f>+IFERROR(VLOOKUP(CONCATENATE(C$2,TRIM($K153)),'Stock Tango'!$A:$G,7,FALSE),0)</f>
        <v>0</v>
      </c>
      <c r="D153" s="47">
        <f>+IFERROR(VLOOKUP(CONCATENATE(D$2,TRIM($K153)),'Stock Tango'!$A:$G,7,FALSE),0)</f>
        <v>0</v>
      </c>
      <c r="E153" s="48">
        <f t="shared" si="14"/>
        <v>0</v>
      </c>
      <c r="F153" s="46" t="e">
        <f>(A153/+VLOOKUP(K153,Consumos!$B$3:$E$1000,4,0))</f>
        <v>#N/A</v>
      </c>
      <c r="G153" s="46" t="e">
        <f t="shared" si="15"/>
        <v>#N/A</v>
      </c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 s="49">
        <f>+E153-M153+IFERROR(VLOOKUP(TRIM($K153)&amp;$AG$4,COMPRAS!$A$1:$E$1,7,0),0)</f>
        <v>0</v>
      </c>
      <c r="AH153" s="49">
        <f>+AG153-N153+IFERROR(VLOOKUP(TRIM($K153)&amp;AH$4,COMPRAS!$A$1:$E$1,7,0),0)</f>
        <v>0</v>
      </c>
      <c r="AI153" s="49">
        <f>+AH153-O153+IFERROR(VLOOKUP(TRIM($K153)&amp;AI$4,COMPRAS!$A$1:$E$1,7,0),0)</f>
        <v>0</v>
      </c>
      <c r="AJ153" s="49">
        <f>+AI153-P153+IFERROR(VLOOKUP(TRIM($K153)&amp;AJ$4,COMPRAS!$A$1:$E$1,7,0),0)</f>
        <v>0</v>
      </c>
      <c r="AK153" s="49">
        <f>+AJ153-Q153+IFERROR(VLOOKUP(TRIM($K153)&amp;AK$4,COMPRAS!$A$1:$E$1,7,0),0)</f>
        <v>0</v>
      </c>
      <c r="AL153" s="49">
        <f>+AK153-R153+IFERROR(VLOOKUP(TRIM($K153)&amp;AL$4,COMPRAS!$A$1:$E$1,7,0),0)</f>
        <v>0</v>
      </c>
      <c r="AM153" s="49">
        <f>+AL153-S153+IFERROR(VLOOKUP(TRIM($K153)&amp;AM$4,COMPRAS!$A$1:$E$1,7,0),0)</f>
        <v>0</v>
      </c>
      <c r="AN153" s="49">
        <f>+AM153-T153+IFERROR(VLOOKUP(TRIM($K153)&amp;AN$4,COMPRAS!$A$1:$E$1,7,0),0)</f>
        <v>0</v>
      </c>
      <c r="AO153" s="49">
        <f>+AN153-U153+IFERROR(VLOOKUP(TRIM($K153)&amp;AO$4,COMPRAS!$A$1:$E$1,7,0),0)</f>
        <v>0</v>
      </c>
      <c r="AP153" s="49">
        <f>+AO153-V153+IFERROR(VLOOKUP(TRIM($K153)&amp;AP$4,COMPRAS!$A$1:$E$1,7,0),0)</f>
        <v>0</v>
      </c>
      <c r="AQ153" s="49">
        <f>+AP153-W153+IFERROR(VLOOKUP(TRIM($K153)&amp;AQ$4,COMPRAS!$A$1:$E$1,7,0),0)</f>
        <v>0</v>
      </c>
      <c r="AR153" s="49">
        <f>+AQ153-X153+IFERROR(VLOOKUP(TRIM($K153)&amp;AR$4,COMPRAS!$A$1:$E$1,7,0),0)</f>
        <v>0</v>
      </c>
      <c r="AS153" s="49">
        <f>+AR153-Y153+IFERROR(VLOOKUP(TRIM($K153)&amp;AS$4,COMPRAS!$A$1:$E$1,7,0),0)</f>
        <v>0</v>
      </c>
      <c r="AT153" s="49">
        <f>+AS153-Z153+IFERROR(VLOOKUP(TRIM($K153)&amp;AT$4,COMPRAS!$A$1:$E$1,7,0),0)</f>
        <v>0</v>
      </c>
      <c r="AU153" s="49">
        <f>+AT153-AA153+IFERROR(VLOOKUP(TRIM($K153)&amp;AU$4,COMPRAS!$A$1:$E$1,7,0),0)</f>
        <v>0</v>
      </c>
      <c r="AV153" s="49">
        <f>+AU153-AB153+IFERROR(VLOOKUP(TRIM($K153)&amp;AV$4,COMPRAS!$A$1:$E$1,7,0),0)</f>
        <v>0</v>
      </c>
    </row>
    <row r="154" spans="1:48" ht="14.4" x14ac:dyDescent="0.3">
      <c r="A154" s="46">
        <f>+IFERROR(VLOOKUP(CONCATENATE(A$2,TRIM($K154)),'Stock Tango'!$A:$G,7,FALSE),0)</f>
        <v>0</v>
      </c>
      <c r="B154" s="46">
        <f>+IFERROR(VLOOKUP(CONCATENATE(B$2,TRIM($K154)),'Stock Tango'!$A:$G,7,FALSE),0)</f>
        <v>0</v>
      </c>
      <c r="C154" s="46">
        <f>+IFERROR(VLOOKUP(CONCATENATE(C$2,TRIM($K154)),'Stock Tango'!$A:$G,7,FALSE),0)</f>
        <v>0</v>
      </c>
      <c r="D154" s="47">
        <f>+IFERROR(VLOOKUP(CONCATENATE(D$2,TRIM($K154)),'Stock Tango'!$A:$G,7,FALSE),0)</f>
        <v>0</v>
      </c>
      <c r="E154" s="48">
        <f t="shared" si="14"/>
        <v>0</v>
      </c>
      <c r="F154" s="46" t="e">
        <f>(A154/+VLOOKUP(K154,Consumos!$B$3:$E$1000,4,0))</f>
        <v>#N/A</v>
      </c>
      <c r="G154" s="46" t="e">
        <f t="shared" si="15"/>
        <v>#N/A</v>
      </c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 s="49">
        <f>+E154-M154+IFERROR(VLOOKUP(TRIM($K154)&amp;$AG$4,COMPRAS!$A$1:$E$1,7,0),0)</f>
        <v>0</v>
      </c>
      <c r="AH154" s="49">
        <f>+AG154-N154+IFERROR(VLOOKUP(TRIM($K154)&amp;AH$4,COMPRAS!$A$1:$E$1,7,0),0)</f>
        <v>0</v>
      </c>
      <c r="AI154" s="49">
        <f>+AH154-O154+IFERROR(VLOOKUP(TRIM($K154)&amp;AI$4,COMPRAS!$A$1:$E$1,7,0),0)</f>
        <v>0</v>
      </c>
      <c r="AJ154" s="49">
        <f>+AI154-P154+IFERROR(VLOOKUP(TRIM($K154)&amp;AJ$4,COMPRAS!$A$1:$E$1,7,0),0)</f>
        <v>0</v>
      </c>
      <c r="AK154" s="49">
        <f>+AJ154-Q154+IFERROR(VLOOKUP(TRIM($K154)&amp;AK$4,COMPRAS!$A$1:$E$1,7,0),0)</f>
        <v>0</v>
      </c>
      <c r="AL154" s="49">
        <f>+AK154-R154+IFERROR(VLOOKUP(TRIM($K154)&amp;AL$4,COMPRAS!$A$1:$E$1,7,0),0)</f>
        <v>0</v>
      </c>
      <c r="AM154" s="49">
        <f>+AL154-S154+IFERROR(VLOOKUP(TRIM($K154)&amp;AM$4,COMPRAS!$A$1:$E$1,7,0),0)</f>
        <v>0</v>
      </c>
      <c r="AN154" s="49">
        <f>+AM154-T154+IFERROR(VLOOKUP(TRIM($K154)&amp;AN$4,COMPRAS!$A$1:$E$1,7,0),0)</f>
        <v>0</v>
      </c>
      <c r="AO154" s="49">
        <f>+AN154-U154+IFERROR(VLOOKUP(TRIM($K154)&amp;AO$4,COMPRAS!$A$1:$E$1,7,0),0)</f>
        <v>0</v>
      </c>
      <c r="AP154" s="49">
        <f>+AO154-V154+IFERROR(VLOOKUP(TRIM($K154)&amp;AP$4,COMPRAS!$A$1:$E$1,7,0),0)</f>
        <v>0</v>
      </c>
      <c r="AQ154" s="49">
        <f>+AP154-W154+IFERROR(VLOOKUP(TRIM($K154)&amp;AQ$4,COMPRAS!$A$1:$E$1,7,0),0)</f>
        <v>0</v>
      </c>
      <c r="AR154" s="49">
        <f>+AQ154-X154+IFERROR(VLOOKUP(TRIM($K154)&amp;AR$4,COMPRAS!$A$1:$E$1,7,0),0)</f>
        <v>0</v>
      </c>
      <c r="AS154" s="49">
        <f>+AR154-Y154+IFERROR(VLOOKUP(TRIM($K154)&amp;AS$4,COMPRAS!$A$1:$E$1,7,0),0)</f>
        <v>0</v>
      </c>
      <c r="AT154" s="49">
        <f>+AS154-Z154+IFERROR(VLOOKUP(TRIM($K154)&amp;AT$4,COMPRAS!$A$1:$E$1,7,0),0)</f>
        <v>0</v>
      </c>
      <c r="AU154" s="49">
        <f>+AT154-AA154+IFERROR(VLOOKUP(TRIM($K154)&amp;AU$4,COMPRAS!$A$1:$E$1,7,0),0)</f>
        <v>0</v>
      </c>
      <c r="AV154" s="49">
        <f>+AU154-AB154+IFERROR(VLOOKUP(TRIM($K154)&amp;AV$4,COMPRAS!$A$1:$E$1,7,0),0)</f>
        <v>0</v>
      </c>
    </row>
    <row r="155" spans="1:48" ht="14.4" x14ac:dyDescent="0.3">
      <c r="A155" s="46">
        <f>+IFERROR(VLOOKUP(CONCATENATE(A$2,TRIM($K155)),'Stock Tango'!$A:$G,7,FALSE),0)</f>
        <v>0</v>
      </c>
      <c r="B155" s="46">
        <f>+IFERROR(VLOOKUP(CONCATENATE(B$2,TRIM($K155)),'Stock Tango'!$A:$G,7,FALSE),0)</f>
        <v>0</v>
      </c>
      <c r="C155" s="46">
        <f>+IFERROR(VLOOKUP(CONCATENATE(C$2,TRIM($K155)),'Stock Tango'!$A:$G,7,FALSE),0)</f>
        <v>0</v>
      </c>
      <c r="D155" s="47">
        <f>+IFERROR(VLOOKUP(CONCATENATE(D$2,TRIM($K155)),'Stock Tango'!$A:$G,7,FALSE),0)</f>
        <v>0</v>
      </c>
      <c r="E155" s="48">
        <f t="shared" si="14"/>
        <v>0</v>
      </c>
      <c r="F155" s="46" t="e">
        <f>(A155/+VLOOKUP(K155,Consumos!$B$3:$E$1000,4,0))</f>
        <v>#N/A</v>
      </c>
      <c r="G155" s="46" t="e">
        <f t="shared" si="15"/>
        <v>#N/A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 s="49">
        <f>+E155-M155+IFERROR(VLOOKUP(TRIM($K155)&amp;$AG$4,COMPRAS!$A$1:$E$1,7,0),0)</f>
        <v>0</v>
      </c>
      <c r="AH155" s="49">
        <f>+AG155-N155+IFERROR(VLOOKUP(TRIM($K155)&amp;AH$4,COMPRAS!$A$1:$E$1,7,0),0)</f>
        <v>0</v>
      </c>
      <c r="AI155" s="49">
        <f>+AH155-O155+IFERROR(VLOOKUP(TRIM($K155)&amp;AI$4,COMPRAS!$A$1:$E$1,7,0),0)</f>
        <v>0</v>
      </c>
      <c r="AJ155" s="49">
        <f>+AI155-P155+IFERROR(VLOOKUP(TRIM($K155)&amp;AJ$4,COMPRAS!$A$1:$E$1,7,0),0)</f>
        <v>0</v>
      </c>
      <c r="AK155" s="49">
        <f>+AJ155-Q155+IFERROR(VLOOKUP(TRIM($K155)&amp;AK$4,COMPRAS!$A$1:$E$1,7,0),0)</f>
        <v>0</v>
      </c>
      <c r="AL155" s="49">
        <f>+AK155-R155+IFERROR(VLOOKUP(TRIM($K155)&amp;AL$4,COMPRAS!$A$1:$E$1,7,0),0)</f>
        <v>0</v>
      </c>
      <c r="AM155" s="49">
        <f>+AL155-S155+IFERROR(VLOOKUP(TRIM($K155)&amp;AM$4,COMPRAS!$A$1:$E$1,7,0),0)</f>
        <v>0</v>
      </c>
      <c r="AN155" s="49">
        <f>+AM155-T155+IFERROR(VLOOKUP(TRIM($K155)&amp;AN$4,COMPRAS!$A$1:$E$1,7,0),0)</f>
        <v>0</v>
      </c>
      <c r="AO155" s="49">
        <f>+AN155-U155+IFERROR(VLOOKUP(TRIM($K155)&amp;AO$4,COMPRAS!$A$1:$E$1,7,0),0)</f>
        <v>0</v>
      </c>
      <c r="AP155" s="49">
        <f>+AO155-V155+IFERROR(VLOOKUP(TRIM($K155)&amp;AP$4,COMPRAS!$A$1:$E$1,7,0),0)</f>
        <v>0</v>
      </c>
      <c r="AQ155" s="49">
        <f>+AP155-W155+IFERROR(VLOOKUP(TRIM($K155)&amp;AQ$4,COMPRAS!$A$1:$E$1,7,0),0)</f>
        <v>0</v>
      </c>
      <c r="AR155" s="49">
        <f>+AQ155-X155+IFERROR(VLOOKUP(TRIM($K155)&amp;AR$4,COMPRAS!$A$1:$E$1,7,0),0)</f>
        <v>0</v>
      </c>
      <c r="AS155" s="49">
        <f>+AR155-Y155+IFERROR(VLOOKUP(TRIM($K155)&amp;AS$4,COMPRAS!$A$1:$E$1,7,0),0)</f>
        <v>0</v>
      </c>
      <c r="AT155" s="49">
        <f>+AS155-Z155+IFERROR(VLOOKUP(TRIM($K155)&amp;AT$4,COMPRAS!$A$1:$E$1,7,0),0)</f>
        <v>0</v>
      </c>
      <c r="AU155" s="49">
        <f>+AT155-AA155+IFERROR(VLOOKUP(TRIM($K155)&amp;AU$4,COMPRAS!$A$1:$E$1,7,0),0)</f>
        <v>0</v>
      </c>
      <c r="AV155" s="49">
        <f>+AU155-AB155+IFERROR(VLOOKUP(TRIM($K155)&amp;AV$4,COMPRAS!$A$1:$E$1,7,0),0)</f>
        <v>0</v>
      </c>
    </row>
    <row r="156" spans="1:48" ht="14.4" x14ac:dyDescent="0.3">
      <c r="A156" s="46">
        <f>+IFERROR(VLOOKUP(CONCATENATE(A$2,TRIM($K156)),'Stock Tango'!$A:$G,7,FALSE),0)</f>
        <v>0</v>
      </c>
      <c r="B156" s="46">
        <f>+IFERROR(VLOOKUP(CONCATENATE(B$2,TRIM($K156)),'Stock Tango'!$A:$G,7,FALSE),0)</f>
        <v>0</v>
      </c>
      <c r="C156" s="46">
        <f>+IFERROR(VLOOKUP(CONCATENATE(C$2,TRIM($K156)),'Stock Tango'!$A:$G,7,FALSE),0)</f>
        <v>0</v>
      </c>
      <c r="D156" s="47">
        <f>+IFERROR(VLOOKUP(CONCATENATE(D$2,TRIM($K156)),'Stock Tango'!$A:$G,7,FALSE),0)</f>
        <v>0</v>
      </c>
      <c r="E156" s="48">
        <f t="shared" si="14"/>
        <v>0</v>
      </c>
      <c r="F156" s="46" t="e">
        <f>(A156/+VLOOKUP(K156,Consumos!$B$3:$E$1000,4,0))</f>
        <v>#N/A</v>
      </c>
      <c r="G156" s="46" t="e">
        <f t="shared" si="15"/>
        <v>#N/A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 s="49">
        <f>+E156-M156+IFERROR(VLOOKUP(TRIM($K156)&amp;$AG$4,COMPRAS!$A$1:$E$1,7,0),0)</f>
        <v>0</v>
      </c>
      <c r="AH156" s="49">
        <f>+AG156-N156+IFERROR(VLOOKUP(TRIM($K156)&amp;AH$4,COMPRAS!$A$1:$E$1,7,0),0)</f>
        <v>0</v>
      </c>
      <c r="AI156" s="49">
        <f>+AH156-O156+IFERROR(VLOOKUP(TRIM($K156)&amp;AI$4,COMPRAS!$A$1:$E$1,7,0),0)</f>
        <v>0</v>
      </c>
      <c r="AJ156" s="49">
        <f>+AI156-P156+IFERROR(VLOOKUP(TRIM($K156)&amp;AJ$4,COMPRAS!$A$1:$E$1,7,0),0)</f>
        <v>0</v>
      </c>
      <c r="AK156" s="49">
        <f>+AJ156-Q156+IFERROR(VLOOKUP(TRIM($K156)&amp;AK$4,COMPRAS!$A$1:$E$1,7,0),0)</f>
        <v>0</v>
      </c>
      <c r="AL156" s="49">
        <f>+AK156-R156+IFERROR(VLOOKUP(TRIM($K156)&amp;AL$4,COMPRAS!$A$1:$E$1,7,0),0)</f>
        <v>0</v>
      </c>
      <c r="AM156" s="49">
        <f>+AL156-S156+IFERROR(VLOOKUP(TRIM($K156)&amp;AM$4,COMPRAS!$A$1:$E$1,7,0),0)</f>
        <v>0</v>
      </c>
      <c r="AN156" s="49">
        <f>+AM156-T156+IFERROR(VLOOKUP(TRIM($K156)&amp;AN$4,COMPRAS!$A$1:$E$1,7,0),0)</f>
        <v>0</v>
      </c>
      <c r="AO156" s="49">
        <f>+AN156-U156+IFERROR(VLOOKUP(TRIM($K156)&amp;AO$4,COMPRAS!$A$1:$E$1,7,0),0)</f>
        <v>0</v>
      </c>
      <c r="AP156" s="49">
        <f>+AO156-V156+IFERROR(VLOOKUP(TRIM($K156)&amp;AP$4,COMPRAS!$A$1:$E$1,7,0),0)</f>
        <v>0</v>
      </c>
      <c r="AQ156" s="49">
        <f>+AP156-W156+IFERROR(VLOOKUP(TRIM($K156)&amp;AQ$4,COMPRAS!$A$1:$E$1,7,0),0)</f>
        <v>0</v>
      </c>
      <c r="AR156" s="49">
        <f>+AQ156-X156+IFERROR(VLOOKUP(TRIM($K156)&amp;AR$4,COMPRAS!$A$1:$E$1,7,0),0)</f>
        <v>0</v>
      </c>
      <c r="AS156" s="49">
        <f>+AR156-Y156+IFERROR(VLOOKUP(TRIM($K156)&amp;AS$4,COMPRAS!$A$1:$E$1,7,0),0)</f>
        <v>0</v>
      </c>
      <c r="AT156" s="49">
        <f>+AS156-Z156+IFERROR(VLOOKUP(TRIM($K156)&amp;AT$4,COMPRAS!$A$1:$E$1,7,0),0)</f>
        <v>0</v>
      </c>
      <c r="AU156" s="49">
        <f>+AT156-AA156+IFERROR(VLOOKUP(TRIM($K156)&amp;AU$4,COMPRAS!$A$1:$E$1,7,0),0)</f>
        <v>0</v>
      </c>
      <c r="AV156" s="49">
        <f>+AU156-AB156+IFERROR(VLOOKUP(TRIM($K156)&amp;AV$4,COMPRAS!$A$1:$E$1,7,0),0)</f>
        <v>0</v>
      </c>
    </row>
    <row r="157" spans="1:48" ht="14.4" x14ac:dyDescent="0.3">
      <c r="A157" s="46">
        <f>+IFERROR(VLOOKUP(CONCATENATE(A$2,TRIM($K157)),'Stock Tango'!$A:$G,7,FALSE),0)</f>
        <v>0</v>
      </c>
      <c r="B157" s="46">
        <f>+IFERROR(VLOOKUP(CONCATENATE(B$2,TRIM($K157)),'Stock Tango'!$A:$G,7,FALSE),0)</f>
        <v>0</v>
      </c>
      <c r="C157" s="46">
        <f>+IFERROR(VLOOKUP(CONCATENATE(C$2,TRIM($K157)),'Stock Tango'!$A:$G,7,FALSE),0)</f>
        <v>0</v>
      </c>
      <c r="D157" s="47">
        <f>+IFERROR(VLOOKUP(CONCATENATE(D$2,TRIM($K157)),'Stock Tango'!$A:$G,7,FALSE),0)</f>
        <v>0</v>
      </c>
      <c r="E157" s="48">
        <f t="shared" si="14"/>
        <v>0</v>
      </c>
      <c r="F157" s="46" t="e">
        <f>(A157/+VLOOKUP(K157,Consumos!$B$3:$E$1000,4,0))</f>
        <v>#N/A</v>
      </c>
      <c r="G157" s="46" t="e">
        <f t="shared" si="15"/>
        <v>#N/A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 s="49">
        <f>+E157-M157+IFERROR(VLOOKUP(TRIM($K157)&amp;$AG$4,COMPRAS!$A$1:$E$1,7,0),0)</f>
        <v>0</v>
      </c>
      <c r="AH157" s="49">
        <f>+AG157-N157+IFERROR(VLOOKUP(TRIM($K157)&amp;AH$4,COMPRAS!$A$1:$E$1,7,0),0)</f>
        <v>0</v>
      </c>
      <c r="AI157" s="49">
        <f>+AH157-O157+IFERROR(VLOOKUP(TRIM($K157)&amp;AI$4,COMPRAS!$A$1:$E$1,7,0),0)</f>
        <v>0</v>
      </c>
      <c r="AJ157" s="49">
        <f>+AI157-P157+IFERROR(VLOOKUP(TRIM($K157)&amp;AJ$4,COMPRAS!$A$1:$E$1,7,0),0)</f>
        <v>0</v>
      </c>
      <c r="AK157" s="49">
        <f>+AJ157-Q157+IFERROR(VLOOKUP(TRIM($K157)&amp;AK$4,COMPRAS!$A$1:$E$1,7,0),0)</f>
        <v>0</v>
      </c>
      <c r="AL157" s="49">
        <f>+AK157-R157+IFERROR(VLOOKUP(TRIM($K157)&amp;AL$4,COMPRAS!$A$1:$E$1,7,0),0)</f>
        <v>0</v>
      </c>
      <c r="AM157" s="49">
        <f>+AL157-S157+IFERROR(VLOOKUP(TRIM($K157)&amp;AM$4,COMPRAS!$A$1:$E$1,7,0),0)</f>
        <v>0</v>
      </c>
      <c r="AN157" s="49">
        <f>+AM157-T157+IFERROR(VLOOKUP(TRIM($K157)&amp;AN$4,COMPRAS!$A$1:$E$1,7,0),0)</f>
        <v>0</v>
      </c>
      <c r="AO157" s="49">
        <f>+AN157-U157+IFERROR(VLOOKUP(TRIM($K157)&amp;AO$4,COMPRAS!$A$1:$E$1,7,0),0)</f>
        <v>0</v>
      </c>
      <c r="AP157" s="49">
        <f>+AO157-V157+IFERROR(VLOOKUP(TRIM($K157)&amp;AP$4,COMPRAS!$A$1:$E$1,7,0),0)</f>
        <v>0</v>
      </c>
      <c r="AQ157" s="49">
        <f>+AP157-W157+IFERROR(VLOOKUP(TRIM($K157)&amp;AQ$4,COMPRAS!$A$1:$E$1,7,0),0)</f>
        <v>0</v>
      </c>
      <c r="AR157" s="49">
        <f>+AQ157-X157+IFERROR(VLOOKUP(TRIM($K157)&amp;AR$4,COMPRAS!$A$1:$E$1,7,0),0)</f>
        <v>0</v>
      </c>
      <c r="AS157" s="49">
        <f>+AR157-Y157+IFERROR(VLOOKUP(TRIM($K157)&amp;AS$4,COMPRAS!$A$1:$E$1,7,0),0)</f>
        <v>0</v>
      </c>
      <c r="AT157" s="49">
        <f>+AS157-Z157+IFERROR(VLOOKUP(TRIM($K157)&amp;AT$4,COMPRAS!$A$1:$E$1,7,0),0)</f>
        <v>0</v>
      </c>
      <c r="AU157" s="49">
        <f>+AT157-AA157+IFERROR(VLOOKUP(TRIM($K157)&amp;AU$4,COMPRAS!$A$1:$E$1,7,0),0)</f>
        <v>0</v>
      </c>
      <c r="AV157" s="49">
        <f>+AU157-AB157+IFERROR(VLOOKUP(TRIM($K157)&amp;AV$4,COMPRAS!$A$1:$E$1,7,0),0)</f>
        <v>0</v>
      </c>
    </row>
    <row r="158" spans="1:48" ht="14.4" x14ac:dyDescent="0.3">
      <c r="A158" s="46">
        <f>+IFERROR(VLOOKUP(CONCATENATE(A$2,TRIM($K158)),'Stock Tango'!$A:$G,7,FALSE),0)</f>
        <v>0</v>
      </c>
      <c r="B158" s="46">
        <f>+IFERROR(VLOOKUP(CONCATENATE(B$2,TRIM($K158)),'Stock Tango'!$A:$G,7,FALSE),0)</f>
        <v>0</v>
      </c>
      <c r="C158" s="46">
        <f>+IFERROR(VLOOKUP(CONCATENATE(C$2,TRIM($K158)),'Stock Tango'!$A:$G,7,FALSE),0)</f>
        <v>0</v>
      </c>
      <c r="D158" s="47">
        <f>+IFERROR(VLOOKUP(CONCATENATE(D$2,TRIM($K158)),'Stock Tango'!$A:$G,7,FALSE),0)</f>
        <v>0</v>
      </c>
      <c r="E158" s="48">
        <f t="shared" si="14"/>
        <v>0</v>
      </c>
      <c r="F158" s="46" t="e">
        <f>(A158/+VLOOKUP(K158,Consumos!$B$3:$E$1000,4,0))</f>
        <v>#N/A</v>
      </c>
      <c r="G158" s="46" t="e">
        <f t="shared" si="15"/>
        <v>#N/A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 s="49">
        <f>+E158-M158+IFERROR(VLOOKUP(TRIM($K158)&amp;$AG$4,COMPRAS!$A$1:$E$1,7,0),0)</f>
        <v>0</v>
      </c>
      <c r="AH158" s="49">
        <f>+AG158-N158+IFERROR(VLOOKUP(TRIM($K158)&amp;AH$4,COMPRAS!$A$1:$E$1,7,0),0)</f>
        <v>0</v>
      </c>
      <c r="AI158" s="49">
        <f>+AH158-O158+IFERROR(VLOOKUP(TRIM($K158)&amp;AI$4,COMPRAS!$A$1:$E$1,7,0),0)</f>
        <v>0</v>
      </c>
      <c r="AJ158" s="49">
        <f>+AI158-P158+IFERROR(VLOOKUP(TRIM($K158)&amp;AJ$4,COMPRAS!$A$1:$E$1,7,0),0)</f>
        <v>0</v>
      </c>
      <c r="AK158" s="49">
        <f>+AJ158-Q158+IFERROR(VLOOKUP(TRIM($K158)&amp;AK$4,COMPRAS!$A$1:$E$1,7,0),0)</f>
        <v>0</v>
      </c>
      <c r="AL158" s="49">
        <f>+AK158-R158+IFERROR(VLOOKUP(TRIM($K158)&amp;AL$4,COMPRAS!$A$1:$E$1,7,0),0)</f>
        <v>0</v>
      </c>
      <c r="AM158" s="49">
        <f>+AL158-S158+IFERROR(VLOOKUP(TRIM($K158)&amp;AM$4,COMPRAS!$A$1:$E$1,7,0),0)</f>
        <v>0</v>
      </c>
      <c r="AN158" s="49">
        <f>+AM158-T158+IFERROR(VLOOKUP(TRIM($K158)&amp;AN$4,COMPRAS!$A$1:$E$1,7,0),0)</f>
        <v>0</v>
      </c>
      <c r="AO158" s="49">
        <f>+AN158-U158+IFERROR(VLOOKUP(TRIM($K158)&amp;AO$4,COMPRAS!$A$1:$E$1,7,0),0)</f>
        <v>0</v>
      </c>
      <c r="AP158" s="49">
        <f>+AO158-V158+IFERROR(VLOOKUP(TRIM($K158)&amp;AP$4,COMPRAS!$A$1:$E$1,7,0),0)</f>
        <v>0</v>
      </c>
      <c r="AQ158" s="49">
        <f>+AP158-W158+IFERROR(VLOOKUP(TRIM($K158)&amp;AQ$4,COMPRAS!$A$1:$E$1,7,0),0)</f>
        <v>0</v>
      </c>
      <c r="AR158" s="49">
        <f>+AQ158-X158+IFERROR(VLOOKUP(TRIM($K158)&amp;AR$4,COMPRAS!$A$1:$E$1,7,0),0)</f>
        <v>0</v>
      </c>
      <c r="AS158" s="49">
        <f>+AR158-Y158+IFERROR(VLOOKUP(TRIM($K158)&amp;AS$4,COMPRAS!$A$1:$E$1,7,0),0)</f>
        <v>0</v>
      </c>
      <c r="AT158" s="49">
        <f>+AS158-Z158+IFERROR(VLOOKUP(TRIM($K158)&amp;AT$4,COMPRAS!$A$1:$E$1,7,0),0)</f>
        <v>0</v>
      </c>
      <c r="AU158" s="49">
        <f>+AT158-AA158+IFERROR(VLOOKUP(TRIM($K158)&amp;AU$4,COMPRAS!$A$1:$E$1,7,0),0)</f>
        <v>0</v>
      </c>
      <c r="AV158" s="49">
        <f>+AU158-AB158+IFERROR(VLOOKUP(TRIM($K158)&amp;AV$4,COMPRAS!$A$1:$E$1,7,0),0)</f>
        <v>0</v>
      </c>
    </row>
    <row r="159" spans="1:48" ht="14.4" x14ac:dyDescent="0.3">
      <c r="A159" s="46">
        <f>+IFERROR(VLOOKUP(CONCATENATE(A$2,TRIM($K159)),'Stock Tango'!$A:$G,7,FALSE),0)</f>
        <v>0</v>
      </c>
      <c r="B159" s="46">
        <f>+IFERROR(VLOOKUP(CONCATENATE(B$2,TRIM($K159)),'Stock Tango'!$A:$G,7,FALSE),0)</f>
        <v>0</v>
      </c>
      <c r="C159" s="46">
        <f>+IFERROR(VLOOKUP(CONCATENATE(C$2,TRIM($K159)),'Stock Tango'!$A:$G,7,FALSE),0)</f>
        <v>0</v>
      </c>
      <c r="D159" s="47">
        <f>+IFERROR(VLOOKUP(CONCATENATE(D$2,TRIM($K159)),'Stock Tango'!$A:$G,7,FALSE),0)</f>
        <v>0</v>
      </c>
      <c r="E159" s="48">
        <f t="shared" si="14"/>
        <v>0</v>
      </c>
      <c r="F159" s="46" t="e">
        <f>(A159/+VLOOKUP(K159,Consumos!$B$3:$E$1000,4,0))</f>
        <v>#N/A</v>
      </c>
      <c r="G159" s="46" t="e">
        <f t="shared" si="15"/>
        <v>#N/A</v>
      </c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 s="49">
        <f>+E159-M159+IFERROR(VLOOKUP(TRIM($K159)&amp;$AG$4,COMPRAS!$A$1:$E$1,7,0),0)</f>
        <v>0</v>
      </c>
      <c r="AH159" s="49">
        <f>+AG159-N159+IFERROR(VLOOKUP(TRIM($K159)&amp;AH$4,COMPRAS!$A$1:$E$1,7,0),0)</f>
        <v>0</v>
      </c>
      <c r="AI159" s="49">
        <f>+AH159-O159+IFERROR(VLOOKUP(TRIM($K159)&amp;AI$4,COMPRAS!$A$1:$E$1,7,0),0)</f>
        <v>0</v>
      </c>
      <c r="AJ159" s="49">
        <f>+AI159-P159+IFERROR(VLOOKUP(TRIM($K159)&amp;AJ$4,COMPRAS!$A$1:$E$1,7,0),0)</f>
        <v>0</v>
      </c>
      <c r="AK159" s="49">
        <f>+AJ159-Q159+IFERROR(VLOOKUP(TRIM($K159)&amp;AK$4,COMPRAS!$A$1:$E$1,7,0),0)</f>
        <v>0</v>
      </c>
      <c r="AL159" s="49">
        <f>+AK159-R159+IFERROR(VLOOKUP(TRIM($K159)&amp;AL$4,COMPRAS!$A$1:$E$1,7,0),0)</f>
        <v>0</v>
      </c>
      <c r="AM159" s="49">
        <f>+AL159-S159+IFERROR(VLOOKUP(TRIM($K159)&amp;AM$4,COMPRAS!$A$1:$E$1,7,0),0)</f>
        <v>0</v>
      </c>
      <c r="AN159" s="49">
        <f>+AM159-T159+IFERROR(VLOOKUP(TRIM($K159)&amp;AN$4,COMPRAS!$A$1:$E$1,7,0),0)</f>
        <v>0</v>
      </c>
      <c r="AO159" s="49">
        <f>+AN159-U159+IFERROR(VLOOKUP(TRIM($K159)&amp;AO$4,COMPRAS!$A$1:$E$1,7,0),0)</f>
        <v>0</v>
      </c>
      <c r="AP159" s="49">
        <f>+AO159-V159+IFERROR(VLOOKUP(TRIM($K159)&amp;AP$4,COMPRAS!$A$1:$E$1,7,0),0)</f>
        <v>0</v>
      </c>
      <c r="AQ159" s="49">
        <f>+AP159-W159+IFERROR(VLOOKUP(TRIM($K159)&amp;AQ$4,COMPRAS!$A$1:$E$1,7,0),0)</f>
        <v>0</v>
      </c>
      <c r="AR159" s="49">
        <f>+AQ159-X159+IFERROR(VLOOKUP(TRIM($K159)&amp;AR$4,COMPRAS!$A$1:$E$1,7,0),0)</f>
        <v>0</v>
      </c>
      <c r="AS159" s="49">
        <f>+AR159-Y159+IFERROR(VLOOKUP(TRIM($K159)&amp;AS$4,COMPRAS!$A$1:$E$1,7,0),0)</f>
        <v>0</v>
      </c>
      <c r="AT159" s="49">
        <f>+AS159-Z159+IFERROR(VLOOKUP(TRIM($K159)&amp;AT$4,COMPRAS!$A$1:$E$1,7,0),0)</f>
        <v>0</v>
      </c>
      <c r="AU159" s="49">
        <f>+AT159-AA159+IFERROR(VLOOKUP(TRIM($K159)&amp;AU$4,COMPRAS!$A$1:$E$1,7,0),0)</f>
        <v>0</v>
      </c>
      <c r="AV159" s="49">
        <f>+AU159-AB159+IFERROR(VLOOKUP(TRIM($K159)&amp;AV$4,COMPRAS!$A$1:$E$1,7,0),0)</f>
        <v>0</v>
      </c>
    </row>
    <row r="160" spans="1:48" ht="14.4" x14ac:dyDescent="0.3">
      <c r="A160" s="46">
        <f>+IFERROR(VLOOKUP(CONCATENATE(A$2,TRIM($K160)),'Stock Tango'!$A:$G,7,FALSE),0)</f>
        <v>0</v>
      </c>
      <c r="B160" s="46">
        <f>+IFERROR(VLOOKUP(CONCATENATE(B$2,TRIM($K160)),'Stock Tango'!$A:$G,7,FALSE),0)</f>
        <v>0</v>
      </c>
      <c r="C160" s="46">
        <f>+IFERROR(VLOOKUP(CONCATENATE(C$2,TRIM($K160)),'Stock Tango'!$A:$G,7,FALSE),0)</f>
        <v>0</v>
      </c>
      <c r="D160" s="47">
        <f>+IFERROR(VLOOKUP(CONCATENATE(D$2,TRIM($K160)),'Stock Tango'!$A:$G,7,FALSE),0)</f>
        <v>0</v>
      </c>
      <c r="E160" s="48">
        <f t="shared" si="14"/>
        <v>0</v>
      </c>
      <c r="F160" s="46" t="e">
        <f>(A160/+VLOOKUP(K160,Consumos!$B$3:$E$1000,4,0))</f>
        <v>#N/A</v>
      </c>
      <c r="G160" s="46" t="e">
        <f t="shared" si="15"/>
        <v>#N/A</v>
      </c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 s="49">
        <f>+E160-M160+IFERROR(VLOOKUP(TRIM($K160)&amp;$AG$4,COMPRAS!$A$1:$E$1,7,0),0)</f>
        <v>0</v>
      </c>
      <c r="AH160" s="49">
        <f>+AG160-N160+IFERROR(VLOOKUP(TRIM($K160)&amp;AH$4,COMPRAS!$A$1:$E$1,7,0),0)</f>
        <v>0</v>
      </c>
      <c r="AI160" s="49">
        <f>+AH160-O160+IFERROR(VLOOKUP(TRIM($K160)&amp;AI$4,COMPRAS!$A$1:$E$1,7,0),0)</f>
        <v>0</v>
      </c>
      <c r="AJ160" s="49">
        <f>+AI160-P160+IFERROR(VLOOKUP(TRIM($K160)&amp;AJ$4,COMPRAS!$A$1:$E$1,7,0),0)</f>
        <v>0</v>
      </c>
      <c r="AK160" s="49">
        <f>+AJ160-Q160+IFERROR(VLOOKUP(TRIM($K160)&amp;AK$4,COMPRAS!$A$1:$E$1,7,0),0)</f>
        <v>0</v>
      </c>
      <c r="AL160" s="49">
        <f>+AK160-R160+IFERROR(VLOOKUP(TRIM($K160)&amp;AL$4,COMPRAS!$A$1:$E$1,7,0),0)</f>
        <v>0</v>
      </c>
      <c r="AM160" s="49">
        <f>+AL160-S160+IFERROR(VLOOKUP(TRIM($K160)&amp;AM$4,COMPRAS!$A$1:$E$1,7,0),0)</f>
        <v>0</v>
      </c>
      <c r="AN160" s="49">
        <f>+AM160-T160+IFERROR(VLOOKUP(TRIM($K160)&amp;AN$4,COMPRAS!$A$1:$E$1,7,0),0)</f>
        <v>0</v>
      </c>
      <c r="AO160" s="49">
        <f>+AN160-U160+IFERROR(VLOOKUP(TRIM($K160)&amp;AO$4,COMPRAS!$A$1:$E$1,7,0),0)</f>
        <v>0</v>
      </c>
      <c r="AP160" s="49">
        <f>+AO160-V160+IFERROR(VLOOKUP(TRIM($K160)&amp;AP$4,COMPRAS!$A$1:$E$1,7,0),0)</f>
        <v>0</v>
      </c>
      <c r="AQ160" s="49">
        <f>+AP160-W160+IFERROR(VLOOKUP(TRIM($K160)&amp;AQ$4,COMPRAS!$A$1:$E$1,7,0),0)</f>
        <v>0</v>
      </c>
      <c r="AR160" s="49">
        <f>+AQ160-X160+IFERROR(VLOOKUP(TRIM($K160)&amp;AR$4,COMPRAS!$A$1:$E$1,7,0),0)</f>
        <v>0</v>
      </c>
      <c r="AS160" s="49">
        <f>+AR160-Y160+IFERROR(VLOOKUP(TRIM($K160)&amp;AS$4,COMPRAS!$A$1:$E$1,7,0),0)</f>
        <v>0</v>
      </c>
      <c r="AT160" s="49">
        <f>+AS160-Z160+IFERROR(VLOOKUP(TRIM($K160)&amp;AT$4,COMPRAS!$A$1:$E$1,7,0),0)</f>
        <v>0</v>
      </c>
      <c r="AU160" s="49">
        <f>+AT160-AA160+IFERROR(VLOOKUP(TRIM($K160)&amp;AU$4,COMPRAS!$A$1:$E$1,7,0),0)</f>
        <v>0</v>
      </c>
      <c r="AV160" s="49">
        <f>+AU160-AB160+IFERROR(VLOOKUP(TRIM($K160)&amp;AV$4,COMPRAS!$A$1:$E$1,7,0),0)</f>
        <v>0</v>
      </c>
    </row>
    <row r="161" spans="1:48" ht="14.4" x14ac:dyDescent="0.3">
      <c r="A161" s="46">
        <f>+IFERROR(VLOOKUP(CONCATENATE(A$2,TRIM($K161)),'Stock Tango'!$A:$G,7,FALSE),0)</f>
        <v>0</v>
      </c>
      <c r="B161" s="46">
        <f>+IFERROR(VLOOKUP(CONCATENATE(B$2,TRIM($K161)),'Stock Tango'!$A:$G,7,FALSE),0)</f>
        <v>0</v>
      </c>
      <c r="C161" s="46">
        <f>+IFERROR(VLOOKUP(CONCATENATE(C$2,TRIM($K161)),'Stock Tango'!$A:$G,7,FALSE),0)</f>
        <v>0</v>
      </c>
      <c r="D161" s="47">
        <f>+IFERROR(VLOOKUP(CONCATENATE(D$2,TRIM($K161)),'Stock Tango'!$A:$G,7,FALSE),0)</f>
        <v>0</v>
      </c>
      <c r="E161" s="48">
        <f t="shared" si="14"/>
        <v>0</v>
      </c>
      <c r="F161" s="46" t="e">
        <f>(A161/+VLOOKUP(K161,Consumos!$B$3:$E$1000,4,0))</f>
        <v>#N/A</v>
      </c>
      <c r="G161" s="46" t="e">
        <f t="shared" si="15"/>
        <v>#N/A</v>
      </c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 s="49">
        <f>+E161-M161+IFERROR(VLOOKUP(TRIM($K161)&amp;$AG$4,COMPRAS!$A$1:$E$1,7,0),0)</f>
        <v>0</v>
      </c>
      <c r="AH161" s="49">
        <f>+AG161-N161+IFERROR(VLOOKUP(TRIM($K161)&amp;AH$4,COMPRAS!$A$1:$E$1,7,0),0)</f>
        <v>0</v>
      </c>
      <c r="AI161" s="49">
        <f>+AH161-O161+IFERROR(VLOOKUP(TRIM($K161)&amp;AI$4,COMPRAS!$A$1:$E$1,7,0),0)</f>
        <v>0</v>
      </c>
      <c r="AJ161" s="49">
        <f>+AI161-P161+IFERROR(VLOOKUP(TRIM($K161)&amp;AJ$4,COMPRAS!$A$1:$E$1,7,0),0)</f>
        <v>0</v>
      </c>
      <c r="AK161" s="49">
        <f>+AJ161-Q161+IFERROR(VLOOKUP(TRIM($K161)&amp;AK$4,COMPRAS!$A$1:$E$1,7,0),0)</f>
        <v>0</v>
      </c>
      <c r="AL161" s="49">
        <f>+AK161-R161+IFERROR(VLOOKUP(TRIM($K161)&amp;AL$4,COMPRAS!$A$1:$E$1,7,0),0)</f>
        <v>0</v>
      </c>
      <c r="AM161" s="49">
        <f>+AL161-S161+IFERROR(VLOOKUP(TRIM($K161)&amp;AM$4,COMPRAS!$A$1:$E$1,7,0),0)</f>
        <v>0</v>
      </c>
      <c r="AN161" s="49">
        <f>+AM161-T161+IFERROR(VLOOKUP(TRIM($K161)&amp;AN$4,COMPRAS!$A$1:$E$1,7,0),0)</f>
        <v>0</v>
      </c>
      <c r="AO161" s="49">
        <f>+AN161-U161+IFERROR(VLOOKUP(TRIM($K161)&amp;AO$4,COMPRAS!$A$1:$E$1,7,0),0)</f>
        <v>0</v>
      </c>
      <c r="AP161" s="49">
        <f>+AO161-V161+IFERROR(VLOOKUP(TRIM($K161)&amp;AP$4,COMPRAS!$A$1:$E$1,7,0),0)</f>
        <v>0</v>
      </c>
      <c r="AQ161" s="49">
        <f>+AP161-W161+IFERROR(VLOOKUP(TRIM($K161)&amp;AQ$4,COMPRAS!$A$1:$E$1,7,0),0)</f>
        <v>0</v>
      </c>
      <c r="AR161" s="49">
        <f>+AQ161-X161+IFERROR(VLOOKUP(TRIM($K161)&amp;AR$4,COMPRAS!$A$1:$E$1,7,0),0)</f>
        <v>0</v>
      </c>
      <c r="AS161" s="49">
        <f>+AR161-Y161+IFERROR(VLOOKUP(TRIM($K161)&amp;AS$4,COMPRAS!$A$1:$E$1,7,0),0)</f>
        <v>0</v>
      </c>
      <c r="AT161" s="49">
        <f>+AS161-Z161+IFERROR(VLOOKUP(TRIM($K161)&amp;AT$4,COMPRAS!$A$1:$E$1,7,0),0)</f>
        <v>0</v>
      </c>
      <c r="AU161" s="49">
        <f>+AT161-AA161+IFERROR(VLOOKUP(TRIM($K161)&amp;AU$4,COMPRAS!$A$1:$E$1,7,0),0)</f>
        <v>0</v>
      </c>
      <c r="AV161" s="49">
        <f>+AU161-AB161+IFERROR(VLOOKUP(TRIM($K161)&amp;AV$4,COMPRAS!$A$1:$E$1,7,0),0)</f>
        <v>0</v>
      </c>
    </row>
    <row r="162" spans="1:48" ht="14.4" x14ac:dyDescent="0.3">
      <c r="A162" s="46">
        <f>+IFERROR(VLOOKUP(CONCATENATE(A$2,TRIM($K162)),'Stock Tango'!$A:$G,7,FALSE),0)</f>
        <v>0</v>
      </c>
      <c r="B162" s="46">
        <f>+IFERROR(VLOOKUP(CONCATENATE(B$2,TRIM($K162)),'Stock Tango'!$A:$G,7,FALSE),0)</f>
        <v>0</v>
      </c>
      <c r="C162" s="46">
        <f>+IFERROR(VLOOKUP(CONCATENATE(C$2,TRIM($K162)),'Stock Tango'!$A:$G,7,FALSE),0)</f>
        <v>0</v>
      </c>
      <c r="D162" s="47">
        <f>+IFERROR(VLOOKUP(CONCATENATE(D$2,TRIM($K162)),'Stock Tango'!$A:$G,7,FALSE),0)</f>
        <v>0</v>
      </c>
      <c r="E162" s="48">
        <f t="shared" si="14"/>
        <v>0</v>
      </c>
      <c r="F162" s="46" t="e">
        <f>(A162/+VLOOKUP(K162,Consumos!$B$3:$E$1000,4,0))</f>
        <v>#N/A</v>
      </c>
      <c r="G162" s="46" t="e">
        <f t="shared" si="15"/>
        <v>#N/A</v>
      </c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 s="49">
        <f>+E162-M162+IFERROR(VLOOKUP(TRIM($K162)&amp;$AG$4,COMPRAS!$A$1:$E$1,7,0),0)</f>
        <v>0</v>
      </c>
      <c r="AH162" s="49">
        <f>+AG162-N162+IFERROR(VLOOKUP(TRIM($K162)&amp;AH$4,COMPRAS!$A$1:$E$1,7,0),0)</f>
        <v>0</v>
      </c>
      <c r="AI162" s="49">
        <f>+AH162-O162+IFERROR(VLOOKUP(TRIM($K162)&amp;AI$4,COMPRAS!$A$1:$E$1,7,0),0)</f>
        <v>0</v>
      </c>
      <c r="AJ162" s="49">
        <f>+AI162-P162+IFERROR(VLOOKUP(TRIM($K162)&amp;AJ$4,COMPRAS!$A$1:$E$1,7,0),0)</f>
        <v>0</v>
      </c>
      <c r="AK162" s="49">
        <f>+AJ162-Q162+IFERROR(VLOOKUP(TRIM($K162)&amp;AK$4,COMPRAS!$A$1:$E$1,7,0),0)</f>
        <v>0</v>
      </c>
      <c r="AL162" s="49">
        <f>+AK162-R162+IFERROR(VLOOKUP(TRIM($K162)&amp;AL$4,COMPRAS!$A$1:$E$1,7,0),0)</f>
        <v>0</v>
      </c>
      <c r="AM162" s="49">
        <f>+AL162-S162+IFERROR(VLOOKUP(TRIM($K162)&amp;AM$4,COMPRAS!$A$1:$E$1,7,0),0)</f>
        <v>0</v>
      </c>
      <c r="AN162" s="49">
        <f>+AM162-T162+IFERROR(VLOOKUP(TRIM($K162)&amp;AN$4,COMPRAS!$A$1:$E$1,7,0),0)</f>
        <v>0</v>
      </c>
      <c r="AO162" s="49">
        <f>+AN162-U162+IFERROR(VLOOKUP(TRIM($K162)&amp;AO$4,COMPRAS!$A$1:$E$1,7,0),0)</f>
        <v>0</v>
      </c>
      <c r="AP162" s="49">
        <f>+AO162-V162+IFERROR(VLOOKUP(TRIM($K162)&amp;AP$4,COMPRAS!$A$1:$E$1,7,0),0)</f>
        <v>0</v>
      </c>
      <c r="AQ162" s="49">
        <f>+AP162-W162+IFERROR(VLOOKUP(TRIM($K162)&amp;AQ$4,COMPRAS!$A$1:$E$1,7,0),0)</f>
        <v>0</v>
      </c>
      <c r="AR162" s="49">
        <f>+AQ162-X162+IFERROR(VLOOKUP(TRIM($K162)&amp;AR$4,COMPRAS!$A$1:$E$1,7,0),0)</f>
        <v>0</v>
      </c>
      <c r="AS162" s="49">
        <f>+AR162-Y162+IFERROR(VLOOKUP(TRIM($K162)&amp;AS$4,COMPRAS!$A$1:$E$1,7,0),0)</f>
        <v>0</v>
      </c>
      <c r="AT162" s="49">
        <f>+AS162-Z162+IFERROR(VLOOKUP(TRIM($K162)&amp;AT$4,COMPRAS!$A$1:$E$1,7,0),0)</f>
        <v>0</v>
      </c>
      <c r="AU162" s="49">
        <f>+AT162-AA162+IFERROR(VLOOKUP(TRIM($K162)&amp;AU$4,COMPRAS!$A$1:$E$1,7,0),0)</f>
        <v>0</v>
      </c>
      <c r="AV162" s="49">
        <f>+AU162-AB162+IFERROR(VLOOKUP(TRIM($K162)&amp;AV$4,COMPRAS!$A$1:$E$1,7,0),0)</f>
        <v>0</v>
      </c>
    </row>
    <row r="163" spans="1:48" ht="14.4" x14ac:dyDescent="0.3">
      <c r="A163" s="46">
        <f>+IFERROR(VLOOKUP(CONCATENATE(A$2,TRIM($K163)),'Stock Tango'!$A:$G,7,FALSE),0)</f>
        <v>0</v>
      </c>
      <c r="B163" s="46">
        <f>+IFERROR(VLOOKUP(CONCATENATE(B$2,TRIM($K163)),'Stock Tango'!$A:$G,7,FALSE),0)</f>
        <v>0</v>
      </c>
      <c r="C163" s="46">
        <f>+IFERROR(VLOOKUP(CONCATENATE(C$2,TRIM($K163)),'Stock Tango'!$A:$G,7,FALSE),0)</f>
        <v>0</v>
      </c>
      <c r="D163" s="47">
        <f>+IFERROR(VLOOKUP(CONCATENATE(D$2,TRIM($K163)),'Stock Tango'!$A:$G,7,FALSE),0)</f>
        <v>0</v>
      </c>
      <c r="E163" s="48">
        <f t="shared" si="14"/>
        <v>0</v>
      </c>
      <c r="F163" s="46" t="e">
        <f>(A163/+VLOOKUP(K163,Consumos!$B$3:$E$1000,4,0))</f>
        <v>#N/A</v>
      </c>
      <c r="G163" s="46" t="e">
        <f t="shared" si="15"/>
        <v>#N/A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 s="49">
        <f>+E163-M163+IFERROR(VLOOKUP(TRIM($K163)&amp;$AG$4,COMPRAS!$A$1:$E$1,7,0),0)</f>
        <v>0</v>
      </c>
      <c r="AH163" s="49">
        <f>+AG163-N163+IFERROR(VLOOKUP(TRIM($K163)&amp;AH$4,COMPRAS!$A$1:$E$1,7,0),0)</f>
        <v>0</v>
      </c>
      <c r="AI163" s="49">
        <f>+AH163-O163+IFERROR(VLOOKUP(TRIM($K163)&amp;AI$4,COMPRAS!$A$1:$E$1,7,0),0)</f>
        <v>0</v>
      </c>
      <c r="AJ163" s="49">
        <f>+AI163-P163+IFERROR(VLOOKUP(TRIM($K163)&amp;AJ$4,COMPRAS!$A$1:$E$1,7,0),0)</f>
        <v>0</v>
      </c>
      <c r="AK163" s="49">
        <f>+AJ163-Q163+IFERROR(VLOOKUP(TRIM($K163)&amp;AK$4,COMPRAS!$A$1:$E$1,7,0),0)</f>
        <v>0</v>
      </c>
      <c r="AL163" s="49">
        <f>+AK163-R163+IFERROR(VLOOKUP(TRIM($K163)&amp;AL$4,COMPRAS!$A$1:$E$1,7,0),0)</f>
        <v>0</v>
      </c>
      <c r="AM163" s="49">
        <f>+AL163-S163+IFERROR(VLOOKUP(TRIM($K163)&amp;AM$4,COMPRAS!$A$1:$E$1,7,0),0)</f>
        <v>0</v>
      </c>
      <c r="AN163" s="49">
        <f>+AM163-T163+IFERROR(VLOOKUP(TRIM($K163)&amp;AN$4,COMPRAS!$A$1:$E$1,7,0),0)</f>
        <v>0</v>
      </c>
      <c r="AO163" s="49">
        <f>+AN163-U163+IFERROR(VLOOKUP(TRIM($K163)&amp;AO$4,COMPRAS!$A$1:$E$1,7,0),0)</f>
        <v>0</v>
      </c>
      <c r="AP163" s="49">
        <f>+AO163-V163+IFERROR(VLOOKUP(TRIM($K163)&amp;AP$4,COMPRAS!$A$1:$E$1,7,0),0)</f>
        <v>0</v>
      </c>
      <c r="AQ163" s="49">
        <f>+AP163-W163+IFERROR(VLOOKUP(TRIM($K163)&amp;AQ$4,COMPRAS!$A$1:$E$1,7,0),0)</f>
        <v>0</v>
      </c>
      <c r="AR163" s="49">
        <f>+AQ163-X163+IFERROR(VLOOKUP(TRIM($K163)&amp;AR$4,COMPRAS!$A$1:$E$1,7,0),0)</f>
        <v>0</v>
      </c>
      <c r="AS163" s="49">
        <f>+AR163-Y163+IFERROR(VLOOKUP(TRIM($K163)&amp;AS$4,COMPRAS!$A$1:$E$1,7,0),0)</f>
        <v>0</v>
      </c>
      <c r="AT163" s="49">
        <f>+AS163-Z163+IFERROR(VLOOKUP(TRIM($K163)&amp;AT$4,COMPRAS!$A$1:$E$1,7,0),0)</f>
        <v>0</v>
      </c>
      <c r="AU163" s="49">
        <f>+AT163-AA163+IFERROR(VLOOKUP(TRIM($K163)&amp;AU$4,COMPRAS!$A$1:$E$1,7,0),0)</f>
        <v>0</v>
      </c>
      <c r="AV163" s="49">
        <f>+AU163-AB163+IFERROR(VLOOKUP(TRIM($K163)&amp;AV$4,COMPRAS!$A$1:$E$1,7,0),0)</f>
        <v>0</v>
      </c>
    </row>
    <row r="164" spans="1:48" ht="14.4" x14ac:dyDescent="0.3">
      <c r="A164" s="46">
        <f>+IFERROR(VLOOKUP(CONCATENATE(A$2,TRIM($K164)),'Stock Tango'!$A:$G,7,FALSE),0)</f>
        <v>0</v>
      </c>
      <c r="B164" s="46">
        <f>+IFERROR(VLOOKUP(CONCATENATE(B$2,TRIM($K164)),'Stock Tango'!$A:$G,7,FALSE),0)</f>
        <v>0</v>
      </c>
      <c r="C164" s="46">
        <f>+IFERROR(VLOOKUP(CONCATENATE(C$2,TRIM($K164)),'Stock Tango'!$A:$G,7,FALSE),0)</f>
        <v>0</v>
      </c>
      <c r="D164" s="47">
        <f>+IFERROR(VLOOKUP(CONCATENATE(D$2,TRIM($K164)),'Stock Tango'!$A:$G,7,FALSE),0)</f>
        <v>0</v>
      </c>
      <c r="E164" s="48">
        <f t="shared" si="14"/>
        <v>0</v>
      </c>
      <c r="F164" s="46" t="e">
        <f>(A164/+VLOOKUP(K164,Consumos!$B$3:$E$1000,4,0))</f>
        <v>#N/A</v>
      </c>
      <c r="G164" s="46" t="e">
        <f t="shared" si="15"/>
        <v>#N/A</v>
      </c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 s="49">
        <f>+E164-M164+IFERROR(VLOOKUP(TRIM($K164)&amp;$AG$4,COMPRAS!$A$1:$E$1,7,0),0)</f>
        <v>0</v>
      </c>
      <c r="AH164" s="49">
        <f>+AG164-N164+IFERROR(VLOOKUP(TRIM($K164)&amp;AH$4,COMPRAS!$A$1:$E$1,7,0),0)</f>
        <v>0</v>
      </c>
      <c r="AI164" s="49">
        <f>+AH164-O164+IFERROR(VLOOKUP(TRIM($K164)&amp;AI$4,COMPRAS!$A$1:$E$1,7,0),0)</f>
        <v>0</v>
      </c>
      <c r="AJ164" s="49">
        <f>+AI164-P164+IFERROR(VLOOKUP(TRIM($K164)&amp;AJ$4,COMPRAS!$A$1:$E$1,7,0),0)</f>
        <v>0</v>
      </c>
      <c r="AK164" s="49">
        <f>+AJ164-Q164+IFERROR(VLOOKUP(TRIM($K164)&amp;AK$4,COMPRAS!$A$1:$E$1,7,0),0)</f>
        <v>0</v>
      </c>
      <c r="AL164" s="49">
        <f>+AK164-R164+IFERROR(VLOOKUP(TRIM($K164)&amp;AL$4,COMPRAS!$A$1:$E$1,7,0),0)</f>
        <v>0</v>
      </c>
      <c r="AM164" s="49">
        <f>+AL164-S164+IFERROR(VLOOKUP(TRIM($K164)&amp;AM$4,COMPRAS!$A$1:$E$1,7,0),0)</f>
        <v>0</v>
      </c>
      <c r="AN164" s="49">
        <f>+AM164-T164+IFERROR(VLOOKUP(TRIM($K164)&amp;AN$4,COMPRAS!$A$1:$E$1,7,0),0)</f>
        <v>0</v>
      </c>
      <c r="AO164" s="49">
        <f>+AN164-U164+IFERROR(VLOOKUP(TRIM($K164)&amp;AO$4,COMPRAS!$A$1:$E$1,7,0),0)</f>
        <v>0</v>
      </c>
      <c r="AP164" s="49">
        <f>+AO164-V164+IFERROR(VLOOKUP(TRIM($K164)&amp;AP$4,COMPRAS!$A$1:$E$1,7,0),0)</f>
        <v>0</v>
      </c>
      <c r="AQ164" s="49">
        <f>+AP164-W164+IFERROR(VLOOKUP(TRIM($K164)&amp;AQ$4,COMPRAS!$A$1:$E$1,7,0),0)</f>
        <v>0</v>
      </c>
      <c r="AR164" s="49">
        <f>+AQ164-X164+IFERROR(VLOOKUP(TRIM($K164)&amp;AR$4,COMPRAS!$A$1:$E$1,7,0),0)</f>
        <v>0</v>
      </c>
      <c r="AS164" s="49">
        <f>+AR164-Y164+IFERROR(VLOOKUP(TRIM($K164)&amp;AS$4,COMPRAS!$A$1:$E$1,7,0),0)</f>
        <v>0</v>
      </c>
      <c r="AT164" s="49">
        <f>+AS164-Z164+IFERROR(VLOOKUP(TRIM($K164)&amp;AT$4,COMPRAS!$A$1:$E$1,7,0),0)</f>
        <v>0</v>
      </c>
      <c r="AU164" s="49">
        <f>+AT164-AA164+IFERROR(VLOOKUP(TRIM($K164)&amp;AU$4,COMPRAS!$A$1:$E$1,7,0),0)</f>
        <v>0</v>
      </c>
      <c r="AV164" s="49">
        <f>+AU164-AB164+IFERROR(VLOOKUP(TRIM($K164)&amp;AV$4,COMPRAS!$A$1:$E$1,7,0),0)</f>
        <v>0</v>
      </c>
    </row>
    <row r="165" spans="1:48" ht="14.4" x14ac:dyDescent="0.3">
      <c r="A165" s="46">
        <f>+IFERROR(VLOOKUP(CONCATENATE(A$2,TRIM($K165)),'Stock Tango'!$A:$G,7,FALSE),0)</f>
        <v>0</v>
      </c>
      <c r="B165" s="46">
        <f>+IFERROR(VLOOKUP(CONCATENATE(B$2,TRIM($K165)),'Stock Tango'!$A:$G,7,FALSE),0)</f>
        <v>0</v>
      </c>
      <c r="C165" s="46">
        <f>+IFERROR(VLOOKUP(CONCATENATE(C$2,TRIM($K165)),'Stock Tango'!$A:$G,7,FALSE),0)</f>
        <v>0</v>
      </c>
      <c r="D165" s="47">
        <f>+IFERROR(VLOOKUP(CONCATENATE(D$2,TRIM($K165)),'Stock Tango'!$A:$G,7,FALSE),0)</f>
        <v>0</v>
      </c>
      <c r="E165" s="48">
        <f t="shared" si="14"/>
        <v>0</v>
      </c>
      <c r="F165" s="46" t="e">
        <f>(A165/+VLOOKUP(K165,Consumos!$B$3:$E$1000,4,0))</f>
        <v>#N/A</v>
      </c>
      <c r="G165" s="46" t="e">
        <f t="shared" si="15"/>
        <v>#N/A</v>
      </c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 s="49">
        <f>+E165-M165+IFERROR(VLOOKUP(TRIM($K165)&amp;$AG$4,COMPRAS!$A$1:$E$1,7,0),0)</f>
        <v>0</v>
      </c>
      <c r="AH165" s="49">
        <f>+AG165-N165+IFERROR(VLOOKUP(TRIM($K165)&amp;AH$4,COMPRAS!$A$1:$E$1,7,0),0)</f>
        <v>0</v>
      </c>
      <c r="AI165" s="49">
        <f>+AH165-O165+IFERROR(VLOOKUP(TRIM($K165)&amp;AI$4,COMPRAS!$A$1:$E$1,7,0),0)</f>
        <v>0</v>
      </c>
      <c r="AJ165" s="49">
        <f>+AI165-P165+IFERROR(VLOOKUP(TRIM($K165)&amp;AJ$4,COMPRAS!$A$1:$E$1,7,0),0)</f>
        <v>0</v>
      </c>
      <c r="AK165" s="49">
        <f>+AJ165-Q165+IFERROR(VLOOKUP(TRIM($K165)&amp;AK$4,COMPRAS!$A$1:$E$1,7,0),0)</f>
        <v>0</v>
      </c>
      <c r="AL165" s="49">
        <f>+AK165-R165+IFERROR(VLOOKUP(TRIM($K165)&amp;AL$4,COMPRAS!$A$1:$E$1,7,0),0)</f>
        <v>0</v>
      </c>
      <c r="AM165" s="49">
        <f>+AL165-S165+IFERROR(VLOOKUP(TRIM($K165)&amp;AM$4,COMPRAS!$A$1:$E$1,7,0),0)</f>
        <v>0</v>
      </c>
      <c r="AN165" s="49">
        <f>+AM165-T165+IFERROR(VLOOKUP(TRIM($K165)&amp;AN$4,COMPRAS!$A$1:$E$1,7,0),0)</f>
        <v>0</v>
      </c>
      <c r="AO165" s="49">
        <f>+AN165-U165+IFERROR(VLOOKUP(TRIM($K165)&amp;AO$4,COMPRAS!$A$1:$E$1,7,0),0)</f>
        <v>0</v>
      </c>
      <c r="AP165" s="49">
        <f>+AO165-V165+IFERROR(VLOOKUP(TRIM($K165)&amp;AP$4,COMPRAS!$A$1:$E$1,7,0),0)</f>
        <v>0</v>
      </c>
      <c r="AQ165" s="49">
        <f>+AP165-W165+IFERROR(VLOOKUP(TRIM($K165)&amp;AQ$4,COMPRAS!$A$1:$E$1,7,0),0)</f>
        <v>0</v>
      </c>
      <c r="AR165" s="49">
        <f>+AQ165-X165+IFERROR(VLOOKUP(TRIM($K165)&amp;AR$4,COMPRAS!$A$1:$E$1,7,0),0)</f>
        <v>0</v>
      </c>
      <c r="AS165" s="49">
        <f>+AR165-Y165+IFERROR(VLOOKUP(TRIM($K165)&amp;AS$4,COMPRAS!$A$1:$E$1,7,0),0)</f>
        <v>0</v>
      </c>
      <c r="AT165" s="49">
        <f>+AS165-Z165+IFERROR(VLOOKUP(TRIM($K165)&amp;AT$4,COMPRAS!$A$1:$E$1,7,0),0)</f>
        <v>0</v>
      </c>
      <c r="AU165" s="49">
        <f>+AT165-AA165+IFERROR(VLOOKUP(TRIM($K165)&amp;AU$4,COMPRAS!$A$1:$E$1,7,0),0)</f>
        <v>0</v>
      </c>
      <c r="AV165" s="49">
        <f>+AU165-AB165+IFERROR(VLOOKUP(TRIM($K165)&amp;AV$4,COMPRAS!$A$1:$E$1,7,0),0)</f>
        <v>0</v>
      </c>
    </row>
    <row r="166" spans="1:48" ht="14.4" x14ac:dyDescent="0.3">
      <c r="A166" s="46">
        <f>+IFERROR(VLOOKUP(CONCATENATE(A$2,TRIM($K166)),'Stock Tango'!$A:$G,7,FALSE),0)</f>
        <v>0</v>
      </c>
      <c r="B166" s="46">
        <f>+IFERROR(VLOOKUP(CONCATENATE(B$2,TRIM($K166)),'Stock Tango'!$A:$G,7,FALSE),0)</f>
        <v>0</v>
      </c>
      <c r="C166" s="46">
        <f>+IFERROR(VLOOKUP(CONCATENATE(C$2,TRIM($K166)),'Stock Tango'!$A:$G,7,FALSE),0)</f>
        <v>0</v>
      </c>
      <c r="D166" s="47">
        <f>+IFERROR(VLOOKUP(CONCATENATE(D$2,TRIM($K166)),'Stock Tango'!$A:$G,7,FALSE),0)</f>
        <v>0</v>
      </c>
      <c r="E166" s="48">
        <f t="shared" si="14"/>
        <v>0</v>
      </c>
      <c r="F166" s="46" t="e">
        <f>(A166/+VLOOKUP(K166,Consumos!$B$3:$E$1000,4,0))</f>
        <v>#N/A</v>
      </c>
      <c r="G166" s="46" t="e">
        <f t="shared" si="15"/>
        <v>#N/A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 s="49">
        <f>+E166-M166+IFERROR(VLOOKUP(TRIM($K166)&amp;$AG$4,COMPRAS!$A$1:$E$1,7,0),0)</f>
        <v>0</v>
      </c>
      <c r="AH166" s="49">
        <f>+AG166-N166+IFERROR(VLOOKUP(TRIM($K166)&amp;AH$4,COMPRAS!$A$1:$E$1,7,0),0)</f>
        <v>0</v>
      </c>
      <c r="AI166" s="49">
        <f>+AH166-O166+IFERROR(VLOOKUP(TRIM($K166)&amp;AI$4,COMPRAS!$A$1:$E$1,7,0),0)</f>
        <v>0</v>
      </c>
      <c r="AJ166" s="49">
        <f>+AI166-P166+IFERROR(VLOOKUP(TRIM($K166)&amp;AJ$4,COMPRAS!$A$1:$E$1,7,0),0)</f>
        <v>0</v>
      </c>
      <c r="AK166" s="49">
        <f>+AJ166-Q166+IFERROR(VLOOKUP(TRIM($K166)&amp;AK$4,COMPRAS!$A$1:$E$1,7,0),0)</f>
        <v>0</v>
      </c>
      <c r="AL166" s="49">
        <f>+AK166-R166+IFERROR(VLOOKUP(TRIM($K166)&amp;AL$4,COMPRAS!$A$1:$E$1,7,0),0)</f>
        <v>0</v>
      </c>
      <c r="AM166" s="49">
        <f>+AL166-S166+IFERROR(VLOOKUP(TRIM($K166)&amp;AM$4,COMPRAS!$A$1:$E$1,7,0),0)</f>
        <v>0</v>
      </c>
      <c r="AN166" s="49">
        <f>+AM166-T166+IFERROR(VLOOKUP(TRIM($K166)&amp;AN$4,COMPRAS!$A$1:$E$1,7,0),0)</f>
        <v>0</v>
      </c>
      <c r="AO166" s="49">
        <f>+AN166-U166+IFERROR(VLOOKUP(TRIM($K166)&amp;AO$4,COMPRAS!$A$1:$E$1,7,0),0)</f>
        <v>0</v>
      </c>
      <c r="AP166" s="49">
        <f>+AO166-V166+IFERROR(VLOOKUP(TRIM($K166)&amp;AP$4,COMPRAS!$A$1:$E$1,7,0),0)</f>
        <v>0</v>
      </c>
      <c r="AQ166" s="49">
        <f>+AP166-W166+IFERROR(VLOOKUP(TRIM($K166)&amp;AQ$4,COMPRAS!$A$1:$E$1,7,0),0)</f>
        <v>0</v>
      </c>
      <c r="AR166" s="49">
        <f>+AQ166-X166+IFERROR(VLOOKUP(TRIM($K166)&amp;AR$4,COMPRAS!$A$1:$E$1,7,0),0)</f>
        <v>0</v>
      </c>
      <c r="AS166" s="49">
        <f>+AR166-Y166+IFERROR(VLOOKUP(TRIM($K166)&amp;AS$4,COMPRAS!$A$1:$E$1,7,0),0)</f>
        <v>0</v>
      </c>
      <c r="AT166" s="49">
        <f>+AS166-Z166+IFERROR(VLOOKUP(TRIM($K166)&amp;AT$4,COMPRAS!$A$1:$E$1,7,0),0)</f>
        <v>0</v>
      </c>
      <c r="AU166" s="49">
        <f>+AT166-AA166+IFERROR(VLOOKUP(TRIM($K166)&amp;AU$4,COMPRAS!$A$1:$E$1,7,0),0)</f>
        <v>0</v>
      </c>
      <c r="AV166" s="49">
        <f>+AU166-AB166+IFERROR(VLOOKUP(TRIM($K166)&amp;AV$4,COMPRAS!$A$1:$E$1,7,0),0)</f>
        <v>0</v>
      </c>
    </row>
    <row r="167" spans="1:48" ht="14.4" x14ac:dyDescent="0.3">
      <c r="A167" s="46">
        <f>+IFERROR(VLOOKUP(CONCATENATE(A$2,TRIM($K167)),'Stock Tango'!$A:$G,7,FALSE),0)</f>
        <v>0</v>
      </c>
      <c r="B167" s="46">
        <f>+IFERROR(VLOOKUP(CONCATENATE(B$2,TRIM($K167)),'Stock Tango'!$A:$G,7,FALSE),0)</f>
        <v>0</v>
      </c>
      <c r="C167" s="46">
        <f>+IFERROR(VLOOKUP(CONCATENATE(C$2,TRIM($K167)),'Stock Tango'!$A:$G,7,FALSE),0)</f>
        <v>0</v>
      </c>
      <c r="D167" s="47">
        <f>+IFERROR(VLOOKUP(CONCATENATE(D$2,TRIM($K167)),'Stock Tango'!$A:$G,7,FALSE),0)</f>
        <v>0</v>
      </c>
      <c r="E167" s="48">
        <f t="shared" si="14"/>
        <v>0</v>
      </c>
      <c r="F167" s="46" t="e">
        <f>(A167/+VLOOKUP(K167,Consumos!$B$3:$E$1000,4,0))</f>
        <v>#N/A</v>
      </c>
      <c r="G167" s="46" t="e">
        <f t="shared" si="15"/>
        <v>#N/A</v>
      </c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 s="49">
        <f>+E167-M167+IFERROR(VLOOKUP(TRIM($K167)&amp;$AG$4,COMPRAS!$A$1:$E$1,7,0),0)</f>
        <v>0</v>
      </c>
      <c r="AH167" s="49">
        <f>+AG167-N167+IFERROR(VLOOKUP(TRIM($K167)&amp;AH$4,COMPRAS!$A$1:$E$1,7,0),0)</f>
        <v>0</v>
      </c>
      <c r="AI167" s="49">
        <f>+AH167-O167+IFERROR(VLOOKUP(TRIM($K167)&amp;AI$4,COMPRAS!$A$1:$E$1,7,0),0)</f>
        <v>0</v>
      </c>
      <c r="AJ167" s="49">
        <f>+AI167-P167+IFERROR(VLOOKUP(TRIM($K167)&amp;AJ$4,COMPRAS!$A$1:$E$1,7,0),0)</f>
        <v>0</v>
      </c>
      <c r="AK167" s="49">
        <f>+AJ167-Q167+IFERROR(VLOOKUP(TRIM($K167)&amp;AK$4,COMPRAS!$A$1:$E$1,7,0),0)</f>
        <v>0</v>
      </c>
      <c r="AL167" s="49">
        <f>+AK167-R167+IFERROR(VLOOKUP(TRIM($K167)&amp;AL$4,COMPRAS!$A$1:$E$1,7,0),0)</f>
        <v>0</v>
      </c>
      <c r="AM167" s="49">
        <f>+AL167-S167+IFERROR(VLOOKUP(TRIM($K167)&amp;AM$4,COMPRAS!$A$1:$E$1,7,0),0)</f>
        <v>0</v>
      </c>
      <c r="AN167" s="49">
        <f>+AM167-T167+IFERROR(VLOOKUP(TRIM($K167)&amp;AN$4,COMPRAS!$A$1:$E$1,7,0),0)</f>
        <v>0</v>
      </c>
      <c r="AO167" s="49">
        <f>+AN167-U167+IFERROR(VLOOKUP(TRIM($K167)&amp;AO$4,COMPRAS!$A$1:$E$1,7,0),0)</f>
        <v>0</v>
      </c>
      <c r="AP167" s="49">
        <f>+AO167-V167+IFERROR(VLOOKUP(TRIM($K167)&amp;AP$4,COMPRAS!$A$1:$E$1,7,0),0)</f>
        <v>0</v>
      </c>
      <c r="AQ167" s="49">
        <f>+AP167-W167+IFERROR(VLOOKUP(TRIM($K167)&amp;AQ$4,COMPRAS!$A$1:$E$1,7,0),0)</f>
        <v>0</v>
      </c>
      <c r="AR167" s="49">
        <f>+AQ167-X167+IFERROR(VLOOKUP(TRIM($K167)&amp;AR$4,COMPRAS!$A$1:$E$1,7,0),0)</f>
        <v>0</v>
      </c>
      <c r="AS167" s="49">
        <f>+AR167-Y167+IFERROR(VLOOKUP(TRIM($K167)&amp;AS$4,COMPRAS!$A$1:$E$1,7,0),0)</f>
        <v>0</v>
      </c>
      <c r="AT167" s="49">
        <f>+AS167-Z167+IFERROR(VLOOKUP(TRIM($K167)&amp;AT$4,COMPRAS!$A$1:$E$1,7,0),0)</f>
        <v>0</v>
      </c>
      <c r="AU167" s="49">
        <f>+AT167-AA167+IFERROR(VLOOKUP(TRIM($K167)&amp;AU$4,COMPRAS!$A$1:$E$1,7,0),0)</f>
        <v>0</v>
      </c>
      <c r="AV167" s="49">
        <f>+AU167-AB167+IFERROR(VLOOKUP(TRIM($K167)&amp;AV$4,COMPRAS!$A$1:$E$1,7,0),0)</f>
        <v>0</v>
      </c>
    </row>
    <row r="168" spans="1:48" ht="14.4" x14ac:dyDescent="0.3">
      <c r="A168" s="46">
        <f>+IFERROR(VLOOKUP(CONCATENATE(A$2,TRIM($K168)),'Stock Tango'!$A:$G,7,FALSE),0)</f>
        <v>0</v>
      </c>
      <c r="B168" s="46">
        <f>+IFERROR(VLOOKUP(CONCATENATE(B$2,TRIM($K168)),'Stock Tango'!$A:$G,7,FALSE),0)</f>
        <v>0</v>
      </c>
      <c r="C168" s="46">
        <f>+IFERROR(VLOOKUP(CONCATENATE(C$2,TRIM($K168)),'Stock Tango'!$A:$G,7,FALSE),0)</f>
        <v>0</v>
      </c>
      <c r="D168" s="47">
        <f>+IFERROR(VLOOKUP(CONCATENATE(D$2,TRIM($K168)),'Stock Tango'!$A:$G,7,FALSE),0)</f>
        <v>0</v>
      </c>
      <c r="E168" s="48">
        <f t="shared" si="14"/>
        <v>0</v>
      </c>
      <c r="F168" s="46" t="e">
        <f>(A168/+VLOOKUP(K168,Consumos!$B$3:$E$1000,4,0))</f>
        <v>#N/A</v>
      </c>
      <c r="G168" s="46" t="e">
        <f t="shared" si="15"/>
        <v>#N/A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 s="49">
        <f>+E168-M168+IFERROR(VLOOKUP(TRIM($K168)&amp;$AG$4,COMPRAS!$A$1:$E$1,7,0),0)</f>
        <v>0</v>
      </c>
      <c r="AH168" s="49">
        <f>+AG168-N168+IFERROR(VLOOKUP(TRIM($K168)&amp;AH$4,COMPRAS!$A$1:$E$1,7,0),0)</f>
        <v>0</v>
      </c>
      <c r="AI168" s="49">
        <f>+AH168-O168+IFERROR(VLOOKUP(TRIM($K168)&amp;AI$4,COMPRAS!$A$1:$E$1,7,0),0)</f>
        <v>0</v>
      </c>
      <c r="AJ168" s="49">
        <f>+AI168-P168+IFERROR(VLOOKUP(TRIM($K168)&amp;AJ$4,COMPRAS!$A$1:$E$1,7,0),0)</f>
        <v>0</v>
      </c>
      <c r="AK168" s="49">
        <f>+AJ168-Q168+IFERROR(VLOOKUP(TRIM($K168)&amp;AK$4,COMPRAS!$A$1:$E$1,7,0),0)</f>
        <v>0</v>
      </c>
      <c r="AL168" s="49">
        <f>+AK168-R168+IFERROR(VLOOKUP(TRIM($K168)&amp;AL$4,COMPRAS!$A$1:$E$1,7,0),0)</f>
        <v>0</v>
      </c>
      <c r="AM168" s="49">
        <f>+AL168-S168+IFERROR(VLOOKUP(TRIM($K168)&amp;AM$4,COMPRAS!$A$1:$E$1,7,0),0)</f>
        <v>0</v>
      </c>
      <c r="AN168" s="49">
        <f>+AM168-T168+IFERROR(VLOOKUP(TRIM($K168)&amp;AN$4,COMPRAS!$A$1:$E$1,7,0),0)</f>
        <v>0</v>
      </c>
      <c r="AO168" s="49">
        <f>+AN168-U168+IFERROR(VLOOKUP(TRIM($K168)&amp;AO$4,COMPRAS!$A$1:$E$1,7,0),0)</f>
        <v>0</v>
      </c>
      <c r="AP168" s="49">
        <f>+AO168-V168+IFERROR(VLOOKUP(TRIM($K168)&amp;AP$4,COMPRAS!$A$1:$E$1,7,0),0)</f>
        <v>0</v>
      </c>
      <c r="AQ168" s="49">
        <f>+AP168-W168+IFERROR(VLOOKUP(TRIM($K168)&amp;AQ$4,COMPRAS!$A$1:$E$1,7,0),0)</f>
        <v>0</v>
      </c>
      <c r="AR168" s="49">
        <f>+AQ168-X168+IFERROR(VLOOKUP(TRIM($K168)&amp;AR$4,COMPRAS!$A$1:$E$1,7,0),0)</f>
        <v>0</v>
      </c>
      <c r="AS168" s="49">
        <f>+AR168-Y168+IFERROR(VLOOKUP(TRIM($K168)&amp;AS$4,COMPRAS!$A$1:$E$1,7,0),0)</f>
        <v>0</v>
      </c>
      <c r="AT168" s="49">
        <f>+AS168-Z168+IFERROR(VLOOKUP(TRIM($K168)&amp;AT$4,COMPRAS!$A$1:$E$1,7,0),0)</f>
        <v>0</v>
      </c>
      <c r="AU168" s="49">
        <f>+AT168-AA168+IFERROR(VLOOKUP(TRIM($K168)&amp;AU$4,COMPRAS!$A$1:$E$1,7,0),0)</f>
        <v>0</v>
      </c>
      <c r="AV168" s="49">
        <f>+AU168-AB168+IFERROR(VLOOKUP(TRIM($K168)&amp;AV$4,COMPRAS!$A$1:$E$1,7,0),0)</f>
        <v>0</v>
      </c>
    </row>
    <row r="169" spans="1:48" ht="14.4" x14ac:dyDescent="0.3">
      <c r="A169" s="46">
        <f>+IFERROR(VLOOKUP(CONCATENATE(A$2,TRIM($K169)),'Stock Tango'!$A:$G,7,FALSE),0)</f>
        <v>0</v>
      </c>
      <c r="B169" s="46">
        <f>+IFERROR(VLOOKUP(CONCATENATE(B$2,TRIM($K169)),'Stock Tango'!$A:$G,7,FALSE),0)</f>
        <v>0</v>
      </c>
      <c r="C169" s="46">
        <f>+IFERROR(VLOOKUP(CONCATENATE(C$2,TRIM($K169)),'Stock Tango'!$A:$G,7,FALSE),0)</f>
        <v>0</v>
      </c>
      <c r="D169" s="47">
        <f>+IFERROR(VLOOKUP(CONCATENATE(D$2,TRIM($K169)),'Stock Tango'!$A:$G,7,FALSE),0)</f>
        <v>0</v>
      </c>
      <c r="E169" s="48">
        <f t="shared" si="14"/>
        <v>0</v>
      </c>
      <c r="F169" s="46" t="e">
        <f>(A169/+VLOOKUP(K169,Consumos!$B$3:$E$1000,4,0))</f>
        <v>#N/A</v>
      </c>
      <c r="G169" s="46" t="e">
        <f t="shared" ref="G169:G176" si="16">+IF(F169&lt;30,"A",IF(F169&lt;45,"B",IF(F169&lt;60,"C",IF(F169&lt;90,"D","E"))))</f>
        <v>#N/A</v>
      </c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 s="49">
        <f>+E169-M169+IFERROR(VLOOKUP(TRIM($K169)&amp;$AG$4,COMPRAS!$A$1:$E$1,7,0),0)</f>
        <v>0</v>
      </c>
      <c r="AH169" s="49">
        <f>+AG169-N169+IFERROR(VLOOKUP(TRIM($K169)&amp;AH$4,COMPRAS!$A$1:$E$1,7,0),0)</f>
        <v>0</v>
      </c>
      <c r="AI169" s="49">
        <f>+AH169-O169+IFERROR(VLOOKUP(TRIM($K169)&amp;AI$4,COMPRAS!$A$1:$E$1,7,0),0)</f>
        <v>0</v>
      </c>
      <c r="AJ169" s="49">
        <f>+AI169-P169+IFERROR(VLOOKUP(TRIM($K169)&amp;AJ$4,COMPRAS!$A$1:$E$1,7,0),0)</f>
        <v>0</v>
      </c>
      <c r="AK169" s="49">
        <f>+AJ169-Q169+IFERROR(VLOOKUP(TRIM($K169)&amp;AK$4,COMPRAS!$A$1:$E$1,7,0),0)</f>
        <v>0</v>
      </c>
      <c r="AL169" s="49">
        <f>+AK169-R169+IFERROR(VLOOKUP(TRIM($K169)&amp;AL$4,COMPRAS!$A$1:$E$1,7,0),0)</f>
        <v>0</v>
      </c>
      <c r="AM169" s="49">
        <f>+AL169-S169+IFERROR(VLOOKUP(TRIM($K169)&amp;AM$4,COMPRAS!$A$1:$E$1,7,0),0)</f>
        <v>0</v>
      </c>
      <c r="AN169" s="49">
        <f>+AM169-T169+IFERROR(VLOOKUP(TRIM($K169)&amp;AN$4,COMPRAS!$A$1:$E$1,7,0),0)</f>
        <v>0</v>
      </c>
      <c r="AO169" s="49">
        <f>+AN169-U169+IFERROR(VLOOKUP(TRIM($K169)&amp;AO$4,COMPRAS!$A$1:$E$1,7,0),0)</f>
        <v>0</v>
      </c>
      <c r="AP169" s="49">
        <f>+AO169-V169+IFERROR(VLOOKUP(TRIM($K169)&amp;AP$4,COMPRAS!$A$1:$E$1,7,0),0)</f>
        <v>0</v>
      </c>
      <c r="AQ169" s="49">
        <f>+AP169-W169+IFERROR(VLOOKUP(TRIM($K169)&amp;AQ$4,COMPRAS!$A$1:$E$1,7,0),0)</f>
        <v>0</v>
      </c>
      <c r="AR169" s="49">
        <f>+AQ169-X169+IFERROR(VLOOKUP(TRIM($K169)&amp;AR$4,COMPRAS!$A$1:$E$1,7,0),0)</f>
        <v>0</v>
      </c>
      <c r="AS169" s="49">
        <f>+AR169-Y169+IFERROR(VLOOKUP(TRIM($K169)&amp;AS$4,COMPRAS!$A$1:$E$1,7,0),0)</f>
        <v>0</v>
      </c>
      <c r="AT169" s="49">
        <f>+AS169-Z169+IFERROR(VLOOKUP(TRIM($K169)&amp;AT$4,COMPRAS!$A$1:$E$1,7,0),0)</f>
        <v>0</v>
      </c>
      <c r="AU169" s="49">
        <f>+AT169-AA169+IFERROR(VLOOKUP(TRIM($K169)&amp;AU$4,COMPRAS!$A$1:$E$1,7,0),0)</f>
        <v>0</v>
      </c>
      <c r="AV169" s="49">
        <f>+AU169-AB169+IFERROR(VLOOKUP(TRIM($K169)&amp;AV$4,COMPRAS!$A$1:$E$1,7,0),0)</f>
        <v>0</v>
      </c>
    </row>
    <row r="170" spans="1:48" ht="14.4" x14ac:dyDescent="0.3">
      <c r="A170" s="46">
        <f>+IFERROR(VLOOKUP(CONCATENATE(A$2,TRIM($K170)),'Stock Tango'!$A:$G,7,FALSE),0)</f>
        <v>0</v>
      </c>
      <c r="B170" s="46">
        <f>+IFERROR(VLOOKUP(CONCATENATE(B$2,TRIM($K170)),'Stock Tango'!$A:$G,7,FALSE),0)</f>
        <v>0</v>
      </c>
      <c r="C170" s="46">
        <f>+IFERROR(VLOOKUP(CONCATENATE(C$2,TRIM($K170)),'Stock Tango'!$A:$G,7,FALSE),0)</f>
        <v>0</v>
      </c>
      <c r="D170" s="47">
        <f>+IFERROR(VLOOKUP(CONCATENATE(D$2,TRIM($K170)),'Stock Tango'!$A:$G,7,FALSE),0)</f>
        <v>0</v>
      </c>
      <c r="E170" s="48">
        <f t="shared" si="14"/>
        <v>0</v>
      </c>
      <c r="F170" s="46" t="e">
        <f>(A170/+VLOOKUP(K170,Consumos!$B$3:$E$1000,4,0))</f>
        <v>#N/A</v>
      </c>
      <c r="G170" s="46" t="e">
        <f t="shared" si="16"/>
        <v>#N/A</v>
      </c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 s="49">
        <f>+E170-M170+IFERROR(VLOOKUP(TRIM($K170)&amp;$AG$4,COMPRAS!$A$1:$E$1,7,0),0)</f>
        <v>0</v>
      </c>
      <c r="AH170" s="49">
        <f>+AG170-N170+IFERROR(VLOOKUP(TRIM($K170)&amp;AH$4,COMPRAS!$A$1:$E$1,7,0),0)</f>
        <v>0</v>
      </c>
      <c r="AI170" s="49">
        <f>+AH170-O170+IFERROR(VLOOKUP(TRIM($K170)&amp;AI$4,COMPRAS!$A$1:$E$1,7,0),0)</f>
        <v>0</v>
      </c>
      <c r="AJ170" s="49">
        <f>+AI170-P170+IFERROR(VLOOKUP(TRIM($K170)&amp;AJ$4,COMPRAS!$A$1:$E$1,7,0),0)</f>
        <v>0</v>
      </c>
      <c r="AK170" s="49">
        <f>+AJ170-Q170+IFERROR(VLOOKUP(TRIM($K170)&amp;AK$4,COMPRAS!$A$1:$E$1,7,0),0)</f>
        <v>0</v>
      </c>
      <c r="AL170" s="49">
        <f>+AK170-R170+IFERROR(VLOOKUP(TRIM($K170)&amp;AL$4,COMPRAS!$A$1:$E$1,7,0),0)</f>
        <v>0</v>
      </c>
      <c r="AM170" s="49">
        <f>+AL170-S170+IFERROR(VLOOKUP(TRIM($K170)&amp;AM$4,COMPRAS!$A$1:$E$1,7,0),0)</f>
        <v>0</v>
      </c>
      <c r="AN170" s="49">
        <f>+AM170-T170+IFERROR(VLOOKUP(TRIM($K170)&amp;AN$4,COMPRAS!$A$1:$E$1,7,0),0)</f>
        <v>0</v>
      </c>
      <c r="AO170" s="49">
        <f>+AN170-U170+IFERROR(VLOOKUP(TRIM($K170)&amp;AO$4,COMPRAS!$A$1:$E$1,7,0),0)</f>
        <v>0</v>
      </c>
      <c r="AP170" s="49">
        <f>+AO170-V170+IFERROR(VLOOKUP(TRIM($K170)&amp;AP$4,COMPRAS!$A$1:$E$1,7,0),0)</f>
        <v>0</v>
      </c>
      <c r="AQ170" s="49">
        <f>+AP170-W170+IFERROR(VLOOKUP(TRIM($K170)&amp;AQ$4,COMPRAS!$A$1:$E$1,7,0),0)</f>
        <v>0</v>
      </c>
      <c r="AR170" s="49">
        <f>+AQ170-X170+IFERROR(VLOOKUP(TRIM($K170)&amp;AR$4,COMPRAS!$A$1:$E$1,7,0),0)</f>
        <v>0</v>
      </c>
      <c r="AS170" s="49">
        <f>+AR170-Y170+IFERROR(VLOOKUP(TRIM($K170)&amp;AS$4,COMPRAS!$A$1:$E$1,7,0),0)</f>
        <v>0</v>
      </c>
      <c r="AT170" s="49">
        <f>+AS170-Z170+IFERROR(VLOOKUP(TRIM($K170)&amp;AT$4,COMPRAS!$A$1:$E$1,7,0),0)</f>
        <v>0</v>
      </c>
      <c r="AU170" s="49">
        <f>+AT170-AA170+IFERROR(VLOOKUP(TRIM($K170)&amp;AU$4,COMPRAS!$A$1:$E$1,7,0),0)</f>
        <v>0</v>
      </c>
      <c r="AV170" s="49">
        <f>+AU170-AB170+IFERROR(VLOOKUP(TRIM($K170)&amp;AV$4,COMPRAS!$A$1:$E$1,7,0),0)</f>
        <v>0</v>
      </c>
    </row>
    <row r="171" spans="1:48" ht="14.4" x14ac:dyDescent="0.3">
      <c r="A171" s="46">
        <f>+IFERROR(VLOOKUP(CONCATENATE(A$2,TRIM($K171)),'Stock Tango'!$A:$G,7,FALSE),0)</f>
        <v>0</v>
      </c>
      <c r="B171" s="46">
        <f>+IFERROR(VLOOKUP(CONCATENATE(B$2,TRIM($K171)),'Stock Tango'!$A:$G,7,FALSE),0)</f>
        <v>0</v>
      </c>
      <c r="C171" s="46">
        <f>+IFERROR(VLOOKUP(CONCATENATE(C$2,TRIM($K171)),'Stock Tango'!$A:$G,7,FALSE),0)</f>
        <v>0</v>
      </c>
      <c r="D171" s="47">
        <f>+IFERROR(VLOOKUP(CONCATENATE(D$2,TRIM($K171)),'Stock Tango'!$A:$G,7,FALSE),0)</f>
        <v>0</v>
      </c>
      <c r="E171" s="48">
        <f t="shared" si="14"/>
        <v>0</v>
      </c>
      <c r="F171" s="46" t="e">
        <f>(A171/+VLOOKUP(K171,Consumos!$B$3:$E$1000,4,0))</f>
        <v>#N/A</v>
      </c>
      <c r="G171" s="46" t="e">
        <f t="shared" si="16"/>
        <v>#N/A</v>
      </c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 s="49">
        <f>+E171-M171+IFERROR(VLOOKUP(TRIM($K171)&amp;$AG$4,COMPRAS!$A$1:$E$1,7,0),0)</f>
        <v>0</v>
      </c>
      <c r="AH171" s="49">
        <f>+AG171-N171+IFERROR(VLOOKUP(TRIM($K171)&amp;AH$4,COMPRAS!$A$1:$E$1,7,0),0)</f>
        <v>0</v>
      </c>
      <c r="AI171" s="49">
        <f>+AH171-O171+IFERROR(VLOOKUP(TRIM($K171)&amp;AI$4,COMPRAS!$A$1:$E$1,7,0),0)</f>
        <v>0</v>
      </c>
      <c r="AJ171" s="49">
        <f>+AI171-P171+IFERROR(VLOOKUP(TRIM($K171)&amp;AJ$4,COMPRAS!$A$1:$E$1,7,0),0)</f>
        <v>0</v>
      </c>
      <c r="AK171" s="49">
        <f>+AJ171-Q171+IFERROR(VLOOKUP(TRIM($K171)&amp;AK$4,COMPRAS!$A$1:$E$1,7,0),0)</f>
        <v>0</v>
      </c>
      <c r="AL171" s="49">
        <f>+AK171-R171+IFERROR(VLOOKUP(TRIM($K171)&amp;AL$4,COMPRAS!$A$1:$E$1,7,0),0)</f>
        <v>0</v>
      </c>
      <c r="AM171" s="49">
        <f>+AL171-S171+IFERROR(VLOOKUP(TRIM($K171)&amp;AM$4,COMPRAS!$A$1:$E$1,7,0),0)</f>
        <v>0</v>
      </c>
      <c r="AN171" s="49">
        <f>+AM171-T171+IFERROR(VLOOKUP(TRIM($K171)&amp;AN$4,COMPRAS!$A$1:$E$1,7,0),0)</f>
        <v>0</v>
      </c>
      <c r="AO171" s="49">
        <f>+AN171-U171+IFERROR(VLOOKUP(TRIM($K171)&amp;AO$4,COMPRAS!$A$1:$E$1,7,0),0)</f>
        <v>0</v>
      </c>
      <c r="AP171" s="49">
        <f>+AO171-V171+IFERROR(VLOOKUP(TRIM($K171)&amp;AP$4,COMPRAS!$A$1:$E$1,7,0),0)</f>
        <v>0</v>
      </c>
      <c r="AQ171" s="49">
        <f>+AP171-W171+IFERROR(VLOOKUP(TRIM($K171)&amp;AQ$4,COMPRAS!$A$1:$E$1,7,0),0)</f>
        <v>0</v>
      </c>
      <c r="AR171" s="49">
        <f>+AQ171-X171+IFERROR(VLOOKUP(TRIM($K171)&amp;AR$4,COMPRAS!$A$1:$E$1,7,0),0)</f>
        <v>0</v>
      </c>
      <c r="AS171" s="49">
        <f>+AR171-Y171+IFERROR(VLOOKUP(TRIM($K171)&amp;AS$4,COMPRAS!$A$1:$E$1,7,0),0)</f>
        <v>0</v>
      </c>
      <c r="AT171" s="49">
        <f>+AS171-Z171+IFERROR(VLOOKUP(TRIM($K171)&amp;AT$4,COMPRAS!$A$1:$E$1,7,0),0)</f>
        <v>0</v>
      </c>
      <c r="AU171" s="49">
        <f>+AT171-AA171+IFERROR(VLOOKUP(TRIM($K171)&amp;AU$4,COMPRAS!$A$1:$E$1,7,0),0)</f>
        <v>0</v>
      </c>
      <c r="AV171" s="49">
        <f>+AU171-AB171+IFERROR(VLOOKUP(TRIM($K171)&amp;AV$4,COMPRAS!$A$1:$E$1,7,0),0)</f>
        <v>0</v>
      </c>
    </row>
    <row r="172" spans="1:48" ht="14.4" x14ac:dyDescent="0.3">
      <c r="A172" s="46">
        <f>+IFERROR(VLOOKUP(CONCATENATE(A$2,TRIM($K172)),'Stock Tango'!$A:$G,7,FALSE),0)</f>
        <v>0</v>
      </c>
      <c r="B172" s="46">
        <f>+IFERROR(VLOOKUP(CONCATENATE(B$2,TRIM($K172)),'Stock Tango'!$A:$G,7,FALSE),0)</f>
        <v>0</v>
      </c>
      <c r="C172" s="46">
        <f>+IFERROR(VLOOKUP(CONCATENATE(C$2,TRIM($K172)),'Stock Tango'!$A:$G,7,FALSE),0)</f>
        <v>0</v>
      </c>
      <c r="D172" s="47">
        <f>+IFERROR(VLOOKUP(CONCATENATE(D$2,TRIM($K172)),'Stock Tango'!$A:$G,7,FALSE),0)</f>
        <v>0</v>
      </c>
      <c r="E172" s="48">
        <f t="shared" si="14"/>
        <v>0</v>
      </c>
      <c r="F172" s="46" t="e">
        <f>(A172/+VLOOKUP(K172,Consumos!$B$3:$E$1000,4,0))</f>
        <v>#N/A</v>
      </c>
      <c r="G172" s="46" t="e">
        <f t="shared" si="16"/>
        <v>#N/A</v>
      </c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 s="49">
        <f>+E172-M172+IFERROR(VLOOKUP(TRIM($K172)&amp;$AG$4,COMPRAS!$A$1:$E$1,7,0),0)</f>
        <v>0</v>
      </c>
      <c r="AH172" s="49">
        <f>+AG172-N172+IFERROR(VLOOKUP(TRIM($K172)&amp;AH$4,COMPRAS!$A$1:$E$1,7,0),0)</f>
        <v>0</v>
      </c>
      <c r="AI172" s="49">
        <f>+AH172-O172+IFERROR(VLOOKUP(TRIM($K172)&amp;AI$4,COMPRAS!$A$1:$E$1,7,0),0)</f>
        <v>0</v>
      </c>
      <c r="AJ172" s="49">
        <f>+AI172-P172+IFERROR(VLOOKUP(TRIM($K172)&amp;AJ$4,COMPRAS!$A$1:$E$1,7,0),0)</f>
        <v>0</v>
      </c>
      <c r="AK172" s="49">
        <f>+AJ172-Q172+IFERROR(VLOOKUP(TRIM($K172)&amp;AK$4,COMPRAS!$A$1:$E$1,7,0),0)</f>
        <v>0</v>
      </c>
      <c r="AL172" s="49">
        <f>+AK172-R172+IFERROR(VLOOKUP(TRIM($K172)&amp;AL$4,COMPRAS!$A$1:$E$1,7,0),0)</f>
        <v>0</v>
      </c>
      <c r="AM172" s="49">
        <f>+AL172-S172+IFERROR(VLOOKUP(TRIM($K172)&amp;AM$4,COMPRAS!$A$1:$E$1,7,0),0)</f>
        <v>0</v>
      </c>
      <c r="AN172" s="49">
        <f>+AM172-T172+IFERROR(VLOOKUP(TRIM($K172)&amp;AN$4,COMPRAS!$A$1:$E$1,7,0),0)</f>
        <v>0</v>
      </c>
      <c r="AO172" s="49">
        <f>+AN172-U172+IFERROR(VLOOKUP(TRIM($K172)&amp;AO$4,COMPRAS!$A$1:$E$1,7,0),0)</f>
        <v>0</v>
      </c>
      <c r="AP172" s="49">
        <f>+AO172-V172+IFERROR(VLOOKUP(TRIM($K172)&amp;AP$4,COMPRAS!$A$1:$E$1,7,0),0)</f>
        <v>0</v>
      </c>
      <c r="AQ172" s="49">
        <f>+AP172-W172+IFERROR(VLOOKUP(TRIM($K172)&amp;AQ$4,COMPRAS!$A$1:$E$1,7,0),0)</f>
        <v>0</v>
      </c>
      <c r="AR172" s="49">
        <f>+AQ172-X172+IFERROR(VLOOKUP(TRIM($K172)&amp;AR$4,COMPRAS!$A$1:$E$1,7,0),0)</f>
        <v>0</v>
      </c>
      <c r="AS172" s="49">
        <f>+AR172-Y172+IFERROR(VLOOKUP(TRIM($K172)&amp;AS$4,COMPRAS!$A$1:$E$1,7,0),0)</f>
        <v>0</v>
      </c>
      <c r="AT172" s="49">
        <f>+AS172-Z172+IFERROR(VLOOKUP(TRIM($K172)&amp;AT$4,COMPRAS!$A$1:$E$1,7,0),0)</f>
        <v>0</v>
      </c>
      <c r="AU172" s="49">
        <f>+AT172-AA172+IFERROR(VLOOKUP(TRIM($K172)&amp;AU$4,COMPRAS!$A$1:$E$1,7,0),0)</f>
        <v>0</v>
      </c>
      <c r="AV172" s="49">
        <f>+AU172-AB172+IFERROR(VLOOKUP(TRIM($K172)&amp;AV$4,COMPRAS!$A$1:$E$1,7,0),0)</f>
        <v>0</v>
      </c>
    </row>
    <row r="173" spans="1:48" ht="14.4" x14ac:dyDescent="0.3">
      <c r="A173" s="46">
        <f>+IFERROR(VLOOKUP(CONCATENATE(A$2,TRIM($K173)),'Stock Tango'!$A:$G,7,FALSE),0)</f>
        <v>0</v>
      </c>
      <c r="B173" s="46">
        <f>+IFERROR(VLOOKUP(CONCATENATE(B$2,TRIM($K173)),'Stock Tango'!$A:$G,7,FALSE),0)</f>
        <v>0</v>
      </c>
      <c r="C173" s="46">
        <f>+IFERROR(VLOOKUP(CONCATENATE(C$2,TRIM($K173)),'Stock Tango'!$A:$G,7,FALSE),0)</f>
        <v>0</v>
      </c>
      <c r="D173" s="47">
        <f>+IFERROR(VLOOKUP(CONCATENATE(D$2,TRIM($K173)),'Stock Tango'!$A:$G,7,FALSE),0)</f>
        <v>0</v>
      </c>
      <c r="E173" s="48">
        <f t="shared" si="14"/>
        <v>0</v>
      </c>
      <c r="F173" s="46" t="e">
        <f>(A173/+VLOOKUP(K173,Consumos!$B$3:$E$1000,4,0))</f>
        <v>#N/A</v>
      </c>
      <c r="G173" s="46" t="e">
        <f t="shared" si="16"/>
        <v>#N/A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 s="49">
        <f>+E173-M173+IFERROR(VLOOKUP(TRIM($K173)&amp;$AG$4,COMPRAS!$A$1:$E$1,7,0),0)</f>
        <v>0</v>
      </c>
      <c r="AH173" s="49">
        <f>+AG173-N173+IFERROR(VLOOKUP(TRIM($K173)&amp;AH$4,COMPRAS!$A$1:$E$1,7,0),0)</f>
        <v>0</v>
      </c>
      <c r="AI173" s="49">
        <f>+AH173-O173+IFERROR(VLOOKUP(TRIM($K173)&amp;AI$4,COMPRAS!$A$1:$E$1,7,0),0)</f>
        <v>0</v>
      </c>
      <c r="AJ173" s="49">
        <f>+AI173-P173+IFERROR(VLOOKUP(TRIM($K173)&amp;AJ$4,COMPRAS!$A$1:$E$1,7,0),0)</f>
        <v>0</v>
      </c>
      <c r="AK173" s="49">
        <f>+AJ173-Q173+IFERROR(VLOOKUP(TRIM($K173)&amp;AK$4,COMPRAS!$A$1:$E$1,7,0),0)</f>
        <v>0</v>
      </c>
      <c r="AL173" s="49">
        <f>+AK173-R173+IFERROR(VLOOKUP(TRIM($K173)&amp;AL$4,COMPRAS!$A$1:$E$1,7,0),0)</f>
        <v>0</v>
      </c>
      <c r="AM173" s="49">
        <f>+AL173-S173+IFERROR(VLOOKUP(TRIM($K173)&amp;AM$4,COMPRAS!$A$1:$E$1,7,0),0)</f>
        <v>0</v>
      </c>
      <c r="AN173" s="49">
        <f>+AM173-T173+IFERROR(VLOOKUP(TRIM($K173)&amp;AN$4,COMPRAS!$A$1:$E$1,7,0),0)</f>
        <v>0</v>
      </c>
      <c r="AO173" s="49">
        <f>+AN173-U173+IFERROR(VLOOKUP(TRIM($K173)&amp;AO$4,COMPRAS!$A$1:$E$1,7,0),0)</f>
        <v>0</v>
      </c>
      <c r="AP173" s="49">
        <f>+AO173-V173+IFERROR(VLOOKUP(TRIM($K173)&amp;AP$4,COMPRAS!$A$1:$E$1,7,0),0)</f>
        <v>0</v>
      </c>
      <c r="AQ173" s="49">
        <f>+AP173-W173+IFERROR(VLOOKUP(TRIM($K173)&amp;AQ$4,COMPRAS!$A$1:$E$1,7,0),0)</f>
        <v>0</v>
      </c>
      <c r="AR173" s="49">
        <f>+AQ173-X173+IFERROR(VLOOKUP(TRIM($K173)&amp;AR$4,COMPRAS!$A$1:$E$1,7,0),0)</f>
        <v>0</v>
      </c>
      <c r="AS173" s="49">
        <f>+AR173-Y173+IFERROR(VLOOKUP(TRIM($K173)&amp;AS$4,COMPRAS!$A$1:$E$1,7,0),0)</f>
        <v>0</v>
      </c>
      <c r="AT173" s="49">
        <f>+AS173-Z173+IFERROR(VLOOKUP(TRIM($K173)&amp;AT$4,COMPRAS!$A$1:$E$1,7,0),0)</f>
        <v>0</v>
      </c>
      <c r="AU173" s="49">
        <f>+AT173-AA173+IFERROR(VLOOKUP(TRIM($K173)&amp;AU$4,COMPRAS!$A$1:$E$1,7,0),0)</f>
        <v>0</v>
      </c>
      <c r="AV173" s="49">
        <f>+AU173-AB173+IFERROR(VLOOKUP(TRIM($K173)&amp;AV$4,COMPRAS!$A$1:$E$1,7,0),0)</f>
        <v>0</v>
      </c>
    </row>
    <row r="174" spans="1:48" ht="14.4" x14ac:dyDescent="0.3">
      <c r="A174" s="46">
        <f>+IFERROR(VLOOKUP(CONCATENATE(A$2,TRIM($K174)),'Stock Tango'!$A:$G,7,FALSE),0)</f>
        <v>0</v>
      </c>
      <c r="B174" s="46">
        <f>+IFERROR(VLOOKUP(CONCATENATE(B$2,TRIM($K174)),'Stock Tango'!$A:$G,7,FALSE),0)</f>
        <v>0</v>
      </c>
      <c r="C174" s="46">
        <f>+IFERROR(VLOOKUP(CONCATENATE(C$2,TRIM($K174)),'Stock Tango'!$A:$G,7,FALSE),0)</f>
        <v>0</v>
      </c>
      <c r="D174" s="47">
        <f>+IFERROR(VLOOKUP(CONCATENATE(D$2,TRIM($K174)),'Stock Tango'!$A:$G,7,FALSE),0)</f>
        <v>0</v>
      </c>
      <c r="E174" s="48">
        <f t="shared" si="14"/>
        <v>0</v>
      </c>
      <c r="F174" s="46" t="e">
        <f>(A174/+VLOOKUP(K174,Consumos!$B$3:$E$1000,4,0))</f>
        <v>#N/A</v>
      </c>
      <c r="G174" s="46" t="e">
        <f t="shared" si="16"/>
        <v>#N/A</v>
      </c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 s="49">
        <f>+E174-M174+IFERROR(VLOOKUP(TRIM($K174)&amp;$AG$4,COMPRAS!$A$1:$E$1,7,0),0)</f>
        <v>0</v>
      </c>
      <c r="AH174" s="49">
        <f>+AG174-N174+IFERROR(VLOOKUP(TRIM($K174)&amp;AH$4,COMPRAS!$A$1:$E$1,7,0),0)</f>
        <v>0</v>
      </c>
      <c r="AI174" s="49">
        <f>+AH174-O174+IFERROR(VLOOKUP(TRIM($K174)&amp;AI$4,COMPRAS!$A$1:$E$1,7,0),0)</f>
        <v>0</v>
      </c>
      <c r="AJ174" s="49">
        <f>+AI174-P174+IFERROR(VLOOKUP(TRIM($K174)&amp;AJ$4,COMPRAS!$A$1:$E$1,7,0),0)</f>
        <v>0</v>
      </c>
      <c r="AK174" s="49">
        <f>+AJ174-Q174+IFERROR(VLOOKUP(TRIM($K174)&amp;AK$4,COMPRAS!$A$1:$E$1,7,0),0)</f>
        <v>0</v>
      </c>
      <c r="AL174" s="49">
        <f>+AK174-R174+IFERROR(VLOOKUP(TRIM($K174)&amp;AL$4,COMPRAS!$A$1:$E$1,7,0),0)</f>
        <v>0</v>
      </c>
      <c r="AM174" s="49">
        <f>+AL174-S174+IFERROR(VLOOKUP(TRIM($K174)&amp;AM$4,COMPRAS!$A$1:$E$1,7,0),0)</f>
        <v>0</v>
      </c>
      <c r="AN174" s="49">
        <f>+AM174-T174+IFERROR(VLOOKUP(TRIM($K174)&amp;AN$4,COMPRAS!$A$1:$E$1,7,0),0)</f>
        <v>0</v>
      </c>
      <c r="AO174" s="49">
        <f>+AN174-U174+IFERROR(VLOOKUP(TRIM($K174)&amp;AO$4,COMPRAS!$A$1:$E$1,7,0),0)</f>
        <v>0</v>
      </c>
      <c r="AP174" s="49">
        <f>+AO174-V174+IFERROR(VLOOKUP(TRIM($K174)&amp;AP$4,COMPRAS!$A$1:$E$1,7,0),0)</f>
        <v>0</v>
      </c>
      <c r="AQ174" s="49">
        <f>+AP174-W174+IFERROR(VLOOKUP(TRIM($K174)&amp;AQ$4,COMPRAS!$A$1:$E$1,7,0),0)</f>
        <v>0</v>
      </c>
      <c r="AR174" s="49">
        <f>+AQ174-X174+IFERROR(VLOOKUP(TRIM($K174)&amp;AR$4,COMPRAS!$A$1:$E$1,7,0),0)</f>
        <v>0</v>
      </c>
      <c r="AS174" s="49">
        <f>+AR174-Y174+IFERROR(VLOOKUP(TRIM($K174)&amp;AS$4,COMPRAS!$A$1:$E$1,7,0),0)</f>
        <v>0</v>
      </c>
      <c r="AT174" s="49">
        <f>+AS174-Z174+IFERROR(VLOOKUP(TRIM($K174)&amp;AT$4,COMPRAS!$A$1:$E$1,7,0),0)</f>
        <v>0</v>
      </c>
      <c r="AU174" s="49">
        <f>+AT174-AA174+IFERROR(VLOOKUP(TRIM($K174)&amp;AU$4,COMPRAS!$A$1:$E$1,7,0),0)</f>
        <v>0</v>
      </c>
      <c r="AV174" s="49">
        <f>+AU174-AB174+IFERROR(VLOOKUP(TRIM($K174)&amp;AV$4,COMPRAS!$A$1:$E$1,7,0),0)</f>
        <v>0</v>
      </c>
    </row>
    <row r="175" spans="1:48" ht="14.4" x14ac:dyDescent="0.3">
      <c r="A175" s="46">
        <f>+IFERROR(VLOOKUP(CONCATENATE(A$2,TRIM($K175)),'Stock Tango'!$A:$G,7,FALSE),0)</f>
        <v>0</v>
      </c>
      <c r="B175" s="46">
        <f>+IFERROR(VLOOKUP(CONCATENATE(B$2,TRIM($K175)),'Stock Tango'!$A:$G,7,FALSE),0)</f>
        <v>0</v>
      </c>
      <c r="C175" s="46">
        <f>+IFERROR(VLOOKUP(CONCATENATE(C$2,TRIM($K175)),'Stock Tango'!$A:$G,7,FALSE),0)</f>
        <v>0</v>
      </c>
      <c r="D175" s="47">
        <f>+IFERROR(VLOOKUP(CONCATENATE(D$2,TRIM($K175)),'Stock Tango'!$A:$G,7,FALSE),0)</f>
        <v>0</v>
      </c>
      <c r="E175" s="48">
        <f t="shared" si="14"/>
        <v>0</v>
      </c>
      <c r="F175" s="46" t="e">
        <f>(A175/+VLOOKUP(K175,Consumos!$B$3:$E$1000,4,0))</f>
        <v>#N/A</v>
      </c>
      <c r="G175" s="46" t="e">
        <f t="shared" si="16"/>
        <v>#N/A</v>
      </c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 s="49">
        <f>+E175-M175+IFERROR(VLOOKUP(TRIM($K175)&amp;$AG$4,COMPRAS!$A$1:$E$1,7,0),0)</f>
        <v>0</v>
      </c>
      <c r="AH175" s="49">
        <f>+AG175-N175+IFERROR(VLOOKUP(TRIM($K175)&amp;AH$4,COMPRAS!$A$1:$E$1,7,0),0)</f>
        <v>0</v>
      </c>
      <c r="AI175" s="49">
        <f>+AH175-O175+IFERROR(VLOOKUP(TRIM($K175)&amp;AI$4,COMPRAS!$A$1:$E$1,7,0),0)</f>
        <v>0</v>
      </c>
      <c r="AJ175" s="49">
        <f>+AI175-P175+IFERROR(VLOOKUP(TRIM($K175)&amp;AJ$4,COMPRAS!$A$1:$E$1,7,0),0)</f>
        <v>0</v>
      </c>
      <c r="AK175" s="49">
        <f>+AJ175-Q175+IFERROR(VLOOKUP(TRIM($K175)&amp;AK$4,COMPRAS!$A$1:$E$1,7,0),0)</f>
        <v>0</v>
      </c>
      <c r="AL175" s="49">
        <f>+AK175-R175+IFERROR(VLOOKUP(TRIM($K175)&amp;AL$4,COMPRAS!$A$1:$E$1,7,0),0)</f>
        <v>0</v>
      </c>
      <c r="AM175" s="49">
        <f>+AL175-S175+IFERROR(VLOOKUP(TRIM($K175)&amp;AM$4,COMPRAS!$A$1:$E$1,7,0),0)</f>
        <v>0</v>
      </c>
      <c r="AN175" s="49">
        <f>+AM175-T175+IFERROR(VLOOKUP(TRIM($K175)&amp;AN$4,COMPRAS!$A$1:$E$1,7,0),0)</f>
        <v>0</v>
      </c>
      <c r="AO175" s="49">
        <f>+AN175-U175+IFERROR(VLOOKUP(TRIM($K175)&amp;AO$4,COMPRAS!$A$1:$E$1,7,0),0)</f>
        <v>0</v>
      </c>
      <c r="AP175" s="49">
        <f>+AO175-V175+IFERROR(VLOOKUP(TRIM($K175)&amp;AP$4,COMPRAS!$A$1:$E$1,7,0),0)</f>
        <v>0</v>
      </c>
      <c r="AQ175" s="49">
        <f>+AP175-W175+IFERROR(VLOOKUP(TRIM($K175)&amp;AQ$4,COMPRAS!$A$1:$E$1,7,0),0)</f>
        <v>0</v>
      </c>
      <c r="AR175" s="49">
        <f>+AQ175-X175+IFERROR(VLOOKUP(TRIM($K175)&amp;AR$4,COMPRAS!$A$1:$E$1,7,0),0)</f>
        <v>0</v>
      </c>
      <c r="AS175" s="49">
        <f>+AR175-Y175+IFERROR(VLOOKUP(TRIM($K175)&amp;AS$4,COMPRAS!$A$1:$E$1,7,0),0)</f>
        <v>0</v>
      </c>
      <c r="AT175" s="49">
        <f>+AS175-Z175+IFERROR(VLOOKUP(TRIM($K175)&amp;AT$4,COMPRAS!$A$1:$E$1,7,0),0)</f>
        <v>0</v>
      </c>
      <c r="AU175" s="49">
        <f>+AT175-AA175+IFERROR(VLOOKUP(TRIM($K175)&amp;AU$4,COMPRAS!$A$1:$E$1,7,0),0)</f>
        <v>0</v>
      </c>
      <c r="AV175" s="49">
        <f>+AU175-AB175+IFERROR(VLOOKUP(TRIM($K175)&amp;AV$4,COMPRAS!$A$1:$E$1,7,0),0)</f>
        <v>0</v>
      </c>
    </row>
    <row r="176" spans="1:48" ht="14.4" x14ac:dyDescent="0.3">
      <c r="A176" s="46">
        <f>+IFERROR(VLOOKUP(CONCATENATE(A$2,TRIM($K176)),'Stock Tango'!$A:$G,7,FALSE),0)</f>
        <v>0</v>
      </c>
      <c r="B176" s="46">
        <f>+IFERROR(VLOOKUP(CONCATENATE(B$2,TRIM($K176)),'Stock Tango'!$A:$G,7,FALSE),0)</f>
        <v>0</v>
      </c>
      <c r="C176" s="46">
        <f>+IFERROR(VLOOKUP(CONCATENATE(C$2,TRIM($K176)),'Stock Tango'!$A:$G,7,FALSE),0)</f>
        <v>0</v>
      </c>
      <c r="D176" s="47">
        <f>+IFERROR(VLOOKUP(CONCATENATE(D$2,TRIM($K176)),'Stock Tango'!$A:$G,7,FALSE),0)</f>
        <v>0</v>
      </c>
      <c r="E176" s="48">
        <f t="shared" si="14"/>
        <v>0</v>
      </c>
      <c r="F176" s="46" t="e">
        <f>(A176/+VLOOKUP(K176,Consumos!$B$3:$E$1000,4,0))</f>
        <v>#N/A</v>
      </c>
      <c r="G176" s="46" t="e">
        <f t="shared" si="16"/>
        <v>#N/A</v>
      </c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 s="49">
        <f>+E176-M176+IFERROR(VLOOKUP(TRIM($K176)&amp;$AG$4,COMPRAS!$A$1:$E$1,7,0),0)</f>
        <v>0</v>
      </c>
      <c r="AH176" s="49">
        <f>+AG176-N176+IFERROR(VLOOKUP(TRIM($K176)&amp;AH$4,COMPRAS!$A$1:$E$1,7,0),0)</f>
        <v>0</v>
      </c>
      <c r="AI176" s="49">
        <f>+AH176-O176+IFERROR(VLOOKUP(TRIM($K176)&amp;AI$4,COMPRAS!$A$1:$E$1,7,0),0)</f>
        <v>0</v>
      </c>
      <c r="AJ176" s="49">
        <f>+AI176-P176+IFERROR(VLOOKUP(TRIM($K176)&amp;AJ$4,COMPRAS!$A$1:$E$1,7,0),0)</f>
        <v>0</v>
      </c>
      <c r="AK176" s="49">
        <f>+AJ176-Q176+IFERROR(VLOOKUP(TRIM($K176)&amp;AK$4,COMPRAS!$A$1:$E$1,7,0),0)</f>
        <v>0</v>
      </c>
      <c r="AL176" s="49">
        <f>+AK176-R176+IFERROR(VLOOKUP(TRIM($K176)&amp;AL$4,COMPRAS!$A$1:$E$1,7,0),0)</f>
        <v>0</v>
      </c>
      <c r="AM176" s="49">
        <f>+AL176-S176+IFERROR(VLOOKUP(TRIM($K176)&amp;AM$4,COMPRAS!$A$1:$E$1,7,0),0)</f>
        <v>0</v>
      </c>
      <c r="AN176" s="49">
        <f>+AM176-T176+IFERROR(VLOOKUP(TRIM($K176)&amp;AN$4,COMPRAS!$A$1:$E$1,7,0),0)</f>
        <v>0</v>
      </c>
      <c r="AO176" s="49">
        <f>+AN176-U176+IFERROR(VLOOKUP(TRIM($K176)&amp;AO$4,COMPRAS!$A$1:$E$1,7,0),0)</f>
        <v>0</v>
      </c>
      <c r="AP176" s="49">
        <f>+AO176-V176+IFERROR(VLOOKUP(TRIM($K176)&amp;AP$4,COMPRAS!$A$1:$E$1,7,0),0)</f>
        <v>0</v>
      </c>
      <c r="AQ176" s="49">
        <f>+AP176-W176+IFERROR(VLOOKUP(TRIM($K176)&amp;AQ$4,COMPRAS!$A$1:$E$1,7,0),0)</f>
        <v>0</v>
      </c>
      <c r="AR176" s="49">
        <f>+AQ176-X176+IFERROR(VLOOKUP(TRIM($K176)&amp;AR$4,COMPRAS!$A$1:$E$1,7,0),0)</f>
        <v>0</v>
      </c>
      <c r="AS176" s="49">
        <f>+AR176-Y176+IFERROR(VLOOKUP(TRIM($K176)&amp;AS$4,COMPRAS!$A$1:$E$1,7,0),0)</f>
        <v>0</v>
      </c>
      <c r="AT176" s="49">
        <f>+AS176-Z176+IFERROR(VLOOKUP(TRIM($K176)&amp;AT$4,COMPRAS!$A$1:$E$1,7,0),0)</f>
        <v>0</v>
      </c>
      <c r="AU176" s="49">
        <f>+AT176-AA176+IFERROR(VLOOKUP(TRIM($K176)&amp;AU$4,COMPRAS!$A$1:$E$1,7,0),0)</f>
        <v>0</v>
      </c>
      <c r="AV176" s="49">
        <f>+AU176-AB176+IFERROR(VLOOKUP(TRIM($K176)&amp;AV$4,COMPRAS!$A$1:$E$1,7,0),0)</f>
        <v>0</v>
      </c>
    </row>
    <row r="177" spans="1:48" ht="14.4" x14ac:dyDescent="0.3">
      <c r="A177" s="46">
        <f>+IFERROR(VLOOKUP(CONCATENATE(A$2,TRIM($K177)),'Stock Tango'!$A:$G,7,FALSE),0)</f>
        <v>0</v>
      </c>
      <c r="B177" s="46">
        <f>+IFERROR(VLOOKUP(CONCATENATE(B$2,TRIM($K177)),'Stock Tango'!$A:$G,7,FALSE),0)</f>
        <v>0</v>
      </c>
      <c r="C177" s="46">
        <f>+IFERROR(VLOOKUP(CONCATENATE(C$2,TRIM($K177)),'Stock Tango'!$A:$G,7,FALSE),0)</f>
        <v>0</v>
      </c>
      <c r="D177" s="47">
        <f>+IFERROR(VLOOKUP(CONCATENATE(D$2,TRIM($K177)),'Stock Tango'!$A:$G,7,FALSE),0)</f>
        <v>0</v>
      </c>
      <c r="E177" s="48">
        <f t="shared" si="14"/>
        <v>0</v>
      </c>
      <c r="F177" s="46" t="e">
        <f>(A177/+VLOOKUP(K177,Consumos!$B$3:$E$1000,4,0))</f>
        <v>#N/A</v>
      </c>
      <c r="G177" s="46" t="e">
        <f t="shared" ref="G177:G185" si="17">+IF(F177&lt;30,"A",IF(F177&lt;45,"B",IF(F177&lt;60,"C",IF(F177&lt;90,"D","E"))))</f>
        <v>#N/A</v>
      </c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 s="49">
        <f>+E177-M177+IFERROR(VLOOKUP(TRIM($K177)&amp;$AG$4,COMPRAS!$A$1:$E$1,7,0),0)</f>
        <v>0</v>
      </c>
      <c r="AH177" s="49">
        <f>+AG177-N177+IFERROR(VLOOKUP(TRIM($K177)&amp;AH$4,COMPRAS!$A$1:$E$1,7,0),0)</f>
        <v>0</v>
      </c>
      <c r="AI177" s="49">
        <f>+AH177-O177+IFERROR(VLOOKUP(TRIM($K177)&amp;AI$4,COMPRAS!$A$1:$E$1,7,0),0)</f>
        <v>0</v>
      </c>
      <c r="AJ177" s="49">
        <f>+AI177-P177+IFERROR(VLOOKUP(TRIM($K177)&amp;AJ$4,COMPRAS!$A$1:$E$1,7,0),0)</f>
        <v>0</v>
      </c>
      <c r="AK177" s="49">
        <f>+AJ177-Q177+IFERROR(VLOOKUP(TRIM($K177)&amp;AK$4,COMPRAS!$A$1:$E$1,7,0),0)</f>
        <v>0</v>
      </c>
      <c r="AL177" s="49">
        <f>+AK177-R177+IFERROR(VLOOKUP(TRIM($K177)&amp;AL$4,COMPRAS!$A$1:$E$1,7,0),0)</f>
        <v>0</v>
      </c>
      <c r="AM177" s="49">
        <f>+AL177-S177+IFERROR(VLOOKUP(TRIM($K177)&amp;AM$4,COMPRAS!$A$1:$E$1,7,0),0)</f>
        <v>0</v>
      </c>
      <c r="AN177" s="49">
        <f>+AM177-T177+IFERROR(VLOOKUP(TRIM($K177)&amp;AN$4,COMPRAS!$A$1:$E$1,7,0),0)</f>
        <v>0</v>
      </c>
      <c r="AO177" s="49">
        <f>+AN177-U177+IFERROR(VLOOKUP(TRIM($K177)&amp;AO$4,COMPRAS!$A$1:$E$1,7,0),0)</f>
        <v>0</v>
      </c>
      <c r="AP177" s="49">
        <f>+AO177-V177+IFERROR(VLOOKUP(TRIM($K177)&amp;AP$4,COMPRAS!$A$1:$E$1,7,0),0)</f>
        <v>0</v>
      </c>
      <c r="AQ177" s="49">
        <f>+AP177-W177+IFERROR(VLOOKUP(TRIM($K177)&amp;AQ$4,COMPRAS!$A$1:$E$1,7,0),0)</f>
        <v>0</v>
      </c>
      <c r="AR177" s="49">
        <f>+AQ177-X177+IFERROR(VLOOKUP(TRIM($K177)&amp;AR$4,COMPRAS!$A$1:$E$1,7,0),0)</f>
        <v>0</v>
      </c>
      <c r="AS177" s="49">
        <f>+AR177-Y177+IFERROR(VLOOKUP(TRIM($K177)&amp;AS$4,COMPRAS!$A$1:$E$1,7,0),0)</f>
        <v>0</v>
      </c>
      <c r="AT177" s="49">
        <f>+AS177-Z177+IFERROR(VLOOKUP(TRIM($K177)&amp;AT$4,COMPRAS!$A$1:$E$1,7,0),0)</f>
        <v>0</v>
      </c>
      <c r="AU177" s="49">
        <f>+AT177-AA177+IFERROR(VLOOKUP(TRIM($K177)&amp;AU$4,COMPRAS!$A$1:$E$1,7,0),0)</f>
        <v>0</v>
      </c>
      <c r="AV177" s="49">
        <f>+AU177-AB177+IFERROR(VLOOKUP(TRIM($K177)&amp;AV$4,COMPRAS!$A$1:$E$1,7,0),0)</f>
        <v>0</v>
      </c>
    </row>
    <row r="178" spans="1:48" ht="14.4" x14ac:dyDescent="0.3">
      <c r="A178" s="46">
        <f>+IFERROR(VLOOKUP(CONCATENATE(A$2,TRIM($K178)),'Stock Tango'!$A:$G,7,FALSE),0)</f>
        <v>0</v>
      </c>
      <c r="B178" s="46">
        <f>+IFERROR(VLOOKUP(CONCATENATE(B$2,TRIM($K178)),'Stock Tango'!$A:$G,7,FALSE),0)</f>
        <v>0</v>
      </c>
      <c r="C178" s="46">
        <f>+IFERROR(VLOOKUP(CONCATENATE(C$2,TRIM($K178)),'Stock Tango'!$A:$G,7,FALSE),0)</f>
        <v>0</v>
      </c>
      <c r="D178" s="47">
        <f>+IFERROR(VLOOKUP(CONCATENATE(D$2,TRIM($K178)),'Stock Tango'!$A:$G,7,FALSE),0)</f>
        <v>0</v>
      </c>
      <c r="E178" s="48">
        <f t="shared" si="14"/>
        <v>0</v>
      </c>
      <c r="F178" s="46" t="e">
        <f>(A178/+VLOOKUP(K178,Consumos!$B$3:$E$1000,4,0))</f>
        <v>#N/A</v>
      </c>
      <c r="G178" s="46" t="e">
        <f t="shared" si="17"/>
        <v>#N/A</v>
      </c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 s="49">
        <f>+E178-M178+IFERROR(VLOOKUP(TRIM($K178)&amp;$AG$4,COMPRAS!$A$1:$E$1,7,0),0)</f>
        <v>0</v>
      </c>
      <c r="AH178" s="49">
        <f>+AG178-N178+IFERROR(VLOOKUP(TRIM($K178)&amp;AH$4,COMPRAS!$A$1:$E$1,7,0),0)</f>
        <v>0</v>
      </c>
      <c r="AI178" s="49">
        <f>+AH178-O178+IFERROR(VLOOKUP(TRIM($K178)&amp;AI$4,COMPRAS!$A$1:$E$1,7,0),0)</f>
        <v>0</v>
      </c>
      <c r="AJ178" s="49">
        <f>+AI178-P178+IFERROR(VLOOKUP(TRIM($K178)&amp;AJ$4,COMPRAS!$A$1:$E$1,7,0),0)</f>
        <v>0</v>
      </c>
      <c r="AK178" s="49">
        <f>+AJ178-Q178+IFERROR(VLOOKUP(TRIM($K178)&amp;AK$4,COMPRAS!$A$1:$E$1,7,0),0)</f>
        <v>0</v>
      </c>
      <c r="AL178" s="49">
        <f>+AK178-R178+IFERROR(VLOOKUP(TRIM($K178)&amp;AL$4,COMPRAS!$A$1:$E$1,7,0),0)</f>
        <v>0</v>
      </c>
      <c r="AM178" s="49">
        <f>+AL178-S178+IFERROR(VLOOKUP(TRIM($K178)&amp;AM$4,COMPRAS!$A$1:$E$1,7,0),0)</f>
        <v>0</v>
      </c>
      <c r="AN178" s="49">
        <f>+AM178-T178+IFERROR(VLOOKUP(TRIM($K178)&amp;AN$4,COMPRAS!$A$1:$E$1,7,0),0)</f>
        <v>0</v>
      </c>
      <c r="AO178" s="49">
        <f>+AN178-U178+IFERROR(VLOOKUP(TRIM($K178)&amp;AO$4,COMPRAS!$A$1:$E$1,7,0),0)</f>
        <v>0</v>
      </c>
      <c r="AP178" s="49">
        <f>+AO178-V178+IFERROR(VLOOKUP(TRIM($K178)&amp;AP$4,COMPRAS!$A$1:$E$1,7,0),0)</f>
        <v>0</v>
      </c>
      <c r="AQ178" s="49">
        <f>+AP178-W178+IFERROR(VLOOKUP(TRIM($K178)&amp;AQ$4,COMPRAS!$A$1:$E$1,7,0),0)</f>
        <v>0</v>
      </c>
      <c r="AR178" s="49">
        <f>+AQ178-X178+IFERROR(VLOOKUP(TRIM($K178)&amp;AR$4,COMPRAS!$A$1:$E$1,7,0),0)</f>
        <v>0</v>
      </c>
      <c r="AS178" s="49">
        <f>+AR178-Y178+IFERROR(VLOOKUP(TRIM($K178)&amp;AS$4,COMPRAS!$A$1:$E$1,7,0),0)</f>
        <v>0</v>
      </c>
      <c r="AT178" s="49">
        <f>+AS178-Z178+IFERROR(VLOOKUP(TRIM($K178)&amp;AT$4,COMPRAS!$A$1:$E$1,7,0),0)</f>
        <v>0</v>
      </c>
      <c r="AU178" s="49">
        <f>+AT178-AA178+IFERROR(VLOOKUP(TRIM($K178)&amp;AU$4,COMPRAS!$A$1:$E$1,7,0),0)</f>
        <v>0</v>
      </c>
      <c r="AV178" s="49">
        <f>+AU178-AB178+IFERROR(VLOOKUP(TRIM($K178)&amp;AV$4,COMPRAS!$A$1:$E$1,7,0),0)</f>
        <v>0</v>
      </c>
    </row>
    <row r="179" spans="1:48" ht="14.4" x14ac:dyDescent="0.3">
      <c r="A179" s="46">
        <f>+IFERROR(VLOOKUP(CONCATENATE(A$2,TRIM($K179)),'Stock Tango'!$A:$G,7,FALSE),0)</f>
        <v>0</v>
      </c>
      <c r="B179" s="46">
        <f>+IFERROR(VLOOKUP(CONCATENATE(B$2,TRIM($K179)),'Stock Tango'!$A:$G,7,FALSE),0)</f>
        <v>0</v>
      </c>
      <c r="C179" s="46">
        <f>+IFERROR(VLOOKUP(CONCATENATE(C$2,TRIM($K179)),'Stock Tango'!$A:$G,7,FALSE),0)</f>
        <v>0</v>
      </c>
      <c r="D179" s="47">
        <f>+IFERROR(VLOOKUP(CONCATENATE(D$2,TRIM($K179)),'Stock Tango'!$A:$G,7,FALSE),0)</f>
        <v>0</v>
      </c>
      <c r="E179" s="48">
        <f t="shared" si="14"/>
        <v>0</v>
      </c>
      <c r="F179" s="46" t="e">
        <f>(A179/+VLOOKUP(K179,Consumos!$B$3:$E$1000,4,0))</f>
        <v>#N/A</v>
      </c>
      <c r="G179" s="46" t="e">
        <f t="shared" si="17"/>
        <v>#N/A</v>
      </c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 s="49">
        <f>+E179-M179+IFERROR(VLOOKUP(TRIM($K179)&amp;$AG$4,COMPRAS!$A$1:$E$1,7,0),0)</f>
        <v>0</v>
      </c>
      <c r="AH179" s="49">
        <f>+AG179-N179+IFERROR(VLOOKUP(TRIM($K179)&amp;AH$4,COMPRAS!$A$1:$E$1,7,0),0)</f>
        <v>0</v>
      </c>
      <c r="AI179" s="49">
        <f>+AH179-O179+IFERROR(VLOOKUP(TRIM($K179)&amp;AI$4,COMPRAS!$A$1:$E$1,7,0),0)</f>
        <v>0</v>
      </c>
      <c r="AJ179" s="49">
        <f>+AI179-P179+IFERROR(VLOOKUP(TRIM($K179)&amp;AJ$4,COMPRAS!$A$1:$E$1,7,0),0)</f>
        <v>0</v>
      </c>
      <c r="AK179" s="49">
        <f>+AJ179-Q179+IFERROR(VLOOKUP(TRIM($K179)&amp;AK$4,COMPRAS!$A$1:$E$1,7,0),0)</f>
        <v>0</v>
      </c>
      <c r="AL179" s="49">
        <f>+AK179-R179+IFERROR(VLOOKUP(TRIM($K179)&amp;AL$4,COMPRAS!$A$1:$E$1,7,0),0)</f>
        <v>0</v>
      </c>
      <c r="AM179" s="49">
        <f>+AL179-S179+IFERROR(VLOOKUP(TRIM($K179)&amp;AM$4,COMPRAS!$A$1:$E$1,7,0),0)</f>
        <v>0</v>
      </c>
      <c r="AN179" s="49">
        <f>+AM179-T179+IFERROR(VLOOKUP(TRIM($K179)&amp;AN$4,COMPRAS!$A$1:$E$1,7,0),0)</f>
        <v>0</v>
      </c>
      <c r="AO179" s="49">
        <f>+AN179-U179+IFERROR(VLOOKUP(TRIM($K179)&amp;AO$4,COMPRAS!$A$1:$E$1,7,0),0)</f>
        <v>0</v>
      </c>
      <c r="AP179" s="49">
        <f>+AO179-V179+IFERROR(VLOOKUP(TRIM($K179)&amp;AP$4,COMPRAS!$A$1:$E$1,7,0),0)</f>
        <v>0</v>
      </c>
      <c r="AQ179" s="49">
        <f>+AP179-W179+IFERROR(VLOOKUP(TRIM($K179)&amp;AQ$4,COMPRAS!$A$1:$E$1,7,0),0)</f>
        <v>0</v>
      </c>
      <c r="AR179" s="49">
        <f>+AQ179-X179+IFERROR(VLOOKUP(TRIM($K179)&amp;AR$4,COMPRAS!$A$1:$E$1,7,0),0)</f>
        <v>0</v>
      </c>
      <c r="AS179" s="49">
        <f>+AR179-Y179+IFERROR(VLOOKUP(TRIM($K179)&amp;AS$4,COMPRAS!$A$1:$E$1,7,0),0)</f>
        <v>0</v>
      </c>
      <c r="AT179" s="49">
        <f>+AS179-Z179+IFERROR(VLOOKUP(TRIM($K179)&amp;AT$4,COMPRAS!$A$1:$E$1,7,0),0)</f>
        <v>0</v>
      </c>
      <c r="AU179" s="49">
        <f>+AT179-AA179+IFERROR(VLOOKUP(TRIM($K179)&amp;AU$4,COMPRAS!$A$1:$E$1,7,0),0)</f>
        <v>0</v>
      </c>
      <c r="AV179" s="49">
        <f>+AU179-AB179+IFERROR(VLOOKUP(TRIM($K179)&amp;AV$4,COMPRAS!$A$1:$E$1,7,0),0)</f>
        <v>0</v>
      </c>
    </row>
    <row r="180" spans="1:48" ht="14.4" x14ac:dyDescent="0.3">
      <c r="A180" s="46">
        <f>+IFERROR(VLOOKUP(CONCATENATE(A$2,TRIM($K180)),'Stock Tango'!$A:$G,7,FALSE),0)</f>
        <v>0</v>
      </c>
      <c r="B180" s="46">
        <f>+IFERROR(VLOOKUP(CONCATENATE(B$2,TRIM($K180)),'Stock Tango'!$A:$G,7,FALSE),0)</f>
        <v>0</v>
      </c>
      <c r="C180" s="46">
        <f>+IFERROR(VLOOKUP(CONCATENATE(C$2,TRIM($K180)),'Stock Tango'!$A:$G,7,FALSE),0)</f>
        <v>0</v>
      </c>
      <c r="D180" s="47">
        <f>+IFERROR(VLOOKUP(CONCATENATE(D$2,TRIM($K180)),'Stock Tango'!$A:$G,7,FALSE),0)</f>
        <v>0</v>
      </c>
      <c r="E180" s="48">
        <f t="shared" si="14"/>
        <v>0</v>
      </c>
      <c r="F180" s="46" t="e">
        <f>(A180/+VLOOKUP(K180,Consumos!$B$3:$E$1000,4,0))</f>
        <v>#N/A</v>
      </c>
      <c r="G180" s="46" t="e">
        <f t="shared" si="17"/>
        <v>#N/A</v>
      </c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 s="49">
        <f>+E180-M180+IFERROR(VLOOKUP(TRIM($K180)&amp;$AG$4,COMPRAS!$A$1:$E$1,7,0),0)</f>
        <v>0</v>
      </c>
      <c r="AH180" s="49">
        <f>+AG180-N180+IFERROR(VLOOKUP(TRIM($K180)&amp;AH$4,COMPRAS!$A$1:$E$1,7,0),0)</f>
        <v>0</v>
      </c>
      <c r="AI180" s="49">
        <f>+AH180-O180+IFERROR(VLOOKUP(TRIM($K180)&amp;AI$4,COMPRAS!$A$1:$E$1,7,0),0)</f>
        <v>0</v>
      </c>
      <c r="AJ180" s="49">
        <f>+AI180-P180+IFERROR(VLOOKUP(TRIM($K180)&amp;AJ$4,COMPRAS!$A$1:$E$1,7,0),0)</f>
        <v>0</v>
      </c>
      <c r="AK180" s="49">
        <f>+AJ180-Q180+IFERROR(VLOOKUP(TRIM($K180)&amp;AK$4,COMPRAS!$A$1:$E$1,7,0),0)</f>
        <v>0</v>
      </c>
      <c r="AL180" s="49">
        <f>+AK180-R180+IFERROR(VLOOKUP(TRIM($K180)&amp;AL$4,COMPRAS!$A$1:$E$1,7,0),0)</f>
        <v>0</v>
      </c>
      <c r="AM180" s="49">
        <f>+AL180-S180+IFERROR(VLOOKUP(TRIM($K180)&amp;AM$4,COMPRAS!$A$1:$E$1,7,0),0)</f>
        <v>0</v>
      </c>
      <c r="AN180" s="49">
        <f>+AM180-T180+IFERROR(VLOOKUP(TRIM($K180)&amp;AN$4,COMPRAS!$A$1:$E$1,7,0),0)</f>
        <v>0</v>
      </c>
      <c r="AO180" s="49">
        <f>+AN180-U180+IFERROR(VLOOKUP(TRIM($K180)&amp;AO$4,COMPRAS!$A$1:$E$1,7,0),0)</f>
        <v>0</v>
      </c>
      <c r="AP180" s="49">
        <f>+AO180-V180+IFERROR(VLOOKUP(TRIM($K180)&amp;AP$4,COMPRAS!$A$1:$E$1,7,0),0)</f>
        <v>0</v>
      </c>
      <c r="AQ180" s="49">
        <f>+AP180-W180+IFERROR(VLOOKUP(TRIM($K180)&amp;AQ$4,COMPRAS!$A$1:$E$1,7,0),0)</f>
        <v>0</v>
      </c>
      <c r="AR180" s="49">
        <f>+AQ180-X180+IFERROR(VLOOKUP(TRIM($K180)&amp;AR$4,COMPRAS!$A$1:$E$1,7,0),0)</f>
        <v>0</v>
      </c>
      <c r="AS180" s="49">
        <f>+AR180-Y180+IFERROR(VLOOKUP(TRIM($K180)&amp;AS$4,COMPRAS!$A$1:$E$1,7,0),0)</f>
        <v>0</v>
      </c>
      <c r="AT180" s="49">
        <f>+AS180-Z180+IFERROR(VLOOKUP(TRIM($K180)&amp;AT$4,COMPRAS!$A$1:$E$1,7,0),0)</f>
        <v>0</v>
      </c>
      <c r="AU180" s="49">
        <f>+AT180-AA180+IFERROR(VLOOKUP(TRIM($K180)&amp;AU$4,COMPRAS!$A$1:$E$1,7,0),0)</f>
        <v>0</v>
      </c>
      <c r="AV180" s="49">
        <f>+AU180-AB180+IFERROR(VLOOKUP(TRIM($K180)&amp;AV$4,COMPRAS!$A$1:$E$1,7,0),0)</f>
        <v>0</v>
      </c>
    </row>
    <row r="181" spans="1:48" ht="14.4" x14ac:dyDescent="0.3">
      <c r="A181" s="46">
        <f>+IFERROR(VLOOKUP(CONCATENATE(A$2,TRIM($K181)),'Stock Tango'!$A:$G,7,FALSE),0)</f>
        <v>0</v>
      </c>
      <c r="B181" s="46">
        <f>+IFERROR(VLOOKUP(CONCATENATE(B$2,TRIM($K181)),'Stock Tango'!$A:$G,7,FALSE),0)</f>
        <v>0</v>
      </c>
      <c r="C181" s="46">
        <f>+IFERROR(VLOOKUP(CONCATENATE(C$2,TRIM($K181)),'Stock Tango'!$A:$G,7,FALSE),0)</f>
        <v>0</v>
      </c>
      <c r="D181" s="47">
        <f>+IFERROR(VLOOKUP(CONCATENATE(D$2,TRIM($K181)),'Stock Tango'!$A:$G,7,FALSE),0)</f>
        <v>0</v>
      </c>
      <c r="E181" s="48">
        <f t="shared" si="14"/>
        <v>0</v>
      </c>
      <c r="F181" s="46" t="e">
        <f>(A181/+VLOOKUP(K181,Consumos!$B$3:$E$1000,4,0))</f>
        <v>#N/A</v>
      </c>
      <c r="G181" s="46" t="e">
        <f t="shared" si="17"/>
        <v>#N/A</v>
      </c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 s="49">
        <f>+E181-M181+IFERROR(VLOOKUP(TRIM($K181)&amp;$AG$4,COMPRAS!$A$1:$E$1,7,0),0)</f>
        <v>0</v>
      </c>
      <c r="AH181" s="49">
        <f>+AG181-N181+IFERROR(VLOOKUP(TRIM($K181)&amp;AH$4,COMPRAS!$A$1:$E$1,7,0),0)</f>
        <v>0</v>
      </c>
      <c r="AI181" s="49">
        <f>+AH181-O181+IFERROR(VLOOKUP(TRIM($K181)&amp;AI$4,COMPRAS!$A$1:$E$1,7,0),0)</f>
        <v>0</v>
      </c>
      <c r="AJ181" s="49">
        <f>+AI181-P181+IFERROR(VLOOKUP(TRIM($K181)&amp;AJ$4,COMPRAS!$A$1:$E$1,7,0),0)</f>
        <v>0</v>
      </c>
      <c r="AK181" s="49">
        <f>+AJ181-Q181+IFERROR(VLOOKUP(TRIM($K181)&amp;AK$4,COMPRAS!$A$1:$E$1,7,0),0)</f>
        <v>0</v>
      </c>
      <c r="AL181" s="49">
        <f>+AK181-R181+IFERROR(VLOOKUP(TRIM($K181)&amp;AL$4,COMPRAS!$A$1:$E$1,7,0),0)</f>
        <v>0</v>
      </c>
      <c r="AM181" s="49">
        <f>+AL181-S181+IFERROR(VLOOKUP(TRIM($K181)&amp;AM$4,COMPRAS!$A$1:$E$1,7,0),0)</f>
        <v>0</v>
      </c>
      <c r="AN181" s="49">
        <f>+AM181-T181+IFERROR(VLOOKUP(TRIM($K181)&amp;AN$4,COMPRAS!$A$1:$E$1,7,0),0)</f>
        <v>0</v>
      </c>
      <c r="AO181" s="49">
        <f>+AN181-U181+IFERROR(VLOOKUP(TRIM($K181)&amp;AO$4,COMPRAS!$A$1:$E$1,7,0),0)</f>
        <v>0</v>
      </c>
      <c r="AP181" s="49">
        <f>+AO181-V181+IFERROR(VLOOKUP(TRIM($K181)&amp;AP$4,COMPRAS!$A$1:$E$1,7,0),0)</f>
        <v>0</v>
      </c>
      <c r="AQ181" s="49">
        <f>+AP181-W181+IFERROR(VLOOKUP(TRIM($K181)&amp;AQ$4,COMPRAS!$A$1:$E$1,7,0),0)</f>
        <v>0</v>
      </c>
      <c r="AR181" s="49">
        <f>+AQ181-X181+IFERROR(VLOOKUP(TRIM($K181)&amp;AR$4,COMPRAS!$A$1:$E$1,7,0),0)</f>
        <v>0</v>
      </c>
      <c r="AS181" s="49">
        <f>+AR181-Y181+IFERROR(VLOOKUP(TRIM($K181)&amp;AS$4,COMPRAS!$A$1:$E$1,7,0),0)</f>
        <v>0</v>
      </c>
      <c r="AT181" s="49">
        <f>+AS181-Z181+IFERROR(VLOOKUP(TRIM($K181)&amp;AT$4,COMPRAS!$A$1:$E$1,7,0),0)</f>
        <v>0</v>
      </c>
      <c r="AU181" s="49">
        <f>+AT181-AA181+IFERROR(VLOOKUP(TRIM($K181)&amp;AU$4,COMPRAS!$A$1:$E$1,7,0),0)</f>
        <v>0</v>
      </c>
      <c r="AV181" s="49">
        <f>+AU181-AB181+IFERROR(VLOOKUP(TRIM($K181)&amp;AV$4,COMPRAS!$A$1:$E$1,7,0),0)</f>
        <v>0</v>
      </c>
    </row>
    <row r="182" spans="1:48" ht="14.4" x14ac:dyDescent="0.3">
      <c r="A182" s="46">
        <f>+IFERROR(VLOOKUP(CONCATENATE(A$2,TRIM($K182)),'Stock Tango'!$A:$G,7,FALSE),0)</f>
        <v>0</v>
      </c>
      <c r="B182" s="46">
        <f>+IFERROR(VLOOKUP(CONCATENATE(B$2,TRIM($K182)),'Stock Tango'!$A:$G,7,FALSE),0)</f>
        <v>0</v>
      </c>
      <c r="C182" s="46">
        <f>+IFERROR(VLOOKUP(CONCATENATE(C$2,TRIM($K182)),'Stock Tango'!$A:$G,7,FALSE),0)</f>
        <v>0</v>
      </c>
      <c r="D182" s="47">
        <f>+IFERROR(VLOOKUP(CONCATENATE(D$2,TRIM($K182)),'Stock Tango'!$A:$G,7,FALSE),0)</f>
        <v>0</v>
      </c>
      <c r="E182" s="48">
        <f t="shared" si="14"/>
        <v>0</v>
      </c>
      <c r="F182" s="46" t="e">
        <f>(A182/+VLOOKUP(K182,Consumos!$B$3:$E$1000,4,0))</f>
        <v>#N/A</v>
      </c>
      <c r="G182" s="46" t="e">
        <f t="shared" si="17"/>
        <v>#N/A</v>
      </c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 s="49">
        <f>+E182-M182+IFERROR(VLOOKUP(TRIM($K182)&amp;$AG$4,COMPRAS!$A$1:$E$1,7,0),0)</f>
        <v>0</v>
      </c>
      <c r="AH182" s="49">
        <f>+AG182-N182+IFERROR(VLOOKUP(TRIM($K182)&amp;AH$4,COMPRAS!$A$1:$E$1,7,0),0)</f>
        <v>0</v>
      </c>
      <c r="AI182" s="49">
        <f>+AH182-O182+IFERROR(VLOOKUP(TRIM($K182)&amp;AI$4,COMPRAS!$A$1:$E$1,7,0),0)</f>
        <v>0</v>
      </c>
      <c r="AJ182" s="49">
        <f>+AI182-P182+IFERROR(VLOOKUP(TRIM($K182)&amp;AJ$4,COMPRAS!$A$1:$E$1,7,0),0)</f>
        <v>0</v>
      </c>
      <c r="AK182" s="49">
        <f>+AJ182-Q182+IFERROR(VLOOKUP(TRIM($K182)&amp;AK$4,COMPRAS!$A$1:$E$1,7,0),0)</f>
        <v>0</v>
      </c>
      <c r="AL182" s="49">
        <f>+AK182-R182+IFERROR(VLOOKUP(TRIM($K182)&amp;AL$4,COMPRAS!$A$1:$E$1,7,0),0)</f>
        <v>0</v>
      </c>
      <c r="AM182" s="49">
        <f>+AL182-S182+IFERROR(VLOOKUP(TRIM($K182)&amp;AM$4,COMPRAS!$A$1:$E$1,7,0),0)</f>
        <v>0</v>
      </c>
      <c r="AN182" s="49">
        <f>+AM182-T182+IFERROR(VLOOKUP(TRIM($K182)&amp;AN$4,COMPRAS!$A$1:$E$1,7,0),0)</f>
        <v>0</v>
      </c>
      <c r="AO182" s="49">
        <f>+AN182-U182+IFERROR(VLOOKUP(TRIM($K182)&amp;AO$4,COMPRAS!$A$1:$E$1,7,0),0)</f>
        <v>0</v>
      </c>
      <c r="AP182" s="49">
        <f>+AO182-V182+IFERROR(VLOOKUP(TRIM($K182)&amp;AP$4,COMPRAS!$A$1:$E$1,7,0),0)</f>
        <v>0</v>
      </c>
      <c r="AQ182" s="49">
        <f>+AP182-W182+IFERROR(VLOOKUP(TRIM($K182)&amp;AQ$4,COMPRAS!$A$1:$E$1,7,0),0)</f>
        <v>0</v>
      </c>
      <c r="AR182" s="49">
        <f>+AQ182-X182+IFERROR(VLOOKUP(TRIM($K182)&amp;AR$4,COMPRAS!$A$1:$E$1,7,0),0)</f>
        <v>0</v>
      </c>
      <c r="AS182" s="49">
        <f>+AR182-Y182+IFERROR(VLOOKUP(TRIM($K182)&amp;AS$4,COMPRAS!$A$1:$E$1,7,0),0)</f>
        <v>0</v>
      </c>
      <c r="AT182" s="49">
        <f>+AS182-Z182+IFERROR(VLOOKUP(TRIM($K182)&amp;AT$4,COMPRAS!$A$1:$E$1,7,0),0)</f>
        <v>0</v>
      </c>
      <c r="AU182" s="49">
        <f>+AT182-AA182+IFERROR(VLOOKUP(TRIM($K182)&amp;AU$4,COMPRAS!$A$1:$E$1,7,0),0)</f>
        <v>0</v>
      </c>
      <c r="AV182" s="49">
        <f>+AU182-AB182+IFERROR(VLOOKUP(TRIM($K182)&amp;AV$4,COMPRAS!$A$1:$E$1,7,0),0)</f>
        <v>0</v>
      </c>
    </row>
    <row r="183" spans="1:48" ht="14.4" x14ac:dyDescent="0.3">
      <c r="A183" s="46">
        <f>+IFERROR(VLOOKUP(CONCATENATE(A$2,TRIM($K183)),'Stock Tango'!$A:$G,7,FALSE),0)</f>
        <v>0</v>
      </c>
      <c r="B183" s="46">
        <f>+IFERROR(VLOOKUP(CONCATENATE(B$2,TRIM($K183)),'Stock Tango'!$A:$G,7,FALSE),0)</f>
        <v>0</v>
      </c>
      <c r="C183" s="46">
        <f>+IFERROR(VLOOKUP(CONCATENATE(C$2,TRIM($K183)),'Stock Tango'!$A:$G,7,FALSE),0)</f>
        <v>0</v>
      </c>
      <c r="D183" s="47">
        <f>+IFERROR(VLOOKUP(CONCATENATE(D$2,TRIM($K183)),'Stock Tango'!$A:$G,7,FALSE),0)</f>
        <v>0</v>
      </c>
      <c r="E183" s="48">
        <f t="shared" si="14"/>
        <v>0</v>
      </c>
      <c r="F183" s="46" t="e">
        <f>(A183/+VLOOKUP(K183,Consumos!$B$3:$E$1000,4,0))</f>
        <v>#N/A</v>
      </c>
      <c r="G183" s="46" t="e">
        <f t="shared" si="17"/>
        <v>#N/A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 s="49">
        <f>+E183-M183+IFERROR(VLOOKUP(TRIM($K183)&amp;$AG$4,COMPRAS!$A$1:$E$1,7,0),0)</f>
        <v>0</v>
      </c>
      <c r="AH183" s="49">
        <f>+AG183-N183+IFERROR(VLOOKUP(TRIM($K183)&amp;AH$4,COMPRAS!$A$1:$E$1,7,0),0)</f>
        <v>0</v>
      </c>
      <c r="AI183" s="49">
        <f>+AH183-O183+IFERROR(VLOOKUP(TRIM($K183)&amp;AI$4,COMPRAS!$A$1:$E$1,7,0),0)</f>
        <v>0</v>
      </c>
      <c r="AJ183" s="49">
        <f>+AI183-P183+IFERROR(VLOOKUP(TRIM($K183)&amp;AJ$4,COMPRAS!$A$1:$E$1,7,0),0)</f>
        <v>0</v>
      </c>
      <c r="AK183" s="49">
        <f>+AJ183-Q183+IFERROR(VLOOKUP(TRIM($K183)&amp;AK$4,COMPRAS!$A$1:$E$1,7,0),0)</f>
        <v>0</v>
      </c>
      <c r="AL183" s="49">
        <f>+AK183-R183+IFERROR(VLOOKUP(TRIM($K183)&amp;AL$4,COMPRAS!$A$1:$E$1,7,0),0)</f>
        <v>0</v>
      </c>
      <c r="AM183" s="49">
        <f>+AL183-S183+IFERROR(VLOOKUP(TRIM($K183)&amp;AM$4,COMPRAS!$A$1:$E$1,7,0),0)</f>
        <v>0</v>
      </c>
      <c r="AN183" s="49">
        <f>+AM183-T183+IFERROR(VLOOKUP(TRIM($K183)&amp;AN$4,COMPRAS!$A$1:$E$1,7,0),0)</f>
        <v>0</v>
      </c>
      <c r="AO183" s="49">
        <f>+AN183-U183+IFERROR(VLOOKUP(TRIM($K183)&amp;AO$4,COMPRAS!$A$1:$E$1,7,0),0)</f>
        <v>0</v>
      </c>
      <c r="AP183" s="49">
        <f>+AO183-V183+IFERROR(VLOOKUP(TRIM($K183)&amp;AP$4,COMPRAS!$A$1:$E$1,7,0),0)</f>
        <v>0</v>
      </c>
      <c r="AQ183" s="49">
        <f>+AP183-W183+IFERROR(VLOOKUP(TRIM($K183)&amp;AQ$4,COMPRAS!$A$1:$E$1,7,0),0)</f>
        <v>0</v>
      </c>
      <c r="AR183" s="49">
        <f>+AQ183-X183+IFERROR(VLOOKUP(TRIM($K183)&amp;AR$4,COMPRAS!$A$1:$E$1,7,0),0)</f>
        <v>0</v>
      </c>
      <c r="AS183" s="49">
        <f>+AR183-Y183+IFERROR(VLOOKUP(TRIM($K183)&amp;AS$4,COMPRAS!$A$1:$E$1,7,0),0)</f>
        <v>0</v>
      </c>
      <c r="AT183" s="49">
        <f>+AS183-Z183+IFERROR(VLOOKUP(TRIM($K183)&amp;AT$4,COMPRAS!$A$1:$E$1,7,0),0)</f>
        <v>0</v>
      </c>
      <c r="AU183" s="49">
        <f>+AT183-AA183+IFERROR(VLOOKUP(TRIM($K183)&amp;AU$4,COMPRAS!$A$1:$E$1,7,0),0)</f>
        <v>0</v>
      </c>
      <c r="AV183" s="49">
        <f>+AU183-AB183+IFERROR(VLOOKUP(TRIM($K183)&amp;AV$4,COMPRAS!$A$1:$E$1,7,0),0)</f>
        <v>0</v>
      </c>
    </row>
    <row r="184" spans="1:48" ht="14.4" x14ac:dyDescent="0.3">
      <c r="A184" s="46">
        <f>+IFERROR(VLOOKUP(CONCATENATE(A$2,TRIM($K184)),'Stock Tango'!$A:$G,7,FALSE),0)</f>
        <v>0</v>
      </c>
      <c r="B184" s="46">
        <f>+IFERROR(VLOOKUP(CONCATENATE(B$2,TRIM($K184)),'Stock Tango'!$A:$G,7,FALSE),0)</f>
        <v>0</v>
      </c>
      <c r="C184" s="46">
        <f>+IFERROR(VLOOKUP(CONCATENATE(C$2,TRIM($K184)),'Stock Tango'!$A:$G,7,FALSE),0)</f>
        <v>0</v>
      </c>
      <c r="D184" s="47">
        <f>+IFERROR(VLOOKUP(CONCATENATE(D$2,TRIM($K184)),'Stock Tango'!$A:$G,7,FALSE),0)</f>
        <v>0</v>
      </c>
      <c r="E184" s="48">
        <f t="shared" si="14"/>
        <v>0</v>
      </c>
      <c r="F184" s="46" t="e">
        <f>(A184/+VLOOKUP(K184,Consumos!$B$3:$E$1000,4,0))</f>
        <v>#N/A</v>
      </c>
      <c r="G184" s="46" t="e">
        <f t="shared" si="17"/>
        <v>#N/A</v>
      </c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 s="49">
        <f>+E184-M184+IFERROR(VLOOKUP(TRIM($K184)&amp;$AG$4,COMPRAS!$A$1:$E$1,7,0),0)</f>
        <v>0</v>
      </c>
      <c r="AH184" s="49">
        <f>+AG184-N184+IFERROR(VLOOKUP(TRIM($K184)&amp;AH$4,COMPRAS!$A$1:$E$1,7,0),0)</f>
        <v>0</v>
      </c>
      <c r="AI184" s="49">
        <f>+AH184-O184+IFERROR(VLOOKUP(TRIM($K184)&amp;AI$4,COMPRAS!$A$1:$E$1,7,0),0)</f>
        <v>0</v>
      </c>
      <c r="AJ184" s="49">
        <f>+AI184-P184+IFERROR(VLOOKUP(TRIM($K184)&amp;AJ$4,COMPRAS!$A$1:$E$1,7,0),0)</f>
        <v>0</v>
      </c>
      <c r="AK184" s="49">
        <f>+AJ184-Q184+IFERROR(VLOOKUP(TRIM($K184)&amp;AK$4,COMPRAS!$A$1:$E$1,7,0),0)</f>
        <v>0</v>
      </c>
      <c r="AL184" s="49">
        <f>+AK184-R184+IFERROR(VLOOKUP(TRIM($K184)&amp;AL$4,COMPRAS!$A$1:$E$1,7,0),0)</f>
        <v>0</v>
      </c>
      <c r="AM184" s="49">
        <f>+AL184-S184+IFERROR(VLOOKUP(TRIM($K184)&amp;AM$4,COMPRAS!$A$1:$E$1,7,0),0)</f>
        <v>0</v>
      </c>
      <c r="AN184" s="49">
        <f>+AM184-T184+IFERROR(VLOOKUP(TRIM($K184)&amp;AN$4,COMPRAS!$A$1:$E$1,7,0),0)</f>
        <v>0</v>
      </c>
      <c r="AO184" s="49">
        <f>+AN184-U184+IFERROR(VLOOKUP(TRIM($K184)&amp;AO$4,COMPRAS!$A$1:$E$1,7,0),0)</f>
        <v>0</v>
      </c>
      <c r="AP184" s="49">
        <f>+AO184-V184+IFERROR(VLOOKUP(TRIM($K184)&amp;AP$4,COMPRAS!$A$1:$E$1,7,0),0)</f>
        <v>0</v>
      </c>
      <c r="AQ184" s="49">
        <f>+AP184-W184+IFERROR(VLOOKUP(TRIM($K184)&amp;AQ$4,COMPRAS!$A$1:$E$1,7,0),0)</f>
        <v>0</v>
      </c>
      <c r="AR184" s="49">
        <f>+AQ184-X184+IFERROR(VLOOKUP(TRIM($K184)&amp;AR$4,COMPRAS!$A$1:$E$1,7,0),0)</f>
        <v>0</v>
      </c>
      <c r="AS184" s="49">
        <f>+AR184-Y184+IFERROR(VLOOKUP(TRIM($K184)&amp;AS$4,COMPRAS!$A$1:$E$1,7,0),0)</f>
        <v>0</v>
      </c>
      <c r="AT184" s="49">
        <f>+AS184-Z184+IFERROR(VLOOKUP(TRIM($K184)&amp;AT$4,COMPRAS!$A$1:$E$1,7,0),0)</f>
        <v>0</v>
      </c>
      <c r="AU184" s="49">
        <f>+AT184-AA184+IFERROR(VLOOKUP(TRIM($K184)&amp;AU$4,COMPRAS!$A$1:$E$1,7,0),0)</f>
        <v>0</v>
      </c>
      <c r="AV184" s="49">
        <f>+AU184-AB184+IFERROR(VLOOKUP(TRIM($K184)&amp;AV$4,COMPRAS!$A$1:$E$1,7,0),0)</f>
        <v>0</v>
      </c>
    </row>
    <row r="185" spans="1:48" ht="14.4" x14ac:dyDescent="0.3">
      <c r="A185" s="46">
        <f>+IFERROR(VLOOKUP(CONCATENATE(A$2,TRIM($K185)),'Stock Tango'!$A:$G,7,FALSE),0)</f>
        <v>0</v>
      </c>
      <c r="B185" s="46">
        <f>+IFERROR(VLOOKUP(CONCATENATE(B$2,TRIM($K185)),'Stock Tango'!$A:$G,7,FALSE),0)</f>
        <v>0</v>
      </c>
      <c r="C185" s="46">
        <f>+IFERROR(VLOOKUP(CONCATENATE(C$2,TRIM($K185)),'Stock Tango'!$A:$G,7,FALSE),0)</f>
        <v>0</v>
      </c>
      <c r="D185" s="47">
        <f>+IFERROR(VLOOKUP(CONCATENATE(D$2,TRIM($K185)),'Stock Tango'!$A:$G,7,FALSE),0)</f>
        <v>0</v>
      </c>
      <c r="E185" s="48">
        <f t="shared" si="14"/>
        <v>0</v>
      </c>
      <c r="F185" s="46" t="e">
        <f>(A185/+VLOOKUP(K185,Consumos!$B$3:$E$1000,4,0))</f>
        <v>#N/A</v>
      </c>
      <c r="G185" s="46" t="e">
        <f t="shared" si="17"/>
        <v>#N/A</v>
      </c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 s="49">
        <f>+E185-M185+IFERROR(VLOOKUP(TRIM($K185)&amp;$AG$4,COMPRAS!$A$1:$E$1,7,0),0)</f>
        <v>0</v>
      </c>
      <c r="AH185" s="49">
        <f>+AG185-N185+IFERROR(VLOOKUP(TRIM($K185)&amp;AH$4,COMPRAS!$A$1:$E$1,7,0),0)</f>
        <v>0</v>
      </c>
      <c r="AI185" s="49">
        <f>+AH185-O185+IFERROR(VLOOKUP(TRIM($K185)&amp;AI$4,COMPRAS!$A$1:$E$1,7,0),0)</f>
        <v>0</v>
      </c>
      <c r="AJ185" s="49">
        <f>+AI185-P185+IFERROR(VLOOKUP(TRIM($K185)&amp;AJ$4,COMPRAS!$A$1:$E$1,7,0),0)</f>
        <v>0</v>
      </c>
      <c r="AK185" s="49">
        <f>+AJ185-Q185+IFERROR(VLOOKUP(TRIM($K185)&amp;AK$4,COMPRAS!$A$1:$E$1,7,0),0)</f>
        <v>0</v>
      </c>
      <c r="AL185" s="49">
        <f>+AK185-R185+IFERROR(VLOOKUP(TRIM($K185)&amp;AL$4,COMPRAS!$A$1:$E$1,7,0),0)</f>
        <v>0</v>
      </c>
      <c r="AM185" s="49">
        <f>+AL185-S185+IFERROR(VLOOKUP(TRIM($K185)&amp;AM$4,COMPRAS!$A$1:$E$1,7,0),0)</f>
        <v>0</v>
      </c>
      <c r="AN185" s="49">
        <f>+AM185-T185+IFERROR(VLOOKUP(TRIM($K185)&amp;AN$4,COMPRAS!$A$1:$E$1,7,0),0)</f>
        <v>0</v>
      </c>
      <c r="AO185" s="49">
        <f>+AN185-U185+IFERROR(VLOOKUP(TRIM($K185)&amp;AO$4,COMPRAS!$A$1:$E$1,7,0),0)</f>
        <v>0</v>
      </c>
      <c r="AP185" s="49">
        <f>+AO185-V185+IFERROR(VLOOKUP(TRIM($K185)&amp;AP$4,COMPRAS!$A$1:$E$1,7,0),0)</f>
        <v>0</v>
      </c>
      <c r="AQ185" s="49">
        <f>+AP185-W185+IFERROR(VLOOKUP(TRIM($K185)&amp;AQ$4,COMPRAS!$A$1:$E$1,7,0),0)</f>
        <v>0</v>
      </c>
      <c r="AR185" s="49">
        <f>+AQ185-X185+IFERROR(VLOOKUP(TRIM($K185)&amp;AR$4,COMPRAS!$A$1:$E$1,7,0),0)</f>
        <v>0</v>
      </c>
      <c r="AS185" s="49">
        <f>+AR185-Y185+IFERROR(VLOOKUP(TRIM($K185)&amp;AS$4,COMPRAS!$A$1:$E$1,7,0),0)</f>
        <v>0</v>
      </c>
      <c r="AT185" s="49">
        <f>+AS185-Z185+IFERROR(VLOOKUP(TRIM($K185)&amp;AT$4,COMPRAS!$A$1:$E$1,7,0),0)</f>
        <v>0</v>
      </c>
      <c r="AU185" s="49">
        <f>+AT185-AA185+IFERROR(VLOOKUP(TRIM($K185)&amp;AU$4,COMPRAS!$A$1:$E$1,7,0),0)</f>
        <v>0</v>
      </c>
      <c r="AV185" s="49">
        <f>+AU185-AB185+IFERROR(VLOOKUP(TRIM($K185)&amp;AV$4,COMPRAS!$A$1:$E$1,7,0),0)</f>
        <v>0</v>
      </c>
    </row>
    <row r="186" spans="1:48" ht="14.4" x14ac:dyDescent="0.3">
      <c r="A186" s="46">
        <f>+IFERROR(VLOOKUP(CONCATENATE(A$2,TRIM($K186)),'Stock Tango'!$A:$G,7,FALSE),0)</f>
        <v>0</v>
      </c>
      <c r="B186" s="46">
        <f>+IFERROR(VLOOKUP(CONCATENATE(B$2,TRIM($K186)),'Stock Tango'!$A:$G,7,FALSE),0)</f>
        <v>0</v>
      </c>
      <c r="C186" s="46">
        <f>+IFERROR(VLOOKUP(CONCATENATE(C$2,TRIM($K186)),'Stock Tango'!$A:$G,7,FALSE),0)</f>
        <v>0</v>
      </c>
      <c r="D186" s="47">
        <f>+IFERROR(VLOOKUP(CONCATENATE(D$2,TRIM($K186)),'Stock Tango'!$A:$G,7,FALSE),0)</f>
        <v>0</v>
      </c>
      <c r="E186" s="48">
        <f t="shared" si="14"/>
        <v>0</v>
      </c>
      <c r="F186" s="46" t="e">
        <f>(A186/+VLOOKUP(K186,Consumos!$B$3:$E$1000,4,0))</f>
        <v>#N/A</v>
      </c>
      <c r="G186" s="46" t="e">
        <f>+IF(F186&lt;30,"A",IF(F186&lt;45,"B",IF(F186&lt;60,"C",IF(F186&lt;90,"D","E"))))</f>
        <v>#N/A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 s="49">
        <f>+E186-M186+IFERROR(VLOOKUP(TRIM($K186)&amp;$AG$4,COMPRAS!$A$1:$E$1,7,0),0)</f>
        <v>0</v>
      </c>
      <c r="AH186" s="49">
        <f>+AG186-N186+IFERROR(VLOOKUP(TRIM($K186)&amp;AH$4,COMPRAS!$A$1:$E$1,7,0),0)</f>
        <v>0</v>
      </c>
      <c r="AI186" s="49">
        <f>+AH186-O186+IFERROR(VLOOKUP(TRIM($K186)&amp;AI$4,COMPRAS!$A$1:$E$1,7,0),0)</f>
        <v>0</v>
      </c>
      <c r="AJ186" s="49">
        <f>+AI186-P186+IFERROR(VLOOKUP(TRIM($K186)&amp;AJ$4,COMPRAS!$A$1:$E$1,7,0),0)</f>
        <v>0</v>
      </c>
      <c r="AK186" s="49">
        <f>+AJ186-Q186+IFERROR(VLOOKUP(TRIM($K186)&amp;AK$4,COMPRAS!$A$1:$E$1,7,0),0)</f>
        <v>0</v>
      </c>
      <c r="AL186" s="49">
        <f>+AK186-R186+IFERROR(VLOOKUP(TRIM($K186)&amp;AL$4,COMPRAS!$A$1:$E$1,7,0),0)</f>
        <v>0</v>
      </c>
      <c r="AM186" s="49">
        <f>+AL186-S186+IFERROR(VLOOKUP(TRIM($K186)&amp;AM$4,COMPRAS!$A$1:$E$1,7,0),0)</f>
        <v>0</v>
      </c>
      <c r="AN186" s="49">
        <f>+AM186-T186+IFERROR(VLOOKUP(TRIM($K186)&amp;AN$4,COMPRAS!$A$1:$E$1,7,0),0)</f>
        <v>0</v>
      </c>
      <c r="AO186" s="49">
        <f>+AN186-U186+IFERROR(VLOOKUP(TRIM($K186)&amp;AO$4,COMPRAS!$A$1:$E$1,7,0),0)</f>
        <v>0</v>
      </c>
      <c r="AP186" s="49">
        <f>+AO186-V186+IFERROR(VLOOKUP(TRIM($K186)&amp;AP$4,COMPRAS!$A$1:$E$1,7,0),0)</f>
        <v>0</v>
      </c>
      <c r="AQ186" s="49">
        <f>+AP186-W186+IFERROR(VLOOKUP(TRIM($K186)&amp;AQ$4,COMPRAS!$A$1:$E$1,7,0),0)</f>
        <v>0</v>
      </c>
      <c r="AR186" s="49">
        <f>+AQ186-X186+IFERROR(VLOOKUP(TRIM($K186)&amp;AR$4,COMPRAS!$A$1:$E$1,7,0),0)</f>
        <v>0</v>
      </c>
      <c r="AS186" s="49">
        <f>+AR186-Y186+IFERROR(VLOOKUP(TRIM($K186)&amp;AS$4,COMPRAS!$A$1:$E$1,7,0),0)</f>
        <v>0</v>
      </c>
      <c r="AT186" s="49">
        <f>+AS186-Z186+IFERROR(VLOOKUP(TRIM($K186)&amp;AT$4,COMPRAS!$A$1:$E$1,7,0),0)</f>
        <v>0</v>
      </c>
      <c r="AU186" s="49">
        <f>+AT186-AA186+IFERROR(VLOOKUP(TRIM($K186)&amp;AU$4,COMPRAS!$A$1:$E$1,7,0),0)</f>
        <v>0</v>
      </c>
      <c r="AV186" s="49">
        <f>+AU186-AB186+IFERROR(VLOOKUP(TRIM($K186)&amp;AV$4,COMPRAS!$A$1:$E$1,7,0),0)</f>
        <v>0</v>
      </c>
    </row>
    <row r="187" spans="1:48" ht="14.4" x14ac:dyDescent="0.3">
      <c r="A187" s="46">
        <f>+IFERROR(VLOOKUP(CONCATENATE(A$2,TRIM($K187)),'Stock Tango'!$A:$G,7,FALSE),0)</f>
        <v>0</v>
      </c>
      <c r="B187" s="46">
        <f>+IFERROR(VLOOKUP(CONCATENATE(B$2,TRIM($K187)),'Stock Tango'!$A:$G,7,FALSE),0)</f>
        <v>0</v>
      </c>
      <c r="C187" s="46">
        <f>+IFERROR(VLOOKUP(CONCATENATE(C$2,TRIM($K187)),'Stock Tango'!$A:$G,7,FALSE),0)</f>
        <v>0</v>
      </c>
      <c r="D187" s="47">
        <f>+IFERROR(VLOOKUP(CONCATENATE(D$2,TRIM($K187)),'Stock Tango'!$A:$G,7,FALSE),0)</f>
        <v>0</v>
      </c>
      <c r="E187" s="48">
        <f t="shared" si="14"/>
        <v>0</v>
      </c>
      <c r="F187" s="46" t="e">
        <f>(A187/+VLOOKUP(K187,Consumos!$B$3:$E$1000,4,0))</f>
        <v>#N/A</v>
      </c>
      <c r="G187" s="46" t="e">
        <f>+IF(F187&lt;30,"A",IF(F187&lt;45,"B",IF(F187&lt;60,"C",IF(F187&lt;90,"D","E"))))</f>
        <v>#N/A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 s="49">
        <f>+E187-M187+IFERROR(VLOOKUP(TRIM($K187)&amp;$AG$4,COMPRAS!$A$1:$E$1,7,0),0)</f>
        <v>0</v>
      </c>
      <c r="AH187" s="49">
        <f>+AG187-N187+IFERROR(VLOOKUP(TRIM($K187)&amp;AH$4,COMPRAS!$A$1:$E$1,7,0),0)</f>
        <v>0</v>
      </c>
      <c r="AI187" s="49">
        <f>+AH187-O187+IFERROR(VLOOKUP(TRIM($K187)&amp;AI$4,COMPRAS!$A$1:$E$1,7,0),0)</f>
        <v>0</v>
      </c>
      <c r="AJ187" s="49">
        <f>+AI187-P187+IFERROR(VLOOKUP(TRIM($K187)&amp;AJ$4,COMPRAS!$A$1:$E$1,7,0),0)</f>
        <v>0</v>
      </c>
      <c r="AK187" s="49">
        <f>+AJ187-Q187+IFERROR(VLOOKUP(TRIM($K187)&amp;AK$4,COMPRAS!$A$1:$E$1,7,0),0)</f>
        <v>0</v>
      </c>
      <c r="AL187" s="49">
        <f>+AK187-R187+IFERROR(VLOOKUP(TRIM($K187)&amp;AL$4,COMPRAS!$A$1:$E$1,7,0),0)</f>
        <v>0</v>
      </c>
      <c r="AM187" s="49">
        <f>+AL187-S187+IFERROR(VLOOKUP(TRIM($K187)&amp;AM$4,COMPRAS!$A$1:$E$1,7,0),0)</f>
        <v>0</v>
      </c>
      <c r="AN187" s="49">
        <f>+AM187-T187+IFERROR(VLOOKUP(TRIM($K187)&amp;AN$4,COMPRAS!$A$1:$E$1,7,0),0)</f>
        <v>0</v>
      </c>
      <c r="AO187" s="49">
        <f>+AN187-U187+IFERROR(VLOOKUP(TRIM($K187)&amp;AO$4,COMPRAS!$A$1:$E$1,7,0),0)</f>
        <v>0</v>
      </c>
      <c r="AP187" s="49">
        <f>+AO187-V187+IFERROR(VLOOKUP(TRIM($K187)&amp;AP$4,COMPRAS!$A$1:$E$1,7,0),0)</f>
        <v>0</v>
      </c>
      <c r="AQ187" s="49">
        <f>+AP187-W187+IFERROR(VLOOKUP(TRIM($K187)&amp;AQ$4,COMPRAS!$A$1:$E$1,7,0),0)</f>
        <v>0</v>
      </c>
      <c r="AR187" s="49">
        <f>+AQ187-X187+IFERROR(VLOOKUP(TRIM($K187)&amp;AR$4,COMPRAS!$A$1:$E$1,7,0),0)</f>
        <v>0</v>
      </c>
      <c r="AS187" s="49">
        <f>+AR187-Y187+IFERROR(VLOOKUP(TRIM($K187)&amp;AS$4,COMPRAS!$A$1:$E$1,7,0),0)</f>
        <v>0</v>
      </c>
      <c r="AT187" s="49">
        <f>+AS187-Z187+IFERROR(VLOOKUP(TRIM($K187)&amp;AT$4,COMPRAS!$A$1:$E$1,7,0),0)</f>
        <v>0</v>
      </c>
      <c r="AU187" s="49">
        <f>+AT187-AA187+IFERROR(VLOOKUP(TRIM($K187)&amp;AU$4,COMPRAS!$A$1:$E$1,7,0),0)</f>
        <v>0</v>
      </c>
      <c r="AV187" s="49">
        <f>+AU187-AB187+IFERROR(VLOOKUP(TRIM($K187)&amp;AV$4,COMPRAS!$A$1:$E$1,7,0),0)</f>
        <v>0</v>
      </c>
    </row>
    <row r="188" spans="1:48" ht="14.4" x14ac:dyDescent="0.3">
      <c r="A188" s="46">
        <f>+IFERROR(VLOOKUP(CONCATENATE(A$2,TRIM($K188)),'Stock Tango'!$A:$G,7,FALSE),0)</f>
        <v>0</v>
      </c>
      <c r="B188" s="46">
        <f>+IFERROR(VLOOKUP(CONCATENATE(B$2,TRIM($K188)),'Stock Tango'!$A:$G,7,FALSE),0)</f>
        <v>0</v>
      </c>
      <c r="C188" s="46">
        <f>+IFERROR(VLOOKUP(CONCATENATE(C$2,TRIM($K188)),'Stock Tango'!$A:$G,7,FALSE),0)</f>
        <v>0</v>
      </c>
      <c r="D188" s="47">
        <f>+IFERROR(VLOOKUP(CONCATENATE(D$2,TRIM($K188)),'Stock Tango'!$A:$G,7,FALSE),0)</f>
        <v>0</v>
      </c>
      <c r="E188" s="48">
        <f t="shared" si="14"/>
        <v>0</v>
      </c>
      <c r="F188" s="46" t="e">
        <f>(A188/+VLOOKUP(K188,Consumos!$B$3:$E$1000,4,0))</f>
        <v>#N/A</v>
      </c>
      <c r="G188" s="46" t="e">
        <f>+IF(F188&lt;30,"A",IF(F188&lt;45,"B",IF(F188&lt;60,"C",IF(F188&lt;90,"D","E"))))</f>
        <v>#N/A</v>
      </c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 s="49">
        <f>+E188-M188+IFERROR(VLOOKUP(TRIM($K188)&amp;$AG$4,COMPRAS!$A$1:$E$1,7,0),0)</f>
        <v>0</v>
      </c>
      <c r="AH188" s="49">
        <f>+AG188-N188+IFERROR(VLOOKUP(TRIM($K188)&amp;AH$4,COMPRAS!$A$1:$E$1,7,0),0)</f>
        <v>0</v>
      </c>
      <c r="AI188" s="49">
        <f>+AH188-O188+IFERROR(VLOOKUP(TRIM($K188)&amp;AI$4,COMPRAS!$A$1:$E$1,7,0),0)</f>
        <v>0</v>
      </c>
      <c r="AJ188" s="49">
        <f>+AI188-P188+IFERROR(VLOOKUP(TRIM($K188)&amp;AJ$4,COMPRAS!$A$1:$E$1,7,0),0)</f>
        <v>0</v>
      </c>
      <c r="AK188" s="49">
        <f>+AJ188-Q188+IFERROR(VLOOKUP(TRIM($K188)&amp;AK$4,COMPRAS!$A$1:$E$1,7,0),0)</f>
        <v>0</v>
      </c>
      <c r="AL188" s="49">
        <f>+AK188-R188+IFERROR(VLOOKUP(TRIM($K188)&amp;AL$4,COMPRAS!$A$1:$E$1,7,0),0)</f>
        <v>0</v>
      </c>
      <c r="AM188" s="49">
        <f>+AL188-S188+IFERROR(VLOOKUP(TRIM($K188)&amp;AM$4,COMPRAS!$A$1:$E$1,7,0),0)</f>
        <v>0</v>
      </c>
      <c r="AN188" s="49">
        <f>+AM188-T188+IFERROR(VLOOKUP(TRIM($K188)&amp;AN$4,COMPRAS!$A$1:$E$1,7,0),0)</f>
        <v>0</v>
      </c>
      <c r="AO188" s="49">
        <f>+AN188-U188+IFERROR(VLOOKUP(TRIM($K188)&amp;AO$4,COMPRAS!$A$1:$E$1,7,0),0)</f>
        <v>0</v>
      </c>
      <c r="AP188" s="49">
        <f>+AO188-V188+IFERROR(VLOOKUP(TRIM($K188)&amp;AP$4,COMPRAS!$A$1:$E$1,7,0),0)</f>
        <v>0</v>
      </c>
      <c r="AQ188" s="49">
        <f>+AP188-W188+IFERROR(VLOOKUP(TRIM($K188)&amp;AQ$4,COMPRAS!$A$1:$E$1,7,0),0)</f>
        <v>0</v>
      </c>
      <c r="AR188" s="49">
        <f>+AQ188-X188+IFERROR(VLOOKUP(TRIM($K188)&amp;AR$4,COMPRAS!$A$1:$E$1,7,0),0)</f>
        <v>0</v>
      </c>
      <c r="AS188" s="49">
        <f>+AR188-Y188+IFERROR(VLOOKUP(TRIM($K188)&amp;AS$4,COMPRAS!$A$1:$E$1,7,0),0)</f>
        <v>0</v>
      </c>
      <c r="AT188" s="49">
        <f>+AS188-Z188+IFERROR(VLOOKUP(TRIM($K188)&amp;AT$4,COMPRAS!$A$1:$E$1,7,0),0)</f>
        <v>0</v>
      </c>
      <c r="AU188" s="49">
        <f>+AT188-AA188+IFERROR(VLOOKUP(TRIM($K188)&amp;AU$4,COMPRAS!$A$1:$E$1,7,0),0)</f>
        <v>0</v>
      </c>
      <c r="AV188" s="49">
        <f>+AU188-AB188+IFERROR(VLOOKUP(TRIM($K188)&amp;AV$4,COMPRAS!$A$1:$E$1,7,0),0)</f>
        <v>0</v>
      </c>
    </row>
    <row r="189" spans="1:48" ht="14.4" x14ac:dyDescent="0.3">
      <c r="A189" s="46">
        <f>+IFERROR(VLOOKUP(CONCATENATE(A$2,TRIM($K189)),'Stock Tango'!$A:$G,7,FALSE),0)</f>
        <v>0</v>
      </c>
      <c r="B189" s="46">
        <f>+IFERROR(VLOOKUP(CONCATENATE(B$2,TRIM($K189)),'Stock Tango'!$A:$G,7,FALSE),0)</f>
        <v>0</v>
      </c>
      <c r="C189" s="46">
        <f>+IFERROR(VLOOKUP(CONCATENATE(C$2,TRIM($K189)),'Stock Tango'!$A:$G,7,FALSE),0)</f>
        <v>0</v>
      </c>
      <c r="D189" s="47">
        <f>+IFERROR(VLOOKUP(CONCATENATE(D$2,TRIM($K189)),'Stock Tango'!$A:$G,7,FALSE),0)</f>
        <v>0</v>
      </c>
      <c r="E189" s="48">
        <f t="shared" si="14"/>
        <v>0</v>
      </c>
      <c r="F189" s="46" t="e">
        <f>(A189/+VLOOKUP(K189,Consumos!$B$3:$E$1000,4,0))</f>
        <v>#N/A</v>
      </c>
      <c r="G189" s="46" t="e">
        <f t="shared" ref="G189:G206" si="18">+IF(F189&lt;30,"A",IF(F189&lt;45,"B",IF(F189&lt;60,"C",IF(F189&lt;90,"D","E"))))</f>
        <v>#N/A</v>
      </c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 s="49">
        <f>+E189-M189+IFERROR(VLOOKUP(TRIM($K189)&amp;$AG$4,COMPRAS!$A$1:$E$1,7,0),0)</f>
        <v>0</v>
      </c>
      <c r="AH189" s="49">
        <f>+AG189-N189+IFERROR(VLOOKUP(TRIM($K189)&amp;AH$4,COMPRAS!$A$1:$E$1,7,0),0)</f>
        <v>0</v>
      </c>
      <c r="AI189" s="49">
        <f>+AH189-O189+IFERROR(VLOOKUP(TRIM($K189)&amp;AI$4,COMPRAS!$A$1:$E$1,7,0),0)</f>
        <v>0</v>
      </c>
      <c r="AJ189" s="49">
        <f>+AI189-P189+IFERROR(VLOOKUP(TRIM($K189)&amp;AJ$4,COMPRAS!$A$1:$E$1,7,0),0)</f>
        <v>0</v>
      </c>
      <c r="AK189" s="49">
        <f>+AJ189-Q189+IFERROR(VLOOKUP(TRIM($K189)&amp;AK$4,COMPRAS!$A$1:$E$1,7,0),0)</f>
        <v>0</v>
      </c>
      <c r="AL189" s="49">
        <f>+AK189-R189+IFERROR(VLOOKUP(TRIM($K189)&amp;AL$4,COMPRAS!$A$1:$E$1,7,0),0)</f>
        <v>0</v>
      </c>
      <c r="AM189" s="49">
        <f>+AL189-S189+IFERROR(VLOOKUP(TRIM($K189)&amp;AM$4,COMPRAS!$A$1:$E$1,7,0),0)</f>
        <v>0</v>
      </c>
      <c r="AN189" s="49">
        <f>+AM189-T189+IFERROR(VLOOKUP(TRIM($K189)&amp;AN$4,COMPRAS!$A$1:$E$1,7,0),0)</f>
        <v>0</v>
      </c>
      <c r="AO189" s="49">
        <f>+AN189-U189+IFERROR(VLOOKUP(TRIM($K189)&amp;AO$4,COMPRAS!$A$1:$E$1,7,0),0)</f>
        <v>0</v>
      </c>
      <c r="AP189" s="49">
        <f>+AO189-V189+IFERROR(VLOOKUP(TRIM($K189)&amp;AP$4,COMPRAS!$A$1:$E$1,7,0),0)</f>
        <v>0</v>
      </c>
      <c r="AQ189" s="49">
        <f>+AP189-W189+IFERROR(VLOOKUP(TRIM($K189)&amp;AQ$4,COMPRAS!$A$1:$E$1,7,0),0)</f>
        <v>0</v>
      </c>
      <c r="AR189" s="49">
        <f>+AQ189-X189+IFERROR(VLOOKUP(TRIM($K189)&amp;AR$4,COMPRAS!$A$1:$E$1,7,0),0)</f>
        <v>0</v>
      </c>
      <c r="AS189" s="49">
        <f>+AR189-Y189+IFERROR(VLOOKUP(TRIM($K189)&amp;AS$4,COMPRAS!$A$1:$E$1,7,0),0)</f>
        <v>0</v>
      </c>
      <c r="AT189" s="49">
        <f>+AS189-Z189+IFERROR(VLOOKUP(TRIM($K189)&amp;AT$4,COMPRAS!$A$1:$E$1,7,0),0)</f>
        <v>0</v>
      </c>
      <c r="AU189" s="49">
        <f>+AT189-AA189+IFERROR(VLOOKUP(TRIM($K189)&amp;AU$4,COMPRAS!$A$1:$E$1,7,0),0)</f>
        <v>0</v>
      </c>
      <c r="AV189" s="49">
        <f>+AU189-AB189+IFERROR(VLOOKUP(TRIM($K189)&amp;AV$4,COMPRAS!$A$1:$E$1,7,0),0)</f>
        <v>0</v>
      </c>
    </row>
    <row r="190" spans="1:48" ht="14.4" x14ac:dyDescent="0.3">
      <c r="A190" s="46">
        <f>+IFERROR(VLOOKUP(CONCATENATE(A$2,TRIM($K190)),'Stock Tango'!$A:$G,7,FALSE),0)</f>
        <v>0</v>
      </c>
      <c r="B190" s="46">
        <f>+IFERROR(VLOOKUP(CONCATENATE(B$2,TRIM($K190)),'Stock Tango'!$A:$G,7,FALSE),0)</f>
        <v>0</v>
      </c>
      <c r="C190" s="46">
        <f>+IFERROR(VLOOKUP(CONCATENATE(C$2,TRIM($K190)),'Stock Tango'!$A:$G,7,FALSE),0)</f>
        <v>0</v>
      </c>
      <c r="D190" s="47">
        <f>+IFERROR(VLOOKUP(CONCATENATE(D$2,TRIM($K190)),'Stock Tango'!$A:$G,7,FALSE),0)</f>
        <v>0</v>
      </c>
      <c r="E190" s="48">
        <f t="shared" si="14"/>
        <v>0</v>
      </c>
      <c r="F190" s="46" t="e">
        <f>(A190/+VLOOKUP(K190,Consumos!$B$3:$E$1000,4,0))</f>
        <v>#N/A</v>
      </c>
      <c r="G190" s="46" t="e">
        <f t="shared" si="18"/>
        <v>#N/A</v>
      </c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 s="49">
        <f>+E190-M190+IFERROR(VLOOKUP(TRIM($K190)&amp;$AG$4,COMPRAS!$A$1:$E$1,7,0),0)</f>
        <v>0</v>
      </c>
      <c r="AH190" s="49">
        <f>+AG190-N190+IFERROR(VLOOKUP(TRIM($K190)&amp;AH$4,COMPRAS!$A$1:$E$1,7,0),0)</f>
        <v>0</v>
      </c>
      <c r="AI190" s="49">
        <f>+AH190-O190+IFERROR(VLOOKUP(TRIM($K190)&amp;AI$4,COMPRAS!$A$1:$E$1,7,0),0)</f>
        <v>0</v>
      </c>
      <c r="AJ190" s="49">
        <f>+AI190-P190+IFERROR(VLOOKUP(TRIM($K190)&amp;AJ$4,COMPRAS!$A$1:$E$1,7,0),0)</f>
        <v>0</v>
      </c>
      <c r="AK190" s="49">
        <f>+AJ190-Q190+IFERROR(VLOOKUP(TRIM($K190)&amp;AK$4,COMPRAS!$A$1:$E$1,7,0),0)</f>
        <v>0</v>
      </c>
      <c r="AL190" s="49">
        <f>+AK190-R190+IFERROR(VLOOKUP(TRIM($K190)&amp;AL$4,COMPRAS!$A$1:$E$1,7,0),0)</f>
        <v>0</v>
      </c>
      <c r="AM190" s="49">
        <f>+AL190-S190+IFERROR(VLOOKUP(TRIM($K190)&amp;AM$4,COMPRAS!$A$1:$E$1,7,0),0)</f>
        <v>0</v>
      </c>
      <c r="AN190" s="49">
        <f>+AM190-T190+IFERROR(VLOOKUP(TRIM($K190)&amp;AN$4,COMPRAS!$A$1:$E$1,7,0),0)</f>
        <v>0</v>
      </c>
      <c r="AO190" s="49">
        <f>+AN190-U190+IFERROR(VLOOKUP(TRIM($K190)&amp;AO$4,COMPRAS!$A$1:$E$1,7,0),0)</f>
        <v>0</v>
      </c>
      <c r="AP190" s="49">
        <f>+AO190-V190+IFERROR(VLOOKUP(TRIM($K190)&amp;AP$4,COMPRAS!$A$1:$E$1,7,0),0)</f>
        <v>0</v>
      </c>
      <c r="AQ190" s="49">
        <f>+AP190-W190+IFERROR(VLOOKUP(TRIM($K190)&amp;AQ$4,COMPRAS!$A$1:$E$1,7,0),0)</f>
        <v>0</v>
      </c>
      <c r="AR190" s="49">
        <f>+AQ190-X190+IFERROR(VLOOKUP(TRIM($K190)&amp;AR$4,COMPRAS!$A$1:$E$1,7,0),0)</f>
        <v>0</v>
      </c>
      <c r="AS190" s="49">
        <f>+AR190-Y190+IFERROR(VLOOKUP(TRIM($K190)&amp;AS$4,COMPRAS!$A$1:$E$1,7,0),0)</f>
        <v>0</v>
      </c>
      <c r="AT190" s="49">
        <f>+AS190-Z190+IFERROR(VLOOKUP(TRIM($K190)&amp;AT$4,COMPRAS!$A$1:$E$1,7,0),0)</f>
        <v>0</v>
      </c>
      <c r="AU190" s="49">
        <f>+AT190-AA190+IFERROR(VLOOKUP(TRIM($K190)&amp;AU$4,COMPRAS!$A$1:$E$1,7,0),0)</f>
        <v>0</v>
      </c>
      <c r="AV190" s="49">
        <f>+AU190-AB190+IFERROR(VLOOKUP(TRIM($K190)&amp;AV$4,COMPRAS!$A$1:$E$1,7,0),0)</f>
        <v>0</v>
      </c>
    </row>
    <row r="191" spans="1:48" ht="14.4" x14ac:dyDescent="0.3">
      <c r="A191" s="46">
        <f>+IFERROR(VLOOKUP(CONCATENATE(A$2,TRIM($K191)),'Stock Tango'!$A:$G,7,FALSE),0)</f>
        <v>0</v>
      </c>
      <c r="B191" s="46">
        <f>+IFERROR(VLOOKUP(CONCATENATE(B$2,TRIM($K191)),'Stock Tango'!$A:$G,7,FALSE),0)</f>
        <v>0</v>
      </c>
      <c r="C191" s="46">
        <f>+IFERROR(VLOOKUP(CONCATENATE(C$2,TRIM($K191)),'Stock Tango'!$A:$G,7,FALSE),0)</f>
        <v>0</v>
      </c>
      <c r="D191" s="47">
        <f>+IFERROR(VLOOKUP(CONCATENATE(D$2,TRIM($K191)),'Stock Tango'!$A:$G,7,FALSE),0)</f>
        <v>0</v>
      </c>
      <c r="E191" s="48">
        <f t="shared" si="14"/>
        <v>0</v>
      </c>
      <c r="F191" s="46" t="e">
        <f>(A191/+VLOOKUP(K191,Consumos!$B$3:$E$1000,4,0))</f>
        <v>#N/A</v>
      </c>
      <c r="G191" s="46" t="e">
        <f t="shared" si="18"/>
        <v>#N/A</v>
      </c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 s="49">
        <f>+E191-M191+IFERROR(VLOOKUP(TRIM($K191)&amp;$AG$4,COMPRAS!$A$1:$E$1,7,0),0)</f>
        <v>0</v>
      </c>
      <c r="AH191" s="49">
        <f>+AG191-N191+IFERROR(VLOOKUP(TRIM($K191)&amp;AH$4,COMPRAS!$A$1:$E$1,7,0),0)</f>
        <v>0</v>
      </c>
      <c r="AI191" s="49">
        <f>+AH191-O191+IFERROR(VLOOKUP(TRIM($K191)&amp;AI$4,COMPRAS!$A$1:$E$1,7,0),0)</f>
        <v>0</v>
      </c>
      <c r="AJ191" s="49">
        <f>+AI191-P191+IFERROR(VLOOKUP(TRIM($K191)&amp;AJ$4,COMPRAS!$A$1:$E$1,7,0),0)</f>
        <v>0</v>
      </c>
      <c r="AK191" s="49">
        <f>+AJ191-Q191+IFERROR(VLOOKUP(TRIM($K191)&amp;AK$4,COMPRAS!$A$1:$E$1,7,0),0)</f>
        <v>0</v>
      </c>
      <c r="AL191" s="49">
        <f>+AK191-R191+IFERROR(VLOOKUP(TRIM($K191)&amp;AL$4,COMPRAS!$A$1:$E$1,7,0),0)</f>
        <v>0</v>
      </c>
      <c r="AM191" s="49">
        <f>+AL191-S191+IFERROR(VLOOKUP(TRIM($K191)&amp;AM$4,COMPRAS!$A$1:$E$1,7,0),0)</f>
        <v>0</v>
      </c>
      <c r="AN191" s="49">
        <f>+AM191-T191+IFERROR(VLOOKUP(TRIM($K191)&amp;AN$4,COMPRAS!$A$1:$E$1,7,0),0)</f>
        <v>0</v>
      </c>
      <c r="AO191" s="49">
        <f>+AN191-U191+IFERROR(VLOOKUP(TRIM($K191)&amp;AO$4,COMPRAS!$A$1:$E$1,7,0),0)</f>
        <v>0</v>
      </c>
      <c r="AP191" s="49">
        <f>+AO191-V191+IFERROR(VLOOKUP(TRIM($K191)&amp;AP$4,COMPRAS!$A$1:$E$1,7,0),0)</f>
        <v>0</v>
      </c>
      <c r="AQ191" s="49">
        <f>+AP191-W191+IFERROR(VLOOKUP(TRIM($K191)&amp;AQ$4,COMPRAS!$A$1:$E$1,7,0),0)</f>
        <v>0</v>
      </c>
      <c r="AR191" s="49">
        <f>+AQ191-X191+IFERROR(VLOOKUP(TRIM($K191)&amp;AR$4,COMPRAS!$A$1:$E$1,7,0),0)</f>
        <v>0</v>
      </c>
      <c r="AS191" s="49">
        <f>+AR191-Y191+IFERROR(VLOOKUP(TRIM($K191)&amp;AS$4,COMPRAS!$A$1:$E$1,7,0),0)</f>
        <v>0</v>
      </c>
      <c r="AT191" s="49">
        <f>+AS191-Z191+IFERROR(VLOOKUP(TRIM($K191)&amp;AT$4,COMPRAS!$A$1:$E$1,7,0),0)</f>
        <v>0</v>
      </c>
      <c r="AU191" s="49">
        <f>+AT191-AA191+IFERROR(VLOOKUP(TRIM($K191)&amp;AU$4,COMPRAS!$A$1:$E$1,7,0),0)</f>
        <v>0</v>
      </c>
      <c r="AV191" s="49">
        <f>+AU191-AB191+IFERROR(VLOOKUP(TRIM($K191)&amp;AV$4,COMPRAS!$A$1:$E$1,7,0),0)</f>
        <v>0</v>
      </c>
    </row>
    <row r="192" spans="1:48" ht="14.4" x14ac:dyDescent="0.3">
      <c r="A192" s="46">
        <f>+IFERROR(VLOOKUP(CONCATENATE(A$2,TRIM($K192)),'Stock Tango'!$A:$G,7,FALSE),0)</f>
        <v>0</v>
      </c>
      <c r="B192" s="46">
        <f>+IFERROR(VLOOKUP(CONCATENATE(B$2,TRIM($K192)),'Stock Tango'!$A:$G,7,FALSE),0)</f>
        <v>0</v>
      </c>
      <c r="C192" s="46">
        <f>+IFERROR(VLOOKUP(CONCATENATE(C$2,TRIM($K192)),'Stock Tango'!$A:$G,7,FALSE),0)</f>
        <v>0</v>
      </c>
      <c r="D192" s="47">
        <f>+IFERROR(VLOOKUP(CONCATENATE(D$2,TRIM($K192)),'Stock Tango'!$A:$G,7,FALSE),0)</f>
        <v>0</v>
      </c>
      <c r="E192" s="48">
        <f t="shared" si="14"/>
        <v>0</v>
      </c>
      <c r="F192" s="46" t="e">
        <f>(A192/+VLOOKUP(K192,Consumos!$B$3:$E$1000,4,0))</f>
        <v>#N/A</v>
      </c>
      <c r="G192" s="46" t="e">
        <f t="shared" si="18"/>
        <v>#N/A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 s="49">
        <f>+E192-M192+IFERROR(VLOOKUP(TRIM($K192)&amp;$AG$4,COMPRAS!$A$1:$E$1,7,0),0)</f>
        <v>0</v>
      </c>
      <c r="AH192" s="49">
        <f>+AG192-N192+IFERROR(VLOOKUP(TRIM($K192)&amp;AH$4,COMPRAS!$A$1:$E$1,7,0),0)</f>
        <v>0</v>
      </c>
      <c r="AI192" s="49">
        <f>+AH192-O192+IFERROR(VLOOKUP(TRIM($K192)&amp;AI$4,COMPRAS!$A$1:$E$1,7,0),0)</f>
        <v>0</v>
      </c>
      <c r="AJ192" s="49">
        <f>+AI192-P192+IFERROR(VLOOKUP(TRIM($K192)&amp;AJ$4,COMPRAS!$A$1:$E$1,7,0),0)</f>
        <v>0</v>
      </c>
      <c r="AK192" s="49">
        <f>+AJ192-Q192+IFERROR(VLOOKUP(TRIM($K192)&amp;AK$4,COMPRAS!$A$1:$E$1,7,0),0)</f>
        <v>0</v>
      </c>
      <c r="AL192" s="49">
        <f>+AK192-R192+IFERROR(VLOOKUP(TRIM($K192)&amp;AL$4,COMPRAS!$A$1:$E$1,7,0),0)</f>
        <v>0</v>
      </c>
      <c r="AM192" s="49">
        <f>+AL192-S192+IFERROR(VLOOKUP(TRIM($K192)&amp;AM$4,COMPRAS!$A$1:$E$1,7,0),0)</f>
        <v>0</v>
      </c>
      <c r="AN192" s="49">
        <f>+AM192-T192+IFERROR(VLOOKUP(TRIM($K192)&amp;AN$4,COMPRAS!$A$1:$E$1,7,0),0)</f>
        <v>0</v>
      </c>
      <c r="AO192" s="49">
        <f>+AN192-U192+IFERROR(VLOOKUP(TRIM($K192)&amp;AO$4,COMPRAS!$A$1:$E$1,7,0),0)</f>
        <v>0</v>
      </c>
      <c r="AP192" s="49">
        <f>+AO192-V192+IFERROR(VLOOKUP(TRIM($K192)&amp;AP$4,COMPRAS!$A$1:$E$1,7,0),0)</f>
        <v>0</v>
      </c>
      <c r="AQ192" s="49">
        <f>+AP192-W192+IFERROR(VLOOKUP(TRIM($K192)&amp;AQ$4,COMPRAS!$A$1:$E$1,7,0),0)</f>
        <v>0</v>
      </c>
      <c r="AR192" s="49">
        <f>+AQ192-X192+IFERROR(VLOOKUP(TRIM($K192)&amp;AR$4,COMPRAS!$A$1:$E$1,7,0),0)</f>
        <v>0</v>
      </c>
      <c r="AS192" s="49">
        <f>+AR192-Y192+IFERROR(VLOOKUP(TRIM($K192)&amp;AS$4,COMPRAS!$A$1:$E$1,7,0),0)</f>
        <v>0</v>
      </c>
      <c r="AT192" s="49">
        <f>+AS192-Z192+IFERROR(VLOOKUP(TRIM($K192)&amp;AT$4,COMPRAS!$A$1:$E$1,7,0),0)</f>
        <v>0</v>
      </c>
      <c r="AU192" s="49">
        <f>+AT192-AA192+IFERROR(VLOOKUP(TRIM($K192)&amp;AU$4,COMPRAS!$A$1:$E$1,7,0),0)</f>
        <v>0</v>
      </c>
      <c r="AV192" s="49">
        <f>+AU192-AB192+IFERROR(VLOOKUP(TRIM($K192)&amp;AV$4,COMPRAS!$A$1:$E$1,7,0),0)</f>
        <v>0</v>
      </c>
    </row>
    <row r="193" spans="1:48" ht="14.4" x14ac:dyDescent="0.3">
      <c r="A193" s="46">
        <f>+IFERROR(VLOOKUP(CONCATENATE(A$2,TRIM($K193)),'Stock Tango'!$A:$G,7,FALSE),0)</f>
        <v>0</v>
      </c>
      <c r="B193" s="46">
        <f>+IFERROR(VLOOKUP(CONCATENATE(B$2,TRIM($K193)),'Stock Tango'!$A:$G,7,FALSE),0)</f>
        <v>0</v>
      </c>
      <c r="C193" s="46">
        <f>+IFERROR(VLOOKUP(CONCATENATE(C$2,TRIM($K193)),'Stock Tango'!$A:$G,7,FALSE),0)</f>
        <v>0</v>
      </c>
      <c r="D193" s="47">
        <f>+IFERROR(VLOOKUP(CONCATENATE(D$2,TRIM($K193)),'Stock Tango'!$A:$G,7,FALSE),0)</f>
        <v>0</v>
      </c>
      <c r="E193" s="48">
        <f t="shared" si="14"/>
        <v>0</v>
      </c>
      <c r="F193" s="46" t="e">
        <f>(A193/+VLOOKUP(K193,Consumos!$B$3:$E$1000,4,0))</f>
        <v>#N/A</v>
      </c>
      <c r="G193" s="46" t="e">
        <f t="shared" si="18"/>
        <v>#N/A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 s="49">
        <f>+E193-M193+IFERROR(VLOOKUP(TRIM($K193)&amp;$AG$4,COMPRAS!$A$1:$E$1,7,0),0)</f>
        <v>0</v>
      </c>
      <c r="AH193" s="49">
        <f>+AG193-N193+IFERROR(VLOOKUP(TRIM($K193)&amp;AH$4,COMPRAS!$A$1:$E$1,7,0),0)</f>
        <v>0</v>
      </c>
      <c r="AI193" s="49">
        <f>+AH193-O193+IFERROR(VLOOKUP(TRIM($K193)&amp;AI$4,COMPRAS!$A$1:$E$1,7,0),0)</f>
        <v>0</v>
      </c>
      <c r="AJ193" s="49">
        <f>+AI193-P193+IFERROR(VLOOKUP(TRIM($K193)&amp;AJ$4,COMPRAS!$A$1:$E$1,7,0),0)</f>
        <v>0</v>
      </c>
      <c r="AK193" s="49">
        <f>+AJ193-Q193+IFERROR(VLOOKUP(TRIM($K193)&amp;AK$4,COMPRAS!$A$1:$E$1,7,0),0)</f>
        <v>0</v>
      </c>
      <c r="AL193" s="49">
        <f>+AK193-R193+IFERROR(VLOOKUP(TRIM($K193)&amp;AL$4,COMPRAS!$A$1:$E$1,7,0),0)</f>
        <v>0</v>
      </c>
      <c r="AM193" s="49">
        <f>+AL193-S193+IFERROR(VLOOKUP(TRIM($K193)&amp;AM$4,COMPRAS!$A$1:$E$1,7,0),0)</f>
        <v>0</v>
      </c>
      <c r="AN193" s="49">
        <f>+AM193-T193+IFERROR(VLOOKUP(TRIM($K193)&amp;AN$4,COMPRAS!$A$1:$E$1,7,0),0)</f>
        <v>0</v>
      </c>
      <c r="AO193" s="49">
        <f>+AN193-U193+IFERROR(VLOOKUP(TRIM($K193)&amp;AO$4,COMPRAS!$A$1:$E$1,7,0),0)</f>
        <v>0</v>
      </c>
      <c r="AP193" s="49">
        <f>+AO193-V193+IFERROR(VLOOKUP(TRIM($K193)&amp;AP$4,COMPRAS!$A$1:$E$1,7,0),0)</f>
        <v>0</v>
      </c>
      <c r="AQ193" s="49">
        <f>+AP193-W193+IFERROR(VLOOKUP(TRIM($K193)&amp;AQ$4,COMPRAS!$A$1:$E$1,7,0),0)</f>
        <v>0</v>
      </c>
      <c r="AR193" s="49">
        <f>+AQ193-X193+IFERROR(VLOOKUP(TRIM($K193)&amp;AR$4,COMPRAS!$A$1:$E$1,7,0),0)</f>
        <v>0</v>
      </c>
      <c r="AS193" s="49">
        <f>+AR193-Y193+IFERROR(VLOOKUP(TRIM($K193)&amp;AS$4,COMPRAS!$A$1:$E$1,7,0),0)</f>
        <v>0</v>
      </c>
      <c r="AT193" s="49">
        <f>+AS193-Z193+IFERROR(VLOOKUP(TRIM($K193)&amp;AT$4,COMPRAS!$A$1:$E$1,7,0),0)</f>
        <v>0</v>
      </c>
      <c r="AU193" s="49">
        <f>+AT193-AA193+IFERROR(VLOOKUP(TRIM($K193)&amp;AU$4,COMPRAS!$A$1:$E$1,7,0),0)</f>
        <v>0</v>
      </c>
      <c r="AV193" s="49">
        <f>+AU193-AB193+IFERROR(VLOOKUP(TRIM($K193)&amp;AV$4,COMPRAS!$A$1:$E$1,7,0),0)</f>
        <v>0</v>
      </c>
    </row>
    <row r="194" spans="1:48" ht="14.4" x14ac:dyDescent="0.3">
      <c r="A194" s="46">
        <f>+IFERROR(VLOOKUP(CONCATENATE(A$2,TRIM($K194)),'Stock Tango'!$A:$G,7,FALSE),0)</f>
        <v>0</v>
      </c>
      <c r="B194" s="46">
        <f>+IFERROR(VLOOKUP(CONCATENATE(B$2,TRIM($K194)),'Stock Tango'!$A:$G,7,FALSE),0)</f>
        <v>0</v>
      </c>
      <c r="C194" s="46">
        <f>+IFERROR(VLOOKUP(CONCATENATE(C$2,TRIM($K194)),'Stock Tango'!$A:$G,7,FALSE),0)</f>
        <v>0</v>
      </c>
      <c r="D194" s="47">
        <f>+IFERROR(VLOOKUP(CONCATENATE(D$2,TRIM($K194)),'Stock Tango'!$A:$G,7,FALSE),0)</f>
        <v>0</v>
      </c>
      <c r="E194" s="48">
        <f t="shared" si="14"/>
        <v>0</v>
      </c>
      <c r="F194" s="46" t="e">
        <f>(A194/+VLOOKUP(K194,Consumos!$B$3:$E$1000,4,0))</f>
        <v>#N/A</v>
      </c>
      <c r="G194" s="46" t="e">
        <f t="shared" si="18"/>
        <v>#N/A</v>
      </c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 s="49">
        <f>+E194-M194+IFERROR(VLOOKUP(TRIM($K194)&amp;$AG$4,COMPRAS!$A$1:$E$1,7,0),0)</f>
        <v>0</v>
      </c>
      <c r="AH194" s="49">
        <f>+AG194-N194+IFERROR(VLOOKUP(TRIM($K194)&amp;AH$4,COMPRAS!$A$1:$E$1,7,0),0)</f>
        <v>0</v>
      </c>
      <c r="AI194" s="49">
        <f>+AH194-O194+IFERROR(VLOOKUP(TRIM($K194)&amp;AI$4,COMPRAS!$A$1:$E$1,7,0),0)</f>
        <v>0</v>
      </c>
      <c r="AJ194" s="49">
        <f>+AI194-P194+IFERROR(VLOOKUP(TRIM($K194)&amp;AJ$4,COMPRAS!$A$1:$E$1,7,0),0)</f>
        <v>0</v>
      </c>
      <c r="AK194" s="49">
        <f>+AJ194-Q194+IFERROR(VLOOKUP(TRIM($K194)&amp;AK$4,COMPRAS!$A$1:$E$1,7,0),0)</f>
        <v>0</v>
      </c>
      <c r="AL194" s="49">
        <f>+AK194-R194+IFERROR(VLOOKUP(TRIM($K194)&amp;AL$4,COMPRAS!$A$1:$E$1,7,0),0)</f>
        <v>0</v>
      </c>
      <c r="AM194" s="49">
        <f>+AL194-S194+IFERROR(VLOOKUP(TRIM($K194)&amp;AM$4,COMPRAS!$A$1:$E$1,7,0),0)</f>
        <v>0</v>
      </c>
      <c r="AN194" s="49">
        <f>+AM194-T194+IFERROR(VLOOKUP(TRIM($K194)&amp;AN$4,COMPRAS!$A$1:$E$1,7,0),0)</f>
        <v>0</v>
      </c>
      <c r="AO194" s="49">
        <f>+AN194-U194+IFERROR(VLOOKUP(TRIM($K194)&amp;AO$4,COMPRAS!$A$1:$E$1,7,0),0)</f>
        <v>0</v>
      </c>
      <c r="AP194" s="49">
        <f>+AO194-V194+IFERROR(VLOOKUP(TRIM($K194)&amp;AP$4,COMPRAS!$A$1:$E$1,7,0),0)</f>
        <v>0</v>
      </c>
      <c r="AQ194" s="49">
        <f>+AP194-W194+IFERROR(VLOOKUP(TRIM($K194)&amp;AQ$4,COMPRAS!$A$1:$E$1,7,0),0)</f>
        <v>0</v>
      </c>
      <c r="AR194" s="49">
        <f>+AQ194-X194+IFERROR(VLOOKUP(TRIM($K194)&amp;AR$4,COMPRAS!$A$1:$E$1,7,0),0)</f>
        <v>0</v>
      </c>
      <c r="AS194" s="49">
        <f>+AR194-Y194+IFERROR(VLOOKUP(TRIM($K194)&amp;AS$4,COMPRAS!$A$1:$E$1,7,0),0)</f>
        <v>0</v>
      </c>
      <c r="AT194" s="49">
        <f>+AS194-Z194+IFERROR(VLOOKUP(TRIM($K194)&amp;AT$4,COMPRAS!$A$1:$E$1,7,0),0)</f>
        <v>0</v>
      </c>
      <c r="AU194" s="49">
        <f>+AT194-AA194+IFERROR(VLOOKUP(TRIM($K194)&amp;AU$4,COMPRAS!$A$1:$E$1,7,0),0)</f>
        <v>0</v>
      </c>
      <c r="AV194" s="49">
        <f>+AU194-AB194+IFERROR(VLOOKUP(TRIM($K194)&amp;AV$4,COMPRAS!$A$1:$E$1,7,0),0)</f>
        <v>0</v>
      </c>
    </row>
    <row r="195" spans="1:48" ht="14.4" x14ac:dyDescent="0.3">
      <c r="A195" s="46">
        <f>+IFERROR(VLOOKUP(CONCATENATE(A$2,TRIM($K195)),'Stock Tango'!$A:$G,7,FALSE),0)</f>
        <v>0</v>
      </c>
      <c r="B195" s="46">
        <f>+IFERROR(VLOOKUP(CONCATENATE(B$2,TRIM($K195)),'Stock Tango'!$A:$G,7,FALSE),0)</f>
        <v>0</v>
      </c>
      <c r="C195" s="46">
        <f>+IFERROR(VLOOKUP(CONCATENATE(C$2,TRIM($K195)),'Stock Tango'!$A:$G,7,FALSE),0)</f>
        <v>0</v>
      </c>
      <c r="D195" s="47">
        <f>+IFERROR(VLOOKUP(CONCATENATE(D$2,TRIM($K195)),'Stock Tango'!$A:$G,7,FALSE),0)</f>
        <v>0</v>
      </c>
      <c r="E195" s="48">
        <f t="shared" si="14"/>
        <v>0</v>
      </c>
      <c r="F195" s="46" t="e">
        <f>(A195/+VLOOKUP(K195,Consumos!$B$3:$E$1000,4,0))</f>
        <v>#N/A</v>
      </c>
      <c r="G195" s="46" t="e">
        <f t="shared" si="18"/>
        <v>#N/A</v>
      </c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 s="49">
        <f>+E195-M195+IFERROR(VLOOKUP(TRIM($K195)&amp;$AG$4,COMPRAS!$A$1:$E$1,7,0),0)</f>
        <v>0</v>
      </c>
      <c r="AH195" s="49">
        <f>+AG195-N195+IFERROR(VLOOKUP(TRIM($K195)&amp;AH$4,COMPRAS!$A$1:$E$1,7,0),0)</f>
        <v>0</v>
      </c>
      <c r="AI195" s="49">
        <f>+AH195-O195+IFERROR(VLOOKUP(TRIM($K195)&amp;AI$4,COMPRAS!$A$1:$E$1,7,0),0)</f>
        <v>0</v>
      </c>
      <c r="AJ195" s="49">
        <f>+AI195-P195+IFERROR(VLOOKUP(TRIM($K195)&amp;AJ$4,COMPRAS!$A$1:$E$1,7,0),0)</f>
        <v>0</v>
      </c>
      <c r="AK195" s="49">
        <f>+AJ195-Q195+IFERROR(VLOOKUP(TRIM($K195)&amp;AK$4,COMPRAS!$A$1:$E$1,7,0),0)</f>
        <v>0</v>
      </c>
      <c r="AL195" s="49">
        <f>+AK195-R195+IFERROR(VLOOKUP(TRIM($K195)&amp;AL$4,COMPRAS!$A$1:$E$1,7,0),0)</f>
        <v>0</v>
      </c>
      <c r="AM195" s="49">
        <f>+AL195-S195+IFERROR(VLOOKUP(TRIM($K195)&amp;AM$4,COMPRAS!$A$1:$E$1,7,0),0)</f>
        <v>0</v>
      </c>
      <c r="AN195" s="49">
        <f>+AM195-T195+IFERROR(VLOOKUP(TRIM($K195)&amp;AN$4,COMPRAS!$A$1:$E$1,7,0),0)</f>
        <v>0</v>
      </c>
      <c r="AO195" s="49">
        <f>+AN195-U195+IFERROR(VLOOKUP(TRIM($K195)&amp;AO$4,COMPRAS!$A$1:$E$1,7,0),0)</f>
        <v>0</v>
      </c>
      <c r="AP195" s="49">
        <f>+AO195-V195+IFERROR(VLOOKUP(TRIM($K195)&amp;AP$4,COMPRAS!$A$1:$E$1,7,0),0)</f>
        <v>0</v>
      </c>
      <c r="AQ195" s="49">
        <f>+AP195-W195+IFERROR(VLOOKUP(TRIM($K195)&amp;AQ$4,COMPRAS!$A$1:$E$1,7,0),0)</f>
        <v>0</v>
      </c>
      <c r="AR195" s="49">
        <f>+AQ195-X195+IFERROR(VLOOKUP(TRIM($K195)&amp;AR$4,COMPRAS!$A$1:$E$1,7,0),0)</f>
        <v>0</v>
      </c>
      <c r="AS195" s="49">
        <f>+AR195-Y195+IFERROR(VLOOKUP(TRIM($K195)&amp;AS$4,COMPRAS!$A$1:$E$1,7,0),0)</f>
        <v>0</v>
      </c>
      <c r="AT195" s="49">
        <f>+AS195-Z195+IFERROR(VLOOKUP(TRIM($K195)&amp;AT$4,COMPRAS!$A$1:$E$1,7,0),0)</f>
        <v>0</v>
      </c>
      <c r="AU195" s="49">
        <f>+AT195-AA195+IFERROR(VLOOKUP(TRIM($K195)&amp;AU$4,COMPRAS!$A$1:$E$1,7,0),0)</f>
        <v>0</v>
      </c>
      <c r="AV195" s="49">
        <f>+AU195-AB195+IFERROR(VLOOKUP(TRIM($K195)&amp;AV$4,COMPRAS!$A$1:$E$1,7,0),0)</f>
        <v>0</v>
      </c>
    </row>
    <row r="196" spans="1:48" ht="14.4" x14ac:dyDescent="0.3">
      <c r="A196" s="46">
        <f>+IFERROR(VLOOKUP(CONCATENATE(A$2,TRIM($K196)),'Stock Tango'!$A:$G,7,FALSE),0)</f>
        <v>0</v>
      </c>
      <c r="B196" s="46">
        <f>+IFERROR(VLOOKUP(CONCATENATE(B$2,TRIM($K196)),'Stock Tango'!$A:$G,7,FALSE),0)</f>
        <v>0</v>
      </c>
      <c r="C196" s="46">
        <f>+IFERROR(VLOOKUP(CONCATENATE(C$2,TRIM($K196)),'Stock Tango'!$A:$G,7,FALSE),0)</f>
        <v>0</v>
      </c>
      <c r="D196" s="47">
        <f>+IFERROR(VLOOKUP(CONCATENATE(D$2,TRIM($K196)),'Stock Tango'!$A:$G,7,FALSE),0)</f>
        <v>0</v>
      </c>
      <c r="E196" s="48">
        <f t="shared" si="14"/>
        <v>0</v>
      </c>
      <c r="F196" s="46" t="e">
        <f>(A196/+VLOOKUP(K196,Consumos!$B$3:$E$1000,4,0))</f>
        <v>#N/A</v>
      </c>
      <c r="G196" s="46" t="e">
        <f t="shared" si="18"/>
        <v>#N/A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 s="49">
        <f>+E196-M196+IFERROR(VLOOKUP(TRIM($K196)&amp;$AG$4,COMPRAS!$A$1:$E$1,7,0),0)</f>
        <v>0</v>
      </c>
      <c r="AH196" s="49">
        <f>+AG196-N196+IFERROR(VLOOKUP(TRIM($K196)&amp;AH$4,COMPRAS!$A$1:$E$1,7,0),0)</f>
        <v>0</v>
      </c>
      <c r="AI196" s="49">
        <f>+AH196-O196+IFERROR(VLOOKUP(TRIM($K196)&amp;AI$4,COMPRAS!$A$1:$E$1,7,0),0)</f>
        <v>0</v>
      </c>
      <c r="AJ196" s="49">
        <f>+AI196-P196+IFERROR(VLOOKUP(TRIM($K196)&amp;AJ$4,COMPRAS!$A$1:$E$1,7,0),0)</f>
        <v>0</v>
      </c>
      <c r="AK196" s="49">
        <f>+AJ196-Q196+IFERROR(VLOOKUP(TRIM($K196)&amp;AK$4,COMPRAS!$A$1:$E$1,7,0),0)</f>
        <v>0</v>
      </c>
      <c r="AL196" s="49">
        <f>+AK196-R196+IFERROR(VLOOKUP(TRIM($K196)&amp;AL$4,COMPRAS!$A$1:$E$1,7,0),0)</f>
        <v>0</v>
      </c>
      <c r="AM196" s="49">
        <f>+AL196-S196+IFERROR(VLOOKUP(TRIM($K196)&amp;AM$4,COMPRAS!$A$1:$E$1,7,0),0)</f>
        <v>0</v>
      </c>
      <c r="AN196" s="49">
        <f>+AM196-T196+IFERROR(VLOOKUP(TRIM($K196)&amp;AN$4,COMPRAS!$A$1:$E$1,7,0),0)</f>
        <v>0</v>
      </c>
      <c r="AO196" s="49">
        <f>+AN196-U196+IFERROR(VLOOKUP(TRIM($K196)&amp;AO$4,COMPRAS!$A$1:$E$1,7,0),0)</f>
        <v>0</v>
      </c>
      <c r="AP196" s="49">
        <f>+AO196-V196+IFERROR(VLOOKUP(TRIM($K196)&amp;AP$4,COMPRAS!$A$1:$E$1,7,0),0)</f>
        <v>0</v>
      </c>
      <c r="AQ196" s="49">
        <f>+AP196-W196+IFERROR(VLOOKUP(TRIM($K196)&amp;AQ$4,COMPRAS!$A$1:$E$1,7,0),0)</f>
        <v>0</v>
      </c>
      <c r="AR196" s="49">
        <f>+AQ196-X196+IFERROR(VLOOKUP(TRIM($K196)&amp;AR$4,COMPRAS!$A$1:$E$1,7,0),0)</f>
        <v>0</v>
      </c>
      <c r="AS196" s="49">
        <f>+AR196-Y196+IFERROR(VLOOKUP(TRIM($K196)&amp;AS$4,COMPRAS!$A$1:$E$1,7,0),0)</f>
        <v>0</v>
      </c>
      <c r="AT196" s="49">
        <f>+AS196-Z196+IFERROR(VLOOKUP(TRIM($K196)&amp;AT$4,COMPRAS!$A$1:$E$1,7,0),0)</f>
        <v>0</v>
      </c>
      <c r="AU196" s="49">
        <f>+AT196-AA196+IFERROR(VLOOKUP(TRIM($K196)&amp;AU$4,COMPRAS!$A$1:$E$1,7,0),0)</f>
        <v>0</v>
      </c>
      <c r="AV196" s="49">
        <f>+AU196-AB196+IFERROR(VLOOKUP(TRIM($K196)&amp;AV$4,COMPRAS!$A$1:$E$1,7,0),0)</f>
        <v>0</v>
      </c>
    </row>
    <row r="197" spans="1:48" ht="14.4" x14ac:dyDescent="0.3">
      <c r="A197" s="46">
        <f>+IFERROR(VLOOKUP(CONCATENATE(A$2,TRIM($K197)),'Stock Tango'!$A:$G,7,FALSE),0)</f>
        <v>0</v>
      </c>
      <c r="B197" s="46">
        <f>+IFERROR(VLOOKUP(CONCATENATE(B$2,TRIM($K197)),'Stock Tango'!$A:$G,7,FALSE),0)</f>
        <v>0</v>
      </c>
      <c r="C197" s="46">
        <f>+IFERROR(VLOOKUP(CONCATENATE(C$2,TRIM($K197)),'Stock Tango'!$A:$G,7,FALSE),0)</f>
        <v>0</v>
      </c>
      <c r="D197" s="47">
        <f>+IFERROR(VLOOKUP(CONCATENATE(D$2,TRIM($K197)),'Stock Tango'!$A:$G,7,FALSE),0)</f>
        <v>0</v>
      </c>
      <c r="E197" s="48">
        <f>+C197+B197+A197+D197</f>
        <v>0</v>
      </c>
      <c r="F197" s="46" t="e">
        <f>(A197/+VLOOKUP(K197,Consumos!$B$3:$E$1000,4,0))</f>
        <v>#N/A</v>
      </c>
      <c r="G197" s="46" t="e">
        <f t="shared" si="18"/>
        <v>#N/A</v>
      </c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 s="49">
        <f>+E197-M197+IFERROR(VLOOKUP(TRIM($K197)&amp;$AG$4,COMPRAS!$A$1:$E$1,7,0),0)</f>
        <v>0</v>
      </c>
      <c r="AH197" s="49">
        <f>+AG197-N197+IFERROR(VLOOKUP(TRIM($K197)&amp;AH$4,COMPRAS!$A$1:$E$1,7,0),0)</f>
        <v>0</v>
      </c>
      <c r="AI197" s="49">
        <f>+AH197-O197+IFERROR(VLOOKUP(TRIM($K197)&amp;AI$4,COMPRAS!$A$1:$E$1,7,0),0)</f>
        <v>0</v>
      </c>
      <c r="AJ197" s="49">
        <f>+AI197-P197+IFERROR(VLOOKUP(TRIM($K197)&amp;AJ$4,COMPRAS!$A$1:$E$1,7,0),0)</f>
        <v>0</v>
      </c>
      <c r="AK197" s="49">
        <f>+AJ197-Q197+IFERROR(VLOOKUP(TRIM($K197)&amp;AK$4,COMPRAS!$A$1:$E$1,7,0),0)</f>
        <v>0</v>
      </c>
      <c r="AL197" s="49">
        <f>+AK197-R197+IFERROR(VLOOKUP(TRIM($K197)&amp;AL$4,COMPRAS!$A$1:$E$1,7,0),0)</f>
        <v>0</v>
      </c>
      <c r="AM197" s="49">
        <f>+AL197-S197+IFERROR(VLOOKUP(TRIM($K197)&amp;AM$4,COMPRAS!$A$1:$E$1,7,0),0)</f>
        <v>0</v>
      </c>
      <c r="AN197" s="49">
        <f>+AM197-T197+IFERROR(VLOOKUP(TRIM($K197)&amp;AN$4,COMPRAS!$A$1:$E$1,7,0),0)</f>
        <v>0</v>
      </c>
      <c r="AO197" s="49">
        <f>+AN197-U197+IFERROR(VLOOKUP(TRIM($K197)&amp;AO$4,COMPRAS!$A$1:$E$1,7,0),0)</f>
        <v>0</v>
      </c>
      <c r="AP197" s="49">
        <f>+AO197-V197+IFERROR(VLOOKUP(TRIM($K197)&amp;AP$4,COMPRAS!$A$1:$E$1,7,0),0)</f>
        <v>0</v>
      </c>
      <c r="AQ197" s="49">
        <f>+AP197-W197+IFERROR(VLOOKUP(TRIM($K197)&amp;AQ$4,COMPRAS!$A$1:$E$1,7,0),0)</f>
        <v>0</v>
      </c>
      <c r="AR197" s="49">
        <f>+AQ197-X197+IFERROR(VLOOKUP(TRIM($K197)&amp;AR$4,COMPRAS!$A$1:$E$1,7,0),0)</f>
        <v>0</v>
      </c>
      <c r="AS197" s="49">
        <f>+AR197-Y197+IFERROR(VLOOKUP(TRIM($K197)&amp;AS$4,COMPRAS!$A$1:$E$1,7,0),0)</f>
        <v>0</v>
      </c>
      <c r="AT197" s="49">
        <f>+AS197-Z197+IFERROR(VLOOKUP(TRIM($K197)&amp;AT$4,COMPRAS!$A$1:$E$1,7,0),0)</f>
        <v>0</v>
      </c>
      <c r="AU197" s="49">
        <f>+AT197-AA197+IFERROR(VLOOKUP(TRIM($K197)&amp;AU$4,COMPRAS!$A$1:$E$1,7,0),0)</f>
        <v>0</v>
      </c>
      <c r="AV197" s="49">
        <f>+AU197-AB197+IFERROR(VLOOKUP(TRIM($K197)&amp;AV$4,COMPRAS!$A$1:$E$1,7,0),0)</f>
        <v>0</v>
      </c>
    </row>
    <row r="198" spans="1:48" ht="14.4" x14ac:dyDescent="0.3">
      <c r="A198" s="46">
        <f>+IFERROR(VLOOKUP(CONCATENATE(A$2,TRIM($K198)),'Stock Tango'!$A:$G,7,FALSE),0)</f>
        <v>0</v>
      </c>
      <c r="B198" s="46">
        <f>+IFERROR(VLOOKUP(CONCATENATE(B$2,TRIM($K198)),'Stock Tango'!$A:$G,7,FALSE),0)</f>
        <v>0</v>
      </c>
      <c r="C198" s="46">
        <f>+IFERROR(VLOOKUP(CONCATENATE(C$2,TRIM($K198)),'Stock Tango'!$A:$G,7,FALSE),0)</f>
        <v>0</v>
      </c>
      <c r="D198" s="47">
        <f>+IFERROR(VLOOKUP(CONCATENATE(D$2,TRIM($K198)),'Stock Tango'!$A:$G,7,FALSE),0)</f>
        <v>0</v>
      </c>
      <c r="E198" s="48">
        <f>+C198+B198+A198+D198</f>
        <v>0</v>
      </c>
      <c r="F198" s="46" t="e">
        <f>(A198/+VLOOKUP(K198,Consumos!$B$3:$E$1000,4,0))</f>
        <v>#N/A</v>
      </c>
      <c r="G198" s="46" t="e">
        <f t="shared" si="18"/>
        <v>#N/A</v>
      </c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 s="49">
        <f>+E198-M198+IFERROR(VLOOKUP(TRIM($K198)&amp;$AG$4,COMPRAS!$A$1:$E$1,7,0),0)</f>
        <v>0</v>
      </c>
      <c r="AH198" s="49">
        <f>+AG198-N198+IFERROR(VLOOKUP(TRIM($K198)&amp;AH$4,COMPRAS!$A$1:$E$1,7,0),0)</f>
        <v>0</v>
      </c>
      <c r="AI198" s="49">
        <f>+AH198-O198+IFERROR(VLOOKUP(TRIM($K198)&amp;AI$4,COMPRAS!$A$1:$E$1,7,0),0)</f>
        <v>0</v>
      </c>
      <c r="AJ198" s="49">
        <f>+AI198-P198+IFERROR(VLOOKUP(TRIM($K198)&amp;AJ$4,COMPRAS!$A$1:$E$1,7,0),0)</f>
        <v>0</v>
      </c>
      <c r="AK198" s="49">
        <f>+AJ198-Q198+IFERROR(VLOOKUP(TRIM($K198)&amp;AK$4,COMPRAS!$A$1:$E$1,7,0),0)</f>
        <v>0</v>
      </c>
      <c r="AL198" s="49">
        <f>+AK198-R198+IFERROR(VLOOKUP(TRIM($K198)&amp;AL$4,COMPRAS!$A$1:$E$1,7,0),0)</f>
        <v>0</v>
      </c>
      <c r="AM198" s="49">
        <f>+AL198-S198+IFERROR(VLOOKUP(TRIM($K198)&amp;AM$4,COMPRAS!$A$1:$E$1,7,0),0)</f>
        <v>0</v>
      </c>
      <c r="AN198" s="49">
        <f>+AM198-T198+IFERROR(VLOOKUP(TRIM($K198)&amp;AN$4,COMPRAS!$A$1:$E$1,7,0),0)</f>
        <v>0</v>
      </c>
      <c r="AO198" s="49">
        <f>+AN198-U198+IFERROR(VLOOKUP(TRIM($K198)&amp;AO$4,COMPRAS!$A$1:$E$1,7,0),0)</f>
        <v>0</v>
      </c>
      <c r="AP198" s="49">
        <f>+AO198-V198+IFERROR(VLOOKUP(TRIM($K198)&amp;AP$4,COMPRAS!$A$1:$E$1,7,0),0)</f>
        <v>0</v>
      </c>
      <c r="AQ198" s="49">
        <f>+AP198-W198+IFERROR(VLOOKUP(TRIM($K198)&amp;AQ$4,COMPRAS!$A$1:$E$1,7,0),0)</f>
        <v>0</v>
      </c>
      <c r="AR198" s="49">
        <f>+AQ198-X198+IFERROR(VLOOKUP(TRIM($K198)&amp;AR$4,COMPRAS!$A$1:$E$1,7,0),0)</f>
        <v>0</v>
      </c>
      <c r="AS198" s="49">
        <f>+AR198-Y198+IFERROR(VLOOKUP(TRIM($K198)&amp;AS$4,COMPRAS!$A$1:$E$1,7,0),0)</f>
        <v>0</v>
      </c>
      <c r="AT198" s="49">
        <f>+AS198-Z198+IFERROR(VLOOKUP(TRIM($K198)&amp;AT$4,COMPRAS!$A$1:$E$1,7,0),0)</f>
        <v>0</v>
      </c>
      <c r="AU198" s="49">
        <f>+AT198-AA198+IFERROR(VLOOKUP(TRIM($K198)&amp;AU$4,COMPRAS!$A$1:$E$1,7,0),0)</f>
        <v>0</v>
      </c>
      <c r="AV198" s="49">
        <f>+AU198-AB198+IFERROR(VLOOKUP(TRIM($K198)&amp;AV$4,COMPRAS!$A$1:$E$1,7,0),0)</f>
        <v>0</v>
      </c>
    </row>
    <row r="199" spans="1:48" ht="14.4" x14ac:dyDescent="0.3">
      <c r="A199" s="46">
        <f>+IFERROR(VLOOKUP(CONCATENATE(A$2,TRIM($K199)),'Stock Tango'!$A:$G,7,FALSE),0)</f>
        <v>0</v>
      </c>
      <c r="B199" s="46">
        <f>+IFERROR(VLOOKUP(CONCATENATE(B$2,TRIM($K199)),'Stock Tango'!$A:$G,7,FALSE),0)</f>
        <v>0</v>
      </c>
      <c r="C199" s="46">
        <f>+IFERROR(VLOOKUP(CONCATENATE(C$2,TRIM($K199)),'Stock Tango'!$A:$G,7,FALSE),0)</f>
        <v>0</v>
      </c>
      <c r="D199" s="47">
        <f>+IFERROR(VLOOKUP(CONCATENATE(D$2,TRIM($K199)),'Stock Tango'!$A:$G,7,FALSE),0)</f>
        <v>0</v>
      </c>
      <c r="E199" s="48">
        <f>+C199+B199+A199+D199</f>
        <v>0</v>
      </c>
      <c r="F199" s="46" t="e">
        <f>(A199/+VLOOKUP(K199,Consumos!$B$3:$E$1000,4,0))</f>
        <v>#N/A</v>
      </c>
      <c r="G199" s="46" t="e">
        <f t="shared" si="18"/>
        <v>#N/A</v>
      </c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 s="49">
        <f>+E199-M199+IFERROR(VLOOKUP(TRIM($K199)&amp;$AG$4,COMPRAS!$A$1:$E$1,7,0),0)</f>
        <v>0</v>
      </c>
      <c r="AH199" s="49">
        <f>+AG199-N199+IFERROR(VLOOKUP(TRIM($K199)&amp;AH$4,COMPRAS!$A$1:$E$1,7,0),0)</f>
        <v>0</v>
      </c>
      <c r="AI199" s="49">
        <f>+AH199-O199+IFERROR(VLOOKUP(TRIM($K199)&amp;AI$4,COMPRAS!$A$1:$E$1,7,0),0)</f>
        <v>0</v>
      </c>
      <c r="AJ199" s="49">
        <f>+AI199-P199+IFERROR(VLOOKUP(TRIM($K199)&amp;AJ$4,COMPRAS!$A$1:$E$1,7,0),0)</f>
        <v>0</v>
      </c>
      <c r="AK199" s="49">
        <f>+AJ199-Q199+IFERROR(VLOOKUP(TRIM($K199)&amp;AK$4,COMPRAS!$A$1:$E$1,7,0),0)</f>
        <v>0</v>
      </c>
      <c r="AL199" s="49">
        <f>+AK199-R199+IFERROR(VLOOKUP(TRIM($K199)&amp;AL$4,COMPRAS!$A$1:$E$1,7,0),0)</f>
        <v>0</v>
      </c>
      <c r="AM199" s="49">
        <f>+AL199-S199+IFERROR(VLOOKUP(TRIM($K199)&amp;AM$4,COMPRAS!$A$1:$E$1,7,0),0)</f>
        <v>0</v>
      </c>
      <c r="AN199" s="49">
        <f>+AM199-T199+IFERROR(VLOOKUP(TRIM($K199)&amp;AN$4,COMPRAS!$A$1:$E$1,7,0),0)</f>
        <v>0</v>
      </c>
      <c r="AO199" s="49">
        <f>+AN199-U199+IFERROR(VLOOKUP(TRIM($K199)&amp;AO$4,COMPRAS!$A$1:$E$1,7,0),0)</f>
        <v>0</v>
      </c>
      <c r="AP199" s="49">
        <f>+AO199-V199+IFERROR(VLOOKUP(TRIM($K199)&amp;AP$4,COMPRAS!$A$1:$E$1,7,0),0)</f>
        <v>0</v>
      </c>
      <c r="AQ199" s="49">
        <f>+AP199-W199+IFERROR(VLOOKUP(TRIM($K199)&amp;AQ$4,COMPRAS!$A$1:$E$1,7,0),0)</f>
        <v>0</v>
      </c>
      <c r="AR199" s="49">
        <f>+AQ199-X199+IFERROR(VLOOKUP(TRIM($K199)&amp;AR$4,COMPRAS!$A$1:$E$1,7,0),0)</f>
        <v>0</v>
      </c>
      <c r="AS199" s="49">
        <f>+AR199-Y199+IFERROR(VLOOKUP(TRIM($K199)&amp;AS$4,COMPRAS!$A$1:$E$1,7,0),0)</f>
        <v>0</v>
      </c>
      <c r="AT199" s="49">
        <f>+AS199-Z199+IFERROR(VLOOKUP(TRIM($K199)&amp;AT$4,COMPRAS!$A$1:$E$1,7,0),0)</f>
        <v>0</v>
      </c>
      <c r="AU199" s="49">
        <f>+AT199-AA199+IFERROR(VLOOKUP(TRIM($K199)&amp;AU$4,COMPRAS!$A$1:$E$1,7,0),0)</f>
        <v>0</v>
      </c>
      <c r="AV199" s="49">
        <f>+AU199-AB199+IFERROR(VLOOKUP(TRIM($K199)&amp;AV$4,COMPRAS!$A$1:$E$1,7,0),0)</f>
        <v>0</v>
      </c>
    </row>
    <row r="200" spans="1:48" ht="14.4" x14ac:dyDescent="0.3">
      <c r="A200" s="46">
        <f>+IFERROR(VLOOKUP(CONCATENATE(A$2,TRIM($K200)),'Stock Tango'!$A:$G,7,FALSE),0)</f>
        <v>0</v>
      </c>
      <c r="B200" s="46">
        <f>+IFERROR(VLOOKUP(CONCATENATE(B$2,TRIM($K200)),'Stock Tango'!$A:$G,7,FALSE),0)</f>
        <v>0</v>
      </c>
      <c r="C200" s="46">
        <f>+IFERROR(VLOOKUP(CONCATENATE(C$2,TRIM($K200)),'Stock Tango'!$A:$G,7,FALSE),0)</f>
        <v>0</v>
      </c>
      <c r="D200" s="47">
        <f>+IFERROR(VLOOKUP(CONCATENATE(D$2,TRIM($K200)),'Stock Tango'!$A:$G,7,FALSE),0)</f>
        <v>0</v>
      </c>
      <c r="E200" s="48">
        <f t="shared" ref="E200:E206" si="19">+C200+B200+A200+D200</f>
        <v>0</v>
      </c>
      <c r="F200" s="46" t="e">
        <f>(A200/+VLOOKUP(K200,Consumos!$B$3:$E$1000,4,0))</f>
        <v>#N/A</v>
      </c>
      <c r="G200" s="46" t="e">
        <f t="shared" si="18"/>
        <v>#N/A</v>
      </c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 s="49">
        <f>+E200-M200+IFERROR(VLOOKUP(TRIM($K200)&amp;$AG$4,COMPRAS!$A$1:$E$1,7,0),0)</f>
        <v>0</v>
      </c>
      <c r="AH200" s="49">
        <f>+AG200-N200+IFERROR(VLOOKUP(TRIM($K200)&amp;AH$4,COMPRAS!$A$1:$E$1,7,0),0)</f>
        <v>0</v>
      </c>
      <c r="AI200" s="49">
        <f>+AH200-O200+IFERROR(VLOOKUP(TRIM($K200)&amp;AI$4,COMPRAS!$A$1:$E$1,7,0),0)</f>
        <v>0</v>
      </c>
      <c r="AJ200" s="49">
        <f>+AI200-P200+IFERROR(VLOOKUP(TRIM($K200)&amp;AJ$4,COMPRAS!$A$1:$E$1,7,0),0)</f>
        <v>0</v>
      </c>
      <c r="AK200" s="49">
        <f>+AJ200-Q200+IFERROR(VLOOKUP(TRIM($K200)&amp;AK$4,COMPRAS!$A$1:$E$1,7,0),0)</f>
        <v>0</v>
      </c>
      <c r="AL200" s="49">
        <f>+AK200-R200+IFERROR(VLOOKUP(TRIM($K200)&amp;AL$4,COMPRAS!$A$1:$E$1,7,0),0)</f>
        <v>0</v>
      </c>
      <c r="AM200" s="49">
        <f>+AL200-S200+IFERROR(VLOOKUP(TRIM($K200)&amp;AM$4,COMPRAS!$A$1:$E$1,7,0),0)</f>
        <v>0</v>
      </c>
      <c r="AN200" s="49">
        <f>+AM200-T200+IFERROR(VLOOKUP(TRIM($K200)&amp;AN$4,COMPRAS!$A$1:$E$1,7,0),0)</f>
        <v>0</v>
      </c>
      <c r="AO200" s="49">
        <f>+AN200-U200+IFERROR(VLOOKUP(TRIM($K200)&amp;AO$4,COMPRAS!$A$1:$E$1,7,0),0)</f>
        <v>0</v>
      </c>
      <c r="AP200" s="49">
        <f>+AO200-V200+IFERROR(VLOOKUP(TRIM($K200)&amp;AP$4,COMPRAS!$A$1:$E$1,7,0),0)</f>
        <v>0</v>
      </c>
      <c r="AQ200" s="49">
        <f>+AP200-W200+IFERROR(VLOOKUP(TRIM($K200)&amp;AQ$4,COMPRAS!$A$1:$E$1,7,0),0)</f>
        <v>0</v>
      </c>
      <c r="AR200" s="49">
        <f>+AQ200-X200+IFERROR(VLOOKUP(TRIM($K200)&amp;AR$4,COMPRAS!$A$1:$E$1,7,0),0)</f>
        <v>0</v>
      </c>
      <c r="AS200" s="49">
        <f>+AR200-Y200+IFERROR(VLOOKUP(TRIM($K200)&amp;AS$4,COMPRAS!$A$1:$E$1,7,0),0)</f>
        <v>0</v>
      </c>
      <c r="AT200" s="49">
        <f>+AS200-Z200+IFERROR(VLOOKUP(TRIM($K200)&amp;AT$4,COMPRAS!$A$1:$E$1,7,0),0)</f>
        <v>0</v>
      </c>
      <c r="AU200" s="49">
        <f>+AT200-AA200+IFERROR(VLOOKUP(TRIM($K200)&amp;AU$4,COMPRAS!$A$1:$E$1,7,0),0)</f>
        <v>0</v>
      </c>
      <c r="AV200" s="49">
        <f>+AU200-AB200+IFERROR(VLOOKUP(TRIM($K200)&amp;AV$4,COMPRAS!$A$1:$E$1,7,0),0)</f>
        <v>0</v>
      </c>
    </row>
    <row r="201" spans="1:48" ht="14.4" x14ac:dyDescent="0.3">
      <c r="A201" s="46">
        <f>+IFERROR(VLOOKUP(CONCATENATE(A$2,TRIM($K201)),'Stock Tango'!$A:$G,7,FALSE),0)</f>
        <v>0</v>
      </c>
      <c r="B201" s="46">
        <f>+IFERROR(VLOOKUP(CONCATENATE(B$2,TRIM($K201)),'Stock Tango'!$A:$G,7,FALSE),0)</f>
        <v>0</v>
      </c>
      <c r="C201" s="46">
        <f>+IFERROR(VLOOKUP(CONCATENATE(C$2,TRIM($K201)),'Stock Tango'!$A:$G,7,FALSE),0)</f>
        <v>0</v>
      </c>
      <c r="D201" s="47">
        <f>+IFERROR(VLOOKUP(CONCATENATE(D$2,TRIM($K201)),'Stock Tango'!$A:$G,7,FALSE),0)</f>
        <v>0</v>
      </c>
      <c r="E201" s="48">
        <f t="shared" si="19"/>
        <v>0</v>
      </c>
      <c r="F201" s="46" t="e">
        <f>(A201/+VLOOKUP(K201,Consumos!$B$3:$E$1000,4,0))</f>
        <v>#N/A</v>
      </c>
      <c r="G201" s="46" t="e">
        <f t="shared" si="18"/>
        <v>#N/A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 s="49">
        <f>+E201-M201+IFERROR(VLOOKUP(TRIM($K201)&amp;$AG$4,COMPRAS!$A$1:$E$1,7,0),0)</f>
        <v>0</v>
      </c>
      <c r="AH201" s="49">
        <f>+AG201-N201+IFERROR(VLOOKUP(TRIM($K201)&amp;AH$4,COMPRAS!$A$1:$E$1,7,0),0)</f>
        <v>0</v>
      </c>
      <c r="AI201" s="49">
        <f>+AH201-O201+IFERROR(VLOOKUP(TRIM($K201)&amp;AI$4,COMPRAS!$A$1:$E$1,7,0),0)</f>
        <v>0</v>
      </c>
      <c r="AJ201" s="49">
        <f>+AI201-P201+IFERROR(VLOOKUP(TRIM($K201)&amp;AJ$4,COMPRAS!$A$1:$E$1,7,0),0)</f>
        <v>0</v>
      </c>
      <c r="AK201" s="49">
        <f>+AJ201-Q201+IFERROR(VLOOKUP(TRIM($K201)&amp;AK$4,COMPRAS!$A$1:$E$1,7,0),0)</f>
        <v>0</v>
      </c>
      <c r="AL201" s="49">
        <f>+AK201-R201+IFERROR(VLOOKUP(TRIM($K201)&amp;AL$4,COMPRAS!$A$1:$E$1,7,0),0)</f>
        <v>0</v>
      </c>
      <c r="AM201" s="49">
        <f>+AL201-S201+IFERROR(VLOOKUP(TRIM($K201)&amp;AM$4,COMPRAS!$A$1:$E$1,7,0),0)</f>
        <v>0</v>
      </c>
      <c r="AN201" s="49">
        <f>+AM201-T201+IFERROR(VLOOKUP(TRIM($K201)&amp;AN$4,COMPRAS!$A$1:$E$1,7,0),0)</f>
        <v>0</v>
      </c>
      <c r="AO201" s="49">
        <f>+AN201-U201+IFERROR(VLOOKUP(TRIM($K201)&amp;AO$4,COMPRAS!$A$1:$E$1,7,0),0)</f>
        <v>0</v>
      </c>
      <c r="AP201" s="49">
        <f>+AO201-V201+IFERROR(VLOOKUP(TRIM($K201)&amp;AP$4,COMPRAS!$A$1:$E$1,7,0),0)</f>
        <v>0</v>
      </c>
      <c r="AQ201" s="49">
        <f>+AP201-W201+IFERROR(VLOOKUP(TRIM($K201)&amp;AQ$4,COMPRAS!$A$1:$E$1,7,0),0)</f>
        <v>0</v>
      </c>
      <c r="AR201" s="49">
        <f>+AQ201-X201+IFERROR(VLOOKUP(TRIM($K201)&amp;AR$4,COMPRAS!$A$1:$E$1,7,0),0)</f>
        <v>0</v>
      </c>
      <c r="AS201" s="49">
        <f>+AR201-Y201+IFERROR(VLOOKUP(TRIM($K201)&amp;AS$4,COMPRAS!$A$1:$E$1,7,0),0)</f>
        <v>0</v>
      </c>
      <c r="AT201" s="49">
        <f>+AS201-Z201+IFERROR(VLOOKUP(TRIM($K201)&amp;AT$4,COMPRAS!$A$1:$E$1,7,0),0)</f>
        <v>0</v>
      </c>
      <c r="AU201" s="49">
        <f>+AT201-AA201+IFERROR(VLOOKUP(TRIM($K201)&amp;AU$4,COMPRAS!$A$1:$E$1,7,0),0)</f>
        <v>0</v>
      </c>
      <c r="AV201" s="49">
        <f>+AU201-AB201+IFERROR(VLOOKUP(TRIM($K201)&amp;AV$4,COMPRAS!$A$1:$E$1,7,0),0)</f>
        <v>0</v>
      </c>
    </row>
    <row r="202" spans="1:48" ht="14.4" x14ac:dyDescent="0.3">
      <c r="A202" s="46">
        <f>+IFERROR(VLOOKUP(CONCATENATE(A$2,TRIM($K202)),'Stock Tango'!$A:$G,7,FALSE),0)</f>
        <v>0</v>
      </c>
      <c r="B202" s="46">
        <f>+IFERROR(VLOOKUP(CONCATENATE(B$2,TRIM($K202)),'Stock Tango'!$A:$G,7,FALSE),0)</f>
        <v>0</v>
      </c>
      <c r="C202" s="46">
        <f>+IFERROR(VLOOKUP(CONCATENATE(C$2,TRIM($K202)),'Stock Tango'!$A:$G,7,FALSE),0)</f>
        <v>0</v>
      </c>
      <c r="D202" s="47">
        <f>+IFERROR(VLOOKUP(CONCATENATE(D$2,TRIM($K202)),'Stock Tango'!$A:$G,7,FALSE),0)</f>
        <v>0</v>
      </c>
      <c r="E202" s="48">
        <f t="shared" si="19"/>
        <v>0</v>
      </c>
      <c r="F202" s="46" t="e">
        <f>(A202/+VLOOKUP(K202,Consumos!$B$3:$E$1000,4,0))</f>
        <v>#N/A</v>
      </c>
      <c r="G202" s="46" t="e">
        <f t="shared" si="18"/>
        <v>#N/A</v>
      </c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 s="49">
        <f>+E202-M202+IFERROR(VLOOKUP(TRIM($K202)&amp;$AG$4,COMPRAS!$A$1:$E$1,7,0),0)</f>
        <v>0</v>
      </c>
      <c r="AH202" s="49">
        <f>+AG202-N202+IFERROR(VLOOKUP(TRIM($K202)&amp;AH$4,COMPRAS!$A$1:$E$1,7,0),0)</f>
        <v>0</v>
      </c>
      <c r="AI202" s="49">
        <f>+AH202-O202+IFERROR(VLOOKUP(TRIM($K202)&amp;AI$4,COMPRAS!$A$1:$E$1,7,0),0)</f>
        <v>0</v>
      </c>
      <c r="AJ202" s="49">
        <f>+AI202-P202+IFERROR(VLOOKUP(TRIM($K202)&amp;AJ$4,COMPRAS!$A$1:$E$1,7,0),0)</f>
        <v>0</v>
      </c>
      <c r="AK202" s="49">
        <f>+AJ202-Q202+IFERROR(VLOOKUP(TRIM($K202)&amp;AK$4,COMPRAS!$A$1:$E$1,7,0),0)</f>
        <v>0</v>
      </c>
      <c r="AL202" s="49">
        <f>+AK202-R202+IFERROR(VLOOKUP(TRIM($K202)&amp;AL$4,COMPRAS!$A$1:$E$1,7,0),0)</f>
        <v>0</v>
      </c>
      <c r="AM202" s="49">
        <f>+AL202-S202+IFERROR(VLOOKUP(TRIM($K202)&amp;AM$4,COMPRAS!$A$1:$E$1,7,0),0)</f>
        <v>0</v>
      </c>
      <c r="AN202" s="49">
        <f>+AM202-T202+IFERROR(VLOOKUP(TRIM($K202)&amp;AN$4,COMPRAS!$A$1:$E$1,7,0),0)</f>
        <v>0</v>
      </c>
      <c r="AO202" s="49">
        <f>+AN202-U202+IFERROR(VLOOKUP(TRIM($K202)&amp;AO$4,COMPRAS!$A$1:$E$1,7,0),0)</f>
        <v>0</v>
      </c>
      <c r="AP202" s="49">
        <f>+AO202-V202+IFERROR(VLOOKUP(TRIM($K202)&amp;AP$4,COMPRAS!$A$1:$E$1,7,0),0)</f>
        <v>0</v>
      </c>
      <c r="AQ202" s="49">
        <f>+AP202-W202+IFERROR(VLOOKUP(TRIM($K202)&amp;AQ$4,COMPRAS!$A$1:$E$1,7,0),0)</f>
        <v>0</v>
      </c>
      <c r="AR202" s="49">
        <f>+AQ202-X202+IFERROR(VLOOKUP(TRIM($K202)&amp;AR$4,COMPRAS!$A$1:$E$1,7,0),0)</f>
        <v>0</v>
      </c>
      <c r="AS202" s="49">
        <f>+AR202-Y202+IFERROR(VLOOKUP(TRIM($K202)&amp;AS$4,COMPRAS!$A$1:$E$1,7,0),0)</f>
        <v>0</v>
      </c>
      <c r="AT202" s="49">
        <f>+AS202-Z202+IFERROR(VLOOKUP(TRIM($K202)&amp;AT$4,COMPRAS!$A$1:$E$1,7,0),0)</f>
        <v>0</v>
      </c>
      <c r="AU202" s="49">
        <f>+AT202-AA202+IFERROR(VLOOKUP(TRIM($K202)&amp;AU$4,COMPRAS!$A$1:$E$1,7,0),0)</f>
        <v>0</v>
      </c>
      <c r="AV202" s="49">
        <f>+AU202-AB202+IFERROR(VLOOKUP(TRIM($K202)&amp;AV$4,COMPRAS!$A$1:$E$1,7,0),0)</f>
        <v>0</v>
      </c>
    </row>
    <row r="203" spans="1:48" ht="14.4" x14ac:dyDescent="0.3">
      <c r="A203" s="46">
        <f>+IFERROR(VLOOKUP(CONCATENATE(A$2,TRIM($K203)),'Stock Tango'!$A:$G,7,FALSE),0)</f>
        <v>0</v>
      </c>
      <c r="B203" s="46">
        <f>+IFERROR(VLOOKUP(CONCATENATE(B$2,TRIM($K203)),'Stock Tango'!$A:$G,7,FALSE),0)</f>
        <v>0</v>
      </c>
      <c r="C203" s="46">
        <f>+IFERROR(VLOOKUP(CONCATENATE(C$2,TRIM($K203)),'Stock Tango'!$A:$G,7,FALSE),0)</f>
        <v>0</v>
      </c>
      <c r="D203" s="47">
        <f>+IFERROR(VLOOKUP(CONCATENATE(D$2,TRIM($K203)),'Stock Tango'!$A:$G,7,FALSE),0)</f>
        <v>0</v>
      </c>
      <c r="E203" s="48">
        <f t="shared" si="19"/>
        <v>0</v>
      </c>
      <c r="F203" s="46" t="e">
        <f>(A203/+VLOOKUP(K203,Consumos!$B$3:$E$1000,4,0))</f>
        <v>#N/A</v>
      </c>
      <c r="G203" s="46" t="e">
        <f t="shared" si="18"/>
        <v>#N/A</v>
      </c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 s="49">
        <f>+E203-M203+IFERROR(VLOOKUP(TRIM($K203)&amp;$AG$4,COMPRAS!$A$1:$E$1,7,0),0)</f>
        <v>0</v>
      </c>
      <c r="AH203" s="49">
        <f>+AG203-N203+IFERROR(VLOOKUP(TRIM($K203)&amp;AH$4,COMPRAS!$A$1:$E$1,7,0),0)</f>
        <v>0</v>
      </c>
      <c r="AI203" s="49">
        <f>+AH203-O203+IFERROR(VLOOKUP(TRIM($K203)&amp;AI$4,COMPRAS!$A$1:$E$1,7,0),0)</f>
        <v>0</v>
      </c>
      <c r="AJ203" s="49">
        <f>+AI203-P203+IFERROR(VLOOKUP(TRIM($K203)&amp;AJ$4,COMPRAS!$A$1:$E$1,7,0),0)</f>
        <v>0</v>
      </c>
      <c r="AK203" s="49">
        <f>+AJ203-Q203+IFERROR(VLOOKUP(TRIM($K203)&amp;AK$4,COMPRAS!$A$1:$E$1,7,0),0)</f>
        <v>0</v>
      </c>
      <c r="AL203" s="49">
        <f>+AK203-R203+IFERROR(VLOOKUP(TRIM($K203)&amp;AL$4,COMPRAS!$A$1:$E$1,7,0),0)</f>
        <v>0</v>
      </c>
      <c r="AM203" s="49">
        <f>+AL203-S203+IFERROR(VLOOKUP(TRIM($K203)&amp;AM$4,COMPRAS!$A$1:$E$1,7,0),0)</f>
        <v>0</v>
      </c>
      <c r="AN203" s="49">
        <f>+AM203-T203+IFERROR(VLOOKUP(TRIM($K203)&amp;AN$4,COMPRAS!$A$1:$E$1,7,0),0)</f>
        <v>0</v>
      </c>
      <c r="AO203" s="49">
        <f>+AN203-U203+IFERROR(VLOOKUP(TRIM($K203)&amp;AO$4,COMPRAS!$A$1:$E$1,7,0),0)</f>
        <v>0</v>
      </c>
      <c r="AP203" s="49">
        <f>+AO203-V203+IFERROR(VLOOKUP(TRIM($K203)&amp;AP$4,COMPRAS!$A$1:$E$1,7,0),0)</f>
        <v>0</v>
      </c>
      <c r="AQ203" s="49">
        <f>+AP203-W203+IFERROR(VLOOKUP(TRIM($K203)&amp;AQ$4,COMPRAS!$A$1:$E$1,7,0),0)</f>
        <v>0</v>
      </c>
      <c r="AR203" s="49">
        <f>+AQ203-X203+IFERROR(VLOOKUP(TRIM($K203)&amp;AR$4,COMPRAS!$A$1:$E$1,7,0),0)</f>
        <v>0</v>
      </c>
      <c r="AS203" s="49">
        <f>+AR203-Y203+IFERROR(VLOOKUP(TRIM($K203)&amp;AS$4,COMPRAS!$A$1:$E$1,7,0),0)</f>
        <v>0</v>
      </c>
      <c r="AT203" s="49">
        <f>+AS203-Z203+IFERROR(VLOOKUP(TRIM($K203)&amp;AT$4,COMPRAS!$A$1:$E$1,7,0),0)</f>
        <v>0</v>
      </c>
      <c r="AU203" s="49">
        <f>+AT203-AA203+IFERROR(VLOOKUP(TRIM($K203)&amp;AU$4,COMPRAS!$A$1:$E$1,7,0),0)</f>
        <v>0</v>
      </c>
      <c r="AV203" s="49">
        <f>+AU203-AB203+IFERROR(VLOOKUP(TRIM($K203)&amp;AV$4,COMPRAS!$A$1:$E$1,7,0),0)</f>
        <v>0</v>
      </c>
    </row>
    <row r="204" spans="1:48" ht="14.4" x14ac:dyDescent="0.3">
      <c r="A204" s="46">
        <f>+IFERROR(VLOOKUP(CONCATENATE(A$2,TRIM($K204)),'Stock Tango'!$A:$G,7,FALSE),0)</f>
        <v>0</v>
      </c>
      <c r="B204" s="46">
        <f>+IFERROR(VLOOKUP(CONCATENATE(B$2,TRIM($K204)),'Stock Tango'!$A:$G,7,FALSE),0)</f>
        <v>0</v>
      </c>
      <c r="C204" s="46">
        <f>+IFERROR(VLOOKUP(CONCATENATE(C$2,TRIM($K204)),'Stock Tango'!$A:$G,7,FALSE),0)</f>
        <v>0</v>
      </c>
      <c r="D204" s="47">
        <f>+IFERROR(VLOOKUP(CONCATENATE(D$2,TRIM($K204)),'Stock Tango'!$A:$G,7,FALSE),0)</f>
        <v>0</v>
      </c>
      <c r="E204" s="48">
        <f t="shared" si="19"/>
        <v>0</v>
      </c>
      <c r="F204" s="46" t="e">
        <f>(A204/+VLOOKUP(K204,Consumos!$B$3:$E$1000,4,0))</f>
        <v>#N/A</v>
      </c>
      <c r="G204" s="46" t="e">
        <f t="shared" si="18"/>
        <v>#N/A</v>
      </c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 s="49">
        <f>+E204-M204+IFERROR(VLOOKUP(TRIM($K204)&amp;$AG$4,COMPRAS!$A$1:$E$1,7,0),0)</f>
        <v>0</v>
      </c>
      <c r="AH204" s="49">
        <f>+AG204-N204+IFERROR(VLOOKUP(TRIM($K204)&amp;AH$4,COMPRAS!$A$1:$E$1,7,0),0)</f>
        <v>0</v>
      </c>
      <c r="AI204" s="49">
        <f>+AH204-O204+IFERROR(VLOOKUP(TRIM($K204)&amp;AI$4,COMPRAS!$A$1:$E$1,7,0),0)</f>
        <v>0</v>
      </c>
      <c r="AJ204" s="49">
        <f>+AI204-P204+IFERROR(VLOOKUP(TRIM($K204)&amp;AJ$4,COMPRAS!$A$1:$E$1,7,0),0)</f>
        <v>0</v>
      </c>
      <c r="AK204" s="49">
        <f>+AJ204-Q204+IFERROR(VLOOKUP(TRIM($K204)&amp;AK$4,COMPRAS!$A$1:$E$1,7,0),0)</f>
        <v>0</v>
      </c>
      <c r="AL204" s="49">
        <f>+AK204-R204+IFERROR(VLOOKUP(TRIM($K204)&amp;AL$4,COMPRAS!$A$1:$E$1,7,0),0)</f>
        <v>0</v>
      </c>
      <c r="AM204" s="49">
        <f>+AL204-S204+IFERROR(VLOOKUP(TRIM($K204)&amp;AM$4,COMPRAS!$A$1:$E$1,7,0),0)</f>
        <v>0</v>
      </c>
      <c r="AN204" s="49">
        <f>+AM204-T204+IFERROR(VLOOKUP(TRIM($K204)&amp;AN$4,COMPRAS!$A$1:$E$1,7,0),0)</f>
        <v>0</v>
      </c>
      <c r="AO204" s="49">
        <f>+AN204-U204+IFERROR(VLOOKUP(TRIM($K204)&amp;AO$4,COMPRAS!$A$1:$E$1,7,0),0)</f>
        <v>0</v>
      </c>
      <c r="AP204" s="49">
        <f>+AO204-V204+IFERROR(VLOOKUP(TRIM($K204)&amp;AP$4,COMPRAS!$A$1:$E$1,7,0),0)</f>
        <v>0</v>
      </c>
      <c r="AQ204" s="49">
        <f>+AP204-W204+IFERROR(VLOOKUP(TRIM($K204)&amp;AQ$4,COMPRAS!$A$1:$E$1,7,0),0)</f>
        <v>0</v>
      </c>
      <c r="AR204" s="49">
        <f>+AQ204-X204+IFERROR(VLOOKUP(TRIM($K204)&amp;AR$4,COMPRAS!$A$1:$E$1,7,0),0)</f>
        <v>0</v>
      </c>
      <c r="AS204" s="49">
        <f>+AR204-Y204+IFERROR(VLOOKUP(TRIM($K204)&amp;AS$4,COMPRAS!$A$1:$E$1,7,0),0)</f>
        <v>0</v>
      </c>
      <c r="AT204" s="49">
        <f>+AS204-Z204+IFERROR(VLOOKUP(TRIM($K204)&amp;AT$4,COMPRAS!$A$1:$E$1,7,0),0)</f>
        <v>0</v>
      </c>
      <c r="AU204" s="49">
        <f>+AT204-AA204+IFERROR(VLOOKUP(TRIM($K204)&amp;AU$4,COMPRAS!$A$1:$E$1,7,0),0)</f>
        <v>0</v>
      </c>
      <c r="AV204" s="49">
        <f>+AU204-AB204+IFERROR(VLOOKUP(TRIM($K204)&amp;AV$4,COMPRAS!$A$1:$E$1,7,0),0)</f>
        <v>0</v>
      </c>
    </row>
    <row r="205" spans="1:48" ht="14.4" x14ac:dyDescent="0.3">
      <c r="A205" s="46">
        <f>+IFERROR(VLOOKUP(CONCATENATE(A$2,TRIM($K205)),'Stock Tango'!$A:$G,7,FALSE),0)</f>
        <v>0</v>
      </c>
      <c r="B205" s="46">
        <f>+IFERROR(VLOOKUP(CONCATENATE(B$2,TRIM($K205)),'Stock Tango'!$A:$G,7,FALSE),0)</f>
        <v>0</v>
      </c>
      <c r="C205" s="46">
        <f>+IFERROR(VLOOKUP(CONCATENATE(C$2,TRIM($K205)),'Stock Tango'!$A:$G,7,FALSE),0)</f>
        <v>0</v>
      </c>
      <c r="D205" s="47">
        <f>+IFERROR(VLOOKUP(CONCATENATE(D$2,TRIM($K205)),'Stock Tango'!$A:$G,7,FALSE),0)</f>
        <v>0</v>
      </c>
      <c r="E205" s="48">
        <f t="shared" si="19"/>
        <v>0</v>
      </c>
      <c r="F205" s="46" t="e">
        <f>(A205/+VLOOKUP(K205,Consumos!$B$3:$E$1000,4,0))</f>
        <v>#N/A</v>
      </c>
      <c r="G205" s="46" t="e">
        <f t="shared" si="18"/>
        <v>#N/A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 s="49">
        <f>+E205-M205+IFERROR(VLOOKUP(TRIM($K205)&amp;$AG$4,COMPRAS!$A$1:$E$1,7,0),0)</f>
        <v>0</v>
      </c>
      <c r="AH205" s="49">
        <f>+AG205-N205+IFERROR(VLOOKUP(TRIM($K205)&amp;AH$4,COMPRAS!$A$1:$E$1,7,0),0)</f>
        <v>0</v>
      </c>
      <c r="AI205" s="49">
        <f>+AH205-O205+IFERROR(VLOOKUP(TRIM($K205)&amp;AI$4,COMPRAS!$A$1:$E$1,7,0),0)</f>
        <v>0</v>
      </c>
      <c r="AJ205" s="49">
        <f>+AI205-P205+IFERROR(VLOOKUP(TRIM($K205)&amp;AJ$4,COMPRAS!$A$1:$E$1,7,0),0)</f>
        <v>0</v>
      </c>
      <c r="AK205" s="49">
        <f>+AJ205-Q205+IFERROR(VLOOKUP(TRIM($K205)&amp;AK$4,COMPRAS!$A$1:$E$1,7,0),0)</f>
        <v>0</v>
      </c>
      <c r="AL205" s="49">
        <f>+AK205-R205+IFERROR(VLOOKUP(TRIM($K205)&amp;AL$4,COMPRAS!$A$1:$E$1,7,0),0)</f>
        <v>0</v>
      </c>
      <c r="AM205" s="49">
        <f>+AL205-S205+IFERROR(VLOOKUP(TRIM($K205)&amp;AM$4,COMPRAS!$A$1:$E$1,7,0),0)</f>
        <v>0</v>
      </c>
      <c r="AN205" s="49">
        <f>+AM205-T205+IFERROR(VLOOKUP(TRIM($K205)&amp;AN$4,COMPRAS!$A$1:$E$1,7,0),0)</f>
        <v>0</v>
      </c>
      <c r="AO205" s="49">
        <f>+AN205-U205+IFERROR(VLOOKUP(TRIM($K205)&amp;AO$4,COMPRAS!$A$1:$E$1,7,0),0)</f>
        <v>0</v>
      </c>
      <c r="AP205" s="49">
        <f>+AO205-V205+IFERROR(VLOOKUP(TRIM($K205)&amp;AP$4,COMPRAS!$A$1:$E$1,7,0),0)</f>
        <v>0</v>
      </c>
      <c r="AQ205" s="49">
        <f>+AP205-W205+IFERROR(VLOOKUP(TRIM($K205)&amp;AQ$4,COMPRAS!$A$1:$E$1,7,0),0)</f>
        <v>0</v>
      </c>
      <c r="AR205" s="49">
        <f>+AQ205-X205+IFERROR(VLOOKUP(TRIM($K205)&amp;AR$4,COMPRAS!$A$1:$E$1,7,0),0)</f>
        <v>0</v>
      </c>
      <c r="AS205" s="49">
        <f>+AR205-Y205+IFERROR(VLOOKUP(TRIM($K205)&amp;AS$4,COMPRAS!$A$1:$E$1,7,0),0)</f>
        <v>0</v>
      </c>
      <c r="AT205" s="49">
        <f>+AS205-Z205+IFERROR(VLOOKUP(TRIM($K205)&amp;AT$4,COMPRAS!$A$1:$E$1,7,0),0)</f>
        <v>0</v>
      </c>
      <c r="AU205" s="49">
        <f>+AT205-AA205+IFERROR(VLOOKUP(TRIM($K205)&amp;AU$4,COMPRAS!$A$1:$E$1,7,0),0)</f>
        <v>0</v>
      </c>
      <c r="AV205" s="49">
        <f>+AU205-AB205+IFERROR(VLOOKUP(TRIM($K205)&amp;AV$4,COMPRAS!$A$1:$E$1,7,0),0)</f>
        <v>0</v>
      </c>
    </row>
    <row r="206" spans="1:48" ht="14.4" x14ac:dyDescent="0.3">
      <c r="A206" s="46">
        <f>+IFERROR(VLOOKUP(CONCATENATE(A$2,TRIM($K206)),'Stock Tango'!$A:$G,7,FALSE),0)</f>
        <v>0</v>
      </c>
      <c r="B206" s="46">
        <f>+IFERROR(VLOOKUP(CONCATENATE(B$2,TRIM($K206)),'Stock Tango'!$A:$G,7,FALSE),0)</f>
        <v>0</v>
      </c>
      <c r="C206" s="46">
        <f>+IFERROR(VLOOKUP(CONCATENATE(C$2,TRIM($K206)),'Stock Tango'!$A:$G,7,FALSE),0)</f>
        <v>0</v>
      </c>
      <c r="D206" s="47">
        <f>+IFERROR(VLOOKUP(CONCATENATE(D$2,TRIM($K206)),'Stock Tango'!$A:$G,7,FALSE),0)</f>
        <v>0</v>
      </c>
      <c r="E206" s="48">
        <f t="shared" si="19"/>
        <v>0</v>
      </c>
      <c r="F206" s="46" t="e">
        <f>(A206/+VLOOKUP(K206,Consumos!$B$3:$E$1000,4,0))</f>
        <v>#N/A</v>
      </c>
      <c r="G206" s="46" t="e">
        <f t="shared" si="18"/>
        <v>#N/A</v>
      </c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 s="49">
        <f>+E206-M206+IFERROR(VLOOKUP(TRIM($K206)&amp;$AG$4,COMPRAS!$A$1:$E$1,7,0),0)</f>
        <v>0</v>
      </c>
      <c r="AH206" s="49">
        <f>+AG206-N206+IFERROR(VLOOKUP(TRIM($K206)&amp;AH$4,COMPRAS!$A$1:$E$1,7,0),0)</f>
        <v>0</v>
      </c>
      <c r="AI206" s="49">
        <f>+AH206-O206+IFERROR(VLOOKUP(TRIM($K206)&amp;AI$4,COMPRAS!$A$1:$E$1,7,0),0)</f>
        <v>0</v>
      </c>
      <c r="AJ206" s="49">
        <f>+AI206-P206+IFERROR(VLOOKUP(TRIM($K206)&amp;AJ$4,COMPRAS!$A$1:$E$1,7,0),0)</f>
        <v>0</v>
      </c>
      <c r="AK206" s="49">
        <f>+AJ206-Q206+IFERROR(VLOOKUP(TRIM($K206)&amp;AK$4,COMPRAS!$A$1:$E$1,7,0),0)</f>
        <v>0</v>
      </c>
      <c r="AL206" s="49">
        <f>+AK206-R206+IFERROR(VLOOKUP(TRIM($K206)&amp;AL$4,COMPRAS!$A$1:$E$1,7,0),0)</f>
        <v>0</v>
      </c>
      <c r="AM206" s="49">
        <f>+AL206-S206+IFERROR(VLOOKUP(TRIM($K206)&amp;AM$4,COMPRAS!$A$1:$E$1,7,0),0)</f>
        <v>0</v>
      </c>
      <c r="AN206" s="49">
        <f>+AM206-T206+IFERROR(VLOOKUP(TRIM($K206)&amp;AN$4,COMPRAS!$A$1:$E$1,7,0),0)</f>
        <v>0</v>
      </c>
      <c r="AO206" s="49">
        <f>+AN206-U206+IFERROR(VLOOKUP(TRIM($K206)&amp;AO$4,COMPRAS!$A$1:$E$1,7,0),0)</f>
        <v>0</v>
      </c>
      <c r="AP206" s="49">
        <f>+AO206-V206+IFERROR(VLOOKUP(TRIM($K206)&amp;AP$4,COMPRAS!$A$1:$E$1,7,0),0)</f>
        <v>0</v>
      </c>
      <c r="AQ206" s="49">
        <f>+AP206-W206+IFERROR(VLOOKUP(TRIM($K206)&amp;AQ$4,COMPRAS!$A$1:$E$1,7,0),0)</f>
        <v>0</v>
      </c>
      <c r="AR206" s="49">
        <f>+AQ206-X206+IFERROR(VLOOKUP(TRIM($K206)&amp;AR$4,COMPRAS!$A$1:$E$1,7,0),0)</f>
        <v>0</v>
      </c>
      <c r="AS206" s="49">
        <f>+AR206-Y206+IFERROR(VLOOKUP(TRIM($K206)&amp;AS$4,COMPRAS!$A$1:$E$1,7,0),0)</f>
        <v>0</v>
      </c>
      <c r="AT206" s="49">
        <f>+AS206-Z206+IFERROR(VLOOKUP(TRIM($K206)&amp;AT$4,COMPRAS!$A$1:$E$1,7,0),0)</f>
        <v>0</v>
      </c>
      <c r="AU206" s="49">
        <f>+AT206-AA206+IFERROR(VLOOKUP(TRIM($K206)&amp;AU$4,COMPRAS!$A$1:$E$1,7,0),0)</f>
        <v>0</v>
      </c>
      <c r="AV206" s="49">
        <f>+AU206-AB206+IFERROR(VLOOKUP(TRIM($K206)&amp;AV$4,COMPRAS!$A$1:$E$1,7,0),0)</f>
        <v>0</v>
      </c>
    </row>
    <row r="207" spans="1:48" ht="14.4" x14ac:dyDescent="0.3">
      <c r="A207" s="46">
        <f>+IFERROR(VLOOKUP(CONCATENATE(A$2,TRIM($K207)),'Stock Tango'!$A:$G,7,FALSE),0)</f>
        <v>0</v>
      </c>
      <c r="B207" s="46">
        <f>+IFERROR(VLOOKUP(CONCATENATE(B$2,TRIM($K207)),'Stock Tango'!$A:$G,7,FALSE),0)</f>
        <v>0</v>
      </c>
      <c r="C207" s="46">
        <f>+IFERROR(VLOOKUP(CONCATENATE(C$2,TRIM($K207)),'Stock Tango'!$A:$G,7,FALSE),0)</f>
        <v>0</v>
      </c>
      <c r="D207" s="47">
        <f>+IFERROR(VLOOKUP(CONCATENATE(D$2,TRIM($K207)),'Stock Tango'!$A:$G,7,FALSE),0)</f>
        <v>0</v>
      </c>
      <c r="E207" s="48">
        <f t="shared" ref="E207:E231" si="20">+C207+B207+A207+D207</f>
        <v>0</v>
      </c>
      <c r="F207" s="46" t="e">
        <f>(A207/+VLOOKUP(K207,Consumos!$B$3:$E$1000,4,0))</f>
        <v>#N/A</v>
      </c>
      <c r="G207" s="46" t="e">
        <f t="shared" ref="G207:G231" si="21">+IF(F207&lt;30,"A",IF(F207&lt;45,"B",IF(F207&lt;60,"C",IF(F207&lt;90,"D","E"))))</f>
        <v>#N/A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 s="49">
        <f>+E207-M207+IFERROR(VLOOKUP(TRIM($K207)&amp;$AG$4,COMPRAS!$A$1:$E$1,7,0),0)</f>
        <v>0</v>
      </c>
      <c r="AH207" s="49">
        <f>+AG207-N207+IFERROR(VLOOKUP(TRIM($K207)&amp;AH$4,COMPRAS!$A$1:$E$1,7,0),0)</f>
        <v>0</v>
      </c>
      <c r="AI207" s="49">
        <f>+AH207-O207+IFERROR(VLOOKUP(TRIM($K207)&amp;AI$4,COMPRAS!$A$1:$E$1,7,0),0)</f>
        <v>0</v>
      </c>
      <c r="AJ207" s="49">
        <f>+AI207-P207+IFERROR(VLOOKUP(TRIM($K207)&amp;AJ$4,COMPRAS!$A$1:$E$1,7,0),0)</f>
        <v>0</v>
      </c>
      <c r="AK207" s="49">
        <f>+AJ207-Q207+IFERROR(VLOOKUP(TRIM($K207)&amp;AK$4,COMPRAS!$A$1:$E$1,7,0),0)</f>
        <v>0</v>
      </c>
      <c r="AL207" s="49">
        <f>+AK207-R207+IFERROR(VLOOKUP(TRIM($K207)&amp;AL$4,COMPRAS!$A$1:$E$1,7,0),0)</f>
        <v>0</v>
      </c>
      <c r="AM207" s="49">
        <f>+AL207-S207+IFERROR(VLOOKUP(TRIM($K207)&amp;AM$4,COMPRAS!$A$1:$E$1,7,0),0)</f>
        <v>0</v>
      </c>
      <c r="AN207" s="49">
        <f>+AM207-T207+IFERROR(VLOOKUP(TRIM($K207)&amp;AN$4,COMPRAS!$A$1:$E$1,7,0),0)</f>
        <v>0</v>
      </c>
      <c r="AO207" s="49">
        <f>+AN207-U207+IFERROR(VLOOKUP(TRIM($K207)&amp;AO$4,COMPRAS!$A$1:$E$1,7,0),0)</f>
        <v>0</v>
      </c>
      <c r="AP207" s="49">
        <f>+AO207-V207+IFERROR(VLOOKUP(TRIM($K207)&amp;AP$4,COMPRAS!$A$1:$E$1,7,0),0)</f>
        <v>0</v>
      </c>
      <c r="AQ207" s="49">
        <f>+AP207-W207+IFERROR(VLOOKUP(TRIM($K207)&amp;AQ$4,COMPRAS!$A$1:$E$1,7,0),0)</f>
        <v>0</v>
      </c>
      <c r="AR207" s="49">
        <f>+AQ207-X207+IFERROR(VLOOKUP(TRIM($K207)&amp;AR$4,COMPRAS!$A$1:$E$1,7,0),0)</f>
        <v>0</v>
      </c>
      <c r="AS207" s="49">
        <f>+AR207-Y207+IFERROR(VLOOKUP(TRIM($K207)&amp;AS$4,COMPRAS!$A$1:$E$1,7,0),0)</f>
        <v>0</v>
      </c>
      <c r="AT207" s="49">
        <f>+AS207-Z207+IFERROR(VLOOKUP(TRIM($K207)&amp;AT$4,COMPRAS!$A$1:$E$1,7,0),0)</f>
        <v>0</v>
      </c>
      <c r="AU207" s="49">
        <f>+AT207-AA207+IFERROR(VLOOKUP(TRIM($K207)&amp;AU$4,COMPRAS!$A$1:$E$1,7,0),0)</f>
        <v>0</v>
      </c>
      <c r="AV207" s="49">
        <f>+AU207-AB207+IFERROR(VLOOKUP(TRIM($K207)&amp;AV$4,COMPRAS!$A$1:$E$1,7,0),0)</f>
        <v>0</v>
      </c>
    </row>
    <row r="208" spans="1:48" ht="14.4" x14ac:dyDescent="0.3">
      <c r="A208" s="46">
        <f>+IFERROR(VLOOKUP(CONCATENATE(A$2,TRIM($K208)),'Stock Tango'!$A:$G,7,FALSE),0)</f>
        <v>0</v>
      </c>
      <c r="B208" s="46">
        <f>+IFERROR(VLOOKUP(CONCATENATE(B$2,TRIM($K208)),'Stock Tango'!$A:$G,7,FALSE),0)</f>
        <v>0</v>
      </c>
      <c r="C208" s="46">
        <f>+IFERROR(VLOOKUP(CONCATENATE(C$2,TRIM($K208)),'Stock Tango'!$A:$G,7,FALSE),0)</f>
        <v>0</v>
      </c>
      <c r="D208" s="47">
        <f>+IFERROR(VLOOKUP(CONCATENATE(D$2,TRIM($K208)),'Stock Tango'!$A:$G,7,FALSE),0)</f>
        <v>0</v>
      </c>
      <c r="E208" s="48">
        <f t="shared" si="20"/>
        <v>0</v>
      </c>
      <c r="F208" s="46" t="e">
        <f>(A208/+VLOOKUP(K208,Consumos!$B$3:$E$1000,4,0))</f>
        <v>#N/A</v>
      </c>
      <c r="G208" s="46" t="e">
        <f t="shared" si="21"/>
        <v>#N/A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 s="49">
        <f>+E208-M208+IFERROR(VLOOKUP(TRIM($K208)&amp;$AG$4,COMPRAS!$A$1:$E$1,7,0),0)</f>
        <v>0</v>
      </c>
      <c r="AH208" s="49">
        <f>+AG208-N208+IFERROR(VLOOKUP(TRIM($K208)&amp;AH$4,COMPRAS!$A$1:$E$1,7,0),0)</f>
        <v>0</v>
      </c>
      <c r="AI208" s="49">
        <f>+AH208-O208+IFERROR(VLOOKUP(TRIM($K208)&amp;AI$4,COMPRAS!$A$1:$E$1,7,0),0)</f>
        <v>0</v>
      </c>
      <c r="AJ208" s="49">
        <f>+AI208-P208+IFERROR(VLOOKUP(TRIM($K208)&amp;AJ$4,COMPRAS!$A$1:$E$1,7,0),0)</f>
        <v>0</v>
      </c>
      <c r="AK208" s="49">
        <f>+AJ208-Q208+IFERROR(VLOOKUP(TRIM($K208)&amp;AK$4,COMPRAS!$A$1:$E$1,7,0),0)</f>
        <v>0</v>
      </c>
      <c r="AL208" s="49">
        <f>+AK208-R208+IFERROR(VLOOKUP(TRIM($K208)&amp;AL$4,COMPRAS!$A$1:$E$1,7,0),0)</f>
        <v>0</v>
      </c>
      <c r="AM208" s="49">
        <f>+AL208-S208+IFERROR(VLOOKUP(TRIM($K208)&amp;AM$4,COMPRAS!$A$1:$E$1,7,0),0)</f>
        <v>0</v>
      </c>
      <c r="AN208" s="49">
        <f>+AM208-T208+IFERROR(VLOOKUP(TRIM($K208)&amp;AN$4,COMPRAS!$A$1:$E$1,7,0),0)</f>
        <v>0</v>
      </c>
      <c r="AO208" s="49">
        <f>+AN208-U208+IFERROR(VLOOKUP(TRIM($K208)&amp;AO$4,COMPRAS!$A$1:$E$1,7,0),0)</f>
        <v>0</v>
      </c>
      <c r="AP208" s="49">
        <f>+AO208-V208+IFERROR(VLOOKUP(TRIM($K208)&amp;AP$4,COMPRAS!$A$1:$E$1,7,0),0)</f>
        <v>0</v>
      </c>
      <c r="AQ208" s="49">
        <f>+AP208-W208+IFERROR(VLOOKUP(TRIM($K208)&amp;AQ$4,COMPRAS!$A$1:$E$1,7,0),0)</f>
        <v>0</v>
      </c>
      <c r="AR208" s="49">
        <f>+AQ208-X208+IFERROR(VLOOKUP(TRIM($K208)&amp;AR$4,COMPRAS!$A$1:$E$1,7,0),0)</f>
        <v>0</v>
      </c>
      <c r="AS208" s="49">
        <f>+AR208-Y208+IFERROR(VLOOKUP(TRIM($K208)&amp;AS$4,COMPRAS!$A$1:$E$1,7,0),0)</f>
        <v>0</v>
      </c>
      <c r="AT208" s="49">
        <f>+AS208-Z208+IFERROR(VLOOKUP(TRIM($K208)&amp;AT$4,COMPRAS!$A$1:$E$1,7,0),0)</f>
        <v>0</v>
      </c>
      <c r="AU208" s="49">
        <f>+AT208-AA208+IFERROR(VLOOKUP(TRIM($K208)&amp;AU$4,COMPRAS!$A$1:$E$1,7,0),0)</f>
        <v>0</v>
      </c>
      <c r="AV208" s="49">
        <f>+AU208-AB208+IFERROR(VLOOKUP(TRIM($K208)&amp;AV$4,COMPRAS!$A$1:$E$1,7,0),0)</f>
        <v>0</v>
      </c>
    </row>
    <row r="209" spans="1:48" ht="14.4" x14ac:dyDescent="0.3">
      <c r="A209" s="46">
        <f>+IFERROR(VLOOKUP(CONCATENATE(A$2,TRIM($K209)),'Stock Tango'!$A:$G,7,FALSE),0)</f>
        <v>0</v>
      </c>
      <c r="B209" s="46">
        <f>+IFERROR(VLOOKUP(CONCATENATE(B$2,TRIM($K209)),'Stock Tango'!$A:$G,7,FALSE),0)</f>
        <v>0</v>
      </c>
      <c r="C209" s="46">
        <f>+IFERROR(VLOOKUP(CONCATENATE(C$2,TRIM($K209)),'Stock Tango'!$A:$G,7,FALSE),0)</f>
        <v>0</v>
      </c>
      <c r="D209" s="47">
        <f>+IFERROR(VLOOKUP(CONCATENATE(D$2,TRIM($K209)),'Stock Tango'!$A:$G,7,FALSE),0)</f>
        <v>0</v>
      </c>
      <c r="E209" s="48">
        <f t="shared" si="20"/>
        <v>0</v>
      </c>
      <c r="F209" s="46" t="e">
        <f>(A209/+VLOOKUP(K209,Consumos!$B$3:$E$1000,4,0))</f>
        <v>#N/A</v>
      </c>
      <c r="G209" s="46" t="e">
        <f t="shared" si="21"/>
        <v>#N/A</v>
      </c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 s="49">
        <f>+E209-M209+IFERROR(VLOOKUP(TRIM($K209)&amp;$AG$4,COMPRAS!$A$1:$E$1,7,0),0)</f>
        <v>0</v>
      </c>
      <c r="AH209" s="49">
        <f>+AG209-N209+IFERROR(VLOOKUP(TRIM($K209)&amp;AH$4,COMPRAS!$A$1:$E$1,7,0),0)</f>
        <v>0</v>
      </c>
      <c r="AI209" s="49">
        <f>+AH209-O209+IFERROR(VLOOKUP(TRIM($K209)&amp;AI$4,COMPRAS!$A$1:$E$1,7,0),0)</f>
        <v>0</v>
      </c>
      <c r="AJ209" s="49">
        <f>+AI209-P209+IFERROR(VLOOKUP(TRIM($K209)&amp;AJ$4,COMPRAS!$A$1:$E$1,7,0),0)</f>
        <v>0</v>
      </c>
      <c r="AK209" s="49">
        <f>+AJ209-Q209+IFERROR(VLOOKUP(TRIM($K209)&amp;AK$4,COMPRAS!$A$1:$E$1,7,0),0)</f>
        <v>0</v>
      </c>
      <c r="AL209" s="49">
        <f>+AK209-R209+IFERROR(VLOOKUP(TRIM($K209)&amp;AL$4,COMPRAS!$A$1:$E$1,7,0),0)</f>
        <v>0</v>
      </c>
      <c r="AM209" s="49">
        <f>+AL209-S209+IFERROR(VLOOKUP(TRIM($K209)&amp;AM$4,COMPRAS!$A$1:$E$1,7,0),0)</f>
        <v>0</v>
      </c>
      <c r="AN209" s="49">
        <f>+AM209-T209+IFERROR(VLOOKUP(TRIM($K209)&amp;AN$4,COMPRAS!$A$1:$E$1,7,0),0)</f>
        <v>0</v>
      </c>
      <c r="AO209" s="49">
        <f>+AN209-U209+IFERROR(VLOOKUP(TRIM($K209)&amp;AO$4,COMPRAS!$A$1:$E$1,7,0),0)</f>
        <v>0</v>
      </c>
      <c r="AP209" s="49">
        <f>+AO209-V209+IFERROR(VLOOKUP(TRIM($K209)&amp;AP$4,COMPRAS!$A$1:$E$1,7,0),0)</f>
        <v>0</v>
      </c>
      <c r="AQ209" s="49">
        <f>+AP209-W209+IFERROR(VLOOKUP(TRIM($K209)&amp;AQ$4,COMPRAS!$A$1:$E$1,7,0),0)</f>
        <v>0</v>
      </c>
      <c r="AR209" s="49">
        <f>+AQ209-X209+IFERROR(VLOOKUP(TRIM($K209)&amp;AR$4,COMPRAS!$A$1:$E$1,7,0),0)</f>
        <v>0</v>
      </c>
      <c r="AS209" s="49">
        <f>+AR209-Y209+IFERROR(VLOOKUP(TRIM($K209)&amp;AS$4,COMPRAS!$A$1:$E$1,7,0),0)</f>
        <v>0</v>
      </c>
      <c r="AT209" s="49">
        <f>+AS209-Z209+IFERROR(VLOOKUP(TRIM($K209)&amp;AT$4,COMPRAS!$A$1:$E$1,7,0),0)</f>
        <v>0</v>
      </c>
      <c r="AU209" s="49">
        <f>+AT209-AA209+IFERROR(VLOOKUP(TRIM($K209)&amp;AU$4,COMPRAS!$A$1:$E$1,7,0),0)</f>
        <v>0</v>
      </c>
      <c r="AV209" s="49">
        <f>+AU209-AB209+IFERROR(VLOOKUP(TRIM($K209)&amp;AV$4,COMPRAS!$A$1:$E$1,7,0),0)</f>
        <v>0</v>
      </c>
    </row>
    <row r="210" spans="1:48" ht="14.4" x14ac:dyDescent="0.3">
      <c r="A210" s="46">
        <f>+IFERROR(VLOOKUP(CONCATENATE(A$2,TRIM($K210)),'Stock Tango'!$A:$G,7,FALSE),0)</f>
        <v>0</v>
      </c>
      <c r="B210" s="46">
        <f>+IFERROR(VLOOKUP(CONCATENATE(B$2,TRIM($K210)),'Stock Tango'!$A:$G,7,FALSE),0)</f>
        <v>0</v>
      </c>
      <c r="C210" s="46">
        <f>+IFERROR(VLOOKUP(CONCATENATE(C$2,TRIM($K210)),'Stock Tango'!$A:$G,7,FALSE),0)</f>
        <v>0</v>
      </c>
      <c r="D210" s="47">
        <f>+IFERROR(VLOOKUP(CONCATENATE(D$2,TRIM($K210)),'Stock Tango'!$A:$G,7,FALSE),0)</f>
        <v>0</v>
      </c>
      <c r="E210" s="48">
        <f t="shared" si="20"/>
        <v>0</v>
      </c>
      <c r="F210" s="46" t="e">
        <f>(A210/+VLOOKUP(K210,Consumos!$B$3:$E$1000,4,0))</f>
        <v>#N/A</v>
      </c>
      <c r="G210" s="46" t="e">
        <f t="shared" si="21"/>
        <v>#N/A</v>
      </c>
      <c r="J210"/>
      <c r="K210"/>
      <c r="L210"/>
      <c r="M210"/>
      <c r="N210"/>
      <c r="O210"/>
      <c r="P210"/>
      <c r="Q210"/>
      <c r="R210"/>
      <c r="S210"/>
      <c r="T210"/>
      <c r="U210"/>
      <c r="V210"/>
      <c r="AG210" s="49">
        <f>+E210-M210+IFERROR(VLOOKUP(TRIM($K210)&amp;$AG$4,COMPRAS!$A$1:$E$1,7,0),0)</f>
        <v>0</v>
      </c>
      <c r="AH210" s="49">
        <f>+AG210-N210+IFERROR(VLOOKUP(TRIM($K210)&amp;AH$4,COMPRAS!$A$1:$E$1,7,0),0)</f>
        <v>0</v>
      </c>
      <c r="AI210" s="49">
        <f>+AH210-O210+IFERROR(VLOOKUP(TRIM($K210)&amp;AI$4,COMPRAS!$A$1:$E$1,7,0),0)</f>
        <v>0</v>
      </c>
      <c r="AJ210" s="49">
        <f>+AI210-P210+IFERROR(VLOOKUP(TRIM($K210)&amp;AJ$4,COMPRAS!$A$1:$E$1,7,0),0)</f>
        <v>0</v>
      </c>
      <c r="AK210" s="49">
        <f>+AJ210-Q210+IFERROR(VLOOKUP(TRIM($K210)&amp;AK$4,COMPRAS!$A$1:$E$1,7,0),0)</f>
        <v>0</v>
      </c>
      <c r="AL210" s="49">
        <f>+AK210-R210+IFERROR(VLOOKUP(TRIM($K210)&amp;AL$4,COMPRAS!$A$1:$E$1,7,0),0)</f>
        <v>0</v>
      </c>
      <c r="AM210" s="49">
        <f>+AL210-S210+IFERROR(VLOOKUP(TRIM($K210)&amp;AM$4,COMPRAS!$A$1:$E$1,7,0),0)</f>
        <v>0</v>
      </c>
      <c r="AN210" s="49">
        <f>+AM210-T210+IFERROR(VLOOKUP(TRIM($K210)&amp;AN$4,COMPRAS!$A$1:$E$1,7,0),0)</f>
        <v>0</v>
      </c>
      <c r="AO210" s="49">
        <f>+AN210-U210+IFERROR(VLOOKUP(TRIM($K210)&amp;AO$4,COMPRAS!$A$1:$E$1,7,0),0)</f>
        <v>0</v>
      </c>
      <c r="AP210" s="49">
        <f>+AO210-V210+IFERROR(VLOOKUP(TRIM($K210)&amp;AP$4,COMPRAS!$A$1:$E$1,7,0),0)</f>
        <v>0</v>
      </c>
      <c r="AQ210" s="49">
        <f>+AP210-W210+IFERROR(VLOOKUP(TRIM($K210)&amp;AQ$4,COMPRAS!$A$1:$E$1,7,0),0)</f>
        <v>0</v>
      </c>
      <c r="AR210" s="49">
        <f>+AQ210-X210+IFERROR(VLOOKUP(TRIM($K210)&amp;AR$4,COMPRAS!$A$1:$E$1,7,0),0)</f>
        <v>0</v>
      </c>
      <c r="AS210" s="49">
        <f>+AR210-Y210+IFERROR(VLOOKUP(TRIM($K210)&amp;AS$4,COMPRAS!$A$1:$E$1,7,0),0)</f>
        <v>0</v>
      </c>
      <c r="AT210" s="49">
        <f>+AS210-Z210+IFERROR(VLOOKUP(TRIM($K210)&amp;AT$4,COMPRAS!$A$1:$E$1,7,0),0)</f>
        <v>0</v>
      </c>
      <c r="AU210" s="49">
        <f>+AT210-AA210+IFERROR(VLOOKUP(TRIM($K210)&amp;AU$4,COMPRAS!$A$1:$E$1,7,0),0)</f>
        <v>0</v>
      </c>
      <c r="AV210" s="49">
        <f>+AU210-AB210+IFERROR(VLOOKUP(TRIM($K210)&amp;AV$4,COMPRAS!$A$1:$E$1,7,0),0)</f>
        <v>0</v>
      </c>
    </row>
    <row r="211" spans="1:48" ht="14.4" x14ac:dyDescent="0.3">
      <c r="A211" s="46">
        <f>+IFERROR(VLOOKUP(CONCATENATE(A$2,TRIM($K211)),'Stock Tango'!$A:$G,7,FALSE),0)</f>
        <v>0</v>
      </c>
      <c r="B211" s="46">
        <f>+IFERROR(VLOOKUP(CONCATENATE(B$2,TRIM($K211)),'Stock Tango'!$A:$G,7,FALSE),0)</f>
        <v>0</v>
      </c>
      <c r="C211" s="46">
        <f>+IFERROR(VLOOKUP(CONCATENATE(C$2,TRIM($K211)),'Stock Tango'!$A:$G,7,FALSE),0)</f>
        <v>0</v>
      </c>
      <c r="D211" s="47">
        <f>+IFERROR(VLOOKUP(CONCATENATE(D$2,TRIM($K211)),'Stock Tango'!$A:$G,7,FALSE),0)</f>
        <v>0</v>
      </c>
      <c r="E211" s="48">
        <f t="shared" si="20"/>
        <v>0</v>
      </c>
      <c r="F211" s="46" t="e">
        <f>(A211/+VLOOKUP(K211,Consumos!$B$3:$E$1000,4,0))</f>
        <v>#N/A</v>
      </c>
      <c r="G211" s="46" t="e">
        <f t="shared" si="21"/>
        <v>#N/A</v>
      </c>
      <c r="J211"/>
      <c r="K211"/>
      <c r="L211"/>
      <c r="M211"/>
      <c r="N211"/>
      <c r="O211"/>
      <c r="P211"/>
      <c r="Q211"/>
      <c r="R211"/>
      <c r="S211"/>
      <c r="T211"/>
      <c r="U211"/>
      <c r="V211"/>
      <c r="AG211" s="49">
        <f>+E211-M211+IFERROR(VLOOKUP(TRIM($K211)&amp;$AG$4,COMPRAS!$A$1:$E$1,7,0),0)</f>
        <v>0</v>
      </c>
      <c r="AH211" s="49">
        <f>+AG211-N211+IFERROR(VLOOKUP(TRIM($K211)&amp;AH$4,COMPRAS!$A$1:$E$1,7,0),0)</f>
        <v>0</v>
      </c>
      <c r="AI211" s="49">
        <f>+AH211-O211+IFERROR(VLOOKUP(TRIM($K211)&amp;AI$4,COMPRAS!$A$1:$E$1,7,0),0)</f>
        <v>0</v>
      </c>
      <c r="AJ211" s="49">
        <f>+AI211-P211+IFERROR(VLOOKUP(TRIM($K211)&amp;AJ$4,COMPRAS!$A$1:$E$1,7,0),0)</f>
        <v>0</v>
      </c>
      <c r="AK211" s="49">
        <f>+AJ211-Q211+IFERROR(VLOOKUP(TRIM($K211)&amp;AK$4,COMPRAS!$A$1:$E$1,7,0),0)</f>
        <v>0</v>
      </c>
      <c r="AL211" s="49">
        <f>+AK211-R211+IFERROR(VLOOKUP(TRIM($K211)&amp;AL$4,COMPRAS!$A$1:$E$1,7,0),0)</f>
        <v>0</v>
      </c>
      <c r="AM211" s="49">
        <f>+AL211-S211+IFERROR(VLOOKUP(TRIM($K211)&amp;AM$4,COMPRAS!$A$1:$E$1,7,0),0)</f>
        <v>0</v>
      </c>
      <c r="AN211" s="49">
        <f>+AM211-T211+IFERROR(VLOOKUP(TRIM($K211)&amp;AN$4,COMPRAS!$A$1:$E$1,7,0),0)</f>
        <v>0</v>
      </c>
      <c r="AO211" s="49">
        <f>+AN211-U211+IFERROR(VLOOKUP(TRIM($K211)&amp;AO$4,COMPRAS!$A$1:$E$1,7,0),0)</f>
        <v>0</v>
      </c>
      <c r="AP211" s="49">
        <f>+AO211-V211+IFERROR(VLOOKUP(TRIM($K211)&amp;AP$4,COMPRAS!$A$1:$E$1,7,0),0)</f>
        <v>0</v>
      </c>
      <c r="AQ211" s="49">
        <f>+AP211-W211+IFERROR(VLOOKUP(TRIM($K211)&amp;AQ$4,COMPRAS!$A$1:$E$1,7,0),0)</f>
        <v>0</v>
      </c>
      <c r="AR211" s="49">
        <f>+AQ211-X211+IFERROR(VLOOKUP(TRIM($K211)&amp;AR$4,COMPRAS!$A$1:$E$1,7,0),0)</f>
        <v>0</v>
      </c>
      <c r="AS211" s="49">
        <f>+AR211-Y211+IFERROR(VLOOKUP(TRIM($K211)&amp;AS$4,COMPRAS!$A$1:$E$1,7,0),0)</f>
        <v>0</v>
      </c>
      <c r="AT211" s="49">
        <f>+AS211-Z211+IFERROR(VLOOKUP(TRIM($K211)&amp;AT$4,COMPRAS!$A$1:$E$1,7,0),0)</f>
        <v>0</v>
      </c>
      <c r="AU211" s="49">
        <f>+AT211-AA211+IFERROR(VLOOKUP(TRIM($K211)&amp;AU$4,COMPRAS!$A$1:$E$1,7,0),0)</f>
        <v>0</v>
      </c>
      <c r="AV211" s="49">
        <f>+AU211-AB211+IFERROR(VLOOKUP(TRIM($K211)&amp;AV$4,COMPRAS!$A$1:$E$1,7,0),0)</f>
        <v>0</v>
      </c>
    </row>
    <row r="212" spans="1:48" ht="14.4" x14ac:dyDescent="0.3">
      <c r="A212" s="46">
        <f>+IFERROR(VLOOKUP(CONCATENATE(A$2,TRIM($K212)),'Stock Tango'!$A:$G,7,FALSE),0)</f>
        <v>0</v>
      </c>
      <c r="B212" s="46">
        <f>+IFERROR(VLOOKUP(CONCATENATE(B$2,TRIM($K212)),'Stock Tango'!$A:$G,7,FALSE),0)</f>
        <v>0</v>
      </c>
      <c r="C212" s="46">
        <f>+IFERROR(VLOOKUP(CONCATENATE(C$2,TRIM($K212)),'Stock Tango'!$A:$G,7,FALSE),0)</f>
        <v>0</v>
      </c>
      <c r="D212" s="47">
        <f>+IFERROR(VLOOKUP(CONCATENATE(D$2,TRIM($K212)),'Stock Tango'!$A:$G,7,FALSE),0)</f>
        <v>0</v>
      </c>
      <c r="E212" s="48">
        <f t="shared" si="20"/>
        <v>0</v>
      </c>
      <c r="F212" s="46" t="e">
        <f>(A212/+VLOOKUP(K212,Consumos!$B$3:$E$1000,4,0))</f>
        <v>#N/A</v>
      </c>
      <c r="G212" s="46" t="e">
        <f t="shared" si="21"/>
        <v>#N/A</v>
      </c>
      <c r="J212"/>
      <c r="K212"/>
      <c r="L212"/>
      <c r="M212"/>
      <c r="N212"/>
      <c r="O212"/>
      <c r="P212"/>
      <c r="Q212"/>
      <c r="R212"/>
      <c r="S212"/>
      <c r="T212"/>
      <c r="U212"/>
      <c r="V212"/>
      <c r="AG212" s="49">
        <f>+E212-M212+IFERROR(VLOOKUP(TRIM($K212)&amp;$AG$4,COMPRAS!$A$1:$E$1,7,0),0)</f>
        <v>0</v>
      </c>
      <c r="AH212" s="49">
        <f>+AG212-N212+IFERROR(VLOOKUP(TRIM($K212)&amp;AH$4,COMPRAS!$A$1:$E$1,7,0),0)</f>
        <v>0</v>
      </c>
      <c r="AI212" s="49">
        <f>+AH212-O212+IFERROR(VLOOKUP(TRIM($K212)&amp;AI$4,COMPRAS!$A$1:$E$1,7,0),0)</f>
        <v>0</v>
      </c>
      <c r="AJ212" s="49">
        <f>+AI212-P212+IFERROR(VLOOKUP(TRIM($K212)&amp;AJ$4,COMPRAS!$A$1:$E$1,7,0),0)</f>
        <v>0</v>
      </c>
      <c r="AK212" s="49">
        <f>+AJ212-Q212+IFERROR(VLOOKUP(TRIM($K212)&amp;AK$4,COMPRAS!$A$1:$E$1,7,0),0)</f>
        <v>0</v>
      </c>
      <c r="AL212" s="49">
        <f>+AK212-R212+IFERROR(VLOOKUP(TRIM($K212)&amp;AL$4,COMPRAS!$A$1:$E$1,7,0),0)</f>
        <v>0</v>
      </c>
      <c r="AM212" s="49">
        <f>+AL212-S212+IFERROR(VLOOKUP(TRIM($K212)&amp;AM$4,COMPRAS!$A$1:$E$1,7,0),0)</f>
        <v>0</v>
      </c>
      <c r="AN212" s="49">
        <f>+AM212-T212+IFERROR(VLOOKUP(TRIM($K212)&amp;AN$4,COMPRAS!$A$1:$E$1,7,0),0)</f>
        <v>0</v>
      </c>
      <c r="AO212" s="49">
        <f>+AN212-U212+IFERROR(VLOOKUP(TRIM($K212)&amp;AO$4,COMPRAS!$A$1:$E$1,7,0),0)</f>
        <v>0</v>
      </c>
      <c r="AP212" s="49">
        <f>+AO212-V212+IFERROR(VLOOKUP(TRIM($K212)&amp;AP$4,COMPRAS!$A$1:$E$1,7,0),0)</f>
        <v>0</v>
      </c>
      <c r="AQ212" s="49">
        <f>+AP212-W212+IFERROR(VLOOKUP(TRIM($K212)&amp;AQ$4,COMPRAS!$A$1:$E$1,7,0),0)</f>
        <v>0</v>
      </c>
      <c r="AR212" s="49">
        <f>+AQ212-X212+IFERROR(VLOOKUP(TRIM($K212)&amp;AR$4,COMPRAS!$A$1:$E$1,7,0),0)</f>
        <v>0</v>
      </c>
      <c r="AS212" s="49">
        <f>+AR212-Y212+IFERROR(VLOOKUP(TRIM($K212)&amp;AS$4,COMPRAS!$A$1:$E$1,7,0),0)</f>
        <v>0</v>
      </c>
      <c r="AT212" s="49">
        <f>+AS212-Z212+IFERROR(VLOOKUP(TRIM($K212)&amp;AT$4,COMPRAS!$A$1:$E$1,7,0),0)</f>
        <v>0</v>
      </c>
      <c r="AU212" s="49">
        <f>+AT212-AA212+IFERROR(VLOOKUP(TRIM($K212)&amp;AU$4,COMPRAS!$A$1:$E$1,7,0),0)</f>
        <v>0</v>
      </c>
      <c r="AV212" s="49">
        <f>+AU212-AB212+IFERROR(VLOOKUP(TRIM($K212)&amp;AV$4,COMPRAS!$A$1:$E$1,7,0),0)</f>
        <v>0</v>
      </c>
    </row>
    <row r="213" spans="1:48" ht="14.4" x14ac:dyDescent="0.3">
      <c r="A213" s="46">
        <f>+IFERROR(VLOOKUP(CONCATENATE(A$2,TRIM($K213)),'Stock Tango'!$A:$G,7,FALSE),0)</f>
        <v>0</v>
      </c>
      <c r="B213" s="46">
        <f>+IFERROR(VLOOKUP(CONCATENATE(B$2,TRIM($K213)),'Stock Tango'!$A:$G,7,FALSE),0)</f>
        <v>0</v>
      </c>
      <c r="C213" s="46">
        <f>+IFERROR(VLOOKUP(CONCATENATE(C$2,TRIM($K213)),'Stock Tango'!$A:$G,7,FALSE),0)</f>
        <v>0</v>
      </c>
      <c r="D213" s="47">
        <f>+IFERROR(VLOOKUP(CONCATENATE(D$2,TRIM($K213)),'Stock Tango'!$A:$G,7,FALSE),0)</f>
        <v>0</v>
      </c>
      <c r="E213" s="48">
        <f t="shared" si="20"/>
        <v>0</v>
      </c>
      <c r="F213" s="46" t="e">
        <f>(A213/+VLOOKUP(K213,Consumos!$B$3:$E$1000,4,0))</f>
        <v>#N/A</v>
      </c>
      <c r="G213" s="46" t="e">
        <f t="shared" si="21"/>
        <v>#N/A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AG213" s="49">
        <f>+E213-M213+IFERROR(VLOOKUP(TRIM($K213)&amp;$AG$4,COMPRAS!$A$1:$E$1,7,0),0)</f>
        <v>0</v>
      </c>
      <c r="AH213" s="49">
        <f>+AG213-N213+IFERROR(VLOOKUP(TRIM($K213)&amp;AH$4,COMPRAS!$A$1:$E$1,7,0),0)</f>
        <v>0</v>
      </c>
      <c r="AI213" s="49">
        <f>+AH213-O213+IFERROR(VLOOKUP(TRIM($K213)&amp;AI$4,COMPRAS!$A$1:$E$1,7,0),0)</f>
        <v>0</v>
      </c>
      <c r="AJ213" s="49">
        <f>+AI213-P213+IFERROR(VLOOKUP(TRIM($K213)&amp;AJ$4,COMPRAS!$A$1:$E$1,7,0),0)</f>
        <v>0</v>
      </c>
      <c r="AK213" s="49">
        <f>+AJ213-Q213+IFERROR(VLOOKUP(TRIM($K213)&amp;AK$4,COMPRAS!$A$1:$E$1,7,0),0)</f>
        <v>0</v>
      </c>
      <c r="AL213" s="49">
        <f>+AK213-R213+IFERROR(VLOOKUP(TRIM($K213)&amp;AL$4,COMPRAS!$A$1:$E$1,7,0),0)</f>
        <v>0</v>
      </c>
      <c r="AM213" s="49">
        <f>+AL213-S213+IFERROR(VLOOKUP(TRIM($K213)&amp;AM$4,COMPRAS!$A$1:$E$1,7,0),0)</f>
        <v>0</v>
      </c>
      <c r="AN213" s="49">
        <f>+AM213-T213+IFERROR(VLOOKUP(TRIM($K213)&amp;AN$4,COMPRAS!$A$1:$E$1,7,0),0)</f>
        <v>0</v>
      </c>
      <c r="AO213" s="49">
        <f>+AN213-U213+IFERROR(VLOOKUP(TRIM($K213)&amp;AO$4,COMPRAS!$A$1:$E$1,7,0),0)</f>
        <v>0</v>
      </c>
      <c r="AP213" s="49">
        <f>+AO213-V213+IFERROR(VLOOKUP(TRIM($K213)&amp;AP$4,COMPRAS!$A$1:$E$1,7,0),0)</f>
        <v>0</v>
      </c>
      <c r="AQ213" s="49">
        <f>+AP213-W213+IFERROR(VLOOKUP(TRIM($K213)&amp;AQ$4,COMPRAS!$A$1:$E$1,7,0),0)</f>
        <v>0</v>
      </c>
      <c r="AR213" s="49">
        <f>+AQ213-X213+IFERROR(VLOOKUP(TRIM($K213)&amp;AR$4,COMPRAS!$A$1:$E$1,7,0),0)</f>
        <v>0</v>
      </c>
      <c r="AS213" s="49">
        <f>+AR213-Y213+IFERROR(VLOOKUP(TRIM($K213)&amp;AS$4,COMPRAS!$A$1:$E$1,7,0),0)</f>
        <v>0</v>
      </c>
      <c r="AT213" s="49">
        <f>+AS213-Z213+IFERROR(VLOOKUP(TRIM($K213)&amp;AT$4,COMPRAS!$A$1:$E$1,7,0),0)</f>
        <v>0</v>
      </c>
      <c r="AU213" s="49">
        <f>+AT213-AA213+IFERROR(VLOOKUP(TRIM($K213)&amp;AU$4,COMPRAS!$A$1:$E$1,7,0),0)</f>
        <v>0</v>
      </c>
      <c r="AV213" s="49">
        <f>+AU213-AB213+IFERROR(VLOOKUP(TRIM($K213)&amp;AV$4,COMPRAS!$A$1:$E$1,7,0),0)</f>
        <v>0</v>
      </c>
    </row>
    <row r="214" spans="1:48" ht="14.4" x14ac:dyDescent="0.3">
      <c r="A214" s="46">
        <f>+IFERROR(VLOOKUP(CONCATENATE(A$2,TRIM($K214)),'Stock Tango'!$A:$G,7,FALSE),0)</f>
        <v>0</v>
      </c>
      <c r="B214" s="46">
        <f>+IFERROR(VLOOKUP(CONCATENATE(B$2,TRIM($K214)),'Stock Tango'!$A:$G,7,FALSE),0)</f>
        <v>0</v>
      </c>
      <c r="C214" s="46">
        <f>+IFERROR(VLOOKUP(CONCATENATE(C$2,TRIM($K214)),'Stock Tango'!$A:$G,7,FALSE),0)</f>
        <v>0</v>
      </c>
      <c r="D214" s="47">
        <f>+IFERROR(VLOOKUP(CONCATENATE(D$2,TRIM($K214)),'Stock Tango'!$A:$G,7,FALSE),0)</f>
        <v>0</v>
      </c>
      <c r="E214" s="48">
        <f t="shared" si="20"/>
        <v>0</v>
      </c>
      <c r="F214" s="46" t="e">
        <f>(A214/+VLOOKUP(K214,Consumos!$B$3:$E$1000,4,0))</f>
        <v>#N/A</v>
      </c>
      <c r="G214" s="46" t="e">
        <f t="shared" si="21"/>
        <v>#N/A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AG214" s="49">
        <f>+E214-M214+IFERROR(VLOOKUP(TRIM($K214)&amp;$AG$4,COMPRAS!$A$1:$E$1,7,0),0)</f>
        <v>0</v>
      </c>
      <c r="AH214" s="49">
        <f>+AG214-N214+IFERROR(VLOOKUP(TRIM($K214)&amp;AH$4,COMPRAS!$A$1:$E$1,7,0),0)</f>
        <v>0</v>
      </c>
      <c r="AI214" s="49">
        <f>+AH214-O214+IFERROR(VLOOKUP(TRIM($K214)&amp;AI$4,COMPRAS!$A$1:$E$1,7,0),0)</f>
        <v>0</v>
      </c>
      <c r="AJ214" s="49">
        <f>+AI214-P214+IFERROR(VLOOKUP(TRIM($K214)&amp;AJ$4,COMPRAS!$A$1:$E$1,7,0),0)</f>
        <v>0</v>
      </c>
      <c r="AK214" s="49">
        <f>+AJ214-Q214+IFERROR(VLOOKUP(TRIM($K214)&amp;AK$4,COMPRAS!$A$1:$E$1,7,0),0)</f>
        <v>0</v>
      </c>
      <c r="AL214" s="49">
        <f>+AK214-R214+IFERROR(VLOOKUP(TRIM($K214)&amp;AL$4,COMPRAS!$A$1:$E$1,7,0),0)</f>
        <v>0</v>
      </c>
      <c r="AM214" s="49">
        <f>+AL214-S214+IFERROR(VLOOKUP(TRIM($K214)&amp;AM$4,COMPRAS!$A$1:$E$1,7,0),0)</f>
        <v>0</v>
      </c>
      <c r="AN214" s="49">
        <f>+AM214-T214+IFERROR(VLOOKUP(TRIM($K214)&amp;AN$4,COMPRAS!$A$1:$E$1,7,0),0)</f>
        <v>0</v>
      </c>
      <c r="AO214" s="49">
        <f>+AN214-U214+IFERROR(VLOOKUP(TRIM($K214)&amp;AO$4,COMPRAS!$A$1:$E$1,7,0),0)</f>
        <v>0</v>
      </c>
      <c r="AP214" s="49">
        <f>+AO214-V214+IFERROR(VLOOKUP(TRIM($K214)&amp;AP$4,COMPRAS!$A$1:$E$1,7,0),0)</f>
        <v>0</v>
      </c>
      <c r="AQ214" s="49">
        <f>+AP214-W214+IFERROR(VLOOKUP(TRIM($K214)&amp;AQ$4,COMPRAS!$A$1:$E$1,7,0),0)</f>
        <v>0</v>
      </c>
      <c r="AR214" s="49">
        <f>+AQ214-X214+IFERROR(VLOOKUP(TRIM($K214)&amp;AR$4,COMPRAS!$A$1:$E$1,7,0),0)</f>
        <v>0</v>
      </c>
      <c r="AS214" s="49">
        <f>+AR214-Y214+IFERROR(VLOOKUP(TRIM($K214)&amp;AS$4,COMPRAS!$A$1:$E$1,7,0),0)</f>
        <v>0</v>
      </c>
      <c r="AT214" s="49">
        <f>+AS214-Z214+IFERROR(VLOOKUP(TRIM($K214)&amp;AT$4,COMPRAS!$A$1:$E$1,7,0),0)</f>
        <v>0</v>
      </c>
      <c r="AU214" s="49">
        <f>+AT214-AA214+IFERROR(VLOOKUP(TRIM($K214)&amp;AU$4,COMPRAS!$A$1:$E$1,7,0),0)</f>
        <v>0</v>
      </c>
      <c r="AV214" s="49">
        <f>+AU214-AB214+IFERROR(VLOOKUP(TRIM($K214)&amp;AV$4,COMPRAS!$A$1:$E$1,7,0),0)</f>
        <v>0</v>
      </c>
    </row>
    <row r="215" spans="1:48" ht="14.4" x14ac:dyDescent="0.3">
      <c r="A215" s="46">
        <f>+IFERROR(VLOOKUP(CONCATENATE(A$2,TRIM($K215)),'Stock Tango'!$A:$G,7,FALSE),0)</f>
        <v>0</v>
      </c>
      <c r="B215" s="46">
        <f>+IFERROR(VLOOKUP(CONCATENATE(B$2,TRIM($K215)),'Stock Tango'!$A:$G,7,FALSE),0)</f>
        <v>0</v>
      </c>
      <c r="C215" s="46">
        <f>+IFERROR(VLOOKUP(CONCATENATE(C$2,TRIM($K215)),'Stock Tango'!$A:$G,7,FALSE),0)</f>
        <v>0</v>
      </c>
      <c r="D215" s="47">
        <f>+IFERROR(VLOOKUP(CONCATENATE(D$2,TRIM($K215)),'Stock Tango'!$A:$G,7,FALSE),0)</f>
        <v>0</v>
      </c>
      <c r="E215" s="48">
        <f t="shared" si="20"/>
        <v>0</v>
      </c>
      <c r="F215" s="46" t="e">
        <f>(A215/+VLOOKUP(K215,Consumos!$B$3:$E$1000,4,0))</f>
        <v>#N/A</v>
      </c>
      <c r="G215" s="46" t="e">
        <f t="shared" si="21"/>
        <v>#N/A</v>
      </c>
      <c r="J215"/>
      <c r="K215"/>
      <c r="L215"/>
      <c r="M215"/>
      <c r="N215"/>
      <c r="O215"/>
      <c r="P215"/>
      <c r="Q215"/>
      <c r="R215"/>
      <c r="S215"/>
      <c r="T215"/>
      <c r="U215"/>
      <c r="V215"/>
      <c r="AG215" s="49">
        <f>+E215-M215+IFERROR(VLOOKUP(TRIM($K215)&amp;$AG$4,COMPRAS!$A$1:$E$1,7,0),0)</f>
        <v>0</v>
      </c>
      <c r="AH215" s="49">
        <f>+AG215-N215+IFERROR(VLOOKUP(TRIM($K215)&amp;AH$4,COMPRAS!$A$1:$E$1,7,0),0)</f>
        <v>0</v>
      </c>
      <c r="AI215" s="49">
        <f>+AH215-O215+IFERROR(VLOOKUP(TRIM($K215)&amp;AI$4,COMPRAS!$A$1:$E$1,7,0),0)</f>
        <v>0</v>
      </c>
      <c r="AJ215" s="49">
        <f>+AI215-P215+IFERROR(VLOOKUP(TRIM($K215)&amp;AJ$4,COMPRAS!$A$1:$E$1,7,0),0)</f>
        <v>0</v>
      </c>
      <c r="AK215" s="49">
        <f>+AJ215-Q215+IFERROR(VLOOKUP(TRIM($K215)&amp;AK$4,COMPRAS!$A$1:$E$1,7,0),0)</f>
        <v>0</v>
      </c>
      <c r="AL215" s="49">
        <f>+AK215-R215+IFERROR(VLOOKUP(TRIM($K215)&amp;AL$4,COMPRAS!$A$1:$E$1,7,0),0)</f>
        <v>0</v>
      </c>
      <c r="AM215" s="49">
        <f>+AL215-S215+IFERROR(VLOOKUP(TRIM($K215)&amp;AM$4,COMPRAS!$A$1:$E$1,7,0),0)</f>
        <v>0</v>
      </c>
      <c r="AN215" s="49">
        <f>+AM215-T215+IFERROR(VLOOKUP(TRIM($K215)&amp;AN$4,COMPRAS!$A$1:$E$1,7,0),0)</f>
        <v>0</v>
      </c>
      <c r="AO215" s="49">
        <f>+AN215-U215+IFERROR(VLOOKUP(TRIM($K215)&amp;AO$4,COMPRAS!$A$1:$E$1,7,0),0)</f>
        <v>0</v>
      </c>
      <c r="AP215" s="49">
        <f>+AO215-V215+IFERROR(VLOOKUP(TRIM($K215)&amp;AP$4,COMPRAS!$A$1:$E$1,7,0),0)</f>
        <v>0</v>
      </c>
      <c r="AQ215" s="49">
        <f>+AP215-W215+IFERROR(VLOOKUP(TRIM($K215)&amp;AQ$4,COMPRAS!$A$1:$E$1,7,0),0)</f>
        <v>0</v>
      </c>
      <c r="AR215" s="49">
        <f>+AQ215-X215+IFERROR(VLOOKUP(TRIM($K215)&amp;AR$4,COMPRAS!$A$1:$E$1,7,0),0)</f>
        <v>0</v>
      </c>
      <c r="AS215" s="49">
        <f>+AR215-Y215+IFERROR(VLOOKUP(TRIM($K215)&amp;AS$4,COMPRAS!$A$1:$E$1,7,0),0)</f>
        <v>0</v>
      </c>
      <c r="AT215" s="49">
        <f>+AS215-Z215+IFERROR(VLOOKUP(TRIM($K215)&amp;AT$4,COMPRAS!$A$1:$E$1,7,0),0)</f>
        <v>0</v>
      </c>
      <c r="AU215" s="49">
        <f>+AT215-AA215+IFERROR(VLOOKUP(TRIM($K215)&amp;AU$4,COMPRAS!$A$1:$E$1,7,0),0)</f>
        <v>0</v>
      </c>
      <c r="AV215" s="49">
        <f>+AU215-AB215+IFERROR(VLOOKUP(TRIM($K215)&amp;AV$4,COMPRAS!$A$1:$E$1,7,0),0)</f>
        <v>0</v>
      </c>
    </row>
    <row r="216" spans="1:48" ht="14.4" x14ac:dyDescent="0.3">
      <c r="A216" s="46">
        <f>+IFERROR(VLOOKUP(CONCATENATE(A$2,TRIM($K216)),'Stock Tango'!$A:$G,7,FALSE),0)</f>
        <v>0</v>
      </c>
      <c r="B216" s="46">
        <f>+IFERROR(VLOOKUP(CONCATENATE(B$2,TRIM($K216)),'Stock Tango'!$A:$G,7,FALSE),0)</f>
        <v>0</v>
      </c>
      <c r="C216" s="46">
        <f>+IFERROR(VLOOKUP(CONCATENATE(C$2,TRIM($K216)),'Stock Tango'!$A:$G,7,FALSE),0)</f>
        <v>0</v>
      </c>
      <c r="D216" s="47">
        <f>+IFERROR(VLOOKUP(CONCATENATE(D$2,TRIM($K216)),'Stock Tango'!$A:$G,7,FALSE),0)</f>
        <v>0</v>
      </c>
      <c r="E216" s="48">
        <f t="shared" si="20"/>
        <v>0</v>
      </c>
      <c r="F216" s="46" t="e">
        <f>(A216/+VLOOKUP(K216,Consumos!$B$3:$E$1000,4,0))</f>
        <v>#N/A</v>
      </c>
      <c r="G216" s="46" t="e">
        <f t="shared" si="21"/>
        <v>#N/A</v>
      </c>
      <c r="J216"/>
      <c r="K216"/>
      <c r="L216"/>
      <c r="M216"/>
      <c r="N216"/>
      <c r="O216"/>
      <c r="P216"/>
      <c r="Q216"/>
      <c r="R216"/>
      <c r="S216"/>
      <c r="T216"/>
      <c r="U216"/>
      <c r="V216"/>
      <c r="AG216" s="49">
        <f>+E216-M216+IFERROR(VLOOKUP(TRIM($K216)&amp;$AG$4,COMPRAS!$A$1:$E$1,7,0),0)</f>
        <v>0</v>
      </c>
      <c r="AH216" s="49">
        <f>+AG216-N216+IFERROR(VLOOKUP(TRIM($K216)&amp;AH$4,COMPRAS!$A$1:$E$1,7,0),0)</f>
        <v>0</v>
      </c>
      <c r="AI216" s="49">
        <f>+AH216-O216+IFERROR(VLOOKUP(TRIM($K216)&amp;AI$4,COMPRAS!$A$1:$E$1,7,0),0)</f>
        <v>0</v>
      </c>
      <c r="AJ216" s="49">
        <f>+AI216-P216+IFERROR(VLOOKUP(TRIM($K216)&amp;AJ$4,COMPRAS!$A$1:$E$1,7,0),0)</f>
        <v>0</v>
      </c>
      <c r="AK216" s="49">
        <f>+AJ216-Q216+IFERROR(VLOOKUP(TRIM($K216)&amp;AK$4,COMPRAS!$A$1:$E$1,7,0),0)</f>
        <v>0</v>
      </c>
      <c r="AL216" s="49">
        <f>+AK216-R216+IFERROR(VLOOKUP(TRIM($K216)&amp;AL$4,COMPRAS!$A$1:$E$1,7,0),0)</f>
        <v>0</v>
      </c>
      <c r="AM216" s="49">
        <f>+AL216-S216+IFERROR(VLOOKUP(TRIM($K216)&amp;AM$4,COMPRAS!$A$1:$E$1,7,0),0)</f>
        <v>0</v>
      </c>
      <c r="AN216" s="49">
        <f>+AM216-T216+IFERROR(VLOOKUP(TRIM($K216)&amp;AN$4,COMPRAS!$A$1:$E$1,7,0),0)</f>
        <v>0</v>
      </c>
      <c r="AO216" s="49">
        <f>+AN216-U216+IFERROR(VLOOKUP(TRIM($K216)&amp;AO$4,COMPRAS!$A$1:$E$1,7,0),0)</f>
        <v>0</v>
      </c>
      <c r="AP216" s="49">
        <f>+AO216-V216+IFERROR(VLOOKUP(TRIM($K216)&amp;AP$4,COMPRAS!$A$1:$E$1,7,0),0)</f>
        <v>0</v>
      </c>
      <c r="AQ216" s="49">
        <f>+AP216-W216+IFERROR(VLOOKUP(TRIM($K216)&amp;AQ$4,COMPRAS!$A$1:$E$1,7,0),0)</f>
        <v>0</v>
      </c>
      <c r="AR216" s="49">
        <f>+AQ216-X216+IFERROR(VLOOKUP(TRIM($K216)&amp;AR$4,COMPRAS!$A$1:$E$1,7,0),0)</f>
        <v>0</v>
      </c>
      <c r="AS216" s="49">
        <f>+AR216-Y216+IFERROR(VLOOKUP(TRIM($K216)&amp;AS$4,COMPRAS!$A$1:$E$1,7,0),0)</f>
        <v>0</v>
      </c>
      <c r="AT216" s="49">
        <f>+AS216-Z216+IFERROR(VLOOKUP(TRIM($K216)&amp;AT$4,COMPRAS!$A$1:$E$1,7,0),0)</f>
        <v>0</v>
      </c>
      <c r="AU216" s="49">
        <f>+AT216-AA216+IFERROR(VLOOKUP(TRIM($K216)&amp;AU$4,COMPRAS!$A$1:$E$1,7,0),0)</f>
        <v>0</v>
      </c>
      <c r="AV216" s="49">
        <f>+AU216-AB216+IFERROR(VLOOKUP(TRIM($K216)&amp;AV$4,COMPRAS!$A$1:$E$1,7,0),0)</f>
        <v>0</v>
      </c>
    </row>
    <row r="217" spans="1:48" ht="14.4" x14ac:dyDescent="0.3">
      <c r="A217" s="46">
        <f>+IFERROR(VLOOKUP(CONCATENATE(A$2,TRIM($K217)),'Stock Tango'!$A:$G,7,FALSE),0)</f>
        <v>0</v>
      </c>
      <c r="B217" s="46">
        <f>+IFERROR(VLOOKUP(CONCATENATE(B$2,TRIM($K217)),'Stock Tango'!$A:$G,7,FALSE),0)</f>
        <v>0</v>
      </c>
      <c r="C217" s="46">
        <f>+IFERROR(VLOOKUP(CONCATENATE(C$2,TRIM($K217)),'Stock Tango'!$A:$G,7,FALSE),0)</f>
        <v>0</v>
      </c>
      <c r="D217" s="47">
        <f>+IFERROR(VLOOKUP(CONCATENATE(D$2,TRIM($K217)),'Stock Tango'!$A:$G,7,FALSE),0)</f>
        <v>0</v>
      </c>
      <c r="E217" s="48">
        <f t="shared" si="20"/>
        <v>0</v>
      </c>
      <c r="F217" s="46" t="e">
        <f>(A217/+VLOOKUP(K217,Consumos!$B$3:$E$1000,4,0))</f>
        <v>#N/A</v>
      </c>
      <c r="G217" s="46" t="e">
        <f t="shared" si="21"/>
        <v>#N/A</v>
      </c>
      <c r="J217"/>
      <c r="K217"/>
      <c r="L217"/>
      <c r="M217"/>
      <c r="N217"/>
      <c r="O217"/>
      <c r="P217"/>
      <c r="Q217"/>
      <c r="R217"/>
      <c r="S217"/>
      <c r="T217"/>
      <c r="U217"/>
      <c r="V217"/>
      <c r="AG217" s="49">
        <f>+E217-M217+IFERROR(VLOOKUP(TRIM($K217)&amp;$AG$4,COMPRAS!$A$1:$E$1,7,0),0)</f>
        <v>0</v>
      </c>
      <c r="AH217" s="49">
        <f>+AG217-N217+IFERROR(VLOOKUP(TRIM($K217)&amp;AH$4,COMPRAS!$A$1:$E$1,7,0),0)</f>
        <v>0</v>
      </c>
      <c r="AI217" s="49">
        <f>+AH217-O217+IFERROR(VLOOKUP(TRIM($K217)&amp;AI$4,COMPRAS!$A$1:$E$1,7,0),0)</f>
        <v>0</v>
      </c>
      <c r="AJ217" s="49">
        <f>+AI217-P217+IFERROR(VLOOKUP(TRIM($K217)&amp;AJ$4,COMPRAS!$A$1:$E$1,7,0),0)</f>
        <v>0</v>
      </c>
      <c r="AK217" s="49">
        <f>+AJ217-Q217+IFERROR(VLOOKUP(TRIM($K217)&amp;AK$4,COMPRAS!$A$1:$E$1,7,0),0)</f>
        <v>0</v>
      </c>
      <c r="AL217" s="49">
        <f>+AK217-R217+IFERROR(VLOOKUP(TRIM($K217)&amp;AL$4,COMPRAS!$A$1:$E$1,7,0),0)</f>
        <v>0</v>
      </c>
      <c r="AM217" s="49">
        <f>+AL217-S217+IFERROR(VLOOKUP(TRIM($K217)&amp;AM$4,COMPRAS!$A$1:$E$1,7,0),0)</f>
        <v>0</v>
      </c>
      <c r="AN217" s="49">
        <f>+AM217-T217+IFERROR(VLOOKUP(TRIM($K217)&amp;AN$4,COMPRAS!$A$1:$E$1,7,0),0)</f>
        <v>0</v>
      </c>
      <c r="AO217" s="49">
        <f>+AN217-U217+IFERROR(VLOOKUP(TRIM($K217)&amp;AO$4,COMPRAS!$A$1:$E$1,7,0),0)</f>
        <v>0</v>
      </c>
      <c r="AP217" s="49">
        <f>+AO217-V217+IFERROR(VLOOKUP(TRIM($K217)&amp;AP$4,COMPRAS!$A$1:$E$1,7,0),0)</f>
        <v>0</v>
      </c>
      <c r="AQ217" s="49">
        <f>+AP217-W217+IFERROR(VLOOKUP(TRIM($K217)&amp;AQ$4,COMPRAS!$A$1:$E$1,7,0),0)</f>
        <v>0</v>
      </c>
      <c r="AR217" s="49">
        <f>+AQ217-X217+IFERROR(VLOOKUP(TRIM($K217)&amp;AR$4,COMPRAS!$A$1:$E$1,7,0),0)</f>
        <v>0</v>
      </c>
      <c r="AS217" s="49">
        <f>+AR217-Y217+IFERROR(VLOOKUP(TRIM($K217)&amp;AS$4,COMPRAS!$A$1:$E$1,7,0),0)</f>
        <v>0</v>
      </c>
      <c r="AT217" s="49">
        <f>+AS217-Z217+IFERROR(VLOOKUP(TRIM($K217)&amp;AT$4,COMPRAS!$A$1:$E$1,7,0),0)</f>
        <v>0</v>
      </c>
      <c r="AU217" s="49">
        <f>+AT217-AA217+IFERROR(VLOOKUP(TRIM($K217)&amp;AU$4,COMPRAS!$A$1:$E$1,7,0),0)</f>
        <v>0</v>
      </c>
      <c r="AV217" s="49">
        <f>+AU217-AB217+IFERROR(VLOOKUP(TRIM($K217)&amp;AV$4,COMPRAS!$A$1:$E$1,7,0),0)</f>
        <v>0</v>
      </c>
    </row>
    <row r="218" spans="1:48" ht="14.4" x14ac:dyDescent="0.3">
      <c r="A218" s="46">
        <f>+IFERROR(VLOOKUP(CONCATENATE(A$2,TRIM($K218)),'Stock Tango'!$A:$G,7,FALSE),0)</f>
        <v>0</v>
      </c>
      <c r="B218" s="46">
        <f>+IFERROR(VLOOKUP(CONCATENATE(B$2,TRIM($K218)),'Stock Tango'!$A:$G,7,FALSE),0)</f>
        <v>0</v>
      </c>
      <c r="C218" s="46">
        <f>+IFERROR(VLOOKUP(CONCATENATE(C$2,TRIM($K218)),'Stock Tango'!$A:$G,7,FALSE),0)</f>
        <v>0</v>
      </c>
      <c r="D218" s="47">
        <f>+IFERROR(VLOOKUP(CONCATENATE(D$2,TRIM($K218)),'Stock Tango'!$A:$G,7,FALSE),0)</f>
        <v>0</v>
      </c>
      <c r="E218" s="48">
        <f t="shared" si="20"/>
        <v>0</v>
      </c>
      <c r="F218" s="46" t="e">
        <f>(A218/+VLOOKUP(K218,Consumos!$B$3:$E$1000,4,0))</f>
        <v>#N/A</v>
      </c>
      <c r="G218" s="46" t="e">
        <f t="shared" si="21"/>
        <v>#N/A</v>
      </c>
      <c r="J218"/>
      <c r="K218"/>
      <c r="L218"/>
      <c r="M218"/>
      <c r="N218"/>
      <c r="O218"/>
      <c r="P218"/>
      <c r="Q218"/>
      <c r="R218"/>
      <c r="S218"/>
      <c r="T218"/>
      <c r="U218"/>
      <c r="V218"/>
      <c r="AG218" s="49">
        <f>+E218-M218+IFERROR(VLOOKUP(TRIM($K218)&amp;$AG$4,COMPRAS!$A$1:$E$1,7,0),0)</f>
        <v>0</v>
      </c>
      <c r="AH218" s="49">
        <f>+AG218-N218+IFERROR(VLOOKUP(TRIM($K218)&amp;AH$4,COMPRAS!$A$1:$E$1,7,0),0)</f>
        <v>0</v>
      </c>
      <c r="AI218" s="49">
        <f>+AH218-O218+IFERROR(VLOOKUP(TRIM($K218)&amp;AI$4,COMPRAS!$A$1:$E$1,7,0),0)</f>
        <v>0</v>
      </c>
      <c r="AJ218" s="49">
        <f>+AI218-P218+IFERROR(VLOOKUP(TRIM($K218)&amp;AJ$4,COMPRAS!$A$1:$E$1,7,0),0)</f>
        <v>0</v>
      </c>
      <c r="AK218" s="49">
        <f>+AJ218-Q218+IFERROR(VLOOKUP(TRIM($K218)&amp;AK$4,COMPRAS!$A$1:$E$1,7,0),0)</f>
        <v>0</v>
      </c>
      <c r="AL218" s="49">
        <f>+AK218-R218+IFERROR(VLOOKUP(TRIM($K218)&amp;AL$4,COMPRAS!$A$1:$E$1,7,0),0)</f>
        <v>0</v>
      </c>
      <c r="AM218" s="49">
        <f>+AL218-S218+IFERROR(VLOOKUP(TRIM($K218)&amp;AM$4,COMPRAS!$A$1:$E$1,7,0),0)</f>
        <v>0</v>
      </c>
      <c r="AN218" s="49">
        <f>+AM218-T218+IFERROR(VLOOKUP(TRIM($K218)&amp;AN$4,COMPRAS!$A$1:$E$1,7,0),0)</f>
        <v>0</v>
      </c>
      <c r="AO218" s="49">
        <f>+AN218-U218+IFERROR(VLOOKUP(TRIM($K218)&amp;AO$4,COMPRAS!$A$1:$E$1,7,0),0)</f>
        <v>0</v>
      </c>
      <c r="AP218" s="49">
        <f>+AO218-V218+IFERROR(VLOOKUP(TRIM($K218)&amp;AP$4,COMPRAS!$A$1:$E$1,7,0),0)</f>
        <v>0</v>
      </c>
      <c r="AQ218" s="49">
        <f>+AP218-W218+IFERROR(VLOOKUP(TRIM($K218)&amp;AQ$4,COMPRAS!$A$1:$E$1,7,0),0)</f>
        <v>0</v>
      </c>
      <c r="AR218" s="49">
        <f>+AQ218-X218+IFERROR(VLOOKUP(TRIM($K218)&amp;AR$4,COMPRAS!$A$1:$E$1,7,0),0)</f>
        <v>0</v>
      </c>
      <c r="AS218" s="49">
        <f>+AR218-Y218+IFERROR(VLOOKUP(TRIM($K218)&amp;AS$4,COMPRAS!$A$1:$E$1,7,0),0)</f>
        <v>0</v>
      </c>
      <c r="AT218" s="49">
        <f>+AS218-Z218+IFERROR(VLOOKUP(TRIM($K218)&amp;AT$4,COMPRAS!$A$1:$E$1,7,0),0)</f>
        <v>0</v>
      </c>
      <c r="AU218" s="49">
        <f>+AT218-AA218+IFERROR(VLOOKUP(TRIM($K218)&amp;AU$4,COMPRAS!$A$1:$E$1,7,0),0)</f>
        <v>0</v>
      </c>
      <c r="AV218" s="49">
        <f>+AU218-AB218+IFERROR(VLOOKUP(TRIM($K218)&amp;AV$4,COMPRAS!$A$1:$E$1,7,0),0)</f>
        <v>0</v>
      </c>
    </row>
    <row r="219" spans="1:48" ht="14.4" x14ac:dyDescent="0.3">
      <c r="A219" s="46">
        <f>+IFERROR(VLOOKUP(CONCATENATE(A$2,TRIM($K219)),'Stock Tango'!$A:$G,7,FALSE),0)</f>
        <v>0</v>
      </c>
      <c r="B219" s="46">
        <f>+IFERROR(VLOOKUP(CONCATENATE(B$2,TRIM($K219)),'Stock Tango'!$A:$G,7,FALSE),0)</f>
        <v>0</v>
      </c>
      <c r="C219" s="46">
        <f>+IFERROR(VLOOKUP(CONCATENATE(C$2,TRIM($K219)),'Stock Tango'!$A:$G,7,FALSE),0)</f>
        <v>0</v>
      </c>
      <c r="D219" s="47">
        <f>+IFERROR(VLOOKUP(CONCATENATE(D$2,TRIM($K219)),'Stock Tango'!$A:$G,7,FALSE),0)</f>
        <v>0</v>
      </c>
      <c r="E219" s="48">
        <f t="shared" si="20"/>
        <v>0</v>
      </c>
      <c r="F219" s="46" t="e">
        <f>(A219/+VLOOKUP(K219,Consumos!$B$3:$E$1000,4,0))</f>
        <v>#N/A</v>
      </c>
      <c r="G219" s="46" t="e">
        <f t="shared" si="21"/>
        <v>#N/A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AG219" s="49">
        <f>+E219-M219+IFERROR(VLOOKUP(TRIM($K219)&amp;$AG$4,COMPRAS!$A$1:$E$1,7,0),0)</f>
        <v>0</v>
      </c>
      <c r="AH219" s="49">
        <f>+AG219-N219+IFERROR(VLOOKUP(TRIM($K219)&amp;AH$4,COMPRAS!$A$1:$E$1,7,0),0)</f>
        <v>0</v>
      </c>
      <c r="AI219" s="49">
        <f>+AH219-O219+IFERROR(VLOOKUP(TRIM($K219)&amp;AI$4,COMPRAS!$A$1:$E$1,7,0),0)</f>
        <v>0</v>
      </c>
      <c r="AJ219" s="49">
        <f>+AI219-P219+IFERROR(VLOOKUP(TRIM($K219)&amp;AJ$4,COMPRAS!$A$1:$E$1,7,0),0)</f>
        <v>0</v>
      </c>
      <c r="AK219" s="49">
        <f>+AJ219-Q219+IFERROR(VLOOKUP(TRIM($K219)&amp;AK$4,COMPRAS!$A$1:$E$1,7,0),0)</f>
        <v>0</v>
      </c>
      <c r="AL219" s="49">
        <f>+AK219-R219+IFERROR(VLOOKUP(TRIM($K219)&amp;AL$4,COMPRAS!$A$1:$E$1,7,0),0)</f>
        <v>0</v>
      </c>
      <c r="AM219" s="49">
        <f>+AL219-S219+IFERROR(VLOOKUP(TRIM($K219)&amp;AM$4,COMPRAS!$A$1:$E$1,7,0),0)</f>
        <v>0</v>
      </c>
      <c r="AN219" s="49">
        <f>+AM219-T219+IFERROR(VLOOKUP(TRIM($K219)&amp;AN$4,COMPRAS!$A$1:$E$1,7,0),0)</f>
        <v>0</v>
      </c>
      <c r="AO219" s="49">
        <f>+AN219-U219+IFERROR(VLOOKUP(TRIM($K219)&amp;AO$4,COMPRAS!$A$1:$E$1,7,0),0)</f>
        <v>0</v>
      </c>
      <c r="AP219" s="49">
        <f>+AO219-V219+IFERROR(VLOOKUP(TRIM($K219)&amp;AP$4,COMPRAS!$A$1:$E$1,7,0),0)</f>
        <v>0</v>
      </c>
      <c r="AQ219" s="49">
        <f>+AP219-W219+IFERROR(VLOOKUP(TRIM($K219)&amp;AQ$4,COMPRAS!$A$1:$E$1,7,0),0)</f>
        <v>0</v>
      </c>
      <c r="AR219" s="49">
        <f>+AQ219-X219+IFERROR(VLOOKUP(TRIM($K219)&amp;AR$4,COMPRAS!$A$1:$E$1,7,0),0)</f>
        <v>0</v>
      </c>
      <c r="AS219" s="49">
        <f>+AR219-Y219+IFERROR(VLOOKUP(TRIM($K219)&amp;AS$4,COMPRAS!$A$1:$E$1,7,0),0)</f>
        <v>0</v>
      </c>
      <c r="AT219" s="49">
        <f>+AS219-Z219+IFERROR(VLOOKUP(TRIM($K219)&amp;AT$4,COMPRAS!$A$1:$E$1,7,0),0)</f>
        <v>0</v>
      </c>
      <c r="AU219" s="49">
        <f>+AT219-AA219+IFERROR(VLOOKUP(TRIM($K219)&amp;AU$4,COMPRAS!$A$1:$E$1,7,0),0)</f>
        <v>0</v>
      </c>
      <c r="AV219" s="49">
        <f>+AU219-AB219+IFERROR(VLOOKUP(TRIM($K219)&amp;AV$4,COMPRAS!$A$1:$E$1,7,0),0)</f>
        <v>0</v>
      </c>
    </row>
    <row r="220" spans="1:48" ht="14.4" x14ac:dyDescent="0.3">
      <c r="A220" s="46">
        <f>+IFERROR(VLOOKUP(CONCATENATE(A$2,TRIM($K220)),'Stock Tango'!$A:$G,7,FALSE),0)</f>
        <v>0</v>
      </c>
      <c r="B220" s="46">
        <f>+IFERROR(VLOOKUP(CONCATENATE(B$2,TRIM($K220)),'Stock Tango'!$A:$G,7,FALSE),0)</f>
        <v>0</v>
      </c>
      <c r="C220" s="46">
        <f>+IFERROR(VLOOKUP(CONCATENATE(C$2,TRIM($K220)),'Stock Tango'!$A:$G,7,FALSE),0)</f>
        <v>0</v>
      </c>
      <c r="D220" s="47">
        <f>+IFERROR(VLOOKUP(CONCATENATE(D$2,TRIM($K220)),'Stock Tango'!$A:$G,7,FALSE),0)</f>
        <v>0</v>
      </c>
      <c r="E220" s="48">
        <f t="shared" si="20"/>
        <v>0</v>
      </c>
      <c r="F220" s="46" t="e">
        <f>(A220/+VLOOKUP(K220,Consumos!$B$3:$E$1000,4,0))</f>
        <v>#N/A</v>
      </c>
      <c r="G220" s="46" t="e">
        <f t="shared" si="21"/>
        <v>#N/A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AG220" s="49">
        <f>+E220-M220+IFERROR(VLOOKUP(TRIM($K220)&amp;$AG$4,COMPRAS!$A$1:$E$1,7,0),0)</f>
        <v>0</v>
      </c>
      <c r="AH220" s="49">
        <f>+AG220-N220+IFERROR(VLOOKUP(TRIM($K220)&amp;AH$4,COMPRAS!$A$1:$E$1,7,0),0)</f>
        <v>0</v>
      </c>
      <c r="AI220" s="49">
        <f>+AH220-O220+IFERROR(VLOOKUP(TRIM($K220)&amp;AI$4,COMPRAS!$A$1:$E$1,7,0),0)</f>
        <v>0</v>
      </c>
      <c r="AJ220" s="49">
        <f>+AI220-P220+IFERROR(VLOOKUP(TRIM($K220)&amp;AJ$4,COMPRAS!$A$1:$E$1,7,0),0)</f>
        <v>0</v>
      </c>
      <c r="AK220" s="49">
        <f>+AJ220-Q220+IFERROR(VLOOKUP(TRIM($K220)&amp;AK$4,COMPRAS!$A$1:$E$1,7,0),0)</f>
        <v>0</v>
      </c>
      <c r="AL220" s="49">
        <f>+AK220-R220+IFERROR(VLOOKUP(TRIM($K220)&amp;AL$4,COMPRAS!$A$1:$E$1,7,0),0)</f>
        <v>0</v>
      </c>
      <c r="AM220" s="49">
        <f>+AL220-S220+IFERROR(VLOOKUP(TRIM($K220)&amp;AM$4,COMPRAS!$A$1:$E$1,7,0),0)</f>
        <v>0</v>
      </c>
      <c r="AN220" s="49">
        <f>+AM220-T220+IFERROR(VLOOKUP(TRIM($K220)&amp;AN$4,COMPRAS!$A$1:$E$1,7,0),0)</f>
        <v>0</v>
      </c>
      <c r="AO220" s="49">
        <f>+AN220-U220+IFERROR(VLOOKUP(TRIM($K220)&amp;AO$4,COMPRAS!$A$1:$E$1,7,0),0)</f>
        <v>0</v>
      </c>
      <c r="AP220" s="49">
        <f>+AO220-V220+IFERROR(VLOOKUP(TRIM($K220)&amp;AP$4,COMPRAS!$A$1:$E$1,7,0),0)</f>
        <v>0</v>
      </c>
      <c r="AQ220" s="49">
        <f>+AP220-W220+IFERROR(VLOOKUP(TRIM($K220)&amp;AQ$4,COMPRAS!$A$1:$E$1,7,0),0)</f>
        <v>0</v>
      </c>
      <c r="AR220" s="49">
        <f>+AQ220-X220+IFERROR(VLOOKUP(TRIM($K220)&amp;AR$4,COMPRAS!$A$1:$E$1,7,0),0)</f>
        <v>0</v>
      </c>
      <c r="AS220" s="49">
        <f>+AR220-Y220+IFERROR(VLOOKUP(TRIM($K220)&amp;AS$4,COMPRAS!$A$1:$E$1,7,0),0)</f>
        <v>0</v>
      </c>
      <c r="AT220" s="49">
        <f>+AS220-Z220+IFERROR(VLOOKUP(TRIM($K220)&amp;AT$4,COMPRAS!$A$1:$E$1,7,0),0)</f>
        <v>0</v>
      </c>
      <c r="AU220" s="49">
        <f>+AT220-AA220+IFERROR(VLOOKUP(TRIM($K220)&amp;AU$4,COMPRAS!$A$1:$E$1,7,0),0)</f>
        <v>0</v>
      </c>
      <c r="AV220" s="49">
        <f>+AU220-AB220+IFERROR(VLOOKUP(TRIM($K220)&amp;AV$4,COMPRAS!$A$1:$E$1,7,0),0)</f>
        <v>0</v>
      </c>
    </row>
    <row r="221" spans="1:48" ht="14.4" x14ac:dyDescent="0.3">
      <c r="A221" s="46">
        <f>+IFERROR(VLOOKUP(CONCATENATE(A$2,TRIM($K221)),'Stock Tango'!$A:$G,7,FALSE),0)</f>
        <v>0</v>
      </c>
      <c r="B221" s="46">
        <f>+IFERROR(VLOOKUP(CONCATENATE(B$2,TRIM($K221)),'Stock Tango'!$A:$G,7,FALSE),0)</f>
        <v>0</v>
      </c>
      <c r="C221" s="46">
        <f>+IFERROR(VLOOKUP(CONCATENATE(C$2,TRIM($K221)),'Stock Tango'!$A:$G,7,FALSE),0)</f>
        <v>0</v>
      </c>
      <c r="D221" s="47">
        <f>+IFERROR(VLOOKUP(CONCATENATE(D$2,TRIM($K221)),'Stock Tango'!$A:$G,7,FALSE),0)</f>
        <v>0</v>
      </c>
      <c r="E221" s="48">
        <f t="shared" si="20"/>
        <v>0</v>
      </c>
      <c r="F221" s="46" t="e">
        <f>(A221/+VLOOKUP(K221,Consumos!$B$3:$E$1000,4,0))</f>
        <v>#N/A</v>
      </c>
      <c r="G221" s="46" t="e">
        <f t="shared" si="21"/>
        <v>#N/A</v>
      </c>
      <c r="J221"/>
      <c r="K221"/>
      <c r="L221"/>
      <c r="M221"/>
      <c r="N221"/>
      <c r="O221"/>
      <c r="P221"/>
      <c r="Q221"/>
      <c r="R221"/>
      <c r="S221"/>
      <c r="T221"/>
      <c r="U221"/>
      <c r="V221"/>
      <c r="AG221" s="49">
        <f>+E221-M221+IFERROR(VLOOKUP(TRIM($K221)&amp;$AG$4,COMPRAS!$A$1:$E$1,7,0),0)</f>
        <v>0</v>
      </c>
      <c r="AH221" s="49">
        <f>+AG221-N221+IFERROR(VLOOKUP(TRIM($K221)&amp;AH$4,COMPRAS!$A$1:$E$1,7,0),0)</f>
        <v>0</v>
      </c>
      <c r="AI221" s="49">
        <f>+AH221-O221+IFERROR(VLOOKUP(TRIM($K221)&amp;AI$4,COMPRAS!$A$1:$E$1,7,0),0)</f>
        <v>0</v>
      </c>
      <c r="AJ221" s="49">
        <f>+AI221-P221+IFERROR(VLOOKUP(TRIM($K221)&amp;AJ$4,COMPRAS!$A$1:$E$1,7,0),0)</f>
        <v>0</v>
      </c>
      <c r="AK221" s="49">
        <f>+AJ221-Q221+IFERROR(VLOOKUP(TRIM($K221)&amp;AK$4,COMPRAS!$A$1:$E$1,7,0),0)</f>
        <v>0</v>
      </c>
      <c r="AL221" s="49">
        <f>+AK221-R221+IFERROR(VLOOKUP(TRIM($K221)&amp;AL$4,COMPRAS!$A$1:$E$1,7,0),0)</f>
        <v>0</v>
      </c>
      <c r="AM221" s="49">
        <f>+AL221-S221+IFERROR(VLOOKUP(TRIM($K221)&amp;AM$4,COMPRAS!$A$1:$E$1,7,0),0)</f>
        <v>0</v>
      </c>
      <c r="AN221" s="49">
        <f>+AM221-T221+IFERROR(VLOOKUP(TRIM($K221)&amp;AN$4,COMPRAS!$A$1:$E$1,7,0),0)</f>
        <v>0</v>
      </c>
      <c r="AO221" s="49">
        <f>+AN221-U221+IFERROR(VLOOKUP(TRIM($K221)&amp;AO$4,COMPRAS!$A$1:$E$1,7,0),0)</f>
        <v>0</v>
      </c>
      <c r="AP221" s="49">
        <f>+AO221-V221+IFERROR(VLOOKUP(TRIM($K221)&amp;AP$4,COMPRAS!$A$1:$E$1,7,0),0)</f>
        <v>0</v>
      </c>
      <c r="AQ221" s="49">
        <f>+AP221-W221+IFERROR(VLOOKUP(TRIM($K221)&amp;AQ$4,COMPRAS!$A$1:$E$1,7,0),0)</f>
        <v>0</v>
      </c>
      <c r="AR221" s="49">
        <f>+AQ221-X221+IFERROR(VLOOKUP(TRIM($K221)&amp;AR$4,COMPRAS!$A$1:$E$1,7,0),0)</f>
        <v>0</v>
      </c>
      <c r="AS221" s="49">
        <f>+AR221-Y221+IFERROR(VLOOKUP(TRIM($K221)&amp;AS$4,COMPRAS!$A$1:$E$1,7,0),0)</f>
        <v>0</v>
      </c>
      <c r="AT221" s="49">
        <f>+AS221-Z221+IFERROR(VLOOKUP(TRIM($K221)&amp;AT$4,COMPRAS!$A$1:$E$1,7,0),0)</f>
        <v>0</v>
      </c>
      <c r="AU221" s="49">
        <f>+AT221-AA221+IFERROR(VLOOKUP(TRIM($K221)&amp;AU$4,COMPRAS!$A$1:$E$1,7,0),0)</f>
        <v>0</v>
      </c>
      <c r="AV221" s="49">
        <f>+AU221-AB221+IFERROR(VLOOKUP(TRIM($K221)&amp;AV$4,COMPRAS!$A$1:$E$1,7,0),0)</f>
        <v>0</v>
      </c>
    </row>
    <row r="222" spans="1:48" ht="14.4" x14ac:dyDescent="0.3">
      <c r="A222" s="46">
        <f>+IFERROR(VLOOKUP(CONCATENATE(A$2,TRIM($K222)),'Stock Tango'!$A:$G,7,FALSE),0)</f>
        <v>0</v>
      </c>
      <c r="B222" s="46">
        <f>+IFERROR(VLOOKUP(CONCATENATE(B$2,TRIM($K222)),'Stock Tango'!$A:$G,7,FALSE),0)</f>
        <v>0</v>
      </c>
      <c r="C222" s="46">
        <f>+IFERROR(VLOOKUP(CONCATENATE(C$2,TRIM($K222)),'Stock Tango'!$A:$G,7,FALSE),0)</f>
        <v>0</v>
      </c>
      <c r="D222" s="47">
        <f>+IFERROR(VLOOKUP(CONCATENATE(D$2,TRIM($K222)),'Stock Tango'!$A:$G,7,FALSE),0)</f>
        <v>0</v>
      </c>
      <c r="E222" s="48">
        <f t="shared" si="20"/>
        <v>0</v>
      </c>
      <c r="F222" s="46" t="e">
        <f>(A222/+VLOOKUP(K222,Consumos!$B$3:$E$1000,4,0))</f>
        <v>#N/A</v>
      </c>
      <c r="G222" s="46" t="e">
        <f t="shared" si="21"/>
        <v>#N/A</v>
      </c>
      <c r="J222"/>
      <c r="K222"/>
      <c r="L222"/>
      <c r="M222"/>
      <c r="N222"/>
      <c r="O222"/>
      <c r="P222"/>
      <c r="Q222"/>
      <c r="R222"/>
      <c r="S222"/>
      <c r="T222"/>
      <c r="U222"/>
      <c r="V222"/>
      <c r="AG222" s="49">
        <f>+E222-M222+IFERROR(VLOOKUP(TRIM($K222)&amp;$AG$4,COMPRAS!$A$1:$E$1,7,0),0)</f>
        <v>0</v>
      </c>
      <c r="AH222" s="49">
        <f>+AG222-N222+IFERROR(VLOOKUP(TRIM($K222)&amp;AH$4,COMPRAS!$A$1:$E$1,7,0),0)</f>
        <v>0</v>
      </c>
      <c r="AI222" s="49">
        <f>+AH222-O222+IFERROR(VLOOKUP(TRIM($K222)&amp;AI$4,COMPRAS!$A$1:$E$1,7,0),0)</f>
        <v>0</v>
      </c>
      <c r="AJ222" s="49">
        <f>+AI222-P222+IFERROR(VLOOKUP(TRIM($K222)&amp;AJ$4,COMPRAS!$A$1:$E$1,7,0),0)</f>
        <v>0</v>
      </c>
      <c r="AK222" s="49">
        <f>+AJ222-Q222+IFERROR(VLOOKUP(TRIM($K222)&amp;AK$4,COMPRAS!$A$1:$E$1,7,0),0)</f>
        <v>0</v>
      </c>
      <c r="AL222" s="49">
        <f>+AK222-R222+IFERROR(VLOOKUP(TRIM($K222)&amp;AL$4,COMPRAS!$A$1:$E$1,7,0),0)</f>
        <v>0</v>
      </c>
      <c r="AM222" s="49">
        <f>+AL222-S222+IFERROR(VLOOKUP(TRIM($K222)&amp;AM$4,COMPRAS!$A$1:$E$1,7,0),0)</f>
        <v>0</v>
      </c>
      <c r="AN222" s="49">
        <f>+AM222-T222+IFERROR(VLOOKUP(TRIM($K222)&amp;AN$4,COMPRAS!$A$1:$E$1,7,0),0)</f>
        <v>0</v>
      </c>
      <c r="AO222" s="49">
        <f>+AN222-U222+IFERROR(VLOOKUP(TRIM($K222)&amp;AO$4,COMPRAS!$A$1:$E$1,7,0),0)</f>
        <v>0</v>
      </c>
      <c r="AP222" s="49">
        <f>+AO222-V222+IFERROR(VLOOKUP(TRIM($K222)&amp;AP$4,COMPRAS!$A$1:$E$1,7,0),0)</f>
        <v>0</v>
      </c>
      <c r="AQ222" s="49">
        <f>+AP222-W222+IFERROR(VLOOKUP(TRIM($K222)&amp;AQ$4,COMPRAS!$A$1:$E$1,7,0),0)</f>
        <v>0</v>
      </c>
      <c r="AR222" s="49">
        <f>+AQ222-X222+IFERROR(VLOOKUP(TRIM($K222)&amp;AR$4,COMPRAS!$A$1:$E$1,7,0),0)</f>
        <v>0</v>
      </c>
      <c r="AS222" s="49">
        <f>+AR222-Y222+IFERROR(VLOOKUP(TRIM($K222)&amp;AS$4,COMPRAS!$A$1:$E$1,7,0),0)</f>
        <v>0</v>
      </c>
      <c r="AT222" s="49">
        <f>+AS222-Z222+IFERROR(VLOOKUP(TRIM($K222)&amp;AT$4,COMPRAS!$A$1:$E$1,7,0),0)</f>
        <v>0</v>
      </c>
      <c r="AU222" s="49">
        <f>+AT222-AA222+IFERROR(VLOOKUP(TRIM($K222)&amp;AU$4,COMPRAS!$A$1:$E$1,7,0),0)</f>
        <v>0</v>
      </c>
      <c r="AV222" s="49">
        <f>+AU222-AB222+IFERROR(VLOOKUP(TRIM($K222)&amp;AV$4,COMPRAS!$A$1:$E$1,7,0),0)</f>
        <v>0</v>
      </c>
    </row>
    <row r="223" spans="1:48" ht="14.4" x14ac:dyDescent="0.3">
      <c r="A223" s="46">
        <f>+IFERROR(VLOOKUP(CONCATENATE(A$2,TRIM($K223)),'Stock Tango'!$A:$G,7,FALSE),0)</f>
        <v>0</v>
      </c>
      <c r="B223" s="46">
        <f>+IFERROR(VLOOKUP(CONCATENATE(B$2,TRIM($K223)),'Stock Tango'!$A:$G,7,FALSE),0)</f>
        <v>0</v>
      </c>
      <c r="C223" s="46">
        <f>+IFERROR(VLOOKUP(CONCATENATE(C$2,TRIM($K223)),'Stock Tango'!$A:$G,7,FALSE),0)</f>
        <v>0</v>
      </c>
      <c r="D223" s="47">
        <f>+IFERROR(VLOOKUP(CONCATENATE(D$2,TRIM($K223)),'Stock Tango'!$A:$G,7,FALSE),0)</f>
        <v>0</v>
      </c>
      <c r="E223" s="48">
        <f t="shared" si="20"/>
        <v>0</v>
      </c>
      <c r="F223" s="46" t="e">
        <f>(A223/+VLOOKUP(K223,Consumos!$B$3:$E$1000,4,0))</f>
        <v>#N/A</v>
      </c>
      <c r="G223" s="46" t="e">
        <f t="shared" si="21"/>
        <v>#N/A</v>
      </c>
      <c r="J223"/>
      <c r="K223"/>
      <c r="L223"/>
      <c r="M223"/>
      <c r="N223"/>
      <c r="O223"/>
      <c r="P223"/>
      <c r="Q223"/>
      <c r="R223"/>
      <c r="S223"/>
      <c r="T223"/>
      <c r="U223"/>
      <c r="V223"/>
      <c r="AG223" s="49">
        <f>+E223-M223+IFERROR(VLOOKUP(TRIM($K223)&amp;$AG$4,COMPRAS!$A$1:$E$1,7,0),0)</f>
        <v>0</v>
      </c>
      <c r="AH223" s="49">
        <f>+AG223-N223+IFERROR(VLOOKUP(TRIM($K223)&amp;AH$4,COMPRAS!$A$1:$E$1,7,0),0)</f>
        <v>0</v>
      </c>
      <c r="AI223" s="49">
        <f>+AH223-O223+IFERROR(VLOOKUP(TRIM($K223)&amp;AI$4,COMPRAS!$A$1:$E$1,7,0),0)</f>
        <v>0</v>
      </c>
      <c r="AJ223" s="49">
        <f>+AI223-P223+IFERROR(VLOOKUP(TRIM($K223)&amp;AJ$4,COMPRAS!$A$1:$E$1,7,0),0)</f>
        <v>0</v>
      </c>
      <c r="AK223" s="49">
        <f>+AJ223-Q223+IFERROR(VLOOKUP(TRIM($K223)&amp;AK$4,COMPRAS!$A$1:$E$1,7,0),0)</f>
        <v>0</v>
      </c>
      <c r="AL223" s="49">
        <f>+AK223-R223+IFERROR(VLOOKUP(TRIM($K223)&amp;AL$4,COMPRAS!$A$1:$E$1,7,0),0)</f>
        <v>0</v>
      </c>
      <c r="AM223" s="49">
        <f>+AL223-S223+IFERROR(VLOOKUP(TRIM($K223)&amp;AM$4,COMPRAS!$A$1:$E$1,7,0),0)</f>
        <v>0</v>
      </c>
      <c r="AN223" s="49">
        <f>+AM223-T223+IFERROR(VLOOKUP(TRIM($K223)&amp;AN$4,COMPRAS!$A$1:$E$1,7,0),0)</f>
        <v>0</v>
      </c>
      <c r="AO223" s="49">
        <f>+AN223-U223+IFERROR(VLOOKUP(TRIM($K223)&amp;AO$4,COMPRAS!$A$1:$E$1,7,0),0)</f>
        <v>0</v>
      </c>
      <c r="AP223" s="49">
        <f>+AO223-V223+IFERROR(VLOOKUP(TRIM($K223)&amp;AP$4,COMPRAS!$A$1:$E$1,7,0),0)</f>
        <v>0</v>
      </c>
      <c r="AQ223" s="49">
        <f>+AP223-W223+IFERROR(VLOOKUP(TRIM($K223)&amp;AQ$4,COMPRAS!$A$1:$E$1,7,0),0)</f>
        <v>0</v>
      </c>
      <c r="AR223" s="49">
        <f>+AQ223-X223+IFERROR(VLOOKUP(TRIM($K223)&amp;AR$4,COMPRAS!$A$1:$E$1,7,0),0)</f>
        <v>0</v>
      </c>
      <c r="AS223" s="49">
        <f>+AR223-Y223+IFERROR(VLOOKUP(TRIM($K223)&amp;AS$4,COMPRAS!$A$1:$E$1,7,0),0)</f>
        <v>0</v>
      </c>
      <c r="AT223" s="49">
        <f>+AS223-Z223+IFERROR(VLOOKUP(TRIM($K223)&amp;AT$4,COMPRAS!$A$1:$E$1,7,0),0)</f>
        <v>0</v>
      </c>
      <c r="AU223" s="49">
        <f>+AT223-AA223+IFERROR(VLOOKUP(TRIM($K223)&amp;AU$4,COMPRAS!$A$1:$E$1,7,0),0)</f>
        <v>0</v>
      </c>
      <c r="AV223" s="49">
        <f>+AU223-AB223+IFERROR(VLOOKUP(TRIM($K223)&amp;AV$4,COMPRAS!$A$1:$E$1,7,0),0)</f>
        <v>0</v>
      </c>
    </row>
    <row r="224" spans="1:48" ht="14.4" x14ac:dyDescent="0.3">
      <c r="A224" s="46">
        <f>+IFERROR(VLOOKUP(CONCATENATE(A$2,TRIM($K224)),'Stock Tango'!$A:$G,7,FALSE),0)</f>
        <v>0</v>
      </c>
      <c r="B224" s="46">
        <f>+IFERROR(VLOOKUP(CONCATENATE(B$2,TRIM($K224)),'Stock Tango'!$A:$G,7,FALSE),0)</f>
        <v>0</v>
      </c>
      <c r="C224" s="46">
        <f>+IFERROR(VLOOKUP(CONCATENATE(C$2,TRIM($K224)),'Stock Tango'!$A:$G,7,FALSE),0)</f>
        <v>0</v>
      </c>
      <c r="D224" s="47">
        <f>+IFERROR(VLOOKUP(CONCATENATE(D$2,TRIM($K224)),'Stock Tango'!$A:$G,7,FALSE),0)</f>
        <v>0</v>
      </c>
      <c r="E224" s="48">
        <f t="shared" si="20"/>
        <v>0</v>
      </c>
      <c r="F224" s="46" t="e">
        <f>(A224/+VLOOKUP(K224,Consumos!$B$3:$E$1000,4,0))</f>
        <v>#N/A</v>
      </c>
      <c r="G224" s="46" t="e">
        <f t="shared" si="21"/>
        <v>#N/A</v>
      </c>
      <c r="J224"/>
      <c r="K224"/>
      <c r="L224"/>
      <c r="M224"/>
      <c r="N224"/>
      <c r="O224"/>
      <c r="P224"/>
      <c r="Q224"/>
      <c r="R224"/>
      <c r="S224"/>
      <c r="T224"/>
      <c r="U224"/>
      <c r="V224"/>
      <c r="AG224" s="49">
        <f>+E224-M224+IFERROR(VLOOKUP(TRIM($K224)&amp;$AG$4,COMPRAS!$A$1:$E$1,7,0),0)</f>
        <v>0</v>
      </c>
      <c r="AH224" s="49">
        <f>+AG224-N224+IFERROR(VLOOKUP(TRIM($K224)&amp;AH$4,COMPRAS!$A$1:$E$1,7,0),0)</f>
        <v>0</v>
      </c>
      <c r="AI224" s="49">
        <f>+AH224-O224+IFERROR(VLOOKUP(TRIM($K224)&amp;AI$4,COMPRAS!$A$1:$E$1,7,0),0)</f>
        <v>0</v>
      </c>
      <c r="AJ224" s="49">
        <f>+AI224-P224+IFERROR(VLOOKUP(TRIM($K224)&amp;AJ$4,COMPRAS!$A$1:$E$1,7,0),0)</f>
        <v>0</v>
      </c>
      <c r="AK224" s="49">
        <f>+AJ224-Q224+IFERROR(VLOOKUP(TRIM($K224)&amp;AK$4,COMPRAS!$A$1:$E$1,7,0),0)</f>
        <v>0</v>
      </c>
      <c r="AL224" s="49">
        <f>+AK224-R224+IFERROR(VLOOKUP(TRIM($K224)&amp;AL$4,COMPRAS!$A$1:$E$1,7,0),0)</f>
        <v>0</v>
      </c>
      <c r="AM224" s="49">
        <f>+AL224-S224+IFERROR(VLOOKUP(TRIM($K224)&amp;AM$4,COMPRAS!$A$1:$E$1,7,0),0)</f>
        <v>0</v>
      </c>
      <c r="AN224" s="49">
        <f>+AM224-T224+IFERROR(VLOOKUP(TRIM($K224)&amp;AN$4,COMPRAS!$A$1:$E$1,7,0),0)</f>
        <v>0</v>
      </c>
      <c r="AO224" s="49">
        <f>+AN224-U224+IFERROR(VLOOKUP(TRIM($K224)&amp;AO$4,COMPRAS!$A$1:$E$1,7,0),0)</f>
        <v>0</v>
      </c>
      <c r="AP224" s="49">
        <f>+AO224-V224+IFERROR(VLOOKUP(TRIM($K224)&amp;AP$4,COMPRAS!$A$1:$E$1,7,0),0)</f>
        <v>0</v>
      </c>
      <c r="AQ224" s="49">
        <f>+AP224-W224+IFERROR(VLOOKUP(TRIM($K224)&amp;AQ$4,COMPRAS!$A$1:$E$1,7,0),0)</f>
        <v>0</v>
      </c>
      <c r="AR224" s="49">
        <f>+AQ224-X224+IFERROR(VLOOKUP(TRIM($K224)&amp;AR$4,COMPRAS!$A$1:$E$1,7,0),0)</f>
        <v>0</v>
      </c>
      <c r="AS224" s="49">
        <f>+AR224-Y224+IFERROR(VLOOKUP(TRIM($K224)&amp;AS$4,COMPRAS!$A$1:$E$1,7,0),0)</f>
        <v>0</v>
      </c>
      <c r="AT224" s="49">
        <f>+AS224-Z224+IFERROR(VLOOKUP(TRIM($K224)&amp;AT$4,COMPRAS!$A$1:$E$1,7,0),0)</f>
        <v>0</v>
      </c>
      <c r="AU224" s="49">
        <f>+AT224-AA224+IFERROR(VLOOKUP(TRIM($K224)&amp;AU$4,COMPRAS!$A$1:$E$1,7,0),0)</f>
        <v>0</v>
      </c>
      <c r="AV224" s="49">
        <f>+AU224-AB224+IFERROR(VLOOKUP(TRIM($K224)&amp;AV$4,COMPRAS!$A$1:$E$1,7,0),0)</f>
        <v>0</v>
      </c>
    </row>
    <row r="225" spans="1:48" ht="14.4" x14ac:dyDescent="0.3">
      <c r="A225" s="46">
        <f>+IFERROR(VLOOKUP(CONCATENATE(A$2,TRIM($K225)),'Stock Tango'!$A:$G,7,FALSE),0)</f>
        <v>0</v>
      </c>
      <c r="B225" s="46">
        <f>+IFERROR(VLOOKUP(CONCATENATE(B$2,TRIM($K225)),'Stock Tango'!$A:$G,7,FALSE),0)</f>
        <v>0</v>
      </c>
      <c r="C225" s="46">
        <f>+IFERROR(VLOOKUP(CONCATENATE(C$2,TRIM($K225)),'Stock Tango'!$A:$G,7,FALSE),0)</f>
        <v>0</v>
      </c>
      <c r="D225" s="47">
        <f>+IFERROR(VLOOKUP(CONCATENATE(D$2,TRIM($K225)),'Stock Tango'!$A:$G,7,FALSE),0)</f>
        <v>0</v>
      </c>
      <c r="E225" s="48">
        <f t="shared" si="20"/>
        <v>0</v>
      </c>
      <c r="F225" s="46" t="e">
        <f>(A225/+VLOOKUP(K225,Consumos!$B$3:$E$1000,4,0))</f>
        <v>#N/A</v>
      </c>
      <c r="G225" s="46" t="e">
        <f t="shared" si="21"/>
        <v>#N/A</v>
      </c>
      <c r="J225"/>
      <c r="K225"/>
      <c r="L225"/>
      <c r="M225"/>
      <c r="N225"/>
      <c r="O225"/>
      <c r="P225"/>
      <c r="Q225"/>
      <c r="R225"/>
      <c r="S225"/>
      <c r="T225"/>
      <c r="U225"/>
      <c r="V225"/>
      <c r="AG225" s="49">
        <f>+E225-M225+IFERROR(VLOOKUP(TRIM($K225)&amp;$AG$4,COMPRAS!$A$1:$E$1,7,0),0)</f>
        <v>0</v>
      </c>
      <c r="AH225" s="49">
        <f>+AG225-N225+IFERROR(VLOOKUP(TRIM($K225)&amp;AH$4,COMPRAS!$A$1:$E$1,7,0),0)</f>
        <v>0</v>
      </c>
      <c r="AI225" s="49">
        <f>+AH225-O225+IFERROR(VLOOKUP(TRIM($K225)&amp;AI$4,COMPRAS!$A$1:$E$1,7,0),0)</f>
        <v>0</v>
      </c>
      <c r="AJ225" s="49">
        <f>+AI225-P225+IFERROR(VLOOKUP(TRIM($K225)&amp;AJ$4,COMPRAS!$A$1:$E$1,7,0),0)</f>
        <v>0</v>
      </c>
      <c r="AK225" s="49">
        <f>+AJ225-Q225+IFERROR(VLOOKUP(TRIM($K225)&amp;AK$4,COMPRAS!$A$1:$E$1,7,0),0)</f>
        <v>0</v>
      </c>
      <c r="AL225" s="49">
        <f>+AK225-R225+IFERROR(VLOOKUP(TRIM($K225)&amp;AL$4,COMPRAS!$A$1:$E$1,7,0),0)</f>
        <v>0</v>
      </c>
      <c r="AM225" s="49">
        <f>+AL225-S225+IFERROR(VLOOKUP(TRIM($K225)&amp;AM$4,COMPRAS!$A$1:$E$1,7,0),0)</f>
        <v>0</v>
      </c>
      <c r="AN225" s="49">
        <f>+AM225-T225+IFERROR(VLOOKUP(TRIM($K225)&amp;AN$4,COMPRAS!$A$1:$E$1,7,0),0)</f>
        <v>0</v>
      </c>
      <c r="AO225" s="49">
        <f>+AN225-U225+IFERROR(VLOOKUP(TRIM($K225)&amp;AO$4,COMPRAS!$A$1:$E$1,7,0),0)</f>
        <v>0</v>
      </c>
      <c r="AP225" s="49">
        <f>+AO225-V225+IFERROR(VLOOKUP(TRIM($K225)&amp;AP$4,COMPRAS!$A$1:$E$1,7,0),0)</f>
        <v>0</v>
      </c>
      <c r="AQ225" s="49">
        <f>+AP225-W225+IFERROR(VLOOKUP(TRIM($K225)&amp;AQ$4,COMPRAS!$A$1:$E$1,7,0),0)</f>
        <v>0</v>
      </c>
      <c r="AR225" s="49">
        <f>+AQ225-X225+IFERROR(VLOOKUP(TRIM($K225)&amp;AR$4,COMPRAS!$A$1:$E$1,7,0),0)</f>
        <v>0</v>
      </c>
      <c r="AS225" s="49">
        <f>+AR225-Y225+IFERROR(VLOOKUP(TRIM($K225)&amp;AS$4,COMPRAS!$A$1:$E$1,7,0),0)</f>
        <v>0</v>
      </c>
      <c r="AT225" s="49">
        <f>+AS225-Z225+IFERROR(VLOOKUP(TRIM($K225)&amp;AT$4,COMPRAS!$A$1:$E$1,7,0),0)</f>
        <v>0</v>
      </c>
      <c r="AU225" s="49">
        <f>+AT225-AA225+IFERROR(VLOOKUP(TRIM($K225)&amp;AU$4,COMPRAS!$A$1:$E$1,7,0),0)</f>
        <v>0</v>
      </c>
      <c r="AV225" s="49">
        <f>+AU225-AB225+IFERROR(VLOOKUP(TRIM($K225)&amp;AV$4,COMPRAS!$A$1:$E$1,7,0),0)</f>
        <v>0</v>
      </c>
    </row>
    <row r="226" spans="1:48" ht="14.4" x14ac:dyDescent="0.3">
      <c r="A226" s="46">
        <f>+IFERROR(VLOOKUP(CONCATENATE(A$2,TRIM($K226)),'Stock Tango'!$A:$G,7,FALSE),0)</f>
        <v>0</v>
      </c>
      <c r="B226" s="46">
        <f>+IFERROR(VLOOKUP(CONCATENATE(B$2,TRIM($K226)),'Stock Tango'!$A:$G,7,FALSE),0)</f>
        <v>0</v>
      </c>
      <c r="C226" s="46">
        <f>+IFERROR(VLOOKUP(CONCATENATE(C$2,TRIM($K226)),'Stock Tango'!$A:$G,7,FALSE),0)</f>
        <v>0</v>
      </c>
      <c r="D226" s="47">
        <f>+IFERROR(VLOOKUP(CONCATENATE(D$2,TRIM($K226)),'Stock Tango'!$A:$G,7,FALSE),0)</f>
        <v>0</v>
      </c>
      <c r="E226" s="48">
        <f t="shared" si="20"/>
        <v>0</v>
      </c>
      <c r="F226" s="46" t="e">
        <f>(A226/+VLOOKUP(K226,Consumos!$B$3:$E$1000,4,0))</f>
        <v>#N/A</v>
      </c>
      <c r="G226" s="46" t="e">
        <f t="shared" si="21"/>
        <v>#N/A</v>
      </c>
      <c r="J226"/>
      <c r="K226"/>
      <c r="L226"/>
      <c r="M226"/>
      <c r="N226"/>
      <c r="O226"/>
      <c r="P226"/>
      <c r="Q226"/>
      <c r="R226"/>
      <c r="S226"/>
      <c r="T226"/>
      <c r="U226"/>
      <c r="V226"/>
      <c r="AG226" s="49">
        <f>+E226-M226+IFERROR(VLOOKUP(TRIM($K226)&amp;$AG$4,COMPRAS!$A$1:$E$1,7,0),0)</f>
        <v>0</v>
      </c>
      <c r="AH226" s="49">
        <f>+AG226-N226+IFERROR(VLOOKUP(TRIM($K226)&amp;AH$4,COMPRAS!$A$1:$E$1,7,0),0)</f>
        <v>0</v>
      </c>
      <c r="AI226" s="49">
        <f>+AH226-O226+IFERROR(VLOOKUP(TRIM($K226)&amp;AI$4,COMPRAS!$A$1:$E$1,7,0),0)</f>
        <v>0</v>
      </c>
      <c r="AJ226" s="49">
        <f>+AI226-P226+IFERROR(VLOOKUP(TRIM($K226)&amp;AJ$4,COMPRAS!$A$1:$E$1,7,0),0)</f>
        <v>0</v>
      </c>
      <c r="AK226" s="49">
        <f>+AJ226-Q226+IFERROR(VLOOKUP(TRIM($K226)&amp;AK$4,COMPRAS!$A$1:$E$1,7,0),0)</f>
        <v>0</v>
      </c>
      <c r="AL226" s="49">
        <f>+AK226-R226+IFERROR(VLOOKUP(TRIM($K226)&amp;AL$4,COMPRAS!$A$1:$E$1,7,0),0)</f>
        <v>0</v>
      </c>
      <c r="AM226" s="49">
        <f>+AL226-S226+IFERROR(VLOOKUP(TRIM($K226)&amp;AM$4,COMPRAS!$A$1:$E$1,7,0),0)</f>
        <v>0</v>
      </c>
      <c r="AN226" s="49">
        <f>+AM226-T226+IFERROR(VLOOKUP(TRIM($K226)&amp;AN$4,COMPRAS!$A$1:$E$1,7,0),0)</f>
        <v>0</v>
      </c>
      <c r="AO226" s="49">
        <f>+AN226-U226+IFERROR(VLOOKUP(TRIM($K226)&amp;AO$4,COMPRAS!$A$1:$E$1,7,0),0)</f>
        <v>0</v>
      </c>
      <c r="AP226" s="49">
        <f>+AO226-V226+IFERROR(VLOOKUP(TRIM($K226)&amp;AP$4,COMPRAS!$A$1:$E$1,7,0),0)</f>
        <v>0</v>
      </c>
      <c r="AQ226" s="49">
        <f>+AP226-W226+IFERROR(VLOOKUP(TRIM($K226)&amp;AQ$4,COMPRAS!$A$1:$E$1,7,0),0)</f>
        <v>0</v>
      </c>
      <c r="AR226" s="49">
        <f>+AQ226-X226+IFERROR(VLOOKUP(TRIM($K226)&amp;AR$4,COMPRAS!$A$1:$E$1,7,0),0)</f>
        <v>0</v>
      </c>
      <c r="AS226" s="49">
        <f>+AR226-Y226+IFERROR(VLOOKUP(TRIM($K226)&amp;AS$4,COMPRAS!$A$1:$E$1,7,0),0)</f>
        <v>0</v>
      </c>
      <c r="AT226" s="49">
        <f>+AS226-Z226+IFERROR(VLOOKUP(TRIM($K226)&amp;AT$4,COMPRAS!$A$1:$E$1,7,0),0)</f>
        <v>0</v>
      </c>
      <c r="AU226" s="49">
        <f>+AT226-AA226+IFERROR(VLOOKUP(TRIM($K226)&amp;AU$4,COMPRAS!$A$1:$E$1,7,0),0)</f>
        <v>0</v>
      </c>
      <c r="AV226" s="49">
        <f>+AU226-AB226+IFERROR(VLOOKUP(TRIM($K226)&amp;AV$4,COMPRAS!$A$1:$E$1,7,0),0)</f>
        <v>0</v>
      </c>
    </row>
    <row r="227" spans="1:48" ht="14.4" x14ac:dyDescent="0.3">
      <c r="A227" s="46">
        <f>+IFERROR(VLOOKUP(CONCATENATE(A$2,TRIM($K227)),'Stock Tango'!$A:$G,7,FALSE),0)</f>
        <v>0</v>
      </c>
      <c r="B227" s="46">
        <f>+IFERROR(VLOOKUP(CONCATENATE(B$2,TRIM($K227)),'Stock Tango'!$A:$G,7,FALSE),0)</f>
        <v>0</v>
      </c>
      <c r="C227" s="46">
        <f>+IFERROR(VLOOKUP(CONCATENATE(C$2,TRIM($K227)),'Stock Tango'!$A:$G,7,FALSE),0)</f>
        <v>0</v>
      </c>
      <c r="D227" s="47">
        <f>+IFERROR(VLOOKUP(CONCATENATE(D$2,TRIM($K227)),'Stock Tango'!$A:$G,7,FALSE),0)</f>
        <v>0</v>
      </c>
      <c r="E227" s="48">
        <f t="shared" si="20"/>
        <v>0</v>
      </c>
      <c r="F227" s="46" t="e">
        <f>(A227/+VLOOKUP(K227,Consumos!$B$3:$E$1000,4,0))</f>
        <v>#N/A</v>
      </c>
      <c r="G227" s="46" t="e">
        <f t="shared" si="21"/>
        <v>#N/A</v>
      </c>
      <c r="J227"/>
      <c r="K227"/>
      <c r="L227"/>
      <c r="M227"/>
      <c r="N227"/>
      <c r="O227"/>
      <c r="P227"/>
      <c r="Q227"/>
      <c r="R227"/>
      <c r="S227"/>
      <c r="T227"/>
      <c r="U227"/>
      <c r="V227"/>
      <c r="AG227" s="49">
        <f>+E227-M227+IFERROR(VLOOKUP(TRIM($K227)&amp;$AG$4,COMPRAS!$A$1:$E$1,7,0),0)</f>
        <v>0</v>
      </c>
      <c r="AH227" s="49">
        <f>+AG227-N227+IFERROR(VLOOKUP(TRIM($K227)&amp;AH$4,COMPRAS!$A$1:$E$1,7,0),0)</f>
        <v>0</v>
      </c>
      <c r="AI227" s="49">
        <f>+AH227-O227+IFERROR(VLOOKUP(TRIM($K227)&amp;AI$4,COMPRAS!$A$1:$E$1,7,0),0)</f>
        <v>0</v>
      </c>
      <c r="AJ227" s="49">
        <f>+AI227-P227+IFERROR(VLOOKUP(TRIM($K227)&amp;AJ$4,COMPRAS!$A$1:$E$1,7,0),0)</f>
        <v>0</v>
      </c>
      <c r="AK227" s="49">
        <f>+AJ227-Q227+IFERROR(VLOOKUP(TRIM($K227)&amp;AK$4,COMPRAS!$A$1:$E$1,7,0),0)</f>
        <v>0</v>
      </c>
      <c r="AL227" s="49">
        <f>+AK227-R227+IFERROR(VLOOKUP(TRIM($K227)&amp;AL$4,COMPRAS!$A$1:$E$1,7,0),0)</f>
        <v>0</v>
      </c>
      <c r="AM227" s="49">
        <f>+AL227-S227+IFERROR(VLOOKUP(TRIM($K227)&amp;AM$4,COMPRAS!$A$1:$E$1,7,0),0)</f>
        <v>0</v>
      </c>
      <c r="AN227" s="49">
        <f>+AM227-T227+IFERROR(VLOOKUP(TRIM($K227)&amp;AN$4,COMPRAS!$A$1:$E$1,7,0),0)</f>
        <v>0</v>
      </c>
      <c r="AO227" s="49">
        <f>+AN227-U227+IFERROR(VLOOKUP(TRIM($K227)&amp;AO$4,COMPRAS!$A$1:$E$1,7,0),0)</f>
        <v>0</v>
      </c>
      <c r="AP227" s="49">
        <f>+AO227-V227+IFERROR(VLOOKUP(TRIM($K227)&amp;AP$4,COMPRAS!$A$1:$E$1,7,0),0)</f>
        <v>0</v>
      </c>
      <c r="AQ227" s="49">
        <f>+AP227-W227+IFERROR(VLOOKUP(TRIM($K227)&amp;AQ$4,COMPRAS!$A$1:$E$1,7,0),0)</f>
        <v>0</v>
      </c>
      <c r="AR227" s="49">
        <f>+AQ227-X227+IFERROR(VLOOKUP(TRIM($K227)&amp;AR$4,COMPRAS!$A$1:$E$1,7,0),0)</f>
        <v>0</v>
      </c>
      <c r="AS227" s="49">
        <f>+AR227-Y227+IFERROR(VLOOKUP(TRIM($K227)&amp;AS$4,COMPRAS!$A$1:$E$1,7,0),0)</f>
        <v>0</v>
      </c>
      <c r="AT227" s="49">
        <f>+AS227-Z227+IFERROR(VLOOKUP(TRIM($K227)&amp;AT$4,COMPRAS!$A$1:$E$1,7,0),0)</f>
        <v>0</v>
      </c>
      <c r="AU227" s="49">
        <f>+AT227-AA227+IFERROR(VLOOKUP(TRIM($K227)&amp;AU$4,COMPRAS!$A$1:$E$1,7,0),0)</f>
        <v>0</v>
      </c>
      <c r="AV227" s="49">
        <f>+AU227-AB227+IFERROR(VLOOKUP(TRIM($K227)&amp;AV$4,COMPRAS!$A$1:$E$1,7,0),0)</f>
        <v>0</v>
      </c>
    </row>
    <row r="228" spans="1:48" ht="14.4" x14ac:dyDescent="0.3">
      <c r="A228" s="46">
        <f>+IFERROR(VLOOKUP(CONCATENATE(A$2,TRIM($K228)),'Stock Tango'!$A:$G,7,FALSE),0)</f>
        <v>0</v>
      </c>
      <c r="B228" s="46">
        <f>+IFERROR(VLOOKUP(CONCATENATE(B$2,TRIM($K228)),'Stock Tango'!$A:$G,7,FALSE),0)</f>
        <v>0</v>
      </c>
      <c r="C228" s="46">
        <f>+IFERROR(VLOOKUP(CONCATENATE(C$2,TRIM($K228)),'Stock Tango'!$A:$G,7,FALSE),0)</f>
        <v>0</v>
      </c>
      <c r="D228" s="47">
        <f>+IFERROR(VLOOKUP(CONCATENATE(D$2,TRIM($K228)),'Stock Tango'!$A:$G,7,FALSE),0)</f>
        <v>0</v>
      </c>
      <c r="E228" s="48">
        <f t="shared" si="20"/>
        <v>0</v>
      </c>
      <c r="F228" s="46" t="e">
        <f>(A228/+VLOOKUP(K228,Consumos!$B$3:$E$1000,4,0))</f>
        <v>#N/A</v>
      </c>
      <c r="G228" s="46" t="e">
        <f t="shared" si="21"/>
        <v>#N/A</v>
      </c>
      <c r="J228"/>
      <c r="K228"/>
      <c r="L228"/>
      <c r="M228"/>
      <c r="N228"/>
      <c r="O228"/>
      <c r="P228"/>
      <c r="Q228"/>
      <c r="R228"/>
      <c r="S228"/>
      <c r="T228"/>
      <c r="U228"/>
      <c r="V228"/>
      <c r="AG228" s="49">
        <f>+E228-M228+IFERROR(VLOOKUP(TRIM($K228)&amp;$AG$4,COMPRAS!$A$1:$E$1,7,0),0)</f>
        <v>0</v>
      </c>
      <c r="AH228" s="49">
        <f>+AG228-N228+IFERROR(VLOOKUP(TRIM($K228)&amp;AH$4,COMPRAS!$A$1:$E$1,7,0),0)</f>
        <v>0</v>
      </c>
      <c r="AI228" s="49">
        <f>+AH228-O228+IFERROR(VLOOKUP(TRIM($K228)&amp;AI$4,COMPRAS!$A$1:$E$1,7,0),0)</f>
        <v>0</v>
      </c>
      <c r="AJ228" s="49">
        <f>+AI228-P228+IFERROR(VLOOKUP(TRIM($K228)&amp;AJ$4,COMPRAS!$A$1:$E$1,7,0),0)</f>
        <v>0</v>
      </c>
      <c r="AK228" s="49">
        <f>+AJ228-Q228+IFERROR(VLOOKUP(TRIM($K228)&amp;AK$4,COMPRAS!$A$1:$E$1,7,0),0)</f>
        <v>0</v>
      </c>
      <c r="AL228" s="49">
        <f>+AK228-R228+IFERROR(VLOOKUP(TRIM($K228)&amp;AL$4,COMPRAS!$A$1:$E$1,7,0),0)</f>
        <v>0</v>
      </c>
      <c r="AM228" s="49">
        <f>+AL228-S228+IFERROR(VLOOKUP(TRIM($K228)&amp;AM$4,COMPRAS!$A$1:$E$1,7,0),0)</f>
        <v>0</v>
      </c>
      <c r="AN228" s="49">
        <f>+AM228-T228+IFERROR(VLOOKUP(TRIM($K228)&amp;AN$4,COMPRAS!$A$1:$E$1,7,0),0)</f>
        <v>0</v>
      </c>
      <c r="AO228" s="49">
        <f>+AN228-U228+IFERROR(VLOOKUP(TRIM($K228)&amp;AO$4,COMPRAS!$A$1:$E$1,7,0),0)</f>
        <v>0</v>
      </c>
      <c r="AP228" s="49">
        <f>+AO228-V228+IFERROR(VLOOKUP(TRIM($K228)&amp;AP$4,COMPRAS!$A$1:$E$1,7,0),0)</f>
        <v>0</v>
      </c>
      <c r="AQ228" s="49">
        <f>+AP228-W228+IFERROR(VLOOKUP(TRIM($K228)&amp;AQ$4,COMPRAS!$A$1:$E$1,7,0),0)</f>
        <v>0</v>
      </c>
      <c r="AR228" s="49">
        <f>+AQ228-X228+IFERROR(VLOOKUP(TRIM($K228)&amp;AR$4,COMPRAS!$A$1:$E$1,7,0),0)</f>
        <v>0</v>
      </c>
      <c r="AS228" s="49">
        <f>+AR228-Y228+IFERROR(VLOOKUP(TRIM($K228)&amp;AS$4,COMPRAS!$A$1:$E$1,7,0),0)</f>
        <v>0</v>
      </c>
      <c r="AT228" s="49">
        <f>+AS228-Z228+IFERROR(VLOOKUP(TRIM($K228)&amp;AT$4,COMPRAS!$A$1:$E$1,7,0),0)</f>
        <v>0</v>
      </c>
      <c r="AU228" s="49">
        <f>+AT228-AA228+IFERROR(VLOOKUP(TRIM($K228)&amp;AU$4,COMPRAS!$A$1:$E$1,7,0),0)</f>
        <v>0</v>
      </c>
      <c r="AV228" s="49">
        <f>+AU228-AB228+IFERROR(VLOOKUP(TRIM($K228)&amp;AV$4,COMPRAS!$A$1:$E$1,7,0),0)</f>
        <v>0</v>
      </c>
    </row>
    <row r="229" spans="1:48" ht="14.4" x14ac:dyDescent="0.3">
      <c r="A229" s="46">
        <f>+IFERROR(VLOOKUP(CONCATENATE(A$2,TRIM($K229)),'Stock Tango'!$A:$G,7,FALSE),0)</f>
        <v>0</v>
      </c>
      <c r="B229" s="46">
        <f>+IFERROR(VLOOKUP(CONCATENATE(B$2,TRIM($K229)),'Stock Tango'!$A:$G,7,FALSE),0)</f>
        <v>0</v>
      </c>
      <c r="C229" s="46">
        <f>+IFERROR(VLOOKUP(CONCATENATE(C$2,TRIM($K229)),'Stock Tango'!$A:$G,7,FALSE),0)</f>
        <v>0</v>
      </c>
      <c r="D229" s="47">
        <f>+IFERROR(VLOOKUP(CONCATENATE(D$2,TRIM($K229)),'Stock Tango'!$A:$G,7,FALSE),0)</f>
        <v>0</v>
      </c>
      <c r="E229" s="48">
        <f t="shared" si="20"/>
        <v>0</v>
      </c>
      <c r="F229" s="46" t="e">
        <f>(A229/+VLOOKUP(K229,Consumos!$B$3:$E$1000,4,0))</f>
        <v>#N/A</v>
      </c>
      <c r="G229" s="46" t="e">
        <f t="shared" si="21"/>
        <v>#N/A</v>
      </c>
      <c r="J229"/>
      <c r="K229"/>
      <c r="L229"/>
      <c r="M229"/>
      <c r="N229"/>
      <c r="O229"/>
      <c r="P229"/>
      <c r="Q229"/>
      <c r="R229"/>
      <c r="S229"/>
      <c r="T229"/>
      <c r="U229"/>
      <c r="V229"/>
      <c r="AG229" s="49">
        <f>+E229-M229+IFERROR(VLOOKUP(TRIM($K229)&amp;$AG$4,COMPRAS!$A$1:$E$1,7,0),0)</f>
        <v>0</v>
      </c>
      <c r="AH229" s="49">
        <f>+AG229-N229+IFERROR(VLOOKUP(TRIM($K229)&amp;AH$4,COMPRAS!$A$1:$E$1,7,0),0)</f>
        <v>0</v>
      </c>
      <c r="AI229" s="49">
        <f>+AH229-O229+IFERROR(VLOOKUP(TRIM($K229)&amp;AI$4,COMPRAS!$A$1:$E$1,7,0),0)</f>
        <v>0</v>
      </c>
      <c r="AJ229" s="49">
        <f>+AI229-P229+IFERROR(VLOOKUP(TRIM($K229)&amp;AJ$4,COMPRAS!$A$1:$E$1,7,0),0)</f>
        <v>0</v>
      </c>
      <c r="AK229" s="49">
        <f>+AJ229-Q229+IFERROR(VLOOKUP(TRIM($K229)&amp;AK$4,COMPRAS!$A$1:$E$1,7,0),0)</f>
        <v>0</v>
      </c>
      <c r="AL229" s="49">
        <f>+AK229-R229+IFERROR(VLOOKUP(TRIM($K229)&amp;AL$4,COMPRAS!$A$1:$E$1,7,0),0)</f>
        <v>0</v>
      </c>
      <c r="AM229" s="49">
        <f>+AL229-S229+IFERROR(VLOOKUP(TRIM($K229)&amp;AM$4,COMPRAS!$A$1:$E$1,7,0),0)</f>
        <v>0</v>
      </c>
      <c r="AN229" s="49">
        <f>+AM229-T229+IFERROR(VLOOKUP(TRIM($K229)&amp;AN$4,COMPRAS!$A$1:$E$1,7,0),0)</f>
        <v>0</v>
      </c>
      <c r="AO229" s="49">
        <f>+AN229-U229+IFERROR(VLOOKUP(TRIM($K229)&amp;AO$4,COMPRAS!$A$1:$E$1,7,0),0)</f>
        <v>0</v>
      </c>
      <c r="AP229" s="49">
        <f>+AO229-V229+IFERROR(VLOOKUP(TRIM($K229)&amp;AP$4,COMPRAS!$A$1:$E$1,7,0),0)</f>
        <v>0</v>
      </c>
      <c r="AQ229" s="49">
        <f>+AP229-W229+IFERROR(VLOOKUP(TRIM($K229)&amp;AQ$4,COMPRAS!$A$1:$E$1,7,0),0)</f>
        <v>0</v>
      </c>
      <c r="AR229" s="49">
        <f>+AQ229-X229+IFERROR(VLOOKUP(TRIM($K229)&amp;AR$4,COMPRAS!$A$1:$E$1,7,0),0)</f>
        <v>0</v>
      </c>
      <c r="AS229" s="49">
        <f>+AR229-Y229+IFERROR(VLOOKUP(TRIM($K229)&amp;AS$4,COMPRAS!$A$1:$E$1,7,0),0)</f>
        <v>0</v>
      </c>
      <c r="AT229" s="49">
        <f>+AS229-Z229+IFERROR(VLOOKUP(TRIM($K229)&amp;AT$4,COMPRAS!$A$1:$E$1,7,0),0)</f>
        <v>0</v>
      </c>
      <c r="AU229" s="49">
        <f>+AT229-AA229+IFERROR(VLOOKUP(TRIM($K229)&amp;AU$4,COMPRAS!$A$1:$E$1,7,0),0)</f>
        <v>0</v>
      </c>
      <c r="AV229" s="49">
        <f>+AU229-AB229+IFERROR(VLOOKUP(TRIM($K229)&amp;AV$4,COMPRAS!$A$1:$E$1,7,0),0)</f>
        <v>0</v>
      </c>
    </row>
    <row r="230" spans="1:48" ht="14.4" x14ac:dyDescent="0.3">
      <c r="A230" s="46">
        <f>+IFERROR(VLOOKUP(CONCATENATE(A$2,TRIM($K230)),'Stock Tango'!$A:$G,7,FALSE),0)</f>
        <v>0</v>
      </c>
      <c r="B230" s="46">
        <f>+IFERROR(VLOOKUP(CONCATENATE(B$2,TRIM($K230)),'Stock Tango'!$A:$G,7,FALSE),0)</f>
        <v>0</v>
      </c>
      <c r="C230" s="46">
        <f>+IFERROR(VLOOKUP(CONCATENATE(C$2,TRIM($K230)),'Stock Tango'!$A:$G,7,FALSE),0)</f>
        <v>0</v>
      </c>
      <c r="D230" s="47">
        <f>+IFERROR(VLOOKUP(CONCATENATE(D$2,TRIM($K230)),'Stock Tango'!$A:$G,7,FALSE),0)</f>
        <v>0</v>
      </c>
      <c r="E230" s="48">
        <f t="shared" si="20"/>
        <v>0</v>
      </c>
      <c r="F230" s="46" t="e">
        <f>(A230/+VLOOKUP(K230,Consumos!$B$3:$E$1000,4,0))</f>
        <v>#N/A</v>
      </c>
      <c r="G230" s="46" t="e">
        <f t="shared" si="21"/>
        <v>#N/A</v>
      </c>
      <c r="J230"/>
      <c r="K230"/>
      <c r="L230"/>
      <c r="M230"/>
      <c r="N230"/>
      <c r="O230"/>
      <c r="P230"/>
      <c r="Q230"/>
      <c r="R230"/>
      <c r="S230"/>
      <c r="T230"/>
      <c r="U230"/>
      <c r="V230"/>
      <c r="AG230" s="49">
        <f>+E230-M230+IFERROR(VLOOKUP(TRIM($K230)&amp;$AG$4,COMPRAS!$A$1:$E$1,7,0),0)</f>
        <v>0</v>
      </c>
      <c r="AH230" s="49">
        <f>+AG230-N230+IFERROR(VLOOKUP(TRIM($K230)&amp;AH$4,COMPRAS!$A$1:$E$1,7,0),0)</f>
        <v>0</v>
      </c>
      <c r="AI230" s="49">
        <f>+AH230-O230+IFERROR(VLOOKUP(TRIM($K230)&amp;AI$4,COMPRAS!$A$1:$E$1,7,0),0)</f>
        <v>0</v>
      </c>
      <c r="AJ230" s="49">
        <f>+AI230-P230+IFERROR(VLOOKUP(TRIM($K230)&amp;AJ$4,COMPRAS!$A$1:$E$1,7,0),0)</f>
        <v>0</v>
      </c>
      <c r="AK230" s="49">
        <f>+AJ230-Q230+IFERROR(VLOOKUP(TRIM($K230)&amp;AK$4,COMPRAS!$A$1:$E$1,7,0),0)</f>
        <v>0</v>
      </c>
      <c r="AL230" s="49">
        <f>+AK230-R230+IFERROR(VLOOKUP(TRIM($K230)&amp;AL$4,COMPRAS!$A$1:$E$1,7,0),0)</f>
        <v>0</v>
      </c>
      <c r="AM230" s="49">
        <f>+AL230-S230+IFERROR(VLOOKUP(TRIM($K230)&amp;AM$4,COMPRAS!$A$1:$E$1,7,0),0)</f>
        <v>0</v>
      </c>
      <c r="AN230" s="49">
        <f>+AM230-T230+IFERROR(VLOOKUP(TRIM($K230)&amp;AN$4,COMPRAS!$A$1:$E$1,7,0),0)</f>
        <v>0</v>
      </c>
      <c r="AO230" s="49">
        <f>+AN230-U230+IFERROR(VLOOKUP(TRIM($K230)&amp;AO$4,COMPRAS!$A$1:$E$1,7,0),0)</f>
        <v>0</v>
      </c>
      <c r="AP230" s="49">
        <f>+AO230-V230+IFERROR(VLOOKUP(TRIM($K230)&amp;AP$4,COMPRAS!$A$1:$E$1,7,0),0)</f>
        <v>0</v>
      </c>
      <c r="AQ230" s="49">
        <f>+AP230-W230+IFERROR(VLOOKUP(TRIM($K230)&amp;AQ$4,COMPRAS!$A$1:$E$1,7,0),0)</f>
        <v>0</v>
      </c>
      <c r="AR230" s="49">
        <f>+AQ230-X230+IFERROR(VLOOKUP(TRIM($K230)&amp;AR$4,COMPRAS!$A$1:$E$1,7,0),0)</f>
        <v>0</v>
      </c>
      <c r="AS230" s="49">
        <f>+AR230-Y230+IFERROR(VLOOKUP(TRIM($K230)&amp;AS$4,COMPRAS!$A$1:$E$1,7,0),0)</f>
        <v>0</v>
      </c>
      <c r="AT230" s="49">
        <f>+AS230-Z230+IFERROR(VLOOKUP(TRIM($K230)&amp;AT$4,COMPRAS!$A$1:$E$1,7,0),0)</f>
        <v>0</v>
      </c>
      <c r="AU230" s="49">
        <f>+AT230-AA230+IFERROR(VLOOKUP(TRIM($K230)&amp;AU$4,COMPRAS!$A$1:$E$1,7,0),0)</f>
        <v>0</v>
      </c>
      <c r="AV230" s="49">
        <f>+AU230-AB230+IFERROR(VLOOKUP(TRIM($K230)&amp;AV$4,COMPRAS!$A$1:$E$1,7,0),0)</f>
        <v>0</v>
      </c>
    </row>
    <row r="231" spans="1:48" ht="14.4" x14ac:dyDescent="0.3">
      <c r="A231" s="46">
        <f>+IFERROR(VLOOKUP(CONCATENATE(A$2,TRIM($K231)),'Stock Tango'!$A:$G,7,FALSE),0)</f>
        <v>0</v>
      </c>
      <c r="B231" s="46">
        <f>+IFERROR(VLOOKUP(CONCATENATE(B$2,TRIM($K231)),'Stock Tango'!$A:$G,7,FALSE),0)</f>
        <v>0</v>
      </c>
      <c r="C231" s="46">
        <f>+IFERROR(VLOOKUP(CONCATENATE(C$2,TRIM($K231)),'Stock Tango'!$A:$G,7,FALSE),0)</f>
        <v>0</v>
      </c>
      <c r="D231" s="47">
        <f>+IFERROR(VLOOKUP(CONCATENATE(D$2,TRIM($K231)),'Stock Tango'!$A:$G,7,FALSE),0)</f>
        <v>0</v>
      </c>
      <c r="E231" s="48">
        <f t="shared" si="20"/>
        <v>0</v>
      </c>
      <c r="F231" s="46" t="e">
        <f>(A231/+VLOOKUP(K231,Consumos!$B$3:$E$1000,4,0))</f>
        <v>#N/A</v>
      </c>
      <c r="G231" s="46" t="e">
        <f t="shared" si="21"/>
        <v>#N/A</v>
      </c>
      <c r="J231"/>
      <c r="K231"/>
      <c r="L231"/>
      <c r="M231"/>
      <c r="N231"/>
      <c r="O231"/>
      <c r="P231"/>
      <c r="Q231"/>
      <c r="R231"/>
      <c r="S231"/>
      <c r="T231"/>
      <c r="U231"/>
      <c r="V231"/>
      <c r="AG231" s="49">
        <f>+E231-M231+IFERROR(VLOOKUP(TRIM($K231)&amp;$AG$4,COMPRAS!$A$1:$E$1,7,0),0)</f>
        <v>0</v>
      </c>
      <c r="AH231" s="49">
        <f>+AG231-N231+IFERROR(VLOOKUP(TRIM($K231)&amp;AH$4,COMPRAS!$A$1:$E$1,7,0),0)</f>
        <v>0</v>
      </c>
      <c r="AI231" s="49">
        <f>+AH231-O231+IFERROR(VLOOKUP(TRIM($K231)&amp;AI$4,COMPRAS!$A$1:$E$1,7,0),0)</f>
        <v>0</v>
      </c>
      <c r="AJ231" s="49">
        <f>+AI231-P231+IFERROR(VLOOKUP(TRIM($K231)&amp;AJ$4,COMPRAS!$A$1:$E$1,7,0),0)</f>
        <v>0</v>
      </c>
      <c r="AK231" s="49">
        <f>+AJ231-Q231+IFERROR(VLOOKUP(TRIM($K231)&amp;AK$4,COMPRAS!$A$1:$E$1,7,0),0)</f>
        <v>0</v>
      </c>
      <c r="AL231" s="49">
        <f>+AK231-R231+IFERROR(VLOOKUP(TRIM($K231)&amp;AL$4,COMPRAS!$A$1:$E$1,7,0),0)</f>
        <v>0</v>
      </c>
      <c r="AM231" s="49">
        <f>+AL231-S231+IFERROR(VLOOKUP(TRIM($K231)&amp;AM$4,COMPRAS!$A$1:$E$1,7,0),0)</f>
        <v>0</v>
      </c>
      <c r="AN231" s="49">
        <f>+AM231-T231+IFERROR(VLOOKUP(TRIM($K231)&amp;AN$4,COMPRAS!$A$1:$E$1,7,0),0)</f>
        <v>0</v>
      </c>
      <c r="AO231" s="49">
        <f>+AN231-U231+IFERROR(VLOOKUP(TRIM($K231)&amp;AO$4,COMPRAS!$A$1:$E$1,7,0),0)</f>
        <v>0</v>
      </c>
      <c r="AP231" s="49">
        <f>+AO231-V231+IFERROR(VLOOKUP(TRIM($K231)&amp;AP$4,COMPRAS!$A$1:$E$1,7,0),0)</f>
        <v>0</v>
      </c>
      <c r="AQ231" s="49">
        <f>+AP231-W231+IFERROR(VLOOKUP(TRIM($K231)&amp;AQ$4,COMPRAS!$A$1:$E$1,7,0),0)</f>
        <v>0</v>
      </c>
      <c r="AR231" s="49">
        <f>+AQ231-X231+IFERROR(VLOOKUP(TRIM($K231)&amp;AR$4,COMPRAS!$A$1:$E$1,7,0),0)</f>
        <v>0</v>
      </c>
      <c r="AS231" s="49">
        <f>+AR231-Y231+IFERROR(VLOOKUP(TRIM($K231)&amp;AS$4,COMPRAS!$A$1:$E$1,7,0),0)</f>
        <v>0</v>
      </c>
      <c r="AT231" s="49">
        <f>+AS231-Z231+IFERROR(VLOOKUP(TRIM($K231)&amp;AT$4,COMPRAS!$A$1:$E$1,7,0),0)</f>
        <v>0</v>
      </c>
      <c r="AU231" s="49">
        <f>+AT231-AA231+IFERROR(VLOOKUP(TRIM($K231)&amp;AU$4,COMPRAS!$A$1:$E$1,7,0),0)</f>
        <v>0</v>
      </c>
      <c r="AV231" s="49">
        <f>+AU231-AB231+IFERROR(VLOOKUP(TRIM($K231)&amp;AV$4,COMPRAS!$A$1:$E$1,7,0),0)</f>
        <v>0</v>
      </c>
    </row>
    <row r="232" spans="1:48" ht="14.4" x14ac:dyDescent="0.3">
      <c r="J232"/>
      <c r="K232"/>
      <c r="L232"/>
      <c r="M232"/>
      <c r="N232"/>
      <c r="O232"/>
      <c r="P232"/>
      <c r="Q232"/>
      <c r="R232"/>
      <c r="S232"/>
      <c r="T232"/>
      <c r="U232"/>
      <c r="V232"/>
      <c r="AG232" s="49">
        <f>+E232-M232+IFERROR(VLOOKUP(TRIM($K232)&amp;$AG$4,COMPRAS!$A$1:$E$1,7,0),0)</f>
        <v>0</v>
      </c>
      <c r="AH232" s="49">
        <f>+AG232-N232+IFERROR(VLOOKUP(TRIM($K232)&amp;AH$4,COMPRAS!$A$1:$E$1,7,0),0)</f>
        <v>0</v>
      </c>
      <c r="AI232" s="49">
        <f>+AH232-O232+IFERROR(VLOOKUP(TRIM($K232)&amp;AI$4,COMPRAS!$A$1:$E$1,7,0),0)</f>
        <v>0</v>
      </c>
      <c r="AJ232" s="49">
        <f>+AI232-P232+IFERROR(VLOOKUP(TRIM($K232)&amp;AJ$4,COMPRAS!$A$1:$E$1,7,0),0)</f>
        <v>0</v>
      </c>
      <c r="AK232" s="49">
        <f>+AJ232-Q232+IFERROR(VLOOKUP(TRIM($K232)&amp;AK$4,COMPRAS!$A$1:$E$1,7,0),0)</f>
        <v>0</v>
      </c>
      <c r="AL232" s="49">
        <f>+AK232-R232+IFERROR(VLOOKUP(TRIM($K232)&amp;AL$4,COMPRAS!$A$1:$E$1,7,0),0)</f>
        <v>0</v>
      </c>
      <c r="AM232" s="49">
        <f>+AL232-S232+IFERROR(VLOOKUP(TRIM($K232)&amp;AM$4,COMPRAS!$A$1:$E$1,7,0),0)</f>
        <v>0</v>
      </c>
      <c r="AN232" s="49">
        <f>+AM232-T232+IFERROR(VLOOKUP(TRIM($K232)&amp;AN$4,COMPRAS!$A$1:$E$1,7,0),0)</f>
        <v>0</v>
      </c>
      <c r="AO232" s="49">
        <f>+AN232-U232+IFERROR(VLOOKUP(TRIM($K232)&amp;AO$4,COMPRAS!$A$1:$E$1,7,0),0)</f>
        <v>0</v>
      </c>
      <c r="AP232" s="49">
        <f>+AO232-V232+IFERROR(VLOOKUP(TRIM($K232)&amp;AP$4,COMPRAS!$A$1:$E$1,7,0),0)</f>
        <v>0</v>
      </c>
      <c r="AQ232" s="49">
        <f>+AP232-W232+IFERROR(VLOOKUP(TRIM($K232)&amp;AQ$4,COMPRAS!$A$1:$E$1,7,0),0)</f>
        <v>0</v>
      </c>
      <c r="AR232" s="49">
        <f>+AQ232-X232+IFERROR(VLOOKUP(TRIM($K232)&amp;AR$4,COMPRAS!$A$1:$E$1,7,0),0)</f>
        <v>0</v>
      </c>
      <c r="AS232" s="49">
        <f>+AR232-Y232+IFERROR(VLOOKUP(TRIM($K232)&amp;AS$4,COMPRAS!$A$1:$E$1,7,0),0)</f>
        <v>0</v>
      </c>
      <c r="AT232" s="49">
        <f>+AS232-Z232+IFERROR(VLOOKUP(TRIM($K232)&amp;AT$4,COMPRAS!$A$1:$E$1,7,0),0)</f>
        <v>0</v>
      </c>
      <c r="AU232" s="49">
        <f>+AT232-AA232+IFERROR(VLOOKUP(TRIM($K232)&amp;AU$4,COMPRAS!$A$1:$E$1,7,0),0)</f>
        <v>0</v>
      </c>
      <c r="AV232" s="49">
        <f>+AU232-AB232+IFERROR(VLOOKUP(TRIM($K232)&amp;AV$4,COMPRAS!$A$1:$E$1,7,0),0)</f>
        <v>0</v>
      </c>
    </row>
    <row r="233" spans="1:48" ht="14.4" x14ac:dyDescent="0.3">
      <c r="J233"/>
      <c r="K233"/>
      <c r="L233"/>
      <c r="M233"/>
      <c r="N233"/>
      <c r="O233"/>
      <c r="P233"/>
      <c r="Q233"/>
      <c r="R233"/>
      <c r="S233"/>
      <c r="T233"/>
      <c r="U233"/>
      <c r="V233"/>
      <c r="AG233" s="49">
        <f>+E233-M233+IFERROR(VLOOKUP(TRIM($K233)&amp;$AG$4,COMPRAS!$A$1:$E$1,7,0),0)</f>
        <v>0</v>
      </c>
      <c r="AH233" s="49">
        <f>+AG233-N233+IFERROR(VLOOKUP(TRIM($K233)&amp;AH$4,COMPRAS!$A$1:$E$1,7,0),0)</f>
        <v>0</v>
      </c>
      <c r="AI233" s="49">
        <f>+AH233-O233+IFERROR(VLOOKUP(TRIM($K233)&amp;AI$4,COMPRAS!$A$1:$E$1,7,0),0)</f>
        <v>0</v>
      </c>
      <c r="AJ233" s="49">
        <f>+AI233-P233+IFERROR(VLOOKUP(TRIM($K233)&amp;AJ$4,COMPRAS!$A$1:$E$1,7,0),0)</f>
        <v>0</v>
      </c>
      <c r="AK233" s="49">
        <f>+AJ233-Q233+IFERROR(VLOOKUP(TRIM($K233)&amp;AK$4,COMPRAS!$A$1:$E$1,7,0),0)</f>
        <v>0</v>
      </c>
      <c r="AL233" s="49">
        <f>+AK233-R233+IFERROR(VLOOKUP(TRIM($K233)&amp;AL$4,COMPRAS!$A$1:$E$1,7,0),0)</f>
        <v>0</v>
      </c>
      <c r="AM233" s="49">
        <f>+AL233-S233+IFERROR(VLOOKUP(TRIM($K233)&amp;AM$4,COMPRAS!$A$1:$E$1,7,0),0)</f>
        <v>0</v>
      </c>
      <c r="AN233" s="49">
        <f>+AM233-T233+IFERROR(VLOOKUP(TRIM($K233)&amp;AN$4,COMPRAS!$A$1:$E$1,7,0),0)</f>
        <v>0</v>
      </c>
      <c r="AO233" s="49">
        <f>+AN233-U233+IFERROR(VLOOKUP(TRIM($K233)&amp;AO$4,COMPRAS!$A$1:$E$1,7,0),0)</f>
        <v>0</v>
      </c>
      <c r="AP233" s="49">
        <f>+AO233-V233+IFERROR(VLOOKUP(TRIM($K233)&amp;AP$4,COMPRAS!$A$1:$E$1,7,0),0)</f>
        <v>0</v>
      </c>
      <c r="AQ233" s="49">
        <f>+AP233-W233+IFERROR(VLOOKUP(TRIM($K233)&amp;AQ$4,COMPRAS!$A$1:$E$1,7,0),0)</f>
        <v>0</v>
      </c>
      <c r="AR233" s="49">
        <f>+AQ233-X233+IFERROR(VLOOKUP(TRIM($K233)&amp;AR$4,COMPRAS!$A$1:$E$1,7,0),0)</f>
        <v>0</v>
      </c>
      <c r="AS233" s="49">
        <f>+AR233-Y233+IFERROR(VLOOKUP(TRIM($K233)&amp;AS$4,COMPRAS!$A$1:$E$1,7,0),0)</f>
        <v>0</v>
      </c>
      <c r="AT233" s="49">
        <f>+AS233-Z233+IFERROR(VLOOKUP(TRIM($K233)&amp;AT$4,COMPRAS!$A$1:$E$1,7,0),0)</f>
        <v>0</v>
      </c>
      <c r="AU233" s="49">
        <f>+AT233-AA233+IFERROR(VLOOKUP(TRIM($K233)&amp;AU$4,COMPRAS!$A$1:$E$1,7,0),0)</f>
        <v>0</v>
      </c>
      <c r="AV233" s="49">
        <f>+AU233-AB233+IFERROR(VLOOKUP(TRIM($K233)&amp;AV$4,COMPRAS!$A$1:$E$1,7,0),0)</f>
        <v>0</v>
      </c>
    </row>
    <row r="234" spans="1:48" ht="14.4" x14ac:dyDescent="0.3">
      <c r="J234"/>
      <c r="K234"/>
      <c r="L234"/>
      <c r="M234"/>
      <c r="N234"/>
      <c r="O234"/>
      <c r="P234"/>
      <c r="Q234"/>
      <c r="R234"/>
      <c r="S234"/>
      <c r="T234"/>
      <c r="U234"/>
      <c r="V234"/>
      <c r="AG234" s="49">
        <f>+E234-M234+IFERROR(VLOOKUP(TRIM($K234)&amp;$AG$4,COMPRAS!$A$1:$E$1,7,0),0)</f>
        <v>0</v>
      </c>
      <c r="AH234" s="49">
        <f>+AG234-N234+IFERROR(VLOOKUP(TRIM($K234)&amp;AH$4,COMPRAS!$A$1:$E$1,7,0),0)</f>
        <v>0</v>
      </c>
      <c r="AI234" s="49">
        <f>+AH234-O234+IFERROR(VLOOKUP(TRIM($K234)&amp;AI$4,COMPRAS!$A$1:$E$1,7,0),0)</f>
        <v>0</v>
      </c>
      <c r="AJ234" s="49">
        <f>+AI234-P234+IFERROR(VLOOKUP(TRIM($K234)&amp;AJ$4,COMPRAS!$A$1:$E$1,7,0),0)</f>
        <v>0</v>
      </c>
      <c r="AK234" s="49">
        <f>+AJ234-Q234+IFERROR(VLOOKUP(TRIM($K234)&amp;AK$4,COMPRAS!$A$1:$E$1,7,0),0)</f>
        <v>0</v>
      </c>
      <c r="AL234" s="49">
        <f>+AK234-R234+IFERROR(VLOOKUP(TRIM($K234)&amp;AL$4,COMPRAS!$A$1:$E$1,7,0),0)</f>
        <v>0</v>
      </c>
      <c r="AM234" s="49">
        <f>+AL234-S234+IFERROR(VLOOKUP(TRIM($K234)&amp;AM$4,COMPRAS!$A$1:$E$1,7,0),0)</f>
        <v>0</v>
      </c>
      <c r="AN234" s="49">
        <f>+AM234-T234+IFERROR(VLOOKUP(TRIM($K234)&amp;AN$4,COMPRAS!$A$1:$E$1,7,0),0)</f>
        <v>0</v>
      </c>
      <c r="AO234" s="49">
        <f>+AN234-U234+IFERROR(VLOOKUP(TRIM($K234)&amp;AO$4,COMPRAS!$A$1:$E$1,7,0),0)</f>
        <v>0</v>
      </c>
      <c r="AP234" s="49">
        <f>+AO234-V234+IFERROR(VLOOKUP(TRIM($K234)&amp;AP$4,COMPRAS!$A$1:$E$1,7,0),0)</f>
        <v>0</v>
      </c>
      <c r="AQ234" s="49">
        <f>+AP234-W234+IFERROR(VLOOKUP(TRIM($K234)&amp;AQ$4,COMPRAS!$A$1:$E$1,7,0),0)</f>
        <v>0</v>
      </c>
      <c r="AR234" s="49">
        <f>+AQ234-X234+IFERROR(VLOOKUP(TRIM($K234)&amp;AR$4,COMPRAS!$A$1:$E$1,7,0),0)</f>
        <v>0</v>
      </c>
      <c r="AS234" s="49">
        <f>+AR234-Y234+IFERROR(VLOOKUP(TRIM($K234)&amp;AS$4,COMPRAS!$A$1:$E$1,7,0),0)</f>
        <v>0</v>
      </c>
      <c r="AT234" s="49">
        <f>+AS234-Z234+IFERROR(VLOOKUP(TRIM($K234)&amp;AT$4,COMPRAS!$A$1:$E$1,7,0),0)</f>
        <v>0</v>
      </c>
      <c r="AU234" s="49">
        <f>+AT234-AA234+IFERROR(VLOOKUP(TRIM($K234)&amp;AU$4,COMPRAS!$A$1:$E$1,7,0),0)</f>
        <v>0</v>
      </c>
      <c r="AV234" s="49">
        <f>+AU234-AB234+IFERROR(VLOOKUP(TRIM($K234)&amp;AV$4,COMPRAS!$A$1:$E$1,7,0),0)</f>
        <v>0</v>
      </c>
    </row>
    <row r="235" spans="1:48" ht="14.4" x14ac:dyDescent="0.3">
      <c r="J235"/>
      <c r="K235"/>
      <c r="L235"/>
      <c r="M235"/>
      <c r="N235"/>
      <c r="O235"/>
      <c r="P235"/>
      <c r="Q235"/>
      <c r="R235"/>
      <c r="S235"/>
      <c r="T235"/>
      <c r="U235"/>
      <c r="V235"/>
      <c r="AG235" s="49">
        <f>+E235-M235+IFERROR(VLOOKUP(TRIM($K235)&amp;$AG$4,COMPRAS!$A$1:$E$1,7,0),0)</f>
        <v>0</v>
      </c>
      <c r="AH235" s="49">
        <f>+AG235-N235+IFERROR(VLOOKUP(TRIM($K235)&amp;AH$4,COMPRAS!$A$1:$E$1,7,0),0)</f>
        <v>0</v>
      </c>
      <c r="AI235" s="49">
        <f>+AH235-O235+IFERROR(VLOOKUP(TRIM($K235)&amp;AI$4,COMPRAS!$A$1:$E$1,7,0),0)</f>
        <v>0</v>
      </c>
      <c r="AJ235" s="49">
        <f>+AI235-P235+IFERROR(VLOOKUP(TRIM($K235)&amp;AJ$4,COMPRAS!$A$1:$E$1,7,0),0)</f>
        <v>0</v>
      </c>
      <c r="AK235" s="49">
        <f>+AJ235-Q235+IFERROR(VLOOKUP(TRIM($K235)&amp;AK$4,COMPRAS!$A$1:$E$1,7,0),0)</f>
        <v>0</v>
      </c>
      <c r="AL235" s="49">
        <f>+AK235-R235+IFERROR(VLOOKUP(TRIM($K235)&amp;AL$4,COMPRAS!$A$1:$E$1,7,0),0)</f>
        <v>0</v>
      </c>
      <c r="AM235" s="49">
        <f>+AL235-S235+IFERROR(VLOOKUP(TRIM($K235)&amp;AM$4,COMPRAS!$A$1:$E$1,7,0),0)</f>
        <v>0</v>
      </c>
      <c r="AN235" s="49">
        <f>+AM235-T235+IFERROR(VLOOKUP(TRIM($K235)&amp;AN$4,COMPRAS!$A$1:$E$1,7,0),0)</f>
        <v>0</v>
      </c>
      <c r="AO235" s="49">
        <f>+AN235-U235+IFERROR(VLOOKUP(TRIM($K235)&amp;AO$4,COMPRAS!$A$1:$E$1,7,0),0)</f>
        <v>0</v>
      </c>
      <c r="AP235" s="49">
        <f>+AO235-V235+IFERROR(VLOOKUP(TRIM($K235)&amp;AP$4,COMPRAS!$A$1:$E$1,7,0),0)</f>
        <v>0</v>
      </c>
      <c r="AQ235" s="49">
        <f>+AP235-W235+IFERROR(VLOOKUP(TRIM($K235)&amp;AQ$4,COMPRAS!$A$1:$E$1,7,0),0)</f>
        <v>0</v>
      </c>
      <c r="AR235" s="49">
        <f>+AQ235-X235+IFERROR(VLOOKUP(TRIM($K235)&amp;AR$4,COMPRAS!$A$1:$E$1,7,0),0)</f>
        <v>0</v>
      </c>
      <c r="AS235" s="49">
        <f>+AR235-Y235+IFERROR(VLOOKUP(TRIM($K235)&amp;AS$4,COMPRAS!$A$1:$E$1,7,0),0)</f>
        <v>0</v>
      </c>
      <c r="AT235" s="49">
        <f>+AS235-Z235+IFERROR(VLOOKUP(TRIM($K235)&amp;AT$4,COMPRAS!$A$1:$E$1,7,0),0)</f>
        <v>0</v>
      </c>
      <c r="AU235" s="49">
        <f>+AT235-AA235+IFERROR(VLOOKUP(TRIM($K235)&amp;AU$4,COMPRAS!$A$1:$E$1,7,0),0)</f>
        <v>0</v>
      </c>
      <c r="AV235" s="49">
        <f>+AU235-AB235+IFERROR(VLOOKUP(TRIM($K235)&amp;AV$4,COMPRAS!$A$1:$E$1,7,0),0)</f>
        <v>0</v>
      </c>
    </row>
    <row r="236" spans="1:48" ht="14.4" x14ac:dyDescent="0.3">
      <c r="J236"/>
      <c r="K236"/>
      <c r="L236"/>
      <c r="M236"/>
      <c r="N236"/>
      <c r="O236"/>
      <c r="P236"/>
      <c r="Q236"/>
      <c r="R236"/>
      <c r="S236"/>
      <c r="T236"/>
      <c r="U236"/>
      <c r="V236"/>
      <c r="AG236" s="49">
        <f>+E236-M236+IFERROR(VLOOKUP(TRIM($K236)&amp;$AG$4,COMPRAS!$A$1:$E$1,7,0),0)</f>
        <v>0</v>
      </c>
      <c r="AH236" s="49">
        <f>+AG236-N236+IFERROR(VLOOKUP(TRIM($K236)&amp;AH$4,COMPRAS!$A$1:$E$1,7,0),0)</f>
        <v>0</v>
      </c>
      <c r="AI236" s="49">
        <f>+AH236-O236+IFERROR(VLOOKUP(TRIM($K236)&amp;AI$4,COMPRAS!$A$1:$E$1,7,0),0)</f>
        <v>0</v>
      </c>
      <c r="AJ236" s="49">
        <f>+AI236-P236+IFERROR(VLOOKUP(TRIM($K236)&amp;AJ$4,COMPRAS!$A$1:$E$1,7,0),0)</f>
        <v>0</v>
      </c>
      <c r="AK236" s="49">
        <f>+AJ236-Q236+IFERROR(VLOOKUP(TRIM($K236)&amp;AK$4,COMPRAS!$A$1:$E$1,7,0),0)</f>
        <v>0</v>
      </c>
      <c r="AL236" s="49">
        <f>+AK236-R236+IFERROR(VLOOKUP(TRIM($K236)&amp;AL$4,COMPRAS!$A$1:$E$1,7,0),0)</f>
        <v>0</v>
      </c>
      <c r="AM236" s="49">
        <f>+AL236-S236+IFERROR(VLOOKUP(TRIM($K236)&amp;AM$4,COMPRAS!$A$1:$E$1,7,0),0)</f>
        <v>0</v>
      </c>
      <c r="AN236" s="49">
        <f>+AM236-T236+IFERROR(VLOOKUP(TRIM($K236)&amp;AN$4,COMPRAS!$A$1:$E$1,7,0),0)</f>
        <v>0</v>
      </c>
      <c r="AO236" s="49">
        <f>+AN236-U236+IFERROR(VLOOKUP(TRIM($K236)&amp;AO$4,COMPRAS!$A$1:$E$1,7,0),0)</f>
        <v>0</v>
      </c>
      <c r="AP236" s="49">
        <f>+AO236-V236+IFERROR(VLOOKUP(TRIM($K236)&amp;AP$4,COMPRAS!$A$1:$E$1,7,0),0)</f>
        <v>0</v>
      </c>
      <c r="AQ236" s="49">
        <f>+AP236-W236+IFERROR(VLOOKUP(TRIM($K236)&amp;AQ$4,COMPRAS!$A$1:$E$1,7,0),0)</f>
        <v>0</v>
      </c>
      <c r="AR236" s="49">
        <f>+AQ236-X236+IFERROR(VLOOKUP(TRIM($K236)&amp;AR$4,COMPRAS!$A$1:$E$1,7,0),0)</f>
        <v>0</v>
      </c>
      <c r="AS236" s="49">
        <f>+AR236-Y236+IFERROR(VLOOKUP(TRIM($K236)&amp;AS$4,COMPRAS!$A$1:$E$1,7,0),0)</f>
        <v>0</v>
      </c>
      <c r="AT236" s="49">
        <f>+AS236-Z236+IFERROR(VLOOKUP(TRIM($K236)&amp;AT$4,COMPRAS!$A$1:$E$1,7,0),0)</f>
        <v>0</v>
      </c>
      <c r="AU236" s="49">
        <f>+AT236-AA236+IFERROR(VLOOKUP(TRIM($K236)&amp;AU$4,COMPRAS!$A$1:$E$1,7,0),0)</f>
        <v>0</v>
      </c>
      <c r="AV236" s="49">
        <f>+AU236-AB236+IFERROR(VLOOKUP(TRIM($K236)&amp;AV$4,COMPRAS!$A$1:$E$1,7,0),0)</f>
        <v>0</v>
      </c>
    </row>
    <row r="237" spans="1:48" ht="14.4" x14ac:dyDescent="0.3">
      <c r="J237"/>
      <c r="K237"/>
      <c r="L237"/>
      <c r="M237"/>
      <c r="N237"/>
      <c r="O237"/>
      <c r="P237"/>
      <c r="Q237"/>
      <c r="R237"/>
      <c r="S237"/>
      <c r="T237"/>
      <c r="U237"/>
      <c r="V237"/>
      <c r="AG237" s="49">
        <f>+E237-M237+IFERROR(VLOOKUP(TRIM($K237)&amp;$AG$4,COMPRAS!$A$1:$E$1,7,0),0)</f>
        <v>0</v>
      </c>
      <c r="AH237" s="49">
        <f>+AG237-N237+IFERROR(VLOOKUP(TRIM($K237)&amp;AH$4,COMPRAS!$A$1:$E$1,7,0),0)</f>
        <v>0</v>
      </c>
      <c r="AI237" s="49">
        <f>+AH237-O237+IFERROR(VLOOKUP(TRIM($K237)&amp;AI$4,COMPRAS!$A$1:$E$1,7,0),0)</f>
        <v>0</v>
      </c>
      <c r="AJ237" s="49">
        <f>+AI237-P237+IFERROR(VLOOKUP(TRIM($K237)&amp;AJ$4,COMPRAS!$A$1:$E$1,7,0),0)</f>
        <v>0</v>
      </c>
      <c r="AK237" s="49">
        <f>+AJ237-Q237+IFERROR(VLOOKUP(TRIM($K237)&amp;AK$4,COMPRAS!$A$1:$E$1,7,0),0)</f>
        <v>0</v>
      </c>
      <c r="AL237" s="49">
        <f>+AK237-R237+IFERROR(VLOOKUP(TRIM($K237)&amp;AL$4,COMPRAS!$A$1:$E$1,7,0),0)</f>
        <v>0</v>
      </c>
      <c r="AM237" s="49">
        <f>+AL237-S237+IFERROR(VLOOKUP(TRIM($K237)&amp;AM$4,COMPRAS!$A$1:$E$1,7,0),0)</f>
        <v>0</v>
      </c>
      <c r="AN237" s="49">
        <f>+AM237-T237+IFERROR(VLOOKUP(TRIM($K237)&amp;AN$4,COMPRAS!$A$1:$E$1,7,0),0)</f>
        <v>0</v>
      </c>
      <c r="AO237" s="49">
        <f>+AN237-U237+IFERROR(VLOOKUP(TRIM($K237)&amp;AO$4,COMPRAS!$A$1:$E$1,7,0),0)</f>
        <v>0</v>
      </c>
      <c r="AP237" s="49">
        <f>+AO237-V237+IFERROR(VLOOKUP(TRIM($K237)&amp;AP$4,COMPRAS!$A$1:$E$1,7,0),0)</f>
        <v>0</v>
      </c>
      <c r="AQ237" s="49">
        <f>+AP237-W237+IFERROR(VLOOKUP(TRIM($K237)&amp;AQ$4,COMPRAS!$A$1:$E$1,7,0),0)</f>
        <v>0</v>
      </c>
      <c r="AR237" s="49">
        <f>+AQ237-X237+IFERROR(VLOOKUP(TRIM($K237)&amp;AR$4,COMPRAS!$A$1:$E$1,7,0),0)</f>
        <v>0</v>
      </c>
      <c r="AS237" s="49">
        <f>+AR237-Y237+IFERROR(VLOOKUP(TRIM($K237)&amp;AS$4,COMPRAS!$A$1:$E$1,7,0),0)</f>
        <v>0</v>
      </c>
      <c r="AT237" s="49">
        <f>+AS237-Z237+IFERROR(VLOOKUP(TRIM($K237)&amp;AT$4,COMPRAS!$A$1:$E$1,7,0),0)</f>
        <v>0</v>
      </c>
      <c r="AU237" s="49">
        <f>+AT237-AA237+IFERROR(VLOOKUP(TRIM($K237)&amp;AU$4,COMPRAS!$A$1:$E$1,7,0),0)</f>
        <v>0</v>
      </c>
      <c r="AV237" s="49">
        <f>+AU237-AB237+IFERROR(VLOOKUP(TRIM($K237)&amp;AV$4,COMPRAS!$A$1:$E$1,7,0),0)</f>
        <v>0</v>
      </c>
    </row>
    <row r="238" spans="1:48" ht="14.4" x14ac:dyDescent="0.3">
      <c r="J238"/>
      <c r="K238"/>
      <c r="L238"/>
      <c r="M238"/>
      <c r="N238"/>
      <c r="O238"/>
      <c r="P238"/>
      <c r="Q238"/>
      <c r="R238"/>
      <c r="S238"/>
      <c r="T238"/>
      <c r="U238"/>
      <c r="V238"/>
      <c r="AG238" s="49">
        <f>+E238-M238+IFERROR(VLOOKUP(TRIM($K238)&amp;$AG$4,COMPRAS!$A$1:$E$1,7,0),0)</f>
        <v>0</v>
      </c>
      <c r="AH238" s="49">
        <f>+AG238-N238+IFERROR(VLOOKUP(TRIM($K238)&amp;AH$4,COMPRAS!$A$1:$E$1,7,0),0)</f>
        <v>0</v>
      </c>
      <c r="AI238" s="49">
        <f>+AH238-O238+IFERROR(VLOOKUP(TRIM($K238)&amp;AI$4,COMPRAS!$A$1:$E$1,7,0),0)</f>
        <v>0</v>
      </c>
      <c r="AJ238" s="49">
        <f>+AI238-P238+IFERROR(VLOOKUP(TRIM($K238)&amp;AJ$4,COMPRAS!$A$1:$E$1,7,0),0)</f>
        <v>0</v>
      </c>
      <c r="AK238" s="49">
        <f>+AJ238-Q238+IFERROR(VLOOKUP(TRIM($K238)&amp;AK$4,COMPRAS!$A$1:$E$1,7,0),0)</f>
        <v>0</v>
      </c>
      <c r="AL238" s="49">
        <f>+AK238-R238+IFERROR(VLOOKUP(TRIM($K238)&amp;AL$4,COMPRAS!$A$1:$E$1,7,0),0)</f>
        <v>0</v>
      </c>
      <c r="AM238" s="49">
        <f>+AL238-S238+IFERROR(VLOOKUP(TRIM($K238)&amp;AM$4,COMPRAS!$A$1:$E$1,7,0),0)</f>
        <v>0</v>
      </c>
      <c r="AN238" s="49">
        <f>+AM238-T238+IFERROR(VLOOKUP(TRIM($K238)&amp;AN$4,COMPRAS!$A$1:$E$1,7,0),0)</f>
        <v>0</v>
      </c>
      <c r="AO238" s="49">
        <f>+AN238-U238+IFERROR(VLOOKUP(TRIM($K238)&amp;AO$4,COMPRAS!$A$1:$E$1,7,0),0)</f>
        <v>0</v>
      </c>
      <c r="AP238" s="49">
        <f>+AO238-V238+IFERROR(VLOOKUP(TRIM($K238)&amp;AP$4,COMPRAS!$A$1:$E$1,7,0),0)</f>
        <v>0</v>
      </c>
      <c r="AQ238" s="49">
        <f>+AP238-W238+IFERROR(VLOOKUP(TRIM($K238)&amp;AQ$4,COMPRAS!$A$1:$E$1,7,0),0)</f>
        <v>0</v>
      </c>
      <c r="AR238" s="49">
        <f>+AQ238-X238+IFERROR(VLOOKUP(TRIM($K238)&amp;AR$4,COMPRAS!$A$1:$E$1,7,0),0)</f>
        <v>0</v>
      </c>
      <c r="AS238" s="49">
        <f>+AR238-Y238+IFERROR(VLOOKUP(TRIM($K238)&amp;AS$4,COMPRAS!$A$1:$E$1,7,0),0)</f>
        <v>0</v>
      </c>
      <c r="AT238" s="49">
        <f>+AS238-Z238+IFERROR(VLOOKUP(TRIM($K238)&amp;AT$4,COMPRAS!$A$1:$E$1,7,0),0)</f>
        <v>0</v>
      </c>
      <c r="AU238" s="49">
        <f>+AT238-AA238+IFERROR(VLOOKUP(TRIM($K238)&amp;AU$4,COMPRAS!$A$1:$E$1,7,0),0)</f>
        <v>0</v>
      </c>
      <c r="AV238" s="49">
        <f>+AU238-AB238+IFERROR(VLOOKUP(TRIM($K238)&amp;AV$4,COMPRAS!$A$1:$E$1,7,0),0)</f>
        <v>0</v>
      </c>
    </row>
    <row r="239" spans="1:48" ht="14.4" x14ac:dyDescent="0.3">
      <c r="J239"/>
      <c r="K239"/>
      <c r="L239"/>
      <c r="M239"/>
      <c r="N239"/>
      <c r="O239"/>
      <c r="P239"/>
      <c r="Q239"/>
      <c r="R239"/>
      <c r="S239"/>
      <c r="T239"/>
      <c r="U239"/>
      <c r="V239"/>
      <c r="AG239" s="49">
        <f>+E239-M239+IFERROR(VLOOKUP(TRIM($K239)&amp;$AG$4,COMPRAS!$A$1:$E$1,7,0),0)</f>
        <v>0</v>
      </c>
      <c r="AH239" s="49">
        <f>+AG239-N239+IFERROR(VLOOKUP(TRIM($K239)&amp;AH$4,COMPRAS!$A$1:$E$1,7,0),0)</f>
        <v>0</v>
      </c>
      <c r="AI239" s="49">
        <f>+AH239-O239+IFERROR(VLOOKUP(TRIM($K239)&amp;AI$4,COMPRAS!$A$1:$E$1,7,0),0)</f>
        <v>0</v>
      </c>
      <c r="AJ239" s="49">
        <f>+AI239-P239+IFERROR(VLOOKUP(TRIM($K239)&amp;AJ$4,COMPRAS!$A$1:$E$1,7,0),0)</f>
        <v>0</v>
      </c>
      <c r="AK239" s="49">
        <f>+AJ239-Q239+IFERROR(VLOOKUP(TRIM($K239)&amp;AK$4,COMPRAS!$A$1:$E$1,7,0),0)</f>
        <v>0</v>
      </c>
      <c r="AL239" s="49">
        <f>+AK239-R239+IFERROR(VLOOKUP(TRIM($K239)&amp;AL$4,COMPRAS!$A$1:$E$1,7,0),0)</f>
        <v>0</v>
      </c>
      <c r="AM239" s="49">
        <f>+AL239-S239+IFERROR(VLOOKUP(TRIM($K239)&amp;AM$4,COMPRAS!$A$1:$E$1,7,0),0)</f>
        <v>0</v>
      </c>
      <c r="AN239" s="49">
        <f>+AM239-T239+IFERROR(VLOOKUP(TRIM($K239)&amp;AN$4,COMPRAS!$A$1:$E$1,7,0),0)</f>
        <v>0</v>
      </c>
      <c r="AO239" s="49">
        <f>+AN239-U239+IFERROR(VLOOKUP(TRIM($K239)&amp;AO$4,COMPRAS!$A$1:$E$1,7,0),0)</f>
        <v>0</v>
      </c>
      <c r="AP239" s="49">
        <f>+AO239-V239+IFERROR(VLOOKUP(TRIM($K239)&amp;AP$4,COMPRAS!$A$1:$E$1,7,0),0)</f>
        <v>0</v>
      </c>
      <c r="AQ239" s="49">
        <f>+AP239-W239+IFERROR(VLOOKUP(TRIM($K239)&amp;AQ$4,COMPRAS!$A$1:$E$1,7,0),0)</f>
        <v>0</v>
      </c>
      <c r="AR239" s="49">
        <f>+AQ239-X239+IFERROR(VLOOKUP(TRIM($K239)&amp;AR$4,COMPRAS!$A$1:$E$1,7,0),0)</f>
        <v>0</v>
      </c>
      <c r="AS239" s="49">
        <f>+AR239-Y239+IFERROR(VLOOKUP(TRIM($K239)&amp;AS$4,COMPRAS!$A$1:$E$1,7,0),0)</f>
        <v>0</v>
      </c>
      <c r="AT239" s="49">
        <f>+AS239-Z239+IFERROR(VLOOKUP(TRIM($K239)&amp;AT$4,COMPRAS!$A$1:$E$1,7,0),0)</f>
        <v>0</v>
      </c>
      <c r="AU239" s="49">
        <f>+AT239-AA239+IFERROR(VLOOKUP(TRIM($K239)&amp;AU$4,COMPRAS!$A$1:$E$1,7,0),0)</f>
        <v>0</v>
      </c>
      <c r="AV239" s="49">
        <f>+AU239-AB239+IFERROR(VLOOKUP(TRIM($K239)&amp;AV$4,COMPRAS!$A$1:$E$1,7,0),0)</f>
        <v>0</v>
      </c>
    </row>
    <row r="240" spans="1:48" ht="14.4" x14ac:dyDescent="0.3">
      <c r="J240"/>
      <c r="K240"/>
      <c r="L240"/>
      <c r="M240"/>
      <c r="N240"/>
      <c r="O240"/>
      <c r="P240"/>
      <c r="Q240"/>
      <c r="R240"/>
      <c r="S240"/>
      <c r="T240"/>
      <c r="U240"/>
      <c r="V240"/>
      <c r="AG240" s="49">
        <f>+E240-M240+IFERROR(VLOOKUP(TRIM($K240)&amp;$AG$4,COMPRAS!$A$1:$E$1,7,0),0)</f>
        <v>0</v>
      </c>
      <c r="AH240" s="49">
        <f>+AG240-N240+IFERROR(VLOOKUP(TRIM($K240)&amp;AH$4,COMPRAS!$A$1:$E$1,7,0),0)</f>
        <v>0</v>
      </c>
      <c r="AI240" s="49">
        <f>+AH240-O240+IFERROR(VLOOKUP(TRIM($K240)&amp;AI$4,COMPRAS!$A$1:$E$1,7,0),0)</f>
        <v>0</v>
      </c>
      <c r="AJ240" s="49">
        <f>+AI240-P240+IFERROR(VLOOKUP(TRIM($K240)&amp;AJ$4,COMPRAS!$A$1:$E$1,7,0),0)</f>
        <v>0</v>
      </c>
      <c r="AK240" s="49">
        <f>+AJ240-Q240+IFERROR(VLOOKUP(TRIM($K240)&amp;AK$4,COMPRAS!$A$1:$E$1,7,0),0)</f>
        <v>0</v>
      </c>
      <c r="AL240" s="49">
        <f>+AK240-R240+IFERROR(VLOOKUP(TRIM($K240)&amp;AL$4,COMPRAS!$A$1:$E$1,7,0),0)</f>
        <v>0</v>
      </c>
      <c r="AM240" s="49">
        <f>+AL240-S240+IFERROR(VLOOKUP(TRIM($K240)&amp;AM$4,COMPRAS!$A$1:$E$1,7,0),0)</f>
        <v>0</v>
      </c>
      <c r="AN240" s="49">
        <f>+AM240-T240+IFERROR(VLOOKUP(TRIM($K240)&amp;AN$4,COMPRAS!$A$1:$E$1,7,0),0)</f>
        <v>0</v>
      </c>
      <c r="AO240" s="49">
        <f>+AN240-U240+IFERROR(VLOOKUP(TRIM($K240)&amp;AO$4,COMPRAS!$A$1:$E$1,7,0),0)</f>
        <v>0</v>
      </c>
      <c r="AP240" s="49">
        <f>+AO240-V240+IFERROR(VLOOKUP(TRIM($K240)&amp;AP$4,COMPRAS!$A$1:$E$1,7,0),0)</f>
        <v>0</v>
      </c>
      <c r="AQ240" s="49">
        <f>+AP240-W240+IFERROR(VLOOKUP(TRIM($K240)&amp;AQ$4,COMPRAS!$A$1:$E$1,7,0),0)</f>
        <v>0</v>
      </c>
      <c r="AR240" s="49">
        <f>+AQ240-X240+IFERROR(VLOOKUP(TRIM($K240)&amp;AR$4,COMPRAS!$A$1:$E$1,7,0),0)</f>
        <v>0</v>
      </c>
      <c r="AS240" s="49">
        <f>+AR240-Y240+IFERROR(VLOOKUP(TRIM($K240)&amp;AS$4,COMPRAS!$A$1:$E$1,7,0),0)</f>
        <v>0</v>
      </c>
      <c r="AT240" s="49">
        <f>+AS240-Z240+IFERROR(VLOOKUP(TRIM($K240)&amp;AT$4,COMPRAS!$A$1:$E$1,7,0),0)</f>
        <v>0</v>
      </c>
      <c r="AU240" s="49">
        <f>+AT240-AA240+IFERROR(VLOOKUP(TRIM($K240)&amp;AU$4,COMPRAS!$A$1:$E$1,7,0),0)</f>
        <v>0</v>
      </c>
      <c r="AV240" s="49">
        <f>+AU240-AB240+IFERROR(VLOOKUP(TRIM($K240)&amp;AV$4,COMPRAS!$A$1:$E$1,7,0),0)</f>
        <v>0</v>
      </c>
    </row>
    <row r="241" spans="10:48" ht="14.4" x14ac:dyDescent="0.3">
      <c r="J241"/>
      <c r="K241"/>
      <c r="L241"/>
      <c r="M241"/>
      <c r="N241"/>
      <c r="O241"/>
      <c r="P241"/>
      <c r="Q241"/>
      <c r="R241"/>
      <c r="S241"/>
      <c r="T241"/>
      <c r="U241"/>
      <c r="V241"/>
      <c r="AG241" s="49">
        <f>+E241-M241+IFERROR(VLOOKUP(TRIM($K241)&amp;$AG$4,COMPRAS!$A$1:$E$1,7,0),0)</f>
        <v>0</v>
      </c>
      <c r="AH241" s="49">
        <f>+AG241-N241+IFERROR(VLOOKUP(TRIM($K241)&amp;AH$4,COMPRAS!$A$1:$E$1,7,0),0)</f>
        <v>0</v>
      </c>
      <c r="AI241" s="49">
        <f>+AH241-O241+IFERROR(VLOOKUP(TRIM($K241)&amp;AI$4,COMPRAS!$A$1:$E$1,7,0),0)</f>
        <v>0</v>
      </c>
      <c r="AJ241" s="49">
        <f>+AI241-P241+IFERROR(VLOOKUP(TRIM($K241)&amp;AJ$4,COMPRAS!$A$1:$E$1,7,0),0)</f>
        <v>0</v>
      </c>
      <c r="AK241" s="49">
        <f>+AJ241-Q241+IFERROR(VLOOKUP(TRIM($K241)&amp;AK$4,COMPRAS!$A$1:$E$1,7,0),0)</f>
        <v>0</v>
      </c>
      <c r="AL241" s="49">
        <f>+AK241-R241+IFERROR(VLOOKUP(TRIM($K241)&amp;AL$4,COMPRAS!$A$1:$E$1,7,0),0)</f>
        <v>0</v>
      </c>
      <c r="AM241" s="49">
        <f>+AL241-S241+IFERROR(VLOOKUP(TRIM($K241)&amp;AM$4,COMPRAS!$A$1:$E$1,7,0),0)</f>
        <v>0</v>
      </c>
      <c r="AN241" s="49">
        <f>+AM241-T241+IFERROR(VLOOKUP(TRIM($K241)&amp;AN$4,COMPRAS!$A$1:$E$1,7,0),0)</f>
        <v>0</v>
      </c>
      <c r="AO241" s="49">
        <f>+AN241-U241+IFERROR(VLOOKUP(TRIM($K241)&amp;AO$4,COMPRAS!$A$1:$E$1,7,0),0)</f>
        <v>0</v>
      </c>
      <c r="AP241" s="49">
        <f>+AO241-V241+IFERROR(VLOOKUP(TRIM($K241)&amp;AP$4,COMPRAS!$A$1:$E$1,7,0),0)</f>
        <v>0</v>
      </c>
      <c r="AQ241" s="49">
        <f>+AP241-W241+IFERROR(VLOOKUP(TRIM($K241)&amp;AQ$4,COMPRAS!$A$1:$E$1,7,0),0)</f>
        <v>0</v>
      </c>
      <c r="AR241" s="49">
        <f>+AQ241-X241+IFERROR(VLOOKUP(TRIM($K241)&amp;AR$4,COMPRAS!$A$1:$E$1,7,0),0)</f>
        <v>0</v>
      </c>
      <c r="AS241" s="49">
        <f>+AR241-Y241+IFERROR(VLOOKUP(TRIM($K241)&amp;AS$4,COMPRAS!$A$1:$E$1,7,0),0)</f>
        <v>0</v>
      </c>
      <c r="AT241" s="49">
        <f>+AS241-Z241+IFERROR(VLOOKUP(TRIM($K241)&amp;AT$4,COMPRAS!$A$1:$E$1,7,0),0)</f>
        <v>0</v>
      </c>
      <c r="AU241" s="49">
        <f>+AT241-AA241+IFERROR(VLOOKUP(TRIM($K241)&amp;AU$4,COMPRAS!$A$1:$E$1,7,0),0)</f>
        <v>0</v>
      </c>
      <c r="AV241" s="49">
        <f>+AU241-AB241+IFERROR(VLOOKUP(TRIM($K241)&amp;AV$4,COMPRAS!$A$1:$E$1,7,0),0)</f>
        <v>0</v>
      </c>
    </row>
    <row r="242" spans="10:48" ht="14.4" x14ac:dyDescent="0.3">
      <c r="J242"/>
      <c r="K242"/>
      <c r="L242"/>
      <c r="M242"/>
      <c r="N242"/>
      <c r="O242"/>
      <c r="P242"/>
      <c r="Q242"/>
      <c r="R242"/>
      <c r="S242"/>
      <c r="T242"/>
      <c r="U242"/>
      <c r="V242"/>
      <c r="AG242" s="49">
        <f>+E242-M242+IFERROR(VLOOKUP(TRIM($K242)&amp;$AG$4,COMPRAS!$A$1:$E$1,7,0),0)</f>
        <v>0</v>
      </c>
      <c r="AH242" s="49">
        <f>+AG242-N242+IFERROR(VLOOKUP(TRIM($K242)&amp;AH$4,COMPRAS!$A$1:$E$1,7,0),0)</f>
        <v>0</v>
      </c>
      <c r="AI242" s="49">
        <f>+AH242-O242+IFERROR(VLOOKUP(TRIM($K242)&amp;AI$4,COMPRAS!$A$1:$E$1,7,0),0)</f>
        <v>0</v>
      </c>
      <c r="AJ242" s="49">
        <f>+AI242-P242+IFERROR(VLOOKUP(TRIM($K242)&amp;AJ$4,COMPRAS!$A$1:$E$1,7,0),0)</f>
        <v>0</v>
      </c>
      <c r="AK242" s="49">
        <f>+AJ242-Q242+IFERROR(VLOOKUP(TRIM($K242)&amp;AK$4,COMPRAS!$A$1:$E$1,7,0),0)</f>
        <v>0</v>
      </c>
      <c r="AL242" s="49">
        <f>+AK242-R242+IFERROR(VLOOKUP(TRIM($K242)&amp;AL$4,COMPRAS!$A$1:$E$1,7,0),0)</f>
        <v>0</v>
      </c>
      <c r="AM242" s="49">
        <f>+AL242-S242+IFERROR(VLOOKUP(TRIM($K242)&amp;AM$4,COMPRAS!$A$1:$E$1,7,0),0)</f>
        <v>0</v>
      </c>
      <c r="AN242" s="49">
        <f>+AM242-T242+IFERROR(VLOOKUP(TRIM($K242)&amp;AN$4,COMPRAS!$A$1:$E$1,7,0),0)</f>
        <v>0</v>
      </c>
      <c r="AO242" s="49">
        <f>+AN242-U242+IFERROR(VLOOKUP(TRIM($K242)&amp;AO$4,COMPRAS!$A$1:$E$1,7,0),0)</f>
        <v>0</v>
      </c>
      <c r="AP242" s="49">
        <f>+AO242-V242+IFERROR(VLOOKUP(TRIM($K242)&amp;AP$4,COMPRAS!$A$1:$E$1,7,0),0)</f>
        <v>0</v>
      </c>
      <c r="AQ242" s="49">
        <f>+AP242-W242+IFERROR(VLOOKUP(TRIM($K242)&amp;AQ$4,COMPRAS!$A$1:$E$1,7,0),0)</f>
        <v>0</v>
      </c>
      <c r="AR242" s="49">
        <f>+AQ242-X242+IFERROR(VLOOKUP(TRIM($K242)&amp;AR$4,COMPRAS!$A$1:$E$1,7,0),0)</f>
        <v>0</v>
      </c>
      <c r="AS242" s="49">
        <f>+AR242-Y242+IFERROR(VLOOKUP(TRIM($K242)&amp;AS$4,COMPRAS!$A$1:$E$1,7,0),0)</f>
        <v>0</v>
      </c>
      <c r="AT242" s="49">
        <f>+AS242-Z242+IFERROR(VLOOKUP(TRIM($K242)&amp;AT$4,COMPRAS!$A$1:$E$1,7,0),0)</f>
        <v>0</v>
      </c>
      <c r="AU242" s="49">
        <f>+AT242-AA242+IFERROR(VLOOKUP(TRIM($K242)&amp;AU$4,COMPRAS!$A$1:$E$1,7,0),0)</f>
        <v>0</v>
      </c>
      <c r="AV242" s="49">
        <f>+AU242-AB242+IFERROR(VLOOKUP(TRIM($K242)&amp;AV$4,COMPRAS!$A$1:$E$1,7,0),0)</f>
        <v>0</v>
      </c>
    </row>
    <row r="243" spans="10:48" ht="14.4" x14ac:dyDescent="0.3">
      <c r="J243"/>
      <c r="K243"/>
      <c r="L243"/>
      <c r="M243"/>
      <c r="N243"/>
      <c r="O243"/>
      <c r="P243"/>
      <c r="Q243"/>
      <c r="R243"/>
      <c r="S243"/>
      <c r="T243"/>
      <c r="U243"/>
      <c r="V243"/>
      <c r="AG243" s="49">
        <f>+E243-M243+IFERROR(VLOOKUP(TRIM($K243)&amp;$AG$4,COMPRAS!$A$1:$E$1,7,0),0)</f>
        <v>0</v>
      </c>
      <c r="AH243" s="49">
        <f>+AG243-N243+IFERROR(VLOOKUP(TRIM($K243)&amp;AH$4,COMPRAS!$A$1:$E$1,7,0),0)</f>
        <v>0</v>
      </c>
      <c r="AI243" s="49">
        <f>+AH243-O243+IFERROR(VLOOKUP(TRIM($K243)&amp;AI$4,COMPRAS!$A$1:$E$1,7,0),0)</f>
        <v>0</v>
      </c>
      <c r="AJ243" s="49">
        <f>+AI243-P243+IFERROR(VLOOKUP(TRIM($K243)&amp;AJ$4,COMPRAS!$A$1:$E$1,7,0),0)</f>
        <v>0</v>
      </c>
      <c r="AK243" s="49">
        <f>+AJ243-Q243+IFERROR(VLOOKUP(TRIM($K243)&amp;AK$4,COMPRAS!$A$1:$E$1,7,0),0)</f>
        <v>0</v>
      </c>
      <c r="AL243" s="49">
        <f>+AK243-R243+IFERROR(VLOOKUP(TRIM($K243)&amp;AL$4,COMPRAS!$A$1:$E$1,7,0),0)</f>
        <v>0</v>
      </c>
      <c r="AM243" s="49">
        <f>+AL243-S243+IFERROR(VLOOKUP(TRIM($K243)&amp;AM$4,COMPRAS!$A$1:$E$1,7,0),0)</f>
        <v>0</v>
      </c>
      <c r="AN243" s="49">
        <f>+AM243-T243+IFERROR(VLOOKUP(TRIM($K243)&amp;AN$4,COMPRAS!$A$1:$E$1,7,0),0)</f>
        <v>0</v>
      </c>
      <c r="AO243" s="49">
        <f>+AN243-U243+IFERROR(VLOOKUP(TRIM($K243)&amp;AO$4,COMPRAS!$A$1:$E$1,7,0),0)</f>
        <v>0</v>
      </c>
      <c r="AP243" s="49">
        <f>+AO243-V243+IFERROR(VLOOKUP(TRIM($K243)&amp;AP$4,COMPRAS!$A$1:$E$1,7,0),0)</f>
        <v>0</v>
      </c>
      <c r="AQ243" s="49">
        <f>+AP243-W243+IFERROR(VLOOKUP(TRIM($K243)&amp;AQ$4,COMPRAS!$A$1:$E$1,7,0),0)</f>
        <v>0</v>
      </c>
      <c r="AR243" s="49">
        <f>+AQ243-X243+IFERROR(VLOOKUP(TRIM($K243)&amp;AR$4,COMPRAS!$A$1:$E$1,7,0),0)</f>
        <v>0</v>
      </c>
      <c r="AS243" s="49">
        <f>+AR243-Y243+IFERROR(VLOOKUP(TRIM($K243)&amp;AS$4,COMPRAS!$A$1:$E$1,7,0),0)</f>
        <v>0</v>
      </c>
      <c r="AT243" s="49">
        <f>+AS243-Z243+IFERROR(VLOOKUP(TRIM($K243)&amp;AT$4,COMPRAS!$A$1:$E$1,7,0),0)</f>
        <v>0</v>
      </c>
      <c r="AU243" s="49">
        <f>+AT243-AA243+IFERROR(VLOOKUP(TRIM($K243)&amp;AU$4,COMPRAS!$A$1:$E$1,7,0),0)</f>
        <v>0</v>
      </c>
      <c r="AV243" s="49">
        <f>+AU243-AB243+IFERROR(VLOOKUP(TRIM($K243)&amp;AV$4,COMPRAS!$A$1:$E$1,7,0),0)</f>
        <v>0</v>
      </c>
    </row>
    <row r="244" spans="10:48" ht="14.4" x14ac:dyDescent="0.3">
      <c r="J244"/>
      <c r="K244"/>
      <c r="L244"/>
      <c r="M244"/>
      <c r="N244"/>
      <c r="O244"/>
      <c r="P244"/>
      <c r="Q244"/>
      <c r="R244"/>
      <c r="S244"/>
      <c r="T244"/>
      <c r="U244"/>
      <c r="V244"/>
      <c r="AG244" s="49">
        <f>+E244-M244+IFERROR(VLOOKUP(TRIM($K244)&amp;$AG$4,COMPRAS!$A$1:$E$1,7,0),0)</f>
        <v>0</v>
      </c>
      <c r="AH244" s="49">
        <f>+AG244-N244+IFERROR(VLOOKUP(TRIM($K244)&amp;AH$4,COMPRAS!$A$1:$E$1,7,0),0)</f>
        <v>0</v>
      </c>
      <c r="AI244" s="49">
        <f>+AH244-O244+IFERROR(VLOOKUP(TRIM($K244)&amp;AI$4,COMPRAS!$A$1:$E$1,7,0),0)</f>
        <v>0</v>
      </c>
      <c r="AJ244" s="49">
        <f>+AI244-P244+IFERROR(VLOOKUP(TRIM($K244)&amp;AJ$4,COMPRAS!$A$1:$E$1,7,0),0)</f>
        <v>0</v>
      </c>
      <c r="AK244" s="49">
        <f>+AJ244-Q244+IFERROR(VLOOKUP(TRIM($K244)&amp;AK$4,COMPRAS!$A$1:$E$1,7,0),0)</f>
        <v>0</v>
      </c>
      <c r="AL244" s="49">
        <f>+AK244-R244+IFERROR(VLOOKUP(TRIM($K244)&amp;AL$4,COMPRAS!$A$1:$E$1,7,0),0)</f>
        <v>0</v>
      </c>
      <c r="AM244" s="49">
        <f>+AL244-S244+IFERROR(VLOOKUP(TRIM($K244)&amp;AM$4,COMPRAS!$A$1:$E$1,7,0),0)</f>
        <v>0</v>
      </c>
      <c r="AN244" s="49">
        <f>+AM244-T244+IFERROR(VLOOKUP(TRIM($K244)&amp;AN$4,COMPRAS!$A$1:$E$1,7,0),0)</f>
        <v>0</v>
      </c>
      <c r="AO244" s="49">
        <f>+AN244-U244+IFERROR(VLOOKUP(TRIM($K244)&amp;AO$4,COMPRAS!$A$1:$E$1,7,0),0)</f>
        <v>0</v>
      </c>
      <c r="AP244" s="49">
        <f>+AO244-V244+IFERROR(VLOOKUP(TRIM($K244)&amp;AP$4,COMPRAS!$A$1:$E$1,7,0),0)</f>
        <v>0</v>
      </c>
      <c r="AQ244" s="49">
        <f>+AP244-W244+IFERROR(VLOOKUP(TRIM($K244)&amp;AQ$4,COMPRAS!$A$1:$E$1,7,0),0)</f>
        <v>0</v>
      </c>
      <c r="AR244" s="49">
        <f>+AQ244-X244+IFERROR(VLOOKUP(TRIM($K244)&amp;AR$4,COMPRAS!$A$1:$E$1,7,0),0)</f>
        <v>0</v>
      </c>
      <c r="AS244" s="49">
        <f>+AR244-Y244+IFERROR(VLOOKUP(TRIM($K244)&amp;AS$4,COMPRAS!$A$1:$E$1,7,0),0)</f>
        <v>0</v>
      </c>
      <c r="AT244" s="49">
        <f>+AS244-Z244+IFERROR(VLOOKUP(TRIM($K244)&amp;AT$4,COMPRAS!$A$1:$E$1,7,0),0)</f>
        <v>0</v>
      </c>
      <c r="AU244" s="49">
        <f>+AT244-AA244+IFERROR(VLOOKUP(TRIM($K244)&amp;AU$4,COMPRAS!$A$1:$E$1,7,0),0)</f>
        <v>0</v>
      </c>
      <c r="AV244" s="49">
        <f>+AU244-AB244+IFERROR(VLOOKUP(TRIM($K244)&amp;AV$4,COMPRAS!$A$1:$E$1,7,0),0)</f>
        <v>0</v>
      </c>
    </row>
    <row r="245" spans="10:48" ht="14.4" x14ac:dyDescent="0.3">
      <c r="J245"/>
      <c r="K245"/>
      <c r="L245"/>
      <c r="M245"/>
      <c r="N245"/>
      <c r="O245"/>
      <c r="P245"/>
      <c r="Q245"/>
      <c r="R245"/>
      <c r="S245"/>
      <c r="T245"/>
      <c r="U245"/>
      <c r="V245"/>
      <c r="AG245" s="49">
        <f>+E245-M245+IFERROR(VLOOKUP(TRIM($K245)&amp;$AG$4,COMPRAS!$A$1:$E$1,7,0),0)</f>
        <v>0</v>
      </c>
      <c r="AH245" s="49">
        <f>+AG245-N245+IFERROR(VLOOKUP(TRIM($K245)&amp;AH$4,COMPRAS!$A$1:$E$1,7,0),0)</f>
        <v>0</v>
      </c>
      <c r="AI245" s="49">
        <f>+AH245-O245+IFERROR(VLOOKUP(TRIM($K245)&amp;AI$4,COMPRAS!$A$1:$E$1,7,0),0)</f>
        <v>0</v>
      </c>
      <c r="AJ245" s="49">
        <f>+AI245-P245+IFERROR(VLOOKUP(TRIM($K245)&amp;AJ$4,COMPRAS!$A$1:$E$1,7,0),0)</f>
        <v>0</v>
      </c>
      <c r="AK245" s="49">
        <f>+AJ245-Q245+IFERROR(VLOOKUP(TRIM($K245)&amp;AK$4,COMPRAS!$A$1:$E$1,7,0),0)</f>
        <v>0</v>
      </c>
      <c r="AL245" s="49">
        <f>+AK245-R245+IFERROR(VLOOKUP(TRIM($K245)&amp;AL$4,COMPRAS!$A$1:$E$1,7,0),0)</f>
        <v>0</v>
      </c>
      <c r="AM245" s="49">
        <f>+AL245-S245+IFERROR(VLOOKUP(TRIM($K245)&amp;AM$4,COMPRAS!$A$1:$E$1,7,0),0)</f>
        <v>0</v>
      </c>
      <c r="AN245" s="49">
        <f>+AM245-T245+IFERROR(VLOOKUP(TRIM($K245)&amp;AN$4,COMPRAS!$A$1:$E$1,7,0),0)</f>
        <v>0</v>
      </c>
      <c r="AO245" s="49">
        <f>+AN245-U245+IFERROR(VLOOKUP(TRIM($K245)&amp;AO$4,COMPRAS!$A$1:$E$1,7,0),0)</f>
        <v>0</v>
      </c>
      <c r="AP245" s="49">
        <f>+AO245-V245+IFERROR(VLOOKUP(TRIM($K245)&amp;AP$4,COMPRAS!$A$1:$E$1,7,0),0)</f>
        <v>0</v>
      </c>
      <c r="AQ245" s="49">
        <f>+AP245-W245+IFERROR(VLOOKUP(TRIM($K245)&amp;AQ$4,COMPRAS!$A$1:$E$1,7,0),0)</f>
        <v>0</v>
      </c>
      <c r="AR245" s="49">
        <f>+AQ245-X245+IFERROR(VLOOKUP(TRIM($K245)&amp;AR$4,COMPRAS!$A$1:$E$1,7,0),0)</f>
        <v>0</v>
      </c>
      <c r="AS245" s="49">
        <f>+AR245-Y245+IFERROR(VLOOKUP(TRIM($K245)&amp;AS$4,COMPRAS!$A$1:$E$1,7,0),0)</f>
        <v>0</v>
      </c>
      <c r="AT245" s="49">
        <f>+AS245-Z245+IFERROR(VLOOKUP(TRIM($K245)&amp;AT$4,COMPRAS!$A$1:$E$1,7,0),0)</f>
        <v>0</v>
      </c>
      <c r="AU245" s="49">
        <f>+AT245-AA245+IFERROR(VLOOKUP(TRIM($K245)&amp;AU$4,COMPRAS!$A$1:$E$1,7,0),0)</f>
        <v>0</v>
      </c>
      <c r="AV245" s="49">
        <f>+AU245-AB245+IFERROR(VLOOKUP(TRIM($K245)&amp;AV$4,COMPRAS!$A$1:$E$1,7,0),0)</f>
        <v>0</v>
      </c>
    </row>
    <row r="246" spans="10:48" ht="14.4" x14ac:dyDescent="0.3">
      <c r="J246"/>
      <c r="K246"/>
      <c r="L246"/>
      <c r="M246"/>
      <c r="N246"/>
      <c r="O246"/>
      <c r="P246"/>
      <c r="Q246"/>
      <c r="R246"/>
      <c r="S246"/>
      <c r="T246"/>
      <c r="U246"/>
      <c r="V246"/>
      <c r="AG246" s="49">
        <f>+E246-M246+IFERROR(VLOOKUP(TRIM($K246)&amp;$AG$4,COMPRAS!$A$1:$E$1,7,0),0)</f>
        <v>0</v>
      </c>
      <c r="AH246" s="49">
        <f>+AG246-N246+IFERROR(VLOOKUP(TRIM($K246)&amp;AH$4,COMPRAS!$A$1:$E$1,7,0),0)</f>
        <v>0</v>
      </c>
      <c r="AI246" s="49">
        <f>+AH246-O246+IFERROR(VLOOKUP(TRIM($K246)&amp;AI$4,COMPRAS!$A$1:$E$1,7,0),0)</f>
        <v>0</v>
      </c>
      <c r="AJ246" s="49">
        <f>+AI246-P246+IFERROR(VLOOKUP(TRIM($K246)&amp;AJ$4,COMPRAS!$A$1:$E$1,7,0),0)</f>
        <v>0</v>
      </c>
      <c r="AK246" s="49">
        <f>+AJ246-Q246+IFERROR(VLOOKUP(TRIM($K246)&amp;AK$4,COMPRAS!$A$1:$E$1,7,0),0)</f>
        <v>0</v>
      </c>
      <c r="AL246" s="49">
        <f>+AK246-R246+IFERROR(VLOOKUP(TRIM($K246)&amp;AL$4,COMPRAS!$A$1:$E$1,7,0),0)</f>
        <v>0</v>
      </c>
      <c r="AM246" s="49">
        <f>+AL246-S246+IFERROR(VLOOKUP(TRIM($K246)&amp;AM$4,COMPRAS!$A$1:$E$1,7,0),0)</f>
        <v>0</v>
      </c>
      <c r="AN246" s="49">
        <f>+AM246-T246+IFERROR(VLOOKUP(TRIM($K246)&amp;AN$4,COMPRAS!$A$1:$E$1,7,0),0)</f>
        <v>0</v>
      </c>
      <c r="AO246" s="49">
        <f>+AN246-U246+IFERROR(VLOOKUP(TRIM($K246)&amp;AO$4,COMPRAS!$A$1:$E$1,7,0),0)</f>
        <v>0</v>
      </c>
      <c r="AP246" s="49">
        <f>+AO246-V246+IFERROR(VLOOKUP(TRIM($K246)&amp;AP$4,COMPRAS!$A$1:$E$1,7,0),0)</f>
        <v>0</v>
      </c>
      <c r="AQ246" s="49">
        <f>+AP246-W246+IFERROR(VLOOKUP(TRIM($K246)&amp;AQ$4,COMPRAS!$A$1:$E$1,7,0),0)</f>
        <v>0</v>
      </c>
      <c r="AR246" s="49">
        <f>+AQ246-X246+IFERROR(VLOOKUP(TRIM($K246)&amp;AR$4,COMPRAS!$A$1:$E$1,7,0),0)</f>
        <v>0</v>
      </c>
      <c r="AS246" s="49">
        <f>+AR246-Y246+IFERROR(VLOOKUP(TRIM($K246)&amp;AS$4,COMPRAS!$A$1:$E$1,7,0),0)</f>
        <v>0</v>
      </c>
      <c r="AT246" s="49">
        <f>+AS246-Z246+IFERROR(VLOOKUP(TRIM($K246)&amp;AT$4,COMPRAS!$A$1:$E$1,7,0),0)</f>
        <v>0</v>
      </c>
      <c r="AU246" s="49">
        <f>+AT246-AA246+IFERROR(VLOOKUP(TRIM($K246)&amp;AU$4,COMPRAS!$A$1:$E$1,7,0),0)</f>
        <v>0</v>
      </c>
      <c r="AV246" s="49">
        <f>+AU246-AB246+IFERROR(VLOOKUP(TRIM($K246)&amp;AV$4,COMPRAS!$A$1:$E$1,7,0),0)</f>
        <v>0</v>
      </c>
    </row>
    <row r="247" spans="10:48" ht="14.4" x14ac:dyDescent="0.3">
      <c r="J247"/>
      <c r="K247"/>
      <c r="L247"/>
      <c r="M247"/>
      <c r="N247"/>
      <c r="O247"/>
      <c r="P247"/>
      <c r="Q247"/>
      <c r="R247"/>
      <c r="S247"/>
      <c r="T247"/>
      <c r="U247"/>
      <c r="V247"/>
      <c r="AG247" s="49">
        <f>+E247-M247+IFERROR(VLOOKUP(TRIM($K247)&amp;$AG$4,COMPRAS!$A$1:$E$1,7,0),0)</f>
        <v>0</v>
      </c>
      <c r="AH247" s="49">
        <f>+AG247-N247+IFERROR(VLOOKUP(TRIM($K247)&amp;AH$4,COMPRAS!$A$1:$E$1,7,0),0)</f>
        <v>0</v>
      </c>
      <c r="AI247" s="49">
        <f>+AH247-O247+IFERROR(VLOOKUP(TRIM($K247)&amp;AI$4,COMPRAS!$A$1:$E$1,7,0),0)</f>
        <v>0</v>
      </c>
      <c r="AJ247" s="49">
        <f>+AI247-P247+IFERROR(VLOOKUP(TRIM($K247)&amp;AJ$4,COMPRAS!$A$1:$E$1,7,0),0)</f>
        <v>0</v>
      </c>
      <c r="AK247" s="49">
        <f>+AJ247-Q247+IFERROR(VLOOKUP(TRIM($K247)&amp;AK$4,COMPRAS!$A$1:$E$1,7,0),0)</f>
        <v>0</v>
      </c>
      <c r="AL247" s="49">
        <f>+AK247-R247+IFERROR(VLOOKUP(TRIM($K247)&amp;AL$4,COMPRAS!$A$1:$E$1,7,0),0)</f>
        <v>0</v>
      </c>
      <c r="AM247" s="49">
        <f>+AL247-S247+IFERROR(VLOOKUP(TRIM($K247)&amp;AM$4,COMPRAS!$A$1:$E$1,7,0),0)</f>
        <v>0</v>
      </c>
      <c r="AN247" s="49">
        <f>+AM247-T247+IFERROR(VLOOKUP(TRIM($K247)&amp;AN$4,COMPRAS!$A$1:$E$1,7,0),0)</f>
        <v>0</v>
      </c>
      <c r="AO247" s="49">
        <f>+AN247-U247+IFERROR(VLOOKUP(TRIM($K247)&amp;AO$4,COMPRAS!$A$1:$E$1,7,0),0)</f>
        <v>0</v>
      </c>
      <c r="AP247" s="49">
        <f>+AO247-V247+IFERROR(VLOOKUP(TRIM($K247)&amp;AP$4,COMPRAS!$A$1:$E$1,7,0),0)</f>
        <v>0</v>
      </c>
      <c r="AQ247" s="49">
        <f>+AP247-W247+IFERROR(VLOOKUP(TRIM($K247)&amp;AQ$4,COMPRAS!$A$1:$E$1,7,0),0)</f>
        <v>0</v>
      </c>
      <c r="AR247" s="49">
        <f>+AQ247-X247+IFERROR(VLOOKUP(TRIM($K247)&amp;AR$4,COMPRAS!$A$1:$E$1,7,0),0)</f>
        <v>0</v>
      </c>
      <c r="AS247" s="49">
        <f>+AR247-Y247+IFERROR(VLOOKUP(TRIM($K247)&amp;AS$4,COMPRAS!$A$1:$E$1,7,0),0)</f>
        <v>0</v>
      </c>
      <c r="AT247" s="49">
        <f>+AS247-Z247+IFERROR(VLOOKUP(TRIM($K247)&amp;AT$4,COMPRAS!$A$1:$E$1,7,0),0)</f>
        <v>0</v>
      </c>
      <c r="AU247" s="49">
        <f>+AT247-AA247+IFERROR(VLOOKUP(TRIM($K247)&amp;AU$4,COMPRAS!$A$1:$E$1,7,0),0)</f>
        <v>0</v>
      </c>
      <c r="AV247" s="49">
        <f>+AU247-AB247+IFERROR(VLOOKUP(TRIM($K247)&amp;AV$4,COMPRAS!$A$1:$E$1,7,0),0)</f>
        <v>0</v>
      </c>
    </row>
    <row r="248" spans="10:48" ht="14.4" x14ac:dyDescent="0.3">
      <c r="J248"/>
      <c r="K248"/>
      <c r="L248"/>
      <c r="M248"/>
      <c r="N248"/>
      <c r="O248"/>
      <c r="P248"/>
      <c r="Q248"/>
      <c r="R248"/>
      <c r="S248"/>
      <c r="T248"/>
      <c r="U248"/>
      <c r="V248"/>
      <c r="AG248" s="49">
        <f>+E248-M248+IFERROR(VLOOKUP(TRIM($K248)&amp;$AG$4,COMPRAS!$A$1:$E$1,7,0),0)</f>
        <v>0</v>
      </c>
      <c r="AH248" s="49">
        <f>+AG248-N248+IFERROR(VLOOKUP(TRIM($K248)&amp;AH$4,COMPRAS!$A$1:$E$1,7,0),0)</f>
        <v>0</v>
      </c>
      <c r="AI248" s="49">
        <f>+AH248-O248+IFERROR(VLOOKUP(TRIM($K248)&amp;AI$4,COMPRAS!$A$1:$E$1,7,0),0)</f>
        <v>0</v>
      </c>
      <c r="AJ248" s="49">
        <f>+AI248-P248+IFERROR(VLOOKUP(TRIM($K248)&amp;AJ$4,COMPRAS!$A$1:$E$1,7,0),0)</f>
        <v>0</v>
      </c>
      <c r="AK248" s="49">
        <f>+AJ248-Q248+IFERROR(VLOOKUP(TRIM($K248)&amp;AK$4,COMPRAS!$A$1:$E$1,7,0),0)</f>
        <v>0</v>
      </c>
      <c r="AL248" s="49">
        <f>+AK248-R248+IFERROR(VLOOKUP(TRIM($K248)&amp;AL$4,COMPRAS!$A$1:$E$1,7,0),0)</f>
        <v>0</v>
      </c>
      <c r="AM248" s="49">
        <f>+AL248-S248+IFERROR(VLOOKUP(TRIM($K248)&amp;AM$4,COMPRAS!$A$1:$E$1,7,0),0)</f>
        <v>0</v>
      </c>
      <c r="AN248" s="49">
        <f>+AM248-T248+IFERROR(VLOOKUP(TRIM($K248)&amp;AN$4,COMPRAS!$A$1:$E$1,7,0),0)</f>
        <v>0</v>
      </c>
      <c r="AO248" s="49">
        <f>+AN248-U248+IFERROR(VLOOKUP(TRIM($K248)&amp;AO$4,COMPRAS!$A$1:$E$1,7,0),0)</f>
        <v>0</v>
      </c>
      <c r="AP248" s="49">
        <f>+AO248-V248+IFERROR(VLOOKUP(TRIM($K248)&amp;AP$4,COMPRAS!$A$1:$E$1,7,0),0)</f>
        <v>0</v>
      </c>
      <c r="AQ248" s="49">
        <f>+AP248-W248+IFERROR(VLOOKUP(TRIM($K248)&amp;AQ$4,COMPRAS!$A$1:$E$1,7,0),0)</f>
        <v>0</v>
      </c>
      <c r="AR248" s="49">
        <f>+AQ248-X248+IFERROR(VLOOKUP(TRIM($K248)&amp;AR$4,COMPRAS!$A$1:$E$1,7,0),0)</f>
        <v>0</v>
      </c>
      <c r="AS248" s="49">
        <f>+AR248-Y248+IFERROR(VLOOKUP(TRIM($K248)&amp;AS$4,COMPRAS!$A$1:$E$1,7,0),0)</f>
        <v>0</v>
      </c>
      <c r="AT248" s="49">
        <f>+AS248-Z248+IFERROR(VLOOKUP(TRIM($K248)&amp;AT$4,COMPRAS!$A$1:$E$1,7,0),0)</f>
        <v>0</v>
      </c>
      <c r="AU248" s="49">
        <f>+AT248-AA248+IFERROR(VLOOKUP(TRIM($K248)&amp;AU$4,COMPRAS!$A$1:$E$1,7,0),0)</f>
        <v>0</v>
      </c>
      <c r="AV248" s="49">
        <f>+AU248-AB248+IFERROR(VLOOKUP(TRIM($K248)&amp;AV$4,COMPRAS!$A$1:$E$1,7,0),0)</f>
        <v>0</v>
      </c>
    </row>
    <row r="249" spans="10:48" ht="14.4" x14ac:dyDescent="0.3">
      <c r="J249"/>
      <c r="K249"/>
      <c r="L249"/>
      <c r="M249"/>
      <c r="N249"/>
      <c r="O249"/>
      <c r="P249"/>
      <c r="Q249"/>
      <c r="R249"/>
      <c r="S249"/>
      <c r="T249"/>
      <c r="U249"/>
      <c r="V249"/>
      <c r="AG249" s="49">
        <f>+E249-M249+IFERROR(VLOOKUP(TRIM($K249)&amp;$AG$4,COMPRAS!$A$1:$E$1,7,0),0)</f>
        <v>0</v>
      </c>
      <c r="AH249" s="49">
        <f>+AG249-N249+IFERROR(VLOOKUP(TRIM($K249)&amp;AH$4,COMPRAS!$A$1:$E$1,7,0),0)</f>
        <v>0</v>
      </c>
      <c r="AI249" s="49">
        <f>+AH249-O249+IFERROR(VLOOKUP(TRIM($K249)&amp;AI$4,COMPRAS!$A$1:$E$1,7,0),0)</f>
        <v>0</v>
      </c>
      <c r="AJ249" s="49">
        <f>+AI249-P249+IFERROR(VLOOKUP(TRIM($K249)&amp;AJ$4,COMPRAS!$A$1:$E$1,7,0),0)</f>
        <v>0</v>
      </c>
      <c r="AK249" s="49">
        <f>+AJ249-Q249+IFERROR(VLOOKUP(TRIM($K249)&amp;AK$4,COMPRAS!$A$1:$E$1,7,0),0)</f>
        <v>0</v>
      </c>
      <c r="AL249" s="49">
        <f>+AK249-R249+IFERROR(VLOOKUP(TRIM($K249)&amp;AL$4,COMPRAS!$A$1:$E$1,7,0),0)</f>
        <v>0</v>
      </c>
      <c r="AM249" s="49">
        <f>+AL249-S249+IFERROR(VLOOKUP(TRIM($K249)&amp;AM$4,COMPRAS!$A$1:$E$1,7,0),0)</f>
        <v>0</v>
      </c>
      <c r="AN249" s="49">
        <f>+AM249-T249+IFERROR(VLOOKUP(TRIM($K249)&amp;AN$4,COMPRAS!$A$1:$E$1,7,0),0)</f>
        <v>0</v>
      </c>
      <c r="AO249" s="49">
        <f>+AN249-U249+IFERROR(VLOOKUP(TRIM($K249)&amp;AO$4,COMPRAS!$A$1:$E$1,7,0),0)</f>
        <v>0</v>
      </c>
      <c r="AP249" s="49">
        <f>+AO249-V249+IFERROR(VLOOKUP(TRIM($K249)&amp;AP$4,COMPRAS!$A$1:$E$1,7,0),0)</f>
        <v>0</v>
      </c>
      <c r="AQ249" s="49">
        <f>+AP249-W249+IFERROR(VLOOKUP(TRIM($K249)&amp;AQ$4,COMPRAS!$A$1:$E$1,7,0),0)</f>
        <v>0</v>
      </c>
      <c r="AR249" s="49">
        <f>+AQ249-X249+IFERROR(VLOOKUP(TRIM($K249)&amp;AR$4,COMPRAS!$A$1:$E$1,7,0),0)</f>
        <v>0</v>
      </c>
      <c r="AS249" s="49">
        <f>+AR249-Y249+IFERROR(VLOOKUP(TRIM($K249)&amp;AS$4,COMPRAS!$A$1:$E$1,7,0),0)</f>
        <v>0</v>
      </c>
      <c r="AT249" s="49">
        <f>+AS249-Z249+IFERROR(VLOOKUP(TRIM($K249)&amp;AT$4,COMPRAS!$A$1:$E$1,7,0),0)</f>
        <v>0</v>
      </c>
      <c r="AU249" s="49">
        <f>+AT249-AA249+IFERROR(VLOOKUP(TRIM($K249)&amp;AU$4,COMPRAS!$A$1:$E$1,7,0),0)</f>
        <v>0</v>
      </c>
      <c r="AV249" s="49">
        <f>+AU249-AB249+IFERROR(VLOOKUP(TRIM($K249)&amp;AV$4,COMPRAS!$A$1:$E$1,7,0),0)</f>
        <v>0</v>
      </c>
    </row>
    <row r="250" spans="10:48" ht="14.4" x14ac:dyDescent="0.3">
      <c r="J250"/>
      <c r="K250"/>
      <c r="L250"/>
      <c r="M250"/>
      <c r="N250"/>
      <c r="O250"/>
      <c r="P250"/>
      <c r="Q250"/>
      <c r="R250"/>
      <c r="S250"/>
      <c r="T250"/>
      <c r="U250"/>
      <c r="V250"/>
      <c r="AG250" s="49">
        <f>+E250-M250+IFERROR(VLOOKUP(TRIM($K250)&amp;$AG$4,COMPRAS!$A$1:$E$1,7,0),0)</f>
        <v>0</v>
      </c>
      <c r="AH250" s="49">
        <f>+AG250-N250+IFERROR(VLOOKUP(TRIM($K250)&amp;AH$4,COMPRAS!$A$1:$E$1,7,0),0)</f>
        <v>0</v>
      </c>
      <c r="AI250" s="49">
        <f>+AH250-O250+IFERROR(VLOOKUP(TRIM($K250)&amp;AI$4,COMPRAS!$A$1:$E$1,7,0),0)</f>
        <v>0</v>
      </c>
      <c r="AJ250" s="49">
        <f>+AI250-P250+IFERROR(VLOOKUP(TRIM($K250)&amp;AJ$4,COMPRAS!$A$1:$E$1,7,0),0)</f>
        <v>0</v>
      </c>
      <c r="AK250" s="49">
        <f>+AJ250-Q250+IFERROR(VLOOKUP(TRIM($K250)&amp;AK$4,COMPRAS!$A$1:$E$1,7,0),0)</f>
        <v>0</v>
      </c>
      <c r="AL250" s="49">
        <f>+AK250-R250+IFERROR(VLOOKUP(TRIM($K250)&amp;AL$4,COMPRAS!$A$1:$E$1,7,0),0)</f>
        <v>0</v>
      </c>
      <c r="AM250" s="49">
        <f>+AL250-S250+IFERROR(VLOOKUP(TRIM($K250)&amp;AM$4,COMPRAS!$A$1:$E$1,7,0),0)</f>
        <v>0</v>
      </c>
      <c r="AN250" s="49">
        <f>+AM250-T250+IFERROR(VLOOKUP(TRIM($K250)&amp;AN$4,COMPRAS!$A$1:$E$1,7,0),0)</f>
        <v>0</v>
      </c>
      <c r="AO250" s="49">
        <f>+AN250-U250+IFERROR(VLOOKUP(TRIM($K250)&amp;AO$4,COMPRAS!$A$1:$E$1,7,0),0)</f>
        <v>0</v>
      </c>
      <c r="AP250" s="49">
        <f>+AO250-V250+IFERROR(VLOOKUP(TRIM($K250)&amp;AP$4,COMPRAS!$A$1:$E$1,7,0),0)</f>
        <v>0</v>
      </c>
      <c r="AQ250" s="49">
        <f>+AP250-W250+IFERROR(VLOOKUP(TRIM($K250)&amp;AQ$4,COMPRAS!$A$1:$E$1,7,0),0)</f>
        <v>0</v>
      </c>
      <c r="AR250" s="49">
        <f>+AQ250-X250+IFERROR(VLOOKUP(TRIM($K250)&amp;AR$4,COMPRAS!$A$1:$E$1,7,0),0)</f>
        <v>0</v>
      </c>
      <c r="AS250" s="49">
        <f>+AR250-Y250+IFERROR(VLOOKUP(TRIM($K250)&amp;AS$4,COMPRAS!$A$1:$E$1,7,0),0)</f>
        <v>0</v>
      </c>
      <c r="AT250" s="49">
        <f>+AS250-Z250+IFERROR(VLOOKUP(TRIM($K250)&amp;AT$4,COMPRAS!$A$1:$E$1,7,0),0)</f>
        <v>0</v>
      </c>
      <c r="AU250" s="49">
        <f>+AT250-AA250+IFERROR(VLOOKUP(TRIM($K250)&amp;AU$4,COMPRAS!$A$1:$E$1,7,0),0)</f>
        <v>0</v>
      </c>
      <c r="AV250" s="49">
        <f>+AU250-AB250+IFERROR(VLOOKUP(TRIM($K250)&amp;AV$4,COMPRAS!$A$1:$E$1,7,0),0)</f>
        <v>0</v>
      </c>
    </row>
    <row r="251" spans="10:48" ht="14.4" x14ac:dyDescent="0.3">
      <c r="J251"/>
      <c r="K251"/>
      <c r="L251"/>
      <c r="M251"/>
      <c r="N251"/>
      <c r="O251"/>
      <c r="P251"/>
      <c r="Q251"/>
      <c r="R251"/>
      <c r="S251"/>
      <c r="T251"/>
      <c r="U251"/>
      <c r="V251"/>
      <c r="AG251" s="49">
        <f>+E251-M251+IFERROR(VLOOKUP(TRIM($K251)&amp;$AG$4,COMPRAS!$A$1:$E$1,7,0),0)</f>
        <v>0</v>
      </c>
      <c r="AH251" s="49">
        <f>+AG251-N251+IFERROR(VLOOKUP(TRIM($K251)&amp;AH$4,COMPRAS!$A$1:$E$1,7,0),0)</f>
        <v>0</v>
      </c>
      <c r="AI251" s="49">
        <f>+AH251-O251+IFERROR(VLOOKUP(TRIM($K251)&amp;AI$4,COMPRAS!$A$1:$E$1,7,0),0)</f>
        <v>0</v>
      </c>
      <c r="AJ251" s="49">
        <f>+AI251-P251+IFERROR(VLOOKUP(TRIM($K251)&amp;AJ$4,COMPRAS!$A$1:$E$1,7,0),0)</f>
        <v>0</v>
      </c>
      <c r="AK251" s="49">
        <f>+AJ251-Q251+IFERROR(VLOOKUP(TRIM($K251)&amp;AK$4,COMPRAS!$A$1:$E$1,7,0),0)</f>
        <v>0</v>
      </c>
      <c r="AL251" s="49">
        <f>+AK251-R251+IFERROR(VLOOKUP(TRIM($K251)&amp;AL$4,COMPRAS!$A$1:$E$1,7,0),0)</f>
        <v>0</v>
      </c>
      <c r="AM251" s="49">
        <f>+AL251-S251+IFERROR(VLOOKUP(TRIM($K251)&amp;AM$4,COMPRAS!$A$1:$E$1,7,0),0)</f>
        <v>0</v>
      </c>
      <c r="AN251" s="49">
        <f>+AM251-T251+IFERROR(VLOOKUP(TRIM($K251)&amp;AN$4,COMPRAS!$A$1:$E$1,7,0),0)</f>
        <v>0</v>
      </c>
      <c r="AO251" s="49">
        <f>+AN251-U251+IFERROR(VLOOKUP(TRIM($K251)&amp;AO$4,COMPRAS!$A$1:$E$1,7,0),0)</f>
        <v>0</v>
      </c>
      <c r="AP251" s="49">
        <f>+AO251-V251+IFERROR(VLOOKUP(TRIM($K251)&amp;AP$4,COMPRAS!$A$1:$E$1,7,0),0)</f>
        <v>0</v>
      </c>
      <c r="AQ251" s="49">
        <f>+AP251-W251+IFERROR(VLOOKUP(TRIM($K251)&amp;AQ$4,COMPRAS!$A$1:$E$1,7,0),0)</f>
        <v>0</v>
      </c>
      <c r="AR251" s="49">
        <f>+AQ251-X251+IFERROR(VLOOKUP(TRIM($K251)&amp;AR$4,COMPRAS!$A$1:$E$1,7,0),0)</f>
        <v>0</v>
      </c>
      <c r="AS251" s="49">
        <f>+AR251-Y251+IFERROR(VLOOKUP(TRIM($K251)&amp;AS$4,COMPRAS!$A$1:$E$1,7,0),0)</f>
        <v>0</v>
      </c>
      <c r="AT251" s="49">
        <f>+AS251-Z251+IFERROR(VLOOKUP(TRIM($K251)&amp;AT$4,COMPRAS!$A$1:$E$1,7,0),0)</f>
        <v>0</v>
      </c>
      <c r="AU251" s="49">
        <f>+AT251-AA251+IFERROR(VLOOKUP(TRIM($K251)&amp;AU$4,COMPRAS!$A$1:$E$1,7,0),0)</f>
        <v>0</v>
      </c>
      <c r="AV251" s="49">
        <f>+AU251-AB251+IFERROR(VLOOKUP(TRIM($K251)&amp;AV$4,COMPRAS!$A$1:$E$1,7,0),0)</f>
        <v>0</v>
      </c>
    </row>
    <row r="252" spans="10:48" ht="14.4" x14ac:dyDescent="0.3">
      <c r="J252"/>
      <c r="K252"/>
      <c r="L252"/>
      <c r="M252"/>
      <c r="N252"/>
      <c r="O252"/>
      <c r="P252"/>
      <c r="Q252"/>
      <c r="R252"/>
      <c r="S252"/>
      <c r="T252"/>
      <c r="U252"/>
      <c r="V252"/>
      <c r="AG252" s="49">
        <f>+E252-M252+IFERROR(VLOOKUP(TRIM($K252)&amp;$AG$4,COMPRAS!$A$1:$E$1,7,0),0)</f>
        <v>0</v>
      </c>
      <c r="AH252" s="49">
        <f>+AG252-N252+IFERROR(VLOOKUP(TRIM($K252)&amp;AH$4,COMPRAS!$A$1:$E$1,7,0),0)</f>
        <v>0</v>
      </c>
      <c r="AI252" s="49">
        <f>+AH252-O252+IFERROR(VLOOKUP(TRIM($K252)&amp;AI$4,COMPRAS!$A$1:$E$1,7,0),0)</f>
        <v>0</v>
      </c>
      <c r="AJ252" s="49">
        <f>+AI252-P252+IFERROR(VLOOKUP(TRIM($K252)&amp;AJ$4,COMPRAS!$A$1:$E$1,7,0),0)</f>
        <v>0</v>
      </c>
      <c r="AK252" s="49">
        <f>+AJ252-Q252+IFERROR(VLOOKUP(TRIM($K252)&amp;AK$4,COMPRAS!$A$1:$E$1,7,0),0)</f>
        <v>0</v>
      </c>
      <c r="AL252" s="49">
        <f>+AK252-R252+IFERROR(VLOOKUP(TRIM($K252)&amp;AL$4,COMPRAS!$A$1:$E$1,7,0),0)</f>
        <v>0</v>
      </c>
      <c r="AM252" s="49">
        <f>+AL252-S252+IFERROR(VLOOKUP(TRIM($K252)&amp;AM$4,COMPRAS!$A$1:$E$1,7,0),0)</f>
        <v>0</v>
      </c>
      <c r="AN252" s="49">
        <f>+AM252-T252+IFERROR(VLOOKUP(TRIM($K252)&amp;AN$4,COMPRAS!$A$1:$E$1,7,0),0)</f>
        <v>0</v>
      </c>
      <c r="AO252" s="49">
        <f>+AN252-U252+IFERROR(VLOOKUP(TRIM($K252)&amp;AO$4,COMPRAS!$A$1:$E$1,7,0),0)</f>
        <v>0</v>
      </c>
      <c r="AP252" s="49">
        <f>+AO252-V252+IFERROR(VLOOKUP(TRIM($K252)&amp;AP$4,COMPRAS!$A$1:$E$1,7,0),0)</f>
        <v>0</v>
      </c>
      <c r="AQ252" s="49">
        <f>+AP252-W252+IFERROR(VLOOKUP(TRIM($K252)&amp;AQ$4,COMPRAS!$A$1:$E$1,7,0),0)</f>
        <v>0</v>
      </c>
      <c r="AR252" s="49">
        <f>+AQ252-X252+IFERROR(VLOOKUP(TRIM($K252)&amp;AR$4,COMPRAS!$A$1:$E$1,7,0),0)</f>
        <v>0</v>
      </c>
      <c r="AS252" s="49">
        <f>+AR252-Y252+IFERROR(VLOOKUP(TRIM($K252)&amp;AS$4,COMPRAS!$A$1:$E$1,7,0),0)</f>
        <v>0</v>
      </c>
      <c r="AT252" s="49">
        <f>+AS252-Z252+IFERROR(VLOOKUP(TRIM($K252)&amp;AT$4,COMPRAS!$A$1:$E$1,7,0),0)</f>
        <v>0</v>
      </c>
      <c r="AU252" s="49">
        <f>+AT252-AA252+IFERROR(VLOOKUP(TRIM($K252)&amp;AU$4,COMPRAS!$A$1:$E$1,7,0),0)</f>
        <v>0</v>
      </c>
      <c r="AV252" s="49">
        <f>+AU252-AB252+IFERROR(VLOOKUP(TRIM($K252)&amp;AV$4,COMPRAS!$A$1:$E$1,7,0),0)</f>
        <v>0</v>
      </c>
    </row>
    <row r="253" spans="10:48" ht="14.4" x14ac:dyDescent="0.3">
      <c r="J253"/>
      <c r="K253"/>
      <c r="L253"/>
      <c r="M253"/>
      <c r="N253"/>
      <c r="O253"/>
      <c r="P253"/>
      <c r="Q253"/>
      <c r="R253"/>
      <c r="S253"/>
      <c r="T253"/>
      <c r="U253"/>
      <c r="V253"/>
      <c r="AG253" s="49">
        <f>+E253-M253+IFERROR(VLOOKUP(TRIM($K253)&amp;$AG$4,COMPRAS!$A$1:$E$1,7,0),0)</f>
        <v>0</v>
      </c>
      <c r="AH253" s="49">
        <f>+AG253-N253+IFERROR(VLOOKUP(TRIM($K253)&amp;AH$4,COMPRAS!$A$1:$E$1,7,0),0)</f>
        <v>0</v>
      </c>
      <c r="AI253" s="49">
        <f>+AH253-O253+IFERROR(VLOOKUP(TRIM($K253)&amp;AI$4,COMPRAS!$A$1:$E$1,7,0),0)</f>
        <v>0</v>
      </c>
      <c r="AJ253" s="49">
        <f>+AI253-P253+IFERROR(VLOOKUP(TRIM($K253)&amp;AJ$4,COMPRAS!$A$1:$E$1,7,0),0)</f>
        <v>0</v>
      </c>
      <c r="AK253" s="49">
        <f>+AJ253-Q253+IFERROR(VLOOKUP(TRIM($K253)&amp;AK$4,COMPRAS!$A$1:$E$1,7,0),0)</f>
        <v>0</v>
      </c>
      <c r="AL253" s="49">
        <f>+AK253-R253+IFERROR(VLOOKUP(TRIM($K253)&amp;AL$4,COMPRAS!$A$1:$E$1,7,0),0)</f>
        <v>0</v>
      </c>
      <c r="AM253" s="49">
        <f>+AL253-S253+IFERROR(VLOOKUP(TRIM($K253)&amp;AM$4,COMPRAS!$A$1:$E$1,7,0),0)</f>
        <v>0</v>
      </c>
      <c r="AN253" s="49">
        <f>+AM253-T253+IFERROR(VLOOKUP(TRIM($K253)&amp;AN$4,COMPRAS!$A$1:$E$1,7,0),0)</f>
        <v>0</v>
      </c>
      <c r="AO253" s="49">
        <f>+AN253-U253+IFERROR(VLOOKUP(TRIM($K253)&amp;AO$4,COMPRAS!$A$1:$E$1,7,0),0)</f>
        <v>0</v>
      </c>
      <c r="AP253" s="49">
        <f>+AO253-V253+IFERROR(VLOOKUP(TRIM($K253)&amp;AP$4,COMPRAS!$A$1:$E$1,7,0),0)</f>
        <v>0</v>
      </c>
      <c r="AQ253" s="49">
        <f>+AP253-W253+IFERROR(VLOOKUP(TRIM($K253)&amp;AQ$4,COMPRAS!$A$1:$E$1,7,0),0)</f>
        <v>0</v>
      </c>
      <c r="AR253" s="49">
        <f>+AQ253-X253+IFERROR(VLOOKUP(TRIM($K253)&amp;AR$4,COMPRAS!$A$1:$E$1,7,0),0)</f>
        <v>0</v>
      </c>
      <c r="AS253" s="49">
        <f>+AR253-Y253+IFERROR(VLOOKUP(TRIM($K253)&amp;AS$4,COMPRAS!$A$1:$E$1,7,0),0)</f>
        <v>0</v>
      </c>
      <c r="AT253" s="49">
        <f>+AS253-Z253+IFERROR(VLOOKUP(TRIM($K253)&amp;AT$4,COMPRAS!$A$1:$E$1,7,0),0)</f>
        <v>0</v>
      </c>
      <c r="AU253" s="49">
        <f>+AT253-AA253+IFERROR(VLOOKUP(TRIM($K253)&amp;AU$4,COMPRAS!$A$1:$E$1,7,0),0)</f>
        <v>0</v>
      </c>
      <c r="AV253" s="49">
        <f>+AU253-AB253+IFERROR(VLOOKUP(TRIM($K253)&amp;AV$4,COMPRAS!$A$1:$E$1,7,0),0)</f>
        <v>0</v>
      </c>
    </row>
    <row r="254" spans="10:48" ht="14.4" x14ac:dyDescent="0.3">
      <c r="J254"/>
      <c r="K254"/>
      <c r="L254"/>
      <c r="M254"/>
      <c r="N254"/>
      <c r="O254"/>
      <c r="P254"/>
      <c r="Q254"/>
      <c r="R254"/>
      <c r="S254"/>
      <c r="T254"/>
      <c r="U254"/>
      <c r="V254"/>
      <c r="AG254" s="49">
        <f>+E254-M254+IFERROR(VLOOKUP(TRIM($K254)&amp;$AG$4,COMPRAS!$A$1:$E$1,7,0),0)</f>
        <v>0</v>
      </c>
      <c r="AH254" s="49">
        <f>+AG254-N254+IFERROR(VLOOKUP(TRIM($K254)&amp;AH$4,COMPRAS!$A$1:$E$1,7,0),0)</f>
        <v>0</v>
      </c>
      <c r="AI254" s="49">
        <f>+AH254-O254+IFERROR(VLOOKUP(TRIM($K254)&amp;AI$4,COMPRAS!$A$1:$E$1,7,0),0)</f>
        <v>0</v>
      </c>
      <c r="AJ254" s="49">
        <f>+AI254-P254+IFERROR(VLOOKUP(TRIM($K254)&amp;AJ$4,COMPRAS!$A$1:$E$1,7,0),0)</f>
        <v>0</v>
      </c>
      <c r="AK254" s="49">
        <f>+AJ254-Q254+IFERROR(VLOOKUP(TRIM($K254)&amp;AK$4,COMPRAS!$A$1:$E$1,7,0),0)</f>
        <v>0</v>
      </c>
      <c r="AL254" s="49">
        <f>+AK254-R254+IFERROR(VLOOKUP(TRIM($K254)&amp;AL$4,COMPRAS!$A$1:$E$1,7,0),0)</f>
        <v>0</v>
      </c>
      <c r="AM254" s="49">
        <f>+AL254-S254+IFERROR(VLOOKUP(TRIM($K254)&amp;AM$4,COMPRAS!$A$1:$E$1,7,0),0)</f>
        <v>0</v>
      </c>
      <c r="AN254" s="49">
        <f>+AM254-T254+IFERROR(VLOOKUP(TRIM($K254)&amp;AN$4,COMPRAS!$A$1:$E$1,7,0),0)</f>
        <v>0</v>
      </c>
      <c r="AO254" s="49">
        <f>+AN254-U254+IFERROR(VLOOKUP(TRIM($K254)&amp;AO$4,COMPRAS!$A$1:$E$1,7,0),0)</f>
        <v>0</v>
      </c>
      <c r="AP254" s="49">
        <f>+AO254-V254+IFERROR(VLOOKUP(TRIM($K254)&amp;AP$4,COMPRAS!$A$1:$E$1,7,0),0)</f>
        <v>0</v>
      </c>
      <c r="AQ254" s="49">
        <f>+AP254-W254+IFERROR(VLOOKUP(TRIM($K254)&amp;AQ$4,COMPRAS!$A$1:$E$1,7,0),0)</f>
        <v>0</v>
      </c>
      <c r="AR254" s="49">
        <f>+AQ254-X254+IFERROR(VLOOKUP(TRIM($K254)&amp;AR$4,COMPRAS!$A$1:$E$1,7,0),0)</f>
        <v>0</v>
      </c>
      <c r="AS254" s="49">
        <f>+AR254-Y254+IFERROR(VLOOKUP(TRIM($K254)&amp;AS$4,COMPRAS!$A$1:$E$1,7,0),0)</f>
        <v>0</v>
      </c>
      <c r="AT254" s="49">
        <f>+AS254-Z254+IFERROR(VLOOKUP(TRIM($K254)&amp;AT$4,COMPRAS!$A$1:$E$1,7,0),0)</f>
        <v>0</v>
      </c>
      <c r="AU254" s="49">
        <f>+AT254-AA254+IFERROR(VLOOKUP(TRIM($K254)&amp;AU$4,COMPRAS!$A$1:$E$1,7,0),0)</f>
        <v>0</v>
      </c>
      <c r="AV254" s="49">
        <f>+AU254-AB254+IFERROR(VLOOKUP(TRIM($K254)&amp;AV$4,COMPRAS!$A$1:$E$1,7,0),0)</f>
        <v>0</v>
      </c>
    </row>
    <row r="255" spans="10:48" ht="14.4" x14ac:dyDescent="0.3">
      <c r="J255"/>
      <c r="K255"/>
      <c r="L255"/>
      <c r="M255"/>
      <c r="N255"/>
      <c r="O255"/>
      <c r="P255"/>
      <c r="Q255"/>
      <c r="R255"/>
      <c r="S255"/>
      <c r="T255"/>
      <c r="U255"/>
      <c r="V255"/>
      <c r="AG255" s="49">
        <f>+E255-M255+IFERROR(VLOOKUP(TRIM($K255)&amp;$AG$4,COMPRAS!$A$1:$E$1,7,0),0)</f>
        <v>0</v>
      </c>
      <c r="AH255" s="49">
        <f>+AG255-N255+IFERROR(VLOOKUP(TRIM($K255)&amp;AH$4,COMPRAS!$A$1:$E$1,7,0),0)</f>
        <v>0</v>
      </c>
      <c r="AI255" s="49">
        <f>+AH255-O255+IFERROR(VLOOKUP(TRIM($K255)&amp;AI$4,COMPRAS!$A$1:$E$1,7,0),0)</f>
        <v>0</v>
      </c>
      <c r="AJ255" s="49">
        <f>+AI255-P255+IFERROR(VLOOKUP(TRIM($K255)&amp;AJ$4,COMPRAS!$A$1:$E$1,7,0),0)</f>
        <v>0</v>
      </c>
      <c r="AK255" s="49">
        <f>+AJ255-Q255+IFERROR(VLOOKUP(TRIM($K255)&amp;AK$4,COMPRAS!$A$1:$E$1,7,0),0)</f>
        <v>0</v>
      </c>
      <c r="AL255" s="49">
        <f>+AK255-R255+IFERROR(VLOOKUP(TRIM($K255)&amp;AL$4,COMPRAS!$A$1:$E$1,7,0),0)</f>
        <v>0</v>
      </c>
      <c r="AM255" s="49">
        <f>+AL255-S255+IFERROR(VLOOKUP(TRIM($K255)&amp;AM$4,COMPRAS!$A$1:$E$1,7,0),0)</f>
        <v>0</v>
      </c>
      <c r="AN255" s="49">
        <f>+AM255-T255+IFERROR(VLOOKUP(TRIM($K255)&amp;AN$4,COMPRAS!$A$1:$E$1,7,0),0)</f>
        <v>0</v>
      </c>
      <c r="AO255" s="49">
        <f>+AN255-U255+IFERROR(VLOOKUP(TRIM($K255)&amp;AO$4,COMPRAS!$A$1:$E$1,7,0),0)</f>
        <v>0</v>
      </c>
      <c r="AP255" s="49">
        <f>+AO255-V255+IFERROR(VLOOKUP(TRIM($K255)&amp;AP$4,COMPRAS!$A$1:$E$1,7,0),0)</f>
        <v>0</v>
      </c>
      <c r="AQ255" s="49">
        <f>+AP255-W255+IFERROR(VLOOKUP(TRIM($K255)&amp;AQ$4,COMPRAS!$A$1:$E$1,7,0),0)</f>
        <v>0</v>
      </c>
      <c r="AR255" s="49">
        <f>+AQ255-X255+IFERROR(VLOOKUP(TRIM($K255)&amp;AR$4,COMPRAS!$A$1:$E$1,7,0),0)</f>
        <v>0</v>
      </c>
      <c r="AS255" s="49">
        <f>+AR255-Y255+IFERROR(VLOOKUP(TRIM($K255)&amp;AS$4,COMPRAS!$A$1:$E$1,7,0),0)</f>
        <v>0</v>
      </c>
      <c r="AT255" s="49">
        <f>+AS255-Z255+IFERROR(VLOOKUP(TRIM($K255)&amp;AT$4,COMPRAS!$A$1:$E$1,7,0),0)</f>
        <v>0</v>
      </c>
      <c r="AU255" s="49">
        <f>+AT255-AA255+IFERROR(VLOOKUP(TRIM($K255)&amp;AU$4,COMPRAS!$A$1:$E$1,7,0),0)</f>
        <v>0</v>
      </c>
      <c r="AV255" s="49">
        <f>+AU255-AB255+IFERROR(VLOOKUP(TRIM($K255)&amp;AV$4,COMPRAS!$A$1:$E$1,7,0),0)</f>
        <v>0</v>
      </c>
    </row>
    <row r="256" spans="10:48" ht="14.4" x14ac:dyDescent="0.3">
      <c r="J256"/>
      <c r="K256"/>
      <c r="L256"/>
      <c r="M256"/>
      <c r="N256"/>
      <c r="O256"/>
      <c r="P256"/>
      <c r="Q256"/>
      <c r="R256"/>
      <c r="S256"/>
      <c r="T256"/>
      <c r="U256"/>
      <c r="V256"/>
      <c r="AG256" s="49">
        <f>+E256-M256+IFERROR(VLOOKUP(TRIM($K256)&amp;$AG$4,COMPRAS!$A$1:$E$1,7,0),0)</f>
        <v>0</v>
      </c>
      <c r="AH256" s="49">
        <f>+AG256-N256+IFERROR(VLOOKUP(TRIM($K256)&amp;AH$4,COMPRAS!$A$1:$E$1,7,0),0)</f>
        <v>0</v>
      </c>
      <c r="AI256" s="49">
        <f>+AH256-O256+IFERROR(VLOOKUP(TRIM($K256)&amp;AI$4,COMPRAS!$A$1:$E$1,7,0),0)</f>
        <v>0</v>
      </c>
      <c r="AJ256" s="49">
        <f>+AI256-P256+IFERROR(VLOOKUP(TRIM($K256)&amp;AJ$4,COMPRAS!$A$1:$E$1,7,0),0)</f>
        <v>0</v>
      </c>
      <c r="AK256" s="49">
        <f>+AJ256-Q256+IFERROR(VLOOKUP(TRIM($K256)&amp;AK$4,COMPRAS!$A$1:$E$1,7,0),0)</f>
        <v>0</v>
      </c>
      <c r="AL256" s="49">
        <f>+AK256-R256+IFERROR(VLOOKUP(TRIM($K256)&amp;AL$4,COMPRAS!$A$1:$E$1,7,0),0)</f>
        <v>0</v>
      </c>
      <c r="AM256" s="49">
        <f>+AL256-S256+IFERROR(VLOOKUP(TRIM($K256)&amp;AM$4,COMPRAS!$A$1:$E$1,7,0),0)</f>
        <v>0</v>
      </c>
      <c r="AN256" s="49">
        <f>+AM256-T256+IFERROR(VLOOKUP(TRIM($K256)&amp;AN$4,COMPRAS!$A$1:$E$1,7,0),0)</f>
        <v>0</v>
      </c>
      <c r="AO256" s="49">
        <f>+AN256-U256+IFERROR(VLOOKUP(TRIM($K256)&amp;AO$4,COMPRAS!$A$1:$E$1,7,0),0)</f>
        <v>0</v>
      </c>
      <c r="AP256" s="49">
        <f>+AO256-V256+IFERROR(VLOOKUP(TRIM($K256)&amp;AP$4,COMPRAS!$A$1:$E$1,7,0),0)</f>
        <v>0</v>
      </c>
      <c r="AQ256" s="49">
        <f>+AP256-W256+IFERROR(VLOOKUP(TRIM($K256)&amp;AQ$4,COMPRAS!$A$1:$E$1,7,0),0)</f>
        <v>0</v>
      </c>
      <c r="AR256" s="49">
        <f>+AQ256-X256+IFERROR(VLOOKUP(TRIM($K256)&amp;AR$4,COMPRAS!$A$1:$E$1,7,0),0)</f>
        <v>0</v>
      </c>
      <c r="AS256" s="49">
        <f>+AR256-Y256+IFERROR(VLOOKUP(TRIM($K256)&amp;AS$4,COMPRAS!$A$1:$E$1,7,0),0)</f>
        <v>0</v>
      </c>
      <c r="AT256" s="49">
        <f>+AS256-Z256+IFERROR(VLOOKUP(TRIM($K256)&amp;AT$4,COMPRAS!$A$1:$E$1,7,0),0)</f>
        <v>0</v>
      </c>
      <c r="AU256" s="49">
        <f>+AT256-AA256+IFERROR(VLOOKUP(TRIM($K256)&amp;AU$4,COMPRAS!$A$1:$E$1,7,0),0)</f>
        <v>0</v>
      </c>
      <c r="AV256" s="49">
        <f>+AU256-AB256+IFERROR(VLOOKUP(TRIM($K256)&amp;AV$4,COMPRAS!$A$1:$E$1,7,0),0)</f>
        <v>0</v>
      </c>
    </row>
    <row r="257" spans="10:48" ht="14.4" x14ac:dyDescent="0.3">
      <c r="J257"/>
      <c r="K257"/>
      <c r="L257"/>
      <c r="M257"/>
      <c r="N257"/>
      <c r="O257"/>
      <c r="P257"/>
      <c r="Q257"/>
      <c r="R257"/>
      <c r="S257"/>
      <c r="T257"/>
      <c r="U257"/>
      <c r="V257"/>
      <c r="AG257" s="49">
        <f>+E257-M257+IFERROR(VLOOKUP(TRIM($K257)&amp;$AG$4,COMPRAS!$A$1:$E$1,7,0),0)</f>
        <v>0</v>
      </c>
      <c r="AH257" s="49">
        <f>+AG257-N257+IFERROR(VLOOKUP(TRIM($K257)&amp;AH$4,COMPRAS!$A$1:$E$1,7,0),0)</f>
        <v>0</v>
      </c>
      <c r="AI257" s="49">
        <f>+AH257-O257+IFERROR(VLOOKUP(TRIM($K257)&amp;AI$4,COMPRAS!$A$1:$E$1,7,0),0)</f>
        <v>0</v>
      </c>
      <c r="AJ257" s="49">
        <f>+AI257-P257+IFERROR(VLOOKUP(TRIM($K257)&amp;AJ$4,COMPRAS!$A$1:$E$1,7,0),0)</f>
        <v>0</v>
      </c>
      <c r="AK257" s="49">
        <f>+AJ257-Q257+IFERROR(VLOOKUP(TRIM($K257)&amp;AK$4,COMPRAS!$A$1:$E$1,7,0),0)</f>
        <v>0</v>
      </c>
      <c r="AL257" s="49">
        <f>+AK257-R257+IFERROR(VLOOKUP(TRIM($K257)&amp;AL$4,COMPRAS!$A$1:$E$1,7,0),0)</f>
        <v>0</v>
      </c>
      <c r="AM257" s="49">
        <f>+AL257-S257+IFERROR(VLOOKUP(TRIM($K257)&amp;AM$4,COMPRAS!$A$1:$E$1,7,0),0)</f>
        <v>0</v>
      </c>
      <c r="AN257" s="49">
        <f>+AM257-T257+IFERROR(VLOOKUP(TRIM($K257)&amp;AN$4,COMPRAS!$A$1:$E$1,7,0),0)</f>
        <v>0</v>
      </c>
      <c r="AO257" s="49">
        <f>+AN257-U257+IFERROR(VLOOKUP(TRIM($K257)&amp;AO$4,COMPRAS!$A$1:$E$1,7,0),0)</f>
        <v>0</v>
      </c>
      <c r="AP257" s="49">
        <f>+AO257-V257+IFERROR(VLOOKUP(TRIM($K257)&amp;AP$4,COMPRAS!$A$1:$E$1,7,0),0)</f>
        <v>0</v>
      </c>
      <c r="AQ257" s="49">
        <f>+AP257-W257+IFERROR(VLOOKUP(TRIM($K257)&amp;AQ$4,COMPRAS!$A$1:$E$1,7,0),0)</f>
        <v>0</v>
      </c>
      <c r="AR257" s="49">
        <f>+AQ257-X257+IFERROR(VLOOKUP(TRIM($K257)&amp;AR$4,COMPRAS!$A$1:$E$1,7,0),0)</f>
        <v>0</v>
      </c>
      <c r="AS257" s="49">
        <f>+AR257-Y257+IFERROR(VLOOKUP(TRIM($K257)&amp;AS$4,COMPRAS!$A$1:$E$1,7,0),0)</f>
        <v>0</v>
      </c>
      <c r="AT257" s="49">
        <f>+AS257-Z257+IFERROR(VLOOKUP(TRIM($K257)&amp;AT$4,COMPRAS!$A$1:$E$1,7,0),0)</f>
        <v>0</v>
      </c>
      <c r="AU257" s="49">
        <f>+AT257-AA257+IFERROR(VLOOKUP(TRIM($K257)&amp;AU$4,COMPRAS!$A$1:$E$1,7,0),0)</f>
        <v>0</v>
      </c>
      <c r="AV257" s="49">
        <f>+AU257-AB257+IFERROR(VLOOKUP(TRIM($K257)&amp;AV$4,COMPRAS!$A$1:$E$1,7,0),0)</f>
        <v>0</v>
      </c>
    </row>
    <row r="258" spans="10:48" ht="14.4" x14ac:dyDescent="0.3">
      <c r="J258"/>
      <c r="K258"/>
      <c r="L258"/>
      <c r="M258"/>
      <c r="N258"/>
      <c r="O258"/>
      <c r="P258"/>
      <c r="Q258"/>
      <c r="R258"/>
      <c r="S258"/>
      <c r="T258"/>
      <c r="U258"/>
      <c r="V258"/>
      <c r="AG258" s="49">
        <f>+E258-M258+IFERROR(VLOOKUP(TRIM($K258)&amp;$AG$4,COMPRAS!$A$1:$E$1,7,0),0)</f>
        <v>0</v>
      </c>
      <c r="AH258" s="49">
        <f>+AG258-N258+IFERROR(VLOOKUP(TRIM($K258)&amp;AH$4,COMPRAS!$A$1:$E$1,7,0),0)</f>
        <v>0</v>
      </c>
      <c r="AI258" s="49">
        <f>+AH258-O258+IFERROR(VLOOKUP(TRIM($K258)&amp;AI$4,COMPRAS!$A$1:$E$1,7,0),0)</f>
        <v>0</v>
      </c>
      <c r="AJ258" s="49">
        <f>+AI258-P258+IFERROR(VLOOKUP(TRIM($K258)&amp;AJ$4,COMPRAS!$A$1:$E$1,7,0),0)</f>
        <v>0</v>
      </c>
      <c r="AK258" s="49">
        <f>+AJ258-Q258+IFERROR(VLOOKUP(TRIM($K258)&amp;AK$4,COMPRAS!$A$1:$E$1,7,0),0)</f>
        <v>0</v>
      </c>
      <c r="AL258" s="49">
        <f>+AK258-R258+IFERROR(VLOOKUP(TRIM($K258)&amp;AL$4,COMPRAS!$A$1:$E$1,7,0),0)</f>
        <v>0</v>
      </c>
      <c r="AM258" s="49">
        <f>+AL258-S258+IFERROR(VLOOKUP(TRIM($K258)&amp;AM$4,COMPRAS!$A$1:$E$1,7,0),0)</f>
        <v>0</v>
      </c>
      <c r="AN258" s="49">
        <f>+AM258-T258+IFERROR(VLOOKUP(TRIM($K258)&amp;AN$4,COMPRAS!$A$1:$E$1,7,0),0)</f>
        <v>0</v>
      </c>
      <c r="AO258" s="49">
        <f>+AN258-U258+IFERROR(VLOOKUP(TRIM($K258)&amp;AO$4,COMPRAS!$A$1:$E$1,7,0),0)</f>
        <v>0</v>
      </c>
      <c r="AP258" s="49">
        <f>+AO258-V258+IFERROR(VLOOKUP(TRIM($K258)&amp;AP$4,COMPRAS!$A$1:$E$1,7,0),0)</f>
        <v>0</v>
      </c>
      <c r="AQ258" s="49">
        <f>+AP258-W258+IFERROR(VLOOKUP(TRIM($K258)&amp;AQ$4,COMPRAS!$A$1:$E$1,7,0),0)</f>
        <v>0</v>
      </c>
      <c r="AR258" s="49">
        <f>+AQ258-X258+IFERROR(VLOOKUP(TRIM($K258)&amp;AR$4,COMPRAS!$A$1:$E$1,7,0),0)</f>
        <v>0</v>
      </c>
      <c r="AS258" s="49">
        <f>+AR258-Y258+IFERROR(VLOOKUP(TRIM($K258)&amp;AS$4,COMPRAS!$A$1:$E$1,7,0),0)</f>
        <v>0</v>
      </c>
      <c r="AT258" s="49">
        <f>+AS258-Z258+IFERROR(VLOOKUP(TRIM($K258)&amp;AT$4,COMPRAS!$A$1:$E$1,7,0),0)</f>
        <v>0</v>
      </c>
      <c r="AU258" s="49">
        <f>+AT258-AA258+IFERROR(VLOOKUP(TRIM($K258)&amp;AU$4,COMPRAS!$A$1:$E$1,7,0),0)</f>
        <v>0</v>
      </c>
      <c r="AV258" s="49">
        <f>+AU258-AB258+IFERROR(VLOOKUP(TRIM($K258)&amp;AV$4,COMPRAS!$A$1:$E$1,7,0),0)</f>
        <v>0</v>
      </c>
    </row>
    <row r="259" spans="10:48" ht="14.4" x14ac:dyDescent="0.3">
      <c r="J259"/>
      <c r="K259"/>
      <c r="L259"/>
      <c r="M259"/>
      <c r="N259"/>
      <c r="O259"/>
      <c r="P259"/>
      <c r="Q259"/>
      <c r="R259"/>
      <c r="S259"/>
      <c r="T259"/>
      <c r="U259"/>
      <c r="V259"/>
      <c r="AG259" s="49">
        <f>+E259-M259+IFERROR(VLOOKUP(TRIM($K259)&amp;$AG$4,COMPRAS!$A$1:$E$1,7,0),0)</f>
        <v>0</v>
      </c>
      <c r="AH259" s="49">
        <f>+AG259-N259+IFERROR(VLOOKUP(TRIM($K259)&amp;AH$4,COMPRAS!$A$1:$E$1,7,0),0)</f>
        <v>0</v>
      </c>
      <c r="AI259" s="49">
        <f>+AH259-O259+IFERROR(VLOOKUP(TRIM($K259)&amp;AI$4,COMPRAS!$A$1:$E$1,7,0),0)</f>
        <v>0</v>
      </c>
      <c r="AJ259" s="49">
        <f>+AI259-P259+IFERROR(VLOOKUP(TRIM($K259)&amp;AJ$4,COMPRAS!$A$1:$E$1,7,0),0)</f>
        <v>0</v>
      </c>
      <c r="AK259" s="49">
        <f>+AJ259-Q259+IFERROR(VLOOKUP(TRIM($K259)&amp;AK$4,COMPRAS!$A$1:$E$1,7,0),0)</f>
        <v>0</v>
      </c>
      <c r="AL259" s="49">
        <f>+AK259-R259+IFERROR(VLOOKUP(TRIM($K259)&amp;AL$4,COMPRAS!$A$1:$E$1,7,0),0)</f>
        <v>0</v>
      </c>
      <c r="AM259" s="49">
        <f>+AL259-S259+IFERROR(VLOOKUP(TRIM($K259)&amp;AM$4,COMPRAS!$A$1:$E$1,7,0),0)</f>
        <v>0</v>
      </c>
      <c r="AN259" s="49">
        <f>+AM259-T259+IFERROR(VLOOKUP(TRIM($K259)&amp;AN$4,COMPRAS!$A$1:$E$1,7,0),0)</f>
        <v>0</v>
      </c>
      <c r="AO259" s="49">
        <f>+AN259-U259+IFERROR(VLOOKUP(TRIM($K259)&amp;AO$4,COMPRAS!$A$1:$E$1,7,0),0)</f>
        <v>0</v>
      </c>
      <c r="AP259" s="49">
        <f>+AO259-V259+IFERROR(VLOOKUP(TRIM($K259)&amp;AP$4,COMPRAS!$A$1:$E$1,7,0),0)</f>
        <v>0</v>
      </c>
      <c r="AQ259" s="49">
        <f>+AP259-W259+IFERROR(VLOOKUP(TRIM($K259)&amp;AQ$4,COMPRAS!$A$1:$E$1,7,0),0)</f>
        <v>0</v>
      </c>
      <c r="AR259" s="49">
        <f>+AQ259-X259+IFERROR(VLOOKUP(TRIM($K259)&amp;AR$4,COMPRAS!$A$1:$E$1,7,0),0)</f>
        <v>0</v>
      </c>
      <c r="AS259" s="49">
        <f>+AR259-Y259+IFERROR(VLOOKUP(TRIM($K259)&amp;AS$4,COMPRAS!$A$1:$E$1,7,0),0)</f>
        <v>0</v>
      </c>
      <c r="AT259" s="49">
        <f>+AS259-Z259+IFERROR(VLOOKUP(TRIM($K259)&amp;AT$4,COMPRAS!$A$1:$E$1,7,0),0)</f>
        <v>0</v>
      </c>
      <c r="AU259" s="49">
        <f>+AT259-AA259+IFERROR(VLOOKUP(TRIM($K259)&amp;AU$4,COMPRAS!$A$1:$E$1,7,0),0)</f>
        <v>0</v>
      </c>
      <c r="AV259" s="49">
        <f>+AU259-AB259+IFERROR(VLOOKUP(TRIM($K259)&amp;AV$4,COMPRAS!$A$1:$E$1,7,0),0)</f>
        <v>0</v>
      </c>
    </row>
    <row r="260" spans="10:48" ht="14.4" x14ac:dyDescent="0.3">
      <c r="J260"/>
      <c r="K260"/>
      <c r="L260"/>
      <c r="M260"/>
      <c r="N260"/>
      <c r="O260"/>
      <c r="P260"/>
      <c r="Q260"/>
      <c r="R260"/>
      <c r="S260"/>
      <c r="T260"/>
      <c r="U260"/>
      <c r="V260"/>
      <c r="AG260" s="49">
        <f>+E260-M260+IFERROR(VLOOKUP(TRIM($K260)&amp;$AG$4,COMPRAS!$A$1:$E$1,7,0),0)</f>
        <v>0</v>
      </c>
      <c r="AH260" s="49">
        <f>+AG260-N260+IFERROR(VLOOKUP(TRIM($K260)&amp;AH$4,COMPRAS!$A$1:$E$1,7,0),0)</f>
        <v>0</v>
      </c>
      <c r="AI260" s="49">
        <f>+AH260-O260+IFERROR(VLOOKUP(TRIM($K260)&amp;AI$4,COMPRAS!$A$1:$E$1,7,0),0)</f>
        <v>0</v>
      </c>
      <c r="AJ260" s="49">
        <f>+AI260-P260+IFERROR(VLOOKUP(TRIM($K260)&amp;AJ$4,COMPRAS!$A$1:$E$1,7,0),0)</f>
        <v>0</v>
      </c>
      <c r="AK260" s="49">
        <f>+AJ260-Q260+IFERROR(VLOOKUP(TRIM($K260)&amp;AK$4,COMPRAS!$A$1:$E$1,7,0),0)</f>
        <v>0</v>
      </c>
      <c r="AL260" s="49">
        <f>+AK260-R260+IFERROR(VLOOKUP(TRIM($K260)&amp;AL$4,COMPRAS!$A$1:$E$1,7,0),0)</f>
        <v>0</v>
      </c>
      <c r="AM260" s="49">
        <f>+AL260-S260+IFERROR(VLOOKUP(TRIM($K260)&amp;AM$4,COMPRAS!$A$1:$E$1,7,0),0)</f>
        <v>0</v>
      </c>
      <c r="AN260" s="49">
        <f>+AM260-T260+IFERROR(VLOOKUP(TRIM($K260)&amp;AN$4,COMPRAS!$A$1:$E$1,7,0),0)</f>
        <v>0</v>
      </c>
      <c r="AO260" s="49">
        <f>+AN260-U260+IFERROR(VLOOKUP(TRIM($K260)&amp;AO$4,COMPRAS!$A$1:$E$1,7,0),0)</f>
        <v>0</v>
      </c>
      <c r="AP260" s="49">
        <f>+AO260-V260+IFERROR(VLOOKUP(TRIM($K260)&amp;AP$4,COMPRAS!$A$1:$E$1,7,0),0)</f>
        <v>0</v>
      </c>
      <c r="AQ260" s="49">
        <f>+AP260-W260+IFERROR(VLOOKUP(TRIM($K260)&amp;AQ$4,COMPRAS!$A$1:$E$1,7,0),0)</f>
        <v>0</v>
      </c>
      <c r="AR260" s="49">
        <f>+AQ260-X260+IFERROR(VLOOKUP(TRIM($K260)&amp;AR$4,COMPRAS!$A$1:$E$1,7,0),0)</f>
        <v>0</v>
      </c>
      <c r="AS260" s="49">
        <f>+AR260-Y260+IFERROR(VLOOKUP(TRIM($K260)&amp;AS$4,COMPRAS!$A$1:$E$1,7,0),0)</f>
        <v>0</v>
      </c>
      <c r="AT260" s="49">
        <f>+AS260-Z260+IFERROR(VLOOKUP(TRIM($K260)&amp;AT$4,COMPRAS!$A$1:$E$1,7,0),0)</f>
        <v>0</v>
      </c>
      <c r="AU260" s="49">
        <f>+AT260-AA260+IFERROR(VLOOKUP(TRIM($K260)&amp;AU$4,COMPRAS!$A$1:$E$1,7,0),0)</f>
        <v>0</v>
      </c>
      <c r="AV260" s="49">
        <f>+AU260-AB260+IFERROR(VLOOKUP(TRIM($K260)&amp;AV$4,COMPRAS!$A$1:$E$1,7,0),0)</f>
        <v>0</v>
      </c>
    </row>
    <row r="261" spans="10:48" ht="14.4" x14ac:dyDescent="0.3">
      <c r="J261"/>
      <c r="K261"/>
      <c r="L261"/>
      <c r="M261"/>
      <c r="N261"/>
      <c r="O261"/>
      <c r="P261"/>
      <c r="Q261"/>
      <c r="R261"/>
      <c r="S261"/>
      <c r="T261"/>
      <c r="U261"/>
      <c r="V261"/>
      <c r="AG261" s="49">
        <f>+E261-M261+IFERROR(VLOOKUP(TRIM($K261)&amp;$AG$4,COMPRAS!$A$1:$E$1,7,0),0)</f>
        <v>0</v>
      </c>
      <c r="AH261" s="49">
        <f>+AG261-N261+IFERROR(VLOOKUP(TRIM($K261)&amp;AH$4,COMPRAS!$A$1:$E$1,7,0),0)</f>
        <v>0</v>
      </c>
      <c r="AI261" s="49">
        <f>+AH261-O261+IFERROR(VLOOKUP(TRIM($K261)&amp;AI$4,COMPRAS!$A$1:$E$1,7,0),0)</f>
        <v>0</v>
      </c>
      <c r="AJ261" s="49">
        <f>+AI261-P261+IFERROR(VLOOKUP(TRIM($K261)&amp;AJ$4,COMPRAS!$A$1:$E$1,7,0),0)</f>
        <v>0</v>
      </c>
      <c r="AK261" s="49">
        <f>+AJ261-Q261+IFERROR(VLOOKUP(TRIM($K261)&amp;AK$4,COMPRAS!$A$1:$E$1,7,0),0)</f>
        <v>0</v>
      </c>
      <c r="AL261" s="49">
        <f>+AK261-R261+IFERROR(VLOOKUP(TRIM($K261)&amp;AL$4,COMPRAS!$A$1:$E$1,7,0),0)</f>
        <v>0</v>
      </c>
      <c r="AM261" s="49">
        <f>+AL261-S261+IFERROR(VLOOKUP(TRIM($K261)&amp;AM$4,COMPRAS!$A$1:$E$1,7,0),0)</f>
        <v>0</v>
      </c>
      <c r="AN261" s="49">
        <f>+AM261-T261+IFERROR(VLOOKUP(TRIM($K261)&amp;AN$4,COMPRAS!$A$1:$E$1,7,0),0)</f>
        <v>0</v>
      </c>
      <c r="AO261" s="49">
        <f>+AN261-U261+IFERROR(VLOOKUP(TRIM($K261)&amp;AO$4,COMPRAS!$A$1:$E$1,7,0),0)</f>
        <v>0</v>
      </c>
      <c r="AP261" s="49">
        <f>+AO261-V261+IFERROR(VLOOKUP(TRIM($K261)&amp;AP$4,COMPRAS!$A$1:$E$1,7,0),0)</f>
        <v>0</v>
      </c>
      <c r="AQ261" s="49">
        <f>+AP261-W261+IFERROR(VLOOKUP(TRIM($K261)&amp;AQ$4,COMPRAS!$A$1:$E$1,7,0),0)</f>
        <v>0</v>
      </c>
      <c r="AR261" s="49">
        <f>+AQ261-X261+IFERROR(VLOOKUP(TRIM($K261)&amp;AR$4,COMPRAS!$A$1:$E$1,7,0),0)</f>
        <v>0</v>
      </c>
      <c r="AS261" s="49">
        <f>+AR261-Y261+IFERROR(VLOOKUP(TRIM($K261)&amp;AS$4,COMPRAS!$A$1:$E$1,7,0),0)</f>
        <v>0</v>
      </c>
      <c r="AT261" s="49">
        <f>+AS261-Z261+IFERROR(VLOOKUP(TRIM($K261)&amp;AT$4,COMPRAS!$A$1:$E$1,7,0),0)</f>
        <v>0</v>
      </c>
      <c r="AU261" s="49">
        <f>+AT261-AA261+IFERROR(VLOOKUP(TRIM($K261)&amp;AU$4,COMPRAS!$A$1:$E$1,7,0),0)</f>
        <v>0</v>
      </c>
      <c r="AV261" s="49">
        <f>+AU261-AB261+IFERROR(VLOOKUP(TRIM($K261)&amp;AV$4,COMPRAS!$A$1:$E$1,7,0),0)</f>
        <v>0</v>
      </c>
    </row>
    <row r="262" spans="10:48" ht="14.4" x14ac:dyDescent="0.3">
      <c r="J262"/>
      <c r="K262"/>
      <c r="L262"/>
      <c r="M262"/>
      <c r="N262"/>
      <c r="O262"/>
      <c r="P262"/>
      <c r="Q262"/>
      <c r="R262"/>
      <c r="S262"/>
      <c r="T262"/>
      <c r="U262"/>
      <c r="V262"/>
      <c r="AG262" s="49">
        <f>+E262-M262+IFERROR(VLOOKUP(TRIM($K262)&amp;$AG$4,COMPRAS!$A$1:$E$1,7,0),0)</f>
        <v>0</v>
      </c>
      <c r="AH262" s="49">
        <f>+AG262-N262+IFERROR(VLOOKUP(TRIM($K262)&amp;AH$4,COMPRAS!$A$1:$E$1,7,0),0)</f>
        <v>0</v>
      </c>
      <c r="AI262" s="49">
        <f>+AH262-O262+IFERROR(VLOOKUP(TRIM($K262)&amp;AI$4,COMPRAS!$A$1:$E$1,7,0),0)</f>
        <v>0</v>
      </c>
      <c r="AJ262" s="49">
        <f>+AI262-P262+IFERROR(VLOOKUP(TRIM($K262)&amp;AJ$4,COMPRAS!$A$1:$E$1,7,0),0)</f>
        <v>0</v>
      </c>
      <c r="AK262" s="49">
        <f>+AJ262-Q262+IFERROR(VLOOKUP(TRIM($K262)&amp;AK$4,COMPRAS!$A$1:$E$1,7,0),0)</f>
        <v>0</v>
      </c>
      <c r="AL262" s="49">
        <f>+AK262-R262+IFERROR(VLOOKUP(TRIM($K262)&amp;AL$4,COMPRAS!$A$1:$E$1,7,0),0)</f>
        <v>0</v>
      </c>
      <c r="AM262" s="49">
        <f>+AL262-S262+IFERROR(VLOOKUP(TRIM($K262)&amp;AM$4,COMPRAS!$A$1:$E$1,7,0),0)</f>
        <v>0</v>
      </c>
      <c r="AN262" s="49">
        <f>+AM262-T262+IFERROR(VLOOKUP(TRIM($K262)&amp;AN$4,COMPRAS!$A$1:$E$1,7,0),0)</f>
        <v>0</v>
      </c>
      <c r="AO262" s="49">
        <f>+AN262-U262+IFERROR(VLOOKUP(TRIM($K262)&amp;AO$4,COMPRAS!$A$1:$E$1,7,0),0)</f>
        <v>0</v>
      </c>
      <c r="AP262" s="49">
        <f>+AO262-V262+IFERROR(VLOOKUP(TRIM($K262)&amp;AP$4,COMPRAS!$A$1:$E$1,7,0),0)</f>
        <v>0</v>
      </c>
      <c r="AQ262" s="49">
        <f>+AP262-W262+IFERROR(VLOOKUP(TRIM($K262)&amp;AQ$4,COMPRAS!$A$1:$E$1,7,0),0)</f>
        <v>0</v>
      </c>
      <c r="AR262" s="49">
        <f>+AQ262-X262+IFERROR(VLOOKUP(TRIM($K262)&amp;AR$4,COMPRAS!$A$1:$E$1,7,0),0)</f>
        <v>0</v>
      </c>
      <c r="AS262" s="49">
        <f>+AR262-Y262+IFERROR(VLOOKUP(TRIM($K262)&amp;AS$4,COMPRAS!$A$1:$E$1,7,0),0)</f>
        <v>0</v>
      </c>
      <c r="AT262" s="49">
        <f>+AS262-Z262+IFERROR(VLOOKUP(TRIM($K262)&amp;AT$4,COMPRAS!$A$1:$E$1,7,0),0)</f>
        <v>0</v>
      </c>
      <c r="AU262" s="49">
        <f>+AT262-AA262+IFERROR(VLOOKUP(TRIM($K262)&amp;AU$4,COMPRAS!$A$1:$E$1,7,0),0)</f>
        <v>0</v>
      </c>
      <c r="AV262" s="49">
        <f>+AU262-AB262+IFERROR(VLOOKUP(TRIM($K262)&amp;AV$4,COMPRAS!$A$1:$E$1,7,0),0)</f>
        <v>0</v>
      </c>
    </row>
    <row r="263" spans="10:48" ht="14.4" x14ac:dyDescent="0.3">
      <c r="J263"/>
      <c r="K263"/>
      <c r="L263"/>
      <c r="M263"/>
      <c r="N263"/>
      <c r="O263"/>
      <c r="P263"/>
      <c r="Q263"/>
      <c r="R263"/>
      <c r="S263"/>
      <c r="T263"/>
      <c r="U263"/>
      <c r="V263"/>
      <c r="AG263" s="49">
        <f>+E263-M263+IFERROR(VLOOKUP(TRIM($K263)&amp;$AG$4,COMPRAS!$A$1:$E$1,7,0),0)</f>
        <v>0</v>
      </c>
      <c r="AH263" s="49">
        <f>+AG263-N263+IFERROR(VLOOKUP(TRIM($K263)&amp;AH$4,COMPRAS!$A$1:$E$1,7,0),0)</f>
        <v>0</v>
      </c>
      <c r="AI263" s="49">
        <f>+AH263-O263+IFERROR(VLOOKUP(TRIM($K263)&amp;AI$4,COMPRAS!$A$1:$E$1,7,0),0)</f>
        <v>0</v>
      </c>
      <c r="AJ263" s="49">
        <f>+AI263-P263+IFERROR(VLOOKUP(TRIM($K263)&amp;AJ$4,COMPRAS!$A$1:$E$1,7,0),0)</f>
        <v>0</v>
      </c>
      <c r="AK263" s="49">
        <f>+AJ263-Q263+IFERROR(VLOOKUP(TRIM($K263)&amp;AK$4,COMPRAS!$A$1:$E$1,7,0),0)</f>
        <v>0</v>
      </c>
      <c r="AL263" s="49">
        <f>+AK263-R263+IFERROR(VLOOKUP(TRIM($K263)&amp;AL$4,COMPRAS!$A$1:$E$1,7,0),0)</f>
        <v>0</v>
      </c>
      <c r="AM263" s="49">
        <f>+AL263-S263+IFERROR(VLOOKUP(TRIM($K263)&amp;AM$4,COMPRAS!$A$1:$E$1,7,0),0)</f>
        <v>0</v>
      </c>
      <c r="AN263" s="49">
        <f>+AM263-T263+IFERROR(VLOOKUP(TRIM($K263)&amp;AN$4,COMPRAS!$A$1:$E$1,7,0),0)</f>
        <v>0</v>
      </c>
      <c r="AO263" s="49">
        <f>+AN263-U263+IFERROR(VLOOKUP(TRIM($K263)&amp;AO$4,COMPRAS!$A$1:$E$1,7,0),0)</f>
        <v>0</v>
      </c>
      <c r="AP263" s="49">
        <f>+AO263-V263+IFERROR(VLOOKUP(TRIM($K263)&amp;AP$4,COMPRAS!$A$1:$E$1,7,0),0)</f>
        <v>0</v>
      </c>
      <c r="AQ263" s="49">
        <f>+AP263-W263+IFERROR(VLOOKUP(TRIM($K263)&amp;AQ$4,COMPRAS!$A$1:$E$1,7,0),0)</f>
        <v>0</v>
      </c>
      <c r="AR263" s="49">
        <f>+AQ263-X263+IFERROR(VLOOKUP(TRIM($K263)&amp;AR$4,COMPRAS!$A$1:$E$1,7,0),0)</f>
        <v>0</v>
      </c>
      <c r="AS263" s="49">
        <f>+AR263-Y263+IFERROR(VLOOKUP(TRIM($K263)&amp;AS$4,COMPRAS!$A$1:$E$1,7,0),0)</f>
        <v>0</v>
      </c>
      <c r="AT263" s="49">
        <f>+AS263-Z263+IFERROR(VLOOKUP(TRIM($K263)&amp;AT$4,COMPRAS!$A$1:$E$1,7,0),0)</f>
        <v>0</v>
      </c>
      <c r="AU263" s="49">
        <f>+AT263-AA263+IFERROR(VLOOKUP(TRIM($K263)&amp;AU$4,COMPRAS!$A$1:$E$1,7,0),0)</f>
        <v>0</v>
      </c>
      <c r="AV263" s="49">
        <f>+AU263-AB263+IFERROR(VLOOKUP(TRIM($K263)&amp;AV$4,COMPRAS!$A$1:$E$1,7,0),0)</f>
        <v>0</v>
      </c>
    </row>
    <row r="264" spans="10:48" ht="14.4" x14ac:dyDescent="0.3">
      <c r="J264"/>
      <c r="K264"/>
      <c r="L264"/>
      <c r="M264"/>
      <c r="N264"/>
      <c r="O264"/>
      <c r="P264"/>
      <c r="Q264"/>
      <c r="R264"/>
      <c r="S264"/>
      <c r="T264"/>
      <c r="U264"/>
      <c r="V264"/>
      <c r="AG264" s="49">
        <f>+E264-M264+IFERROR(VLOOKUP(TRIM($K264)&amp;$AG$4,COMPRAS!$A$1:$E$1,7,0),0)</f>
        <v>0</v>
      </c>
      <c r="AH264" s="49">
        <f>+AG264-N264+IFERROR(VLOOKUP(TRIM($K264)&amp;AH$4,COMPRAS!$A$1:$E$1,7,0),0)</f>
        <v>0</v>
      </c>
      <c r="AI264" s="49">
        <f>+AH264-O264+IFERROR(VLOOKUP(TRIM($K264)&amp;AI$4,COMPRAS!$A$1:$E$1,7,0),0)</f>
        <v>0</v>
      </c>
      <c r="AJ264" s="49">
        <f>+AI264-P264+IFERROR(VLOOKUP(TRIM($K264)&amp;AJ$4,COMPRAS!$A$1:$E$1,7,0),0)</f>
        <v>0</v>
      </c>
      <c r="AK264" s="49">
        <f>+AJ264-Q264+IFERROR(VLOOKUP(TRIM($K264)&amp;AK$4,COMPRAS!$A$1:$E$1,7,0),0)</f>
        <v>0</v>
      </c>
      <c r="AL264" s="49">
        <f>+AK264-R264+IFERROR(VLOOKUP(TRIM($K264)&amp;AL$4,COMPRAS!$A$1:$E$1,7,0),0)</f>
        <v>0</v>
      </c>
      <c r="AM264" s="49">
        <f>+AL264-S264+IFERROR(VLOOKUP(TRIM($K264)&amp;AM$4,COMPRAS!$A$1:$E$1,7,0),0)</f>
        <v>0</v>
      </c>
      <c r="AN264" s="49">
        <f>+AM264-T264+IFERROR(VLOOKUP(TRIM($K264)&amp;AN$4,COMPRAS!$A$1:$E$1,7,0),0)</f>
        <v>0</v>
      </c>
      <c r="AO264" s="49">
        <f>+AN264-U264+IFERROR(VLOOKUP(TRIM($K264)&amp;AO$4,COMPRAS!$A$1:$E$1,7,0),0)</f>
        <v>0</v>
      </c>
      <c r="AP264" s="49">
        <f>+AO264-V264+IFERROR(VLOOKUP(TRIM($K264)&amp;AP$4,COMPRAS!$A$1:$E$1,7,0),0)</f>
        <v>0</v>
      </c>
      <c r="AQ264" s="49">
        <f>+AP264-W264+IFERROR(VLOOKUP(TRIM($K264)&amp;AQ$4,COMPRAS!$A$1:$E$1,7,0),0)</f>
        <v>0</v>
      </c>
      <c r="AR264" s="49">
        <f>+AQ264-X264+IFERROR(VLOOKUP(TRIM($K264)&amp;AR$4,COMPRAS!$A$1:$E$1,7,0),0)</f>
        <v>0</v>
      </c>
      <c r="AS264" s="49">
        <f>+AR264-Y264+IFERROR(VLOOKUP(TRIM($K264)&amp;AS$4,COMPRAS!$A$1:$E$1,7,0),0)</f>
        <v>0</v>
      </c>
      <c r="AT264" s="49">
        <f>+AS264-Z264+IFERROR(VLOOKUP(TRIM($K264)&amp;AT$4,COMPRAS!$A$1:$E$1,7,0),0)</f>
        <v>0</v>
      </c>
      <c r="AU264" s="49">
        <f>+AT264-AA264+IFERROR(VLOOKUP(TRIM($K264)&amp;AU$4,COMPRAS!$A$1:$E$1,7,0),0)</f>
        <v>0</v>
      </c>
      <c r="AV264" s="49">
        <f>+AU264-AB264+IFERROR(VLOOKUP(TRIM($K264)&amp;AV$4,COMPRAS!$A$1:$E$1,7,0),0)</f>
        <v>0</v>
      </c>
    </row>
    <row r="265" spans="10:48" ht="14.4" x14ac:dyDescent="0.3">
      <c r="J265"/>
      <c r="K265"/>
      <c r="L265"/>
      <c r="M265"/>
      <c r="N265"/>
      <c r="O265"/>
      <c r="P265"/>
      <c r="Q265"/>
      <c r="R265"/>
      <c r="S265"/>
      <c r="T265"/>
      <c r="U265"/>
      <c r="V265"/>
      <c r="AG265" s="49">
        <f>+E265-M265+IFERROR(VLOOKUP(TRIM($K265)&amp;$AG$4,COMPRAS!$A$1:$E$1,7,0),0)</f>
        <v>0</v>
      </c>
      <c r="AH265" s="49">
        <f>+AG265-N265+IFERROR(VLOOKUP(TRIM($K265)&amp;AH$4,COMPRAS!$A$1:$E$1,7,0),0)</f>
        <v>0</v>
      </c>
      <c r="AI265" s="49">
        <f>+AH265-O265+IFERROR(VLOOKUP(TRIM($K265)&amp;AI$4,COMPRAS!$A$1:$E$1,7,0),0)</f>
        <v>0</v>
      </c>
      <c r="AJ265" s="49">
        <f>+AI265-P265+IFERROR(VLOOKUP(TRIM($K265)&amp;AJ$4,COMPRAS!$A$1:$E$1,7,0),0)</f>
        <v>0</v>
      </c>
      <c r="AK265" s="49">
        <f>+AJ265-Q265+IFERROR(VLOOKUP(TRIM($K265)&amp;AK$4,COMPRAS!$A$1:$E$1,7,0),0)</f>
        <v>0</v>
      </c>
      <c r="AL265" s="49">
        <f>+AK265-R265+IFERROR(VLOOKUP(TRIM($K265)&amp;AL$4,COMPRAS!$A$1:$E$1,7,0),0)</f>
        <v>0</v>
      </c>
      <c r="AM265" s="49">
        <f>+AL265-S265+IFERROR(VLOOKUP(TRIM($K265)&amp;AM$4,COMPRAS!$A$1:$E$1,7,0),0)</f>
        <v>0</v>
      </c>
      <c r="AN265" s="49">
        <f>+AM265-T265+IFERROR(VLOOKUP(TRIM($K265)&amp;AN$4,COMPRAS!$A$1:$E$1,7,0),0)</f>
        <v>0</v>
      </c>
      <c r="AO265" s="49">
        <f>+AN265-U265+IFERROR(VLOOKUP(TRIM($K265)&amp;AO$4,COMPRAS!$A$1:$E$1,7,0),0)</f>
        <v>0</v>
      </c>
      <c r="AP265" s="49">
        <f>+AO265-V265+IFERROR(VLOOKUP(TRIM($K265)&amp;AP$4,COMPRAS!$A$1:$E$1,7,0),0)</f>
        <v>0</v>
      </c>
      <c r="AQ265" s="49">
        <f>+AP265-W265+IFERROR(VLOOKUP(TRIM($K265)&amp;AQ$4,COMPRAS!$A$1:$E$1,7,0),0)</f>
        <v>0</v>
      </c>
      <c r="AR265" s="49">
        <f>+AQ265-X265+IFERROR(VLOOKUP(TRIM($K265)&amp;AR$4,COMPRAS!$A$1:$E$1,7,0),0)</f>
        <v>0</v>
      </c>
      <c r="AS265" s="49">
        <f>+AR265-Y265+IFERROR(VLOOKUP(TRIM($K265)&amp;AS$4,COMPRAS!$A$1:$E$1,7,0),0)</f>
        <v>0</v>
      </c>
      <c r="AT265" s="49">
        <f>+AS265-Z265+IFERROR(VLOOKUP(TRIM($K265)&amp;AT$4,COMPRAS!$A$1:$E$1,7,0),0)</f>
        <v>0</v>
      </c>
      <c r="AU265" s="49">
        <f>+AT265-AA265+IFERROR(VLOOKUP(TRIM($K265)&amp;AU$4,COMPRAS!$A$1:$E$1,7,0),0)</f>
        <v>0</v>
      </c>
      <c r="AV265" s="49">
        <f>+AU265-AB265+IFERROR(VLOOKUP(TRIM($K265)&amp;AV$4,COMPRAS!$A$1:$E$1,7,0),0)</f>
        <v>0</v>
      </c>
    </row>
    <row r="266" spans="10:48" ht="14.4" x14ac:dyDescent="0.3">
      <c r="J266"/>
      <c r="K266"/>
      <c r="L266"/>
      <c r="M266"/>
      <c r="N266"/>
      <c r="O266"/>
      <c r="P266"/>
      <c r="Q266"/>
      <c r="R266"/>
      <c r="S266"/>
      <c r="T266"/>
      <c r="U266"/>
      <c r="V266"/>
      <c r="AG266" s="49">
        <f>+E266-M266+IFERROR(VLOOKUP(TRIM($K266)&amp;$AG$4,COMPRAS!$A$1:$E$1,7,0),0)</f>
        <v>0</v>
      </c>
      <c r="AH266" s="49">
        <f>+AG266-N266+IFERROR(VLOOKUP(TRIM($K266)&amp;AH$4,COMPRAS!$A$1:$E$1,7,0),0)</f>
        <v>0</v>
      </c>
      <c r="AI266" s="49">
        <f>+AH266-O266+IFERROR(VLOOKUP(TRIM($K266)&amp;AI$4,COMPRAS!$A$1:$E$1,7,0),0)</f>
        <v>0</v>
      </c>
      <c r="AJ266" s="49">
        <f>+AI266-P266+IFERROR(VLOOKUP(TRIM($K266)&amp;AJ$4,COMPRAS!$A$1:$E$1,7,0),0)</f>
        <v>0</v>
      </c>
      <c r="AK266" s="49">
        <f>+AJ266-Q266+IFERROR(VLOOKUP(TRIM($K266)&amp;AK$4,COMPRAS!$A$1:$E$1,7,0),0)</f>
        <v>0</v>
      </c>
      <c r="AL266" s="49">
        <f>+AK266-R266+IFERROR(VLOOKUP(TRIM($K266)&amp;AL$4,COMPRAS!$A$1:$E$1,7,0),0)</f>
        <v>0</v>
      </c>
      <c r="AM266" s="49">
        <f>+AL266-S266+IFERROR(VLOOKUP(TRIM($K266)&amp;AM$4,COMPRAS!$A$1:$E$1,7,0),0)</f>
        <v>0</v>
      </c>
      <c r="AN266" s="49">
        <f>+AM266-T266+IFERROR(VLOOKUP(TRIM($K266)&amp;AN$4,COMPRAS!$A$1:$E$1,7,0),0)</f>
        <v>0</v>
      </c>
      <c r="AO266" s="49">
        <f>+AN266-U266+IFERROR(VLOOKUP(TRIM($K266)&amp;AO$4,COMPRAS!$A$1:$E$1,7,0),0)</f>
        <v>0</v>
      </c>
      <c r="AP266" s="49">
        <f>+AO266-V266+IFERROR(VLOOKUP(TRIM($K266)&amp;AP$4,COMPRAS!$A$1:$E$1,7,0),0)</f>
        <v>0</v>
      </c>
      <c r="AQ266" s="49">
        <f>+AP266-W266+IFERROR(VLOOKUP(TRIM($K266)&amp;AQ$4,COMPRAS!$A$1:$E$1,7,0),0)</f>
        <v>0</v>
      </c>
      <c r="AR266" s="49">
        <f>+AQ266-X266+IFERROR(VLOOKUP(TRIM($K266)&amp;AR$4,COMPRAS!$A$1:$E$1,7,0),0)</f>
        <v>0</v>
      </c>
      <c r="AS266" s="49">
        <f>+AR266-Y266+IFERROR(VLOOKUP(TRIM($K266)&amp;AS$4,COMPRAS!$A$1:$E$1,7,0),0)</f>
        <v>0</v>
      </c>
      <c r="AT266" s="49">
        <f>+AS266-Z266+IFERROR(VLOOKUP(TRIM($K266)&amp;AT$4,COMPRAS!$A$1:$E$1,7,0),0)</f>
        <v>0</v>
      </c>
      <c r="AU266" s="49">
        <f>+AT266-AA266+IFERROR(VLOOKUP(TRIM($K266)&amp;AU$4,COMPRAS!$A$1:$E$1,7,0),0)</f>
        <v>0</v>
      </c>
      <c r="AV266" s="49">
        <f>+AU266-AB266+IFERROR(VLOOKUP(TRIM($K266)&amp;AV$4,COMPRAS!$A$1:$E$1,7,0),0)</f>
        <v>0</v>
      </c>
    </row>
    <row r="267" spans="10:48" ht="14.4" x14ac:dyDescent="0.3">
      <c r="J267"/>
      <c r="K267"/>
      <c r="L267"/>
      <c r="M267"/>
      <c r="N267"/>
      <c r="O267"/>
      <c r="P267"/>
      <c r="Q267"/>
      <c r="R267"/>
      <c r="S267"/>
      <c r="T267"/>
      <c r="U267"/>
      <c r="V267"/>
      <c r="AG267" s="49">
        <f>+E267-M267+IFERROR(VLOOKUP(TRIM($K267)&amp;$AG$4,COMPRAS!$A$1:$E$1,7,0),0)</f>
        <v>0</v>
      </c>
      <c r="AH267" s="49">
        <f>+AG267-N267+IFERROR(VLOOKUP(TRIM($K267)&amp;AH$4,COMPRAS!$A$1:$E$1,7,0),0)</f>
        <v>0</v>
      </c>
      <c r="AI267" s="49">
        <f>+AH267-O267+IFERROR(VLOOKUP(TRIM($K267)&amp;AI$4,COMPRAS!$A$1:$E$1,7,0),0)</f>
        <v>0</v>
      </c>
      <c r="AJ267" s="49">
        <f>+AI267-P267+IFERROR(VLOOKUP(TRIM($K267)&amp;AJ$4,COMPRAS!$A$1:$E$1,7,0),0)</f>
        <v>0</v>
      </c>
      <c r="AK267" s="49">
        <f>+AJ267-Q267+IFERROR(VLOOKUP(TRIM($K267)&amp;AK$4,COMPRAS!$A$1:$E$1,7,0),0)</f>
        <v>0</v>
      </c>
      <c r="AL267" s="49">
        <f>+AK267-R267+IFERROR(VLOOKUP(TRIM($K267)&amp;AL$4,COMPRAS!$A$1:$E$1,7,0),0)</f>
        <v>0</v>
      </c>
      <c r="AM267" s="49">
        <f>+AL267-S267+IFERROR(VLOOKUP(TRIM($K267)&amp;AM$4,COMPRAS!$A$1:$E$1,7,0),0)</f>
        <v>0</v>
      </c>
      <c r="AN267" s="49">
        <f>+AM267-T267+IFERROR(VLOOKUP(TRIM($K267)&amp;AN$4,COMPRAS!$A$1:$E$1,7,0),0)</f>
        <v>0</v>
      </c>
      <c r="AO267" s="49">
        <f>+AN267-U267+IFERROR(VLOOKUP(TRIM($K267)&amp;AO$4,COMPRAS!$A$1:$E$1,7,0),0)</f>
        <v>0</v>
      </c>
      <c r="AP267" s="49">
        <f>+AO267-V267+IFERROR(VLOOKUP(TRIM($K267)&amp;AP$4,COMPRAS!$A$1:$E$1,7,0),0)</f>
        <v>0</v>
      </c>
      <c r="AQ267" s="49">
        <f>+AP267-W267+IFERROR(VLOOKUP(TRIM($K267)&amp;AQ$4,COMPRAS!$A$1:$E$1,7,0),0)</f>
        <v>0</v>
      </c>
      <c r="AR267" s="49">
        <f>+AQ267-X267+IFERROR(VLOOKUP(TRIM($K267)&amp;AR$4,COMPRAS!$A$1:$E$1,7,0),0)</f>
        <v>0</v>
      </c>
      <c r="AS267" s="49">
        <f>+AR267-Y267+IFERROR(VLOOKUP(TRIM($K267)&amp;AS$4,COMPRAS!$A$1:$E$1,7,0),0)</f>
        <v>0</v>
      </c>
      <c r="AT267" s="49">
        <f>+AS267-Z267+IFERROR(VLOOKUP(TRIM($K267)&amp;AT$4,COMPRAS!$A$1:$E$1,7,0),0)</f>
        <v>0</v>
      </c>
      <c r="AU267" s="49">
        <f>+AT267-AA267+IFERROR(VLOOKUP(TRIM($K267)&amp;AU$4,COMPRAS!$A$1:$E$1,7,0),0)</f>
        <v>0</v>
      </c>
      <c r="AV267" s="49">
        <f>+AU267-AB267+IFERROR(VLOOKUP(TRIM($K267)&amp;AV$4,COMPRAS!$A$1:$E$1,7,0),0)</f>
        <v>0</v>
      </c>
    </row>
    <row r="268" spans="10:48" ht="14.4" x14ac:dyDescent="0.3">
      <c r="J268"/>
      <c r="K268"/>
      <c r="L268"/>
      <c r="M268"/>
      <c r="N268"/>
      <c r="O268"/>
      <c r="P268"/>
      <c r="Q268"/>
      <c r="R268"/>
      <c r="S268"/>
      <c r="T268"/>
      <c r="U268"/>
      <c r="V268"/>
      <c r="AG268" s="49">
        <f>+E268-M268+IFERROR(VLOOKUP(TRIM($K268)&amp;$AG$4,COMPRAS!$A$1:$E$1,7,0),0)</f>
        <v>0</v>
      </c>
      <c r="AH268" s="49">
        <f>+AG268-N268+IFERROR(VLOOKUP(TRIM($K268)&amp;AH$4,COMPRAS!$A$1:$E$1,7,0),0)</f>
        <v>0</v>
      </c>
      <c r="AI268" s="49">
        <f>+AH268-O268+IFERROR(VLOOKUP(TRIM($K268)&amp;AI$4,COMPRAS!$A$1:$E$1,7,0),0)</f>
        <v>0</v>
      </c>
      <c r="AJ268" s="49">
        <f>+AI268-P268+IFERROR(VLOOKUP(TRIM($K268)&amp;AJ$4,COMPRAS!$A$1:$E$1,7,0),0)</f>
        <v>0</v>
      </c>
      <c r="AK268" s="49">
        <f>+AJ268-Q268+IFERROR(VLOOKUP(TRIM($K268)&amp;AK$4,COMPRAS!$A$1:$E$1,7,0),0)</f>
        <v>0</v>
      </c>
      <c r="AL268" s="49">
        <f>+AK268-R268+IFERROR(VLOOKUP(TRIM($K268)&amp;AL$4,COMPRAS!$A$1:$E$1,7,0),0)</f>
        <v>0</v>
      </c>
      <c r="AM268" s="49">
        <f>+AL268-S268+IFERROR(VLOOKUP(TRIM($K268)&amp;AM$4,COMPRAS!$A$1:$E$1,7,0),0)</f>
        <v>0</v>
      </c>
      <c r="AN268" s="49">
        <f>+AM268-T268+IFERROR(VLOOKUP(TRIM($K268)&amp;AN$4,COMPRAS!$A$1:$E$1,7,0),0)</f>
        <v>0</v>
      </c>
      <c r="AO268" s="49">
        <f>+AN268-U268+IFERROR(VLOOKUP(TRIM($K268)&amp;AO$4,COMPRAS!$A$1:$E$1,7,0),0)</f>
        <v>0</v>
      </c>
      <c r="AP268" s="49">
        <f>+AO268-V268+IFERROR(VLOOKUP(TRIM($K268)&amp;AP$4,COMPRAS!$A$1:$E$1,7,0),0)</f>
        <v>0</v>
      </c>
      <c r="AQ268" s="49">
        <f>+AP268-W268+IFERROR(VLOOKUP(TRIM($K268)&amp;AQ$4,COMPRAS!$A$1:$E$1,7,0),0)</f>
        <v>0</v>
      </c>
      <c r="AR268" s="49">
        <f>+AQ268-X268+IFERROR(VLOOKUP(TRIM($K268)&amp;AR$4,COMPRAS!$A$1:$E$1,7,0),0)</f>
        <v>0</v>
      </c>
      <c r="AS268" s="49">
        <f>+AR268-Y268+IFERROR(VLOOKUP(TRIM($K268)&amp;AS$4,COMPRAS!$A$1:$E$1,7,0),0)</f>
        <v>0</v>
      </c>
      <c r="AT268" s="49">
        <f>+AS268-Z268+IFERROR(VLOOKUP(TRIM($K268)&amp;AT$4,COMPRAS!$A$1:$E$1,7,0),0)</f>
        <v>0</v>
      </c>
      <c r="AU268" s="49">
        <f>+AT268-AA268+IFERROR(VLOOKUP(TRIM($K268)&amp;AU$4,COMPRAS!$A$1:$E$1,7,0),0)</f>
        <v>0</v>
      </c>
      <c r="AV268" s="49">
        <f>+AU268-AB268+IFERROR(VLOOKUP(TRIM($K268)&amp;AV$4,COMPRAS!$A$1:$E$1,7,0),0)</f>
        <v>0</v>
      </c>
    </row>
    <row r="269" spans="10:48" ht="14.4" x14ac:dyDescent="0.3">
      <c r="J269"/>
      <c r="K269"/>
      <c r="L269"/>
      <c r="M269"/>
      <c r="N269"/>
      <c r="O269"/>
      <c r="P269"/>
      <c r="Q269"/>
      <c r="R269"/>
      <c r="S269"/>
      <c r="T269"/>
      <c r="U269"/>
      <c r="V269"/>
      <c r="AG269" s="49">
        <f>+E269-M269+IFERROR(VLOOKUP(TRIM($K269)&amp;$AG$4,COMPRAS!$A$1:$E$1,7,0),0)</f>
        <v>0</v>
      </c>
      <c r="AH269" s="49">
        <f>+AG269-N269+IFERROR(VLOOKUP(TRIM($K269)&amp;AH$4,COMPRAS!$A$1:$E$1,7,0),0)</f>
        <v>0</v>
      </c>
      <c r="AI269" s="49">
        <f>+AH269-O269+IFERROR(VLOOKUP(TRIM($K269)&amp;AI$4,COMPRAS!$A$1:$E$1,7,0),0)</f>
        <v>0</v>
      </c>
      <c r="AJ269" s="49">
        <f>+AI269-P269+IFERROR(VLOOKUP(TRIM($K269)&amp;AJ$4,COMPRAS!$A$1:$E$1,7,0),0)</f>
        <v>0</v>
      </c>
      <c r="AK269" s="49">
        <f>+AJ269-Q269+IFERROR(VLOOKUP(TRIM($K269)&amp;AK$4,COMPRAS!$A$1:$E$1,7,0),0)</f>
        <v>0</v>
      </c>
      <c r="AL269" s="49">
        <f>+AK269-R269+IFERROR(VLOOKUP(TRIM($K269)&amp;AL$4,COMPRAS!$A$1:$E$1,7,0),0)</f>
        <v>0</v>
      </c>
      <c r="AM269" s="49">
        <f>+AL269-S269+IFERROR(VLOOKUP(TRIM($K269)&amp;AM$4,COMPRAS!$A$1:$E$1,7,0),0)</f>
        <v>0</v>
      </c>
      <c r="AN269" s="49">
        <f>+AM269-T269+IFERROR(VLOOKUP(TRIM($K269)&amp;AN$4,COMPRAS!$A$1:$E$1,7,0),0)</f>
        <v>0</v>
      </c>
      <c r="AO269" s="49">
        <f>+AN269-U269+IFERROR(VLOOKUP(TRIM($K269)&amp;AO$4,COMPRAS!$A$1:$E$1,7,0),0)</f>
        <v>0</v>
      </c>
      <c r="AP269" s="49">
        <f>+AO269-V269+IFERROR(VLOOKUP(TRIM($K269)&amp;AP$4,COMPRAS!$A$1:$E$1,7,0),0)</f>
        <v>0</v>
      </c>
      <c r="AQ269" s="49">
        <f>+AP269-W269+IFERROR(VLOOKUP(TRIM($K269)&amp;AQ$4,COMPRAS!$A$1:$E$1,7,0),0)</f>
        <v>0</v>
      </c>
      <c r="AR269" s="49">
        <f>+AQ269-X269+IFERROR(VLOOKUP(TRIM($K269)&amp;AR$4,COMPRAS!$A$1:$E$1,7,0),0)</f>
        <v>0</v>
      </c>
      <c r="AS269" s="49">
        <f>+AR269-Y269+IFERROR(VLOOKUP(TRIM($K269)&amp;AS$4,COMPRAS!$A$1:$E$1,7,0),0)</f>
        <v>0</v>
      </c>
      <c r="AT269" s="49">
        <f>+AS269-Z269+IFERROR(VLOOKUP(TRIM($K269)&amp;AT$4,COMPRAS!$A$1:$E$1,7,0),0)</f>
        <v>0</v>
      </c>
      <c r="AU269" s="49">
        <f>+AT269-AA269+IFERROR(VLOOKUP(TRIM($K269)&amp;AU$4,COMPRAS!$A$1:$E$1,7,0),0)</f>
        <v>0</v>
      </c>
      <c r="AV269" s="49">
        <f>+AU269-AB269+IFERROR(VLOOKUP(TRIM($K269)&amp;AV$4,COMPRAS!$A$1:$E$1,7,0),0)</f>
        <v>0</v>
      </c>
    </row>
    <row r="270" spans="10:48" ht="14.4" x14ac:dyDescent="0.3">
      <c r="J270"/>
      <c r="K270"/>
      <c r="L270"/>
      <c r="M270"/>
      <c r="N270"/>
      <c r="O270"/>
      <c r="P270"/>
      <c r="Q270"/>
      <c r="R270"/>
      <c r="S270"/>
      <c r="T270"/>
      <c r="U270"/>
      <c r="V270"/>
      <c r="AG270" s="49">
        <f>+E270-M270+IFERROR(VLOOKUP(TRIM($K270)&amp;$AG$4,COMPRAS!$A$1:$E$1,7,0),0)</f>
        <v>0</v>
      </c>
      <c r="AH270" s="49">
        <f>+AG270-N270+IFERROR(VLOOKUP(TRIM($K270)&amp;AH$4,COMPRAS!$A$1:$E$1,7,0),0)</f>
        <v>0</v>
      </c>
      <c r="AI270" s="49">
        <f>+AH270-O270+IFERROR(VLOOKUP(TRIM($K270)&amp;AI$4,COMPRAS!$A$1:$E$1,7,0),0)</f>
        <v>0</v>
      </c>
      <c r="AJ270" s="49">
        <f>+AI270-P270+IFERROR(VLOOKUP(TRIM($K270)&amp;AJ$4,COMPRAS!$A$1:$E$1,7,0),0)</f>
        <v>0</v>
      </c>
      <c r="AK270" s="49">
        <f>+AJ270-Q270+IFERROR(VLOOKUP(TRIM($K270)&amp;AK$4,COMPRAS!$A$1:$E$1,7,0),0)</f>
        <v>0</v>
      </c>
      <c r="AL270" s="49">
        <f>+AK270-R270+IFERROR(VLOOKUP(TRIM($K270)&amp;AL$4,COMPRAS!$A$1:$E$1,7,0),0)</f>
        <v>0</v>
      </c>
      <c r="AM270" s="49">
        <f>+AL270-S270+IFERROR(VLOOKUP(TRIM($K270)&amp;AM$4,COMPRAS!$A$1:$E$1,7,0),0)</f>
        <v>0</v>
      </c>
      <c r="AN270" s="49">
        <f>+AM270-T270+IFERROR(VLOOKUP(TRIM($K270)&amp;AN$4,COMPRAS!$A$1:$E$1,7,0),0)</f>
        <v>0</v>
      </c>
      <c r="AO270" s="49">
        <f>+AN270-U270+IFERROR(VLOOKUP(TRIM($K270)&amp;AO$4,COMPRAS!$A$1:$E$1,7,0),0)</f>
        <v>0</v>
      </c>
      <c r="AP270" s="49">
        <f>+AO270-V270+IFERROR(VLOOKUP(TRIM($K270)&amp;AP$4,COMPRAS!$A$1:$E$1,7,0),0)</f>
        <v>0</v>
      </c>
      <c r="AQ270" s="49">
        <f>+AP270-W270+IFERROR(VLOOKUP(TRIM($K270)&amp;AQ$4,COMPRAS!$A$1:$E$1,7,0),0)</f>
        <v>0</v>
      </c>
      <c r="AR270" s="49">
        <f>+AQ270-X270+IFERROR(VLOOKUP(TRIM($K270)&amp;AR$4,COMPRAS!$A$1:$E$1,7,0),0)</f>
        <v>0</v>
      </c>
      <c r="AS270" s="49">
        <f>+AR270-Y270+IFERROR(VLOOKUP(TRIM($K270)&amp;AS$4,COMPRAS!$A$1:$E$1,7,0),0)</f>
        <v>0</v>
      </c>
      <c r="AT270" s="49">
        <f>+AS270-Z270+IFERROR(VLOOKUP(TRIM($K270)&amp;AT$4,COMPRAS!$A$1:$E$1,7,0),0)</f>
        <v>0</v>
      </c>
      <c r="AU270" s="49">
        <f>+AT270-AA270+IFERROR(VLOOKUP(TRIM($K270)&amp;AU$4,COMPRAS!$A$1:$E$1,7,0),0)</f>
        <v>0</v>
      </c>
      <c r="AV270" s="49">
        <f>+AU270-AB270+IFERROR(VLOOKUP(TRIM($K270)&amp;AV$4,COMPRAS!$A$1:$E$1,7,0),0)</f>
        <v>0</v>
      </c>
    </row>
    <row r="271" spans="10:48" ht="14.4" x14ac:dyDescent="0.3">
      <c r="J271"/>
      <c r="K271"/>
      <c r="L271"/>
      <c r="M271"/>
      <c r="N271"/>
      <c r="O271"/>
      <c r="P271"/>
      <c r="Q271"/>
      <c r="R271"/>
      <c r="S271"/>
      <c r="T271"/>
      <c r="U271"/>
      <c r="V271"/>
      <c r="AG271" s="49">
        <f>+E271-M271+IFERROR(VLOOKUP(TRIM($K271)&amp;$AG$4,COMPRAS!$A$1:$E$1,7,0),0)</f>
        <v>0</v>
      </c>
      <c r="AH271" s="49">
        <f>+AG271-N271+IFERROR(VLOOKUP(TRIM($K271)&amp;AH$4,COMPRAS!$A$1:$E$1,7,0),0)</f>
        <v>0</v>
      </c>
      <c r="AI271" s="49">
        <f>+AH271-O271+IFERROR(VLOOKUP(TRIM($K271)&amp;AI$4,COMPRAS!$A$1:$E$1,7,0),0)</f>
        <v>0</v>
      </c>
      <c r="AJ271" s="49">
        <f>+AI271-P271+IFERROR(VLOOKUP(TRIM($K271)&amp;AJ$4,COMPRAS!$A$1:$E$1,7,0),0)</f>
        <v>0</v>
      </c>
      <c r="AK271" s="49">
        <f>+AJ271-Q271+IFERROR(VLOOKUP(TRIM($K271)&amp;AK$4,COMPRAS!$A$1:$E$1,7,0),0)</f>
        <v>0</v>
      </c>
      <c r="AL271" s="49">
        <f>+AK271-R271+IFERROR(VLOOKUP(TRIM($K271)&amp;AL$4,COMPRAS!$A$1:$E$1,7,0),0)</f>
        <v>0</v>
      </c>
      <c r="AM271" s="49">
        <f>+AL271-S271+IFERROR(VLOOKUP(TRIM($K271)&amp;AM$4,COMPRAS!$A$1:$E$1,7,0),0)</f>
        <v>0</v>
      </c>
      <c r="AN271" s="49">
        <f>+AM271-T271+IFERROR(VLOOKUP(TRIM($K271)&amp;AN$4,COMPRAS!$A$1:$E$1,7,0),0)</f>
        <v>0</v>
      </c>
      <c r="AO271" s="49">
        <f>+AN271-U271+IFERROR(VLOOKUP(TRIM($K271)&amp;AO$4,COMPRAS!$A$1:$E$1,7,0),0)</f>
        <v>0</v>
      </c>
      <c r="AP271" s="49">
        <f>+AO271-V271+IFERROR(VLOOKUP(TRIM($K271)&amp;AP$4,COMPRAS!$A$1:$E$1,7,0),0)</f>
        <v>0</v>
      </c>
      <c r="AQ271" s="49">
        <f>+AP271-W271+IFERROR(VLOOKUP(TRIM($K271)&amp;AQ$4,COMPRAS!$A$1:$E$1,7,0),0)</f>
        <v>0</v>
      </c>
      <c r="AR271" s="49">
        <f>+AQ271-X271+IFERROR(VLOOKUP(TRIM($K271)&amp;AR$4,COMPRAS!$A$1:$E$1,7,0),0)</f>
        <v>0</v>
      </c>
      <c r="AS271" s="49">
        <f>+AR271-Y271+IFERROR(VLOOKUP(TRIM($K271)&amp;AS$4,COMPRAS!$A$1:$E$1,7,0),0)</f>
        <v>0</v>
      </c>
      <c r="AT271" s="49">
        <f>+AS271-Z271+IFERROR(VLOOKUP(TRIM($K271)&amp;AT$4,COMPRAS!$A$1:$E$1,7,0),0)</f>
        <v>0</v>
      </c>
      <c r="AU271" s="49">
        <f>+AT271-AA271+IFERROR(VLOOKUP(TRIM($K271)&amp;AU$4,COMPRAS!$A$1:$E$1,7,0),0)</f>
        <v>0</v>
      </c>
      <c r="AV271" s="49">
        <f>+AU271-AB271+IFERROR(VLOOKUP(TRIM($K271)&amp;AV$4,COMPRAS!$A$1:$E$1,7,0),0)</f>
        <v>0</v>
      </c>
    </row>
    <row r="272" spans="10:48" ht="14.4" x14ac:dyDescent="0.3">
      <c r="J272"/>
      <c r="K272"/>
      <c r="L272"/>
      <c r="M272"/>
      <c r="N272"/>
      <c r="O272"/>
      <c r="P272"/>
      <c r="Q272"/>
      <c r="R272"/>
      <c r="S272"/>
      <c r="T272"/>
      <c r="U272"/>
      <c r="V272"/>
      <c r="AG272" s="49">
        <f>+E272-M272+IFERROR(VLOOKUP(TRIM($K272)&amp;$AG$4,COMPRAS!$A$1:$E$1,7,0),0)</f>
        <v>0</v>
      </c>
      <c r="AH272" s="49">
        <f>+AG272-N272+IFERROR(VLOOKUP(TRIM($K272)&amp;AH$4,COMPRAS!$A$1:$E$1,7,0),0)</f>
        <v>0</v>
      </c>
      <c r="AI272" s="49">
        <f>+AH272-O272+IFERROR(VLOOKUP(TRIM($K272)&amp;AI$4,COMPRAS!$A$1:$E$1,7,0),0)</f>
        <v>0</v>
      </c>
      <c r="AJ272" s="49">
        <f>+AI272-P272+IFERROR(VLOOKUP(TRIM($K272)&amp;AJ$4,COMPRAS!$A$1:$E$1,7,0),0)</f>
        <v>0</v>
      </c>
      <c r="AK272" s="49">
        <f>+AJ272-Q272+IFERROR(VLOOKUP(TRIM($K272)&amp;AK$4,COMPRAS!$A$1:$E$1,7,0),0)</f>
        <v>0</v>
      </c>
      <c r="AL272" s="49">
        <f>+AK272-R272+IFERROR(VLOOKUP(TRIM($K272)&amp;AL$4,COMPRAS!$A$1:$E$1,7,0),0)</f>
        <v>0</v>
      </c>
      <c r="AM272" s="49">
        <f>+AL272-S272+IFERROR(VLOOKUP(TRIM($K272)&amp;AM$4,COMPRAS!$A$1:$E$1,7,0),0)</f>
        <v>0</v>
      </c>
      <c r="AN272" s="49">
        <f>+AM272-T272+IFERROR(VLOOKUP(TRIM($K272)&amp;AN$4,COMPRAS!$A$1:$E$1,7,0),0)</f>
        <v>0</v>
      </c>
      <c r="AO272" s="49">
        <f>+AN272-U272+IFERROR(VLOOKUP(TRIM($K272)&amp;AO$4,COMPRAS!$A$1:$E$1,7,0),0)</f>
        <v>0</v>
      </c>
      <c r="AP272" s="49">
        <f>+AO272-V272+IFERROR(VLOOKUP(TRIM($K272)&amp;AP$4,COMPRAS!$A$1:$E$1,7,0),0)</f>
        <v>0</v>
      </c>
      <c r="AQ272" s="49">
        <f>+AP272-W272+IFERROR(VLOOKUP(TRIM($K272)&amp;AQ$4,COMPRAS!$A$1:$E$1,7,0),0)</f>
        <v>0</v>
      </c>
      <c r="AR272" s="49">
        <f>+AQ272-X272+IFERROR(VLOOKUP(TRIM($K272)&amp;AR$4,COMPRAS!$A$1:$E$1,7,0),0)</f>
        <v>0</v>
      </c>
      <c r="AS272" s="49">
        <f>+AR272-Y272+IFERROR(VLOOKUP(TRIM($K272)&amp;AS$4,COMPRAS!$A$1:$E$1,7,0),0)</f>
        <v>0</v>
      </c>
      <c r="AT272" s="49">
        <f>+AS272-Z272+IFERROR(VLOOKUP(TRIM($K272)&amp;AT$4,COMPRAS!$A$1:$E$1,7,0),0)</f>
        <v>0</v>
      </c>
      <c r="AU272" s="49">
        <f>+AT272-AA272+IFERROR(VLOOKUP(TRIM($K272)&amp;AU$4,COMPRAS!$A$1:$E$1,7,0),0)</f>
        <v>0</v>
      </c>
      <c r="AV272" s="49">
        <f>+AU272-AB272+IFERROR(VLOOKUP(TRIM($K272)&amp;AV$4,COMPRAS!$A$1:$E$1,7,0),0)</f>
        <v>0</v>
      </c>
    </row>
    <row r="273" spans="10:48" ht="14.4" x14ac:dyDescent="0.3">
      <c r="J273"/>
      <c r="K273"/>
      <c r="L273"/>
      <c r="M273"/>
      <c r="N273"/>
      <c r="O273"/>
      <c r="P273"/>
      <c r="Q273"/>
      <c r="R273"/>
      <c r="S273"/>
      <c r="T273"/>
      <c r="U273"/>
      <c r="V273"/>
      <c r="AG273" s="49">
        <f>+E273-M273+IFERROR(VLOOKUP(TRIM($K273)&amp;$AG$4,COMPRAS!$A$1:$E$1,7,0),0)</f>
        <v>0</v>
      </c>
      <c r="AH273" s="49">
        <f>+AG273-N273+IFERROR(VLOOKUP(TRIM($K273)&amp;AH$4,COMPRAS!$A$1:$E$1,7,0),0)</f>
        <v>0</v>
      </c>
      <c r="AI273" s="49">
        <f>+AH273-O273+IFERROR(VLOOKUP(TRIM($K273)&amp;AI$4,COMPRAS!$A$1:$E$1,7,0),0)</f>
        <v>0</v>
      </c>
      <c r="AJ273" s="49">
        <f>+AI273-P273+IFERROR(VLOOKUP(TRIM($K273)&amp;AJ$4,COMPRAS!$A$1:$E$1,7,0),0)</f>
        <v>0</v>
      </c>
      <c r="AK273" s="49">
        <f>+AJ273-Q273+IFERROR(VLOOKUP(TRIM($K273)&amp;AK$4,COMPRAS!$A$1:$E$1,7,0),0)</f>
        <v>0</v>
      </c>
      <c r="AL273" s="49">
        <f>+AK273-R273+IFERROR(VLOOKUP(TRIM($K273)&amp;AL$4,COMPRAS!$A$1:$E$1,7,0),0)</f>
        <v>0</v>
      </c>
      <c r="AM273" s="49">
        <f>+AL273-S273+IFERROR(VLOOKUP(TRIM($K273)&amp;AM$4,COMPRAS!$A$1:$E$1,7,0),0)</f>
        <v>0</v>
      </c>
      <c r="AN273" s="49">
        <f>+AM273-T273+IFERROR(VLOOKUP(TRIM($K273)&amp;AN$4,COMPRAS!$A$1:$E$1,7,0),0)</f>
        <v>0</v>
      </c>
      <c r="AO273" s="49">
        <f>+AN273-U273+IFERROR(VLOOKUP(TRIM($K273)&amp;AO$4,COMPRAS!$A$1:$E$1,7,0),0)</f>
        <v>0</v>
      </c>
      <c r="AP273" s="49">
        <f>+AO273-V273+IFERROR(VLOOKUP(TRIM($K273)&amp;AP$4,COMPRAS!$A$1:$E$1,7,0),0)</f>
        <v>0</v>
      </c>
      <c r="AQ273" s="49">
        <f>+AP273-W273+IFERROR(VLOOKUP(TRIM($K273)&amp;AQ$4,COMPRAS!$A$1:$E$1,7,0),0)</f>
        <v>0</v>
      </c>
      <c r="AR273" s="49">
        <f>+AQ273-X273+IFERROR(VLOOKUP(TRIM($K273)&amp;AR$4,COMPRAS!$A$1:$E$1,7,0),0)</f>
        <v>0</v>
      </c>
      <c r="AS273" s="49">
        <f>+AR273-Y273+IFERROR(VLOOKUP(TRIM($K273)&amp;AS$4,COMPRAS!$A$1:$E$1,7,0),0)</f>
        <v>0</v>
      </c>
      <c r="AT273" s="49">
        <f>+AS273-Z273+IFERROR(VLOOKUP(TRIM($K273)&amp;AT$4,COMPRAS!$A$1:$E$1,7,0),0)</f>
        <v>0</v>
      </c>
      <c r="AU273" s="49">
        <f>+AT273-AA273+IFERROR(VLOOKUP(TRIM($K273)&amp;AU$4,COMPRAS!$A$1:$E$1,7,0),0)</f>
        <v>0</v>
      </c>
      <c r="AV273" s="49">
        <f>+AU273-AB273+IFERROR(VLOOKUP(TRIM($K273)&amp;AV$4,COMPRAS!$A$1:$E$1,7,0),0)</f>
        <v>0</v>
      </c>
    </row>
    <row r="274" spans="10:48" ht="14.4" x14ac:dyDescent="0.3">
      <c r="J274"/>
      <c r="K274"/>
      <c r="L274"/>
      <c r="M274"/>
      <c r="N274"/>
      <c r="O274"/>
      <c r="P274"/>
      <c r="Q274"/>
      <c r="R274"/>
      <c r="S274"/>
      <c r="T274"/>
      <c r="U274"/>
      <c r="V274"/>
      <c r="AG274" s="49">
        <f>+E274-M274+IFERROR(VLOOKUP(TRIM($K274)&amp;$AG$4,COMPRAS!$A$1:$E$1,7,0),0)</f>
        <v>0</v>
      </c>
      <c r="AH274" s="49">
        <f>+AG274-N274+IFERROR(VLOOKUP(TRIM($K274)&amp;AH$4,COMPRAS!$A$1:$E$1,7,0),0)</f>
        <v>0</v>
      </c>
      <c r="AI274" s="49">
        <f>+AH274-O274+IFERROR(VLOOKUP(TRIM($K274)&amp;AI$4,COMPRAS!$A$1:$E$1,7,0),0)</f>
        <v>0</v>
      </c>
      <c r="AJ274" s="49">
        <f>+AI274-P274+IFERROR(VLOOKUP(TRIM($K274)&amp;AJ$4,COMPRAS!$A$1:$E$1,7,0),0)</f>
        <v>0</v>
      </c>
      <c r="AK274" s="49">
        <f>+AJ274-Q274+IFERROR(VLOOKUP(TRIM($K274)&amp;AK$4,COMPRAS!$A$1:$E$1,7,0),0)</f>
        <v>0</v>
      </c>
      <c r="AL274" s="49">
        <f>+AK274-R274+IFERROR(VLOOKUP(TRIM($K274)&amp;AL$4,COMPRAS!$A$1:$E$1,7,0),0)</f>
        <v>0</v>
      </c>
      <c r="AM274" s="49">
        <f>+AL274-S274+IFERROR(VLOOKUP(TRIM($K274)&amp;AM$4,COMPRAS!$A$1:$E$1,7,0),0)</f>
        <v>0</v>
      </c>
      <c r="AN274" s="49">
        <f>+AM274-T274+IFERROR(VLOOKUP(TRIM($K274)&amp;AN$4,COMPRAS!$A$1:$E$1,7,0),0)</f>
        <v>0</v>
      </c>
      <c r="AO274" s="49">
        <f>+AN274-U274+IFERROR(VLOOKUP(TRIM($K274)&amp;AO$4,COMPRAS!$A$1:$E$1,7,0),0)</f>
        <v>0</v>
      </c>
      <c r="AP274" s="49">
        <f>+AO274-V274+IFERROR(VLOOKUP(TRIM($K274)&amp;AP$4,COMPRAS!$A$1:$E$1,7,0),0)</f>
        <v>0</v>
      </c>
      <c r="AQ274" s="49">
        <f>+AP274-W274+IFERROR(VLOOKUP(TRIM($K274)&amp;AQ$4,COMPRAS!$A$1:$E$1,7,0),0)</f>
        <v>0</v>
      </c>
      <c r="AR274" s="49">
        <f>+AQ274-X274+IFERROR(VLOOKUP(TRIM($K274)&amp;AR$4,COMPRAS!$A$1:$E$1,7,0),0)</f>
        <v>0</v>
      </c>
      <c r="AS274" s="49">
        <f>+AR274-Y274+IFERROR(VLOOKUP(TRIM($K274)&amp;AS$4,COMPRAS!$A$1:$E$1,7,0),0)</f>
        <v>0</v>
      </c>
      <c r="AT274" s="49">
        <f>+AS274-Z274+IFERROR(VLOOKUP(TRIM($K274)&amp;AT$4,COMPRAS!$A$1:$E$1,7,0),0)</f>
        <v>0</v>
      </c>
      <c r="AU274" s="49">
        <f>+AT274-AA274+IFERROR(VLOOKUP(TRIM($K274)&amp;AU$4,COMPRAS!$A$1:$E$1,7,0),0)</f>
        <v>0</v>
      </c>
      <c r="AV274" s="49">
        <f>+AU274-AB274+IFERROR(VLOOKUP(TRIM($K274)&amp;AV$4,COMPRAS!$A$1:$E$1,7,0),0)</f>
        <v>0</v>
      </c>
    </row>
    <row r="275" spans="10:48" ht="14.4" x14ac:dyDescent="0.3">
      <c r="J275"/>
      <c r="K275"/>
      <c r="L275"/>
      <c r="M275"/>
      <c r="N275"/>
      <c r="O275"/>
      <c r="P275"/>
      <c r="Q275"/>
      <c r="R275"/>
      <c r="S275"/>
      <c r="T275"/>
      <c r="U275"/>
      <c r="V275"/>
      <c r="AG275" s="49">
        <f>+E275-M275+IFERROR(VLOOKUP(TRIM($K275)&amp;$AG$4,COMPRAS!$A$1:$E$1,7,0),0)</f>
        <v>0</v>
      </c>
      <c r="AH275" s="49">
        <f>+AG275-N275+IFERROR(VLOOKUP(TRIM($K275)&amp;AH$4,COMPRAS!$A$1:$E$1,7,0),0)</f>
        <v>0</v>
      </c>
      <c r="AI275" s="49">
        <f>+AH275-O275+IFERROR(VLOOKUP(TRIM($K275)&amp;AI$4,COMPRAS!$A$1:$E$1,7,0),0)</f>
        <v>0</v>
      </c>
      <c r="AJ275" s="49">
        <f>+AI275-P275+IFERROR(VLOOKUP(TRIM($K275)&amp;AJ$4,COMPRAS!$A$1:$E$1,7,0),0)</f>
        <v>0</v>
      </c>
      <c r="AK275" s="49">
        <f>+AJ275-Q275+IFERROR(VLOOKUP(TRIM($K275)&amp;AK$4,COMPRAS!$A$1:$E$1,7,0),0)</f>
        <v>0</v>
      </c>
      <c r="AL275" s="49">
        <f>+AK275-R275+IFERROR(VLOOKUP(TRIM($K275)&amp;AL$4,COMPRAS!$A$1:$E$1,7,0),0)</f>
        <v>0</v>
      </c>
      <c r="AM275" s="49">
        <f>+AL275-S275+IFERROR(VLOOKUP(TRIM($K275)&amp;AM$4,COMPRAS!$A$1:$E$1,7,0),0)</f>
        <v>0</v>
      </c>
      <c r="AN275" s="49">
        <f>+AM275-T275+IFERROR(VLOOKUP(TRIM($K275)&amp;AN$4,COMPRAS!$A$1:$E$1,7,0),0)</f>
        <v>0</v>
      </c>
      <c r="AO275" s="49">
        <f>+AN275-U275+IFERROR(VLOOKUP(TRIM($K275)&amp;AO$4,COMPRAS!$A$1:$E$1,7,0),0)</f>
        <v>0</v>
      </c>
      <c r="AP275" s="49">
        <f>+AO275-V275+IFERROR(VLOOKUP(TRIM($K275)&amp;AP$4,COMPRAS!$A$1:$E$1,7,0),0)</f>
        <v>0</v>
      </c>
      <c r="AQ275" s="49">
        <f>+AP275-W275+IFERROR(VLOOKUP(TRIM($K275)&amp;AQ$4,COMPRAS!$A$1:$E$1,7,0),0)</f>
        <v>0</v>
      </c>
      <c r="AR275" s="49">
        <f>+AQ275-X275+IFERROR(VLOOKUP(TRIM($K275)&amp;AR$4,COMPRAS!$A$1:$E$1,7,0),0)</f>
        <v>0</v>
      </c>
      <c r="AS275" s="49">
        <f>+AR275-Y275+IFERROR(VLOOKUP(TRIM($K275)&amp;AS$4,COMPRAS!$A$1:$E$1,7,0),0)</f>
        <v>0</v>
      </c>
      <c r="AT275" s="49">
        <f>+AS275-Z275+IFERROR(VLOOKUP(TRIM($K275)&amp;AT$4,COMPRAS!$A$1:$E$1,7,0),0)</f>
        <v>0</v>
      </c>
      <c r="AU275" s="49">
        <f>+AT275-AA275+IFERROR(VLOOKUP(TRIM($K275)&amp;AU$4,COMPRAS!$A$1:$E$1,7,0),0)</f>
        <v>0</v>
      </c>
      <c r="AV275" s="49">
        <f>+AU275-AB275+IFERROR(VLOOKUP(TRIM($K275)&amp;AV$4,COMPRAS!$A$1:$E$1,7,0),0)</f>
        <v>0</v>
      </c>
    </row>
    <row r="276" spans="10:48" ht="14.4" x14ac:dyDescent="0.3">
      <c r="J276"/>
      <c r="K276"/>
      <c r="L276"/>
      <c r="M276"/>
      <c r="N276"/>
      <c r="O276"/>
      <c r="P276"/>
      <c r="Q276"/>
      <c r="R276"/>
      <c r="S276"/>
      <c r="T276"/>
      <c r="U276"/>
      <c r="V276"/>
      <c r="AG276" s="49">
        <f>+E276-M276+IFERROR(VLOOKUP(TRIM($K276)&amp;$AG$4,COMPRAS!$A$1:$E$1,7,0),0)</f>
        <v>0</v>
      </c>
      <c r="AH276" s="49">
        <f>+AG276-N276+IFERROR(VLOOKUP(TRIM($K276)&amp;AH$4,COMPRAS!$A$1:$E$1,7,0),0)</f>
        <v>0</v>
      </c>
      <c r="AI276" s="49">
        <f>+AH276-O276+IFERROR(VLOOKUP(TRIM($K276)&amp;AI$4,COMPRAS!$A$1:$E$1,7,0),0)</f>
        <v>0</v>
      </c>
      <c r="AJ276" s="49">
        <f>+AI276-P276+IFERROR(VLOOKUP(TRIM($K276)&amp;AJ$4,COMPRAS!$A$1:$E$1,7,0),0)</f>
        <v>0</v>
      </c>
      <c r="AK276" s="49">
        <f>+AJ276-Q276+IFERROR(VLOOKUP(TRIM($K276)&amp;AK$4,COMPRAS!$A$1:$E$1,7,0),0)</f>
        <v>0</v>
      </c>
      <c r="AL276" s="49">
        <f>+AK276-R276+IFERROR(VLOOKUP(TRIM($K276)&amp;AL$4,COMPRAS!$A$1:$E$1,7,0),0)</f>
        <v>0</v>
      </c>
      <c r="AM276" s="49">
        <f>+AL276-S276+IFERROR(VLOOKUP(TRIM($K276)&amp;AM$4,COMPRAS!$A$1:$E$1,7,0),0)</f>
        <v>0</v>
      </c>
      <c r="AN276" s="49">
        <f>+AM276-T276+IFERROR(VLOOKUP(TRIM($K276)&amp;AN$4,COMPRAS!$A$1:$E$1,7,0),0)</f>
        <v>0</v>
      </c>
      <c r="AO276" s="49">
        <f>+AN276-U276+IFERROR(VLOOKUP(TRIM($K276)&amp;AO$4,COMPRAS!$A$1:$E$1,7,0),0)</f>
        <v>0</v>
      </c>
      <c r="AP276" s="49">
        <f>+AO276-V276+IFERROR(VLOOKUP(TRIM($K276)&amp;AP$4,COMPRAS!$A$1:$E$1,7,0),0)</f>
        <v>0</v>
      </c>
      <c r="AQ276" s="49">
        <f>+AP276-W276+IFERROR(VLOOKUP(TRIM($K276)&amp;AQ$4,COMPRAS!$A$1:$E$1,7,0),0)</f>
        <v>0</v>
      </c>
      <c r="AR276" s="49">
        <f>+AQ276-X276+IFERROR(VLOOKUP(TRIM($K276)&amp;AR$4,COMPRAS!$A$1:$E$1,7,0),0)</f>
        <v>0</v>
      </c>
      <c r="AS276" s="49">
        <f>+AR276-Y276+IFERROR(VLOOKUP(TRIM($K276)&amp;AS$4,COMPRAS!$A$1:$E$1,7,0),0)</f>
        <v>0</v>
      </c>
      <c r="AT276" s="49">
        <f>+AS276-Z276+IFERROR(VLOOKUP(TRIM($K276)&amp;AT$4,COMPRAS!$A$1:$E$1,7,0),0)</f>
        <v>0</v>
      </c>
      <c r="AU276" s="49">
        <f>+AT276-AA276+IFERROR(VLOOKUP(TRIM($K276)&amp;AU$4,COMPRAS!$A$1:$E$1,7,0),0)</f>
        <v>0</v>
      </c>
      <c r="AV276" s="49">
        <f>+AU276-AB276+IFERROR(VLOOKUP(TRIM($K276)&amp;AV$4,COMPRAS!$A$1:$E$1,7,0),0)</f>
        <v>0</v>
      </c>
    </row>
    <row r="277" spans="10:48" ht="14.4" x14ac:dyDescent="0.3">
      <c r="J277"/>
      <c r="K277"/>
      <c r="L277"/>
      <c r="M277"/>
      <c r="N277"/>
      <c r="O277"/>
      <c r="P277"/>
      <c r="Q277"/>
      <c r="R277"/>
      <c r="S277"/>
      <c r="T277"/>
      <c r="U277"/>
      <c r="V277"/>
      <c r="AG277" s="49">
        <f>+E277-M277+IFERROR(VLOOKUP(TRIM($K277)&amp;$AG$4,COMPRAS!$A$1:$E$1,7,0),0)</f>
        <v>0</v>
      </c>
      <c r="AH277" s="49">
        <f>+AG277-N277+IFERROR(VLOOKUP(TRIM($K277)&amp;AH$4,COMPRAS!$A$1:$E$1,7,0),0)</f>
        <v>0</v>
      </c>
      <c r="AI277" s="49">
        <f>+AH277-O277+IFERROR(VLOOKUP(TRIM($K277)&amp;AI$4,COMPRAS!$A$1:$E$1,7,0),0)</f>
        <v>0</v>
      </c>
      <c r="AJ277" s="49">
        <f>+AI277-P277+IFERROR(VLOOKUP(TRIM($K277)&amp;AJ$4,COMPRAS!$A$1:$E$1,7,0),0)</f>
        <v>0</v>
      </c>
      <c r="AK277" s="49">
        <f>+AJ277-Q277+IFERROR(VLOOKUP(TRIM($K277)&amp;AK$4,COMPRAS!$A$1:$E$1,7,0),0)</f>
        <v>0</v>
      </c>
      <c r="AL277" s="49">
        <f>+AK277-R277+IFERROR(VLOOKUP(TRIM($K277)&amp;AL$4,COMPRAS!$A$1:$E$1,7,0),0)</f>
        <v>0</v>
      </c>
      <c r="AM277" s="49">
        <f>+AL277-S277+IFERROR(VLOOKUP(TRIM($K277)&amp;AM$4,COMPRAS!$A$1:$E$1,7,0),0)</f>
        <v>0</v>
      </c>
      <c r="AN277" s="49">
        <f>+AM277-T277+IFERROR(VLOOKUP(TRIM($K277)&amp;AN$4,COMPRAS!$A$1:$E$1,7,0),0)</f>
        <v>0</v>
      </c>
      <c r="AO277" s="49">
        <f>+AN277-U277+IFERROR(VLOOKUP(TRIM($K277)&amp;AO$4,COMPRAS!$A$1:$E$1,7,0),0)</f>
        <v>0</v>
      </c>
      <c r="AP277" s="49">
        <f>+AO277-V277+IFERROR(VLOOKUP(TRIM($K277)&amp;AP$4,COMPRAS!$A$1:$E$1,7,0),0)</f>
        <v>0</v>
      </c>
      <c r="AQ277" s="49">
        <f>+AP277-W277+IFERROR(VLOOKUP(TRIM($K277)&amp;AQ$4,COMPRAS!$A$1:$E$1,7,0),0)</f>
        <v>0</v>
      </c>
      <c r="AR277" s="49">
        <f>+AQ277-X277+IFERROR(VLOOKUP(TRIM($K277)&amp;AR$4,COMPRAS!$A$1:$E$1,7,0),0)</f>
        <v>0</v>
      </c>
      <c r="AS277" s="49">
        <f>+AR277-Y277+IFERROR(VLOOKUP(TRIM($K277)&amp;AS$4,COMPRAS!$A$1:$E$1,7,0),0)</f>
        <v>0</v>
      </c>
      <c r="AT277" s="49">
        <f>+AS277-Z277+IFERROR(VLOOKUP(TRIM($K277)&amp;AT$4,COMPRAS!$A$1:$E$1,7,0),0)</f>
        <v>0</v>
      </c>
      <c r="AU277" s="49">
        <f>+AT277-AA277+IFERROR(VLOOKUP(TRIM($K277)&amp;AU$4,COMPRAS!$A$1:$E$1,7,0),0)</f>
        <v>0</v>
      </c>
      <c r="AV277" s="49">
        <f>+AU277-AB277+IFERROR(VLOOKUP(TRIM($K277)&amp;AV$4,COMPRAS!$A$1:$E$1,7,0),0)</f>
        <v>0</v>
      </c>
    </row>
    <row r="278" spans="10:48" ht="14.4" x14ac:dyDescent="0.3">
      <c r="J278"/>
      <c r="K278"/>
      <c r="L278"/>
      <c r="M278"/>
      <c r="N278"/>
      <c r="O278"/>
      <c r="P278"/>
      <c r="Q278"/>
      <c r="R278"/>
      <c r="S278"/>
      <c r="T278"/>
      <c r="U278"/>
      <c r="V278"/>
      <c r="AG278" s="49">
        <f>+E278-M278+IFERROR(VLOOKUP(TRIM($K278)&amp;$AG$4,COMPRAS!$A$1:$E$1,7,0),0)</f>
        <v>0</v>
      </c>
      <c r="AH278" s="49">
        <f>+AG278-N278+IFERROR(VLOOKUP(TRIM($K278)&amp;AH$4,COMPRAS!$A$1:$E$1,7,0),0)</f>
        <v>0</v>
      </c>
      <c r="AI278" s="49">
        <f>+AH278-O278+IFERROR(VLOOKUP(TRIM($K278)&amp;AI$4,COMPRAS!$A$1:$E$1,7,0),0)</f>
        <v>0</v>
      </c>
      <c r="AJ278" s="49">
        <f>+AI278-P278+IFERROR(VLOOKUP(TRIM($K278)&amp;AJ$4,COMPRAS!$A$1:$E$1,7,0),0)</f>
        <v>0</v>
      </c>
      <c r="AK278" s="49">
        <f>+AJ278-Q278+IFERROR(VLOOKUP(TRIM($K278)&amp;AK$4,COMPRAS!$A$1:$E$1,7,0),0)</f>
        <v>0</v>
      </c>
      <c r="AL278" s="49">
        <f>+AK278-R278+IFERROR(VLOOKUP(TRIM($K278)&amp;AL$4,COMPRAS!$A$1:$E$1,7,0),0)</f>
        <v>0</v>
      </c>
      <c r="AM278" s="49">
        <f>+AL278-S278+IFERROR(VLOOKUP(TRIM($K278)&amp;AM$4,COMPRAS!$A$1:$E$1,7,0),0)</f>
        <v>0</v>
      </c>
      <c r="AN278" s="49">
        <f>+AM278-T278+IFERROR(VLOOKUP(TRIM($K278)&amp;AN$4,COMPRAS!$A$1:$E$1,7,0),0)</f>
        <v>0</v>
      </c>
      <c r="AO278" s="49">
        <f>+AN278-U278+IFERROR(VLOOKUP(TRIM($K278)&amp;AO$4,COMPRAS!$A$1:$E$1,7,0),0)</f>
        <v>0</v>
      </c>
      <c r="AP278" s="49">
        <f>+AO278-V278+IFERROR(VLOOKUP(TRIM($K278)&amp;AP$4,COMPRAS!$A$1:$E$1,7,0),0)</f>
        <v>0</v>
      </c>
      <c r="AQ278" s="49">
        <f>+AP278-W278+IFERROR(VLOOKUP(TRIM($K278)&amp;AQ$4,COMPRAS!$A$1:$E$1,7,0),0)</f>
        <v>0</v>
      </c>
      <c r="AR278" s="49">
        <f>+AQ278-X278+IFERROR(VLOOKUP(TRIM($K278)&amp;AR$4,COMPRAS!$A$1:$E$1,7,0),0)</f>
        <v>0</v>
      </c>
      <c r="AS278" s="49">
        <f>+AR278-Y278+IFERROR(VLOOKUP(TRIM($K278)&amp;AS$4,COMPRAS!$A$1:$E$1,7,0),0)</f>
        <v>0</v>
      </c>
      <c r="AT278" s="49">
        <f>+AS278-Z278+IFERROR(VLOOKUP(TRIM($K278)&amp;AT$4,COMPRAS!$A$1:$E$1,7,0),0)</f>
        <v>0</v>
      </c>
      <c r="AU278" s="49">
        <f>+AT278-AA278+IFERROR(VLOOKUP(TRIM($K278)&amp;AU$4,COMPRAS!$A$1:$E$1,7,0),0)</f>
        <v>0</v>
      </c>
      <c r="AV278" s="49">
        <f>+AU278-AB278+IFERROR(VLOOKUP(TRIM($K278)&amp;AV$4,COMPRAS!$A$1:$E$1,7,0),0)</f>
        <v>0</v>
      </c>
    </row>
    <row r="279" spans="10:48" ht="14.4" x14ac:dyDescent="0.3">
      <c r="J279"/>
      <c r="K279"/>
      <c r="L279"/>
      <c r="M279"/>
      <c r="N279"/>
      <c r="O279"/>
      <c r="P279"/>
      <c r="Q279"/>
      <c r="R279"/>
      <c r="S279"/>
      <c r="T279"/>
      <c r="U279"/>
      <c r="V279"/>
      <c r="AT279" s="49">
        <f>+AS279-AG279+IFERROR(VLOOKUP(TRIM($K279)&amp;AT$4,COMPRAS!$A$1:$E$1,7,0),0)</f>
        <v>0</v>
      </c>
      <c r="AU279" s="49">
        <f>+AT279-AH279+IFERROR(VLOOKUP(TRIM($K279)&amp;AU$4,COMPRAS!$A$1:$E$1,7,0),0)</f>
        <v>0</v>
      </c>
      <c r="AV279" s="49">
        <f>+AU279-AI279+IFERROR(VLOOKUP(TRIM($K279)&amp;AV$4,COMPRAS!$A$1:$E$1,7,0),0)</f>
        <v>0</v>
      </c>
    </row>
    <row r="280" spans="10:48" ht="14.4" x14ac:dyDescent="0.3">
      <c r="J280"/>
      <c r="K280"/>
      <c r="L280"/>
      <c r="M280"/>
      <c r="N280"/>
      <c r="O280"/>
      <c r="P280"/>
      <c r="Q280"/>
      <c r="R280"/>
      <c r="S280"/>
      <c r="T280"/>
      <c r="U280"/>
      <c r="V280"/>
      <c r="AT280" s="49">
        <f>+AS280-AG280+IFERROR(VLOOKUP(TRIM($K280)&amp;AT$4,COMPRAS!$A$1:$E$1,7,0),0)</f>
        <v>0</v>
      </c>
      <c r="AU280" s="49">
        <f>+AT280-AH280+IFERROR(VLOOKUP(TRIM($K280)&amp;AU$4,COMPRAS!$A$1:$E$1,7,0),0)</f>
        <v>0</v>
      </c>
      <c r="AV280" s="49">
        <f>+AU280-AI280+IFERROR(VLOOKUP(TRIM($K280)&amp;AV$4,COMPRAS!$A$1:$E$1,7,0),0)</f>
        <v>0</v>
      </c>
    </row>
    <row r="281" spans="10:48" ht="14.4" x14ac:dyDescent="0.3">
      <c r="J281"/>
      <c r="K281"/>
      <c r="L281"/>
      <c r="M281"/>
      <c r="N281"/>
      <c r="O281"/>
      <c r="P281"/>
      <c r="Q281"/>
      <c r="R281"/>
      <c r="S281"/>
      <c r="T281"/>
      <c r="U281"/>
      <c r="V281"/>
      <c r="AT281" s="49">
        <f>+AS281-AG281+IFERROR(VLOOKUP(TRIM($K281)&amp;AT$4,COMPRAS!$A$1:$E$1,7,0),0)</f>
        <v>0</v>
      </c>
      <c r="AU281" s="49">
        <f>+AT281-AH281+IFERROR(VLOOKUP(TRIM($K281)&amp;AU$4,COMPRAS!$A$1:$E$1,7,0),0)</f>
        <v>0</v>
      </c>
      <c r="AV281" s="49">
        <f>+AU281-AI281+IFERROR(VLOOKUP(TRIM($K281)&amp;AV$4,COMPRAS!$A$1:$E$1,7,0),0)</f>
        <v>0</v>
      </c>
    </row>
    <row r="282" spans="10:48" ht="14.4" x14ac:dyDescent="0.3">
      <c r="J282"/>
      <c r="K282"/>
      <c r="L282"/>
      <c r="M282"/>
      <c r="N282"/>
      <c r="O282"/>
      <c r="P282"/>
      <c r="Q282"/>
      <c r="R282"/>
      <c r="S282"/>
      <c r="T282"/>
      <c r="U282"/>
      <c r="V282"/>
      <c r="AT282" s="49">
        <f>+AS282-AG282+IFERROR(VLOOKUP(TRIM($K282)&amp;AT$4,COMPRAS!$A$1:$E$1,7,0),0)</f>
        <v>0</v>
      </c>
      <c r="AU282" s="49">
        <f>+AT282-AH282+IFERROR(VLOOKUP(TRIM($K282)&amp;AU$4,COMPRAS!$A$1:$E$1,7,0),0)</f>
        <v>0</v>
      </c>
      <c r="AV282" s="49">
        <f>+AU282-AI282+IFERROR(VLOOKUP(TRIM($K282)&amp;AV$4,COMPRAS!$A$1:$E$1,7,0),0)</f>
        <v>0</v>
      </c>
    </row>
    <row r="283" spans="10:48" ht="14.4" x14ac:dyDescent="0.3">
      <c r="J283"/>
      <c r="K283"/>
      <c r="L283"/>
      <c r="M283"/>
      <c r="N283"/>
      <c r="O283"/>
      <c r="P283"/>
      <c r="Q283"/>
      <c r="R283"/>
      <c r="S283"/>
      <c r="T283"/>
      <c r="U283"/>
      <c r="V283"/>
      <c r="AT283" s="49">
        <f>+AS283-AG283+IFERROR(VLOOKUP(TRIM($K283)&amp;AT$4,COMPRAS!$A$1:$E$1,7,0),0)</f>
        <v>0</v>
      </c>
      <c r="AU283" s="49">
        <f>+AT283-AH283+IFERROR(VLOOKUP(TRIM($K283)&amp;AU$4,COMPRAS!$A$1:$E$1,7,0),0)</f>
        <v>0</v>
      </c>
      <c r="AV283" s="49">
        <f>+AU283-AI283+IFERROR(VLOOKUP(TRIM($K283)&amp;AV$4,COMPRAS!$A$1:$E$1,7,0),0)</f>
        <v>0</v>
      </c>
    </row>
    <row r="284" spans="10:48" ht="14.4" x14ac:dyDescent="0.3">
      <c r="J284"/>
      <c r="K284"/>
      <c r="L284"/>
      <c r="M284"/>
      <c r="N284"/>
      <c r="O284"/>
      <c r="P284"/>
      <c r="Q284"/>
      <c r="R284"/>
      <c r="S284"/>
      <c r="T284"/>
      <c r="U284"/>
      <c r="V284"/>
      <c r="AT284" s="49">
        <f>+AS284-AG284+IFERROR(VLOOKUP(TRIM($K284)&amp;AT$4,COMPRAS!$A$1:$E$1,7,0),0)</f>
        <v>0</v>
      </c>
      <c r="AU284" s="49">
        <f>+AT284-AH284+IFERROR(VLOOKUP(TRIM($K284)&amp;AU$4,COMPRAS!$A$1:$E$1,7,0),0)</f>
        <v>0</v>
      </c>
      <c r="AV284" s="49">
        <f>+AU284-AI284+IFERROR(VLOOKUP(TRIM($K284)&amp;AV$4,COMPRAS!$A$1:$E$1,7,0),0)</f>
        <v>0</v>
      </c>
    </row>
    <row r="285" spans="10:48" ht="14.4" x14ac:dyDescent="0.3">
      <c r="J285"/>
      <c r="K285"/>
      <c r="L285"/>
      <c r="M285"/>
      <c r="N285"/>
      <c r="O285"/>
      <c r="P285"/>
      <c r="Q285"/>
      <c r="R285"/>
      <c r="S285"/>
      <c r="T285"/>
      <c r="U285"/>
      <c r="V285"/>
      <c r="AT285" s="49">
        <f>+AS285-AG285+IFERROR(VLOOKUP(TRIM($K285)&amp;AT$4,COMPRAS!$A$1:$E$1,7,0),0)</f>
        <v>0</v>
      </c>
      <c r="AU285" s="49">
        <f>+AT285-AH285+IFERROR(VLOOKUP(TRIM($K285)&amp;AU$4,COMPRAS!$A$1:$E$1,7,0),0)</f>
        <v>0</v>
      </c>
      <c r="AV285" s="49">
        <f>+AU285-AI285+IFERROR(VLOOKUP(TRIM($K285)&amp;AV$4,COMPRAS!$A$1:$E$1,7,0),0)</f>
        <v>0</v>
      </c>
    </row>
    <row r="286" spans="10:48" ht="14.4" x14ac:dyDescent="0.3">
      <c r="J286"/>
      <c r="K286"/>
      <c r="L286"/>
      <c r="M286"/>
      <c r="N286"/>
      <c r="O286"/>
      <c r="P286"/>
      <c r="Q286"/>
      <c r="R286"/>
      <c r="S286"/>
      <c r="T286"/>
      <c r="U286"/>
      <c r="V286"/>
      <c r="AT286" s="49">
        <f>+AS286-AG286+IFERROR(VLOOKUP(TRIM($K286)&amp;AT$4,COMPRAS!$A$1:$E$1,7,0),0)</f>
        <v>0</v>
      </c>
      <c r="AU286" s="49">
        <f>+AT286-AH286+IFERROR(VLOOKUP(TRIM($K286)&amp;AU$4,COMPRAS!$A$1:$E$1,7,0),0)</f>
        <v>0</v>
      </c>
      <c r="AV286" s="49">
        <f>+AU286-AI286+IFERROR(VLOOKUP(TRIM($K286)&amp;AV$4,COMPRAS!$A$1:$E$1,7,0),0)</f>
        <v>0</v>
      </c>
    </row>
    <row r="287" spans="10:48" ht="14.4" x14ac:dyDescent="0.3">
      <c r="J287"/>
      <c r="K287"/>
      <c r="L287"/>
      <c r="M287"/>
      <c r="N287"/>
      <c r="O287"/>
      <c r="P287"/>
      <c r="Q287"/>
      <c r="R287"/>
      <c r="S287"/>
      <c r="T287"/>
      <c r="U287"/>
      <c r="V287"/>
      <c r="AT287" s="49">
        <f>+AS287-AG287+IFERROR(VLOOKUP(TRIM($K287)&amp;AT$4,COMPRAS!$A$1:$E$1,7,0),0)</f>
        <v>0</v>
      </c>
      <c r="AU287" s="49">
        <f>+AT287-AH287+IFERROR(VLOOKUP(TRIM($K287)&amp;AU$4,COMPRAS!$A$1:$E$1,7,0),0)</f>
        <v>0</v>
      </c>
      <c r="AV287" s="49">
        <f>+AU287-AI287+IFERROR(VLOOKUP(TRIM($K287)&amp;AV$4,COMPRAS!$A$1:$E$1,7,0),0)</f>
        <v>0</v>
      </c>
    </row>
    <row r="288" spans="10:48" ht="14.4" x14ac:dyDescent="0.3">
      <c r="J288"/>
      <c r="K288"/>
      <c r="L288"/>
      <c r="M288"/>
      <c r="N288"/>
      <c r="O288"/>
      <c r="P288"/>
      <c r="Q288"/>
      <c r="R288"/>
      <c r="S288"/>
      <c r="T288"/>
      <c r="U288"/>
      <c r="V288"/>
      <c r="AT288" s="49">
        <f>+AS288-AG288+IFERROR(VLOOKUP(TRIM($K288)&amp;AT$4,COMPRAS!$A$1:$E$1,7,0),0)</f>
        <v>0</v>
      </c>
      <c r="AU288" s="49">
        <f>+AT288-AH288+IFERROR(VLOOKUP(TRIM($K288)&amp;AU$4,COMPRAS!$A$1:$E$1,7,0),0)</f>
        <v>0</v>
      </c>
      <c r="AV288" s="49">
        <f>+AU288-AI288+IFERROR(VLOOKUP(TRIM($K288)&amp;AV$4,COMPRAS!$A$1:$E$1,7,0),0)</f>
        <v>0</v>
      </c>
    </row>
    <row r="289" spans="10:48" ht="14.4" x14ac:dyDescent="0.3">
      <c r="J289"/>
      <c r="K289"/>
      <c r="L289"/>
      <c r="M289"/>
      <c r="N289"/>
      <c r="O289"/>
      <c r="P289"/>
      <c r="Q289"/>
      <c r="R289"/>
      <c r="S289"/>
      <c r="T289"/>
      <c r="U289"/>
      <c r="V289"/>
      <c r="AT289" s="49">
        <f>+AS289-AG289+IFERROR(VLOOKUP(TRIM($K289)&amp;AT$4,COMPRAS!$A$1:$E$1,7,0),0)</f>
        <v>0</v>
      </c>
      <c r="AU289" s="49">
        <f>+AT289-AH289+IFERROR(VLOOKUP(TRIM($K289)&amp;AU$4,COMPRAS!$A$1:$E$1,7,0),0)</f>
        <v>0</v>
      </c>
      <c r="AV289" s="49">
        <f>+AU289-AI289+IFERROR(VLOOKUP(TRIM($K289)&amp;AV$4,COMPRAS!$A$1:$E$1,7,0),0)</f>
        <v>0</v>
      </c>
    </row>
    <row r="290" spans="10:48" ht="14.4" x14ac:dyDescent="0.3">
      <c r="J290"/>
      <c r="K290"/>
      <c r="L290"/>
      <c r="M290"/>
      <c r="N290"/>
      <c r="O290"/>
      <c r="P290"/>
      <c r="Q290"/>
      <c r="R290"/>
      <c r="S290"/>
      <c r="T290"/>
      <c r="U290"/>
      <c r="V290"/>
      <c r="AT290" s="49">
        <f>+AS290-AG290+IFERROR(VLOOKUP(TRIM($K290)&amp;AT$4,COMPRAS!$A$1:$E$1,7,0),0)</f>
        <v>0</v>
      </c>
      <c r="AU290" s="49">
        <f>+AT290-AH290+IFERROR(VLOOKUP(TRIM($K290)&amp;AU$4,COMPRAS!$A$1:$E$1,7,0),0)</f>
        <v>0</v>
      </c>
      <c r="AV290" s="49">
        <f>+AU290-AI290+IFERROR(VLOOKUP(TRIM($K290)&amp;AV$4,COMPRAS!$A$1:$E$1,7,0),0)</f>
        <v>0</v>
      </c>
    </row>
    <row r="291" spans="10:48" ht="14.4" x14ac:dyDescent="0.3">
      <c r="J291"/>
      <c r="K291"/>
      <c r="L291"/>
      <c r="M291"/>
      <c r="N291"/>
      <c r="O291"/>
      <c r="P291"/>
      <c r="Q291"/>
      <c r="R291"/>
      <c r="S291"/>
      <c r="T291"/>
      <c r="U291"/>
      <c r="V291"/>
      <c r="AT291" s="49">
        <f>+AS291-AG291+IFERROR(VLOOKUP(TRIM($K291)&amp;AT$4,COMPRAS!$A$1:$E$1,7,0),0)</f>
        <v>0</v>
      </c>
      <c r="AU291" s="49">
        <f>+AT291-AH291+IFERROR(VLOOKUP(TRIM($K291)&amp;AU$4,COMPRAS!$A$1:$E$1,7,0),0)</f>
        <v>0</v>
      </c>
      <c r="AV291" s="49">
        <f>+AU291-AI291+IFERROR(VLOOKUP(TRIM($K291)&amp;AV$4,COMPRAS!$A$1:$E$1,7,0),0)</f>
        <v>0</v>
      </c>
    </row>
    <row r="292" spans="10:48" ht="14.4" x14ac:dyDescent="0.3">
      <c r="J292"/>
      <c r="K292"/>
      <c r="L292"/>
      <c r="M292"/>
      <c r="N292"/>
      <c r="O292"/>
      <c r="P292"/>
      <c r="Q292"/>
      <c r="R292"/>
      <c r="S292"/>
      <c r="T292"/>
      <c r="U292"/>
      <c r="V292"/>
      <c r="AT292" s="49">
        <f>+AS292-AG292+IFERROR(VLOOKUP(TRIM($K292)&amp;AT$4,COMPRAS!$A$1:$E$1,7,0),0)</f>
        <v>0</v>
      </c>
      <c r="AU292" s="49">
        <f>+AT292-AH292+IFERROR(VLOOKUP(TRIM($K292)&amp;AU$4,COMPRAS!$A$1:$E$1,7,0),0)</f>
        <v>0</v>
      </c>
      <c r="AV292" s="49">
        <f>+AU292-AI292+IFERROR(VLOOKUP(TRIM($K292)&amp;AV$4,COMPRAS!$A$1:$E$1,7,0),0)</f>
        <v>0</v>
      </c>
    </row>
    <row r="293" spans="10:48" ht="14.4" x14ac:dyDescent="0.3">
      <c r="J293"/>
      <c r="K293"/>
      <c r="L293"/>
      <c r="M293"/>
      <c r="N293"/>
      <c r="O293"/>
      <c r="P293"/>
      <c r="Q293"/>
      <c r="R293"/>
      <c r="S293"/>
      <c r="T293"/>
      <c r="U293"/>
      <c r="V293"/>
      <c r="AT293" s="49">
        <f>+AS293-AG293+IFERROR(VLOOKUP(TRIM($K293)&amp;AT$4,COMPRAS!$A$1:$E$1,7,0),0)</f>
        <v>0</v>
      </c>
      <c r="AU293" s="49">
        <f>+AT293-AH293+IFERROR(VLOOKUP(TRIM($K293)&amp;AU$4,COMPRAS!$A$1:$E$1,7,0),0)</f>
        <v>0</v>
      </c>
      <c r="AV293" s="49">
        <f>+AU293-AI293+IFERROR(VLOOKUP(TRIM($K293)&amp;AV$4,COMPRAS!$A$1:$E$1,7,0),0)</f>
        <v>0</v>
      </c>
    </row>
    <row r="294" spans="10:48" ht="14.4" x14ac:dyDescent="0.3">
      <c r="J294"/>
      <c r="K294"/>
      <c r="L294"/>
      <c r="M294"/>
      <c r="N294"/>
      <c r="O294"/>
      <c r="P294"/>
      <c r="Q294"/>
      <c r="R294"/>
      <c r="S294"/>
      <c r="T294"/>
      <c r="U294"/>
      <c r="V294"/>
      <c r="AT294" s="49">
        <f>+AS294-AG294+IFERROR(VLOOKUP(TRIM($K294)&amp;AT$4,COMPRAS!$A$1:$E$1,7,0),0)</f>
        <v>0</v>
      </c>
      <c r="AU294" s="49">
        <f>+AT294-AH294+IFERROR(VLOOKUP(TRIM($K294)&amp;AU$4,COMPRAS!$A$1:$E$1,7,0),0)</f>
        <v>0</v>
      </c>
      <c r="AV294" s="49">
        <f>+AU294-AI294+IFERROR(VLOOKUP(TRIM($K294)&amp;AV$4,COMPRAS!$A$1:$E$1,7,0),0)</f>
        <v>0</v>
      </c>
    </row>
    <row r="295" spans="10:48" ht="14.4" x14ac:dyDescent="0.3">
      <c r="J295"/>
      <c r="K295"/>
      <c r="L295"/>
      <c r="M295"/>
      <c r="N295"/>
      <c r="O295"/>
      <c r="P295"/>
      <c r="Q295"/>
      <c r="R295"/>
      <c r="S295"/>
      <c r="T295"/>
      <c r="U295"/>
      <c r="V295"/>
      <c r="AT295" s="49">
        <f>+AS295-AG295+IFERROR(VLOOKUP(TRIM($K295)&amp;AT$4,COMPRAS!$A$1:$E$1,7,0),0)</f>
        <v>0</v>
      </c>
      <c r="AU295" s="49">
        <f>+AT295-AH295+IFERROR(VLOOKUP(TRIM($K295)&amp;AU$4,COMPRAS!$A$1:$E$1,7,0),0)</f>
        <v>0</v>
      </c>
      <c r="AV295" s="49">
        <f>+AU295-AI295+IFERROR(VLOOKUP(TRIM($K295)&amp;AV$4,COMPRAS!$A$1:$E$1,7,0),0)</f>
        <v>0</v>
      </c>
    </row>
    <row r="296" spans="10:48" ht="14.4" x14ac:dyDescent="0.3">
      <c r="J296"/>
      <c r="K296"/>
      <c r="L296"/>
      <c r="M296"/>
      <c r="N296"/>
      <c r="O296"/>
      <c r="P296"/>
      <c r="Q296"/>
      <c r="R296"/>
      <c r="S296"/>
      <c r="T296"/>
      <c r="U296"/>
      <c r="V296"/>
      <c r="AT296" s="49">
        <f>+AS296-AG296+IFERROR(VLOOKUP(TRIM($K296)&amp;AT$4,COMPRAS!$A$1:$E$1,7,0),0)</f>
        <v>0</v>
      </c>
      <c r="AU296" s="49">
        <f>+AT296-AH296+IFERROR(VLOOKUP(TRIM($K296)&amp;AU$4,COMPRAS!$A$1:$E$1,7,0),0)</f>
        <v>0</v>
      </c>
      <c r="AV296" s="49">
        <f>+AU296-AI296+IFERROR(VLOOKUP(TRIM($K296)&amp;AV$4,COMPRAS!$A$1:$E$1,7,0),0)</f>
        <v>0</v>
      </c>
    </row>
    <row r="297" spans="10:48" ht="14.4" x14ac:dyDescent="0.3">
      <c r="J297"/>
      <c r="K297"/>
      <c r="L297"/>
      <c r="M297"/>
      <c r="N297"/>
      <c r="O297"/>
      <c r="P297"/>
      <c r="Q297"/>
      <c r="R297"/>
      <c r="S297"/>
      <c r="T297"/>
      <c r="U297"/>
      <c r="V297"/>
      <c r="AT297" s="49">
        <f>+AS297-AG297+IFERROR(VLOOKUP(TRIM($K297)&amp;AT$4,COMPRAS!$A$1:$E$1,7,0),0)</f>
        <v>0</v>
      </c>
      <c r="AU297" s="49">
        <f>+AT297-AH297+IFERROR(VLOOKUP(TRIM($K297)&amp;AU$4,COMPRAS!$A$1:$E$1,7,0),0)</f>
        <v>0</v>
      </c>
      <c r="AV297" s="49">
        <f>+AU297-AI297+IFERROR(VLOOKUP(TRIM($K297)&amp;AV$4,COMPRAS!$A$1:$E$1,7,0),0)</f>
        <v>0</v>
      </c>
    </row>
    <row r="298" spans="10:48" ht="14.4" x14ac:dyDescent="0.3">
      <c r="J298"/>
      <c r="K298"/>
      <c r="L298"/>
      <c r="M298"/>
      <c r="N298"/>
      <c r="O298"/>
      <c r="P298"/>
      <c r="Q298"/>
      <c r="R298"/>
      <c r="S298"/>
      <c r="T298"/>
      <c r="U298"/>
      <c r="V298"/>
    </row>
  </sheetData>
  <conditionalFormatting sqref="AT279:AV297 AG5:AV278">
    <cfRule type="cellIs" dxfId="950" priority="802" operator="lessThan">
      <formula>0</formula>
    </cfRule>
  </conditionalFormatting>
  <conditionalFormatting sqref="H5:H63">
    <cfRule type="cellIs" dxfId="949" priority="792" operator="greaterThan">
      <formula>$E5</formula>
    </cfRule>
  </conditionalFormatting>
  <conditionalFormatting sqref="G5:G231">
    <cfRule type="cellIs" dxfId="948" priority="1013" operator="equal">
      <formula>"e"</formula>
    </cfRule>
    <cfRule type="cellIs" dxfId="947" priority="1014" operator="equal">
      <formula>"d"</formula>
    </cfRule>
    <cfRule type="cellIs" dxfId="946" priority="1015" operator="equal">
      <formula>"C"</formula>
    </cfRule>
    <cfRule type="cellIs" dxfId="945" priority="1016" operator="equal">
      <formula>"B"</formula>
    </cfRule>
    <cfRule type="cellIs" dxfId="944" priority="1017" operator="equal">
      <formula>"A"</formula>
    </cfRule>
    <cfRule type="colorScale" priority="10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47922-7771-4D8E-BEB1-3DD1DA787788}">
  <dimension ref="A3:D92"/>
  <sheetViews>
    <sheetView tabSelected="1" topLeftCell="A61" workbookViewId="0">
      <selection activeCell="A83" sqref="A83"/>
    </sheetView>
  </sheetViews>
  <sheetFormatPr baseColWidth="10" defaultRowHeight="14.4" x14ac:dyDescent="0.3"/>
  <cols>
    <col min="1" max="1" width="37" bestFit="1" customWidth="1"/>
    <col min="2" max="2" width="33" bestFit="1" customWidth="1"/>
    <col min="3" max="4" width="42.109375" bestFit="1" customWidth="1"/>
  </cols>
  <sheetData>
    <row r="3" spans="1:4" x14ac:dyDescent="0.3">
      <c r="A3" s="72" t="s">
        <v>1876</v>
      </c>
      <c r="B3" s="72" t="s">
        <v>485</v>
      </c>
      <c r="C3" s="72" t="s">
        <v>2466</v>
      </c>
      <c r="D3" s="72" t="s">
        <v>1003</v>
      </c>
    </row>
    <row r="4" spans="1:4" x14ac:dyDescent="0.3">
      <c r="A4" t="s">
        <v>1975</v>
      </c>
      <c r="B4" t="s">
        <v>1976</v>
      </c>
      <c r="C4" t="s">
        <v>1072</v>
      </c>
      <c r="D4" t="s">
        <v>1073</v>
      </c>
    </row>
    <row r="5" spans="1:4" x14ac:dyDescent="0.3">
      <c r="A5" t="s">
        <v>2145</v>
      </c>
      <c r="B5" t="s">
        <v>2146</v>
      </c>
      <c r="C5" t="s">
        <v>1072</v>
      </c>
      <c r="D5" t="s">
        <v>1073</v>
      </c>
    </row>
    <row r="6" spans="1:4" x14ac:dyDescent="0.3">
      <c r="A6" t="s">
        <v>2036</v>
      </c>
      <c r="B6" t="s">
        <v>2042</v>
      </c>
      <c r="C6" t="s">
        <v>1079</v>
      </c>
      <c r="D6" t="s">
        <v>1080</v>
      </c>
    </row>
    <row r="7" spans="1:4" x14ac:dyDescent="0.3">
      <c r="C7" t="s">
        <v>1984</v>
      </c>
      <c r="D7" t="s">
        <v>1985</v>
      </c>
    </row>
    <row r="8" spans="1:4" x14ac:dyDescent="0.3">
      <c r="A8" t="s">
        <v>302</v>
      </c>
      <c r="B8" t="s">
        <v>23</v>
      </c>
      <c r="C8" t="s">
        <v>2038</v>
      </c>
      <c r="D8" t="s">
        <v>2039</v>
      </c>
    </row>
    <row r="9" spans="1:4" x14ac:dyDescent="0.3">
      <c r="A9" t="s">
        <v>692</v>
      </c>
      <c r="B9" t="s">
        <v>693</v>
      </c>
      <c r="C9" t="s">
        <v>2293</v>
      </c>
      <c r="D9" t="s">
        <v>2294</v>
      </c>
    </row>
    <row r="10" spans="1:4" x14ac:dyDescent="0.3">
      <c r="A10" t="s">
        <v>280</v>
      </c>
      <c r="B10" t="s">
        <v>26</v>
      </c>
      <c r="C10" t="s">
        <v>1832</v>
      </c>
      <c r="D10" t="s">
        <v>1833</v>
      </c>
    </row>
    <row r="11" spans="1:4" x14ac:dyDescent="0.3">
      <c r="A11" t="s">
        <v>273</v>
      </c>
      <c r="B11" t="s">
        <v>27</v>
      </c>
      <c r="C11" t="s">
        <v>1057</v>
      </c>
      <c r="D11" t="s">
        <v>1058</v>
      </c>
    </row>
    <row r="12" spans="1:4" x14ac:dyDescent="0.3">
      <c r="A12" t="s">
        <v>270</v>
      </c>
      <c r="B12" t="s">
        <v>315</v>
      </c>
      <c r="C12" t="s">
        <v>2076</v>
      </c>
      <c r="D12" t="s">
        <v>2077</v>
      </c>
    </row>
    <row r="13" spans="1:4" x14ac:dyDescent="0.3">
      <c r="A13" t="s">
        <v>269</v>
      </c>
      <c r="B13" t="s">
        <v>743</v>
      </c>
      <c r="C13" t="s">
        <v>1068</v>
      </c>
      <c r="D13" t="s">
        <v>1069</v>
      </c>
    </row>
    <row r="14" spans="1:4" x14ac:dyDescent="0.3">
      <c r="A14" t="s">
        <v>268</v>
      </c>
      <c r="B14" t="s">
        <v>312</v>
      </c>
      <c r="C14" t="s">
        <v>1886</v>
      </c>
      <c r="D14" t="s">
        <v>1885</v>
      </c>
    </row>
    <row r="15" spans="1:4" x14ac:dyDescent="0.3">
      <c r="A15" t="s">
        <v>265</v>
      </c>
      <c r="B15" t="s">
        <v>28</v>
      </c>
      <c r="C15" t="s">
        <v>2038</v>
      </c>
      <c r="D15" t="s">
        <v>2039</v>
      </c>
    </row>
    <row r="16" spans="1:4" x14ac:dyDescent="0.3">
      <c r="A16" t="s">
        <v>262</v>
      </c>
      <c r="B16" t="s">
        <v>75</v>
      </c>
      <c r="C16" t="s">
        <v>2038</v>
      </c>
      <c r="D16" t="s">
        <v>2039</v>
      </c>
    </row>
    <row r="17" spans="1:4" x14ac:dyDescent="0.3">
      <c r="A17" t="s">
        <v>259</v>
      </c>
      <c r="B17" t="s">
        <v>29</v>
      </c>
      <c r="C17" t="s">
        <v>1068</v>
      </c>
      <c r="D17" t="s">
        <v>1069</v>
      </c>
    </row>
    <row r="18" spans="1:4" x14ac:dyDescent="0.3">
      <c r="A18" t="s">
        <v>257</v>
      </c>
      <c r="B18" t="s">
        <v>30</v>
      </c>
      <c r="C18" t="s">
        <v>2273</v>
      </c>
      <c r="D18" t="s">
        <v>2274</v>
      </c>
    </row>
    <row r="19" spans="1:4" x14ac:dyDescent="0.3">
      <c r="A19" t="s">
        <v>256</v>
      </c>
      <c r="B19" t="s">
        <v>255</v>
      </c>
      <c r="C19" t="s">
        <v>1070</v>
      </c>
      <c r="D19" t="s">
        <v>1071</v>
      </c>
    </row>
    <row r="20" spans="1:4" x14ac:dyDescent="0.3">
      <c r="A20" t="s">
        <v>249</v>
      </c>
      <c r="B20" t="s">
        <v>78</v>
      </c>
      <c r="C20" t="s">
        <v>1068</v>
      </c>
      <c r="D20" t="s">
        <v>1069</v>
      </c>
    </row>
    <row r="21" spans="1:4" x14ac:dyDescent="0.3">
      <c r="A21" t="s">
        <v>239</v>
      </c>
      <c r="B21" t="s">
        <v>32</v>
      </c>
      <c r="C21" t="s">
        <v>1078</v>
      </c>
      <c r="D21" t="s">
        <v>1208</v>
      </c>
    </row>
    <row r="22" spans="1:4" x14ac:dyDescent="0.3">
      <c r="A22" t="s">
        <v>238</v>
      </c>
      <c r="B22" t="s">
        <v>82</v>
      </c>
      <c r="C22" t="s">
        <v>2297</v>
      </c>
      <c r="D22" t="s">
        <v>2298</v>
      </c>
    </row>
    <row r="23" spans="1:4" x14ac:dyDescent="0.3">
      <c r="A23" t="s">
        <v>1470</v>
      </c>
      <c r="B23" t="s">
        <v>62</v>
      </c>
      <c r="C23" t="s">
        <v>1066</v>
      </c>
      <c r="D23" t="s">
        <v>1067</v>
      </c>
    </row>
    <row r="24" spans="1:4" x14ac:dyDescent="0.3">
      <c r="A24" t="s">
        <v>1513</v>
      </c>
      <c r="B24" t="s">
        <v>83</v>
      </c>
      <c r="C24" t="s">
        <v>1066</v>
      </c>
      <c r="D24" t="s">
        <v>1067</v>
      </c>
    </row>
    <row r="25" spans="1:4" x14ac:dyDescent="0.3">
      <c r="A25" t="s">
        <v>1514</v>
      </c>
      <c r="B25" t="s">
        <v>84</v>
      </c>
      <c r="C25" t="s">
        <v>1066</v>
      </c>
      <c r="D25" t="s">
        <v>1067</v>
      </c>
    </row>
    <row r="26" spans="1:4" x14ac:dyDescent="0.3">
      <c r="A26" t="s">
        <v>189</v>
      </c>
      <c r="B26" t="s">
        <v>57</v>
      </c>
      <c r="C26">
        <v>1447</v>
      </c>
      <c r="D26" t="s">
        <v>1056</v>
      </c>
    </row>
    <row r="27" spans="1:4" x14ac:dyDescent="0.3">
      <c r="A27" t="s">
        <v>186</v>
      </c>
      <c r="B27" t="s">
        <v>347</v>
      </c>
      <c r="C27" t="s">
        <v>1081</v>
      </c>
      <c r="D27" t="s">
        <v>1082</v>
      </c>
    </row>
    <row r="28" spans="1:4" x14ac:dyDescent="0.3">
      <c r="A28" t="s">
        <v>2097</v>
      </c>
      <c r="B28" t="s">
        <v>2125</v>
      </c>
      <c r="C28" t="s">
        <v>1083</v>
      </c>
      <c r="D28" t="s">
        <v>1084</v>
      </c>
    </row>
    <row r="29" spans="1:4" x14ac:dyDescent="0.3">
      <c r="A29" t="s">
        <v>178</v>
      </c>
      <c r="B29" t="s">
        <v>351</v>
      </c>
      <c r="C29" t="s">
        <v>1076</v>
      </c>
      <c r="D29" t="s">
        <v>1077</v>
      </c>
    </row>
    <row r="30" spans="1:4" x14ac:dyDescent="0.3">
      <c r="A30" t="s">
        <v>176</v>
      </c>
      <c r="B30" t="s">
        <v>38</v>
      </c>
      <c r="C30" t="s">
        <v>1081</v>
      </c>
      <c r="D30" t="s">
        <v>1082</v>
      </c>
    </row>
    <row r="31" spans="1:4" x14ac:dyDescent="0.3">
      <c r="A31" t="s">
        <v>1474</v>
      </c>
      <c r="B31" t="s">
        <v>171</v>
      </c>
      <c r="C31" t="s">
        <v>1066</v>
      </c>
      <c r="D31" t="s">
        <v>1067</v>
      </c>
    </row>
    <row r="32" spans="1:4" x14ac:dyDescent="0.3">
      <c r="A32" t="s">
        <v>1475</v>
      </c>
      <c r="B32" t="s">
        <v>352</v>
      </c>
      <c r="C32" t="s">
        <v>1066</v>
      </c>
      <c r="D32" t="s">
        <v>1067</v>
      </c>
    </row>
    <row r="33" spans="1:4" x14ac:dyDescent="0.3">
      <c r="A33" t="s">
        <v>2098</v>
      </c>
      <c r="B33" t="s">
        <v>2115</v>
      </c>
      <c r="C33" t="s">
        <v>1083</v>
      </c>
      <c r="D33" t="s">
        <v>1084</v>
      </c>
    </row>
    <row r="34" spans="1:4" x14ac:dyDescent="0.3">
      <c r="A34" t="s">
        <v>1499</v>
      </c>
      <c r="B34" t="s">
        <v>87</v>
      </c>
      <c r="C34" t="s">
        <v>1066</v>
      </c>
      <c r="D34" t="s">
        <v>1067</v>
      </c>
    </row>
    <row r="35" spans="1:4" x14ac:dyDescent="0.3">
      <c r="A35" t="s">
        <v>1501</v>
      </c>
      <c r="B35" t="s">
        <v>40</v>
      </c>
      <c r="C35" t="s">
        <v>1066</v>
      </c>
      <c r="D35" t="s">
        <v>1067</v>
      </c>
    </row>
    <row r="36" spans="1:4" x14ac:dyDescent="0.3">
      <c r="A36" t="s">
        <v>320</v>
      </c>
      <c r="B36" t="s">
        <v>354</v>
      </c>
      <c r="C36" t="s">
        <v>1072</v>
      </c>
      <c r="D36" t="s">
        <v>1073</v>
      </c>
    </row>
    <row r="37" spans="1:4" x14ac:dyDescent="0.3">
      <c r="A37" t="s">
        <v>599</v>
      </c>
      <c r="B37" t="s">
        <v>982</v>
      </c>
      <c r="C37" t="s">
        <v>1085</v>
      </c>
      <c r="D37" t="s">
        <v>1086</v>
      </c>
    </row>
    <row r="38" spans="1:4" x14ac:dyDescent="0.3">
      <c r="A38" t="s">
        <v>2144</v>
      </c>
      <c r="B38" t="s">
        <v>597</v>
      </c>
      <c r="C38" t="s">
        <v>1066</v>
      </c>
      <c r="D38" t="s">
        <v>1067</v>
      </c>
    </row>
    <row r="39" spans="1:4" x14ac:dyDescent="0.3">
      <c r="A39" t="s">
        <v>1466</v>
      </c>
      <c r="B39" t="s">
        <v>841</v>
      </c>
      <c r="C39" t="s">
        <v>1066</v>
      </c>
      <c r="D39" t="s">
        <v>1067</v>
      </c>
    </row>
    <row r="40" spans="1:4" x14ac:dyDescent="0.3">
      <c r="A40" t="s">
        <v>635</v>
      </c>
      <c r="B40" t="s">
        <v>626</v>
      </c>
      <c r="C40" t="s">
        <v>2277</v>
      </c>
      <c r="D40" t="s">
        <v>2278</v>
      </c>
    </row>
    <row r="41" spans="1:4" x14ac:dyDescent="0.3">
      <c r="A41" t="s">
        <v>680</v>
      </c>
      <c r="B41" t="s">
        <v>678</v>
      </c>
      <c r="C41" t="s">
        <v>2271</v>
      </c>
      <c r="D41" t="s">
        <v>2272</v>
      </c>
    </row>
    <row r="42" spans="1:4" x14ac:dyDescent="0.3">
      <c r="A42" t="s">
        <v>683</v>
      </c>
      <c r="B42" t="s">
        <v>688</v>
      </c>
      <c r="C42" t="s">
        <v>747</v>
      </c>
      <c r="D42" t="s">
        <v>1497</v>
      </c>
    </row>
    <row r="43" spans="1:4" x14ac:dyDescent="0.3">
      <c r="A43" t="s">
        <v>1296</v>
      </c>
      <c r="B43" t="s">
        <v>687</v>
      </c>
      <c r="C43" t="s">
        <v>1083</v>
      </c>
      <c r="D43" t="s">
        <v>1084</v>
      </c>
    </row>
    <row r="44" spans="1:4" x14ac:dyDescent="0.3">
      <c r="A44" t="s">
        <v>716</v>
      </c>
      <c r="B44" t="s">
        <v>732</v>
      </c>
      <c r="C44" t="s">
        <v>1068</v>
      </c>
      <c r="D44" t="s">
        <v>1069</v>
      </c>
    </row>
    <row r="45" spans="1:4" x14ac:dyDescent="0.3">
      <c r="A45" t="s">
        <v>747</v>
      </c>
      <c r="B45" t="s">
        <v>736</v>
      </c>
      <c r="C45" t="s">
        <v>1081</v>
      </c>
      <c r="D45" t="s">
        <v>1082</v>
      </c>
    </row>
    <row r="46" spans="1:4" x14ac:dyDescent="0.3">
      <c r="A46" t="s">
        <v>735</v>
      </c>
      <c r="B46" t="s">
        <v>754</v>
      </c>
      <c r="C46" t="s">
        <v>2279</v>
      </c>
      <c r="D46" t="s">
        <v>2280</v>
      </c>
    </row>
    <row r="47" spans="1:4" x14ac:dyDescent="0.3">
      <c r="A47" t="s">
        <v>1448</v>
      </c>
      <c r="B47" t="s">
        <v>758</v>
      </c>
      <c r="C47" t="s">
        <v>1066</v>
      </c>
      <c r="D47" t="s">
        <v>1067</v>
      </c>
    </row>
    <row r="48" spans="1:4" x14ac:dyDescent="0.3">
      <c r="A48" t="s">
        <v>1467</v>
      </c>
      <c r="B48" t="s">
        <v>759</v>
      </c>
      <c r="C48" t="s">
        <v>1066</v>
      </c>
      <c r="D48" t="s">
        <v>1067</v>
      </c>
    </row>
    <row r="49" spans="1:4" x14ac:dyDescent="0.3">
      <c r="A49" t="s">
        <v>765</v>
      </c>
      <c r="B49" t="s">
        <v>760</v>
      </c>
      <c r="C49" t="s">
        <v>2066</v>
      </c>
      <c r="D49" t="s">
        <v>2067</v>
      </c>
    </row>
    <row r="50" spans="1:4" x14ac:dyDescent="0.3">
      <c r="A50" t="s">
        <v>771</v>
      </c>
      <c r="B50" t="s">
        <v>768</v>
      </c>
      <c r="C50" t="s">
        <v>1255</v>
      </c>
      <c r="D50" t="s">
        <v>1256</v>
      </c>
    </row>
    <row r="51" spans="1:4" x14ac:dyDescent="0.3">
      <c r="A51" t="s">
        <v>1018</v>
      </c>
      <c r="B51" t="s">
        <v>1019</v>
      </c>
      <c r="C51" t="s">
        <v>1285</v>
      </c>
      <c r="D51" t="s">
        <v>1286</v>
      </c>
    </row>
    <row r="52" spans="1:4" x14ac:dyDescent="0.3">
      <c r="A52" t="s">
        <v>822</v>
      </c>
      <c r="B52" t="s">
        <v>806</v>
      </c>
      <c r="C52" t="s">
        <v>2282</v>
      </c>
      <c r="D52" t="s">
        <v>2283</v>
      </c>
    </row>
    <row r="53" spans="1:4" x14ac:dyDescent="0.3">
      <c r="A53" t="s">
        <v>823</v>
      </c>
      <c r="B53" t="s">
        <v>807</v>
      </c>
      <c r="C53" t="s">
        <v>2282</v>
      </c>
      <c r="D53" t="s">
        <v>2283</v>
      </c>
    </row>
    <row r="54" spans="1:4" x14ac:dyDescent="0.3">
      <c r="A54" t="s">
        <v>856</v>
      </c>
      <c r="B54" t="s">
        <v>842</v>
      </c>
      <c r="C54" t="s">
        <v>1984</v>
      </c>
      <c r="D54" t="s">
        <v>1985</v>
      </c>
    </row>
    <row r="55" spans="1:4" x14ac:dyDescent="0.3">
      <c r="A55" t="s">
        <v>895</v>
      </c>
      <c r="B55" t="s">
        <v>983</v>
      </c>
      <c r="C55" t="s">
        <v>1085</v>
      </c>
      <c r="D55" t="s">
        <v>1086</v>
      </c>
    </row>
    <row r="56" spans="1:4" x14ac:dyDescent="0.3">
      <c r="A56" t="s">
        <v>936</v>
      </c>
      <c r="B56" t="s">
        <v>935</v>
      </c>
      <c r="C56" t="s">
        <v>2060</v>
      </c>
      <c r="D56" t="s">
        <v>2061</v>
      </c>
    </row>
    <row r="57" spans="1:4" x14ac:dyDescent="0.3">
      <c r="A57" t="s">
        <v>1476</v>
      </c>
      <c r="B57" t="s">
        <v>892</v>
      </c>
      <c r="C57" t="s">
        <v>1066</v>
      </c>
      <c r="D57" t="s">
        <v>1067</v>
      </c>
    </row>
    <row r="58" spans="1:4" x14ac:dyDescent="0.3">
      <c r="A58" t="s">
        <v>1827</v>
      </c>
      <c r="B58" t="s">
        <v>1511</v>
      </c>
      <c r="C58" t="s">
        <v>1851</v>
      </c>
      <c r="D58" t="s">
        <v>1063</v>
      </c>
    </row>
    <row r="59" spans="1:4" x14ac:dyDescent="0.3">
      <c r="A59" t="s">
        <v>1336</v>
      </c>
      <c r="B59" t="s">
        <v>1848</v>
      </c>
      <c r="C59" t="s">
        <v>1851</v>
      </c>
      <c r="D59" t="s">
        <v>1063</v>
      </c>
    </row>
    <row r="60" spans="1:4" x14ac:dyDescent="0.3">
      <c r="A60" t="s">
        <v>2167</v>
      </c>
      <c r="B60" t="s">
        <v>2168</v>
      </c>
      <c r="C60">
        <v>204</v>
      </c>
      <c r="D60" t="s">
        <v>1978</v>
      </c>
    </row>
    <row r="61" spans="1:4" x14ac:dyDescent="0.3">
      <c r="A61" t="s">
        <v>980</v>
      </c>
      <c r="B61" t="s">
        <v>2151</v>
      </c>
      <c r="C61" t="s">
        <v>1064</v>
      </c>
      <c r="D61" t="s">
        <v>1065</v>
      </c>
    </row>
    <row r="62" spans="1:4" x14ac:dyDescent="0.3">
      <c r="A62" t="s">
        <v>1240</v>
      </c>
      <c r="B62" t="s">
        <v>1195</v>
      </c>
      <c r="C62" t="s">
        <v>1066</v>
      </c>
      <c r="D62" t="s">
        <v>1067</v>
      </c>
    </row>
    <row r="63" spans="1:4" x14ac:dyDescent="0.3">
      <c r="A63" t="s">
        <v>997</v>
      </c>
      <c r="B63" t="s">
        <v>998</v>
      </c>
      <c r="C63" t="s">
        <v>1074</v>
      </c>
      <c r="D63" t="s">
        <v>1075</v>
      </c>
    </row>
    <row r="64" spans="1:4" x14ac:dyDescent="0.3">
      <c r="A64" t="s">
        <v>1257</v>
      </c>
      <c r="B64" t="s">
        <v>1258</v>
      </c>
      <c r="C64" t="s">
        <v>1066</v>
      </c>
      <c r="D64" t="s">
        <v>1067</v>
      </c>
    </row>
    <row r="65" spans="1:4" x14ac:dyDescent="0.3">
      <c r="A65" t="s">
        <v>1248</v>
      </c>
      <c r="B65" t="s">
        <v>1091</v>
      </c>
      <c r="C65" t="s">
        <v>1066</v>
      </c>
      <c r="D65" t="s">
        <v>1067</v>
      </c>
    </row>
    <row r="66" spans="1:4" x14ac:dyDescent="0.3">
      <c r="A66" t="s">
        <v>1206</v>
      </c>
      <c r="B66" t="s">
        <v>1207</v>
      </c>
      <c r="C66" t="s">
        <v>1963</v>
      </c>
      <c r="D66" t="s">
        <v>1964</v>
      </c>
    </row>
    <row r="67" spans="1:4" x14ac:dyDescent="0.3">
      <c r="A67" t="s">
        <v>1440</v>
      </c>
      <c r="B67" t="s">
        <v>1441</v>
      </c>
      <c r="C67" t="s">
        <v>1074</v>
      </c>
      <c r="D67" t="s">
        <v>1075</v>
      </c>
    </row>
    <row r="68" spans="1:4" x14ac:dyDescent="0.3">
      <c r="A68" t="s">
        <v>1845</v>
      </c>
      <c r="B68" t="s">
        <v>1846</v>
      </c>
      <c r="C68" t="s">
        <v>1984</v>
      </c>
      <c r="D68" t="s">
        <v>1985</v>
      </c>
    </row>
    <row r="69" spans="1:4" x14ac:dyDescent="0.3">
      <c r="A69" t="s">
        <v>161</v>
      </c>
      <c r="B69" t="s">
        <v>43</v>
      </c>
      <c r="C69" t="s">
        <v>1059</v>
      </c>
      <c r="D69" t="s">
        <v>1060</v>
      </c>
    </row>
    <row r="70" spans="1:4" x14ac:dyDescent="0.3">
      <c r="A70" t="s">
        <v>156</v>
      </c>
      <c r="B70" t="s">
        <v>44</v>
      </c>
      <c r="C70" t="s">
        <v>2060</v>
      </c>
      <c r="D70" t="s">
        <v>2061</v>
      </c>
    </row>
    <row r="71" spans="1:4" x14ac:dyDescent="0.3">
      <c r="A71" t="s">
        <v>155</v>
      </c>
      <c r="B71" t="s">
        <v>45</v>
      </c>
      <c r="C71" t="s">
        <v>2293</v>
      </c>
      <c r="D71" t="s">
        <v>2294</v>
      </c>
    </row>
    <row r="72" spans="1:4" x14ac:dyDescent="0.3">
      <c r="A72" t="s">
        <v>153</v>
      </c>
      <c r="B72" t="s">
        <v>46</v>
      </c>
      <c r="C72" t="s">
        <v>2060</v>
      </c>
      <c r="D72" t="s">
        <v>2061</v>
      </c>
    </row>
    <row r="73" spans="1:4" x14ac:dyDescent="0.3">
      <c r="A73" t="s">
        <v>152</v>
      </c>
      <c r="B73" t="s">
        <v>58</v>
      </c>
      <c r="C73" t="s">
        <v>1509</v>
      </c>
      <c r="D73" t="s">
        <v>1510</v>
      </c>
    </row>
    <row r="74" spans="1:4" x14ac:dyDescent="0.3">
      <c r="A74" t="s">
        <v>379</v>
      </c>
      <c r="B74" t="s">
        <v>355</v>
      </c>
      <c r="C74" t="s">
        <v>2076</v>
      </c>
      <c r="D74" t="s">
        <v>2077</v>
      </c>
    </row>
    <row r="75" spans="1:4" x14ac:dyDescent="0.3">
      <c r="A75" t="s">
        <v>661</v>
      </c>
      <c r="B75" t="s">
        <v>1812</v>
      </c>
      <c r="C75" t="s">
        <v>2195</v>
      </c>
      <c r="D75" t="s">
        <v>2196</v>
      </c>
    </row>
    <row r="76" spans="1:4" x14ac:dyDescent="0.3">
      <c r="A76" t="s">
        <v>148</v>
      </c>
      <c r="B76" t="s">
        <v>586</v>
      </c>
      <c r="C76" t="s">
        <v>747</v>
      </c>
      <c r="D76" t="s">
        <v>1497</v>
      </c>
    </row>
    <row r="77" spans="1:4" x14ac:dyDescent="0.3">
      <c r="C77" t="s">
        <v>2191</v>
      </c>
      <c r="D77" t="s">
        <v>2192</v>
      </c>
    </row>
    <row r="78" spans="1:4" x14ac:dyDescent="0.3">
      <c r="A78" t="s">
        <v>146</v>
      </c>
      <c r="B78" t="s">
        <v>88</v>
      </c>
      <c r="C78" t="s">
        <v>1076</v>
      </c>
      <c r="D78" t="s">
        <v>1077</v>
      </c>
    </row>
    <row r="79" spans="1:4" x14ac:dyDescent="0.3">
      <c r="A79" t="s">
        <v>897</v>
      </c>
      <c r="B79" t="s">
        <v>1420</v>
      </c>
      <c r="C79" t="s">
        <v>1061</v>
      </c>
      <c r="D79" t="s">
        <v>1062</v>
      </c>
    </row>
    <row r="80" spans="1:4" x14ac:dyDescent="0.3">
      <c r="A80" t="s">
        <v>143</v>
      </c>
      <c r="B80" t="s">
        <v>50</v>
      </c>
      <c r="C80" t="s">
        <v>2291</v>
      </c>
      <c r="D80" t="s">
        <v>2292</v>
      </c>
    </row>
    <row r="81" spans="1:4" x14ac:dyDescent="0.3">
      <c r="A81" t="s">
        <v>141</v>
      </c>
      <c r="B81" t="s">
        <v>309</v>
      </c>
      <c r="C81" t="s">
        <v>2275</v>
      </c>
      <c r="D81" t="s">
        <v>2276</v>
      </c>
    </row>
    <row r="82" spans="1:4" x14ac:dyDescent="0.3">
      <c r="A82" t="s">
        <v>139</v>
      </c>
      <c r="B82" t="s">
        <v>51</v>
      </c>
      <c r="C82" t="s">
        <v>2076</v>
      </c>
      <c r="D82" t="s">
        <v>2077</v>
      </c>
    </row>
    <row r="83" spans="1:4" x14ac:dyDescent="0.3">
      <c r="C83" t="s">
        <v>1064</v>
      </c>
      <c r="D83" t="s">
        <v>1065</v>
      </c>
    </row>
    <row r="84" spans="1:4" x14ac:dyDescent="0.3">
      <c r="A84" t="s">
        <v>137</v>
      </c>
      <c r="B84" t="s">
        <v>52</v>
      </c>
      <c r="C84" t="s">
        <v>1064</v>
      </c>
      <c r="D84" t="s">
        <v>1065</v>
      </c>
    </row>
    <row r="85" spans="1:4" x14ac:dyDescent="0.3">
      <c r="A85" t="s">
        <v>132</v>
      </c>
      <c r="B85" t="s">
        <v>59</v>
      </c>
      <c r="C85" t="s">
        <v>1074</v>
      </c>
      <c r="D85" t="s">
        <v>1075</v>
      </c>
    </row>
    <row r="86" spans="1:4" x14ac:dyDescent="0.3">
      <c r="A86" t="s">
        <v>667</v>
      </c>
      <c r="B86" t="s">
        <v>656</v>
      </c>
      <c r="C86" t="s">
        <v>2282</v>
      </c>
      <c r="D86" t="s">
        <v>2283</v>
      </c>
    </row>
    <row r="87" spans="1:4" x14ac:dyDescent="0.3">
      <c r="A87" t="s">
        <v>1480</v>
      </c>
      <c r="B87" t="s">
        <v>113</v>
      </c>
      <c r="C87" t="s">
        <v>1066</v>
      </c>
      <c r="D87" t="s">
        <v>1067</v>
      </c>
    </row>
    <row r="88" spans="1:4" x14ac:dyDescent="0.3">
      <c r="A88" t="s">
        <v>1479</v>
      </c>
      <c r="B88" t="s">
        <v>89</v>
      </c>
      <c r="C88" t="s">
        <v>1066</v>
      </c>
      <c r="D88" t="s">
        <v>1067</v>
      </c>
    </row>
    <row r="89" spans="1:4" x14ac:dyDescent="0.3">
      <c r="A89" t="s">
        <v>109</v>
      </c>
      <c r="B89" t="s">
        <v>91</v>
      </c>
      <c r="C89" t="s">
        <v>1083</v>
      </c>
      <c r="D89" t="s">
        <v>1084</v>
      </c>
    </row>
    <row r="90" spans="1:4" x14ac:dyDescent="0.3">
      <c r="A90" t="s">
        <v>1774</v>
      </c>
      <c r="B90" t="s">
        <v>322</v>
      </c>
      <c r="C90" t="s">
        <v>1083</v>
      </c>
      <c r="D90" t="s">
        <v>1084</v>
      </c>
    </row>
    <row r="91" spans="1:4" x14ac:dyDescent="0.3">
      <c r="A91" t="s">
        <v>99</v>
      </c>
      <c r="B91" t="s">
        <v>2206</v>
      </c>
      <c r="C91" t="s">
        <v>1083</v>
      </c>
      <c r="D91" t="s">
        <v>1084</v>
      </c>
    </row>
    <row r="92" spans="1:4" x14ac:dyDescent="0.3">
      <c r="A92" t="s">
        <v>333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>
    <tabColor theme="3"/>
  </sheetPr>
  <dimension ref="A1:R2821"/>
  <sheetViews>
    <sheetView topLeftCell="C1" zoomScaleNormal="100" workbookViewId="0">
      <pane ySplit="1" topLeftCell="A2795" activePane="bottomLeft" state="frozen"/>
      <selection activeCell="I80" sqref="I80"/>
      <selection pane="bottomLeft" activeCell="B497" sqref="B497"/>
    </sheetView>
  </sheetViews>
  <sheetFormatPr baseColWidth="10" defaultColWidth="11.44140625" defaultRowHeight="13.8" x14ac:dyDescent="0.3"/>
  <cols>
    <col min="1" max="1" width="13.33203125" style="57" customWidth="1"/>
    <col min="2" max="2" width="11.6640625" style="81" customWidth="1"/>
    <col min="3" max="3" width="27.5546875" style="34" customWidth="1"/>
    <col min="4" max="4" width="10.44140625" style="35" customWidth="1"/>
    <col min="5" max="5" width="9.88671875" style="71" customWidth="1"/>
    <col min="6" max="6" width="12.5546875" style="107" customWidth="1"/>
    <col min="7" max="7" width="14" style="107" customWidth="1"/>
    <col min="8" max="8" width="14.88671875" style="34" customWidth="1"/>
    <col min="9" max="9" width="9.6640625" style="110" customWidth="1"/>
    <col min="10" max="10" width="13.44140625" style="110" customWidth="1"/>
    <col min="11" max="11" width="6.6640625" style="57" customWidth="1"/>
    <col min="12" max="12" width="8.6640625" style="57" customWidth="1"/>
    <col min="13" max="13" width="16" style="66" customWidth="1"/>
    <col min="14" max="14" width="7.6640625" style="112" customWidth="1"/>
    <col min="15" max="15" width="16.44140625" style="112" customWidth="1"/>
    <col min="16" max="16" width="10.33203125" style="112" customWidth="1"/>
    <col min="17" max="17" width="9.5546875" style="118" customWidth="1"/>
    <col min="18" max="18" width="9.6640625" style="118" customWidth="1"/>
    <col min="19" max="16384" width="11.44140625" style="34"/>
  </cols>
  <sheetData>
    <row r="1" spans="1:18" s="36" customFormat="1" ht="12" customHeight="1" x14ac:dyDescent="0.3">
      <c r="A1" s="79" t="s">
        <v>1875</v>
      </c>
      <c r="B1" s="81" t="s">
        <v>1876</v>
      </c>
      <c r="C1" s="81" t="s">
        <v>485</v>
      </c>
      <c r="D1" s="234" t="s">
        <v>457</v>
      </c>
      <c r="E1" s="233" t="s">
        <v>621</v>
      </c>
      <c r="F1" s="81" t="s">
        <v>1023</v>
      </c>
      <c r="G1" s="235" t="s">
        <v>472</v>
      </c>
      <c r="H1" s="81" t="s">
        <v>1877</v>
      </c>
      <c r="I1" s="235" t="s">
        <v>1878</v>
      </c>
      <c r="J1" s="235" t="s">
        <v>1879</v>
      </c>
      <c r="K1" s="79" t="s">
        <v>1880</v>
      </c>
      <c r="L1" s="79" t="s">
        <v>454</v>
      </c>
      <c r="M1" s="80" t="s">
        <v>1003</v>
      </c>
      <c r="N1" s="111" t="s">
        <v>1053</v>
      </c>
      <c r="O1" s="111" t="s">
        <v>1054</v>
      </c>
      <c r="P1" s="115" t="s">
        <v>1096</v>
      </c>
      <c r="Q1" s="115" t="s">
        <v>453</v>
      </c>
      <c r="R1" s="115" t="s">
        <v>1093</v>
      </c>
    </row>
    <row r="2" spans="1:18" x14ac:dyDescent="0.3">
      <c r="A2" s="57" t="str">
        <f t="shared" ref="A2" si="0">+TRIM(B2)&amp;D2</f>
        <v>00047445537</v>
      </c>
      <c r="B2" s="37" t="s">
        <v>865</v>
      </c>
      <c r="C2" s="40" t="s">
        <v>851</v>
      </c>
      <c r="D2" s="35">
        <v>45537</v>
      </c>
      <c r="H2" s="34" t="s">
        <v>2209</v>
      </c>
    </row>
    <row r="3" spans="1:18" x14ac:dyDescent="0.3">
      <c r="A3" s="57" t="str">
        <f t="shared" ref="A3:A4" si="1">+TRIM(B3)&amp;D3</f>
        <v>00037545523</v>
      </c>
      <c r="B3" s="37" t="s">
        <v>602</v>
      </c>
      <c r="C3" s="40" t="s">
        <v>603</v>
      </c>
      <c r="D3" s="35">
        <v>45523</v>
      </c>
      <c r="H3" s="107" t="s">
        <v>2204</v>
      </c>
    </row>
    <row r="4" spans="1:18" x14ac:dyDescent="0.3">
      <c r="A4" s="57" t="str">
        <f t="shared" si="1"/>
        <v>00038645523</v>
      </c>
      <c r="B4" s="37" t="s">
        <v>680</v>
      </c>
      <c r="C4" s="40" t="s">
        <v>678</v>
      </c>
      <c r="D4" s="35">
        <v>45523</v>
      </c>
      <c r="H4" s="34" t="s">
        <v>2203</v>
      </c>
    </row>
    <row r="5" spans="1:18" ht="14.4" x14ac:dyDescent="0.3">
      <c r="A5" s="57" t="str">
        <f t="shared" ref="A5:A63" si="2">+TRIM(B5)&amp;D5</f>
        <v>001000145537</v>
      </c>
      <c r="B5" s="37" t="s">
        <v>161</v>
      </c>
      <c r="C5" s="40" t="s">
        <v>43</v>
      </c>
      <c r="D5" s="35">
        <v>45537</v>
      </c>
      <c r="F5" s="107">
        <f>VLOOKUP(B5,Precios!$A$5:J23937,10,0)</f>
        <v>1554.85</v>
      </c>
      <c r="G5" s="107">
        <f>+E5*F5</f>
        <v>0</v>
      </c>
      <c r="H5"/>
      <c r="I5" s="57"/>
      <c r="J5" s="57"/>
      <c r="K5" s="75"/>
      <c r="L5" s="114"/>
      <c r="M5" s="114"/>
      <c r="O5" s="113">
        <f>+N5+D5</f>
        <v>45537</v>
      </c>
      <c r="P5" s="117">
        <f>+WEEKDAY(O5)</f>
        <v>2</v>
      </c>
      <c r="Q5" s="116">
        <f>+IF(P5&gt;5,WEEKNUM(O5)+1,WEEKNUM(O5))</f>
        <v>36</v>
      </c>
      <c r="R5" s="116">
        <f>+YEAR(O5)</f>
        <v>2024</v>
      </c>
    </row>
    <row r="6" spans="1:18" x14ac:dyDescent="0.3">
      <c r="A6" s="57" t="str">
        <f t="shared" si="2"/>
        <v>00046345537</v>
      </c>
      <c r="B6" s="37" t="s">
        <v>936</v>
      </c>
      <c r="C6" s="40" t="s">
        <v>935</v>
      </c>
      <c r="D6" s="35">
        <v>45537</v>
      </c>
    </row>
    <row r="7" spans="1:18" ht="14.4" x14ac:dyDescent="0.3">
      <c r="A7" s="57" t="str">
        <f t="shared" si="2"/>
        <v>00037545537</v>
      </c>
      <c r="B7" s="37" t="s">
        <v>602</v>
      </c>
      <c r="C7" s="40" t="s">
        <v>603</v>
      </c>
      <c r="D7" s="35">
        <v>45537</v>
      </c>
      <c r="F7" s="107">
        <f>VLOOKUP(B7,Precios!$A$5:J24088,10,0)</f>
        <v>9438</v>
      </c>
      <c r="G7" s="107">
        <f>+E7*F7</f>
        <v>0</v>
      </c>
      <c r="H7" s="7"/>
      <c r="I7" s="57"/>
      <c r="J7" s="57"/>
      <c r="L7" s="7"/>
      <c r="M7" s="7"/>
      <c r="O7" s="113"/>
      <c r="P7" s="117">
        <f>+WEEKDAY(O7)</f>
        <v>7</v>
      </c>
      <c r="Q7" s="116">
        <f>+IF(P7&gt;5,WEEKNUM(O7)+1,WEEKNUM(O7))</f>
        <v>1</v>
      </c>
      <c r="R7" s="116">
        <f>+YEAR(O7)</f>
        <v>1900</v>
      </c>
    </row>
    <row r="8" spans="1:18" x14ac:dyDescent="0.3">
      <c r="A8" s="57" t="str">
        <f t="shared" si="2"/>
        <v>00038645537</v>
      </c>
      <c r="B8" s="37" t="s">
        <v>680</v>
      </c>
      <c r="C8" s="40" t="s">
        <v>678</v>
      </c>
      <c r="D8" s="35">
        <v>45537</v>
      </c>
    </row>
    <row r="9" spans="1:18" x14ac:dyDescent="0.3">
      <c r="A9" s="57" t="str">
        <f t="shared" si="2"/>
        <v>00020445537</v>
      </c>
      <c r="B9" s="37" t="s">
        <v>259</v>
      </c>
      <c r="C9" s="40" t="s">
        <v>29</v>
      </c>
      <c r="D9" s="35">
        <v>45537</v>
      </c>
    </row>
    <row r="10" spans="1:18" ht="14.4" x14ac:dyDescent="0.3">
      <c r="A10" s="57" t="str">
        <f t="shared" si="2"/>
        <v>00000945537</v>
      </c>
      <c r="B10" s="37" t="s">
        <v>302</v>
      </c>
      <c r="C10" s="40" t="s">
        <v>23</v>
      </c>
      <c r="D10" s="35">
        <v>45537</v>
      </c>
      <c r="F10" s="107">
        <f>VLOOKUP(B10,Precios!$A$5:J24061,10,0)</f>
        <v>27798.056</v>
      </c>
      <c r="G10" s="107">
        <f>+E10*F10</f>
        <v>0</v>
      </c>
      <c r="H10" s="7"/>
      <c r="L10" s="7"/>
      <c r="M10" s="7"/>
      <c r="O10" s="113">
        <f>+N10+D10</f>
        <v>45537</v>
      </c>
      <c r="P10" s="117">
        <f>+WEEKDAY(O10)</f>
        <v>2</v>
      </c>
      <c r="Q10" s="116">
        <f>+IF(P10&gt;5,WEEKNUM(O10)+1,WEEKNUM(O10))</f>
        <v>36</v>
      </c>
      <c r="R10" s="116">
        <f>+YEAR(O10)</f>
        <v>2024</v>
      </c>
    </row>
    <row r="11" spans="1:18" ht="14.4" x14ac:dyDescent="0.3">
      <c r="A11" s="57" t="str">
        <f t="shared" si="2"/>
        <v>00020745537</v>
      </c>
      <c r="B11" s="37" t="s">
        <v>257</v>
      </c>
      <c r="C11" s="40" t="s">
        <v>30</v>
      </c>
      <c r="D11" s="35">
        <v>45537</v>
      </c>
      <c r="F11" s="107">
        <f>VLOOKUP(B11,Precios!$A$5:J24429,10,0)</f>
        <v>726</v>
      </c>
      <c r="G11" s="107">
        <f>+E11*F11</f>
        <v>0</v>
      </c>
      <c r="L11" s="114"/>
      <c r="M11" s="114"/>
      <c r="O11" s="113">
        <f>+N11+D11</f>
        <v>45537</v>
      </c>
      <c r="P11" s="117">
        <f>+WEEKDAY(O11)</f>
        <v>2</v>
      </c>
      <c r="Q11" s="116">
        <f>+IF(P11&gt;5,WEEKNUM(O11)+1,WEEKNUM(O11))</f>
        <v>36</v>
      </c>
      <c r="R11" s="116">
        <f>+YEAR(O11)</f>
        <v>2024</v>
      </c>
    </row>
    <row r="12" spans="1:18" ht="14.4" x14ac:dyDescent="0.3">
      <c r="A12" s="57" t="str">
        <f t="shared" si="2"/>
        <v>007001445537</v>
      </c>
      <c r="B12" s="37" t="s">
        <v>141</v>
      </c>
      <c r="C12" s="40" t="s">
        <v>309</v>
      </c>
      <c r="D12" s="35">
        <v>45537</v>
      </c>
      <c r="F12" s="107">
        <f>VLOOKUP(B12,Precios!$A$5:J24108,10,0)</f>
        <v>11374</v>
      </c>
      <c r="G12" s="107">
        <f>+E12*F12</f>
        <v>0</v>
      </c>
      <c r="K12" s="75"/>
      <c r="L12" s="240"/>
      <c r="M12" s="240"/>
      <c r="O12" s="113">
        <f>+N12+D12</f>
        <v>45537</v>
      </c>
      <c r="P12" s="117">
        <f>+WEEKDAY(O12)</f>
        <v>2</v>
      </c>
      <c r="Q12" s="116">
        <f>+IF(P12&gt;5,WEEKNUM(O12)+1,WEEKNUM(O12))</f>
        <v>36</v>
      </c>
      <c r="R12" s="116">
        <f>+YEAR(O12)</f>
        <v>2024</v>
      </c>
    </row>
    <row r="13" spans="1:18" x14ac:dyDescent="0.3">
      <c r="A13" s="57" t="str">
        <f t="shared" si="2"/>
        <v>00003345537</v>
      </c>
      <c r="B13" s="37" t="s">
        <v>296</v>
      </c>
      <c r="C13" s="40" t="s">
        <v>313</v>
      </c>
      <c r="D13" s="35">
        <v>45537</v>
      </c>
    </row>
    <row r="14" spans="1:18" ht="14.4" x14ac:dyDescent="0.3">
      <c r="A14" s="57" t="str">
        <f t="shared" si="2"/>
        <v>00019845537</v>
      </c>
      <c r="B14" s="37" t="s">
        <v>268</v>
      </c>
      <c r="C14" s="40" t="s">
        <v>312</v>
      </c>
      <c r="D14" s="35">
        <v>45537</v>
      </c>
      <c r="F14" s="107">
        <f>VLOOKUP(B14,Precios!$A$5:J24250,10,0)</f>
        <v>25289</v>
      </c>
      <c r="G14" s="107">
        <f>+E14*F14</f>
        <v>0</v>
      </c>
      <c r="L14" s="240"/>
      <c r="M14" s="240"/>
      <c r="O14" s="113"/>
      <c r="P14" s="117">
        <f>+WEEKDAY(O14)</f>
        <v>7</v>
      </c>
      <c r="Q14" s="116">
        <f>+IF(P14&gt;5,WEEKNUM(O14)+1,WEEKNUM(O14))</f>
        <v>1</v>
      </c>
      <c r="R14" s="116">
        <f>+YEAR(O14)</f>
        <v>1900</v>
      </c>
    </row>
    <row r="15" spans="1:18" x14ac:dyDescent="0.3">
      <c r="A15" s="57" t="str">
        <f t="shared" si="2"/>
        <v>00020045537</v>
      </c>
      <c r="B15" s="37" t="s">
        <v>265</v>
      </c>
      <c r="C15" s="40" t="s">
        <v>28</v>
      </c>
      <c r="D15" s="35">
        <v>45537</v>
      </c>
    </row>
    <row r="16" spans="1:18" ht="14.4" x14ac:dyDescent="0.3">
      <c r="A16" s="57" t="str">
        <f t="shared" si="2"/>
        <v>00020245537</v>
      </c>
      <c r="B16" s="37" t="s">
        <v>262</v>
      </c>
      <c r="C16" s="40" t="s">
        <v>75</v>
      </c>
      <c r="D16" s="35">
        <v>45537</v>
      </c>
      <c r="F16" s="107">
        <f>VLOOKUP(B16,Precios!$A$5:J24020,10,0)</f>
        <v>3775.2</v>
      </c>
      <c r="G16" s="107">
        <f>+E16*F16</f>
        <v>0</v>
      </c>
      <c r="H16" s="7"/>
      <c r="L16" s="7"/>
      <c r="M16" s="7"/>
      <c r="O16" s="113">
        <f>+N16+D16</f>
        <v>45537</v>
      </c>
      <c r="P16" s="117">
        <f>+WEEKDAY(O16)</f>
        <v>2</v>
      </c>
      <c r="Q16" s="116">
        <f>+IF(P16&gt;5,WEEKNUM(O16)+1,WEEKNUM(O16))</f>
        <v>36</v>
      </c>
      <c r="R16" s="116">
        <f>+YEAR(O16)</f>
        <v>2024</v>
      </c>
    </row>
    <row r="17" spans="1:18" x14ac:dyDescent="0.3">
      <c r="A17" s="57" t="str">
        <f t="shared" si="2"/>
        <v>00001845537</v>
      </c>
      <c r="B17" s="37" t="s">
        <v>673</v>
      </c>
      <c r="C17" s="40" t="s">
        <v>679</v>
      </c>
      <c r="D17" s="35">
        <v>45537</v>
      </c>
    </row>
    <row r="18" spans="1:18" x14ac:dyDescent="0.3">
      <c r="A18" s="57" t="str">
        <f t="shared" si="2"/>
        <v>00045245537</v>
      </c>
      <c r="B18" s="37" t="s">
        <v>815</v>
      </c>
      <c r="C18" s="40" t="s">
        <v>800</v>
      </c>
      <c r="D18" s="35">
        <v>45537</v>
      </c>
    </row>
    <row r="19" spans="1:18" x14ac:dyDescent="0.3">
      <c r="A19" s="57" t="str">
        <f t="shared" si="2"/>
        <v>00023645537</v>
      </c>
      <c r="B19" s="37" t="s">
        <v>250</v>
      </c>
      <c r="C19" s="40" t="s">
        <v>31</v>
      </c>
      <c r="D19" s="35">
        <v>45537</v>
      </c>
    </row>
    <row r="20" spans="1:18" x14ac:dyDescent="0.3">
      <c r="A20" s="57" t="str">
        <f t="shared" si="2"/>
        <v>00047345537</v>
      </c>
      <c r="B20" s="37" t="s">
        <v>864</v>
      </c>
      <c r="C20" s="40" t="s">
        <v>850</v>
      </c>
      <c r="D20" s="35">
        <v>45537</v>
      </c>
    </row>
    <row r="21" spans="1:18" x14ac:dyDescent="0.3">
      <c r="A21" s="57" t="str">
        <f t="shared" si="2"/>
        <v>00044745537</v>
      </c>
      <c r="B21" s="37" t="s">
        <v>810</v>
      </c>
      <c r="C21" s="40" t="s">
        <v>795</v>
      </c>
      <c r="D21" s="35">
        <v>45537</v>
      </c>
    </row>
    <row r="22" spans="1:18" x14ac:dyDescent="0.3">
      <c r="A22" s="57" t="str">
        <f t="shared" si="2"/>
        <v>00047545537</v>
      </c>
      <c r="B22" s="37" t="s">
        <v>866</v>
      </c>
      <c r="C22" s="40" t="s">
        <v>918</v>
      </c>
      <c r="D22" s="35">
        <v>45537</v>
      </c>
    </row>
    <row r="23" spans="1:18" x14ac:dyDescent="0.3">
      <c r="A23" s="57" t="str">
        <f t="shared" si="2"/>
        <v>00038245537</v>
      </c>
      <c r="B23" s="37" t="s">
        <v>635</v>
      </c>
      <c r="C23" s="40" t="s">
        <v>626</v>
      </c>
      <c r="D23" s="35">
        <v>45537</v>
      </c>
    </row>
    <row r="24" spans="1:18" x14ac:dyDescent="0.3">
      <c r="A24" s="57" t="str">
        <f t="shared" si="2"/>
        <v>004000245537</v>
      </c>
      <c r="B24" s="37" t="s">
        <v>156</v>
      </c>
      <c r="C24" s="40" t="s">
        <v>44</v>
      </c>
      <c r="D24" s="35">
        <v>45537</v>
      </c>
    </row>
    <row r="25" spans="1:18" x14ac:dyDescent="0.3">
      <c r="A25" s="57" t="str">
        <f t="shared" si="2"/>
        <v>00041245537</v>
      </c>
      <c r="B25" s="37" t="s">
        <v>735</v>
      </c>
      <c r="C25" s="40" t="s">
        <v>754</v>
      </c>
      <c r="D25" s="35">
        <v>45537</v>
      </c>
    </row>
    <row r="26" spans="1:18" x14ac:dyDescent="0.3">
      <c r="A26" s="57" t="str">
        <f t="shared" si="2"/>
        <v>00017345537</v>
      </c>
      <c r="B26" s="37" t="s">
        <v>269</v>
      </c>
      <c r="C26" s="40" t="s">
        <v>743</v>
      </c>
      <c r="D26" s="35">
        <v>45537</v>
      </c>
    </row>
    <row r="27" spans="1:18" x14ac:dyDescent="0.3">
      <c r="A27" s="57" t="str">
        <f t="shared" si="2"/>
        <v>SW001845537</v>
      </c>
      <c r="B27" s="37" t="s">
        <v>99</v>
      </c>
      <c r="C27" s="40" t="s">
        <v>2206</v>
      </c>
      <c r="D27" s="35">
        <v>45537</v>
      </c>
    </row>
    <row r="28" spans="1:18" ht="14.4" x14ac:dyDescent="0.3">
      <c r="A28" s="57" t="str">
        <f t="shared" si="2"/>
        <v>PACK07645537</v>
      </c>
      <c r="B28" s="37" t="s">
        <v>109</v>
      </c>
      <c r="C28" s="40" t="s">
        <v>91</v>
      </c>
      <c r="D28" s="35">
        <v>45537</v>
      </c>
      <c r="F28" s="107">
        <f>VLOOKUP(B28,Precios!$A$5:J23993,10,0)</f>
        <v>938.99629999999991</v>
      </c>
      <c r="G28" s="107">
        <f>+E28*F28</f>
        <v>0</v>
      </c>
      <c r="L28" s="114"/>
      <c r="M28" s="114"/>
      <c r="O28" s="113">
        <f>+N28+D28</f>
        <v>45537</v>
      </c>
      <c r="P28" s="117">
        <f>+WEEKDAY(O28)</f>
        <v>2</v>
      </c>
      <c r="Q28" s="116">
        <f>+IF(P28&gt;5,WEEKNUM(O28)+1,WEEKNUM(O28))</f>
        <v>36</v>
      </c>
      <c r="R28" s="116">
        <f>+YEAR(O28)</f>
        <v>2024</v>
      </c>
    </row>
    <row r="29" spans="1:18" x14ac:dyDescent="0.3">
      <c r="A29" s="57" t="str">
        <f t="shared" si="2"/>
        <v>00041345537</v>
      </c>
      <c r="B29" s="37" t="s">
        <v>907</v>
      </c>
      <c r="C29" s="40" t="s">
        <v>2166</v>
      </c>
      <c r="D29" s="35">
        <v>45537</v>
      </c>
    </row>
    <row r="30" spans="1:18" x14ac:dyDescent="0.3">
      <c r="A30" s="57" t="str">
        <f t="shared" si="2"/>
        <v>003200245537</v>
      </c>
      <c r="B30" s="37" t="s">
        <v>158</v>
      </c>
      <c r="C30" s="40" t="s">
        <v>70</v>
      </c>
      <c r="D30" s="35">
        <v>45537</v>
      </c>
    </row>
    <row r="31" spans="1:18" ht="14.4" x14ac:dyDescent="0.3">
      <c r="A31" s="57" t="str">
        <f t="shared" si="2"/>
        <v>00027245537</v>
      </c>
      <c r="B31" s="37" t="s">
        <v>239</v>
      </c>
      <c r="C31" s="40" t="s">
        <v>32</v>
      </c>
      <c r="D31" s="35">
        <v>45537</v>
      </c>
      <c r="F31" s="107">
        <f>VLOOKUP(B31,Precios!$A$5:J24109,10,0)</f>
        <v>3961.9150999999997</v>
      </c>
      <c r="G31" s="107">
        <f>+E31*F31</f>
        <v>0</v>
      </c>
      <c r="I31" s="57"/>
      <c r="J31" s="57"/>
      <c r="L31" s="114"/>
      <c r="M31" s="114"/>
      <c r="O31" s="113">
        <f>+N31+D31</f>
        <v>45537</v>
      </c>
      <c r="P31" s="117">
        <f>+WEEKDAY(O31)</f>
        <v>2</v>
      </c>
      <c r="Q31" s="116">
        <f>+IF(P31&gt;5,WEEKNUM(O31)+1,WEEKNUM(O31))</f>
        <v>36</v>
      </c>
      <c r="R31" s="116">
        <f>+YEAR(O31)</f>
        <v>2024</v>
      </c>
    </row>
    <row r="32" spans="1:18" x14ac:dyDescent="0.3">
      <c r="A32" s="57" t="str">
        <f t="shared" si="2"/>
        <v>00042445537</v>
      </c>
      <c r="B32" s="37" t="s">
        <v>765</v>
      </c>
      <c r="C32" s="40" t="s">
        <v>760</v>
      </c>
      <c r="D32" s="35">
        <v>45537</v>
      </c>
    </row>
    <row r="33" spans="1:18" ht="14.4" x14ac:dyDescent="0.3">
      <c r="A33" s="57" t="str">
        <f t="shared" si="2"/>
        <v>006001745537</v>
      </c>
      <c r="B33" s="37" t="s">
        <v>146</v>
      </c>
      <c r="C33" s="40" t="s">
        <v>88</v>
      </c>
      <c r="D33" s="35">
        <v>45537</v>
      </c>
      <c r="F33" s="107">
        <f>VLOOKUP(B33,Precios!$A$5:J24116,10,0)</f>
        <v>924.92399999999998</v>
      </c>
      <c r="G33" s="107">
        <f>+E33*F33</f>
        <v>0</v>
      </c>
      <c r="L33" s="114"/>
      <c r="M33" s="114"/>
      <c r="O33" s="113">
        <f>+N33+D33</f>
        <v>45537</v>
      </c>
      <c r="P33" s="117">
        <f>+WEEKDAY(O33)</f>
        <v>2</v>
      </c>
      <c r="Q33" s="116">
        <f>+IF(P33&gt;5,WEEKNUM(O33)+1,WEEKNUM(O33))</f>
        <v>36</v>
      </c>
      <c r="R33" s="116">
        <f>+YEAR(O33)</f>
        <v>2024</v>
      </c>
    </row>
    <row r="34" spans="1:18" ht="14.4" x14ac:dyDescent="0.3">
      <c r="A34" s="57" t="str">
        <f t="shared" si="2"/>
        <v>00043045537</v>
      </c>
      <c r="B34" s="37" t="s">
        <v>771</v>
      </c>
      <c r="C34" s="40" t="s">
        <v>768</v>
      </c>
      <c r="D34" s="35">
        <v>45537</v>
      </c>
      <c r="F34" s="107">
        <f>VLOOKUP(B34,Precios!$A$5:J24084,10,0)</f>
        <v>928.19999999999993</v>
      </c>
      <c r="G34" s="107">
        <f>+E34*F34</f>
        <v>0</v>
      </c>
      <c r="K34" s="75"/>
      <c r="L34" s="130"/>
      <c r="M34" s="130"/>
      <c r="O34" s="113">
        <f>+N34+D34</f>
        <v>45537</v>
      </c>
      <c r="P34" s="117">
        <f>+WEEKDAY(O34)</f>
        <v>2</v>
      </c>
      <c r="Q34" s="116">
        <f>+IF(P34&gt;5,WEEKNUM(O34)+1,WEEKNUM(O34))</f>
        <v>36</v>
      </c>
      <c r="R34" s="116">
        <f>+YEAR(O34)</f>
        <v>2024</v>
      </c>
    </row>
    <row r="35" spans="1:18" ht="14.4" x14ac:dyDescent="0.3">
      <c r="A35" s="57" t="str">
        <f t="shared" si="2"/>
        <v>006001645537</v>
      </c>
      <c r="B35" s="37" t="s">
        <v>148</v>
      </c>
      <c r="C35" s="40" t="s">
        <v>586</v>
      </c>
      <c r="D35" s="35">
        <v>45537</v>
      </c>
      <c r="F35" s="107">
        <f>VLOOKUP(B35,Precios!$A$5:J24131,10,0)</f>
        <v>424.32</v>
      </c>
      <c r="G35" s="107">
        <f>+E35*F35</f>
        <v>0</v>
      </c>
      <c r="K35" s="75"/>
      <c r="L35" s="7"/>
      <c r="M35" s="7"/>
      <c r="O35" s="113">
        <f>+N35+D35</f>
        <v>45537</v>
      </c>
      <c r="P35" s="117">
        <f>+WEEKDAY(O35)</f>
        <v>2</v>
      </c>
      <c r="Q35" s="116">
        <f>+IF(P35&gt;5,WEEKNUM(O35)+1,WEEKNUM(O35))</f>
        <v>36</v>
      </c>
      <c r="R35" s="116">
        <f>+YEAR(O35)</f>
        <v>2024</v>
      </c>
    </row>
    <row r="36" spans="1:18" x14ac:dyDescent="0.3">
      <c r="A36" s="57" t="str">
        <f t="shared" si="2"/>
        <v>011012045537</v>
      </c>
      <c r="B36" s="37" t="s">
        <v>132</v>
      </c>
      <c r="C36" s="40" t="s">
        <v>59</v>
      </c>
      <c r="D36" s="35">
        <v>45537</v>
      </c>
    </row>
    <row r="37" spans="1:18" x14ac:dyDescent="0.3">
      <c r="A37" s="57" t="str">
        <f t="shared" si="2"/>
        <v>00012745537</v>
      </c>
      <c r="B37" s="37" t="s">
        <v>275</v>
      </c>
      <c r="C37" s="40" t="s">
        <v>1339</v>
      </c>
      <c r="D37" s="35">
        <v>45537</v>
      </c>
    </row>
    <row r="38" spans="1:18" x14ac:dyDescent="0.3">
      <c r="A38" s="57" t="str">
        <f t="shared" si="2"/>
        <v>00042845537</v>
      </c>
      <c r="B38" s="37" t="s">
        <v>767</v>
      </c>
      <c r="C38" s="40" t="s">
        <v>762</v>
      </c>
      <c r="D38" s="35">
        <v>45537</v>
      </c>
    </row>
    <row r="39" spans="1:18" x14ac:dyDescent="0.3">
      <c r="A39" s="57" t="str">
        <f t="shared" si="2"/>
        <v>00042745537</v>
      </c>
      <c r="B39" s="37" t="s">
        <v>780</v>
      </c>
      <c r="C39" s="40" t="s">
        <v>792</v>
      </c>
      <c r="D39" s="35">
        <v>45537</v>
      </c>
    </row>
    <row r="40" spans="1:18" x14ac:dyDescent="0.3">
      <c r="A40" s="57" t="str">
        <f t="shared" si="2"/>
        <v>00042645537</v>
      </c>
      <c r="B40" s="37" t="s">
        <v>766</v>
      </c>
      <c r="C40" s="40" t="s">
        <v>761</v>
      </c>
      <c r="D40" s="35">
        <v>45537</v>
      </c>
    </row>
    <row r="41" spans="1:18" x14ac:dyDescent="0.3">
      <c r="A41" s="57" t="str">
        <f t="shared" si="2"/>
        <v>00011345537</v>
      </c>
      <c r="B41" s="37" t="s">
        <v>280</v>
      </c>
      <c r="C41" s="40" t="s">
        <v>26</v>
      </c>
      <c r="D41" s="35">
        <v>45537</v>
      </c>
    </row>
    <row r="42" spans="1:18" x14ac:dyDescent="0.3">
      <c r="A42" s="57" t="str">
        <f t="shared" si="2"/>
        <v>007001045537</v>
      </c>
      <c r="B42" s="37" t="s">
        <v>143</v>
      </c>
      <c r="C42" s="40" t="s">
        <v>50</v>
      </c>
      <c r="D42" s="35">
        <v>45537</v>
      </c>
    </row>
    <row r="43" spans="1:18" ht="14.4" x14ac:dyDescent="0.3">
      <c r="A43" s="57" t="str">
        <f t="shared" si="2"/>
        <v>007000545537</v>
      </c>
      <c r="B43" s="37" t="s">
        <v>897</v>
      </c>
      <c r="C43" s="40" t="s">
        <v>1420</v>
      </c>
      <c r="D43" s="35">
        <v>45537</v>
      </c>
      <c r="F43" s="107">
        <f>VLOOKUP(B43,Precios!$A$5:J24024,10,0)</f>
        <v>11011</v>
      </c>
      <c r="G43" s="107">
        <f>+E43*F43</f>
        <v>0</v>
      </c>
      <c r="I43" s="57"/>
      <c r="K43" s="75"/>
      <c r="L43" s="114"/>
      <c r="M43" s="114"/>
      <c r="O43" s="113">
        <f>+N43+D43</f>
        <v>45537</v>
      </c>
      <c r="P43" s="117">
        <f>+WEEKDAY(O43)</f>
        <v>2</v>
      </c>
      <c r="Q43" s="116">
        <f>+IF(P43&gt;5,WEEKNUM(O43)+1,WEEKNUM(O43))</f>
        <v>36</v>
      </c>
      <c r="R43" s="116">
        <f>+YEAR(O43)</f>
        <v>2024</v>
      </c>
    </row>
    <row r="44" spans="1:18" ht="14.4" x14ac:dyDescent="0.3">
      <c r="A44" s="57" t="str">
        <f t="shared" si="2"/>
        <v>00020945544</v>
      </c>
      <c r="B44" s="37" t="s">
        <v>256</v>
      </c>
      <c r="C44" s="40" t="s">
        <v>255</v>
      </c>
      <c r="D44" s="35">
        <v>45544</v>
      </c>
      <c r="E44" s="71">
        <v>8400</v>
      </c>
      <c r="F44" s="107">
        <v>3735</v>
      </c>
      <c r="G44" s="107">
        <f>+E44*F44</f>
        <v>31374000</v>
      </c>
      <c r="H44" s="34" t="s">
        <v>2224</v>
      </c>
      <c r="I44" s="110" t="s">
        <v>1106</v>
      </c>
      <c r="J44" s="110" t="s">
        <v>1108</v>
      </c>
      <c r="K44" s="75" t="s">
        <v>2205</v>
      </c>
      <c r="L44" s="114" t="s">
        <v>1070</v>
      </c>
      <c r="M44" s="114" t="s">
        <v>1071</v>
      </c>
      <c r="N44" s="112">
        <v>55</v>
      </c>
      <c r="O44" s="113">
        <f>+N44+D44</f>
        <v>45599</v>
      </c>
      <c r="P44" s="117">
        <f>+WEEKDAY(O44)</f>
        <v>1</v>
      </c>
      <c r="Q44" s="116">
        <f>+IF(P44&gt;5,WEEKNUM(O44)+1,WEEKNUM(O44))</f>
        <v>45</v>
      </c>
      <c r="R44" s="116">
        <f>+YEAR(O44)</f>
        <v>2024</v>
      </c>
    </row>
    <row r="45" spans="1:18" ht="14.4" x14ac:dyDescent="0.3">
      <c r="A45" s="57" t="str">
        <f t="shared" si="2"/>
        <v>00034045537</v>
      </c>
      <c r="B45" s="37" t="s">
        <v>189</v>
      </c>
      <c r="C45" s="40" t="s">
        <v>57</v>
      </c>
      <c r="D45" s="35">
        <v>45537</v>
      </c>
      <c r="F45" s="107">
        <f>VLOOKUP(B45,Precios!$A$5:J23984,10,0)</f>
        <v>1210</v>
      </c>
      <c r="G45" s="107">
        <f>+E45*F45</f>
        <v>0</v>
      </c>
      <c r="I45" s="57"/>
      <c r="J45" s="57"/>
      <c r="O45" s="113"/>
      <c r="P45" s="117">
        <f>+WEEKDAY(O45)</f>
        <v>7</v>
      </c>
      <c r="Q45" s="116">
        <f>+IF(P45&gt;5,WEEKNUM(O45)+1,WEEKNUM(O45))</f>
        <v>1</v>
      </c>
      <c r="R45" s="116">
        <f>+YEAR(O45)</f>
        <v>1900</v>
      </c>
    </row>
    <row r="46" spans="1:18" ht="14.4" x14ac:dyDescent="0.3">
      <c r="A46" s="57" t="str">
        <f t="shared" si="2"/>
        <v>00017045537</v>
      </c>
      <c r="B46" s="37" t="s">
        <v>273</v>
      </c>
      <c r="C46" s="40" t="s">
        <v>27</v>
      </c>
      <c r="D46" s="35">
        <v>45537</v>
      </c>
      <c r="F46" s="107">
        <f>VLOOKUP(B46,Precios!$A$5:J24040,10,0)</f>
        <v>1312.5615359999999</v>
      </c>
      <c r="G46" s="107">
        <f>+E46*F46</f>
        <v>0</v>
      </c>
      <c r="I46" s="57"/>
      <c r="L46" s="114"/>
      <c r="M46" s="114"/>
      <c r="O46" s="113">
        <f>+N46+D46</f>
        <v>45537</v>
      </c>
      <c r="P46" s="117">
        <f>+WEEKDAY(O46)</f>
        <v>2</v>
      </c>
      <c r="Q46" s="116">
        <f>+IF(P46&gt;5,WEEKNUM(O46)+1,WEEKNUM(O46))</f>
        <v>36</v>
      </c>
      <c r="R46" s="116">
        <f>+YEAR(O46)</f>
        <v>2024</v>
      </c>
    </row>
    <row r="47" spans="1:18" x14ac:dyDescent="0.3">
      <c r="A47" s="57" t="str">
        <f t="shared" si="2"/>
        <v>00040345537</v>
      </c>
      <c r="B47" s="37" t="s">
        <v>716</v>
      </c>
      <c r="C47" s="40" t="s">
        <v>732</v>
      </c>
      <c r="D47" s="35">
        <v>45537</v>
      </c>
    </row>
    <row r="48" spans="1:18" ht="14.4" x14ac:dyDescent="0.3">
      <c r="A48" s="57" t="str">
        <f t="shared" si="2"/>
        <v>00040845537</v>
      </c>
      <c r="B48" s="37" t="s">
        <v>747</v>
      </c>
      <c r="C48" s="40" t="s">
        <v>736</v>
      </c>
      <c r="D48" s="35">
        <v>45537</v>
      </c>
      <c r="F48" s="107">
        <f>VLOOKUP(B48,Precios!$A$5:J24115,10,0)</f>
        <v>12596.584000000001</v>
      </c>
      <c r="G48" s="107">
        <f>+E48*F48</f>
        <v>0</v>
      </c>
      <c r="L48" s="114"/>
      <c r="M48" s="114"/>
      <c r="O48" s="113">
        <f>+N48+D48</f>
        <v>45537</v>
      </c>
      <c r="P48" s="117">
        <f>+WEEKDAY(O48)</f>
        <v>2</v>
      </c>
      <c r="Q48" s="116">
        <f>+IF(P48&gt;5,WEEKNUM(O48)+1,WEEKNUM(O48))</f>
        <v>36</v>
      </c>
      <c r="R48" s="116">
        <f>+YEAR(O48)</f>
        <v>2024</v>
      </c>
    </row>
    <row r="49" spans="1:18" ht="14.4" x14ac:dyDescent="0.3">
      <c r="A49" s="57" t="str">
        <f t="shared" si="2"/>
        <v>0000245537</v>
      </c>
      <c r="B49" s="37" t="s">
        <v>692</v>
      </c>
      <c r="C49" s="40" t="s">
        <v>693</v>
      </c>
      <c r="D49" s="35">
        <v>45537</v>
      </c>
      <c r="F49" s="107">
        <f>VLOOKUP(B49,Precios!$A$5:J24114,10,0)</f>
        <v>5691.84</v>
      </c>
      <c r="G49" s="107">
        <f>+E49*F49</f>
        <v>0</v>
      </c>
      <c r="L49" s="114"/>
      <c r="M49" s="114"/>
      <c r="O49" s="113">
        <f>+N49+D49</f>
        <v>45537</v>
      </c>
      <c r="P49" s="117">
        <f>+WEEKDAY(O49)</f>
        <v>2</v>
      </c>
      <c r="Q49" s="116">
        <f>+IF(P49&gt;5,WEEKNUM(O49)+1,WEEKNUM(O49))</f>
        <v>36</v>
      </c>
      <c r="R49" s="116">
        <f>+YEAR(O49)</f>
        <v>2024</v>
      </c>
    </row>
    <row r="50" spans="1:18" x14ac:dyDescent="0.3">
      <c r="A50" s="57" t="str">
        <f t="shared" si="2"/>
        <v>00023845537</v>
      </c>
      <c r="B50" s="37" t="s">
        <v>249</v>
      </c>
      <c r="C50" s="40" t="s">
        <v>78</v>
      </c>
      <c r="D50" s="35">
        <v>45537</v>
      </c>
    </row>
    <row r="51" spans="1:18" x14ac:dyDescent="0.3">
      <c r="A51" s="57" t="str">
        <f t="shared" si="2"/>
        <v>00034345537</v>
      </c>
      <c r="B51" s="37" t="s">
        <v>187</v>
      </c>
      <c r="C51" s="40" t="s">
        <v>34</v>
      </c>
      <c r="D51" s="35">
        <v>45537</v>
      </c>
    </row>
    <row r="52" spans="1:18" x14ac:dyDescent="0.3">
      <c r="A52" s="57" t="str">
        <f t="shared" si="2"/>
        <v>00034445537</v>
      </c>
      <c r="B52" s="37" t="s">
        <v>186</v>
      </c>
      <c r="C52" s="40" t="s">
        <v>347</v>
      </c>
      <c r="D52" s="35">
        <v>45537</v>
      </c>
    </row>
    <row r="53" spans="1:18" x14ac:dyDescent="0.3">
      <c r="A53" s="57" t="str">
        <f t="shared" si="2"/>
        <v>00034645537</v>
      </c>
      <c r="B53" s="37" t="s">
        <v>184</v>
      </c>
      <c r="C53" s="40" t="s">
        <v>348</v>
      </c>
      <c r="D53" s="35">
        <v>45537</v>
      </c>
    </row>
    <row r="54" spans="1:18" x14ac:dyDescent="0.3">
      <c r="A54" s="57" t="str">
        <f t="shared" si="2"/>
        <v>00034745537</v>
      </c>
      <c r="B54" s="37" t="s">
        <v>183</v>
      </c>
      <c r="C54" s="40" t="s">
        <v>35</v>
      </c>
      <c r="D54" s="35">
        <v>45537</v>
      </c>
    </row>
    <row r="55" spans="1:18" ht="14.4" x14ac:dyDescent="0.3">
      <c r="A55" s="57" t="str">
        <f t="shared" si="2"/>
        <v>00035545537</v>
      </c>
      <c r="B55" s="37" t="s">
        <v>176</v>
      </c>
      <c r="C55" s="40" t="s">
        <v>38</v>
      </c>
      <c r="D55" s="35">
        <v>45537</v>
      </c>
      <c r="F55" s="107">
        <f>VLOOKUP(B55,Precios!$A$5:J24122,10,0)</f>
        <v>53821.768000000004</v>
      </c>
      <c r="G55" s="107">
        <f>+E55*F55</f>
        <v>0</v>
      </c>
      <c r="L55" s="114"/>
      <c r="M55" s="114"/>
      <c r="O55" s="113">
        <f>+N55+D55</f>
        <v>45537</v>
      </c>
      <c r="P55" s="117">
        <f>+WEEKDAY(O55)</f>
        <v>2</v>
      </c>
      <c r="Q55" s="116">
        <f>+IF(P55&gt;5,WEEKNUM(O55)+1,WEEKNUM(O55))</f>
        <v>36</v>
      </c>
      <c r="R55" s="116">
        <f>+YEAR(O55)</f>
        <v>2024</v>
      </c>
    </row>
    <row r="56" spans="1:18" ht="14.4" x14ac:dyDescent="0.3">
      <c r="A56" s="57" t="str">
        <f t="shared" si="2"/>
        <v>00036545551</v>
      </c>
      <c r="B56" s="37" t="s">
        <v>320</v>
      </c>
      <c r="C56" s="40" t="s">
        <v>354</v>
      </c>
      <c r="D56" s="35">
        <v>45551</v>
      </c>
      <c r="F56" s="107">
        <f>VLOOKUP(B56,Precios!$A$5:J24782,10,0)</f>
        <v>51058.950799999991</v>
      </c>
      <c r="G56" s="107">
        <f>+E56*F56</f>
        <v>0</v>
      </c>
      <c r="K56" s="75"/>
      <c r="L56" s="114"/>
      <c r="M56" s="114"/>
      <c r="O56" s="113">
        <f>+N56+D56</f>
        <v>45551</v>
      </c>
      <c r="P56" s="117">
        <f>+WEEKDAY(O56)</f>
        <v>2</v>
      </c>
      <c r="Q56" s="116">
        <f>+IF(P56&gt;5,WEEKNUM(O56)+1,WEEKNUM(O56))</f>
        <v>38</v>
      </c>
      <c r="R56" s="116">
        <f>+YEAR(O56)</f>
        <v>2024</v>
      </c>
    </row>
    <row r="57" spans="1:18" ht="14.4" x14ac:dyDescent="0.3">
      <c r="A57" s="57" t="str">
        <f t="shared" si="2"/>
        <v>004001845537</v>
      </c>
      <c r="B57" s="37" t="s">
        <v>152</v>
      </c>
      <c r="C57" s="40" t="s">
        <v>58</v>
      </c>
      <c r="D57" s="35">
        <v>45537</v>
      </c>
      <c r="F57" s="107">
        <f>VLOOKUP(B57,Precios!$A$5:J24145,10,0)</f>
        <v>5082</v>
      </c>
      <c r="G57" s="107">
        <f>+E57*F57</f>
        <v>0</v>
      </c>
      <c r="H57" s="7"/>
      <c r="I57" s="57"/>
      <c r="J57" s="57"/>
      <c r="L57" s="7"/>
      <c r="M57" s="7"/>
      <c r="O57" s="113">
        <f>+N57+D57</f>
        <v>45537</v>
      </c>
      <c r="P57" s="117">
        <f>+WEEKDAY(O57)</f>
        <v>2</v>
      </c>
      <c r="Q57" s="116">
        <f>+IF(P57&gt;5,WEEKNUM(O57)+1,WEEKNUM(O57))</f>
        <v>36</v>
      </c>
      <c r="R57" s="116">
        <f>+YEAR(O57)</f>
        <v>2024</v>
      </c>
    </row>
    <row r="58" spans="1:18" x14ac:dyDescent="0.3">
      <c r="A58" s="57" t="str">
        <f t="shared" si="2"/>
        <v>004000545537</v>
      </c>
      <c r="B58" s="37" t="s">
        <v>155</v>
      </c>
      <c r="C58" s="40" t="s">
        <v>45</v>
      </c>
      <c r="D58" s="35">
        <v>45537</v>
      </c>
    </row>
    <row r="59" spans="1:18" x14ac:dyDescent="0.3">
      <c r="A59" s="57" t="str">
        <f t="shared" si="2"/>
        <v>004000645537</v>
      </c>
      <c r="B59" s="37" t="s">
        <v>658</v>
      </c>
      <c r="C59" s="40" t="s">
        <v>647</v>
      </c>
      <c r="D59" s="35">
        <v>45537</v>
      </c>
    </row>
    <row r="60" spans="1:18" x14ac:dyDescent="0.3">
      <c r="A60" s="57" t="str">
        <f t="shared" si="2"/>
        <v>004001045537</v>
      </c>
      <c r="B60" s="37" t="s">
        <v>659</v>
      </c>
      <c r="C60" s="40" t="s">
        <v>671</v>
      </c>
      <c r="D60" s="35">
        <v>45537</v>
      </c>
    </row>
    <row r="61" spans="1:18" x14ac:dyDescent="0.3">
      <c r="A61" s="57" t="str">
        <f t="shared" si="2"/>
        <v>004001145537</v>
      </c>
      <c r="B61" s="37" t="s">
        <v>660</v>
      </c>
      <c r="C61" s="40" t="s">
        <v>649</v>
      </c>
      <c r="D61" s="35">
        <v>45537</v>
      </c>
    </row>
    <row r="62" spans="1:18" x14ac:dyDescent="0.3">
      <c r="A62" s="57" t="str">
        <f t="shared" si="2"/>
        <v>00034545537</v>
      </c>
      <c r="B62" s="37" t="s">
        <v>185</v>
      </c>
      <c r="C62" s="40" t="s">
        <v>888</v>
      </c>
      <c r="D62" s="35">
        <v>45537</v>
      </c>
      <c r="H62" s="34" t="s">
        <v>2211</v>
      </c>
    </row>
    <row r="63" spans="1:18" x14ac:dyDescent="0.3">
      <c r="A63" s="57" t="str">
        <f t="shared" si="2"/>
        <v>004000145537</v>
      </c>
      <c r="B63" s="37" t="s">
        <v>828</v>
      </c>
      <c r="C63" s="40" t="s">
        <v>852</v>
      </c>
      <c r="D63" s="35">
        <v>45537</v>
      </c>
    </row>
    <row r="64" spans="1:18" x14ac:dyDescent="0.3">
      <c r="A64" s="57" t="str">
        <f t="shared" ref="A64:A127" si="3">+TRIM(B64)&amp;D64</f>
        <v>00042045537</v>
      </c>
      <c r="B64" s="37" t="s">
        <v>752</v>
      </c>
      <c r="C64" s="40" t="s">
        <v>755</v>
      </c>
      <c r="D64" s="35">
        <v>45537</v>
      </c>
    </row>
    <row r="65" spans="1:18" x14ac:dyDescent="0.3">
      <c r="A65" s="57" t="str">
        <f t="shared" si="3"/>
        <v>004000445537</v>
      </c>
      <c r="B65" s="37" t="s">
        <v>657</v>
      </c>
      <c r="C65" s="40" t="s">
        <v>646</v>
      </c>
      <c r="D65" s="35">
        <v>45537</v>
      </c>
    </row>
    <row r="66" spans="1:18" x14ac:dyDescent="0.3">
      <c r="A66" s="57" t="str">
        <f t="shared" si="3"/>
        <v>00047745537</v>
      </c>
      <c r="B66" s="37" t="s">
        <v>904</v>
      </c>
      <c r="C66" s="40" t="s">
        <v>893</v>
      </c>
      <c r="D66" s="35">
        <v>45537</v>
      </c>
    </row>
    <row r="67" spans="1:18" x14ac:dyDescent="0.3">
      <c r="A67" s="57" t="str">
        <f t="shared" si="3"/>
        <v>004000745537</v>
      </c>
      <c r="B67" s="37" t="s">
        <v>153</v>
      </c>
      <c r="C67" s="40" t="s">
        <v>46</v>
      </c>
      <c r="D67" s="35">
        <v>45537</v>
      </c>
    </row>
    <row r="68" spans="1:18" x14ac:dyDescent="0.3">
      <c r="A68" s="57" t="str">
        <f t="shared" si="3"/>
        <v>00037245537</v>
      </c>
      <c r="B68" s="37" t="s">
        <v>599</v>
      </c>
      <c r="C68" s="40" t="s">
        <v>982</v>
      </c>
      <c r="D68" s="35">
        <v>45537</v>
      </c>
    </row>
    <row r="69" spans="1:18" x14ac:dyDescent="0.3">
      <c r="A69" s="57" t="str">
        <f t="shared" si="3"/>
        <v>00046245537</v>
      </c>
      <c r="B69" s="37" t="s">
        <v>895</v>
      </c>
      <c r="C69" s="40" t="s">
        <v>983</v>
      </c>
      <c r="D69" s="35">
        <v>45537</v>
      </c>
    </row>
    <row r="70" spans="1:18" x14ac:dyDescent="0.3">
      <c r="A70" s="57" t="str">
        <f t="shared" si="3"/>
        <v>00045445537</v>
      </c>
      <c r="B70" s="37" t="s">
        <v>825</v>
      </c>
      <c r="C70" s="40" t="s">
        <v>808</v>
      </c>
      <c r="D70" s="35">
        <v>45537</v>
      </c>
    </row>
    <row r="71" spans="1:18" x14ac:dyDescent="0.3">
      <c r="A71" s="57" t="str">
        <f t="shared" si="3"/>
        <v>00048445537</v>
      </c>
      <c r="B71" s="37" t="s">
        <v>898</v>
      </c>
      <c r="C71" s="40" t="s">
        <v>919</v>
      </c>
      <c r="D71" s="35">
        <v>45537</v>
      </c>
    </row>
    <row r="72" spans="1:18" x14ac:dyDescent="0.3">
      <c r="A72" s="57" t="str">
        <f t="shared" si="3"/>
        <v>00017245537</v>
      </c>
      <c r="B72" s="37" t="s">
        <v>270</v>
      </c>
      <c r="C72" s="40" t="s">
        <v>315</v>
      </c>
      <c r="D72" s="35">
        <v>45537</v>
      </c>
    </row>
    <row r="73" spans="1:18" ht="14.4" x14ac:dyDescent="0.3">
      <c r="A73" s="57" t="str">
        <f t="shared" si="3"/>
        <v>009003045537</v>
      </c>
      <c r="B73" s="37" t="s">
        <v>137</v>
      </c>
      <c r="C73" s="40" t="s">
        <v>52</v>
      </c>
      <c r="D73" s="35">
        <v>45537</v>
      </c>
      <c r="F73" s="107">
        <f>VLOOKUP(B73,Precios!$A$5:J24097,10,0)</f>
        <v>1768</v>
      </c>
      <c r="G73" s="107">
        <f>+E73*F73</f>
        <v>0</v>
      </c>
      <c r="I73" s="57"/>
      <c r="J73" s="57"/>
      <c r="L73" s="114"/>
      <c r="M73" s="114"/>
      <c r="O73" s="113">
        <f>+N73+D73</f>
        <v>45537</v>
      </c>
      <c r="P73" s="117">
        <f>+WEEKDAY(O73)</f>
        <v>2</v>
      </c>
      <c r="Q73" s="116">
        <f>+IF(P73&gt;5,WEEKNUM(O73)+1,WEEKNUM(O73))</f>
        <v>36</v>
      </c>
      <c r="R73" s="116">
        <f>+YEAR(O73)</f>
        <v>2024</v>
      </c>
    </row>
    <row r="74" spans="1:18" ht="14.4" x14ac:dyDescent="0.3">
      <c r="A74" s="57" t="str">
        <f t="shared" si="3"/>
        <v>009000645544</v>
      </c>
      <c r="B74" s="37" t="s">
        <v>139</v>
      </c>
      <c r="C74" s="40" t="s">
        <v>51</v>
      </c>
      <c r="D74" s="35">
        <v>45544</v>
      </c>
      <c r="E74" s="71">
        <v>4000</v>
      </c>
      <c r="F74" s="107">
        <f>VLOOKUP(B74,Precios!$A$5:J24101,10,0)</f>
        <v>1768</v>
      </c>
      <c r="G74" s="107">
        <f>+E74*F74</f>
        <v>7072000</v>
      </c>
      <c r="H74" s="34" t="s">
        <v>2220</v>
      </c>
      <c r="I74" s="57" t="s">
        <v>1106</v>
      </c>
      <c r="J74" s="57" t="s">
        <v>1108</v>
      </c>
      <c r="K74" s="75"/>
      <c r="L74" s="7" t="s">
        <v>2076</v>
      </c>
      <c r="M74" s="7" t="s">
        <v>2077</v>
      </c>
      <c r="N74" s="112">
        <v>60</v>
      </c>
      <c r="O74" s="113">
        <f>+N74+D74</f>
        <v>45604</v>
      </c>
      <c r="P74" s="117">
        <f>+WEEKDAY(O74)</f>
        <v>6</v>
      </c>
      <c r="Q74" s="116">
        <f>+IF(P74&gt;5,WEEKNUM(O74)+1,WEEKNUM(O74))</f>
        <v>46</v>
      </c>
      <c r="R74" s="116">
        <f>+YEAR(O74)</f>
        <v>2024</v>
      </c>
    </row>
    <row r="75" spans="1:18" x14ac:dyDescent="0.3">
      <c r="A75" s="57" t="str">
        <f t="shared" si="3"/>
        <v>009000345537</v>
      </c>
      <c r="B75" s="37" t="s">
        <v>638</v>
      </c>
      <c r="C75" s="40" t="s">
        <v>1202</v>
      </c>
      <c r="D75" s="35">
        <v>45537</v>
      </c>
    </row>
    <row r="76" spans="1:18" x14ac:dyDescent="0.3">
      <c r="A76" s="57" t="str">
        <f t="shared" si="3"/>
        <v>009002645537</v>
      </c>
      <c r="B76" s="37" t="s">
        <v>666</v>
      </c>
      <c r="C76" s="40" t="s">
        <v>672</v>
      </c>
      <c r="D76" s="35">
        <v>45537</v>
      </c>
    </row>
    <row r="77" spans="1:18" ht="14.4" x14ac:dyDescent="0.3">
      <c r="A77" s="57" t="str">
        <f t="shared" si="3"/>
        <v>005000945537</v>
      </c>
      <c r="B77" s="37" t="s">
        <v>379</v>
      </c>
      <c r="C77" s="40" t="s">
        <v>355</v>
      </c>
      <c r="D77" s="35">
        <v>45537</v>
      </c>
      <c r="F77" s="107">
        <f>VLOOKUP(B77,Precios!$A$5:J24030,10,0)</f>
        <v>2873</v>
      </c>
      <c r="G77" s="107">
        <f>+E77*F77</f>
        <v>0</v>
      </c>
      <c r="L77" s="7"/>
      <c r="M77" s="7"/>
      <c r="O77" s="113">
        <f>+N77+D77</f>
        <v>45537</v>
      </c>
      <c r="P77" s="117">
        <f>+WEEKDAY(O77)</f>
        <v>2</v>
      </c>
      <c r="Q77" s="116">
        <f>+IF(P77&gt;5,WEEKNUM(O77)+1,WEEKNUM(O77))</f>
        <v>36</v>
      </c>
      <c r="R77" s="116">
        <f>+YEAR(O77)</f>
        <v>2024</v>
      </c>
    </row>
    <row r="78" spans="1:18" x14ac:dyDescent="0.3">
      <c r="A78" s="57" t="str">
        <f t="shared" si="3"/>
        <v>00017445537</v>
      </c>
      <c r="B78" s="37" t="s">
        <v>631</v>
      </c>
      <c r="C78" s="40" t="s">
        <v>622</v>
      </c>
      <c r="D78" s="35">
        <v>45537</v>
      </c>
    </row>
    <row r="79" spans="1:18" x14ac:dyDescent="0.3">
      <c r="A79" s="57" t="str">
        <f t="shared" si="3"/>
        <v>0005270145537</v>
      </c>
      <c r="B79" s="37" t="s">
        <v>1257</v>
      </c>
      <c r="C79" s="40" t="s">
        <v>1258</v>
      </c>
      <c r="D79" s="35">
        <v>45537</v>
      </c>
    </row>
    <row r="80" spans="1:18" x14ac:dyDescent="0.3">
      <c r="A80" s="57" t="str">
        <f t="shared" si="3"/>
        <v>00049645537</v>
      </c>
      <c r="B80" s="37" t="s">
        <v>971</v>
      </c>
      <c r="C80" s="40" t="s">
        <v>969</v>
      </c>
      <c r="D80" s="35">
        <v>45537</v>
      </c>
    </row>
    <row r="81" spans="1:4" x14ac:dyDescent="0.3">
      <c r="A81" s="57" t="str">
        <f t="shared" si="3"/>
        <v>0004520345537</v>
      </c>
      <c r="B81" s="37" t="s">
        <v>1253</v>
      </c>
      <c r="C81" s="40" t="s">
        <v>990</v>
      </c>
      <c r="D81" s="35">
        <v>45537</v>
      </c>
    </row>
    <row r="82" spans="1:4" x14ac:dyDescent="0.3">
      <c r="A82" s="57" t="str">
        <f t="shared" si="3"/>
        <v>0004790245537</v>
      </c>
      <c r="B82" s="37" t="s">
        <v>1288</v>
      </c>
      <c r="C82" s="40" t="s">
        <v>878</v>
      </c>
      <c r="D82" s="35">
        <v>45537</v>
      </c>
    </row>
    <row r="83" spans="1:4" x14ac:dyDescent="0.3">
      <c r="A83" s="57" t="str">
        <f t="shared" si="3"/>
        <v>00052445537</v>
      </c>
      <c r="B83" s="37" t="s">
        <v>997</v>
      </c>
      <c r="C83" s="40" t="s">
        <v>998</v>
      </c>
      <c r="D83" s="35">
        <v>45537</v>
      </c>
    </row>
    <row r="84" spans="1:4" x14ac:dyDescent="0.3">
      <c r="A84" s="57" t="str">
        <f t="shared" si="3"/>
        <v>00001045537</v>
      </c>
      <c r="B84" s="37" t="s">
        <v>1004</v>
      </c>
      <c r="C84" s="40" t="s">
        <v>1498</v>
      </c>
      <c r="D84" s="35">
        <v>45537</v>
      </c>
    </row>
    <row r="85" spans="1:4" x14ac:dyDescent="0.3">
      <c r="A85" s="57" t="str">
        <f t="shared" si="3"/>
        <v>0003600345537</v>
      </c>
      <c r="B85" s="37" t="s">
        <v>1499</v>
      </c>
      <c r="C85" s="40" t="s">
        <v>87</v>
      </c>
      <c r="D85" s="35">
        <v>45537</v>
      </c>
    </row>
    <row r="86" spans="1:4" x14ac:dyDescent="0.3">
      <c r="A86" s="57" t="str">
        <f t="shared" si="3"/>
        <v>0003610245537</v>
      </c>
      <c r="B86" s="37" t="s">
        <v>1501</v>
      </c>
      <c r="C86" s="40" t="s">
        <v>40</v>
      </c>
      <c r="D86" s="35">
        <v>45537</v>
      </c>
    </row>
    <row r="87" spans="1:4" x14ac:dyDescent="0.3">
      <c r="A87" s="57" t="str">
        <f t="shared" si="3"/>
        <v>10008745537</v>
      </c>
      <c r="B87" s="37" t="s">
        <v>1022</v>
      </c>
      <c r="C87" s="40" t="s">
        <v>1503</v>
      </c>
      <c r="D87" s="35">
        <v>45537</v>
      </c>
    </row>
    <row r="88" spans="1:4" x14ac:dyDescent="0.3">
      <c r="A88" s="57" t="str">
        <f t="shared" si="3"/>
        <v>0003620245537</v>
      </c>
      <c r="B88" s="37" t="s">
        <v>1504</v>
      </c>
      <c r="C88" s="40" t="s">
        <v>41</v>
      </c>
      <c r="D88" s="35">
        <v>45537</v>
      </c>
    </row>
    <row r="89" spans="1:4" x14ac:dyDescent="0.3">
      <c r="A89" s="57" t="str">
        <f t="shared" si="3"/>
        <v>PACK0680345537</v>
      </c>
      <c r="B89" s="37" t="s">
        <v>1479</v>
      </c>
      <c r="C89" s="40" t="s">
        <v>89</v>
      </c>
      <c r="D89" s="35">
        <v>45537</v>
      </c>
    </row>
    <row r="90" spans="1:4" x14ac:dyDescent="0.3">
      <c r="A90" s="57" t="str">
        <f t="shared" si="3"/>
        <v>0004230145537</v>
      </c>
      <c r="B90" s="37" t="s">
        <v>1473</v>
      </c>
      <c r="C90" s="40" t="s">
        <v>769</v>
      </c>
      <c r="D90" s="35">
        <v>45537</v>
      </c>
    </row>
    <row r="91" spans="1:4" x14ac:dyDescent="0.3">
      <c r="A91" s="57" t="str">
        <f t="shared" si="3"/>
        <v>0003150245537</v>
      </c>
      <c r="B91" s="37" t="s">
        <v>1513</v>
      </c>
      <c r="C91" s="40" t="s">
        <v>83</v>
      </c>
      <c r="D91" s="35">
        <v>45537</v>
      </c>
    </row>
    <row r="92" spans="1:4" x14ac:dyDescent="0.3">
      <c r="A92" s="57" t="str">
        <f t="shared" si="3"/>
        <v>0003160245537</v>
      </c>
      <c r="B92" s="37" t="s">
        <v>1514</v>
      </c>
      <c r="C92" s="40" t="s">
        <v>84</v>
      </c>
      <c r="D92" s="35">
        <v>45537</v>
      </c>
    </row>
    <row r="93" spans="1:4" x14ac:dyDescent="0.3">
      <c r="A93" s="57" t="str">
        <f t="shared" si="3"/>
        <v>PACK0670345537</v>
      </c>
      <c r="B93" s="37" t="s">
        <v>1480</v>
      </c>
      <c r="C93" s="40" t="s">
        <v>113</v>
      </c>
      <c r="D93" s="35">
        <v>45537</v>
      </c>
    </row>
    <row r="94" spans="1:4" x14ac:dyDescent="0.3">
      <c r="A94" s="57" t="str">
        <f t="shared" si="3"/>
        <v>0002780145537</v>
      </c>
      <c r="B94" s="37" t="s">
        <v>1472</v>
      </c>
      <c r="C94" s="40" t="s">
        <v>69</v>
      </c>
      <c r="D94" s="35">
        <v>45537</v>
      </c>
    </row>
    <row r="95" spans="1:4" x14ac:dyDescent="0.3">
      <c r="A95" s="57" t="str">
        <f t="shared" si="3"/>
        <v>0002760145537</v>
      </c>
      <c r="B95" s="37" t="s">
        <v>1471</v>
      </c>
      <c r="C95" s="40" t="s">
        <v>67</v>
      </c>
      <c r="D95" s="35">
        <v>45537</v>
      </c>
    </row>
    <row r="96" spans="1:4" x14ac:dyDescent="0.3">
      <c r="A96" s="57" t="str">
        <f t="shared" si="3"/>
        <v>0002790145537</v>
      </c>
      <c r="B96" s="37" t="s">
        <v>1470</v>
      </c>
      <c r="C96" s="40" t="s">
        <v>62</v>
      </c>
      <c r="D96" s="35">
        <v>45537</v>
      </c>
    </row>
    <row r="97" spans="1:18" x14ac:dyDescent="0.3">
      <c r="A97" s="57" t="str">
        <f t="shared" si="3"/>
        <v>0011008945537</v>
      </c>
      <c r="B97" s="37" t="s">
        <v>966</v>
      </c>
      <c r="C97" s="40" t="s">
        <v>1828</v>
      </c>
      <c r="D97" s="35">
        <v>45537</v>
      </c>
    </row>
    <row r="98" spans="1:18" x14ac:dyDescent="0.3">
      <c r="A98" s="57" t="str">
        <f t="shared" si="3"/>
        <v>0003630245537</v>
      </c>
      <c r="B98" s="37" t="s">
        <v>1512</v>
      </c>
      <c r="C98" s="40" t="s">
        <v>42</v>
      </c>
      <c r="D98" s="35">
        <v>45537</v>
      </c>
    </row>
    <row r="99" spans="1:18" x14ac:dyDescent="0.3">
      <c r="A99" s="57" t="str">
        <f t="shared" si="3"/>
        <v>0004720345537</v>
      </c>
      <c r="B99" s="37" t="s">
        <v>1336</v>
      </c>
      <c r="C99" s="40" t="s">
        <v>1848</v>
      </c>
      <c r="D99" s="35">
        <v>45537</v>
      </c>
    </row>
    <row r="100" spans="1:18" x14ac:dyDescent="0.3">
      <c r="A100" s="57" t="str">
        <f t="shared" si="3"/>
        <v>00054445537</v>
      </c>
      <c r="B100" s="37" t="s">
        <v>1956</v>
      </c>
      <c r="C100" s="40" t="s">
        <v>1957</v>
      </c>
      <c r="D100" s="35">
        <v>45537</v>
      </c>
    </row>
    <row r="101" spans="1:18" x14ac:dyDescent="0.3">
      <c r="A101" s="57" t="str">
        <f t="shared" si="3"/>
        <v>00050045537</v>
      </c>
      <c r="B101" s="37" t="s">
        <v>975</v>
      </c>
      <c r="C101" s="40" t="s">
        <v>1413</v>
      </c>
      <c r="D101" s="35">
        <v>45537</v>
      </c>
    </row>
    <row r="102" spans="1:18" ht="14.4" x14ac:dyDescent="0.3">
      <c r="A102" s="57" t="str">
        <f t="shared" si="3"/>
        <v>00050145537</v>
      </c>
      <c r="B102" s="37" t="s">
        <v>980</v>
      </c>
      <c r="C102" s="40" t="s">
        <v>2151</v>
      </c>
      <c r="D102" s="35">
        <v>45537</v>
      </c>
      <c r="F102" s="107">
        <f>VLOOKUP(B102,Precios!$A$5:J24176,10,0)</f>
        <v>1666.34</v>
      </c>
      <c r="G102" s="107">
        <f>+E102*F102</f>
        <v>0</v>
      </c>
      <c r="L102" s="114"/>
      <c r="M102" s="114"/>
      <c r="O102" s="113">
        <f>+N102+D102</f>
        <v>45537</v>
      </c>
      <c r="P102" s="117">
        <f>+WEEKDAY(O102)</f>
        <v>2</v>
      </c>
      <c r="Q102" s="116">
        <f>+IF(P102&gt;5,WEEKNUM(O102)+1,WEEKNUM(O102))</f>
        <v>36</v>
      </c>
      <c r="R102" s="116">
        <f>+YEAR(O102)</f>
        <v>2024</v>
      </c>
    </row>
    <row r="103" spans="1:18" x14ac:dyDescent="0.3">
      <c r="A103" s="57" t="str">
        <f t="shared" si="3"/>
        <v>0003910345537</v>
      </c>
      <c r="B103" s="37" t="s">
        <v>1296</v>
      </c>
      <c r="C103" s="40" t="s">
        <v>687</v>
      </c>
      <c r="D103" s="35">
        <v>45537</v>
      </c>
    </row>
    <row r="104" spans="1:18" ht="14.4" x14ac:dyDescent="0.3">
      <c r="A104" s="57" t="str">
        <f t="shared" si="3"/>
        <v>0004210145537</v>
      </c>
      <c r="B104" s="37" t="s">
        <v>1448</v>
      </c>
      <c r="C104" s="40" t="s">
        <v>758</v>
      </c>
      <c r="D104" s="35">
        <v>45537</v>
      </c>
      <c r="F104" s="107">
        <f>VLOOKUP(B104,Precios!$A$5:J24174,10,0)</f>
        <v>11434.5</v>
      </c>
      <c r="G104" s="107">
        <f>+E104*F104</f>
        <v>0</v>
      </c>
      <c r="K104" s="75"/>
      <c r="L104" s="114"/>
      <c r="M104" s="114"/>
      <c r="O104" s="113"/>
      <c r="P104" s="117">
        <f>+WEEKDAY(O104)</f>
        <v>7</v>
      </c>
      <c r="Q104" s="116">
        <f>+IF(P104&gt;5,WEEKNUM(O104)+1,WEEKNUM(O104))</f>
        <v>1</v>
      </c>
      <c r="R104" s="116">
        <f>+YEAR(O104)</f>
        <v>1900</v>
      </c>
    </row>
    <row r="105" spans="1:18" ht="14.4" x14ac:dyDescent="0.3">
      <c r="A105" s="57" t="str">
        <f t="shared" si="3"/>
        <v>00053645537</v>
      </c>
      <c r="B105" s="37" t="s">
        <v>1845</v>
      </c>
      <c r="C105" s="40" t="s">
        <v>1846</v>
      </c>
      <c r="D105" s="35">
        <v>45537</v>
      </c>
      <c r="F105" s="107">
        <f>VLOOKUP(B105,Precios!$A$5:J24165,10,0)</f>
        <v>4231.5877999999993</v>
      </c>
      <c r="G105" s="107">
        <f>+E105*F105</f>
        <v>0</v>
      </c>
      <c r="K105" s="75"/>
      <c r="L105" s="7"/>
      <c r="M105" s="7"/>
      <c r="O105" s="113">
        <f>+N105+D105</f>
        <v>45537</v>
      </c>
      <c r="P105" s="117">
        <f>+WEEKDAY(O105)</f>
        <v>2</v>
      </c>
      <c r="Q105" s="116">
        <f>+IF(P105&gt;5,WEEKNUM(O105)+1,WEEKNUM(O105))</f>
        <v>36</v>
      </c>
      <c r="R105" s="116">
        <f>+YEAR(O105)</f>
        <v>2024</v>
      </c>
    </row>
    <row r="106" spans="1:18" x14ac:dyDescent="0.3">
      <c r="A106" s="57" t="str">
        <f t="shared" si="3"/>
        <v>0005440045537</v>
      </c>
      <c r="B106" s="37" t="s">
        <v>2014</v>
      </c>
      <c r="C106" s="40" t="s">
        <v>2015</v>
      </c>
      <c r="D106" s="35">
        <v>45537</v>
      </c>
    </row>
    <row r="107" spans="1:18" x14ac:dyDescent="0.3">
      <c r="A107" s="57" t="str">
        <f t="shared" si="3"/>
        <v>0005450045537</v>
      </c>
      <c r="B107" s="37" t="s">
        <v>2016</v>
      </c>
      <c r="C107" s="40" t="s">
        <v>2017</v>
      </c>
      <c r="D107" s="35">
        <v>45537</v>
      </c>
    </row>
    <row r="108" spans="1:18" x14ac:dyDescent="0.3">
      <c r="A108" s="57" t="str">
        <f t="shared" si="3"/>
        <v>0005460045537</v>
      </c>
      <c r="B108" s="37" t="s">
        <v>2018</v>
      </c>
      <c r="C108" s="40" t="s">
        <v>2019</v>
      </c>
      <c r="D108" s="35">
        <v>45537</v>
      </c>
    </row>
    <row r="109" spans="1:18" ht="14.4" x14ac:dyDescent="0.3">
      <c r="A109" s="57" t="str">
        <f t="shared" si="3"/>
        <v>0005510045537</v>
      </c>
      <c r="B109" s="37" t="s">
        <v>2020</v>
      </c>
      <c r="C109" s="40" t="s">
        <v>2021</v>
      </c>
      <c r="D109" s="35">
        <v>45537</v>
      </c>
      <c r="F109" s="107">
        <f>VLOOKUP(B109,Precios!$A$5:J24252,10,0)</f>
        <v>568.62739999999997</v>
      </c>
      <c r="G109" s="107">
        <f>+E109*F109</f>
        <v>0</v>
      </c>
      <c r="K109" s="75"/>
      <c r="L109" s="114"/>
      <c r="M109" s="114"/>
      <c r="O109" s="113">
        <f>+N109+D109</f>
        <v>45537</v>
      </c>
      <c r="P109" s="117">
        <f>+WEEKDAY(O109)</f>
        <v>2</v>
      </c>
      <c r="Q109" s="116">
        <f>+IF(P109&gt;5,WEEKNUM(O109)+1,WEEKNUM(O109))</f>
        <v>36</v>
      </c>
      <c r="R109" s="116">
        <f>+YEAR(O109)</f>
        <v>2024</v>
      </c>
    </row>
    <row r="110" spans="1:18" x14ac:dyDescent="0.3">
      <c r="A110" s="57" t="str">
        <f t="shared" si="3"/>
        <v>0005470045537</v>
      </c>
      <c r="B110" s="37" t="s">
        <v>2023</v>
      </c>
      <c r="C110" s="40" t="s">
        <v>2024</v>
      </c>
      <c r="D110" s="35">
        <v>45537</v>
      </c>
    </row>
    <row r="111" spans="1:18" x14ac:dyDescent="0.3">
      <c r="A111" s="57" t="str">
        <f t="shared" si="3"/>
        <v>0005480045537</v>
      </c>
      <c r="B111" s="37" t="s">
        <v>2026</v>
      </c>
      <c r="C111" s="40" t="s">
        <v>2027</v>
      </c>
      <c r="D111" s="35">
        <v>45537</v>
      </c>
    </row>
    <row r="112" spans="1:18" ht="14.4" x14ac:dyDescent="0.3">
      <c r="A112" s="57" t="str">
        <f t="shared" si="3"/>
        <v>00054545586</v>
      </c>
      <c r="B112" s="37" t="s">
        <v>1975</v>
      </c>
      <c r="C112" s="40" t="s">
        <v>1976</v>
      </c>
      <c r="D112" s="35">
        <v>45586</v>
      </c>
      <c r="E112" s="71">
        <v>25</v>
      </c>
      <c r="F112" s="107">
        <f>VLOOKUP(B112,Precios!$A$5:J24843,10,0)</f>
        <v>38590.094400000002</v>
      </c>
      <c r="G112" s="107">
        <f>+E112*F112</f>
        <v>964752.3600000001</v>
      </c>
      <c r="H112" s="7" t="s">
        <v>2189</v>
      </c>
      <c r="I112" s="110" t="s">
        <v>999</v>
      </c>
      <c r="J112" s="110" t="s">
        <v>1107</v>
      </c>
      <c r="K112" s="75"/>
      <c r="L112" s="114" t="s">
        <v>1072</v>
      </c>
      <c r="M112" s="114" t="s">
        <v>1073</v>
      </c>
      <c r="N112" s="112">
        <v>45</v>
      </c>
      <c r="O112" s="113">
        <f>+N112+D112</f>
        <v>45631</v>
      </c>
      <c r="P112" s="117">
        <f>+WEEKDAY(O112)</f>
        <v>5</v>
      </c>
      <c r="Q112" s="116">
        <f>+IF(P112&gt;5,WEEKNUM(O112)+1,WEEKNUM(O112))</f>
        <v>49</v>
      </c>
      <c r="R112" s="116">
        <f>+YEAR(O112)</f>
        <v>2024</v>
      </c>
    </row>
    <row r="113" spans="1:18" ht="14.4" x14ac:dyDescent="0.3">
      <c r="A113" s="57" t="str">
        <f t="shared" si="3"/>
        <v>00054745537</v>
      </c>
      <c r="B113" s="37" t="s">
        <v>2036</v>
      </c>
      <c r="C113" s="40" t="s">
        <v>2042</v>
      </c>
      <c r="D113" s="35">
        <v>45537</v>
      </c>
      <c r="F113" s="107">
        <f>VLOOKUP(B113,Precios!$A$5:J24218,10,0)</f>
        <v>6209.72</v>
      </c>
      <c r="G113" s="107">
        <f>+E113*F113</f>
        <v>0</v>
      </c>
      <c r="I113" s="57"/>
      <c r="J113" s="57"/>
      <c r="K113" s="75"/>
      <c r="L113" s="114"/>
      <c r="M113" s="114"/>
      <c r="O113" s="113">
        <f>+N113+D113</f>
        <v>45537</v>
      </c>
      <c r="P113" s="117">
        <f>+WEEKDAY(O113)</f>
        <v>2</v>
      </c>
      <c r="Q113" s="116">
        <f>+IF(P113&gt;5,WEEKNUM(O113)+1,WEEKNUM(O113))</f>
        <v>36</v>
      </c>
      <c r="R113" s="116">
        <f>+YEAR(O113)</f>
        <v>2024</v>
      </c>
    </row>
    <row r="114" spans="1:18" x14ac:dyDescent="0.3">
      <c r="A114" s="57" t="str">
        <f t="shared" si="3"/>
        <v>0003580145537</v>
      </c>
      <c r="B114" s="37" t="s">
        <v>1474</v>
      </c>
      <c r="C114" s="40" t="s">
        <v>171</v>
      </c>
      <c r="D114" s="35">
        <v>45537</v>
      </c>
    </row>
    <row r="115" spans="1:18" ht="14.4" x14ac:dyDescent="0.3">
      <c r="A115" s="57" t="str">
        <f t="shared" si="3"/>
        <v>0005490045537</v>
      </c>
      <c r="B115" s="37" t="s">
        <v>2058</v>
      </c>
      <c r="C115" s="40" t="s">
        <v>2059</v>
      </c>
      <c r="D115" s="35">
        <v>45537</v>
      </c>
      <c r="F115" s="107">
        <f>VLOOKUP(B115,Precios!$A$5:J22822,10,0)</f>
        <v>10708.5</v>
      </c>
      <c r="G115" s="107">
        <f>+E115*F115</f>
        <v>0</v>
      </c>
      <c r="L115" s="114"/>
      <c r="M115" s="114"/>
      <c r="O115" s="113">
        <f>+N115+D115</f>
        <v>45537</v>
      </c>
      <c r="P115" s="117">
        <f>+WEEKDAY(O115)</f>
        <v>2</v>
      </c>
      <c r="Q115" s="116">
        <f>+IF(P115&gt;5,WEEKNUM(O115)+1,WEEKNUM(O115))</f>
        <v>36</v>
      </c>
      <c r="R115" s="116">
        <f>+YEAR(O115)</f>
        <v>2024</v>
      </c>
    </row>
    <row r="116" spans="1:18" ht="14.4" x14ac:dyDescent="0.3">
      <c r="A116" s="57" t="str">
        <f t="shared" si="3"/>
        <v>0004220145537</v>
      </c>
      <c r="B116" s="37" t="s">
        <v>1467</v>
      </c>
      <c r="C116" s="40" t="s">
        <v>759</v>
      </c>
      <c r="D116" s="35">
        <v>45537</v>
      </c>
      <c r="F116" s="107">
        <f>VLOOKUP(B116,Precios!$A$5:J22826,10,0)</f>
        <v>11011</v>
      </c>
      <c r="G116" s="107">
        <f>+E116*F116</f>
        <v>0</v>
      </c>
      <c r="L116" s="114"/>
      <c r="M116" s="114"/>
      <c r="O116" s="113"/>
      <c r="P116" s="117">
        <f>+WEEKDAY(O116)</f>
        <v>7</v>
      </c>
      <c r="Q116" s="116">
        <f>+IF(P116&gt;5,WEEKNUM(O116)+1,WEEKNUM(O116))</f>
        <v>1</v>
      </c>
      <c r="R116" s="116">
        <f>+YEAR(O116)</f>
        <v>1900</v>
      </c>
    </row>
    <row r="117" spans="1:18" x14ac:dyDescent="0.3">
      <c r="A117" s="57" t="str">
        <f t="shared" si="3"/>
        <v>00034C45537</v>
      </c>
      <c r="B117" s="37" t="s">
        <v>2097</v>
      </c>
      <c r="C117" s="40" t="s">
        <v>2125</v>
      </c>
      <c r="D117" s="35">
        <v>45537</v>
      </c>
    </row>
    <row r="118" spans="1:18" x14ac:dyDescent="0.3">
      <c r="A118" s="57" t="str">
        <f t="shared" si="3"/>
        <v>0003740345537</v>
      </c>
      <c r="B118" s="37" t="s">
        <v>1466</v>
      </c>
      <c r="C118" s="40" t="s">
        <v>841</v>
      </c>
      <c r="D118" s="35">
        <v>45537</v>
      </c>
    </row>
    <row r="119" spans="1:18" x14ac:dyDescent="0.3">
      <c r="A119" s="57" t="str">
        <f t="shared" si="3"/>
        <v>0003590145537</v>
      </c>
      <c r="B119" s="37" t="s">
        <v>1475</v>
      </c>
      <c r="C119" s="40" t="s">
        <v>352</v>
      </c>
      <c r="D119" s="35">
        <v>45537</v>
      </c>
    </row>
    <row r="120" spans="1:18" x14ac:dyDescent="0.3">
      <c r="A120" s="57" t="str">
        <f t="shared" si="3"/>
        <v>0005280145537</v>
      </c>
      <c r="B120" s="37" t="s">
        <v>1248</v>
      </c>
      <c r="C120" s="40" t="s">
        <v>1091</v>
      </c>
      <c r="D120" s="35">
        <v>45537</v>
      </c>
      <c r="H120" s="34" t="s">
        <v>2212</v>
      </c>
    </row>
    <row r="121" spans="1:18" ht="14.4" x14ac:dyDescent="0.3">
      <c r="A121" s="57" t="str">
        <f t="shared" si="3"/>
        <v>0003730445537</v>
      </c>
      <c r="B121" s="37" t="s">
        <v>2144</v>
      </c>
      <c r="C121" s="40" t="s">
        <v>597</v>
      </c>
      <c r="D121" s="35">
        <v>45537</v>
      </c>
      <c r="F121" s="107">
        <f>VLOOKUP(B121,Precios!$A$5:J22833,10,0)</f>
        <v>11434.5</v>
      </c>
      <c r="G121" s="107">
        <f>+E121*F121</f>
        <v>0</v>
      </c>
      <c r="L121" s="114"/>
      <c r="M121" s="114"/>
      <c r="O121" s="113">
        <f>+N121+D121</f>
        <v>45537</v>
      </c>
      <c r="P121" s="117">
        <f>+WEEKDAY(O121)</f>
        <v>2</v>
      </c>
      <c r="Q121" s="116">
        <f>+IF(P121&gt;5,WEEKNUM(O121)+1,WEEKNUM(O121))</f>
        <v>36</v>
      </c>
      <c r="R121" s="116">
        <f>+YEAR(O121)</f>
        <v>2024</v>
      </c>
    </row>
    <row r="122" spans="1:18" x14ac:dyDescent="0.3">
      <c r="A122" s="57" t="str">
        <f t="shared" si="3"/>
        <v>0004640345537</v>
      </c>
      <c r="B122" s="37" t="s">
        <v>1476</v>
      </c>
      <c r="C122" s="40" t="s">
        <v>892</v>
      </c>
      <c r="D122" s="35">
        <v>45537</v>
      </c>
    </row>
    <row r="123" spans="1:18" ht="14.4" x14ac:dyDescent="0.3">
      <c r="A123" s="57" t="str">
        <f t="shared" si="3"/>
        <v>001000145544</v>
      </c>
      <c r="B123" s="37" t="s">
        <v>161</v>
      </c>
      <c r="C123" s="40" t="s">
        <v>43</v>
      </c>
      <c r="D123" s="35">
        <v>45544</v>
      </c>
      <c r="E123" s="71">
        <v>7500</v>
      </c>
      <c r="F123" s="107">
        <f>VLOOKUP(B123,Precios!$A$5:J24066,10,0)</f>
        <v>1554.85</v>
      </c>
      <c r="G123" s="107">
        <f>+E123*F123</f>
        <v>11661375</v>
      </c>
      <c r="H123" t="s">
        <v>2223</v>
      </c>
      <c r="I123" s="57" t="s">
        <v>1106</v>
      </c>
      <c r="J123" s="57" t="s">
        <v>1108</v>
      </c>
      <c r="K123" s="75" t="s">
        <v>2208</v>
      </c>
      <c r="L123" s="114" t="s">
        <v>1059</v>
      </c>
      <c r="M123" s="114" t="s">
        <v>1060</v>
      </c>
      <c r="N123" s="112">
        <v>45</v>
      </c>
      <c r="O123" s="113">
        <f>+N123+D123</f>
        <v>45589</v>
      </c>
      <c r="P123" s="117">
        <f>+WEEKDAY(O123)</f>
        <v>5</v>
      </c>
      <c r="Q123" s="116">
        <f>+IF(P123&gt;5,WEEKNUM(O123)+1,WEEKNUM(O123))</f>
        <v>43</v>
      </c>
      <c r="R123" s="116">
        <f>+YEAR(O123)</f>
        <v>2024</v>
      </c>
    </row>
    <row r="124" spans="1:18" x14ac:dyDescent="0.3">
      <c r="A124" s="57" t="str">
        <f t="shared" si="3"/>
        <v>00046345544</v>
      </c>
      <c r="B124" s="37" t="s">
        <v>936</v>
      </c>
      <c r="C124" s="40" t="s">
        <v>935</v>
      </c>
      <c r="D124" s="35">
        <v>45544</v>
      </c>
    </row>
    <row r="125" spans="1:18" ht="14.4" x14ac:dyDescent="0.3">
      <c r="A125" s="57" t="str">
        <f t="shared" si="3"/>
        <v>00037545544</v>
      </c>
      <c r="B125" s="37" t="s">
        <v>602</v>
      </c>
      <c r="C125" s="40" t="s">
        <v>603</v>
      </c>
      <c r="D125" s="35">
        <v>45544</v>
      </c>
      <c r="F125" s="107">
        <f>VLOOKUP(B125,Precios!$A$5:J24217,10,0)</f>
        <v>9438</v>
      </c>
      <c r="G125" s="107">
        <f>+E125*F125</f>
        <v>0</v>
      </c>
      <c r="H125" s="7"/>
      <c r="I125" s="57"/>
      <c r="J125" s="57"/>
      <c r="L125" s="7"/>
      <c r="M125" s="7"/>
      <c r="O125" s="113"/>
      <c r="P125" s="117">
        <f>+WEEKDAY(O125)</f>
        <v>7</v>
      </c>
      <c r="Q125" s="116">
        <f>+IF(P125&gt;5,WEEKNUM(O125)+1,WEEKNUM(O125))</f>
        <v>1</v>
      </c>
      <c r="R125" s="116">
        <f>+YEAR(O125)</f>
        <v>1900</v>
      </c>
    </row>
    <row r="126" spans="1:18" x14ac:dyDescent="0.3">
      <c r="A126" s="57" t="str">
        <f t="shared" si="3"/>
        <v>00038645544</v>
      </c>
      <c r="B126" s="37" t="s">
        <v>680</v>
      </c>
      <c r="C126" s="40" t="s">
        <v>678</v>
      </c>
      <c r="D126" s="35">
        <v>45544</v>
      </c>
    </row>
    <row r="127" spans="1:18" x14ac:dyDescent="0.3">
      <c r="A127" s="57" t="str">
        <f t="shared" si="3"/>
        <v>00020445544</v>
      </c>
      <c r="B127" s="37" t="s">
        <v>259</v>
      </c>
      <c r="C127" s="40" t="s">
        <v>29</v>
      </c>
      <c r="D127" s="35">
        <v>45544</v>
      </c>
    </row>
    <row r="128" spans="1:18" x14ac:dyDescent="0.3">
      <c r="A128" s="57" t="str">
        <f t="shared" ref="A128:A189" si="4">+TRIM(B128)&amp;D128</f>
        <v>00003345544</v>
      </c>
      <c r="B128" s="37" t="s">
        <v>296</v>
      </c>
      <c r="C128" s="40" t="s">
        <v>313</v>
      </c>
      <c r="D128" s="35">
        <v>45544</v>
      </c>
    </row>
    <row r="129" spans="1:18" x14ac:dyDescent="0.3">
      <c r="A129" s="57" t="str">
        <f t="shared" si="4"/>
        <v>00019845544</v>
      </c>
      <c r="B129" s="37" t="s">
        <v>268</v>
      </c>
      <c r="C129" s="40" t="s">
        <v>312</v>
      </c>
      <c r="D129" s="35">
        <v>45544</v>
      </c>
    </row>
    <row r="130" spans="1:18" x14ac:dyDescent="0.3">
      <c r="A130" s="57" t="str">
        <f t="shared" si="4"/>
        <v>00020045544</v>
      </c>
      <c r="B130" s="37" t="s">
        <v>265</v>
      </c>
      <c r="C130" s="40" t="s">
        <v>28</v>
      </c>
      <c r="D130" s="35">
        <v>45544</v>
      </c>
    </row>
    <row r="131" spans="1:18" x14ac:dyDescent="0.3">
      <c r="A131" s="57" t="str">
        <f t="shared" si="4"/>
        <v>00001845544</v>
      </c>
      <c r="B131" s="37" t="s">
        <v>673</v>
      </c>
      <c r="C131" s="40" t="s">
        <v>679</v>
      </c>
      <c r="D131" s="35">
        <v>45544</v>
      </c>
    </row>
    <row r="132" spans="1:18" x14ac:dyDescent="0.3">
      <c r="A132" s="57" t="str">
        <f t="shared" si="4"/>
        <v>00045245544</v>
      </c>
      <c r="B132" s="37" t="s">
        <v>815</v>
      </c>
      <c r="C132" s="40" t="s">
        <v>800</v>
      </c>
      <c r="D132" s="35">
        <v>45544</v>
      </c>
    </row>
    <row r="133" spans="1:18" x14ac:dyDescent="0.3">
      <c r="A133" s="57" t="str">
        <f t="shared" si="4"/>
        <v>00023645544</v>
      </c>
      <c r="B133" s="37" t="s">
        <v>250</v>
      </c>
      <c r="C133" s="40" t="s">
        <v>31</v>
      </c>
      <c r="D133" s="35">
        <v>45544</v>
      </c>
    </row>
    <row r="134" spans="1:18" x14ac:dyDescent="0.3">
      <c r="A134" s="57" t="str">
        <f t="shared" si="4"/>
        <v>00047345544</v>
      </c>
      <c r="B134" s="37" t="s">
        <v>864</v>
      </c>
      <c r="C134" s="40" t="s">
        <v>850</v>
      </c>
      <c r="D134" s="35">
        <v>45544</v>
      </c>
    </row>
    <row r="135" spans="1:18" x14ac:dyDescent="0.3">
      <c r="A135" s="57" t="str">
        <f t="shared" si="4"/>
        <v>00047545544</v>
      </c>
      <c r="B135" s="37" t="s">
        <v>866</v>
      </c>
      <c r="C135" s="40" t="s">
        <v>918</v>
      </c>
      <c r="D135" s="35">
        <v>45544</v>
      </c>
    </row>
    <row r="136" spans="1:18" x14ac:dyDescent="0.3">
      <c r="A136" s="57" t="str">
        <f t="shared" si="4"/>
        <v>00038245544</v>
      </c>
      <c r="B136" s="37" t="s">
        <v>635</v>
      </c>
      <c r="C136" s="40" t="s">
        <v>626</v>
      </c>
      <c r="D136" s="35">
        <v>45544</v>
      </c>
    </row>
    <row r="137" spans="1:18" x14ac:dyDescent="0.3">
      <c r="A137" s="57" t="str">
        <f t="shared" si="4"/>
        <v>004000245544</v>
      </c>
      <c r="B137" s="37" t="s">
        <v>156</v>
      </c>
      <c r="C137" s="40" t="s">
        <v>44</v>
      </c>
      <c r="D137" s="35">
        <v>45544</v>
      </c>
    </row>
    <row r="138" spans="1:18" x14ac:dyDescent="0.3">
      <c r="A138" s="57" t="str">
        <f t="shared" si="4"/>
        <v>SW001845544</v>
      </c>
      <c r="B138" s="37" t="s">
        <v>99</v>
      </c>
      <c r="C138" s="40" t="s">
        <v>2206</v>
      </c>
      <c r="D138" s="35">
        <v>45544</v>
      </c>
    </row>
    <row r="139" spans="1:18" ht="14.4" x14ac:dyDescent="0.3">
      <c r="A139" s="57" t="str">
        <f t="shared" si="4"/>
        <v>PACK07645544</v>
      </c>
      <c r="B139" s="37" t="s">
        <v>109</v>
      </c>
      <c r="C139" s="40" t="s">
        <v>91</v>
      </c>
      <c r="D139" s="35">
        <v>45544</v>
      </c>
      <c r="F139" s="107">
        <f>VLOOKUP(B139,Precios!$A$5:J24124,10,0)</f>
        <v>938.99629999999991</v>
      </c>
      <c r="G139" s="107">
        <f>+E139*F139</f>
        <v>0</v>
      </c>
      <c r="L139" s="114"/>
      <c r="M139" s="114"/>
      <c r="O139" s="113">
        <f>+N139+D139</f>
        <v>45544</v>
      </c>
      <c r="P139" s="117">
        <f>+WEEKDAY(O139)</f>
        <v>2</v>
      </c>
      <c r="Q139" s="116">
        <f>+IF(P139&gt;5,WEEKNUM(O139)+1,WEEKNUM(O139))</f>
        <v>37</v>
      </c>
      <c r="R139" s="116">
        <f>+YEAR(O139)</f>
        <v>2024</v>
      </c>
    </row>
    <row r="140" spans="1:18" x14ac:dyDescent="0.3">
      <c r="A140" s="57" t="str">
        <f t="shared" si="4"/>
        <v>00001145544</v>
      </c>
      <c r="B140" s="37" t="s">
        <v>301</v>
      </c>
      <c r="C140" s="40" t="s">
        <v>605</v>
      </c>
      <c r="D140" s="35">
        <v>45544</v>
      </c>
    </row>
    <row r="141" spans="1:18" x14ac:dyDescent="0.3">
      <c r="A141" s="57" t="str">
        <f t="shared" si="4"/>
        <v>00041345544</v>
      </c>
      <c r="B141" s="37" t="s">
        <v>907</v>
      </c>
      <c r="C141" s="40" t="s">
        <v>2166</v>
      </c>
      <c r="D141" s="35">
        <v>45544</v>
      </c>
    </row>
    <row r="142" spans="1:18" x14ac:dyDescent="0.3">
      <c r="A142" s="57" t="str">
        <f t="shared" si="4"/>
        <v>003200245544</v>
      </c>
      <c r="B142" s="37" t="s">
        <v>158</v>
      </c>
      <c r="C142" s="40" t="s">
        <v>70</v>
      </c>
      <c r="D142" s="35">
        <v>45544</v>
      </c>
    </row>
    <row r="143" spans="1:18" x14ac:dyDescent="0.3">
      <c r="A143" s="57" t="str">
        <f t="shared" si="4"/>
        <v>00042445544</v>
      </c>
      <c r="B143" s="37" t="s">
        <v>765</v>
      </c>
      <c r="C143" s="40" t="s">
        <v>760</v>
      </c>
      <c r="D143" s="35">
        <v>45544</v>
      </c>
    </row>
    <row r="144" spans="1:18" x14ac:dyDescent="0.3">
      <c r="A144" s="57" t="str">
        <f t="shared" si="4"/>
        <v>006001745544</v>
      </c>
      <c r="B144" s="37" t="s">
        <v>146</v>
      </c>
      <c r="C144" s="40" t="s">
        <v>88</v>
      </c>
      <c r="D144" s="35">
        <v>45544</v>
      </c>
    </row>
    <row r="145" spans="1:18" ht="14.4" x14ac:dyDescent="0.3">
      <c r="A145" s="57" t="str">
        <f t="shared" si="4"/>
        <v>00043045544</v>
      </c>
      <c r="B145" s="37" t="s">
        <v>771</v>
      </c>
      <c r="C145" s="40" t="s">
        <v>768</v>
      </c>
      <c r="D145" s="35">
        <v>45544</v>
      </c>
      <c r="F145" s="107">
        <f>VLOOKUP(B145,Precios!$A$5:J24214,10,0)</f>
        <v>928.19999999999993</v>
      </c>
      <c r="G145" s="107">
        <f>+E145*F145</f>
        <v>0</v>
      </c>
      <c r="K145" s="75"/>
      <c r="L145" s="130"/>
      <c r="M145" s="130"/>
      <c r="O145" s="113">
        <f>+N145+D145</f>
        <v>45544</v>
      </c>
      <c r="P145" s="117">
        <f>+WEEKDAY(O145)</f>
        <v>2</v>
      </c>
      <c r="Q145" s="116">
        <f>+IF(P145&gt;5,WEEKNUM(O145)+1,WEEKNUM(O145))</f>
        <v>37</v>
      </c>
      <c r="R145" s="116">
        <f>+YEAR(O145)</f>
        <v>2024</v>
      </c>
    </row>
    <row r="146" spans="1:18" ht="14.4" x14ac:dyDescent="0.3">
      <c r="A146" s="57" t="str">
        <f t="shared" si="4"/>
        <v>006001645544</v>
      </c>
      <c r="B146" s="37" t="s">
        <v>148</v>
      </c>
      <c r="C146" s="40" t="s">
        <v>586</v>
      </c>
      <c r="D146" s="35">
        <v>45544</v>
      </c>
      <c r="F146" s="107">
        <f>VLOOKUP(B146,Precios!$A$5:J24261,10,0)</f>
        <v>424.32</v>
      </c>
      <c r="G146" s="107">
        <f>+E146*F146</f>
        <v>0</v>
      </c>
      <c r="K146" s="75"/>
      <c r="L146" s="7"/>
      <c r="M146" s="7"/>
      <c r="O146" s="113">
        <f>+N146+D146</f>
        <v>45544</v>
      </c>
      <c r="P146" s="117">
        <f>+WEEKDAY(O146)</f>
        <v>2</v>
      </c>
      <c r="Q146" s="116">
        <f>+IF(P146&gt;5,WEEKNUM(O146)+1,WEEKNUM(O146))</f>
        <v>37</v>
      </c>
      <c r="R146" s="116">
        <f>+YEAR(O146)</f>
        <v>2024</v>
      </c>
    </row>
    <row r="147" spans="1:18" ht="14.4" x14ac:dyDescent="0.3">
      <c r="A147" s="57" t="str">
        <f t="shared" si="4"/>
        <v>011012045544</v>
      </c>
      <c r="B147" s="37" t="s">
        <v>132</v>
      </c>
      <c r="C147" s="40" t="s">
        <v>59</v>
      </c>
      <c r="D147" s="35">
        <v>45544</v>
      </c>
      <c r="F147" s="107">
        <f>VLOOKUP(B147,Precios!$A$5:J24260,10,0)</f>
        <v>26.305399999999999</v>
      </c>
      <c r="G147" s="107">
        <f>+E147*F147</f>
        <v>0</v>
      </c>
      <c r="H147" s="134"/>
      <c r="J147" s="57"/>
      <c r="K147" s="75"/>
      <c r="L147" s="114"/>
      <c r="M147" s="114"/>
      <c r="O147" s="113">
        <f>+N147+D147</f>
        <v>45544</v>
      </c>
      <c r="P147" s="117">
        <f>+WEEKDAY(O147)</f>
        <v>2</v>
      </c>
      <c r="Q147" s="116">
        <f>+IF(P147&gt;5,WEEKNUM(O147)+1,WEEKNUM(O147))</f>
        <v>37</v>
      </c>
      <c r="R147" s="116">
        <f>+YEAR(O147)</f>
        <v>2024</v>
      </c>
    </row>
    <row r="148" spans="1:18" ht="14.4" x14ac:dyDescent="0.3">
      <c r="A148" s="57" t="str">
        <f t="shared" si="4"/>
        <v>00012745544</v>
      </c>
      <c r="B148" s="37" t="s">
        <v>275</v>
      </c>
      <c r="C148" s="40" t="s">
        <v>1339</v>
      </c>
      <c r="D148" s="35">
        <v>45544</v>
      </c>
      <c r="F148" s="107">
        <f>VLOOKUP(B148,Precios!$A$5:J24260,10,0)</f>
        <v>43.475299999999997</v>
      </c>
      <c r="G148" s="107">
        <f>+E148*F148</f>
        <v>0</v>
      </c>
      <c r="J148" s="57"/>
      <c r="K148" s="75"/>
      <c r="L148" s="114"/>
      <c r="M148" s="114"/>
      <c r="O148" s="113">
        <f>+N148+D148</f>
        <v>45544</v>
      </c>
      <c r="P148" s="117">
        <f>+WEEKDAY(O148)</f>
        <v>2</v>
      </c>
      <c r="Q148" s="116">
        <f>+IF(P148&gt;5,WEEKNUM(O148)+1,WEEKNUM(O148))</f>
        <v>37</v>
      </c>
      <c r="R148" s="116">
        <f>+YEAR(O148)</f>
        <v>2024</v>
      </c>
    </row>
    <row r="149" spans="1:18" x14ac:dyDescent="0.3">
      <c r="A149" s="57" t="str">
        <f t="shared" si="4"/>
        <v>00042845544</v>
      </c>
      <c r="B149" s="37" t="s">
        <v>767</v>
      </c>
      <c r="C149" s="40" t="s">
        <v>762</v>
      </c>
      <c r="D149" s="35">
        <v>45544</v>
      </c>
    </row>
    <row r="150" spans="1:18" x14ac:dyDescent="0.3">
      <c r="A150" s="57" t="str">
        <f t="shared" si="4"/>
        <v>00042745544</v>
      </c>
      <c r="B150" s="37" t="s">
        <v>780</v>
      </c>
      <c r="C150" s="40" t="s">
        <v>792</v>
      </c>
      <c r="D150" s="35">
        <v>45544</v>
      </c>
    </row>
    <row r="151" spans="1:18" x14ac:dyDescent="0.3">
      <c r="A151" s="57" t="str">
        <f t="shared" si="4"/>
        <v>00042645544</v>
      </c>
      <c r="B151" s="37" t="s">
        <v>766</v>
      </c>
      <c r="C151" s="40" t="s">
        <v>761</v>
      </c>
      <c r="D151" s="35">
        <v>45544</v>
      </c>
    </row>
    <row r="152" spans="1:18" x14ac:dyDescent="0.3">
      <c r="A152" s="57" t="str">
        <f t="shared" si="4"/>
        <v>00011345544</v>
      </c>
      <c r="B152" s="37" t="s">
        <v>280</v>
      </c>
      <c r="C152" s="40" t="s">
        <v>26</v>
      </c>
      <c r="D152" s="35">
        <v>45544</v>
      </c>
    </row>
    <row r="153" spans="1:18" x14ac:dyDescent="0.3">
      <c r="A153" s="57" t="str">
        <f t="shared" si="4"/>
        <v>007001045544</v>
      </c>
      <c r="B153" s="37" t="s">
        <v>143</v>
      </c>
      <c r="C153" s="40" t="s">
        <v>50</v>
      </c>
      <c r="D153" s="35">
        <v>45544</v>
      </c>
    </row>
    <row r="154" spans="1:18" ht="14.4" x14ac:dyDescent="0.3">
      <c r="A154" s="57" t="str">
        <f t="shared" si="4"/>
        <v>00046145544</v>
      </c>
      <c r="B154" s="37" t="s">
        <v>856</v>
      </c>
      <c r="C154" s="40" t="s">
        <v>842</v>
      </c>
      <c r="D154" s="35">
        <v>45544</v>
      </c>
      <c r="F154" s="107">
        <f>VLOOKUP(B154,Precios!$A$5:J24270,10,0)</f>
        <v>5366.7129999999997</v>
      </c>
      <c r="G154" s="107">
        <f>+E154*F154</f>
        <v>0</v>
      </c>
      <c r="I154" s="57"/>
      <c r="J154" s="57"/>
      <c r="K154" s="75"/>
      <c r="L154" s="7"/>
      <c r="M154" s="7"/>
      <c r="O154" s="113">
        <f>+N154+D154</f>
        <v>45544</v>
      </c>
      <c r="P154" s="117">
        <f>+WEEKDAY(O154)</f>
        <v>2</v>
      </c>
      <c r="Q154" s="116">
        <f>+IF(P154&gt;5,WEEKNUM(O154)+1,WEEKNUM(O154))</f>
        <v>37</v>
      </c>
      <c r="R154" s="116">
        <f>+YEAR(O154)</f>
        <v>2024</v>
      </c>
    </row>
    <row r="155" spans="1:18" ht="14.4" x14ac:dyDescent="0.3">
      <c r="A155" s="57" t="str">
        <f t="shared" si="4"/>
        <v>007000545544</v>
      </c>
      <c r="B155" s="37" t="s">
        <v>897</v>
      </c>
      <c r="C155" s="40" t="s">
        <v>1420</v>
      </c>
      <c r="D155" s="35">
        <v>45544</v>
      </c>
      <c r="E155" s="71">
        <v>300</v>
      </c>
      <c r="F155" s="107">
        <f>VLOOKUP(B155,Precios!$A$5:J24152,10,0)</f>
        <v>11011</v>
      </c>
      <c r="G155" s="107">
        <f>+E155*F155</f>
        <v>3303300</v>
      </c>
      <c r="H155" s="34" t="s">
        <v>2217</v>
      </c>
      <c r="I155" s="57" t="s">
        <v>1106</v>
      </c>
      <c r="J155" s="110" t="s">
        <v>1108</v>
      </c>
      <c r="K155" s="75"/>
      <c r="L155" s="114" t="s">
        <v>1061</v>
      </c>
      <c r="M155" s="114" t="s">
        <v>1062</v>
      </c>
      <c r="N155" s="112">
        <v>60</v>
      </c>
      <c r="O155" s="113">
        <f>+N155+D155</f>
        <v>45604</v>
      </c>
      <c r="P155" s="117">
        <f>+WEEKDAY(O155)</f>
        <v>6</v>
      </c>
      <c r="Q155" s="116">
        <f>+IF(P155&gt;5,WEEKNUM(O155)+1,WEEKNUM(O155))</f>
        <v>46</v>
      </c>
      <c r="R155" s="116">
        <f>+YEAR(O155)</f>
        <v>2024</v>
      </c>
    </row>
    <row r="156" spans="1:18" ht="14.4" x14ac:dyDescent="0.3">
      <c r="A156" s="57" t="str">
        <f t="shared" si="4"/>
        <v>00020945544</v>
      </c>
      <c r="B156" s="37" t="s">
        <v>256</v>
      </c>
      <c r="C156" s="40" t="s">
        <v>255</v>
      </c>
      <c r="D156" s="35">
        <v>45544</v>
      </c>
      <c r="F156" s="107">
        <f>VLOOKUP(B156,Precios!$A$5:J24239,10,0)</f>
        <v>3922.75</v>
      </c>
      <c r="G156" s="107">
        <f>+E156*F156</f>
        <v>0</v>
      </c>
      <c r="K156" s="75"/>
      <c r="L156" s="114"/>
      <c r="M156" s="114"/>
      <c r="O156" s="113">
        <f>+N156+D156</f>
        <v>45544</v>
      </c>
      <c r="P156" s="117">
        <f>+WEEKDAY(O156)</f>
        <v>2</v>
      </c>
      <c r="Q156" s="116">
        <f>+IF(P156&gt;5,WEEKNUM(O156)+1,WEEKNUM(O156))</f>
        <v>37</v>
      </c>
      <c r="R156" s="116">
        <f>+YEAR(O156)</f>
        <v>2024</v>
      </c>
    </row>
    <row r="157" spans="1:18" x14ac:dyDescent="0.3">
      <c r="A157" s="57" t="str">
        <f t="shared" si="4"/>
        <v>00035245544</v>
      </c>
      <c r="B157" s="37" t="s">
        <v>178</v>
      </c>
      <c r="C157" s="40" t="s">
        <v>351</v>
      </c>
      <c r="D157" s="35">
        <v>45544</v>
      </c>
    </row>
    <row r="158" spans="1:18" x14ac:dyDescent="0.3">
      <c r="A158" s="57" t="str">
        <f t="shared" si="4"/>
        <v>00034045544</v>
      </c>
      <c r="B158" s="37" t="s">
        <v>189</v>
      </c>
      <c r="C158" s="40" t="s">
        <v>57</v>
      </c>
      <c r="D158" s="35">
        <v>45544</v>
      </c>
    </row>
    <row r="159" spans="1:18" ht="14.4" x14ac:dyDescent="0.3">
      <c r="A159" s="57" t="str">
        <f t="shared" si="4"/>
        <v>00017045544</v>
      </c>
      <c r="B159" s="37" t="s">
        <v>273</v>
      </c>
      <c r="C159" s="40" t="s">
        <v>27</v>
      </c>
      <c r="D159" s="35">
        <v>45544</v>
      </c>
      <c r="F159" s="107">
        <f>VLOOKUP(B159,Precios!$A$5:J24168,10,0)</f>
        <v>1312.5615359999999</v>
      </c>
      <c r="G159" s="107">
        <f>+E159*F159</f>
        <v>0</v>
      </c>
      <c r="I159" s="57"/>
      <c r="L159" s="114"/>
      <c r="M159" s="114"/>
      <c r="O159" s="113"/>
      <c r="P159" s="117">
        <f>+WEEKDAY(O159)</f>
        <v>7</v>
      </c>
      <c r="Q159" s="116">
        <f>+IF(P159&gt;5,WEEKNUM(O159)+1,WEEKNUM(O159))</f>
        <v>1</v>
      </c>
      <c r="R159" s="116">
        <f>+YEAR(O159)</f>
        <v>1900</v>
      </c>
    </row>
    <row r="160" spans="1:18" x14ac:dyDescent="0.3">
      <c r="A160" s="57" t="str">
        <f t="shared" si="4"/>
        <v>00040345544</v>
      </c>
      <c r="B160" s="37" t="s">
        <v>716</v>
      </c>
      <c r="C160" s="40" t="s">
        <v>732</v>
      </c>
      <c r="D160" s="35">
        <v>45544</v>
      </c>
    </row>
    <row r="161" spans="1:18" x14ac:dyDescent="0.3">
      <c r="A161" s="57" t="str">
        <f t="shared" si="4"/>
        <v>011005445544</v>
      </c>
      <c r="B161" s="37" t="s">
        <v>134</v>
      </c>
      <c r="C161" s="40" t="s">
        <v>441</v>
      </c>
      <c r="D161" s="35">
        <v>45544</v>
      </c>
    </row>
    <row r="162" spans="1:18" ht="14.4" x14ac:dyDescent="0.3">
      <c r="A162" s="57" t="str">
        <f t="shared" si="4"/>
        <v>00040845544</v>
      </c>
      <c r="B162" s="37" t="s">
        <v>747</v>
      </c>
      <c r="C162" s="40" t="s">
        <v>736</v>
      </c>
      <c r="D162" s="35">
        <v>45544</v>
      </c>
      <c r="F162" s="107">
        <f>VLOOKUP(B162,Precios!$A$5:J24244,10,0)</f>
        <v>12596.584000000001</v>
      </c>
      <c r="G162" s="107">
        <f>+E162*F162</f>
        <v>0</v>
      </c>
      <c r="L162" s="114"/>
      <c r="M162" s="114"/>
      <c r="O162" s="113"/>
      <c r="P162" s="117">
        <f>+WEEKDAY(O162)</f>
        <v>7</v>
      </c>
      <c r="Q162" s="116">
        <f>+IF(P162&gt;5,WEEKNUM(O162)+1,WEEKNUM(O162))</f>
        <v>1</v>
      </c>
      <c r="R162" s="116">
        <f>+YEAR(O162)</f>
        <v>1900</v>
      </c>
    </row>
    <row r="163" spans="1:18" ht="14.4" x14ac:dyDescent="0.3">
      <c r="A163" s="57" t="str">
        <f t="shared" si="4"/>
        <v>0000245544</v>
      </c>
      <c r="B163" s="37" t="s">
        <v>692</v>
      </c>
      <c r="C163" s="40" t="s">
        <v>693</v>
      </c>
      <c r="D163" s="35">
        <v>45544</v>
      </c>
      <c r="F163" s="107">
        <f>VLOOKUP(B163,Precios!$A$5:J24243,10,0)</f>
        <v>5691.84</v>
      </c>
      <c r="G163" s="107">
        <f>+E163*F163</f>
        <v>0</v>
      </c>
      <c r="L163" s="114"/>
      <c r="M163" s="114"/>
      <c r="O163" s="113">
        <f>+N163+D163</f>
        <v>45544</v>
      </c>
      <c r="P163" s="117">
        <f>+WEEKDAY(O163)</f>
        <v>2</v>
      </c>
      <c r="Q163" s="116">
        <f>+IF(P163&gt;5,WEEKNUM(O163)+1,WEEKNUM(O163))</f>
        <v>37</v>
      </c>
      <c r="R163" s="116">
        <f>+YEAR(O163)</f>
        <v>2024</v>
      </c>
    </row>
    <row r="164" spans="1:18" ht="14.4" x14ac:dyDescent="0.3">
      <c r="A164" s="57" t="str">
        <f t="shared" si="4"/>
        <v>00023845544</v>
      </c>
      <c r="B164" s="37" t="s">
        <v>249</v>
      </c>
      <c r="C164" s="40" t="s">
        <v>78</v>
      </c>
      <c r="D164" s="35">
        <v>45544</v>
      </c>
      <c r="F164" s="107">
        <f>VLOOKUP(B164,Precios!$A$5:J24261,10,0)</f>
        <v>43075.031999999992</v>
      </c>
      <c r="G164" s="107">
        <f>+E164*F164</f>
        <v>0</v>
      </c>
      <c r="K164" s="75"/>
      <c r="L164" s="114"/>
      <c r="M164" s="114"/>
      <c r="O164" s="113"/>
      <c r="P164" s="117">
        <f>+WEEKDAY(O164)</f>
        <v>7</v>
      </c>
      <c r="Q164" s="116">
        <f>+IF(P164&gt;5,WEEKNUM(O164)+1,WEEKNUM(O164))</f>
        <v>1</v>
      </c>
      <c r="R164" s="116">
        <f>+YEAR(O164)</f>
        <v>1900</v>
      </c>
    </row>
    <row r="165" spans="1:18" x14ac:dyDescent="0.3">
      <c r="A165" s="57" t="str">
        <f t="shared" si="4"/>
        <v>00034345544</v>
      </c>
      <c r="B165" s="37" t="s">
        <v>187</v>
      </c>
      <c r="C165" s="40" t="s">
        <v>34</v>
      </c>
      <c r="D165" s="35">
        <v>45544</v>
      </c>
    </row>
    <row r="166" spans="1:18" x14ac:dyDescent="0.3">
      <c r="A166" s="57" t="str">
        <f t="shared" si="4"/>
        <v>00034445544</v>
      </c>
      <c r="B166" s="37" t="s">
        <v>186</v>
      </c>
      <c r="C166" s="40" t="s">
        <v>347</v>
      </c>
      <c r="D166" s="35">
        <v>45544</v>
      </c>
    </row>
    <row r="167" spans="1:18" x14ac:dyDescent="0.3">
      <c r="A167" s="57" t="str">
        <f t="shared" si="4"/>
        <v>00034645544</v>
      </c>
      <c r="B167" s="37" t="s">
        <v>184</v>
      </c>
      <c r="C167" s="40" t="s">
        <v>348</v>
      </c>
      <c r="D167" s="35">
        <v>45544</v>
      </c>
    </row>
    <row r="168" spans="1:18" x14ac:dyDescent="0.3">
      <c r="A168" s="57" t="str">
        <f t="shared" si="4"/>
        <v>00034745544</v>
      </c>
      <c r="B168" s="37" t="s">
        <v>183</v>
      </c>
      <c r="C168" s="40" t="s">
        <v>35</v>
      </c>
      <c r="D168" s="35">
        <v>45544</v>
      </c>
    </row>
    <row r="169" spans="1:18" x14ac:dyDescent="0.3">
      <c r="A169" s="57" t="str">
        <f t="shared" si="4"/>
        <v>00035545544</v>
      </c>
      <c r="B169" s="37" t="s">
        <v>176</v>
      </c>
      <c r="C169" s="40" t="s">
        <v>38</v>
      </c>
      <c r="D169" s="35">
        <v>45544</v>
      </c>
    </row>
    <row r="170" spans="1:18" ht="14.4" x14ac:dyDescent="0.3">
      <c r="A170" s="57" t="str">
        <f t="shared" si="4"/>
        <v>004001845544</v>
      </c>
      <c r="B170" s="37" t="s">
        <v>152</v>
      </c>
      <c r="C170" s="40" t="s">
        <v>58</v>
      </c>
      <c r="D170" s="35">
        <v>45544</v>
      </c>
      <c r="F170" s="107">
        <f>VLOOKUP(B170,Precios!$A$5:J24274,10,0)</f>
        <v>5082</v>
      </c>
      <c r="G170" s="107">
        <f>+E170*F170</f>
        <v>0</v>
      </c>
      <c r="H170" s="7"/>
      <c r="I170" s="57"/>
      <c r="J170" s="57"/>
      <c r="L170" s="7"/>
      <c r="M170" s="7"/>
      <c r="O170" s="113">
        <f>+N170+D170</f>
        <v>45544</v>
      </c>
      <c r="P170" s="117">
        <f>+WEEKDAY(O170)</f>
        <v>2</v>
      </c>
      <c r="Q170" s="116">
        <f>+IF(P170&gt;5,WEEKNUM(O170)+1,WEEKNUM(O170))</f>
        <v>37</v>
      </c>
      <c r="R170" s="116">
        <f>+YEAR(O170)</f>
        <v>2024</v>
      </c>
    </row>
    <row r="171" spans="1:18" ht="14.4" x14ac:dyDescent="0.3">
      <c r="A171" s="57" t="str">
        <f t="shared" si="4"/>
        <v>004000545544</v>
      </c>
      <c r="B171" s="37" t="s">
        <v>155</v>
      </c>
      <c r="C171" s="40" t="s">
        <v>45</v>
      </c>
      <c r="D171" s="35">
        <v>45544</v>
      </c>
      <c r="F171" s="107">
        <f>VLOOKUP(B171,Precios!$A$5:J24194,10,0)</f>
        <v>6174.63</v>
      </c>
      <c r="G171" s="107">
        <f>+E171*F171</f>
        <v>0</v>
      </c>
      <c r="L171" s="114"/>
      <c r="M171" s="114"/>
      <c r="O171" s="113">
        <f>+N171+D171</f>
        <v>45544</v>
      </c>
      <c r="P171" s="117">
        <f>+WEEKDAY(O171)</f>
        <v>2</v>
      </c>
      <c r="Q171" s="116">
        <f>+IF(P171&gt;5,WEEKNUM(O171)+1,WEEKNUM(O171))</f>
        <v>37</v>
      </c>
      <c r="R171" s="116">
        <f>+YEAR(O171)</f>
        <v>2024</v>
      </c>
    </row>
    <row r="172" spans="1:18" x14ac:dyDescent="0.3">
      <c r="A172" s="57" t="str">
        <f t="shared" si="4"/>
        <v>004000645544</v>
      </c>
      <c r="B172" s="37" t="s">
        <v>658</v>
      </c>
      <c r="C172" s="40" t="s">
        <v>647</v>
      </c>
      <c r="D172" s="35">
        <v>45544</v>
      </c>
    </row>
    <row r="173" spans="1:18" x14ac:dyDescent="0.3">
      <c r="A173" s="57" t="str">
        <f t="shared" si="4"/>
        <v>004001045544</v>
      </c>
      <c r="B173" s="37" t="s">
        <v>659</v>
      </c>
      <c r="C173" s="40" t="s">
        <v>671</v>
      </c>
      <c r="D173" s="35">
        <v>45544</v>
      </c>
    </row>
    <row r="174" spans="1:18" x14ac:dyDescent="0.3">
      <c r="A174" s="57" t="str">
        <f t="shared" si="4"/>
        <v>004001145544</v>
      </c>
      <c r="B174" s="37" t="s">
        <v>660</v>
      </c>
      <c r="C174" s="40" t="s">
        <v>649</v>
      </c>
      <c r="D174" s="35">
        <v>45544</v>
      </c>
    </row>
    <row r="175" spans="1:18" x14ac:dyDescent="0.3">
      <c r="A175" s="57" t="str">
        <f t="shared" si="4"/>
        <v>00034545544</v>
      </c>
      <c r="B175" s="37" t="s">
        <v>185</v>
      </c>
      <c r="C175" s="40" t="s">
        <v>888</v>
      </c>
      <c r="D175" s="35">
        <v>45544</v>
      </c>
    </row>
    <row r="176" spans="1:18" x14ac:dyDescent="0.3">
      <c r="A176" s="57" t="str">
        <f t="shared" si="4"/>
        <v>004000145544</v>
      </c>
      <c r="B176" s="37" t="s">
        <v>828</v>
      </c>
      <c r="C176" s="40" t="s">
        <v>852</v>
      </c>
      <c r="D176" s="35">
        <v>45544</v>
      </c>
    </row>
    <row r="177" spans="1:4" x14ac:dyDescent="0.3">
      <c r="A177" s="57" t="str">
        <f t="shared" si="4"/>
        <v>00042045544</v>
      </c>
      <c r="B177" s="37" t="s">
        <v>752</v>
      </c>
      <c r="C177" s="40" t="s">
        <v>755</v>
      </c>
      <c r="D177" s="35">
        <v>45544</v>
      </c>
    </row>
    <row r="178" spans="1:4" x14ac:dyDescent="0.3">
      <c r="A178" s="57" t="str">
        <f t="shared" si="4"/>
        <v>004000445544</v>
      </c>
      <c r="B178" s="37" t="s">
        <v>657</v>
      </c>
      <c r="C178" s="40" t="s">
        <v>646</v>
      </c>
      <c r="D178" s="35">
        <v>45544</v>
      </c>
    </row>
    <row r="179" spans="1:4" x14ac:dyDescent="0.3">
      <c r="A179" s="57" t="str">
        <f t="shared" si="4"/>
        <v>00047745544</v>
      </c>
      <c r="B179" s="37" t="s">
        <v>904</v>
      </c>
      <c r="C179" s="40" t="s">
        <v>893</v>
      </c>
      <c r="D179" s="35">
        <v>45544</v>
      </c>
    </row>
    <row r="180" spans="1:4" x14ac:dyDescent="0.3">
      <c r="A180" s="57" t="str">
        <f t="shared" si="4"/>
        <v>004000745544</v>
      </c>
      <c r="B180" s="37" t="s">
        <v>153</v>
      </c>
      <c r="C180" s="40" t="s">
        <v>46</v>
      </c>
      <c r="D180" s="35">
        <v>45544</v>
      </c>
    </row>
    <row r="181" spans="1:4" x14ac:dyDescent="0.3">
      <c r="A181" s="57" t="str">
        <f t="shared" si="4"/>
        <v>00037245544</v>
      </c>
      <c r="B181" s="37" t="s">
        <v>599</v>
      </c>
      <c r="C181" s="40" t="s">
        <v>982</v>
      </c>
      <c r="D181" s="35">
        <v>45544</v>
      </c>
    </row>
    <row r="182" spans="1:4" x14ac:dyDescent="0.3">
      <c r="A182" s="57" t="str">
        <f t="shared" si="4"/>
        <v>00046245544</v>
      </c>
      <c r="B182" s="37" t="s">
        <v>895</v>
      </c>
      <c r="C182" s="40" t="s">
        <v>983</v>
      </c>
      <c r="D182" s="35">
        <v>45544</v>
      </c>
    </row>
    <row r="183" spans="1:4" x14ac:dyDescent="0.3">
      <c r="A183" s="57" t="str">
        <f t="shared" si="4"/>
        <v>00045445544</v>
      </c>
      <c r="B183" s="37" t="s">
        <v>825</v>
      </c>
      <c r="C183" s="40" t="s">
        <v>808</v>
      </c>
      <c r="D183" s="35">
        <v>45544</v>
      </c>
    </row>
    <row r="184" spans="1:4" x14ac:dyDescent="0.3">
      <c r="A184" s="57" t="str">
        <f t="shared" si="4"/>
        <v>00027345544</v>
      </c>
      <c r="B184" s="37" t="s">
        <v>238</v>
      </c>
      <c r="C184" s="40" t="s">
        <v>82</v>
      </c>
      <c r="D184" s="35">
        <v>45544</v>
      </c>
    </row>
    <row r="185" spans="1:4" x14ac:dyDescent="0.3">
      <c r="A185" s="57" t="str">
        <f t="shared" si="4"/>
        <v>00048445544</v>
      </c>
      <c r="B185" s="37" t="s">
        <v>898</v>
      </c>
      <c r="C185" s="40" t="s">
        <v>919</v>
      </c>
      <c r="D185" s="35">
        <v>45544</v>
      </c>
    </row>
    <row r="186" spans="1:4" x14ac:dyDescent="0.3">
      <c r="A186" s="57" t="str">
        <f t="shared" si="4"/>
        <v>00017245544</v>
      </c>
      <c r="B186" s="37" t="s">
        <v>270</v>
      </c>
      <c r="C186" s="40" t="s">
        <v>315</v>
      </c>
      <c r="D186" s="35">
        <v>45544</v>
      </c>
    </row>
    <row r="187" spans="1:4" x14ac:dyDescent="0.3">
      <c r="A187" s="57" t="str">
        <f t="shared" si="4"/>
        <v>009003045544</v>
      </c>
      <c r="B187" s="37" t="s">
        <v>137</v>
      </c>
      <c r="C187" s="40" t="s">
        <v>52</v>
      </c>
      <c r="D187" s="35">
        <v>45544</v>
      </c>
    </row>
    <row r="188" spans="1:4" x14ac:dyDescent="0.3">
      <c r="A188" s="57" t="str">
        <f t="shared" si="4"/>
        <v>009000645544</v>
      </c>
      <c r="B188" s="37" t="s">
        <v>139</v>
      </c>
      <c r="C188" s="40" t="s">
        <v>51</v>
      </c>
      <c r="D188" s="35">
        <v>45544</v>
      </c>
    </row>
    <row r="189" spans="1:4" x14ac:dyDescent="0.3">
      <c r="A189" s="57" t="str">
        <f t="shared" si="4"/>
        <v>009000345544</v>
      </c>
      <c r="B189" s="37" t="s">
        <v>638</v>
      </c>
      <c r="C189" s="40" t="s">
        <v>1202</v>
      </c>
      <c r="D189" s="35">
        <v>45544</v>
      </c>
    </row>
    <row r="190" spans="1:4" x14ac:dyDescent="0.3">
      <c r="A190" s="57" t="str">
        <f t="shared" ref="A190:A247" si="5">+TRIM(B190)&amp;D190</f>
        <v>009002645544</v>
      </c>
      <c r="B190" s="37" t="s">
        <v>666</v>
      </c>
      <c r="C190" s="40" t="s">
        <v>672</v>
      </c>
      <c r="D190" s="35">
        <v>45544</v>
      </c>
    </row>
    <row r="191" spans="1:4" x14ac:dyDescent="0.3">
      <c r="A191" s="57" t="str">
        <f t="shared" si="5"/>
        <v>005000945544</v>
      </c>
      <c r="B191" s="37" t="s">
        <v>379</v>
      </c>
      <c r="C191" s="40" t="s">
        <v>355</v>
      </c>
      <c r="D191" s="35">
        <v>45544</v>
      </c>
    </row>
    <row r="192" spans="1:4" x14ac:dyDescent="0.3">
      <c r="A192" s="57" t="str">
        <f t="shared" si="5"/>
        <v>00017445544</v>
      </c>
      <c r="B192" s="37" t="s">
        <v>631</v>
      </c>
      <c r="C192" s="40" t="s">
        <v>622</v>
      </c>
      <c r="D192" s="35">
        <v>45544</v>
      </c>
    </row>
    <row r="193" spans="1:18" ht="14.4" x14ac:dyDescent="0.3">
      <c r="A193" s="57" t="str">
        <f t="shared" si="5"/>
        <v>0005270145544</v>
      </c>
      <c r="B193" s="37" t="s">
        <v>1257</v>
      </c>
      <c r="C193" s="40" t="s">
        <v>1258</v>
      </c>
      <c r="D193" s="35">
        <v>45544</v>
      </c>
      <c r="F193" s="107">
        <f>VLOOKUP(B193,Precios!$A$5:J22914,10,0)</f>
        <v>9825.1999999999989</v>
      </c>
      <c r="G193" s="107">
        <f>+E193*F193</f>
        <v>0</v>
      </c>
      <c r="L193" s="114"/>
      <c r="M193" s="114"/>
      <c r="O193" s="113"/>
      <c r="P193" s="117">
        <f>+WEEKDAY(O193)</f>
        <v>7</v>
      </c>
      <c r="Q193" s="116">
        <f>+IF(P193&gt;5,WEEKNUM(O193)+1,WEEKNUM(O193))</f>
        <v>1</v>
      </c>
      <c r="R193" s="116">
        <f>+YEAR(O193)</f>
        <v>1900</v>
      </c>
    </row>
    <row r="194" spans="1:18" x14ac:dyDescent="0.3">
      <c r="A194" s="57" t="str">
        <f t="shared" si="5"/>
        <v>00049645544</v>
      </c>
      <c r="B194" s="37" t="s">
        <v>971</v>
      </c>
      <c r="C194" s="40" t="s">
        <v>969</v>
      </c>
      <c r="D194" s="35">
        <v>45544</v>
      </c>
    </row>
    <row r="195" spans="1:18" ht="14.4" x14ac:dyDescent="0.3">
      <c r="A195" s="57" t="str">
        <f t="shared" si="5"/>
        <v>00053045544</v>
      </c>
      <c r="B195" s="37" t="s">
        <v>1206</v>
      </c>
      <c r="C195" s="40" t="s">
        <v>1207</v>
      </c>
      <c r="D195" s="35">
        <v>45544</v>
      </c>
      <c r="F195" s="107">
        <f>VLOOKUP(B195,Precios!$A$5:J24363,10,0)</f>
        <v>1536.7</v>
      </c>
      <c r="G195" s="107">
        <f>+E195*F195</f>
        <v>0</v>
      </c>
      <c r="K195" s="75"/>
      <c r="L195" s="130"/>
      <c r="M195" s="130"/>
      <c r="O195" s="113">
        <f>+N195+D195</f>
        <v>45544</v>
      </c>
      <c r="P195" s="117">
        <f>+WEEKDAY(O195)</f>
        <v>2</v>
      </c>
      <c r="Q195" s="116">
        <f>+IF(P195&gt;5,WEEKNUM(O195)+1,WEEKNUM(O195))</f>
        <v>37</v>
      </c>
      <c r="R195" s="116">
        <f>+YEAR(O195)</f>
        <v>2024</v>
      </c>
    </row>
    <row r="196" spans="1:18" ht="14.4" x14ac:dyDescent="0.3">
      <c r="A196" s="57" t="str">
        <f t="shared" si="5"/>
        <v>0004520345544</v>
      </c>
      <c r="B196" s="37" t="s">
        <v>1253</v>
      </c>
      <c r="C196" s="40" t="s">
        <v>990</v>
      </c>
      <c r="D196" s="35">
        <v>45544</v>
      </c>
      <c r="F196" s="107">
        <f>VLOOKUP(B196,Precios!$A$5:J22919,10,0)</f>
        <v>10648</v>
      </c>
      <c r="G196" s="107">
        <f>+E196*F196</f>
        <v>0</v>
      </c>
      <c r="L196" s="114"/>
      <c r="M196" s="114"/>
      <c r="O196" s="113"/>
      <c r="P196" s="117">
        <f>+WEEKDAY(O196)</f>
        <v>7</v>
      </c>
      <c r="Q196" s="116">
        <f>+IF(P196&gt;5,WEEKNUM(O196)+1,WEEKNUM(O196))</f>
        <v>1</v>
      </c>
      <c r="R196" s="116">
        <f>+YEAR(O196)</f>
        <v>1900</v>
      </c>
    </row>
    <row r="197" spans="1:18" x14ac:dyDescent="0.3">
      <c r="A197" s="57" t="str">
        <f t="shared" si="5"/>
        <v>0004790245544</v>
      </c>
      <c r="B197" s="37" t="s">
        <v>1288</v>
      </c>
      <c r="C197" s="40" t="s">
        <v>878</v>
      </c>
      <c r="D197" s="35">
        <v>45544</v>
      </c>
    </row>
    <row r="198" spans="1:18" ht="14.4" x14ac:dyDescent="0.3">
      <c r="A198" s="57" t="str">
        <f t="shared" si="5"/>
        <v>00052445544</v>
      </c>
      <c r="B198" s="37" t="s">
        <v>997</v>
      </c>
      <c r="C198" s="40" t="s">
        <v>998</v>
      </c>
      <c r="D198" s="35">
        <v>45544</v>
      </c>
      <c r="F198" s="107">
        <f>VLOOKUP(B198,Precios!$A$5:J24366,10,0)</f>
        <v>28.2898</v>
      </c>
      <c r="G198" s="107">
        <f>+E198*F198</f>
        <v>0</v>
      </c>
      <c r="J198" s="57"/>
      <c r="K198" s="75"/>
      <c r="L198" s="114"/>
      <c r="M198" s="114"/>
      <c r="O198" s="113">
        <f>+N198+D198</f>
        <v>45544</v>
      </c>
      <c r="P198" s="117">
        <f>+WEEKDAY(O198)</f>
        <v>2</v>
      </c>
      <c r="Q198" s="116">
        <f>+IF(P198&gt;5,WEEKNUM(O198)+1,WEEKNUM(O198))</f>
        <v>37</v>
      </c>
      <c r="R198" s="116">
        <f>+YEAR(O198)</f>
        <v>2024</v>
      </c>
    </row>
    <row r="199" spans="1:18" x14ac:dyDescent="0.3">
      <c r="A199" s="57" t="str">
        <f t="shared" si="5"/>
        <v>00043445544</v>
      </c>
      <c r="B199" s="37" t="s">
        <v>1018</v>
      </c>
      <c r="C199" s="40" t="s">
        <v>1019</v>
      </c>
      <c r="D199" s="35">
        <v>45544</v>
      </c>
    </row>
    <row r="200" spans="1:18" x14ac:dyDescent="0.3">
      <c r="A200" s="57" t="str">
        <f t="shared" si="5"/>
        <v>00001045544</v>
      </c>
      <c r="B200" s="37" t="s">
        <v>1004</v>
      </c>
      <c r="C200" s="40" t="s">
        <v>1498</v>
      </c>
      <c r="D200" s="35">
        <v>45544</v>
      </c>
    </row>
    <row r="201" spans="1:18" x14ac:dyDescent="0.3">
      <c r="A201" s="57" t="str">
        <f t="shared" si="5"/>
        <v>0003600345544</v>
      </c>
      <c r="B201" s="37" t="s">
        <v>1499</v>
      </c>
      <c r="C201" s="40" t="s">
        <v>87</v>
      </c>
      <c r="D201" s="35">
        <v>45544</v>
      </c>
    </row>
    <row r="202" spans="1:18" x14ac:dyDescent="0.3">
      <c r="A202" s="57" t="str">
        <f t="shared" si="5"/>
        <v>0003610245544</v>
      </c>
      <c r="B202" s="37" t="s">
        <v>1501</v>
      </c>
      <c r="C202" s="40" t="s">
        <v>40</v>
      </c>
      <c r="D202" s="35">
        <v>45544</v>
      </c>
    </row>
    <row r="203" spans="1:18" x14ac:dyDescent="0.3">
      <c r="A203" s="57" t="str">
        <f t="shared" si="5"/>
        <v>10008745544</v>
      </c>
      <c r="B203" s="37" t="s">
        <v>1022</v>
      </c>
      <c r="C203" s="40" t="s">
        <v>1503</v>
      </c>
      <c r="D203" s="35">
        <v>45544</v>
      </c>
    </row>
    <row r="204" spans="1:18" x14ac:dyDescent="0.3">
      <c r="A204" s="57" t="str">
        <f t="shared" si="5"/>
        <v>0003620245544</v>
      </c>
      <c r="B204" s="37" t="s">
        <v>1504</v>
      </c>
      <c r="C204" s="40" t="s">
        <v>41</v>
      </c>
      <c r="D204" s="35">
        <v>45544</v>
      </c>
    </row>
    <row r="205" spans="1:18" x14ac:dyDescent="0.3">
      <c r="A205" s="57" t="str">
        <f t="shared" si="5"/>
        <v>PACK0680345544</v>
      </c>
      <c r="B205" s="37" t="s">
        <v>1479</v>
      </c>
      <c r="C205" s="40" t="s">
        <v>89</v>
      </c>
      <c r="D205" s="35">
        <v>45544</v>
      </c>
    </row>
    <row r="206" spans="1:18" x14ac:dyDescent="0.3">
      <c r="A206" s="57" t="str">
        <f t="shared" si="5"/>
        <v>0004230145544</v>
      </c>
      <c r="B206" s="37" t="s">
        <v>1473</v>
      </c>
      <c r="C206" s="40" t="s">
        <v>769</v>
      </c>
      <c r="D206" s="35">
        <v>45544</v>
      </c>
    </row>
    <row r="207" spans="1:18" x14ac:dyDescent="0.3">
      <c r="A207" s="57" t="str">
        <f t="shared" si="5"/>
        <v>0003160245544</v>
      </c>
      <c r="B207" s="37" t="s">
        <v>1514</v>
      </c>
      <c r="C207" s="40" t="s">
        <v>84</v>
      </c>
      <c r="D207" s="35">
        <v>45544</v>
      </c>
    </row>
    <row r="208" spans="1:18" ht="14.4" x14ac:dyDescent="0.3">
      <c r="A208" s="57" t="str">
        <f t="shared" si="5"/>
        <v>PACK0670345544</v>
      </c>
      <c r="B208" s="37" t="s">
        <v>1480</v>
      </c>
      <c r="C208" s="40" t="s">
        <v>113</v>
      </c>
      <c r="D208" s="35">
        <v>45544</v>
      </c>
      <c r="F208" s="107">
        <f>VLOOKUP(B208,Precios!$A$5:J24292,10,0)</f>
        <v>11434.5</v>
      </c>
      <c r="G208" s="107">
        <f>+E208*F208</f>
        <v>0</v>
      </c>
      <c r="K208" s="75"/>
      <c r="L208" s="114"/>
      <c r="M208" s="114"/>
      <c r="O208" s="113"/>
      <c r="P208" s="117">
        <f>+WEEKDAY(O208)</f>
        <v>7</v>
      </c>
      <c r="Q208" s="116">
        <f>+IF(P208&gt;5,WEEKNUM(O208)+1,WEEKNUM(O208))</f>
        <v>1</v>
      </c>
      <c r="R208" s="116">
        <f>+YEAR(O208)</f>
        <v>1900</v>
      </c>
    </row>
    <row r="209" spans="1:18" x14ac:dyDescent="0.3">
      <c r="A209" s="57" t="str">
        <f t="shared" si="5"/>
        <v>0002780145544</v>
      </c>
      <c r="B209" s="37" t="s">
        <v>1472</v>
      </c>
      <c r="C209" s="40" t="s">
        <v>69</v>
      </c>
      <c r="D209" s="35">
        <v>45544</v>
      </c>
    </row>
    <row r="210" spans="1:18" x14ac:dyDescent="0.3">
      <c r="A210" s="57" t="str">
        <f t="shared" si="5"/>
        <v>0002760145544</v>
      </c>
      <c r="B210" s="37" t="s">
        <v>1471</v>
      </c>
      <c r="C210" s="40" t="s">
        <v>67</v>
      </c>
      <c r="D210" s="35">
        <v>45544</v>
      </c>
    </row>
    <row r="211" spans="1:18" x14ac:dyDescent="0.3">
      <c r="A211" s="57" t="str">
        <f t="shared" si="5"/>
        <v>0002790145544</v>
      </c>
      <c r="B211" s="37" t="s">
        <v>1470</v>
      </c>
      <c r="C211" s="40" t="s">
        <v>62</v>
      </c>
      <c r="D211" s="35">
        <v>45544</v>
      </c>
    </row>
    <row r="212" spans="1:18" x14ac:dyDescent="0.3">
      <c r="A212" s="57" t="str">
        <f t="shared" si="5"/>
        <v>0011008945544</v>
      </c>
      <c r="B212" s="37" t="s">
        <v>966</v>
      </c>
      <c r="C212" s="40" t="s">
        <v>1828</v>
      </c>
      <c r="D212" s="35">
        <v>45544</v>
      </c>
    </row>
    <row r="213" spans="1:18" x14ac:dyDescent="0.3">
      <c r="A213" s="57" t="str">
        <f t="shared" si="5"/>
        <v>0003630245544</v>
      </c>
      <c r="B213" s="37" t="s">
        <v>1512</v>
      </c>
      <c r="C213" s="40" t="s">
        <v>42</v>
      </c>
      <c r="D213" s="35">
        <v>45544</v>
      </c>
    </row>
    <row r="214" spans="1:18" ht="14.4" x14ac:dyDescent="0.3">
      <c r="A214" s="57" t="str">
        <f t="shared" si="5"/>
        <v>0004720345544</v>
      </c>
      <c r="B214" s="37" t="s">
        <v>1336</v>
      </c>
      <c r="C214" s="40" t="s">
        <v>1848</v>
      </c>
      <c r="D214" s="35">
        <v>45544</v>
      </c>
      <c r="F214" s="107">
        <f>VLOOKUP(B214,Precios!$A$5:J24272,10,0)</f>
        <v>290.71459999999996</v>
      </c>
      <c r="G214" s="107">
        <f>+E214*F214</f>
        <v>0</v>
      </c>
      <c r="K214" s="75"/>
      <c r="L214" s="114"/>
      <c r="M214" s="114"/>
      <c r="O214" s="113">
        <f>+N214+D214</f>
        <v>45544</v>
      </c>
      <c r="P214" s="117">
        <f>+WEEKDAY(O214)</f>
        <v>2</v>
      </c>
      <c r="Q214" s="116">
        <f>+IF(P214&gt;5,WEEKNUM(O214)+1,WEEKNUM(O214))</f>
        <v>37</v>
      </c>
      <c r="R214" s="116">
        <f>+YEAR(O214)</f>
        <v>2024</v>
      </c>
    </row>
    <row r="215" spans="1:18" x14ac:dyDescent="0.3">
      <c r="A215" s="57" t="str">
        <f t="shared" si="5"/>
        <v>00054445544</v>
      </c>
      <c r="B215" s="37" t="s">
        <v>1956</v>
      </c>
      <c r="C215" s="40" t="s">
        <v>1957</v>
      </c>
      <c r="D215" s="35">
        <v>45544</v>
      </c>
    </row>
    <row r="216" spans="1:18" x14ac:dyDescent="0.3">
      <c r="A216" s="57" t="str">
        <f t="shared" si="5"/>
        <v>00050045544</v>
      </c>
      <c r="B216" s="37" t="s">
        <v>975</v>
      </c>
      <c r="C216" s="40" t="s">
        <v>1413</v>
      </c>
      <c r="D216" s="35">
        <v>45544</v>
      </c>
    </row>
    <row r="217" spans="1:18" x14ac:dyDescent="0.3">
      <c r="A217" s="57" t="str">
        <f t="shared" si="5"/>
        <v>00050145544</v>
      </c>
      <c r="B217" s="37" t="s">
        <v>980</v>
      </c>
      <c r="C217" s="40" t="s">
        <v>2151</v>
      </c>
      <c r="D217" s="35">
        <v>45544</v>
      </c>
    </row>
    <row r="218" spans="1:18" x14ac:dyDescent="0.3">
      <c r="A218" s="57" t="str">
        <f t="shared" si="5"/>
        <v>0004210145544</v>
      </c>
      <c r="B218" s="37" t="s">
        <v>1448</v>
      </c>
      <c r="C218" s="40" t="s">
        <v>758</v>
      </c>
      <c r="D218" s="35">
        <v>45544</v>
      </c>
    </row>
    <row r="219" spans="1:18" x14ac:dyDescent="0.3">
      <c r="A219" s="57" t="str">
        <f t="shared" si="5"/>
        <v>00053645544</v>
      </c>
      <c r="B219" s="37" t="s">
        <v>1845</v>
      </c>
      <c r="C219" s="40" t="s">
        <v>1846</v>
      </c>
      <c r="D219" s="35">
        <v>45544</v>
      </c>
    </row>
    <row r="220" spans="1:18" x14ac:dyDescent="0.3">
      <c r="A220" s="57" t="str">
        <f t="shared" si="5"/>
        <v>0005440045544</v>
      </c>
      <c r="B220" s="37" t="s">
        <v>2014</v>
      </c>
      <c r="C220" s="40" t="s">
        <v>2015</v>
      </c>
      <c r="D220" s="35">
        <v>45544</v>
      </c>
    </row>
    <row r="221" spans="1:18" x14ac:dyDescent="0.3">
      <c r="A221" s="57" t="str">
        <f t="shared" si="5"/>
        <v>0005450045544</v>
      </c>
      <c r="B221" s="37" t="s">
        <v>2016</v>
      </c>
      <c r="C221" s="40" t="s">
        <v>2017</v>
      </c>
      <c r="D221" s="35">
        <v>45544</v>
      </c>
    </row>
    <row r="222" spans="1:18" x14ac:dyDescent="0.3">
      <c r="A222" s="57" t="str">
        <f t="shared" si="5"/>
        <v>0005460045544</v>
      </c>
      <c r="B222" s="37" t="s">
        <v>2018</v>
      </c>
      <c r="C222" s="40" t="s">
        <v>2019</v>
      </c>
      <c r="D222" s="35">
        <v>45544</v>
      </c>
    </row>
    <row r="223" spans="1:18" x14ac:dyDescent="0.3">
      <c r="A223" s="57" t="str">
        <f t="shared" si="5"/>
        <v>0005510045544</v>
      </c>
      <c r="B223" s="37" t="s">
        <v>2020</v>
      </c>
      <c r="C223" s="40" t="s">
        <v>2021</v>
      </c>
      <c r="D223" s="35">
        <v>45544</v>
      </c>
    </row>
    <row r="224" spans="1:18" x14ac:dyDescent="0.3">
      <c r="A224" s="57" t="str">
        <f t="shared" si="5"/>
        <v>0005470045544</v>
      </c>
      <c r="B224" s="37" t="s">
        <v>2023</v>
      </c>
      <c r="C224" s="40" t="s">
        <v>2024</v>
      </c>
      <c r="D224" s="35">
        <v>45544</v>
      </c>
    </row>
    <row r="225" spans="1:18" x14ac:dyDescent="0.3">
      <c r="A225" s="57" t="str">
        <f t="shared" si="5"/>
        <v>0005480045544</v>
      </c>
      <c r="B225" s="37" t="s">
        <v>2026</v>
      </c>
      <c r="C225" s="40" t="s">
        <v>2027</v>
      </c>
      <c r="D225" s="35">
        <v>45544</v>
      </c>
    </row>
    <row r="226" spans="1:18" x14ac:dyDescent="0.3">
      <c r="A226" s="57" t="str">
        <f t="shared" si="5"/>
        <v>00054545544</v>
      </c>
      <c r="B226" s="37" t="s">
        <v>1975</v>
      </c>
      <c r="C226" s="40" t="s">
        <v>1976</v>
      </c>
      <c r="D226" s="35">
        <v>45544</v>
      </c>
    </row>
    <row r="227" spans="1:18" x14ac:dyDescent="0.3">
      <c r="A227" s="57" t="str">
        <f t="shared" si="5"/>
        <v>0003580145544</v>
      </c>
      <c r="B227" s="37" t="s">
        <v>1474</v>
      </c>
      <c r="C227" s="40" t="s">
        <v>171</v>
      </c>
      <c r="D227" s="35">
        <v>45544</v>
      </c>
    </row>
    <row r="228" spans="1:18" x14ac:dyDescent="0.3">
      <c r="A228" s="57" t="str">
        <f t="shared" si="5"/>
        <v>0005490045544</v>
      </c>
      <c r="B228" s="37" t="s">
        <v>2058</v>
      </c>
      <c r="C228" s="40" t="s">
        <v>2059</v>
      </c>
      <c r="D228" s="35">
        <v>45544</v>
      </c>
    </row>
    <row r="229" spans="1:18" ht="14.4" x14ac:dyDescent="0.3">
      <c r="A229" s="57" t="str">
        <f t="shared" si="5"/>
        <v>0004220145544</v>
      </c>
      <c r="B229" s="37" t="s">
        <v>1467</v>
      </c>
      <c r="C229" s="40" t="s">
        <v>759</v>
      </c>
      <c r="D229" s="35">
        <v>45544</v>
      </c>
      <c r="F229" s="107">
        <f>VLOOKUP(B229,Precios!$A$5:J22954,10,0)</f>
        <v>11011</v>
      </c>
      <c r="G229" s="107">
        <f>+E229*F229</f>
        <v>0</v>
      </c>
      <c r="L229" s="114"/>
      <c r="M229" s="114"/>
      <c r="O229" s="113">
        <f>+N229+D229</f>
        <v>45544</v>
      </c>
      <c r="P229" s="117">
        <f>+WEEKDAY(O229)</f>
        <v>2</v>
      </c>
      <c r="Q229" s="116">
        <f>+IF(P229&gt;5,WEEKNUM(O229)+1,WEEKNUM(O229))</f>
        <v>37</v>
      </c>
      <c r="R229" s="116">
        <f>+YEAR(O229)</f>
        <v>2024</v>
      </c>
    </row>
    <row r="230" spans="1:18" ht="14.4" x14ac:dyDescent="0.3">
      <c r="A230" s="57" t="str">
        <f t="shared" si="5"/>
        <v>00035C45544</v>
      </c>
      <c r="B230" s="37" t="s">
        <v>2098</v>
      </c>
      <c r="C230" s="40" t="s">
        <v>2115</v>
      </c>
      <c r="D230" s="35">
        <v>45544</v>
      </c>
      <c r="F230" s="107">
        <f>VLOOKUP(B230,Precios!$A$5:J24337,10,0)</f>
        <v>493.94620000000003</v>
      </c>
      <c r="G230" s="107">
        <f>+E230*F230</f>
        <v>0</v>
      </c>
      <c r="K230" s="75"/>
      <c r="L230" s="114"/>
      <c r="M230" s="114"/>
      <c r="O230" s="113">
        <f>+N230+D230</f>
        <v>45544</v>
      </c>
      <c r="P230" s="117">
        <f>+WEEKDAY(O230)</f>
        <v>2</v>
      </c>
      <c r="Q230" s="116">
        <f>+IF(P230&gt;5,WEEKNUM(O230)+1,WEEKNUM(O230))</f>
        <v>37</v>
      </c>
      <c r="R230" s="116">
        <f>+YEAR(O230)</f>
        <v>2024</v>
      </c>
    </row>
    <row r="231" spans="1:18" x14ac:dyDescent="0.3">
      <c r="A231" s="57" t="str">
        <f t="shared" si="5"/>
        <v>00034C45544</v>
      </c>
      <c r="B231" s="37" t="s">
        <v>2097</v>
      </c>
      <c r="C231" s="40" t="s">
        <v>2125</v>
      </c>
      <c r="D231" s="35">
        <v>45544</v>
      </c>
    </row>
    <row r="232" spans="1:18" ht="14.4" x14ac:dyDescent="0.3">
      <c r="A232" s="57" t="str">
        <f t="shared" si="5"/>
        <v>0003740345537</v>
      </c>
      <c r="B232" s="37" t="s">
        <v>1466</v>
      </c>
      <c r="C232" s="40" t="s">
        <v>841</v>
      </c>
      <c r="D232" s="35">
        <v>45537</v>
      </c>
      <c r="F232" s="107">
        <f>VLOOKUP(B232,Precios!$A$5:J24324,10,0)</f>
        <v>11011</v>
      </c>
      <c r="G232" s="107">
        <f>+E232*F232</f>
        <v>0</v>
      </c>
      <c r="K232" s="75"/>
      <c r="L232" s="114"/>
      <c r="M232" s="114"/>
      <c r="O232" s="113"/>
      <c r="P232" s="117">
        <f>+WEEKDAY(O232)</f>
        <v>7</v>
      </c>
      <c r="Q232" s="116">
        <f>+IF(P232&gt;5,WEEKNUM(O232)+1,WEEKNUM(O232))</f>
        <v>1</v>
      </c>
      <c r="R232" s="116">
        <f>+YEAR(O232)</f>
        <v>1900</v>
      </c>
    </row>
    <row r="233" spans="1:18" ht="14.4" x14ac:dyDescent="0.3">
      <c r="A233" s="57" t="str">
        <f t="shared" si="5"/>
        <v>0005280145544</v>
      </c>
      <c r="B233" s="37" t="s">
        <v>1248</v>
      </c>
      <c r="C233" s="40" t="s">
        <v>1091</v>
      </c>
      <c r="D233" s="35">
        <v>45544</v>
      </c>
      <c r="F233" s="107">
        <f>VLOOKUP(B233,Precios!$A$5:J22962,10,0)</f>
        <v>10648</v>
      </c>
      <c r="G233" s="107">
        <f>+E233*F233</f>
        <v>0</v>
      </c>
      <c r="L233" s="114"/>
      <c r="M233" s="114"/>
      <c r="O233" s="113"/>
      <c r="P233" s="117">
        <f>+WEEKDAY(O233)</f>
        <v>7</v>
      </c>
      <c r="Q233" s="116">
        <f>+IF(P233&gt;5,WEEKNUM(O233)+1,WEEKNUM(O233))</f>
        <v>1</v>
      </c>
      <c r="R233" s="116">
        <f>+YEAR(O233)</f>
        <v>1900</v>
      </c>
    </row>
    <row r="234" spans="1:18" x14ac:dyDescent="0.3">
      <c r="A234" s="57" t="str">
        <f t="shared" si="5"/>
        <v>0003730445544</v>
      </c>
      <c r="B234" s="37" t="s">
        <v>2144</v>
      </c>
      <c r="C234" s="40" t="s">
        <v>597</v>
      </c>
      <c r="D234" s="35">
        <v>45544</v>
      </c>
    </row>
    <row r="235" spans="1:18" x14ac:dyDescent="0.3">
      <c r="A235" s="57" t="str">
        <f t="shared" si="5"/>
        <v>0004640345544</v>
      </c>
      <c r="B235" s="37" t="s">
        <v>1476</v>
      </c>
      <c r="C235" s="40" t="s">
        <v>892</v>
      </c>
      <c r="D235" s="35">
        <v>45544</v>
      </c>
    </row>
    <row r="236" spans="1:18" ht="14.4" x14ac:dyDescent="0.3">
      <c r="A236" s="57" t="str">
        <f t="shared" si="5"/>
        <v>001000145551</v>
      </c>
      <c r="B236" s="37" t="s">
        <v>161</v>
      </c>
      <c r="C236" s="40" t="s">
        <v>43</v>
      </c>
      <c r="D236" s="35">
        <v>45551</v>
      </c>
      <c r="F236" s="107">
        <f>VLOOKUP(B236,Precios!$A$5:J24196,10,0)</f>
        <v>1554.85</v>
      </c>
      <c r="G236" s="107">
        <f>+E236*F236</f>
        <v>0</v>
      </c>
      <c r="H236"/>
      <c r="I236" s="57"/>
      <c r="J236" s="57"/>
      <c r="K236" s="75"/>
      <c r="L236" s="114"/>
      <c r="M236" s="114"/>
      <c r="O236" s="113">
        <f>+N236+D236</f>
        <v>45551</v>
      </c>
      <c r="P236" s="117">
        <f>+WEEKDAY(O236)</f>
        <v>2</v>
      </c>
      <c r="Q236" s="116">
        <f>+IF(P236&gt;5,WEEKNUM(O236)+1,WEEKNUM(O236))</f>
        <v>38</v>
      </c>
      <c r="R236" s="116">
        <f>+YEAR(O236)</f>
        <v>2024</v>
      </c>
    </row>
    <row r="237" spans="1:18" x14ac:dyDescent="0.3">
      <c r="A237" s="57" t="str">
        <f t="shared" si="5"/>
        <v>00038645551</v>
      </c>
      <c r="B237" s="37" t="s">
        <v>680</v>
      </c>
      <c r="C237" s="40" t="s">
        <v>678</v>
      </c>
      <c r="D237" s="35">
        <v>45551</v>
      </c>
    </row>
    <row r="238" spans="1:18" x14ac:dyDescent="0.3">
      <c r="A238" s="57" t="str">
        <f t="shared" si="5"/>
        <v>00000945551</v>
      </c>
      <c r="B238" s="37" t="s">
        <v>302</v>
      </c>
      <c r="C238" s="40" t="s">
        <v>23</v>
      </c>
      <c r="D238" s="35">
        <v>45551</v>
      </c>
    </row>
    <row r="239" spans="1:18" ht="14.4" x14ac:dyDescent="0.3">
      <c r="A239" s="57" t="str">
        <f t="shared" si="5"/>
        <v>00020745551</v>
      </c>
      <c r="B239" s="37" t="s">
        <v>257</v>
      </c>
      <c r="C239" s="40" t="s">
        <v>30</v>
      </c>
      <c r="D239" s="35">
        <v>45551</v>
      </c>
      <c r="F239" s="107">
        <f>VLOOKUP(B239,Precios!$A$5:J24689,10,0)</f>
        <v>726</v>
      </c>
      <c r="G239" s="107">
        <f>+E239*F239</f>
        <v>0</v>
      </c>
      <c r="L239" s="114"/>
      <c r="M239" s="114"/>
      <c r="O239" s="113">
        <f>+N239+D239</f>
        <v>45551</v>
      </c>
      <c r="P239" s="117">
        <f>+WEEKDAY(O239)</f>
        <v>2</v>
      </c>
      <c r="Q239" s="116">
        <f>+IF(P239&gt;5,WEEKNUM(O239)+1,WEEKNUM(O239))</f>
        <v>38</v>
      </c>
      <c r="R239" s="116">
        <f>+YEAR(O239)</f>
        <v>2024</v>
      </c>
    </row>
    <row r="240" spans="1:18" x14ac:dyDescent="0.3">
      <c r="A240" s="57" t="str">
        <f t="shared" si="5"/>
        <v>007001445551</v>
      </c>
      <c r="B240" s="37" t="s">
        <v>141</v>
      </c>
      <c r="C240" s="40" t="s">
        <v>309</v>
      </c>
      <c r="D240" s="35">
        <v>45551</v>
      </c>
    </row>
    <row r="241" spans="1:18" x14ac:dyDescent="0.3">
      <c r="A241" s="57" t="str">
        <f t="shared" si="5"/>
        <v>00003345551</v>
      </c>
      <c r="B241" s="37" t="s">
        <v>296</v>
      </c>
      <c r="C241" s="40" t="s">
        <v>313</v>
      </c>
      <c r="D241" s="35">
        <v>45551</v>
      </c>
    </row>
    <row r="242" spans="1:18" ht="14.4" x14ac:dyDescent="0.3">
      <c r="A242" s="57" t="str">
        <f t="shared" si="5"/>
        <v>00019845551</v>
      </c>
      <c r="B242" s="37" t="s">
        <v>268</v>
      </c>
      <c r="C242" s="40" t="s">
        <v>312</v>
      </c>
      <c r="D242" s="35">
        <v>45551</v>
      </c>
      <c r="F242" s="107">
        <f>VLOOKUP(B242,Precios!$A$5:J24510,10,0)</f>
        <v>25289</v>
      </c>
      <c r="G242" s="107">
        <f>+E242*F242</f>
        <v>0</v>
      </c>
      <c r="L242" s="240"/>
      <c r="M242" s="240"/>
      <c r="O242" s="113">
        <f>+N242+D242</f>
        <v>45551</v>
      </c>
      <c r="P242" s="117">
        <f>+WEEKDAY(O242)</f>
        <v>2</v>
      </c>
      <c r="Q242" s="116">
        <f>+IF(P242&gt;5,WEEKNUM(O242)+1,WEEKNUM(O242))</f>
        <v>38</v>
      </c>
      <c r="R242" s="116">
        <f>+YEAR(O242)</f>
        <v>2024</v>
      </c>
    </row>
    <row r="243" spans="1:18" x14ac:dyDescent="0.3">
      <c r="A243" s="57" t="str">
        <f t="shared" si="5"/>
        <v>00020245551</v>
      </c>
      <c r="B243" s="37" t="s">
        <v>262</v>
      </c>
      <c r="C243" s="40" t="s">
        <v>75</v>
      </c>
      <c r="D243" s="35">
        <v>45551</v>
      </c>
    </row>
    <row r="244" spans="1:18" x14ac:dyDescent="0.3">
      <c r="A244" s="57" t="str">
        <f t="shared" si="5"/>
        <v>00001845551</v>
      </c>
      <c r="B244" s="37" t="s">
        <v>673</v>
      </c>
      <c r="C244" s="40" t="s">
        <v>679</v>
      </c>
      <c r="D244" s="35">
        <v>45551</v>
      </c>
    </row>
    <row r="245" spans="1:18" x14ac:dyDescent="0.3">
      <c r="A245" s="57" t="str">
        <f t="shared" si="5"/>
        <v>00045245551</v>
      </c>
      <c r="B245" s="37" t="s">
        <v>815</v>
      </c>
      <c r="C245" s="40" t="s">
        <v>800</v>
      </c>
      <c r="D245" s="35">
        <v>45551</v>
      </c>
    </row>
    <row r="246" spans="1:18" x14ac:dyDescent="0.3">
      <c r="A246" s="57" t="str">
        <f t="shared" si="5"/>
        <v>00023645551</v>
      </c>
      <c r="B246" s="37" t="s">
        <v>250</v>
      </c>
      <c r="C246" s="40" t="s">
        <v>31</v>
      </c>
      <c r="D246" s="35">
        <v>45551</v>
      </c>
    </row>
    <row r="247" spans="1:18" x14ac:dyDescent="0.3">
      <c r="A247" s="57" t="str">
        <f t="shared" si="5"/>
        <v>00047345551</v>
      </c>
      <c r="B247" s="37" t="s">
        <v>864</v>
      </c>
      <c r="C247" s="40" t="s">
        <v>850</v>
      </c>
      <c r="D247" s="35">
        <v>45551</v>
      </c>
    </row>
    <row r="248" spans="1:18" x14ac:dyDescent="0.3">
      <c r="A248" s="57" t="str">
        <f t="shared" ref="A248:A308" si="6">+TRIM(B248)&amp;D248</f>
        <v>00044745551</v>
      </c>
      <c r="B248" s="37" t="s">
        <v>810</v>
      </c>
      <c r="C248" s="40" t="s">
        <v>795</v>
      </c>
      <c r="D248" s="35">
        <v>45551</v>
      </c>
    </row>
    <row r="249" spans="1:18" x14ac:dyDescent="0.3">
      <c r="A249" s="57" t="str">
        <f t="shared" si="6"/>
        <v>00047545551</v>
      </c>
      <c r="B249" s="37" t="s">
        <v>866</v>
      </c>
      <c r="C249" s="40" t="s">
        <v>918</v>
      </c>
      <c r="D249" s="35">
        <v>45551</v>
      </c>
    </row>
    <row r="250" spans="1:18" x14ac:dyDescent="0.3">
      <c r="A250" s="57" t="str">
        <f t="shared" si="6"/>
        <v>00038245551</v>
      </c>
      <c r="B250" s="37" t="s">
        <v>635</v>
      </c>
      <c r="C250" s="40" t="s">
        <v>626</v>
      </c>
      <c r="D250" s="35">
        <v>45551</v>
      </c>
    </row>
    <row r="251" spans="1:18" x14ac:dyDescent="0.3">
      <c r="A251" s="57" t="str">
        <f t="shared" si="6"/>
        <v>00041245551</v>
      </c>
      <c r="B251" s="37" t="s">
        <v>735</v>
      </c>
      <c r="C251" s="40" t="s">
        <v>754</v>
      </c>
      <c r="D251" s="35">
        <v>45551</v>
      </c>
    </row>
    <row r="252" spans="1:18" x14ac:dyDescent="0.3">
      <c r="A252" s="57" t="str">
        <f t="shared" si="6"/>
        <v>00017345551</v>
      </c>
      <c r="B252" s="37" t="s">
        <v>269</v>
      </c>
      <c r="C252" s="40" t="s">
        <v>743</v>
      </c>
      <c r="D252" s="35">
        <v>45551</v>
      </c>
    </row>
    <row r="253" spans="1:18" ht="14.4" x14ac:dyDescent="0.3">
      <c r="A253" s="57" t="str">
        <f t="shared" si="6"/>
        <v>SW001845551</v>
      </c>
      <c r="B253" s="37" t="s">
        <v>99</v>
      </c>
      <c r="C253" s="40" t="s">
        <v>2206</v>
      </c>
      <c r="D253" s="35">
        <v>45551</v>
      </c>
      <c r="F253" s="107">
        <f>VLOOKUP(B253,Precios!$A$5:J24365,10,0)</f>
        <v>940.23049999999989</v>
      </c>
      <c r="G253" s="107">
        <f>+E253*F253</f>
        <v>0</v>
      </c>
      <c r="K253" s="75"/>
      <c r="L253" s="114"/>
      <c r="M253" s="114"/>
      <c r="O253" s="113">
        <f>+N253+D253</f>
        <v>45551</v>
      </c>
      <c r="P253" s="117">
        <f>+WEEKDAY(O253)</f>
        <v>2</v>
      </c>
      <c r="Q253" s="116">
        <f>+IF(P253&gt;5,WEEKNUM(O253)+1,WEEKNUM(O253))</f>
        <v>38</v>
      </c>
      <c r="R253" s="116">
        <f>+YEAR(O253)</f>
        <v>2024</v>
      </c>
    </row>
    <row r="254" spans="1:18" x14ac:dyDescent="0.3">
      <c r="A254" s="57" t="str">
        <f t="shared" si="6"/>
        <v>00001145551</v>
      </c>
      <c r="B254" s="37" t="s">
        <v>301</v>
      </c>
      <c r="C254" s="40" t="s">
        <v>605</v>
      </c>
      <c r="D254" s="35">
        <v>45551</v>
      </c>
    </row>
    <row r="255" spans="1:18" x14ac:dyDescent="0.3">
      <c r="A255" s="57" t="str">
        <f t="shared" si="6"/>
        <v>00041345551</v>
      </c>
      <c r="B255" s="37" t="s">
        <v>907</v>
      </c>
      <c r="C255" s="40" t="s">
        <v>2166</v>
      </c>
      <c r="D255" s="35">
        <v>45551</v>
      </c>
    </row>
    <row r="256" spans="1:18" x14ac:dyDescent="0.3">
      <c r="A256" s="57" t="str">
        <f t="shared" si="6"/>
        <v>003200245551</v>
      </c>
      <c r="B256" s="37" t="s">
        <v>158</v>
      </c>
      <c r="C256" s="40" t="s">
        <v>70</v>
      </c>
      <c r="D256" s="35">
        <v>45551</v>
      </c>
    </row>
    <row r="257" spans="1:18" x14ac:dyDescent="0.3">
      <c r="A257" s="57" t="str">
        <f t="shared" si="6"/>
        <v>00027245551</v>
      </c>
      <c r="B257" s="37" t="s">
        <v>239</v>
      </c>
      <c r="C257" s="40" t="s">
        <v>32</v>
      </c>
      <c r="D257" s="35">
        <v>45551</v>
      </c>
    </row>
    <row r="258" spans="1:18" x14ac:dyDescent="0.3">
      <c r="A258" s="57" t="str">
        <f t="shared" si="6"/>
        <v>00042445551</v>
      </c>
      <c r="B258" s="37" t="s">
        <v>765</v>
      </c>
      <c r="C258" s="40" t="s">
        <v>760</v>
      </c>
      <c r="D258" s="35">
        <v>45551</v>
      </c>
    </row>
    <row r="259" spans="1:18" ht="14.4" x14ac:dyDescent="0.3">
      <c r="A259" s="57" t="str">
        <f t="shared" si="6"/>
        <v>006001745551</v>
      </c>
      <c r="B259" s="37" t="s">
        <v>146</v>
      </c>
      <c r="C259" s="40" t="s">
        <v>88</v>
      </c>
      <c r="D259" s="35">
        <v>45551</v>
      </c>
      <c r="F259" s="107">
        <f>VLOOKUP(B259,Precios!$A$5:J24374,10,0)</f>
        <v>924.92399999999998</v>
      </c>
      <c r="G259" s="107">
        <f>+E259*F259</f>
        <v>0</v>
      </c>
      <c r="L259" s="114"/>
      <c r="M259" s="114"/>
      <c r="O259" s="113">
        <f>+N259+D259</f>
        <v>45551</v>
      </c>
      <c r="P259" s="117">
        <f>+WEEKDAY(O259)</f>
        <v>2</v>
      </c>
      <c r="Q259" s="116">
        <f>+IF(P259&gt;5,WEEKNUM(O259)+1,WEEKNUM(O259))</f>
        <v>38</v>
      </c>
      <c r="R259" s="116">
        <f>+YEAR(O259)</f>
        <v>2024</v>
      </c>
    </row>
    <row r="260" spans="1:18" x14ac:dyDescent="0.3">
      <c r="A260" s="57" t="str">
        <f t="shared" si="6"/>
        <v>00043045551</v>
      </c>
      <c r="B260" s="37" t="s">
        <v>771</v>
      </c>
      <c r="C260" s="40" t="s">
        <v>768</v>
      </c>
      <c r="D260" s="35">
        <v>45551</v>
      </c>
    </row>
    <row r="261" spans="1:18" ht="14.4" x14ac:dyDescent="0.3">
      <c r="A261" s="57" t="str">
        <f t="shared" si="6"/>
        <v>011012045551</v>
      </c>
      <c r="B261" s="37" t="s">
        <v>132</v>
      </c>
      <c r="C261" s="40" t="s">
        <v>59</v>
      </c>
      <c r="D261" s="35">
        <v>45551</v>
      </c>
      <c r="F261" s="107">
        <f>VLOOKUP(B261,Precios!$A$5:J24390,10,0)</f>
        <v>26.305399999999999</v>
      </c>
      <c r="G261" s="107">
        <f>+E261*F261</f>
        <v>0</v>
      </c>
      <c r="H261" s="134"/>
      <c r="J261" s="57"/>
      <c r="K261" s="75"/>
      <c r="L261" s="114"/>
      <c r="M261" s="114"/>
      <c r="O261" s="113">
        <f>+N261+D261</f>
        <v>45551</v>
      </c>
      <c r="P261" s="117">
        <f>+WEEKDAY(O261)</f>
        <v>2</v>
      </c>
      <c r="Q261" s="116">
        <f>+IF(P261&gt;5,WEEKNUM(O261)+1,WEEKNUM(O261))</f>
        <v>38</v>
      </c>
      <c r="R261" s="116">
        <f>+YEAR(O261)</f>
        <v>2024</v>
      </c>
    </row>
    <row r="262" spans="1:18" ht="14.4" x14ac:dyDescent="0.3">
      <c r="A262" s="57" t="str">
        <f t="shared" si="6"/>
        <v>00012745551</v>
      </c>
      <c r="B262" s="37" t="s">
        <v>275</v>
      </c>
      <c r="C262" s="40" t="s">
        <v>1339</v>
      </c>
      <c r="D262" s="35">
        <v>45551</v>
      </c>
      <c r="F262" s="107">
        <f>VLOOKUP(B262,Precios!$A$5:J24390,10,0)</f>
        <v>43.475299999999997</v>
      </c>
      <c r="G262" s="107">
        <f>+E262*F262</f>
        <v>0</v>
      </c>
      <c r="J262" s="57"/>
      <c r="K262" s="75"/>
      <c r="L262" s="114"/>
      <c r="M262" s="114"/>
      <c r="O262" s="113">
        <f>+N262+D262</f>
        <v>45551</v>
      </c>
      <c r="P262" s="117">
        <f>+WEEKDAY(O262)</f>
        <v>2</v>
      </c>
      <c r="Q262" s="116">
        <f>+IF(P262&gt;5,WEEKNUM(O262)+1,WEEKNUM(O262))</f>
        <v>38</v>
      </c>
      <c r="R262" s="116">
        <f>+YEAR(O262)</f>
        <v>2024</v>
      </c>
    </row>
    <row r="263" spans="1:18" x14ac:dyDescent="0.3">
      <c r="A263" s="57" t="str">
        <f t="shared" si="6"/>
        <v>00042845551</v>
      </c>
      <c r="B263" s="37" t="s">
        <v>767</v>
      </c>
      <c r="C263" s="40" t="s">
        <v>762</v>
      </c>
      <c r="D263" s="35">
        <v>45551</v>
      </c>
    </row>
    <row r="264" spans="1:18" x14ac:dyDescent="0.3">
      <c r="A264" s="57" t="str">
        <f t="shared" si="6"/>
        <v>00042745551</v>
      </c>
      <c r="B264" s="37" t="s">
        <v>780</v>
      </c>
      <c r="C264" s="40" t="s">
        <v>792</v>
      </c>
      <c r="D264" s="35">
        <v>45551</v>
      </c>
    </row>
    <row r="265" spans="1:18" x14ac:dyDescent="0.3">
      <c r="A265" s="57" t="str">
        <f t="shared" si="6"/>
        <v>00042645551</v>
      </c>
      <c r="B265" s="37" t="s">
        <v>766</v>
      </c>
      <c r="C265" s="40" t="s">
        <v>761</v>
      </c>
      <c r="D265" s="35">
        <v>45551</v>
      </c>
    </row>
    <row r="266" spans="1:18" x14ac:dyDescent="0.3">
      <c r="A266" s="57" t="str">
        <f t="shared" si="6"/>
        <v>007001045551</v>
      </c>
      <c r="B266" s="37" t="s">
        <v>143</v>
      </c>
      <c r="C266" s="40" t="s">
        <v>50</v>
      </c>
      <c r="D266" s="35">
        <v>45551</v>
      </c>
    </row>
    <row r="267" spans="1:18" x14ac:dyDescent="0.3">
      <c r="A267" s="57" t="str">
        <f t="shared" si="6"/>
        <v>00046145551</v>
      </c>
      <c r="B267" s="37" t="s">
        <v>856</v>
      </c>
      <c r="C267" s="40" t="s">
        <v>842</v>
      </c>
      <c r="D267" s="35">
        <v>45551</v>
      </c>
    </row>
    <row r="268" spans="1:18" x14ac:dyDescent="0.3">
      <c r="A268" s="57" t="str">
        <f t="shared" si="6"/>
        <v>007000545551</v>
      </c>
      <c r="B268" s="37" t="s">
        <v>897</v>
      </c>
      <c r="C268" s="40" t="s">
        <v>1420</v>
      </c>
      <c r="D268" s="35">
        <v>45551</v>
      </c>
    </row>
    <row r="269" spans="1:18" ht="14.4" x14ac:dyDescent="0.3">
      <c r="A269" s="57" t="str">
        <f t="shared" si="6"/>
        <v>00020945551</v>
      </c>
      <c r="B269" s="37" t="s">
        <v>256</v>
      </c>
      <c r="C269" s="40" t="s">
        <v>255</v>
      </c>
      <c r="D269" s="35">
        <v>45551</v>
      </c>
      <c r="F269" s="107">
        <f>VLOOKUP(B269,Precios!$A$5:J24369,10,0)</f>
        <v>3922.75</v>
      </c>
      <c r="G269" s="107">
        <f>+E269*F269</f>
        <v>0</v>
      </c>
      <c r="K269" s="75"/>
      <c r="L269" s="114"/>
      <c r="M269" s="114"/>
      <c r="O269" s="113">
        <f>+N269+D269</f>
        <v>45551</v>
      </c>
      <c r="P269" s="117">
        <f>+WEEKDAY(O269)</f>
        <v>2</v>
      </c>
      <c r="Q269" s="116">
        <f>+IF(P269&gt;5,WEEKNUM(O269)+1,WEEKNUM(O269))</f>
        <v>38</v>
      </c>
      <c r="R269" s="116">
        <f>+YEAR(O269)</f>
        <v>2024</v>
      </c>
    </row>
    <row r="270" spans="1:18" ht="14.4" x14ac:dyDescent="0.3">
      <c r="A270" s="57" t="str">
        <f t="shared" si="6"/>
        <v>00035245551</v>
      </c>
      <c r="B270" s="37" t="s">
        <v>178</v>
      </c>
      <c r="C270" s="40" t="s">
        <v>351</v>
      </c>
      <c r="D270" s="35">
        <v>45551</v>
      </c>
      <c r="F270" s="107">
        <f>VLOOKUP(B270,Precios!$A$5:J24405,10,0)</f>
        <v>779.60396800000001</v>
      </c>
      <c r="G270" s="107">
        <f>+E270*F270</f>
        <v>0</v>
      </c>
      <c r="K270" s="75"/>
      <c r="L270" s="114"/>
      <c r="M270" s="114"/>
      <c r="O270" s="113">
        <f>+N270+D270</f>
        <v>45551</v>
      </c>
      <c r="P270" s="117">
        <f>+WEEKDAY(O270)</f>
        <v>2</v>
      </c>
      <c r="Q270" s="116">
        <f>+IF(P270&gt;5,WEEKNUM(O270)+1,WEEKNUM(O270))</f>
        <v>38</v>
      </c>
      <c r="R270" s="116">
        <f>+YEAR(O270)</f>
        <v>2024</v>
      </c>
    </row>
    <row r="271" spans="1:18" x14ac:dyDescent="0.3">
      <c r="A271" s="57" t="str">
        <f t="shared" si="6"/>
        <v>00034045551</v>
      </c>
      <c r="B271" s="37" t="s">
        <v>189</v>
      </c>
      <c r="C271" s="40" t="s">
        <v>57</v>
      </c>
      <c r="D271" s="35">
        <v>45551</v>
      </c>
    </row>
    <row r="272" spans="1:18" ht="14.4" x14ac:dyDescent="0.3">
      <c r="A272" s="57" t="str">
        <f t="shared" si="6"/>
        <v>00017045551</v>
      </c>
      <c r="B272" s="37" t="s">
        <v>273</v>
      </c>
      <c r="C272" s="40" t="s">
        <v>27</v>
      </c>
      <c r="D272" s="35">
        <v>45551</v>
      </c>
      <c r="F272" s="107">
        <f>VLOOKUP(B272,Precios!$A$5:J24300,10,0)</f>
        <v>1312.5615359999999</v>
      </c>
      <c r="G272" s="107">
        <f>+E272*F272</f>
        <v>0</v>
      </c>
      <c r="I272" s="57"/>
      <c r="L272" s="114"/>
      <c r="M272" s="114"/>
      <c r="O272" s="113">
        <f>+N272+D272</f>
        <v>45551</v>
      </c>
      <c r="P272" s="117">
        <f>+WEEKDAY(O272)</f>
        <v>2</v>
      </c>
      <c r="Q272" s="116">
        <f>+IF(P272&gt;5,WEEKNUM(O272)+1,WEEKNUM(O272))</f>
        <v>38</v>
      </c>
      <c r="R272" s="116">
        <f>+YEAR(O272)</f>
        <v>2024</v>
      </c>
    </row>
    <row r="273" spans="1:18" x14ac:dyDescent="0.3">
      <c r="A273" s="57" t="str">
        <f t="shared" si="6"/>
        <v>011005445551</v>
      </c>
      <c r="B273" s="37" t="s">
        <v>134</v>
      </c>
      <c r="C273" s="40" t="s">
        <v>441</v>
      </c>
      <c r="D273" s="35">
        <v>45551</v>
      </c>
    </row>
    <row r="274" spans="1:18" x14ac:dyDescent="0.3">
      <c r="A274" s="57" t="str">
        <f t="shared" si="6"/>
        <v>00040845551</v>
      </c>
      <c r="B274" s="37" t="s">
        <v>747</v>
      </c>
      <c r="C274" s="40" t="s">
        <v>736</v>
      </c>
      <c r="D274" s="35">
        <v>45551</v>
      </c>
    </row>
    <row r="275" spans="1:18" x14ac:dyDescent="0.3">
      <c r="A275" s="57" t="str">
        <f t="shared" si="6"/>
        <v>0000245551</v>
      </c>
      <c r="B275" s="37" t="s">
        <v>692</v>
      </c>
      <c r="C275" s="40" t="s">
        <v>693</v>
      </c>
      <c r="D275" s="35">
        <v>45551</v>
      </c>
    </row>
    <row r="276" spans="1:18" x14ac:dyDescent="0.3">
      <c r="A276" s="57" t="str">
        <f t="shared" si="6"/>
        <v>00023845551</v>
      </c>
      <c r="B276" s="37" t="s">
        <v>249</v>
      </c>
      <c r="C276" s="40" t="s">
        <v>78</v>
      </c>
      <c r="D276" s="35">
        <v>45551</v>
      </c>
    </row>
    <row r="277" spans="1:18" x14ac:dyDescent="0.3">
      <c r="A277" s="57" t="str">
        <f t="shared" si="6"/>
        <v>00034345551</v>
      </c>
      <c r="B277" s="37" t="s">
        <v>187</v>
      </c>
      <c r="C277" s="40" t="s">
        <v>34</v>
      </c>
      <c r="D277" s="35">
        <v>45551</v>
      </c>
    </row>
    <row r="278" spans="1:18" x14ac:dyDescent="0.3">
      <c r="A278" s="57" t="str">
        <f t="shared" si="6"/>
        <v>00034445551</v>
      </c>
      <c r="B278" s="37" t="s">
        <v>186</v>
      </c>
      <c r="C278" s="40" t="s">
        <v>347</v>
      </c>
      <c r="D278" s="35">
        <v>45551</v>
      </c>
    </row>
    <row r="279" spans="1:18" x14ac:dyDescent="0.3">
      <c r="A279" s="57" t="str">
        <f t="shared" si="6"/>
        <v>00034645551</v>
      </c>
      <c r="B279" s="37" t="s">
        <v>184</v>
      </c>
      <c r="C279" s="40" t="s">
        <v>348</v>
      </c>
      <c r="D279" s="35">
        <v>45551</v>
      </c>
    </row>
    <row r="280" spans="1:18" x14ac:dyDescent="0.3">
      <c r="A280" s="57" t="str">
        <f t="shared" si="6"/>
        <v>00034745551</v>
      </c>
      <c r="B280" s="37" t="s">
        <v>183</v>
      </c>
      <c r="C280" s="40" t="s">
        <v>35</v>
      </c>
      <c r="D280" s="35">
        <v>45551</v>
      </c>
    </row>
    <row r="281" spans="1:18" x14ac:dyDescent="0.3">
      <c r="A281" s="57" t="str">
        <f t="shared" si="6"/>
        <v>00035545551</v>
      </c>
      <c r="B281" s="37" t="s">
        <v>176</v>
      </c>
      <c r="C281" s="40" t="s">
        <v>38</v>
      </c>
      <c r="D281" s="35">
        <v>45551</v>
      </c>
    </row>
    <row r="282" spans="1:18" ht="14.4" x14ac:dyDescent="0.3">
      <c r="A282" s="57" t="str">
        <f t="shared" si="6"/>
        <v>00036545551</v>
      </c>
      <c r="B282" s="37" t="s">
        <v>320</v>
      </c>
      <c r="C282" s="40" t="s">
        <v>354</v>
      </c>
      <c r="D282" s="35">
        <v>45551</v>
      </c>
      <c r="F282" s="107">
        <f>VLOOKUP(B282,Precios!$A$5:J25038,10,0)</f>
        <v>51058.950799999991</v>
      </c>
      <c r="G282" s="107">
        <f>+E282*F282</f>
        <v>0</v>
      </c>
      <c r="K282" s="75"/>
      <c r="L282" s="114"/>
      <c r="M282" s="114"/>
      <c r="O282" s="113">
        <f>+N282+D282</f>
        <v>45551</v>
      </c>
      <c r="P282" s="117">
        <f>+WEEKDAY(O282)</f>
        <v>2</v>
      </c>
      <c r="Q282" s="116">
        <f>+IF(P282&gt;5,WEEKNUM(O282)+1,WEEKNUM(O282))</f>
        <v>38</v>
      </c>
      <c r="R282" s="116">
        <f>+YEAR(O282)</f>
        <v>2024</v>
      </c>
    </row>
    <row r="283" spans="1:18" x14ac:dyDescent="0.3">
      <c r="A283" s="57" t="str">
        <f t="shared" si="6"/>
        <v>004001845551</v>
      </c>
      <c r="B283" s="37" t="s">
        <v>152</v>
      </c>
      <c r="C283" s="40" t="s">
        <v>58</v>
      </c>
      <c r="D283" s="35">
        <v>45551</v>
      </c>
    </row>
    <row r="284" spans="1:18" ht="14.4" x14ac:dyDescent="0.3">
      <c r="A284" s="57" t="str">
        <f t="shared" si="6"/>
        <v>004000545551</v>
      </c>
      <c r="B284" s="37" t="s">
        <v>155</v>
      </c>
      <c r="C284" s="40" t="s">
        <v>45</v>
      </c>
      <c r="D284" s="35">
        <v>45551</v>
      </c>
      <c r="F284" s="107">
        <f>VLOOKUP(B284,Precios!$A$5:J24324,10,0)</f>
        <v>6174.63</v>
      </c>
      <c r="G284" s="107">
        <f>+E284*F284</f>
        <v>0</v>
      </c>
      <c r="L284" s="114"/>
      <c r="M284" s="114"/>
      <c r="O284" s="113">
        <f>+N284+D284</f>
        <v>45551</v>
      </c>
      <c r="P284" s="117">
        <f>+WEEKDAY(O284)</f>
        <v>2</v>
      </c>
      <c r="Q284" s="116">
        <f>+IF(P284&gt;5,WEEKNUM(O284)+1,WEEKNUM(O284))</f>
        <v>38</v>
      </c>
      <c r="R284" s="116">
        <f>+YEAR(O284)</f>
        <v>2024</v>
      </c>
    </row>
    <row r="285" spans="1:18" x14ac:dyDescent="0.3">
      <c r="A285" s="57" t="str">
        <f t="shared" si="6"/>
        <v>004000645551</v>
      </c>
      <c r="B285" s="37" t="s">
        <v>658</v>
      </c>
      <c r="C285" s="40" t="s">
        <v>647</v>
      </c>
      <c r="D285" s="35">
        <v>45551</v>
      </c>
    </row>
    <row r="286" spans="1:18" x14ac:dyDescent="0.3">
      <c r="A286" s="57" t="str">
        <f t="shared" si="6"/>
        <v>004001045551</v>
      </c>
      <c r="B286" s="37" t="s">
        <v>659</v>
      </c>
      <c r="C286" s="40" t="s">
        <v>671</v>
      </c>
      <c r="D286" s="35">
        <v>45551</v>
      </c>
    </row>
    <row r="287" spans="1:18" x14ac:dyDescent="0.3">
      <c r="A287" s="57" t="str">
        <f t="shared" si="6"/>
        <v>004001145551</v>
      </c>
      <c r="B287" s="37" t="s">
        <v>660</v>
      </c>
      <c r="C287" s="40" t="s">
        <v>649</v>
      </c>
      <c r="D287" s="35">
        <v>45551</v>
      </c>
    </row>
    <row r="288" spans="1:18" ht="14.4" x14ac:dyDescent="0.3">
      <c r="A288" s="57" t="str">
        <f t="shared" si="6"/>
        <v>00034545551</v>
      </c>
      <c r="B288" s="37" t="s">
        <v>185</v>
      </c>
      <c r="C288" s="40" t="s">
        <v>888</v>
      </c>
      <c r="D288" s="35">
        <v>45551</v>
      </c>
      <c r="F288" s="107">
        <f>VLOOKUP(B288,Precios!$A$5:J24391,10,0)</f>
        <v>70256.472000000009</v>
      </c>
      <c r="G288" s="107">
        <f>+E288*F288</f>
        <v>0</v>
      </c>
      <c r="L288" s="114"/>
      <c r="M288" s="114"/>
      <c r="O288" s="113"/>
      <c r="P288" s="117">
        <f>+WEEKDAY(O288)</f>
        <v>7</v>
      </c>
      <c r="Q288" s="116">
        <f>+IF(P288&gt;5,WEEKNUM(O288)+1,WEEKNUM(O288))</f>
        <v>1</v>
      </c>
      <c r="R288" s="116">
        <f>+YEAR(O288)</f>
        <v>1900</v>
      </c>
    </row>
    <row r="289" spans="1:18" x14ac:dyDescent="0.3">
      <c r="A289" s="57" t="str">
        <f t="shared" si="6"/>
        <v>004000145551</v>
      </c>
      <c r="B289" s="37" t="s">
        <v>828</v>
      </c>
      <c r="C289" s="40" t="s">
        <v>852</v>
      </c>
      <c r="D289" s="35">
        <v>45551</v>
      </c>
    </row>
    <row r="290" spans="1:18" x14ac:dyDescent="0.3">
      <c r="A290" s="57" t="str">
        <f t="shared" si="6"/>
        <v>00042045551</v>
      </c>
      <c r="B290" s="37" t="s">
        <v>752</v>
      </c>
      <c r="C290" s="40" t="s">
        <v>755</v>
      </c>
      <c r="D290" s="35">
        <v>45551</v>
      </c>
    </row>
    <row r="291" spans="1:18" x14ac:dyDescent="0.3">
      <c r="A291" s="57" t="str">
        <f t="shared" si="6"/>
        <v>004000445551</v>
      </c>
      <c r="B291" s="37" t="s">
        <v>657</v>
      </c>
      <c r="C291" s="40" t="s">
        <v>646</v>
      </c>
      <c r="D291" s="35">
        <v>45551</v>
      </c>
    </row>
    <row r="292" spans="1:18" x14ac:dyDescent="0.3">
      <c r="A292" s="57" t="str">
        <f t="shared" si="6"/>
        <v>00047745551</v>
      </c>
      <c r="B292" s="37" t="s">
        <v>904</v>
      </c>
      <c r="C292" s="40" t="s">
        <v>893</v>
      </c>
      <c r="D292" s="35">
        <v>45551</v>
      </c>
    </row>
    <row r="293" spans="1:18" ht="14.4" x14ac:dyDescent="0.3">
      <c r="A293" s="57" t="str">
        <f t="shared" si="6"/>
        <v>00046245551</v>
      </c>
      <c r="B293" s="37" t="s">
        <v>895</v>
      </c>
      <c r="C293" s="40" t="s">
        <v>983</v>
      </c>
      <c r="D293" s="35">
        <v>45551</v>
      </c>
      <c r="F293" s="107">
        <f>VLOOKUP(B293,Precios!$A$5:J24470,10,0)</f>
        <v>1742.7146</v>
      </c>
      <c r="G293" s="107">
        <f>+E293*F293</f>
        <v>0</v>
      </c>
      <c r="I293" s="57"/>
      <c r="J293" s="57"/>
      <c r="K293" s="75"/>
      <c r="L293" s="114"/>
      <c r="M293" s="114"/>
      <c r="N293" s="112">
        <v>45</v>
      </c>
      <c r="O293" s="113">
        <f>+N293+D293</f>
        <v>45596</v>
      </c>
      <c r="P293" s="117">
        <f>+WEEKDAY(O293)</f>
        <v>5</v>
      </c>
      <c r="Q293" s="116">
        <f>+IF(P293&gt;5,WEEKNUM(O293)+1,WEEKNUM(O293))</f>
        <v>44</v>
      </c>
      <c r="R293" s="116">
        <f>+YEAR(O293)</f>
        <v>2024</v>
      </c>
    </row>
    <row r="294" spans="1:18" x14ac:dyDescent="0.3">
      <c r="A294" s="57" t="str">
        <f t="shared" si="6"/>
        <v>00045445551</v>
      </c>
      <c r="B294" s="37" t="s">
        <v>825</v>
      </c>
      <c r="C294" s="40" t="s">
        <v>808</v>
      </c>
      <c r="D294" s="35">
        <v>45551</v>
      </c>
    </row>
    <row r="295" spans="1:18" x14ac:dyDescent="0.3">
      <c r="A295" s="57" t="str">
        <f t="shared" si="6"/>
        <v>00027345551</v>
      </c>
      <c r="B295" s="37" t="s">
        <v>238</v>
      </c>
      <c r="C295" s="40" t="s">
        <v>82</v>
      </c>
      <c r="D295" s="35">
        <v>45551</v>
      </c>
    </row>
    <row r="296" spans="1:18" x14ac:dyDescent="0.3">
      <c r="A296" s="57" t="str">
        <f t="shared" si="6"/>
        <v>00048445551</v>
      </c>
      <c r="B296" s="37" t="s">
        <v>898</v>
      </c>
      <c r="C296" s="40" t="s">
        <v>919</v>
      </c>
      <c r="D296" s="35">
        <v>45551</v>
      </c>
    </row>
    <row r="297" spans="1:18" x14ac:dyDescent="0.3">
      <c r="A297" s="57" t="str">
        <f t="shared" si="6"/>
        <v>00017245551</v>
      </c>
      <c r="B297" s="37" t="s">
        <v>270</v>
      </c>
      <c r="C297" s="40" t="s">
        <v>315</v>
      </c>
      <c r="D297" s="35">
        <v>45551</v>
      </c>
    </row>
    <row r="298" spans="1:18" x14ac:dyDescent="0.3">
      <c r="A298" s="57" t="str">
        <f t="shared" si="6"/>
        <v>009003045551</v>
      </c>
      <c r="B298" s="37" t="s">
        <v>137</v>
      </c>
      <c r="C298" s="40" t="s">
        <v>52</v>
      </c>
      <c r="D298" s="35">
        <v>45551</v>
      </c>
    </row>
    <row r="299" spans="1:18" x14ac:dyDescent="0.3">
      <c r="A299" s="57" t="str">
        <f t="shared" si="6"/>
        <v>009000645551</v>
      </c>
      <c r="B299" s="37" t="s">
        <v>139</v>
      </c>
      <c r="C299" s="40" t="s">
        <v>51</v>
      </c>
      <c r="D299" s="35">
        <v>45551</v>
      </c>
    </row>
    <row r="300" spans="1:18" x14ac:dyDescent="0.3">
      <c r="A300" s="57" t="str">
        <f t="shared" si="6"/>
        <v>009000345551</v>
      </c>
      <c r="B300" s="37" t="s">
        <v>638</v>
      </c>
      <c r="C300" s="40" t="s">
        <v>1202</v>
      </c>
      <c r="D300" s="35">
        <v>45551</v>
      </c>
    </row>
    <row r="301" spans="1:18" x14ac:dyDescent="0.3">
      <c r="A301" s="57" t="str">
        <f t="shared" si="6"/>
        <v>009002645551</v>
      </c>
      <c r="B301" s="37" t="s">
        <v>666</v>
      </c>
      <c r="C301" s="40" t="s">
        <v>672</v>
      </c>
      <c r="D301" s="35">
        <v>45551</v>
      </c>
    </row>
    <row r="302" spans="1:18" x14ac:dyDescent="0.3">
      <c r="A302" s="57" t="str">
        <f t="shared" si="6"/>
        <v>005000945551</v>
      </c>
      <c r="B302" s="37" t="s">
        <v>379</v>
      </c>
      <c r="C302" s="40" t="s">
        <v>355</v>
      </c>
      <c r="D302" s="35">
        <v>45551</v>
      </c>
    </row>
    <row r="303" spans="1:18" x14ac:dyDescent="0.3">
      <c r="A303" s="57" t="str">
        <f t="shared" si="6"/>
        <v>00017445551</v>
      </c>
      <c r="B303" s="37" t="s">
        <v>631</v>
      </c>
      <c r="C303" s="40" t="s">
        <v>622</v>
      </c>
      <c r="D303" s="35">
        <v>45551</v>
      </c>
    </row>
    <row r="304" spans="1:18" ht="14.4" x14ac:dyDescent="0.3">
      <c r="A304" s="57" t="str">
        <f t="shared" si="6"/>
        <v>0005270145551</v>
      </c>
      <c r="B304" s="37" t="s">
        <v>1257</v>
      </c>
      <c r="C304" s="40" t="s">
        <v>1258</v>
      </c>
      <c r="D304" s="35">
        <v>45551</v>
      </c>
      <c r="F304" s="107">
        <f>VLOOKUP(B304,Precios!$A$5:J23045,10,0)</f>
        <v>9825.1999999999989</v>
      </c>
      <c r="G304" s="107">
        <f>+E304*F304</f>
        <v>0</v>
      </c>
      <c r="L304" s="114"/>
      <c r="M304" s="114"/>
      <c r="O304" s="113">
        <f>+N304+D304</f>
        <v>45551</v>
      </c>
      <c r="P304" s="117">
        <f>+WEEKDAY(O304)</f>
        <v>2</v>
      </c>
      <c r="Q304" s="116">
        <f>+IF(P304&gt;5,WEEKNUM(O304)+1,WEEKNUM(O304))</f>
        <v>38</v>
      </c>
      <c r="R304" s="116">
        <f>+YEAR(O304)</f>
        <v>2024</v>
      </c>
    </row>
    <row r="305" spans="1:18" x14ac:dyDescent="0.3">
      <c r="A305" s="57" t="str">
        <f t="shared" si="6"/>
        <v>00049645551</v>
      </c>
      <c r="B305" s="37" t="s">
        <v>971</v>
      </c>
      <c r="C305" s="40" t="s">
        <v>969</v>
      </c>
      <c r="D305" s="35">
        <v>45551</v>
      </c>
    </row>
    <row r="306" spans="1:18" x14ac:dyDescent="0.3">
      <c r="A306" s="57" t="str">
        <f t="shared" si="6"/>
        <v>00053045551</v>
      </c>
      <c r="B306" s="37" t="s">
        <v>1206</v>
      </c>
      <c r="C306" s="40" t="s">
        <v>1207</v>
      </c>
      <c r="D306" s="35">
        <v>45551</v>
      </c>
    </row>
    <row r="307" spans="1:18" x14ac:dyDescent="0.3">
      <c r="A307" s="57" t="str">
        <f t="shared" si="6"/>
        <v>0004520345551</v>
      </c>
      <c r="B307" s="37" t="s">
        <v>1253</v>
      </c>
      <c r="C307" s="40" t="s">
        <v>990</v>
      </c>
      <c r="D307" s="35">
        <v>45551</v>
      </c>
    </row>
    <row r="308" spans="1:18" x14ac:dyDescent="0.3">
      <c r="A308" s="57" t="str">
        <f t="shared" si="6"/>
        <v>0004790245551</v>
      </c>
      <c r="B308" s="37" t="s">
        <v>1288</v>
      </c>
      <c r="C308" s="40" t="s">
        <v>878</v>
      </c>
      <c r="D308" s="35">
        <v>45551</v>
      </c>
    </row>
    <row r="309" spans="1:18" ht="14.4" x14ac:dyDescent="0.3">
      <c r="A309" s="57" t="str">
        <f t="shared" ref="A309:A370" si="7">+TRIM(B309)&amp;D309</f>
        <v>00052445551</v>
      </c>
      <c r="B309" s="37" t="s">
        <v>997</v>
      </c>
      <c r="C309" s="40" t="s">
        <v>998</v>
      </c>
      <c r="D309" s="35">
        <v>45551</v>
      </c>
      <c r="F309" s="107">
        <f>VLOOKUP(B309,Precios!$A$5:J24496,10,0)</f>
        <v>28.2898</v>
      </c>
      <c r="G309" s="107">
        <f>+E309*F309</f>
        <v>0</v>
      </c>
      <c r="J309" s="57"/>
      <c r="K309" s="75"/>
      <c r="L309" s="114"/>
      <c r="M309" s="114"/>
      <c r="O309" s="113">
        <f>+N309+D309</f>
        <v>45551</v>
      </c>
      <c r="P309" s="117">
        <f>+WEEKDAY(O309)</f>
        <v>2</v>
      </c>
      <c r="Q309" s="116">
        <f>+IF(P309&gt;5,WEEKNUM(O309)+1,WEEKNUM(O309))</f>
        <v>38</v>
      </c>
      <c r="R309" s="116">
        <f>+YEAR(O309)</f>
        <v>2024</v>
      </c>
    </row>
    <row r="310" spans="1:18" x14ac:dyDescent="0.3">
      <c r="A310" s="57" t="str">
        <f t="shared" si="7"/>
        <v>00001045551</v>
      </c>
      <c r="B310" s="37" t="s">
        <v>1004</v>
      </c>
      <c r="C310" s="40" t="s">
        <v>1498</v>
      </c>
      <c r="D310" s="35">
        <v>45551</v>
      </c>
    </row>
    <row r="311" spans="1:18" ht="14.4" x14ac:dyDescent="0.3">
      <c r="A311" s="57" t="str">
        <f t="shared" si="7"/>
        <v>0003600345551</v>
      </c>
      <c r="B311" s="37" t="s">
        <v>1499</v>
      </c>
      <c r="C311" s="40" t="s">
        <v>87</v>
      </c>
      <c r="D311" s="35">
        <v>45551</v>
      </c>
      <c r="F311" s="107">
        <f>VLOOKUP(B311,Precios!$A$5:J23053,10,0)</f>
        <v>11434.5</v>
      </c>
      <c r="G311" s="107">
        <f>+E311*F311</f>
        <v>0</v>
      </c>
      <c r="L311" s="114"/>
      <c r="M311" s="114"/>
      <c r="O311" s="113"/>
      <c r="P311" s="117">
        <f>+WEEKDAY(O311)</f>
        <v>7</v>
      </c>
      <c r="Q311" s="116">
        <f>+IF(P311&gt;5,WEEKNUM(O311)+1,WEEKNUM(O311))</f>
        <v>1</v>
      </c>
      <c r="R311" s="116">
        <f>+YEAR(O311)</f>
        <v>1900</v>
      </c>
    </row>
    <row r="312" spans="1:18" x14ac:dyDescent="0.3">
      <c r="A312" s="57" t="str">
        <f t="shared" si="7"/>
        <v>0003610245551</v>
      </c>
      <c r="B312" s="37" t="s">
        <v>1501</v>
      </c>
      <c r="C312" s="40" t="s">
        <v>40</v>
      </c>
      <c r="D312" s="35">
        <v>45551</v>
      </c>
    </row>
    <row r="313" spans="1:18" x14ac:dyDescent="0.3">
      <c r="A313" s="57" t="str">
        <f t="shared" si="7"/>
        <v>10008745551</v>
      </c>
      <c r="B313" s="37" t="s">
        <v>1022</v>
      </c>
      <c r="C313" s="40" t="s">
        <v>1503</v>
      </c>
      <c r="D313" s="35">
        <v>45551</v>
      </c>
    </row>
    <row r="314" spans="1:18" x14ac:dyDescent="0.3">
      <c r="A314" s="57" t="str">
        <f t="shared" si="7"/>
        <v>0003620245551</v>
      </c>
      <c r="B314" s="37" t="s">
        <v>1504</v>
      </c>
      <c r="C314" s="40" t="s">
        <v>41</v>
      </c>
      <c r="D314" s="35">
        <v>45551</v>
      </c>
    </row>
    <row r="315" spans="1:18" x14ac:dyDescent="0.3">
      <c r="A315" s="57" t="str">
        <f t="shared" si="7"/>
        <v>PACK0680345551</v>
      </c>
      <c r="B315" s="37" t="s">
        <v>1479</v>
      </c>
      <c r="C315" s="40" t="s">
        <v>89</v>
      </c>
      <c r="D315" s="35">
        <v>45551</v>
      </c>
    </row>
    <row r="316" spans="1:18" x14ac:dyDescent="0.3">
      <c r="A316" s="57" t="str">
        <f t="shared" si="7"/>
        <v>0004230145551</v>
      </c>
      <c r="B316" s="37" t="s">
        <v>1473</v>
      </c>
      <c r="C316" s="40" t="s">
        <v>769</v>
      </c>
      <c r="D316" s="35">
        <v>45551</v>
      </c>
    </row>
    <row r="317" spans="1:18" x14ac:dyDescent="0.3">
      <c r="A317" s="57" t="str">
        <f t="shared" si="7"/>
        <v>0003150245551</v>
      </c>
      <c r="B317" s="37" t="s">
        <v>1513</v>
      </c>
      <c r="C317" s="40" t="s">
        <v>83</v>
      </c>
      <c r="D317" s="35">
        <v>45551</v>
      </c>
    </row>
    <row r="318" spans="1:18" x14ac:dyDescent="0.3">
      <c r="A318" s="57" t="str">
        <f t="shared" si="7"/>
        <v>0003160245551</v>
      </c>
      <c r="B318" s="37" t="s">
        <v>1514</v>
      </c>
      <c r="C318" s="40" t="s">
        <v>84</v>
      </c>
      <c r="D318" s="35">
        <v>45551</v>
      </c>
    </row>
    <row r="319" spans="1:18" x14ac:dyDescent="0.3">
      <c r="A319" s="57" t="str">
        <f t="shared" si="7"/>
        <v>PACK0670345551</v>
      </c>
      <c r="B319" s="37" t="s">
        <v>1480</v>
      </c>
      <c r="C319" s="40" t="s">
        <v>113</v>
      </c>
      <c r="D319" s="35">
        <v>45551</v>
      </c>
    </row>
    <row r="320" spans="1:18" x14ac:dyDescent="0.3">
      <c r="A320" s="57" t="str">
        <f t="shared" si="7"/>
        <v>0002780145551</v>
      </c>
      <c r="B320" s="37" t="s">
        <v>1472</v>
      </c>
      <c r="C320" s="40" t="s">
        <v>69</v>
      </c>
      <c r="D320" s="35">
        <v>45551</v>
      </c>
    </row>
    <row r="321" spans="1:18" x14ac:dyDescent="0.3">
      <c r="A321" s="57" t="str">
        <f t="shared" si="7"/>
        <v>0002760145551</v>
      </c>
      <c r="B321" s="37" t="s">
        <v>1471</v>
      </c>
      <c r="C321" s="40" t="s">
        <v>67</v>
      </c>
      <c r="D321" s="35">
        <v>45551</v>
      </c>
    </row>
    <row r="322" spans="1:18" x14ac:dyDescent="0.3">
      <c r="A322" s="57" t="str">
        <f t="shared" si="7"/>
        <v>0002790145551</v>
      </c>
      <c r="B322" s="37" t="s">
        <v>1470</v>
      </c>
      <c r="C322" s="40" t="s">
        <v>62</v>
      </c>
      <c r="D322" s="35">
        <v>45551</v>
      </c>
    </row>
    <row r="323" spans="1:18" x14ac:dyDescent="0.3">
      <c r="A323" s="57" t="str">
        <f t="shared" si="7"/>
        <v>0011008945551</v>
      </c>
      <c r="B323" s="37" t="s">
        <v>966</v>
      </c>
      <c r="C323" s="40" t="s">
        <v>1828</v>
      </c>
      <c r="D323" s="35">
        <v>45551</v>
      </c>
    </row>
    <row r="324" spans="1:18" x14ac:dyDescent="0.3">
      <c r="A324" s="57" t="str">
        <f t="shared" si="7"/>
        <v>0003630245551</v>
      </c>
      <c r="B324" s="37" t="s">
        <v>1512</v>
      </c>
      <c r="C324" s="40" t="s">
        <v>42</v>
      </c>
      <c r="D324" s="35">
        <v>45551</v>
      </c>
    </row>
    <row r="325" spans="1:18" x14ac:dyDescent="0.3">
      <c r="A325" s="57" t="str">
        <f t="shared" si="7"/>
        <v>00054445551</v>
      </c>
      <c r="B325" s="37" t="s">
        <v>1956</v>
      </c>
      <c r="C325" s="40" t="s">
        <v>1957</v>
      </c>
      <c r="D325" s="35">
        <v>45551</v>
      </c>
    </row>
    <row r="326" spans="1:18" x14ac:dyDescent="0.3">
      <c r="A326" s="57" t="str">
        <f t="shared" si="7"/>
        <v>00050045551</v>
      </c>
      <c r="B326" s="37" t="s">
        <v>975</v>
      </c>
      <c r="C326" s="40" t="s">
        <v>1413</v>
      </c>
      <c r="D326" s="35">
        <v>45551</v>
      </c>
    </row>
    <row r="327" spans="1:18" x14ac:dyDescent="0.3">
      <c r="A327" s="57" t="str">
        <f t="shared" si="7"/>
        <v>00050145551</v>
      </c>
      <c r="B327" s="37" t="s">
        <v>980</v>
      </c>
      <c r="C327" s="40" t="s">
        <v>2151</v>
      </c>
      <c r="D327" s="35">
        <v>45551</v>
      </c>
    </row>
    <row r="328" spans="1:18" ht="14.4" x14ac:dyDescent="0.3">
      <c r="A328" s="57" t="str">
        <f t="shared" si="7"/>
        <v>0004210145551</v>
      </c>
      <c r="B328" s="37" t="s">
        <v>1448</v>
      </c>
      <c r="C328" s="40" t="s">
        <v>758</v>
      </c>
      <c r="D328" s="35">
        <v>45551</v>
      </c>
      <c r="F328" s="107">
        <f>VLOOKUP(B328,Precios!$A$5:J24436,10,0)</f>
        <v>11434.5</v>
      </c>
      <c r="G328" s="107">
        <f>+E328*F328</f>
        <v>0</v>
      </c>
      <c r="K328" s="75"/>
      <c r="L328" s="114"/>
      <c r="M328" s="114"/>
      <c r="O328" s="113">
        <f>+N328+D328</f>
        <v>45551</v>
      </c>
      <c r="P328" s="117">
        <f>+WEEKDAY(O328)</f>
        <v>2</v>
      </c>
      <c r="Q328" s="116">
        <f>+IF(P328&gt;5,WEEKNUM(O328)+1,WEEKNUM(O328))</f>
        <v>38</v>
      </c>
      <c r="R328" s="116">
        <f>+YEAR(O328)</f>
        <v>2024</v>
      </c>
    </row>
    <row r="329" spans="1:18" x14ac:dyDescent="0.3">
      <c r="A329" s="57" t="str">
        <f t="shared" si="7"/>
        <v>PACK0860345551</v>
      </c>
      <c r="B329" s="37" t="s">
        <v>1774</v>
      </c>
      <c r="C329" s="40" t="s">
        <v>322</v>
      </c>
      <c r="D329" s="35">
        <v>45551</v>
      </c>
    </row>
    <row r="330" spans="1:18" ht="14.4" x14ac:dyDescent="0.3">
      <c r="A330" s="57" t="str">
        <f t="shared" si="7"/>
        <v>00053645551</v>
      </c>
      <c r="B330" s="37" t="s">
        <v>1845</v>
      </c>
      <c r="C330" s="40" t="s">
        <v>1846</v>
      </c>
      <c r="D330" s="35">
        <v>45551</v>
      </c>
      <c r="F330" s="107">
        <f>VLOOKUP(B330,Precios!$A$5:J24424,10,0)</f>
        <v>4231.5877999999993</v>
      </c>
      <c r="G330" s="107">
        <f>+E330*F330</f>
        <v>0</v>
      </c>
      <c r="K330" s="75"/>
      <c r="L330" s="7"/>
      <c r="M330" s="7"/>
      <c r="O330" s="113"/>
      <c r="P330" s="117">
        <f>+WEEKDAY(O330)</f>
        <v>7</v>
      </c>
      <c r="Q330" s="116">
        <f>+IF(P330&gt;5,WEEKNUM(O330)+1,WEEKNUM(O330))</f>
        <v>1</v>
      </c>
      <c r="R330" s="116">
        <f>+YEAR(O330)</f>
        <v>1900</v>
      </c>
    </row>
    <row r="331" spans="1:18" x14ac:dyDescent="0.3">
      <c r="A331" s="57" t="str">
        <f t="shared" si="7"/>
        <v>0005440045551</v>
      </c>
      <c r="B331" s="37" t="s">
        <v>2014</v>
      </c>
      <c r="C331" s="40" t="s">
        <v>2015</v>
      </c>
      <c r="D331" s="35">
        <v>45551</v>
      </c>
    </row>
    <row r="332" spans="1:18" x14ac:dyDescent="0.3">
      <c r="A332" s="57" t="str">
        <f t="shared" si="7"/>
        <v>0005450045551</v>
      </c>
      <c r="B332" s="37" t="s">
        <v>2016</v>
      </c>
      <c r="C332" s="40" t="s">
        <v>2017</v>
      </c>
      <c r="D332" s="35">
        <v>45551</v>
      </c>
    </row>
    <row r="333" spans="1:18" x14ac:dyDescent="0.3">
      <c r="A333" s="57" t="str">
        <f t="shared" si="7"/>
        <v>0005460045551</v>
      </c>
      <c r="B333" s="37" t="s">
        <v>2018</v>
      </c>
      <c r="C333" s="40" t="s">
        <v>2019</v>
      </c>
      <c r="D333" s="35">
        <v>45551</v>
      </c>
    </row>
    <row r="334" spans="1:18" x14ac:dyDescent="0.3">
      <c r="A334" s="57" t="str">
        <f t="shared" si="7"/>
        <v>0005510045551</v>
      </c>
      <c r="B334" s="37" t="s">
        <v>2020</v>
      </c>
      <c r="C334" s="40" t="s">
        <v>2021</v>
      </c>
      <c r="D334" s="35">
        <v>45551</v>
      </c>
    </row>
    <row r="335" spans="1:18" x14ac:dyDescent="0.3">
      <c r="A335" s="57" t="str">
        <f t="shared" si="7"/>
        <v>0005470045551</v>
      </c>
      <c r="B335" s="37" t="s">
        <v>2023</v>
      </c>
      <c r="C335" s="40" t="s">
        <v>2024</v>
      </c>
      <c r="D335" s="35">
        <v>45551</v>
      </c>
    </row>
    <row r="336" spans="1:18" x14ac:dyDescent="0.3">
      <c r="A336" s="57" t="str">
        <f t="shared" si="7"/>
        <v>0005480045551</v>
      </c>
      <c r="B336" s="37" t="s">
        <v>2026</v>
      </c>
      <c r="C336" s="40" t="s">
        <v>2027</v>
      </c>
      <c r="D336" s="35">
        <v>45551</v>
      </c>
    </row>
    <row r="337" spans="1:18" x14ac:dyDescent="0.3">
      <c r="A337" s="57" t="str">
        <f t="shared" si="7"/>
        <v>00054545551</v>
      </c>
      <c r="B337" s="37" t="s">
        <v>1975</v>
      </c>
      <c r="C337" s="40" t="s">
        <v>1976</v>
      </c>
      <c r="D337" s="35">
        <v>45551</v>
      </c>
    </row>
    <row r="338" spans="1:18" x14ac:dyDescent="0.3">
      <c r="A338" s="57" t="str">
        <f t="shared" si="7"/>
        <v>00054745551</v>
      </c>
      <c r="B338" s="37" t="s">
        <v>2036</v>
      </c>
      <c r="C338" s="40" t="s">
        <v>2042</v>
      </c>
      <c r="D338" s="35">
        <v>45551</v>
      </c>
    </row>
    <row r="339" spans="1:18" x14ac:dyDescent="0.3">
      <c r="A339" s="57" t="str">
        <f t="shared" si="7"/>
        <v>0003580145551</v>
      </c>
      <c r="B339" s="37" t="s">
        <v>1474</v>
      </c>
      <c r="C339" s="40" t="s">
        <v>171</v>
      </c>
      <c r="D339" s="35">
        <v>45551</v>
      </c>
    </row>
    <row r="340" spans="1:18" ht="14.4" x14ac:dyDescent="0.3">
      <c r="A340" s="57" t="str">
        <f t="shared" si="7"/>
        <v>0005490045551</v>
      </c>
      <c r="B340" s="37" t="s">
        <v>2058</v>
      </c>
      <c r="C340" s="40" t="s">
        <v>2059</v>
      </c>
      <c r="D340" s="35">
        <v>45551</v>
      </c>
      <c r="F340" s="107">
        <f>VLOOKUP(B340,Precios!$A$5:J23085,10,0)</f>
        <v>10708.5</v>
      </c>
      <c r="G340" s="107">
        <f>+E340*F340</f>
        <v>0</v>
      </c>
      <c r="L340" s="114"/>
      <c r="M340" s="114"/>
      <c r="O340" s="113">
        <f>+N340+D340</f>
        <v>45551</v>
      </c>
      <c r="P340" s="117">
        <f>+WEEKDAY(O340)</f>
        <v>2</v>
      </c>
      <c r="Q340" s="116">
        <f>+IF(P340&gt;5,WEEKNUM(O340)+1,WEEKNUM(O340))</f>
        <v>38</v>
      </c>
      <c r="R340" s="116">
        <f>+YEAR(O340)</f>
        <v>2024</v>
      </c>
    </row>
    <row r="341" spans="1:18" ht="14.4" x14ac:dyDescent="0.3">
      <c r="A341" s="57" t="str">
        <f t="shared" si="7"/>
        <v>0004220145551</v>
      </c>
      <c r="B341" s="37" t="s">
        <v>1467</v>
      </c>
      <c r="C341" s="40" t="s">
        <v>759</v>
      </c>
      <c r="D341" s="35">
        <v>45551</v>
      </c>
      <c r="E341" s="71">
        <v>640</v>
      </c>
      <c r="F341" s="107">
        <f>VLOOKUP(B341,Precios!$A$5:J23084,10,0)</f>
        <v>11011</v>
      </c>
      <c r="G341" s="107">
        <f>+E341*F341</f>
        <v>7047040</v>
      </c>
      <c r="H341" s="34" t="s">
        <v>2230</v>
      </c>
      <c r="I341" s="110" t="s">
        <v>1106</v>
      </c>
      <c r="J341" s="110" t="s">
        <v>1108</v>
      </c>
      <c r="L341" s="114" t="s">
        <v>1066</v>
      </c>
      <c r="M341" s="114" t="s">
        <v>1067</v>
      </c>
      <c r="N341" s="112">
        <v>40</v>
      </c>
      <c r="O341" s="113">
        <f>+N341+D341</f>
        <v>45591</v>
      </c>
      <c r="P341" s="117">
        <f>+WEEKDAY(O341)</f>
        <v>7</v>
      </c>
      <c r="Q341" s="116">
        <f>+IF(P341&gt;5,WEEKNUM(O341)+1,WEEKNUM(O341))</f>
        <v>44</v>
      </c>
      <c r="R341" s="116">
        <f>+YEAR(O341)</f>
        <v>2024</v>
      </c>
    </row>
    <row r="342" spans="1:18" x14ac:dyDescent="0.3">
      <c r="A342" s="57" t="str">
        <f t="shared" si="7"/>
        <v>00035C45551</v>
      </c>
      <c r="B342" s="37" t="s">
        <v>2098</v>
      </c>
      <c r="C342" s="40" t="s">
        <v>2115</v>
      </c>
      <c r="D342" s="35">
        <v>45551</v>
      </c>
    </row>
    <row r="343" spans="1:18" x14ac:dyDescent="0.3">
      <c r="A343" s="57" t="str">
        <f t="shared" si="7"/>
        <v>00034C45551</v>
      </c>
      <c r="B343" s="37" t="s">
        <v>2097</v>
      </c>
      <c r="C343" s="40" t="s">
        <v>2125</v>
      </c>
      <c r="D343" s="35">
        <v>45551</v>
      </c>
    </row>
    <row r="344" spans="1:18" x14ac:dyDescent="0.3">
      <c r="A344" s="57" t="str">
        <f t="shared" si="7"/>
        <v>0003740345551</v>
      </c>
      <c r="B344" s="37" t="s">
        <v>1466</v>
      </c>
      <c r="C344" s="40" t="s">
        <v>841</v>
      </c>
      <c r="D344" s="35">
        <v>45551</v>
      </c>
    </row>
    <row r="345" spans="1:18" x14ac:dyDescent="0.3">
      <c r="A345" s="57" t="str">
        <f t="shared" si="7"/>
        <v>0003590145551</v>
      </c>
      <c r="B345" s="37" t="s">
        <v>1475</v>
      </c>
      <c r="C345" s="40" t="s">
        <v>352</v>
      </c>
      <c r="D345" s="35">
        <v>45551</v>
      </c>
    </row>
    <row r="346" spans="1:18" ht="14.4" x14ac:dyDescent="0.3">
      <c r="A346" s="57" t="str">
        <f t="shared" si="7"/>
        <v>006000745558</v>
      </c>
      <c r="B346" s="37" t="s">
        <v>661</v>
      </c>
      <c r="C346" s="7" t="s">
        <v>1812</v>
      </c>
      <c r="D346" s="35">
        <v>45558</v>
      </c>
      <c r="F346" s="107">
        <f>VLOOKUP(B346,Precios!$A$5:J24286,10,0)</f>
        <v>70.664000000000001</v>
      </c>
      <c r="G346" s="107">
        <f>+E346*F346</f>
        <v>0</v>
      </c>
      <c r="L346" s="7"/>
      <c r="M346" s="7"/>
      <c r="O346" s="113"/>
      <c r="P346" s="117">
        <f>+WEEKDAY(O346)</f>
        <v>7</v>
      </c>
      <c r="Q346" s="116">
        <f>+IF(P346&gt;5,WEEKNUM(O346)+1,WEEKNUM(O346))</f>
        <v>1</v>
      </c>
      <c r="R346" s="116">
        <f>+YEAR(O346)</f>
        <v>1900</v>
      </c>
    </row>
    <row r="347" spans="1:18" x14ac:dyDescent="0.3">
      <c r="A347" s="57" t="str">
        <f t="shared" si="7"/>
        <v>0005280145551</v>
      </c>
      <c r="B347" s="37" t="s">
        <v>1248</v>
      </c>
      <c r="C347" s="40" t="s">
        <v>1091</v>
      </c>
      <c r="D347" s="35">
        <v>45551</v>
      </c>
    </row>
    <row r="348" spans="1:18" x14ac:dyDescent="0.3">
      <c r="A348" s="57" t="str">
        <f t="shared" si="7"/>
        <v>0003730445551</v>
      </c>
      <c r="B348" s="37" t="s">
        <v>2144</v>
      </c>
      <c r="C348" s="40" t="s">
        <v>597</v>
      </c>
      <c r="D348" s="35">
        <v>45551</v>
      </c>
    </row>
    <row r="349" spans="1:18" ht="14.4" x14ac:dyDescent="0.3">
      <c r="A349" s="57" t="str">
        <f t="shared" si="7"/>
        <v>0004640345558</v>
      </c>
      <c r="B349" s="37" t="s">
        <v>1476</v>
      </c>
      <c r="C349" s="40" t="s">
        <v>892</v>
      </c>
      <c r="D349" s="35">
        <v>45558</v>
      </c>
      <c r="F349" s="107">
        <f>VLOOKUP(B349,Precios!$A$5:J24459,10,0)</f>
        <v>11797.5</v>
      </c>
      <c r="G349" s="107">
        <f>+E349*F349</f>
        <v>0</v>
      </c>
      <c r="L349" s="114"/>
      <c r="M349" s="114"/>
      <c r="O349" s="113">
        <f>+N349+D349</f>
        <v>45558</v>
      </c>
      <c r="P349" s="117">
        <f>+WEEKDAY(O349)</f>
        <v>2</v>
      </c>
      <c r="Q349" s="116">
        <f>+IF(P349&gt;5,WEEKNUM(O349)+1,WEEKNUM(O349))</f>
        <v>39</v>
      </c>
      <c r="R349" s="116">
        <f>+YEAR(O349)</f>
        <v>2024</v>
      </c>
    </row>
    <row r="350" spans="1:18" ht="14.4" x14ac:dyDescent="0.3">
      <c r="A350" s="57" t="str">
        <f t="shared" si="7"/>
        <v>001000145558</v>
      </c>
      <c r="B350" s="37" t="s">
        <v>161</v>
      </c>
      <c r="C350" s="40" t="s">
        <v>43</v>
      </c>
      <c r="D350" s="35">
        <v>45558</v>
      </c>
      <c r="F350" s="107">
        <f>VLOOKUP(B350,Precios!$A$5:J24326,10,0)</f>
        <v>1554.85</v>
      </c>
      <c r="G350" s="107">
        <f>+E350*F350</f>
        <v>0</v>
      </c>
      <c r="H350"/>
      <c r="I350" s="57"/>
      <c r="J350" s="57"/>
      <c r="K350" s="75"/>
      <c r="L350" s="114"/>
      <c r="M350" s="114"/>
      <c r="O350" s="113">
        <f>+N350+D350</f>
        <v>45558</v>
      </c>
      <c r="P350" s="117">
        <f>+WEEKDAY(O350)</f>
        <v>2</v>
      </c>
      <c r="Q350" s="116">
        <f>+IF(P350&gt;5,WEEKNUM(O350)+1,WEEKNUM(O350))</f>
        <v>39</v>
      </c>
      <c r="R350" s="116">
        <f>+YEAR(O350)</f>
        <v>2024</v>
      </c>
    </row>
    <row r="351" spans="1:18" x14ac:dyDescent="0.3">
      <c r="A351" s="57" t="str">
        <f t="shared" si="7"/>
        <v>00046345558</v>
      </c>
      <c r="B351" s="37" t="s">
        <v>936</v>
      </c>
      <c r="C351" s="40" t="s">
        <v>935</v>
      </c>
      <c r="D351" s="35">
        <v>45558</v>
      </c>
    </row>
    <row r="352" spans="1:18" x14ac:dyDescent="0.3">
      <c r="A352" s="57" t="str">
        <f t="shared" si="7"/>
        <v>00037545558</v>
      </c>
      <c r="B352" s="37" t="s">
        <v>602</v>
      </c>
      <c r="C352" s="40" t="s">
        <v>603</v>
      </c>
      <c r="D352" s="35">
        <v>45558</v>
      </c>
    </row>
    <row r="353" spans="1:18" x14ac:dyDescent="0.3">
      <c r="A353" s="57" t="str">
        <f t="shared" si="7"/>
        <v>00038645558</v>
      </c>
      <c r="B353" s="37" t="s">
        <v>680</v>
      </c>
      <c r="C353" s="40" t="s">
        <v>678</v>
      </c>
      <c r="D353" s="35">
        <v>45558</v>
      </c>
    </row>
    <row r="354" spans="1:18" ht="14.4" x14ac:dyDescent="0.3">
      <c r="A354" s="57" t="str">
        <f t="shared" si="7"/>
        <v>00020445558</v>
      </c>
      <c r="B354" s="37" t="s">
        <v>259</v>
      </c>
      <c r="C354" s="40" t="s">
        <v>29</v>
      </c>
      <c r="D354" s="35">
        <v>45558</v>
      </c>
      <c r="F354" s="107">
        <f>VLOOKUP(B354,Precios!$A$5:J24447,10,0)</f>
        <v>16346.616</v>
      </c>
      <c r="G354" s="107">
        <f>+E354*F354</f>
        <v>0</v>
      </c>
      <c r="K354" s="75"/>
      <c r="L354" s="114"/>
      <c r="M354" s="114"/>
      <c r="O354" s="113"/>
      <c r="P354" s="117">
        <f>+WEEKDAY(O354)</f>
        <v>7</v>
      </c>
      <c r="Q354" s="116">
        <f>+IF(P354&gt;5,WEEKNUM(O354)+1,WEEKNUM(O354))</f>
        <v>1</v>
      </c>
      <c r="R354" s="116">
        <f>+YEAR(O354)</f>
        <v>1900</v>
      </c>
    </row>
    <row r="355" spans="1:18" x14ac:dyDescent="0.3">
      <c r="A355" s="57" t="str">
        <f t="shared" si="7"/>
        <v>00000945558</v>
      </c>
      <c r="B355" s="37" t="s">
        <v>302</v>
      </c>
      <c r="C355" s="40" t="s">
        <v>23</v>
      </c>
      <c r="D355" s="35">
        <v>45558</v>
      </c>
    </row>
    <row r="356" spans="1:18" x14ac:dyDescent="0.3">
      <c r="A356" s="57" t="str">
        <f t="shared" si="7"/>
        <v>00020745558</v>
      </c>
      <c r="B356" s="37" t="s">
        <v>257</v>
      </c>
      <c r="C356" s="40" t="s">
        <v>30</v>
      </c>
      <c r="D356" s="35">
        <v>45558</v>
      </c>
    </row>
    <row r="357" spans="1:18" x14ac:dyDescent="0.3">
      <c r="A357" s="57" t="str">
        <f t="shared" si="7"/>
        <v>007001445558</v>
      </c>
      <c r="B357" s="37" t="s">
        <v>141</v>
      </c>
      <c r="C357" s="40" t="s">
        <v>309</v>
      </c>
      <c r="D357" s="35">
        <v>45558</v>
      </c>
    </row>
    <row r="358" spans="1:18" x14ac:dyDescent="0.3">
      <c r="A358" s="57" t="str">
        <f t="shared" si="7"/>
        <v>00003345558</v>
      </c>
      <c r="B358" s="37" t="s">
        <v>296</v>
      </c>
      <c r="C358" s="40" t="s">
        <v>313</v>
      </c>
      <c r="D358" s="35">
        <v>45558</v>
      </c>
    </row>
    <row r="359" spans="1:18" ht="14.4" x14ac:dyDescent="0.3">
      <c r="A359" s="57" t="str">
        <f t="shared" si="7"/>
        <v>00019845558</v>
      </c>
      <c r="B359" s="37" t="s">
        <v>268</v>
      </c>
      <c r="C359" s="40" t="s">
        <v>312</v>
      </c>
      <c r="D359" s="35">
        <v>45558</v>
      </c>
      <c r="F359" s="107">
        <f>VLOOKUP(B359,Precios!$A$5:J24640,10,0)</f>
        <v>25289</v>
      </c>
      <c r="G359" s="107">
        <f>+E359*F359</f>
        <v>0</v>
      </c>
      <c r="L359" s="240"/>
      <c r="M359" s="240"/>
      <c r="O359" s="113">
        <f>+N359+D359</f>
        <v>45558</v>
      </c>
      <c r="P359" s="117">
        <f>+WEEKDAY(O359)</f>
        <v>2</v>
      </c>
      <c r="Q359" s="116">
        <f>+IF(P359&gt;5,WEEKNUM(O359)+1,WEEKNUM(O359))</f>
        <v>39</v>
      </c>
      <c r="R359" s="116">
        <f>+YEAR(O359)</f>
        <v>2024</v>
      </c>
    </row>
    <row r="360" spans="1:18" x14ac:dyDescent="0.3">
      <c r="A360" s="57" t="str">
        <f t="shared" si="7"/>
        <v>00020045558</v>
      </c>
      <c r="B360" s="37" t="s">
        <v>265</v>
      </c>
      <c r="C360" s="40" t="s">
        <v>28</v>
      </c>
      <c r="D360" s="35">
        <v>45558</v>
      </c>
    </row>
    <row r="361" spans="1:18" x14ac:dyDescent="0.3">
      <c r="A361" s="57" t="str">
        <f t="shared" si="7"/>
        <v>00020245558</v>
      </c>
      <c r="B361" s="37" t="s">
        <v>262</v>
      </c>
      <c r="C361" s="40" t="s">
        <v>75</v>
      </c>
      <c r="D361" s="35">
        <v>45558</v>
      </c>
    </row>
    <row r="362" spans="1:18" x14ac:dyDescent="0.3">
      <c r="A362" s="57" t="str">
        <f t="shared" si="7"/>
        <v>00001845558</v>
      </c>
      <c r="B362" s="37" t="s">
        <v>673</v>
      </c>
      <c r="C362" s="40" t="s">
        <v>679</v>
      </c>
      <c r="D362" s="35">
        <v>45558</v>
      </c>
    </row>
    <row r="363" spans="1:18" x14ac:dyDescent="0.3">
      <c r="A363" s="57" t="str">
        <f t="shared" si="7"/>
        <v>00045245558</v>
      </c>
      <c r="B363" s="37" t="s">
        <v>815</v>
      </c>
      <c r="C363" s="40" t="s">
        <v>800</v>
      </c>
      <c r="D363" s="35">
        <v>45558</v>
      </c>
    </row>
    <row r="364" spans="1:18" x14ac:dyDescent="0.3">
      <c r="A364" s="57" t="str">
        <f t="shared" si="7"/>
        <v>00023645558</v>
      </c>
      <c r="B364" s="37" t="s">
        <v>250</v>
      </c>
      <c r="C364" s="40" t="s">
        <v>31</v>
      </c>
      <c r="D364" s="35">
        <v>45558</v>
      </c>
    </row>
    <row r="365" spans="1:18" x14ac:dyDescent="0.3">
      <c r="A365" s="57" t="str">
        <f t="shared" si="7"/>
        <v>00047345558</v>
      </c>
      <c r="B365" s="37" t="s">
        <v>864</v>
      </c>
      <c r="C365" s="40" t="s">
        <v>850</v>
      </c>
      <c r="D365" s="35">
        <v>45558</v>
      </c>
    </row>
    <row r="366" spans="1:18" x14ac:dyDescent="0.3">
      <c r="A366" s="57" t="str">
        <f t="shared" si="7"/>
        <v>00044745558</v>
      </c>
      <c r="B366" s="37" t="s">
        <v>810</v>
      </c>
      <c r="C366" s="40" t="s">
        <v>795</v>
      </c>
      <c r="D366" s="35">
        <v>45558</v>
      </c>
    </row>
    <row r="367" spans="1:18" x14ac:dyDescent="0.3">
      <c r="A367" s="57" t="str">
        <f t="shared" si="7"/>
        <v>00047545558</v>
      </c>
      <c r="B367" s="37" t="s">
        <v>866</v>
      </c>
      <c r="C367" s="40" t="s">
        <v>918</v>
      </c>
      <c r="D367" s="35">
        <v>45558</v>
      </c>
    </row>
    <row r="368" spans="1:18" x14ac:dyDescent="0.3">
      <c r="A368" s="57" t="str">
        <f t="shared" si="7"/>
        <v>00038245558</v>
      </c>
      <c r="B368" s="37" t="s">
        <v>635</v>
      </c>
      <c r="C368" s="40" t="s">
        <v>626</v>
      </c>
      <c r="D368" s="35">
        <v>45558</v>
      </c>
    </row>
    <row r="369" spans="1:18" x14ac:dyDescent="0.3">
      <c r="A369" s="57" t="str">
        <f t="shared" si="7"/>
        <v>004000245558</v>
      </c>
      <c r="B369" s="37" t="s">
        <v>156</v>
      </c>
      <c r="C369" s="40" t="s">
        <v>44</v>
      </c>
      <c r="D369" s="35">
        <v>45558</v>
      </c>
    </row>
    <row r="370" spans="1:18" x14ac:dyDescent="0.3">
      <c r="A370" s="57" t="str">
        <f t="shared" si="7"/>
        <v>00041245558</v>
      </c>
      <c r="B370" s="37" t="s">
        <v>735</v>
      </c>
      <c r="C370" s="40" t="s">
        <v>754</v>
      </c>
      <c r="D370" s="35">
        <v>45558</v>
      </c>
    </row>
    <row r="371" spans="1:18" x14ac:dyDescent="0.3">
      <c r="A371" s="57" t="str">
        <f t="shared" ref="A371:A428" si="8">+TRIM(B371)&amp;D371</f>
        <v>SW001845558</v>
      </c>
      <c r="B371" s="37" t="s">
        <v>99</v>
      </c>
      <c r="C371" s="40" t="s">
        <v>2206</v>
      </c>
      <c r="D371" s="35">
        <v>45558</v>
      </c>
    </row>
    <row r="372" spans="1:18" ht="14.4" x14ac:dyDescent="0.3">
      <c r="A372" s="57" t="str">
        <f t="shared" si="8"/>
        <v>PACK07645558</v>
      </c>
      <c r="B372" s="37" t="s">
        <v>109</v>
      </c>
      <c r="C372" s="40" t="s">
        <v>91</v>
      </c>
      <c r="D372" s="35">
        <v>45558</v>
      </c>
      <c r="F372" s="107">
        <f>VLOOKUP(B372,Precios!$A$5:J24383,10,0)</f>
        <v>938.99629999999991</v>
      </c>
      <c r="G372" s="107">
        <f>+E372*F372</f>
        <v>0</v>
      </c>
      <c r="L372" s="114"/>
      <c r="M372" s="114"/>
      <c r="O372" s="113"/>
      <c r="P372" s="117">
        <f>+WEEKDAY(O372)</f>
        <v>7</v>
      </c>
      <c r="Q372" s="116">
        <f>+IF(P372&gt;5,WEEKNUM(O372)+1,WEEKNUM(O372))</f>
        <v>1</v>
      </c>
      <c r="R372" s="116">
        <f>+YEAR(O372)</f>
        <v>1900</v>
      </c>
    </row>
    <row r="373" spans="1:18" x14ac:dyDescent="0.3">
      <c r="A373" s="57" t="str">
        <f t="shared" si="8"/>
        <v>30301000000145558</v>
      </c>
      <c r="B373" s="37" t="s">
        <v>667</v>
      </c>
      <c r="C373" s="40" t="s">
        <v>656</v>
      </c>
      <c r="D373" s="35">
        <v>45558</v>
      </c>
    </row>
    <row r="374" spans="1:18" x14ac:dyDescent="0.3">
      <c r="A374" s="57" t="str">
        <f t="shared" si="8"/>
        <v>00001145558</v>
      </c>
      <c r="B374" s="37" t="s">
        <v>301</v>
      </c>
      <c r="C374" s="40" t="s">
        <v>605</v>
      </c>
      <c r="D374" s="35">
        <v>45558</v>
      </c>
    </row>
    <row r="375" spans="1:18" x14ac:dyDescent="0.3">
      <c r="A375" s="57" t="str">
        <f t="shared" si="8"/>
        <v>00041345558</v>
      </c>
      <c r="B375" s="37" t="s">
        <v>907</v>
      </c>
      <c r="C375" s="40" t="s">
        <v>2166</v>
      </c>
      <c r="D375" s="35">
        <v>45558</v>
      </c>
    </row>
    <row r="376" spans="1:18" ht="14.4" x14ac:dyDescent="0.3">
      <c r="A376" s="57" t="str">
        <f t="shared" si="8"/>
        <v>00027245558</v>
      </c>
      <c r="B376" s="37" t="s">
        <v>239</v>
      </c>
      <c r="C376" s="40" t="s">
        <v>32</v>
      </c>
      <c r="D376" s="35">
        <v>45558</v>
      </c>
      <c r="F376" s="107">
        <f>VLOOKUP(B376,Precios!$A$5:J24506,10,0)</f>
        <v>3961.9150999999997</v>
      </c>
      <c r="G376" s="107">
        <f t="shared" ref="G376:G377" si="9">+E376*F376</f>
        <v>0</v>
      </c>
      <c r="I376" s="57"/>
      <c r="J376" s="57"/>
      <c r="L376" s="114"/>
      <c r="M376" s="114"/>
      <c r="O376" s="113">
        <f t="shared" ref="O376:O378" si="10">+N376+D376</f>
        <v>45558</v>
      </c>
      <c r="P376" s="117">
        <f t="shared" ref="P376:P378" si="11">+WEEKDAY(O376)</f>
        <v>2</v>
      </c>
      <c r="Q376" s="116">
        <f t="shared" ref="Q376:Q378" si="12">+IF(P376&gt;5,WEEKNUM(O376)+1,WEEKNUM(O376))</f>
        <v>39</v>
      </c>
      <c r="R376" s="116">
        <f t="shared" ref="R376:R378" si="13">+YEAR(O376)</f>
        <v>2024</v>
      </c>
    </row>
    <row r="377" spans="1:18" ht="14.4" x14ac:dyDescent="0.3">
      <c r="A377" s="57" t="str">
        <f t="shared" si="8"/>
        <v>00043045565</v>
      </c>
      <c r="B377" s="37" t="s">
        <v>771</v>
      </c>
      <c r="C377" s="40" t="s">
        <v>768</v>
      </c>
      <c r="D377" s="35">
        <v>45565</v>
      </c>
      <c r="E377" s="71">
        <v>5000</v>
      </c>
      <c r="F377" s="107">
        <f>VLOOKUP(B377,Precios!$A$5:J24474,10,0)</f>
        <v>928.19999999999993</v>
      </c>
      <c r="G377" s="107">
        <f t="shared" si="9"/>
        <v>4641000</v>
      </c>
      <c r="H377" s="34" t="s">
        <v>2322</v>
      </c>
      <c r="I377" s="110" t="s">
        <v>1106</v>
      </c>
      <c r="J377" s="110" t="s">
        <v>1108</v>
      </c>
      <c r="K377" s="75"/>
      <c r="L377" s="130" t="s">
        <v>1255</v>
      </c>
      <c r="M377" s="130" t="s">
        <v>1256</v>
      </c>
      <c r="N377" s="112">
        <v>30</v>
      </c>
      <c r="O377" s="113">
        <f t="shared" si="10"/>
        <v>45595</v>
      </c>
      <c r="P377" s="117">
        <f t="shared" si="11"/>
        <v>4</v>
      </c>
      <c r="Q377" s="116">
        <f t="shared" si="12"/>
        <v>44</v>
      </c>
      <c r="R377" s="116">
        <f t="shared" si="13"/>
        <v>2024</v>
      </c>
    </row>
    <row r="378" spans="1:18" ht="14.4" x14ac:dyDescent="0.3">
      <c r="A378" s="57" t="str">
        <f t="shared" si="8"/>
        <v>011012045572</v>
      </c>
      <c r="B378" s="37" t="s">
        <v>132</v>
      </c>
      <c r="C378" s="40" t="s">
        <v>59</v>
      </c>
      <c r="D378" s="35">
        <v>45572</v>
      </c>
      <c r="E378" s="71">
        <f>10*1250</f>
        <v>12500</v>
      </c>
      <c r="F378" s="107">
        <f>VLOOKUP(B378,Precios!$A$5:J24520,10,0)</f>
        <v>26.305399999999999</v>
      </c>
      <c r="G378" s="107">
        <f>+E378*F378+310000</f>
        <v>638817.5</v>
      </c>
      <c r="H378" s="134" t="s">
        <v>2324</v>
      </c>
      <c r="I378" s="110" t="s">
        <v>1106</v>
      </c>
      <c r="J378" s="57" t="s">
        <v>1108</v>
      </c>
      <c r="K378" s="75"/>
      <c r="L378" s="114" t="s">
        <v>1074</v>
      </c>
      <c r="M378" s="114" t="s">
        <v>1075</v>
      </c>
      <c r="N378" s="112">
        <v>45</v>
      </c>
      <c r="O378" s="113">
        <f t="shared" si="10"/>
        <v>45617</v>
      </c>
      <c r="P378" s="117">
        <f t="shared" si="11"/>
        <v>5</v>
      </c>
      <c r="Q378" s="116">
        <f t="shared" si="12"/>
        <v>47</v>
      </c>
      <c r="R378" s="116">
        <f t="shared" si="13"/>
        <v>2024</v>
      </c>
    </row>
    <row r="379" spans="1:18" x14ac:dyDescent="0.3">
      <c r="A379" s="57" t="str">
        <f t="shared" si="8"/>
        <v>00012745558</v>
      </c>
      <c r="B379" s="37" t="s">
        <v>275</v>
      </c>
      <c r="C379" s="40" t="s">
        <v>1339</v>
      </c>
      <c r="D379" s="35">
        <v>45558</v>
      </c>
    </row>
    <row r="380" spans="1:18" x14ac:dyDescent="0.3">
      <c r="A380" s="57" t="str">
        <f t="shared" si="8"/>
        <v>00042845558</v>
      </c>
      <c r="B380" s="37" t="s">
        <v>767</v>
      </c>
      <c r="C380" s="40" t="s">
        <v>762</v>
      </c>
      <c r="D380" s="35">
        <v>45558</v>
      </c>
    </row>
    <row r="381" spans="1:18" x14ac:dyDescent="0.3">
      <c r="A381" s="57" t="str">
        <f t="shared" si="8"/>
        <v>00042745558</v>
      </c>
      <c r="B381" s="37" t="s">
        <v>780</v>
      </c>
      <c r="C381" s="40" t="s">
        <v>792</v>
      </c>
      <c r="D381" s="35">
        <v>45558</v>
      </c>
    </row>
    <row r="382" spans="1:18" x14ac:dyDescent="0.3">
      <c r="A382" s="57" t="str">
        <f t="shared" si="8"/>
        <v>00042645558</v>
      </c>
      <c r="B382" s="37" t="s">
        <v>766</v>
      </c>
      <c r="C382" s="40" t="s">
        <v>761</v>
      </c>
      <c r="D382" s="35">
        <v>45558</v>
      </c>
    </row>
    <row r="383" spans="1:18" x14ac:dyDescent="0.3">
      <c r="A383" s="57" t="str">
        <f t="shared" si="8"/>
        <v>00011345558</v>
      </c>
      <c r="B383" s="37" t="s">
        <v>280</v>
      </c>
      <c r="C383" s="40" t="s">
        <v>26</v>
      </c>
      <c r="D383" s="35">
        <v>45558</v>
      </c>
    </row>
    <row r="384" spans="1:18" x14ac:dyDescent="0.3">
      <c r="A384" s="57" t="str">
        <f t="shared" si="8"/>
        <v>007001045558</v>
      </c>
      <c r="B384" s="37" t="s">
        <v>143</v>
      </c>
      <c r="C384" s="40" t="s">
        <v>50</v>
      </c>
      <c r="D384" s="35">
        <v>45558</v>
      </c>
    </row>
    <row r="385" spans="1:18" x14ac:dyDescent="0.3">
      <c r="A385" s="57" t="str">
        <f t="shared" si="8"/>
        <v>00046145558</v>
      </c>
      <c r="B385" s="37" t="s">
        <v>856</v>
      </c>
      <c r="C385" s="40" t="s">
        <v>842</v>
      </c>
      <c r="D385" s="35">
        <v>45558</v>
      </c>
    </row>
    <row r="386" spans="1:18" ht="14.4" x14ac:dyDescent="0.3">
      <c r="A386" s="57" t="str">
        <f t="shared" si="8"/>
        <v>007000545558</v>
      </c>
      <c r="B386" s="37" t="s">
        <v>897</v>
      </c>
      <c r="C386" s="40" t="s">
        <v>1420</v>
      </c>
      <c r="D386" s="35">
        <v>45558</v>
      </c>
      <c r="F386" s="107">
        <f>VLOOKUP(B386,Precios!$A$5:J24412,10,0)</f>
        <v>11011</v>
      </c>
      <c r="G386" s="107">
        <f>+E386*F386</f>
        <v>0</v>
      </c>
      <c r="I386" s="57"/>
      <c r="K386" s="75"/>
      <c r="L386" s="114"/>
      <c r="M386" s="114"/>
      <c r="O386" s="113">
        <f>+N386+D386</f>
        <v>45558</v>
      </c>
      <c r="P386" s="117">
        <f>+WEEKDAY(O386)</f>
        <v>2</v>
      </c>
      <c r="Q386" s="116">
        <f>+IF(P386&gt;5,WEEKNUM(O386)+1,WEEKNUM(O386))</f>
        <v>39</v>
      </c>
      <c r="R386" s="116">
        <f>+YEAR(O386)</f>
        <v>2024</v>
      </c>
    </row>
    <row r="387" spans="1:18" x14ac:dyDescent="0.3">
      <c r="A387" s="57" t="str">
        <f t="shared" si="8"/>
        <v>00020945558</v>
      </c>
      <c r="B387" s="37" t="s">
        <v>256</v>
      </c>
      <c r="C387" s="40" t="s">
        <v>255</v>
      </c>
      <c r="D387" s="35">
        <v>45558</v>
      </c>
    </row>
    <row r="388" spans="1:18" x14ac:dyDescent="0.3">
      <c r="A388" s="57" t="str">
        <f t="shared" si="8"/>
        <v>00017045558</v>
      </c>
      <c r="B388" s="37" t="s">
        <v>273</v>
      </c>
      <c r="C388" s="40" t="s">
        <v>27</v>
      </c>
      <c r="D388" s="35">
        <v>45558</v>
      </c>
    </row>
    <row r="389" spans="1:18" x14ac:dyDescent="0.3">
      <c r="A389" s="57" t="str">
        <f t="shared" si="8"/>
        <v>00040345558</v>
      </c>
      <c r="B389" s="37" t="s">
        <v>716</v>
      </c>
      <c r="C389" s="40" t="s">
        <v>732</v>
      </c>
      <c r="D389" s="35">
        <v>45558</v>
      </c>
    </row>
    <row r="390" spans="1:18" x14ac:dyDescent="0.3">
      <c r="A390" s="57" t="str">
        <f t="shared" si="8"/>
        <v>011005445558</v>
      </c>
      <c r="B390" s="37" t="s">
        <v>134</v>
      </c>
      <c r="C390" s="40" t="s">
        <v>441</v>
      </c>
      <c r="D390" s="35">
        <v>45558</v>
      </c>
    </row>
    <row r="391" spans="1:18" x14ac:dyDescent="0.3">
      <c r="A391" s="57" t="str">
        <f t="shared" si="8"/>
        <v>00040845558</v>
      </c>
      <c r="B391" s="37" t="s">
        <v>747</v>
      </c>
      <c r="C391" s="40" t="s">
        <v>736</v>
      </c>
      <c r="D391" s="35">
        <v>45558</v>
      </c>
    </row>
    <row r="392" spans="1:18" x14ac:dyDescent="0.3">
      <c r="A392" s="57" t="str">
        <f t="shared" si="8"/>
        <v>00023845558</v>
      </c>
      <c r="B392" s="37" t="s">
        <v>249</v>
      </c>
      <c r="C392" s="40" t="s">
        <v>78</v>
      </c>
      <c r="D392" s="35">
        <v>45558</v>
      </c>
    </row>
    <row r="393" spans="1:18" x14ac:dyDescent="0.3">
      <c r="A393" s="57" t="str">
        <f t="shared" si="8"/>
        <v>00034345558</v>
      </c>
      <c r="B393" s="37" t="s">
        <v>187</v>
      </c>
      <c r="C393" s="40" t="s">
        <v>34</v>
      </c>
      <c r="D393" s="35">
        <v>45558</v>
      </c>
    </row>
    <row r="394" spans="1:18" x14ac:dyDescent="0.3">
      <c r="A394" s="57" t="str">
        <f t="shared" si="8"/>
        <v>00034445558</v>
      </c>
      <c r="B394" s="37" t="s">
        <v>186</v>
      </c>
      <c r="C394" s="40" t="s">
        <v>347</v>
      </c>
      <c r="D394" s="35">
        <v>45558</v>
      </c>
    </row>
    <row r="395" spans="1:18" x14ac:dyDescent="0.3">
      <c r="A395" s="57" t="str">
        <f t="shared" si="8"/>
        <v>00034645558</v>
      </c>
      <c r="B395" s="37" t="s">
        <v>184</v>
      </c>
      <c r="C395" s="40" t="s">
        <v>348</v>
      </c>
      <c r="D395" s="35">
        <v>45558</v>
      </c>
    </row>
    <row r="396" spans="1:18" x14ac:dyDescent="0.3">
      <c r="A396" s="57" t="str">
        <f t="shared" si="8"/>
        <v>00034745558</v>
      </c>
      <c r="B396" s="37" t="s">
        <v>183</v>
      </c>
      <c r="C396" s="40" t="s">
        <v>35</v>
      </c>
      <c r="D396" s="35">
        <v>45558</v>
      </c>
    </row>
    <row r="397" spans="1:18" x14ac:dyDescent="0.3">
      <c r="A397" s="57" t="str">
        <f t="shared" si="8"/>
        <v>00035545558</v>
      </c>
      <c r="B397" s="37" t="s">
        <v>176</v>
      </c>
      <c r="C397" s="40" t="s">
        <v>38</v>
      </c>
      <c r="D397" s="35">
        <v>45558</v>
      </c>
    </row>
    <row r="398" spans="1:18" ht="14.4" x14ac:dyDescent="0.3">
      <c r="A398" s="57" t="str">
        <f t="shared" si="8"/>
        <v>004000545558</v>
      </c>
      <c r="B398" s="37" t="s">
        <v>155</v>
      </c>
      <c r="C398" s="40" t="s">
        <v>45</v>
      </c>
      <c r="D398" s="35">
        <v>45558</v>
      </c>
      <c r="F398" s="107">
        <f>VLOOKUP(B398,Precios!$A$5:J24454,10,0)</f>
        <v>6174.63</v>
      </c>
      <c r="G398" s="107">
        <f>+E398*F398</f>
        <v>0</v>
      </c>
      <c r="L398" s="114"/>
      <c r="M398" s="114"/>
      <c r="O398" s="113">
        <f>+N398+D398</f>
        <v>45558</v>
      </c>
      <c r="P398" s="117">
        <f>+WEEKDAY(O398)</f>
        <v>2</v>
      </c>
      <c r="Q398" s="116">
        <f>+IF(P398&gt;5,WEEKNUM(O398)+1,WEEKNUM(O398))</f>
        <v>39</v>
      </c>
      <c r="R398" s="116">
        <f>+YEAR(O398)</f>
        <v>2024</v>
      </c>
    </row>
    <row r="399" spans="1:18" x14ac:dyDescent="0.3">
      <c r="A399" s="57" t="str">
        <f t="shared" si="8"/>
        <v>004000645558</v>
      </c>
      <c r="B399" s="37" t="s">
        <v>658</v>
      </c>
      <c r="C399" s="40" t="s">
        <v>647</v>
      </c>
      <c r="D399" s="35">
        <v>45558</v>
      </c>
    </row>
    <row r="400" spans="1:18" x14ac:dyDescent="0.3">
      <c r="A400" s="57" t="str">
        <f t="shared" si="8"/>
        <v>004001045558</v>
      </c>
      <c r="B400" s="37" t="s">
        <v>659</v>
      </c>
      <c r="C400" s="40" t="s">
        <v>671</v>
      </c>
      <c r="D400" s="35">
        <v>45558</v>
      </c>
      <c r="H400" s="34" t="s">
        <v>2296</v>
      </c>
    </row>
    <row r="401" spans="1:18" x14ac:dyDescent="0.3">
      <c r="A401" s="57" t="str">
        <f t="shared" si="8"/>
        <v>004001145558</v>
      </c>
      <c r="B401" s="37" t="s">
        <v>660</v>
      </c>
      <c r="C401" s="40" t="s">
        <v>649</v>
      </c>
      <c r="D401" s="35">
        <v>45558</v>
      </c>
    </row>
    <row r="402" spans="1:18" x14ac:dyDescent="0.3">
      <c r="A402" s="57" t="str">
        <f t="shared" si="8"/>
        <v>00034545558</v>
      </c>
      <c r="B402" s="37" t="s">
        <v>185</v>
      </c>
      <c r="C402" s="40" t="s">
        <v>888</v>
      </c>
      <c r="D402" s="35">
        <v>45558</v>
      </c>
    </row>
    <row r="403" spans="1:18" x14ac:dyDescent="0.3">
      <c r="A403" s="57" t="str">
        <f t="shared" si="8"/>
        <v>004000145558</v>
      </c>
      <c r="B403" s="37" t="s">
        <v>828</v>
      </c>
      <c r="C403" s="40" t="s">
        <v>852</v>
      </c>
      <c r="D403" s="35">
        <v>45558</v>
      </c>
    </row>
    <row r="404" spans="1:18" x14ac:dyDescent="0.3">
      <c r="A404" s="57" t="str">
        <f t="shared" si="8"/>
        <v>00042045558</v>
      </c>
      <c r="B404" s="37" t="s">
        <v>752</v>
      </c>
      <c r="C404" s="40" t="s">
        <v>755</v>
      </c>
      <c r="D404" s="35">
        <v>45558</v>
      </c>
    </row>
    <row r="405" spans="1:18" x14ac:dyDescent="0.3">
      <c r="A405" s="57" t="str">
        <f t="shared" si="8"/>
        <v>004000445558</v>
      </c>
      <c r="B405" s="37" t="s">
        <v>657</v>
      </c>
      <c r="C405" s="40" t="s">
        <v>646</v>
      </c>
      <c r="D405" s="35">
        <v>45558</v>
      </c>
    </row>
    <row r="406" spans="1:18" x14ac:dyDescent="0.3">
      <c r="A406" s="57" t="str">
        <f t="shared" si="8"/>
        <v>00047745558</v>
      </c>
      <c r="B406" s="37" t="s">
        <v>904</v>
      </c>
      <c r="C406" s="40" t="s">
        <v>893</v>
      </c>
      <c r="D406" s="35">
        <v>45558</v>
      </c>
    </row>
    <row r="407" spans="1:18" x14ac:dyDescent="0.3">
      <c r="A407" s="57" t="str">
        <f t="shared" si="8"/>
        <v>004000745558</v>
      </c>
      <c r="B407" s="37" t="s">
        <v>153</v>
      </c>
      <c r="C407" s="40" t="s">
        <v>46</v>
      </c>
      <c r="D407" s="35">
        <v>45558</v>
      </c>
    </row>
    <row r="408" spans="1:18" ht="14.4" x14ac:dyDescent="0.3">
      <c r="A408" s="57" t="str">
        <f t="shared" si="8"/>
        <v>00037245558</v>
      </c>
      <c r="B408" s="37" t="s">
        <v>599</v>
      </c>
      <c r="C408" s="40" t="s">
        <v>982</v>
      </c>
      <c r="D408" s="35">
        <v>45558</v>
      </c>
      <c r="F408" s="107">
        <f>VLOOKUP(B408,Precios!$A$5:J24599,10,0)</f>
        <v>1189.8050999999998</v>
      </c>
      <c r="G408" s="107">
        <f>+E408*F408</f>
        <v>0</v>
      </c>
      <c r="I408" s="57"/>
      <c r="J408" s="57"/>
      <c r="K408" s="75"/>
      <c r="L408" s="114"/>
      <c r="M408" s="114"/>
      <c r="O408" s="113">
        <f>+N408+D408</f>
        <v>45558</v>
      </c>
      <c r="P408" s="117">
        <f>+WEEKDAY(O408)</f>
        <v>2</v>
      </c>
      <c r="Q408" s="116">
        <f>+IF(P408&gt;5,WEEKNUM(O408)+1,WEEKNUM(O408))</f>
        <v>39</v>
      </c>
      <c r="R408" s="116">
        <f>+YEAR(O408)</f>
        <v>2024</v>
      </c>
    </row>
    <row r="409" spans="1:18" ht="14.4" x14ac:dyDescent="0.3">
      <c r="A409" s="57" t="str">
        <f t="shared" si="8"/>
        <v>00046245558</v>
      </c>
      <c r="B409" s="37" t="s">
        <v>895</v>
      </c>
      <c r="C409" s="40" t="s">
        <v>983</v>
      </c>
      <c r="D409" s="35">
        <v>45558</v>
      </c>
      <c r="F409" s="107">
        <f>VLOOKUP(B409,Precios!$A$5:J24600,10,0)</f>
        <v>1742.7146</v>
      </c>
      <c r="G409" s="107">
        <f>+E409*F409</f>
        <v>0</v>
      </c>
      <c r="I409" s="57"/>
      <c r="J409" s="57"/>
      <c r="K409" s="75"/>
      <c r="L409" s="114"/>
      <c r="M409" s="114"/>
      <c r="O409" s="113">
        <f>+N409+D409</f>
        <v>45558</v>
      </c>
      <c r="P409" s="117">
        <f>+WEEKDAY(O409)</f>
        <v>2</v>
      </c>
      <c r="Q409" s="116">
        <f>+IF(P409&gt;5,WEEKNUM(O409)+1,WEEKNUM(O409))</f>
        <v>39</v>
      </c>
      <c r="R409" s="116">
        <f>+YEAR(O409)</f>
        <v>2024</v>
      </c>
    </row>
    <row r="410" spans="1:18" x14ac:dyDescent="0.3">
      <c r="A410" s="57" t="str">
        <f t="shared" si="8"/>
        <v>00045445558</v>
      </c>
      <c r="B410" s="37" t="s">
        <v>825</v>
      </c>
      <c r="C410" s="40" t="s">
        <v>808</v>
      </c>
      <c r="D410" s="35">
        <v>45558</v>
      </c>
    </row>
    <row r="411" spans="1:18" x14ac:dyDescent="0.3">
      <c r="A411" s="57" t="str">
        <f t="shared" si="8"/>
        <v>00027345558</v>
      </c>
      <c r="B411" s="37" t="s">
        <v>238</v>
      </c>
      <c r="C411" s="40" t="s">
        <v>82</v>
      </c>
      <c r="D411" s="35">
        <v>45558</v>
      </c>
    </row>
    <row r="412" spans="1:18" x14ac:dyDescent="0.3">
      <c r="A412" s="57" t="str">
        <f t="shared" si="8"/>
        <v>00048445558</v>
      </c>
      <c r="B412" s="37" t="s">
        <v>898</v>
      </c>
      <c r="C412" s="40" t="s">
        <v>919</v>
      </c>
      <c r="D412" s="35">
        <v>45558</v>
      </c>
    </row>
    <row r="413" spans="1:18" ht="14.4" x14ac:dyDescent="0.3">
      <c r="A413" s="57" t="str">
        <f t="shared" si="8"/>
        <v>00017245558</v>
      </c>
      <c r="B413" s="37" t="s">
        <v>270</v>
      </c>
      <c r="C413" s="40" t="s">
        <v>315</v>
      </c>
      <c r="D413" s="35">
        <v>45558</v>
      </c>
      <c r="F413" s="107">
        <f>VLOOKUP(B413,Precios!$A$5:J24452,10,0)</f>
        <v>5662.8</v>
      </c>
      <c r="G413" s="107">
        <f>+E413*F413</f>
        <v>0</v>
      </c>
      <c r="I413" s="57"/>
      <c r="J413" s="57"/>
      <c r="K413" s="75"/>
      <c r="L413" s="7"/>
      <c r="M413" s="7"/>
      <c r="O413" s="113"/>
      <c r="P413" s="117">
        <f>+WEEKDAY(O413)</f>
        <v>7</v>
      </c>
      <c r="Q413" s="116">
        <f>+IF(P413&gt;5,WEEKNUM(O413)+1,WEEKNUM(O413))</f>
        <v>1</v>
      </c>
      <c r="R413" s="116">
        <f>+YEAR(O413)</f>
        <v>1900</v>
      </c>
    </row>
    <row r="414" spans="1:18" x14ac:dyDescent="0.3">
      <c r="A414" s="57" t="str">
        <f t="shared" si="8"/>
        <v>009003045558</v>
      </c>
      <c r="B414" s="37" t="s">
        <v>137</v>
      </c>
      <c r="C414" s="40" t="s">
        <v>52</v>
      </c>
      <c r="D414" s="35">
        <v>45558</v>
      </c>
    </row>
    <row r="415" spans="1:18" x14ac:dyDescent="0.3">
      <c r="A415" s="57" t="str">
        <f t="shared" si="8"/>
        <v>009000645558</v>
      </c>
      <c r="B415" s="37" t="s">
        <v>139</v>
      </c>
      <c r="C415" s="40" t="s">
        <v>51</v>
      </c>
      <c r="D415" s="35">
        <v>45558</v>
      </c>
    </row>
    <row r="416" spans="1:18" x14ac:dyDescent="0.3">
      <c r="A416" s="57" t="str">
        <f t="shared" si="8"/>
        <v>009000345558</v>
      </c>
      <c r="B416" s="37" t="s">
        <v>638</v>
      </c>
      <c r="C416" s="40" t="s">
        <v>1202</v>
      </c>
      <c r="D416" s="35">
        <v>45558</v>
      </c>
    </row>
    <row r="417" spans="1:18" x14ac:dyDescent="0.3">
      <c r="A417" s="57" t="str">
        <f t="shared" si="8"/>
        <v>009002645558</v>
      </c>
      <c r="B417" s="37" t="s">
        <v>666</v>
      </c>
      <c r="C417" s="40" t="s">
        <v>672</v>
      </c>
      <c r="D417" s="35">
        <v>45558</v>
      </c>
    </row>
    <row r="418" spans="1:18" x14ac:dyDescent="0.3">
      <c r="A418" s="57" t="str">
        <f t="shared" si="8"/>
        <v>005000945558</v>
      </c>
      <c r="B418" s="37" t="s">
        <v>379</v>
      </c>
      <c r="C418" s="40" t="s">
        <v>355</v>
      </c>
      <c r="D418" s="35">
        <v>45558</v>
      </c>
    </row>
    <row r="419" spans="1:18" x14ac:dyDescent="0.3">
      <c r="A419" s="57" t="str">
        <f t="shared" si="8"/>
        <v>00017445558</v>
      </c>
      <c r="B419" s="37" t="s">
        <v>631</v>
      </c>
      <c r="C419" s="40" t="s">
        <v>622</v>
      </c>
      <c r="D419" s="35">
        <v>45558</v>
      </c>
    </row>
    <row r="420" spans="1:18" ht="14.4" x14ac:dyDescent="0.3">
      <c r="A420" s="57" t="str">
        <f t="shared" si="8"/>
        <v>0005270145558</v>
      </c>
      <c r="B420" s="37" t="s">
        <v>1257</v>
      </c>
      <c r="C420" s="40" t="s">
        <v>1258</v>
      </c>
      <c r="D420" s="35">
        <v>45558</v>
      </c>
      <c r="F420" s="107">
        <f>VLOOKUP(B420,Precios!$A$5:J23174,10,0)</f>
        <v>9825.1999999999989</v>
      </c>
      <c r="G420" s="107">
        <f>+E420*F420</f>
        <v>0</v>
      </c>
      <c r="L420" s="114"/>
      <c r="M420" s="114"/>
      <c r="O420" s="113">
        <f>+N420+D420</f>
        <v>45558</v>
      </c>
      <c r="P420" s="117">
        <f>+WEEKDAY(O420)</f>
        <v>2</v>
      </c>
      <c r="Q420" s="116">
        <f>+IF(P420&gt;5,WEEKNUM(O420)+1,WEEKNUM(O420))</f>
        <v>39</v>
      </c>
      <c r="R420" s="116">
        <f>+YEAR(O420)</f>
        <v>2024</v>
      </c>
    </row>
    <row r="421" spans="1:18" x14ac:dyDescent="0.3">
      <c r="A421" s="57" t="str">
        <f t="shared" si="8"/>
        <v>00049645558</v>
      </c>
      <c r="B421" s="37" t="s">
        <v>971</v>
      </c>
      <c r="C421" s="40" t="s">
        <v>969</v>
      </c>
      <c r="D421" s="35">
        <v>45558</v>
      </c>
    </row>
    <row r="422" spans="1:18" x14ac:dyDescent="0.3">
      <c r="A422" s="57" t="str">
        <f t="shared" si="8"/>
        <v>00053045558</v>
      </c>
      <c r="B422" s="37" t="s">
        <v>1206</v>
      </c>
      <c r="C422" s="40" t="s">
        <v>1207</v>
      </c>
      <c r="D422" s="35">
        <v>45558</v>
      </c>
    </row>
    <row r="423" spans="1:18" ht="14.4" x14ac:dyDescent="0.3">
      <c r="A423" s="57" t="str">
        <f t="shared" si="8"/>
        <v>0004520345558</v>
      </c>
      <c r="B423" s="37" t="s">
        <v>1253</v>
      </c>
      <c r="C423" s="40" t="s">
        <v>990</v>
      </c>
      <c r="D423" s="35">
        <v>45558</v>
      </c>
      <c r="F423" s="107">
        <f>VLOOKUP(B423,Precios!$A$5:J23177,10,0)</f>
        <v>10648</v>
      </c>
      <c r="G423" s="107">
        <f>+E423*F423</f>
        <v>0</v>
      </c>
      <c r="L423" s="114"/>
      <c r="M423" s="114"/>
      <c r="O423" s="113">
        <f>+N423+D423</f>
        <v>45558</v>
      </c>
      <c r="P423" s="117">
        <f>+WEEKDAY(O423)</f>
        <v>2</v>
      </c>
      <c r="Q423" s="116">
        <f>+IF(P423&gt;5,WEEKNUM(O423)+1,WEEKNUM(O423))</f>
        <v>39</v>
      </c>
      <c r="R423" s="116">
        <f>+YEAR(O423)</f>
        <v>2024</v>
      </c>
    </row>
    <row r="424" spans="1:18" x14ac:dyDescent="0.3">
      <c r="A424" s="57" t="str">
        <f t="shared" si="8"/>
        <v>0004790245558</v>
      </c>
      <c r="B424" s="37" t="s">
        <v>1288</v>
      </c>
      <c r="C424" s="40" t="s">
        <v>878</v>
      </c>
      <c r="D424" s="35">
        <v>45558</v>
      </c>
    </row>
    <row r="425" spans="1:18" x14ac:dyDescent="0.3">
      <c r="A425" s="57" t="str">
        <f t="shared" si="8"/>
        <v>00052445558</v>
      </c>
      <c r="B425" s="37" t="s">
        <v>997</v>
      </c>
      <c r="C425" s="40" t="s">
        <v>998</v>
      </c>
      <c r="D425" s="35">
        <v>45558</v>
      </c>
    </row>
    <row r="426" spans="1:18" ht="14.4" x14ac:dyDescent="0.3">
      <c r="A426" s="57" t="str">
        <f t="shared" si="8"/>
        <v>00043445558</v>
      </c>
      <c r="B426" s="37" t="s">
        <v>1018</v>
      </c>
      <c r="C426" s="40" t="s">
        <v>1019</v>
      </c>
      <c r="D426" s="35">
        <v>45558</v>
      </c>
      <c r="F426" s="107">
        <f>VLOOKUP(B426,Precios!$A$5:J24629,10,0)</f>
        <v>1283.568</v>
      </c>
      <c r="G426" s="107">
        <f>+E426*F426</f>
        <v>0</v>
      </c>
      <c r="K426" s="75"/>
      <c r="L426" s="7"/>
      <c r="M426" s="7"/>
      <c r="O426" s="113">
        <f>+N426+D426</f>
        <v>45558</v>
      </c>
      <c r="P426" s="117">
        <f>+WEEKDAY(O426)</f>
        <v>2</v>
      </c>
      <c r="Q426" s="116">
        <f>+IF(P426&gt;5,WEEKNUM(O426)+1,WEEKNUM(O426))</f>
        <v>39</v>
      </c>
      <c r="R426" s="116">
        <f>+YEAR(O426)</f>
        <v>2024</v>
      </c>
    </row>
    <row r="427" spans="1:18" x14ac:dyDescent="0.3">
      <c r="A427" s="57" t="str">
        <f t="shared" si="8"/>
        <v>00001045558</v>
      </c>
      <c r="B427" s="37" t="s">
        <v>1004</v>
      </c>
      <c r="C427" s="40" t="s">
        <v>1498</v>
      </c>
      <c r="D427" s="35">
        <v>45558</v>
      </c>
    </row>
    <row r="428" spans="1:18" ht="14.4" x14ac:dyDescent="0.3">
      <c r="A428" s="57" t="str">
        <f t="shared" si="8"/>
        <v>0003600345558</v>
      </c>
      <c r="B428" s="37" t="s">
        <v>1499</v>
      </c>
      <c r="C428" s="40" t="s">
        <v>87</v>
      </c>
      <c r="D428" s="35">
        <v>45558</v>
      </c>
      <c r="F428" s="107">
        <f>VLOOKUP(B428,Precios!$A$5:J24546,10,0)</f>
        <v>11434.5</v>
      </c>
      <c r="G428" s="107">
        <f>+E428*F428</f>
        <v>0</v>
      </c>
      <c r="L428" s="114"/>
      <c r="M428" s="114"/>
      <c r="O428" s="113">
        <f>+N428+D428</f>
        <v>45558</v>
      </c>
      <c r="P428" s="117">
        <f>+WEEKDAY(O428)</f>
        <v>2</v>
      </c>
      <c r="Q428" s="116">
        <f>+IF(P428&gt;5,WEEKNUM(O428)+1,WEEKNUM(O428))</f>
        <v>39</v>
      </c>
      <c r="R428" s="116">
        <f>+YEAR(O428)</f>
        <v>2024</v>
      </c>
    </row>
    <row r="429" spans="1:18" ht="14.4" x14ac:dyDescent="0.3">
      <c r="A429" s="57" t="str">
        <f t="shared" ref="A429:A489" si="14">+TRIM(B429)&amp;D429</f>
        <v>0003610245558</v>
      </c>
      <c r="B429" s="37" t="s">
        <v>1501</v>
      </c>
      <c r="C429" s="40" t="s">
        <v>40</v>
      </c>
      <c r="D429" s="35">
        <v>45558</v>
      </c>
      <c r="F429" s="107">
        <f>VLOOKUP(B429,Precios!$A$5:J24547,10,0)</f>
        <v>11434.5</v>
      </c>
      <c r="G429" s="107">
        <f>+E429*F429</f>
        <v>0</v>
      </c>
      <c r="L429" s="114"/>
      <c r="M429" s="114"/>
      <c r="O429" s="113">
        <f>+N429+D429</f>
        <v>45558</v>
      </c>
      <c r="P429" s="117">
        <f>+WEEKDAY(O429)</f>
        <v>2</v>
      </c>
      <c r="Q429" s="116">
        <f>+IF(P429&gt;5,WEEKNUM(O429)+1,WEEKNUM(O429))</f>
        <v>39</v>
      </c>
      <c r="R429" s="116">
        <f>+YEAR(O429)</f>
        <v>2024</v>
      </c>
    </row>
    <row r="430" spans="1:18" x14ac:dyDescent="0.3">
      <c r="A430" s="57" t="str">
        <f t="shared" si="14"/>
        <v>10008745558</v>
      </c>
      <c r="B430" s="37" t="s">
        <v>1022</v>
      </c>
      <c r="C430" s="40" t="s">
        <v>1503</v>
      </c>
      <c r="D430" s="35">
        <v>45558</v>
      </c>
    </row>
    <row r="431" spans="1:18" x14ac:dyDescent="0.3">
      <c r="A431" s="57" t="str">
        <f t="shared" si="14"/>
        <v>0003620245558</v>
      </c>
      <c r="B431" s="37" t="s">
        <v>1504</v>
      </c>
      <c r="C431" s="40" t="s">
        <v>41</v>
      </c>
      <c r="D431" s="35">
        <v>45558</v>
      </c>
    </row>
    <row r="432" spans="1:18" x14ac:dyDescent="0.3">
      <c r="A432" s="57" t="str">
        <f t="shared" si="14"/>
        <v>PACK0680345558</v>
      </c>
      <c r="B432" s="37" t="s">
        <v>1479</v>
      </c>
      <c r="C432" s="40" t="s">
        <v>89</v>
      </c>
      <c r="D432" s="35">
        <v>45558</v>
      </c>
    </row>
    <row r="433" spans="1:18" x14ac:dyDescent="0.3">
      <c r="A433" s="57" t="str">
        <f t="shared" si="14"/>
        <v>0004230145558</v>
      </c>
      <c r="B433" s="37" t="s">
        <v>1473</v>
      </c>
      <c r="C433" s="40" t="s">
        <v>769</v>
      </c>
      <c r="D433" s="35">
        <v>45558</v>
      </c>
    </row>
    <row r="434" spans="1:18" x14ac:dyDescent="0.3">
      <c r="A434" s="57" t="str">
        <f t="shared" si="14"/>
        <v>0003150245558</v>
      </c>
      <c r="B434" s="37" t="s">
        <v>1513</v>
      </c>
      <c r="C434" s="40" t="s">
        <v>83</v>
      </c>
      <c r="D434" s="35">
        <v>45558</v>
      </c>
    </row>
    <row r="435" spans="1:18" x14ac:dyDescent="0.3">
      <c r="A435" s="57" t="str">
        <f t="shared" si="14"/>
        <v>0003160245558</v>
      </c>
      <c r="B435" s="37" t="s">
        <v>1514</v>
      </c>
      <c r="C435" s="40" t="s">
        <v>84</v>
      </c>
      <c r="D435" s="35">
        <v>45558</v>
      </c>
    </row>
    <row r="436" spans="1:18" x14ac:dyDescent="0.3">
      <c r="A436" s="57" t="str">
        <f t="shared" si="14"/>
        <v>PACK0670345558</v>
      </c>
      <c r="B436" s="37" t="s">
        <v>1480</v>
      </c>
      <c r="C436" s="40" t="s">
        <v>113</v>
      </c>
      <c r="D436" s="35">
        <v>45558</v>
      </c>
    </row>
    <row r="437" spans="1:18" x14ac:dyDescent="0.3">
      <c r="A437" s="57" t="str">
        <f t="shared" si="14"/>
        <v>0002780145558</v>
      </c>
      <c r="B437" s="37" t="s">
        <v>1472</v>
      </c>
      <c r="C437" s="40" t="s">
        <v>69</v>
      </c>
      <c r="D437" s="35">
        <v>45558</v>
      </c>
    </row>
    <row r="438" spans="1:18" x14ac:dyDescent="0.3">
      <c r="A438" s="57" t="str">
        <f t="shared" si="14"/>
        <v>0002760145558</v>
      </c>
      <c r="B438" s="37" t="s">
        <v>1471</v>
      </c>
      <c r="C438" s="40" t="s">
        <v>67</v>
      </c>
      <c r="D438" s="35">
        <v>45558</v>
      </c>
    </row>
    <row r="439" spans="1:18" x14ac:dyDescent="0.3">
      <c r="A439" s="57" t="str">
        <f t="shared" si="14"/>
        <v>0002790145558</v>
      </c>
      <c r="B439" s="37" t="s">
        <v>1470</v>
      </c>
      <c r="C439" s="40" t="s">
        <v>62</v>
      </c>
      <c r="D439" s="35">
        <v>45558</v>
      </c>
    </row>
    <row r="440" spans="1:18" x14ac:dyDescent="0.3">
      <c r="A440" s="57" t="str">
        <f t="shared" si="14"/>
        <v>0011008945558</v>
      </c>
      <c r="B440" s="37" t="s">
        <v>966</v>
      </c>
      <c r="C440" s="40" t="s">
        <v>1828</v>
      </c>
      <c r="D440" s="35">
        <v>45558</v>
      </c>
    </row>
    <row r="441" spans="1:18" x14ac:dyDescent="0.3">
      <c r="A441" s="57" t="str">
        <f t="shared" si="14"/>
        <v>0003630245558</v>
      </c>
      <c r="B441" s="37" t="s">
        <v>1512</v>
      </c>
      <c r="C441" s="40" t="s">
        <v>42</v>
      </c>
      <c r="D441" s="35">
        <v>45558</v>
      </c>
    </row>
    <row r="442" spans="1:18" x14ac:dyDescent="0.3">
      <c r="A442" s="57" t="str">
        <f t="shared" si="14"/>
        <v>0004720345558</v>
      </c>
      <c r="B442" s="37" t="s">
        <v>1336</v>
      </c>
      <c r="C442" s="40" t="s">
        <v>1848</v>
      </c>
      <c r="D442" s="35">
        <v>45558</v>
      </c>
    </row>
    <row r="443" spans="1:18" x14ac:dyDescent="0.3">
      <c r="A443" s="57" t="str">
        <f t="shared" si="14"/>
        <v>00054445558</v>
      </c>
      <c r="B443" s="37" t="s">
        <v>1956</v>
      </c>
      <c r="C443" s="40" t="s">
        <v>1957</v>
      </c>
      <c r="D443" s="35">
        <v>45558</v>
      </c>
    </row>
    <row r="444" spans="1:18" x14ac:dyDescent="0.3">
      <c r="A444" s="57" t="str">
        <f t="shared" si="14"/>
        <v>00050045558</v>
      </c>
      <c r="B444" s="37" t="s">
        <v>975</v>
      </c>
      <c r="C444" s="40" t="s">
        <v>1413</v>
      </c>
      <c r="D444" s="35">
        <v>45558</v>
      </c>
    </row>
    <row r="445" spans="1:18" ht="14.4" x14ac:dyDescent="0.3">
      <c r="A445" s="57" t="str">
        <f t="shared" si="14"/>
        <v>00050145558</v>
      </c>
      <c r="B445" s="37" t="s">
        <v>980</v>
      </c>
      <c r="C445" s="40" t="s">
        <v>2151</v>
      </c>
      <c r="D445" s="35">
        <v>45558</v>
      </c>
      <c r="F445" s="107">
        <f>VLOOKUP(B445,Precios!$A$5:J24566,10,0)</f>
        <v>1666.34</v>
      </c>
      <c r="G445" s="107">
        <f>+E445*F445</f>
        <v>0</v>
      </c>
      <c r="L445" s="114"/>
      <c r="M445" s="114"/>
      <c r="O445" s="113">
        <f>+N445+D445</f>
        <v>45558</v>
      </c>
      <c r="P445" s="117">
        <f>+WEEKDAY(O445)</f>
        <v>2</v>
      </c>
      <c r="Q445" s="116">
        <f>+IF(P445&gt;5,WEEKNUM(O445)+1,WEEKNUM(O445))</f>
        <v>39</v>
      </c>
      <c r="R445" s="116">
        <f>+YEAR(O445)</f>
        <v>2024</v>
      </c>
    </row>
    <row r="446" spans="1:18" ht="14.4" x14ac:dyDescent="0.3">
      <c r="A446" s="57" t="str">
        <f t="shared" si="14"/>
        <v>0003910345558</v>
      </c>
      <c r="B446" s="37" t="s">
        <v>1296</v>
      </c>
      <c r="C446" s="40" t="s">
        <v>687</v>
      </c>
      <c r="D446" s="35">
        <v>45558</v>
      </c>
      <c r="F446" s="107">
        <f>VLOOKUP(B446,Precios!$A$5:J24635,10,0)</f>
        <v>932.18399999999997</v>
      </c>
      <c r="G446" s="107">
        <f>+E446*F446</f>
        <v>0</v>
      </c>
      <c r="L446" s="114"/>
      <c r="M446" s="114"/>
      <c r="O446" s="113">
        <f>+N446+D446</f>
        <v>45558</v>
      </c>
      <c r="P446" s="117">
        <f>+WEEKDAY(O446)</f>
        <v>2</v>
      </c>
      <c r="Q446" s="116">
        <f>+IF(P446&gt;5,WEEKNUM(O446)+1,WEEKNUM(O446))</f>
        <v>39</v>
      </c>
      <c r="R446" s="116">
        <f>+YEAR(O446)</f>
        <v>2024</v>
      </c>
    </row>
    <row r="447" spans="1:18" ht="14.4" x14ac:dyDescent="0.3">
      <c r="A447" s="57" t="str">
        <f t="shared" si="14"/>
        <v>0004210145558</v>
      </c>
      <c r="B447" s="37" t="s">
        <v>1448</v>
      </c>
      <c r="C447" s="40" t="s">
        <v>758</v>
      </c>
      <c r="D447" s="35">
        <v>45558</v>
      </c>
      <c r="F447" s="107">
        <f>VLOOKUP(B447,Precios!$A$5:J24566,10,0)</f>
        <v>11434.5</v>
      </c>
      <c r="G447" s="107">
        <f>+E447*F447</f>
        <v>0</v>
      </c>
      <c r="K447" s="75"/>
      <c r="L447" s="114"/>
      <c r="M447" s="114"/>
      <c r="O447" s="113">
        <f>+N447+D447</f>
        <v>45558</v>
      </c>
      <c r="P447" s="117">
        <f>+WEEKDAY(O447)</f>
        <v>2</v>
      </c>
      <c r="Q447" s="116">
        <f>+IF(P447&gt;5,WEEKNUM(O447)+1,WEEKNUM(O447))</f>
        <v>39</v>
      </c>
      <c r="R447" s="116">
        <f>+YEAR(O447)</f>
        <v>2024</v>
      </c>
    </row>
    <row r="448" spans="1:18" ht="14.4" x14ac:dyDescent="0.3">
      <c r="A448" s="57" t="str">
        <f t="shared" si="14"/>
        <v>PACK0860345558</v>
      </c>
      <c r="B448" s="37" t="s">
        <v>1774</v>
      </c>
      <c r="C448" s="40" t="s">
        <v>322</v>
      </c>
      <c r="D448" s="35">
        <v>45558</v>
      </c>
      <c r="F448" s="107">
        <f>VLOOKUP(B448,Precios!$A$5:J24637,10,0)</f>
        <v>922.90329999999994</v>
      </c>
      <c r="G448" s="107">
        <f>+E448*F448</f>
        <v>0</v>
      </c>
      <c r="L448" s="114"/>
      <c r="M448" s="114"/>
      <c r="O448" s="113">
        <f>+N448+D448</f>
        <v>45558</v>
      </c>
      <c r="P448" s="117">
        <f>+WEEKDAY(O448)</f>
        <v>2</v>
      </c>
      <c r="Q448" s="116">
        <f>+IF(P448&gt;5,WEEKNUM(O448)+1,WEEKNUM(O448))</f>
        <v>39</v>
      </c>
      <c r="R448" s="116">
        <f>+YEAR(O448)</f>
        <v>2024</v>
      </c>
    </row>
    <row r="449" spans="1:18" x14ac:dyDescent="0.3">
      <c r="A449" s="57" t="str">
        <f t="shared" si="14"/>
        <v>00053645558</v>
      </c>
      <c r="B449" s="37" t="s">
        <v>1845</v>
      </c>
      <c r="C449" s="40" t="s">
        <v>1846</v>
      </c>
      <c r="D449" s="35">
        <v>45558</v>
      </c>
    </row>
    <row r="450" spans="1:18" x14ac:dyDescent="0.3">
      <c r="A450" s="57" t="str">
        <f t="shared" si="14"/>
        <v>0005440045558</v>
      </c>
      <c r="B450" s="37" t="s">
        <v>2014</v>
      </c>
      <c r="C450" s="40" t="s">
        <v>2015</v>
      </c>
      <c r="D450" s="35">
        <v>45558</v>
      </c>
    </row>
    <row r="451" spans="1:18" x14ac:dyDescent="0.3">
      <c r="A451" s="57" t="str">
        <f t="shared" si="14"/>
        <v>0005450045558</v>
      </c>
      <c r="B451" s="37" t="s">
        <v>2016</v>
      </c>
      <c r="C451" s="40" t="s">
        <v>2017</v>
      </c>
      <c r="D451" s="35">
        <v>45558</v>
      </c>
    </row>
    <row r="452" spans="1:18" x14ac:dyDescent="0.3">
      <c r="A452" s="57" t="str">
        <f t="shared" si="14"/>
        <v>0005460045558</v>
      </c>
      <c r="B452" s="37" t="s">
        <v>2018</v>
      </c>
      <c r="C452" s="40" t="s">
        <v>2019</v>
      </c>
      <c r="D452" s="35">
        <v>45558</v>
      </c>
    </row>
    <row r="453" spans="1:18" x14ac:dyDescent="0.3">
      <c r="A453" s="57" t="str">
        <f t="shared" si="14"/>
        <v>0005510045558</v>
      </c>
      <c r="B453" s="37" t="s">
        <v>2020</v>
      </c>
      <c r="C453" s="40" t="s">
        <v>2021</v>
      </c>
      <c r="D453" s="35">
        <v>45558</v>
      </c>
    </row>
    <row r="454" spans="1:18" ht="14.4" x14ac:dyDescent="0.3">
      <c r="A454" s="57" t="str">
        <f t="shared" si="14"/>
        <v>0005470045558</v>
      </c>
      <c r="B454" s="37" t="s">
        <v>2023</v>
      </c>
      <c r="C454" s="40" t="s">
        <v>2024</v>
      </c>
      <c r="D454" s="35">
        <v>45558</v>
      </c>
      <c r="F454" s="107">
        <f>VLOOKUP(B454,Precios!$A$5:J24572,10,0)</f>
        <v>11434.5</v>
      </c>
      <c r="G454" s="107">
        <f>+E454*F454</f>
        <v>0</v>
      </c>
      <c r="L454" s="114"/>
      <c r="M454" s="114"/>
      <c r="O454" s="113"/>
      <c r="P454" s="117">
        <f>+WEEKDAY(O454)</f>
        <v>7</v>
      </c>
      <c r="Q454" s="116">
        <f>+IF(P454&gt;5,WEEKNUM(O454)+1,WEEKNUM(O454))</f>
        <v>1</v>
      </c>
      <c r="R454" s="116">
        <f>+YEAR(O454)</f>
        <v>1900</v>
      </c>
    </row>
    <row r="455" spans="1:18" x14ac:dyDescent="0.3">
      <c r="A455" s="57" t="str">
        <f t="shared" si="14"/>
        <v>0005480045558</v>
      </c>
      <c r="B455" s="37" t="s">
        <v>2026</v>
      </c>
      <c r="C455" s="40" t="s">
        <v>2027</v>
      </c>
      <c r="D455" s="35">
        <v>45558</v>
      </c>
    </row>
    <row r="456" spans="1:18" x14ac:dyDescent="0.3">
      <c r="A456" s="57" t="str">
        <f t="shared" si="14"/>
        <v>00054545558</v>
      </c>
      <c r="B456" s="37" t="s">
        <v>1975</v>
      </c>
      <c r="C456" s="40" t="s">
        <v>1976</v>
      </c>
      <c r="D456" s="35">
        <v>45558</v>
      </c>
    </row>
    <row r="457" spans="1:18" ht="14.4" x14ac:dyDescent="0.3">
      <c r="A457" s="57" t="str">
        <f t="shared" si="14"/>
        <v>00054745558</v>
      </c>
      <c r="B457" s="37" t="s">
        <v>2036</v>
      </c>
      <c r="C457" s="40" t="s">
        <v>2042</v>
      </c>
      <c r="D457" s="35">
        <v>45558</v>
      </c>
      <c r="F457" s="107">
        <f>VLOOKUP(B457,Precios!$A$5:J24608,10,0)</f>
        <v>6209.72</v>
      </c>
      <c r="G457" s="107">
        <f>+E457*F457</f>
        <v>0</v>
      </c>
      <c r="I457" s="57"/>
      <c r="J457" s="57"/>
      <c r="K457" s="75"/>
      <c r="L457" s="114"/>
      <c r="M457" s="114"/>
      <c r="O457" s="113">
        <f>+N457+D457</f>
        <v>45558</v>
      </c>
      <c r="P457" s="117">
        <f>+WEEKDAY(O457)</f>
        <v>2</v>
      </c>
      <c r="Q457" s="116">
        <f>+IF(P457&gt;5,WEEKNUM(O457)+1,WEEKNUM(O457))</f>
        <v>39</v>
      </c>
      <c r="R457" s="116">
        <f>+YEAR(O457)</f>
        <v>2024</v>
      </c>
    </row>
    <row r="458" spans="1:18" x14ac:dyDescent="0.3">
      <c r="A458" s="57" t="str">
        <f t="shared" si="14"/>
        <v>0003580145558</v>
      </c>
      <c r="B458" s="37" t="s">
        <v>1474</v>
      </c>
      <c r="C458" s="40" t="s">
        <v>171</v>
      </c>
      <c r="D458" s="35">
        <v>45558</v>
      </c>
    </row>
    <row r="459" spans="1:18" x14ac:dyDescent="0.3">
      <c r="A459" s="57" t="str">
        <f t="shared" si="14"/>
        <v>0005490045558</v>
      </c>
      <c r="B459" s="37" t="s">
        <v>2058</v>
      </c>
      <c r="C459" s="40" t="s">
        <v>2059</v>
      </c>
      <c r="D459" s="35">
        <v>45558</v>
      </c>
    </row>
    <row r="460" spans="1:18" x14ac:dyDescent="0.3">
      <c r="A460" s="57" t="str">
        <f t="shared" si="14"/>
        <v>0004220145558</v>
      </c>
      <c r="B460" s="37" t="s">
        <v>1467</v>
      </c>
      <c r="C460" s="40" t="s">
        <v>759</v>
      </c>
      <c r="D460" s="35">
        <v>45558</v>
      </c>
    </row>
    <row r="461" spans="1:18" ht="14.4" x14ac:dyDescent="0.3">
      <c r="A461" s="57" t="str">
        <f t="shared" si="14"/>
        <v>00035C45558</v>
      </c>
      <c r="B461" s="37" t="s">
        <v>2098</v>
      </c>
      <c r="C461" s="40" t="s">
        <v>2115</v>
      </c>
      <c r="D461" s="35">
        <v>45558</v>
      </c>
      <c r="F461" s="107">
        <f>VLOOKUP(B461,Precios!$A$5:J24597,10,0)</f>
        <v>493.94620000000003</v>
      </c>
      <c r="G461" s="107">
        <f>+E461*F461</f>
        <v>0</v>
      </c>
      <c r="K461" s="75"/>
      <c r="L461" s="114"/>
      <c r="M461" s="114"/>
      <c r="O461" s="113">
        <f>+N461+D461</f>
        <v>45558</v>
      </c>
      <c r="P461" s="117">
        <f>+WEEKDAY(O461)</f>
        <v>2</v>
      </c>
      <c r="Q461" s="116">
        <f>+IF(P461&gt;5,WEEKNUM(O461)+1,WEEKNUM(O461))</f>
        <v>39</v>
      </c>
      <c r="R461" s="116">
        <f>+YEAR(O461)</f>
        <v>2024</v>
      </c>
    </row>
    <row r="462" spans="1:18" x14ac:dyDescent="0.3">
      <c r="A462" s="57" t="str">
        <f t="shared" si="14"/>
        <v>00034C45558</v>
      </c>
      <c r="B462" s="37" t="s">
        <v>2097</v>
      </c>
      <c r="C462" s="40" t="s">
        <v>2125</v>
      </c>
      <c r="D462" s="35">
        <v>45558</v>
      </c>
    </row>
    <row r="463" spans="1:18" x14ac:dyDescent="0.3">
      <c r="A463" s="57" t="str">
        <f t="shared" si="14"/>
        <v>0003590145558</v>
      </c>
      <c r="B463" s="37" t="s">
        <v>1475</v>
      </c>
      <c r="C463" s="40" t="s">
        <v>352</v>
      </c>
      <c r="D463" s="35">
        <v>45558</v>
      </c>
    </row>
    <row r="464" spans="1:18" x14ac:dyDescent="0.3">
      <c r="A464" s="57" t="str">
        <f t="shared" si="14"/>
        <v>0005280145558</v>
      </c>
      <c r="B464" s="37" t="s">
        <v>1248</v>
      </c>
      <c r="C464" s="40" t="s">
        <v>1091</v>
      </c>
      <c r="D464" s="35">
        <v>45558</v>
      </c>
    </row>
    <row r="465" spans="1:18" x14ac:dyDescent="0.3">
      <c r="A465" s="57" t="str">
        <f t="shared" si="14"/>
        <v>0003730445558</v>
      </c>
      <c r="B465" s="37" t="s">
        <v>2144</v>
      </c>
      <c r="C465" s="40" t="s">
        <v>597</v>
      </c>
      <c r="D465" s="35">
        <v>45558</v>
      </c>
    </row>
    <row r="466" spans="1:18" x14ac:dyDescent="0.3">
      <c r="A466" s="57" t="str">
        <f t="shared" si="14"/>
        <v>0004640345558</v>
      </c>
      <c r="B466" s="37" t="s">
        <v>1476</v>
      </c>
      <c r="C466" s="40" t="s">
        <v>892</v>
      </c>
      <c r="D466" s="35">
        <v>45558</v>
      </c>
    </row>
    <row r="467" spans="1:18" ht="14.4" x14ac:dyDescent="0.3">
      <c r="A467" s="57" t="str">
        <f t="shared" si="14"/>
        <v>001000145565</v>
      </c>
      <c r="B467" s="37" t="s">
        <v>161</v>
      </c>
      <c r="C467" s="40" t="s">
        <v>43</v>
      </c>
      <c r="D467" s="35">
        <v>45565</v>
      </c>
      <c r="E467" s="71">
        <v>7500</v>
      </c>
      <c r="F467" s="107">
        <f>VLOOKUP(B467,Precios!$A$5:J24457,10,0)</f>
        <v>1554.85</v>
      </c>
      <c r="G467" s="107">
        <f>+E467*F467</f>
        <v>11661375</v>
      </c>
      <c r="H467" t="s">
        <v>2318</v>
      </c>
      <c r="I467" s="57" t="s">
        <v>1106</v>
      </c>
      <c r="J467" s="57" t="s">
        <v>1108</v>
      </c>
      <c r="K467" s="75"/>
      <c r="L467" s="114" t="s">
        <v>1059</v>
      </c>
      <c r="M467" s="114" t="s">
        <v>1060</v>
      </c>
      <c r="N467" s="112">
        <v>45</v>
      </c>
      <c r="O467" s="113">
        <f>+N467+D467</f>
        <v>45610</v>
      </c>
      <c r="P467" s="117">
        <f>+WEEKDAY(O467)</f>
        <v>5</v>
      </c>
      <c r="Q467" s="116">
        <f>+IF(P467&gt;5,WEEKNUM(O467)+1,WEEKNUM(O467))</f>
        <v>46</v>
      </c>
      <c r="R467" s="116">
        <f>+YEAR(O467)</f>
        <v>2024</v>
      </c>
    </row>
    <row r="468" spans="1:18" x14ac:dyDescent="0.3">
      <c r="A468" s="57" t="str">
        <f t="shared" si="14"/>
        <v>00046345565</v>
      </c>
      <c r="B468" s="37" t="s">
        <v>936</v>
      </c>
      <c r="C468" s="40" t="s">
        <v>935</v>
      </c>
      <c r="D468" s="35">
        <v>45565</v>
      </c>
    </row>
    <row r="469" spans="1:18" x14ac:dyDescent="0.3">
      <c r="A469" s="57" t="str">
        <f t="shared" si="14"/>
        <v>00037545565</v>
      </c>
      <c r="B469" s="37" t="s">
        <v>602</v>
      </c>
      <c r="C469" s="40" t="s">
        <v>603</v>
      </c>
      <c r="D469" s="35">
        <v>45565</v>
      </c>
    </row>
    <row r="470" spans="1:18" x14ac:dyDescent="0.3">
      <c r="A470" s="57" t="str">
        <f t="shared" si="14"/>
        <v>00038645565</v>
      </c>
      <c r="B470" s="37" t="s">
        <v>680</v>
      </c>
      <c r="C470" s="40" t="s">
        <v>678</v>
      </c>
      <c r="D470" s="35">
        <v>45565</v>
      </c>
      <c r="H470" s="34" t="s">
        <v>2270</v>
      </c>
    </row>
    <row r="471" spans="1:18" ht="14.4" x14ac:dyDescent="0.3">
      <c r="A471" s="57" t="str">
        <f t="shared" si="14"/>
        <v>00000945565</v>
      </c>
      <c r="B471" s="37" t="s">
        <v>302</v>
      </c>
      <c r="C471" s="40" t="s">
        <v>23</v>
      </c>
      <c r="D471" s="35">
        <v>45565</v>
      </c>
      <c r="F471" s="107">
        <f>VLOOKUP(B471,Precios!$A$5:J24581,10,0)</f>
        <v>27798.056</v>
      </c>
      <c r="G471" s="107">
        <f>+E471*F471</f>
        <v>0</v>
      </c>
      <c r="H471" s="7"/>
      <c r="L471" s="7"/>
      <c r="M471" s="7"/>
      <c r="O471" s="113">
        <f>+N471+D471</f>
        <v>45565</v>
      </c>
      <c r="P471" s="117">
        <f>+WEEKDAY(O471)</f>
        <v>2</v>
      </c>
      <c r="Q471" s="116">
        <f>+IF(P471&gt;5,WEEKNUM(O471)+1,WEEKNUM(O471))</f>
        <v>40</v>
      </c>
      <c r="R471" s="116">
        <f>+YEAR(O471)</f>
        <v>2024</v>
      </c>
    </row>
    <row r="472" spans="1:18" x14ac:dyDescent="0.3">
      <c r="A472" s="57" t="str">
        <f t="shared" si="14"/>
        <v>00020745565</v>
      </c>
      <c r="B472" s="37" t="s">
        <v>257</v>
      </c>
      <c r="C472" s="40" t="s">
        <v>30</v>
      </c>
      <c r="D472" s="35">
        <v>45565</v>
      </c>
    </row>
    <row r="473" spans="1:18" ht="14.4" x14ac:dyDescent="0.3">
      <c r="A473" s="57" t="str">
        <f t="shared" si="14"/>
        <v>007001445565</v>
      </c>
      <c r="B473" s="37" t="s">
        <v>141</v>
      </c>
      <c r="C473" s="40" t="s">
        <v>309</v>
      </c>
      <c r="D473" s="35">
        <v>45565</v>
      </c>
      <c r="F473" s="107">
        <f>VLOOKUP(B473,Precios!$A$5:J24628,10,0)</f>
        <v>11374</v>
      </c>
      <c r="G473" s="107">
        <f>+E473*F473</f>
        <v>0</v>
      </c>
      <c r="K473" s="75"/>
      <c r="L473" s="240"/>
      <c r="M473" s="240"/>
      <c r="O473" s="113">
        <f>+N473+D473</f>
        <v>45565</v>
      </c>
      <c r="P473" s="117">
        <f>+WEEKDAY(O473)</f>
        <v>2</v>
      </c>
      <c r="Q473" s="116">
        <f>+IF(P473&gt;5,WEEKNUM(O473)+1,WEEKNUM(O473))</f>
        <v>40</v>
      </c>
      <c r="R473" s="116">
        <f>+YEAR(O473)</f>
        <v>2024</v>
      </c>
    </row>
    <row r="474" spans="1:18" x14ac:dyDescent="0.3">
      <c r="A474" s="57" t="str">
        <f t="shared" si="14"/>
        <v>00003345565</v>
      </c>
      <c r="B474" s="37" t="s">
        <v>296</v>
      </c>
      <c r="C474" s="40" t="s">
        <v>313</v>
      </c>
      <c r="D474" s="35">
        <v>45565</v>
      </c>
    </row>
    <row r="475" spans="1:18" ht="14.4" x14ac:dyDescent="0.3">
      <c r="A475" s="57" t="str">
        <f t="shared" si="14"/>
        <v>00019845565</v>
      </c>
      <c r="B475" s="37" t="s">
        <v>268</v>
      </c>
      <c r="C475" s="40" t="s">
        <v>312</v>
      </c>
      <c r="D475" s="35">
        <v>45565</v>
      </c>
      <c r="F475" s="107">
        <f>VLOOKUP(B475,Precios!$A$5:J24770,10,0)</f>
        <v>25289</v>
      </c>
      <c r="G475" s="107">
        <f>+E475*F475</f>
        <v>0</v>
      </c>
      <c r="L475" s="240"/>
      <c r="M475" s="240"/>
      <c r="O475" s="113">
        <f>+N475+D475</f>
        <v>45565</v>
      </c>
      <c r="P475" s="117">
        <f>+WEEKDAY(O475)</f>
        <v>2</v>
      </c>
      <c r="Q475" s="116">
        <f>+IF(P475&gt;5,WEEKNUM(O475)+1,WEEKNUM(O475))</f>
        <v>40</v>
      </c>
      <c r="R475" s="116">
        <f>+YEAR(O475)</f>
        <v>2024</v>
      </c>
    </row>
    <row r="476" spans="1:18" ht="14.4" x14ac:dyDescent="0.3">
      <c r="A476" s="57" t="str">
        <f t="shared" si="14"/>
        <v>00020045565</v>
      </c>
      <c r="B476" s="37" t="s">
        <v>265</v>
      </c>
      <c r="C476" s="40" t="s">
        <v>28</v>
      </c>
      <c r="D476" s="35">
        <v>45565</v>
      </c>
      <c r="F476" s="107">
        <f>VLOOKUP(B476,Precios!$A$5:J24680,10,0)</f>
        <v>4215.6400000000003</v>
      </c>
      <c r="G476" s="107">
        <f>+E476*F476</f>
        <v>0</v>
      </c>
      <c r="H476" s="7"/>
      <c r="L476" s="7"/>
      <c r="M476" s="7"/>
      <c r="O476" s="113"/>
      <c r="P476" s="117">
        <f>+WEEKDAY(O476)</f>
        <v>7</v>
      </c>
      <c r="Q476" s="116">
        <f>+IF(P476&gt;5,WEEKNUM(O476)+1,WEEKNUM(O476))</f>
        <v>1</v>
      </c>
      <c r="R476" s="116">
        <f>+YEAR(O476)</f>
        <v>1900</v>
      </c>
    </row>
    <row r="477" spans="1:18" x14ac:dyDescent="0.3">
      <c r="A477" s="57" t="str">
        <f t="shared" si="14"/>
        <v>00020245565</v>
      </c>
      <c r="B477" s="37" t="s">
        <v>262</v>
      </c>
      <c r="C477" s="40" t="s">
        <v>75</v>
      </c>
      <c r="D477" s="35">
        <v>45565</v>
      </c>
    </row>
    <row r="478" spans="1:18" x14ac:dyDescent="0.3">
      <c r="A478" s="57" t="str">
        <f t="shared" si="14"/>
        <v>00001845565</v>
      </c>
      <c r="B478" s="37" t="s">
        <v>673</v>
      </c>
      <c r="C478" s="40" t="s">
        <v>679</v>
      </c>
      <c r="D478" s="35">
        <v>45565</v>
      </c>
    </row>
    <row r="479" spans="1:18" x14ac:dyDescent="0.3">
      <c r="A479" s="57" t="str">
        <f t="shared" si="14"/>
        <v>00045245565</v>
      </c>
      <c r="B479" s="37" t="s">
        <v>815</v>
      </c>
      <c r="C479" s="40" t="s">
        <v>800</v>
      </c>
      <c r="D479" s="35">
        <v>45565</v>
      </c>
    </row>
    <row r="480" spans="1:18" x14ac:dyDescent="0.3">
      <c r="A480" s="57" t="str">
        <f t="shared" si="14"/>
        <v>00023645565</v>
      </c>
      <c r="B480" s="37" t="s">
        <v>250</v>
      </c>
      <c r="C480" s="40" t="s">
        <v>31</v>
      </c>
      <c r="D480" s="35">
        <v>45565</v>
      </c>
    </row>
    <row r="481" spans="1:18" x14ac:dyDescent="0.3">
      <c r="A481" s="57" t="str">
        <f t="shared" si="14"/>
        <v>00047345565</v>
      </c>
      <c r="B481" s="37" t="s">
        <v>864</v>
      </c>
      <c r="C481" s="40" t="s">
        <v>850</v>
      </c>
      <c r="D481" s="35">
        <v>45565</v>
      </c>
      <c r="H481" s="34" t="s">
        <v>2269</v>
      </c>
    </row>
    <row r="482" spans="1:18" x14ac:dyDescent="0.3">
      <c r="A482" s="57" t="str">
        <f t="shared" si="14"/>
        <v>00044745565</v>
      </c>
      <c r="B482" s="37" t="s">
        <v>810</v>
      </c>
      <c r="C482" s="40" t="s">
        <v>795</v>
      </c>
      <c r="D482" s="35">
        <v>45565</v>
      </c>
    </row>
    <row r="483" spans="1:18" x14ac:dyDescent="0.3">
      <c r="A483" s="57" t="str">
        <f t="shared" si="14"/>
        <v>00047545565</v>
      </c>
      <c r="B483" s="37" t="s">
        <v>866</v>
      </c>
      <c r="C483" s="40" t="s">
        <v>918</v>
      </c>
      <c r="D483" s="35">
        <v>45565</v>
      </c>
    </row>
    <row r="484" spans="1:18" x14ac:dyDescent="0.3">
      <c r="A484" s="57" t="str">
        <f t="shared" si="14"/>
        <v>00038245565</v>
      </c>
      <c r="B484" s="37" t="s">
        <v>635</v>
      </c>
      <c r="C484" s="40" t="s">
        <v>626</v>
      </c>
      <c r="D484" s="35">
        <v>45565</v>
      </c>
    </row>
    <row r="485" spans="1:18" x14ac:dyDescent="0.3">
      <c r="A485" s="57" t="str">
        <f t="shared" si="14"/>
        <v>004000245565</v>
      </c>
      <c r="B485" s="37" t="s">
        <v>156</v>
      </c>
      <c r="C485" s="40" t="s">
        <v>44</v>
      </c>
      <c r="D485" s="35">
        <v>45565</v>
      </c>
    </row>
    <row r="486" spans="1:18" x14ac:dyDescent="0.3">
      <c r="A486" s="57" t="str">
        <f t="shared" si="14"/>
        <v>00041245565</v>
      </c>
      <c r="B486" s="37" t="s">
        <v>735</v>
      </c>
      <c r="C486" s="40" t="s">
        <v>754</v>
      </c>
      <c r="D486" s="35">
        <v>45565</v>
      </c>
    </row>
    <row r="487" spans="1:18" x14ac:dyDescent="0.3">
      <c r="A487" s="57" t="str">
        <f t="shared" si="14"/>
        <v>00017345565</v>
      </c>
      <c r="B487" s="37" t="s">
        <v>269</v>
      </c>
      <c r="C487" s="40" t="s">
        <v>743</v>
      </c>
      <c r="D487" s="35">
        <v>45565</v>
      </c>
    </row>
    <row r="488" spans="1:18" ht="14.4" x14ac:dyDescent="0.3">
      <c r="A488" s="57" t="str">
        <f t="shared" si="14"/>
        <v>SW001845565</v>
      </c>
      <c r="B488" s="37" t="s">
        <v>99</v>
      </c>
      <c r="C488" s="40" t="s">
        <v>2206</v>
      </c>
      <c r="D488" s="35">
        <v>45565</v>
      </c>
      <c r="E488" s="71">
        <f>7*420</f>
        <v>2940</v>
      </c>
      <c r="F488" s="107">
        <f>VLOOKUP(B488,Precios!$A$5:J24625,10,0)</f>
        <v>940.23049999999989</v>
      </c>
      <c r="G488" s="107">
        <f>+E488*F488</f>
        <v>2764277.6699999995</v>
      </c>
      <c r="H488" s="34" t="s">
        <v>2315</v>
      </c>
      <c r="I488" s="110" t="s">
        <v>1106</v>
      </c>
      <c r="J488" s="110" t="s">
        <v>1108</v>
      </c>
      <c r="K488" s="75"/>
      <c r="L488" s="114" t="s">
        <v>1083</v>
      </c>
      <c r="M488" s="114" t="s">
        <v>1084</v>
      </c>
      <c r="N488" s="112">
        <v>45</v>
      </c>
      <c r="O488" s="113">
        <f>+N488+D488</f>
        <v>45610</v>
      </c>
      <c r="P488" s="117">
        <f>+WEEKDAY(O488)</f>
        <v>5</v>
      </c>
      <c r="Q488" s="116">
        <f>+IF(P488&gt;5,WEEKNUM(O488)+1,WEEKNUM(O488))</f>
        <v>46</v>
      </c>
      <c r="R488" s="116">
        <f>+YEAR(O488)</f>
        <v>2024</v>
      </c>
    </row>
    <row r="489" spans="1:18" ht="14.4" x14ac:dyDescent="0.3">
      <c r="A489" s="57" t="str">
        <f t="shared" si="14"/>
        <v>PACK07645579</v>
      </c>
      <c r="B489" s="37" t="s">
        <v>109</v>
      </c>
      <c r="C489" s="40" t="s">
        <v>91</v>
      </c>
      <c r="D489" s="35">
        <v>45579</v>
      </c>
      <c r="E489" s="71">
        <f>280*6</f>
        <v>1680</v>
      </c>
      <c r="F489" s="107">
        <f>VLOOKUP(B489,Precios!$A$5:J24514,10,0)</f>
        <v>938.99629999999991</v>
      </c>
      <c r="G489" s="107">
        <f>+E489*F489</f>
        <v>1577513.7839999998</v>
      </c>
      <c r="I489" s="110" t="s">
        <v>999</v>
      </c>
      <c r="J489" s="110" t="s">
        <v>1107</v>
      </c>
      <c r="L489" s="114" t="s">
        <v>1083</v>
      </c>
      <c r="M489" s="114" t="s">
        <v>1084</v>
      </c>
      <c r="N489" s="112">
        <v>45</v>
      </c>
      <c r="O489" s="113">
        <f>+N489+D489</f>
        <v>45624</v>
      </c>
      <c r="P489" s="117">
        <f>+WEEKDAY(O489)</f>
        <v>5</v>
      </c>
      <c r="Q489" s="116">
        <f>+IF(P489&gt;5,WEEKNUM(O489)+1,WEEKNUM(O489))</f>
        <v>48</v>
      </c>
      <c r="R489" s="116">
        <f>+YEAR(O489)</f>
        <v>2024</v>
      </c>
    </row>
    <row r="490" spans="1:18" x14ac:dyDescent="0.3">
      <c r="A490" s="57" t="str">
        <f t="shared" ref="A490:A549" si="15">+TRIM(B490)&amp;D490</f>
        <v>00041345565</v>
      </c>
      <c r="B490" s="37" t="s">
        <v>907</v>
      </c>
      <c r="C490" s="40" t="s">
        <v>2166</v>
      </c>
      <c r="D490" s="35">
        <v>45565</v>
      </c>
    </row>
    <row r="491" spans="1:18" x14ac:dyDescent="0.3">
      <c r="A491" s="57" t="str">
        <f t="shared" si="15"/>
        <v>003200245565</v>
      </c>
      <c r="B491" s="37" t="s">
        <v>158</v>
      </c>
      <c r="C491" s="40" t="s">
        <v>70</v>
      </c>
      <c r="D491" s="35">
        <v>45565</v>
      </c>
    </row>
    <row r="492" spans="1:18" ht="14.4" x14ac:dyDescent="0.3">
      <c r="A492" s="57" t="str">
        <f t="shared" si="15"/>
        <v>00027245565</v>
      </c>
      <c r="B492" s="37" t="s">
        <v>239</v>
      </c>
      <c r="C492" s="40" t="s">
        <v>32</v>
      </c>
      <c r="D492" s="35">
        <v>45565</v>
      </c>
      <c r="E492" s="71">
        <f>938+373</f>
        <v>1311</v>
      </c>
      <c r="F492" s="107">
        <f>VLOOKUP(B492,Precios!$A$5:J24632,10,0)</f>
        <v>3961.9150999999997</v>
      </c>
      <c r="G492" s="107">
        <f>+E492*F492</f>
        <v>5194070.6960999994</v>
      </c>
      <c r="H492" s="34" t="s">
        <v>2325</v>
      </c>
      <c r="I492" s="57" t="s">
        <v>1106</v>
      </c>
      <c r="J492" s="57" t="s">
        <v>1108</v>
      </c>
      <c r="L492" s="114" t="s">
        <v>1078</v>
      </c>
      <c r="M492" s="114" t="s">
        <v>1208</v>
      </c>
      <c r="N492" s="112">
        <v>30</v>
      </c>
      <c r="O492" s="113">
        <f>+N492+D492</f>
        <v>45595</v>
      </c>
      <c r="P492" s="117">
        <f>+WEEKDAY(O492)</f>
        <v>4</v>
      </c>
      <c r="Q492" s="116">
        <f>+IF(P492&gt;5,WEEKNUM(O492)+1,WEEKNUM(O492))</f>
        <v>44</v>
      </c>
      <c r="R492" s="116">
        <f>+YEAR(O492)</f>
        <v>2024</v>
      </c>
    </row>
    <row r="493" spans="1:18" ht="14.4" x14ac:dyDescent="0.3">
      <c r="A493" s="57" t="str">
        <f t="shared" si="15"/>
        <v>00042445579</v>
      </c>
      <c r="B493" s="37" t="s">
        <v>765</v>
      </c>
      <c r="C493" s="40" t="s">
        <v>760</v>
      </c>
      <c r="D493" s="35">
        <v>45579</v>
      </c>
      <c r="F493" s="107">
        <f>VLOOKUP(B493,Precios!$A$5:J24634,10,0)</f>
        <v>6760.6451000000006</v>
      </c>
      <c r="G493" s="107">
        <f>+E493*F493</f>
        <v>0</v>
      </c>
      <c r="L493" s="7"/>
      <c r="M493" s="7"/>
      <c r="O493" s="113">
        <f>+N493+D493</f>
        <v>45579</v>
      </c>
      <c r="P493" s="117">
        <f>+WEEKDAY(O493)</f>
        <v>2</v>
      </c>
      <c r="Q493" s="116">
        <f>+IF(P493&gt;5,WEEKNUM(O493)+1,WEEKNUM(O493))</f>
        <v>42</v>
      </c>
      <c r="R493" s="116">
        <f>+YEAR(O493)</f>
        <v>2024</v>
      </c>
    </row>
    <row r="494" spans="1:18" x14ac:dyDescent="0.3">
      <c r="A494" s="57" t="str">
        <f t="shared" si="15"/>
        <v>006001745565</v>
      </c>
      <c r="B494" s="37" t="s">
        <v>146</v>
      </c>
      <c r="C494" s="40" t="s">
        <v>88</v>
      </c>
      <c r="D494" s="35">
        <v>45565</v>
      </c>
    </row>
    <row r="495" spans="1:18" ht="14.4" x14ac:dyDescent="0.3">
      <c r="A495" s="57" t="str">
        <f t="shared" si="15"/>
        <v>00043045565</v>
      </c>
      <c r="B495" s="37" t="s">
        <v>771</v>
      </c>
      <c r="C495" s="40" t="s">
        <v>768</v>
      </c>
      <c r="D495" s="35">
        <v>45565</v>
      </c>
      <c r="F495" s="107">
        <f>VLOOKUP(B495,Precios!$A$5:J24604,10,0)</f>
        <v>928.19999999999993</v>
      </c>
      <c r="G495" s="107">
        <f>+E495*F495</f>
        <v>0</v>
      </c>
      <c r="K495" s="75"/>
      <c r="L495" s="130"/>
      <c r="M495" s="130"/>
      <c r="O495" s="113">
        <f>+N495+D495</f>
        <v>45565</v>
      </c>
      <c r="P495" s="117">
        <f>+WEEKDAY(O495)</f>
        <v>2</v>
      </c>
      <c r="Q495" s="116">
        <f>+IF(P495&gt;5,WEEKNUM(O495)+1,WEEKNUM(O495))</f>
        <v>40</v>
      </c>
      <c r="R495" s="116">
        <f>+YEAR(O495)</f>
        <v>2024</v>
      </c>
    </row>
    <row r="496" spans="1:18" x14ac:dyDescent="0.3">
      <c r="A496" s="57" t="str">
        <f t="shared" si="15"/>
        <v>011012045565</v>
      </c>
      <c r="B496" s="37" t="s">
        <v>132</v>
      </c>
      <c r="C496" s="40" t="s">
        <v>59</v>
      </c>
      <c r="D496" s="35">
        <v>45565</v>
      </c>
    </row>
    <row r="497" spans="1:18" x14ac:dyDescent="0.3">
      <c r="A497" s="57" t="str">
        <f t="shared" si="15"/>
        <v>00012745565</v>
      </c>
      <c r="B497" s="37" t="s">
        <v>275</v>
      </c>
      <c r="C497" s="40" t="s">
        <v>1339</v>
      </c>
      <c r="D497" s="35">
        <v>45565</v>
      </c>
    </row>
    <row r="498" spans="1:18" x14ac:dyDescent="0.3">
      <c r="A498" s="57" t="str">
        <f t="shared" si="15"/>
        <v>00042845565</v>
      </c>
      <c r="B498" s="37" t="s">
        <v>767</v>
      </c>
      <c r="C498" s="40" t="s">
        <v>762</v>
      </c>
      <c r="D498" s="35">
        <v>45565</v>
      </c>
    </row>
    <row r="499" spans="1:18" x14ac:dyDescent="0.3">
      <c r="A499" s="57" t="str">
        <f t="shared" si="15"/>
        <v>00042745565</v>
      </c>
      <c r="B499" s="37" t="s">
        <v>780</v>
      </c>
      <c r="C499" s="40" t="s">
        <v>792</v>
      </c>
      <c r="D499" s="35">
        <v>45565</v>
      </c>
    </row>
    <row r="500" spans="1:18" x14ac:dyDescent="0.3">
      <c r="A500" s="57" t="str">
        <f t="shared" si="15"/>
        <v>00042645565</v>
      </c>
      <c r="B500" s="37" t="s">
        <v>766</v>
      </c>
      <c r="C500" s="40" t="s">
        <v>761</v>
      </c>
      <c r="D500" s="35">
        <v>45565</v>
      </c>
    </row>
    <row r="501" spans="1:18" x14ac:dyDescent="0.3">
      <c r="A501" s="57" t="str">
        <f t="shared" si="15"/>
        <v>007001045565</v>
      </c>
      <c r="B501" s="37" t="s">
        <v>143</v>
      </c>
      <c r="C501" s="40" t="s">
        <v>50</v>
      </c>
      <c r="D501" s="35">
        <v>45565</v>
      </c>
    </row>
    <row r="502" spans="1:18" x14ac:dyDescent="0.3">
      <c r="A502" s="57" t="str">
        <f t="shared" si="15"/>
        <v>00046145565</v>
      </c>
      <c r="B502" s="37" t="s">
        <v>856</v>
      </c>
      <c r="C502" s="40" t="s">
        <v>842</v>
      </c>
      <c r="D502" s="35">
        <v>45565</v>
      </c>
    </row>
    <row r="503" spans="1:18" x14ac:dyDescent="0.3">
      <c r="A503" s="57" t="str">
        <f t="shared" si="15"/>
        <v>007000545565</v>
      </c>
      <c r="B503" s="37" t="s">
        <v>897</v>
      </c>
      <c r="C503" s="40" t="s">
        <v>1420</v>
      </c>
      <c r="D503" s="35">
        <v>45565</v>
      </c>
    </row>
    <row r="504" spans="1:18" x14ac:dyDescent="0.3">
      <c r="A504" s="57" t="str">
        <f t="shared" si="15"/>
        <v>00020945565</v>
      </c>
      <c r="B504" s="37" t="s">
        <v>256</v>
      </c>
      <c r="C504" s="40" t="s">
        <v>255</v>
      </c>
      <c r="D504" s="35">
        <v>45565</v>
      </c>
    </row>
    <row r="505" spans="1:18" x14ac:dyDescent="0.3">
      <c r="A505" s="57" t="str">
        <f t="shared" si="15"/>
        <v>00035245565</v>
      </c>
      <c r="B505" s="37" t="s">
        <v>178</v>
      </c>
      <c r="C505" s="40" t="s">
        <v>351</v>
      </c>
      <c r="D505" s="35">
        <v>45565</v>
      </c>
    </row>
    <row r="506" spans="1:18" ht="14.4" x14ac:dyDescent="0.3">
      <c r="A506" s="57" t="str">
        <f t="shared" si="15"/>
        <v>00034045565</v>
      </c>
      <c r="B506" s="37" t="s">
        <v>189</v>
      </c>
      <c r="C506" s="40" t="s">
        <v>57</v>
      </c>
      <c r="D506" s="35">
        <v>45565</v>
      </c>
      <c r="F506" s="107">
        <f>VLOOKUP(B506,Precios!$A$5:J24501,10,0)</f>
        <v>1210</v>
      </c>
      <c r="G506" s="107">
        <f>+E506*F506</f>
        <v>0</v>
      </c>
      <c r="I506" s="57"/>
      <c r="J506" s="57"/>
      <c r="O506" s="113">
        <f>+N506+D506</f>
        <v>45565</v>
      </c>
      <c r="P506" s="117">
        <f>+WEEKDAY(O506)</f>
        <v>2</v>
      </c>
      <c r="Q506" s="116">
        <f>+IF(P506&gt;5,WEEKNUM(O506)+1,WEEKNUM(O506))</f>
        <v>40</v>
      </c>
      <c r="R506" s="116">
        <f>+YEAR(O506)</f>
        <v>2024</v>
      </c>
    </row>
    <row r="507" spans="1:18" ht="14.4" x14ac:dyDescent="0.3">
      <c r="A507" s="57" t="str">
        <f t="shared" si="15"/>
        <v>00017045565</v>
      </c>
      <c r="B507" s="37" t="s">
        <v>273</v>
      </c>
      <c r="C507" s="40" t="s">
        <v>27</v>
      </c>
      <c r="D507" s="35">
        <v>45565</v>
      </c>
      <c r="F507" s="107">
        <f>VLOOKUP(B507,Precios!$A$5:J24560,10,0)</f>
        <v>1312.5615359999999</v>
      </c>
      <c r="G507" s="107">
        <f>+E507*F507</f>
        <v>0</v>
      </c>
      <c r="I507" s="57"/>
      <c r="L507" s="114"/>
      <c r="M507" s="114"/>
      <c r="O507" s="113">
        <f>+N507+D507</f>
        <v>45565</v>
      </c>
      <c r="P507" s="117">
        <f>+WEEKDAY(O507)</f>
        <v>2</v>
      </c>
      <c r="Q507" s="116">
        <f>+IF(P507&gt;5,WEEKNUM(O507)+1,WEEKNUM(O507))</f>
        <v>40</v>
      </c>
      <c r="R507" s="116">
        <f>+YEAR(O507)</f>
        <v>2024</v>
      </c>
    </row>
    <row r="508" spans="1:18" x14ac:dyDescent="0.3">
      <c r="A508" s="57" t="str">
        <f t="shared" si="15"/>
        <v>00040345565</v>
      </c>
      <c r="B508" s="37" t="s">
        <v>716</v>
      </c>
      <c r="C508" s="40" t="s">
        <v>732</v>
      </c>
      <c r="D508" s="35">
        <v>45565</v>
      </c>
    </row>
    <row r="509" spans="1:18" x14ac:dyDescent="0.3">
      <c r="A509" s="57" t="str">
        <f t="shared" si="15"/>
        <v>011005445565</v>
      </c>
      <c r="B509" s="37" t="s">
        <v>134</v>
      </c>
      <c r="C509" s="40" t="s">
        <v>441</v>
      </c>
      <c r="D509" s="35">
        <v>45565</v>
      </c>
    </row>
    <row r="510" spans="1:18" x14ac:dyDescent="0.3">
      <c r="A510" s="57" t="str">
        <f t="shared" si="15"/>
        <v>00040845565</v>
      </c>
      <c r="B510" s="37" t="s">
        <v>747</v>
      </c>
      <c r="C510" s="40" t="s">
        <v>736</v>
      </c>
      <c r="D510" s="35">
        <v>45565</v>
      </c>
    </row>
    <row r="511" spans="1:18" x14ac:dyDescent="0.3">
      <c r="A511" s="57" t="str">
        <f t="shared" si="15"/>
        <v>0000245565</v>
      </c>
      <c r="B511" s="37" t="s">
        <v>692</v>
      </c>
      <c r="C511" s="40" t="s">
        <v>693</v>
      </c>
      <c r="D511" s="35">
        <v>45565</v>
      </c>
    </row>
    <row r="512" spans="1:18" ht="14.4" x14ac:dyDescent="0.3">
      <c r="A512" s="57" t="str">
        <f t="shared" si="15"/>
        <v>00023845565</v>
      </c>
      <c r="B512" s="37" t="s">
        <v>249</v>
      </c>
      <c r="C512" s="40" t="s">
        <v>78</v>
      </c>
      <c r="D512" s="35">
        <v>45565</v>
      </c>
      <c r="E512" s="71">
        <v>80</v>
      </c>
      <c r="F512" s="107">
        <f>VLOOKUP(B512,Precios!$A$5:J24651,10,0)</f>
        <v>43075.031999999992</v>
      </c>
      <c r="G512" s="107">
        <f>+E512*F512</f>
        <v>3446002.5599999996</v>
      </c>
      <c r="H512" s="34" t="s">
        <v>2309</v>
      </c>
      <c r="I512" s="110" t="s">
        <v>1106</v>
      </c>
      <c r="J512" s="110" t="s">
        <v>1108</v>
      </c>
      <c r="K512" s="75"/>
      <c r="L512" s="114" t="s">
        <v>1068</v>
      </c>
      <c r="M512" s="114" t="s">
        <v>1069</v>
      </c>
      <c r="N512" s="112">
        <v>45</v>
      </c>
      <c r="O512" s="113">
        <f>+N512+D512</f>
        <v>45610</v>
      </c>
      <c r="P512" s="117">
        <f>+WEEKDAY(O512)</f>
        <v>5</v>
      </c>
      <c r="Q512" s="116">
        <f>+IF(P512&gt;5,WEEKNUM(O512)+1,WEEKNUM(O512))</f>
        <v>46</v>
      </c>
      <c r="R512" s="116">
        <f>+YEAR(O512)</f>
        <v>2024</v>
      </c>
    </row>
    <row r="513" spans="1:18" x14ac:dyDescent="0.3">
      <c r="A513" s="57" t="str">
        <f t="shared" si="15"/>
        <v>00034345565</v>
      </c>
      <c r="B513" s="37" t="s">
        <v>187</v>
      </c>
      <c r="C513" s="40" t="s">
        <v>34</v>
      </c>
      <c r="D513" s="35">
        <v>45565</v>
      </c>
    </row>
    <row r="514" spans="1:18" x14ac:dyDescent="0.3">
      <c r="A514" s="57" t="str">
        <f t="shared" si="15"/>
        <v>00034445565</v>
      </c>
      <c r="B514" s="37" t="s">
        <v>186</v>
      </c>
      <c r="C514" s="40" t="s">
        <v>347</v>
      </c>
      <c r="D514" s="35">
        <v>45565</v>
      </c>
    </row>
    <row r="515" spans="1:18" x14ac:dyDescent="0.3">
      <c r="A515" s="57" t="str">
        <f t="shared" si="15"/>
        <v>00034645565</v>
      </c>
      <c r="B515" s="37" t="s">
        <v>184</v>
      </c>
      <c r="C515" s="40" t="s">
        <v>348</v>
      </c>
      <c r="D515" s="35">
        <v>45565</v>
      </c>
    </row>
    <row r="516" spans="1:18" x14ac:dyDescent="0.3">
      <c r="A516" s="57" t="str">
        <f t="shared" si="15"/>
        <v>00034745565</v>
      </c>
      <c r="B516" s="37" t="s">
        <v>183</v>
      </c>
      <c r="C516" s="40" t="s">
        <v>35</v>
      </c>
      <c r="D516" s="35">
        <v>45565</v>
      </c>
    </row>
    <row r="517" spans="1:18" x14ac:dyDescent="0.3">
      <c r="A517" s="57" t="str">
        <f t="shared" si="15"/>
        <v>00035545565</v>
      </c>
      <c r="B517" s="37" t="s">
        <v>176</v>
      </c>
      <c r="C517" s="40" t="s">
        <v>38</v>
      </c>
      <c r="D517" s="35">
        <v>45565</v>
      </c>
    </row>
    <row r="518" spans="1:18" x14ac:dyDescent="0.3">
      <c r="A518" s="57" t="str">
        <f t="shared" si="15"/>
        <v>00036545565</v>
      </c>
      <c r="B518" s="37" t="s">
        <v>320</v>
      </c>
      <c r="C518" s="40" t="s">
        <v>354</v>
      </c>
      <c r="D518" s="35">
        <v>45565</v>
      </c>
    </row>
    <row r="519" spans="1:18" x14ac:dyDescent="0.3">
      <c r="A519" s="57" t="str">
        <f t="shared" si="15"/>
        <v>004001845565</v>
      </c>
      <c r="B519" s="37" t="s">
        <v>152</v>
      </c>
      <c r="C519" s="40" t="s">
        <v>58</v>
      </c>
      <c r="D519" s="35">
        <v>45565</v>
      </c>
    </row>
    <row r="520" spans="1:18" x14ac:dyDescent="0.3">
      <c r="A520" s="57" t="str">
        <f t="shared" si="15"/>
        <v>004000645565</v>
      </c>
      <c r="B520" s="37" t="s">
        <v>658</v>
      </c>
      <c r="C520" s="40" t="s">
        <v>647</v>
      </c>
      <c r="D520" s="35">
        <v>45565</v>
      </c>
      <c r="H520" s="34" t="s">
        <v>2295</v>
      </c>
    </row>
    <row r="521" spans="1:18" x14ac:dyDescent="0.3">
      <c r="A521" s="57" t="str">
        <f t="shared" si="15"/>
        <v>004001045565</v>
      </c>
      <c r="B521" s="37" t="s">
        <v>659</v>
      </c>
      <c r="C521" s="40" t="s">
        <v>671</v>
      </c>
      <c r="D521" s="35">
        <v>45565</v>
      </c>
    </row>
    <row r="522" spans="1:18" x14ac:dyDescent="0.3">
      <c r="A522" s="57" t="str">
        <f t="shared" si="15"/>
        <v>004001145565</v>
      </c>
      <c r="B522" s="37" t="s">
        <v>660</v>
      </c>
      <c r="C522" s="40" t="s">
        <v>649</v>
      </c>
      <c r="D522" s="35">
        <v>45565</v>
      </c>
    </row>
    <row r="523" spans="1:18" x14ac:dyDescent="0.3">
      <c r="A523" s="57" t="str">
        <f t="shared" si="15"/>
        <v>00034545565</v>
      </c>
      <c r="B523" s="37" t="s">
        <v>185</v>
      </c>
      <c r="C523" s="40" t="s">
        <v>888</v>
      </c>
      <c r="D523" s="35">
        <v>45565</v>
      </c>
    </row>
    <row r="524" spans="1:18" x14ac:dyDescent="0.3">
      <c r="A524" s="57" t="str">
        <f t="shared" si="15"/>
        <v>004000145565</v>
      </c>
      <c r="B524" s="37" t="s">
        <v>828</v>
      </c>
      <c r="C524" s="40" t="s">
        <v>852</v>
      </c>
      <c r="D524" s="35">
        <v>45565</v>
      </c>
    </row>
    <row r="525" spans="1:18" x14ac:dyDescent="0.3">
      <c r="A525" s="57" t="str">
        <f t="shared" si="15"/>
        <v>00042045565</v>
      </c>
      <c r="B525" s="37" t="s">
        <v>752</v>
      </c>
      <c r="C525" s="40" t="s">
        <v>755</v>
      </c>
      <c r="D525" s="35">
        <v>45565</v>
      </c>
    </row>
    <row r="526" spans="1:18" x14ac:dyDescent="0.3">
      <c r="A526" s="57" t="str">
        <f t="shared" si="15"/>
        <v>004000445565</v>
      </c>
      <c r="B526" s="37" t="s">
        <v>657</v>
      </c>
      <c r="C526" s="40" t="s">
        <v>646</v>
      </c>
      <c r="D526" s="35">
        <v>45565</v>
      </c>
    </row>
    <row r="527" spans="1:18" ht="14.4" x14ac:dyDescent="0.3">
      <c r="A527" s="57" t="str">
        <f t="shared" si="15"/>
        <v>00047745565</v>
      </c>
      <c r="B527" s="37" t="s">
        <v>904</v>
      </c>
      <c r="C527" s="40" t="s">
        <v>893</v>
      </c>
      <c r="D527" s="35">
        <v>45565</v>
      </c>
      <c r="F527" s="107">
        <f>VLOOKUP(B527,Precios!$A$5:J25313,10,0)</f>
        <v>52397.888399999989</v>
      </c>
      <c r="G527" s="107">
        <f>+E527*F527</f>
        <v>0</v>
      </c>
      <c r="K527" s="75"/>
      <c r="L527" s="114"/>
      <c r="M527" s="114"/>
      <c r="O527" s="113">
        <f>+N527+D527</f>
        <v>45565</v>
      </c>
      <c r="P527" s="117">
        <f>+WEEKDAY(O527)</f>
        <v>2</v>
      </c>
      <c r="Q527" s="116">
        <f>+IF(P527&gt;5,WEEKNUM(O527)+1,WEEKNUM(O527))</f>
        <v>40</v>
      </c>
      <c r="R527" s="116">
        <f>+YEAR(O527)</f>
        <v>2024</v>
      </c>
    </row>
    <row r="528" spans="1:18" x14ac:dyDescent="0.3">
      <c r="A528" s="57" t="str">
        <f t="shared" si="15"/>
        <v>004000745565</v>
      </c>
      <c r="B528" s="37" t="s">
        <v>153</v>
      </c>
      <c r="C528" s="40" t="s">
        <v>46</v>
      </c>
      <c r="D528" s="35">
        <v>45565</v>
      </c>
    </row>
    <row r="529" spans="1:18" x14ac:dyDescent="0.3">
      <c r="A529" s="57" t="str">
        <f t="shared" si="15"/>
        <v>00046245565</v>
      </c>
      <c r="B529" s="37" t="s">
        <v>895</v>
      </c>
      <c r="C529" s="40" t="s">
        <v>983</v>
      </c>
      <c r="D529" s="35">
        <v>45565</v>
      </c>
    </row>
    <row r="530" spans="1:18" x14ac:dyDescent="0.3">
      <c r="A530" s="57" t="str">
        <f t="shared" si="15"/>
        <v>00045445565</v>
      </c>
      <c r="B530" s="37" t="s">
        <v>825</v>
      </c>
      <c r="C530" s="40" t="s">
        <v>808</v>
      </c>
      <c r="D530" s="35">
        <v>45565</v>
      </c>
    </row>
    <row r="531" spans="1:18" x14ac:dyDescent="0.3">
      <c r="A531" s="57" t="str">
        <f t="shared" si="15"/>
        <v>00027345565</v>
      </c>
      <c r="B531" s="37" t="s">
        <v>238</v>
      </c>
      <c r="C531" s="40" t="s">
        <v>82</v>
      </c>
      <c r="D531" s="35">
        <v>45565</v>
      </c>
    </row>
    <row r="532" spans="1:18" x14ac:dyDescent="0.3">
      <c r="A532" s="57" t="str">
        <f t="shared" si="15"/>
        <v>00048445565</v>
      </c>
      <c r="B532" s="37" t="s">
        <v>898</v>
      </c>
      <c r="C532" s="40" t="s">
        <v>919</v>
      </c>
      <c r="D532" s="35">
        <v>45565</v>
      </c>
    </row>
    <row r="533" spans="1:18" x14ac:dyDescent="0.3">
      <c r="A533" s="57" t="str">
        <f t="shared" si="15"/>
        <v>00017245565</v>
      </c>
      <c r="B533" s="37" t="s">
        <v>270</v>
      </c>
      <c r="C533" s="40" t="s">
        <v>315</v>
      </c>
      <c r="D533" s="35">
        <v>45565</v>
      </c>
    </row>
    <row r="534" spans="1:18" x14ac:dyDescent="0.3">
      <c r="A534" s="57" t="str">
        <f t="shared" si="15"/>
        <v>009003045565</v>
      </c>
      <c r="B534" s="37" t="s">
        <v>137</v>
      </c>
      <c r="C534" s="40" t="s">
        <v>52</v>
      </c>
      <c r="D534" s="35">
        <v>45565</v>
      </c>
    </row>
    <row r="535" spans="1:18" ht="14.4" x14ac:dyDescent="0.3">
      <c r="A535" s="57" t="str">
        <f t="shared" si="15"/>
        <v>009000645565</v>
      </c>
      <c r="B535" s="37" t="s">
        <v>139</v>
      </c>
      <c r="C535" s="40" t="s">
        <v>51</v>
      </c>
      <c r="D535" s="35">
        <v>45565</v>
      </c>
      <c r="F535" s="107">
        <f>VLOOKUP(B535,Precios!$A$5:J24621,10,0)</f>
        <v>1768</v>
      </c>
      <c r="G535" s="107">
        <f>+E535*F535</f>
        <v>0</v>
      </c>
      <c r="I535" s="57"/>
      <c r="J535" s="57"/>
      <c r="K535" s="75"/>
      <c r="L535" s="7"/>
      <c r="M535" s="7"/>
      <c r="O535" s="113"/>
      <c r="P535" s="117">
        <f>+WEEKDAY(O535)</f>
        <v>7</v>
      </c>
      <c r="Q535" s="116">
        <f>+IF(P535&gt;5,WEEKNUM(O535)+1,WEEKNUM(O535))</f>
        <v>1</v>
      </c>
      <c r="R535" s="116">
        <f>+YEAR(O535)</f>
        <v>1900</v>
      </c>
    </row>
    <row r="536" spans="1:18" x14ac:dyDescent="0.3">
      <c r="A536" s="57" t="str">
        <f t="shared" si="15"/>
        <v>009000345565</v>
      </c>
      <c r="B536" s="37" t="s">
        <v>638</v>
      </c>
      <c r="C536" s="40" t="s">
        <v>1202</v>
      </c>
      <c r="D536" s="35">
        <v>45565</v>
      </c>
    </row>
    <row r="537" spans="1:18" x14ac:dyDescent="0.3">
      <c r="A537" s="57" t="str">
        <f t="shared" si="15"/>
        <v>009002645565</v>
      </c>
      <c r="B537" s="37" t="s">
        <v>666</v>
      </c>
      <c r="C537" s="40" t="s">
        <v>672</v>
      </c>
      <c r="D537" s="35">
        <v>45565</v>
      </c>
    </row>
    <row r="538" spans="1:18" x14ac:dyDescent="0.3">
      <c r="A538" s="57" t="str">
        <f t="shared" si="15"/>
        <v>005000945565</v>
      </c>
      <c r="B538" s="37" t="s">
        <v>379</v>
      </c>
      <c r="C538" s="40" t="s">
        <v>355</v>
      </c>
      <c r="D538" s="35">
        <v>45565</v>
      </c>
    </row>
    <row r="539" spans="1:18" x14ac:dyDescent="0.3">
      <c r="A539" s="57" t="str">
        <f t="shared" si="15"/>
        <v>00017445565</v>
      </c>
      <c r="B539" s="37" t="s">
        <v>631</v>
      </c>
      <c r="C539" s="40" t="s">
        <v>622</v>
      </c>
      <c r="D539" s="35">
        <v>45565</v>
      </c>
    </row>
    <row r="540" spans="1:18" ht="14.4" x14ac:dyDescent="0.3">
      <c r="A540" s="57" t="str">
        <f t="shared" si="15"/>
        <v>0005270145565</v>
      </c>
      <c r="B540" s="37" t="s">
        <v>1257</v>
      </c>
      <c r="C540" s="40" t="s">
        <v>1258</v>
      </c>
      <c r="D540" s="35">
        <v>45565</v>
      </c>
      <c r="F540" s="107">
        <f>VLOOKUP(B540,Precios!$A$5:J23306,10,0)</f>
        <v>9825.1999999999989</v>
      </c>
      <c r="G540" s="107">
        <f>+E540*F540</f>
        <v>0</v>
      </c>
      <c r="L540" s="114"/>
      <c r="M540" s="114"/>
      <c r="O540" s="113">
        <f>+N540+D540</f>
        <v>45565</v>
      </c>
      <c r="P540" s="117">
        <f>+WEEKDAY(O540)</f>
        <v>2</v>
      </c>
      <c r="Q540" s="116">
        <f>+IF(P540&gt;5,WEEKNUM(O540)+1,WEEKNUM(O540))</f>
        <v>40</v>
      </c>
      <c r="R540" s="116">
        <f>+YEAR(O540)</f>
        <v>2024</v>
      </c>
    </row>
    <row r="541" spans="1:18" x14ac:dyDescent="0.3">
      <c r="A541" s="57" t="str">
        <f t="shared" si="15"/>
        <v>00049645565</v>
      </c>
      <c r="B541" s="37" t="s">
        <v>971</v>
      </c>
      <c r="C541" s="40" t="s">
        <v>969</v>
      </c>
      <c r="D541" s="35">
        <v>45565</v>
      </c>
    </row>
    <row r="542" spans="1:18" ht="14.4" x14ac:dyDescent="0.3">
      <c r="A542" s="57" t="str">
        <f t="shared" si="15"/>
        <v>00053045565</v>
      </c>
      <c r="B542" s="37" t="s">
        <v>1206</v>
      </c>
      <c r="C542" s="40" t="s">
        <v>1207</v>
      </c>
      <c r="D542" s="35">
        <v>45565</v>
      </c>
      <c r="F542" s="107">
        <f>VLOOKUP(B542,Precios!$A$5:J24753,10,0)</f>
        <v>1536.7</v>
      </c>
      <c r="G542" s="107">
        <f>+E542*F542</f>
        <v>0</v>
      </c>
      <c r="K542" s="75"/>
      <c r="L542" s="130"/>
      <c r="M542" s="130"/>
      <c r="O542" s="113">
        <f>+N542+D542</f>
        <v>45565</v>
      </c>
      <c r="P542" s="117">
        <f>+WEEKDAY(O542)</f>
        <v>2</v>
      </c>
      <c r="Q542" s="116">
        <f>+IF(P542&gt;5,WEEKNUM(O542)+1,WEEKNUM(O542))</f>
        <v>40</v>
      </c>
      <c r="R542" s="116">
        <f>+YEAR(O542)</f>
        <v>2024</v>
      </c>
    </row>
    <row r="543" spans="1:18" x14ac:dyDescent="0.3">
      <c r="A543" s="57" t="str">
        <f t="shared" si="15"/>
        <v>0004520345565</v>
      </c>
      <c r="B543" s="37" t="s">
        <v>1253</v>
      </c>
      <c r="C543" s="40" t="s">
        <v>990</v>
      </c>
      <c r="D543" s="35">
        <v>45565</v>
      </c>
    </row>
    <row r="544" spans="1:18" x14ac:dyDescent="0.3">
      <c r="A544" s="57" t="str">
        <f t="shared" si="15"/>
        <v>0004790245565</v>
      </c>
      <c r="B544" s="37" t="s">
        <v>1288</v>
      </c>
      <c r="C544" s="40" t="s">
        <v>878</v>
      </c>
      <c r="D544" s="35">
        <v>45565</v>
      </c>
    </row>
    <row r="545" spans="1:18" ht="14.4" x14ac:dyDescent="0.3">
      <c r="A545" s="57" t="str">
        <f t="shared" si="15"/>
        <v>00052445565</v>
      </c>
      <c r="B545" s="37" t="s">
        <v>997</v>
      </c>
      <c r="C545" s="40" t="s">
        <v>998</v>
      </c>
      <c r="D545" s="35">
        <v>45565</v>
      </c>
      <c r="F545" s="107">
        <f>VLOOKUP(B545,Precios!$A$5:J24756,10,0)</f>
        <v>28.2898</v>
      </c>
      <c r="G545" s="107">
        <f>+E545*F545</f>
        <v>0</v>
      </c>
      <c r="J545" s="57"/>
      <c r="K545" s="75"/>
      <c r="L545" s="114"/>
      <c r="M545" s="114"/>
      <c r="O545" s="113">
        <f>+N545+D545</f>
        <v>45565</v>
      </c>
      <c r="P545" s="117">
        <f>+WEEKDAY(O545)</f>
        <v>2</v>
      </c>
      <c r="Q545" s="116">
        <f>+IF(P545&gt;5,WEEKNUM(O545)+1,WEEKNUM(O545))</f>
        <v>40</v>
      </c>
      <c r="R545" s="116">
        <f>+YEAR(O545)</f>
        <v>2024</v>
      </c>
    </row>
    <row r="546" spans="1:18" ht="14.4" x14ac:dyDescent="0.3">
      <c r="A546" s="57" t="str">
        <f t="shared" si="15"/>
        <v>00043445565</v>
      </c>
      <c r="B546" s="37" t="s">
        <v>1018</v>
      </c>
      <c r="C546" s="40" t="s">
        <v>1019</v>
      </c>
      <c r="D546" s="35">
        <v>45565</v>
      </c>
      <c r="F546" s="107">
        <f>VLOOKUP(B546,Precios!$A$5:J24760,10,0)</f>
        <v>1283.568</v>
      </c>
      <c r="G546" s="107">
        <f>+E546*F546</f>
        <v>0</v>
      </c>
      <c r="K546" s="75"/>
      <c r="L546" s="7"/>
      <c r="M546" s="7"/>
      <c r="O546" s="113">
        <f>+N546+D546</f>
        <v>45565</v>
      </c>
      <c r="P546" s="117">
        <f>+WEEKDAY(O546)</f>
        <v>2</v>
      </c>
      <c r="Q546" s="116">
        <f>+IF(P546&gt;5,WEEKNUM(O546)+1,WEEKNUM(O546))</f>
        <v>40</v>
      </c>
      <c r="R546" s="116">
        <f>+YEAR(O546)</f>
        <v>2024</v>
      </c>
    </row>
    <row r="547" spans="1:18" x14ac:dyDescent="0.3">
      <c r="A547" s="57" t="str">
        <f t="shared" si="15"/>
        <v>00001045565</v>
      </c>
      <c r="B547" s="37" t="s">
        <v>1004</v>
      </c>
      <c r="C547" s="40" t="s">
        <v>1498</v>
      </c>
      <c r="D547" s="35">
        <v>45565</v>
      </c>
    </row>
    <row r="548" spans="1:18" x14ac:dyDescent="0.3">
      <c r="A548" s="57" t="str">
        <f t="shared" si="15"/>
        <v>0003600345565</v>
      </c>
      <c r="B548" s="37" t="s">
        <v>1499</v>
      </c>
      <c r="C548" s="40" t="s">
        <v>87</v>
      </c>
      <c r="D548" s="35">
        <v>45565</v>
      </c>
    </row>
    <row r="549" spans="1:18" x14ac:dyDescent="0.3">
      <c r="A549" s="57" t="str">
        <f t="shared" si="15"/>
        <v>0003610245565</v>
      </c>
      <c r="B549" s="37" t="s">
        <v>1501</v>
      </c>
      <c r="C549" s="40" t="s">
        <v>40</v>
      </c>
      <c r="D549" s="35">
        <v>45565</v>
      </c>
    </row>
    <row r="550" spans="1:18" x14ac:dyDescent="0.3">
      <c r="A550" s="57" t="str">
        <f t="shared" ref="A550:A612" si="16">+TRIM(B550)&amp;D550</f>
        <v>10008745565</v>
      </c>
      <c r="B550" s="37" t="s">
        <v>1022</v>
      </c>
      <c r="C550" s="40" t="s">
        <v>1503</v>
      </c>
      <c r="D550" s="35">
        <v>45565</v>
      </c>
    </row>
    <row r="551" spans="1:18" x14ac:dyDescent="0.3">
      <c r="A551" s="57" t="str">
        <f t="shared" si="16"/>
        <v>0003620245565</v>
      </c>
      <c r="B551" s="37" t="s">
        <v>1504</v>
      </c>
      <c r="C551" s="40" t="s">
        <v>41</v>
      </c>
      <c r="D551" s="35">
        <v>45565</v>
      </c>
    </row>
    <row r="552" spans="1:18" x14ac:dyDescent="0.3">
      <c r="A552" s="57" t="str">
        <f t="shared" si="16"/>
        <v>PACK0680345565</v>
      </c>
      <c r="B552" s="37" t="s">
        <v>1479</v>
      </c>
      <c r="C552" s="40" t="s">
        <v>89</v>
      </c>
      <c r="D552" s="35">
        <v>45565</v>
      </c>
    </row>
    <row r="553" spans="1:18" x14ac:dyDescent="0.3">
      <c r="A553" s="57" t="str">
        <f t="shared" si="16"/>
        <v>0004230145565</v>
      </c>
      <c r="B553" s="37" t="s">
        <v>1473</v>
      </c>
      <c r="C553" s="40" t="s">
        <v>769</v>
      </c>
      <c r="D553" s="35">
        <v>45565</v>
      </c>
    </row>
    <row r="554" spans="1:18" x14ac:dyDescent="0.3">
      <c r="A554" s="57" t="str">
        <f t="shared" si="16"/>
        <v>0003150245565</v>
      </c>
      <c r="B554" s="37" t="s">
        <v>1513</v>
      </c>
      <c r="C554" s="40" t="s">
        <v>83</v>
      </c>
      <c r="D554" s="35">
        <v>45565</v>
      </c>
    </row>
    <row r="555" spans="1:18" x14ac:dyDescent="0.3">
      <c r="A555" s="57" t="str">
        <f t="shared" si="16"/>
        <v>0003160245565</v>
      </c>
      <c r="B555" s="37" t="s">
        <v>1514</v>
      </c>
      <c r="C555" s="40" t="s">
        <v>84</v>
      </c>
      <c r="D555" s="35">
        <v>45565</v>
      </c>
    </row>
    <row r="556" spans="1:18" ht="14.4" x14ac:dyDescent="0.3">
      <c r="A556" s="57" t="str">
        <f t="shared" si="16"/>
        <v>PACK0670345565</v>
      </c>
      <c r="B556" s="37" t="s">
        <v>1480</v>
      </c>
      <c r="C556" s="40" t="s">
        <v>113</v>
      </c>
      <c r="D556" s="35">
        <v>45565</v>
      </c>
      <c r="F556" s="107">
        <f>VLOOKUP(B556,Precios!$A$5:J24684,10,0)</f>
        <v>11434.5</v>
      </c>
      <c r="G556" s="107">
        <f>+E556*F556</f>
        <v>0</v>
      </c>
      <c r="K556" s="75"/>
      <c r="L556" s="114"/>
      <c r="M556" s="114"/>
      <c r="O556" s="113"/>
      <c r="P556" s="117">
        <f>+WEEKDAY(O556)</f>
        <v>7</v>
      </c>
      <c r="Q556" s="116">
        <f>+IF(P556&gt;5,WEEKNUM(O556)+1,WEEKNUM(O556))</f>
        <v>1</v>
      </c>
      <c r="R556" s="116">
        <f>+YEAR(O556)</f>
        <v>1900</v>
      </c>
    </row>
    <row r="557" spans="1:18" x14ac:dyDescent="0.3">
      <c r="A557" s="57" t="str">
        <f t="shared" si="16"/>
        <v>0002780145565</v>
      </c>
      <c r="B557" s="37" t="s">
        <v>1472</v>
      </c>
      <c r="C557" s="40" t="s">
        <v>69</v>
      </c>
      <c r="D557" s="35">
        <v>45565</v>
      </c>
    </row>
    <row r="558" spans="1:18" x14ac:dyDescent="0.3">
      <c r="A558" s="57" t="str">
        <f t="shared" si="16"/>
        <v>0002760145565</v>
      </c>
      <c r="B558" s="37" t="s">
        <v>1471</v>
      </c>
      <c r="C558" s="40" t="s">
        <v>67</v>
      </c>
      <c r="D558" s="35">
        <v>45565</v>
      </c>
    </row>
    <row r="559" spans="1:18" x14ac:dyDescent="0.3">
      <c r="A559" s="57" t="str">
        <f t="shared" si="16"/>
        <v>0002790145565</v>
      </c>
      <c r="B559" s="37" t="s">
        <v>1470</v>
      </c>
      <c r="C559" s="40" t="s">
        <v>62</v>
      </c>
      <c r="D559" s="35">
        <v>45565</v>
      </c>
    </row>
    <row r="560" spans="1:18" x14ac:dyDescent="0.3">
      <c r="A560" s="57" t="str">
        <f t="shared" si="16"/>
        <v>0011008945565</v>
      </c>
      <c r="B560" s="37" t="s">
        <v>966</v>
      </c>
      <c r="C560" s="40" t="s">
        <v>1828</v>
      </c>
      <c r="D560" s="35">
        <v>45565</v>
      </c>
    </row>
    <row r="561" spans="1:18" x14ac:dyDescent="0.3">
      <c r="A561" s="57" t="str">
        <f t="shared" si="16"/>
        <v>0003630245565</v>
      </c>
      <c r="B561" s="37" t="s">
        <v>1512</v>
      </c>
      <c r="C561" s="40" t="s">
        <v>42</v>
      </c>
      <c r="D561" s="35">
        <v>45565</v>
      </c>
    </row>
    <row r="562" spans="1:18" x14ac:dyDescent="0.3">
      <c r="A562" s="57" t="str">
        <f t="shared" si="16"/>
        <v>0004720345565</v>
      </c>
      <c r="B562" s="37" t="s">
        <v>1336</v>
      </c>
      <c r="C562" s="40" t="s">
        <v>1848</v>
      </c>
      <c r="D562" s="35">
        <v>45565</v>
      </c>
    </row>
    <row r="563" spans="1:18" x14ac:dyDescent="0.3">
      <c r="A563" s="57" t="str">
        <f t="shared" si="16"/>
        <v>00054445565</v>
      </c>
      <c r="B563" s="37" t="s">
        <v>1956</v>
      </c>
      <c r="C563" s="40" t="s">
        <v>1957</v>
      </c>
      <c r="D563" s="35">
        <v>45565</v>
      </c>
    </row>
    <row r="564" spans="1:18" x14ac:dyDescent="0.3">
      <c r="A564" s="57" t="str">
        <f t="shared" si="16"/>
        <v>00050045565</v>
      </c>
      <c r="B564" s="37" t="s">
        <v>975</v>
      </c>
      <c r="C564" s="40" t="s">
        <v>1413</v>
      </c>
      <c r="D564" s="35">
        <v>45565</v>
      </c>
    </row>
    <row r="565" spans="1:18" x14ac:dyDescent="0.3">
      <c r="A565" s="57" t="str">
        <f t="shared" si="16"/>
        <v>00050145565</v>
      </c>
      <c r="B565" s="37" t="s">
        <v>980</v>
      </c>
      <c r="C565" s="40" t="s">
        <v>2151</v>
      </c>
      <c r="D565" s="35">
        <v>45565</v>
      </c>
    </row>
    <row r="566" spans="1:18" ht="14.4" x14ac:dyDescent="0.3">
      <c r="A566" s="57" t="str">
        <f t="shared" si="16"/>
        <v>0003910345565</v>
      </c>
      <c r="B566" s="37" t="s">
        <v>1296</v>
      </c>
      <c r="C566" s="40" t="s">
        <v>687</v>
      </c>
      <c r="D566" s="35">
        <v>45565</v>
      </c>
      <c r="E566" s="71">
        <f>12*280</f>
        <v>3360</v>
      </c>
      <c r="F566" s="107">
        <f>VLOOKUP(B566,Precios!$A$5:J24765,10,0)</f>
        <v>932.18399999999997</v>
      </c>
      <c r="G566" s="107">
        <f>+E566*F566</f>
        <v>3132138.2399999998</v>
      </c>
      <c r="H566" s="34" t="s">
        <v>2315</v>
      </c>
      <c r="I566" s="110" t="s">
        <v>1106</v>
      </c>
      <c r="J566" s="110" t="s">
        <v>1108</v>
      </c>
      <c r="L566" s="114" t="s">
        <v>1083</v>
      </c>
      <c r="M566" s="114" t="s">
        <v>1084</v>
      </c>
      <c r="N566" s="112">
        <v>45</v>
      </c>
      <c r="O566" s="113">
        <f>+N566+D566</f>
        <v>45610</v>
      </c>
      <c r="P566" s="117">
        <f>+WEEKDAY(O566)</f>
        <v>5</v>
      </c>
      <c r="Q566" s="116">
        <f>+IF(P566&gt;5,WEEKNUM(O566)+1,WEEKNUM(O566))</f>
        <v>46</v>
      </c>
      <c r="R566" s="116">
        <f>+YEAR(O566)</f>
        <v>2024</v>
      </c>
    </row>
    <row r="567" spans="1:18" ht="14.4" x14ac:dyDescent="0.3">
      <c r="A567" s="57" t="str">
        <f t="shared" si="16"/>
        <v>0004210145565</v>
      </c>
      <c r="B567" s="37" t="s">
        <v>1448</v>
      </c>
      <c r="C567" s="40" t="s">
        <v>758</v>
      </c>
      <c r="D567" s="35">
        <v>45565</v>
      </c>
      <c r="F567" s="107">
        <f>VLOOKUP(B567,Precios!$A$5:J24696,10,0)</f>
        <v>11434.5</v>
      </c>
      <c r="G567" s="107">
        <f>+E567*F567</f>
        <v>0</v>
      </c>
      <c r="K567" s="75"/>
      <c r="L567" s="114"/>
      <c r="M567" s="114"/>
      <c r="O567" s="113">
        <f>+N567+D567</f>
        <v>45565</v>
      </c>
      <c r="P567" s="117">
        <f>+WEEKDAY(O567)</f>
        <v>2</v>
      </c>
      <c r="Q567" s="116">
        <f>+IF(P567&gt;5,WEEKNUM(O567)+1,WEEKNUM(O567))</f>
        <v>40</v>
      </c>
      <c r="R567" s="116">
        <f>+YEAR(O567)</f>
        <v>2024</v>
      </c>
    </row>
    <row r="568" spans="1:18" ht="14.4" x14ac:dyDescent="0.3">
      <c r="A568" s="57" t="str">
        <f t="shared" si="16"/>
        <v>PACK0860345565</v>
      </c>
      <c r="B568" s="37" t="s">
        <v>1774</v>
      </c>
      <c r="C568" s="40" t="s">
        <v>322</v>
      </c>
      <c r="D568" s="35">
        <v>45565</v>
      </c>
      <c r="F568" s="107">
        <f>VLOOKUP(B568,Precios!$A$5:J24767,10,0)</f>
        <v>922.90329999999994</v>
      </c>
      <c r="G568" s="107">
        <f>+E568*F568</f>
        <v>0</v>
      </c>
      <c r="L568" s="114"/>
      <c r="M568" s="114"/>
      <c r="O568" s="113">
        <f>+N568+D568</f>
        <v>45565</v>
      </c>
      <c r="P568" s="117">
        <f>+WEEKDAY(O568)</f>
        <v>2</v>
      </c>
      <c r="Q568" s="116">
        <f>+IF(P568&gt;5,WEEKNUM(O568)+1,WEEKNUM(O568))</f>
        <v>40</v>
      </c>
      <c r="R568" s="116">
        <f>+YEAR(O568)</f>
        <v>2024</v>
      </c>
    </row>
    <row r="569" spans="1:18" x14ac:dyDescent="0.3">
      <c r="A569" s="57" t="str">
        <f t="shared" si="16"/>
        <v>00053645565</v>
      </c>
      <c r="B569" s="37" t="s">
        <v>1845</v>
      </c>
      <c r="C569" s="40" t="s">
        <v>1846</v>
      </c>
      <c r="D569" s="35">
        <v>45565</v>
      </c>
    </row>
    <row r="570" spans="1:18" x14ac:dyDescent="0.3">
      <c r="A570" s="57" t="str">
        <f t="shared" si="16"/>
        <v>0005440045565</v>
      </c>
      <c r="B570" s="37" t="s">
        <v>2014</v>
      </c>
      <c r="C570" s="40" t="s">
        <v>2015</v>
      </c>
      <c r="D570" s="35">
        <v>45565</v>
      </c>
    </row>
    <row r="571" spans="1:18" x14ac:dyDescent="0.3">
      <c r="A571" s="57" t="str">
        <f t="shared" si="16"/>
        <v>0005450045565</v>
      </c>
      <c r="B571" s="37" t="s">
        <v>2016</v>
      </c>
      <c r="C571" s="40" t="s">
        <v>2017</v>
      </c>
      <c r="D571" s="35">
        <v>45565</v>
      </c>
    </row>
    <row r="572" spans="1:18" x14ac:dyDescent="0.3">
      <c r="A572" s="57" t="str">
        <f t="shared" si="16"/>
        <v>0005460045565</v>
      </c>
      <c r="B572" s="37" t="s">
        <v>2018</v>
      </c>
      <c r="C572" s="40" t="s">
        <v>2019</v>
      </c>
      <c r="D572" s="35">
        <v>45565</v>
      </c>
    </row>
    <row r="573" spans="1:18" x14ac:dyDescent="0.3">
      <c r="A573" s="57" t="str">
        <f t="shared" si="16"/>
        <v>0005510045565</v>
      </c>
      <c r="B573" s="37" t="s">
        <v>2020</v>
      </c>
      <c r="C573" s="40" t="s">
        <v>2021</v>
      </c>
      <c r="D573" s="35">
        <v>45565</v>
      </c>
    </row>
    <row r="574" spans="1:18" x14ac:dyDescent="0.3">
      <c r="A574" s="57" t="str">
        <f t="shared" si="16"/>
        <v>0005470045565</v>
      </c>
      <c r="B574" s="37" t="s">
        <v>2023</v>
      </c>
      <c r="C574" s="40" t="s">
        <v>2024</v>
      </c>
      <c r="D574" s="35">
        <v>45565</v>
      </c>
    </row>
    <row r="575" spans="1:18" x14ac:dyDescent="0.3">
      <c r="A575" s="57" t="str">
        <f t="shared" si="16"/>
        <v>0005480045565</v>
      </c>
      <c r="B575" s="37" t="s">
        <v>2026</v>
      </c>
      <c r="C575" s="40" t="s">
        <v>2027</v>
      </c>
      <c r="D575" s="35">
        <v>45565</v>
      </c>
    </row>
    <row r="576" spans="1:18" x14ac:dyDescent="0.3">
      <c r="A576" s="57" t="str">
        <f t="shared" si="16"/>
        <v>00054545565</v>
      </c>
      <c r="B576" s="37" t="s">
        <v>1975</v>
      </c>
      <c r="C576" s="40" t="s">
        <v>1976</v>
      </c>
      <c r="D576" s="35">
        <v>45565</v>
      </c>
    </row>
    <row r="577" spans="1:18" x14ac:dyDescent="0.3">
      <c r="A577" s="57" t="str">
        <f t="shared" si="16"/>
        <v>0003580145565</v>
      </c>
      <c r="B577" s="37" t="s">
        <v>1474</v>
      </c>
      <c r="C577" s="40" t="s">
        <v>171</v>
      </c>
      <c r="D577" s="35">
        <v>45565</v>
      </c>
    </row>
    <row r="578" spans="1:18" x14ac:dyDescent="0.3">
      <c r="A578" s="57" t="str">
        <f t="shared" si="16"/>
        <v>0005490045565</v>
      </c>
      <c r="B578" s="37" t="s">
        <v>2058</v>
      </c>
      <c r="C578" s="40" t="s">
        <v>2059</v>
      </c>
      <c r="D578" s="35">
        <v>45565</v>
      </c>
    </row>
    <row r="579" spans="1:18" ht="14.4" x14ac:dyDescent="0.3">
      <c r="A579" s="57" t="str">
        <f t="shared" si="16"/>
        <v>0004220145565</v>
      </c>
      <c r="B579" s="37" t="s">
        <v>1467</v>
      </c>
      <c r="C579" s="40" t="s">
        <v>759</v>
      </c>
      <c r="D579" s="35">
        <v>45565</v>
      </c>
      <c r="F579" s="107">
        <f>VLOOKUP(B579,Precios!$A$5:J23344,10,0)</f>
        <v>11011</v>
      </c>
      <c r="G579" s="107">
        <f>+E579*F579</f>
        <v>0</v>
      </c>
      <c r="L579" s="114"/>
      <c r="M579" s="114"/>
      <c r="O579" s="113">
        <f>+N579+D579</f>
        <v>45565</v>
      </c>
      <c r="P579" s="117">
        <f>+WEEKDAY(O579)</f>
        <v>2</v>
      </c>
      <c r="Q579" s="116">
        <f>+IF(P579&gt;5,WEEKNUM(O579)+1,WEEKNUM(O579))</f>
        <v>40</v>
      </c>
      <c r="R579" s="116">
        <f>+YEAR(O579)</f>
        <v>2024</v>
      </c>
    </row>
    <row r="580" spans="1:18" ht="14.4" x14ac:dyDescent="0.3">
      <c r="A580" s="57" t="str">
        <f t="shared" si="16"/>
        <v>00035C45565</v>
      </c>
      <c r="B580" s="37" t="s">
        <v>2098</v>
      </c>
      <c r="C580" s="40" t="s">
        <v>2115</v>
      </c>
      <c r="D580" s="35">
        <v>45565</v>
      </c>
      <c r="F580" s="107">
        <f>VLOOKUP(B580,Precios!$A$5:J24727,10,0)</f>
        <v>493.94620000000003</v>
      </c>
      <c r="G580" s="107">
        <f>+E580*F580</f>
        <v>0</v>
      </c>
      <c r="K580" s="75"/>
      <c r="L580" s="114"/>
      <c r="M580" s="114"/>
      <c r="O580" s="113">
        <f>+N580+D580</f>
        <v>45565</v>
      </c>
      <c r="P580" s="117">
        <f>+WEEKDAY(O580)</f>
        <v>2</v>
      </c>
      <c r="Q580" s="116">
        <f>+IF(P580&gt;5,WEEKNUM(O580)+1,WEEKNUM(O580))</f>
        <v>40</v>
      </c>
      <c r="R580" s="116">
        <f>+YEAR(O580)</f>
        <v>2024</v>
      </c>
    </row>
    <row r="581" spans="1:18" x14ac:dyDescent="0.3">
      <c r="A581" s="57" t="str">
        <f t="shared" si="16"/>
        <v>00034C45565</v>
      </c>
      <c r="B581" s="37" t="s">
        <v>2097</v>
      </c>
      <c r="C581" s="40" t="s">
        <v>2125</v>
      </c>
      <c r="D581" s="35">
        <v>45565</v>
      </c>
    </row>
    <row r="582" spans="1:18" x14ac:dyDescent="0.3">
      <c r="A582" s="57" t="str">
        <f t="shared" si="16"/>
        <v>0003740345565</v>
      </c>
      <c r="B582" s="37" t="s">
        <v>1466</v>
      </c>
      <c r="C582" s="40" t="s">
        <v>841</v>
      </c>
      <c r="D582" s="35">
        <v>45565</v>
      </c>
    </row>
    <row r="583" spans="1:18" x14ac:dyDescent="0.3">
      <c r="A583" s="57" t="str">
        <f t="shared" si="16"/>
        <v>0003590145565</v>
      </c>
      <c r="B583" s="37" t="s">
        <v>1475</v>
      </c>
      <c r="C583" s="40" t="s">
        <v>352</v>
      </c>
      <c r="D583" s="35">
        <v>45565</v>
      </c>
    </row>
    <row r="584" spans="1:18" ht="14.4" x14ac:dyDescent="0.3">
      <c r="A584" s="57" t="str">
        <f t="shared" si="16"/>
        <v>006000745565</v>
      </c>
      <c r="B584" s="37" t="s">
        <v>661</v>
      </c>
      <c r="C584" s="7" t="s">
        <v>1812</v>
      </c>
      <c r="D584" s="35">
        <v>45565</v>
      </c>
    </row>
    <row r="585" spans="1:18" x14ac:dyDescent="0.3">
      <c r="A585" s="57" t="str">
        <f t="shared" si="16"/>
        <v>0005280145565</v>
      </c>
      <c r="B585" s="37" t="s">
        <v>1248</v>
      </c>
      <c r="C585" s="40" t="s">
        <v>1091</v>
      </c>
      <c r="D585" s="35">
        <v>45565</v>
      </c>
    </row>
    <row r="586" spans="1:18" x14ac:dyDescent="0.3">
      <c r="A586" s="57" t="str">
        <f t="shared" si="16"/>
        <v>0003730445565</v>
      </c>
      <c r="B586" s="37" t="s">
        <v>2144</v>
      </c>
      <c r="C586" s="40" t="s">
        <v>597</v>
      </c>
      <c r="D586" s="35">
        <v>45565</v>
      </c>
    </row>
    <row r="587" spans="1:18" ht="14.4" x14ac:dyDescent="0.3">
      <c r="A587" s="57" t="str">
        <f t="shared" si="16"/>
        <v>0004640345565</v>
      </c>
      <c r="B587" s="37" t="s">
        <v>1476</v>
      </c>
      <c r="C587" s="40" t="s">
        <v>892</v>
      </c>
      <c r="D587" s="35">
        <v>45565</v>
      </c>
      <c r="F587" s="107">
        <f>VLOOKUP(B587,Precios!$A$5:J24717,10,0)</f>
        <v>11797.5</v>
      </c>
      <c r="G587" s="107">
        <f>+E587*F587</f>
        <v>0</v>
      </c>
      <c r="L587" s="114"/>
      <c r="M587" s="114"/>
      <c r="O587" s="113">
        <f>+N587+D587</f>
        <v>45565</v>
      </c>
      <c r="P587" s="117">
        <f>+WEEKDAY(O587)</f>
        <v>2</v>
      </c>
      <c r="Q587" s="116">
        <f>+IF(P587&gt;5,WEEKNUM(O587)+1,WEEKNUM(O587))</f>
        <v>40</v>
      </c>
      <c r="R587" s="116">
        <f>+YEAR(O587)</f>
        <v>2024</v>
      </c>
    </row>
    <row r="588" spans="1:18" ht="14.4" x14ac:dyDescent="0.3">
      <c r="A588" s="57" t="str">
        <f t="shared" si="16"/>
        <v>001000145572</v>
      </c>
      <c r="B588" s="37" t="s">
        <v>161</v>
      </c>
      <c r="C588" s="40" t="s">
        <v>43</v>
      </c>
      <c r="D588" s="35">
        <v>45572</v>
      </c>
      <c r="F588" s="107">
        <f>VLOOKUP(B588,Precios!$A$5:J24587,10,0)</f>
        <v>1554.85</v>
      </c>
      <c r="G588" s="107">
        <f>+E588*F588</f>
        <v>0</v>
      </c>
      <c r="H588" s="340"/>
      <c r="I588" s="57"/>
      <c r="J588" s="57"/>
      <c r="K588" s="75"/>
      <c r="L588" s="114"/>
      <c r="M588" s="114"/>
      <c r="O588" s="113">
        <f>+N588+D588</f>
        <v>45572</v>
      </c>
      <c r="P588" s="117">
        <f>+WEEKDAY(O588)</f>
        <v>2</v>
      </c>
      <c r="Q588" s="116">
        <f>+IF(P588&gt;5,WEEKNUM(O588)+1,WEEKNUM(O588))</f>
        <v>41</v>
      </c>
      <c r="R588" s="116">
        <f>+YEAR(O588)</f>
        <v>2024</v>
      </c>
    </row>
    <row r="589" spans="1:18" x14ac:dyDescent="0.3">
      <c r="A589" s="57" t="str">
        <f t="shared" si="16"/>
        <v>00046345572</v>
      </c>
      <c r="B589" s="37" t="s">
        <v>936</v>
      </c>
      <c r="C589" s="40" t="s">
        <v>935</v>
      </c>
      <c r="D589" s="35">
        <v>45572</v>
      </c>
    </row>
    <row r="590" spans="1:18" x14ac:dyDescent="0.3">
      <c r="A590" s="57" t="str">
        <f t="shared" si="16"/>
        <v>00037545572</v>
      </c>
      <c r="B590" s="37" t="s">
        <v>602</v>
      </c>
      <c r="C590" s="40" t="s">
        <v>603</v>
      </c>
      <c r="D590" s="35">
        <v>45572</v>
      </c>
    </row>
    <row r="591" spans="1:18" x14ac:dyDescent="0.3">
      <c r="A591" s="57" t="str">
        <f t="shared" si="16"/>
        <v>00038645572</v>
      </c>
      <c r="B591" s="37" t="s">
        <v>680</v>
      </c>
      <c r="C591" s="40" t="s">
        <v>678</v>
      </c>
      <c r="D591" s="35">
        <v>45572</v>
      </c>
    </row>
    <row r="592" spans="1:18" x14ac:dyDescent="0.3">
      <c r="A592" s="57" t="str">
        <f t="shared" si="16"/>
        <v>00020445572</v>
      </c>
      <c r="B592" s="37" t="s">
        <v>259</v>
      </c>
      <c r="C592" s="40" t="s">
        <v>29</v>
      </c>
      <c r="D592" s="35">
        <v>45572</v>
      </c>
    </row>
    <row r="593" spans="1:18" x14ac:dyDescent="0.3">
      <c r="A593" s="57" t="str">
        <f t="shared" si="16"/>
        <v>00000945572</v>
      </c>
      <c r="B593" s="37" t="s">
        <v>302</v>
      </c>
      <c r="C593" s="40" t="s">
        <v>23</v>
      </c>
      <c r="D593" s="35">
        <v>45572</v>
      </c>
    </row>
    <row r="594" spans="1:18" x14ac:dyDescent="0.3">
      <c r="A594" s="57" t="str">
        <f t="shared" si="16"/>
        <v>00020745572</v>
      </c>
      <c r="B594" s="37" t="s">
        <v>257</v>
      </c>
      <c r="C594" s="40" t="s">
        <v>30</v>
      </c>
      <c r="D594" s="35">
        <v>45572</v>
      </c>
    </row>
    <row r="595" spans="1:18" x14ac:dyDescent="0.3">
      <c r="A595" s="57" t="str">
        <f t="shared" si="16"/>
        <v>007001445572</v>
      </c>
      <c r="B595" s="37" t="s">
        <v>141</v>
      </c>
      <c r="C595" s="40" t="s">
        <v>309</v>
      </c>
      <c r="D595" s="35">
        <v>45572</v>
      </c>
    </row>
    <row r="596" spans="1:18" x14ac:dyDescent="0.3">
      <c r="A596" s="57" t="str">
        <f t="shared" si="16"/>
        <v>00003345572</v>
      </c>
      <c r="B596" s="37" t="s">
        <v>296</v>
      </c>
      <c r="C596" s="40" t="s">
        <v>313</v>
      </c>
      <c r="D596" s="35">
        <v>45572</v>
      </c>
    </row>
    <row r="597" spans="1:18" x14ac:dyDescent="0.3">
      <c r="A597" s="57" t="str">
        <f t="shared" si="16"/>
        <v>00019845572</v>
      </c>
      <c r="B597" s="37" t="s">
        <v>268</v>
      </c>
      <c r="C597" s="40" t="s">
        <v>312</v>
      </c>
      <c r="D597" s="35">
        <v>45572</v>
      </c>
    </row>
    <row r="598" spans="1:18" x14ac:dyDescent="0.3">
      <c r="A598" s="57" t="str">
        <f t="shared" si="16"/>
        <v>00020045572</v>
      </c>
      <c r="B598" s="37" t="s">
        <v>265</v>
      </c>
      <c r="C598" s="40" t="s">
        <v>28</v>
      </c>
      <c r="D598" s="35">
        <v>45572</v>
      </c>
    </row>
    <row r="599" spans="1:18" x14ac:dyDescent="0.3">
      <c r="A599" s="57" t="str">
        <f t="shared" si="16"/>
        <v>00020245572</v>
      </c>
      <c r="B599" s="37" t="s">
        <v>262</v>
      </c>
      <c r="C599" s="40" t="s">
        <v>75</v>
      </c>
      <c r="D599" s="35">
        <v>45572</v>
      </c>
    </row>
    <row r="600" spans="1:18" x14ac:dyDescent="0.3">
      <c r="A600" s="57" t="str">
        <f t="shared" si="16"/>
        <v>00001845572</v>
      </c>
      <c r="B600" s="37" t="s">
        <v>673</v>
      </c>
      <c r="C600" s="40" t="s">
        <v>679</v>
      </c>
      <c r="D600" s="35">
        <v>45572</v>
      </c>
    </row>
    <row r="601" spans="1:18" x14ac:dyDescent="0.3">
      <c r="A601" s="57" t="str">
        <f t="shared" si="16"/>
        <v>00045245572</v>
      </c>
      <c r="B601" s="37" t="s">
        <v>815</v>
      </c>
      <c r="C601" s="40" t="s">
        <v>800</v>
      </c>
      <c r="D601" s="35">
        <v>45572</v>
      </c>
    </row>
    <row r="602" spans="1:18" x14ac:dyDescent="0.3">
      <c r="A602" s="57" t="str">
        <f t="shared" si="16"/>
        <v>00023645572</v>
      </c>
      <c r="B602" s="37" t="s">
        <v>250</v>
      </c>
      <c r="C602" s="40" t="s">
        <v>31</v>
      </c>
      <c r="D602" s="35">
        <v>45572</v>
      </c>
    </row>
    <row r="603" spans="1:18" x14ac:dyDescent="0.3">
      <c r="A603" s="57" t="str">
        <f t="shared" si="16"/>
        <v>00047345572</v>
      </c>
      <c r="B603" s="37" t="s">
        <v>864</v>
      </c>
      <c r="C603" s="40" t="s">
        <v>850</v>
      </c>
      <c r="D603" s="35">
        <v>45572</v>
      </c>
    </row>
    <row r="604" spans="1:18" x14ac:dyDescent="0.3">
      <c r="A604" s="57" t="str">
        <f t="shared" si="16"/>
        <v>00044745572</v>
      </c>
      <c r="B604" s="37" t="s">
        <v>810</v>
      </c>
      <c r="C604" s="40" t="s">
        <v>795</v>
      </c>
      <c r="D604" s="35">
        <v>45572</v>
      </c>
    </row>
    <row r="605" spans="1:18" x14ac:dyDescent="0.3">
      <c r="A605" s="57" t="str">
        <f t="shared" si="16"/>
        <v>00047545572</v>
      </c>
      <c r="B605" s="37" t="s">
        <v>866</v>
      </c>
      <c r="C605" s="40" t="s">
        <v>918</v>
      </c>
      <c r="D605" s="35">
        <v>45572</v>
      </c>
    </row>
    <row r="606" spans="1:18" x14ac:dyDescent="0.3">
      <c r="A606" s="57" t="str">
        <f t="shared" si="16"/>
        <v>00019945572</v>
      </c>
      <c r="B606" s="37" t="s">
        <v>266</v>
      </c>
      <c r="C606" s="40" t="s">
        <v>73</v>
      </c>
      <c r="D606" s="35">
        <v>45572</v>
      </c>
    </row>
    <row r="607" spans="1:18" x14ac:dyDescent="0.3">
      <c r="A607" s="57" t="str">
        <f t="shared" si="16"/>
        <v>00045145572</v>
      </c>
      <c r="B607" s="37" t="s">
        <v>813</v>
      </c>
      <c r="C607" s="40" t="s">
        <v>798</v>
      </c>
      <c r="D607" s="35">
        <v>45572</v>
      </c>
    </row>
    <row r="608" spans="1:18" ht="14.4" x14ac:dyDescent="0.3">
      <c r="A608" s="57" t="str">
        <f t="shared" si="16"/>
        <v>00038245572</v>
      </c>
      <c r="B608" s="37" t="s">
        <v>635</v>
      </c>
      <c r="C608" s="40" t="s">
        <v>626</v>
      </c>
      <c r="D608" s="35">
        <v>45572</v>
      </c>
      <c r="E608" s="71">
        <v>200</v>
      </c>
      <c r="F608" s="107">
        <f>VLOOKUP(B608,Precios!$A$5:J24724,10,0)</f>
        <v>1895.1504</v>
      </c>
      <c r="G608" s="107">
        <f>+E608*F608</f>
        <v>379030.08</v>
      </c>
      <c r="H608" s="34" t="s">
        <v>2333</v>
      </c>
      <c r="I608" s="110" t="s">
        <v>1106</v>
      </c>
      <c r="J608" s="110" t="s">
        <v>1108</v>
      </c>
      <c r="L608" s="7" t="s">
        <v>2277</v>
      </c>
      <c r="M608" s="7" t="s">
        <v>2278</v>
      </c>
      <c r="N608" s="112">
        <v>30</v>
      </c>
      <c r="O608" s="113">
        <f>+N608+D608</f>
        <v>45602</v>
      </c>
      <c r="P608" s="117">
        <f>+WEEKDAY(O608)</f>
        <v>4</v>
      </c>
      <c r="Q608" s="116">
        <f>+IF(P608&gt;5,WEEKNUM(O608)+1,WEEKNUM(O608))</f>
        <v>45</v>
      </c>
      <c r="R608" s="116">
        <f>+YEAR(O608)</f>
        <v>2024</v>
      </c>
    </row>
    <row r="609" spans="1:18" ht="14.4" x14ac:dyDescent="0.3">
      <c r="A609" s="57" t="str">
        <f t="shared" si="16"/>
        <v>004000245572</v>
      </c>
      <c r="B609" s="37" t="s">
        <v>156</v>
      </c>
      <c r="C609" s="40" t="s">
        <v>44</v>
      </c>
      <c r="D609" s="35">
        <v>45572</v>
      </c>
      <c r="F609" s="107">
        <f>VLOOKUP(B609,Precios!$A$5:J24724,10,0)</f>
        <v>960.0139999999999</v>
      </c>
      <c r="G609" s="107">
        <f>+E609*F609</f>
        <v>0</v>
      </c>
      <c r="I609" s="57"/>
      <c r="J609" s="57"/>
      <c r="K609" s="75"/>
      <c r="L609" s="7"/>
      <c r="M609" s="7"/>
      <c r="O609" s="113">
        <f>+N609+D609</f>
        <v>45572</v>
      </c>
      <c r="P609" s="117">
        <f>+WEEKDAY(O609)</f>
        <v>2</v>
      </c>
      <c r="Q609" s="116">
        <f>+IF(P609&gt;5,WEEKNUM(O609)+1,WEEKNUM(O609))</f>
        <v>41</v>
      </c>
      <c r="R609" s="116">
        <f>+YEAR(O609)</f>
        <v>2024</v>
      </c>
    </row>
    <row r="610" spans="1:18" x14ac:dyDescent="0.3">
      <c r="A610" s="57" t="str">
        <f t="shared" si="16"/>
        <v>00041245572</v>
      </c>
      <c r="B610" s="37" t="s">
        <v>735</v>
      </c>
      <c r="C610" s="40" t="s">
        <v>754</v>
      </c>
      <c r="D610" s="35">
        <v>45572</v>
      </c>
    </row>
    <row r="611" spans="1:18" x14ac:dyDescent="0.3">
      <c r="A611" s="57" t="str">
        <f t="shared" si="16"/>
        <v>00017345572</v>
      </c>
      <c r="B611" s="37" t="s">
        <v>269</v>
      </c>
      <c r="C611" s="40" t="s">
        <v>743</v>
      </c>
      <c r="D611" s="35">
        <v>45572</v>
      </c>
    </row>
    <row r="612" spans="1:18" ht="14.4" x14ac:dyDescent="0.3">
      <c r="A612" s="57" t="str">
        <f t="shared" si="16"/>
        <v>SW001845572</v>
      </c>
      <c r="B612" s="37" t="s">
        <v>99</v>
      </c>
      <c r="C612" s="40" t="s">
        <v>2206</v>
      </c>
      <c r="D612" s="35">
        <v>45572</v>
      </c>
      <c r="F612" s="107">
        <f>VLOOKUP(B612,Precios!$A$5:J24757,10,0)</f>
        <v>940.23049999999989</v>
      </c>
      <c r="G612" s="107">
        <f>+E612*F612</f>
        <v>0</v>
      </c>
      <c r="K612" s="75"/>
      <c r="L612" s="114"/>
      <c r="M612" s="114"/>
      <c r="O612" s="113"/>
      <c r="P612" s="117">
        <f>+WEEKDAY(O612)</f>
        <v>7</v>
      </c>
      <c r="Q612" s="116">
        <f>+IF(P612&gt;5,WEEKNUM(O612)+1,WEEKNUM(O612))</f>
        <v>1</v>
      </c>
      <c r="R612" s="116">
        <f>+YEAR(O612)</f>
        <v>1900</v>
      </c>
    </row>
    <row r="613" spans="1:18" x14ac:dyDescent="0.3">
      <c r="A613" s="57" t="str">
        <f t="shared" ref="A613:A674" si="17">+TRIM(B613)&amp;D613</f>
        <v>30301000000145572</v>
      </c>
      <c r="B613" s="37" t="s">
        <v>667</v>
      </c>
      <c r="C613" s="40" t="s">
        <v>656</v>
      </c>
      <c r="D613" s="35">
        <v>45572</v>
      </c>
    </row>
    <row r="614" spans="1:18" x14ac:dyDescent="0.3">
      <c r="A614" s="57" t="str">
        <f t="shared" si="17"/>
        <v>00001145572</v>
      </c>
      <c r="B614" s="37" t="s">
        <v>301</v>
      </c>
      <c r="C614" s="40" t="s">
        <v>605</v>
      </c>
      <c r="D614" s="35">
        <v>45572</v>
      </c>
    </row>
    <row r="615" spans="1:18" x14ac:dyDescent="0.3">
      <c r="A615" s="57" t="str">
        <f t="shared" si="17"/>
        <v>003200245572</v>
      </c>
      <c r="B615" s="37" t="s">
        <v>158</v>
      </c>
      <c r="C615" s="40" t="s">
        <v>70</v>
      </c>
      <c r="D615" s="35">
        <v>45572</v>
      </c>
    </row>
    <row r="616" spans="1:18" ht="14.4" x14ac:dyDescent="0.3">
      <c r="A616" s="57" t="str">
        <f t="shared" si="17"/>
        <v>00027245572</v>
      </c>
      <c r="B616" s="37" t="s">
        <v>239</v>
      </c>
      <c r="C616" s="40" t="s">
        <v>32</v>
      </c>
      <c r="D616" s="35">
        <v>45572</v>
      </c>
      <c r="F616" s="107">
        <f>VLOOKUP(B616,Precios!$A$5:J24761,10,0)</f>
        <v>3961.9150999999997</v>
      </c>
      <c r="G616" s="107">
        <f>+E616*F616</f>
        <v>0</v>
      </c>
      <c r="I616" s="57"/>
      <c r="J616" s="57"/>
      <c r="L616" s="114"/>
      <c r="M616" s="114"/>
      <c r="O616" s="113">
        <f>+N616+D616</f>
        <v>45572</v>
      </c>
      <c r="P616" s="117">
        <f>+WEEKDAY(O616)</f>
        <v>2</v>
      </c>
      <c r="Q616" s="116">
        <f>+IF(P616&gt;5,WEEKNUM(O616)+1,WEEKNUM(O616))</f>
        <v>41</v>
      </c>
      <c r="R616" s="116">
        <f>+YEAR(O616)</f>
        <v>2024</v>
      </c>
    </row>
    <row r="617" spans="1:18" ht="14.4" x14ac:dyDescent="0.3">
      <c r="A617" s="57" t="str">
        <f t="shared" si="17"/>
        <v>006001745572</v>
      </c>
      <c r="B617" s="37" t="s">
        <v>146</v>
      </c>
      <c r="C617" s="40" t="s">
        <v>88</v>
      </c>
      <c r="D617" s="35">
        <v>45572</v>
      </c>
      <c r="F617" s="107">
        <f>VLOOKUP(B617,Precios!$A$5:J24767,10,0)</f>
        <v>924.92399999999998</v>
      </c>
      <c r="G617" s="107">
        <f>+E617*F617</f>
        <v>0</v>
      </c>
      <c r="L617" s="114"/>
      <c r="M617" s="114"/>
      <c r="O617" s="113"/>
      <c r="P617" s="117">
        <f>+WEEKDAY(O617)</f>
        <v>7</v>
      </c>
      <c r="Q617" s="116">
        <f>+IF(P617&gt;5,WEEKNUM(O617)+1,WEEKNUM(O617))</f>
        <v>1</v>
      </c>
      <c r="R617" s="116">
        <f>+YEAR(O617)</f>
        <v>1900</v>
      </c>
    </row>
    <row r="618" spans="1:18" ht="14.4" x14ac:dyDescent="0.3">
      <c r="A618" s="57" t="str">
        <f t="shared" si="17"/>
        <v>00043045572</v>
      </c>
      <c r="B618" s="37" t="s">
        <v>771</v>
      </c>
      <c r="C618" s="40" t="s">
        <v>768</v>
      </c>
      <c r="D618" s="35">
        <v>45572</v>
      </c>
      <c r="F618" s="107">
        <f>VLOOKUP(B618,Precios!$A$5:J24735,10,0)</f>
        <v>928.19999999999993</v>
      </c>
      <c r="G618" s="107">
        <f>+E618*F618</f>
        <v>0</v>
      </c>
      <c r="K618" s="75"/>
      <c r="L618" s="130"/>
      <c r="M618" s="130"/>
      <c r="O618" s="113">
        <f>+N618+D618</f>
        <v>45572</v>
      </c>
      <c r="P618" s="117">
        <f>+WEEKDAY(O618)</f>
        <v>2</v>
      </c>
      <c r="Q618" s="116">
        <f>+IF(P618&gt;5,WEEKNUM(O618)+1,WEEKNUM(O618))</f>
        <v>41</v>
      </c>
      <c r="R618" s="116">
        <f>+YEAR(O618)</f>
        <v>2024</v>
      </c>
    </row>
    <row r="619" spans="1:18" ht="14.4" x14ac:dyDescent="0.3">
      <c r="A619" s="57" t="str">
        <f t="shared" si="17"/>
        <v>006001645572</v>
      </c>
      <c r="B619" s="37" t="s">
        <v>148</v>
      </c>
      <c r="C619" s="40" t="s">
        <v>586</v>
      </c>
      <c r="D619" s="35">
        <v>45572</v>
      </c>
      <c r="E619" s="71">
        <v>8000</v>
      </c>
      <c r="F619" s="107">
        <f>VLOOKUP(B619,Precios!$A$5:J24782,10,0)</f>
        <v>424.32</v>
      </c>
      <c r="G619" s="107">
        <f>+E619*F619</f>
        <v>3394560</v>
      </c>
      <c r="H619" s="34" t="s">
        <v>2331</v>
      </c>
      <c r="I619" s="110" t="s">
        <v>1106</v>
      </c>
      <c r="J619" s="110" t="s">
        <v>1108</v>
      </c>
      <c r="K619" s="75"/>
      <c r="L619" s="7" t="s">
        <v>747</v>
      </c>
      <c r="M619" s="7" t="s">
        <v>1497</v>
      </c>
      <c r="N619" s="112">
        <v>30</v>
      </c>
      <c r="O619" s="113">
        <f>+N619+D619</f>
        <v>45602</v>
      </c>
      <c r="P619" s="117">
        <f>+WEEKDAY(O619)</f>
        <v>4</v>
      </c>
      <c r="Q619" s="116">
        <f>+IF(P619&gt;5,WEEKNUM(O619)+1,WEEKNUM(O619))</f>
        <v>45</v>
      </c>
      <c r="R619" s="116">
        <f>+YEAR(O619)</f>
        <v>2024</v>
      </c>
    </row>
    <row r="620" spans="1:18" x14ac:dyDescent="0.3">
      <c r="A620" s="57" t="str">
        <f t="shared" si="17"/>
        <v>011012045572</v>
      </c>
      <c r="B620" s="37" t="s">
        <v>132</v>
      </c>
      <c r="C620" s="40" t="s">
        <v>59</v>
      </c>
      <c r="D620" s="35">
        <v>45572</v>
      </c>
    </row>
    <row r="621" spans="1:18" x14ac:dyDescent="0.3">
      <c r="A621" s="57" t="str">
        <f t="shared" si="17"/>
        <v>00012745572</v>
      </c>
      <c r="B621" s="37" t="s">
        <v>275</v>
      </c>
      <c r="C621" s="40" t="s">
        <v>1339</v>
      </c>
      <c r="D621" s="35">
        <v>45572</v>
      </c>
    </row>
    <row r="622" spans="1:18" x14ac:dyDescent="0.3">
      <c r="A622" s="57" t="str">
        <f t="shared" si="17"/>
        <v>00042845572</v>
      </c>
      <c r="B622" s="37" t="s">
        <v>767</v>
      </c>
      <c r="C622" s="40" t="s">
        <v>762</v>
      </c>
      <c r="D622" s="35">
        <v>45572</v>
      </c>
    </row>
    <row r="623" spans="1:18" x14ac:dyDescent="0.3">
      <c r="A623" s="57" t="str">
        <f t="shared" si="17"/>
        <v>00042745572</v>
      </c>
      <c r="B623" s="37" t="s">
        <v>780</v>
      </c>
      <c r="C623" s="40" t="s">
        <v>792</v>
      </c>
      <c r="D623" s="35">
        <v>45572</v>
      </c>
    </row>
    <row r="624" spans="1:18" x14ac:dyDescent="0.3">
      <c r="A624" s="57" t="str">
        <f t="shared" si="17"/>
        <v>00042645572</v>
      </c>
      <c r="B624" s="37" t="s">
        <v>766</v>
      </c>
      <c r="C624" s="40" t="s">
        <v>761</v>
      </c>
      <c r="D624" s="35">
        <v>45572</v>
      </c>
    </row>
    <row r="625" spans="1:18" x14ac:dyDescent="0.3">
      <c r="A625" s="57" t="str">
        <f t="shared" si="17"/>
        <v>00011345572</v>
      </c>
      <c r="B625" s="37" t="s">
        <v>280</v>
      </c>
      <c r="C625" s="40" t="s">
        <v>26</v>
      </c>
      <c r="D625" s="35">
        <v>45572</v>
      </c>
    </row>
    <row r="626" spans="1:18" x14ac:dyDescent="0.3">
      <c r="A626" s="57" t="str">
        <f t="shared" si="17"/>
        <v>007001045572</v>
      </c>
      <c r="B626" s="37" t="s">
        <v>143</v>
      </c>
      <c r="C626" s="40" t="s">
        <v>50</v>
      </c>
      <c r="D626" s="35">
        <v>45572</v>
      </c>
    </row>
    <row r="627" spans="1:18" ht="14.4" x14ac:dyDescent="0.3">
      <c r="A627" s="57" t="str">
        <f t="shared" si="17"/>
        <v>00046145565</v>
      </c>
      <c r="B627" s="37" t="s">
        <v>856</v>
      </c>
      <c r="C627" s="40" t="s">
        <v>842</v>
      </c>
      <c r="D627" s="35">
        <v>45565</v>
      </c>
      <c r="E627" s="71">
        <v>2000</v>
      </c>
      <c r="F627" s="107">
        <f>VLOOKUP(B627,Precios!$A$5:J24791,10,0)</f>
        <v>5366.7129999999997</v>
      </c>
      <c r="G627" s="107">
        <f>+E627*F627</f>
        <v>10733426</v>
      </c>
      <c r="I627" s="110" t="s">
        <v>1106</v>
      </c>
      <c r="J627" s="110" t="s">
        <v>1108</v>
      </c>
      <c r="K627" s="75"/>
      <c r="L627" s="7" t="s">
        <v>1984</v>
      </c>
      <c r="M627" s="7" t="s">
        <v>1985</v>
      </c>
      <c r="N627" s="112">
        <v>45</v>
      </c>
      <c r="O627" s="113">
        <f>+N627+D627</f>
        <v>45610</v>
      </c>
      <c r="P627" s="117">
        <f>+WEEKDAY(O627)</f>
        <v>5</v>
      </c>
      <c r="Q627" s="116">
        <f>+IF(P627&gt;5,WEEKNUM(O627)+1,WEEKNUM(O627))</f>
        <v>46</v>
      </c>
      <c r="R627" s="116">
        <f>+YEAR(O627)</f>
        <v>2024</v>
      </c>
    </row>
    <row r="628" spans="1:18" x14ac:dyDescent="0.3">
      <c r="A628" s="57" t="str">
        <f t="shared" si="17"/>
        <v>007000545572</v>
      </c>
      <c r="B628" s="37" t="s">
        <v>897</v>
      </c>
      <c r="C628" s="40" t="s">
        <v>1420</v>
      </c>
      <c r="D628" s="35">
        <v>45572</v>
      </c>
    </row>
    <row r="629" spans="1:18" ht="14.4" x14ac:dyDescent="0.3">
      <c r="A629" s="57" t="str">
        <f t="shared" si="17"/>
        <v>00020945572</v>
      </c>
      <c r="B629" s="37" t="s">
        <v>256</v>
      </c>
      <c r="C629" s="40" t="s">
        <v>255</v>
      </c>
      <c r="D629" s="35">
        <v>45572</v>
      </c>
      <c r="E629" s="71">
        <f>10*1050</f>
        <v>10500</v>
      </c>
      <c r="F629" s="107">
        <f>VLOOKUP(B629,Precios!$A$5:J24760,10,0)</f>
        <v>3922.75</v>
      </c>
      <c r="G629" s="107">
        <f>+E629*F629</f>
        <v>41188875</v>
      </c>
      <c r="H629" s="34" t="s">
        <v>2326</v>
      </c>
      <c r="I629" s="57" t="s">
        <v>1106</v>
      </c>
      <c r="J629" s="110" t="s">
        <v>1108</v>
      </c>
      <c r="K629" s="75"/>
      <c r="L629" s="114" t="s">
        <v>1070</v>
      </c>
      <c r="M629" s="114" t="s">
        <v>1071</v>
      </c>
      <c r="N629" s="112">
        <v>55</v>
      </c>
      <c r="O629" s="113">
        <f>+N629+D629</f>
        <v>45627</v>
      </c>
      <c r="P629" s="117">
        <f>+WEEKDAY(O629)</f>
        <v>1</v>
      </c>
      <c r="Q629" s="116">
        <f>+IF(P629&gt;5,WEEKNUM(O629)+1,WEEKNUM(O629))</f>
        <v>49</v>
      </c>
      <c r="R629" s="116">
        <f>+YEAR(O629)</f>
        <v>2024</v>
      </c>
    </row>
    <row r="630" spans="1:18" x14ac:dyDescent="0.3">
      <c r="A630" s="57" t="str">
        <f t="shared" si="17"/>
        <v>00035245572</v>
      </c>
      <c r="B630" s="37" t="s">
        <v>178</v>
      </c>
      <c r="C630" s="40" t="s">
        <v>351</v>
      </c>
      <c r="D630" s="35">
        <v>45572</v>
      </c>
    </row>
    <row r="631" spans="1:18" x14ac:dyDescent="0.3">
      <c r="A631" s="57" t="str">
        <f t="shared" si="17"/>
        <v>00034045572</v>
      </c>
      <c r="B631" s="37" t="s">
        <v>189</v>
      </c>
      <c r="C631" s="40" t="s">
        <v>57</v>
      </c>
      <c r="D631" s="35">
        <v>45572</v>
      </c>
    </row>
    <row r="632" spans="1:18" ht="14.4" x14ac:dyDescent="0.3">
      <c r="A632" s="57" t="str">
        <f t="shared" si="17"/>
        <v>00017045572</v>
      </c>
      <c r="B632" s="37" t="s">
        <v>273</v>
      </c>
      <c r="C632" s="40" t="s">
        <v>27</v>
      </c>
      <c r="D632" s="35">
        <v>45572</v>
      </c>
      <c r="E632" s="71">
        <v>2000</v>
      </c>
      <c r="F632" s="107">
        <f>VLOOKUP(B632,Precios!$A$5:J24691,10,0)</f>
        <v>1312.5615359999999</v>
      </c>
      <c r="G632" s="107">
        <f>+E632*F632</f>
        <v>2625123.0719999997</v>
      </c>
      <c r="I632" s="57" t="s">
        <v>999</v>
      </c>
      <c r="J632" s="110" t="s">
        <v>1107</v>
      </c>
      <c r="L632" s="114" t="s">
        <v>1057</v>
      </c>
      <c r="M632" s="114" t="s">
        <v>1058</v>
      </c>
      <c r="N632" s="112">
        <v>45</v>
      </c>
      <c r="O632" s="113">
        <f>+N632+D632</f>
        <v>45617</v>
      </c>
      <c r="P632" s="117">
        <f>+WEEKDAY(O632)</f>
        <v>5</v>
      </c>
      <c r="Q632" s="116">
        <f>+IF(P632&gt;5,WEEKNUM(O632)+1,WEEKNUM(O632))</f>
        <v>47</v>
      </c>
      <c r="R632" s="116">
        <f>+YEAR(O632)</f>
        <v>2024</v>
      </c>
    </row>
    <row r="633" spans="1:18" ht="14.4" x14ac:dyDescent="0.3">
      <c r="A633" s="57" t="str">
        <f t="shared" si="17"/>
        <v>00040345572</v>
      </c>
      <c r="B633" s="37" t="s">
        <v>716</v>
      </c>
      <c r="C633" s="40" t="s">
        <v>732</v>
      </c>
      <c r="D633" s="35">
        <v>45572</v>
      </c>
      <c r="F633" s="107">
        <f>VLOOKUP(B633,Precios!$A$5:J24783,10,0)</f>
        <v>2101.5279999999998</v>
      </c>
      <c r="G633" s="107">
        <f>+E633*F633</f>
        <v>0</v>
      </c>
      <c r="K633" s="75"/>
      <c r="L633" s="114"/>
      <c r="M633" s="114"/>
      <c r="O633" s="113">
        <f>+N633+D633</f>
        <v>45572</v>
      </c>
      <c r="P633" s="117">
        <f>+WEEKDAY(O633)</f>
        <v>2</v>
      </c>
      <c r="Q633" s="116">
        <f>+IF(P633&gt;5,WEEKNUM(O633)+1,WEEKNUM(O633))</f>
        <v>41</v>
      </c>
      <c r="R633" s="116">
        <f>+YEAR(O633)</f>
        <v>2024</v>
      </c>
    </row>
    <row r="634" spans="1:18" x14ac:dyDescent="0.3">
      <c r="A634" s="57" t="str">
        <f t="shared" si="17"/>
        <v>011005445572</v>
      </c>
      <c r="B634" s="37" t="s">
        <v>134</v>
      </c>
      <c r="C634" s="40" t="s">
        <v>441</v>
      </c>
      <c r="D634" s="35">
        <v>45572</v>
      </c>
    </row>
    <row r="635" spans="1:18" ht="14.4" x14ac:dyDescent="0.3">
      <c r="A635" s="57" t="str">
        <f t="shared" si="17"/>
        <v>00040845572</v>
      </c>
      <c r="B635" s="37" t="s">
        <v>747</v>
      </c>
      <c r="C635" s="40" t="s">
        <v>736</v>
      </c>
      <c r="D635" s="35">
        <v>45572</v>
      </c>
      <c r="L635" s="114"/>
      <c r="M635" s="114"/>
      <c r="O635" s="113">
        <f>+N635+D635</f>
        <v>45572</v>
      </c>
      <c r="P635" s="117">
        <f>+WEEKDAY(O635)</f>
        <v>2</v>
      </c>
      <c r="Q635" s="116">
        <f>+IF(P635&gt;5,WEEKNUM(O635)+1,WEEKNUM(O635))</f>
        <v>41</v>
      </c>
      <c r="R635" s="116">
        <f>+YEAR(O635)</f>
        <v>2024</v>
      </c>
    </row>
    <row r="636" spans="1:18" ht="14.4" x14ac:dyDescent="0.3">
      <c r="A636" s="57" t="str">
        <f t="shared" si="17"/>
        <v>0000245572</v>
      </c>
      <c r="B636" s="37" t="s">
        <v>692</v>
      </c>
      <c r="C636" s="40" t="s">
        <v>693</v>
      </c>
      <c r="D636" s="35">
        <v>45572</v>
      </c>
      <c r="F636" s="107">
        <f>VLOOKUP(B636,Precios!$A$5:J24764,10,0)</f>
        <v>5691.84</v>
      </c>
      <c r="G636" s="107">
        <f>+E636*F636</f>
        <v>0</v>
      </c>
      <c r="L636" s="114"/>
      <c r="M636" s="114"/>
      <c r="O636" s="113"/>
      <c r="P636" s="117">
        <f>+WEEKDAY(O636)</f>
        <v>7</v>
      </c>
      <c r="Q636" s="116">
        <f>+IF(P636&gt;5,WEEKNUM(O636)+1,WEEKNUM(O636))</f>
        <v>1</v>
      </c>
      <c r="R636" s="116">
        <f>+YEAR(O636)</f>
        <v>1900</v>
      </c>
    </row>
    <row r="637" spans="1:18" x14ac:dyDescent="0.3">
      <c r="A637" s="57" t="str">
        <f t="shared" si="17"/>
        <v>00023845572</v>
      </c>
      <c r="B637" s="37" t="s">
        <v>249</v>
      </c>
      <c r="C637" s="40" t="s">
        <v>78</v>
      </c>
      <c r="D637" s="35">
        <v>45572</v>
      </c>
    </row>
    <row r="638" spans="1:18" x14ac:dyDescent="0.3">
      <c r="A638" s="57" t="str">
        <f t="shared" si="17"/>
        <v>00034345572</v>
      </c>
      <c r="B638" s="37" t="s">
        <v>187</v>
      </c>
      <c r="C638" s="40" t="s">
        <v>34</v>
      </c>
      <c r="D638" s="35">
        <v>45572</v>
      </c>
    </row>
    <row r="639" spans="1:18" x14ac:dyDescent="0.3">
      <c r="A639" s="57" t="str">
        <f t="shared" si="17"/>
        <v>00034445572</v>
      </c>
      <c r="B639" s="37" t="s">
        <v>186</v>
      </c>
      <c r="C639" s="40" t="s">
        <v>347</v>
      </c>
      <c r="D639" s="35">
        <v>45572</v>
      </c>
    </row>
    <row r="640" spans="1:18" x14ac:dyDescent="0.3">
      <c r="A640" s="57" t="str">
        <f t="shared" si="17"/>
        <v>00034645572</v>
      </c>
      <c r="B640" s="37" t="s">
        <v>184</v>
      </c>
      <c r="C640" s="40" t="s">
        <v>348</v>
      </c>
      <c r="D640" s="35">
        <v>45572</v>
      </c>
    </row>
    <row r="641" spans="1:18" x14ac:dyDescent="0.3">
      <c r="A641" s="57" t="str">
        <f t="shared" si="17"/>
        <v>00034745572</v>
      </c>
      <c r="B641" s="37" t="s">
        <v>183</v>
      </c>
      <c r="C641" s="40" t="s">
        <v>35</v>
      </c>
      <c r="D641" s="35">
        <v>45572</v>
      </c>
    </row>
    <row r="642" spans="1:18" x14ac:dyDescent="0.3">
      <c r="A642" s="57" t="str">
        <f t="shared" si="17"/>
        <v>00035545572</v>
      </c>
      <c r="B642" s="37" t="s">
        <v>176</v>
      </c>
      <c r="C642" s="40" t="s">
        <v>38</v>
      </c>
      <c r="D642" s="35">
        <v>45572</v>
      </c>
    </row>
    <row r="643" spans="1:18" x14ac:dyDescent="0.3">
      <c r="A643" s="57" t="str">
        <f t="shared" si="17"/>
        <v>004001845572</v>
      </c>
      <c r="B643" s="37" t="s">
        <v>152</v>
      </c>
      <c r="C643" s="40" t="s">
        <v>58</v>
      </c>
      <c r="D643" s="35">
        <v>45572</v>
      </c>
    </row>
    <row r="644" spans="1:18" ht="14.4" x14ac:dyDescent="0.3">
      <c r="A644" s="57" t="str">
        <f t="shared" si="17"/>
        <v>004000545572</v>
      </c>
      <c r="B644" s="37" t="s">
        <v>155</v>
      </c>
      <c r="C644" s="40" t="s">
        <v>45</v>
      </c>
      <c r="D644" s="35">
        <v>45572</v>
      </c>
      <c r="F644" s="107">
        <f>VLOOKUP(B644,Precios!$A$5:J24715,10,0)</f>
        <v>6174.63</v>
      </c>
      <c r="G644" s="107">
        <f>+E644*F644</f>
        <v>0</v>
      </c>
      <c r="L644" s="114"/>
      <c r="M644" s="114"/>
      <c r="O644" s="113">
        <f>+N644+D644</f>
        <v>45572</v>
      </c>
      <c r="P644" s="117">
        <f>+WEEKDAY(O644)</f>
        <v>2</v>
      </c>
      <c r="Q644" s="116">
        <f>+IF(P644&gt;5,WEEKNUM(O644)+1,WEEKNUM(O644))</f>
        <v>41</v>
      </c>
      <c r="R644" s="116">
        <f>+YEAR(O644)</f>
        <v>2024</v>
      </c>
    </row>
    <row r="645" spans="1:18" x14ac:dyDescent="0.3">
      <c r="A645" s="57" t="str">
        <f t="shared" si="17"/>
        <v>004000645572</v>
      </c>
      <c r="B645" s="37" t="s">
        <v>658</v>
      </c>
      <c r="C645" s="40" t="s">
        <v>647</v>
      </c>
      <c r="D645" s="35">
        <v>45572</v>
      </c>
    </row>
    <row r="646" spans="1:18" x14ac:dyDescent="0.3">
      <c r="A646" s="57" t="str">
        <f t="shared" si="17"/>
        <v>004001045572</v>
      </c>
      <c r="B646" s="37" t="s">
        <v>659</v>
      </c>
      <c r="C646" s="40" t="s">
        <v>671</v>
      </c>
      <c r="D646" s="35">
        <v>45572</v>
      </c>
    </row>
    <row r="647" spans="1:18" x14ac:dyDescent="0.3">
      <c r="A647" s="57" t="str">
        <f t="shared" si="17"/>
        <v>004001145572</v>
      </c>
      <c r="B647" s="37" t="s">
        <v>660</v>
      </c>
      <c r="C647" s="40" t="s">
        <v>649</v>
      </c>
      <c r="D647" s="35">
        <v>45572</v>
      </c>
    </row>
    <row r="648" spans="1:18" x14ac:dyDescent="0.3">
      <c r="A648" s="57" t="str">
        <f t="shared" si="17"/>
        <v>004000145572</v>
      </c>
      <c r="B648" s="37" t="s">
        <v>828</v>
      </c>
      <c r="C648" s="40" t="s">
        <v>852</v>
      </c>
      <c r="D648" s="35">
        <v>45572</v>
      </c>
    </row>
    <row r="649" spans="1:18" x14ac:dyDescent="0.3">
      <c r="A649" s="57" t="str">
        <f t="shared" si="17"/>
        <v>00042045572</v>
      </c>
      <c r="B649" s="37" t="s">
        <v>752</v>
      </c>
      <c r="C649" s="40" t="s">
        <v>755</v>
      </c>
      <c r="D649" s="35">
        <v>45572</v>
      </c>
    </row>
    <row r="650" spans="1:18" x14ac:dyDescent="0.3">
      <c r="A650" s="57" t="str">
        <f t="shared" si="17"/>
        <v>004000445572</v>
      </c>
      <c r="B650" s="37" t="s">
        <v>657</v>
      </c>
      <c r="C650" s="40" t="s">
        <v>646</v>
      </c>
      <c r="D650" s="35">
        <v>45572</v>
      </c>
    </row>
    <row r="651" spans="1:18" x14ac:dyDescent="0.3">
      <c r="A651" s="57" t="str">
        <f t="shared" si="17"/>
        <v>00047745572</v>
      </c>
      <c r="B651" s="37" t="s">
        <v>904</v>
      </c>
      <c r="C651" s="40" t="s">
        <v>893</v>
      </c>
      <c r="D651" s="35">
        <v>45572</v>
      </c>
    </row>
    <row r="652" spans="1:18" x14ac:dyDescent="0.3">
      <c r="A652" s="57" t="str">
        <f t="shared" si="17"/>
        <v>00006945572</v>
      </c>
      <c r="B652" s="37" t="s">
        <v>289</v>
      </c>
      <c r="C652" s="40" t="s">
        <v>317</v>
      </c>
      <c r="D652" s="35">
        <v>45572</v>
      </c>
    </row>
    <row r="653" spans="1:18" ht="14.4" x14ac:dyDescent="0.3">
      <c r="A653" s="57" t="str">
        <f t="shared" si="17"/>
        <v>004000745572</v>
      </c>
      <c r="B653" s="37" t="s">
        <v>153</v>
      </c>
      <c r="C653" s="40" t="s">
        <v>46</v>
      </c>
      <c r="D653" s="35">
        <v>45572</v>
      </c>
      <c r="F653" s="107">
        <f>VLOOKUP(B653,Precios!$A$5:J24773,10,0)</f>
        <v>320.04500000000002</v>
      </c>
      <c r="G653" s="107">
        <f>+E653*F653</f>
        <v>0</v>
      </c>
      <c r="I653" s="57"/>
      <c r="J653" s="57"/>
      <c r="K653" s="75"/>
      <c r="L653" s="7"/>
      <c r="M653" s="7"/>
      <c r="O653" s="113">
        <f>+N653+D653</f>
        <v>45572</v>
      </c>
      <c r="P653" s="117">
        <f>+WEEKDAY(O653)</f>
        <v>2</v>
      </c>
      <c r="Q653" s="116">
        <f>+IF(P653&gt;5,WEEKNUM(O653)+1,WEEKNUM(O653))</f>
        <v>41</v>
      </c>
      <c r="R653" s="116">
        <f>+YEAR(O653)</f>
        <v>2024</v>
      </c>
    </row>
    <row r="654" spans="1:18" x14ac:dyDescent="0.3">
      <c r="A654" s="57" t="str">
        <f t="shared" si="17"/>
        <v>00037245572</v>
      </c>
      <c r="B654" s="37" t="s">
        <v>599</v>
      </c>
      <c r="C654" s="40" t="s">
        <v>982</v>
      </c>
      <c r="D654" s="35">
        <v>45572</v>
      </c>
    </row>
    <row r="655" spans="1:18" x14ac:dyDescent="0.3">
      <c r="A655" s="57" t="str">
        <f t="shared" si="17"/>
        <v>00046245572</v>
      </c>
      <c r="B655" s="37" t="s">
        <v>895</v>
      </c>
      <c r="C655" s="40" t="s">
        <v>983</v>
      </c>
      <c r="D655" s="35">
        <v>45572</v>
      </c>
    </row>
    <row r="656" spans="1:18" x14ac:dyDescent="0.3">
      <c r="A656" s="57" t="str">
        <f t="shared" si="17"/>
        <v>00045445572</v>
      </c>
      <c r="B656" s="37" t="s">
        <v>825</v>
      </c>
      <c r="C656" s="40" t="s">
        <v>808</v>
      </c>
      <c r="D656" s="35">
        <v>45572</v>
      </c>
    </row>
    <row r="657" spans="1:18" x14ac:dyDescent="0.3">
      <c r="A657" s="57" t="str">
        <f t="shared" si="17"/>
        <v>00027345572</v>
      </c>
      <c r="B657" s="37" t="s">
        <v>238</v>
      </c>
      <c r="C657" s="40" t="s">
        <v>82</v>
      </c>
      <c r="D657" s="35">
        <v>45572</v>
      </c>
    </row>
    <row r="658" spans="1:18" ht="14.4" x14ac:dyDescent="0.3">
      <c r="A658" s="57" t="str">
        <f t="shared" si="17"/>
        <v>00017245572</v>
      </c>
      <c r="B658" s="37" t="s">
        <v>270</v>
      </c>
      <c r="C658" s="40" t="s">
        <v>315</v>
      </c>
      <c r="D658" s="35">
        <v>45572</v>
      </c>
      <c r="F658" s="107">
        <f>VLOOKUP(B658,Precios!$A$5:J24709,10,0)</f>
        <v>5662.8</v>
      </c>
      <c r="G658" s="107">
        <f>+E658*F658</f>
        <v>0</v>
      </c>
      <c r="I658" s="57"/>
      <c r="J658" s="57"/>
      <c r="K658" s="75"/>
      <c r="L658" s="7"/>
      <c r="M658" s="7"/>
      <c r="O658" s="113"/>
      <c r="P658" s="117">
        <f>+WEEKDAY(O658)</f>
        <v>7</v>
      </c>
      <c r="Q658" s="116">
        <f>+IF(P658&gt;5,WEEKNUM(O658)+1,WEEKNUM(O658))</f>
        <v>1</v>
      </c>
      <c r="R658" s="116">
        <f>+YEAR(O658)</f>
        <v>1900</v>
      </c>
    </row>
    <row r="659" spans="1:18" ht="14.4" x14ac:dyDescent="0.3">
      <c r="A659" s="57" t="str">
        <f t="shared" si="17"/>
        <v>009003045572</v>
      </c>
      <c r="B659" s="37" t="s">
        <v>137</v>
      </c>
      <c r="C659" s="40" t="s">
        <v>52</v>
      </c>
      <c r="D659" s="35">
        <v>45572</v>
      </c>
      <c r="F659" s="107">
        <f>VLOOKUP(B659,Precios!$A$5:J24748,10,0)</f>
        <v>1768</v>
      </c>
      <c r="G659" s="107">
        <f>+E659*F659</f>
        <v>0</v>
      </c>
      <c r="I659" s="57"/>
      <c r="J659" s="57"/>
      <c r="L659" s="114"/>
      <c r="M659" s="114"/>
      <c r="O659" s="113">
        <f>+N659+D659</f>
        <v>45572</v>
      </c>
      <c r="P659" s="117">
        <f>+WEEKDAY(O659)</f>
        <v>2</v>
      </c>
      <c r="Q659" s="116">
        <f>+IF(P659&gt;5,WEEKNUM(O659)+1,WEEKNUM(O659))</f>
        <v>41</v>
      </c>
      <c r="R659" s="116">
        <f>+YEAR(O659)</f>
        <v>2024</v>
      </c>
    </row>
    <row r="660" spans="1:18" ht="14.4" x14ac:dyDescent="0.3">
      <c r="A660" s="57" t="str">
        <f t="shared" si="17"/>
        <v>009000645572</v>
      </c>
      <c r="B660" s="37" t="s">
        <v>139</v>
      </c>
      <c r="C660" s="40" t="s">
        <v>51</v>
      </c>
      <c r="D660" s="35">
        <v>45572</v>
      </c>
      <c r="F660" s="107">
        <f>VLOOKUP(B660,Precios!$A$5:J24752,10,0)</f>
        <v>1768</v>
      </c>
      <c r="G660" s="107">
        <f>+E660*F660</f>
        <v>0</v>
      </c>
      <c r="I660" s="57"/>
      <c r="J660" s="57"/>
      <c r="K660" s="75"/>
      <c r="L660" s="7"/>
      <c r="M660" s="7"/>
      <c r="O660" s="113"/>
      <c r="P660" s="117">
        <f>+WEEKDAY(O660)</f>
        <v>7</v>
      </c>
      <c r="Q660" s="116">
        <f>+IF(P660&gt;5,WEEKNUM(O660)+1,WEEKNUM(O660))</f>
        <v>1</v>
      </c>
      <c r="R660" s="116">
        <f>+YEAR(O660)</f>
        <v>1900</v>
      </c>
    </row>
    <row r="661" spans="1:18" ht="14.4" x14ac:dyDescent="0.3">
      <c r="A661" s="57" t="str">
        <f t="shared" si="17"/>
        <v>009000345579</v>
      </c>
      <c r="B661" s="37" t="s">
        <v>638</v>
      </c>
      <c r="C661" s="40" t="s">
        <v>1202</v>
      </c>
      <c r="D661" s="35">
        <v>45579</v>
      </c>
      <c r="F661" s="107">
        <f>VLOOKUP(B661,Precios!$A$5:J24797,10,0)</f>
        <v>3315</v>
      </c>
      <c r="G661" s="107">
        <f>+E661*F661</f>
        <v>0</v>
      </c>
      <c r="L661" s="114"/>
      <c r="M661" s="114"/>
      <c r="O661" s="113">
        <f>+N661+D661</f>
        <v>45579</v>
      </c>
      <c r="P661" s="117">
        <f>+WEEKDAY(O661)</f>
        <v>2</v>
      </c>
      <c r="Q661" s="116">
        <f>+IF(P661&gt;5,WEEKNUM(O661)+1,WEEKNUM(O661))</f>
        <v>42</v>
      </c>
      <c r="R661" s="116">
        <f>+YEAR(O661)</f>
        <v>2024</v>
      </c>
    </row>
    <row r="662" spans="1:18" x14ac:dyDescent="0.3">
      <c r="A662" s="57" t="str">
        <f t="shared" si="17"/>
        <v>009002645572</v>
      </c>
      <c r="B662" s="37" t="s">
        <v>666</v>
      </c>
      <c r="C662" s="40" t="s">
        <v>672</v>
      </c>
      <c r="D662" s="35">
        <v>45572</v>
      </c>
    </row>
    <row r="663" spans="1:18" ht="14.4" x14ac:dyDescent="0.3">
      <c r="A663" s="57" t="str">
        <f t="shared" si="17"/>
        <v>005000945572</v>
      </c>
      <c r="B663" s="37" t="s">
        <v>379</v>
      </c>
      <c r="C663" s="40" t="s">
        <v>355</v>
      </c>
      <c r="D663" s="35">
        <v>45572</v>
      </c>
      <c r="F663" s="107">
        <f>VLOOKUP(B663,Precios!$A$5:J24680,10,0)</f>
        <v>2873</v>
      </c>
      <c r="G663" s="107">
        <f>+E663*F663</f>
        <v>0</v>
      </c>
      <c r="L663" s="7"/>
      <c r="M663" s="7"/>
      <c r="O663" s="113">
        <f>+N663+D663</f>
        <v>45572</v>
      </c>
      <c r="P663" s="117">
        <f>+WEEKDAY(O663)</f>
        <v>2</v>
      </c>
      <c r="Q663" s="116">
        <f>+IF(P663&gt;5,WEEKNUM(O663)+1,WEEKNUM(O663))</f>
        <v>41</v>
      </c>
      <c r="R663" s="116">
        <f>+YEAR(O663)</f>
        <v>2024</v>
      </c>
    </row>
    <row r="664" spans="1:18" x14ac:dyDescent="0.3">
      <c r="A664" s="57" t="str">
        <f t="shared" si="17"/>
        <v>00017445572</v>
      </c>
      <c r="B664" s="37" t="s">
        <v>631</v>
      </c>
      <c r="C664" s="40" t="s">
        <v>622</v>
      </c>
      <c r="D664" s="35">
        <v>45572</v>
      </c>
    </row>
    <row r="665" spans="1:18" ht="14.4" x14ac:dyDescent="0.3">
      <c r="A665" s="57" t="str">
        <f t="shared" si="17"/>
        <v>0005270145572</v>
      </c>
      <c r="B665" s="37" t="s">
        <v>1257</v>
      </c>
      <c r="C665" s="40" t="s">
        <v>1258</v>
      </c>
      <c r="D665" s="35">
        <v>45572</v>
      </c>
      <c r="F665" s="107">
        <f>VLOOKUP(B665,Precios!$A$5:J23438,10,0)</f>
        <v>9825.1999999999989</v>
      </c>
      <c r="G665" s="107">
        <f>+E665*F665</f>
        <v>0</v>
      </c>
      <c r="L665" s="114"/>
      <c r="M665" s="114"/>
      <c r="O665" s="113">
        <f>+N665+D665</f>
        <v>45572</v>
      </c>
      <c r="P665" s="117">
        <f>+WEEKDAY(O665)</f>
        <v>2</v>
      </c>
      <c r="Q665" s="116">
        <f>+IF(P665&gt;5,WEEKNUM(O665)+1,WEEKNUM(O665))</f>
        <v>41</v>
      </c>
      <c r="R665" s="116">
        <f>+YEAR(O665)</f>
        <v>2024</v>
      </c>
    </row>
    <row r="666" spans="1:18" x14ac:dyDescent="0.3">
      <c r="A666" s="57" t="str">
        <f t="shared" si="17"/>
        <v>00049645572</v>
      </c>
      <c r="B666" s="37" t="s">
        <v>971</v>
      </c>
      <c r="C666" s="40" t="s">
        <v>969</v>
      </c>
      <c r="D666" s="35">
        <v>45572</v>
      </c>
    </row>
    <row r="667" spans="1:18" ht="14.4" x14ac:dyDescent="0.3">
      <c r="A667" s="57" t="str">
        <f t="shared" si="17"/>
        <v>00053045572</v>
      </c>
      <c r="B667" s="37" t="s">
        <v>1206</v>
      </c>
      <c r="C667" s="40" t="s">
        <v>1207</v>
      </c>
      <c r="D667" s="35">
        <v>45572</v>
      </c>
      <c r="E667" s="71">
        <f>4*450</f>
        <v>1800</v>
      </c>
      <c r="F667" s="107">
        <f>VLOOKUP(B667,Precios!$A$5:J24885,10,0)</f>
        <v>1536.7</v>
      </c>
      <c r="G667" s="107">
        <f>+E667*F667</f>
        <v>2766060</v>
      </c>
      <c r="H667" s="34" t="s">
        <v>2332</v>
      </c>
      <c r="I667" s="57" t="s">
        <v>1106</v>
      </c>
      <c r="J667" s="110" t="s">
        <v>1108</v>
      </c>
      <c r="K667" s="75"/>
      <c r="L667" s="130" t="s">
        <v>1963</v>
      </c>
      <c r="M667" s="130" t="s">
        <v>1964</v>
      </c>
      <c r="N667" s="112">
        <v>30</v>
      </c>
      <c r="O667" s="113">
        <f>+N667+D667</f>
        <v>45602</v>
      </c>
      <c r="P667" s="117">
        <f>+WEEKDAY(O667)</f>
        <v>4</v>
      </c>
      <c r="Q667" s="116">
        <f>+IF(P667&gt;5,WEEKNUM(O667)+1,WEEKNUM(O667))</f>
        <v>45</v>
      </c>
      <c r="R667" s="116">
        <f>+YEAR(O667)</f>
        <v>2024</v>
      </c>
    </row>
    <row r="668" spans="1:18" x14ac:dyDescent="0.3">
      <c r="A668" s="57" t="str">
        <f t="shared" si="17"/>
        <v>0004520345572</v>
      </c>
      <c r="B668" s="37" t="s">
        <v>1253</v>
      </c>
      <c r="C668" s="40" t="s">
        <v>990</v>
      </c>
      <c r="D668" s="35">
        <v>45572</v>
      </c>
    </row>
    <row r="669" spans="1:18" x14ac:dyDescent="0.3">
      <c r="A669" s="57" t="str">
        <f t="shared" si="17"/>
        <v>0004790245572</v>
      </c>
      <c r="B669" s="37" t="s">
        <v>1288</v>
      </c>
      <c r="C669" s="40" t="s">
        <v>878</v>
      </c>
      <c r="D669" s="35">
        <v>45572</v>
      </c>
    </row>
    <row r="670" spans="1:18" x14ac:dyDescent="0.3">
      <c r="A670" s="57" t="str">
        <f t="shared" si="17"/>
        <v>00052445572</v>
      </c>
      <c r="B670" s="37" t="s">
        <v>997</v>
      </c>
      <c r="C670" s="40" t="s">
        <v>998</v>
      </c>
      <c r="D670" s="35">
        <v>45572</v>
      </c>
    </row>
    <row r="671" spans="1:18" ht="14.4" x14ac:dyDescent="0.3">
      <c r="A671" s="57" t="str">
        <f t="shared" si="17"/>
        <v>00043445579</v>
      </c>
      <c r="B671" s="37" t="s">
        <v>1018</v>
      </c>
      <c r="C671" s="40" t="s">
        <v>1019</v>
      </c>
      <c r="D671" s="35">
        <v>45579</v>
      </c>
      <c r="E671" s="71">
        <v>5000</v>
      </c>
      <c r="F671" s="107">
        <f>VLOOKUP(B671,Precios!$A$5:J24890,10,0)</f>
        <v>1283.568</v>
      </c>
      <c r="G671" s="107">
        <f>+E671*F671</f>
        <v>6417840</v>
      </c>
      <c r="I671" s="110" t="s">
        <v>999</v>
      </c>
      <c r="J671" s="110" t="s">
        <v>1107</v>
      </c>
      <c r="K671" s="75"/>
      <c r="L671" s="7" t="s">
        <v>1285</v>
      </c>
      <c r="M671" s="7" t="s">
        <v>1286</v>
      </c>
      <c r="N671" s="112">
        <v>30</v>
      </c>
      <c r="O671" s="113">
        <f>+N671+D671</f>
        <v>45609</v>
      </c>
      <c r="P671" s="117">
        <f>+WEEKDAY(O671)</f>
        <v>4</v>
      </c>
      <c r="Q671" s="116">
        <f>+IF(P671&gt;5,WEEKNUM(O671)+1,WEEKNUM(O671))</f>
        <v>46</v>
      </c>
      <c r="R671" s="116">
        <f>+YEAR(O671)</f>
        <v>2024</v>
      </c>
    </row>
    <row r="672" spans="1:18" x14ac:dyDescent="0.3">
      <c r="A672" s="57" t="str">
        <f t="shared" si="17"/>
        <v>00001045572</v>
      </c>
      <c r="B672" s="37" t="s">
        <v>1004</v>
      </c>
      <c r="C672" s="40" t="s">
        <v>1498</v>
      </c>
      <c r="D672" s="35">
        <v>45572</v>
      </c>
    </row>
    <row r="673" spans="1:18" ht="14.4" x14ac:dyDescent="0.3">
      <c r="A673" s="57" t="str">
        <f t="shared" si="17"/>
        <v>0003600345572</v>
      </c>
      <c r="B673" s="37" t="s">
        <v>1499</v>
      </c>
      <c r="C673" s="40" t="s">
        <v>87</v>
      </c>
      <c r="D673" s="35">
        <v>45572</v>
      </c>
      <c r="F673" s="107">
        <f>VLOOKUP(B673,Precios!$A$5:J24806,10,0)</f>
        <v>11434.5</v>
      </c>
      <c r="G673" s="107">
        <f>+E673*F673</f>
        <v>0</v>
      </c>
      <c r="L673" s="114"/>
      <c r="M673" s="114"/>
      <c r="O673" s="113">
        <f>+N673+D673</f>
        <v>45572</v>
      </c>
      <c r="P673" s="117">
        <f>+WEEKDAY(O673)</f>
        <v>2</v>
      </c>
      <c r="Q673" s="116">
        <f>+IF(P673&gt;5,WEEKNUM(O673)+1,WEEKNUM(O673))</f>
        <v>41</v>
      </c>
      <c r="R673" s="116">
        <f>+YEAR(O673)</f>
        <v>2024</v>
      </c>
    </row>
    <row r="674" spans="1:18" x14ac:dyDescent="0.3">
      <c r="A674" s="57" t="str">
        <f t="shared" si="17"/>
        <v>0003610245572</v>
      </c>
      <c r="B674" s="37" t="s">
        <v>1501</v>
      </c>
      <c r="C674" s="40" t="s">
        <v>40</v>
      </c>
      <c r="D674" s="35">
        <v>45572</v>
      </c>
    </row>
    <row r="675" spans="1:18" x14ac:dyDescent="0.3">
      <c r="A675" s="57" t="str">
        <f t="shared" ref="A675:A737" si="18">+TRIM(B675)&amp;D675</f>
        <v>10008745572</v>
      </c>
      <c r="B675" s="37" t="s">
        <v>1022</v>
      </c>
      <c r="C675" s="40" t="s">
        <v>1503</v>
      </c>
      <c r="D675" s="35">
        <v>45572</v>
      </c>
    </row>
    <row r="676" spans="1:18" x14ac:dyDescent="0.3">
      <c r="A676" s="57" t="str">
        <f t="shared" si="18"/>
        <v>0003620245572</v>
      </c>
      <c r="B676" s="37" t="s">
        <v>1504</v>
      </c>
      <c r="C676" s="40" t="s">
        <v>41</v>
      </c>
      <c r="D676" s="35">
        <v>45572</v>
      </c>
    </row>
    <row r="677" spans="1:18" x14ac:dyDescent="0.3">
      <c r="A677" s="57" t="str">
        <f t="shared" si="18"/>
        <v>PACK0680345572</v>
      </c>
      <c r="B677" s="37" t="s">
        <v>1479</v>
      </c>
      <c r="C677" s="40" t="s">
        <v>89</v>
      </c>
      <c r="D677" s="35">
        <v>45572</v>
      </c>
    </row>
    <row r="678" spans="1:18" x14ac:dyDescent="0.3">
      <c r="A678" s="57" t="str">
        <f t="shared" si="18"/>
        <v>0004230145572</v>
      </c>
      <c r="B678" s="37" t="s">
        <v>1473</v>
      </c>
      <c r="C678" s="40" t="s">
        <v>769</v>
      </c>
      <c r="D678" s="35">
        <v>45572</v>
      </c>
    </row>
    <row r="679" spans="1:18" x14ac:dyDescent="0.3">
      <c r="A679" s="57" t="str">
        <f t="shared" si="18"/>
        <v>0003150245572</v>
      </c>
      <c r="B679" s="37" t="s">
        <v>1513</v>
      </c>
      <c r="C679" s="40" t="s">
        <v>83</v>
      </c>
      <c r="D679" s="35">
        <v>45572</v>
      </c>
    </row>
    <row r="680" spans="1:18" x14ac:dyDescent="0.3">
      <c r="A680" s="57" t="str">
        <f t="shared" si="18"/>
        <v>0003160245572</v>
      </c>
      <c r="B680" s="37" t="s">
        <v>1514</v>
      </c>
      <c r="C680" s="40" t="s">
        <v>84</v>
      </c>
      <c r="D680" s="35">
        <v>45572</v>
      </c>
    </row>
    <row r="681" spans="1:18" x14ac:dyDescent="0.3">
      <c r="A681" s="57" t="str">
        <f t="shared" si="18"/>
        <v>PACK0670345572</v>
      </c>
      <c r="B681" s="37" t="s">
        <v>1480</v>
      </c>
      <c r="C681" s="40" t="s">
        <v>113</v>
      </c>
      <c r="D681" s="35">
        <v>45572</v>
      </c>
    </row>
    <row r="682" spans="1:18" x14ac:dyDescent="0.3">
      <c r="A682" s="57" t="str">
        <f t="shared" si="18"/>
        <v>0002780145572</v>
      </c>
      <c r="B682" s="37" t="s">
        <v>1472</v>
      </c>
      <c r="C682" s="40" t="s">
        <v>69</v>
      </c>
      <c r="D682" s="35">
        <v>45572</v>
      </c>
    </row>
    <row r="683" spans="1:18" x14ac:dyDescent="0.3">
      <c r="A683" s="57" t="str">
        <f t="shared" si="18"/>
        <v>0002760145572</v>
      </c>
      <c r="B683" s="37" t="s">
        <v>1471</v>
      </c>
      <c r="C683" s="40" t="s">
        <v>67</v>
      </c>
      <c r="D683" s="35">
        <v>45572</v>
      </c>
    </row>
    <row r="684" spans="1:18" x14ac:dyDescent="0.3">
      <c r="A684" s="57" t="str">
        <f t="shared" si="18"/>
        <v>0002790145572</v>
      </c>
      <c r="B684" s="37" t="s">
        <v>1470</v>
      </c>
      <c r="C684" s="40" t="s">
        <v>62</v>
      </c>
      <c r="D684" s="35">
        <v>45572</v>
      </c>
    </row>
    <row r="685" spans="1:18" x14ac:dyDescent="0.3">
      <c r="A685" s="57" t="str">
        <f t="shared" si="18"/>
        <v>0011008945572</v>
      </c>
      <c r="B685" s="37" t="s">
        <v>966</v>
      </c>
      <c r="C685" s="40" t="s">
        <v>1828</v>
      </c>
      <c r="D685" s="35">
        <v>45572</v>
      </c>
    </row>
    <row r="686" spans="1:18" x14ac:dyDescent="0.3">
      <c r="A686" s="57" t="str">
        <f t="shared" si="18"/>
        <v>0003630245572</v>
      </c>
      <c r="B686" s="37" t="s">
        <v>1512</v>
      </c>
      <c r="C686" s="40" t="s">
        <v>42</v>
      </c>
      <c r="D686" s="35">
        <v>45572</v>
      </c>
    </row>
    <row r="687" spans="1:18" ht="14.4" x14ac:dyDescent="0.3">
      <c r="A687" s="57" t="str">
        <f t="shared" si="18"/>
        <v>00045745586</v>
      </c>
      <c r="B687" s="37" t="s">
        <v>822</v>
      </c>
      <c r="C687" s="40" t="s">
        <v>806</v>
      </c>
      <c r="D687" s="35">
        <v>45586</v>
      </c>
      <c r="E687" s="71">
        <v>2000</v>
      </c>
      <c r="F687" s="107">
        <f>VLOOKUP(B687,Precios!$A$5:J24805,10,0)</f>
        <v>6298.5</v>
      </c>
      <c r="G687" s="107">
        <f>+E687*F687</f>
        <v>12597000</v>
      </c>
      <c r="I687" s="110" t="s">
        <v>999</v>
      </c>
      <c r="J687" s="110" t="s">
        <v>1107</v>
      </c>
      <c r="K687" s="75"/>
      <c r="L687" s="7" t="s">
        <v>2282</v>
      </c>
      <c r="M687" s="7" t="s">
        <v>2283</v>
      </c>
      <c r="N687" s="112">
        <v>30</v>
      </c>
      <c r="O687" s="113">
        <f>+N687+D687</f>
        <v>45616</v>
      </c>
      <c r="P687" s="117">
        <f>+WEEKDAY(O687)</f>
        <v>4</v>
      </c>
      <c r="Q687" s="116">
        <f>+IF(P687&gt;5,WEEKNUM(O687)+1,WEEKNUM(O687))</f>
        <v>47</v>
      </c>
      <c r="R687" s="116">
        <f>+YEAR(O687)</f>
        <v>2024</v>
      </c>
    </row>
    <row r="688" spans="1:18" ht="14.4" x14ac:dyDescent="0.3">
      <c r="A688" s="57" t="str">
        <f t="shared" si="18"/>
        <v>00045845586</v>
      </c>
      <c r="B688" s="37" t="s">
        <v>823</v>
      </c>
      <c r="C688" s="40" t="s">
        <v>807</v>
      </c>
      <c r="D688" s="35">
        <v>45586</v>
      </c>
      <c r="E688" s="71">
        <v>800</v>
      </c>
      <c r="F688" s="107">
        <f>VLOOKUP(B688,Precios!$A$5:J24806,10,0)</f>
        <v>5967</v>
      </c>
      <c r="G688" s="107">
        <f>+E688*F688</f>
        <v>4773600</v>
      </c>
      <c r="I688" s="110" t="s">
        <v>999</v>
      </c>
      <c r="J688" s="110" t="s">
        <v>1107</v>
      </c>
      <c r="K688" s="75"/>
      <c r="L688" s="7" t="s">
        <v>2282</v>
      </c>
      <c r="M688" s="7" t="s">
        <v>2283</v>
      </c>
      <c r="N688" s="112">
        <v>30</v>
      </c>
      <c r="O688" s="113">
        <f>+N688+D688</f>
        <v>45616</v>
      </c>
      <c r="P688" s="117">
        <f>+WEEKDAY(O688)</f>
        <v>4</v>
      </c>
      <c r="Q688" s="116">
        <f>+IF(P688&gt;5,WEEKNUM(O688)+1,WEEKNUM(O688))</f>
        <v>47</v>
      </c>
      <c r="R688" s="116">
        <f>+YEAR(O688)</f>
        <v>2024</v>
      </c>
    </row>
    <row r="689" spans="1:18" x14ac:dyDescent="0.3">
      <c r="A689" s="57" t="str">
        <f t="shared" si="18"/>
        <v>00054445572</v>
      </c>
      <c r="B689" s="37" t="s">
        <v>1956</v>
      </c>
      <c r="C689" s="40" t="s">
        <v>1957</v>
      </c>
      <c r="D689" s="35">
        <v>45572</v>
      </c>
    </row>
    <row r="690" spans="1:18" x14ac:dyDescent="0.3">
      <c r="A690" s="57" t="str">
        <f t="shared" si="18"/>
        <v>00050045572</v>
      </c>
      <c r="B690" s="37" t="s">
        <v>975</v>
      </c>
      <c r="C690" s="40" t="s">
        <v>1413</v>
      </c>
      <c r="D690" s="35">
        <v>45572</v>
      </c>
    </row>
    <row r="691" spans="1:18" ht="14.4" x14ac:dyDescent="0.3">
      <c r="A691" s="57" t="str">
        <f t="shared" si="18"/>
        <v>00050145572</v>
      </c>
      <c r="B691" s="37" t="s">
        <v>980</v>
      </c>
      <c r="C691" s="40" t="s">
        <v>2151</v>
      </c>
      <c r="D691" s="35">
        <v>45572</v>
      </c>
      <c r="F691" s="107">
        <f>VLOOKUP(B691,Precios!$A$5:J24827,10,0)</f>
        <v>1666.34</v>
      </c>
      <c r="G691" s="107">
        <f>+E691*F691</f>
        <v>0</v>
      </c>
      <c r="L691" s="114"/>
      <c r="M691" s="114"/>
      <c r="O691" s="113">
        <f>+N691+D691</f>
        <v>45572</v>
      </c>
      <c r="P691" s="117">
        <f>+WEEKDAY(O691)</f>
        <v>2</v>
      </c>
      <c r="Q691" s="116">
        <f>+IF(P691&gt;5,WEEKNUM(O691)+1,WEEKNUM(O691))</f>
        <v>41</v>
      </c>
      <c r="R691" s="116">
        <f>+YEAR(O691)</f>
        <v>2024</v>
      </c>
    </row>
    <row r="692" spans="1:18" ht="14.4" x14ac:dyDescent="0.3">
      <c r="A692" s="57" t="str">
        <f t="shared" si="18"/>
        <v>0003910345579</v>
      </c>
      <c r="B692" s="37" t="s">
        <v>1296</v>
      </c>
      <c r="C692" s="40" t="s">
        <v>687</v>
      </c>
      <c r="D692" s="35">
        <v>45579</v>
      </c>
      <c r="E692" s="71">
        <f>15*280</f>
        <v>4200</v>
      </c>
      <c r="F692" s="107">
        <f>VLOOKUP(B692,Precios!$A$5:J24897,10,0)</f>
        <v>932.18399999999997</v>
      </c>
      <c r="G692" s="107">
        <f>+E692*F692</f>
        <v>3915172.8</v>
      </c>
      <c r="I692" s="110" t="s">
        <v>999</v>
      </c>
      <c r="J692" s="110" t="s">
        <v>1107</v>
      </c>
      <c r="L692" s="114" t="s">
        <v>1083</v>
      </c>
      <c r="M692" s="114" t="s">
        <v>1084</v>
      </c>
      <c r="N692" s="112">
        <v>45</v>
      </c>
      <c r="O692" s="113">
        <f>+N692+D692</f>
        <v>45624</v>
      </c>
      <c r="P692" s="117">
        <f>+WEEKDAY(O692)</f>
        <v>5</v>
      </c>
      <c r="Q692" s="116">
        <f>+IF(P692&gt;5,WEEKNUM(O692)+1,WEEKNUM(O692))</f>
        <v>48</v>
      </c>
      <c r="R692" s="116">
        <f>+YEAR(O692)</f>
        <v>2024</v>
      </c>
    </row>
    <row r="693" spans="1:18" ht="14.4" x14ac:dyDescent="0.3">
      <c r="A693" s="57" t="str">
        <f t="shared" si="18"/>
        <v>0004210145572</v>
      </c>
      <c r="B693" s="37" t="s">
        <v>1448</v>
      </c>
      <c r="C693" s="40" t="s">
        <v>758</v>
      </c>
      <c r="D693" s="35">
        <v>45572</v>
      </c>
      <c r="E693" s="71">
        <v>441</v>
      </c>
      <c r="F693" s="107">
        <f>VLOOKUP(B693,Precios!$A$5:J24828,10,0)</f>
        <v>11434.5</v>
      </c>
      <c r="G693" s="107">
        <f>+E693*F693</f>
        <v>5042614.5</v>
      </c>
      <c r="H693" s="34" t="s">
        <v>2329</v>
      </c>
      <c r="I693" s="110" t="s">
        <v>1106</v>
      </c>
      <c r="J693" s="110" t="s">
        <v>1108</v>
      </c>
      <c r="K693" s="75"/>
      <c r="L693" s="114" t="s">
        <v>1066</v>
      </c>
      <c r="M693" s="114" t="s">
        <v>1067</v>
      </c>
      <c r="N693" s="112">
        <v>40</v>
      </c>
      <c r="O693" s="113">
        <f>+N693+D693</f>
        <v>45612</v>
      </c>
      <c r="P693" s="117">
        <f>+WEEKDAY(O693)</f>
        <v>7</v>
      </c>
      <c r="Q693" s="116">
        <f>+IF(P693&gt;5,WEEKNUM(O693)+1,WEEKNUM(O693))</f>
        <v>47</v>
      </c>
      <c r="R693" s="116">
        <f>+YEAR(O693)</f>
        <v>2024</v>
      </c>
    </row>
    <row r="694" spans="1:18" ht="14.4" x14ac:dyDescent="0.3">
      <c r="A694" s="57" t="str">
        <f t="shared" si="18"/>
        <v>PACK0860345579</v>
      </c>
      <c r="B694" s="37" t="s">
        <v>1774</v>
      </c>
      <c r="C694" s="40" t="s">
        <v>322</v>
      </c>
      <c r="D694" s="35">
        <v>45579</v>
      </c>
      <c r="E694" s="71">
        <f>6*420</f>
        <v>2520</v>
      </c>
      <c r="F694" s="107">
        <f>VLOOKUP(B694,Precios!$A$5:J24898,10,0)</f>
        <v>922.90329999999994</v>
      </c>
      <c r="G694" s="107">
        <f>+E694*F694</f>
        <v>2325716.3159999996</v>
      </c>
      <c r="I694" s="110" t="s">
        <v>999</v>
      </c>
      <c r="J694" s="110" t="s">
        <v>1107</v>
      </c>
      <c r="L694" s="114" t="s">
        <v>1083</v>
      </c>
      <c r="M694" s="114" t="s">
        <v>1084</v>
      </c>
      <c r="N694" s="112">
        <v>45</v>
      </c>
      <c r="O694" s="113">
        <f>+N694+D694</f>
        <v>45624</v>
      </c>
      <c r="P694" s="117">
        <f>+WEEKDAY(O694)</f>
        <v>5</v>
      </c>
      <c r="Q694" s="116">
        <f>+IF(P694&gt;5,WEEKNUM(O694)+1,WEEKNUM(O694))</f>
        <v>48</v>
      </c>
      <c r="R694" s="116">
        <f>+YEAR(O694)</f>
        <v>2024</v>
      </c>
    </row>
    <row r="695" spans="1:18" ht="14.4" x14ac:dyDescent="0.3">
      <c r="A695" s="57" t="str">
        <f t="shared" si="18"/>
        <v>00053645579</v>
      </c>
      <c r="B695" s="37" t="s">
        <v>1845</v>
      </c>
      <c r="C695" s="40" t="s">
        <v>1846</v>
      </c>
      <c r="D695" s="35">
        <v>45579</v>
      </c>
      <c r="E695" s="71">
        <f>10*16</f>
        <v>160</v>
      </c>
      <c r="F695" s="107">
        <f>VLOOKUP(B695,Precios!$A$5:J24816,10,0)</f>
        <v>4231.5877999999993</v>
      </c>
      <c r="G695" s="107">
        <f>+E695*F695</f>
        <v>677054.04799999995</v>
      </c>
      <c r="I695" s="110" t="s">
        <v>999</v>
      </c>
      <c r="J695" s="110" t="s">
        <v>1107</v>
      </c>
      <c r="K695" s="75"/>
      <c r="L695" s="7" t="s">
        <v>1984</v>
      </c>
      <c r="M695" s="7" t="s">
        <v>1985</v>
      </c>
      <c r="N695" s="112">
        <v>45</v>
      </c>
      <c r="O695" s="113">
        <f>+N695+D695</f>
        <v>45624</v>
      </c>
      <c r="P695" s="117">
        <f>+WEEKDAY(O695)</f>
        <v>5</v>
      </c>
      <c r="Q695" s="116">
        <f>+IF(P695&gt;5,WEEKNUM(O695)+1,WEEKNUM(O695))</f>
        <v>48</v>
      </c>
      <c r="R695" s="116">
        <f>+YEAR(O695)</f>
        <v>2024</v>
      </c>
    </row>
    <row r="696" spans="1:18" x14ac:dyDescent="0.3">
      <c r="A696" s="57" t="str">
        <f t="shared" si="18"/>
        <v>0005440045572</v>
      </c>
      <c r="B696" s="37" t="s">
        <v>2014</v>
      </c>
      <c r="C696" s="40" t="s">
        <v>2015</v>
      </c>
      <c r="D696" s="35">
        <v>45572</v>
      </c>
    </row>
    <row r="697" spans="1:18" x14ac:dyDescent="0.3">
      <c r="A697" s="57" t="str">
        <f t="shared" si="18"/>
        <v>0005450045572</v>
      </c>
      <c r="B697" s="37" t="s">
        <v>2016</v>
      </c>
      <c r="C697" s="40" t="s">
        <v>2017</v>
      </c>
      <c r="D697" s="35">
        <v>45572</v>
      </c>
    </row>
    <row r="698" spans="1:18" x14ac:dyDescent="0.3">
      <c r="A698" s="57" t="str">
        <f t="shared" si="18"/>
        <v>0005460045572</v>
      </c>
      <c r="B698" s="37" t="s">
        <v>2018</v>
      </c>
      <c r="C698" s="40" t="s">
        <v>2019</v>
      </c>
      <c r="D698" s="35">
        <v>45572</v>
      </c>
    </row>
    <row r="699" spans="1:18" x14ac:dyDescent="0.3">
      <c r="A699" s="57" t="str">
        <f t="shared" si="18"/>
        <v>0005510045572</v>
      </c>
      <c r="B699" s="37" t="s">
        <v>2020</v>
      </c>
      <c r="C699" s="40" t="s">
        <v>2021</v>
      </c>
      <c r="D699" s="35">
        <v>45572</v>
      </c>
    </row>
    <row r="700" spans="1:18" x14ac:dyDescent="0.3">
      <c r="A700" s="57" t="str">
        <f t="shared" si="18"/>
        <v>0005470045572</v>
      </c>
      <c r="B700" s="37" t="s">
        <v>2023</v>
      </c>
      <c r="C700" s="40" t="s">
        <v>2024</v>
      </c>
      <c r="D700" s="35">
        <v>45572</v>
      </c>
    </row>
    <row r="701" spans="1:18" x14ac:dyDescent="0.3">
      <c r="A701" s="57" t="str">
        <f t="shared" si="18"/>
        <v>0005480045572</v>
      </c>
      <c r="B701" s="37" t="s">
        <v>2026</v>
      </c>
      <c r="C701" s="40" t="s">
        <v>2027</v>
      </c>
      <c r="D701" s="35">
        <v>45572</v>
      </c>
    </row>
    <row r="702" spans="1:18" ht="14.4" x14ac:dyDescent="0.3">
      <c r="A702" s="57" t="str">
        <f t="shared" si="18"/>
        <v>00054545572</v>
      </c>
      <c r="B702" s="37" t="s">
        <v>1975</v>
      </c>
      <c r="C702" s="40" t="s">
        <v>1976</v>
      </c>
      <c r="D702" s="35">
        <v>45572</v>
      </c>
      <c r="F702" s="107">
        <f>VLOOKUP(B702,Precios!$A$5:J25495,10,0)</f>
        <v>38590.094400000002</v>
      </c>
      <c r="G702" s="107">
        <f>+E702*F702</f>
        <v>0</v>
      </c>
      <c r="H702" s="7"/>
      <c r="K702" s="75"/>
      <c r="L702" s="114"/>
      <c r="M702" s="114"/>
      <c r="O702" s="113">
        <f>+N702+D702</f>
        <v>45572</v>
      </c>
      <c r="P702" s="117">
        <f>+WEEKDAY(O702)</f>
        <v>2</v>
      </c>
      <c r="Q702" s="116">
        <f>+IF(P702&gt;5,WEEKNUM(O702)+1,WEEKNUM(O702))</f>
        <v>41</v>
      </c>
      <c r="R702" s="116">
        <f>+YEAR(O702)</f>
        <v>2024</v>
      </c>
    </row>
    <row r="703" spans="1:18" ht="14.4" x14ac:dyDescent="0.3">
      <c r="A703" s="57" t="str">
        <f t="shared" si="18"/>
        <v>00054745572</v>
      </c>
      <c r="B703" s="37" t="s">
        <v>2036</v>
      </c>
      <c r="C703" s="40" t="s">
        <v>2042</v>
      </c>
      <c r="D703" s="35">
        <v>45572</v>
      </c>
      <c r="F703" s="107">
        <f>VLOOKUP(B703,Precios!$A$5:J24870,10,0)</f>
        <v>6209.72</v>
      </c>
      <c r="G703" s="107">
        <f>+E703*F703</f>
        <v>0</v>
      </c>
      <c r="I703" s="57"/>
      <c r="J703" s="57"/>
      <c r="K703" s="75"/>
      <c r="L703" s="114"/>
      <c r="M703" s="114"/>
      <c r="O703" s="113">
        <f>+N703+D703</f>
        <v>45572</v>
      </c>
      <c r="P703" s="117">
        <f>+WEEKDAY(O703)</f>
        <v>2</v>
      </c>
      <c r="Q703" s="116">
        <f>+IF(P703&gt;5,WEEKNUM(O703)+1,WEEKNUM(O703))</f>
        <v>41</v>
      </c>
      <c r="R703" s="116">
        <f>+YEAR(O703)</f>
        <v>2024</v>
      </c>
    </row>
    <row r="704" spans="1:18" x14ac:dyDescent="0.3">
      <c r="A704" s="57" t="str">
        <f t="shared" si="18"/>
        <v>0003580145572</v>
      </c>
      <c r="B704" s="37" t="s">
        <v>1474</v>
      </c>
      <c r="C704" s="40" t="s">
        <v>171</v>
      </c>
      <c r="D704" s="35">
        <v>45572</v>
      </c>
    </row>
    <row r="705" spans="1:18" x14ac:dyDescent="0.3">
      <c r="A705" s="57" t="str">
        <f t="shared" si="18"/>
        <v>0005490045572</v>
      </c>
      <c r="B705" s="37" t="s">
        <v>2058</v>
      </c>
      <c r="C705" s="40" t="s">
        <v>2059</v>
      </c>
      <c r="D705" s="35">
        <v>45572</v>
      </c>
    </row>
    <row r="706" spans="1:18" x14ac:dyDescent="0.3">
      <c r="A706" s="57" t="str">
        <f t="shared" si="18"/>
        <v>0004220145572</v>
      </c>
      <c r="B706" s="37" t="s">
        <v>1467</v>
      </c>
      <c r="C706" s="40" t="s">
        <v>759</v>
      </c>
      <c r="D706" s="35">
        <v>45572</v>
      </c>
    </row>
    <row r="707" spans="1:18" ht="14.4" x14ac:dyDescent="0.3">
      <c r="A707" s="57" t="str">
        <f t="shared" si="18"/>
        <v>00035C45579</v>
      </c>
      <c r="B707" s="37" t="s">
        <v>2098</v>
      </c>
      <c r="C707" s="40" t="s">
        <v>2115</v>
      </c>
      <c r="D707" s="35">
        <v>45579</v>
      </c>
      <c r="E707" s="71">
        <f>1575*4</f>
        <v>6300</v>
      </c>
      <c r="F707" s="107">
        <f>VLOOKUP(B707,Precios!$A$5:J24859,10,0)</f>
        <v>493.94620000000003</v>
      </c>
      <c r="G707" s="107">
        <f>+E707*F707</f>
        <v>3111861.06</v>
      </c>
      <c r="I707" s="110" t="s">
        <v>999</v>
      </c>
      <c r="J707" s="110" t="s">
        <v>1107</v>
      </c>
      <c r="K707" s="75"/>
      <c r="L707" s="114" t="s">
        <v>1083</v>
      </c>
      <c r="M707" s="114" t="s">
        <v>1084</v>
      </c>
      <c r="N707" s="112">
        <v>45</v>
      </c>
      <c r="O707" s="113">
        <f>+N707+D707</f>
        <v>45624</v>
      </c>
      <c r="P707" s="117">
        <f>+WEEKDAY(O707)</f>
        <v>5</v>
      </c>
      <c r="Q707" s="116">
        <f>+IF(P707&gt;5,WEEKNUM(O707)+1,WEEKNUM(O707))</f>
        <v>48</v>
      </c>
      <c r="R707" s="116">
        <f>+YEAR(O707)</f>
        <v>2024</v>
      </c>
    </row>
    <row r="708" spans="1:18" x14ac:dyDescent="0.3">
      <c r="A708" s="57" t="str">
        <f t="shared" si="18"/>
        <v>00034C45572</v>
      </c>
      <c r="B708" s="37" t="s">
        <v>2097</v>
      </c>
      <c r="C708" s="40" t="s">
        <v>2125</v>
      </c>
      <c r="D708" s="35">
        <v>45572</v>
      </c>
    </row>
    <row r="709" spans="1:18" ht="14.4" x14ac:dyDescent="0.3">
      <c r="A709" s="57" t="str">
        <f t="shared" si="18"/>
        <v>0003740345572</v>
      </c>
      <c r="B709" s="37" t="s">
        <v>1466</v>
      </c>
      <c r="C709" s="40" t="s">
        <v>841</v>
      </c>
      <c r="D709" s="35">
        <v>45572</v>
      </c>
      <c r="E709" s="71">
        <v>1</v>
      </c>
      <c r="F709" s="107">
        <f>VLOOKUP(B709,Precios!$A$5:J24844,10,0)</f>
        <v>11011</v>
      </c>
      <c r="G709" s="107">
        <f>+E709*F709</f>
        <v>11011</v>
      </c>
      <c r="I709" s="110" t="s">
        <v>1000</v>
      </c>
      <c r="J709" s="110" t="s">
        <v>1109</v>
      </c>
      <c r="L709" s="114" t="s">
        <v>1066</v>
      </c>
      <c r="M709" s="114" t="s">
        <v>1067</v>
      </c>
      <c r="N709" s="112">
        <v>40</v>
      </c>
      <c r="O709" s="113">
        <f>+N709+D709</f>
        <v>45612</v>
      </c>
      <c r="P709" s="117">
        <f>+WEEKDAY(O709)</f>
        <v>7</v>
      </c>
      <c r="Q709" s="116">
        <f>+IF(P709&gt;5,WEEKNUM(O709)+1,WEEKNUM(O709))</f>
        <v>47</v>
      </c>
      <c r="R709" s="116">
        <f>+YEAR(O709)</f>
        <v>2024</v>
      </c>
    </row>
    <row r="710" spans="1:18" x14ac:dyDescent="0.3">
      <c r="A710" s="57" t="str">
        <f t="shared" si="18"/>
        <v>0003590145572</v>
      </c>
      <c r="B710" s="37" t="s">
        <v>1475</v>
      </c>
      <c r="C710" s="40" t="s">
        <v>352</v>
      </c>
      <c r="D710" s="35">
        <v>45572</v>
      </c>
    </row>
    <row r="711" spans="1:18" ht="14.4" x14ac:dyDescent="0.3">
      <c r="A711" s="57" t="str">
        <f t="shared" si="18"/>
        <v>006000745572</v>
      </c>
      <c r="B711" s="37" t="s">
        <v>661</v>
      </c>
      <c r="C711" s="7" t="s">
        <v>1812</v>
      </c>
      <c r="D711" s="35">
        <v>45572</v>
      </c>
    </row>
    <row r="712" spans="1:18" x14ac:dyDescent="0.3">
      <c r="A712" s="57" t="str">
        <f t="shared" si="18"/>
        <v>0005280145572</v>
      </c>
      <c r="B712" s="37" t="s">
        <v>1248</v>
      </c>
      <c r="C712" s="40" t="s">
        <v>1091</v>
      </c>
      <c r="D712" s="35">
        <v>45572</v>
      </c>
    </row>
    <row r="713" spans="1:18" x14ac:dyDescent="0.3">
      <c r="A713" s="57" t="str">
        <f t="shared" si="18"/>
        <v>0003730445572</v>
      </c>
      <c r="B713" s="37" t="s">
        <v>2144</v>
      </c>
      <c r="C713" s="40" t="s">
        <v>597</v>
      </c>
      <c r="D713" s="35">
        <v>45572</v>
      </c>
    </row>
    <row r="714" spans="1:18" ht="14.4" x14ac:dyDescent="0.3">
      <c r="A714" s="57" t="str">
        <f t="shared" si="18"/>
        <v>0004640345572</v>
      </c>
      <c r="B714" s="37" t="s">
        <v>1476</v>
      </c>
      <c r="C714" s="40" t="s">
        <v>892</v>
      </c>
      <c r="D714" s="35">
        <v>45572</v>
      </c>
      <c r="F714" s="107">
        <f>VLOOKUP(B714,Precios!$A$5:J24851,10,0)</f>
        <v>11797.5</v>
      </c>
      <c r="G714" s="107">
        <f>+E714*F714</f>
        <v>0</v>
      </c>
      <c r="L714" s="114"/>
      <c r="M714" s="114"/>
      <c r="O714" s="113"/>
      <c r="P714" s="117">
        <f>+WEEKDAY(O714)</f>
        <v>7</v>
      </c>
      <c r="Q714" s="116">
        <f>+IF(P714&gt;5,WEEKNUM(O714)+1,WEEKNUM(O714))</f>
        <v>1</v>
      </c>
      <c r="R714" s="116">
        <f>+YEAR(O714)</f>
        <v>1900</v>
      </c>
    </row>
    <row r="715" spans="1:18" x14ac:dyDescent="0.3">
      <c r="A715" s="57" t="str">
        <f t="shared" si="18"/>
        <v>00054245572</v>
      </c>
      <c r="B715" s="37" t="s">
        <v>1070</v>
      </c>
      <c r="C715" s="40" t="s">
        <v>1955</v>
      </c>
      <c r="D715" s="35">
        <v>45572</v>
      </c>
    </row>
    <row r="716" spans="1:18" x14ac:dyDescent="0.3">
      <c r="A716" s="57" t="str">
        <f t="shared" si="18"/>
        <v>0004710345572</v>
      </c>
      <c r="B716" s="37" t="s">
        <v>1827</v>
      </c>
      <c r="C716" s="40" t="s">
        <v>1511</v>
      </c>
      <c r="D716" s="35">
        <v>45572</v>
      </c>
    </row>
    <row r="717" spans="1:18" x14ac:dyDescent="0.3">
      <c r="A717" s="57" t="str">
        <f t="shared" si="18"/>
        <v>000507-0345572</v>
      </c>
      <c r="B717" s="37" t="s">
        <v>1240</v>
      </c>
      <c r="C717" s="40" t="s">
        <v>1195</v>
      </c>
      <c r="D717" s="35">
        <v>45572</v>
      </c>
    </row>
    <row r="718" spans="1:18" x14ac:dyDescent="0.3">
      <c r="A718" s="57" t="str">
        <f t="shared" si="18"/>
        <v>00017FR45572</v>
      </c>
      <c r="B718" s="37" t="s">
        <v>2079</v>
      </c>
      <c r="C718" s="40" t="s">
        <v>2081</v>
      </c>
      <c r="D718" s="35">
        <v>45572</v>
      </c>
    </row>
    <row r="719" spans="1:18" x14ac:dyDescent="0.3">
      <c r="A719" s="57" t="str">
        <f t="shared" si="18"/>
        <v>0005430045572</v>
      </c>
      <c r="B719" s="37" t="s">
        <v>2074</v>
      </c>
      <c r="C719" s="40" t="s">
        <v>2075</v>
      </c>
      <c r="D719" s="35">
        <v>45572</v>
      </c>
    </row>
    <row r="720" spans="1:18" ht="14.4" x14ac:dyDescent="0.3">
      <c r="A720" s="57" t="str">
        <f t="shared" si="18"/>
        <v>001000145579</v>
      </c>
      <c r="B720" s="37" t="s">
        <v>161</v>
      </c>
      <c r="C720" s="40" t="s">
        <v>43</v>
      </c>
      <c r="D720" s="35">
        <v>45579</v>
      </c>
      <c r="E720" s="71">
        <v>7500</v>
      </c>
      <c r="F720" s="107">
        <f>VLOOKUP(B720,Precios!$A$5:J24725,10,0)</f>
        <v>1554.85</v>
      </c>
      <c r="G720" s="107">
        <f>+E720*F720</f>
        <v>11661375</v>
      </c>
      <c r="H720" t="s">
        <v>2310</v>
      </c>
      <c r="I720" s="57" t="s">
        <v>999</v>
      </c>
      <c r="J720" s="57" t="s">
        <v>1107</v>
      </c>
      <c r="K720" s="75"/>
      <c r="L720" s="114" t="s">
        <v>1059</v>
      </c>
      <c r="M720" s="114" t="s">
        <v>1060</v>
      </c>
      <c r="N720" s="112">
        <v>45</v>
      </c>
      <c r="O720" s="113">
        <f>+N720+D720</f>
        <v>45624</v>
      </c>
      <c r="P720" s="117">
        <f>+WEEKDAY(O720)</f>
        <v>5</v>
      </c>
      <c r="Q720" s="116">
        <f>+IF(P720&gt;5,WEEKNUM(O720)+1,WEEKNUM(O720))</f>
        <v>48</v>
      </c>
      <c r="R720" s="116">
        <f>+YEAR(O720)</f>
        <v>2024</v>
      </c>
    </row>
    <row r="721" spans="1:18" x14ac:dyDescent="0.3">
      <c r="A721" s="57" t="str">
        <f t="shared" si="18"/>
        <v>00046345579</v>
      </c>
      <c r="B721" s="37" t="s">
        <v>936</v>
      </c>
      <c r="C721" s="40" t="s">
        <v>935</v>
      </c>
      <c r="D721" s="35">
        <v>45579</v>
      </c>
    </row>
    <row r="722" spans="1:18" x14ac:dyDescent="0.3">
      <c r="A722" s="57" t="str">
        <f t="shared" si="18"/>
        <v>00037545579</v>
      </c>
      <c r="B722" s="37" t="s">
        <v>602</v>
      </c>
      <c r="C722" s="40" t="s">
        <v>603</v>
      </c>
      <c r="D722" s="35">
        <v>45579</v>
      </c>
    </row>
    <row r="723" spans="1:18" x14ac:dyDescent="0.3">
      <c r="A723" s="57" t="str">
        <f t="shared" si="18"/>
        <v>00038645579</v>
      </c>
      <c r="B723" s="37" t="s">
        <v>680</v>
      </c>
      <c r="C723" s="40" t="s">
        <v>678</v>
      </c>
      <c r="D723" s="35">
        <v>45579</v>
      </c>
    </row>
    <row r="724" spans="1:18" ht="14.4" x14ac:dyDescent="0.3">
      <c r="A724" s="57" t="str">
        <f t="shared" si="18"/>
        <v>00020445579</v>
      </c>
      <c r="B724" s="37" t="s">
        <v>259</v>
      </c>
      <c r="C724" s="40" t="s">
        <v>29</v>
      </c>
      <c r="D724" s="35">
        <v>45579</v>
      </c>
      <c r="E724" s="71">
        <v>50</v>
      </c>
      <c r="F724" s="107">
        <f>VLOOKUP(B724,Precios!$A$5:J24845,10,0)</f>
        <v>16346.616</v>
      </c>
      <c r="G724" s="107">
        <f>+E724*F724</f>
        <v>817330.8</v>
      </c>
      <c r="I724" s="110" t="s">
        <v>999</v>
      </c>
      <c r="J724" s="110" t="s">
        <v>1107</v>
      </c>
      <c r="K724" s="75"/>
      <c r="L724" s="114" t="s">
        <v>1068</v>
      </c>
      <c r="M724" s="114" t="s">
        <v>1069</v>
      </c>
      <c r="N724" s="112">
        <v>45</v>
      </c>
      <c r="O724" s="113">
        <f>+N724+D724</f>
        <v>45624</v>
      </c>
      <c r="P724" s="117">
        <f>+WEEKDAY(O724)</f>
        <v>5</v>
      </c>
      <c r="Q724" s="116">
        <f>+IF(P724&gt;5,WEEKNUM(O724)+1,WEEKNUM(O724))</f>
        <v>48</v>
      </c>
      <c r="R724" s="116">
        <f>+YEAR(O724)</f>
        <v>2024</v>
      </c>
    </row>
    <row r="725" spans="1:18" x14ac:dyDescent="0.3">
      <c r="A725" s="57" t="str">
        <f t="shared" si="18"/>
        <v>00000945579</v>
      </c>
      <c r="B725" s="37" t="s">
        <v>302</v>
      </c>
      <c r="C725" s="40" t="s">
        <v>23</v>
      </c>
      <c r="D725" s="35">
        <v>45579</v>
      </c>
    </row>
    <row r="726" spans="1:18" x14ac:dyDescent="0.3">
      <c r="A726" s="57" t="str">
        <f t="shared" si="18"/>
        <v>00020745579</v>
      </c>
      <c r="B726" s="37" t="s">
        <v>257</v>
      </c>
      <c r="C726" s="40" t="s">
        <v>30</v>
      </c>
      <c r="D726" s="35">
        <v>45579</v>
      </c>
    </row>
    <row r="727" spans="1:18" x14ac:dyDescent="0.3">
      <c r="A727" s="57" t="str">
        <f t="shared" si="18"/>
        <v>007001445579</v>
      </c>
      <c r="B727" s="37" t="s">
        <v>141</v>
      </c>
      <c r="C727" s="40" t="s">
        <v>309</v>
      </c>
      <c r="D727" s="35">
        <v>45579</v>
      </c>
    </row>
    <row r="728" spans="1:18" x14ac:dyDescent="0.3">
      <c r="A728" s="57" t="str">
        <f t="shared" si="18"/>
        <v>00003345579</v>
      </c>
      <c r="B728" s="37" t="s">
        <v>296</v>
      </c>
      <c r="C728" s="40" t="s">
        <v>313</v>
      </c>
      <c r="D728" s="35">
        <v>45579</v>
      </c>
    </row>
    <row r="729" spans="1:18" x14ac:dyDescent="0.3">
      <c r="A729" s="57" t="str">
        <f t="shared" si="18"/>
        <v>00019845579</v>
      </c>
      <c r="B729" s="37" t="s">
        <v>268</v>
      </c>
      <c r="C729" s="40" t="s">
        <v>312</v>
      </c>
      <c r="D729" s="35">
        <v>45579</v>
      </c>
    </row>
    <row r="730" spans="1:18" x14ac:dyDescent="0.3">
      <c r="A730" s="57" t="str">
        <f t="shared" si="18"/>
        <v>00020045579</v>
      </c>
      <c r="B730" s="37" t="s">
        <v>265</v>
      </c>
      <c r="C730" s="40" t="s">
        <v>28</v>
      </c>
      <c r="D730" s="35">
        <v>45579</v>
      </c>
    </row>
    <row r="731" spans="1:18" x14ac:dyDescent="0.3">
      <c r="A731" s="57" t="str">
        <f t="shared" si="18"/>
        <v>00020245579</v>
      </c>
      <c r="B731" s="37" t="s">
        <v>262</v>
      </c>
      <c r="C731" s="40" t="s">
        <v>75</v>
      </c>
      <c r="D731" s="35">
        <v>45579</v>
      </c>
    </row>
    <row r="732" spans="1:18" x14ac:dyDescent="0.3">
      <c r="A732" s="57" t="str">
        <f t="shared" si="18"/>
        <v>00001845579</v>
      </c>
      <c r="B732" s="37" t="s">
        <v>673</v>
      </c>
      <c r="C732" s="40" t="s">
        <v>679</v>
      </c>
      <c r="D732" s="35">
        <v>45579</v>
      </c>
    </row>
    <row r="733" spans="1:18" x14ac:dyDescent="0.3">
      <c r="A733" s="57" t="str">
        <f t="shared" si="18"/>
        <v>00045245579</v>
      </c>
      <c r="B733" s="37" t="s">
        <v>815</v>
      </c>
      <c r="C733" s="40" t="s">
        <v>800</v>
      </c>
      <c r="D733" s="35">
        <v>45579</v>
      </c>
    </row>
    <row r="734" spans="1:18" x14ac:dyDescent="0.3">
      <c r="A734" s="57" t="str">
        <f t="shared" si="18"/>
        <v>00023645579</v>
      </c>
      <c r="B734" s="37" t="s">
        <v>250</v>
      </c>
      <c r="C734" s="40" t="s">
        <v>31</v>
      </c>
      <c r="D734" s="35">
        <v>45579</v>
      </c>
    </row>
    <row r="735" spans="1:18" x14ac:dyDescent="0.3">
      <c r="A735" s="57" t="str">
        <f t="shared" si="18"/>
        <v>00047345579</v>
      </c>
      <c r="B735" s="37" t="s">
        <v>864</v>
      </c>
      <c r="C735" s="40" t="s">
        <v>850</v>
      </c>
      <c r="D735" s="35">
        <v>45579</v>
      </c>
    </row>
    <row r="736" spans="1:18" x14ac:dyDescent="0.3">
      <c r="A736" s="57" t="str">
        <f t="shared" si="18"/>
        <v>00044745579</v>
      </c>
      <c r="B736" s="37" t="s">
        <v>810</v>
      </c>
      <c r="C736" s="40" t="s">
        <v>795</v>
      </c>
      <c r="D736" s="35">
        <v>45579</v>
      </c>
    </row>
    <row r="737" spans="1:18" x14ac:dyDescent="0.3">
      <c r="A737" s="57" t="str">
        <f t="shared" si="18"/>
        <v>00047545579</v>
      </c>
      <c r="B737" s="37" t="s">
        <v>866</v>
      </c>
      <c r="C737" s="40" t="s">
        <v>918</v>
      </c>
      <c r="D737" s="35">
        <v>45579</v>
      </c>
    </row>
    <row r="738" spans="1:18" x14ac:dyDescent="0.3">
      <c r="A738" s="57" t="str">
        <f t="shared" ref="A738:A801" si="19">+TRIM(B738)&amp;D738</f>
        <v>00019945579</v>
      </c>
      <c r="B738" s="37" t="s">
        <v>266</v>
      </c>
      <c r="C738" s="40" t="s">
        <v>73</v>
      </c>
      <c r="D738" s="35">
        <v>45579</v>
      </c>
    </row>
    <row r="739" spans="1:18" x14ac:dyDescent="0.3">
      <c r="A739" s="57" t="str">
        <f t="shared" si="19"/>
        <v>00045145579</v>
      </c>
      <c r="B739" s="37" t="s">
        <v>813</v>
      </c>
      <c r="C739" s="40" t="s">
        <v>798</v>
      </c>
      <c r="D739" s="35">
        <v>45579</v>
      </c>
    </row>
    <row r="740" spans="1:18" x14ac:dyDescent="0.3">
      <c r="A740" s="57" t="str">
        <f t="shared" si="19"/>
        <v>00038245579</v>
      </c>
      <c r="B740" s="37" t="s">
        <v>635</v>
      </c>
      <c r="C740" s="40" t="s">
        <v>626</v>
      </c>
      <c r="D740" s="35">
        <v>45579</v>
      </c>
    </row>
    <row r="741" spans="1:18" x14ac:dyDescent="0.3">
      <c r="A741" s="57" t="str">
        <f t="shared" si="19"/>
        <v>004000245579</v>
      </c>
      <c r="B741" s="37" t="s">
        <v>156</v>
      </c>
      <c r="C741" s="40" t="s">
        <v>44</v>
      </c>
      <c r="D741" s="35">
        <v>45579</v>
      </c>
    </row>
    <row r="742" spans="1:18" x14ac:dyDescent="0.3">
      <c r="A742" s="57" t="str">
        <f t="shared" si="19"/>
        <v>00041245579</v>
      </c>
      <c r="B742" s="37" t="s">
        <v>735</v>
      </c>
      <c r="C742" s="40" t="s">
        <v>754</v>
      </c>
      <c r="D742" s="35">
        <v>45579</v>
      </c>
    </row>
    <row r="743" spans="1:18" ht="14.4" x14ac:dyDescent="0.3">
      <c r="A743" s="57" t="str">
        <f t="shared" si="19"/>
        <v>00017345579</v>
      </c>
      <c r="B743" s="37" t="s">
        <v>269</v>
      </c>
      <c r="C743" s="40" t="s">
        <v>743</v>
      </c>
      <c r="D743" s="35">
        <v>45579</v>
      </c>
      <c r="E743" s="71">
        <v>1000</v>
      </c>
      <c r="F743" s="107">
        <f>VLOOKUP(B743,Precios!$A$5:J24892,10,0)</f>
        <v>2063.7759999999998</v>
      </c>
      <c r="G743" s="107">
        <f>+E743*F743</f>
        <v>2063775.9999999998</v>
      </c>
      <c r="I743" s="110" t="s">
        <v>999</v>
      </c>
      <c r="J743" s="110" t="s">
        <v>1107</v>
      </c>
      <c r="K743" s="75"/>
      <c r="L743" s="114" t="s">
        <v>1068</v>
      </c>
      <c r="M743" s="114" t="s">
        <v>1069</v>
      </c>
      <c r="N743" s="112">
        <v>45</v>
      </c>
      <c r="O743" s="113">
        <f>+N743+D743</f>
        <v>45624</v>
      </c>
      <c r="P743" s="117">
        <f>+WEEKDAY(O743)</f>
        <v>5</v>
      </c>
      <c r="Q743" s="116">
        <f>+IF(P743&gt;5,WEEKNUM(O743)+1,WEEKNUM(O743))</f>
        <v>48</v>
      </c>
      <c r="R743" s="116">
        <f>+YEAR(O743)</f>
        <v>2024</v>
      </c>
    </row>
    <row r="744" spans="1:18" ht="14.4" x14ac:dyDescent="0.3">
      <c r="A744" s="57" t="str">
        <f t="shared" si="19"/>
        <v>SW001845579</v>
      </c>
      <c r="B744" s="37" t="s">
        <v>99</v>
      </c>
      <c r="C744" s="40" t="s">
        <v>2206</v>
      </c>
      <c r="D744" s="35">
        <v>45579</v>
      </c>
      <c r="F744" s="107">
        <f>VLOOKUP(B744,Precios!$A$5:J24892,10,0)</f>
        <v>940.23049999999989</v>
      </c>
      <c r="G744" s="107">
        <f>+E744*F744</f>
        <v>0</v>
      </c>
      <c r="K744" s="75"/>
      <c r="L744" s="114"/>
      <c r="M744" s="114"/>
      <c r="O744" s="113">
        <f>+N744+D744</f>
        <v>45579</v>
      </c>
      <c r="P744" s="117">
        <f>+WEEKDAY(O744)</f>
        <v>2</v>
      </c>
      <c r="Q744" s="116">
        <f>+IF(P744&gt;5,WEEKNUM(O744)+1,WEEKNUM(O744))</f>
        <v>42</v>
      </c>
      <c r="R744" s="116">
        <f>+YEAR(O744)</f>
        <v>2024</v>
      </c>
    </row>
    <row r="745" spans="1:18" ht="14.4" x14ac:dyDescent="0.3">
      <c r="A745" s="57" t="str">
        <f t="shared" si="19"/>
        <v>PACK07645579</v>
      </c>
      <c r="B745" s="37" t="s">
        <v>109</v>
      </c>
      <c r="C745" s="40" t="s">
        <v>91</v>
      </c>
      <c r="D745" s="35">
        <v>45579</v>
      </c>
      <c r="F745" s="107">
        <f>VLOOKUP(B745,Precios!$A$5:J24783,10,0)</f>
        <v>938.99629999999991</v>
      </c>
      <c r="G745" s="107">
        <f>+E745*F745</f>
        <v>0</v>
      </c>
      <c r="L745" s="114"/>
      <c r="M745" s="114"/>
      <c r="O745" s="113"/>
      <c r="P745" s="117">
        <f>+WEEKDAY(O745)</f>
        <v>7</v>
      </c>
      <c r="Q745" s="116">
        <f>+IF(P745&gt;5,WEEKNUM(O745)+1,WEEKNUM(O745))</f>
        <v>1</v>
      </c>
      <c r="R745" s="116">
        <f>+YEAR(O745)</f>
        <v>1900</v>
      </c>
    </row>
    <row r="746" spans="1:18" x14ac:dyDescent="0.3">
      <c r="A746" s="57" t="str">
        <f t="shared" si="19"/>
        <v>30301000000145579</v>
      </c>
      <c r="B746" s="37" t="s">
        <v>667</v>
      </c>
      <c r="C746" s="40" t="s">
        <v>656</v>
      </c>
      <c r="D746" s="35">
        <v>45579</v>
      </c>
    </row>
    <row r="747" spans="1:18" x14ac:dyDescent="0.3">
      <c r="A747" s="57" t="str">
        <f t="shared" si="19"/>
        <v>00001145579</v>
      </c>
      <c r="B747" s="37" t="s">
        <v>301</v>
      </c>
      <c r="C747" s="40" t="s">
        <v>605</v>
      </c>
      <c r="D747" s="35">
        <v>45579</v>
      </c>
    </row>
    <row r="748" spans="1:18" x14ac:dyDescent="0.3">
      <c r="A748" s="57" t="str">
        <f t="shared" si="19"/>
        <v>003200245579</v>
      </c>
      <c r="B748" s="37" t="s">
        <v>158</v>
      </c>
      <c r="C748" s="40" t="s">
        <v>70</v>
      </c>
      <c r="D748" s="35">
        <v>45579</v>
      </c>
    </row>
    <row r="749" spans="1:18" ht="14.4" x14ac:dyDescent="0.3">
      <c r="A749" s="57" t="str">
        <f t="shared" si="19"/>
        <v>00027245579</v>
      </c>
      <c r="B749" s="37" t="s">
        <v>239</v>
      </c>
      <c r="C749" s="40" t="s">
        <v>32</v>
      </c>
      <c r="D749" s="35">
        <v>45579</v>
      </c>
      <c r="F749" s="107">
        <f>VLOOKUP(B749,Precios!$A$5:J24898,10,0)</f>
        <v>3961.9150999999997</v>
      </c>
      <c r="G749" s="107">
        <f>+E749*F749</f>
        <v>0</v>
      </c>
      <c r="I749" s="57"/>
      <c r="J749" s="57"/>
      <c r="L749" s="114"/>
      <c r="M749" s="114"/>
      <c r="O749" s="113"/>
      <c r="P749" s="117">
        <f>+WEEKDAY(O749)</f>
        <v>7</v>
      </c>
      <c r="Q749" s="116">
        <f>+IF(P749&gt;5,WEEKNUM(O749)+1,WEEKNUM(O749))</f>
        <v>1</v>
      </c>
      <c r="R749" s="116">
        <f>+YEAR(O749)</f>
        <v>1900</v>
      </c>
    </row>
    <row r="750" spans="1:18" ht="14.4" x14ac:dyDescent="0.3">
      <c r="A750" s="57" t="str">
        <f t="shared" si="19"/>
        <v>00042445579</v>
      </c>
      <c r="B750" s="37" t="s">
        <v>765</v>
      </c>
      <c r="C750" s="40" t="s">
        <v>760</v>
      </c>
      <c r="D750" s="35">
        <v>45579</v>
      </c>
      <c r="E750" s="71">
        <v>1400</v>
      </c>
      <c r="F750" s="107">
        <f>VLOOKUP(B750,Precios!$A$5:J24902,10,0)</f>
        <v>6760.6451000000006</v>
      </c>
      <c r="G750" s="107">
        <f>+E750*F750</f>
        <v>9464903.1400000006</v>
      </c>
      <c r="H750" s="34" t="s">
        <v>2210</v>
      </c>
      <c r="I750" s="110" t="s">
        <v>999</v>
      </c>
      <c r="J750" s="110" t="s">
        <v>1107</v>
      </c>
      <c r="L750" s="7" t="s">
        <v>2066</v>
      </c>
      <c r="M750" s="7" t="s">
        <v>2067</v>
      </c>
      <c r="N750" s="112">
        <v>30</v>
      </c>
      <c r="O750" s="113">
        <f>+N750+D750</f>
        <v>45609</v>
      </c>
      <c r="P750" s="117">
        <f>+WEEKDAY(O750)</f>
        <v>4</v>
      </c>
      <c r="Q750" s="116">
        <f>+IF(P750&gt;5,WEEKNUM(O750)+1,WEEKNUM(O750))</f>
        <v>46</v>
      </c>
      <c r="R750" s="116">
        <f>+YEAR(O750)</f>
        <v>2024</v>
      </c>
    </row>
    <row r="751" spans="1:18" x14ac:dyDescent="0.3">
      <c r="A751" s="57" t="str">
        <f t="shared" si="19"/>
        <v>006001745579</v>
      </c>
      <c r="B751" s="37" t="s">
        <v>146</v>
      </c>
      <c r="C751" s="40" t="s">
        <v>88</v>
      </c>
      <c r="D751" s="35">
        <v>45579</v>
      </c>
    </row>
    <row r="752" spans="1:18" x14ac:dyDescent="0.3">
      <c r="A752" s="57" t="str">
        <f t="shared" si="19"/>
        <v>00043045579</v>
      </c>
      <c r="B752" s="37" t="s">
        <v>771</v>
      </c>
      <c r="C752" s="40" t="s">
        <v>768</v>
      </c>
      <c r="D752" s="35">
        <v>45579</v>
      </c>
    </row>
    <row r="753" spans="1:18" ht="14.4" x14ac:dyDescent="0.3">
      <c r="A753" s="57" t="str">
        <f t="shared" si="19"/>
        <v>006001645579</v>
      </c>
      <c r="B753" s="37" t="s">
        <v>148</v>
      </c>
      <c r="C753" s="40" t="s">
        <v>586</v>
      </c>
      <c r="D753" s="35">
        <v>45579</v>
      </c>
      <c r="E753" s="71">
        <v>10000</v>
      </c>
      <c r="F753" s="107">
        <f>VLOOKUP(B753,Precios!$A$5:J24920,10,0)</f>
        <v>424.32</v>
      </c>
      <c r="G753" s="107">
        <f>+E753*F753</f>
        <v>4243200</v>
      </c>
      <c r="I753" s="110" t="s">
        <v>999</v>
      </c>
      <c r="J753" s="110" t="s">
        <v>1107</v>
      </c>
      <c r="K753" s="75"/>
      <c r="L753" s="7" t="s">
        <v>2191</v>
      </c>
      <c r="M753" s="7" t="s">
        <v>2192</v>
      </c>
      <c r="N753" s="112">
        <v>30</v>
      </c>
      <c r="O753" s="113">
        <f>+N753+D753</f>
        <v>45609</v>
      </c>
      <c r="P753" s="117">
        <f>+WEEKDAY(O753)</f>
        <v>4</v>
      </c>
      <c r="Q753" s="116">
        <f>+IF(P753&gt;5,WEEKNUM(O753)+1,WEEKNUM(O753))</f>
        <v>46</v>
      </c>
      <c r="R753" s="116">
        <f>+YEAR(O753)</f>
        <v>2024</v>
      </c>
    </row>
    <row r="754" spans="1:18" ht="14.4" x14ac:dyDescent="0.3">
      <c r="A754" s="57" t="str">
        <f t="shared" si="19"/>
        <v>00038845586</v>
      </c>
      <c r="B754" s="37" t="s">
        <v>683</v>
      </c>
      <c r="C754" s="40" t="s">
        <v>688</v>
      </c>
      <c r="D754" s="35">
        <v>45586</v>
      </c>
      <c r="E754" s="71">
        <v>3000</v>
      </c>
      <c r="F754" s="107">
        <f>VLOOKUP(B754,Precios!$A$5:J24921,10,0)</f>
        <v>527.28390000000002</v>
      </c>
      <c r="G754" s="107">
        <f>+E754*F754</f>
        <v>1581851.7</v>
      </c>
      <c r="I754" s="110" t="s">
        <v>1000</v>
      </c>
      <c r="J754" s="110" t="s">
        <v>1109</v>
      </c>
      <c r="K754" s="75"/>
      <c r="L754" s="7" t="s">
        <v>747</v>
      </c>
      <c r="M754" s="7" t="s">
        <v>1497</v>
      </c>
      <c r="N754" s="112">
        <v>30</v>
      </c>
      <c r="O754" s="113">
        <f>+N754+D754</f>
        <v>45616</v>
      </c>
      <c r="P754" s="117">
        <f>+WEEKDAY(O754)</f>
        <v>4</v>
      </c>
      <c r="Q754" s="116">
        <f>+IF(P754&gt;5,WEEKNUM(O754)+1,WEEKNUM(O754))</f>
        <v>47</v>
      </c>
      <c r="R754" s="116">
        <f>+YEAR(O754)</f>
        <v>2024</v>
      </c>
    </row>
    <row r="755" spans="1:18" x14ac:dyDescent="0.3">
      <c r="A755" s="57" t="str">
        <f t="shared" si="19"/>
        <v>011012045579</v>
      </c>
      <c r="B755" s="37" t="s">
        <v>132</v>
      </c>
      <c r="C755" s="40" t="s">
        <v>59</v>
      </c>
      <c r="D755" s="35">
        <v>45579</v>
      </c>
    </row>
    <row r="756" spans="1:18" x14ac:dyDescent="0.3">
      <c r="A756" s="57" t="str">
        <f t="shared" si="19"/>
        <v>00012745579</v>
      </c>
      <c r="B756" s="37" t="s">
        <v>275</v>
      </c>
      <c r="C756" s="40" t="s">
        <v>1339</v>
      </c>
      <c r="D756" s="35">
        <v>45579</v>
      </c>
    </row>
    <row r="757" spans="1:18" x14ac:dyDescent="0.3">
      <c r="A757" s="57" t="str">
        <f t="shared" si="19"/>
        <v>00042845579</v>
      </c>
      <c r="B757" s="37" t="s">
        <v>767</v>
      </c>
      <c r="C757" s="40" t="s">
        <v>762</v>
      </c>
      <c r="D757" s="35">
        <v>45579</v>
      </c>
    </row>
    <row r="758" spans="1:18" x14ac:dyDescent="0.3">
      <c r="A758" s="57" t="str">
        <f t="shared" si="19"/>
        <v>00042745579</v>
      </c>
      <c r="B758" s="37" t="s">
        <v>780</v>
      </c>
      <c r="C758" s="40" t="s">
        <v>792</v>
      </c>
      <c r="D758" s="35">
        <v>45579</v>
      </c>
    </row>
    <row r="759" spans="1:18" x14ac:dyDescent="0.3">
      <c r="A759" s="57" t="str">
        <f t="shared" si="19"/>
        <v>00042645579</v>
      </c>
      <c r="B759" s="37" t="s">
        <v>766</v>
      </c>
      <c r="C759" s="40" t="s">
        <v>761</v>
      </c>
      <c r="D759" s="35">
        <v>45579</v>
      </c>
    </row>
    <row r="760" spans="1:18" ht="14.4" x14ac:dyDescent="0.3">
      <c r="A760" s="57" t="str">
        <f t="shared" si="19"/>
        <v>00011345579</v>
      </c>
      <c r="B760" s="37" t="s">
        <v>280</v>
      </c>
      <c r="C760" s="40" t="s">
        <v>26</v>
      </c>
      <c r="D760" s="35">
        <v>45579</v>
      </c>
      <c r="E760" s="71">
        <v>200</v>
      </c>
      <c r="F760" s="107">
        <f>VLOOKUP(B760,Precios!$A$5:J24921,10,0)</f>
        <v>11221.297999999999</v>
      </c>
      <c r="G760" s="107">
        <f>+E760*F760</f>
        <v>2244259.5999999996</v>
      </c>
      <c r="I760" s="57" t="s">
        <v>999</v>
      </c>
      <c r="J760" s="57" t="s">
        <v>1107</v>
      </c>
      <c r="L760" s="7" t="s">
        <v>1832</v>
      </c>
      <c r="M760" s="7" t="s">
        <v>1833</v>
      </c>
      <c r="N760" s="112">
        <v>30</v>
      </c>
      <c r="O760" s="113">
        <f>+N760+D760</f>
        <v>45609</v>
      </c>
      <c r="P760" s="117">
        <f>+WEEKDAY(O760)</f>
        <v>4</v>
      </c>
      <c r="Q760" s="116">
        <f>+IF(P760&gt;5,WEEKNUM(O760)+1,WEEKNUM(O760))</f>
        <v>46</v>
      </c>
      <c r="R760" s="116">
        <f>+YEAR(O760)</f>
        <v>2024</v>
      </c>
    </row>
    <row r="761" spans="1:18" x14ac:dyDescent="0.3">
      <c r="A761" s="57" t="str">
        <f t="shared" si="19"/>
        <v>007001045579</v>
      </c>
      <c r="B761" s="37" t="s">
        <v>143</v>
      </c>
      <c r="C761" s="40" t="s">
        <v>50</v>
      </c>
      <c r="D761" s="35">
        <v>45579</v>
      </c>
    </row>
    <row r="762" spans="1:18" x14ac:dyDescent="0.3">
      <c r="A762" s="57" t="str">
        <f t="shared" si="19"/>
        <v>00046145579</v>
      </c>
      <c r="B762" s="37" t="s">
        <v>856</v>
      </c>
      <c r="C762" s="40" t="s">
        <v>842</v>
      </c>
      <c r="D762" s="35">
        <v>45579</v>
      </c>
    </row>
    <row r="763" spans="1:18" x14ac:dyDescent="0.3">
      <c r="A763" s="57" t="str">
        <f t="shared" si="19"/>
        <v>007000545579</v>
      </c>
      <c r="B763" s="37" t="s">
        <v>897</v>
      </c>
      <c r="C763" s="40" t="s">
        <v>1420</v>
      </c>
      <c r="D763" s="35">
        <v>45579</v>
      </c>
    </row>
    <row r="764" spans="1:18" x14ac:dyDescent="0.3">
      <c r="A764" s="57" t="str">
        <f t="shared" si="19"/>
        <v>00020945579</v>
      </c>
      <c r="B764" s="37" t="s">
        <v>256</v>
      </c>
      <c r="C764" s="40" t="s">
        <v>255</v>
      </c>
      <c r="D764" s="35">
        <v>45579</v>
      </c>
    </row>
    <row r="765" spans="1:18" x14ac:dyDescent="0.3">
      <c r="A765" s="57" t="str">
        <f t="shared" si="19"/>
        <v>00035245579</v>
      </c>
      <c r="B765" s="37" t="s">
        <v>178</v>
      </c>
      <c r="C765" s="40" t="s">
        <v>351</v>
      </c>
      <c r="D765" s="35">
        <v>45579</v>
      </c>
    </row>
    <row r="766" spans="1:18" x14ac:dyDescent="0.3">
      <c r="A766" s="57" t="str">
        <f t="shared" si="19"/>
        <v>00034045579</v>
      </c>
      <c r="B766" s="37" t="s">
        <v>189</v>
      </c>
      <c r="C766" s="40" t="s">
        <v>57</v>
      </c>
      <c r="D766" s="35">
        <v>45579</v>
      </c>
    </row>
    <row r="767" spans="1:18" x14ac:dyDescent="0.3">
      <c r="A767" s="57" t="str">
        <f t="shared" si="19"/>
        <v>00017045579</v>
      </c>
      <c r="B767" s="37" t="s">
        <v>273</v>
      </c>
      <c r="C767" s="40" t="s">
        <v>27</v>
      </c>
      <c r="D767" s="35">
        <v>45579</v>
      </c>
    </row>
    <row r="768" spans="1:18" x14ac:dyDescent="0.3">
      <c r="A768" s="57" t="str">
        <f t="shared" si="19"/>
        <v>00040345579</v>
      </c>
      <c r="B768" s="37" t="s">
        <v>716</v>
      </c>
      <c r="C768" s="40" t="s">
        <v>732</v>
      </c>
      <c r="D768" s="35">
        <v>45579</v>
      </c>
    </row>
    <row r="769" spans="1:4" x14ac:dyDescent="0.3">
      <c r="A769" s="57" t="str">
        <f t="shared" si="19"/>
        <v>011005445579</v>
      </c>
      <c r="B769" s="37" t="s">
        <v>134</v>
      </c>
      <c r="C769" s="40" t="s">
        <v>441</v>
      </c>
      <c r="D769" s="35">
        <v>45579</v>
      </c>
    </row>
    <row r="770" spans="1:4" x14ac:dyDescent="0.3">
      <c r="A770" s="57" t="str">
        <f t="shared" si="19"/>
        <v>00040845579</v>
      </c>
      <c r="B770" s="37" t="s">
        <v>747</v>
      </c>
      <c r="C770" s="40" t="s">
        <v>736</v>
      </c>
      <c r="D770" s="35">
        <v>45579</v>
      </c>
    </row>
    <row r="771" spans="1:4" x14ac:dyDescent="0.3">
      <c r="A771" s="57" t="str">
        <f t="shared" si="19"/>
        <v>0000245579</v>
      </c>
      <c r="B771" s="37" t="s">
        <v>692</v>
      </c>
      <c r="C771" s="40" t="s">
        <v>693</v>
      </c>
      <c r="D771" s="35">
        <v>45579</v>
      </c>
    </row>
    <row r="772" spans="1:4" x14ac:dyDescent="0.3">
      <c r="A772" s="57" t="str">
        <f t="shared" si="19"/>
        <v>00023845579</v>
      </c>
      <c r="B772" s="37" t="s">
        <v>249</v>
      </c>
      <c r="C772" s="40" t="s">
        <v>78</v>
      </c>
      <c r="D772" s="35">
        <v>45579</v>
      </c>
    </row>
    <row r="773" spans="1:4" x14ac:dyDescent="0.3">
      <c r="A773" s="57" t="str">
        <f t="shared" si="19"/>
        <v>00034345579</v>
      </c>
      <c r="B773" s="37" t="s">
        <v>187</v>
      </c>
      <c r="C773" s="40" t="s">
        <v>34</v>
      </c>
      <c r="D773" s="35">
        <v>45579</v>
      </c>
    </row>
    <row r="774" spans="1:4" x14ac:dyDescent="0.3">
      <c r="A774" s="57" t="str">
        <f t="shared" si="19"/>
        <v>00034445579</v>
      </c>
      <c r="B774" s="37" t="s">
        <v>186</v>
      </c>
      <c r="C774" s="40" t="s">
        <v>347</v>
      </c>
      <c r="D774" s="35">
        <v>45579</v>
      </c>
    </row>
    <row r="775" spans="1:4" x14ac:dyDescent="0.3">
      <c r="A775" s="57" t="str">
        <f t="shared" si="19"/>
        <v>00034645579</v>
      </c>
      <c r="B775" s="37" t="s">
        <v>184</v>
      </c>
      <c r="C775" s="40" t="s">
        <v>348</v>
      </c>
      <c r="D775" s="35">
        <v>45579</v>
      </c>
    </row>
    <row r="776" spans="1:4" x14ac:dyDescent="0.3">
      <c r="A776" s="57" t="str">
        <f t="shared" si="19"/>
        <v>00034745579</v>
      </c>
      <c r="B776" s="37" t="s">
        <v>183</v>
      </c>
      <c r="C776" s="40" t="s">
        <v>35</v>
      </c>
      <c r="D776" s="35">
        <v>45579</v>
      </c>
    </row>
    <row r="777" spans="1:4" x14ac:dyDescent="0.3">
      <c r="A777" s="57" t="str">
        <f t="shared" si="19"/>
        <v>00035545579</v>
      </c>
      <c r="B777" s="37" t="s">
        <v>176</v>
      </c>
      <c r="C777" s="40" t="s">
        <v>38</v>
      </c>
      <c r="D777" s="35">
        <v>45579</v>
      </c>
    </row>
    <row r="778" spans="1:4" x14ac:dyDescent="0.3">
      <c r="A778" s="57" t="str">
        <f t="shared" si="19"/>
        <v>00036545579</v>
      </c>
      <c r="B778" s="37" t="s">
        <v>320</v>
      </c>
      <c r="C778" s="40" t="s">
        <v>354</v>
      </c>
      <c r="D778" s="35">
        <v>45579</v>
      </c>
    </row>
    <row r="779" spans="1:4" x14ac:dyDescent="0.3">
      <c r="A779" s="57" t="str">
        <f t="shared" si="19"/>
        <v>004001845579</v>
      </c>
      <c r="B779" s="37" t="s">
        <v>152</v>
      </c>
      <c r="C779" s="40" t="s">
        <v>58</v>
      </c>
      <c r="D779" s="35">
        <v>45579</v>
      </c>
    </row>
    <row r="780" spans="1:4" x14ac:dyDescent="0.3">
      <c r="A780" s="57" t="str">
        <f t="shared" si="19"/>
        <v>004000545579</v>
      </c>
      <c r="B780" s="37" t="s">
        <v>155</v>
      </c>
      <c r="C780" s="40" t="s">
        <v>45</v>
      </c>
      <c r="D780" s="35">
        <v>45579</v>
      </c>
    </row>
    <row r="781" spans="1:4" x14ac:dyDescent="0.3">
      <c r="A781" s="57" t="str">
        <f t="shared" si="19"/>
        <v>004000645579</v>
      </c>
      <c r="B781" s="37" t="s">
        <v>658</v>
      </c>
      <c r="C781" s="40" t="s">
        <v>647</v>
      </c>
      <c r="D781" s="35">
        <v>45579</v>
      </c>
    </row>
    <row r="782" spans="1:4" x14ac:dyDescent="0.3">
      <c r="A782" s="57" t="str">
        <f t="shared" si="19"/>
        <v>004001045579</v>
      </c>
      <c r="B782" s="37" t="s">
        <v>659</v>
      </c>
      <c r="C782" s="40" t="s">
        <v>671</v>
      </c>
      <c r="D782" s="35">
        <v>45579</v>
      </c>
    </row>
    <row r="783" spans="1:4" x14ac:dyDescent="0.3">
      <c r="A783" s="57" t="str">
        <f t="shared" si="19"/>
        <v>004001145579</v>
      </c>
      <c r="B783" s="37" t="s">
        <v>660</v>
      </c>
      <c r="C783" s="40" t="s">
        <v>649</v>
      </c>
      <c r="D783" s="35">
        <v>45579</v>
      </c>
    </row>
    <row r="784" spans="1:4" x14ac:dyDescent="0.3">
      <c r="A784" s="57" t="str">
        <f t="shared" si="19"/>
        <v>00034545579</v>
      </c>
      <c r="B784" s="37" t="s">
        <v>185</v>
      </c>
      <c r="C784" s="40" t="s">
        <v>888</v>
      </c>
      <c r="D784" s="35">
        <v>45579</v>
      </c>
    </row>
    <row r="785" spans="1:18" x14ac:dyDescent="0.3">
      <c r="A785" s="57" t="str">
        <f t="shared" si="19"/>
        <v>004000145579</v>
      </c>
      <c r="B785" s="37" t="s">
        <v>828</v>
      </c>
      <c r="C785" s="40" t="s">
        <v>852</v>
      </c>
      <c r="D785" s="35">
        <v>45579</v>
      </c>
    </row>
    <row r="786" spans="1:18" x14ac:dyDescent="0.3">
      <c r="A786" s="57" t="str">
        <f t="shared" si="19"/>
        <v>00042045579</v>
      </c>
      <c r="B786" s="37" t="s">
        <v>752</v>
      </c>
      <c r="C786" s="40" t="s">
        <v>755</v>
      </c>
      <c r="D786" s="35">
        <v>45579</v>
      </c>
    </row>
    <row r="787" spans="1:18" x14ac:dyDescent="0.3">
      <c r="A787" s="57" t="str">
        <f t="shared" si="19"/>
        <v>004000445579</v>
      </c>
      <c r="B787" s="37" t="s">
        <v>657</v>
      </c>
      <c r="C787" s="40" t="s">
        <v>646</v>
      </c>
      <c r="D787" s="35">
        <v>45579</v>
      </c>
    </row>
    <row r="788" spans="1:18" x14ac:dyDescent="0.3">
      <c r="A788" s="57" t="str">
        <f t="shared" si="19"/>
        <v>00047745579</v>
      </c>
      <c r="B788" s="37" t="s">
        <v>904</v>
      </c>
      <c r="C788" s="40" t="s">
        <v>893</v>
      </c>
      <c r="D788" s="35">
        <v>45579</v>
      </c>
    </row>
    <row r="789" spans="1:18" x14ac:dyDescent="0.3">
      <c r="A789" s="57" t="str">
        <f t="shared" si="19"/>
        <v>00006945579</v>
      </c>
      <c r="B789" s="37" t="s">
        <v>289</v>
      </c>
      <c r="C789" s="40" t="s">
        <v>317</v>
      </c>
      <c r="D789" s="35">
        <v>45579</v>
      </c>
    </row>
    <row r="790" spans="1:18" x14ac:dyDescent="0.3">
      <c r="A790" s="57" t="str">
        <f t="shared" si="19"/>
        <v>004000745579</v>
      </c>
      <c r="B790" s="37" t="s">
        <v>153</v>
      </c>
      <c r="C790" s="40" t="s">
        <v>46</v>
      </c>
      <c r="D790" s="35">
        <v>45579</v>
      </c>
    </row>
    <row r="791" spans="1:18" ht="14.4" x14ac:dyDescent="0.3">
      <c r="A791" s="57" t="str">
        <f t="shared" si="19"/>
        <v>00037245579</v>
      </c>
      <c r="B791" s="37" t="s">
        <v>599</v>
      </c>
      <c r="C791" s="40" t="s">
        <v>982</v>
      </c>
      <c r="D791" s="35">
        <v>45579</v>
      </c>
      <c r="F791" s="107">
        <f>VLOOKUP(B791,Precios!$A$5:J24999,10,0)</f>
        <v>1189.8050999999998</v>
      </c>
      <c r="G791" s="107">
        <f>+E791*F791</f>
        <v>0</v>
      </c>
      <c r="I791" s="57"/>
      <c r="J791" s="57"/>
      <c r="K791" s="75"/>
      <c r="L791" s="114"/>
      <c r="M791" s="114"/>
      <c r="O791" s="113">
        <f>+N791+D791</f>
        <v>45579</v>
      </c>
      <c r="P791" s="117">
        <f>+WEEKDAY(O791)</f>
        <v>2</v>
      </c>
      <c r="Q791" s="116">
        <f>+IF(P791&gt;5,WEEKNUM(O791)+1,WEEKNUM(O791))</f>
        <v>42</v>
      </c>
      <c r="R791" s="116">
        <f>+YEAR(O791)</f>
        <v>2024</v>
      </c>
    </row>
    <row r="792" spans="1:18" x14ac:dyDescent="0.3">
      <c r="A792" s="57" t="str">
        <f t="shared" si="19"/>
        <v>00046245579</v>
      </c>
      <c r="B792" s="37" t="s">
        <v>895</v>
      </c>
      <c r="C792" s="40" t="s">
        <v>983</v>
      </c>
      <c r="D792" s="35">
        <v>45579</v>
      </c>
    </row>
    <row r="793" spans="1:18" x14ac:dyDescent="0.3">
      <c r="A793" s="57" t="str">
        <f t="shared" si="19"/>
        <v>00045445579</v>
      </c>
      <c r="B793" s="37" t="s">
        <v>825</v>
      </c>
      <c r="C793" s="40" t="s">
        <v>808</v>
      </c>
      <c r="D793" s="35">
        <v>45579</v>
      </c>
    </row>
    <row r="794" spans="1:18" x14ac:dyDescent="0.3">
      <c r="A794" s="57" t="str">
        <f t="shared" si="19"/>
        <v>00027345579</v>
      </c>
      <c r="B794" s="37" t="s">
        <v>238</v>
      </c>
      <c r="C794" s="40" t="s">
        <v>82</v>
      </c>
      <c r="D794" s="35">
        <v>45579</v>
      </c>
    </row>
    <row r="795" spans="1:18" x14ac:dyDescent="0.3">
      <c r="A795" s="57" t="str">
        <f t="shared" si="19"/>
        <v>00017245579</v>
      </c>
      <c r="B795" s="37" t="s">
        <v>270</v>
      </c>
      <c r="C795" s="40" t="s">
        <v>315</v>
      </c>
      <c r="D795" s="35">
        <v>45579</v>
      </c>
    </row>
    <row r="796" spans="1:18" x14ac:dyDescent="0.3">
      <c r="A796" s="57" t="str">
        <f t="shared" si="19"/>
        <v>009003045579</v>
      </c>
      <c r="B796" s="37" t="s">
        <v>137</v>
      </c>
      <c r="C796" s="40" t="s">
        <v>52</v>
      </c>
      <c r="D796" s="35">
        <v>45579</v>
      </c>
    </row>
    <row r="797" spans="1:18" ht="14.4" x14ac:dyDescent="0.3">
      <c r="A797" s="57" t="str">
        <f t="shared" si="19"/>
        <v>009000645579</v>
      </c>
      <c r="B797" s="37" t="s">
        <v>139</v>
      </c>
      <c r="C797" s="40" t="s">
        <v>51</v>
      </c>
      <c r="D797" s="35">
        <v>45579</v>
      </c>
      <c r="E797" s="71">
        <v>1000</v>
      </c>
      <c r="F797" s="107">
        <f>VLOOKUP(B797,Precios!$A$5:J24889,10,0)</f>
        <v>1768</v>
      </c>
      <c r="G797" s="107">
        <f>+E797*F797</f>
        <v>1768000</v>
      </c>
      <c r="I797" s="110" t="s">
        <v>999</v>
      </c>
      <c r="J797" s="110" t="s">
        <v>1107</v>
      </c>
      <c r="L797" s="114" t="s">
        <v>1064</v>
      </c>
      <c r="M797" s="114" t="s">
        <v>1065</v>
      </c>
      <c r="N797" s="112">
        <v>30</v>
      </c>
      <c r="O797" s="113">
        <f>+N797+D797</f>
        <v>45609</v>
      </c>
      <c r="P797" s="117">
        <f>+WEEKDAY(O797)</f>
        <v>4</v>
      </c>
      <c r="Q797" s="116">
        <f>+IF(P797&gt;5,WEEKNUM(O797)+1,WEEKNUM(O797))</f>
        <v>46</v>
      </c>
      <c r="R797" s="116">
        <f>+YEAR(O797)</f>
        <v>2024</v>
      </c>
    </row>
    <row r="798" spans="1:18" x14ac:dyDescent="0.3">
      <c r="A798" s="57" t="str">
        <f t="shared" si="19"/>
        <v>009000345579</v>
      </c>
      <c r="B798" s="37" t="s">
        <v>638</v>
      </c>
      <c r="C798" s="40" t="s">
        <v>1202</v>
      </c>
      <c r="D798" s="35">
        <v>45579</v>
      </c>
    </row>
    <row r="799" spans="1:18" x14ac:dyDescent="0.3">
      <c r="A799" s="57" t="str">
        <f t="shared" si="19"/>
        <v>009002645579</v>
      </c>
      <c r="B799" s="37" t="s">
        <v>666</v>
      </c>
      <c r="C799" s="40" t="s">
        <v>672</v>
      </c>
      <c r="D799" s="35">
        <v>45579</v>
      </c>
    </row>
    <row r="800" spans="1:18" x14ac:dyDescent="0.3">
      <c r="A800" s="57" t="str">
        <f t="shared" si="19"/>
        <v>005000945579</v>
      </c>
      <c r="B800" s="37" t="s">
        <v>379</v>
      </c>
      <c r="C800" s="40" t="s">
        <v>355</v>
      </c>
      <c r="D800" s="35">
        <v>45579</v>
      </c>
    </row>
    <row r="801" spans="1:18" x14ac:dyDescent="0.3">
      <c r="A801" s="57" t="str">
        <f t="shared" si="19"/>
        <v>00017445579</v>
      </c>
      <c r="B801" s="37" t="s">
        <v>631</v>
      </c>
      <c r="C801" s="40" t="s">
        <v>622</v>
      </c>
      <c r="D801" s="35">
        <v>45579</v>
      </c>
    </row>
    <row r="802" spans="1:18" x14ac:dyDescent="0.3">
      <c r="A802" s="57" t="str">
        <f t="shared" ref="A802:A865" si="20">+TRIM(B802)&amp;D802</f>
        <v>00021245579</v>
      </c>
      <c r="B802" s="37" t="s">
        <v>254</v>
      </c>
      <c r="C802" s="40" t="s">
        <v>316</v>
      </c>
      <c r="D802" s="35">
        <v>45579</v>
      </c>
    </row>
    <row r="803" spans="1:18" x14ac:dyDescent="0.3">
      <c r="A803" s="57" t="str">
        <f t="shared" si="20"/>
        <v>0005270145579</v>
      </c>
      <c r="B803" s="37" t="s">
        <v>1257</v>
      </c>
      <c r="C803" s="40" t="s">
        <v>1258</v>
      </c>
      <c r="D803" s="35">
        <v>45579</v>
      </c>
    </row>
    <row r="804" spans="1:18" x14ac:dyDescent="0.3">
      <c r="A804" s="57" t="str">
        <f t="shared" si="20"/>
        <v>00049645579</v>
      </c>
      <c r="B804" s="37" t="s">
        <v>971</v>
      </c>
      <c r="C804" s="40" t="s">
        <v>969</v>
      </c>
      <c r="D804" s="35">
        <v>45579</v>
      </c>
    </row>
    <row r="805" spans="1:18" ht="14.4" x14ac:dyDescent="0.3">
      <c r="A805" s="57" t="str">
        <f t="shared" si="20"/>
        <v>00053045579</v>
      </c>
      <c r="B805" s="37" t="s">
        <v>1206</v>
      </c>
      <c r="C805" s="40" t="s">
        <v>1207</v>
      </c>
      <c r="D805" s="35">
        <v>45579</v>
      </c>
      <c r="F805" s="107">
        <f>VLOOKUP(B805,Precios!$A$5:J25023,10,0)</f>
        <v>1536.7</v>
      </c>
      <c r="G805" s="107">
        <f>+E805*F805</f>
        <v>0</v>
      </c>
      <c r="K805" s="75"/>
      <c r="L805" s="130"/>
      <c r="M805" s="130"/>
      <c r="O805" s="113">
        <f>+N805+D805</f>
        <v>45579</v>
      </c>
      <c r="P805" s="117">
        <f>+WEEKDAY(O805)</f>
        <v>2</v>
      </c>
      <c r="Q805" s="116">
        <f>+IF(P805&gt;5,WEEKNUM(O805)+1,WEEKNUM(O805))</f>
        <v>42</v>
      </c>
      <c r="R805" s="116">
        <f>+YEAR(O805)</f>
        <v>2024</v>
      </c>
    </row>
    <row r="806" spans="1:18" ht="14.4" x14ac:dyDescent="0.3">
      <c r="A806" s="57" t="str">
        <f t="shared" si="20"/>
        <v>0004520345579</v>
      </c>
      <c r="B806" s="37" t="s">
        <v>1253</v>
      </c>
      <c r="C806" s="40" t="s">
        <v>990</v>
      </c>
      <c r="D806" s="35">
        <v>45579</v>
      </c>
      <c r="L806" s="114"/>
      <c r="M806" s="114"/>
      <c r="O806" s="113"/>
      <c r="P806" s="117">
        <f>+WEEKDAY(O806)</f>
        <v>7</v>
      </c>
      <c r="Q806" s="116">
        <f>+IF(P806&gt;5,WEEKNUM(O806)+1,WEEKNUM(O806))</f>
        <v>1</v>
      </c>
      <c r="R806" s="116">
        <f>+YEAR(O806)</f>
        <v>1900</v>
      </c>
    </row>
    <row r="807" spans="1:18" x14ac:dyDescent="0.3">
      <c r="A807" s="57" t="str">
        <f t="shared" si="20"/>
        <v>0004790245579</v>
      </c>
      <c r="B807" s="37" t="s">
        <v>1288</v>
      </c>
      <c r="C807" s="40" t="s">
        <v>878</v>
      </c>
      <c r="D807" s="35">
        <v>45579</v>
      </c>
    </row>
    <row r="808" spans="1:18" ht="14.4" x14ac:dyDescent="0.3">
      <c r="A808" s="57" t="str">
        <f t="shared" si="20"/>
        <v>00052445579</v>
      </c>
      <c r="B808" s="37" t="s">
        <v>997</v>
      </c>
      <c r="C808" s="40" t="s">
        <v>998</v>
      </c>
      <c r="D808" s="35">
        <v>45579</v>
      </c>
      <c r="F808" s="107">
        <f>VLOOKUP(B808,Precios!$A$5:J25025,10,0)</f>
        <v>28.2898</v>
      </c>
      <c r="G808" s="107">
        <f>+E808*F808</f>
        <v>0</v>
      </c>
      <c r="J808" s="57"/>
      <c r="K808" s="75"/>
      <c r="L808" s="114"/>
      <c r="M808" s="114"/>
      <c r="O808" s="113">
        <f>+N808+D808</f>
        <v>45579</v>
      </c>
      <c r="P808" s="117">
        <f>+WEEKDAY(O808)</f>
        <v>2</v>
      </c>
      <c r="Q808" s="116">
        <f>+IF(P808&gt;5,WEEKNUM(O808)+1,WEEKNUM(O808))</f>
        <v>42</v>
      </c>
      <c r="R808" s="116">
        <f>+YEAR(O808)</f>
        <v>2024</v>
      </c>
    </row>
    <row r="809" spans="1:18" ht="14.4" x14ac:dyDescent="0.3">
      <c r="A809" s="57" t="str">
        <f t="shared" si="20"/>
        <v>0005330045586</v>
      </c>
      <c r="B809" s="7" t="s">
        <v>1440</v>
      </c>
      <c r="C809" s="7" t="s">
        <v>1441</v>
      </c>
      <c r="D809" s="35">
        <v>45586</v>
      </c>
      <c r="E809" s="71">
        <f>15*600</f>
        <v>9000</v>
      </c>
      <c r="F809" s="107">
        <f>VLOOKUP(B809,Precios!$A$5:J25026,10,0)</f>
        <v>53.457799999999999</v>
      </c>
      <c r="G809" s="107">
        <f>+E809*F809</f>
        <v>481120.2</v>
      </c>
      <c r="I809" s="110" t="s">
        <v>999</v>
      </c>
      <c r="J809" s="57" t="s">
        <v>1107</v>
      </c>
      <c r="K809" s="75"/>
      <c r="L809" s="114" t="s">
        <v>1074</v>
      </c>
      <c r="M809" s="114" t="s">
        <v>1075</v>
      </c>
      <c r="N809" s="112">
        <v>45</v>
      </c>
      <c r="O809" s="113">
        <f>+N809+D809</f>
        <v>45631</v>
      </c>
      <c r="P809" s="117">
        <f>+WEEKDAY(O809)</f>
        <v>5</v>
      </c>
      <c r="Q809" s="116">
        <f>+IF(P809&gt;5,WEEKNUM(O809)+1,WEEKNUM(O809))</f>
        <v>49</v>
      </c>
      <c r="R809" s="116">
        <f>+YEAR(O809)</f>
        <v>2024</v>
      </c>
    </row>
    <row r="810" spans="1:18" ht="14.4" x14ac:dyDescent="0.3">
      <c r="A810" s="57" t="str">
        <f t="shared" si="20"/>
        <v>00043445579</v>
      </c>
      <c r="B810" s="37" t="s">
        <v>1018</v>
      </c>
      <c r="C810" s="40" t="s">
        <v>1019</v>
      </c>
      <c r="D810" s="35">
        <v>45579</v>
      </c>
      <c r="F810" s="107">
        <f>VLOOKUP(B810,Precios!$A$5:J25030,10,0)</f>
        <v>1283.568</v>
      </c>
      <c r="G810" s="107">
        <f>+E810*F810</f>
        <v>0</v>
      </c>
      <c r="K810" s="75"/>
      <c r="L810" s="7"/>
      <c r="M810" s="7"/>
      <c r="O810" s="113">
        <f>+N810+D810</f>
        <v>45579</v>
      </c>
      <c r="P810" s="117">
        <f>+WEEKDAY(O810)</f>
        <v>2</v>
      </c>
      <c r="Q810" s="116">
        <f>+IF(P810&gt;5,WEEKNUM(O810)+1,WEEKNUM(O810))</f>
        <v>42</v>
      </c>
      <c r="R810" s="116">
        <f>+YEAR(O810)</f>
        <v>2024</v>
      </c>
    </row>
    <row r="811" spans="1:18" x14ac:dyDescent="0.3">
      <c r="A811" s="57" t="str">
        <f t="shared" si="20"/>
        <v>00001045579</v>
      </c>
      <c r="B811" s="37" t="s">
        <v>1004</v>
      </c>
      <c r="C811" s="40" t="s">
        <v>1498</v>
      </c>
      <c r="D811" s="35">
        <v>45579</v>
      </c>
    </row>
    <row r="812" spans="1:18" x14ac:dyDescent="0.3">
      <c r="A812" s="57" t="str">
        <f t="shared" si="20"/>
        <v>0003600345579</v>
      </c>
      <c r="B812" s="37" t="s">
        <v>1499</v>
      </c>
      <c r="C812" s="40" t="s">
        <v>87</v>
      </c>
      <c r="D812" s="35">
        <v>45579</v>
      </c>
    </row>
    <row r="813" spans="1:18" x14ac:dyDescent="0.3">
      <c r="A813" s="57" t="str">
        <f t="shared" si="20"/>
        <v>0003610245579</v>
      </c>
      <c r="B813" s="37" t="s">
        <v>1501</v>
      </c>
      <c r="C813" s="40" t="s">
        <v>40</v>
      </c>
      <c r="D813" s="35">
        <v>45579</v>
      </c>
    </row>
    <row r="814" spans="1:18" x14ac:dyDescent="0.3">
      <c r="A814" s="57" t="str">
        <f t="shared" si="20"/>
        <v>10008745579</v>
      </c>
      <c r="B814" s="37" t="s">
        <v>1022</v>
      </c>
      <c r="C814" s="40" t="s">
        <v>1503</v>
      </c>
      <c r="D814" s="35">
        <v>45579</v>
      </c>
    </row>
    <row r="815" spans="1:18" x14ac:dyDescent="0.3">
      <c r="A815" s="57" t="str">
        <f t="shared" si="20"/>
        <v>0003620245579</v>
      </c>
      <c r="B815" s="37" t="s">
        <v>1504</v>
      </c>
      <c r="C815" s="40" t="s">
        <v>41</v>
      </c>
      <c r="D815" s="35">
        <v>45579</v>
      </c>
    </row>
    <row r="816" spans="1:18" x14ac:dyDescent="0.3">
      <c r="A816" s="57" t="str">
        <f t="shared" si="20"/>
        <v>PACK0680345579</v>
      </c>
      <c r="B816" s="37" t="s">
        <v>1479</v>
      </c>
      <c r="C816" s="40" t="s">
        <v>89</v>
      </c>
      <c r="D816" s="35">
        <v>45579</v>
      </c>
    </row>
    <row r="817" spans="1:18" x14ac:dyDescent="0.3">
      <c r="A817" s="57" t="str">
        <f t="shared" si="20"/>
        <v>0004230145579</v>
      </c>
      <c r="B817" s="37" t="s">
        <v>1473</v>
      </c>
      <c r="C817" s="40" t="s">
        <v>769</v>
      </c>
      <c r="D817" s="35">
        <v>45579</v>
      </c>
    </row>
    <row r="818" spans="1:18" x14ac:dyDescent="0.3">
      <c r="A818" s="57" t="str">
        <f t="shared" si="20"/>
        <v>0003150245579</v>
      </c>
      <c r="B818" s="37" t="s">
        <v>1513</v>
      </c>
      <c r="C818" s="40" t="s">
        <v>83</v>
      </c>
      <c r="D818" s="35">
        <v>45579</v>
      </c>
    </row>
    <row r="819" spans="1:18" x14ac:dyDescent="0.3">
      <c r="A819" s="57" t="str">
        <f t="shared" si="20"/>
        <v>0003160245579</v>
      </c>
      <c r="B819" s="37" t="s">
        <v>1514</v>
      </c>
      <c r="C819" s="40" t="s">
        <v>84</v>
      </c>
      <c r="D819" s="35">
        <v>45579</v>
      </c>
    </row>
    <row r="820" spans="1:18" x14ac:dyDescent="0.3">
      <c r="A820" s="57" t="str">
        <f t="shared" si="20"/>
        <v>PACK0670345579</v>
      </c>
      <c r="B820" s="37" t="s">
        <v>1480</v>
      </c>
      <c r="C820" s="40" t="s">
        <v>113</v>
      </c>
      <c r="D820" s="35">
        <v>45579</v>
      </c>
    </row>
    <row r="821" spans="1:18" x14ac:dyDescent="0.3">
      <c r="A821" s="57" t="str">
        <f t="shared" si="20"/>
        <v>0002780145579</v>
      </c>
      <c r="B821" s="37" t="s">
        <v>1472</v>
      </c>
      <c r="C821" s="40" t="s">
        <v>69</v>
      </c>
      <c r="D821" s="35">
        <v>45579</v>
      </c>
    </row>
    <row r="822" spans="1:18" x14ac:dyDescent="0.3">
      <c r="A822" s="57" t="str">
        <f t="shared" si="20"/>
        <v>0002760145579</v>
      </c>
      <c r="B822" s="37" t="s">
        <v>1471</v>
      </c>
      <c r="C822" s="40" t="s">
        <v>67</v>
      </c>
      <c r="D822" s="35">
        <v>45579</v>
      </c>
    </row>
    <row r="823" spans="1:18" x14ac:dyDescent="0.3">
      <c r="A823" s="57" t="str">
        <f t="shared" si="20"/>
        <v>0002790145579</v>
      </c>
      <c r="B823" s="37" t="s">
        <v>1470</v>
      </c>
      <c r="C823" s="40" t="s">
        <v>62</v>
      </c>
      <c r="D823" s="35">
        <v>45579</v>
      </c>
    </row>
    <row r="824" spans="1:18" x14ac:dyDescent="0.3">
      <c r="A824" s="57" t="str">
        <f t="shared" si="20"/>
        <v>0011008945579</v>
      </c>
      <c r="B824" s="37" t="s">
        <v>966</v>
      </c>
      <c r="C824" s="40" t="s">
        <v>1828</v>
      </c>
      <c r="D824" s="35">
        <v>45579</v>
      </c>
    </row>
    <row r="825" spans="1:18" x14ac:dyDescent="0.3">
      <c r="A825" s="57" t="str">
        <f t="shared" si="20"/>
        <v>0003630245579</v>
      </c>
      <c r="B825" s="37" t="s">
        <v>1512</v>
      </c>
      <c r="C825" s="40" t="s">
        <v>42</v>
      </c>
      <c r="D825" s="35">
        <v>45579</v>
      </c>
    </row>
    <row r="826" spans="1:18" ht="14.4" x14ac:dyDescent="0.3">
      <c r="A826" s="57" t="str">
        <f t="shared" si="20"/>
        <v>0004720345579</v>
      </c>
      <c r="B826" s="37" t="s">
        <v>1336</v>
      </c>
      <c r="C826" s="40" t="s">
        <v>1848</v>
      </c>
      <c r="D826" s="35">
        <v>45579</v>
      </c>
      <c r="E826" s="71">
        <f>10*1200</f>
        <v>12000</v>
      </c>
      <c r="F826" s="107">
        <f>VLOOKUP(B826,Precios!$A$5:J24933,10,0)</f>
        <v>290.71459999999996</v>
      </c>
      <c r="G826" s="107">
        <f>+E826*F826</f>
        <v>3488575.1999999997</v>
      </c>
      <c r="H826" s="34" t="s">
        <v>2281</v>
      </c>
      <c r="I826" s="110" t="s">
        <v>999</v>
      </c>
      <c r="J826" s="110" t="s">
        <v>1107</v>
      </c>
      <c r="K826" s="75"/>
      <c r="L826" s="114" t="s">
        <v>1851</v>
      </c>
      <c r="M826" s="114" t="s">
        <v>1063</v>
      </c>
      <c r="N826" s="112">
        <v>30</v>
      </c>
      <c r="O826" s="113">
        <f>+N826+D826</f>
        <v>45609</v>
      </c>
      <c r="P826" s="117">
        <f>+WEEKDAY(O826)</f>
        <v>4</v>
      </c>
      <c r="Q826" s="116">
        <f>+IF(P826&gt;5,WEEKNUM(O826)+1,WEEKNUM(O826))</f>
        <v>46</v>
      </c>
      <c r="R826" s="116">
        <f>+YEAR(O826)</f>
        <v>2024</v>
      </c>
    </row>
    <row r="827" spans="1:18" x14ac:dyDescent="0.3">
      <c r="A827" s="57" t="str">
        <f t="shared" si="20"/>
        <v>00054445579</v>
      </c>
      <c r="B827" s="37" t="s">
        <v>1956</v>
      </c>
      <c r="C827" s="40" t="s">
        <v>1957</v>
      </c>
      <c r="D827" s="35">
        <v>45579</v>
      </c>
    </row>
    <row r="828" spans="1:18" x14ac:dyDescent="0.3">
      <c r="A828" s="57" t="str">
        <f t="shared" si="20"/>
        <v>00050045579</v>
      </c>
      <c r="B828" s="37" t="s">
        <v>975</v>
      </c>
      <c r="C828" s="40" t="s">
        <v>1413</v>
      </c>
      <c r="D828" s="35">
        <v>45579</v>
      </c>
    </row>
    <row r="829" spans="1:18" x14ac:dyDescent="0.3">
      <c r="A829" s="57" t="str">
        <f t="shared" si="20"/>
        <v>00050145579</v>
      </c>
      <c r="B829" s="37" t="s">
        <v>980</v>
      </c>
      <c r="C829" s="40" t="s">
        <v>2151</v>
      </c>
      <c r="D829" s="35">
        <v>45579</v>
      </c>
    </row>
    <row r="830" spans="1:18" ht="14.4" x14ac:dyDescent="0.3">
      <c r="A830" s="57" t="str">
        <f t="shared" si="20"/>
        <v>0003910345579</v>
      </c>
      <c r="B830" s="37" t="s">
        <v>1296</v>
      </c>
      <c r="C830" s="40" t="s">
        <v>687</v>
      </c>
      <c r="D830" s="35">
        <v>45579</v>
      </c>
      <c r="E830" s="71">
        <f>20*280</f>
        <v>5600</v>
      </c>
      <c r="F830" s="107">
        <f>VLOOKUP(B830,Precios!$A$5:J25035,10,0)</f>
        <v>932.18399999999997</v>
      </c>
      <c r="G830" s="107">
        <f>+E830*F830</f>
        <v>5220230.3999999994</v>
      </c>
      <c r="H830" s="34" t="s">
        <v>2323</v>
      </c>
      <c r="I830" s="110" t="s">
        <v>999</v>
      </c>
      <c r="J830" s="110" t="s">
        <v>1107</v>
      </c>
      <c r="L830" s="114" t="s">
        <v>1083</v>
      </c>
      <c r="M830" s="114" t="s">
        <v>1084</v>
      </c>
      <c r="N830" s="112">
        <v>45</v>
      </c>
      <c r="O830" s="113">
        <f>+N830+D830</f>
        <v>45624</v>
      </c>
      <c r="P830" s="117">
        <f>+WEEKDAY(O830)</f>
        <v>5</v>
      </c>
      <c r="Q830" s="116">
        <f>+IF(P830&gt;5,WEEKNUM(O830)+1,WEEKNUM(O830))</f>
        <v>48</v>
      </c>
      <c r="R830" s="116">
        <f>+YEAR(O830)</f>
        <v>2024</v>
      </c>
    </row>
    <row r="831" spans="1:18" x14ac:dyDescent="0.3">
      <c r="A831" s="57" t="str">
        <f t="shared" si="20"/>
        <v>0004210145579</v>
      </c>
      <c r="B831" s="37" t="s">
        <v>1448</v>
      </c>
      <c r="C831" s="40" t="s">
        <v>758</v>
      </c>
      <c r="D831" s="35">
        <v>45579</v>
      </c>
    </row>
    <row r="832" spans="1:18" ht="14.4" x14ac:dyDescent="0.3">
      <c r="A832" s="57" t="str">
        <f t="shared" si="20"/>
        <v>PACK0860345579</v>
      </c>
      <c r="B832" s="37" t="s">
        <v>1774</v>
      </c>
      <c r="C832" s="40" t="s">
        <v>322</v>
      </c>
      <c r="D832" s="35">
        <v>45579</v>
      </c>
      <c r="F832" s="107">
        <f>VLOOKUP(B832,Precios!$A$5:J25037,10,0)</f>
        <v>922.90329999999994</v>
      </c>
      <c r="G832" s="107">
        <f>+E832*F832</f>
        <v>0</v>
      </c>
      <c r="L832" s="114"/>
      <c r="M832" s="114"/>
      <c r="O832" s="113">
        <f>+N832+D832</f>
        <v>45579</v>
      </c>
      <c r="P832" s="117">
        <f>+WEEKDAY(O832)</f>
        <v>2</v>
      </c>
      <c r="Q832" s="116">
        <f>+IF(P832&gt;5,WEEKNUM(O832)+1,WEEKNUM(O832))</f>
        <v>42</v>
      </c>
      <c r="R832" s="116">
        <f>+YEAR(O832)</f>
        <v>2024</v>
      </c>
    </row>
    <row r="833" spans="1:18" x14ac:dyDescent="0.3">
      <c r="A833" s="57" t="str">
        <f t="shared" si="20"/>
        <v>00053645579</v>
      </c>
      <c r="B833" s="37" t="s">
        <v>1845</v>
      </c>
      <c r="C833" s="40" t="s">
        <v>1846</v>
      </c>
      <c r="D833" s="35">
        <v>45579</v>
      </c>
    </row>
    <row r="834" spans="1:18" x14ac:dyDescent="0.3">
      <c r="A834" s="57" t="str">
        <f t="shared" si="20"/>
        <v>0005440045579</v>
      </c>
      <c r="B834" s="37" t="s">
        <v>2014</v>
      </c>
      <c r="C834" s="40" t="s">
        <v>2015</v>
      </c>
      <c r="D834" s="35">
        <v>45579</v>
      </c>
    </row>
    <row r="835" spans="1:18" x14ac:dyDescent="0.3">
      <c r="A835" s="57" t="str">
        <f t="shared" si="20"/>
        <v>0005450045579</v>
      </c>
      <c r="B835" s="37" t="s">
        <v>2016</v>
      </c>
      <c r="C835" s="40" t="s">
        <v>2017</v>
      </c>
      <c r="D835" s="35">
        <v>45579</v>
      </c>
    </row>
    <row r="836" spans="1:18" x14ac:dyDescent="0.3">
      <c r="A836" s="57" t="str">
        <f t="shared" si="20"/>
        <v>0005460045579</v>
      </c>
      <c r="B836" s="37" t="s">
        <v>2018</v>
      </c>
      <c r="C836" s="40" t="s">
        <v>2019</v>
      </c>
      <c r="D836" s="35">
        <v>45579</v>
      </c>
    </row>
    <row r="837" spans="1:18" x14ac:dyDescent="0.3">
      <c r="A837" s="57" t="str">
        <f t="shared" si="20"/>
        <v>0005510045579</v>
      </c>
      <c r="B837" s="37" t="s">
        <v>2020</v>
      </c>
      <c r="C837" s="40" t="s">
        <v>2021</v>
      </c>
      <c r="D837" s="35">
        <v>45579</v>
      </c>
    </row>
    <row r="838" spans="1:18" x14ac:dyDescent="0.3">
      <c r="A838" s="57" t="str">
        <f t="shared" si="20"/>
        <v>0005470045579</v>
      </c>
      <c r="B838" s="37" t="s">
        <v>2023</v>
      </c>
      <c r="C838" s="40" t="s">
        <v>2024</v>
      </c>
      <c r="D838" s="35">
        <v>45579</v>
      </c>
    </row>
    <row r="839" spans="1:18" x14ac:dyDescent="0.3">
      <c r="A839" s="57" t="str">
        <f t="shared" si="20"/>
        <v>0005480045579</v>
      </c>
      <c r="B839" s="37" t="s">
        <v>2026</v>
      </c>
      <c r="C839" s="40" t="s">
        <v>2027</v>
      </c>
      <c r="D839" s="35">
        <v>45579</v>
      </c>
    </row>
    <row r="840" spans="1:18" x14ac:dyDescent="0.3">
      <c r="A840" s="57" t="str">
        <f t="shared" si="20"/>
        <v>00054545579</v>
      </c>
      <c r="B840" s="37" t="s">
        <v>1975</v>
      </c>
      <c r="C840" s="40" t="s">
        <v>1976</v>
      </c>
      <c r="D840" s="35">
        <v>45579</v>
      </c>
    </row>
    <row r="841" spans="1:18" ht="14.4" x14ac:dyDescent="0.3">
      <c r="A841" s="57" t="str">
        <f t="shared" si="20"/>
        <v>00054745579</v>
      </c>
      <c r="B841" s="37" t="s">
        <v>2036</v>
      </c>
      <c r="C841" s="40" t="s">
        <v>2042</v>
      </c>
      <c r="D841" s="35">
        <v>45579</v>
      </c>
      <c r="E841" s="71">
        <v>5000</v>
      </c>
      <c r="F841" s="107">
        <f>VLOOKUP(B841,Precios!$A$5:J25008,10,0)</f>
        <v>6209.72</v>
      </c>
      <c r="G841" s="107">
        <f>+E841*F841</f>
        <v>31048600</v>
      </c>
      <c r="H841" s="34" t="s">
        <v>2193</v>
      </c>
      <c r="I841" s="110" t="s">
        <v>999</v>
      </c>
      <c r="J841" s="110" t="s">
        <v>1107</v>
      </c>
      <c r="K841" s="75"/>
      <c r="L841" s="7" t="s">
        <v>1984</v>
      </c>
      <c r="M841" s="7" t="s">
        <v>1985</v>
      </c>
      <c r="N841" s="112">
        <v>45</v>
      </c>
      <c r="O841" s="113">
        <f>+N841+D841</f>
        <v>45624</v>
      </c>
      <c r="P841" s="117">
        <f>+WEEKDAY(O841)</f>
        <v>5</v>
      </c>
      <c r="Q841" s="116">
        <f>+IF(P841&gt;5,WEEKNUM(O841)+1,WEEKNUM(O841))</f>
        <v>48</v>
      </c>
      <c r="R841" s="116">
        <f>+YEAR(O841)</f>
        <v>2024</v>
      </c>
    </row>
    <row r="842" spans="1:18" x14ac:dyDescent="0.3">
      <c r="A842" s="57" t="str">
        <f t="shared" si="20"/>
        <v>0003580145579</v>
      </c>
      <c r="B842" s="37" t="s">
        <v>1474</v>
      </c>
      <c r="C842" s="40" t="s">
        <v>171</v>
      </c>
      <c r="D842" s="35">
        <v>45579</v>
      </c>
    </row>
    <row r="843" spans="1:18" ht="14.4" x14ac:dyDescent="0.3">
      <c r="A843" s="57" t="str">
        <f t="shared" si="20"/>
        <v>0005490045579</v>
      </c>
      <c r="B843" s="37" t="s">
        <v>2058</v>
      </c>
      <c r="C843" s="40" t="s">
        <v>2059</v>
      </c>
      <c r="D843" s="35">
        <v>45579</v>
      </c>
      <c r="F843" s="107">
        <f>VLOOKUP(B843,Precios!$A$5:J23615,10,0)</f>
        <v>10708.5</v>
      </c>
      <c r="G843" s="107">
        <f>+E843*F843</f>
        <v>0</v>
      </c>
      <c r="L843" s="114"/>
      <c r="M843" s="114"/>
      <c r="O843" s="113">
        <f>+N843+D843</f>
        <v>45579</v>
      </c>
      <c r="P843" s="117">
        <f>+WEEKDAY(O843)</f>
        <v>2</v>
      </c>
      <c r="Q843" s="116">
        <f>+IF(P843&gt;5,WEEKNUM(O843)+1,WEEKNUM(O843))</f>
        <v>42</v>
      </c>
      <c r="R843" s="116">
        <f>+YEAR(O843)</f>
        <v>2024</v>
      </c>
    </row>
    <row r="844" spans="1:18" ht="14.4" x14ac:dyDescent="0.3">
      <c r="A844" s="57" t="str">
        <f t="shared" si="20"/>
        <v>0004220145572</v>
      </c>
      <c r="B844" s="37" t="s">
        <v>1467</v>
      </c>
      <c r="C844" s="40" t="s">
        <v>759</v>
      </c>
      <c r="D844" s="35">
        <v>45572</v>
      </c>
      <c r="E844" s="71">
        <v>436</v>
      </c>
      <c r="F844" s="107">
        <f>VLOOKUP(B844,Precios!$A$5:J23614,10,0)</f>
        <v>11011</v>
      </c>
      <c r="G844" s="107">
        <f>+E844*F844</f>
        <v>4800796</v>
      </c>
      <c r="H844" s="34" t="s">
        <v>2329</v>
      </c>
      <c r="I844" s="110" t="s">
        <v>1106</v>
      </c>
      <c r="J844" s="110" t="s">
        <v>1108</v>
      </c>
      <c r="L844" s="114" t="s">
        <v>1066</v>
      </c>
      <c r="M844" s="114" t="s">
        <v>1067</v>
      </c>
      <c r="N844" s="112">
        <v>40</v>
      </c>
      <c r="O844" s="113">
        <f>+N844+D844</f>
        <v>45612</v>
      </c>
      <c r="P844" s="117">
        <f>+WEEKDAY(O844)</f>
        <v>7</v>
      </c>
      <c r="Q844" s="116">
        <f>+IF(P844&gt;5,WEEKNUM(O844)+1,WEEKNUM(O844))</f>
        <v>47</v>
      </c>
      <c r="R844" s="116">
        <f>+YEAR(O844)</f>
        <v>2024</v>
      </c>
    </row>
    <row r="845" spans="1:18" ht="14.4" x14ac:dyDescent="0.3">
      <c r="A845" s="57" t="str">
        <f t="shared" si="20"/>
        <v>00035C45579</v>
      </c>
      <c r="B845" s="37" t="s">
        <v>2098</v>
      </c>
      <c r="C845" s="40" t="s">
        <v>2115</v>
      </c>
      <c r="D845" s="35">
        <v>45579</v>
      </c>
      <c r="F845" s="107">
        <f>VLOOKUP(B845,Precios!$A$5:J24997,10,0)</f>
        <v>493.94620000000003</v>
      </c>
      <c r="G845" s="107">
        <f>+E845*F845</f>
        <v>0</v>
      </c>
      <c r="K845" s="75"/>
      <c r="L845" s="114"/>
      <c r="M845" s="114"/>
      <c r="O845" s="113">
        <f>+N845+D845</f>
        <v>45579</v>
      </c>
      <c r="P845" s="117">
        <f>+WEEKDAY(O845)</f>
        <v>2</v>
      </c>
      <c r="Q845" s="116">
        <f>+IF(P845&gt;5,WEEKNUM(O845)+1,WEEKNUM(O845))</f>
        <v>42</v>
      </c>
      <c r="R845" s="116">
        <f>+YEAR(O845)</f>
        <v>2024</v>
      </c>
    </row>
    <row r="846" spans="1:18" x14ac:dyDescent="0.3">
      <c r="A846" s="57" t="str">
        <f t="shared" si="20"/>
        <v>00034C45579</v>
      </c>
      <c r="B846" s="37" t="s">
        <v>2097</v>
      </c>
      <c r="C846" s="40" t="s">
        <v>2125</v>
      </c>
      <c r="D846" s="35">
        <v>45579</v>
      </c>
    </row>
    <row r="847" spans="1:18" x14ac:dyDescent="0.3">
      <c r="A847" s="57" t="str">
        <f t="shared" si="20"/>
        <v>0003740345579</v>
      </c>
      <c r="B847" s="37" t="s">
        <v>1466</v>
      </c>
      <c r="C847" s="40" t="s">
        <v>841</v>
      </c>
      <c r="D847" s="35">
        <v>45579</v>
      </c>
    </row>
    <row r="848" spans="1:18" x14ac:dyDescent="0.3">
      <c r="A848" s="57" t="str">
        <f t="shared" si="20"/>
        <v>0003590145579</v>
      </c>
      <c r="B848" s="37" t="s">
        <v>1475</v>
      </c>
      <c r="C848" s="40" t="s">
        <v>352</v>
      </c>
      <c r="D848" s="35">
        <v>45579</v>
      </c>
    </row>
    <row r="849" spans="1:18" ht="14.4" x14ac:dyDescent="0.3">
      <c r="A849" s="57" t="str">
        <f t="shared" si="20"/>
        <v>006000745579</v>
      </c>
      <c r="B849" s="37" t="s">
        <v>661</v>
      </c>
      <c r="C849" s="7" t="s">
        <v>1812</v>
      </c>
      <c r="D849" s="35">
        <v>45579</v>
      </c>
    </row>
    <row r="850" spans="1:18" ht="14.4" x14ac:dyDescent="0.3">
      <c r="A850" s="57" t="str">
        <f t="shared" si="20"/>
        <v>0005280145579</v>
      </c>
      <c r="B850" s="37" t="s">
        <v>1248</v>
      </c>
      <c r="C850" s="40" t="s">
        <v>1091</v>
      </c>
      <c r="D850" s="35">
        <v>45579</v>
      </c>
      <c r="F850" s="107">
        <f>VLOOKUP(B850,Precios!$A$5:J23618,10,0)</f>
        <v>10648</v>
      </c>
      <c r="G850" s="107">
        <f>+E850*F850</f>
        <v>0</v>
      </c>
      <c r="L850" s="114"/>
      <c r="M850" s="114"/>
      <c r="O850" s="113"/>
      <c r="P850" s="117">
        <f>+WEEKDAY(O850)</f>
        <v>7</v>
      </c>
      <c r="Q850" s="116">
        <f>+IF(P850&gt;5,WEEKNUM(O850)+1,WEEKNUM(O850))</f>
        <v>1</v>
      </c>
      <c r="R850" s="116">
        <f>+YEAR(O850)</f>
        <v>1900</v>
      </c>
    </row>
    <row r="851" spans="1:18" ht="14.4" x14ac:dyDescent="0.3">
      <c r="A851" s="57" t="str">
        <f t="shared" si="20"/>
        <v>0003730445579</v>
      </c>
      <c r="B851" s="37" t="s">
        <v>2144</v>
      </c>
      <c r="C851" s="40" t="s">
        <v>597</v>
      </c>
      <c r="D851" s="35">
        <v>45579</v>
      </c>
      <c r="F851" s="107">
        <f>VLOOKUP(B851,Precios!$A$5:J23623,10,0)</f>
        <v>11434.5</v>
      </c>
      <c r="G851" s="107">
        <f>+E851*F851</f>
        <v>0</v>
      </c>
      <c r="L851" s="114"/>
      <c r="M851" s="114"/>
      <c r="O851" s="113">
        <f>+N851+D851</f>
        <v>45579</v>
      </c>
      <c r="P851" s="117">
        <f>+WEEKDAY(O851)</f>
        <v>2</v>
      </c>
      <c r="Q851" s="116">
        <f>+IF(P851&gt;5,WEEKNUM(O851)+1,WEEKNUM(O851))</f>
        <v>42</v>
      </c>
      <c r="R851" s="116">
        <f>+YEAR(O851)</f>
        <v>2024</v>
      </c>
    </row>
    <row r="852" spans="1:18" x14ac:dyDescent="0.3">
      <c r="A852" s="57" t="str">
        <f t="shared" si="20"/>
        <v>0004640345579</v>
      </c>
      <c r="B852" s="37" t="s">
        <v>1476</v>
      </c>
      <c r="C852" s="40" t="s">
        <v>892</v>
      </c>
      <c r="D852" s="35">
        <v>45579</v>
      </c>
    </row>
    <row r="853" spans="1:18" x14ac:dyDescent="0.3">
      <c r="A853" s="57" t="str">
        <f t="shared" si="20"/>
        <v>00054245579</v>
      </c>
      <c r="B853" s="37" t="s">
        <v>1070</v>
      </c>
      <c r="C853" s="40" t="s">
        <v>1955</v>
      </c>
      <c r="D853" s="35">
        <v>45579</v>
      </c>
    </row>
    <row r="854" spans="1:18" ht="14.4" x14ac:dyDescent="0.3">
      <c r="A854" s="57" t="str">
        <f t="shared" si="20"/>
        <v>0004710345579</v>
      </c>
      <c r="B854" s="37" t="s">
        <v>1827</v>
      </c>
      <c r="C854" s="40" t="s">
        <v>1511</v>
      </c>
      <c r="D854" s="35">
        <v>45579</v>
      </c>
      <c r="E854" s="71">
        <f>4*1200</f>
        <v>4800</v>
      </c>
      <c r="F854" s="107">
        <f>VLOOKUP(B854,Precios!$A$5:J24961,10,0)</f>
        <v>364.24629999999996</v>
      </c>
      <c r="G854" s="107">
        <f>+E854*F854</f>
        <v>1748382.2399999998</v>
      </c>
      <c r="H854" s="34" t="s">
        <v>2281</v>
      </c>
      <c r="I854" s="110" t="s">
        <v>999</v>
      </c>
      <c r="J854" s="110" t="s">
        <v>1107</v>
      </c>
      <c r="K854" s="75"/>
      <c r="L854" s="114" t="s">
        <v>1851</v>
      </c>
      <c r="M854" s="114" t="s">
        <v>1063</v>
      </c>
      <c r="N854" s="112">
        <v>30</v>
      </c>
      <c r="O854" s="113">
        <f>+N854+D854</f>
        <v>45609</v>
      </c>
      <c r="P854" s="117">
        <f>+WEEKDAY(O854)</f>
        <v>4</v>
      </c>
      <c r="Q854" s="116">
        <f>+IF(P854&gt;5,WEEKNUM(O854)+1,WEEKNUM(O854))</f>
        <v>46</v>
      </c>
      <c r="R854" s="116">
        <f>+YEAR(O854)</f>
        <v>2024</v>
      </c>
    </row>
    <row r="855" spans="1:18" x14ac:dyDescent="0.3">
      <c r="A855" s="57" t="str">
        <f t="shared" si="20"/>
        <v>000507-0345579</v>
      </c>
      <c r="B855" s="37" t="s">
        <v>1240</v>
      </c>
      <c r="C855" s="40" t="s">
        <v>1195</v>
      </c>
      <c r="D855" s="35">
        <v>45579</v>
      </c>
    </row>
    <row r="856" spans="1:18" x14ac:dyDescent="0.3">
      <c r="A856" s="57" t="str">
        <f t="shared" si="20"/>
        <v>0004790345579</v>
      </c>
      <c r="B856" s="37" t="s">
        <v>2167</v>
      </c>
      <c r="C856" s="40" t="s">
        <v>2168</v>
      </c>
      <c r="D856" s="35">
        <v>45579</v>
      </c>
    </row>
    <row r="857" spans="1:18" x14ac:dyDescent="0.3">
      <c r="A857" s="57" t="str">
        <f t="shared" si="20"/>
        <v>00017FR45579</v>
      </c>
      <c r="B857" s="37" t="s">
        <v>2079</v>
      </c>
      <c r="C857" s="40" t="s">
        <v>2081</v>
      </c>
      <c r="D857" s="35">
        <v>45579</v>
      </c>
    </row>
    <row r="858" spans="1:18" x14ac:dyDescent="0.3">
      <c r="A858" s="57" t="str">
        <f t="shared" si="20"/>
        <v>0005430045579</v>
      </c>
      <c r="B858" s="37" t="s">
        <v>2074</v>
      </c>
      <c r="C858" s="40" t="s">
        <v>2075</v>
      </c>
      <c r="D858" s="35">
        <v>45579</v>
      </c>
    </row>
    <row r="859" spans="1:18" x14ac:dyDescent="0.3">
      <c r="A859" s="57" t="str">
        <f t="shared" si="20"/>
        <v>001000145586</v>
      </c>
      <c r="B859" s="37" t="s">
        <v>161</v>
      </c>
      <c r="C859" s="40" t="s">
        <v>43</v>
      </c>
      <c r="D859" s="35">
        <v>45586</v>
      </c>
    </row>
    <row r="860" spans="1:18" ht="14.4" x14ac:dyDescent="0.3">
      <c r="A860" s="57" t="str">
        <f t="shared" si="20"/>
        <v>00046345586</v>
      </c>
      <c r="B860" s="37" t="s">
        <v>936</v>
      </c>
      <c r="C860" s="40" t="s">
        <v>935</v>
      </c>
      <c r="D860" s="35">
        <v>45586</v>
      </c>
      <c r="E860" s="71">
        <v>40</v>
      </c>
      <c r="F860" s="107">
        <f>VLOOKUP(B860,Precios!$A$5:J24980,10,0)</f>
        <v>4500.0020999999997</v>
      </c>
      <c r="G860" s="107">
        <f>+E860*F860</f>
        <v>180000.08399999997</v>
      </c>
      <c r="I860" s="57" t="s">
        <v>1000</v>
      </c>
      <c r="J860" s="57" t="s">
        <v>1109</v>
      </c>
      <c r="K860" s="75"/>
      <c r="L860" s="7" t="s">
        <v>2060</v>
      </c>
      <c r="M860" s="7" t="s">
        <v>2061</v>
      </c>
      <c r="N860" s="112">
        <v>30</v>
      </c>
      <c r="O860" s="113">
        <f>+N860+D860</f>
        <v>45616</v>
      </c>
      <c r="P860" s="117">
        <f>+WEEKDAY(O860)</f>
        <v>4</v>
      </c>
      <c r="Q860" s="116">
        <f>+IF(P860&gt;5,WEEKNUM(O860)+1,WEEKNUM(O860))</f>
        <v>47</v>
      </c>
      <c r="R860" s="116">
        <f>+YEAR(O860)</f>
        <v>2024</v>
      </c>
    </row>
    <row r="861" spans="1:18" x14ac:dyDescent="0.3">
      <c r="A861" s="57" t="str">
        <f t="shared" si="20"/>
        <v>00037545586</v>
      </c>
      <c r="B861" s="37" t="s">
        <v>602</v>
      </c>
      <c r="C861" s="40" t="s">
        <v>603</v>
      </c>
      <c r="D861" s="35">
        <v>45586</v>
      </c>
    </row>
    <row r="862" spans="1:18" x14ac:dyDescent="0.3">
      <c r="A862" s="57" t="str">
        <f t="shared" si="20"/>
        <v>00038645586</v>
      </c>
      <c r="B862" s="37" t="s">
        <v>680</v>
      </c>
      <c r="C862" s="40" t="s">
        <v>678</v>
      </c>
      <c r="D862" s="35">
        <v>45586</v>
      </c>
    </row>
    <row r="863" spans="1:18" x14ac:dyDescent="0.3">
      <c r="A863" s="57" t="str">
        <f t="shared" si="20"/>
        <v>00020445586</v>
      </c>
      <c r="B863" s="37" t="s">
        <v>259</v>
      </c>
      <c r="C863" s="40" t="s">
        <v>29</v>
      </c>
      <c r="D863" s="35">
        <v>45586</v>
      </c>
    </row>
    <row r="864" spans="1:18" ht="14.4" x14ac:dyDescent="0.3">
      <c r="A864" s="57" t="str">
        <f t="shared" si="20"/>
        <v>00000945586</v>
      </c>
      <c r="B864" s="37" t="s">
        <v>302</v>
      </c>
      <c r="C864" s="40" t="s">
        <v>23</v>
      </c>
      <c r="D864" s="35">
        <v>45586</v>
      </c>
      <c r="F864" s="107">
        <f>VLOOKUP(B864,Precios!$A$5:J24988,10,0)</f>
        <v>27798.056</v>
      </c>
      <c r="G864" s="107">
        <f>+E864*F864</f>
        <v>0</v>
      </c>
      <c r="H864" s="7"/>
      <c r="L864" s="7"/>
      <c r="M864" s="7"/>
      <c r="O864" s="113">
        <f>+N864+D864</f>
        <v>45586</v>
      </c>
      <c r="P864" s="117">
        <f>+WEEKDAY(O864)</f>
        <v>2</v>
      </c>
      <c r="Q864" s="116">
        <f>+IF(P864&gt;5,WEEKNUM(O864)+1,WEEKNUM(O864))</f>
        <v>43</v>
      </c>
      <c r="R864" s="116">
        <f>+YEAR(O864)</f>
        <v>2024</v>
      </c>
    </row>
    <row r="865" spans="1:18" ht="14.4" x14ac:dyDescent="0.3">
      <c r="A865" s="57" t="str">
        <f t="shared" si="20"/>
        <v>00020745586</v>
      </c>
      <c r="B865" s="37" t="s">
        <v>257</v>
      </c>
      <c r="C865" s="40" t="s">
        <v>30</v>
      </c>
      <c r="D865" s="35">
        <v>45586</v>
      </c>
      <c r="E865" s="71">
        <v>2000</v>
      </c>
      <c r="F865" s="107">
        <f>VLOOKUP(B865,Precios!$A$5:J25339,10,0)</f>
        <v>726</v>
      </c>
      <c r="G865" s="107">
        <f>+E865*F865</f>
        <v>1452000</v>
      </c>
      <c r="I865" s="57" t="s">
        <v>1000</v>
      </c>
      <c r="J865" s="57" t="s">
        <v>1109</v>
      </c>
      <c r="L865" s="7" t="s">
        <v>2273</v>
      </c>
      <c r="M865" s="7" t="s">
        <v>2274</v>
      </c>
      <c r="N865" s="112">
        <v>30</v>
      </c>
      <c r="O865" s="113">
        <f>+N865+D865</f>
        <v>45616</v>
      </c>
      <c r="P865" s="117">
        <f>+WEEKDAY(O865)</f>
        <v>4</v>
      </c>
      <c r="Q865" s="116">
        <f>+IF(P865&gt;5,WEEKNUM(O865)+1,WEEKNUM(O865))</f>
        <v>47</v>
      </c>
      <c r="R865" s="116">
        <f>+YEAR(O865)</f>
        <v>2024</v>
      </c>
    </row>
    <row r="866" spans="1:18" x14ac:dyDescent="0.3">
      <c r="A866" s="57" t="str">
        <f t="shared" ref="A866:A929" si="21">+TRIM(B866)&amp;D866</f>
        <v>007001445586</v>
      </c>
      <c r="B866" s="37" t="s">
        <v>141</v>
      </c>
      <c r="C866" s="40" t="s">
        <v>309</v>
      </c>
      <c r="D866" s="35">
        <v>45586</v>
      </c>
    </row>
    <row r="867" spans="1:18" x14ac:dyDescent="0.3">
      <c r="A867" s="57" t="str">
        <f t="shared" si="21"/>
        <v>00003345586</v>
      </c>
      <c r="B867" s="37" t="s">
        <v>296</v>
      </c>
      <c r="C867" s="40" t="s">
        <v>313</v>
      </c>
      <c r="D867" s="35">
        <v>45586</v>
      </c>
    </row>
    <row r="868" spans="1:18" x14ac:dyDescent="0.3">
      <c r="A868" s="57" t="str">
        <f t="shared" si="21"/>
        <v>00019845586</v>
      </c>
      <c r="B868" s="37" t="s">
        <v>268</v>
      </c>
      <c r="C868" s="40" t="s">
        <v>312</v>
      </c>
      <c r="D868" s="35">
        <v>45586</v>
      </c>
    </row>
    <row r="869" spans="1:18" ht="14.4" x14ac:dyDescent="0.3">
      <c r="A869" s="57" t="str">
        <f t="shared" si="21"/>
        <v>00020045586</v>
      </c>
      <c r="B869" s="37" t="s">
        <v>265</v>
      </c>
      <c r="C869" s="40" t="s">
        <v>28</v>
      </c>
      <c r="D869" s="35">
        <v>45586</v>
      </c>
      <c r="F869" s="107">
        <f>VLOOKUP(B869,Precios!$A$5:J25086,10,0)</f>
        <v>4215.6400000000003</v>
      </c>
      <c r="G869" s="107">
        <f>+E869*F869</f>
        <v>0</v>
      </c>
      <c r="H869" s="7"/>
      <c r="L869" s="7"/>
      <c r="M869" s="7"/>
      <c r="O869" s="113">
        <f>+N869+D869</f>
        <v>45586</v>
      </c>
      <c r="P869" s="117">
        <f>+WEEKDAY(O869)</f>
        <v>2</v>
      </c>
      <c r="Q869" s="116">
        <f>+IF(P869&gt;5,WEEKNUM(O869)+1,WEEKNUM(O869))</f>
        <v>43</v>
      </c>
      <c r="R869" s="116">
        <f>+YEAR(O869)</f>
        <v>2024</v>
      </c>
    </row>
    <row r="870" spans="1:18" x14ac:dyDescent="0.3">
      <c r="A870" s="57" t="str">
        <f t="shared" si="21"/>
        <v>00020245586</v>
      </c>
      <c r="B870" s="37" t="s">
        <v>262</v>
      </c>
      <c r="C870" s="40" t="s">
        <v>75</v>
      </c>
      <c r="D870" s="35">
        <v>45586</v>
      </c>
    </row>
    <row r="871" spans="1:18" x14ac:dyDescent="0.3">
      <c r="A871" s="57" t="str">
        <f t="shared" si="21"/>
        <v>00001845586</v>
      </c>
      <c r="B871" s="37" t="s">
        <v>673</v>
      </c>
      <c r="C871" s="40" t="s">
        <v>679</v>
      </c>
      <c r="D871" s="35">
        <v>45586</v>
      </c>
    </row>
    <row r="872" spans="1:18" x14ac:dyDescent="0.3">
      <c r="A872" s="57" t="str">
        <f t="shared" si="21"/>
        <v>00045245586</v>
      </c>
      <c r="B872" s="37" t="s">
        <v>815</v>
      </c>
      <c r="C872" s="40" t="s">
        <v>800</v>
      </c>
      <c r="D872" s="35">
        <v>45586</v>
      </c>
    </row>
    <row r="873" spans="1:18" x14ac:dyDescent="0.3">
      <c r="A873" s="57" t="str">
        <f t="shared" si="21"/>
        <v>00023645586</v>
      </c>
      <c r="B873" s="37" t="s">
        <v>250</v>
      </c>
      <c r="C873" s="40" t="s">
        <v>31</v>
      </c>
      <c r="D873" s="35">
        <v>45586</v>
      </c>
    </row>
    <row r="874" spans="1:18" x14ac:dyDescent="0.3">
      <c r="A874" s="57" t="str">
        <f t="shared" si="21"/>
        <v>00047345586</v>
      </c>
      <c r="B874" s="37" t="s">
        <v>864</v>
      </c>
      <c r="C874" s="40" t="s">
        <v>850</v>
      </c>
      <c r="D874" s="35">
        <v>45586</v>
      </c>
    </row>
    <row r="875" spans="1:18" x14ac:dyDescent="0.3">
      <c r="A875" s="57" t="str">
        <f t="shared" si="21"/>
        <v>00044745586</v>
      </c>
      <c r="B875" s="37" t="s">
        <v>810</v>
      </c>
      <c r="C875" s="40" t="s">
        <v>795</v>
      </c>
      <c r="D875" s="35">
        <v>45586</v>
      </c>
    </row>
    <row r="876" spans="1:18" x14ac:dyDescent="0.3">
      <c r="A876" s="57" t="str">
        <f t="shared" si="21"/>
        <v>00047545586</v>
      </c>
      <c r="B876" s="37" t="s">
        <v>866</v>
      </c>
      <c r="C876" s="40" t="s">
        <v>918</v>
      </c>
      <c r="D876" s="35">
        <v>45586</v>
      </c>
    </row>
    <row r="877" spans="1:18" x14ac:dyDescent="0.3">
      <c r="A877" s="57" t="str">
        <f t="shared" si="21"/>
        <v>00019945586</v>
      </c>
      <c r="B877" s="37" t="s">
        <v>266</v>
      </c>
      <c r="C877" s="40" t="s">
        <v>73</v>
      </c>
      <c r="D877" s="35">
        <v>45586</v>
      </c>
    </row>
    <row r="878" spans="1:18" x14ac:dyDescent="0.3">
      <c r="A878" s="57" t="str">
        <f t="shared" si="21"/>
        <v>00045145586</v>
      </c>
      <c r="B878" s="37" t="s">
        <v>813</v>
      </c>
      <c r="C878" s="40" t="s">
        <v>798</v>
      </c>
      <c r="D878" s="35">
        <v>45586</v>
      </c>
    </row>
    <row r="879" spans="1:18" x14ac:dyDescent="0.3">
      <c r="A879" s="57" t="str">
        <f t="shared" si="21"/>
        <v>00038245586</v>
      </c>
      <c r="B879" s="37" t="s">
        <v>635</v>
      </c>
      <c r="C879" s="40" t="s">
        <v>626</v>
      </c>
      <c r="D879" s="35">
        <v>45586</v>
      </c>
    </row>
    <row r="880" spans="1:18" ht="14.4" x14ac:dyDescent="0.3">
      <c r="A880" s="57" t="str">
        <f t="shared" si="21"/>
        <v>004000245586</v>
      </c>
      <c r="B880" s="37" t="s">
        <v>156</v>
      </c>
      <c r="C880" s="40" t="s">
        <v>44</v>
      </c>
      <c r="D880" s="35">
        <v>45586</v>
      </c>
      <c r="E880" s="71">
        <v>400</v>
      </c>
      <c r="F880" s="107">
        <f>VLOOKUP(B880,Precios!$A$5:J25000,10,0)</f>
        <v>960.0139999999999</v>
      </c>
      <c r="G880" s="107">
        <f>+E880*F880</f>
        <v>384005.6</v>
      </c>
      <c r="I880" s="57" t="s">
        <v>1000</v>
      </c>
      <c r="J880" s="57" t="s">
        <v>1109</v>
      </c>
      <c r="K880" s="75"/>
      <c r="L880" s="7" t="s">
        <v>2060</v>
      </c>
      <c r="M880" s="7" t="s">
        <v>2061</v>
      </c>
      <c r="N880" s="112">
        <v>30</v>
      </c>
      <c r="O880" s="113">
        <f>+N880+D880</f>
        <v>45616</v>
      </c>
      <c r="P880" s="117">
        <f>+WEEKDAY(O880)</f>
        <v>4</v>
      </c>
      <c r="Q880" s="116">
        <f>+IF(P880&gt;5,WEEKNUM(O880)+1,WEEKNUM(O880))</f>
        <v>47</v>
      </c>
      <c r="R880" s="116">
        <f>+YEAR(O880)</f>
        <v>2024</v>
      </c>
    </row>
    <row r="881" spans="1:18" x14ac:dyDescent="0.3">
      <c r="A881" s="57" t="str">
        <f t="shared" si="21"/>
        <v>00041245586</v>
      </c>
      <c r="B881" s="37" t="s">
        <v>735</v>
      </c>
      <c r="C881" s="40" t="s">
        <v>754</v>
      </c>
      <c r="D881" s="35">
        <v>45586</v>
      </c>
    </row>
    <row r="882" spans="1:18" x14ac:dyDescent="0.3">
      <c r="A882" s="57" t="str">
        <f t="shared" si="21"/>
        <v>00017345586</v>
      </c>
      <c r="B882" s="37" t="s">
        <v>269</v>
      </c>
      <c r="C882" s="40" t="s">
        <v>743</v>
      </c>
      <c r="D882" s="35">
        <v>45586</v>
      </c>
    </row>
    <row r="883" spans="1:18" ht="14.4" x14ac:dyDescent="0.3">
      <c r="A883" s="57" t="str">
        <f t="shared" si="21"/>
        <v>SW001845586</v>
      </c>
      <c r="B883" s="37" t="s">
        <v>99</v>
      </c>
      <c r="C883" s="40" t="s">
        <v>2206</v>
      </c>
      <c r="D883" s="35">
        <v>45586</v>
      </c>
      <c r="E883" s="71">
        <f>7*420</f>
        <v>2940</v>
      </c>
      <c r="F883" s="107">
        <f>VLOOKUP(B883,Precios!$A$5:J25031,10,0)</f>
        <v>940.23049999999989</v>
      </c>
      <c r="G883" s="107">
        <f>+E883*F883</f>
        <v>2764277.6699999995</v>
      </c>
      <c r="I883" s="110" t="s">
        <v>999</v>
      </c>
      <c r="J883" s="110" t="s">
        <v>1107</v>
      </c>
      <c r="K883" s="75"/>
      <c r="L883" s="114" t="s">
        <v>1083</v>
      </c>
      <c r="M883" s="114" t="s">
        <v>1084</v>
      </c>
      <c r="N883" s="112">
        <v>45</v>
      </c>
      <c r="O883" s="113">
        <f>+N883+D883</f>
        <v>45631</v>
      </c>
      <c r="P883" s="117">
        <f>+WEEKDAY(O883)</f>
        <v>5</v>
      </c>
      <c r="Q883" s="116">
        <f>+IF(P883&gt;5,WEEKNUM(O883)+1,WEEKNUM(O883))</f>
        <v>49</v>
      </c>
      <c r="R883" s="116">
        <f>+YEAR(O883)</f>
        <v>2024</v>
      </c>
    </row>
    <row r="884" spans="1:18" x14ac:dyDescent="0.3">
      <c r="A884" s="57" t="str">
        <f t="shared" si="21"/>
        <v>PACK07645586</v>
      </c>
      <c r="B884" s="37" t="s">
        <v>109</v>
      </c>
      <c r="C884" s="40" t="s">
        <v>91</v>
      </c>
      <c r="D884" s="35">
        <v>45586</v>
      </c>
    </row>
    <row r="885" spans="1:18" x14ac:dyDescent="0.3">
      <c r="A885" s="57" t="str">
        <f t="shared" si="21"/>
        <v>30301000000145586</v>
      </c>
      <c r="B885" s="37" t="s">
        <v>667</v>
      </c>
      <c r="C885" s="40" t="s">
        <v>656</v>
      </c>
      <c r="D885" s="35">
        <v>45586</v>
      </c>
    </row>
    <row r="886" spans="1:18" x14ac:dyDescent="0.3">
      <c r="A886" s="57" t="str">
        <f t="shared" si="21"/>
        <v>00001145586</v>
      </c>
      <c r="B886" s="37" t="s">
        <v>301</v>
      </c>
      <c r="C886" s="40" t="s">
        <v>605</v>
      </c>
      <c r="D886" s="35">
        <v>45586</v>
      </c>
    </row>
    <row r="887" spans="1:18" x14ac:dyDescent="0.3">
      <c r="A887" s="57" t="str">
        <f t="shared" si="21"/>
        <v>003200245586</v>
      </c>
      <c r="B887" s="37" t="s">
        <v>158</v>
      </c>
      <c r="C887" s="40" t="s">
        <v>70</v>
      </c>
      <c r="D887" s="35">
        <v>45586</v>
      </c>
    </row>
    <row r="888" spans="1:18" x14ac:dyDescent="0.3">
      <c r="A888" s="57" t="str">
        <f t="shared" si="21"/>
        <v>00027245586</v>
      </c>
      <c r="B888" s="37" t="s">
        <v>239</v>
      </c>
      <c r="C888" s="40" t="s">
        <v>32</v>
      </c>
      <c r="D888" s="35">
        <v>45586</v>
      </c>
    </row>
    <row r="889" spans="1:18" ht="14.4" x14ac:dyDescent="0.3">
      <c r="A889" s="57" t="str">
        <f t="shared" si="21"/>
        <v>00042445586</v>
      </c>
      <c r="B889" s="37" t="s">
        <v>765</v>
      </c>
      <c r="C889" s="40" t="s">
        <v>760</v>
      </c>
      <c r="D889" s="35">
        <v>45586</v>
      </c>
      <c r="F889" s="107">
        <f>VLOOKUP(B889,Precios!$A$5:J25041,10,0)</f>
        <v>6760.6451000000006</v>
      </c>
      <c r="G889" s="107">
        <f>+E889*F889</f>
        <v>0</v>
      </c>
      <c r="L889" s="7"/>
      <c r="M889" s="7"/>
      <c r="O889" s="113"/>
      <c r="P889" s="117">
        <f>+WEEKDAY(O889)</f>
        <v>7</v>
      </c>
      <c r="Q889" s="116">
        <f>+IF(P889&gt;5,WEEKNUM(O889)+1,WEEKNUM(O889))</f>
        <v>1</v>
      </c>
      <c r="R889" s="116">
        <f>+YEAR(O889)</f>
        <v>1900</v>
      </c>
    </row>
    <row r="890" spans="1:18" ht="14.4" x14ac:dyDescent="0.3">
      <c r="A890" s="57" t="str">
        <f t="shared" si="21"/>
        <v>006001745586</v>
      </c>
      <c r="B890" s="37" t="s">
        <v>146</v>
      </c>
      <c r="C890" s="40" t="s">
        <v>88</v>
      </c>
      <c r="D890" s="35">
        <v>45586</v>
      </c>
      <c r="F890" s="107">
        <f>VLOOKUP(B890,Precios!$A$5:J25044,10,0)</f>
        <v>924.92399999999998</v>
      </c>
      <c r="G890" s="107">
        <f>+E890*F890</f>
        <v>0</v>
      </c>
      <c r="L890" s="114"/>
      <c r="M890" s="114"/>
      <c r="O890" s="113">
        <f>+N890+D890</f>
        <v>45586</v>
      </c>
      <c r="P890" s="117">
        <f>+WEEKDAY(O890)</f>
        <v>2</v>
      </c>
      <c r="Q890" s="116">
        <f>+IF(P890&gt;5,WEEKNUM(O890)+1,WEEKNUM(O890))</f>
        <v>43</v>
      </c>
      <c r="R890" s="116">
        <f>+YEAR(O890)</f>
        <v>2024</v>
      </c>
    </row>
    <row r="891" spans="1:18" ht="14.4" x14ac:dyDescent="0.3">
      <c r="A891" s="57" t="str">
        <f t="shared" si="21"/>
        <v>00043045586</v>
      </c>
      <c r="B891" s="37" t="s">
        <v>771</v>
      </c>
      <c r="C891" s="40" t="s">
        <v>768</v>
      </c>
      <c r="D891" s="35">
        <v>45586</v>
      </c>
      <c r="K891" s="75"/>
      <c r="L891" s="130"/>
      <c r="M891" s="130"/>
      <c r="O891" s="113">
        <f>+N891+D891</f>
        <v>45586</v>
      </c>
      <c r="P891" s="117">
        <f>+WEEKDAY(O891)</f>
        <v>2</v>
      </c>
      <c r="Q891" s="116">
        <f>+IF(P891&gt;5,WEEKNUM(O891)+1,WEEKNUM(O891))</f>
        <v>43</v>
      </c>
      <c r="R891" s="116">
        <f>+YEAR(O891)</f>
        <v>2024</v>
      </c>
    </row>
    <row r="892" spans="1:18" ht="14.4" x14ac:dyDescent="0.3">
      <c r="A892" s="57" t="str">
        <f t="shared" si="21"/>
        <v>006001645586</v>
      </c>
      <c r="B892" s="37" t="s">
        <v>148</v>
      </c>
      <c r="C892" s="40" t="s">
        <v>586</v>
      </c>
      <c r="D892" s="35">
        <v>45586</v>
      </c>
      <c r="E892" s="71">
        <v>12000</v>
      </c>
      <c r="F892" s="107">
        <f>VLOOKUP(B892,Precios!$A$5:J25058,10,0)</f>
        <v>424.32</v>
      </c>
      <c r="G892" s="107">
        <f>+E892*F892</f>
        <v>5091840</v>
      </c>
      <c r="I892" s="110" t="s">
        <v>1000</v>
      </c>
      <c r="J892" s="110" t="s">
        <v>1109</v>
      </c>
      <c r="K892" s="75"/>
      <c r="L892" s="7" t="s">
        <v>747</v>
      </c>
      <c r="M892" s="7" t="s">
        <v>1497</v>
      </c>
      <c r="N892" s="112">
        <v>30</v>
      </c>
      <c r="O892" s="113">
        <f>+N892+D892</f>
        <v>45616</v>
      </c>
      <c r="P892" s="117">
        <f>+WEEKDAY(O892)</f>
        <v>4</v>
      </c>
      <c r="Q892" s="116">
        <f>+IF(P892&gt;5,WEEKNUM(O892)+1,WEEKNUM(O892))</f>
        <v>47</v>
      </c>
      <c r="R892" s="116">
        <f>+YEAR(O892)</f>
        <v>2024</v>
      </c>
    </row>
    <row r="893" spans="1:18" x14ac:dyDescent="0.3">
      <c r="A893" s="57" t="str">
        <f t="shared" si="21"/>
        <v>011012045586</v>
      </c>
      <c r="B893" s="37" t="s">
        <v>132</v>
      </c>
      <c r="C893" s="40" t="s">
        <v>59</v>
      </c>
      <c r="D893" s="35">
        <v>45586</v>
      </c>
    </row>
    <row r="894" spans="1:18" x14ac:dyDescent="0.3">
      <c r="A894" s="57" t="str">
        <f t="shared" si="21"/>
        <v>00012745586</v>
      </c>
      <c r="B894" s="37" t="s">
        <v>275</v>
      </c>
      <c r="C894" s="40" t="s">
        <v>1339</v>
      </c>
      <c r="D894" s="35">
        <v>45586</v>
      </c>
    </row>
    <row r="895" spans="1:18" x14ac:dyDescent="0.3">
      <c r="A895" s="57" t="str">
        <f t="shared" si="21"/>
        <v>00042845586</v>
      </c>
      <c r="B895" s="37" t="s">
        <v>767</v>
      </c>
      <c r="C895" s="40" t="s">
        <v>762</v>
      </c>
      <c r="D895" s="35">
        <v>45586</v>
      </c>
    </row>
    <row r="896" spans="1:18" x14ac:dyDescent="0.3">
      <c r="A896" s="57" t="str">
        <f t="shared" si="21"/>
        <v>00042745586</v>
      </c>
      <c r="B896" s="37" t="s">
        <v>780</v>
      </c>
      <c r="C896" s="40" t="s">
        <v>792</v>
      </c>
      <c r="D896" s="35">
        <v>45586</v>
      </c>
    </row>
    <row r="897" spans="1:18" x14ac:dyDescent="0.3">
      <c r="A897" s="57" t="str">
        <f t="shared" si="21"/>
        <v>00042645586</v>
      </c>
      <c r="B897" s="37" t="s">
        <v>766</v>
      </c>
      <c r="C897" s="40" t="s">
        <v>761</v>
      </c>
      <c r="D897" s="35">
        <v>45586</v>
      </c>
    </row>
    <row r="898" spans="1:18" ht="14.4" x14ac:dyDescent="0.3">
      <c r="A898" s="57" t="str">
        <f t="shared" si="21"/>
        <v>00011345586</v>
      </c>
      <c r="B898" s="37" t="s">
        <v>280</v>
      </c>
      <c r="C898" s="40" t="s">
        <v>26</v>
      </c>
      <c r="D898" s="35">
        <v>45586</v>
      </c>
      <c r="F898" s="107">
        <f>VLOOKUP(B898,Precios!$A$5:J25059,10,0)</f>
        <v>11221.297999999999</v>
      </c>
      <c r="G898" s="107">
        <f>+E898*F898</f>
        <v>0</v>
      </c>
      <c r="I898" s="57"/>
      <c r="J898" s="57"/>
      <c r="L898" s="7"/>
      <c r="M898" s="7"/>
      <c r="O898" s="113">
        <f>+N898+D898</f>
        <v>45586</v>
      </c>
      <c r="P898" s="117">
        <f>+WEEKDAY(O898)</f>
        <v>2</v>
      </c>
      <c r="Q898" s="116">
        <f>+IF(P898&gt;5,WEEKNUM(O898)+1,WEEKNUM(O898))</f>
        <v>43</v>
      </c>
      <c r="R898" s="116">
        <f>+YEAR(O898)</f>
        <v>2024</v>
      </c>
    </row>
    <row r="899" spans="1:18" x14ac:dyDescent="0.3">
      <c r="A899" s="57" t="str">
        <f t="shared" si="21"/>
        <v>007001045586</v>
      </c>
      <c r="B899" s="37" t="s">
        <v>143</v>
      </c>
      <c r="C899" s="40" t="s">
        <v>50</v>
      </c>
      <c r="D899" s="35">
        <v>45586</v>
      </c>
    </row>
    <row r="900" spans="1:18" ht="14.4" x14ac:dyDescent="0.3">
      <c r="A900" s="57" t="str">
        <f t="shared" si="21"/>
        <v>00046145579</v>
      </c>
      <c r="B900" s="37" t="s">
        <v>856</v>
      </c>
      <c r="C900" s="40" t="s">
        <v>842</v>
      </c>
      <c r="D900" s="35">
        <v>45579</v>
      </c>
      <c r="E900" s="71">
        <v>3000</v>
      </c>
      <c r="F900" s="107">
        <f>VLOOKUP(B900,Precios!$A$5:J25067,10,0)</f>
        <v>5366.7129999999997</v>
      </c>
      <c r="G900" s="107">
        <f>+E900*F900</f>
        <v>16100139</v>
      </c>
      <c r="I900" s="110" t="s">
        <v>999</v>
      </c>
      <c r="J900" s="110" t="s">
        <v>1107</v>
      </c>
      <c r="K900" s="75"/>
      <c r="L900" s="7" t="s">
        <v>1984</v>
      </c>
      <c r="M900" s="7" t="s">
        <v>1985</v>
      </c>
      <c r="N900" s="112">
        <v>45</v>
      </c>
      <c r="O900" s="113">
        <f>+N900+D900</f>
        <v>45624</v>
      </c>
      <c r="P900" s="117">
        <f>+WEEKDAY(O900)</f>
        <v>5</v>
      </c>
      <c r="Q900" s="116">
        <f>+IF(P900&gt;5,WEEKNUM(O900)+1,WEEKNUM(O900))</f>
        <v>48</v>
      </c>
      <c r="R900" s="116">
        <f>+YEAR(O900)</f>
        <v>2024</v>
      </c>
    </row>
    <row r="901" spans="1:18" x14ac:dyDescent="0.3">
      <c r="A901" s="57" t="str">
        <f t="shared" si="21"/>
        <v>007000545586</v>
      </c>
      <c r="B901" s="37" t="s">
        <v>897</v>
      </c>
      <c r="C901" s="40" t="s">
        <v>1420</v>
      </c>
      <c r="D901" s="35">
        <v>45586</v>
      </c>
    </row>
    <row r="902" spans="1:18" x14ac:dyDescent="0.3">
      <c r="A902" s="57" t="str">
        <f t="shared" si="21"/>
        <v>00020945586</v>
      </c>
      <c r="B902" s="37" t="s">
        <v>256</v>
      </c>
      <c r="C902" s="40" t="s">
        <v>255</v>
      </c>
      <c r="D902" s="35">
        <v>45586</v>
      </c>
    </row>
    <row r="903" spans="1:18" ht="14.4" x14ac:dyDescent="0.3">
      <c r="A903" s="57" t="str">
        <f t="shared" si="21"/>
        <v>00035245586</v>
      </c>
      <c r="B903" s="37" t="s">
        <v>178</v>
      </c>
      <c r="C903" s="40" t="s">
        <v>351</v>
      </c>
      <c r="D903" s="35">
        <v>45586</v>
      </c>
      <c r="E903" s="71">
        <v>4000</v>
      </c>
      <c r="F903" s="107">
        <f>VLOOKUP(B903,Precios!$A$5:J25064,10,0)</f>
        <v>779.60396800000001</v>
      </c>
      <c r="G903" s="107">
        <f>+E903*F903</f>
        <v>3118415.872</v>
      </c>
      <c r="H903" s="7"/>
      <c r="I903" s="57" t="s">
        <v>1000</v>
      </c>
      <c r="J903" s="110" t="s">
        <v>1109</v>
      </c>
      <c r="K903" s="75"/>
      <c r="L903" s="114" t="s">
        <v>1076</v>
      </c>
      <c r="M903" s="114" t="s">
        <v>1077</v>
      </c>
      <c r="N903" s="112">
        <v>60</v>
      </c>
      <c r="O903" s="113">
        <f>+N903+D903</f>
        <v>45646</v>
      </c>
      <c r="P903" s="117">
        <f>+WEEKDAY(O903)</f>
        <v>6</v>
      </c>
      <c r="Q903" s="116">
        <f>+IF(P903&gt;5,WEEKNUM(O903)+1,WEEKNUM(O903))</f>
        <v>52</v>
      </c>
      <c r="R903" s="116">
        <f>+YEAR(O903)</f>
        <v>2024</v>
      </c>
    </row>
    <row r="904" spans="1:18" x14ac:dyDescent="0.3">
      <c r="A904" s="57" t="str">
        <f t="shared" si="21"/>
        <v>00034045586</v>
      </c>
      <c r="B904" s="37" t="s">
        <v>189</v>
      </c>
      <c r="C904" s="40" t="s">
        <v>57</v>
      </c>
      <c r="D904" s="35">
        <v>45586</v>
      </c>
    </row>
    <row r="905" spans="1:18" x14ac:dyDescent="0.3">
      <c r="A905" s="57" t="str">
        <f t="shared" si="21"/>
        <v>00017045586</v>
      </c>
      <c r="B905" s="37" t="s">
        <v>273</v>
      </c>
      <c r="C905" s="40" t="s">
        <v>27</v>
      </c>
      <c r="D905" s="35">
        <v>45586</v>
      </c>
    </row>
    <row r="906" spans="1:18" ht="14.4" x14ac:dyDescent="0.3">
      <c r="A906" s="57" t="str">
        <f t="shared" si="21"/>
        <v>00040345586</v>
      </c>
      <c r="B906" s="37" t="s">
        <v>716</v>
      </c>
      <c r="C906" s="40" t="s">
        <v>732</v>
      </c>
      <c r="D906" s="35">
        <v>45586</v>
      </c>
      <c r="E906" s="71">
        <v>1000</v>
      </c>
      <c r="F906" s="107">
        <f>VLOOKUP(B906,Precios!$A$5:J25046,10,0)</f>
        <v>2101.5279999999998</v>
      </c>
      <c r="G906" s="107">
        <f>+E906*F906</f>
        <v>2101528</v>
      </c>
      <c r="I906" s="110" t="s">
        <v>999</v>
      </c>
      <c r="J906" s="110" t="s">
        <v>1107</v>
      </c>
      <c r="K906" s="75"/>
      <c r="L906" s="114" t="s">
        <v>1068</v>
      </c>
      <c r="M906" s="114" t="s">
        <v>1069</v>
      </c>
      <c r="N906" s="112">
        <v>45</v>
      </c>
      <c r="O906" s="113">
        <f>+N906+D906</f>
        <v>45631</v>
      </c>
      <c r="P906" s="117">
        <f>+WEEKDAY(O906)</f>
        <v>5</v>
      </c>
      <c r="Q906" s="116">
        <f>+IF(P906&gt;5,WEEKNUM(O906)+1,WEEKNUM(O906))</f>
        <v>49</v>
      </c>
      <c r="R906" s="116">
        <f>+YEAR(O906)</f>
        <v>2024</v>
      </c>
    </row>
    <row r="907" spans="1:18" x14ac:dyDescent="0.3">
      <c r="A907" s="57" t="str">
        <f t="shared" si="21"/>
        <v>011005445586</v>
      </c>
      <c r="B907" s="37" t="s">
        <v>134</v>
      </c>
      <c r="C907" s="40" t="s">
        <v>441</v>
      </c>
      <c r="D907" s="35">
        <v>45586</v>
      </c>
    </row>
    <row r="908" spans="1:18" x14ac:dyDescent="0.3">
      <c r="A908" s="57" t="str">
        <f t="shared" si="21"/>
        <v>00040845586</v>
      </c>
      <c r="B908" s="37" t="s">
        <v>747</v>
      </c>
      <c r="C908" s="40" t="s">
        <v>736</v>
      </c>
      <c r="D908" s="35">
        <v>45586</v>
      </c>
    </row>
    <row r="909" spans="1:18" x14ac:dyDescent="0.3">
      <c r="A909" s="57" t="str">
        <f t="shared" si="21"/>
        <v>0000245586</v>
      </c>
      <c r="B909" s="37" t="s">
        <v>692</v>
      </c>
      <c r="C909" s="40" t="s">
        <v>693</v>
      </c>
      <c r="D909" s="35">
        <v>45586</v>
      </c>
    </row>
    <row r="910" spans="1:18" x14ac:dyDescent="0.3">
      <c r="A910" s="57" t="str">
        <f t="shared" si="21"/>
        <v>00023845586</v>
      </c>
      <c r="B910" s="37" t="s">
        <v>249</v>
      </c>
      <c r="C910" s="40" t="s">
        <v>78</v>
      </c>
      <c r="D910" s="35">
        <v>45586</v>
      </c>
    </row>
    <row r="911" spans="1:18" x14ac:dyDescent="0.3">
      <c r="A911" s="57" t="str">
        <f t="shared" si="21"/>
        <v>00034345586</v>
      </c>
      <c r="B911" s="37" t="s">
        <v>187</v>
      </c>
      <c r="C911" s="40" t="s">
        <v>34</v>
      </c>
      <c r="D911" s="35">
        <v>45586</v>
      </c>
    </row>
    <row r="912" spans="1:18" x14ac:dyDescent="0.3">
      <c r="A912" s="57" t="str">
        <f t="shared" si="21"/>
        <v>00034445586</v>
      </c>
      <c r="B912" s="37" t="s">
        <v>186</v>
      </c>
      <c r="C912" s="40" t="s">
        <v>347</v>
      </c>
      <c r="D912" s="35">
        <v>45586</v>
      </c>
    </row>
    <row r="913" spans="1:18" x14ac:dyDescent="0.3">
      <c r="A913" s="57" t="str">
        <f t="shared" si="21"/>
        <v>00034645586</v>
      </c>
      <c r="B913" s="37" t="s">
        <v>184</v>
      </c>
      <c r="C913" s="40" t="s">
        <v>348</v>
      </c>
      <c r="D913" s="35">
        <v>45586</v>
      </c>
    </row>
    <row r="914" spans="1:18" x14ac:dyDescent="0.3">
      <c r="A914" s="57" t="str">
        <f t="shared" si="21"/>
        <v>00034745586</v>
      </c>
      <c r="B914" s="37" t="s">
        <v>183</v>
      </c>
      <c r="C914" s="40" t="s">
        <v>35</v>
      </c>
      <c r="D914" s="35">
        <v>45586</v>
      </c>
    </row>
    <row r="915" spans="1:18" x14ac:dyDescent="0.3">
      <c r="A915" s="57" t="str">
        <f t="shared" si="21"/>
        <v>00035545586</v>
      </c>
      <c r="B915" s="37" t="s">
        <v>176</v>
      </c>
      <c r="C915" s="40" t="s">
        <v>38</v>
      </c>
      <c r="D915" s="35">
        <v>45586</v>
      </c>
    </row>
    <row r="916" spans="1:18" x14ac:dyDescent="0.3">
      <c r="A916" s="57" t="str">
        <f t="shared" si="21"/>
        <v>00036545586</v>
      </c>
      <c r="B916" s="37" t="s">
        <v>320</v>
      </c>
      <c r="C916" s="40" t="s">
        <v>354</v>
      </c>
      <c r="D916" s="35">
        <v>45586</v>
      </c>
    </row>
    <row r="917" spans="1:18" x14ac:dyDescent="0.3">
      <c r="A917" s="57" t="str">
        <f t="shared" si="21"/>
        <v>004001845586</v>
      </c>
      <c r="B917" s="37" t="s">
        <v>152</v>
      </c>
      <c r="C917" s="40" t="s">
        <v>58</v>
      </c>
      <c r="D917" s="35">
        <v>45586</v>
      </c>
    </row>
    <row r="918" spans="1:18" x14ac:dyDescent="0.3">
      <c r="A918" s="57" t="str">
        <f t="shared" si="21"/>
        <v>004000545586</v>
      </c>
      <c r="B918" s="37" t="s">
        <v>155</v>
      </c>
      <c r="C918" s="40" t="s">
        <v>45</v>
      </c>
      <c r="D918" s="35">
        <v>45586</v>
      </c>
    </row>
    <row r="919" spans="1:18" x14ac:dyDescent="0.3">
      <c r="A919" s="57" t="str">
        <f t="shared" si="21"/>
        <v>004000645586</v>
      </c>
      <c r="B919" s="37" t="s">
        <v>658</v>
      </c>
      <c r="C919" s="40" t="s">
        <v>647</v>
      </c>
      <c r="D919" s="35">
        <v>45586</v>
      </c>
    </row>
    <row r="920" spans="1:18" x14ac:dyDescent="0.3">
      <c r="A920" s="57" t="str">
        <f t="shared" si="21"/>
        <v>004001045586</v>
      </c>
      <c r="B920" s="37" t="s">
        <v>659</v>
      </c>
      <c r="C920" s="40" t="s">
        <v>671</v>
      </c>
      <c r="D920" s="35">
        <v>45586</v>
      </c>
    </row>
    <row r="921" spans="1:18" x14ac:dyDescent="0.3">
      <c r="A921" s="57" t="str">
        <f t="shared" si="21"/>
        <v>004001145586</v>
      </c>
      <c r="B921" s="37" t="s">
        <v>660</v>
      </c>
      <c r="C921" s="40" t="s">
        <v>649</v>
      </c>
      <c r="D921" s="35">
        <v>45586</v>
      </c>
    </row>
    <row r="922" spans="1:18" x14ac:dyDescent="0.3">
      <c r="A922" s="57" t="str">
        <f t="shared" si="21"/>
        <v>00034545586</v>
      </c>
      <c r="B922" s="37" t="s">
        <v>185</v>
      </c>
      <c r="C922" s="40" t="s">
        <v>888</v>
      </c>
      <c r="D922" s="35">
        <v>45586</v>
      </c>
    </row>
    <row r="923" spans="1:18" x14ac:dyDescent="0.3">
      <c r="A923" s="57" t="str">
        <f t="shared" si="21"/>
        <v>004000145586</v>
      </c>
      <c r="B923" s="37" t="s">
        <v>828</v>
      </c>
      <c r="C923" s="40" t="s">
        <v>852</v>
      </c>
      <c r="D923" s="35">
        <v>45586</v>
      </c>
    </row>
    <row r="924" spans="1:18" x14ac:dyDescent="0.3">
      <c r="A924" s="57" t="str">
        <f t="shared" si="21"/>
        <v>00042045586</v>
      </c>
      <c r="B924" s="37" t="s">
        <v>752</v>
      </c>
      <c r="C924" s="40" t="s">
        <v>755</v>
      </c>
      <c r="D924" s="35">
        <v>45586</v>
      </c>
    </row>
    <row r="925" spans="1:18" x14ac:dyDescent="0.3">
      <c r="A925" s="57" t="str">
        <f t="shared" si="21"/>
        <v>004000445586</v>
      </c>
      <c r="B925" s="37" t="s">
        <v>657</v>
      </c>
      <c r="C925" s="40" t="s">
        <v>646</v>
      </c>
      <c r="D925" s="35">
        <v>45586</v>
      </c>
    </row>
    <row r="926" spans="1:18" ht="14.4" x14ac:dyDescent="0.3">
      <c r="A926" s="57" t="str">
        <f t="shared" si="21"/>
        <v>00054645579</v>
      </c>
      <c r="B926" s="7" t="s">
        <v>2145</v>
      </c>
      <c r="C926" s="7" t="s">
        <v>2146</v>
      </c>
      <c r="D926" s="35">
        <v>45579</v>
      </c>
      <c r="E926" s="71">
        <v>25</v>
      </c>
      <c r="F926" s="107">
        <f>VLOOKUP(B926,Precios!$A$5:J25718,10,0)</f>
        <v>52397.888399999989</v>
      </c>
      <c r="G926" s="107">
        <f>+E926*F926</f>
        <v>1309947.2099999997</v>
      </c>
      <c r="I926" s="110" t="s">
        <v>999</v>
      </c>
      <c r="J926" s="110" t="s">
        <v>1107</v>
      </c>
      <c r="K926" s="75"/>
      <c r="L926" s="114" t="s">
        <v>1072</v>
      </c>
      <c r="M926" s="114" t="s">
        <v>1073</v>
      </c>
      <c r="N926" s="112">
        <v>45</v>
      </c>
      <c r="O926" s="113">
        <f>+N926+D926</f>
        <v>45624</v>
      </c>
      <c r="P926" s="117">
        <f>+WEEKDAY(O926)</f>
        <v>5</v>
      </c>
      <c r="Q926" s="116">
        <f>+IF(P926&gt;5,WEEKNUM(O926)+1,WEEKNUM(O926))</f>
        <v>48</v>
      </c>
      <c r="R926" s="116">
        <f>+YEAR(O926)</f>
        <v>2024</v>
      </c>
    </row>
    <row r="927" spans="1:18" x14ac:dyDescent="0.3">
      <c r="A927" s="57" t="str">
        <f t="shared" si="21"/>
        <v>00006945586</v>
      </c>
      <c r="B927" s="37" t="s">
        <v>289</v>
      </c>
      <c r="C927" s="40" t="s">
        <v>317</v>
      </c>
      <c r="D927" s="35">
        <v>45586</v>
      </c>
    </row>
    <row r="928" spans="1:18" ht="14.4" x14ac:dyDescent="0.3">
      <c r="A928" s="57" t="str">
        <f t="shared" si="21"/>
        <v>004000745586</v>
      </c>
      <c r="B928" s="37" t="s">
        <v>153</v>
      </c>
      <c r="C928" s="40" t="s">
        <v>46</v>
      </c>
      <c r="D928" s="35">
        <v>45586</v>
      </c>
      <c r="E928" s="71">
        <v>2000</v>
      </c>
      <c r="F928" s="107">
        <f>VLOOKUP(B928,Precios!$A$5:J25049,10,0)</f>
        <v>320.04500000000002</v>
      </c>
      <c r="G928" s="107">
        <f>+E928*F928</f>
        <v>640090</v>
      </c>
      <c r="I928" s="57" t="s">
        <v>1000</v>
      </c>
      <c r="J928" s="57" t="s">
        <v>1109</v>
      </c>
      <c r="K928" s="75"/>
      <c r="L928" s="7" t="s">
        <v>2060</v>
      </c>
      <c r="M928" s="7" t="s">
        <v>2061</v>
      </c>
      <c r="N928" s="112">
        <v>30</v>
      </c>
      <c r="O928" s="113">
        <f>+N928+D928</f>
        <v>45616</v>
      </c>
      <c r="P928" s="117">
        <f>+WEEKDAY(O928)</f>
        <v>4</v>
      </c>
      <c r="Q928" s="116">
        <f>+IF(P928&gt;5,WEEKNUM(O928)+1,WEEKNUM(O928))</f>
        <v>47</v>
      </c>
      <c r="R928" s="116">
        <f>+YEAR(O928)</f>
        <v>2024</v>
      </c>
    </row>
    <row r="929" spans="1:18" ht="14.4" x14ac:dyDescent="0.3">
      <c r="A929" s="57" t="str">
        <f t="shared" si="21"/>
        <v>00037245586</v>
      </c>
      <c r="B929" s="37" t="s">
        <v>599</v>
      </c>
      <c r="C929" s="40" t="s">
        <v>982</v>
      </c>
      <c r="D929" s="35">
        <v>45586</v>
      </c>
      <c r="E929" s="71">
        <f>16*900</f>
        <v>14400</v>
      </c>
      <c r="F929" s="107">
        <f>VLOOKUP(B929,Precios!$A$5:J25137,10,0)</f>
        <v>1189.8050999999998</v>
      </c>
      <c r="G929" s="107">
        <f>+E929*F929</f>
        <v>17133193.439999998</v>
      </c>
      <c r="H929" s="34" t="s">
        <v>2330</v>
      </c>
      <c r="I929" s="57" t="s">
        <v>999</v>
      </c>
      <c r="J929" s="57" t="s">
        <v>1107</v>
      </c>
      <c r="K929" s="75"/>
      <c r="L929" s="114" t="s">
        <v>1085</v>
      </c>
      <c r="M929" s="114" t="s">
        <v>1086</v>
      </c>
      <c r="N929" s="112">
        <v>45</v>
      </c>
      <c r="O929" s="113">
        <f>+N929+D929</f>
        <v>45631</v>
      </c>
      <c r="P929" s="117">
        <f>+WEEKDAY(O929)</f>
        <v>5</v>
      </c>
      <c r="Q929" s="116">
        <f>+IF(P929&gt;5,WEEKNUM(O929)+1,WEEKNUM(O929))</f>
        <v>49</v>
      </c>
      <c r="R929" s="116">
        <f>+YEAR(O929)</f>
        <v>2024</v>
      </c>
    </row>
    <row r="930" spans="1:18" ht="14.4" x14ac:dyDescent="0.3">
      <c r="A930" s="57" t="str">
        <f t="shared" ref="A930:A993" si="22">+TRIM(B930)&amp;D930</f>
        <v>00046245586</v>
      </c>
      <c r="B930" s="37" t="s">
        <v>895</v>
      </c>
      <c r="C930" s="40" t="s">
        <v>983</v>
      </c>
      <c r="D930" s="35">
        <v>45586</v>
      </c>
      <c r="E930" s="71">
        <f>2*900</f>
        <v>1800</v>
      </c>
      <c r="F930" s="107">
        <f>VLOOKUP(B930,Precios!$A$5:J25138,10,0)</f>
        <v>1742.7146</v>
      </c>
      <c r="G930" s="107">
        <f>+E930*F930</f>
        <v>3136886.2800000003</v>
      </c>
      <c r="H930" s="34" t="s">
        <v>2330</v>
      </c>
      <c r="I930" s="57" t="s">
        <v>999</v>
      </c>
      <c r="J930" s="57" t="s">
        <v>1107</v>
      </c>
      <c r="K930" s="75"/>
      <c r="L930" s="114" t="s">
        <v>1085</v>
      </c>
      <c r="M930" s="114" t="s">
        <v>1086</v>
      </c>
      <c r="N930" s="112">
        <v>45</v>
      </c>
      <c r="O930" s="113">
        <f>+N930+D930</f>
        <v>45631</v>
      </c>
      <c r="P930" s="117">
        <f>+WEEKDAY(O930)</f>
        <v>5</v>
      </c>
      <c r="Q930" s="116">
        <f>+IF(P930&gt;5,WEEKNUM(O930)+1,WEEKNUM(O930))</f>
        <v>49</v>
      </c>
      <c r="R930" s="116">
        <f>+YEAR(O930)</f>
        <v>2024</v>
      </c>
    </row>
    <row r="931" spans="1:18" x14ac:dyDescent="0.3">
      <c r="A931" s="57" t="str">
        <f t="shared" si="22"/>
        <v>00045445586</v>
      </c>
      <c r="B931" s="37" t="s">
        <v>825</v>
      </c>
      <c r="C931" s="40" t="s">
        <v>808</v>
      </c>
      <c r="D931" s="35">
        <v>45586</v>
      </c>
    </row>
    <row r="932" spans="1:18" x14ac:dyDescent="0.3">
      <c r="A932" s="57" t="str">
        <f t="shared" si="22"/>
        <v>00027345586</v>
      </c>
      <c r="B932" s="37" t="s">
        <v>238</v>
      </c>
      <c r="C932" s="40" t="s">
        <v>82</v>
      </c>
      <c r="D932" s="35">
        <v>45586</v>
      </c>
    </row>
    <row r="933" spans="1:18" x14ac:dyDescent="0.3">
      <c r="A933" s="57" t="str">
        <f t="shared" si="22"/>
        <v>00017245586</v>
      </c>
      <c r="B933" s="37" t="s">
        <v>270</v>
      </c>
      <c r="C933" s="40" t="s">
        <v>315</v>
      </c>
      <c r="D933" s="35">
        <v>45586</v>
      </c>
    </row>
    <row r="934" spans="1:18" ht="14.4" x14ac:dyDescent="0.3">
      <c r="A934" s="57" t="str">
        <f t="shared" si="22"/>
        <v>009003045579</v>
      </c>
      <c r="B934" s="37" t="s">
        <v>137</v>
      </c>
      <c r="C934" s="40" t="s">
        <v>52</v>
      </c>
      <c r="D934" s="35">
        <v>45579</v>
      </c>
      <c r="E934" s="71">
        <f>3*800</f>
        <v>2400</v>
      </c>
      <c r="F934" s="107">
        <f>VLOOKUP(B934,Precios!$A$5:J24925,10,0)</f>
        <v>1768</v>
      </c>
      <c r="G934" s="107">
        <f>+E934*F934</f>
        <v>4243200</v>
      </c>
      <c r="I934" s="110" t="s">
        <v>999</v>
      </c>
      <c r="J934" s="110" t="s">
        <v>1107</v>
      </c>
      <c r="L934" s="114" t="s">
        <v>1064</v>
      </c>
      <c r="M934" s="114" t="s">
        <v>1065</v>
      </c>
      <c r="N934" s="112">
        <v>30</v>
      </c>
      <c r="O934" s="113">
        <f>+N934+D934</f>
        <v>45609</v>
      </c>
      <c r="P934" s="117">
        <f>+WEEKDAY(O934)</f>
        <v>4</v>
      </c>
      <c r="Q934" s="116">
        <f>+IF(P934&gt;5,WEEKNUM(O934)+1,WEEKNUM(O934))</f>
        <v>46</v>
      </c>
      <c r="R934" s="116">
        <f>+YEAR(O934)</f>
        <v>2024</v>
      </c>
    </row>
    <row r="935" spans="1:18" x14ac:dyDescent="0.3">
      <c r="A935" s="57" t="str">
        <f t="shared" si="22"/>
        <v>009000645586</v>
      </c>
      <c r="B935" s="37" t="s">
        <v>139</v>
      </c>
      <c r="C935" s="40" t="s">
        <v>51</v>
      </c>
      <c r="D935" s="35">
        <v>45586</v>
      </c>
    </row>
    <row r="936" spans="1:18" x14ac:dyDescent="0.3">
      <c r="A936" s="57" t="str">
        <f t="shared" si="22"/>
        <v>009000345586</v>
      </c>
      <c r="B936" s="37" t="s">
        <v>638</v>
      </c>
      <c r="C936" s="40" t="s">
        <v>1202</v>
      </c>
      <c r="D936" s="35">
        <v>45586</v>
      </c>
    </row>
    <row r="937" spans="1:18" x14ac:dyDescent="0.3">
      <c r="A937" s="57" t="str">
        <f t="shared" si="22"/>
        <v>009002645586</v>
      </c>
      <c r="B937" s="37" t="s">
        <v>666</v>
      </c>
      <c r="C937" s="40" t="s">
        <v>672</v>
      </c>
      <c r="D937" s="35">
        <v>45586</v>
      </c>
    </row>
    <row r="938" spans="1:18" x14ac:dyDescent="0.3">
      <c r="A938" s="57" t="str">
        <f t="shared" si="22"/>
        <v>005000945586</v>
      </c>
      <c r="B938" s="37" t="s">
        <v>379</v>
      </c>
      <c r="C938" s="40" t="s">
        <v>355</v>
      </c>
      <c r="D938" s="35">
        <v>45586</v>
      </c>
    </row>
    <row r="939" spans="1:18" x14ac:dyDescent="0.3">
      <c r="A939" s="57" t="str">
        <f t="shared" si="22"/>
        <v>00017445586</v>
      </c>
      <c r="B939" s="37" t="s">
        <v>631</v>
      </c>
      <c r="C939" s="40" t="s">
        <v>622</v>
      </c>
      <c r="D939" s="35">
        <v>45586</v>
      </c>
    </row>
    <row r="940" spans="1:18" x14ac:dyDescent="0.3">
      <c r="A940" s="57" t="str">
        <f t="shared" si="22"/>
        <v>00021245586</v>
      </c>
      <c r="B940" s="37" t="s">
        <v>254</v>
      </c>
      <c r="C940" s="40" t="s">
        <v>316</v>
      </c>
      <c r="D940" s="35">
        <v>45586</v>
      </c>
    </row>
    <row r="941" spans="1:18" ht="14.4" x14ac:dyDescent="0.3">
      <c r="A941" s="57" t="str">
        <f t="shared" si="22"/>
        <v>0005270145586</v>
      </c>
      <c r="B941" s="37" t="s">
        <v>1257</v>
      </c>
      <c r="C941" s="40" t="s">
        <v>1258</v>
      </c>
      <c r="D941" s="35">
        <v>45586</v>
      </c>
      <c r="E941" s="71">
        <f>300+300</f>
        <v>600</v>
      </c>
      <c r="F941" s="107">
        <f>VLOOKUP(B941,Precios!$A$5:J23715,10,0)</f>
        <v>9825.1999999999989</v>
      </c>
      <c r="G941" s="107">
        <f>+E941*F941</f>
        <v>5895119.9999999991</v>
      </c>
      <c r="H941" s="34" t="s">
        <v>2231</v>
      </c>
      <c r="I941" s="110" t="s">
        <v>999</v>
      </c>
      <c r="J941" s="110" t="s">
        <v>1107</v>
      </c>
      <c r="L941" s="114" t="s">
        <v>1066</v>
      </c>
      <c r="M941" s="114" t="s">
        <v>1067</v>
      </c>
      <c r="N941" s="112">
        <v>40</v>
      </c>
      <c r="O941" s="113">
        <f>+N941+D941</f>
        <v>45626</v>
      </c>
      <c r="P941" s="117">
        <f>+WEEKDAY(O941)</f>
        <v>7</v>
      </c>
      <c r="Q941" s="116">
        <f>+IF(P941&gt;5,WEEKNUM(O941)+1,WEEKNUM(O941))</f>
        <v>49</v>
      </c>
      <c r="R941" s="116">
        <f>+YEAR(O941)</f>
        <v>2024</v>
      </c>
    </row>
    <row r="942" spans="1:18" x14ac:dyDescent="0.3">
      <c r="A942" s="57" t="str">
        <f t="shared" si="22"/>
        <v>00049645586</v>
      </c>
      <c r="B942" s="37" t="s">
        <v>971</v>
      </c>
      <c r="C942" s="40" t="s">
        <v>969</v>
      </c>
      <c r="D942" s="35">
        <v>45586</v>
      </c>
    </row>
    <row r="943" spans="1:18" x14ac:dyDescent="0.3">
      <c r="A943" s="57" t="str">
        <f t="shared" si="22"/>
        <v>00053045586</v>
      </c>
      <c r="B943" s="37" t="s">
        <v>1206</v>
      </c>
      <c r="C943" s="40" t="s">
        <v>1207</v>
      </c>
      <c r="D943" s="35">
        <v>45586</v>
      </c>
    </row>
    <row r="944" spans="1:18" x14ac:dyDescent="0.3">
      <c r="A944" s="57" t="str">
        <f t="shared" si="22"/>
        <v>0004520345586</v>
      </c>
      <c r="B944" s="37" t="s">
        <v>1253</v>
      </c>
      <c r="C944" s="40" t="s">
        <v>990</v>
      </c>
      <c r="D944" s="35">
        <v>45586</v>
      </c>
    </row>
    <row r="945" spans="1:18" x14ac:dyDescent="0.3">
      <c r="A945" s="57" t="str">
        <f t="shared" si="22"/>
        <v>0004790245586</v>
      </c>
      <c r="B945" s="37" t="s">
        <v>1288</v>
      </c>
      <c r="C945" s="40" t="s">
        <v>878</v>
      </c>
      <c r="D945" s="35">
        <v>45586</v>
      </c>
    </row>
    <row r="946" spans="1:18" x14ac:dyDescent="0.3">
      <c r="A946" s="57" t="str">
        <f t="shared" si="22"/>
        <v>00052445586</v>
      </c>
      <c r="B946" s="37" t="s">
        <v>997</v>
      </c>
      <c r="C946" s="40" t="s">
        <v>998</v>
      </c>
      <c r="D946" s="35">
        <v>45586</v>
      </c>
    </row>
    <row r="947" spans="1:18" ht="14.4" x14ac:dyDescent="0.3">
      <c r="A947" s="57" t="str">
        <f t="shared" si="22"/>
        <v>00043445586</v>
      </c>
      <c r="B947" s="37" t="s">
        <v>1018</v>
      </c>
      <c r="C947" s="40" t="s">
        <v>1019</v>
      </c>
      <c r="D947" s="35">
        <v>45586</v>
      </c>
      <c r="F947" s="107">
        <f>VLOOKUP(B947,Precios!$A$5:J25167,10,0)</f>
        <v>1283.568</v>
      </c>
      <c r="G947" s="107">
        <f>+E947*F947</f>
        <v>0</v>
      </c>
      <c r="K947" s="75"/>
      <c r="L947" s="7"/>
      <c r="M947" s="7"/>
      <c r="O947" s="113">
        <f>+N947+D947</f>
        <v>45586</v>
      </c>
      <c r="P947" s="117">
        <f>+WEEKDAY(O947)</f>
        <v>2</v>
      </c>
      <c r="Q947" s="116">
        <f>+IF(P947&gt;5,WEEKNUM(O947)+1,WEEKNUM(O947))</f>
        <v>43</v>
      </c>
      <c r="R947" s="116">
        <f>+YEAR(O947)</f>
        <v>2024</v>
      </c>
    </row>
    <row r="948" spans="1:18" x14ac:dyDescent="0.3">
      <c r="A948" s="57" t="str">
        <f t="shared" si="22"/>
        <v>00001045586</v>
      </c>
      <c r="B948" s="37" t="s">
        <v>1004</v>
      </c>
      <c r="C948" s="40" t="s">
        <v>1498</v>
      </c>
      <c r="D948" s="35">
        <v>45586</v>
      </c>
    </row>
    <row r="949" spans="1:18" ht="14.4" x14ac:dyDescent="0.3">
      <c r="A949" s="57" t="str">
        <f t="shared" si="22"/>
        <v>0003600345586</v>
      </c>
      <c r="B949" s="37" t="s">
        <v>1499</v>
      </c>
      <c r="C949" s="40" t="s">
        <v>87</v>
      </c>
      <c r="D949" s="35">
        <v>45586</v>
      </c>
      <c r="E949" s="71">
        <v>1</v>
      </c>
      <c r="F949" s="107">
        <f>VLOOKUP(B949,Precios!$A$5:J25083,10,0)</f>
        <v>11434.5</v>
      </c>
      <c r="G949" s="107">
        <f>+E949*F949</f>
        <v>11434.5</v>
      </c>
      <c r="H949" s="34" t="s">
        <v>2221</v>
      </c>
      <c r="I949" s="110" t="s">
        <v>1000</v>
      </c>
      <c r="J949" s="110" t="s">
        <v>1109</v>
      </c>
      <c r="L949" s="114" t="s">
        <v>1066</v>
      </c>
      <c r="M949" s="114" t="s">
        <v>1067</v>
      </c>
      <c r="N949" s="112">
        <v>40</v>
      </c>
      <c r="O949" s="113">
        <f>+N949+D949</f>
        <v>45626</v>
      </c>
      <c r="P949" s="117">
        <f>+WEEKDAY(O949)</f>
        <v>7</v>
      </c>
      <c r="Q949" s="116">
        <f>+IF(P949&gt;5,WEEKNUM(O949)+1,WEEKNUM(O949))</f>
        <v>49</v>
      </c>
      <c r="R949" s="116">
        <f>+YEAR(O949)</f>
        <v>2024</v>
      </c>
    </row>
    <row r="950" spans="1:18" x14ac:dyDescent="0.3">
      <c r="A950" s="57" t="str">
        <f t="shared" si="22"/>
        <v>0003610245586</v>
      </c>
      <c r="B950" s="37" t="s">
        <v>1501</v>
      </c>
      <c r="C950" s="40" t="s">
        <v>40</v>
      </c>
      <c r="D950" s="35">
        <v>45586</v>
      </c>
    </row>
    <row r="951" spans="1:18" x14ac:dyDescent="0.3">
      <c r="A951" s="57" t="str">
        <f t="shared" si="22"/>
        <v>10008745586</v>
      </c>
      <c r="B951" s="37" t="s">
        <v>1022</v>
      </c>
      <c r="C951" s="40" t="s">
        <v>1503</v>
      </c>
      <c r="D951" s="35">
        <v>45586</v>
      </c>
    </row>
    <row r="952" spans="1:18" x14ac:dyDescent="0.3">
      <c r="A952" s="57" t="str">
        <f t="shared" si="22"/>
        <v>0003620245586</v>
      </c>
      <c r="B952" s="37" t="s">
        <v>1504</v>
      </c>
      <c r="C952" s="40" t="s">
        <v>41</v>
      </c>
      <c r="D952" s="35">
        <v>45586</v>
      </c>
    </row>
    <row r="953" spans="1:18" ht="14.4" x14ac:dyDescent="0.3">
      <c r="A953" s="57" t="str">
        <f t="shared" si="22"/>
        <v>PACK0680345586</v>
      </c>
      <c r="B953" s="37" t="s">
        <v>1479</v>
      </c>
      <c r="C953" s="40" t="s">
        <v>89</v>
      </c>
      <c r="D953" s="35">
        <v>45586</v>
      </c>
      <c r="E953" s="71">
        <v>1</v>
      </c>
      <c r="F953" s="107">
        <f>VLOOKUP(B953,Precios!$A$5:J25087,10,0)</f>
        <v>11434.5</v>
      </c>
      <c r="G953" s="107">
        <f>+E953*F953</f>
        <v>11434.5</v>
      </c>
      <c r="H953" s="34" t="s">
        <v>2221</v>
      </c>
      <c r="I953" s="110" t="s">
        <v>1000</v>
      </c>
      <c r="J953" s="110" t="s">
        <v>1109</v>
      </c>
      <c r="L953" s="114" t="s">
        <v>1066</v>
      </c>
      <c r="M953" s="114" t="s">
        <v>1067</v>
      </c>
      <c r="N953" s="112">
        <v>40</v>
      </c>
      <c r="O953" s="113">
        <f>+N953+D953</f>
        <v>45626</v>
      </c>
      <c r="P953" s="117">
        <f>+WEEKDAY(O953)</f>
        <v>7</v>
      </c>
      <c r="Q953" s="116">
        <f>+IF(P953&gt;5,WEEKNUM(O953)+1,WEEKNUM(O953))</f>
        <v>49</v>
      </c>
      <c r="R953" s="116">
        <f>+YEAR(O953)</f>
        <v>2024</v>
      </c>
    </row>
    <row r="954" spans="1:18" x14ac:dyDescent="0.3">
      <c r="A954" s="57" t="str">
        <f t="shared" si="22"/>
        <v>0004230145586</v>
      </c>
      <c r="B954" s="37" t="s">
        <v>1473</v>
      </c>
      <c r="C954" s="40" t="s">
        <v>769</v>
      </c>
      <c r="D954" s="35">
        <v>45586</v>
      </c>
    </row>
    <row r="955" spans="1:18" x14ac:dyDescent="0.3">
      <c r="A955" s="57" t="str">
        <f t="shared" si="22"/>
        <v>0003150245586</v>
      </c>
      <c r="B955" s="37" t="s">
        <v>1513</v>
      </c>
      <c r="C955" s="40" t="s">
        <v>83</v>
      </c>
      <c r="D955" s="35">
        <v>45586</v>
      </c>
    </row>
    <row r="956" spans="1:18" x14ac:dyDescent="0.3">
      <c r="A956" s="57" t="str">
        <f t="shared" si="22"/>
        <v>0003160245586</v>
      </c>
      <c r="B956" s="37" t="s">
        <v>1514</v>
      </c>
      <c r="C956" s="40" t="s">
        <v>84</v>
      </c>
      <c r="D956" s="35">
        <v>45586</v>
      </c>
    </row>
    <row r="957" spans="1:18" ht="14.4" x14ac:dyDescent="0.3">
      <c r="A957" s="57" t="str">
        <f t="shared" si="22"/>
        <v>PACK0670345586</v>
      </c>
      <c r="B957" s="37" t="s">
        <v>1480</v>
      </c>
      <c r="C957" s="40" t="s">
        <v>113</v>
      </c>
      <c r="D957" s="35">
        <v>45586</v>
      </c>
      <c r="F957" s="107">
        <f>VLOOKUP(B957,Precios!$A$5:J25092,10,0)</f>
        <v>11434.5</v>
      </c>
      <c r="G957" s="107">
        <f>+E957*F957</f>
        <v>0</v>
      </c>
      <c r="K957" s="75"/>
      <c r="L957" s="114"/>
      <c r="M957" s="114"/>
      <c r="O957" s="113"/>
      <c r="P957" s="117">
        <f>+WEEKDAY(O957)</f>
        <v>7</v>
      </c>
      <c r="Q957" s="116">
        <f>+IF(P957&gt;5,WEEKNUM(O957)+1,WEEKNUM(O957))</f>
        <v>1</v>
      </c>
      <c r="R957" s="116">
        <f>+YEAR(O957)</f>
        <v>1900</v>
      </c>
    </row>
    <row r="958" spans="1:18" x14ac:dyDescent="0.3">
      <c r="A958" s="57" t="str">
        <f t="shared" si="22"/>
        <v>0002780145586</v>
      </c>
      <c r="B958" s="37" t="s">
        <v>1472</v>
      </c>
      <c r="C958" s="40" t="s">
        <v>69</v>
      </c>
      <c r="D958" s="35">
        <v>45586</v>
      </c>
    </row>
    <row r="959" spans="1:18" x14ac:dyDescent="0.3">
      <c r="A959" s="57" t="str">
        <f t="shared" si="22"/>
        <v>0002760145586</v>
      </c>
      <c r="B959" s="37" t="s">
        <v>1471</v>
      </c>
      <c r="C959" s="40" t="s">
        <v>67</v>
      </c>
      <c r="D959" s="35">
        <v>45586</v>
      </c>
    </row>
    <row r="960" spans="1:18" x14ac:dyDescent="0.3">
      <c r="A960" s="57" t="str">
        <f t="shared" si="22"/>
        <v>0002790145586</v>
      </c>
      <c r="B960" s="37" t="s">
        <v>1470</v>
      </c>
      <c r="C960" s="40" t="s">
        <v>62</v>
      </c>
      <c r="D960" s="35">
        <v>45586</v>
      </c>
    </row>
    <row r="961" spans="1:18" x14ac:dyDescent="0.3">
      <c r="A961" s="57" t="str">
        <f t="shared" si="22"/>
        <v>0011008945586</v>
      </c>
      <c r="B961" s="37" t="s">
        <v>966</v>
      </c>
      <c r="C961" s="40" t="s">
        <v>1828</v>
      </c>
      <c r="D961" s="35">
        <v>45586</v>
      </c>
    </row>
    <row r="962" spans="1:18" x14ac:dyDescent="0.3">
      <c r="A962" s="57" t="str">
        <f t="shared" si="22"/>
        <v>0003630245586</v>
      </c>
      <c r="B962" s="37" t="s">
        <v>1512</v>
      </c>
      <c r="C962" s="40" t="s">
        <v>42</v>
      </c>
      <c r="D962" s="35">
        <v>45586</v>
      </c>
    </row>
    <row r="963" spans="1:18" ht="14.4" x14ac:dyDescent="0.3">
      <c r="A963" s="57" t="str">
        <f t="shared" si="22"/>
        <v>0004720345586</v>
      </c>
      <c r="B963" s="37" t="s">
        <v>1336</v>
      </c>
      <c r="C963" s="40" t="s">
        <v>1848</v>
      </c>
      <c r="D963" s="35">
        <v>45586</v>
      </c>
      <c r="F963" s="107">
        <f>VLOOKUP(B963,Precios!$A$5:J25070,10,0)</f>
        <v>290.71459999999996</v>
      </c>
      <c r="G963" s="107">
        <f>+E963*F963</f>
        <v>0</v>
      </c>
      <c r="K963" s="75"/>
      <c r="L963" s="114"/>
      <c r="M963" s="114"/>
      <c r="O963" s="113">
        <f>+N963+D963</f>
        <v>45586</v>
      </c>
      <c r="P963" s="117">
        <f>+WEEKDAY(O963)</f>
        <v>2</v>
      </c>
      <c r="Q963" s="116">
        <f>+IF(P963&gt;5,WEEKNUM(O963)+1,WEEKNUM(O963))</f>
        <v>43</v>
      </c>
      <c r="R963" s="116">
        <f>+YEAR(O963)</f>
        <v>2024</v>
      </c>
    </row>
    <row r="964" spans="1:18" x14ac:dyDescent="0.3">
      <c r="A964" s="57" t="str">
        <f t="shared" si="22"/>
        <v>00054445586</v>
      </c>
      <c r="B964" s="37" t="s">
        <v>1956</v>
      </c>
      <c r="C964" s="40" t="s">
        <v>1957</v>
      </c>
      <c r="D964" s="35">
        <v>45586</v>
      </c>
    </row>
    <row r="965" spans="1:18" x14ac:dyDescent="0.3">
      <c r="A965" s="57" t="str">
        <f t="shared" si="22"/>
        <v>00050045586</v>
      </c>
      <c r="B965" s="37" t="s">
        <v>975</v>
      </c>
      <c r="C965" s="40" t="s">
        <v>1413</v>
      </c>
      <c r="D965" s="35">
        <v>45586</v>
      </c>
    </row>
    <row r="966" spans="1:18" x14ac:dyDescent="0.3">
      <c r="A966" s="57" t="str">
        <f t="shared" si="22"/>
        <v>00050145586</v>
      </c>
      <c r="B966" s="37" t="s">
        <v>980</v>
      </c>
      <c r="C966" s="40" t="s">
        <v>2151</v>
      </c>
      <c r="D966" s="35">
        <v>45586</v>
      </c>
    </row>
    <row r="967" spans="1:18" ht="14.4" x14ac:dyDescent="0.3">
      <c r="A967" s="57" t="str">
        <f t="shared" si="22"/>
        <v>0003910345586</v>
      </c>
      <c r="B967" s="37" t="s">
        <v>1296</v>
      </c>
      <c r="C967" s="40" t="s">
        <v>687</v>
      </c>
      <c r="D967" s="35">
        <v>45586</v>
      </c>
      <c r="E967" s="71">
        <f>20*280</f>
        <v>5600</v>
      </c>
      <c r="F967" s="107">
        <f>VLOOKUP(B967,Precios!$A$5:J25173,10,0)</f>
        <v>932.18399999999997</v>
      </c>
      <c r="G967" s="107">
        <f>+E967*F967</f>
        <v>5220230.3999999994</v>
      </c>
      <c r="I967" s="110" t="s">
        <v>999</v>
      </c>
      <c r="J967" s="110" t="s">
        <v>1107</v>
      </c>
      <c r="L967" s="114" t="s">
        <v>1083</v>
      </c>
      <c r="M967" s="114" t="s">
        <v>1084</v>
      </c>
      <c r="N967" s="112">
        <v>45</v>
      </c>
      <c r="O967" s="113">
        <f>+N967+D967</f>
        <v>45631</v>
      </c>
      <c r="P967" s="117">
        <f>+WEEKDAY(O967)</f>
        <v>5</v>
      </c>
      <c r="Q967" s="116">
        <f>+IF(P967&gt;5,WEEKNUM(O967)+1,WEEKNUM(O967))</f>
        <v>49</v>
      </c>
      <c r="R967" s="116">
        <f>+YEAR(O967)</f>
        <v>2024</v>
      </c>
    </row>
    <row r="968" spans="1:18" x14ac:dyDescent="0.3">
      <c r="A968" s="57" t="str">
        <f t="shared" si="22"/>
        <v>0004210145586</v>
      </c>
      <c r="B968" s="37" t="s">
        <v>1448</v>
      </c>
      <c r="C968" s="40" t="s">
        <v>758</v>
      </c>
      <c r="D968" s="35">
        <v>45586</v>
      </c>
    </row>
    <row r="969" spans="1:18" ht="14.4" x14ac:dyDescent="0.3">
      <c r="A969" s="57" t="str">
        <f t="shared" si="22"/>
        <v>PACK0860345586</v>
      </c>
      <c r="B969" s="37" t="s">
        <v>1774</v>
      </c>
      <c r="C969" s="40" t="s">
        <v>322</v>
      </c>
      <c r="D969" s="35">
        <v>45586</v>
      </c>
      <c r="E969" s="71">
        <f>2*420</f>
        <v>840</v>
      </c>
      <c r="F969" s="107">
        <f>VLOOKUP(B969,Precios!$A$5:J25174,10,0)</f>
        <v>922.90329999999994</v>
      </c>
      <c r="G969" s="107">
        <f>+E969*F969</f>
        <v>775238.772</v>
      </c>
      <c r="I969" s="110" t="s">
        <v>999</v>
      </c>
      <c r="J969" s="110" t="s">
        <v>1107</v>
      </c>
      <c r="L969" s="114" t="s">
        <v>1083</v>
      </c>
      <c r="M969" s="114" t="s">
        <v>1084</v>
      </c>
      <c r="N969" s="112">
        <v>45</v>
      </c>
      <c r="O969" s="113">
        <f>+N969+D969</f>
        <v>45631</v>
      </c>
      <c r="P969" s="117">
        <f>+WEEKDAY(O969)</f>
        <v>5</v>
      </c>
      <c r="Q969" s="116">
        <f>+IF(P969&gt;5,WEEKNUM(O969)+1,WEEKNUM(O969))</f>
        <v>49</v>
      </c>
      <c r="R969" s="116">
        <f>+YEAR(O969)</f>
        <v>2024</v>
      </c>
    </row>
    <row r="970" spans="1:18" x14ac:dyDescent="0.3">
      <c r="A970" s="57" t="str">
        <f t="shared" si="22"/>
        <v>00053645586</v>
      </c>
      <c r="B970" s="37" t="s">
        <v>1845</v>
      </c>
      <c r="C970" s="40" t="s">
        <v>1846</v>
      </c>
      <c r="D970" s="35">
        <v>45586</v>
      </c>
    </row>
    <row r="971" spans="1:18" x14ac:dyDescent="0.3">
      <c r="A971" s="57" t="str">
        <f t="shared" si="22"/>
        <v>0005440045586</v>
      </c>
      <c r="B971" s="37" t="s">
        <v>2014</v>
      </c>
      <c r="C971" s="40" t="s">
        <v>2015</v>
      </c>
      <c r="D971" s="35">
        <v>45586</v>
      </c>
    </row>
    <row r="972" spans="1:18" x14ac:dyDescent="0.3">
      <c r="A972" s="57" t="str">
        <f t="shared" si="22"/>
        <v>0005450045586</v>
      </c>
      <c r="B972" s="37" t="s">
        <v>2016</v>
      </c>
      <c r="C972" s="40" t="s">
        <v>2017</v>
      </c>
      <c r="D972" s="35">
        <v>45586</v>
      </c>
    </row>
    <row r="973" spans="1:18" x14ac:dyDescent="0.3">
      <c r="A973" s="57" t="str">
        <f t="shared" si="22"/>
        <v>0005460045586</v>
      </c>
      <c r="B973" s="37" t="s">
        <v>2018</v>
      </c>
      <c r="C973" s="40" t="s">
        <v>2019</v>
      </c>
      <c r="D973" s="35">
        <v>45586</v>
      </c>
    </row>
    <row r="974" spans="1:18" x14ac:dyDescent="0.3">
      <c r="A974" s="57" t="str">
        <f t="shared" si="22"/>
        <v>0005510045586</v>
      </c>
      <c r="B974" s="37" t="s">
        <v>2020</v>
      </c>
      <c r="C974" s="40" t="s">
        <v>2021</v>
      </c>
      <c r="D974" s="35">
        <v>45586</v>
      </c>
    </row>
    <row r="975" spans="1:18" x14ac:dyDescent="0.3">
      <c r="A975" s="57" t="str">
        <f t="shared" si="22"/>
        <v>0005470045586</v>
      </c>
      <c r="B975" s="37" t="s">
        <v>2023</v>
      </c>
      <c r="C975" s="40" t="s">
        <v>2024</v>
      </c>
      <c r="D975" s="35">
        <v>45586</v>
      </c>
    </row>
    <row r="976" spans="1:18" x14ac:dyDescent="0.3">
      <c r="A976" s="57" t="str">
        <f t="shared" si="22"/>
        <v>0005480045586</v>
      </c>
      <c r="B976" s="37" t="s">
        <v>2026</v>
      </c>
      <c r="C976" s="40" t="s">
        <v>2027</v>
      </c>
      <c r="D976" s="35">
        <v>45586</v>
      </c>
    </row>
    <row r="977" spans="1:18" x14ac:dyDescent="0.3">
      <c r="A977" s="57" t="str">
        <f t="shared" si="22"/>
        <v>00054545586</v>
      </c>
      <c r="B977" s="37" t="s">
        <v>1975</v>
      </c>
      <c r="C977" s="40" t="s">
        <v>1976</v>
      </c>
      <c r="D977" s="35">
        <v>45586</v>
      </c>
    </row>
    <row r="978" spans="1:18" ht="14.4" x14ac:dyDescent="0.3">
      <c r="A978" s="57" t="str">
        <f t="shared" si="22"/>
        <v>00054745586</v>
      </c>
      <c r="B978" s="37" t="s">
        <v>2036</v>
      </c>
      <c r="C978" s="40" t="s">
        <v>2042</v>
      </c>
      <c r="D978" s="35">
        <v>45586</v>
      </c>
      <c r="E978" s="71">
        <v>10000</v>
      </c>
      <c r="F978" s="107">
        <f>VLOOKUP(B978,Precios!$A$5:J25143,10,0)</f>
        <v>6209.72</v>
      </c>
      <c r="G978" s="107">
        <f>+E978*F978</f>
        <v>62097200</v>
      </c>
      <c r="H978" s="34" t="s">
        <v>2194</v>
      </c>
      <c r="I978" s="57" t="s">
        <v>1000</v>
      </c>
      <c r="J978" s="57" t="s">
        <v>1109</v>
      </c>
      <c r="L978" s="114" t="s">
        <v>1079</v>
      </c>
      <c r="M978" s="114" t="s">
        <v>1080</v>
      </c>
      <c r="N978" s="112">
        <v>40</v>
      </c>
      <c r="O978" s="113">
        <f>+N978+D978</f>
        <v>45626</v>
      </c>
      <c r="P978" s="117">
        <f>+WEEKDAY(O978)</f>
        <v>7</v>
      </c>
      <c r="Q978" s="116">
        <f>+IF(P978&gt;5,WEEKNUM(O978)+1,WEEKNUM(O978))</f>
        <v>49</v>
      </c>
      <c r="R978" s="116">
        <f>+YEAR(O978)</f>
        <v>2024</v>
      </c>
    </row>
    <row r="979" spans="1:18" x14ac:dyDescent="0.3">
      <c r="A979" s="57" t="str">
        <f t="shared" si="22"/>
        <v>0003580145586</v>
      </c>
      <c r="B979" s="37" t="s">
        <v>1474</v>
      </c>
      <c r="C979" s="40" t="s">
        <v>171</v>
      </c>
      <c r="D979" s="35">
        <v>45586</v>
      </c>
    </row>
    <row r="980" spans="1:18" x14ac:dyDescent="0.3">
      <c r="A980" s="57" t="str">
        <f t="shared" si="22"/>
        <v>0005490045586</v>
      </c>
      <c r="B980" s="37" t="s">
        <v>2058</v>
      </c>
      <c r="C980" s="40" t="s">
        <v>2059</v>
      </c>
      <c r="D980" s="35">
        <v>45586</v>
      </c>
    </row>
    <row r="981" spans="1:18" ht="14.4" x14ac:dyDescent="0.3">
      <c r="A981" s="57" t="str">
        <f t="shared" si="22"/>
        <v>0004220145586</v>
      </c>
      <c r="B981" s="37" t="s">
        <v>1467</v>
      </c>
      <c r="C981" s="40" t="s">
        <v>759</v>
      </c>
      <c r="D981" s="35">
        <v>45586</v>
      </c>
      <c r="E981" s="71">
        <v>1</v>
      </c>
      <c r="F981" s="107">
        <f>VLOOKUP(B981,Precios!$A$5:J23751,10,0)</f>
        <v>11011</v>
      </c>
      <c r="G981" s="107">
        <f>+E981*F981</f>
        <v>11011</v>
      </c>
      <c r="I981" s="110" t="s">
        <v>1000</v>
      </c>
      <c r="J981" s="110" t="s">
        <v>1109</v>
      </c>
      <c r="L981" s="114" t="s">
        <v>1066</v>
      </c>
      <c r="M981" s="114" t="s">
        <v>1067</v>
      </c>
      <c r="N981" s="112">
        <v>40</v>
      </c>
      <c r="O981" s="113">
        <f>+N981+D981</f>
        <v>45626</v>
      </c>
      <c r="P981" s="117">
        <f>+WEEKDAY(O981)</f>
        <v>7</v>
      </c>
      <c r="Q981" s="116">
        <f>+IF(P981&gt;5,WEEKNUM(O981)+1,WEEKNUM(O981))</f>
        <v>49</v>
      </c>
      <c r="R981" s="116">
        <f>+YEAR(O981)</f>
        <v>2024</v>
      </c>
    </row>
    <row r="982" spans="1:18" ht="14.4" x14ac:dyDescent="0.3">
      <c r="A982" s="57" t="str">
        <f t="shared" si="22"/>
        <v>00035C45586</v>
      </c>
      <c r="B982" s="37" t="s">
        <v>2098</v>
      </c>
      <c r="C982" s="40" t="s">
        <v>2115</v>
      </c>
      <c r="D982" s="35">
        <v>45586</v>
      </c>
      <c r="E982" s="71">
        <f>1575*4</f>
        <v>6300</v>
      </c>
      <c r="F982" s="107">
        <f>VLOOKUP(B982,Precios!$A$5:J25134,10,0)</f>
        <v>493.94620000000003</v>
      </c>
      <c r="G982" s="107">
        <f>+E982*F982</f>
        <v>3111861.06</v>
      </c>
      <c r="I982" s="110" t="s">
        <v>999</v>
      </c>
      <c r="J982" s="110" t="s">
        <v>1107</v>
      </c>
      <c r="K982" s="75"/>
      <c r="L982" s="114" t="s">
        <v>1083</v>
      </c>
      <c r="M982" s="114" t="s">
        <v>1084</v>
      </c>
      <c r="N982" s="112">
        <v>45</v>
      </c>
      <c r="O982" s="113">
        <f>+N982+D982</f>
        <v>45631</v>
      </c>
      <c r="P982" s="117">
        <f>+WEEKDAY(O982)</f>
        <v>5</v>
      </c>
      <c r="Q982" s="116">
        <f>+IF(P982&gt;5,WEEKNUM(O982)+1,WEEKNUM(O982))</f>
        <v>49</v>
      </c>
      <c r="R982" s="116">
        <f>+YEAR(O982)</f>
        <v>2024</v>
      </c>
    </row>
    <row r="983" spans="1:18" x14ac:dyDescent="0.3">
      <c r="A983" s="57" t="str">
        <f t="shared" si="22"/>
        <v>00034C45586</v>
      </c>
      <c r="B983" s="37" t="s">
        <v>2097</v>
      </c>
      <c r="C983" s="40" t="s">
        <v>2125</v>
      </c>
      <c r="D983" s="35">
        <v>45586</v>
      </c>
    </row>
    <row r="984" spans="1:18" ht="14.4" x14ac:dyDescent="0.3">
      <c r="A984" s="57" t="str">
        <f t="shared" si="22"/>
        <v>0003740345572</v>
      </c>
      <c r="B984" s="37" t="s">
        <v>1466</v>
      </c>
      <c r="C984" s="40" t="s">
        <v>841</v>
      </c>
      <c r="D984" s="35">
        <v>45572</v>
      </c>
      <c r="E984" s="71">
        <v>621</v>
      </c>
      <c r="F984" s="107">
        <f>VLOOKUP(B984,Precios!$A$5:J25120,10,0)</f>
        <v>11011</v>
      </c>
      <c r="G984" s="107">
        <f>+E984*F984</f>
        <v>6837831</v>
      </c>
      <c r="H984" s="34" t="s">
        <v>2329</v>
      </c>
      <c r="I984" s="110" t="s">
        <v>1106</v>
      </c>
      <c r="J984" s="110" t="s">
        <v>1108</v>
      </c>
      <c r="K984" s="75"/>
      <c r="L984" s="114" t="s">
        <v>1066</v>
      </c>
      <c r="M984" s="114" t="s">
        <v>1067</v>
      </c>
      <c r="N984" s="112">
        <v>40</v>
      </c>
      <c r="O984" s="113">
        <f>+N984+D984</f>
        <v>45612</v>
      </c>
      <c r="P984" s="117">
        <f>+WEEKDAY(O984)</f>
        <v>7</v>
      </c>
      <c r="Q984" s="116">
        <f>+IF(P984&gt;5,WEEKNUM(O984)+1,WEEKNUM(O984))</f>
        <v>47</v>
      </c>
      <c r="R984" s="116">
        <f>+YEAR(O984)</f>
        <v>2024</v>
      </c>
    </row>
    <row r="985" spans="1:18" x14ac:dyDescent="0.3">
      <c r="A985" s="57" t="str">
        <f t="shared" si="22"/>
        <v>0003590145586</v>
      </c>
      <c r="B985" s="37" t="s">
        <v>1475</v>
      </c>
      <c r="C985" s="40" t="s">
        <v>352</v>
      </c>
      <c r="D985" s="35">
        <v>45586</v>
      </c>
    </row>
    <row r="986" spans="1:18" ht="14.4" x14ac:dyDescent="0.3">
      <c r="A986" s="57" t="str">
        <f t="shared" si="22"/>
        <v>006000745586</v>
      </c>
      <c r="B986" s="37" t="s">
        <v>661</v>
      </c>
      <c r="C986" s="7" t="s">
        <v>1812</v>
      </c>
      <c r="D986" s="35">
        <v>45586</v>
      </c>
    </row>
    <row r="987" spans="1:18" x14ac:dyDescent="0.3">
      <c r="A987" s="57" t="str">
        <f t="shared" si="22"/>
        <v>0005280145586</v>
      </c>
      <c r="B987" s="37" t="s">
        <v>1248</v>
      </c>
      <c r="C987" s="40" t="s">
        <v>1091</v>
      </c>
      <c r="D987" s="35">
        <v>45586</v>
      </c>
    </row>
    <row r="988" spans="1:18" x14ac:dyDescent="0.3">
      <c r="A988" s="57" t="str">
        <f t="shared" si="22"/>
        <v>0003730445586</v>
      </c>
      <c r="B988" s="37" t="s">
        <v>2144</v>
      </c>
      <c r="C988" s="40" t="s">
        <v>597</v>
      </c>
      <c r="D988" s="35">
        <v>45586</v>
      </c>
    </row>
    <row r="989" spans="1:18" x14ac:dyDescent="0.3">
      <c r="A989" s="57" t="str">
        <f t="shared" si="22"/>
        <v>0004640345586</v>
      </c>
      <c r="B989" s="37" t="s">
        <v>1476</v>
      </c>
      <c r="C989" s="40" t="s">
        <v>892</v>
      </c>
      <c r="D989" s="35">
        <v>45586</v>
      </c>
    </row>
    <row r="990" spans="1:18" x14ac:dyDescent="0.3">
      <c r="A990" s="57" t="str">
        <f t="shared" si="22"/>
        <v>00054245586</v>
      </c>
      <c r="B990" s="37" t="s">
        <v>1070</v>
      </c>
      <c r="C990" s="40" t="s">
        <v>1955</v>
      </c>
      <c r="D990" s="35">
        <v>45586</v>
      </c>
    </row>
    <row r="991" spans="1:18" x14ac:dyDescent="0.3">
      <c r="A991" s="57" t="str">
        <f t="shared" si="22"/>
        <v>0004710345586</v>
      </c>
      <c r="B991" s="37" t="s">
        <v>1827</v>
      </c>
      <c r="C991" s="40" t="s">
        <v>1511</v>
      </c>
      <c r="D991" s="35">
        <v>45586</v>
      </c>
    </row>
    <row r="992" spans="1:18" x14ac:dyDescent="0.3">
      <c r="A992" s="57" t="str">
        <f t="shared" si="22"/>
        <v>000507-0345586</v>
      </c>
      <c r="B992" s="37" t="s">
        <v>1240</v>
      </c>
      <c r="C992" s="40" t="s">
        <v>1195</v>
      </c>
      <c r="D992" s="35">
        <v>45586</v>
      </c>
    </row>
    <row r="993" spans="1:18" x14ac:dyDescent="0.3">
      <c r="A993" s="57" t="str">
        <f t="shared" si="22"/>
        <v>0004790345586</v>
      </c>
      <c r="B993" s="37" t="s">
        <v>2167</v>
      </c>
      <c r="C993" s="40" t="s">
        <v>2168</v>
      </c>
      <c r="D993" s="35">
        <v>45586</v>
      </c>
    </row>
    <row r="994" spans="1:18" x14ac:dyDescent="0.3">
      <c r="A994" s="57" t="str">
        <f t="shared" ref="A994:A1057" si="23">+TRIM(B994)&amp;D994</f>
        <v>00017FR45586</v>
      </c>
      <c r="B994" s="37" t="s">
        <v>2079</v>
      </c>
      <c r="C994" s="40" t="s">
        <v>2081</v>
      </c>
      <c r="D994" s="35">
        <v>45586</v>
      </c>
    </row>
    <row r="995" spans="1:18" x14ac:dyDescent="0.3">
      <c r="A995" s="57" t="str">
        <f t="shared" si="23"/>
        <v>0005430045586</v>
      </c>
      <c r="B995" s="37" t="s">
        <v>2074</v>
      </c>
      <c r="C995" s="40" t="s">
        <v>2075</v>
      </c>
      <c r="D995" s="35">
        <v>45586</v>
      </c>
    </row>
    <row r="996" spans="1:18" x14ac:dyDescent="0.3">
      <c r="A996" s="57" t="str">
        <f t="shared" si="23"/>
        <v>001000145593</v>
      </c>
      <c r="B996" s="37" t="s">
        <v>161</v>
      </c>
      <c r="C996" s="40" t="s">
        <v>43</v>
      </c>
      <c r="D996" s="35">
        <v>45593</v>
      </c>
    </row>
    <row r="997" spans="1:18" x14ac:dyDescent="0.3">
      <c r="A997" s="57" t="str">
        <f t="shared" si="23"/>
        <v>00046345593</v>
      </c>
      <c r="B997" s="37" t="s">
        <v>936</v>
      </c>
      <c r="C997" s="40" t="s">
        <v>935</v>
      </c>
      <c r="D997" s="35">
        <v>45593</v>
      </c>
    </row>
    <row r="998" spans="1:18" x14ac:dyDescent="0.3">
      <c r="A998" s="57" t="str">
        <f t="shared" si="23"/>
        <v>00037545593</v>
      </c>
      <c r="B998" s="37" t="s">
        <v>602</v>
      </c>
      <c r="C998" s="40" t="s">
        <v>603</v>
      </c>
      <c r="D998" s="35">
        <v>45593</v>
      </c>
    </row>
    <row r="999" spans="1:18" x14ac:dyDescent="0.3">
      <c r="A999" s="57" t="str">
        <f t="shared" si="23"/>
        <v>00038645593</v>
      </c>
      <c r="B999" s="37" t="s">
        <v>680</v>
      </c>
      <c r="C999" s="40" t="s">
        <v>678</v>
      </c>
      <c r="D999" s="35">
        <v>45593</v>
      </c>
    </row>
    <row r="1000" spans="1:18" ht="14.4" x14ac:dyDescent="0.3">
      <c r="A1000" s="57" t="str">
        <f t="shared" si="23"/>
        <v>00020445586</v>
      </c>
      <c r="B1000" s="37" t="s">
        <v>259</v>
      </c>
      <c r="C1000" s="40" t="s">
        <v>29</v>
      </c>
      <c r="D1000" s="35">
        <v>45586</v>
      </c>
      <c r="E1000" s="71">
        <v>50</v>
      </c>
      <c r="F1000" s="107">
        <f>VLOOKUP(B1000,Precios!$A$5:J25121,10,0)</f>
        <v>16346.616</v>
      </c>
      <c r="G1000" s="107">
        <f>+E1000*F1000</f>
        <v>817330.8</v>
      </c>
      <c r="I1000" s="110" t="s">
        <v>999</v>
      </c>
      <c r="J1000" s="110" t="s">
        <v>1107</v>
      </c>
      <c r="K1000" s="75"/>
      <c r="L1000" s="114" t="s">
        <v>1068</v>
      </c>
      <c r="M1000" s="114" t="s">
        <v>1069</v>
      </c>
      <c r="N1000" s="112">
        <v>45</v>
      </c>
      <c r="O1000" s="113">
        <f>+N1000+D1000</f>
        <v>45631</v>
      </c>
      <c r="P1000" s="117">
        <f>+WEEKDAY(O1000)</f>
        <v>5</v>
      </c>
      <c r="Q1000" s="116">
        <f>+IF(P1000&gt;5,WEEKNUM(O1000)+1,WEEKNUM(O1000))</f>
        <v>49</v>
      </c>
      <c r="R1000" s="116">
        <f>+YEAR(O1000)</f>
        <v>2024</v>
      </c>
    </row>
    <row r="1001" spans="1:18" ht="14.4" x14ac:dyDescent="0.3">
      <c r="A1001" s="57" t="str">
        <f t="shared" si="23"/>
        <v>00000945593</v>
      </c>
      <c r="B1001" s="37" t="s">
        <v>302</v>
      </c>
      <c r="C1001" s="40" t="s">
        <v>23</v>
      </c>
      <c r="D1001" s="35">
        <v>45593</v>
      </c>
      <c r="E1001" s="71">
        <v>100</v>
      </c>
      <c r="F1001" s="107">
        <f>VLOOKUP(B1001,Precios!$A$5:J25126,10,0)</f>
        <v>27798.056</v>
      </c>
      <c r="G1001" s="107">
        <f>+E1001*F1001</f>
        <v>2779805.6</v>
      </c>
      <c r="H1001" s="7"/>
      <c r="I1001" s="110" t="s">
        <v>1000</v>
      </c>
      <c r="J1001" s="110" t="s">
        <v>1109</v>
      </c>
      <c r="L1001" s="7" t="s">
        <v>2038</v>
      </c>
      <c r="M1001" s="7" t="s">
        <v>2039</v>
      </c>
      <c r="N1001" s="112">
        <v>30</v>
      </c>
      <c r="O1001" s="113">
        <f>+N1001+D1001</f>
        <v>45623</v>
      </c>
      <c r="P1001" s="117">
        <f>+WEEKDAY(O1001)</f>
        <v>4</v>
      </c>
      <c r="Q1001" s="116">
        <f>+IF(P1001&gt;5,WEEKNUM(O1001)+1,WEEKNUM(O1001))</f>
        <v>48</v>
      </c>
      <c r="R1001" s="116">
        <f>+YEAR(O1001)</f>
        <v>2024</v>
      </c>
    </row>
    <row r="1002" spans="1:18" x14ac:dyDescent="0.3">
      <c r="A1002" s="57" t="str">
        <f t="shared" si="23"/>
        <v>00020745593</v>
      </c>
      <c r="B1002" s="37" t="s">
        <v>257</v>
      </c>
      <c r="C1002" s="40" t="s">
        <v>30</v>
      </c>
      <c r="D1002" s="35">
        <v>45593</v>
      </c>
    </row>
    <row r="1003" spans="1:18" x14ac:dyDescent="0.3">
      <c r="A1003" s="57" t="str">
        <f t="shared" si="23"/>
        <v>007001445593</v>
      </c>
      <c r="B1003" s="37" t="s">
        <v>141</v>
      </c>
      <c r="C1003" s="40" t="s">
        <v>309</v>
      </c>
      <c r="D1003" s="35">
        <v>45593</v>
      </c>
    </row>
    <row r="1004" spans="1:18" x14ac:dyDescent="0.3">
      <c r="A1004" s="57" t="str">
        <f t="shared" si="23"/>
        <v>00003345593</v>
      </c>
      <c r="B1004" s="37" t="s">
        <v>296</v>
      </c>
      <c r="C1004" s="40" t="s">
        <v>313</v>
      </c>
      <c r="D1004" s="35">
        <v>45593</v>
      </c>
    </row>
    <row r="1005" spans="1:18" x14ac:dyDescent="0.3">
      <c r="A1005" s="57" t="str">
        <f t="shared" si="23"/>
        <v>00019845593</v>
      </c>
      <c r="B1005" s="37" t="s">
        <v>268</v>
      </c>
      <c r="C1005" s="40" t="s">
        <v>312</v>
      </c>
      <c r="D1005" s="35">
        <v>45593</v>
      </c>
    </row>
    <row r="1006" spans="1:18" x14ac:dyDescent="0.3">
      <c r="A1006" s="57" t="str">
        <f t="shared" si="23"/>
        <v>00020045593</v>
      </c>
      <c r="B1006" s="37" t="s">
        <v>265</v>
      </c>
      <c r="C1006" s="40" t="s">
        <v>28</v>
      </c>
      <c r="D1006" s="35">
        <v>45593</v>
      </c>
    </row>
    <row r="1007" spans="1:18" ht="14.4" x14ac:dyDescent="0.3">
      <c r="A1007" s="57" t="str">
        <f t="shared" si="23"/>
        <v>00020245593</v>
      </c>
      <c r="B1007" s="37" t="s">
        <v>262</v>
      </c>
      <c r="C1007" s="40" t="s">
        <v>75</v>
      </c>
      <c r="D1007" s="35">
        <v>45593</v>
      </c>
      <c r="E1007" s="71">
        <v>150</v>
      </c>
      <c r="F1007" s="107">
        <f>VLOOKUP(B1007,Precios!$A$5:J25044,10,0)</f>
        <v>3775.2</v>
      </c>
      <c r="G1007" s="107">
        <f>+E1007*F1007</f>
        <v>566280</v>
      </c>
      <c r="I1007" s="110" t="s">
        <v>1000</v>
      </c>
      <c r="J1007" s="110" t="s">
        <v>1109</v>
      </c>
      <c r="L1007" s="7" t="s">
        <v>2038</v>
      </c>
      <c r="M1007" s="7" t="s">
        <v>2039</v>
      </c>
      <c r="N1007" s="112">
        <v>30</v>
      </c>
      <c r="O1007" s="113">
        <f>+N1007+D1007</f>
        <v>45623</v>
      </c>
      <c r="P1007" s="117">
        <f>+WEEKDAY(O1007)</f>
        <v>4</v>
      </c>
      <c r="Q1007" s="116">
        <f>+IF(P1007&gt;5,WEEKNUM(O1007)+1,WEEKNUM(O1007))</f>
        <v>48</v>
      </c>
      <c r="R1007" s="116">
        <f>+YEAR(O1007)</f>
        <v>2024</v>
      </c>
    </row>
    <row r="1008" spans="1:18" x14ac:dyDescent="0.3">
      <c r="A1008" s="57" t="str">
        <f t="shared" si="23"/>
        <v>00001845593</v>
      </c>
      <c r="B1008" s="37" t="s">
        <v>673</v>
      </c>
      <c r="C1008" s="40" t="s">
        <v>679</v>
      </c>
      <c r="D1008" s="35">
        <v>45593</v>
      </c>
    </row>
    <row r="1009" spans="1:18" x14ac:dyDescent="0.3">
      <c r="A1009" s="57" t="str">
        <f t="shared" si="23"/>
        <v>00045245593</v>
      </c>
      <c r="B1009" s="37" t="s">
        <v>815</v>
      </c>
      <c r="C1009" s="40" t="s">
        <v>800</v>
      </c>
      <c r="D1009" s="35">
        <v>45593</v>
      </c>
    </row>
    <row r="1010" spans="1:18" x14ac:dyDescent="0.3">
      <c r="A1010" s="57" t="str">
        <f t="shared" si="23"/>
        <v>00023645593</v>
      </c>
      <c r="B1010" s="37" t="s">
        <v>250</v>
      </c>
      <c r="C1010" s="40" t="s">
        <v>31</v>
      </c>
      <c r="D1010" s="35">
        <v>45593</v>
      </c>
    </row>
    <row r="1011" spans="1:18" x14ac:dyDescent="0.3">
      <c r="A1011" s="57" t="str">
        <f t="shared" si="23"/>
        <v>00047345593</v>
      </c>
      <c r="B1011" s="37" t="s">
        <v>864</v>
      </c>
      <c r="C1011" s="40" t="s">
        <v>850</v>
      </c>
      <c r="D1011" s="35">
        <v>45593</v>
      </c>
    </row>
    <row r="1012" spans="1:18" x14ac:dyDescent="0.3">
      <c r="A1012" s="57" t="str">
        <f t="shared" si="23"/>
        <v>00044745593</v>
      </c>
      <c r="B1012" s="37" t="s">
        <v>810</v>
      </c>
      <c r="C1012" s="40" t="s">
        <v>795</v>
      </c>
      <c r="D1012" s="35">
        <v>45593</v>
      </c>
    </row>
    <row r="1013" spans="1:18" x14ac:dyDescent="0.3">
      <c r="A1013" s="57" t="str">
        <f t="shared" si="23"/>
        <v>00047545593</v>
      </c>
      <c r="B1013" s="37" t="s">
        <v>866</v>
      </c>
      <c r="C1013" s="40" t="s">
        <v>918</v>
      </c>
      <c r="D1013" s="35">
        <v>45593</v>
      </c>
    </row>
    <row r="1014" spans="1:18" x14ac:dyDescent="0.3">
      <c r="A1014" s="57" t="str">
        <f t="shared" si="23"/>
        <v>00019945593</v>
      </c>
      <c r="B1014" s="37" t="s">
        <v>266</v>
      </c>
      <c r="C1014" s="40" t="s">
        <v>73</v>
      </c>
      <c r="D1014" s="35">
        <v>45593</v>
      </c>
    </row>
    <row r="1015" spans="1:18" x14ac:dyDescent="0.3">
      <c r="A1015" s="57" t="str">
        <f t="shared" si="23"/>
        <v>00045145593</v>
      </c>
      <c r="B1015" s="37" t="s">
        <v>813</v>
      </c>
      <c r="C1015" s="40" t="s">
        <v>798</v>
      </c>
      <c r="D1015" s="35">
        <v>45593</v>
      </c>
    </row>
    <row r="1016" spans="1:18" x14ac:dyDescent="0.3">
      <c r="A1016" s="57" t="str">
        <f t="shared" si="23"/>
        <v>00038245593</v>
      </c>
      <c r="B1016" s="37" t="s">
        <v>635</v>
      </c>
      <c r="C1016" s="40" t="s">
        <v>626</v>
      </c>
      <c r="D1016" s="35">
        <v>45593</v>
      </c>
    </row>
    <row r="1017" spans="1:18" x14ac:dyDescent="0.3">
      <c r="A1017" s="57" t="str">
        <f t="shared" si="23"/>
        <v>004000245593</v>
      </c>
      <c r="B1017" s="37" t="s">
        <v>156</v>
      </c>
      <c r="C1017" s="40" t="s">
        <v>44</v>
      </c>
      <c r="D1017" s="35">
        <v>45593</v>
      </c>
    </row>
    <row r="1018" spans="1:18" ht="14.4" x14ac:dyDescent="0.3">
      <c r="A1018" s="57" t="str">
        <f t="shared" si="23"/>
        <v>00041245593</v>
      </c>
      <c r="B1018" s="37" t="s">
        <v>735</v>
      </c>
      <c r="C1018" s="40" t="s">
        <v>754</v>
      </c>
      <c r="D1018" s="35">
        <v>45593</v>
      </c>
      <c r="E1018" s="71">
        <v>1</v>
      </c>
      <c r="F1018" s="107">
        <f>VLOOKUP(B1018,Precios!$A$5:J25138,10,0)</f>
        <v>3359.9280000000003</v>
      </c>
      <c r="G1018" s="107">
        <f>+E1018*F1018</f>
        <v>3359.9280000000003</v>
      </c>
      <c r="I1018" s="57" t="s">
        <v>1000</v>
      </c>
      <c r="J1018" s="57" t="s">
        <v>1109</v>
      </c>
      <c r="L1018" s="7" t="s">
        <v>2279</v>
      </c>
      <c r="M1018" s="7" t="s">
        <v>2280</v>
      </c>
      <c r="N1018" s="112">
        <v>30</v>
      </c>
      <c r="O1018" s="113">
        <f>+N1018+D1018</f>
        <v>45623</v>
      </c>
      <c r="P1018" s="117">
        <f>+WEEKDAY(O1018)</f>
        <v>4</v>
      </c>
      <c r="Q1018" s="116">
        <f>+IF(P1018&gt;5,WEEKNUM(O1018)+1,WEEKNUM(O1018))</f>
        <v>48</v>
      </c>
      <c r="R1018" s="116">
        <f>+YEAR(O1018)</f>
        <v>2024</v>
      </c>
    </row>
    <row r="1019" spans="1:18" x14ac:dyDescent="0.3">
      <c r="A1019" s="57" t="str">
        <f t="shared" si="23"/>
        <v>00017345593</v>
      </c>
      <c r="B1019" s="37" t="s">
        <v>269</v>
      </c>
      <c r="C1019" s="40" t="s">
        <v>743</v>
      </c>
      <c r="D1019" s="35">
        <v>45593</v>
      </c>
    </row>
    <row r="1020" spans="1:18" x14ac:dyDescent="0.3">
      <c r="A1020" s="57" t="str">
        <f t="shared" si="23"/>
        <v>SW001845593</v>
      </c>
      <c r="B1020" s="37" t="s">
        <v>99</v>
      </c>
      <c r="C1020" s="40" t="s">
        <v>2206</v>
      </c>
      <c r="D1020" s="35">
        <v>45593</v>
      </c>
    </row>
    <row r="1021" spans="1:18" x14ac:dyDescent="0.3">
      <c r="A1021" s="57" t="str">
        <f t="shared" si="23"/>
        <v>PACK07645593</v>
      </c>
      <c r="B1021" s="37" t="s">
        <v>109</v>
      </c>
      <c r="C1021" s="40" t="s">
        <v>91</v>
      </c>
      <c r="D1021" s="35">
        <v>45593</v>
      </c>
    </row>
    <row r="1022" spans="1:18" x14ac:dyDescent="0.3">
      <c r="A1022" s="57" t="str">
        <f t="shared" si="23"/>
        <v>30301000000145593</v>
      </c>
      <c r="B1022" s="37" t="s">
        <v>667</v>
      </c>
      <c r="C1022" s="40" t="s">
        <v>656</v>
      </c>
      <c r="D1022" s="35">
        <v>45593</v>
      </c>
    </row>
    <row r="1023" spans="1:18" x14ac:dyDescent="0.3">
      <c r="A1023" s="57" t="str">
        <f t="shared" si="23"/>
        <v>00001145593</v>
      </c>
      <c r="B1023" s="37" t="s">
        <v>301</v>
      </c>
      <c r="C1023" s="40" t="s">
        <v>605</v>
      </c>
      <c r="D1023" s="35">
        <v>45593</v>
      </c>
    </row>
    <row r="1024" spans="1:18" x14ac:dyDescent="0.3">
      <c r="A1024" s="57" t="str">
        <f t="shared" si="23"/>
        <v>003200245593</v>
      </c>
      <c r="B1024" s="37" t="s">
        <v>158</v>
      </c>
      <c r="C1024" s="40" t="s">
        <v>70</v>
      </c>
      <c r="D1024" s="35">
        <v>45593</v>
      </c>
    </row>
    <row r="1025" spans="1:18" x14ac:dyDescent="0.3">
      <c r="A1025" s="57" t="str">
        <f t="shared" si="23"/>
        <v>00027245593</v>
      </c>
      <c r="B1025" s="37" t="s">
        <v>239</v>
      </c>
      <c r="C1025" s="40" t="s">
        <v>32</v>
      </c>
      <c r="D1025" s="35">
        <v>45593</v>
      </c>
    </row>
    <row r="1026" spans="1:18" ht="14.4" x14ac:dyDescent="0.3">
      <c r="A1026" s="57" t="str">
        <f t="shared" si="23"/>
        <v>00042445593</v>
      </c>
      <c r="B1026" s="37" t="s">
        <v>765</v>
      </c>
      <c r="C1026" s="40" t="s">
        <v>760</v>
      </c>
      <c r="D1026" s="35">
        <v>45593</v>
      </c>
      <c r="E1026" s="71">
        <v>1300</v>
      </c>
      <c r="F1026" s="107">
        <f>VLOOKUP(B1026,Precios!$A$5:J25178,10,0)</f>
        <v>6760.6451000000006</v>
      </c>
      <c r="G1026" s="107">
        <f>+E1026*F1026</f>
        <v>8788838.6300000008</v>
      </c>
      <c r="H1026" s="34" t="s">
        <v>2328</v>
      </c>
      <c r="I1026" s="110" t="s">
        <v>999</v>
      </c>
      <c r="J1026" s="110" t="s">
        <v>1107</v>
      </c>
      <c r="L1026" s="7" t="s">
        <v>2066</v>
      </c>
      <c r="M1026" s="7" t="s">
        <v>2067</v>
      </c>
      <c r="N1026" s="112">
        <v>30</v>
      </c>
      <c r="O1026" s="113">
        <f>+N1026+D1026</f>
        <v>45623</v>
      </c>
      <c r="P1026" s="117">
        <f>+WEEKDAY(O1026)</f>
        <v>4</v>
      </c>
      <c r="Q1026" s="116">
        <f>+IF(P1026&gt;5,WEEKNUM(O1026)+1,WEEKNUM(O1026))</f>
        <v>48</v>
      </c>
      <c r="R1026" s="116">
        <f>+YEAR(O1026)</f>
        <v>2024</v>
      </c>
    </row>
    <row r="1027" spans="1:18" ht="14.4" x14ac:dyDescent="0.3">
      <c r="A1027" s="57" t="str">
        <f t="shared" si="23"/>
        <v>006001745593</v>
      </c>
      <c r="B1027" s="37" t="s">
        <v>146</v>
      </c>
      <c r="C1027" s="40" t="s">
        <v>88</v>
      </c>
      <c r="D1027" s="35">
        <v>45593</v>
      </c>
      <c r="F1027" s="107">
        <f>VLOOKUP(B1027,Precios!$A$5:J25181,10,0)</f>
        <v>924.92399999999998</v>
      </c>
      <c r="G1027" s="107">
        <f>+E1027*F1027</f>
        <v>0</v>
      </c>
      <c r="L1027" s="114"/>
      <c r="M1027" s="114"/>
      <c r="O1027" s="113">
        <f>+N1027+D1027</f>
        <v>45593</v>
      </c>
      <c r="P1027" s="117">
        <f>+WEEKDAY(O1027)</f>
        <v>2</v>
      </c>
      <c r="Q1027" s="116">
        <f>+IF(P1027&gt;5,WEEKNUM(O1027)+1,WEEKNUM(O1027))</f>
        <v>44</v>
      </c>
      <c r="R1027" s="116">
        <f>+YEAR(O1027)</f>
        <v>2024</v>
      </c>
    </row>
    <row r="1028" spans="1:18" ht="14.4" x14ac:dyDescent="0.3">
      <c r="A1028" s="57" t="str">
        <f t="shared" si="23"/>
        <v>00043045593</v>
      </c>
      <c r="B1028" s="37" t="s">
        <v>771</v>
      </c>
      <c r="C1028" s="40" t="s">
        <v>768</v>
      </c>
      <c r="D1028" s="35">
        <v>45593</v>
      </c>
      <c r="E1028" s="71">
        <v>4000</v>
      </c>
      <c r="F1028" s="107">
        <f>VLOOKUP(B1028,Precios!$A$5:J25139,10,0)</f>
        <v>928.19999999999993</v>
      </c>
      <c r="G1028" s="107">
        <f>+E1028*F1028</f>
        <v>3712799.9999999995</v>
      </c>
      <c r="I1028" s="110" t="s">
        <v>1000</v>
      </c>
      <c r="J1028" s="110" t="s">
        <v>1109</v>
      </c>
      <c r="K1028" s="75"/>
      <c r="L1028" s="130" t="s">
        <v>1255</v>
      </c>
      <c r="M1028" s="130" t="s">
        <v>1256</v>
      </c>
      <c r="N1028" s="112">
        <v>30</v>
      </c>
      <c r="O1028" s="113">
        <f>+N1028+D1028</f>
        <v>45623</v>
      </c>
      <c r="P1028" s="117">
        <f>+WEEKDAY(O1028)</f>
        <v>4</v>
      </c>
      <c r="Q1028" s="116">
        <f>+IF(P1028&gt;5,WEEKNUM(O1028)+1,WEEKNUM(O1028))</f>
        <v>48</v>
      </c>
      <c r="R1028" s="116">
        <f>+YEAR(O1028)</f>
        <v>2024</v>
      </c>
    </row>
    <row r="1029" spans="1:18" ht="14.4" x14ac:dyDescent="0.3">
      <c r="A1029" s="57" t="str">
        <f t="shared" si="23"/>
        <v>006001645593</v>
      </c>
      <c r="B1029" s="37" t="s">
        <v>148</v>
      </c>
      <c r="C1029" s="40" t="s">
        <v>586</v>
      </c>
      <c r="D1029" s="35">
        <v>45593</v>
      </c>
      <c r="E1029" s="71">
        <v>12000</v>
      </c>
      <c r="F1029" s="107">
        <f>VLOOKUP(B1029,Precios!$A$5:J25195,10,0)</f>
        <v>424.32</v>
      </c>
      <c r="G1029" s="107">
        <f>+E1029*F1029</f>
        <v>5091840</v>
      </c>
      <c r="I1029" s="110" t="s">
        <v>1000</v>
      </c>
      <c r="J1029" s="110" t="s">
        <v>1109</v>
      </c>
      <c r="K1029" s="75"/>
      <c r="L1029" s="7" t="s">
        <v>747</v>
      </c>
      <c r="M1029" s="7" t="s">
        <v>1497</v>
      </c>
      <c r="N1029" s="112">
        <v>30</v>
      </c>
      <c r="O1029" s="113">
        <f>+N1029+D1029</f>
        <v>45623</v>
      </c>
      <c r="P1029" s="117">
        <f>+WEEKDAY(O1029)</f>
        <v>4</v>
      </c>
      <c r="Q1029" s="116">
        <f>+IF(P1029&gt;5,WEEKNUM(O1029)+1,WEEKNUM(O1029))</f>
        <v>48</v>
      </c>
      <c r="R1029" s="116">
        <f>+YEAR(O1029)</f>
        <v>2024</v>
      </c>
    </row>
    <row r="1030" spans="1:18" x14ac:dyDescent="0.3">
      <c r="A1030" s="57" t="str">
        <f t="shared" si="23"/>
        <v>011012045593</v>
      </c>
      <c r="B1030" s="37" t="s">
        <v>132</v>
      </c>
      <c r="C1030" s="40" t="s">
        <v>59</v>
      </c>
      <c r="D1030" s="35">
        <v>45593</v>
      </c>
    </row>
    <row r="1031" spans="1:18" x14ac:dyDescent="0.3">
      <c r="A1031" s="57" t="str">
        <f t="shared" si="23"/>
        <v>00012745593</v>
      </c>
      <c r="B1031" s="37" t="s">
        <v>275</v>
      </c>
      <c r="C1031" s="40" t="s">
        <v>1339</v>
      </c>
      <c r="D1031" s="35">
        <v>45593</v>
      </c>
    </row>
    <row r="1032" spans="1:18" x14ac:dyDescent="0.3">
      <c r="A1032" s="57" t="str">
        <f t="shared" si="23"/>
        <v>00042845593</v>
      </c>
      <c r="B1032" s="37" t="s">
        <v>767</v>
      </c>
      <c r="C1032" s="40" t="s">
        <v>762</v>
      </c>
      <c r="D1032" s="35">
        <v>45593</v>
      </c>
    </row>
    <row r="1033" spans="1:18" x14ac:dyDescent="0.3">
      <c r="A1033" s="57" t="str">
        <f t="shared" si="23"/>
        <v>00042745593</v>
      </c>
      <c r="B1033" s="37" t="s">
        <v>780</v>
      </c>
      <c r="C1033" s="40" t="s">
        <v>792</v>
      </c>
      <c r="D1033" s="35">
        <v>45593</v>
      </c>
    </row>
    <row r="1034" spans="1:18" x14ac:dyDescent="0.3">
      <c r="A1034" s="57" t="str">
        <f t="shared" si="23"/>
        <v>00042645593</v>
      </c>
      <c r="B1034" s="37" t="s">
        <v>766</v>
      </c>
      <c r="C1034" s="40" t="s">
        <v>761</v>
      </c>
      <c r="D1034" s="35">
        <v>45593</v>
      </c>
    </row>
    <row r="1035" spans="1:18" ht="14.4" x14ac:dyDescent="0.3">
      <c r="A1035" s="57" t="str">
        <f t="shared" si="23"/>
        <v>00011345593</v>
      </c>
      <c r="B1035" s="37" t="s">
        <v>280</v>
      </c>
      <c r="C1035" s="40" t="s">
        <v>26</v>
      </c>
      <c r="D1035" s="35">
        <v>45593</v>
      </c>
      <c r="E1035" s="71">
        <v>200</v>
      </c>
      <c r="F1035" s="107">
        <f>VLOOKUP(B1035,Precios!$A$5:J25196,10,0)</f>
        <v>11221.297999999999</v>
      </c>
      <c r="G1035" s="107">
        <f>+E1035*F1035</f>
        <v>2244259.5999999996</v>
      </c>
      <c r="I1035" s="57" t="s">
        <v>1000</v>
      </c>
      <c r="J1035" s="57" t="s">
        <v>1109</v>
      </c>
      <c r="L1035" s="7" t="s">
        <v>1832</v>
      </c>
      <c r="M1035" s="7" t="s">
        <v>1833</v>
      </c>
      <c r="N1035" s="112">
        <v>30</v>
      </c>
      <c r="O1035" s="113">
        <f>+N1035+D1035</f>
        <v>45623</v>
      </c>
      <c r="P1035" s="117">
        <f>+WEEKDAY(O1035)</f>
        <v>4</v>
      </c>
      <c r="Q1035" s="116">
        <f>+IF(P1035&gt;5,WEEKNUM(O1035)+1,WEEKNUM(O1035))</f>
        <v>48</v>
      </c>
      <c r="R1035" s="116">
        <f>+YEAR(O1035)</f>
        <v>2024</v>
      </c>
    </row>
    <row r="1036" spans="1:18" x14ac:dyDescent="0.3">
      <c r="A1036" s="57" t="str">
        <f t="shared" si="23"/>
        <v>007001045593</v>
      </c>
      <c r="B1036" s="37" t="s">
        <v>143</v>
      </c>
      <c r="C1036" s="40" t="s">
        <v>50</v>
      </c>
      <c r="D1036" s="35">
        <v>45593</v>
      </c>
    </row>
    <row r="1037" spans="1:18" ht="14.4" x14ac:dyDescent="0.3">
      <c r="A1037" s="57" t="str">
        <f t="shared" si="23"/>
        <v>00046145593</v>
      </c>
      <c r="B1037" s="37" t="s">
        <v>856</v>
      </c>
      <c r="C1037" s="40" t="s">
        <v>842</v>
      </c>
      <c r="D1037" s="35">
        <v>45593</v>
      </c>
      <c r="F1037" s="107">
        <f>VLOOKUP(B1037,Precios!$A$5:J25204,10,0)</f>
        <v>5366.7129999999997</v>
      </c>
      <c r="G1037" s="107">
        <f>+E1037*F1037</f>
        <v>0</v>
      </c>
      <c r="K1037" s="75"/>
      <c r="L1037" s="7"/>
      <c r="M1037" s="7"/>
      <c r="O1037" s="113">
        <f>+N1037+D1037</f>
        <v>45593</v>
      </c>
      <c r="P1037" s="117">
        <f>+WEEKDAY(O1037)</f>
        <v>2</v>
      </c>
      <c r="Q1037" s="116">
        <f>+IF(P1037&gt;5,WEEKNUM(O1037)+1,WEEKNUM(O1037))</f>
        <v>44</v>
      </c>
      <c r="R1037" s="116">
        <f>+YEAR(O1037)</f>
        <v>2024</v>
      </c>
    </row>
    <row r="1038" spans="1:18" ht="14.4" x14ac:dyDescent="0.3">
      <c r="A1038" s="57" t="str">
        <f t="shared" si="23"/>
        <v>007000545593</v>
      </c>
      <c r="B1038" s="37" t="s">
        <v>897</v>
      </c>
      <c r="C1038" s="40" t="s">
        <v>1420</v>
      </c>
      <c r="D1038" s="35">
        <v>45593</v>
      </c>
      <c r="E1038" s="71">
        <v>600</v>
      </c>
      <c r="F1038" s="107">
        <f>VLOOKUP(B1038,Precios!$A$5:J25064,10,0)</f>
        <v>11011</v>
      </c>
      <c r="G1038" s="107">
        <f>+E1038*F1038</f>
        <v>6606600</v>
      </c>
      <c r="I1038" s="57" t="s">
        <v>1000</v>
      </c>
      <c r="J1038" s="110" t="s">
        <v>1109</v>
      </c>
      <c r="K1038" s="75"/>
      <c r="L1038" s="114" t="s">
        <v>1061</v>
      </c>
      <c r="M1038" s="114" t="s">
        <v>1062</v>
      </c>
      <c r="N1038" s="112">
        <v>60</v>
      </c>
      <c r="O1038" s="113">
        <f>+N1038+D1038</f>
        <v>45653</v>
      </c>
      <c r="P1038" s="117">
        <f>+WEEKDAY(O1038)</f>
        <v>6</v>
      </c>
      <c r="Q1038" s="116">
        <f>+IF(P1038&gt;5,WEEKNUM(O1038)+1,WEEKNUM(O1038))</f>
        <v>53</v>
      </c>
      <c r="R1038" s="116">
        <f>+YEAR(O1038)</f>
        <v>2024</v>
      </c>
    </row>
    <row r="1039" spans="1:18" ht="14.4" x14ac:dyDescent="0.3">
      <c r="A1039" s="57" t="str">
        <f t="shared" si="23"/>
        <v>00020945593</v>
      </c>
      <c r="B1039" s="37" t="s">
        <v>256</v>
      </c>
      <c r="C1039" s="40" t="s">
        <v>255</v>
      </c>
      <c r="D1039" s="35">
        <v>45593</v>
      </c>
      <c r="E1039" s="71">
        <f>10*1050</f>
        <v>10500</v>
      </c>
      <c r="F1039" s="107">
        <f>VLOOKUP(B1039,Precios!$A$5:J25173,10,0)</f>
        <v>3922.75</v>
      </c>
      <c r="G1039" s="107">
        <f>+E1039*F1039</f>
        <v>41188875</v>
      </c>
      <c r="H1039" s="34" t="s">
        <v>2308</v>
      </c>
      <c r="I1039" s="110" t="s">
        <v>1000</v>
      </c>
      <c r="J1039" s="110" t="s">
        <v>1109</v>
      </c>
      <c r="K1039" s="75"/>
      <c r="L1039" s="114" t="s">
        <v>1070</v>
      </c>
      <c r="M1039" s="114" t="s">
        <v>1071</v>
      </c>
      <c r="N1039" s="112">
        <v>55</v>
      </c>
      <c r="O1039" s="113">
        <f>+N1039+D1039</f>
        <v>45648</v>
      </c>
      <c r="P1039" s="117">
        <f>+WEEKDAY(O1039)</f>
        <v>1</v>
      </c>
      <c r="Q1039" s="116">
        <f>+IF(P1039&gt;5,WEEKNUM(O1039)+1,WEEKNUM(O1039))</f>
        <v>52</v>
      </c>
      <c r="R1039" s="116">
        <f>+YEAR(O1039)</f>
        <v>2024</v>
      </c>
    </row>
    <row r="1040" spans="1:18" x14ac:dyDescent="0.3">
      <c r="A1040" s="57" t="str">
        <f t="shared" si="23"/>
        <v>00035245593</v>
      </c>
      <c r="B1040" s="37" t="s">
        <v>178</v>
      </c>
      <c r="C1040" s="40" t="s">
        <v>351</v>
      </c>
      <c r="D1040" s="35">
        <v>45593</v>
      </c>
    </row>
    <row r="1041" spans="1:18" x14ac:dyDescent="0.3">
      <c r="A1041" s="57" t="str">
        <f t="shared" si="23"/>
        <v>00034045593</v>
      </c>
      <c r="B1041" s="37" t="s">
        <v>189</v>
      </c>
      <c r="C1041" s="40" t="s">
        <v>57</v>
      </c>
      <c r="D1041" s="35">
        <v>45593</v>
      </c>
    </row>
    <row r="1042" spans="1:18" x14ac:dyDescent="0.3">
      <c r="A1042" s="57" t="str">
        <f t="shared" si="23"/>
        <v>00017045593</v>
      </c>
      <c r="B1042" s="37" t="s">
        <v>273</v>
      </c>
      <c r="C1042" s="40" t="s">
        <v>27</v>
      </c>
      <c r="D1042" s="35">
        <v>45593</v>
      </c>
    </row>
    <row r="1043" spans="1:18" x14ac:dyDescent="0.3">
      <c r="A1043" s="57" t="str">
        <f t="shared" si="23"/>
        <v>00040345593</v>
      </c>
      <c r="B1043" s="37" t="s">
        <v>716</v>
      </c>
      <c r="C1043" s="40" t="s">
        <v>732</v>
      </c>
      <c r="D1043" s="35">
        <v>45593</v>
      </c>
    </row>
    <row r="1044" spans="1:18" x14ac:dyDescent="0.3">
      <c r="A1044" s="57" t="str">
        <f t="shared" si="23"/>
        <v>011005445593</v>
      </c>
      <c r="B1044" s="37" t="s">
        <v>134</v>
      </c>
      <c r="C1044" s="40" t="s">
        <v>441</v>
      </c>
      <c r="D1044" s="35">
        <v>45593</v>
      </c>
    </row>
    <row r="1045" spans="1:18" x14ac:dyDescent="0.3">
      <c r="A1045" s="57" t="str">
        <f t="shared" si="23"/>
        <v>00040845593</v>
      </c>
      <c r="B1045" s="37" t="s">
        <v>747</v>
      </c>
      <c r="C1045" s="40" t="s">
        <v>736</v>
      </c>
      <c r="D1045" s="35">
        <v>45593</v>
      </c>
    </row>
    <row r="1046" spans="1:18" x14ac:dyDescent="0.3">
      <c r="A1046" s="57" t="str">
        <f t="shared" si="23"/>
        <v>0000245593</v>
      </c>
      <c r="B1046" s="37" t="s">
        <v>692</v>
      </c>
      <c r="C1046" s="40" t="s">
        <v>693</v>
      </c>
      <c r="D1046" s="35">
        <v>45593</v>
      </c>
    </row>
    <row r="1047" spans="1:18" x14ac:dyDescent="0.3">
      <c r="A1047" s="57" t="str">
        <f t="shared" si="23"/>
        <v>00023845593</v>
      </c>
      <c r="B1047" s="37" t="s">
        <v>249</v>
      </c>
      <c r="C1047" s="40" t="s">
        <v>78</v>
      </c>
      <c r="D1047" s="35">
        <v>45593</v>
      </c>
    </row>
    <row r="1048" spans="1:18" x14ac:dyDescent="0.3">
      <c r="A1048" s="57" t="str">
        <f t="shared" si="23"/>
        <v>00034345593</v>
      </c>
      <c r="B1048" s="37" t="s">
        <v>187</v>
      </c>
      <c r="C1048" s="40" t="s">
        <v>34</v>
      </c>
      <c r="D1048" s="35">
        <v>45593</v>
      </c>
    </row>
    <row r="1049" spans="1:18" x14ac:dyDescent="0.3">
      <c r="A1049" s="57" t="str">
        <f t="shared" si="23"/>
        <v>00034445593</v>
      </c>
      <c r="B1049" s="37" t="s">
        <v>186</v>
      </c>
      <c r="C1049" s="40" t="s">
        <v>347</v>
      </c>
      <c r="D1049" s="35">
        <v>45593</v>
      </c>
    </row>
    <row r="1050" spans="1:18" x14ac:dyDescent="0.3">
      <c r="A1050" s="57" t="str">
        <f t="shared" si="23"/>
        <v>00034645593</v>
      </c>
      <c r="B1050" s="37" t="s">
        <v>184</v>
      </c>
      <c r="C1050" s="40" t="s">
        <v>348</v>
      </c>
      <c r="D1050" s="35">
        <v>45593</v>
      </c>
    </row>
    <row r="1051" spans="1:18" x14ac:dyDescent="0.3">
      <c r="A1051" s="57" t="str">
        <f t="shared" si="23"/>
        <v>00034745593</v>
      </c>
      <c r="B1051" s="37" t="s">
        <v>183</v>
      </c>
      <c r="C1051" s="40" t="s">
        <v>35</v>
      </c>
      <c r="D1051" s="35">
        <v>45593</v>
      </c>
    </row>
    <row r="1052" spans="1:18" x14ac:dyDescent="0.3">
      <c r="A1052" s="57" t="str">
        <f t="shared" si="23"/>
        <v>00035545593</v>
      </c>
      <c r="B1052" s="37" t="s">
        <v>176</v>
      </c>
      <c r="C1052" s="40" t="s">
        <v>38</v>
      </c>
      <c r="D1052" s="35">
        <v>45593</v>
      </c>
    </row>
    <row r="1053" spans="1:18" ht="14.4" x14ac:dyDescent="0.3">
      <c r="A1053" s="57" t="str">
        <f t="shared" si="23"/>
        <v>00036545593</v>
      </c>
      <c r="B1053" s="37" t="s">
        <v>320</v>
      </c>
      <c r="C1053" s="40" t="s">
        <v>354</v>
      </c>
      <c r="D1053" s="35">
        <v>45593</v>
      </c>
      <c r="F1053" s="107">
        <f>VLOOKUP(B1053,Precios!$A$5:J25846,10,0)</f>
        <v>51058.950799999991</v>
      </c>
      <c r="G1053" s="107">
        <f>+E1053*F1053</f>
        <v>0</v>
      </c>
      <c r="K1053" s="75"/>
      <c r="L1053" s="114"/>
      <c r="M1053" s="114"/>
      <c r="O1053" s="113">
        <f>+N1053+D1053</f>
        <v>45593</v>
      </c>
      <c r="P1053" s="117">
        <f>+WEEKDAY(O1053)</f>
        <v>2</v>
      </c>
      <c r="Q1053" s="116">
        <f>+IF(P1053&gt;5,WEEKNUM(O1053)+1,WEEKNUM(O1053))</f>
        <v>44</v>
      </c>
      <c r="R1053" s="116">
        <f>+YEAR(O1053)</f>
        <v>2024</v>
      </c>
    </row>
    <row r="1054" spans="1:18" x14ac:dyDescent="0.3">
      <c r="A1054" s="57" t="str">
        <f t="shared" si="23"/>
        <v>004001845593</v>
      </c>
      <c r="B1054" s="37" t="s">
        <v>152</v>
      </c>
      <c r="C1054" s="40" t="s">
        <v>58</v>
      </c>
      <c r="D1054" s="35">
        <v>45593</v>
      </c>
    </row>
    <row r="1055" spans="1:18" x14ac:dyDescent="0.3">
      <c r="A1055" s="57" t="str">
        <f t="shared" si="23"/>
        <v>004000545593</v>
      </c>
      <c r="B1055" s="37" t="s">
        <v>155</v>
      </c>
      <c r="C1055" s="40" t="s">
        <v>45</v>
      </c>
      <c r="D1055" s="35">
        <v>45593</v>
      </c>
    </row>
    <row r="1056" spans="1:18" x14ac:dyDescent="0.3">
      <c r="A1056" s="57" t="str">
        <f t="shared" si="23"/>
        <v>004000645593</v>
      </c>
      <c r="B1056" s="37" t="s">
        <v>658</v>
      </c>
      <c r="C1056" s="40" t="s">
        <v>647</v>
      </c>
      <c r="D1056" s="35">
        <v>45593</v>
      </c>
    </row>
    <row r="1057" spans="1:4" x14ac:dyDescent="0.3">
      <c r="A1057" s="57" t="str">
        <f t="shared" si="23"/>
        <v>004001045593</v>
      </c>
      <c r="B1057" s="37" t="s">
        <v>659</v>
      </c>
      <c r="C1057" s="40" t="s">
        <v>671</v>
      </c>
      <c r="D1057" s="35">
        <v>45593</v>
      </c>
    </row>
    <row r="1058" spans="1:4" x14ac:dyDescent="0.3">
      <c r="A1058" s="57" t="str">
        <f t="shared" ref="A1058:A1121" si="24">+TRIM(B1058)&amp;D1058</f>
        <v>004001145593</v>
      </c>
      <c r="B1058" s="37" t="s">
        <v>660</v>
      </c>
      <c r="C1058" s="40" t="s">
        <v>649</v>
      </c>
      <c r="D1058" s="35">
        <v>45593</v>
      </c>
    </row>
    <row r="1059" spans="1:4" x14ac:dyDescent="0.3">
      <c r="A1059" s="57" t="str">
        <f t="shared" si="24"/>
        <v>00034545593</v>
      </c>
      <c r="B1059" s="37" t="s">
        <v>185</v>
      </c>
      <c r="C1059" s="40" t="s">
        <v>888</v>
      </c>
      <c r="D1059" s="35">
        <v>45593</v>
      </c>
    </row>
    <row r="1060" spans="1:4" x14ac:dyDescent="0.3">
      <c r="A1060" s="57" t="str">
        <f t="shared" si="24"/>
        <v>004000145593</v>
      </c>
      <c r="B1060" s="37" t="s">
        <v>828</v>
      </c>
      <c r="C1060" s="40" t="s">
        <v>852</v>
      </c>
      <c r="D1060" s="35">
        <v>45593</v>
      </c>
    </row>
    <row r="1061" spans="1:4" x14ac:dyDescent="0.3">
      <c r="A1061" s="57" t="str">
        <f t="shared" si="24"/>
        <v>00042045593</v>
      </c>
      <c r="B1061" s="37" t="s">
        <v>752</v>
      </c>
      <c r="C1061" s="40" t="s">
        <v>755</v>
      </c>
      <c r="D1061" s="35">
        <v>45593</v>
      </c>
    </row>
    <row r="1062" spans="1:4" x14ac:dyDescent="0.3">
      <c r="A1062" s="57" t="str">
        <f t="shared" si="24"/>
        <v>004000445593</v>
      </c>
      <c r="B1062" s="37" t="s">
        <v>657</v>
      </c>
      <c r="C1062" s="40" t="s">
        <v>646</v>
      </c>
      <c r="D1062" s="35">
        <v>45593</v>
      </c>
    </row>
    <row r="1063" spans="1:4" x14ac:dyDescent="0.3">
      <c r="A1063" s="57" t="str">
        <f t="shared" si="24"/>
        <v>00047745593</v>
      </c>
      <c r="B1063" s="37" t="s">
        <v>904</v>
      </c>
      <c r="C1063" s="40" t="s">
        <v>893</v>
      </c>
      <c r="D1063" s="35">
        <v>45593</v>
      </c>
    </row>
    <row r="1064" spans="1:4" x14ac:dyDescent="0.3">
      <c r="A1064" s="57" t="str">
        <f t="shared" si="24"/>
        <v>00006945593</v>
      </c>
      <c r="B1064" s="37" t="s">
        <v>289</v>
      </c>
      <c r="C1064" s="40" t="s">
        <v>317</v>
      </c>
      <c r="D1064" s="35">
        <v>45593</v>
      </c>
    </row>
    <row r="1065" spans="1:4" x14ac:dyDescent="0.3">
      <c r="A1065" s="57" t="str">
        <f t="shared" si="24"/>
        <v>004000745593</v>
      </c>
      <c r="B1065" s="37" t="s">
        <v>153</v>
      </c>
      <c r="C1065" s="40" t="s">
        <v>46</v>
      </c>
      <c r="D1065" s="35">
        <v>45593</v>
      </c>
    </row>
    <row r="1066" spans="1:4" x14ac:dyDescent="0.3">
      <c r="A1066" s="57" t="str">
        <f t="shared" si="24"/>
        <v>00037245593</v>
      </c>
      <c r="B1066" s="37" t="s">
        <v>599</v>
      </c>
      <c r="C1066" s="40" t="s">
        <v>982</v>
      </c>
      <c r="D1066" s="35">
        <v>45593</v>
      </c>
    </row>
    <row r="1067" spans="1:4" x14ac:dyDescent="0.3">
      <c r="A1067" s="57" t="str">
        <f t="shared" si="24"/>
        <v>00046245593</v>
      </c>
      <c r="B1067" s="37" t="s">
        <v>895</v>
      </c>
      <c r="C1067" s="40" t="s">
        <v>983</v>
      </c>
      <c r="D1067" s="35">
        <v>45593</v>
      </c>
    </row>
    <row r="1068" spans="1:4" x14ac:dyDescent="0.3">
      <c r="A1068" s="57" t="str">
        <f t="shared" si="24"/>
        <v>00045445593</v>
      </c>
      <c r="B1068" s="37" t="s">
        <v>825</v>
      </c>
      <c r="C1068" s="40" t="s">
        <v>808</v>
      </c>
      <c r="D1068" s="35">
        <v>45593</v>
      </c>
    </row>
    <row r="1069" spans="1:4" x14ac:dyDescent="0.3">
      <c r="A1069" s="57" t="str">
        <f t="shared" si="24"/>
        <v>00027345593</v>
      </c>
      <c r="B1069" s="37" t="s">
        <v>238</v>
      </c>
      <c r="C1069" s="40" t="s">
        <v>82</v>
      </c>
      <c r="D1069" s="35">
        <v>45593</v>
      </c>
    </row>
    <row r="1070" spans="1:4" x14ac:dyDescent="0.3">
      <c r="A1070" s="57" t="str">
        <f t="shared" si="24"/>
        <v>00017245593</v>
      </c>
      <c r="B1070" s="37" t="s">
        <v>270</v>
      </c>
      <c r="C1070" s="40" t="s">
        <v>315</v>
      </c>
      <c r="D1070" s="35">
        <v>45593</v>
      </c>
    </row>
    <row r="1071" spans="1:4" x14ac:dyDescent="0.3">
      <c r="A1071" s="57" t="str">
        <f t="shared" si="24"/>
        <v>009003045593</v>
      </c>
      <c r="B1071" s="37" t="s">
        <v>137</v>
      </c>
      <c r="C1071" s="40" t="s">
        <v>52</v>
      </c>
      <c r="D1071" s="35">
        <v>45593</v>
      </c>
    </row>
    <row r="1072" spans="1:4" x14ac:dyDescent="0.3">
      <c r="A1072" s="57" t="str">
        <f t="shared" si="24"/>
        <v>009000645593</v>
      </c>
      <c r="B1072" s="37" t="s">
        <v>139</v>
      </c>
      <c r="C1072" s="40" t="s">
        <v>51</v>
      </c>
      <c r="D1072" s="35">
        <v>45593</v>
      </c>
    </row>
    <row r="1073" spans="1:18" x14ac:dyDescent="0.3">
      <c r="A1073" s="57" t="str">
        <f t="shared" si="24"/>
        <v>009000345593</v>
      </c>
      <c r="B1073" s="37" t="s">
        <v>638</v>
      </c>
      <c r="C1073" s="40" t="s">
        <v>1202</v>
      </c>
      <c r="D1073" s="35">
        <v>45593</v>
      </c>
    </row>
    <row r="1074" spans="1:18" x14ac:dyDescent="0.3">
      <c r="A1074" s="57" t="str">
        <f t="shared" si="24"/>
        <v>009002645593</v>
      </c>
      <c r="B1074" s="37" t="s">
        <v>666</v>
      </c>
      <c r="C1074" s="40" t="s">
        <v>672</v>
      </c>
      <c r="D1074" s="35">
        <v>45593</v>
      </c>
    </row>
    <row r="1075" spans="1:18" x14ac:dyDescent="0.3">
      <c r="A1075" s="57" t="str">
        <f t="shared" si="24"/>
        <v>005000945593</v>
      </c>
      <c r="B1075" s="37" t="s">
        <v>379</v>
      </c>
      <c r="C1075" s="40" t="s">
        <v>355</v>
      </c>
      <c r="D1075" s="35">
        <v>45593</v>
      </c>
    </row>
    <row r="1076" spans="1:18" x14ac:dyDescent="0.3">
      <c r="A1076" s="57" t="str">
        <f t="shared" si="24"/>
        <v>00017445593</v>
      </c>
      <c r="B1076" s="37" t="s">
        <v>631</v>
      </c>
      <c r="C1076" s="40" t="s">
        <v>622</v>
      </c>
      <c r="D1076" s="35">
        <v>45593</v>
      </c>
    </row>
    <row r="1077" spans="1:18" x14ac:dyDescent="0.3">
      <c r="A1077" s="57" t="str">
        <f t="shared" si="24"/>
        <v>00021245593</v>
      </c>
      <c r="B1077" s="37" t="s">
        <v>254</v>
      </c>
      <c r="C1077" s="40" t="s">
        <v>316</v>
      </c>
      <c r="D1077" s="35">
        <v>45593</v>
      </c>
    </row>
    <row r="1078" spans="1:18" ht="14.4" x14ac:dyDescent="0.3">
      <c r="A1078" s="57" t="str">
        <f t="shared" si="24"/>
        <v>0005270145593</v>
      </c>
      <c r="B1078" s="37" t="s">
        <v>1257</v>
      </c>
      <c r="C1078" s="40" t="s">
        <v>1258</v>
      </c>
      <c r="D1078" s="35">
        <v>45593</v>
      </c>
      <c r="F1078" s="107">
        <f>VLOOKUP(B1078,Precios!$A$5:J23852,10,0)</f>
        <v>9825.1999999999989</v>
      </c>
      <c r="G1078" s="107">
        <f>+E1078*F1078</f>
        <v>0</v>
      </c>
      <c r="L1078" s="114"/>
      <c r="M1078" s="114"/>
      <c r="O1078" s="113">
        <f>+N1078+D1078</f>
        <v>45593</v>
      </c>
      <c r="P1078" s="117">
        <f>+WEEKDAY(O1078)</f>
        <v>2</v>
      </c>
      <c r="Q1078" s="116">
        <f>+IF(P1078&gt;5,WEEKNUM(O1078)+1,WEEKNUM(O1078))</f>
        <v>44</v>
      </c>
      <c r="R1078" s="116">
        <f>+YEAR(O1078)</f>
        <v>2024</v>
      </c>
    </row>
    <row r="1079" spans="1:18" x14ac:dyDescent="0.3">
      <c r="A1079" s="57" t="str">
        <f t="shared" si="24"/>
        <v>00049645593</v>
      </c>
      <c r="B1079" s="37" t="s">
        <v>971</v>
      </c>
      <c r="C1079" s="40" t="s">
        <v>969</v>
      </c>
      <c r="D1079" s="35">
        <v>45593</v>
      </c>
    </row>
    <row r="1080" spans="1:18" ht="14.4" x14ac:dyDescent="0.3">
      <c r="A1080" s="57" t="str">
        <f t="shared" si="24"/>
        <v>00053045593</v>
      </c>
      <c r="B1080" s="37" t="s">
        <v>1206</v>
      </c>
      <c r="C1080" s="40" t="s">
        <v>1207</v>
      </c>
      <c r="D1080" s="35">
        <v>45593</v>
      </c>
      <c r="E1080" s="71">
        <f>4*450</f>
        <v>1800</v>
      </c>
      <c r="F1080" s="107">
        <f>VLOOKUP(B1080,Precios!$A$5:J25299,10,0)</f>
        <v>1536.7</v>
      </c>
      <c r="G1080" s="107">
        <f>+E1080*F1080</f>
        <v>2766060</v>
      </c>
      <c r="I1080" s="110" t="s">
        <v>999</v>
      </c>
      <c r="J1080" s="110" t="s">
        <v>1107</v>
      </c>
      <c r="K1080" s="75"/>
      <c r="L1080" s="130" t="s">
        <v>1963</v>
      </c>
      <c r="M1080" s="130" t="s">
        <v>1964</v>
      </c>
      <c r="N1080" s="112">
        <v>30</v>
      </c>
      <c r="O1080" s="113">
        <f>+N1080+D1080</f>
        <v>45623</v>
      </c>
      <c r="P1080" s="117">
        <f>+WEEKDAY(O1080)</f>
        <v>4</v>
      </c>
      <c r="Q1080" s="116">
        <f>+IF(P1080&gt;5,WEEKNUM(O1080)+1,WEEKNUM(O1080))</f>
        <v>48</v>
      </c>
      <c r="R1080" s="116">
        <f>+YEAR(O1080)</f>
        <v>2024</v>
      </c>
    </row>
    <row r="1081" spans="1:18" ht="14.4" x14ac:dyDescent="0.3">
      <c r="A1081" s="57" t="str">
        <f t="shared" si="24"/>
        <v>0004520345593</v>
      </c>
      <c r="B1081" s="37" t="s">
        <v>1253</v>
      </c>
      <c r="C1081" s="40" t="s">
        <v>990</v>
      </c>
      <c r="D1081" s="35">
        <v>45593</v>
      </c>
      <c r="F1081" s="107">
        <f>VLOOKUP(B1081,Precios!$A$5:J23853,10,0)</f>
        <v>10648</v>
      </c>
      <c r="G1081" s="107">
        <f>+E1081*F1081</f>
        <v>0</v>
      </c>
      <c r="L1081" s="114"/>
      <c r="M1081" s="114"/>
      <c r="O1081" s="113">
        <f>+N1081+D1081</f>
        <v>45593</v>
      </c>
      <c r="P1081" s="117">
        <f>+WEEKDAY(O1081)</f>
        <v>2</v>
      </c>
      <c r="Q1081" s="116">
        <f>+IF(P1081&gt;5,WEEKNUM(O1081)+1,WEEKNUM(O1081))</f>
        <v>44</v>
      </c>
      <c r="R1081" s="116">
        <f>+YEAR(O1081)</f>
        <v>2024</v>
      </c>
    </row>
    <row r="1082" spans="1:18" x14ac:dyDescent="0.3">
      <c r="A1082" s="57" t="str">
        <f t="shared" si="24"/>
        <v>0004790245593</v>
      </c>
      <c r="B1082" s="37" t="s">
        <v>1288</v>
      </c>
      <c r="C1082" s="40" t="s">
        <v>878</v>
      </c>
      <c r="D1082" s="35">
        <v>45593</v>
      </c>
    </row>
    <row r="1083" spans="1:18" x14ac:dyDescent="0.3">
      <c r="A1083" s="57" t="str">
        <f t="shared" si="24"/>
        <v>00052445593</v>
      </c>
      <c r="B1083" s="37" t="s">
        <v>997</v>
      </c>
      <c r="C1083" s="40" t="s">
        <v>998</v>
      </c>
      <c r="D1083" s="35">
        <v>45593</v>
      </c>
    </row>
    <row r="1084" spans="1:18" x14ac:dyDescent="0.3">
      <c r="A1084" s="57" t="str">
        <f t="shared" si="24"/>
        <v>00043445593</v>
      </c>
      <c r="B1084" s="37" t="s">
        <v>1018</v>
      </c>
      <c r="C1084" s="40" t="s">
        <v>1019</v>
      </c>
      <c r="D1084" s="35">
        <v>45593</v>
      </c>
    </row>
    <row r="1085" spans="1:18" x14ac:dyDescent="0.3">
      <c r="A1085" s="57" t="str">
        <f t="shared" si="24"/>
        <v>00001045593</v>
      </c>
      <c r="B1085" s="37" t="s">
        <v>1004</v>
      </c>
      <c r="C1085" s="40" t="s">
        <v>1498</v>
      </c>
      <c r="D1085" s="35">
        <v>45593</v>
      </c>
    </row>
    <row r="1086" spans="1:18" ht="14.4" x14ac:dyDescent="0.3">
      <c r="A1086" s="57" t="str">
        <f t="shared" si="24"/>
        <v>0003600345593</v>
      </c>
      <c r="B1086" s="37" t="s">
        <v>1499</v>
      </c>
      <c r="C1086" s="40" t="s">
        <v>87</v>
      </c>
      <c r="D1086" s="35">
        <v>45593</v>
      </c>
      <c r="F1086" s="107">
        <f>VLOOKUP(B1086,Precios!$A$5:J25218,10,0)</f>
        <v>11434.5</v>
      </c>
      <c r="G1086" s="107">
        <f>+E1086*F1086</f>
        <v>0</v>
      </c>
      <c r="L1086" s="114"/>
      <c r="M1086" s="114"/>
      <c r="O1086" s="113">
        <f>+N1086+D1086</f>
        <v>45593</v>
      </c>
      <c r="P1086" s="117">
        <f>+WEEKDAY(O1086)</f>
        <v>2</v>
      </c>
      <c r="Q1086" s="116">
        <f>+IF(P1086&gt;5,WEEKNUM(O1086)+1,WEEKNUM(O1086))</f>
        <v>44</v>
      </c>
      <c r="R1086" s="116">
        <f>+YEAR(O1086)</f>
        <v>2024</v>
      </c>
    </row>
    <row r="1087" spans="1:18" ht="14.4" x14ac:dyDescent="0.3">
      <c r="A1087" s="57" t="str">
        <f t="shared" si="24"/>
        <v>0003610245593</v>
      </c>
      <c r="B1087" s="37" t="s">
        <v>1501</v>
      </c>
      <c r="C1087" s="40" t="s">
        <v>40</v>
      </c>
      <c r="D1087" s="35">
        <v>45593</v>
      </c>
      <c r="E1087" s="71">
        <v>300</v>
      </c>
      <c r="F1087" s="107">
        <f>VLOOKUP(B1087,Precios!$A$5:J25219,10,0)</f>
        <v>11434.5</v>
      </c>
      <c r="G1087" s="107">
        <f>+E1087*F1087</f>
        <v>3430350</v>
      </c>
      <c r="H1087" s="34" t="s">
        <v>2232</v>
      </c>
      <c r="I1087" s="110" t="s">
        <v>999</v>
      </c>
      <c r="J1087" s="110" t="s">
        <v>1107</v>
      </c>
      <c r="L1087" s="114" t="s">
        <v>1066</v>
      </c>
      <c r="M1087" s="114" t="s">
        <v>1067</v>
      </c>
      <c r="N1087" s="112">
        <v>40</v>
      </c>
      <c r="O1087" s="113">
        <f>+N1087+D1087</f>
        <v>45633</v>
      </c>
      <c r="P1087" s="117">
        <f>+WEEKDAY(O1087)</f>
        <v>7</v>
      </c>
      <c r="Q1087" s="116">
        <f>+IF(P1087&gt;5,WEEKNUM(O1087)+1,WEEKNUM(O1087))</f>
        <v>50</v>
      </c>
      <c r="R1087" s="116">
        <f>+YEAR(O1087)</f>
        <v>2024</v>
      </c>
    </row>
    <row r="1088" spans="1:18" x14ac:dyDescent="0.3">
      <c r="A1088" s="57" t="str">
        <f t="shared" si="24"/>
        <v>10008745593</v>
      </c>
      <c r="B1088" s="37" t="s">
        <v>1022</v>
      </c>
      <c r="C1088" s="40" t="s">
        <v>1503</v>
      </c>
      <c r="D1088" s="35">
        <v>45593</v>
      </c>
    </row>
    <row r="1089" spans="1:18" x14ac:dyDescent="0.3">
      <c r="A1089" s="57" t="str">
        <f t="shared" si="24"/>
        <v>0003620245593</v>
      </c>
      <c r="B1089" s="37" t="s">
        <v>1504</v>
      </c>
      <c r="C1089" s="40" t="s">
        <v>41</v>
      </c>
      <c r="D1089" s="35">
        <v>45593</v>
      </c>
    </row>
    <row r="1090" spans="1:18" x14ac:dyDescent="0.3">
      <c r="A1090" s="57" t="str">
        <f t="shared" si="24"/>
        <v>PACK0680345593</v>
      </c>
      <c r="B1090" s="37" t="s">
        <v>1479</v>
      </c>
      <c r="C1090" s="40" t="s">
        <v>89</v>
      </c>
      <c r="D1090" s="35">
        <v>45593</v>
      </c>
    </row>
    <row r="1091" spans="1:18" x14ac:dyDescent="0.3">
      <c r="A1091" s="57" t="str">
        <f t="shared" si="24"/>
        <v>0004230145593</v>
      </c>
      <c r="B1091" s="37" t="s">
        <v>1473</v>
      </c>
      <c r="C1091" s="40" t="s">
        <v>769</v>
      </c>
      <c r="D1091" s="35">
        <v>45593</v>
      </c>
    </row>
    <row r="1092" spans="1:18" ht="14.4" x14ac:dyDescent="0.3">
      <c r="A1092" s="57" t="str">
        <f t="shared" si="24"/>
        <v>0003150245593</v>
      </c>
      <c r="B1092" s="37" t="s">
        <v>1513</v>
      </c>
      <c r="C1092" s="40" t="s">
        <v>83</v>
      </c>
      <c r="D1092" s="35">
        <v>45593</v>
      </c>
      <c r="F1092" s="107">
        <f>VLOOKUP(B1092,Precios!$A$5:J25296,10,0)</f>
        <v>10708.5</v>
      </c>
      <c r="G1092" s="107">
        <f>+E1092*F1092</f>
        <v>0</v>
      </c>
      <c r="L1092" s="114"/>
      <c r="M1092" s="114"/>
      <c r="O1092" s="113">
        <f>+N1092+D1092</f>
        <v>45593</v>
      </c>
      <c r="P1092" s="117">
        <f>+WEEKDAY(O1092)</f>
        <v>2</v>
      </c>
      <c r="Q1092" s="116">
        <f>+IF(P1092&gt;5,WEEKNUM(O1092)+1,WEEKNUM(O1092))</f>
        <v>44</v>
      </c>
      <c r="R1092" s="116">
        <f>+YEAR(O1092)</f>
        <v>2024</v>
      </c>
    </row>
    <row r="1093" spans="1:18" x14ac:dyDescent="0.3">
      <c r="A1093" s="57" t="str">
        <f t="shared" si="24"/>
        <v>0003160245593</v>
      </c>
      <c r="B1093" s="37" t="s">
        <v>1514</v>
      </c>
      <c r="C1093" s="40" t="s">
        <v>84</v>
      </c>
      <c r="D1093" s="35">
        <v>45593</v>
      </c>
    </row>
    <row r="1094" spans="1:18" ht="14.4" x14ac:dyDescent="0.3">
      <c r="A1094" s="57" t="str">
        <f t="shared" si="24"/>
        <v>PACK0670345593</v>
      </c>
      <c r="B1094" s="37" t="s">
        <v>1480</v>
      </c>
      <c r="C1094" s="40" t="s">
        <v>113</v>
      </c>
      <c r="D1094" s="35">
        <v>45593</v>
      </c>
      <c r="E1094" s="71">
        <v>1</v>
      </c>
      <c r="F1094" s="107">
        <f>VLOOKUP(B1094,Precios!$A$5:J25229,10,0)</f>
        <v>11434.5</v>
      </c>
      <c r="G1094" s="107">
        <f>+E1094*F1094</f>
        <v>11434.5</v>
      </c>
      <c r="I1094" s="110" t="s">
        <v>1000</v>
      </c>
      <c r="J1094" s="110" t="s">
        <v>1109</v>
      </c>
      <c r="L1094" s="114" t="s">
        <v>1066</v>
      </c>
      <c r="M1094" s="114" t="s">
        <v>1067</v>
      </c>
      <c r="N1094" s="112">
        <v>40</v>
      </c>
      <c r="O1094" s="113">
        <f>+N1094+D1094</f>
        <v>45633</v>
      </c>
      <c r="P1094" s="117">
        <f>+WEEKDAY(O1094)</f>
        <v>7</v>
      </c>
      <c r="Q1094" s="116">
        <f>+IF(P1094&gt;5,WEEKNUM(O1094)+1,WEEKNUM(O1094))</f>
        <v>50</v>
      </c>
      <c r="R1094" s="116">
        <f>+YEAR(O1094)</f>
        <v>2024</v>
      </c>
    </row>
    <row r="1095" spans="1:18" x14ac:dyDescent="0.3">
      <c r="A1095" s="57" t="str">
        <f t="shared" si="24"/>
        <v>0002780145593</v>
      </c>
      <c r="B1095" s="37" t="s">
        <v>1472</v>
      </c>
      <c r="C1095" s="40" t="s">
        <v>69</v>
      </c>
      <c r="D1095" s="35">
        <v>45593</v>
      </c>
    </row>
    <row r="1096" spans="1:18" x14ac:dyDescent="0.3">
      <c r="A1096" s="57" t="str">
        <f t="shared" si="24"/>
        <v>0002760145593</v>
      </c>
      <c r="B1096" s="37" t="s">
        <v>1471</v>
      </c>
      <c r="C1096" s="40" t="s">
        <v>67</v>
      </c>
      <c r="D1096" s="35">
        <v>45593</v>
      </c>
    </row>
    <row r="1097" spans="1:18" x14ac:dyDescent="0.3">
      <c r="A1097" s="57" t="str">
        <f t="shared" si="24"/>
        <v>0002790145593</v>
      </c>
      <c r="B1097" s="37" t="s">
        <v>1470</v>
      </c>
      <c r="C1097" s="40" t="s">
        <v>62</v>
      </c>
      <c r="D1097" s="35">
        <v>45593</v>
      </c>
    </row>
    <row r="1098" spans="1:18" x14ac:dyDescent="0.3">
      <c r="A1098" s="57" t="str">
        <f t="shared" si="24"/>
        <v>0011008945593</v>
      </c>
      <c r="B1098" s="37" t="s">
        <v>966</v>
      </c>
      <c r="C1098" s="40" t="s">
        <v>1828</v>
      </c>
      <c r="D1098" s="35">
        <v>45593</v>
      </c>
    </row>
    <row r="1099" spans="1:18" x14ac:dyDescent="0.3">
      <c r="A1099" s="57" t="str">
        <f t="shared" si="24"/>
        <v>0003630245593</v>
      </c>
      <c r="B1099" s="37" t="s">
        <v>1512</v>
      </c>
      <c r="C1099" s="40" t="s">
        <v>42</v>
      </c>
      <c r="D1099" s="35">
        <v>45593</v>
      </c>
    </row>
    <row r="1100" spans="1:18" x14ac:dyDescent="0.3">
      <c r="A1100" s="57" t="str">
        <f t="shared" si="24"/>
        <v>0004720345593</v>
      </c>
      <c r="B1100" s="37" t="s">
        <v>1336</v>
      </c>
      <c r="C1100" s="40" t="s">
        <v>1848</v>
      </c>
      <c r="D1100" s="35">
        <v>45593</v>
      </c>
    </row>
    <row r="1101" spans="1:18" x14ac:dyDescent="0.3">
      <c r="A1101" s="57" t="str">
        <f t="shared" si="24"/>
        <v>00054445593</v>
      </c>
      <c r="B1101" s="37" t="s">
        <v>1956</v>
      </c>
      <c r="C1101" s="40" t="s">
        <v>1957</v>
      </c>
      <c r="D1101" s="35">
        <v>45593</v>
      </c>
    </row>
    <row r="1102" spans="1:18" x14ac:dyDescent="0.3">
      <c r="A1102" s="57" t="str">
        <f t="shared" si="24"/>
        <v>00050045593</v>
      </c>
      <c r="B1102" s="37" t="s">
        <v>975</v>
      </c>
      <c r="C1102" s="40" t="s">
        <v>1413</v>
      </c>
      <c r="D1102" s="35">
        <v>45593</v>
      </c>
    </row>
    <row r="1103" spans="1:18" x14ac:dyDescent="0.3">
      <c r="A1103" s="57" t="str">
        <f t="shared" si="24"/>
        <v>00050145593</v>
      </c>
      <c r="B1103" s="37" t="s">
        <v>980</v>
      </c>
      <c r="C1103" s="40" t="s">
        <v>2151</v>
      </c>
      <c r="D1103" s="35">
        <v>45593</v>
      </c>
    </row>
    <row r="1104" spans="1:18" ht="14.4" x14ac:dyDescent="0.3">
      <c r="A1104" s="57" t="str">
        <f t="shared" si="24"/>
        <v>0003910345593</v>
      </c>
      <c r="B1104" s="37" t="s">
        <v>1296</v>
      </c>
      <c r="C1104" s="40" t="s">
        <v>687</v>
      </c>
      <c r="D1104" s="35">
        <v>45593</v>
      </c>
      <c r="E1104" s="71">
        <f>20*280</f>
        <v>5600</v>
      </c>
      <c r="F1104" s="107">
        <f>VLOOKUP(B1104,Precios!$A$5:J25310,10,0)</f>
        <v>932.18399999999997</v>
      </c>
      <c r="G1104" s="107">
        <f>+E1104*F1104</f>
        <v>5220230.3999999994</v>
      </c>
      <c r="I1104" s="110" t="s">
        <v>999</v>
      </c>
      <c r="J1104" s="110" t="s">
        <v>1107</v>
      </c>
      <c r="L1104" s="114" t="s">
        <v>1083</v>
      </c>
      <c r="M1104" s="114" t="s">
        <v>1084</v>
      </c>
      <c r="N1104" s="112">
        <v>45</v>
      </c>
      <c r="O1104" s="113">
        <f>+N1104+D1104</f>
        <v>45638</v>
      </c>
      <c r="P1104" s="117">
        <f>+WEEKDAY(O1104)</f>
        <v>5</v>
      </c>
      <c r="Q1104" s="116">
        <f>+IF(P1104&gt;5,WEEKNUM(O1104)+1,WEEKNUM(O1104))</f>
        <v>50</v>
      </c>
      <c r="R1104" s="116">
        <f>+YEAR(O1104)</f>
        <v>2024</v>
      </c>
    </row>
    <row r="1105" spans="1:18" x14ac:dyDescent="0.3">
      <c r="A1105" s="57" t="str">
        <f t="shared" si="24"/>
        <v>0004210145593</v>
      </c>
      <c r="B1105" s="37" t="s">
        <v>1448</v>
      </c>
      <c r="C1105" s="40" t="s">
        <v>758</v>
      </c>
      <c r="D1105" s="35">
        <v>45593</v>
      </c>
    </row>
    <row r="1106" spans="1:18" ht="14.4" x14ac:dyDescent="0.3">
      <c r="A1106" s="57" t="str">
        <f t="shared" si="24"/>
        <v>PACK0860345593</v>
      </c>
      <c r="B1106" s="37" t="s">
        <v>1774</v>
      </c>
      <c r="C1106" s="40" t="s">
        <v>322</v>
      </c>
      <c r="D1106" s="35">
        <v>45593</v>
      </c>
      <c r="E1106" s="71">
        <f>8*420</f>
        <v>3360</v>
      </c>
      <c r="F1106" s="107">
        <f>VLOOKUP(B1106,Precios!$A$5:J25311,10,0)</f>
        <v>922.90329999999994</v>
      </c>
      <c r="G1106" s="107">
        <f>+E1106*F1106</f>
        <v>3100955.088</v>
      </c>
      <c r="I1106" s="110" t="s">
        <v>999</v>
      </c>
      <c r="J1106" s="110" t="s">
        <v>1107</v>
      </c>
      <c r="L1106" s="114" t="s">
        <v>1083</v>
      </c>
      <c r="M1106" s="114" t="s">
        <v>1084</v>
      </c>
      <c r="N1106" s="112">
        <v>45</v>
      </c>
      <c r="O1106" s="113">
        <f>+N1106+D1106</f>
        <v>45638</v>
      </c>
      <c r="P1106" s="117">
        <f>+WEEKDAY(O1106)</f>
        <v>5</v>
      </c>
      <c r="Q1106" s="116">
        <f>+IF(P1106&gt;5,WEEKNUM(O1106)+1,WEEKNUM(O1106))</f>
        <v>50</v>
      </c>
      <c r="R1106" s="116">
        <f>+YEAR(O1106)</f>
        <v>2024</v>
      </c>
    </row>
    <row r="1107" spans="1:18" x14ac:dyDescent="0.3">
      <c r="A1107" s="57" t="str">
        <f t="shared" si="24"/>
        <v>00053645593</v>
      </c>
      <c r="B1107" s="37" t="s">
        <v>1845</v>
      </c>
      <c r="C1107" s="40" t="s">
        <v>1846</v>
      </c>
      <c r="D1107" s="35">
        <v>45593</v>
      </c>
    </row>
    <row r="1108" spans="1:18" x14ac:dyDescent="0.3">
      <c r="A1108" s="57" t="str">
        <f t="shared" si="24"/>
        <v>0005440045593</v>
      </c>
      <c r="B1108" s="37" t="s">
        <v>2014</v>
      </c>
      <c r="C1108" s="40" t="s">
        <v>2015</v>
      </c>
      <c r="D1108" s="35">
        <v>45593</v>
      </c>
    </row>
    <row r="1109" spans="1:18" x14ac:dyDescent="0.3">
      <c r="A1109" s="57" t="str">
        <f t="shared" si="24"/>
        <v>0005450045593</v>
      </c>
      <c r="B1109" s="37" t="s">
        <v>2016</v>
      </c>
      <c r="C1109" s="40" t="s">
        <v>2017</v>
      </c>
      <c r="D1109" s="35">
        <v>45593</v>
      </c>
    </row>
    <row r="1110" spans="1:18" x14ac:dyDescent="0.3">
      <c r="A1110" s="57" t="str">
        <f t="shared" si="24"/>
        <v>0005460045593</v>
      </c>
      <c r="B1110" s="37" t="s">
        <v>2018</v>
      </c>
      <c r="C1110" s="40" t="s">
        <v>2019</v>
      </c>
      <c r="D1110" s="35">
        <v>45593</v>
      </c>
    </row>
    <row r="1111" spans="1:18" x14ac:dyDescent="0.3">
      <c r="A1111" s="57" t="str">
        <f t="shared" si="24"/>
        <v>0005510045593</v>
      </c>
      <c r="B1111" s="37" t="s">
        <v>2020</v>
      </c>
      <c r="C1111" s="40" t="s">
        <v>2021</v>
      </c>
      <c r="D1111" s="35">
        <v>45593</v>
      </c>
    </row>
    <row r="1112" spans="1:18" ht="14.4" x14ac:dyDescent="0.3">
      <c r="A1112" s="57" t="str">
        <f t="shared" si="24"/>
        <v>0005470045593</v>
      </c>
      <c r="B1112" s="37" t="s">
        <v>2023</v>
      </c>
      <c r="C1112" s="40" t="s">
        <v>2024</v>
      </c>
      <c r="D1112" s="35">
        <v>45593</v>
      </c>
      <c r="F1112" s="107">
        <f>VLOOKUP(B1112,Precios!$A$5:J25244,10,0)</f>
        <v>11434.5</v>
      </c>
      <c r="G1112" s="107">
        <f>+E1112*F1112</f>
        <v>0</v>
      </c>
      <c r="L1112" s="114"/>
      <c r="M1112" s="114"/>
      <c r="O1112" s="113"/>
      <c r="P1112" s="117">
        <f>+WEEKDAY(O1112)</f>
        <v>7</v>
      </c>
      <c r="Q1112" s="116">
        <f>+IF(P1112&gt;5,WEEKNUM(O1112)+1,WEEKNUM(O1112))</f>
        <v>1</v>
      </c>
      <c r="R1112" s="116">
        <f>+YEAR(O1112)</f>
        <v>1900</v>
      </c>
    </row>
    <row r="1113" spans="1:18" x14ac:dyDescent="0.3">
      <c r="A1113" s="57" t="str">
        <f t="shared" si="24"/>
        <v>0005480045593</v>
      </c>
      <c r="B1113" s="37" t="s">
        <v>2026</v>
      </c>
      <c r="C1113" s="40" t="s">
        <v>2027</v>
      </c>
      <c r="D1113" s="35">
        <v>45593</v>
      </c>
    </row>
    <row r="1114" spans="1:18" ht="14.4" x14ac:dyDescent="0.3">
      <c r="A1114" s="57" t="str">
        <f t="shared" si="24"/>
        <v>00054545593</v>
      </c>
      <c r="B1114" s="37" t="s">
        <v>1975</v>
      </c>
      <c r="C1114" s="40" t="s">
        <v>1976</v>
      </c>
      <c r="D1114" s="35">
        <v>45593</v>
      </c>
      <c r="E1114" s="71">
        <v>25</v>
      </c>
      <c r="F1114" s="107">
        <f>VLOOKUP(B1114,Precios!$A$5:J25909,10,0)</f>
        <v>38590.094400000002</v>
      </c>
      <c r="G1114" s="107">
        <f>+E1114*F1114</f>
        <v>964752.3600000001</v>
      </c>
      <c r="H1114" s="7" t="s">
        <v>2190</v>
      </c>
      <c r="I1114" s="110" t="s">
        <v>999</v>
      </c>
      <c r="J1114" s="110" t="s">
        <v>1107</v>
      </c>
      <c r="K1114" s="75"/>
      <c r="L1114" s="114" t="s">
        <v>1072</v>
      </c>
      <c r="M1114" s="114" t="s">
        <v>1073</v>
      </c>
      <c r="N1114" s="112">
        <v>45</v>
      </c>
      <c r="O1114" s="113">
        <f>+N1114+D1114</f>
        <v>45638</v>
      </c>
      <c r="P1114" s="117">
        <f>+WEEKDAY(O1114)</f>
        <v>5</v>
      </c>
      <c r="Q1114" s="116">
        <f>+IF(P1114&gt;5,WEEKNUM(O1114)+1,WEEKNUM(O1114))</f>
        <v>50</v>
      </c>
      <c r="R1114" s="116">
        <f>+YEAR(O1114)</f>
        <v>2024</v>
      </c>
    </row>
    <row r="1115" spans="1:18" ht="14.4" x14ac:dyDescent="0.3">
      <c r="A1115" s="57" t="str">
        <f t="shared" si="24"/>
        <v>00054745593</v>
      </c>
      <c r="B1115" s="37" t="s">
        <v>2036</v>
      </c>
      <c r="C1115" s="40" t="s">
        <v>2042</v>
      </c>
      <c r="D1115" s="35">
        <v>45593</v>
      </c>
      <c r="E1115" s="71">
        <v>5000</v>
      </c>
      <c r="F1115" s="107">
        <f>VLOOKUP(B1115,Precios!$A$5:J25282,10,0)</f>
        <v>6209.72</v>
      </c>
      <c r="G1115" s="107">
        <f>+E1115*F1115</f>
        <v>31048600</v>
      </c>
      <c r="H1115" s="34" t="s">
        <v>2193</v>
      </c>
      <c r="I1115" s="57" t="s">
        <v>1000</v>
      </c>
      <c r="J1115" s="57" t="s">
        <v>1109</v>
      </c>
      <c r="K1115" s="75"/>
      <c r="L1115" s="7" t="s">
        <v>1984</v>
      </c>
      <c r="M1115" s="7" t="s">
        <v>1985</v>
      </c>
      <c r="N1115" s="112">
        <v>45</v>
      </c>
      <c r="O1115" s="113">
        <f>+N1115+D1115</f>
        <v>45638</v>
      </c>
      <c r="P1115" s="117">
        <f>+WEEKDAY(O1115)</f>
        <v>5</v>
      </c>
      <c r="Q1115" s="116">
        <f>+IF(P1115&gt;5,WEEKNUM(O1115)+1,WEEKNUM(O1115))</f>
        <v>50</v>
      </c>
      <c r="R1115" s="116">
        <f>+YEAR(O1115)</f>
        <v>2024</v>
      </c>
    </row>
    <row r="1116" spans="1:18" ht="14.4" x14ac:dyDescent="0.3">
      <c r="A1116" s="57" t="str">
        <f t="shared" si="24"/>
        <v>0003580145593</v>
      </c>
      <c r="B1116" s="37" t="s">
        <v>1474</v>
      </c>
      <c r="C1116" s="40" t="s">
        <v>171</v>
      </c>
      <c r="D1116" s="35">
        <v>45593</v>
      </c>
      <c r="E1116" s="71">
        <v>1</v>
      </c>
      <c r="F1116" s="107">
        <f>VLOOKUP(B1116,Precios!$A$5:J25252,10,0)</f>
        <v>10708.5</v>
      </c>
      <c r="G1116" s="107">
        <f>+E1116*F1116</f>
        <v>10708.5</v>
      </c>
      <c r="I1116" s="110" t="s">
        <v>1000</v>
      </c>
      <c r="J1116" s="110" t="s">
        <v>1109</v>
      </c>
      <c r="L1116" s="114" t="s">
        <v>1066</v>
      </c>
      <c r="M1116" s="114" t="s">
        <v>1067</v>
      </c>
      <c r="N1116" s="112">
        <v>40</v>
      </c>
      <c r="O1116" s="113">
        <f>+N1116+D1116</f>
        <v>45633</v>
      </c>
      <c r="P1116" s="117">
        <f>+WEEKDAY(O1116)</f>
        <v>7</v>
      </c>
      <c r="Q1116" s="116">
        <f>+IF(P1116&gt;5,WEEKNUM(O1116)+1,WEEKNUM(O1116))</f>
        <v>50</v>
      </c>
      <c r="R1116" s="116">
        <f>+YEAR(O1116)</f>
        <v>2024</v>
      </c>
    </row>
    <row r="1117" spans="1:18" x14ac:dyDescent="0.3">
      <c r="A1117" s="57" t="str">
        <f t="shared" si="24"/>
        <v>0005490045593</v>
      </c>
      <c r="B1117" s="37" t="s">
        <v>2058</v>
      </c>
      <c r="C1117" s="40" t="s">
        <v>2059</v>
      </c>
      <c r="D1117" s="35">
        <v>45593</v>
      </c>
    </row>
    <row r="1118" spans="1:18" x14ac:dyDescent="0.3">
      <c r="A1118" s="57" t="str">
        <f t="shared" si="24"/>
        <v>0004220145593</v>
      </c>
      <c r="B1118" s="37" t="s">
        <v>1467</v>
      </c>
      <c r="C1118" s="40" t="s">
        <v>759</v>
      </c>
      <c r="D1118" s="35">
        <v>45593</v>
      </c>
    </row>
    <row r="1119" spans="1:18" ht="14.4" x14ac:dyDescent="0.3">
      <c r="A1119" s="57" t="str">
        <f t="shared" si="24"/>
        <v>00035C45593</v>
      </c>
      <c r="B1119" s="37" t="s">
        <v>2098</v>
      </c>
      <c r="C1119" s="40" t="s">
        <v>2115</v>
      </c>
      <c r="D1119" s="35">
        <v>45593</v>
      </c>
      <c r="E1119" s="71">
        <f>1575*4</f>
        <v>6300</v>
      </c>
      <c r="F1119" s="107">
        <f>VLOOKUP(B1119,Precios!$A$5:J25271,10,0)</f>
        <v>493.94620000000003</v>
      </c>
      <c r="G1119" s="107">
        <f>+E1119*F1119</f>
        <v>3111861.06</v>
      </c>
      <c r="I1119" s="110" t="s">
        <v>999</v>
      </c>
      <c r="J1119" s="110" t="s">
        <v>1107</v>
      </c>
      <c r="K1119" s="75"/>
      <c r="L1119" s="114" t="s">
        <v>1083</v>
      </c>
      <c r="M1119" s="114" t="s">
        <v>1084</v>
      </c>
      <c r="N1119" s="112">
        <v>45</v>
      </c>
      <c r="O1119" s="113">
        <f>+N1119+D1119</f>
        <v>45638</v>
      </c>
      <c r="P1119" s="117">
        <f>+WEEKDAY(O1119)</f>
        <v>5</v>
      </c>
      <c r="Q1119" s="116">
        <f>+IF(P1119&gt;5,WEEKNUM(O1119)+1,WEEKNUM(O1119))</f>
        <v>50</v>
      </c>
      <c r="R1119" s="116">
        <f>+YEAR(O1119)</f>
        <v>2024</v>
      </c>
    </row>
    <row r="1120" spans="1:18" x14ac:dyDescent="0.3">
      <c r="A1120" s="57" t="str">
        <f t="shared" si="24"/>
        <v>00034C45593</v>
      </c>
      <c r="B1120" s="37" t="s">
        <v>2097</v>
      </c>
      <c r="C1120" s="40" t="s">
        <v>2125</v>
      </c>
      <c r="D1120" s="35">
        <v>45593</v>
      </c>
    </row>
    <row r="1121" spans="1:18" x14ac:dyDescent="0.3">
      <c r="A1121" s="57" t="str">
        <f t="shared" si="24"/>
        <v>0003740345593</v>
      </c>
      <c r="B1121" s="37" t="s">
        <v>1466</v>
      </c>
      <c r="C1121" s="40" t="s">
        <v>841</v>
      </c>
      <c r="D1121" s="35">
        <v>45593</v>
      </c>
    </row>
    <row r="1122" spans="1:18" ht="14.4" x14ac:dyDescent="0.3">
      <c r="A1122" s="57" t="str">
        <f t="shared" ref="A1122:A1185" si="25">+TRIM(B1122)&amp;D1122</f>
        <v>0003590145593</v>
      </c>
      <c r="B1122" s="37" t="s">
        <v>1475</v>
      </c>
      <c r="C1122" s="40" t="s">
        <v>352</v>
      </c>
      <c r="D1122" s="35">
        <v>45593</v>
      </c>
      <c r="L1122" s="114"/>
      <c r="M1122" s="114"/>
      <c r="O1122" s="113">
        <f>+N1122+D1122</f>
        <v>45593</v>
      </c>
      <c r="P1122" s="117">
        <f>+WEEKDAY(O1122)</f>
        <v>2</v>
      </c>
      <c r="Q1122" s="116">
        <f>+IF(P1122&gt;5,WEEKNUM(O1122)+1,WEEKNUM(O1122))</f>
        <v>44</v>
      </c>
      <c r="R1122" s="116">
        <f>+YEAR(O1122)</f>
        <v>2024</v>
      </c>
    </row>
    <row r="1123" spans="1:18" ht="14.4" x14ac:dyDescent="0.3">
      <c r="A1123" s="57" t="str">
        <f t="shared" si="25"/>
        <v>006000745593</v>
      </c>
      <c r="B1123" s="37" t="s">
        <v>661</v>
      </c>
      <c r="C1123" s="7" t="s">
        <v>1812</v>
      </c>
      <c r="D1123" s="35">
        <v>45593</v>
      </c>
    </row>
    <row r="1124" spans="1:18" ht="14.4" x14ac:dyDescent="0.3">
      <c r="A1124" s="57" t="str">
        <f t="shared" si="25"/>
        <v>0005280145593</v>
      </c>
      <c r="B1124" s="37" t="s">
        <v>1248</v>
      </c>
      <c r="C1124" s="40" t="s">
        <v>1091</v>
      </c>
      <c r="D1124" s="35">
        <v>45593</v>
      </c>
      <c r="E1124" s="71">
        <v>1</v>
      </c>
      <c r="F1124" s="107">
        <f>VLOOKUP(B1124,Precios!$A$5:J23892,10,0)</f>
        <v>10648</v>
      </c>
      <c r="G1124" s="107">
        <f>+E1124*F1124</f>
        <v>10648</v>
      </c>
      <c r="I1124" s="110" t="s">
        <v>1000</v>
      </c>
      <c r="J1124" s="110" t="s">
        <v>1109</v>
      </c>
      <c r="L1124" s="114" t="s">
        <v>1066</v>
      </c>
      <c r="M1124" s="114" t="s">
        <v>1067</v>
      </c>
      <c r="N1124" s="112">
        <v>40</v>
      </c>
      <c r="O1124" s="113">
        <f>+N1124+D1124</f>
        <v>45633</v>
      </c>
      <c r="P1124" s="117">
        <f>+WEEKDAY(O1124)</f>
        <v>7</v>
      </c>
      <c r="Q1124" s="116">
        <f>+IF(P1124&gt;5,WEEKNUM(O1124)+1,WEEKNUM(O1124))</f>
        <v>50</v>
      </c>
      <c r="R1124" s="116">
        <f>+YEAR(O1124)</f>
        <v>2024</v>
      </c>
    </row>
    <row r="1125" spans="1:18" x14ac:dyDescent="0.3">
      <c r="A1125" s="57" t="str">
        <f t="shared" si="25"/>
        <v>0003730445593</v>
      </c>
      <c r="B1125" s="37" t="s">
        <v>2144</v>
      </c>
      <c r="C1125" s="40" t="s">
        <v>597</v>
      </c>
      <c r="D1125" s="35">
        <v>45593</v>
      </c>
    </row>
    <row r="1126" spans="1:18" ht="14.4" x14ac:dyDescent="0.3">
      <c r="A1126" s="57" t="str">
        <f t="shared" si="25"/>
        <v>0004640345600</v>
      </c>
      <c r="B1126" s="37" t="s">
        <v>1476</v>
      </c>
      <c r="C1126" s="40" t="s">
        <v>892</v>
      </c>
      <c r="D1126" s="35">
        <v>45600</v>
      </c>
      <c r="E1126" s="71">
        <v>300</v>
      </c>
      <c r="F1126" s="107">
        <f>VLOOKUP(B1126,Precios!$A$5:J25265,10,0)</f>
        <v>11797.5</v>
      </c>
      <c r="G1126" s="107">
        <f>+E1126*F1126</f>
        <v>3539250</v>
      </c>
      <c r="H1126" s="34" t="s">
        <v>2304</v>
      </c>
      <c r="I1126" s="110" t="s">
        <v>999</v>
      </c>
      <c r="J1126" s="110" t="s">
        <v>1107</v>
      </c>
      <c r="L1126" s="114" t="s">
        <v>1066</v>
      </c>
      <c r="M1126" s="114" t="s">
        <v>1067</v>
      </c>
      <c r="N1126" s="112">
        <v>40</v>
      </c>
      <c r="O1126" s="113">
        <f>+N1126+D1126</f>
        <v>45640</v>
      </c>
      <c r="P1126" s="117">
        <f>+WEEKDAY(O1126)</f>
        <v>7</v>
      </c>
      <c r="Q1126" s="116">
        <f>+IF(P1126&gt;5,WEEKNUM(O1126)+1,WEEKNUM(O1126))</f>
        <v>51</v>
      </c>
      <c r="R1126" s="116">
        <f>+YEAR(O1126)</f>
        <v>2024</v>
      </c>
    </row>
    <row r="1127" spans="1:18" x14ac:dyDescent="0.3">
      <c r="A1127" s="57" t="str">
        <f t="shared" si="25"/>
        <v>00054245593</v>
      </c>
      <c r="B1127" s="37" t="s">
        <v>1070</v>
      </c>
      <c r="C1127" s="40" t="s">
        <v>1955</v>
      </c>
      <c r="D1127" s="35">
        <v>45593</v>
      </c>
    </row>
    <row r="1128" spans="1:18" x14ac:dyDescent="0.3">
      <c r="A1128" s="57" t="str">
        <f t="shared" si="25"/>
        <v>0004710345593</v>
      </c>
      <c r="B1128" s="37" t="s">
        <v>1827</v>
      </c>
      <c r="C1128" s="40" t="s">
        <v>1511</v>
      </c>
      <c r="D1128" s="35">
        <v>45593</v>
      </c>
    </row>
    <row r="1129" spans="1:18" x14ac:dyDescent="0.3">
      <c r="A1129" s="57" t="str">
        <f t="shared" si="25"/>
        <v>000507-0345593</v>
      </c>
      <c r="B1129" s="37" t="s">
        <v>1240</v>
      </c>
      <c r="C1129" s="40" t="s">
        <v>1195</v>
      </c>
      <c r="D1129" s="35">
        <v>45593</v>
      </c>
    </row>
    <row r="1130" spans="1:18" x14ac:dyDescent="0.3">
      <c r="A1130" s="57" t="str">
        <f t="shared" si="25"/>
        <v>0004790345593</v>
      </c>
      <c r="B1130" s="37" t="s">
        <v>2167</v>
      </c>
      <c r="C1130" s="40" t="s">
        <v>2168</v>
      </c>
      <c r="D1130" s="35">
        <v>45593</v>
      </c>
    </row>
    <row r="1131" spans="1:18" x14ac:dyDescent="0.3">
      <c r="A1131" s="57" t="str">
        <f t="shared" si="25"/>
        <v>00017FR45593</v>
      </c>
      <c r="B1131" s="37" t="s">
        <v>2079</v>
      </c>
      <c r="C1131" s="40" t="s">
        <v>2081</v>
      </c>
      <c r="D1131" s="35">
        <v>45593</v>
      </c>
    </row>
    <row r="1132" spans="1:18" x14ac:dyDescent="0.3">
      <c r="A1132" s="57" t="str">
        <f t="shared" si="25"/>
        <v>0005430045593</v>
      </c>
      <c r="B1132" s="37" t="s">
        <v>2074</v>
      </c>
      <c r="C1132" s="40" t="s">
        <v>2075</v>
      </c>
      <c r="D1132" s="35">
        <v>45593</v>
      </c>
    </row>
    <row r="1133" spans="1:18" ht="14.4" x14ac:dyDescent="0.3">
      <c r="A1133" s="57" t="str">
        <f t="shared" si="25"/>
        <v>001000145600</v>
      </c>
      <c r="B1133" s="37" t="s">
        <v>161</v>
      </c>
      <c r="C1133" s="40" t="s">
        <v>43</v>
      </c>
      <c r="D1133" s="35">
        <v>45600</v>
      </c>
      <c r="E1133" s="71">
        <v>7500</v>
      </c>
      <c r="F1133" s="107">
        <f>VLOOKUP(B1133,Precios!$A$5:J25137,10,0)</f>
        <v>1554.85</v>
      </c>
      <c r="G1133" s="107">
        <f>+E1133*F1133</f>
        <v>11661375</v>
      </c>
      <c r="H1133" t="s">
        <v>2311</v>
      </c>
      <c r="I1133" s="57" t="s">
        <v>1000</v>
      </c>
      <c r="J1133" s="57" t="s">
        <v>1109</v>
      </c>
      <c r="K1133" s="75"/>
      <c r="L1133" s="114" t="s">
        <v>1059</v>
      </c>
      <c r="M1133" s="114" t="s">
        <v>1060</v>
      </c>
      <c r="N1133" s="112">
        <v>45</v>
      </c>
      <c r="O1133" s="113">
        <f>+N1133+D1133</f>
        <v>45645</v>
      </c>
      <c r="P1133" s="117">
        <f>+WEEKDAY(O1133)</f>
        <v>5</v>
      </c>
      <c r="Q1133" s="116">
        <f>+IF(P1133&gt;5,WEEKNUM(O1133)+1,WEEKNUM(O1133))</f>
        <v>51</v>
      </c>
      <c r="R1133" s="116">
        <f>+YEAR(O1133)</f>
        <v>2024</v>
      </c>
    </row>
    <row r="1134" spans="1:18" x14ac:dyDescent="0.3">
      <c r="A1134" s="57" t="str">
        <f t="shared" si="25"/>
        <v>00046345600</v>
      </c>
      <c r="B1134" s="37" t="s">
        <v>936</v>
      </c>
      <c r="C1134" s="40" t="s">
        <v>935</v>
      </c>
      <c r="D1134" s="35">
        <v>45600</v>
      </c>
    </row>
    <row r="1135" spans="1:18" x14ac:dyDescent="0.3">
      <c r="A1135" s="57" t="str">
        <f t="shared" si="25"/>
        <v>00037545600</v>
      </c>
      <c r="B1135" s="37" t="s">
        <v>602</v>
      </c>
      <c r="C1135" s="40" t="s">
        <v>603</v>
      </c>
      <c r="D1135" s="35">
        <v>45600</v>
      </c>
    </row>
    <row r="1136" spans="1:18" x14ac:dyDescent="0.3">
      <c r="A1136" s="57" t="str">
        <f t="shared" si="25"/>
        <v>00038645600</v>
      </c>
      <c r="B1136" s="37" t="s">
        <v>680</v>
      </c>
      <c r="C1136" s="40" t="s">
        <v>678</v>
      </c>
      <c r="D1136" s="35">
        <v>45600</v>
      </c>
    </row>
    <row r="1137" spans="1:18" x14ac:dyDescent="0.3">
      <c r="A1137" s="57" t="str">
        <f t="shared" si="25"/>
        <v>00020445600</v>
      </c>
      <c r="B1137" s="37" t="s">
        <v>259</v>
      </c>
      <c r="C1137" s="40" t="s">
        <v>29</v>
      </c>
      <c r="D1137" s="35">
        <v>45600</v>
      </c>
    </row>
    <row r="1138" spans="1:18" x14ac:dyDescent="0.3">
      <c r="A1138" s="57" t="str">
        <f t="shared" si="25"/>
        <v>00000945600</v>
      </c>
      <c r="B1138" s="37" t="s">
        <v>302</v>
      </c>
      <c r="C1138" s="40" t="s">
        <v>23</v>
      </c>
      <c r="D1138" s="35">
        <v>45600</v>
      </c>
    </row>
    <row r="1139" spans="1:18" x14ac:dyDescent="0.3">
      <c r="A1139" s="57" t="str">
        <f t="shared" si="25"/>
        <v>00020745600</v>
      </c>
      <c r="B1139" s="37" t="s">
        <v>257</v>
      </c>
      <c r="C1139" s="40" t="s">
        <v>30</v>
      </c>
      <c r="D1139" s="35">
        <v>45600</v>
      </c>
    </row>
    <row r="1140" spans="1:18" ht="14.4" x14ac:dyDescent="0.3">
      <c r="A1140" s="57" t="str">
        <f t="shared" si="25"/>
        <v>007001445600</v>
      </c>
      <c r="B1140" s="37" t="s">
        <v>141</v>
      </c>
      <c r="C1140" s="40" t="s">
        <v>309</v>
      </c>
      <c r="D1140" s="35">
        <v>45600</v>
      </c>
      <c r="E1140" s="71">
        <v>200</v>
      </c>
      <c r="F1140" s="107">
        <f>VLOOKUP(B1140,Precios!$A$5:J25305,10,0)</f>
        <v>11374</v>
      </c>
      <c r="G1140" s="107">
        <f>+E1140*F1140</f>
        <v>2274800</v>
      </c>
      <c r="I1140" s="110" t="s">
        <v>1000</v>
      </c>
      <c r="J1140" s="110" t="s">
        <v>1109</v>
      </c>
      <c r="L1140" s="7" t="s">
        <v>2275</v>
      </c>
      <c r="M1140" s="7" t="s">
        <v>2276</v>
      </c>
      <c r="N1140" s="112">
        <v>30</v>
      </c>
      <c r="O1140" s="113">
        <f>+N1140+D1140</f>
        <v>45630</v>
      </c>
      <c r="P1140" s="117">
        <f>+WEEKDAY(O1140)</f>
        <v>4</v>
      </c>
      <c r="Q1140" s="116">
        <f>+IF(P1140&gt;5,WEEKNUM(O1140)+1,WEEKNUM(O1140))</f>
        <v>49</v>
      </c>
      <c r="R1140" s="116">
        <f>+YEAR(O1140)</f>
        <v>2024</v>
      </c>
    </row>
    <row r="1141" spans="1:18" x14ac:dyDescent="0.3">
      <c r="A1141" s="57" t="str">
        <f t="shared" si="25"/>
        <v>00003345600</v>
      </c>
      <c r="B1141" s="37" t="s">
        <v>296</v>
      </c>
      <c r="C1141" s="40" t="s">
        <v>313</v>
      </c>
      <c r="D1141" s="35">
        <v>45600</v>
      </c>
    </row>
    <row r="1142" spans="1:18" ht="14.4" x14ac:dyDescent="0.3">
      <c r="A1142" s="57" t="str">
        <f t="shared" si="25"/>
        <v>00019845600</v>
      </c>
      <c r="B1142" s="37" t="s">
        <v>268</v>
      </c>
      <c r="C1142" s="40" t="s">
        <v>312</v>
      </c>
      <c r="D1142" s="35">
        <v>45600</v>
      </c>
      <c r="E1142" s="71">
        <v>200</v>
      </c>
      <c r="F1142" s="107">
        <f>VLOOKUP(B1142,Precios!$A$5:J25447,10,0)</f>
        <v>25289</v>
      </c>
      <c r="G1142" s="107">
        <f>+E1142*F1142</f>
        <v>5057800</v>
      </c>
      <c r="I1142" s="110" t="s">
        <v>1000</v>
      </c>
      <c r="J1142" s="110" t="s">
        <v>1109</v>
      </c>
      <c r="L1142" s="240" t="s">
        <v>1886</v>
      </c>
      <c r="M1142" s="240" t="s">
        <v>1885</v>
      </c>
      <c r="N1142" s="112">
        <v>30</v>
      </c>
      <c r="O1142" s="113">
        <f>+N1142+D1142</f>
        <v>45630</v>
      </c>
      <c r="P1142" s="117">
        <f>+WEEKDAY(O1142)</f>
        <v>4</v>
      </c>
      <c r="Q1142" s="116">
        <f>+IF(P1142&gt;5,WEEKNUM(O1142)+1,WEEKNUM(O1142))</f>
        <v>49</v>
      </c>
      <c r="R1142" s="116">
        <f>+YEAR(O1142)</f>
        <v>2024</v>
      </c>
    </row>
    <row r="1143" spans="1:18" x14ac:dyDescent="0.3">
      <c r="A1143" s="57" t="str">
        <f t="shared" si="25"/>
        <v>00020045600</v>
      </c>
      <c r="B1143" s="37" t="s">
        <v>265</v>
      </c>
      <c r="C1143" s="40" t="s">
        <v>28</v>
      </c>
      <c r="D1143" s="35">
        <v>45600</v>
      </c>
    </row>
    <row r="1144" spans="1:18" x14ac:dyDescent="0.3">
      <c r="A1144" s="57" t="str">
        <f t="shared" si="25"/>
        <v>00020245600</v>
      </c>
      <c r="B1144" s="37" t="s">
        <v>262</v>
      </c>
      <c r="C1144" s="40" t="s">
        <v>75</v>
      </c>
      <c r="D1144" s="35">
        <v>45600</v>
      </c>
    </row>
    <row r="1145" spans="1:18" x14ac:dyDescent="0.3">
      <c r="A1145" s="57" t="str">
        <f t="shared" si="25"/>
        <v>00001845600</v>
      </c>
      <c r="B1145" s="37" t="s">
        <v>673</v>
      </c>
      <c r="C1145" s="40" t="s">
        <v>679</v>
      </c>
      <c r="D1145" s="35">
        <v>45600</v>
      </c>
    </row>
    <row r="1146" spans="1:18" x14ac:dyDescent="0.3">
      <c r="A1146" s="57" t="str">
        <f t="shared" si="25"/>
        <v>00045245600</v>
      </c>
      <c r="B1146" s="37" t="s">
        <v>815</v>
      </c>
      <c r="C1146" s="40" t="s">
        <v>800</v>
      </c>
      <c r="D1146" s="35">
        <v>45600</v>
      </c>
    </row>
    <row r="1147" spans="1:18" x14ac:dyDescent="0.3">
      <c r="A1147" s="57" t="str">
        <f t="shared" si="25"/>
        <v>00023645600</v>
      </c>
      <c r="B1147" s="37" t="s">
        <v>250</v>
      </c>
      <c r="C1147" s="40" t="s">
        <v>31</v>
      </c>
      <c r="D1147" s="35">
        <v>45600</v>
      </c>
    </row>
    <row r="1148" spans="1:18" x14ac:dyDescent="0.3">
      <c r="A1148" s="57" t="str">
        <f t="shared" si="25"/>
        <v>00047345600</v>
      </c>
      <c r="B1148" s="37" t="s">
        <v>864</v>
      </c>
      <c r="C1148" s="40" t="s">
        <v>850</v>
      </c>
      <c r="D1148" s="35">
        <v>45600</v>
      </c>
    </row>
    <row r="1149" spans="1:18" x14ac:dyDescent="0.3">
      <c r="A1149" s="57" t="str">
        <f t="shared" si="25"/>
        <v>00044745600</v>
      </c>
      <c r="B1149" s="37" t="s">
        <v>810</v>
      </c>
      <c r="C1149" s="40" t="s">
        <v>795</v>
      </c>
      <c r="D1149" s="35">
        <v>45600</v>
      </c>
    </row>
    <row r="1150" spans="1:18" x14ac:dyDescent="0.3">
      <c r="A1150" s="57" t="str">
        <f t="shared" si="25"/>
        <v>00047545600</v>
      </c>
      <c r="B1150" s="37" t="s">
        <v>866</v>
      </c>
      <c r="C1150" s="40" t="s">
        <v>918</v>
      </c>
      <c r="D1150" s="35">
        <v>45600</v>
      </c>
    </row>
    <row r="1151" spans="1:18" x14ac:dyDescent="0.3">
      <c r="A1151" s="57" t="str">
        <f t="shared" si="25"/>
        <v>00045145600</v>
      </c>
      <c r="B1151" s="37" t="s">
        <v>813</v>
      </c>
      <c r="C1151" s="40" t="s">
        <v>798</v>
      </c>
      <c r="D1151" s="35">
        <v>45600</v>
      </c>
    </row>
    <row r="1152" spans="1:18" x14ac:dyDescent="0.3">
      <c r="A1152" s="57" t="str">
        <f t="shared" si="25"/>
        <v>00047445600</v>
      </c>
      <c r="B1152" s="37" t="s">
        <v>865</v>
      </c>
      <c r="C1152" s="40" t="s">
        <v>851</v>
      </c>
      <c r="D1152" s="35">
        <v>45600</v>
      </c>
    </row>
    <row r="1153" spans="1:18" x14ac:dyDescent="0.3">
      <c r="A1153" s="57" t="str">
        <f t="shared" si="25"/>
        <v>00038245600</v>
      </c>
      <c r="B1153" s="37" t="s">
        <v>635</v>
      </c>
      <c r="C1153" s="40" t="s">
        <v>626</v>
      </c>
      <c r="D1153" s="35">
        <v>45600</v>
      </c>
    </row>
    <row r="1154" spans="1:18" x14ac:dyDescent="0.3">
      <c r="A1154" s="57" t="str">
        <f t="shared" si="25"/>
        <v>004000245600</v>
      </c>
      <c r="B1154" s="37" t="s">
        <v>156</v>
      </c>
      <c r="C1154" s="40" t="s">
        <v>44</v>
      </c>
      <c r="D1154" s="35">
        <v>45600</v>
      </c>
    </row>
    <row r="1155" spans="1:18" x14ac:dyDescent="0.3">
      <c r="A1155" s="57" t="str">
        <f t="shared" si="25"/>
        <v>00041245600</v>
      </c>
      <c r="B1155" s="37" t="s">
        <v>735</v>
      </c>
      <c r="C1155" s="40" t="s">
        <v>754</v>
      </c>
      <c r="D1155" s="35">
        <v>45600</v>
      </c>
    </row>
    <row r="1156" spans="1:18" x14ac:dyDescent="0.3">
      <c r="A1156" s="57" t="str">
        <f t="shared" si="25"/>
        <v>00017345600</v>
      </c>
      <c r="B1156" s="37" t="s">
        <v>269</v>
      </c>
      <c r="C1156" s="40" t="s">
        <v>743</v>
      </c>
      <c r="D1156" s="35">
        <v>45600</v>
      </c>
    </row>
    <row r="1157" spans="1:18" x14ac:dyDescent="0.3">
      <c r="A1157" s="57" t="str">
        <f t="shared" si="25"/>
        <v>SW001845600</v>
      </c>
      <c r="B1157" s="37" t="s">
        <v>99</v>
      </c>
      <c r="C1157" s="40" t="s">
        <v>2206</v>
      </c>
      <c r="D1157" s="35">
        <v>45600</v>
      </c>
    </row>
    <row r="1158" spans="1:18" ht="14.4" x14ac:dyDescent="0.3">
      <c r="A1158" s="57" t="str">
        <f t="shared" si="25"/>
        <v>PACK07645600</v>
      </c>
      <c r="B1158" s="37" t="s">
        <v>109</v>
      </c>
      <c r="C1158" s="40" t="s">
        <v>91</v>
      </c>
      <c r="D1158" s="35">
        <v>45600</v>
      </c>
      <c r="E1158" s="71">
        <f>280*6</f>
        <v>1680</v>
      </c>
      <c r="F1158" s="107">
        <f>VLOOKUP(B1158,Precios!$A$5:J25193,10,0)</f>
        <v>938.99629999999991</v>
      </c>
      <c r="G1158" s="107">
        <f>+E1158*F1158</f>
        <v>1577513.7839999998</v>
      </c>
      <c r="I1158" s="110" t="s">
        <v>1000</v>
      </c>
      <c r="J1158" s="110" t="s">
        <v>1109</v>
      </c>
      <c r="L1158" s="114" t="s">
        <v>1083</v>
      </c>
      <c r="M1158" s="114" t="s">
        <v>1084</v>
      </c>
      <c r="N1158" s="112">
        <v>45</v>
      </c>
      <c r="O1158" s="113">
        <f>+N1158+D1158</f>
        <v>45645</v>
      </c>
      <c r="P1158" s="117">
        <f>+WEEKDAY(O1158)</f>
        <v>5</v>
      </c>
      <c r="Q1158" s="116">
        <f>+IF(P1158&gt;5,WEEKNUM(O1158)+1,WEEKNUM(O1158))</f>
        <v>51</v>
      </c>
      <c r="R1158" s="116">
        <f>+YEAR(O1158)</f>
        <v>2024</v>
      </c>
    </row>
    <row r="1159" spans="1:18" x14ac:dyDescent="0.3">
      <c r="A1159" s="57" t="str">
        <f t="shared" si="25"/>
        <v>30301000000145600</v>
      </c>
      <c r="B1159" s="37" t="s">
        <v>667</v>
      </c>
      <c r="C1159" s="40" t="s">
        <v>656</v>
      </c>
      <c r="D1159" s="35">
        <v>45600</v>
      </c>
    </row>
    <row r="1160" spans="1:18" x14ac:dyDescent="0.3">
      <c r="A1160" s="57" t="str">
        <f t="shared" si="25"/>
        <v>00001145600</v>
      </c>
      <c r="B1160" s="37" t="s">
        <v>301</v>
      </c>
      <c r="C1160" s="40" t="s">
        <v>605</v>
      </c>
      <c r="D1160" s="35">
        <v>45600</v>
      </c>
    </row>
    <row r="1161" spans="1:18" x14ac:dyDescent="0.3">
      <c r="A1161" s="57" t="str">
        <f t="shared" si="25"/>
        <v>003200245600</v>
      </c>
      <c r="B1161" s="37" t="s">
        <v>158</v>
      </c>
      <c r="C1161" s="40" t="s">
        <v>70</v>
      </c>
      <c r="D1161" s="35">
        <v>45600</v>
      </c>
    </row>
    <row r="1162" spans="1:18" ht="14.4" x14ac:dyDescent="0.3">
      <c r="A1162" s="57" t="str">
        <f t="shared" si="25"/>
        <v>00027245600</v>
      </c>
      <c r="B1162" s="37" t="s">
        <v>239</v>
      </c>
      <c r="C1162" s="40" t="s">
        <v>32</v>
      </c>
      <c r="D1162" s="35">
        <v>45600</v>
      </c>
      <c r="E1162" s="71">
        <v>1</v>
      </c>
      <c r="F1162" s="107">
        <f>VLOOKUP(B1162,Precios!$A$5:J25310,10,0)</f>
        <v>3961.9150999999997</v>
      </c>
      <c r="G1162" s="107">
        <f>+E1162*F1162</f>
        <v>3961.9150999999997</v>
      </c>
      <c r="H1162" s="34" t="s">
        <v>2285</v>
      </c>
      <c r="I1162" s="57" t="s">
        <v>1000</v>
      </c>
      <c r="J1162" s="57" t="s">
        <v>1109</v>
      </c>
      <c r="L1162" s="114" t="s">
        <v>1078</v>
      </c>
      <c r="M1162" s="114" t="s">
        <v>1208</v>
      </c>
      <c r="N1162" s="112">
        <v>30</v>
      </c>
      <c r="O1162" s="113">
        <f>+N1162+D1162</f>
        <v>45630</v>
      </c>
      <c r="P1162" s="117">
        <f>+WEEKDAY(O1162)</f>
        <v>4</v>
      </c>
      <c r="Q1162" s="116">
        <f>+IF(P1162&gt;5,WEEKNUM(O1162)+1,WEEKNUM(O1162))</f>
        <v>49</v>
      </c>
      <c r="R1162" s="116">
        <f>+YEAR(O1162)</f>
        <v>2024</v>
      </c>
    </row>
    <row r="1163" spans="1:18" ht="14.4" x14ac:dyDescent="0.3">
      <c r="A1163" s="57" t="str">
        <f t="shared" si="25"/>
        <v>00042445600</v>
      </c>
      <c r="B1163" s="37" t="s">
        <v>765</v>
      </c>
      <c r="C1163" s="40" t="s">
        <v>760</v>
      </c>
      <c r="D1163" s="35">
        <v>45600</v>
      </c>
      <c r="E1163" s="71">
        <v>1</v>
      </c>
      <c r="F1163" s="107">
        <f>VLOOKUP(B1163,Precios!$A$5:J25311,10,0)</f>
        <v>6760.6451000000006</v>
      </c>
      <c r="G1163" s="107">
        <f>+E1163*F1163</f>
        <v>6760.6451000000006</v>
      </c>
      <c r="H1163" s="338" t="s">
        <v>2288</v>
      </c>
      <c r="I1163" s="110" t="s">
        <v>1000</v>
      </c>
      <c r="J1163" s="110" t="s">
        <v>1109</v>
      </c>
      <c r="L1163" s="7" t="s">
        <v>2066</v>
      </c>
      <c r="M1163" s="7" t="s">
        <v>2067</v>
      </c>
      <c r="N1163" s="112">
        <v>30</v>
      </c>
      <c r="O1163" s="113">
        <f>+N1163+D1163</f>
        <v>45630</v>
      </c>
      <c r="P1163" s="117">
        <f>+WEEKDAY(O1163)</f>
        <v>4</v>
      </c>
      <c r="Q1163" s="116">
        <f>+IF(P1163&gt;5,WEEKNUM(O1163)+1,WEEKNUM(O1163))</f>
        <v>49</v>
      </c>
      <c r="R1163" s="116">
        <f>+YEAR(O1163)</f>
        <v>2024</v>
      </c>
    </row>
    <row r="1164" spans="1:18" ht="14.4" x14ac:dyDescent="0.3">
      <c r="A1164" s="57" t="str">
        <f t="shared" si="25"/>
        <v>006001745600</v>
      </c>
      <c r="B1164" s="37" t="s">
        <v>146</v>
      </c>
      <c r="C1164" s="40" t="s">
        <v>88</v>
      </c>
      <c r="D1164" s="35">
        <v>45600</v>
      </c>
      <c r="E1164" s="71">
        <v>2000</v>
      </c>
      <c r="F1164" s="107">
        <f>VLOOKUP(B1164,Precios!$A$5:J25318,10,0)</f>
        <v>924.92399999999998</v>
      </c>
      <c r="G1164" s="107">
        <f>+E1164*F1164</f>
        <v>1849848</v>
      </c>
      <c r="I1164" s="110" t="s">
        <v>1000</v>
      </c>
      <c r="J1164" s="110" t="s">
        <v>1109</v>
      </c>
      <c r="L1164" s="114" t="s">
        <v>1076</v>
      </c>
      <c r="M1164" s="114" t="s">
        <v>1077</v>
      </c>
      <c r="N1164" s="112">
        <v>60</v>
      </c>
      <c r="O1164" s="113">
        <f>+N1164+D1164</f>
        <v>45660</v>
      </c>
      <c r="P1164" s="117">
        <f>+WEEKDAY(O1164)</f>
        <v>6</v>
      </c>
      <c r="Q1164" s="116">
        <f>+IF(P1164&gt;5,WEEKNUM(O1164)+1,WEEKNUM(O1164))</f>
        <v>2</v>
      </c>
      <c r="R1164" s="116">
        <f>+YEAR(O1164)</f>
        <v>2025</v>
      </c>
    </row>
    <row r="1165" spans="1:18" x14ac:dyDescent="0.3">
      <c r="A1165" s="57" t="str">
        <f t="shared" si="25"/>
        <v>00043045600</v>
      </c>
      <c r="B1165" s="37" t="s">
        <v>771</v>
      </c>
      <c r="C1165" s="40" t="s">
        <v>768</v>
      </c>
      <c r="D1165" s="35">
        <v>45600</v>
      </c>
    </row>
    <row r="1166" spans="1:18" ht="14.4" x14ac:dyDescent="0.3">
      <c r="A1166" s="57" t="str">
        <f t="shared" si="25"/>
        <v>006001645593</v>
      </c>
      <c r="B1166" s="37" t="s">
        <v>148</v>
      </c>
      <c r="C1166" s="40" t="s">
        <v>586</v>
      </c>
      <c r="D1166" s="35">
        <v>45593</v>
      </c>
      <c r="E1166" s="71">
        <v>10000</v>
      </c>
      <c r="F1166" s="107">
        <f>VLOOKUP(B1166,Precios!$A$5:J25332,10,0)</f>
        <v>424.32</v>
      </c>
      <c r="G1166" s="107">
        <f>+E1166*F1166</f>
        <v>4243200</v>
      </c>
      <c r="I1166" s="110" t="s">
        <v>1000</v>
      </c>
      <c r="J1166" s="110" t="s">
        <v>1109</v>
      </c>
      <c r="L1166" s="7" t="s">
        <v>2191</v>
      </c>
      <c r="M1166" s="7" t="s">
        <v>2192</v>
      </c>
      <c r="N1166" s="112">
        <v>30</v>
      </c>
      <c r="O1166" s="113">
        <f>+N1166+D1166</f>
        <v>45623</v>
      </c>
      <c r="P1166" s="117">
        <f>+WEEKDAY(O1166)</f>
        <v>4</v>
      </c>
      <c r="Q1166" s="116">
        <f>+IF(P1166&gt;5,WEEKNUM(O1166)+1,WEEKNUM(O1166))</f>
        <v>48</v>
      </c>
      <c r="R1166" s="116">
        <f>+YEAR(O1166)</f>
        <v>2024</v>
      </c>
    </row>
    <row r="1167" spans="1:18" x14ac:dyDescent="0.3">
      <c r="A1167" s="57" t="str">
        <f t="shared" si="25"/>
        <v>00038845600</v>
      </c>
      <c r="B1167" s="37" t="s">
        <v>683</v>
      </c>
      <c r="C1167" s="40" t="s">
        <v>688</v>
      </c>
      <c r="D1167" s="35">
        <v>45600</v>
      </c>
    </row>
    <row r="1168" spans="1:18" ht="14.4" x14ac:dyDescent="0.3">
      <c r="A1168" s="57" t="str">
        <f t="shared" si="25"/>
        <v>011012045586</v>
      </c>
      <c r="B1168" s="37" t="s">
        <v>132</v>
      </c>
      <c r="C1168" s="40" t="s">
        <v>59</v>
      </c>
      <c r="D1168" s="35">
        <v>45586</v>
      </c>
      <c r="E1168" s="71">
        <f>10*1250</f>
        <v>12500</v>
      </c>
      <c r="F1168" s="107">
        <f>VLOOKUP(B1168,Precios!$A$5:J25324,10,0)</f>
        <v>26.305399999999999</v>
      </c>
      <c r="G1168" s="107">
        <f>+E1168*F1168</f>
        <v>328817.5</v>
      </c>
      <c r="H1168" s="134"/>
      <c r="I1168" s="110" t="s">
        <v>999</v>
      </c>
      <c r="J1168" s="57" t="s">
        <v>1107</v>
      </c>
      <c r="K1168" s="75"/>
      <c r="L1168" s="114" t="s">
        <v>1074</v>
      </c>
      <c r="M1168" s="114" t="s">
        <v>1075</v>
      </c>
      <c r="N1168" s="112">
        <v>45</v>
      </c>
      <c r="O1168" s="113">
        <f>+N1168+D1168</f>
        <v>45631</v>
      </c>
      <c r="P1168" s="117">
        <f>+WEEKDAY(O1168)</f>
        <v>5</v>
      </c>
      <c r="Q1168" s="116">
        <f>+IF(P1168&gt;5,WEEKNUM(O1168)+1,WEEKNUM(O1168))</f>
        <v>49</v>
      </c>
      <c r="R1168" s="116">
        <f>+YEAR(O1168)</f>
        <v>2024</v>
      </c>
    </row>
    <row r="1169" spans="1:18" x14ac:dyDescent="0.3">
      <c r="A1169" s="57" t="str">
        <f t="shared" si="25"/>
        <v>00012745600</v>
      </c>
      <c r="B1169" s="37" t="s">
        <v>275</v>
      </c>
      <c r="C1169" s="40" t="s">
        <v>1339</v>
      </c>
      <c r="D1169" s="35">
        <v>45600</v>
      </c>
    </row>
    <row r="1170" spans="1:18" x14ac:dyDescent="0.3">
      <c r="A1170" s="57" t="str">
        <f t="shared" si="25"/>
        <v>00042845600</v>
      </c>
      <c r="B1170" s="37" t="s">
        <v>767</v>
      </c>
      <c r="C1170" s="40" t="s">
        <v>762</v>
      </c>
      <c r="D1170" s="35">
        <v>45600</v>
      </c>
    </row>
    <row r="1171" spans="1:18" x14ac:dyDescent="0.3">
      <c r="A1171" s="57" t="str">
        <f t="shared" si="25"/>
        <v>00042745600</v>
      </c>
      <c r="B1171" s="37" t="s">
        <v>780</v>
      </c>
      <c r="C1171" s="40" t="s">
        <v>792</v>
      </c>
      <c r="D1171" s="35">
        <v>45600</v>
      </c>
    </row>
    <row r="1172" spans="1:18" x14ac:dyDescent="0.3">
      <c r="A1172" s="57" t="str">
        <f t="shared" si="25"/>
        <v>00042645600</v>
      </c>
      <c r="B1172" s="37" t="s">
        <v>766</v>
      </c>
      <c r="C1172" s="40" t="s">
        <v>761</v>
      </c>
      <c r="D1172" s="35">
        <v>45600</v>
      </c>
    </row>
    <row r="1173" spans="1:18" x14ac:dyDescent="0.3">
      <c r="A1173" s="57" t="str">
        <f t="shared" si="25"/>
        <v>00042945600</v>
      </c>
      <c r="B1173" s="37" t="s">
        <v>782</v>
      </c>
      <c r="C1173" s="40" t="s">
        <v>793</v>
      </c>
      <c r="D1173" s="35">
        <v>45600</v>
      </c>
    </row>
    <row r="1174" spans="1:18" x14ac:dyDescent="0.3">
      <c r="A1174" s="57" t="str">
        <f t="shared" si="25"/>
        <v>00011345600</v>
      </c>
      <c r="B1174" s="37" t="s">
        <v>280</v>
      </c>
      <c r="C1174" s="40" t="s">
        <v>26</v>
      </c>
      <c r="D1174" s="35">
        <v>45600</v>
      </c>
    </row>
    <row r="1175" spans="1:18" x14ac:dyDescent="0.3">
      <c r="A1175" s="57" t="str">
        <f t="shared" si="25"/>
        <v>007001045600</v>
      </c>
      <c r="B1175" s="37" t="s">
        <v>143</v>
      </c>
      <c r="C1175" s="40" t="s">
        <v>50</v>
      </c>
      <c r="D1175" s="35">
        <v>45600</v>
      </c>
    </row>
    <row r="1176" spans="1:18" x14ac:dyDescent="0.3">
      <c r="A1176" s="57" t="str">
        <f t="shared" si="25"/>
        <v>00046145600</v>
      </c>
      <c r="B1176" s="37" t="s">
        <v>856</v>
      </c>
      <c r="C1176" s="40" t="s">
        <v>842</v>
      </c>
      <c r="D1176" s="35">
        <v>45600</v>
      </c>
    </row>
    <row r="1177" spans="1:18" x14ac:dyDescent="0.3">
      <c r="A1177" s="57" t="str">
        <f t="shared" si="25"/>
        <v>007000545600</v>
      </c>
      <c r="B1177" s="37" t="s">
        <v>897</v>
      </c>
      <c r="C1177" s="40" t="s">
        <v>1420</v>
      </c>
      <c r="D1177" s="35">
        <v>45600</v>
      </c>
    </row>
    <row r="1178" spans="1:18" ht="14.4" x14ac:dyDescent="0.3">
      <c r="A1178" s="57" t="str">
        <f t="shared" si="25"/>
        <v>00020945600</v>
      </c>
      <c r="B1178" s="37" t="s">
        <v>256</v>
      </c>
      <c r="C1178" s="40" t="s">
        <v>255</v>
      </c>
      <c r="D1178" s="35">
        <v>45600</v>
      </c>
      <c r="E1178" s="71">
        <f>8*1050</f>
        <v>8400</v>
      </c>
      <c r="F1178" s="107">
        <f>VLOOKUP(B1178,Precios!$A$5:J25312,10,0)</f>
        <v>3922.75</v>
      </c>
      <c r="G1178" s="107">
        <f>+E1178*F1178</f>
        <v>32951100</v>
      </c>
      <c r="H1178" s="34" t="s">
        <v>2179</v>
      </c>
      <c r="I1178" s="110" t="s">
        <v>1000</v>
      </c>
      <c r="J1178" s="110" t="s">
        <v>1109</v>
      </c>
      <c r="K1178" s="75"/>
      <c r="L1178" s="114" t="s">
        <v>1070</v>
      </c>
      <c r="M1178" s="114" t="s">
        <v>1071</v>
      </c>
      <c r="N1178" s="112">
        <v>55</v>
      </c>
      <c r="O1178" s="113">
        <f>+N1178+D1178</f>
        <v>45655</v>
      </c>
      <c r="P1178" s="117">
        <f>+WEEKDAY(O1178)</f>
        <v>1</v>
      </c>
      <c r="Q1178" s="116">
        <f>+IF(P1178&gt;5,WEEKNUM(O1178)+1,WEEKNUM(O1178))</f>
        <v>53</v>
      </c>
      <c r="R1178" s="116">
        <f>+YEAR(O1178)</f>
        <v>2024</v>
      </c>
    </row>
    <row r="1179" spans="1:18" x14ac:dyDescent="0.3">
      <c r="A1179" s="57" t="str">
        <f t="shared" si="25"/>
        <v>00035245600</v>
      </c>
      <c r="B1179" s="37" t="s">
        <v>178</v>
      </c>
      <c r="C1179" s="40" t="s">
        <v>351</v>
      </c>
      <c r="D1179" s="35">
        <v>45600</v>
      </c>
    </row>
    <row r="1180" spans="1:18" ht="14.4" x14ac:dyDescent="0.3">
      <c r="A1180" s="57" t="str">
        <f t="shared" si="25"/>
        <v>00034045600</v>
      </c>
      <c r="B1180" s="37" t="s">
        <v>189</v>
      </c>
      <c r="C1180" s="40" t="s">
        <v>57</v>
      </c>
      <c r="D1180" s="35">
        <v>45600</v>
      </c>
      <c r="E1180" s="71">
        <v>5000</v>
      </c>
      <c r="F1180" s="107">
        <f>VLOOKUP(B1180,Precios!$A$5:J25176,10,0)</f>
        <v>1210</v>
      </c>
      <c r="G1180" s="107">
        <f>+E1180*F1180</f>
        <v>6050000</v>
      </c>
      <c r="I1180" s="57" t="s">
        <v>1000</v>
      </c>
      <c r="J1180" s="57" t="s">
        <v>1109</v>
      </c>
      <c r="K1180" s="75"/>
      <c r="L1180" s="57">
        <v>1447</v>
      </c>
      <c r="M1180" s="66" t="s">
        <v>1056</v>
      </c>
      <c r="N1180" s="112">
        <v>30</v>
      </c>
      <c r="O1180" s="113">
        <f>+N1180+D1180</f>
        <v>45630</v>
      </c>
      <c r="P1180" s="117">
        <f>+WEEKDAY(O1180)</f>
        <v>4</v>
      </c>
      <c r="Q1180" s="116">
        <f>+IF(P1180&gt;5,WEEKNUM(O1180)+1,WEEKNUM(O1180))</f>
        <v>49</v>
      </c>
      <c r="R1180" s="116">
        <f>+YEAR(O1180)</f>
        <v>2024</v>
      </c>
    </row>
    <row r="1181" spans="1:18" ht="14.4" x14ac:dyDescent="0.3">
      <c r="A1181" s="57" t="str">
        <f t="shared" si="25"/>
        <v>00017045600</v>
      </c>
      <c r="B1181" s="37" t="s">
        <v>273</v>
      </c>
      <c r="C1181" s="40" t="s">
        <v>27</v>
      </c>
      <c r="D1181" s="35">
        <v>45600</v>
      </c>
      <c r="E1181" s="71">
        <v>3000</v>
      </c>
      <c r="F1181" s="107">
        <f>VLOOKUP(B1181,Precios!$A$5:J25243,10,0)</f>
        <v>1312.5615359999999</v>
      </c>
      <c r="G1181" s="107">
        <f>+E1181*F1181</f>
        <v>3937684.608</v>
      </c>
      <c r="I1181" s="57" t="s">
        <v>1000</v>
      </c>
      <c r="J1181" s="110" t="s">
        <v>1109</v>
      </c>
      <c r="L1181" s="114" t="s">
        <v>1057</v>
      </c>
      <c r="M1181" s="114" t="s">
        <v>1058</v>
      </c>
      <c r="N1181" s="112">
        <v>45</v>
      </c>
      <c r="O1181" s="113">
        <f>+N1181+D1181</f>
        <v>45645</v>
      </c>
      <c r="P1181" s="117">
        <f>+WEEKDAY(O1181)</f>
        <v>5</v>
      </c>
      <c r="Q1181" s="116">
        <f>+IF(P1181&gt;5,WEEKNUM(O1181)+1,WEEKNUM(O1181))</f>
        <v>51</v>
      </c>
      <c r="R1181" s="116">
        <f>+YEAR(O1181)</f>
        <v>2024</v>
      </c>
    </row>
    <row r="1182" spans="1:18" x14ac:dyDescent="0.3">
      <c r="A1182" s="57" t="str">
        <f t="shared" si="25"/>
        <v>00040345600</v>
      </c>
      <c r="B1182" s="37" t="s">
        <v>716</v>
      </c>
      <c r="C1182" s="40" t="s">
        <v>732</v>
      </c>
      <c r="D1182" s="35">
        <v>45600</v>
      </c>
    </row>
    <row r="1183" spans="1:18" x14ac:dyDescent="0.3">
      <c r="A1183" s="57" t="str">
        <f t="shared" si="25"/>
        <v>011005445600</v>
      </c>
      <c r="B1183" s="37" t="s">
        <v>134</v>
      </c>
      <c r="C1183" s="40" t="s">
        <v>441</v>
      </c>
      <c r="D1183" s="35">
        <v>45600</v>
      </c>
    </row>
    <row r="1184" spans="1:18" x14ac:dyDescent="0.3">
      <c r="A1184" s="57" t="str">
        <f t="shared" si="25"/>
        <v>00040845600</v>
      </c>
      <c r="B1184" s="37" t="s">
        <v>747</v>
      </c>
      <c r="C1184" s="40" t="s">
        <v>736</v>
      </c>
      <c r="D1184" s="35">
        <v>45600</v>
      </c>
    </row>
    <row r="1185" spans="1:18" x14ac:dyDescent="0.3">
      <c r="A1185" s="57" t="str">
        <f t="shared" si="25"/>
        <v>0000245600</v>
      </c>
      <c r="B1185" s="37" t="s">
        <v>692</v>
      </c>
      <c r="C1185" s="40" t="s">
        <v>693</v>
      </c>
      <c r="D1185" s="35">
        <v>45600</v>
      </c>
    </row>
    <row r="1186" spans="1:18" x14ac:dyDescent="0.3">
      <c r="A1186" s="57" t="str">
        <f t="shared" ref="A1186:A1249" si="26">+TRIM(B1186)&amp;D1186</f>
        <v>00023845600</v>
      </c>
      <c r="B1186" s="37" t="s">
        <v>249</v>
      </c>
      <c r="C1186" s="40" t="s">
        <v>78</v>
      </c>
      <c r="D1186" s="35">
        <v>45600</v>
      </c>
    </row>
    <row r="1187" spans="1:18" x14ac:dyDescent="0.3">
      <c r="A1187" s="57" t="str">
        <f t="shared" si="26"/>
        <v>00034345600</v>
      </c>
      <c r="B1187" s="37" t="s">
        <v>187</v>
      </c>
      <c r="C1187" s="40" t="s">
        <v>34</v>
      </c>
      <c r="D1187" s="35">
        <v>45600</v>
      </c>
    </row>
    <row r="1188" spans="1:18" x14ac:dyDescent="0.3">
      <c r="A1188" s="57" t="str">
        <f t="shared" si="26"/>
        <v>00034445600</v>
      </c>
      <c r="B1188" s="37" t="s">
        <v>186</v>
      </c>
      <c r="C1188" s="40" t="s">
        <v>347</v>
      </c>
      <c r="D1188" s="35">
        <v>45600</v>
      </c>
    </row>
    <row r="1189" spans="1:18" x14ac:dyDescent="0.3">
      <c r="A1189" s="57" t="str">
        <f t="shared" si="26"/>
        <v>00035545600</v>
      </c>
      <c r="B1189" s="37" t="s">
        <v>176</v>
      </c>
      <c r="C1189" s="40" t="s">
        <v>38</v>
      </c>
      <c r="D1189" s="35">
        <v>45600</v>
      </c>
    </row>
    <row r="1190" spans="1:18" ht="14.4" x14ac:dyDescent="0.3">
      <c r="A1190" s="57" t="str">
        <f t="shared" si="26"/>
        <v>00036545600</v>
      </c>
      <c r="B1190" s="37" t="s">
        <v>320</v>
      </c>
      <c r="C1190" s="40" t="s">
        <v>354</v>
      </c>
      <c r="D1190" s="35">
        <v>45600</v>
      </c>
      <c r="E1190" s="71">
        <v>30</v>
      </c>
      <c r="F1190" s="107">
        <f>VLOOKUP(B1190,Precios!$A$5:J25983,10,0)</f>
        <v>51058.950799999991</v>
      </c>
      <c r="G1190" s="107">
        <f>+E1190*F1190</f>
        <v>1531768.5239999997</v>
      </c>
      <c r="I1190" s="110" t="s">
        <v>1000</v>
      </c>
      <c r="J1190" s="110" t="s">
        <v>1109</v>
      </c>
      <c r="K1190" s="75"/>
      <c r="L1190" s="114" t="s">
        <v>1072</v>
      </c>
      <c r="M1190" s="114" t="s">
        <v>1073</v>
      </c>
      <c r="N1190" s="112">
        <v>45</v>
      </c>
      <c r="O1190" s="113">
        <f>+N1190+D1190</f>
        <v>45645</v>
      </c>
      <c r="P1190" s="117">
        <f>+WEEKDAY(O1190)</f>
        <v>5</v>
      </c>
      <c r="Q1190" s="116">
        <f>+IF(P1190&gt;5,WEEKNUM(O1190)+1,WEEKNUM(O1190))</f>
        <v>51</v>
      </c>
      <c r="R1190" s="116">
        <f>+YEAR(O1190)</f>
        <v>2024</v>
      </c>
    </row>
    <row r="1191" spans="1:18" x14ac:dyDescent="0.3">
      <c r="A1191" s="57" t="str">
        <f t="shared" si="26"/>
        <v>004001845600</v>
      </c>
      <c r="B1191" s="37" t="s">
        <v>152</v>
      </c>
      <c r="C1191" s="40" t="s">
        <v>58</v>
      </c>
      <c r="D1191" s="35">
        <v>45600</v>
      </c>
    </row>
    <row r="1192" spans="1:18" ht="14.4" x14ac:dyDescent="0.3">
      <c r="A1192" s="57" t="str">
        <f t="shared" si="26"/>
        <v>004000545600</v>
      </c>
      <c r="B1192" s="37" t="s">
        <v>155</v>
      </c>
      <c r="C1192" s="40" t="s">
        <v>45</v>
      </c>
      <c r="D1192" s="35">
        <v>45600</v>
      </c>
      <c r="E1192" s="71">
        <v>100</v>
      </c>
      <c r="F1192" s="107">
        <f>VLOOKUP(B1192,Precios!$A$5:J25265,10,0)</f>
        <v>6174.63</v>
      </c>
      <c r="G1192" s="107">
        <f>+E1192*F1192</f>
        <v>617463</v>
      </c>
      <c r="I1192" s="110" t="s">
        <v>1000</v>
      </c>
      <c r="J1192" s="110" t="s">
        <v>1109</v>
      </c>
      <c r="L1192" s="7" t="s">
        <v>2293</v>
      </c>
      <c r="M1192" s="7" t="s">
        <v>2294</v>
      </c>
      <c r="N1192" s="112">
        <v>30</v>
      </c>
      <c r="O1192" s="113">
        <f>+N1192+D1192</f>
        <v>45630</v>
      </c>
      <c r="P1192" s="117">
        <f>+WEEKDAY(O1192)</f>
        <v>4</v>
      </c>
      <c r="Q1192" s="116">
        <f>+IF(P1192&gt;5,WEEKNUM(O1192)+1,WEEKNUM(O1192))</f>
        <v>49</v>
      </c>
      <c r="R1192" s="116">
        <f>+YEAR(O1192)</f>
        <v>2024</v>
      </c>
    </row>
    <row r="1193" spans="1:18" x14ac:dyDescent="0.3">
      <c r="A1193" s="57" t="str">
        <f t="shared" si="26"/>
        <v>004000645600</v>
      </c>
      <c r="B1193" s="37" t="s">
        <v>658</v>
      </c>
      <c r="C1193" s="40" t="s">
        <v>647</v>
      </c>
      <c r="D1193" s="35">
        <v>45600</v>
      </c>
    </row>
    <row r="1194" spans="1:18" x14ac:dyDescent="0.3">
      <c r="A1194" s="57" t="str">
        <f t="shared" si="26"/>
        <v>004001045600</v>
      </c>
      <c r="B1194" s="37" t="s">
        <v>659</v>
      </c>
      <c r="C1194" s="40" t="s">
        <v>671</v>
      </c>
      <c r="D1194" s="35">
        <v>45600</v>
      </c>
    </row>
    <row r="1195" spans="1:18" x14ac:dyDescent="0.3">
      <c r="A1195" s="57" t="str">
        <f t="shared" si="26"/>
        <v>004001145600</v>
      </c>
      <c r="B1195" s="37" t="s">
        <v>660</v>
      </c>
      <c r="C1195" s="40" t="s">
        <v>649</v>
      </c>
      <c r="D1195" s="35">
        <v>45600</v>
      </c>
    </row>
    <row r="1196" spans="1:18" x14ac:dyDescent="0.3">
      <c r="A1196" s="57" t="str">
        <f t="shared" si="26"/>
        <v>00034545600</v>
      </c>
      <c r="B1196" s="37" t="s">
        <v>185</v>
      </c>
      <c r="C1196" s="40" t="s">
        <v>888</v>
      </c>
      <c r="D1196" s="35">
        <v>45600</v>
      </c>
    </row>
    <row r="1197" spans="1:18" x14ac:dyDescent="0.3">
      <c r="A1197" s="57" t="str">
        <f t="shared" si="26"/>
        <v>004000145600</v>
      </c>
      <c r="B1197" s="37" t="s">
        <v>828</v>
      </c>
      <c r="C1197" s="40" t="s">
        <v>852</v>
      </c>
      <c r="D1197" s="35">
        <v>45600</v>
      </c>
    </row>
    <row r="1198" spans="1:18" x14ac:dyDescent="0.3">
      <c r="A1198" s="57" t="str">
        <f t="shared" si="26"/>
        <v>004000445600</v>
      </c>
      <c r="B1198" s="37" t="s">
        <v>657</v>
      </c>
      <c r="C1198" s="40" t="s">
        <v>646</v>
      </c>
      <c r="D1198" s="35">
        <v>45600</v>
      </c>
    </row>
    <row r="1199" spans="1:18" x14ac:dyDescent="0.3">
      <c r="A1199" s="57" t="str">
        <f t="shared" si="26"/>
        <v>00047745600</v>
      </c>
      <c r="B1199" s="37" t="s">
        <v>904</v>
      </c>
      <c r="C1199" s="40" t="s">
        <v>893</v>
      </c>
      <c r="D1199" s="35">
        <v>45600</v>
      </c>
    </row>
    <row r="1200" spans="1:18" x14ac:dyDescent="0.3">
      <c r="A1200" s="57" t="str">
        <f t="shared" si="26"/>
        <v>00042045600</v>
      </c>
      <c r="B1200" s="37" t="s">
        <v>752</v>
      </c>
      <c r="C1200" s="40" t="s">
        <v>755</v>
      </c>
      <c r="D1200" s="35">
        <v>45600</v>
      </c>
    </row>
    <row r="1201" spans="1:18" x14ac:dyDescent="0.3">
      <c r="A1201" s="57" t="str">
        <f t="shared" si="26"/>
        <v>004000745600</v>
      </c>
      <c r="B1201" s="37" t="s">
        <v>153</v>
      </c>
      <c r="C1201" s="40" t="s">
        <v>46</v>
      </c>
      <c r="D1201" s="35">
        <v>45600</v>
      </c>
    </row>
    <row r="1202" spans="1:18" x14ac:dyDescent="0.3">
      <c r="A1202" s="57" t="str">
        <f t="shared" si="26"/>
        <v>00037245600</v>
      </c>
      <c r="B1202" s="37" t="s">
        <v>599</v>
      </c>
      <c r="C1202" s="40" t="s">
        <v>982</v>
      </c>
      <c r="D1202" s="35">
        <v>45600</v>
      </c>
    </row>
    <row r="1203" spans="1:18" x14ac:dyDescent="0.3">
      <c r="A1203" s="57" t="str">
        <f t="shared" si="26"/>
        <v>00046245600</v>
      </c>
      <c r="B1203" s="37" t="s">
        <v>895</v>
      </c>
      <c r="C1203" s="40" t="s">
        <v>983</v>
      </c>
      <c r="D1203" s="35">
        <v>45600</v>
      </c>
    </row>
    <row r="1204" spans="1:18" ht="14.4" x14ac:dyDescent="0.3">
      <c r="A1204" s="57" t="str">
        <f t="shared" si="26"/>
        <v>00027345600</v>
      </c>
      <c r="B1204" s="37" t="s">
        <v>238</v>
      </c>
      <c r="C1204" s="40" t="s">
        <v>82</v>
      </c>
      <c r="D1204" s="35">
        <v>45600</v>
      </c>
      <c r="E1204" s="71">
        <v>1000</v>
      </c>
      <c r="F1204" s="107">
        <f>VLOOKUP(B1204,Precios!$A$5:J25324,10,0)</f>
        <v>5889.3119999999999</v>
      </c>
      <c r="G1204" s="107">
        <f>+E1204*F1204</f>
        <v>5889312</v>
      </c>
      <c r="I1204" s="57" t="s">
        <v>1000</v>
      </c>
      <c r="J1204" s="57" t="s">
        <v>1109</v>
      </c>
      <c r="L1204" s="7" t="s">
        <v>2297</v>
      </c>
      <c r="M1204" s="7" t="s">
        <v>2298</v>
      </c>
      <c r="N1204" s="112">
        <v>30</v>
      </c>
      <c r="O1204" s="113">
        <f>+N1204+D1204</f>
        <v>45630</v>
      </c>
      <c r="P1204" s="117">
        <f>+WEEKDAY(O1204)</f>
        <v>4</v>
      </c>
      <c r="Q1204" s="116">
        <f>+IF(P1204&gt;5,WEEKNUM(O1204)+1,WEEKNUM(O1204))</f>
        <v>49</v>
      </c>
      <c r="R1204" s="116">
        <f>+YEAR(O1204)</f>
        <v>2024</v>
      </c>
    </row>
    <row r="1205" spans="1:18" x14ac:dyDescent="0.3">
      <c r="A1205" s="57" t="str">
        <f t="shared" si="26"/>
        <v>00017245600</v>
      </c>
      <c r="B1205" s="37" t="s">
        <v>270</v>
      </c>
      <c r="C1205" s="40" t="s">
        <v>315</v>
      </c>
      <c r="D1205" s="35">
        <v>45600</v>
      </c>
    </row>
    <row r="1206" spans="1:18" x14ac:dyDescent="0.3">
      <c r="A1206" s="57" t="str">
        <f t="shared" si="26"/>
        <v>009003045600</v>
      </c>
      <c r="B1206" s="37" t="s">
        <v>137</v>
      </c>
      <c r="C1206" s="40" t="s">
        <v>52</v>
      </c>
      <c r="D1206" s="35">
        <v>45600</v>
      </c>
    </row>
    <row r="1207" spans="1:18" ht="14.4" x14ac:dyDescent="0.3">
      <c r="A1207" s="57" t="str">
        <f t="shared" si="26"/>
        <v>009000645600</v>
      </c>
      <c r="B1207" s="37" t="s">
        <v>139</v>
      </c>
      <c r="C1207" s="40" t="s">
        <v>51</v>
      </c>
      <c r="D1207" s="35">
        <v>45600</v>
      </c>
      <c r="E1207" s="71">
        <v>4000</v>
      </c>
      <c r="F1207" s="107">
        <f>VLOOKUP(B1207,Precios!$A$5:J25265,10,0)</f>
        <v>1768</v>
      </c>
      <c r="G1207" s="107">
        <f>+E1207*F1207</f>
        <v>7072000</v>
      </c>
      <c r="I1207" s="57" t="s">
        <v>1000</v>
      </c>
      <c r="J1207" s="57" t="s">
        <v>1109</v>
      </c>
      <c r="K1207" s="75"/>
      <c r="L1207" s="7" t="s">
        <v>2076</v>
      </c>
      <c r="M1207" s="7" t="s">
        <v>2077</v>
      </c>
      <c r="N1207" s="112">
        <v>60</v>
      </c>
      <c r="O1207" s="113">
        <f>+N1207+D1207</f>
        <v>45660</v>
      </c>
      <c r="P1207" s="117">
        <f>+WEEKDAY(O1207)</f>
        <v>6</v>
      </c>
      <c r="Q1207" s="116">
        <f>+IF(P1207&gt;5,WEEKNUM(O1207)+1,WEEKNUM(O1207))</f>
        <v>2</v>
      </c>
      <c r="R1207" s="116">
        <f>+YEAR(O1207)</f>
        <v>2025</v>
      </c>
    </row>
    <row r="1208" spans="1:18" x14ac:dyDescent="0.3">
      <c r="A1208" s="57" t="str">
        <f t="shared" si="26"/>
        <v>009002645600</v>
      </c>
      <c r="B1208" s="37" t="s">
        <v>666</v>
      </c>
      <c r="C1208" s="40" t="s">
        <v>672</v>
      </c>
      <c r="D1208" s="35">
        <v>45600</v>
      </c>
    </row>
    <row r="1209" spans="1:18" x14ac:dyDescent="0.3">
      <c r="A1209" s="57" t="str">
        <f t="shared" si="26"/>
        <v>005000945600</v>
      </c>
      <c r="B1209" s="37" t="s">
        <v>379</v>
      </c>
      <c r="C1209" s="40" t="s">
        <v>355</v>
      </c>
      <c r="D1209" s="35">
        <v>45600</v>
      </c>
    </row>
    <row r="1210" spans="1:18" x14ac:dyDescent="0.3">
      <c r="A1210" s="57" t="str">
        <f t="shared" si="26"/>
        <v>009000345600</v>
      </c>
      <c r="B1210" s="37" t="s">
        <v>638</v>
      </c>
      <c r="C1210" s="40" t="s">
        <v>1202</v>
      </c>
      <c r="D1210" s="35">
        <v>45600</v>
      </c>
    </row>
    <row r="1211" spans="1:18" x14ac:dyDescent="0.3">
      <c r="A1211" s="57" t="str">
        <f t="shared" si="26"/>
        <v>0005270145600</v>
      </c>
      <c r="B1211" s="37" t="s">
        <v>1257</v>
      </c>
      <c r="C1211" s="40" t="s">
        <v>1258</v>
      </c>
      <c r="D1211" s="35">
        <v>45600</v>
      </c>
    </row>
    <row r="1212" spans="1:18" x14ac:dyDescent="0.3">
      <c r="A1212" s="57" t="str">
        <f t="shared" si="26"/>
        <v>00049645600</v>
      </c>
      <c r="B1212" s="37" t="s">
        <v>971</v>
      </c>
      <c r="C1212" s="40" t="s">
        <v>969</v>
      </c>
      <c r="D1212" s="35">
        <v>45600</v>
      </c>
    </row>
    <row r="1213" spans="1:18" ht="14.4" x14ac:dyDescent="0.3">
      <c r="A1213" s="57" t="str">
        <f t="shared" si="26"/>
        <v>00053045600</v>
      </c>
      <c r="B1213" s="37" t="s">
        <v>1206</v>
      </c>
      <c r="C1213" s="40" t="s">
        <v>1207</v>
      </c>
      <c r="D1213" s="35">
        <v>45600</v>
      </c>
      <c r="E1213" s="71">
        <f>4*450</f>
        <v>1800</v>
      </c>
      <c r="F1213" s="107">
        <f>VLOOKUP(B1213,Precios!$A$5:J25432,10,0)</f>
        <v>1536.7</v>
      </c>
      <c r="G1213" s="107">
        <f>+E1213*F1213</f>
        <v>2766060</v>
      </c>
      <c r="I1213" s="110" t="s">
        <v>1000</v>
      </c>
      <c r="J1213" s="110" t="s">
        <v>1109</v>
      </c>
      <c r="K1213" s="75"/>
      <c r="L1213" s="130" t="s">
        <v>1963</v>
      </c>
      <c r="M1213" s="130" t="s">
        <v>1964</v>
      </c>
      <c r="N1213" s="112">
        <v>30</v>
      </c>
      <c r="O1213" s="113">
        <f>+N1213+D1213</f>
        <v>45630</v>
      </c>
      <c r="P1213" s="117">
        <f>+WEEKDAY(O1213)</f>
        <v>4</v>
      </c>
      <c r="Q1213" s="116">
        <f>+IF(P1213&gt;5,WEEKNUM(O1213)+1,WEEKNUM(O1213))</f>
        <v>49</v>
      </c>
      <c r="R1213" s="116">
        <f>+YEAR(O1213)</f>
        <v>2024</v>
      </c>
    </row>
    <row r="1214" spans="1:18" x14ac:dyDescent="0.3">
      <c r="A1214" s="57" t="str">
        <f t="shared" si="26"/>
        <v>0004520345600</v>
      </c>
      <c r="B1214" s="37" t="s">
        <v>1253</v>
      </c>
      <c r="C1214" s="40" t="s">
        <v>990</v>
      </c>
      <c r="D1214" s="35">
        <v>45600</v>
      </c>
    </row>
    <row r="1215" spans="1:18" x14ac:dyDescent="0.3">
      <c r="A1215" s="57" t="str">
        <f t="shared" si="26"/>
        <v>0004790245600</v>
      </c>
      <c r="B1215" s="37" t="s">
        <v>1288</v>
      </c>
      <c r="C1215" s="40" t="s">
        <v>878</v>
      </c>
      <c r="D1215" s="35">
        <v>45600</v>
      </c>
    </row>
    <row r="1216" spans="1:18" ht="14.4" x14ac:dyDescent="0.3">
      <c r="A1216" s="57" t="str">
        <f t="shared" si="26"/>
        <v>00052445600</v>
      </c>
      <c r="B1216" s="37" t="s">
        <v>997</v>
      </c>
      <c r="C1216" s="40" t="s">
        <v>998</v>
      </c>
      <c r="D1216" s="35">
        <v>45600</v>
      </c>
      <c r="F1216" s="107">
        <f>VLOOKUP(B1216,Precios!$A$5:J25433,10,0)</f>
        <v>28.2898</v>
      </c>
      <c r="G1216" s="107">
        <f>+E1216*F1216</f>
        <v>0</v>
      </c>
      <c r="J1216" s="57"/>
      <c r="K1216" s="75"/>
      <c r="L1216" s="114"/>
      <c r="M1216" s="114"/>
      <c r="O1216" s="113">
        <f>+N1216+D1216</f>
        <v>45600</v>
      </c>
      <c r="P1216" s="117">
        <f>+WEEKDAY(O1216)</f>
        <v>2</v>
      </c>
      <c r="Q1216" s="116">
        <f>+IF(P1216&gt;5,WEEKNUM(O1216)+1,WEEKNUM(O1216))</f>
        <v>45</v>
      </c>
      <c r="R1216" s="116">
        <f>+YEAR(O1216)</f>
        <v>2024</v>
      </c>
    </row>
    <row r="1217" spans="1:18" ht="14.4" x14ac:dyDescent="0.3">
      <c r="A1217" s="57" t="str">
        <f t="shared" si="26"/>
        <v>00043445600</v>
      </c>
      <c r="B1217" s="37" t="s">
        <v>1018</v>
      </c>
      <c r="C1217" s="40" t="s">
        <v>1019</v>
      </c>
      <c r="D1217" s="35">
        <v>45600</v>
      </c>
      <c r="E1217" s="71">
        <v>6000</v>
      </c>
      <c r="F1217" s="107">
        <f>VLOOKUP(B1217,Precios!$A$5:J25437,10,0)</f>
        <v>1283.568</v>
      </c>
      <c r="G1217" s="107">
        <f>+E1217*F1217</f>
        <v>7701408</v>
      </c>
      <c r="I1217" s="110" t="s">
        <v>1000</v>
      </c>
      <c r="J1217" s="110" t="s">
        <v>1109</v>
      </c>
      <c r="K1217" s="75"/>
      <c r="L1217" s="7" t="s">
        <v>1285</v>
      </c>
      <c r="M1217" s="7" t="s">
        <v>1286</v>
      </c>
      <c r="N1217" s="112">
        <v>30</v>
      </c>
      <c r="O1217" s="113">
        <f>+N1217+D1217</f>
        <v>45630</v>
      </c>
      <c r="P1217" s="117">
        <f>+WEEKDAY(O1217)</f>
        <v>4</v>
      </c>
      <c r="Q1217" s="116">
        <f>+IF(P1217&gt;5,WEEKNUM(O1217)+1,WEEKNUM(O1217))</f>
        <v>49</v>
      </c>
      <c r="R1217" s="116">
        <f>+YEAR(O1217)</f>
        <v>2024</v>
      </c>
    </row>
    <row r="1218" spans="1:18" x14ac:dyDescent="0.3">
      <c r="A1218" s="57" t="str">
        <f t="shared" si="26"/>
        <v>00001045600</v>
      </c>
      <c r="B1218" s="37" t="s">
        <v>1004</v>
      </c>
      <c r="C1218" s="40" t="s">
        <v>1498</v>
      </c>
      <c r="D1218" s="35">
        <v>45600</v>
      </c>
    </row>
    <row r="1219" spans="1:18" x14ac:dyDescent="0.3">
      <c r="A1219" s="57" t="str">
        <f t="shared" si="26"/>
        <v>0003600345600</v>
      </c>
      <c r="B1219" s="37" t="s">
        <v>1499</v>
      </c>
      <c r="C1219" s="40" t="s">
        <v>87</v>
      </c>
      <c r="D1219" s="35">
        <v>45600</v>
      </c>
    </row>
    <row r="1220" spans="1:18" x14ac:dyDescent="0.3">
      <c r="A1220" s="57" t="str">
        <f t="shared" si="26"/>
        <v>0003610245600</v>
      </c>
      <c r="B1220" s="37" t="s">
        <v>1501</v>
      </c>
      <c r="C1220" s="40" t="s">
        <v>40</v>
      </c>
      <c r="D1220" s="35">
        <v>45600</v>
      </c>
    </row>
    <row r="1221" spans="1:18" x14ac:dyDescent="0.3">
      <c r="A1221" s="57" t="str">
        <f t="shared" si="26"/>
        <v>10008745600</v>
      </c>
      <c r="B1221" s="37" t="s">
        <v>1022</v>
      </c>
      <c r="C1221" s="40" t="s">
        <v>1503</v>
      </c>
      <c r="D1221" s="35">
        <v>45600</v>
      </c>
    </row>
    <row r="1222" spans="1:18" x14ac:dyDescent="0.3">
      <c r="A1222" s="57" t="str">
        <f t="shared" si="26"/>
        <v>0003620245600</v>
      </c>
      <c r="B1222" s="37" t="s">
        <v>1504</v>
      </c>
      <c r="C1222" s="336" t="s">
        <v>41</v>
      </c>
      <c r="D1222" s="35">
        <v>45600</v>
      </c>
    </row>
    <row r="1223" spans="1:18" x14ac:dyDescent="0.3">
      <c r="A1223" s="57" t="str">
        <f t="shared" si="26"/>
        <v>PACK0680345600</v>
      </c>
      <c r="B1223" s="37" t="s">
        <v>1479</v>
      </c>
      <c r="C1223" s="40" t="s">
        <v>89</v>
      </c>
      <c r="D1223" s="35">
        <v>45600</v>
      </c>
    </row>
    <row r="1224" spans="1:18" x14ac:dyDescent="0.3">
      <c r="A1224" s="57" t="str">
        <f t="shared" si="26"/>
        <v>0004230145600</v>
      </c>
      <c r="B1224" s="37" t="s">
        <v>1473</v>
      </c>
      <c r="C1224" s="40" t="s">
        <v>769</v>
      </c>
      <c r="D1224" s="35">
        <v>45600</v>
      </c>
    </row>
    <row r="1225" spans="1:18" ht="14.4" x14ac:dyDescent="0.3">
      <c r="A1225" s="57" t="str">
        <f t="shared" si="26"/>
        <v>0003150245600</v>
      </c>
      <c r="B1225" s="37" t="s">
        <v>1513</v>
      </c>
      <c r="C1225" s="40" t="s">
        <v>83</v>
      </c>
      <c r="D1225" s="35">
        <v>45600</v>
      </c>
      <c r="E1225" s="71">
        <v>1</v>
      </c>
      <c r="F1225" s="107">
        <f>VLOOKUP(B1225,Precios!$A$5:J25429,10,0)</f>
        <v>10708.5</v>
      </c>
      <c r="G1225" s="107">
        <f>+E1225*F1225</f>
        <v>10708.5</v>
      </c>
      <c r="I1225" s="110" t="s">
        <v>1000</v>
      </c>
      <c r="J1225" s="110" t="s">
        <v>1109</v>
      </c>
      <c r="L1225" s="114" t="s">
        <v>1066</v>
      </c>
      <c r="M1225" s="114" t="s">
        <v>1067</v>
      </c>
      <c r="N1225" s="112">
        <v>40</v>
      </c>
      <c r="O1225" s="113">
        <f>+N1225+D1225</f>
        <v>45640</v>
      </c>
      <c r="P1225" s="117">
        <f>+WEEKDAY(O1225)</f>
        <v>7</v>
      </c>
      <c r="Q1225" s="116">
        <f>+IF(P1225&gt;5,WEEKNUM(O1225)+1,WEEKNUM(O1225))</f>
        <v>51</v>
      </c>
      <c r="R1225" s="116">
        <f>+YEAR(O1225)</f>
        <v>2024</v>
      </c>
    </row>
    <row r="1226" spans="1:18" ht="14.4" x14ac:dyDescent="0.3">
      <c r="A1226" s="57" t="str">
        <f t="shared" si="26"/>
        <v>0003160245600</v>
      </c>
      <c r="B1226" s="37" t="s">
        <v>1514</v>
      </c>
      <c r="C1226" s="40" t="s">
        <v>84</v>
      </c>
      <c r="D1226" s="35">
        <v>45600</v>
      </c>
      <c r="E1226" s="71">
        <v>1</v>
      </c>
      <c r="F1226" s="107">
        <f>VLOOKUP(B1226,Precios!$A$5:J25430,10,0)</f>
        <v>10708.5</v>
      </c>
      <c r="G1226" s="107">
        <f>+E1226*F1226</f>
        <v>10708.5</v>
      </c>
      <c r="I1226" s="110" t="s">
        <v>1000</v>
      </c>
      <c r="J1226" s="110" t="s">
        <v>1109</v>
      </c>
      <c r="L1226" s="114" t="s">
        <v>1066</v>
      </c>
      <c r="M1226" s="114" t="s">
        <v>1067</v>
      </c>
      <c r="N1226" s="112">
        <v>40</v>
      </c>
      <c r="O1226" s="113">
        <f>+N1226+D1226</f>
        <v>45640</v>
      </c>
      <c r="P1226" s="117">
        <f>+WEEKDAY(O1226)</f>
        <v>7</v>
      </c>
      <c r="Q1226" s="116">
        <f>+IF(P1226&gt;5,WEEKNUM(O1226)+1,WEEKNUM(O1226))</f>
        <v>51</v>
      </c>
      <c r="R1226" s="116">
        <f>+YEAR(O1226)</f>
        <v>2024</v>
      </c>
    </row>
    <row r="1227" spans="1:18" x14ac:dyDescent="0.3">
      <c r="A1227" s="57" t="str">
        <f t="shared" si="26"/>
        <v>PACK0670345600</v>
      </c>
      <c r="B1227" s="37" t="s">
        <v>1480</v>
      </c>
      <c r="C1227" s="40" t="s">
        <v>113</v>
      </c>
      <c r="D1227" s="35">
        <v>45600</v>
      </c>
    </row>
    <row r="1228" spans="1:18" x14ac:dyDescent="0.3">
      <c r="A1228" s="57" t="str">
        <f t="shared" si="26"/>
        <v>0002780145600</v>
      </c>
      <c r="B1228" s="37" t="s">
        <v>1472</v>
      </c>
      <c r="C1228" s="40" t="s">
        <v>69</v>
      </c>
      <c r="D1228" s="35">
        <v>45600</v>
      </c>
    </row>
    <row r="1229" spans="1:18" x14ac:dyDescent="0.3">
      <c r="A1229" s="57" t="str">
        <f t="shared" si="26"/>
        <v>0002760145600</v>
      </c>
      <c r="B1229" s="37" t="s">
        <v>1471</v>
      </c>
      <c r="C1229" s="40" t="s">
        <v>67</v>
      </c>
      <c r="D1229" s="35">
        <v>45600</v>
      </c>
    </row>
    <row r="1230" spans="1:18" x14ac:dyDescent="0.3">
      <c r="A1230" s="57" t="str">
        <f t="shared" si="26"/>
        <v>0002790145600</v>
      </c>
      <c r="B1230" s="37" t="s">
        <v>1470</v>
      </c>
      <c r="C1230" s="40" t="s">
        <v>62</v>
      </c>
      <c r="D1230" s="35">
        <v>45600</v>
      </c>
    </row>
    <row r="1231" spans="1:18" x14ac:dyDescent="0.3">
      <c r="A1231" s="57" t="str">
        <f t="shared" si="26"/>
        <v>0011008945600</v>
      </c>
      <c r="B1231" s="37" t="s">
        <v>966</v>
      </c>
      <c r="C1231" s="40" t="s">
        <v>1828</v>
      </c>
      <c r="D1231" s="35">
        <v>45600</v>
      </c>
    </row>
    <row r="1232" spans="1:18" x14ac:dyDescent="0.3">
      <c r="A1232" s="57" t="str">
        <f t="shared" si="26"/>
        <v>0003630245600</v>
      </c>
      <c r="B1232" s="37" t="s">
        <v>1512</v>
      </c>
      <c r="C1232" s="40" t="s">
        <v>42</v>
      </c>
      <c r="D1232" s="35">
        <v>45600</v>
      </c>
    </row>
    <row r="1233" spans="1:18" x14ac:dyDescent="0.3">
      <c r="A1233" s="57" t="str">
        <f t="shared" si="26"/>
        <v>0004720345600</v>
      </c>
      <c r="B1233" s="37" t="s">
        <v>1336</v>
      </c>
      <c r="C1233" s="40" t="s">
        <v>1848</v>
      </c>
      <c r="D1233" s="35">
        <v>45600</v>
      </c>
    </row>
    <row r="1234" spans="1:18" x14ac:dyDescent="0.3">
      <c r="A1234" s="57" t="str">
        <f t="shared" si="26"/>
        <v>00054445600</v>
      </c>
      <c r="B1234" s="37" t="s">
        <v>1956</v>
      </c>
      <c r="C1234" s="40" t="s">
        <v>1957</v>
      </c>
      <c r="D1234" s="35">
        <v>45600</v>
      </c>
    </row>
    <row r="1235" spans="1:18" x14ac:dyDescent="0.3">
      <c r="A1235" s="57" t="str">
        <f t="shared" si="26"/>
        <v>00050045600</v>
      </c>
      <c r="B1235" s="37" t="s">
        <v>975</v>
      </c>
      <c r="C1235" s="40" t="s">
        <v>1413</v>
      </c>
      <c r="D1235" s="35">
        <v>45600</v>
      </c>
    </row>
    <row r="1236" spans="1:18" x14ac:dyDescent="0.3">
      <c r="A1236" s="57" t="str">
        <f t="shared" si="26"/>
        <v>00050145600</v>
      </c>
      <c r="B1236" s="37" t="s">
        <v>980</v>
      </c>
      <c r="C1236" s="40" t="s">
        <v>2151</v>
      </c>
      <c r="D1236" s="35">
        <v>45600</v>
      </c>
    </row>
    <row r="1237" spans="1:18" x14ac:dyDescent="0.3">
      <c r="A1237" s="57" t="str">
        <f t="shared" si="26"/>
        <v>0003910345600</v>
      </c>
      <c r="B1237" s="37" t="s">
        <v>1296</v>
      </c>
      <c r="C1237" s="40" t="s">
        <v>687</v>
      </c>
      <c r="D1237" s="35">
        <v>45600</v>
      </c>
    </row>
    <row r="1238" spans="1:18" ht="14.4" x14ac:dyDescent="0.3">
      <c r="A1238" s="57" t="str">
        <f t="shared" si="26"/>
        <v>0004210145600</v>
      </c>
      <c r="B1238" s="37" t="s">
        <v>1448</v>
      </c>
      <c r="C1238" s="40" t="s">
        <v>758</v>
      </c>
      <c r="D1238" s="35">
        <v>45600</v>
      </c>
      <c r="E1238" s="71">
        <v>1</v>
      </c>
      <c r="F1238" s="107">
        <f>VLOOKUP(B1238,Precios!$A$5:J25374,10,0)</f>
        <v>11434.5</v>
      </c>
      <c r="G1238" s="107">
        <f>+E1238*F1238</f>
        <v>11434.5</v>
      </c>
      <c r="I1238" s="110" t="s">
        <v>2300</v>
      </c>
      <c r="J1238" s="110" t="s">
        <v>1109</v>
      </c>
      <c r="L1238" s="114" t="s">
        <v>1066</v>
      </c>
      <c r="M1238" s="114" t="s">
        <v>1067</v>
      </c>
      <c r="N1238" s="112">
        <v>40</v>
      </c>
      <c r="O1238" s="113">
        <f>+N1238+D1238</f>
        <v>45640</v>
      </c>
      <c r="P1238" s="117">
        <f>+WEEKDAY(O1238)</f>
        <v>7</v>
      </c>
      <c r="Q1238" s="116">
        <f>+IF(P1238&gt;5,WEEKNUM(O1238)+1,WEEKNUM(O1238))</f>
        <v>51</v>
      </c>
      <c r="R1238" s="116">
        <f>+YEAR(O1238)</f>
        <v>2024</v>
      </c>
    </row>
    <row r="1239" spans="1:18" ht="14.4" x14ac:dyDescent="0.3">
      <c r="A1239" s="57" t="str">
        <f t="shared" si="26"/>
        <v>PACK0860345600</v>
      </c>
      <c r="B1239" s="37" t="s">
        <v>1774</v>
      </c>
      <c r="C1239" s="40" t="s">
        <v>322</v>
      </c>
      <c r="D1239" s="35">
        <v>45600</v>
      </c>
      <c r="E1239" s="71">
        <f>8*420</f>
        <v>3360</v>
      </c>
      <c r="F1239" s="107">
        <f>VLOOKUP(B1239,Precios!$A$5:J25444,10,0)</f>
        <v>922.90329999999994</v>
      </c>
      <c r="G1239" s="107">
        <f>+E1239*F1239</f>
        <v>3100955.088</v>
      </c>
      <c r="I1239" s="110" t="s">
        <v>1000</v>
      </c>
      <c r="J1239" s="110" t="s">
        <v>1109</v>
      </c>
      <c r="L1239" s="114" t="s">
        <v>1083</v>
      </c>
      <c r="M1239" s="114" t="s">
        <v>1084</v>
      </c>
      <c r="N1239" s="112">
        <v>45</v>
      </c>
      <c r="O1239" s="113">
        <f>+N1239+D1239</f>
        <v>45645</v>
      </c>
      <c r="P1239" s="117">
        <f>+WEEKDAY(O1239)</f>
        <v>5</v>
      </c>
      <c r="Q1239" s="116">
        <f>+IF(P1239&gt;5,WEEKNUM(O1239)+1,WEEKNUM(O1239))</f>
        <v>51</v>
      </c>
      <c r="R1239" s="116">
        <f>+YEAR(O1239)</f>
        <v>2024</v>
      </c>
    </row>
    <row r="1240" spans="1:18" x14ac:dyDescent="0.3">
      <c r="A1240" s="57" t="str">
        <f t="shared" si="26"/>
        <v>00053645600</v>
      </c>
      <c r="B1240" s="37" t="s">
        <v>1845</v>
      </c>
      <c r="C1240" s="40" t="s">
        <v>1846</v>
      </c>
      <c r="D1240" s="35">
        <v>45600</v>
      </c>
    </row>
    <row r="1241" spans="1:18" x14ac:dyDescent="0.3">
      <c r="A1241" s="57" t="str">
        <f t="shared" si="26"/>
        <v>0005510045600</v>
      </c>
      <c r="B1241" s="37" t="s">
        <v>2020</v>
      </c>
      <c r="C1241" s="40" t="s">
        <v>2021</v>
      </c>
      <c r="D1241" s="35">
        <v>45600</v>
      </c>
    </row>
    <row r="1242" spans="1:18" x14ac:dyDescent="0.3">
      <c r="A1242" s="57" t="str">
        <f t="shared" si="26"/>
        <v>0005470045600</v>
      </c>
      <c r="B1242" s="37" t="s">
        <v>2023</v>
      </c>
      <c r="C1242" s="40" t="s">
        <v>2024</v>
      </c>
      <c r="D1242" s="35">
        <v>45600</v>
      </c>
    </row>
    <row r="1243" spans="1:18" x14ac:dyDescent="0.3">
      <c r="A1243" s="57" t="str">
        <f t="shared" si="26"/>
        <v>0005480045600</v>
      </c>
      <c r="B1243" s="37" t="s">
        <v>2026</v>
      </c>
      <c r="C1243" s="40" t="s">
        <v>2027</v>
      </c>
      <c r="D1243" s="35">
        <v>45600</v>
      </c>
    </row>
    <row r="1244" spans="1:18" x14ac:dyDescent="0.3">
      <c r="A1244" s="57" t="str">
        <f t="shared" si="26"/>
        <v>00054545600</v>
      </c>
      <c r="B1244" s="37" t="s">
        <v>1975</v>
      </c>
      <c r="C1244" s="40" t="s">
        <v>1976</v>
      </c>
      <c r="D1244" s="35">
        <v>45600</v>
      </c>
    </row>
    <row r="1245" spans="1:18" ht="14.4" x14ac:dyDescent="0.3">
      <c r="A1245" s="57" t="str">
        <f t="shared" si="26"/>
        <v>00054745600</v>
      </c>
      <c r="B1245" s="37" t="s">
        <v>2036</v>
      </c>
      <c r="C1245" s="40" t="s">
        <v>2042</v>
      </c>
      <c r="D1245" s="35">
        <v>45600</v>
      </c>
      <c r="E1245" s="71">
        <v>10000</v>
      </c>
      <c r="F1245" s="107">
        <f>VLOOKUP(B1245,Precios!$A$5:J25410,10,0)</f>
        <v>6209.72</v>
      </c>
      <c r="G1245" s="107">
        <f>+E1245*F1245</f>
        <v>62097200</v>
      </c>
      <c r="H1245" s="34" t="s">
        <v>2194</v>
      </c>
      <c r="I1245" s="57" t="s">
        <v>1000</v>
      </c>
      <c r="J1245" s="57" t="s">
        <v>1109</v>
      </c>
      <c r="K1245" s="75"/>
      <c r="L1245" s="114" t="s">
        <v>1079</v>
      </c>
      <c r="M1245" s="114" t="s">
        <v>1080</v>
      </c>
      <c r="N1245" s="112">
        <v>40</v>
      </c>
      <c r="O1245" s="113">
        <f>+N1245+D1245</f>
        <v>45640</v>
      </c>
      <c r="P1245" s="117">
        <f>+WEEKDAY(O1245)</f>
        <v>7</v>
      </c>
      <c r="Q1245" s="116">
        <f>+IF(P1245&gt;5,WEEKNUM(O1245)+1,WEEKNUM(O1245))</f>
        <v>51</v>
      </c>
      <c r="R1245" s="116">
        <f>+YEAR(O1245)</f>
        <v>2024</v>
      </c>
    </row>
    <row r="1246" spans="1:18" ht="14.4" x14ac:dyDescent="0.3">
      <c r="A1246" s="57" t="str">
        <f t="shared" si="26"/>
        <v>0003580145600</v>
      </c>
      <c r="B1246" s="37" t="s">
        <v>1474</v>
      </c>
      <c r="C1246" s="40" t="s">
        <v>171</v>
      </c>
      <c r="D1246" s="35">
        <v>45600</v>
      </c>
      <c r="E1246" s="71">
        <v>400</v>
      </c>
      <c r="F1246" s="107">
        <f>VLOOKUP(B1246,Precios!$A$5:J25382,10,0)</f>
        <v>10708.5</v>
      </c>
      <c r="G1246" s="107">
        <f>+E1246*F1246</f>
        <v>4283400</v>
      </c>
      <c r="I1246" s="110" t="s">
        <v>999</v>
      </c>
      <c r="J1246" s="110" t="s">
        <v>1107</v>
      </c>
      <c r="K1246" s="75">
        <v>45597</v>
      </c>
      <c r="L1246" s="114" t="s">
        <v>1066</v>
      </c>
      <c r="M1246" s="114" t="s">
        <v>1067</v>
      </c>
      <c r="N1246" s="112">
        <v>40</v>
      </c>
      <c r="O1246" s="113">
        <f>+N1246+D1246</f>
        <v>45640</v>
      </c>
      <c r="P1246" s="117">
        <f>+WEEKDAY(O1246)</f>
        <v>7</v>
      </c>
      <c r="Q1246" s="116">
        <f>+IF(P1246&gt;5,WEEKNUM(O1246)+1,WEEKNUM(O1246))</f>
        <v>51</v>
      </c>
      <c r="R1246" s="116">
        <f>+YEAR(O1246)</f>
        <v>2024</v>
      </c>
    </row>
    <row r="1247" spans="1:18" ht="14.4" x14ac:dyDescent="0.3">
      <c r="A1247" s="57" t="str">
        <f t="shared" si="26"/>
        <v>0004220145600</v>
      </c>
      <c r="B1247" s="37" t="s">
        <v>1467</v>
      </c>
      <c r="C1247" s="40" t="s">
        <v>759</v>
      </c>
      <c r="D1247" s="35">
        <v>45600</v>
      </c>
      <c r="E1247" s="71">
        <v>300</v>
      </c>
      <c r="F1247" s="107">
        <f>VLOOKUP(B1247,Precios!$A$5:J24017,10,0)</f>
        <v>11011</v>
      </c>
      <c r="G1247" s="107">
        <f>+E1247*F1247</f>
        <v>3303300</v>
      </c>
      <c r="H1247" s="34" t="s">
        <v>2301</v>
      </c>
      <c r="I1247" s="110" t="s">
        <v>999</v>
      </c>
      <c r="J1247" s="110" t="s">
        <v>1107</v>
      </c>
      <c r="L1247" s="114" t="s">
        <v>1066</v>
      </c>
      <c r="M1247" s="114" t="s">
        <v>1067</v>
      </c>
      <c r="N1247" s="112">
        <v>40</v>
      </c>
      <c r="O1247" s="113">
        <f>+N1247+D1247</f>
        <v>45640</v>
      </c>
      <c r="P1247" s="117">
        <f>+WEEKDAY(O1247)</f>
        <v>7</v>
      </c>
      <c r="Q1247" s="116">
        <f>+IF(P1247&gt;5,WEEKNUM(O1247)+1,WEEKNUM(O1247))</f>
        <v>51</v>
      </c>
      <c r="R1247" s="116">
        <f>+YEAR(O1247)</f>
        <v>2024</v>
      </c>
    </row>
    <row r="1248" spans="1:18" ht="14.4" x14ac:dyDescent="0.3">
      <c r="A1248" s="57" t="str">
        <f t="shared" si="26"/>
        <v>00035C45600</v>
      </c>
      <c r="B1248" s="37" t="s">
        <v>2098</v>
      </c>
      <c r="C1248" s="40" t="s">
        <v>2115</v>
      </c>
      <c r="D1248" s="35">
        <v>45600</v>
      </c>
      <c r="F1248" s="107">
        <f>VLOOKUP(B1248,Precios!$A$5:J25400,10,0)</f>
        <v>493.94620000000003</v>
      </c>
      <c r="G1248" s="107">
        <f>+E1248*F1248</f>
        <v>0</v>
      </c>
      <c r="K1248" s="75"/>
      <c r="L1248" s="114"/>
      <c r="M1248" s="114"/>
      <c r="O1248" s="113">
        <f>+N1248+D1248</f>
        <v>45600</v>
      </c>
      <c r="P1248" s="117">
        <f>+WEEKDAY(O1248)</f>
        <v>2</v>
      </c>
      <c r="Q1248" s="116">
        <f>+IF(P1248&gt;5,WEEKNUM(O1248)+1,WEEKNUM(O1248))</f>
        <v>45</v>
      </c>
      <c r="R1248" s="116">
        <f>+YEAR(O1248)</f>
        <v>2024</v>
      </c>
    </row>
    <row r="1249" spans="1:18" x14ac:dyDescent="0.3">
      <c r="A1249" s="57" t="str">
        <f t="shared" si="26"/>
        <v>00034C45600</v>
      </c>
      <c r="B1249" s="37" t="s">
        <v>2097</v>
      </c>
      <c r="C1249" s="40" t="s">
        <v>2125</v>
      </c>
      <c r="D1249" s="35">
        <v>45600</v>
      </c>
    </row>
    <row r="1250" spans="1:18" ht="14.4" x14ac:dyDescent="0.3">
      <c r="A1250" s="57" t="str">
        <f t="shared" ref="A1250:A1313" si="27">+TRIM(B1250)&amp;D1250</f>
        <v>0003740345600</v>
      </c>
      <c r="B1250" s="37" t="s">
        <v>1466</v>
      </c>
      <c r="C1250" s="40" t="s">
        <v>841</v>
      </c>
      <c r="D1250" s="35">
        <v>45600</v>
      </c>
      <c r="E1250" s="71">
        <v>600</v>
      </c>
      <c r="F1250" s="107">
        <f>VLOOKUP(B1250,Precios!$A$5:J25386,10,0)</f>
        <v>11011</v>
      </c>
      <c r="G1250" s="107">
        <f>+E1250*F1250</f>
        <v>6606600</v>
      </c>
      <c r="H1250" s="34" t="s">
        <v>2302</v>
      </c>
      <c r="I1250" s="110" t="s">
        <v>999</v>
      </c>
      <c r="J1250" s="110" t="s">
        <v>1107</v>
      </c>
      <c r="K1250" s="75"/>
      <c r="L1250" s="114" t="s">
        <v>1066</v>
      </c>
      <c r="M1250" s="114" t="s">
        <v>1067</v>
      </c>
      <c r="N1250" s="112">
        <v>40</v>
      </c>
      <c r="O1250" s="113">
        <f>+N1250+D1250</f>
        <v>45640</v>
      </c>
      <c r="P1250" s="117">
        <f>+WEEKDAY(O1250)</f>
        <v>7</v>
      </c>
      <c r="Q1250" s="116">
        <f>+IF(P1250&gt;5,WEEKNUM(O1250)+1,WEEKNUM(O1250))</f>
        <v>51</v>
      </c>
      <c r="R1250" s="116">
        <f>+YEAR(O1250)</f>
        <v>2024</v>
      </c>
    </row>
    <row r="1251" spans="1:18" ht="14.4" x14ac:dyDescent="0.3">
      <c r="A1251" s="57" t="str">
        <f t="shared" si="27"/>
        <v>0003590145600</v>
      </c>
      <c r="B1251" s="37" t="s">
        <v>1475</v>
      </c>
      <c r="C1251" s="40" t="s">
        <v>352</v>
      </c>
      <c r="D1251" s="35">
        <v>45600</v>
      </c>
      <c r="E1251" s="71">
        <v>600</v>
      </c>
      <c r="F1251" s="107">
        <f>VLOOKUP(B1251,Precios!$A$5:J25368,10,0)</f>
        <v>10708.5</v>
      </c>
      <c r="G1251" s="107">
        <f>+E1251*F1251</f>
        <v>6425100</v>
      </c>
      <c r="H1251" s="34" t="s">
        <v>2303</v>
      </c>
      <c r="I1251" s="110" t="s">
        <v>999</v>
      </c>
      <c r="J1251" s="110" t="s">
        <v>1107</v>
      </c>
      <c r="L1251" s="114" t="s">
        <v>1066</v>
      </c>
      <c r="M1251" s="114" t="s">
        <v>1067</v>
      </c>
      <c r="N1251" s="112">
        <v>40</v>
      </c>
      <c r="O1251" s="113">
        <f>+N1251+D1251</f>
        <v>45640</v>
      </c>
      <c r="P1251" s="117">
        <f>+WEEKDAY(O1251)</f>
        <v>7</v>
      </c>
      <c r="Q1251" s="116">
        <f>+IF(P1251&gt;5,WEEKNUM(O1251)+1,WEEKNUM(O1251))</f>
        <v>51</v>
      </c>
      <c r="R1251" s="116">
        <f>+YEAR(O1251)</f>
        <v>2024</v>
      </c>
    </row>
    <row r="1252" spans="1:18" ht="14.4" x14ac:dyDescent="0.3">
      <c r="A1252" s="57" t="str">
        <f t="shared" si="27"/>
        <v>006000745600</v>
      </c>
      <c r="B1252" s="37" t="s">
        <v>661</v>
      </c>
      <c r="C1252" s="7" t="s">
        <v>1812</v>
      </c>
      <c r="D1252" s="35">
        <v>45600</v>
      </c>
    </row>
    <row r="1253" spans="1:18" x14ac:dyDescent="0.3">
      <c r="A1253" s="57" t="str">
        <f t="shared" si="27"/>
        <v>0005280145600</v>
      </c>
      <c r="B1253" s="37" t="s">
        <v>1248</v>
      </c>
      <c r="C1253" s="40" t="s">
        <v>1091</v>
      </c>
      <c r="D1253" s="35">
        <v>45600</v>
      </c>
    </row>
    <row r="1254" spans="1:18" ht="14.4" x14ac:dyDescent="0.3">
      <c r="A1254" s="57" t="str">
        <f t="shared" si="27"/>
        <v>0003730445600</v>
      </c>
      <c r="B1254" s="37" t="s">
        <v>2144</v>
      </c>
      <c r="C1254" s="40" t="s">
        <v>597</v>
      </c>
      <c r="D1254" s="35">
        <v>45600</v>
      </c>
      <c r="E1254" s="71">
        <v>1</v>
      </c>
      <c r="F1254" s="107">
        <f>VLOOKUP(B1254,Precios!$A$5:J24026,10,0)</f>
        <v>11434.5</v>
      </c>
      <c r="G1254" s="107">
        <f>+E1254*F1254</f>
        <v>11434.5</v>
      </c>
      <c r="I1254" s="110" t="s">
        <v>2300</v>
      </c>
      <c r="J1254" s="110" t="s">
        <v>1109</v>
      </c>
      <c r="L1254" s="114" t="s">
        <v>1066</v>
      </c>
      <c r="M1254" s="114" t="s">
        <v>1067</v>
      </c>
      <c r="N1254" s="112">
        <v>40</v>
      </c>
      <c r="O1254" s="113">
        <f>+N1254+D1254</f>
        <v>45640</v>
      </c>
      <c r="P1254" s="117">
        <f>+WEEKDAY(O1254)</f>
        <v>7</v>
      </c>
      <c r="Q1254" s="116">
        <f>+IF(P1254&gt;5,WEEKNUM(O1254)+1,WEEKNUM(O1254))</f>
        <v>51</v>
      </c>
      <c r="R1254" s="116">
        <f>+YEAR(O1254)</f>
        <v>2024</v>
      </c>
    </row>
    <row r="1255" spans="1:18" x14ac:dyDescent="0.3">
      <c r="A1255" s="57" t="str">
        <f t="shared" si="27"/>
        <v>00054245600</v>
      </c>
      <c r="B1255" s="37" t="s">
        <v>1070</v>
      </c>
      <c r="C1255" s="40" t="s">
        <v>1955</v>
      </c>
      <c r="D1255" s="35">
        <v>45600</v>
      </c>
    </row>
    <row r="1256" spans="1:18" x14ac:dyDescent="0.3">
      <c r="A1256" s="57" t="str">
        <f t="shared" si="27"/>
        <v>0004710345600</v>
      </c>
      <c r="B1256" s="37" t="s">
        <v>1827</v>
      </c>
      <c r="C1256" s="40" t="s">
        <v>1511</v>
      </c>
      <c r="D1256" s="35">
        <v>45600</v>
      </c>
    </row>
    <row r="1257" spans="1:18" x14ac:dyDescent="0.3">
      <c r="A1257" s="57" t="str">
        <f t="shared" si="27"/>
        <v>000507-0345600</v>
      </c>
      <c r="B1257" s="37" t="s">
        <v>1240</v>
      </c>
      <c r="C1257" s="40" t="s">
        <v>1195</v>
      </c>
      <c r="D1257" s="35">
        <v>45600</v>
      </c>
    </row>
    <row r="1258" spans="1:18" x14ac:dyDescent="0.3">
      <c r="A1258" s="57" t="str">
        <f t="shared" si="27"/>
        <v>0003890245600</v>
      </c>
      <c r="B1258" s="37" t="s">
        <v>1449</v>
      </c>
      <c r="C1258" s="40" t="s">
        <v>689</v>
      </c>
      <c r="D1258" s="35">
        <v>45600</v>
      </c>
    </row>
    <row r="1259" spans="1:18" ht="14.4" x14ac:dyDescent="0.3">
      <c r="A1259" s="57" t="str">
        <f t="shared" si="27"/>
        <v>0004790345600</v>
      </c>
      <c r="B1259" s="37" t="s">
        <v>2167</v>
      </c>
      <c r="C1259" s="40" t="s">
        <v>2168</v>
      </c>
      <c r="D1259" s="35">
        <v>45600</v>
      </c>
      <c r="E1259" s="71">
        <v>60</v>
      </c>
      <c r="F1259" s="107">
        <f>VLOOKUP(B1259,Precios!$A$5:J25271,10,0)</f>
        <v>17690.2</v>
      </c>
      <c r="G1259" s="107">
        <f>+E1259*F1259</f>
        <v>1061412</v>
      </c>
      <c r="H1259" s="34" t="s">
        <v>2284</v>
      </c>
      <c r="I1259" s="110" t="s">
        <v>1000</v>
      </c>
      <c r="J1259" s="110" t="s">
        <v>1109</v>
      </c>
      <c r="L1259" s="57">
        <v>204</v>
      </c>
      <c r="M1259" s="66" t="s">
        <v>1978</v>
      </c>
      <c r="N1259" s="112">
        <v>30</v>
      </c>
      <c r="O1259" s="113">
        <f>+N1259+D1259</f>
        <v>45630</v>
      </c>
      <c r="P1259" s="117">
        <f>+WEEKDAY(O1259)</f>
        <v>4</v>
      </c>
      <c r="Q1259" s="116">
        <f>+IF(P1259&gt;5,WEEKNUM(O1259)+1,WEEKNUM(O1259))</f>
        <v>49</v>
      </c>
      <c r="R1259" s="116">
        <f>+YEAR(O1259)</f>
        <v>2024</v>
      </c>
    </row>
    <row r="1260" spans="1:18" x14ac:dyDescent="0.3">
      <c r="A1260" s="57" t="str">
        <f t="shared" si="27"/>
        <v>0005490045600</v>
      </c>
      <c r="B1260" s="37" t="s">
        <v>2058</v>
      </c>
      <c r="C1260" s="40" t="s">
        <v>2059</v>
      </c>
      <c r="D1260" s="35">
        <v>45600</v>
      </c>
    </row>
    <row r="1261" spans="1:18" x14ac:dyDescent="0.3">
      <c r="A1261" s="57" t="str">
        <f t="shared" si="27"/>
        <v>00051145600</v>
      </c>
      <c r="B1261" s="37" t="s">
        <v>1314</v>
      </c>
      <c r="C1261" s="40" t="s">
        <v>1335</v>
      </c>
      <c r="D1261" s="35">
        <v>45600</v>
      </c>
    </row>
    <row r="1262" spans="1:18" ht="14.4" x14ac:dyDescent="0.3">
      <c r="A1262" s="57" t="str">
        <f t="shared" si="27"/>
        <v>001000145607</v>
      </c>
      <c r="B1262" s="37" t="s">
        <v>161</v>
      </c>
      <c r="C1262" s="40" t="s">
        <v>43</v>
      </c>
      <c r="D1262" s="35">
        <v>45607</v>
      </c>
      <c r="E1262" s="71">
        <v>7500</v>
      </c>
      <c r="F1262" s="107">
        <f>VLOOKUP(B1262,Precios!$A$5:J25267,10,0)</f>
        <v>1554.85</v>
      </c>
      <c r="G1262" s="107">
        <f>+E1262*F1262</f>
        <v>11661375</v>
      </c>
      <c r="H1262" t="s">
        <v>2312</v>
      </c>
      <c r="I1262" s="57" t="s">
        <v>1000</v>
      </c>
      <c r="J1262" s="57" t="s">
        <v>1109</v>
      </c>
      <c r="K1262" s="75"/>
      <c r="L1262" s="114" t="s">
        <v>1059</v>
      </c>
      <c r="M1262" s="114" t="s">
        <v>1060</v>
      </c>
      <c r="N1262" s="112">
        <v>45</v>
      </c>
      <c r="O1262" s="113">
        <f>+N1262+D1262</f>
        <v>45652</v>
      </c>
      <c r="P1262" s="117">
        <f>+WEEKDAY(O1262)</f>
        <v>5</v>
      </c>
      <c r="Q1262" s="116">
        <f>+IF(P1262&gt;5,WEEKNUM(O1262)+1,WEEKNUM(O1262))</f>
        <v>52</v>
      </c>
      <c r="R1262" s="116">
        <f>+YEAR(O1262)</f>
        <v>2024</v>
      </c>
    </row>
    <row r="1263" spans="1:18" x14ac:dyDescent="0.3">
      <c r="A1263" s="57" t="str">
        <f t="shared" si="27"/>
        <v>00046345607</v>
      </c>
      <c r="B1263" s="37" t="s">
        <v>936</v>
      </c>
      <c r="C1263" s="40" t="s">
        <v>935</v>
      </c>
      <c r="D1263" s="35">
        <v>45607</v>
      </c>
    </row>
    <row r="1264" spans="1:18" x14ac:dyDescent="0.3">
      <c r="A1264" s="57" t="str">
        <f t="shared" si="27"/>
        <v>00037545607</v>
      </c>
      <c r="B1264" s="37" t="s">
        <v>602</v>
      </c>
      <c r="C1264" s="40" t="s">
        <v>603</v>
      </c>
      <c r="D1264" s="35">
        <v>45607</v>
      </c>
    </row>
    <row r="1265" spans="1:18" x14ac:dyDescent="0.3">
      <c r="A1265" s="57" t="str">
        <f t="shared" si="27"/>
        <v>00038645607</v>
      </c>
      <c r="B1265" s="37" t="s">
        <v>680</v>
      </c>
      <c r="C1265" s="40" t="s">
        <v>678</v>
      </c>
      <c r="D1265" s="35">
        <v>45607</v>
      </c>
    </row>
    <row r="1266" spans="1:18" ht="14.4" x14ac:dyDescent="0.3">
      <c r="A1266" s="57" t="str">
        <f t="shared" si="27"/>
        <v>00020445607</v>
      </c>
      <c r="B1266" s="37" t="s">
        <v>259</v>
      </c>
      <c r="C1266" s="40" t="s">
        <v>29</v>
      </c>
      <c r="D1266" s="35">
        <v>45607</v>
      </c>
      <c r="E1266" s="71">
        <v>50</v>
      </c>
      <c r="F1266" s="107">
        <f>VLOOKUP(B1266,Precios!$A$5:J25388,10,0)</f>
        <v>16346.616</v>
      </c>
      <c r="G1266" s="107">
        <f>+E1266*F1266</f>
        <v>817330.8</v>
      </c>
      <c r="I1266" s="110" t="s">
        <v>1000</v>
      </c>
      <c r="J1266" s="110" t="s">
        <v>1109</v>
      </c>
      <c r="K1266" s="75"/>
      <c r="L1266" s="114" t="s">
        <v>1068</v>
      </c>
      <c r="M1266" s="114" t="s">
        <v>1069</v>
      </c>
      <c r="N1266" s="112">
        <v>45</v>
      </c>
      <c r="O1266" s="113">
        <f>+N1266+D1266</f>
        <v>45652</v>
      </c>
      <c r="P1266" s="117">
        <f>+WEEKDAY(O1266)</f>
        <v>5</v>
      </c>
      <c r="Q1266" s="116">
        <f>+IF(P1266&gt;5,WEEKNUM(O1266)+1,WEEKNUM(O1266))</f>
        <v>52</v>
      </c>
      <c r="R1266" s="116">
        <f>+YEAR(O1266)</f>
        <v>2024</v>
      </c>
    </row>
    <row r="1267" spans="1:18" x14ac:dyDescent="0.3">
      <c r="A1267" s="57" t="str">
        <f t="shared" si="27"/>
        <v>00000945607</v>
      </c>
      <c r="B1267" s="37" t="s">
        <v>302</v>
      </c>
      <c r="C1267" s="40" t="s">
        <v>23</v>
      </c>
      <c r="D1267" s="35">
        <v>45607</v>
      </c>
    </row>
    <row r="1268" spans="1:18" x14ac:dyDescent="0.3">
      <c r="A1268" s="57" t="str">
        <f t="shared" si="27"/>
        <v>00020745607</v>
      </c>
      <c r="B1268" s="37" t="s">
        <v>257</v>
      </c>
      <c r="C1268" s="40" t="s">
        <v>30</v>
      </c>
      <c r="D1268" s="35">
        <v>45607</v>
      </c>
    </row>
    <row r="1269" spans="1:18" x14ac:dyDescent="0.3">
      <c r="A1269" s="57" t="str">
        <f t="shared" si="27"/>
        <v>007001445607</v>
      </c>
      <c r="B1269" s="37" t="s">
        <v>141</v>
      </c>
      <c r="C1269" s="40" t="s">
        <v>309</v>
      </c>
      <c r="D1269" s="35">
        <v>45607</v>
      </c>
    </row>
    <row r="1270" spans="1:18" x14ac:dyDescent="0.3">
      <c r="A1270" s="57" t="str">
        <f t="shared" si="27"/>
        <v>00003345607</v>
      </c>
      <c r="B1270" s="37" t="s">
        <v>296</v>
      </c>
      <c r="C1270" s="40" t="s">
        <v>313</v>
      </c>
      <c r="D1270" s="35">
        <v>45607</v>
      </c>
    </row>
    <row r="1271" spans="1:18" x14ac:dyDescent="0.3">
      <c r="A1271" s="57" t="str">
        <f t="shared" si="27"/>
        <v>00019845607</v>
      </c>
      <c r="B1271" s="37" t="s">
        <v>268</v>
      </c>
      <c r="C1271" s="40" t="s">
        <v>312</v>
      </c>
      <c r="D1271" s="35">
        <v>45607</v>
      </c>
    </row>
    <row r="1272" spans="1:18" x14ac:dyDescent="0.3">
      <c r="A1272" s="57" t="str">
        <f t="shared" si="27"/>
        <v>00020045607</v>
      </c>
      <c r="B1272" s="37" t="s">
        <v>265</v>
      </c>
      <c r="C1272" s="40" t="s">
        <v>28</v>
      </c>
      <c r="D1272" s="35">
        <v>45607</v>
      </c>
    </row>
    <row r="1273" spans="1:18" x14ac:dyDescent="0.3">
      <c r="A1273" s="57" t="str">
        <f t="shared" si="27"/>
        <v>00020245607</v>
      </c>
      <c r="B1273" s="37" t="s">
        <v>262</v>
      </c>
      <c r="C1273" s="40" t="s">
        <v>75</v>
      </c>
      <c r="D1273" s="35">
        <v>45607</v>
      </c>
    </row>
    <row r="1274" spans="1:18" x14ac:dyDescent="0.3">
      <c r="A1274" s="57" t="str">
        <f t="shared" si="27"/>
        <v>00001845607</v>
      </c>
      <c r="B1274" s="37" t="s">
        <v>673</v>
      </c>
      <c r="C1274" s="40" t="s">
        <v>679</v>
      </c>
      <c r="D1274" s="35">
        <v>45607</v>
      </c>
    </row>
    <row r="1275" spans="1:18" x14ac:dyDescent="0.3">
      <c r="A1275" s="57" t="str">
        <f t="shared" si="27"/>
        <v>00045245607</v>
      </c>
      <c r="B1275" s="37" t="s">
        <v>815</v>
      </c>
      <c r="C1275" s="40" t="s">
        <v>800</v>
      </c>
      <c r="D1275" s="35">
        <v>45607</v>
      </c>
    </row>
    <row r="1276" spans="1:18" x14ac:dyDescent="0.3">
      <c r="A1276" s="57" t="str">
        <f t="shared" si="27"/>
        <v>00023645607</v>
      </c>
      <c r="B1276" s="37" t="s">
        <v>250</v>
      </c>
      <c r="C1276" s="40" t="s">
        <v>31</v>
      </c>
      <c r="D1276" s="35">
        <v>45607</v>
      </c>
    </row>
    <row r="1277" spans="1:18" x14ac:dyDescent="0.3">
      <c r="A1277" s="57" t="str">
        <f t="shared" si="27"/>
        <v>00047345607</v>
      </c>
      <c r="B1277" s="37" t="s">
        <v>864</v>
      </c>
      <c r="C1277" s="40" t="s">
        <v>850</v>
      </c>
      <c r="D1277" s="35">
        <v>45607</v>
      </c>
    </row>
    <row r="1278" spans="1:18" x14ac:dyDescent="0.3">
      <c r="A1278" s="57" t="str">
        <f t="shared" si="27"/>
        <v>00044745607</v>
      </c>
      <c r="B1278" s="37" t="s">
        <v>810</v>
      </c>
      <c r="C1278" s="40" t="s">
        <v>795</v>
      </c>
      <c r="D1278" s="35">
        <v>45607</v>
      </c>
    </row>
    <row r="1279" spans="1:18" x14ac:dyDescent="0.3">
      <c r="A1279" s="57" t="str">
        <f t="shared" si="27"/>
        <v>00047545607</v>
      </c>
      <c r="B1279" s="37" t="s">
        <v>866</v>
      </c>
      <c r="C1279" s="40" t="s">
        <v>918</v>
      </c>
      <c r="D1279" s="35">
        <v>45607</v>
      </c>
    </row>
    <row r="1280" spans="1:18" x14ac:dyDescent="0.3">
      <c r="A1280" s="57" t="str">
        <f t="shared" si="27"/>
        <v>00045145607</v>
      </c>
      <c r="B1280" s="37" t="s">
        <v>813</v>
      </c>
      <c r="C1280" s="40" t="s">
        <v>798</v>
      </c>
      <c r="D1280" s="35">
        <v>45607</v>
      </c>
    </row>
    <row r="1281" spans="1:18" x14ac:dyDescent="0.3">
      <c r="A1281" s="57" t="str">
        <f t="shared" si="27"/>
        <v>00047445607</v>
      </c>
      <c r="B1281" s="37" t="s">
        <v>865</v>
      </c>
      <c r="C1281" s="40" t="s">
        <v>851</v>
      </c>
      <c r="D1281" s="35">
        <v>45607</v>
      </c>
    </row>
    <row r="1282" spans="1:18" x14ac:dyDescent="0.3">
      <c r="A1282" s="57" t="str">
        <f t="shared" si="27"/>
        <v>00038245607</v>
      </c>
      <c r="B1282" s="37" t="s">
        <v>635</v>
      </c>
      <c r="C1282" s="40" t="s">
        <v>626</v>
      </c>
      <c r="D1282" s="35">
        <v>45607</v>
      </c>
    </row>
    <row r="1283" spans="1:18" x14ac:dyDescent="0.3">
      <c r="A1283" s="57" t="str">
        <f t="shared" si="27"/>
        <v>004000245607</v>
      </c>
      <c r="B1283" s="37" t="s">
        <v>156</v>
      </c>
      <c r="C1283" s="40" t="s">
        <v>44</v>
      </c>
      <c r="D1283" s="35">
        <v>45607</v>
      </c>
    </row>
    <row r="1284" spans="1:18" x14ac:dyDescent="0.3">
      <c r="A1284" s="57" t="str">
        <f t="shared" si="27"/>
        <v>00041245607</v>
      </c>
      <c r="B1284" s="37" t="s">
        <v>735</v>
      </c>
      <c r="C1284" s="40" t="s">
        <v>754</v>
      </c>
      <c r="D1284" s="35">
        <v>45607</v>
      </c>
    </row>
    <row r="1285" spans="1:18" ht="14.4" x14ac:dyDescent="0.3">
      <c r="A1285" s="57" t="str">
        <f t="shared" si="27"/>
        <v>00017345607</v>
      </c>
      <c r="B1285" s="37" t="s">
        <v>269</v>
      </c>
      <c r="C1285" s="40" t="s">
        <v>743</v>
      </c>
      <c r="D1285" s="35">
        <v>45607</v>
      </c>
      <c r="E1285" s="71">
        <v>1000</v>
      </c>
      <c r="F1285" s="107">
        <f>VLOOKUP(B1285,Precios!$A$5:J25434,10,0)</f>
        <v>2063.7759999999998</v>
      </c>
      <c r="G1285" s="107">
        <f>+E1285*F1285</f>
        <v>2063775.9999999998</v>
      </c>
      <c r="I1285" s="110" t="s">
        <v>1000</v>
      </c>
      <c r="J1285" s="110" t="s">
        <v>1109</v>
      </c>
      <c r="K1285" s="75"/>
      <c r="L1285" s="114" t="s">
        <v>1068</v>
      </c>
      <c r="M1285" s="114" t="s">
        <v>1069</v>
      </c>
      <c r="N1285" s="112">
        <v>45</v>
      </c>
      <c r="O1285" s="113">
        <f>+N1285+D1285</f>
        <v>45652</v>
      </c>
      <c r="P1285" s="117">
        <f>+WEEKDAY(O1285)</f>
        <v>5</v>
      </c>
      <c r="Q1285" s="116">
        <f>+IF(P1285&gt;5,WEEKNUM(O1285)+1,WEEKNUM(O1285))</f>
        <v>52</v>
      </c>
      <c r="R1285" s="116">
        <f>+YEAR(O1285)</f>
        <v>2024</v>
      </c>
    </row>
    <row r="1286" spans="1:18" x14ac:dyDescent="0.3">
      <c r="A1286" s="57" t="str">
        <f t="shared" si="27"/>
        <v>SW001845607</v>
      </c>
      <c r="B1286" s="37" t="s">
        <v>99</v>
      </c>
      <c r="C1286" s="40" t="s">
        <v>2206</v>
      </c>
      <c r="D1286" s="35">
        <v>45607</v>
      </c>
    </row>
    <row r="1287" spans="1:18" x14ac:dyDescent="0.3">
      <c r="A1287" s="57" t="str">
        <f t="shared" si="27"/>
        <v>PACK07645607</v>
      </c>
      <c r="B1287" s="37" t="s">
        <v>109</v>
      </c>
      <c r="C1287" s="40" t="s">
        <v>91</v>
      </c>
      <c r="D1287" s="35">
        <v>45607</v>
      </c>
    </row>
    <row r="1288" spans="1:18" x14ac:dyDescent="0.3">
      <c r="A1288" s="57" t="str">
        <f t="shared" si="27"/>
        <v>30301000000145607</v>
      </c>
      <c r="B1288" s="37" t="s">
        <v>667</v>
      </c>
      <c r="C1288" s="40" t="s">
        <v>656</v>
      </c>
      <c r="D1288" s="35">
        <v>45607</v>
      </c>
    </row>
    <row r="1289" spans="1:18" x14ac:dyDescent="0.3">
      <c r="A1289" s="57" t="str">
        <f t="shared" si="27"/>
        <v>00001145607</v>
      </c>
      <c r="B1289" s="37" t="s">
        <v>301</v>
      </c>
      <c r="C1289" s="40" t="s">
        <v>605</v>
      </c>
      <c r="D1289" s="35">
        <v>45607</v>
      </c>
    </row>
    <row r="1290" spans="1:18" x14ac:dyDescent="0.3">
      <c r="A1290" s="57" t="str">
        <f t="shared" si="27"/>
        <v>003200245607</v>
      </c>
      <c r="B1290" s="37" t="s">
        <v>158</v>
      </c>
      <c r="C1290" s="40" t="s">
        <v>70</v>
      </c>
      <c r="D1290" s="35">
        <v>45607</v>
      </c>
    </row>
    <row r="1291" spans="1:18" ht="14.4" x14ac:dyDescent="0.3">
      <c r="A1291" s="57" t="str">
        <f t="shared" si="27"/>
        <v>00027245607</v>
      </c>
      <c r="B1291" s="37" t="s">
        <v>239</v>
      </c>
      <c r="C1291" s="40" t="s">
        <v>32</v>
      </c>
      <c r="D1291" s="35">
        <v>45607</v>
      </c>
      <c r="E1291" s="71">
        <v>1500</v>
      </c>
      <c r="F1291" s="107">
        <f>VLOOKUP(B1291,Precios!$A$5:J25440,10,0)</f>
        <v>3961.9150999999997</v>
      </c>
      <c r="G1291" s="107">
        <f>+E1291*F1291</f>
        <v>5942872.6499999994</v>
      </c>
      <c r="H1291" s="34" t="s">
        <v>2285</v>
      </c>
      <c r="I1291" s="57" t="s">
        <v>1000</v>
      </c>
      <c r="J1291" s="57" t="s">
        <v>1109</v>
      </c>
      <c r="L1291" s="114" t="s">
        <v>1078</v>
      </c>
      <c r="M1291" s="114" t="s">
        <v>1208</v>
      </c>
      <c r="N1291" s="112">
        <v>30</v>
      </c>
      <c r="O1291" s="113">
        <f>+N1291+D1291</f>
        <v>45637</v>
      </c>
      <c r="P1291" s="117">
        <f>+WEEKDAY(O1291)</f>
        <v>4</v>
      </c>
      <c r="Q1291" s="116">
        <f>+IF(P1291&gt;5,WEEKNUM(O1291)+1,WEEKNUM(O1291))</f>
        <v>50</v>
      </c>
      <c r="R1291" s="116">
        <f>+YEAR(O1291)</f>
        <v>2024</v>
      </c>
    </row>
    <row r="1292" spans="1:18" x14ac:dyDescent="0.3">
      <c r="A1292" s="57" t="str">
        <f t="shared" si="27"/>
        <v>00042445607</v>
      </c>
      <c r="B1292" s="37" t="s">
        <v>765</v>
      </c>
      <c r="C1292" s="40" t="s">
        <v>760</v>
      </c>
      <c r="D1292" s="35">
        <v>45607</v>
      </c>
    </row>
    <row r="1293" spans="1:18" x14ac:dyDescent="0.3">
      <c r="A1293" s="57" t="str">
        <f t="shared" si="27"/>
        <v>006001745607</v>
      </c>
      <c r="B1293" s="37" t="s">
        <v>146</v>
      </c>
      <c r="C1293" s="40" t="s">
        <v>88</v>
      </c>
      <c r="D1293" s="35">
        <v>45607</v>
      </c>
    </row>
    <row r="1294" spans="1:18" x14ac:dyDescent="0.3">
      <c r="A1294" s="57" t="str">
        <f t="shared" si="27"/>
        <v>00043045607</v>
      </c>
      <c r="B1294" s="37" t="s">
        <v>771</v>
      </c>
      <c r="C1294" s="40" t="s">
        <v>768</v>
      </c>
      <c r="D1294" s="35">
        <v>45607</v>
      </c>
    </row>
    <row r="1295" spans="1:18" ht="14.4" x14ac:dyDescent="0.3">
      <c r="A1295" s="57" t="str">
        <f t="shared" si="27"/>
        <v>006001645607</v>
      </c>
      <c r="B1295" s="37" t="s">
        <v>148</v>
      </c>
      <c r="C1295" s="40" t="s">
        <v>586</v>
      </c>
      <c r="D1295" s="35">
        <v>45607</v>
      </c>
      <c r="E1295" s="71">
        <v>14000</v>
      </c>
      <c r="F1295" s="107">
        <f>VLOOKUP(B1295,Precios!$A$5:J25462,10,0)</f>
        <v>424.32</v>
      </c>
      <c r="G1295" s="107">
        <f>+E1295*F1295</f>
        <v>5940480</v>
      </c>
      <c r="I1295" s="110" t="s">
        <v>1000</v>
      </c>
      <c r="J1295" s="110" t="s">
        <v>1109</v>
      </c>
      <c r="K1295" s="75"/>
      <c r="L1295" s="7" t="s">
        <v>2191</v>
      </c>
      <c r="M1295" s="7" t="s">
        <v>2192</v>
      </c>
      <c r="N1295" s="112">
        <v>30</v>
      </c>
      <c r="O1295" s="113">
        <f>+N1295+D1295</f>
        <v>45637</v>
      </c>
      <c r="P1295" s="117">
        <f>+WEEKDAY(O1295)</f>
        <v>4</v>
      </c>
      <c r="Q1295" s="116">
        <f>+IF(P1295&gt;5,WEEKNUM(O1295)+1,WEEKNUM(O1295))</f>
        <v>50</v>
      </c>
      <c r="R1295" s="116">
        <f>+YEAR(O1295)</f>
        <v>2024</v>
      </c>
    </row>
    <row r="1296" spans="1:18" x14ac:dyDescent="0.3">
      <c r="A1296" s="57" t="str">
        <f t="shared" si="27"/>
        <v>00038845607</v>
      </c>
      <c r="B1296" s="37" t="s">
        <v>683</v>
      </c>
      <c r="C1296" s="40" t="s">
        <v>688</v>
      </c>
      <c r="D1296" s="35">
        <v>45607</v>
      </c>
    </row>
    <row r="1297" spans="1:18" x14ac:dyDescent="0.3">
      <c r="A1297" s="57" t="str">
        <f t="shared" si="27"/>
        <v>011012045607</v>
      </c>
      <c r="B1297" s="37" t="s">
        <v>132</v>
      </c>
      <c r="C1297" s="40" t="s">
        <v>59</v>
      </c>
      <c r="D1297" s="35">
        <v>45607</v>
      </c>
    </row>
    <row r="1298" spans="1:18" x14ac:dyDescent="0.3">
      <c r="A1298" s="57" t="str">
        <f t="shared" si="27"/>
        <v>00012745607</v>
      </c>
      <c r="B1298" s="37" t="s">
        <v>275</v>
      </c>
      <c r="C1298" s="40" t="s">
        <v>1339</v>
      </c>
      <c r="D1298" s="35">
        <v>45607</v>
      </c>
    </row>
    <row r="1299" spans="1:18" x14ac:dyDescent="0.3">
      <c r="A1299" s="57" t="str">
        <f t="shared" si="27"/>
        <v>00042845607</v>
      </c>
      <c r="B1299" s="37" t="s">
        <v>767</v>
      </c>
      <c r="C1299" s="40" t="s">
        <v>762</v>
      </c>
      <c r="D1299" s="35">
        <v>45607</v>
      </c>
    </row>
    <row r="1300" spans="1:18" x14ac:dyDescent="0.3">
      <c r="A1300" s="57" t="str">
        <f t="shared" si="27"/>
        <v>00042745607</v>
      </c>
      <c r="B1300" s="37" t="s">
        <v>780</v>
      </c>
      <c r="C1300" s="40" t="s">
        <v>792</v>
      </c>
      <c r="D1300" s="35">
        <v>45607</v>
      </c>
    </row>
    <row r="1301" spans="1:18" x14ac:dyDescent="0.3">
      <c r="A1301" s="57" t="str">
        <f t="shared" si="27"/>
        <v>00042645607</v>
      </c>
      <c r="B1301" s="37" t="s">
        <v>766</v>
      </c>
      <c r="C1301" s="40" t="s">
        <v>761</v>
      </c>
      <c r="D1301" s="35">
        <v>45607</v>
      </c>
    </row>
    <row r="1302" spans="1:18" x14ac:dyDescent="0.3">
      <c r="A1302" s="57" t="str">
        <f t="shared" si="27"/>
        <v>00042945607</v>
      </c>
      <c r="B1302" s="37" t="s">
        <v>782</v>
      </c>
      <c r="C1302" s="40" t="s">
        <v>793</v>
      </c>
      <c r="D1302" s="35">
        <v>45607</v>
      </c>
    </row>
    <row r="1303" spans="1:18" ht="14.4" x14ac:dyDescent="0.3">
      <c r="A1303" s="57" t="str">
        <f t="shared" si="27"/>
        <v>00011345607</v>
      </c>
      <c r="B1303" s="37" t="s">
        <v>280</v>
      </c>
      <c r="C1303" s="40" t="s">
        <v>26</v>
      </c>
      <c r="D1303" s="35">
        <v>45607</v>
      </c>
      <c r="E1303" s="71">
        <v>200</v>
      </c>
      <c r="F1303" s="107">
        <f>VLOOKUP(B1303,Precios!$A$5:J25465,10,0)</f>
        <v>11221.297999999999</v>
      </c>
      <c r="G1303" s="107">
        <f>+E1303*F1303</f>
        <v>2244259.5999999996</v>
      </c>
      <c r="I1303" s="57" t="s">
        <v>1000</v>
      </c>
      <c r="J1303" s="57" t="s">
        <v>1109</v>
      </c>
      <c r="L1303" s="7" t="s">
        <v>1832</v>
      </c>
      <c r="M1303" s="7" t="s">
        <v>1833</v>
      </c>
      <c r="N1303" s="112">
        <v>30</v>
      </c>
      <c r="O1303" s="113">
        <f>+N1303+D1303</f>
        <v>45637</v>
      </c>
      <c r="P1303" s="117">
        <f>+WEEKDAY(O1303)</f>
        <v>4</v>
      </c>
      <c r="Q1303" s="116">
        <f>+IF(P1303&gt;5,WEEKNUM(O1303)+1,WEEKNUM(O1303))</f>
        <v>50</v>
      </c>
      <c r="R1303" s="116">
        <f>+YEAR(O1303)</f>
        <v>2024</v>
      </c>
    </row>
    <row r="1304" spans="1:18" x14ac:dyDescent="0.3">
      <c r="A1304" s="57" t="str">
        <f t="shared" si="27"/>
        <v>007001045607</v>
      </c>
      <c r="B1304" s="37" t="s">
        <v>143</v>
      </c>
      <c r="C1304" s="40" t="s">
        <v>50</v>
      </c>
      <c r="D1304" s="35">
        <v>45607</v>
      </c>
    </row>
    <row r="1305" spans="1:18" x14ac:dyDescent="0.3">
      <c r="A1305" s="57" t="str">
        <f t="shared" si="27"/>
        <v>00046145607</v>
      </c>
      <c r="B1305" s="37" t="s">
        <v>856</v>
      </c>
      <c r="C1305" s="40" t="s">
        <v>842</v>
      </c>
      <c r="D1305" s="35">
        <v>45607</v>
      </c>
    </row>
    <row r="1306" spans="1:18" x14ac:dyDescent="0.3">
      <c r="A1306" s="57" t="str">
        <f t="shared" si="27"/>
        <v>007000545607</v>
      </c>
      <c r="B1306" s="37" t="s">
        <v>897</v>
      </c>
      <c r="C1306" s="40" t="s">
        <v>1420</v>
      </c>
      <c r="D1306" s="35">
        <v>45607</v>
      </c>
    </row>
    <row r="1307" spans="1:18" x14ac:dyDescent="0.3">
      <c r="A1307" s="57" t="str">
        <f t="shared" si="27"/>
        <v>00020945607</v>
      </c>
      <c r="B1307" s="37" t="s">
        <v>256</v>
      </c>
      <c r="C1307" s="40" t="s">
        <v>255</v>
      </c>
      <c r="D1307" s="35">
        <v>45607</v>
      </c>
    </row>
    <row r="1308" spans="1:18" ht="14.4" x14ac:dyDescent="0.3">
      <c r="A1308" s="57" t="str">
        <f t="shared" si="27"/>
        <v>00035245607</v>
      </c>
      <c r="B1308" s="37" t="s">
        <v>178</v>
      </c>
      <c r="C1308" s="40" t="s">
        <v>351</v>
      </c>
      <c r="D1308" s="35">
        <v>45607</v>
      </c>
      <c r="E1308" s="71">
        <v>3000</v>
      </c>
      <c r="F1308" s="107">
        <f>VLOOKUP(B1308,Precios!$A$5:J25470,10,0)</f>
        <v>779.60396800000001</v>
      </c>
      <c r="G1308" s="107">
        <f>+E1308*F1308</f>
        <v>2338811.9040000001</v>
      </c>
      <c r="H1308" s="7"/>
      <c r="I1308" s="57" t="s">
        <v>1000</v>
      </c>
      <c r="J1308" s="110" t="s">
        <v>1109</v>
      </c>
      <c r="K1308" s="75"/>
      <c r="L1308" s="114" t="s">
        <v>1076</v>
      </c>
      <c r="M1308" s="114" t="s">
        <v>1077</v>
      </c>
      <c r="N1308" s="112">
        <v>60</v>
      </c>
      <c r="O1308" s="113">
        <f>+N1308+D1308</f>
        <v>45667</v>
      </c>
      <c r="P1308" s="117">
        <f>+WEEKDAY(O1308)</f>
        <v>6</v>
      </c>
      <c r="Q1308" s="116">
        <f>+IF(P1308&gt;5,WEEKNUM(O1308)+1,WEEKNUM(O1308))</f>
        <v>3</v>
      </c>
      <c r="R1308" s="116">
        <f>+YEAR(O1308)</f>
        <v>2025</v>
      </c>
    </row>
    <row r="1309" spans="1:18" x14ac:dyDescent="0.3">
      <c r="A1309" s="57" t="str">
        <f t="shared" si="27"/>
        <v>00034045607</v>
      </c>
      <c r="B1309" s="37" t="s">
        <v>189</v>
      </c>
      <c r="C1309" s="40" t="s">
        <v>57</v>
      </c>
      <c r="D1309" s="35">
        <v>45607</v>
      </c>
    </row>
    <row r="1310" spans="1:18" x14ac:dyDescent="0.3">
      <c r="A1310" s="57" t="str">
        <f t="shared" si="27"/>
        <v>00017045607</v>
      </c>
      <c r="B1310" s="37" t="s">
        <v>273</v>
      </c>
      <c r="C1310" s="40" t="s">
        <v>27</v>
      </c>
      <c r="D1310" s="35">
        <v>45607</v>
      </c>
    </row>
    <row r="1311" spans="1:18" ht="14.4" x14ac:dyDescent="0.3">
      <c r="A1311" s="57" t="str">
        <f t="shared" si="27"/>
        <v>00040345607</v>
      </c>
      <c r="B1311" s="37" t="s">
        <v>716</v>
      </c>
      <c r="C1311" s="40" t="s">
        <v>732</v>
      </c>
      <c r="D1311" s="35">
        <v>45607</v>
      </c>
      <c r="E1311" s="71">
        <v>1000</v>
      </c>
      <c r="F1311" s="107">
        <f>VLOOKUP(B1311,Precios!$A$5:J25452,10,0)</f>
        <v>2101.5279999999998</v>
      </c>
      <c r="G1311" s="107">
        <f>+E1311*F1311</f>
        <v>2101528</v>
      </c>
      <c r="I1311" s="110" t="s">
        <v>1000</v>
      </c>
      <c r="J1311" s="110" t="s">
        <v>1109</v>
      </c>
      <c r="K1311" s="75"/>
      <c r="L1311" s="114" t="s">
        <v>1068</v>
      </c>
      <c r="M1311" s="114" t="s">
        <v>1069</v>
      </c>
      <c r="N1311" s="112">
        <v>45</v>
      </c>
      <c r="O1311" s="113">
        <f>+N1311+D1311</f>
        <v>45652</v>
      </c>
      <c r="P1311" s="117">
        <f>+WEEKDAY(O1311)</f>
        <v>5</v>
      </c>
      <c r="Q1311" s="116">
        <f>+IF(P1311&gt;5,WEEKNUM(O1311)+1,WEEKNUM(O1311))</f>
        <v>52</v>
      </c>
      <c r="R1311" s="116">
        <f>+YEAR(O1311)</f>
        <v>2024</v>
      </c>
    </row>
    <row r="1312" spans="1:18" x14ac:dyDescent="0.3">
      <c r="A1312" s="57" t="str">
        <f t="shared" si="27"/>
        <v>011005445607</v>
      </c>
      <c r="B1312" s="37" t="s">
        <v>134</v>
      </c>
      <c r="C1312" s="40" t="s">
        <v>441</v>
      </c>
      <c r="D1312" s="35">
        <v>45607</v>
      </c>
    </row>
    <row r="1313" spans="1:4" x14ac:dyDescent="0.3">
      <c r="A1313" s="57" t="str">
        <f t="shared" si="27"/>
        <v>00040845607</v>
      </c>
      <c r="B1313" s="37" t="s">
        <v>747</v>
      </c>
      <c r="C1313" s="40" t="s">
        <v>736</v>
      </c>
      <c r="D1313" s="35">
        <v>45607</v>
      </c>
    </row>
    <row r="1314" spans="1:4" x14ac:dyDescent="0.3">
      <c r="A1314" s="57" t="str">
        <f t="shared" ref="A1314:A1377" si="28">+TRIM(B1314)&amp;D1314</f>
        <v>0000245607</v>
      </c>
      <c r="B1314" s="37" t="s">
        <v>692</v>
      </c>
      <c r="C1314" s="40" t="s">
        <v>693</v>
      </c>
      <c r="D1314" s="35">
        <v>45607</v>
      </c>
    </row>
    <row r="1315" spans="1:4" x14ac:dyDescent="0.3">
      <c r="A1315" s="57" t="str">
        <f t="shared" si="28"/>
        <v>00023845607</v>
      </c>
      <c r="B1315" s="37" t="s">
        <v>249</v>
      </c>
      <c r="C1315" s="40" t="s">
        <v>78</v>
      </c>
      <c r="D1315" s="35">
        <v>45607</v>
      </c>
    </row>
    <row r="1316" spans="1:4" x14ac:dyDescent="0.3">
      <c r="A1316" s="57" t="str">
        <f t="shared" si="28"/>
        <v>00034345607</v>
      </c>
      <c r="B1316" s="37" t="s">
        <v>187</v>
      </c>
      <c r="C1316" s="40" t="s">
        <v>34</v>
      </c>
      <c r="D1316" s="35">
        <v>45607</v>
      </c>
    </row>
    <row r="1317" spans="1:4" x14ac:dyDescent="0.3">
      <c r="A1317" s="57" t="str">
        <f t="shared" si="28"/>
        <v>00034445607</v>
      </c>
      <c r="B1317" s="37" t="s">
        <v>186</v>
      </c>
      <c r="C1317" s="40" t="s">
        <v>347</v>
      </c>
      <c r="D1317" s="35">
        <v>45607</v>
      </c>
    </row>
    <row r="1318" spans="1:4" x14ac:dyDescent="0.3">
      <c r="A1318" s="57" t="str">
        <f t="shared" si="28"/>
        <v>00035545607</v>
      </c>
      <c r="B1318" s="37" t="s">
        <v>176</v>
      </c>
      <c r="C1318" s="40" t="s">
        <v>38</v>
      </c>
      <c r="D1318" s="35">
        <v>45607</v>
      </c>
    </row>
    <row r="1319" spans="1:4" x14ac:dyDescent="0.3">
      <c r="A1319" s="57" t="str">
        <f t="shared" si="28"/>
        <v>00036545607</v>
      </c>
      <c r="B1319" s="37" t="s">
        <v>320</v>
      </c>
      <c r="C1319" s="40" t="s">
        <v>354</v>
      </c>
      <c r="D1319" s="35">
        <v>45607</v>
      </c>
    </row>
    <row r="1320" spans="1:4" x14ac:dyDescent="0.3">
      <c r="A1320" s="57" t="str">
        <f t="shared" si="28"/>
        <v>004001845607</v>
      </c>
      <c r="B1320" s="37" t="s">
        <v>152</v>
      </c>
      <c r="C1320" s="40" t="s">
        <v>58</v>
      </c>
      <c r="D1320" s="35">
        <v>45607</v>
      </c>
    </row>
    <row r="1321" spans="1:4" x14ac:dyDescent="0.3">
      <c r="A1321" s="57" t="str">
        <f t="shared" si="28"/>
        <v>004000545607</v>
      </c>
      <c r="B1321" s="37" t="s">
        <v>155</v>
      </c>
      <c r="C1321" s="40" t="s">
        <v>45</v>
      </c>
      <c r="D1321" s="35">
        <v>45607</v>
      </c>
    </row>
    <row r="1322" spans="1:4" x14ac:dyDescent="0.3">
      <c r="A1322" s="57" t="str">
        <f t="shared" si="28"/>
        <v>004000645607</v>
      </c>
      <c r="B1322" s="37" t="s">
        <v>658</v>
      </c>
      <c r="C1322" s="40" t="s">
        <v>647</v>
      </c>
      <c r="D1322" s="35">
        <v>45607</v>
      </c>
    </row>
    <row r="1323" spans="1:4" x14ac:dyDescent="0.3">
      <c r="A1323" s="57" t="str">
        <f t="shared" si="28"/>
        <v>004001045607</v>
      </c>
      <c r="B1323" s="37" t="s">
        <v>659</v>
      </c>
      <c r="C1323" s="40" t="s">
        <v>671</v>
      </c>
      <c r="D1323" s="35">
        <v>45607</v>
      </c>
    </row>
    <row r="1324" spans="1:4" x14ac:dyDescent="0.3">
      <c r="A1324" s="57" t="str">
        <f t="shared" si="28"/>
        <v>004001145607</v>
      </c>
      <c r="B1324" s="37" t="s">
        <v>660</v>
      </c>
      <c r="C1324" s="40" t="s">
        <v>649</v>
      </c>
      <c r="D1324" s="35">
        <v>45607</v>
      </c>
    </row>
    <row r="1325" spans="1:4" x14ac:dyDescent="0.3">
      <c r="A1325" s="57" t="str">
        <f t="shared" si="28"/>
        <v>00034545607</v>
      </c>
      <c r="B1325" s="37" t="s">
        <v>185</v>
      </c>
      <c r="C1325" s="40" t="s">
        <v>888</v>
      </c>
      <c r="D1325" s="35">
        <v>45607</v>
      </c>
    </row>
    <row r="1326" spans="1:4" x14ac:dyDescent="0.3">
      <c r="A1326" s="57" t="str">
        <f t="shared" si="28"/>
        <v>004000145607</v>
      </c>
      <c r="B1326" s="37" t="s">
        <v>828</v>
      </c>
      <c r="C1326" s="40" t="s">
        <v>852</v>
      </c>
      <c r="D1326" s="35">
        <v>45607</v>
      </c>
    </row>
    <row r="1327" spans="1:4" x14ac:dyDescent="0.3">
      <c r="A1327" s="57" t="str">
        <f t="shared" si="28"/>
        <v>004000445607</v>
      </c>
      <c r="B1327" s="37" t="s">
        <v>657</v>
      </c>
      <c r="C1327" s="40" t="s">
        <v>646</v>
      </c>
      <c r="D1327" s="35">
        <v>45607</v>
      </c>
    </row>
    <row r="1328" spans="1:4" x14ac:dyDescent="0.3">
      <c r="A1328" s="57" t="str">
        <f t="shared" si="28"/>
        <v>00047745607</v>
      </c>
      <c r="B1328" s="37" t="s">
        <v>904</v>
      </c>
      <c r="C1328" s="40" t="s">
        <v>893</v>
      </c>
      <c r="D1328" s="35">
        <v>45607</v>
      </c>
    </row>
    <row r="1329" spans="1:18" x14ac:dyDescent="0.3">
      <c r="A1329" s="57" t="str">
        <f t="shared" si="28"/>
        <v>00042045607</v>
      </c>
      <c r="B1329" s="37" t="s">
        <v>752</v>
      </c>
      <c r="C1329" s="40" t="s">
        <v>755</v>
      </c>
      <c r="D1329" s="35">
        <v>45607</v>
      </c>
    </row>
    <row r="1330" spans="1:18" x14ac:dyDescent="0.3">
      <c r="A1330" s="57" t="str">
        <f t="shared" si="28"/>
        <v>004000745607</v>
      </c>
      <c r="B1330" s="37" t="s">
        <v>153</v>
      </c>
      <c r="C1330" s="40" t="s">
        <v>46</v>
      </c>
      <c r="D1330" s="35">
        <v>45607</v>
      </c>
    </row>
    <row r="1331" spans="1:18" ht="14.4" x14ac:dyDescent="0.3">
      <c r="A1331" s="57" t="str">
        <f t="shared" si="28"/>
        <v>00037245607</v>
      </c>
      <c r="B1331" s="37" t="s">
        <v>599</v>
      </c>
      <c r="C1331" s="40" t="s">
        <v>982</v>
      </c>
      <c r="D1331" s="35">
        <v>45607</v>
      </c>
      <c r="F1331" s="107">
        <f>VLOOKUP(B1331,Precios!$A$5:J25540,10,0)</f>
        <v>1189.8050999999998</v>
      </c>
      <c r="G1331" s="107">
        <f>+E1331*F1331</f>
        <v>0</v>
      </c>
      <c r="I1331" s="57"/>
      <c r="J1331" s="57"/>
      <c r="K1331" s="75"/>
      <c r="L1331" s="114"/>
      <c r="M1331" s="114"/>
      <c r="O1331" s="113">
        <f>+N1331+D1331</f>
        <v>45607</v>
      </c>
      <c r="P1331" s="117">
        <f>+WEEKDAY(O1331)</f>
        <v>2</v>
      </c>
      <c r="Q1331" s="116">
        <f>+IF(P1331&gt;5,WEEKNUM(O1331)+1,WEEKNUM(O1331))</f>
        <v>46</v>
      </c>
      <c r="R1331" s="116">
        <f>+YEAR(O1331)</f>
        <v>2024</v>
      </c>
    </row>
    <row r="1332" spans="1:18" x14ac:dyDescent="0.3">
      <c r="A1332" s="57" t="str">
        <f t="shared" si="28"/>
        <v>00046245607</v>
      </c>
      <c r="B1332" s="37" t="s">
        <v>895</v>
      </c>
      <c r="C1332" s="40" t="s">
        <v>983</v>
      </c>
      <c r="D1332" s="35">
        <v>45607</v>
      </c>
    </row>
    <row r="1333" spans="1:18" x14ac:dyDescent="0.3">
      <c r="A1333" s="57" t="str">
        <f t="shared" si="28"/>
        <v>00027345607</v>
      </c>
      <c r="B1333" s="37" t="s">
        <v>238</v>
      </c>
      <c r="C1333" s="40" t="s">
        <v>82</v>
      </c>
      <c r="D1333" s="35">
        <v>45607</v>
      </c>
    </row>
    <row r="1334" spans="1:18" x14ac:dyDescent="0.3">
      <c r="A1334" s="57" t="str">
        <f t="shared" si="28"/>
        <v>00017245607</v>
      </c>
      <c r="B1334" s="37" t="s">
        <v>270</v>
      </c>
      <c r="C1334" s="40" t="s">
        <v>315</v>
      </c>
      <c r="D1334" s="35">
        <v>45607</v>
      </c>
    </row>
    <row r="1335" spans="1:18" x14ac:dyDescent="0.3">
      <c r="A1335" s="57" t="str">
        <f t="shared" si="28"/>
        <v>009003045607</v>
      </c>
      <c r="B1335" s="37" t="s">
        <v>137</v>
      </c>
      <c r="C1335" s="40" t="s">
        <v>52</v>
      </c>
      <c r="D1335" s="35">
        <v>45607</v>
      </c>
    </row>
    <row r="1336" spans="1:18" x14ac:dyDescent="0.3">
      <c r="A1336" s="57" t="str">
        <f t="shared" si="28"/>
        <v>009000645607</v>
      </c>
      <c r="B1336" s="37" t="s">
        <v>139</v>
      </c>
      <c r="C1336" s="40" t="s">
        <v>51</v>
      </c>
      <c r="D1336" s="35">
        <v>45607</v>
      </c>
    </row>
    <row r="1337" spans="1:18" x14ac:dyDescent="0.3">
      <c r="A1337" s="57" t="str">
        <f t="shared" si="28"/>
        <v>009002645607</v>
      </c>
      <c r="B1337" s="37" t="s">
        <v>666</v>
      </c>
      <c r="C1337" s="40" t="s">
        <v>672</v>
      </c>
      <c r="D1337" s="35">
        <v>45607</v>
      </c>
    </row>
    <row r="1338" spans="1:18" x14ac:dyDescent="0.3">
      <c r="A1338" s="57" t="str">
        <f t="shared" si="28"/>
        <v>005000945607</v>
      </c>
      <c r="B1338" s="37" t="s">
        <v>379</v>
      </c>
      <c r="C1338" s="40" t="s">
        <v>355</v>
      </c>
      <c r="D1338" s="35">
        <v>45607</v>
      </c>
    </row>
    <row r="1339" spans="1:18" x14ac:dyDescent="0.3">
      <c r="A1339" s="57" t="str">
        <f t="shared" si="28"/>
        <v>009000345607</v>
      </c>
      <c r="B1339" s="37" t="s">
        <v>638</v>
      </c>
      <c r="C1339" s="40" t="s">
        <v>1202</v>
      </c>
      <c r="D1339" s="35">
        <v>45607</v>
      </c>
    </row>
    <row r="1340" spans="1:18" x14ac:dyDescent="0.3">
      <c r="A1340" s="57" t="str">
        <f t="shared" si="28"/>
        <v>0005270145607</v>
      </c>
      <c r="B1340" s="37" t="s">
        <v>1257</v>
      </c>
      <c r="C1340" s="40" t="s">
        <v>1258</v>
      </c>
      <c r="D1340" s="35">
        <v>45607</v>
      </c>
    </row>
    <row r="1341" spans="1:18" x14ac:dyDescent="0.3">
      <c r="A1341" s="57" t="str">
        <f t="shared" si="28"/>
        <v>00049645607</v>
      </c>
      <c r="B1341" s="37" t="s">
        <v>971</v>
      </c>
      <c r="C1341" s="40" t="s">
        <v>969</v>
      </c>
      <c r="D1341" s="35">
        <v>45607</v>
      </c>
    </row>
    <row r="1342" spans="1:18" x14ac:dyDescent="0.3">
      <c r="A1342" s="57" t="str">
        <f t="shared" si="28"/>
        <v>00053045607</v>
      </c>
      <c r="B1342" s="37" t="s">
        <v>1206</v>
      </c>
      <c r="C1342" s="40" t="s">
        <v>1207</v>
      </c>
      <c r="D1342" s="35">
        <v>45607</v>
      </c>
    </row>
    <row r="1343" spans="1:18" x14ac:dyDescent="0.3">
      <c r="A1343" s="57" t="str">
        <f t="shared" si="28"/>
        <v>0004520345607</v>
      </c>
      <c r="B1343" s="37" t="s">
        <v>1253</v>
      </c>
      <c r="C1343" s="40" t="s">
        <v>990</v>
      </c>
      <c r="D1343" s="35">
        <v>45607</v>
      </c>
    </row>
    <row r="1344" spans="1:18" x14ac:dyDescent="0.3">
      <c r="A1344" s="57" t="str">
        <f t="shared" si="28"/>
        <v>0004790245607</v>
      </c>
      <c r="B1344" s="37" t="s">
        <v>1288</v>
      </c>
      <c r="C1344" s="40" t="s">
        <v>878</v>
      </c>
      <c r="D1344" s="35">
        <v>45607</v>
      </c>
    </row>
    <row r="1345" spans="1:4" x14ac:dyDescent="0.3">
      <c r="A1345" s="57" t="str">
        <f t="shared" si="28"/>
        <v>00052445607</v>
      </c>
      <c r="B1345" s="37" t="s">
        <v>997</v>
      </c>
      <c r="C1345" s="40" t="s">
        <v>998</v>
      </c>
      <c r="D1345" s="35">
        <v>45607</v>
      </c>
    </row>
    <row r="1346" spans="1:4" x14ac:dyDescent="0.3">
      <c r="A1346" s="57" t="str">
        <f t="shared" si="28"/>
        <v>00043445607</v>
      </c>
      <c r="B1346" s="37" t="s">
        <v>1018</v>
      </c>
      <c r="C1346" s="40" t="s">
        <v>1019</v>
      </c>
      <c r="D1346" s="35">
        <v>45607</v>
      </c>
    </row>
    <row r="1347" spans="1:4" x14ac:dyDescent="0.3">
      <c r="A1347" s="57" t="str">
        <f t="shared" si="28"/>
        <v>00001045607</v>
      </c>
      <c r="B1347" s="37" t="s">
        <v>1004</v>
      </c>
      <c r="C1347" s="40" t="s">
        <v>1498</v>
      </c>
      <c r="D1347" s="35">
        <v>45607</v>
      </c>
    </row>
    <row r="1348" spans="1:4" x14ac:dyDescent="0.3">
      <c r="A1348" s="57" t="str">
        <f t="shared" si="28"/>
        <v>0003600345607</v>
      </c>
      <c r="B1348" s="37" t="s">
        <v>1499</v>
      </c>
      <c r="C1348" s="40" t="s">
        <v>87</v>
      </c>
      <c r="D1348" s="35">
        <v>45607</v>
      </c>
    </row>
    <row r="1349" spans="1:4" x14ac:dyDescent="0.3">
      <c r="A1349" s="57" t="str">
        <f t="shared" si="28"/>
        <v>0003610245607</v>
      </c>
      <c r="B1349" s="37" t="s">
        <v>1501</v>
      </c>
      <c r="C1349" s="40" t="s">
        <v>40</v>
      </c>
      <c r="D1349" s="35">
        <v>45607</v>
      </c>
    </row>
    <row r="1350" spans="1:4" x14ac:dyDescent="0.3">
      <c r="A1350" s="57" t="str">
        <f t="shared" si="28"/>
        <v>10008745607</v>
      </c>
      <c r="B1350" s="37" t="s">
        <v>1022</v>
      </c>
      <c r="C1350" s="40" t="s">
        <v>1503</v>
      </c>
      <c r="D1350" s="35">
        <v>45607</v>
      </c>
    </row>
    <row r="1351" spans="1:4" x14ac:dyDescent="0.3">
      <c r="A1351" s="57" t="str">
        <f t="shared" si="28"/>
        <v>0003620245607</v>
      </c>
      <c r="B1351" s="37" t="s">
        <v>1504</v>
      </c>
      <c r="C1351" s="336" t="s">
        <v>41</v>
      </c>
      <c r="D1351" s="35">
        <v>45607</v>
      </c>
    </row>
    <row r="1352" spans="1:4" x14ac:dyDescent="0.3">
      <c r="A1352" s="57" t="str">
        <f t="shared" si="28"/>
        <v>PACK0680345607</v>
      </c>
      <c r="B1352" s="37" t="s">
        <v>1479</v>
      </c>
      <c r="C1352" s="40" t="s">
        <v>89</v>
      </c>
      <c r="D1352" s="35">
        <v>45607</v>
      </c>
    </row>
    <row r="1353" spans="1:4" x14ac:dyDescent="0.3">
      <c r="A1353" s="57" t="str">
        <f t="shared" si="28"/>
        <v>0004230145607</v>
      </c>
      <c r="B1353" s="37" t="s">
        <v>1473</v>
      </c>
      <c r="C1353" s="40" t="s">
        <v>769</v>
      </c>
      <c r="D1353" s="35">
        <v>45607</v>
      </c>
    </row>
    <row r="1354" spans="1:4" x14ac:dyDescent="0.3">
      <c r="A1354" s="57" t="str">
        <f t="shared" si="28"/>
        <v>0003150245607</v>
      </c>
      <c r="B1354" s="37" t="s">
        <v>1513</v>
      </c>
      <c r="C1354" s="40" t="s">
        <v>83</v>
      </c>
      <c r="D1354" s="35">
        <v>45607</v>
      </c>
    </row>
    <row r="1355" spans="1:4" x14ac:dyDescent="0.3">
      <c r="A1355" s="57" t="str">
        <f t="shared" si="28"/>
        <v>0003160245607</v>
      </c>
      <c r="B1355" s="37" t="s">
        <v>1514</v>
      </c>
      <c r="C1355" s="40" t="s">
        <v>84</v>
      </c>
      <c r="D1355" s="35">
        <v>45607</v>
      </c>
    </row>
    <row r="1356" spans="1:4" x14ac:dyDescent="0.3">
      <c r="A1356" s="57" t="str">
        <f t="shared" si="28"/>
        <v>PACK0670345607</v>
      </c>
      <c r="B1356" s="37" t="s">
        <v>1480</v>
      </c>
      <c r="C1356" s="40" t="s">
        <v>113</v>
      </c>
      <c r="D1356" s="35">
        <v>45607</v>
      </c>
    </row>
    <row r="1357" spans="1:4" x14ac:dyDescent="0.3">
      <c r="A1357" s="57" t="str">
        <f t="shared" si="28"/>
        <v>0002780145607</v>
      </c>
      <c r="B1357" s="37" t="s">
        <v>1472</v>
      </c>
      <c r="C1357" s="40" t="s">
        <v>69</v>
      </c>
      <c r="D1357" s="35">
        <v>45607</v>
      </c>
    </row>
    <row r="1358" spans="1:4" x14ac:dyDescent="0.3">
      <c r="A1358" s="57" t="str">
        <f t="shared" si="28"/>
        <v>0002760145607</v>
      </c>
      <c r="B1358" s="37" t="s">
        <v>1471</v>
      </c>
      <c r="C1358" s="40" t="s">
        <v>67</v>
      </c>
      <c r="D1358" s="35">
        <v>45607</v>
      </c>
    </row>
    <row r="1359" spans="1:4" x14ac:dyDescent="0.3">
      <c r="A1359" s="57" t="str">
        <f t="shared" si="28"/>
        <v>0002790145607</v>
      </c>
      <c r="B1359" s="37" t="s">
        <v>1470</v>
      </c>
      <c r="C1359" s="40" t="s">
        <v>62</v>
      </c>
      <c r="D1359" s="35">
        <v>45607</v>
      </c>
    </row>
    <row r="1360" spans="1:4" x14ac:dyDescent="0.3">
      <c r="A1360" s="57" t="str">
        <f t="shared" si="28"/>
        <v>0011008945607</v>
      </c>
      <c r="B1360" s="37" t="s">
        <v>966</v>
      </c>
      <c r="C1360" s="40" t="s">
        <v>1828</v>
      </c>
      <c r="D1360" s="35">
        <v>45607</v>
      </c>
    </row>
    <row r="1361" spans="1:18" x14ac:dyDescent="0.3">
      <c r="A1361" s="57" t="str">
        <f t="shared" si="28"/>
        <v>0003630245607</v>
      </c>
      <c r="B1361" s="37" t="s">
        <v>1512</v>
      </c>
      <c r="C1361" s="40" t="s">
        <v>42</v>
      </c>
      <c r="D1361" s="35">
        <v>45607</v>
      </c>
    </row>
    <row r="1362" spans="1:18" x14ac:dyDescent="0.3">
      <c r="A1362" s="57" t="str">
        <f t="shared" si="28"/>
        <v>0004720345607</v>
      </c>
      <c r="B1362" s="37" t="s">
        <v>1336</v>
      </c>
      <c r="C1362" s="40" t="s">
        <v>1848</v>
      </c>
      <c r="D1362" s="35">
        <v>45607</v>
      </c>
    </row>
    <row r="1363" spans="1:18" x14ac:dyDescent="0.3">
      <c r="A1363" s="57" t="str">
        <f t="shared" si="28"/>
        <v>00054445607</v>
      </c>
      <c r="B1363" s="37" t="s">
        <v>1956</v>
      </c>
      <c r="C1363" s="40" t="s">
        <v>1957</v>
      </c>
      <c r="D1363" s="35">
        <v>45607</v>
      </c>
    </row>
    <row r="1364" spans="1:18" x14ac:dyDescent="0.3">
      <c r="A1364" s="57" t="str">
        <f t="shared" si="28"/>
        <v>00050045607</v>
      </c>
      <c r="B1364" s="37" t="s">
        <v>975</v>
      </c>
      <c r="C1364" s="40" t="s">
        <v>1413</v>
      </c>
      <c r="D1364" s="35">
        <v>45607</v>
      </c>
    </row>
    <row r="1365" spans="1:18" x14ac:dyDescent="0.3">
      <c r="A1365" s="57" t="str">
        <f t="shared" si="28"/>
        <v>00050145607</v>
      </c>
      <c r="B1365" s="37" t="s">
        <v>980</v>
      </c>
      <c r="C1365" s="40" t="s">
        <v>2151</v>
      </c>
      <c r="D1365" s="35">
        <v>45607</v>
      </c>
    </row>
    <row r="1366" spans="1:18" ht="14.4" x14ac:dyDescent="0.3">
      <c r="A1366" s="57" t="str">
        <f t="shared" si="28"/>
        <v>0003910345607</v>
      </c>
      <c r="B1366" s="37" t="s">
        <v>1296</v>
      </c>
      <c r="C1366" s="40" t="s">
        <v>687</v>
      </c>
      <c r="D1366" s="35">
        <v>45607</v>
      </c>
      <c r="E1366" s="71">
        <f>17*280</f>
        <v>4760</v>
      </c>
      <c r="F1366" s="107">
        <f>VLOOKUP(B1366,Precios!$A$5:J25573,10,0)</f>
        <v>932.18399999999997</v>
      </c>
      <c r="G1366" s="107">
        <f>+E1366*F1366</f>
        <v>4437195.84</v>
      </c>
      <c r="I1366" s="110" t="s">
        <v>1000</v>
      </c>
      <c r="J1366" s="110" t="s">
        <v>1109</v>
      </c>
      <c r="L1366" s="114" t="s">
        <v>1083</v>
      </c>
      <c r="M1366" s="114" t="s">
        <v>1084</v>
      </c>
      <c r="N1366" s="112">
        <v>45</v>
      </c>
      <c r="O1366" s="113">
        <f>+N1366+D1366</f>
        <v>45652</v>
      </c>
      <c r="P1366" s="117">
        <f>+WEEKDAY(O1366)</f>
        <v>5</v>
      </c>
      <c r="Q1366" s="116">
        <f>+IF(P1366&gt;5,WEEKNUM(O1366)+1,WEEKNUM(O1366))</f>
        <v>52</v>
      </c>
      <c r="R1366" s="116">
        <f>+YEAR(O1366)</f>
        <v>2024</v>
      </c>
    </row>
    <row r="1367" spans="1:18" x14ac:dyDescent="0.3">
      <c r="A1367" s="57" t="str">
        <f t="shared" si="28"/>
        <v>0004210145607</v>
      </c>
      <c r="B1367" s="37" t="s">
        <v>1448</v>
      </c>
      <c r="C1367" s="40" t="s">
        <v>758</v>
      </c>
      <c r="D1367" s="35">
        <v>45607</v>
      </c>
    </row>
    <row r="1368" spans="1:18" x14ac:dyDescent="0.3">
      <c r="A1368" s="57" t="str">
        <f t="shared" si="28"/>
        <v>PACK0860345607</v>
      </c>
      <c r="B1368" s="37" t="s">
        <v>1774</v>
      </c>
      <c r="C1368" s="40" t="s">
        <v>322</v>
      </c>
      <c r="D1368" s="35">
        <v>45607</v>
      </c>
    </row>
    <row r="1369" spans="1:18" x14ac:dyDescent="0.3">
      <c r="A1369" s="57" t="str">
        <f t="shared" si="28"/>
        <v>00053645607</v>
      </c>
      <c r="B1369" s="37" t="s">
        <v>1845</v>
      </c>
      <c r="C1369" s="40" t="s">
        <v>1846</v>
      </c>
      <c r="D1369" s="35">
        <v>45607</v>
      </c>
    </row>
    <row r="1370" spans="1:18" x14ac:dyDescent="0.3">
      <c r="A1370" s="57" t="str">
        <f t="shared" si="28"/>
        <v>0005510045607</v>
      </c>
      <c r="B1370" s="37" t="s">
        <v>2020</v>
      </c>
      <c r="C1370" s="40" t="s">
        <v>2021</v>
      </c>
      <c r="D1370" s="35">
        <v>45607</v>
      </c>
    </row>
    <row r="1371" spans="1:18" x14ac:dyDescent="0.3">
      <c r="A1371" s="57" t="str">
        <f t="shared" si="28"/>
        <v>0005470045607</v>
      </c>
      <c r="B1371" s="37" t="s">
        <v>2023</v>
      </c>
      <c r="C1371" s="40" t="s">
        <v>2024</v>
      </c>
      <c r="D1371" s="35">
        <v>45607</v>
      </c>
    </row>
    <row r="1372" spans="1:18" x14ac:dyDescent="0.3">
      <c r="A1372" s="57" t="str">
        <f t="shared" si="28"/>
        <v>0005480045607</v>
      </c>
      <c r="B1372" s="37" t="s">
        <v>2026</v>
      </c>
      <c r="C1372" s="40" t="s">
        <v>2027</v>
      </c>
      <c r="D1372" s="35">
        <v>45607</v>
      </c>
    </row>
    <row r="1373" spans="1:18" x14ac:dyDescent="0.3">
      <c r="A1373" s="57" t="str">
        <f t="shared" si="28"/>
        <v>00054545607</v>
      </c>
      <c r="B1373" s="37" t="s">
        <v>1975</v>
      </c>
      <c r="C1373" s="40" t="s">
        <v>1976</v>
      </c>
      <c r="D1373" s="35">
        <v>45607</v>
      </c>
    </row>
    <row r="1374" spans="1:18" ht="14.4" x14ac:dyDescent="0.3">
      <c r="A1374" s="57" t="str">
        <f t="shared" si="28"/>
        <v>00054745607</v>
      </c>
      <c r="B1374" s="37" t="s">
        <v>2036</v>
      </c>
      <c r="C1374" s="40" t="s">
        <v>2042</v>
      </c>
      <c r="D1374" s="35">
        <v>45607</v>
      </c>
      <c r="E1374" s="71">
        <v>5000</v>
      </c>
      <c r="F1374" s="107">
        <f>VLOOKUP(B1374,Precios!$A$5:J25539,10,0)</f>
        <v>6209.72</v>
      </c>
      <c r="G1374" s="107">
        <f>+E1374*F1374</f>
        <v>31048600</v>
      </c>
      <c r="H1374" s="34" t="s">
        <v>2193</v>
      </c>
      <c r="I1374" s="57" t="s">
        <v>1000</v>
      </c>
      <c r="J1374" s="57" t="s">
        <v>1109</v>
      </c>
      <c r="K1374" s="75"/>
      <c r="L1374" s="7" t="s">
        <v>1984</v>
      </c>
      <c r="M1374" s="7" t="s">
        <v>1985</v>
      </c>
      <c r="N1374" s="112">
        <v>40</v>
      </c>
      <c r="O1374" s="113">
        <f>+N1374+D1374</f>
        <v>45647</v>
      </c>
      <c r="P1374" s="117">
        <f>+WEEKDAY(O1374)</f>
        <v>7</v>
      </c>
      <c r="Q1374" s="116">
        <f>+IF(P1374&gt;5,WEEKNUM(O1374)+1,WEEKNUM(O1374))</f>
        <v>52</v>
      </c>
      <c r="R1374" s="116">
        <f>+YEAR(O1374)</f>
        <v>2024</v>
      </c>
    </row>
    <row r="1375" spans="1:18" x14ac:dyDescent="0.3">
      <c r="A1375" s="57" t="str">
        <f t="shared" si="28"/>
        <v>0003580145607</v>
      </c>
      <c r="B1375" s="37" t="s">
        <v>1474</v>
      </c>
      <c r="C1375" s="40" t="s">
        <v>171</v>
      </c>
      <c r="D1375" s="35">
        <v>45607</v>
      </c>
    </row>
    <row r="1376" spans="1:18" x14ac:dyDescent="0.3">
      <c r="A1376" s="57" t="str">
        <f t="shared" si="28"/>
        <v>0004220145607</v>
      </c>
      <c r="B1376" s="37" t="s">
        <v>1467</v>
      </c>
      <c r="C1376" s="40" t="s">
        <v>759</v>
      </c>
      <c r="D1376" s="35">
        <v>45607</v>
      </c>
    </row>
    <row r="1377" spans="1:18" x14ac:dyDescent="0.3">
      <c r="A1377" s="57" t="str">
        <f t="shared" si="28"/>
        <v>00035C45607</v>
      </c>
      <c r="B1377" s="37" t="s">
        <v>2098</v>
      </c>
      <c r="C1377" s="40" t="s">
        <v>2115</v>
      </c>
      <c r="D1377" s="35">
        <v>45607</v>
      </c>
    </row>
    <row r="1378" spans="1:18" ht="14.4" x14ac:dyDescent="0.3">
      <c r="A1378" s="57" t="str">
        <f t="shared" ref="A1378:A1441" si="29">+TRIM(B1378)&amp;D1378</f>
        <v>00034C45607</v>
      </c>
      <c r="B1378" s="37" t="s">
        <v>2097</v>
      </c>
      <c r="C1378" s="40" t="s">
        <v>2125</v>
      </c>
      <c r="D1378" s="35">
        <v>45607</v>
      </c>
      <c r="E1378" s="71">
        <f>1575*2</f>
        <v>3150</v>
      </c>
      <c r="F1378" s="107">
        <f>VLOOKUP(B1378,Precios!$A$5:J25531,10,0)</f>
        <v>493.94620000000003</v>
      </c>
      <c r="G1378" s="107">
        <f>+E1378*F1378</f>
        <v>1555930.53</v>
      </c>
      <c r="I1378" s="110" t="s">
        <v>1000</v>
      </c>
      <c r="J1378" s="110" t="s">
        <v>1109</v>
      </c>
      <c r="K1378" s="75"/>
      <c r="L1378" s="114" t="s">
        <v>1083</v>
      </c>
      <c r="M1378" s="114" t="s">
        <v>1084</v>
      </c>
      <c r="N1378" s="112">
        <v>45</v>
      </c>
      <c r="O1378" s="113">
        <f>+N1378+D1378</f>
        <v>45652</v>
      </c>
      <c r="P1378" s="117">
        <f>+WEEKDAY(O1378)</f>
        <v>5</v>
      </c>
      <c r="Q1378" s="116">
        <f>+IF(P1378&gt;5,WEEKNUM(O1378)+1,WEEKNUM(O1378))</f>
        <v>52</v>
      </c>
      <c r="R1378" s="116">
        <f>+YEAR(O1378)</f>
        <v>2024</v>
      </c>
    </row>
    <row r="1379" spans="1:18" ht="14.4" x14ac:dyDescent="0.3">
      <c r="A1379" s="57" t="str">
        <f t="shared" si="29"/>
        <v>0003740345607</v>
      </c>
      <c r="B1379" s="37" t="s">
        <v>1466</v>
      </c>
      <c r="C1379" s="40" t="s">
        <v>841</v>
      </c>
      <c r="D1379" s="35">
        <v>45607</v>
      </c>
      <c r="E1379" s="71">
        <v>1</v>
      </c>
      <c r="F1379" s="107">
        <f>VLOOKUP(B1379,Precios!$A$5:J25516,10,0)</f>
        <v>11011</v>
      </c>
      <c r="G1379" s="107">
        <f>+E1379*F1379</f>
        <v>11011</v>
      </c>
      <c r="I1379" s="110" t="s">
        <v>1000</v>
      </c>
      <c r="J1379" s="110" t="s">
        <v>1109</v>
      </c>
      <c r="L1379" s="114" t="s">
        <v>1066</v>
      </c>
      <c r="M1379" s="114" t="s">
        <v>1067</v>
      </c>
      <c r="N1379" s="112">
        <v>40</v>
      </c>
      <c r="O1379" s="113">
        <f>+N1379+D1379</f>
        <v>45647</v>
      </c>
      <c r="P1379" s="117">
        <f>+WEEKDAY(O1379)</f>
        <v>7</v>
      </c>
      <c r="Q1379" s="116">
        <f>+IF(P1379&gt;5,WEEKNUM(O1379)+1,WEEKNUM(O1379))</f>
        <v>52</v>
      </c>
      <c r="R1379" s="116">
        <f>+YEAR(O1379)</f>
        <v>2024</v>
      </c>
    </row>
    <row r="1380" spans="1:18" x14ac:dyDescent="0.3">
      <c r="A1380" s="57" t="str">
        <f t="shared" si="29"/>
        <v>0003590145607</v>
      </c>
      <c r="B1380" s="37" t="s">
        <v>1475</v>
      </c>
      <c r="C1380" s="40" t="s">
        <v>352</v>
      </c>
      <c r="D1380" s="35">
        <v>45607</v>
      </c>
    </row>
    <row r="1381" spans="1:18" ht="14.4" x14ac:dyDescent="0.3">
      <c r="A1381" s="57" t="str">
        <f t="shared" si="29"/>
        <v>006000745607</v>
      </c>
      <c r="B1381" s="37" t="s">
        <v>661</v>
      </c>
      <c r="C1381" s="7" t="s">
        <v>1812</v>
      </c>
      <c r="D1381" s="35">
        <v>45607</v>
      </c>
    </row>
    <row r="1382" spans="1:18" x14ac:dyDescent="0.3">
      <c r="A1382" s="57" t="str">
        <f t="shared" si="29"/>
        <v>0005280145607</v>
      </c>
      <c r="B1382" s="37" t="s">
        <v>1248</v>
      </c>
      <c r="C1382" s="40" t="s">
        <v>1091</v>
      </c>
      <c r="D1382" s="35">
        <v>45607</v>
      </c>
    </row>
    <row r="1383" spans="1:18" x14ac:dyDescent="0.3">
      <c r="A1383" s="57" t="str">
        <f t="shared" si="29"/>
        <v>0003730445607</v>
      </c>
      <c r="B1383" s="37" t="s">
        <v>2144</v>
      </c>
      <c r="C1383" s="40" t="s">
        <v>597</v>
      </c>
      <c r="D1383" s="35">
        <v>45607</v>
      </c>
    </row>
    <row r="1384" spans="1:18" x14ac:dyDescent="0.3">
      <c r="A1384" s="57" t="str">
        <f t="shared" si="29"/>
        <v>0004640345607</v>
      </c>
      <c r="B1384" s="37" t="s">
        <v>1476</v>
      </c>
      <c r="C1384" s="40" t="s">
        <v>892</v>
      </c>
      <c r="D1384" s="35">
        <v>45607</v>
      </c>
    </row>
    <row r="1385" spans="1:18" x14ac:dyDescent="0.3">
      <c r="A1385" s="57" t="str">
        <f t="shared" si="29"/>
        <v>00054245607</v>
      </c>
      <c r="B1385" s="37" t="s">
        <v>1070</v>
      </c>
      <c r="C1385" s="40" t="s">
        <v>1955</v>
      </c>
      <c r="D1385" s="35">
        <v>45607</v>
      </c>
    </row>
    <row r="1386" spans="1:18" x14ac:dyDescent="0.3">
      <c r="A1386" s="57" t="str">
        <f t="shared" si="29"/>
        <v>0004710345607</v>
      </c>
      <c r="B1386" s="37" t="s">
        <v>1827</v>
      </c>
      <c r="C1386" s="40" t="s">
        <v>1511</v>
      </c>
      <c r="D1386" s="35">
        <v>45607</v>
      </c>
    </row>
    <row r="1387" spans="1:18" ht="14.4" x14ac:dyDescent="0.3">
      <c r="A1387" s="57" t="str">
        <f t="shared" si="29"/>
        <v>000507-0345607</v>
      </c>
      <c r="B1387" s="37" t="s">
        <v>1240</v>
      </c>
      <c r="C1387" s="40" t="s">
        <v>1195</v>
      </c>
      <c r="D1387" s="35">
        <v>45607</v>
      </c>
      <c r="E1387" s="71">
        <v>1</v>
      </c>
      <c r="F1387" s="107">
        <f>VLOOKUP(B1387,Precios!$A$5:J24162,10,0)</f>
        <v>10648</v>
      </c>
      <c r="G1387" s="107">
        <f>+E1387*F1387</f>
        <v>10648</v>
      </c>
      <c r="I1387" s="110" t="s">
        <v>1000</v>
      </c>
      <c r="J1387" s="110" t="s">
        <v>1109</v>
      </c>
      <c r="L1387" s="114" t="s">
        <v>1066</v>
      </c>
      <c r="M1387" s="114" t="s">
        <v>1067</v>
      </c>
      <c r="N1387" s="112">
        <v>40</v>
      </c>
      <c r="O1387" s="113">
        <f>+N1387+D1387</f>
        <v>45647</v>
      </c>
      <c r="P1387" s="117">
        <f>+WEEKDAY(O1387)</f>
        <v>7</v>
      </c>
      <c r="Q1387" s="116">
        <f>+IF(P1387&gt;5,WEEKNUM(O1387)+1,WEEKNUM(O1387))</f>
        <v>52</v>
      </c>
      <c r="R1387" s="116">
        <f>+YEAR(O1387)</f>
        <v>2024</v>
      </c>
    </row>
    <row r="1388" spans="1:18" x14ac:dyDescent="0.3">
      <c r="A1388" s="57" t="str">
        <f t="shared" si="29"/>
        <v>0003890245607</v>
      </c>
      <c r="B1388" s="37" t="s">
        <v>1449</v>
      </c>
      <c r="C1388" s="40" t="s">
        <v>689</v>
      </c>
      <c r="D1388" s="35">
        <v>45607</v>
      </c>
    </row>
    <row r="1389" spans="1:18" x14ac:dyDescent="0.3">
      <c r="A1389" s="57" t="str">
        <f t="shared" si="29"/>
        <v>0004790345607</v>
      </c>
      <c r="B1389" s="37" t="s">
        <v>2167</v>
      </c>
      <c r="C1389" s="40" t="s">
        <v>2168</v>
      </c>
      <c r="D1389" s="35">
        <v>45607</v>
      </c>
    </row>
    <row r="1390" spans="1:18" x14ac:dyDescent="0.3">
      <c r="A1390" s="57" t="str">
        <f t="shared" si="29"/>
        <v>0005490045607</v>
      </c>
      <c r="B1390" s="37" t="s">
        <v>2058</v>
      </c>
      <c r="C1390" s="40" t="s">
        <v>2059</v>
      </c>
      <c r="D1390" s="35">
        <v>45607</v>
      </c>
    </row>
    <row r="1391" spans="1:18" x14ac:dyDescent="0.3">
      <c r="A1391" s="57" t="str">
        <f t="shared" si="29"/>
        <v>00051145607</v>
      </c>
      <c r="B1391" s="37" t="s">
        <v>1314</v>
      </c>
      <c r="C1391" s="40" t="s">
        <v>1335</v>
      </c>
      <c r="D1391" s="35">
        <v>45607</v>
      </c>
    </row>
    <row r="1392" spans="1:18" ht="14.4" x14ac:dyDescent="0.3">
      <c r="A1392" s="57" t="str">
        <f t="shared" si="29"/>
        <v>001000145614</v>
      </c>
      <c r="B1392" s="37" t="s">
        <v>161</v>
      </c>
      <c r="C1392" s="40" t="s">
        <v>43</v>
      </c>
      <c r="D1392" s="35">
        <v>45614</v>
      </c>
      <c r="E1392" s="71">
        <v>1</v>
      </c>
      <c r="F1392" s="107">
        <f>VLOOKUP(B1392,Precios!$A$5:J25397,10,0)</f>
        <v>1554.85</v>
      </c>
      <c r="G1392" s="107">
        <f>+E1392*F1392</f>
        <v>1554.85</v>
      </c>
      <c r="H1392" s="8" t="s">
        <v>2188</v>
      </c>
      <c r="I1392" s="57" t="s">
        <v>1000</v>
      </c>
      <c r="J1392" s="57" t="s">
        <v>1109</v>
      </c>
      <c r="K1392" s="75"/>
      <c r="L1392" s="114" t="s">
        <v>1059</v>
      </c>
      <c r="M1392" s="114" t="s">
        <v>1060</v>
      </c>
      <c r="N1392" s="112">
        <v>45</v>
      </c>
      <c r="O1392" s="113">
        <f>+N1392+D1392</f>
        <v>45659</v>
      </c>
      <c r="P1392" s="117">
        <f>+WEEKDAY(O1392)</f>
        <v>5</v>
      </c>
      <c r="Q1392" s="116">
        <f>+IF(P1392&gt;5,WEEKNUM(O1392)+1,WEEKNUM(O1392))</f>
        <v>1</v>
      </c>
      <c r="R1392" s="116">
        <f>+YEAR(O1392)</f>
        <v>2025</v>
      </c>
    </row>
    <row r="1393" spans="1:18" x14ac:dyDescent="0.3">
      <c r="A1393" s="57" t="str">
        <f t="shared" si="29"/>
        <v>00046345614</v>
      </c>
      <c r="B1393" s="37" t="s">
        <v>936</v>
      </c>
      <c r="C1393" s="40" t="s">
        <v>935</v>
      </c>
      <c r="D1393" s="35">
        <v>45614</v>
      </c>
    </row>
    <row r="1394" spans="1:18" x14ac:dyDescent="0.3">
      <c r="A1394" s="57" t="str">
        <f t="shared" si="29"/>
        <v>00037545614</v>
      </c>
      <c r="B1394" s="37" t="s">
        <v>602</v>
      </c>
      <c r="C1394" s="40" t="s">
        <v>603</v>
      </c>
      <c r="D1394" s="35">
        <v>45614</v>
      </c>
    </row>
    <row r="1395" spans="1:18" x14ac:dyDescent="0.3">
      <c r="A1395" s="57" t="str">
        <f t="shared" si="29"/>
        <v>00038645614</v>
      </c>
      <c r="B1395" s="37" t="s">
        <v>680</v>
      </c>
      <c r="C1395" s="40" t="s">
        <v>678</v>
      </c>
      <c r="D1395" s="35">
        <v>45614</v>
      </c>
    </row>
    <row r="1396" spans="1:18" x14ac:dyDescent="0.3">
      <c r="A1396" s="57" t="str">
        <f t="shared" si="29"/>
        <v>00020445614</v>
      </c>
      <c r="B1396" s="37" t="s">
        <v>259</v>
      </c>
      <c r="C1396" s="40" t="s">
        <v>29</v>
      </c>
      <c r="D1396" s="35">
        <v>45614</v>
      </c>
    </row>
    <row r="1397" spans="1:18" ht="14.4" x14ac:dyDescent="0.3">
      <c r="A1397" s="57" t="str">
        <f t="shared" si="29"/>
        <v>00000945614</v>
      </c>
      <c r="B1397" s="37" t="s">
        <v>302</v>
      </c>
      <c r="C1397" s="40" t="s">
        <v>23</v>
      </c>
      <c r="D1397" s="35">
        <v>45614</v>
      </c>
      <c r="E1397" s="71">
        <v>100</v>
      </c>
      <c r="F1397" s="107">
        <f>VLOOKUP(B1397,Precios!$A$5:J25523,10,0)</f>
        <v>27798.056</v>
      </c>
      <c r="G1397" s="107">
        <f>+E1397*F1397</f>
        <v>2779805.6</v>
      </c>
      <c r="H1397" s="7"/>
      <c r="I1397" s="110" t="s">
        <v>1000</v>
      </c>
      <c r="J1397" s="110" t="s">
        <v>1109</v>
      </c>
      <c r="L1397" s="7" t="s">
        <v>2038</v>
      </c>
      <c r="M1397" s="7" t="s">
        <v>2039</v>
      </c>
      <c r="N1397" s="112">
        <v>30</v>
      </c>
      <c r="O1397" s="113">
        <f>+N1397+D1397</f>
        <v>45644</v>
      </c>
      <c r="P1397" s="117">
        <f>+WEEKDAY(O1397)</f>
        <v>4</v>
      </c>
      <c r="Q1397" s="116">
        <f>+IF(P1397&gt;5,WEEKNUM(O1397)+1,WEEKNUM(O1397))</f>
        <v>51</v>
      </c>
      <c r="R1397" s="116">
        <f>+YEAR(O1397)</f>
        <v>2024</v>
      </c>
    </row>
    <row r="1398" spans="1:18" x14ac:dyDescent="0.3">
      <c r="A1398" s="57" t="str">
        <f t="shared" si="29"/>
        <v>00020745614</v>
      </c>
      <c r="B1398" s="37" t="s">
        <v>257</v>
      </c>
      <c r="C1398" s="40" t="s">
        <v>30</v>
      </c>
      <c r="D1398" s="35">
        <v>45614</v>
      </c>
    </row>
    <row r="1399" spans="1:18" x14ac:dyDescent="0.3">
      <c r="A1399" s="57" t="str">
        <f t="shared" si="29"/>
        <v>007001445614</v>
      </c>
      <c r="B1399" s="37" t="s">
        <v>141</v>
      </c>
      <c r="C1399" s="40" t="s">
        <v>309</v>
      </c>
      <c r="D1399" s="35">
        <v>45614</v>
      </c>
    </row>
    <row r="1400" spans="1:18" x14ac:dyDescent="0.3">
      <c r="A1400" s="57" t="str">
        <f t="shared" si="29"/>
        <v>00003345614</v>
      </c>
      <c r="B1400" s="37" t="s">
        <v>296</v>
      </c>
      <c r="C1400" s="40" t="s">
        <v>313</v>
      </c>
      <c r="D1400" s="35">
        <v>45614</v>
      </c>
    </row>
    <row r="1401" spans="1:18" x14ac:dyDescent="0.3">
      <c r="A1401" s="57" t="str">
        <f t="shared" si="29"/>
        <v>00019845614</v>
      </c>
      <c r="B1401" s="37" t="s">
        <v>268</v>
      </c>
      <c r="C1401" s="40" t="s">
        <v>312</v>
      </c>
      <c r="D1401" s="35">
        <v>45614</v>
      </c>
    </row>
    <row r="1402" spans="1:18" x14ac:dyDescent="0.3">
      <c r="A1402" s="57" t="str">
        <f t="shared" si="29"/>
        <v>00020045614</v>
      </c>
      <c r="B1402" s="37" t="s">
        <v>265</v>
      </c>
      <c r="C1402" s="40" t="s">
        <v>28</v>
      </c>
      <c r="D1402" s="35">
        <v>45614</v>
      </c>
    </row>
    <row r="1403" spans="1:18" x14ac:dyDescent="0.3">
      <c r="A1403" s="57" t="str">
        <f t="shared" si="29"/>
        <v>00020245614</v>
      </c>
      <c r="B1403" s="37" t="s">
        <v>262</v>
      </c>
      <c r="C1403" s="40" t="s">
        <v>75</v>
      </c>
      <c r="D1403" s="35">
        <v>45614</v>
      </c>
    </row>
    <row r="1404" spans="1:18" x14ac:dyDescent="0.3">
      <c r="A1404" s="57" t="str">
        <f t="shared" si="29"/>
        <v>00001845614</v>
      </c>
      <c r="B1404" s="37" t="s">
        <v>673</v>
      </c>
      <c r="C1404" s="40" t="s">
        <v>679</v>
      </c>
      <c r="D1404" s="35">
        <v>45614</v>
      </c>
    </row>
    <row r="1405" spans="1:18" x14ac:dyDescent="0.3">
      <c r="A1405" s="57" t="str">
        <f t="shared" si="29"/>
        <v>00045245614</v>
      </c>
      <c r="B1405" s="37" t="s">
        <v>815</v>
      </c>
      <c r="C1405" s="40" t="s">
        <v>800</v>
      </c>
      <c r="D1405" s="35">
        <v>45614</v>
      </c>
    </row>
    <row r="1406" spans="1:18" x14ac:dyDescent="0.3">
      <c r="A1406" s="57" t="str">
        <f t="shared" si="29"/>
        <v>00023645614</v>
      </c>
      <c r="B1406" s="37" t="s">
        <v>250</v>
      </c>
      <c r="C1406" s="40" t="s">
        <v>31</v>
      </c>
      <c r="D1406" s="35">
        <v>45614</v>
      </c>
    </row>
    <row r="1407" spans="1:18" x14ac:dyDescent="0.3">
      <c r="A1407" s="57" t="str">
        <f t="shared" si="29"/>
        <v>00047345614</v>
      </c>
      <c r="B1407" s="37" t="s">
        <v>864</v>
      </c>
      <c r="C1407" s="40" t="s">
        <v>850</v>
      </c>
      <c r="D1407" s="35">
        <v>45614</v>
      </c>
    </row>
    <row r="1408" spans="1:18" x14ac:dyDescent="0.3">
      <c r="A1408" s="57" t="str">
        <f t="shared" si="29"/>
        <v>00044745614</v>
      </c>
      <c r="B1408" s="37" t="s">
        <v>810</v>
      </c>
      <c r="C1408" s="40" t="s">
        <v>795</v>
      </c>
      <c r="D1408" s="35">
        <v>45614</v>
      </c>
    </row>
    <row r="1409" spans="1:18" x14ac:dyDescent="0.3">
      <c r="A1409" s="57" t="str">
        <f t="shared" si="29"/>
        <v>00047545614</v>
      </c>
      <c r="B1409" s="37" t="s">
        <v>866</v>
      </c>
      <c r="C1409" s="40" t="s">
        <v>918</v>
      </c>
      <c r="D1409" s="35">
        <v>45614</v>
      </c>
    </row>
    <row r="1410" spans="1:18" x14ac:dyDescent="0.3">
      <c r="A1410" s="57" t="str">
        <f t="shared" si="29"/>
        <v>00045145614</v>
      </c>
      <c r="B1410" s="37" t="s">
        <v>813</v>
      </c>
      <c r="C1410" s="40" t="s">
        <v>798</v>
      </c>
      <c r="D1410" s="35">
        <v>45614</v>
      </c>
    </row>
    <row r="1411" spans="1:18" x14ac:dyDescent="0.3">
      <c r="A1411" s="57" t="str">
        <f t="shared" si="29"/>
        <v>00047445614</v>
      </c>
      <c r="B1411" s="37" t="s">
        <v>865</v>
      </c>
      <c r="C1411" s="40" t="s">
        <v>851</v>
      </c>
      <c r="D1411" s="35">
        <v>45614</v>
      </c>
    </row>
    <row r="1412" spans="1:18" x14ac:dyDescent="0.3">
      <c r="A1412" s="57" t="str">
        <f t="shared" si="29"/>
        <v>00038245614</v>
      </c>
      <c r="B1412" s="37" t="s">
        <v>635</v>
      </c>
      <c r="C1412" s="40" t="s">
        <v>626</v>
      </c>
      <c r="D1412" s="35">
        <v>45614</v>
      </c>
    </row>
    <row r="1413" spans="1:18" x14ac:dyDescent="0.3">
      <c r="A1413" s="57" t="str">
        <f t="shared" si="29"/>
        <v>004000245614</v>
      </c>
      <c r="B1413" s="37" t="s">
        <v>156</v>
      </c>
      <c r="C1413" s="40" t="s">
        <v>44</v>
      </c>
      <c r="D1413" s="35">
        <v>45614</v>
      </c>
    </row>
    <row r="1414" spans="1:18" x14ac:dyDescent="0.3">
      <c r="A1414" s="57" t="str">
        <f t="shared" si="29"/>
        <v>00041245614</v>
      </c>
      <c r="B1414" s="37" t="s">
        <v>735</v>
      </c>
      <c r="C1414" s="40" t="s">
        <v>754</v>
      </c>
      <c r="D1414" s="35">
        <v>45614</v>
      </c>
    </row>
    <row r="1415" spans="1:18" x14ac:dyDescent="0.3">
      <c r="A1415" s="57" t="str">
        <f t="shared" si="29"/>
        <v>00017345614</v>
      </c>
      <c r="B1415" s="37" t="s">
        <v>269</v>
      </c>
      <c r="C1415" s="40" t="s">
        <v>743</v>
      </c>
      <c r="D1415" s="35">
        <v>45614</v>
      </c>
    </row>
    <row r="1416" spans="1:18" x14ac:dyDescent="0.3">
      <c r="A1416" s="57" t="str">
        <f t="shared" si="29"/>
        <v>SW001845614</v>
      </c>
      <c r="B1416" s="37" t="s">
        <v>99</v>
      </c>
      <c r="C1416" s="40" t="s">
        <v>2206</v>
      </c>
      <c r="D1416" s="35">
        <v>45614</v>
      </c>
    </row>
    <row r="1417" spans="1:18" x14ac:dyDescent="0.3">
      <c r="A1417" s="57" t="str">
        <f t="shared" si="29"/>
        <v>PACK07645614</v>
      </c>
      <c r="B1417" s="37" t="s">
        <v>109</v>
      </c>
      <c r="C1417" s="40" t="s">
        <v>91</v>
      </c>
      <c r="D1417" s="35">
        <v>45614</v>
      </c>
    </row>
    <row r="1418" spans="1:18" x14ac:dyDescent="0.3">
      <c r="A1418" s="57" t="str">
        <f t="shared" si="29"/>
        <v>30301000000145614</v>
      </c>
      <c r="B1418" s="37" t="s">
        <v>667</v>
      </c>
      <c r="C1418" s="40" t="s">
        <v>656</v>
      </c>
      <c r="D1418" s="35">
        <v>45614</v>
      </c>
    </row>
    <row r="1419" spans="1:18" x14ac:dyDescent="0.3">
      <c r="A1419" s="57" t="str">
        <f t="shared" si="29"/>
        <v>00001145614</v>
      </c>
      <c r="B1419" s="37" t="s">
        <v>301</v>
      </c>
      <c r="C1419" s="40" t="s">
        <v>605</v>
      </c>
      <c r="D1419" s="35">
        <v>45614</v>
      </c>
    </row>
    <row r="1420" spans="1:18" x14ac:dyDescent="0.3">
      <c r="A1420" s="57" t="str">
        <f t="shared" si="29"/>
        <v>003200245614</v>
      </c>
      <c r="B1420" s="37" t="s">
        <v>158</v>
      </c>
      <c r="C1420" s="40" t="s">
        <v>70</v>
      </c>
      <c r="D1420" s="35">
        <v>45614</v>
      </c>
    </row>
    <row r="1421" spans="1:18" x14ac:dyDescent="0.3">
      <c r="A1421" s="57" t="str">
        <f t="shared" si="29"/>
        <v>00027245614</v>
      </c>
      <c r="B1421" s="37" t="s">
        <v>239</v>
      </c>
      <c r="C1421" s="40" t="s">
        <v>32</v>
      </c>
      <c r="D1421" s="35">
        <v>45614</v>
      </c>
    </row>
    <row r="1422" spans="1:18" ht="14.4" x14ac:dyDescent="0.3">
      <c r="A1422" s="57" t="str">
        <f t="shared" si="29"/>
        <v>00042445614</v>
      </c>
      <c r="B1422" s="37" t="s">
        <v>765</v>
      </c>
      <c r="C1422" s="40" t="s">
        <v>760</v>
      </c>
      <c r="D1422" s="35">
        <v>45614</v>
      </c>
      <c r="E1422" s="71">
        <v>2300</v>
      </c>
      <c r="F1422" s="107">
        <f>VLOOKUP(B1422,Precios!$A$5:J25575,10,0)</f>
        <v>6760.6451000000006</v>
      </c>
      <c r="G1422" s="107">
        <f>+E1422*F1422</f>
        <v>15549483.730000002</v>
      </c>
      <c r="I1422" s="110" t="s">
        <v>1000</v>
      </c>
      <c r="J1422" s="110" t="s">
        <v>1109</v>
      </c>
      <c r="L1422" s="7" t="s">
        <v>2066</v>
      </c>
      <c r="M1422" s="7" t="s">
        <v>2067</v>
      </c>
      <c r="N1422" s="112">
        <v>30</v>
      </c>
      <c r="O1422" s="113">
        <f>+N1422+D1422</f>
        <v>45644</v>
      </c>
      <c r="P1422" s="117">
        <f>+WEEKDAY(O1422)</f>
        <v>4</v>
      </c>
      <c r="Q1422" s="116">
        <f>+IF(P1422&gt;5,WEEKNUM(O1422)+1,WEEKNUM(O1422))</f>
        <v>51</v>
      </c>
      <c r="R1422" s="116">
        <f>+YEAR(O1422)</f>
        <v>2024</v>
      </c>
    </row>
    <row r="1423" spans="1:18" x14ac:dyDescent="0.3">
      <c r="A1423" s="57" t="str">
        <f t="shared" si="29"/>
        <v>006001745614</v>
      </c>
      <c r="B1423" s="37" t="s">
        <v>146</v>
      </c>
      <c r="C1423" s="40" t="s">
        <v>88</v>
      </c>
      <c r="D1423" s="35">
        <v>45614</v>
      </c>
    </row>
    <row r="1424" spans="1:18" x14ac:dyDescent="0.3">
      <c r="A1424" s="57" t="str">
        <f t="shared" si="29"/>
        <v>00043045614</v>
      </c>
      <c r="B1424" s="37" t="s">
        <v>771</v>
      </c>
      <c r="C1424" s="40" t="s">
        <v>768</v>
      </c>
      <c r="D1424" s="35">
        <v>45614</v>
      </c>
    </row>
    <row r="1425" spans="1:18" ht="14.4" x14ac:dyDescent="0.3">
      <c r="A1425" s="57" t="str">
        <f t="shared" si="29"/>
        <v>006001645614</v>
      </c>
      <c r="B1425" s="37" t="s">
        <v>148</v>
      </c>
      <c r="C1425" s="40" t="s">
        <v>586</v>
      </c>
      <c r="D1425" s="35">
        <v>45614</v>
      </c>
      <c r="E1425" s="71">
        <v>14000</v>
      </c>
      <c r="F1425" s="107">
        <f>VLOOKUP(B1425,Precios!$A$5:J25592,10,0)</f>
        <v>424.32</v>
      </c>
      <c r="G1425" s="107">
        <f>+E1425*F1425</f>
        <v>5940480</v>
      </c>
      <c r="I1425" s="110" t="s">
        <v>1000</v>
      </c>
      <c r="J1425" s="110" t="s">
        <v>1109</v>
      </c>
      <c r="K1425" s="75"/>
      <c r="L1425" s="7" t="s">
        <v>747</v>
      </c>
      <c r="M1425" s="7" t="s">
        <v>1497</v>
      </c>
      <c r="N1425" s="112">
        <v>30</v>
      </c>
      <c r="O1425" s="113">
        <f>+N1425+D1425</f>
        <v>45644</v>
      </c>
      <c r="P1425" s="117">
        <f>+WEEKDAY(O1425)</f>
        <v>4</v>
      </c>
      <c r="Q1425" s="116">
        <f>+IF(P1425&gt;5,WEEKNUM(O1425)+1,WEEKNUM(O1425))</f>
        <v>51</v>
      </c>
      <c r="R1425" s="116">
        <f>+YEAR(O1425)</f>
        <v>2024</v>
      </c>
    </row>
    <row r="1426" spans="1:18" ht="14.4" x14ac:dyDescent="0.3">
      <c r="A1426" s="57" t="str">
        <f t="shared" si="29"/>
        <v>00038845614</v>
      </c>
      <c r="B1426" s="37" t="s">
        <v>683</v>
      </c>
      <c r="C1426" s="40" t="s">
        <v>688</v>
      </c>
      <c r="D1426" s="35">
        <v>45614</v>
      </c>
      <c r="E1426" s="71">
        <v>2000</v>
      </c>
      <c r="F1426" s="107">
        <f>VLOOKUP(B1426,Precios!$A$5:J25594,10,0)</f>
        <v>527.28390000000002</v>
      </c>
      <c r="G1426" s="107">
        <f>+E1426*F1426</f>
        <v>1054567.8</v>
      </c>
      <c r="I1426" s="110" t="s">
        <v>1000</v>
      </c>
      <c r="J1426" s="110" t="s">
        <v>1109</v>
      </c>
      <c r="K1426" s="75"/>
      <c r="L1426" s="7" t="s">
        <v>747</v>
      </c>
      <c r="M1426" s="7" t="s">
        <v>1497</v>
      </c>
      <c r="N1426" s="112">
        <v>30</v>
      </c>
      <c r="O1426" s="113">
        <f>+N1426+D1426</f>
        <v>45644</v>
      </c>
      <c r="P1426" s="117">
        <f>+WEEKDAY(O1426)</f>
        <v>4</v>
      </c>
      <c r="Q1426" s="116">
        <f>+IF(P1426&gt;5,WEEKNUM(O1426)+1,WEEKNUM(O1426))</f>
        <v>51</v>
      </c>
      <c r="R1426" s="116">
        <f>+YEAR(O1426)</f>
        <v>2024</v>
      </c>
    </row>
    <row r="1427" spans="1:18" x14ac:dyDescent="0.3">
      <c r="A1427" s="57" t="str">
        <f t="shared" si="29"/>
        <v>011012045614</v>
      </c>
      <c r="B1427" s="37" t="s">
        <v>132</v>
      </c>
      <c r="C1427" s="40" t="s">
        <v>59</v>
      </c>
      <c r="D1427" s="35">
        <v>45614</v>
      </c>
    </row>
    <row r="1428" spans="1:18" x14ac:dyDescent="0.3">
      <c r="A1428" s="57" t="str">
        <f t="shared" si="29"/>
        <v>00012745614</v>
      </c>
      <c r="B1428" s="37" t="s">
        <v>275</v>
      </c>
      <c r="C1428" s="40" t="s">
        <v>1339</v>
      </c>
      <c r="D1428" s="35">
        <v>45614</v>
      </c>
    </row>
    <row r="1429" spans="1:18" x14ac:dyDescent="0.3">
      <c r="A1429" s="57" t="str">
        <f t="shared" si="29"/>
        <v>00042845614</v>
      </c>
      <c r="B1429" s="37" t="s">
        <v>767</v>
      </c>
      <c r="C1429" s="40" t="s">
        <v>762</v>
      </c>
      <c r="D1429" s="35">
        <v>45614</v>
      </c>
    </row>
    <row r="1430" spans="1:18" x14ac:dyDescent="0.3">
      <c r="A1430" s="57" t="str">
        <f t="shared" si="29"/>
        <v>00042745614</v>
      </c>
      <c r="B1430" s="37" t="s">
        <v>780</v>
      </c>
      <c r="C1430" s="40" t="s">
        <v>792</v>
      </c>
      <c r="D1430" s="35">
        <v>45614</v>
      </c>
    </row>
    <row r="1431" spans="1:18" x14ac:dyDescent="0.3">
      <c r="A1431" s="57" t="str">
        <f t="shared" si="29"/>
        <v>00042645614</v>
      </c>
      <c r="B1431" s="37" t="s">
        <v>766</v>
      </c>
      <c r="C1431" s="40" t="s">
        <v>761</v>
      </c>
      <c r="D1431" s="35">
        <v>45614</v>
      </c>
    </row>
    <row r="1432" spans="1:18" x14ac:dyDescent="0.3">
      <c r="A1432" s="57" t="str">
        <f t="shared" si="29"/>
        <v>00042945614</v>
      </c>
      <c r="B1432" s="37" t="s">
        <v>782</v>
      </c>
      <c r="C1432" s="40" t="s">
        <v>793</v>
      </c>
      <c r="D1432" s="35">
        <v>45614</v>
      </c>
    </row>
    <row r="1433" spans="1:18" x14ac:dyDescent="0.3">
      <c r="A1433" s="57" t="str">
        <f t="shared" si="29"/>
        <v>00011345614</v>
      </c>
      <c r="B1433" s="37" t="s">
        <v>280</v>
      </c>
      <c r="C1433" s="40" t="s">
        <v>26</v>
      </c>
      <c r="D1433" s="35">
        <v>45614</v>
      </c>
    </row>
    <row r="1434" spans="1:18" x14ac:dyDescent="0.3">
      <c r="A1434" s="57" t="str">
        <f t="shared" si="29"/>
        <v>007001045614</v>
      </c>
      <c r="B1434" s="37" t="s">
        <v>143</v>
      </c>
      <c r="C1434" s="40" t="s">
        <v>50</v>
      </c>
      <c r="D1434" s="35">
        <v>45614</v>
      </c>
    </row>
    <row r="1435" spans="1:18" ht="14.4" x14ac:dyDescent="0.3">
      <c r="A1435" s="57" t="str">
        <f t="shared" si="29"/>
        <v>00046145614</v>
      </c>
      <c r="B1435" s="37" t="s">
        <v>856</v>
      </c>
      <c r="C1435" s="40" t="s">
        <v>842</v>
      </c>
      <c r="D1435" s="35">
        <v>45614</v>
      </c>
      <c r="E1435" s="71">
        <v>3000</v>
      </c>
      <c r="F1435" s="107">
        <f>VLOOKUP(B1435,Precios!$A$5:J25603,10,0)</f>
        <v>5366.7129999999997</v>
      </c>
      <c r="G1435" s="107">
        <f>+E1435*F1435</f>
        <v>16100139</v>
      </c>
      <c r="I1435" s="110" t="s">
        <v>1000</v>
      </c>
      <c r="J1435" s="110" t="s">
        <v>1109</v>
      </c>
      <c r="K1435" s="75"/>
      <c r="L1435" s="7" t="s">
        <v>1984</v>
      </c>
      <c r="M1435" s="7" t="s">
        <v>1985</v>
      </c>
      <c r="N1435" s="112">
        <v>45</v>
      </c>
      <c r="O1435" s="113">
        <f>+N1435+D1435</f>
        <v>45659</v>
      </c>
      <c r="P1435" s="117">
        <f>+WEEKDAY(O1435)</f>
        <v>5</v>
      </c>
      <c r="Q1435" s="116">
        <f>+IF(P1435&gt;5,WEEKNUM(O1435)+1,WEEKNUM(O1435))</f>
        <v>1</v>
      </c>
      <c r="R1435" s="116">
        <f>+YEAR(O1435)</f>
        <v>2025</v>
      </c>
    </row>
    <row r="1436" spans="1:18" x14ac:dyDescent="0.3">
      <c r="A1436" s="57" t="str">
        <f t="shared" si="29"/>
        <v>007000545614</v>
      </c>
      <c r="B1436" s="37" t="s">
        <v>897</v>
      </c>
      <c r="C1436" s="40" t="s">
        <v>1420</v>
      </c>
      <c r="D1436" s="35">
        <v>45614</v>
      </c>
    </row>
    <row r="1437" spans="1:18" x14ac:dyDescent="0.3">
      <c r="A1437" s="57" t="str">
        <f t="shared" si="29"/>
        <v>00020945614</v>
      </c>
      <c r="B1437" s="37" t="s">
        <v>256</v>
      </c>
      <c r="C1437" s="40" t="s">
        <v>255</v>
      </c>
      <c r="D1437" s="35">
        <v>45614</v>
      </c>
    </row>
    <row r="1438" spans="1:18" x14ac:dyDescent="0.3">
      <c r="A1438" s="57" t="str">
        <f t="shared" si="29"/>
        <v>00035245614</v>
      </c>
      <c r="B1438" s="37" t="s">
        <v>178</v>
      </c>
      <c r="C1438" s="40" t="s">
        <v>351</v>
      </c>
      <c r="D1438" s="35">
        <v>45614</v>
      </c>
    </row>
    <row r="1439" spans="1:18" x14ac:dyDescent="0.3">
      <c r="A1439" s="57" t="str">
        <f t="shared" si="29"/>
        <v>00034045614</v>
      </c>
      <c r="B1439" s="37" t="s">
        <v>189</v>
      </c>
      <c r="C1439" s="40" t="s">
        <v>57</v>
      </c>
      <c r="D1439" s="35">
        <v>45614</v>
      </c>
    </row>
    <row r="1440" spans="1:18" x14ac:dyDescent="0.3">
      <c r="A1440" s="57" t="str">
        <f t="shared" si="29"/>
        <v>00017045614</v>
      </c>
      <c r="B1440" s="37" t="s">
        <v>273</v>
      </c>
      <c r="C1440" s="40" t="s">
        <v>27</v>
      </c>
      <c r="D1440" s="35">
        <v>45614</v>
      </c>
    </row>
    <row r="1441" spans="1:4" x14ac:dyDescent="0.3">
      <c r="A1441" s="57" t="str">
        <f t="shared" si="29"/>
        <v>00040345614</v>
      </c>
      <c r="B1441" s="37" t="s">
        <v>716</v>
      </c>
      <c r="C1441" s="40" t="s">
        <v>732</v>
      </c>
      <c r="D1441" s="35">
        <v>45614</v>
      </c>
    </row>
    <row r="1442" spans="1:4" x14ac:dyDescent="0.3">
      <c r="A1442" s="57" t="str">
        <f t="shared" ref="A1442:A1505" si="30">+TRIM(B1442)&amp;D1442</f>
        <v>011005445614</v>
      </c>
      <c r="B1442" s="37" t="s">
        <v>134</v>
      </c>
      <c r="C1442" s="40" t="s">
        <v>441</v>
      </c>
      <c r="D1442" s="35">
        <v>45614</v>
      </c>
    </row>
    <row r="1443" spans="1:4" x14ac:dyDescent="0.3">
      <c r="A1443" s="57" t="str">
        <f t="shared" si="30"/>
        <v>00040845614</v>
      </c>
      <c r="B1443" s="37" t="s">
        <v>747</v>
      </c>
      <c r="C1443" s="40" t="s">
        <v>736</v>
      </c>
      <c r="D1443" s="35">
        <v>45614</v>
      </c>
    </row>
    <row r="1444" spans="1:4" x14ac:dyDescent="0.3">
      <c r="A1444" s="57" t="str">
        <f t="shared" si="30"/>
        <v>0000245614</v>
      </c>
      <c r="B1444" s="37" t="s">
        <v>692</v>
      </c>
      <c r="C1444" s="40" t="s">
        <v>693</v>
      </c>
      <c r="D1444" s="35">
        <v>45614</v>
      </c>
    </row>
    <row r="1445" spans="1:4" x14ac:dyDescent="0.3">
      <c r="A1445" s="57" t="str">
        <f t="shared" si="30"/>
        <v>00023845614</v>
      </c>
      <c r="B1445" s="37" t="s">
        <v>249</v>
      </c>
      <c r="C1445" s="40" t="s">
        <v>78</v>
      </c>
      <c r="D1445" s="35">
        <v>45614</v>
      </c>
    </row>
    <row r="1446" spans="1:4" x14ac:dyDescent="0.3">
      <c r="A1446" s="57" t="str">
        <f t="shared" si="30"/>
        <v>00034345614</v>
      </c>
      <c r="B1446" s="37" t="s">
        <v>187</v>
      </c>
      <c r="C1446" s="40" t="s">
        <v>34</v>
      </c>
      <c r="D1446" s="35">
        <v>45614</v>
      </c>
    </row>
    <row r="1447" spans="1:4" x14ac:dyDescent="0.3">
      <c r="A1447" s="57" t="str">
        <f t="shared" si="30"/>
        <v>00034445614</v>
      </c>
      <c r="B1447" s="37" t="s">
        <v>186</v>
      </c>
      <c r="C1447" s="40" t="s">
        <v>347</v>
      </c>
      <c r="D1447" s="35">
        <v>45614</v>
      </c>
    </row>
    <row r="1448" spans="1:4" x14ac:dyDescent="0.3">
      <c r="A1448" s="57" t="str">
        <f t="shared" si="30"/>
        <v>00035545614</v>
      </c>
      <c r="B1448" s="37" t="s">
        <v>176</v>
      </c>
      <c r="C1448" s="40" t="s">
        <v>38</v>
      </c>
      <c r="D1448" s="35">
        <v>45614</v>
      </c>
    </row>
    <row r="1449" spans="1:4" x14ac:dyDescent="0.3">
      <c r="A1449" s="57" t="str">
        <f t="shared" si="30"/>
        <v>00036545614</v>
      </c>
      <c r="B1449" s="37" t="s">
        <v>320</v>
      </c>
      <c r="C1449" s="40" t="s">
        <v>354</v>
      </c>
      <c r="D1449" s="35">
        <v>45614</v>
      </c>
    </row>
    <row r="1450" spans="1:4" x14ac:dyDescent="0.3">
      <c r="A1450" s="57" t="str">
        <f t="shared" si="30"/>
        <v>004001845614</v>
      </c>
      <c r="B1450" s="37" t="s">
        <v>152</v>
      </c>
      <c r="C1450" s="40" t="s">
        <v>58</v>
      </c>
      <c r="D1450" s="35">
        <v>45614</v>
      </c>
    </row>
    <row r="1451" spans="1:4" x14ac:dyDescent="0.3">
      <c r="A1451" s="57" t="str">
        <f t="shared" si="30"/>
        <v>004000545614</v>
      </c>
      <c r="B1451" s="37" t="s">
        <v>155</v>
      </c>
      <c r="C1451" s="40" t="s">
        <v>45</v>
      </c>
      <c r="D1451" s="35">
        <v>45614</v>
      </c>
    </row>
    <row r="1452" spans="1:4" x14ac:dyDescent="0.3">
      <c r="A1452" s="57" t="str">
        <f t="shared" si="30"/>
        <v>004000645614</v>
      </c>
      <c r="B1452" s="37" t="s">
        <v>658</v>
      </c>
      <c r="C1452" s="40" t="s">
        <v>647</v>
      </c>
      <c r="D1452" s="35">
        <v>45614</v>
      </c>
    </row>
    <row r="1453" spans="1:4" x14ac:dyDescent="0.3">
      <c r="A1453" s="57" t="str">
        <f t="shared" si="30"/>
        <v>004001045614</v>
      </c>
      <c r="B1453" s="37" t="s">
        <v>659</v>
      </c>
      <c r="C1453" s="40" t="s">
        <v>671</v>
      </c>
      <c r="D1453" s="35">
        <v>45614</v>
      </c>
    </row>
    <row r="1454" spans="1:4" x14ac:dyDescent="0.3">
      <c r="A1454" s="57" t="str">
        <f t="shared" si="30"/>
        <v>004001145614</v>
      </c>
      <c r="B1454" s="37" t="s">
        <v>660</v>
      </c>
      <c r="C1454" s="40" t="s">
        <v>649</v>
      </c>
      <c r="D1454" s="35">
        <v>45614</v>
      </c>
    </row>
    <row r="1455" spans="1:4" x14ac:dyDescent="0.3">
      <c r="A1455" s="57" t="str">
        <f t="shared" si="30"/>
        <v>00034545614</v>
      </c>
      <c r="B1455" s="37" t="s">
        <v>185</v>
      </c>
      <c r="C1455" s="40" t="s">
        <v>888</v>
      </c>
      <c r="D1455" s="35">
        <v>45614</v>
      </c>
    </row>
    <row r="1456" spans="1:4" x14ac:dyDescent="0.3">
      <c r="A1456" s="57" t="str">
        <f t="shared" si="30"/>
        <v>004000145614</v>
      </c>
      <c r="B1456" s="37" t="s">
        <v>828</v>
      </c>
      <c r="C1456" s="40" t="s">
        <v>852</v>
      </c>
      <c r="D1456" s="35">
        <v>45614</v>
      </c>
    </row>
    <row r="1457" spans="1:18" x14ac:dyDescent="0.3">
      <c r="A1457" s="57" t="str">
        <f t="shared" si="30"/>
        <v>004000445614</v>
      </c>
      <c r="B1457" s="37" t="s">
        <v>657</v>
      </c>
      <c r="C1457" s="40" t="s">
        <v>646</v>
      </c>
      <c r="D1457" s="35">
        <v>45614</v>
      </c>
    </row>
    <row r="1458" spans="1:18" x14ac:dyDescent="0.3">
      <c r="A1458" s="57" t="str">
        <f t="shared" si="30"/>
        <v>00047745614</v>
      </c>
      <c r="B1458" s="37" t="s">
        <v>904</v>
      </c>
      <c r="C1458" s="40" t="s">
        <v>893</v>
      </c>
      <c r="D1458" s="35">
        <v>45614</v>
      </c>
    </row>
    <row r="1459" spans="1:18" x14ac:dyDescent="0.3">
      <c r="A1459" s="57" t="str">
        <f t="shared" si="30"/>
        <v>00042045614</v>
      </c>
      <c r="B1459" s="37" t="s">
        <v>752</v>
      </c>
      <c r="C1459" s="40" t="s">
        <v>755</v>
      </c>
      <c r="D1459" s="35">
        <v>45614</v>
      </c>
    </row>
    <row r="1460" spans="1:18" x14ac:dyDescent="0.3">
      <c r="A1460" s="57" t="str">
        <f t="shared" si="30"/>
        <v>004000745614</v>
      </c>
      <c r="B1460" s="37" t="s">
        <v>153</v>
      </c>
      <c r="C1460" s="40" t="s">
        <v>46</v>
      </c>
      <c r="D1460" s="35">
        <v>45614</v>
      </c>
    </row>
    <row r="1461" spans="1:18" ht="14.4" x14ac:dyDescent="0.3">
      <c r="A1461" s="57" t="str">
        <f t="shared" si="30"/>
        <v>00037245614</v>
      </c>
      <c r="B1461" s="37" t="s">
        <v>599</v>
      </c>
      <c r="C1461" s="40" t="s">
        <v>982</v>
      </c>
      <c r="D1461" s="35">
        <v>45614</v>
      </c>
      <c r="E1461" s="71">
        <f>16*900</f>
        <v>14400</v>
      </c>
      <c r="F1461" s="107">
        <f>VLOOKUP(B1461,Precios!$A$5:J25670,10,0)</f>
        <v>1189.8050999999998</v>
      </c>
      <c r="G1461" s="107">
        <f>+E1461*F1461</f>
        <v>17133193.439999998</v>
      </c>
      <c r="H1461" s="34" t="s">
        <v>2330</v>
      </c>
      <c r="I1461" s="57" t="s">
        <v>999</v>
      </c>
      <c r="J1461" s="57" t="s">
        <v>1107</v>
      </c>
      <c r="K1461" s="75"/>
      <c r="L1461" s="114" t="s">
        <v>1085</v>
      </c>
      <c r="M1461" s="114" t="s">
        <v>1086</v>
      </c>
      <c r="N1461" s="112">
        <v>45</v>
      </c>
      <c r="O1461" s="113">
        <f>+N1461+D1461</f>
        <v>45659</v>
      </c>
      <c r="P1461" s="117">
        <f>+WEEKDAY(O1461)</f>
        <v>5</v>
      </c>
      <c r="Q1461" s="116">
        <f>+IF(P1461&gt;5,WEEKNUM(O1461)+1,WEEKNUM(O1461))</f>
        <v>1</v>
      </c>
      <c r="R1461" s="116">
        <f>+YEAR(O1461)</f>
        <v>2025</v>
      </c>
    </row>
    <row r="1462" spans="1:18" x14ac:dyDescent="0.3">
      <c r="A1462" s="57" t="str">
        <f t="shared" si="30"/>
        <v>00046245614</v>
      </c>
      <c r="B1462" s="37" t="s">
        <v>895</v>
      </c>
      <c r="C1462" s="40" t="s">
        <v>983</v>
      </c>
      <c r="D1462" s="35">
        <v>45614</v>
      </c>
    </row>
    <row r="1463" spans="1:18" x14ac:dyDescent="0.3">
      <c r="A1463" s="57" t="str">
        <f t="shared" si="30"/>
        <v>00027345614</v>
      </c>
      <c r="B1463" s="37" t="s">
        <v>238</v>
      </c>
      <c r="C1463" s="40" t="s">
        <v>82</v>
      </c>
      <c r="D1463" s="35">
        <v>45614</v>
      </c>
    </row>
    <row r="1464" spans="1:18" x14ac:dyDescent="0.3">
      <c r="A1464" s="57" t="str">
        <f t="shared" si="30"/>
        <v>00017245614</v>
      </c>
      <c r="B1464" s="37" t="s">
        <v>270</v>
      </c>
      <c r="C1464" s="40" t="s">
        <v>315</v>
      </c>
      <c r="D1464" s="35">
        <v>45614</v>
      </c>
    </row>
    <row r="1465" spans="1:18" x14ac:dyDescent="0.3">
      <c r="A1465" s="57" t="str">
        <f t="shared" si="30"/>
        <v>009003045614</v>
      </c>
      <c r="B1465" s="37" t="s">
        <v>137</v>
      </c>
      <c r="C1465" s="40" t="s">
        <v>52</v>
      </c>
      <c r="D1465" s="35">
        <v>45614</v>
      </c>
    </row>
    <row r="1466" spans="1:18" x14ac:dyDescent="0.3">
      <c r="A1466" s="57" t="str">
        <f t="shared" si="30"/>
        <v>009000645614</v>
      </c>
      <c r="B1466" s="37" t="s">
        <v>139</v>
      </c>
      <c r="C1466" s="40" t="s">
        <v>51</v>
      </c>
      <c r="D1466" s="35">
        <v>45614</v>
      </c>
    </row>
    <row r="1467" spans="1:18" x14ac:dyDescent="0.3">
      <c r="A1467" s="57" t="str">
        <f t="shared" si="30"/>
        <v>009002645614</v>
      </c>
      <c r="B1467" s="37" t="s">
        <v>666</v>
      </c>
      <c r="C1467" s="40" t="s">
        <v>672</v>
      </c>
      <c r="D1467" s="35">
        <v>45614</v>
      </c>
    </row>
    <row r="1468" spans="1:18" x14ac:dyDescent="0.3">
      <c r="A1468" s="57" t="str">
        <f t="shared" si="30"/>
        <v>005000945614</v>
      </c>
      <c r="B1468" s="37" t="s">
        <v>379</v>
      </c>
      <c r="C1468" s="40" t="s">
        <v>355</v>
      </c>
      <c r="D1468" s="35">
        <v>45614</v>
      </c>
    </row>
    <row r="1469" spans="1:18" x14ac:dyDescent="0.3">
      <c r="A1469" s="57" t="str">
        <f t="shared" si="30"/>
        <v>009000345614</v>
      </c>
      <c r="B1469" s="37" t="s">
        <v>638</v>
      </c>
      <c r="C1469" s="40" t="s">
        <v>1202</v>
      </c>
      <c r="D1469" s="35">
        <v>45614</v>
      </c>
    </row>
    <row r="1470" spans="1:18" x14ac:dyDescent="0.3">
      <c r="A1470" s="57" t="str">
        <f t="shared" si="30"/>
        <v>0005270145614</v>
      </c>
      <c r="B1470" s="37" t="s">
        <v>1257</v>
      </c>
      <c r="C1470" s="40" t="s">
        <v>1258</v>
      </c>
      <c r="D1470" s="35">
        <v>45614</v>
      </c>
    </row>
    <row r="1471" spans="1:18" x14ac:dyDescent="0.3">
      <c r="A1471" s="57" t="str">
        <f t="shared" si="30"/>
        <v>00049645614</v>
      </c>
      <c r="B1471" s="37" t="s">
        <v>971</v>
      </c>
      <c r="C1471" s="40" t="s">
        <v>969</v>
      </c>
      <c r="D1471" s="35">
        <v>45614</v>
      </c>
    </row>
    <row r="1472" spans="1:18" x14ac:dyDescent="0.3">
      <c r="A1472" s="57" t="str">
        <f t="shared" si="30"/>
        <v>00053045614</v>
      </c>
      <c r="B1472" s="37" t="s">
        <v>1206</v>
      </c>
      <c r="C1472" s="40" t="s">
        <v>1207</v>
      </c>
      <c r="D1472" s="35">
        <v>45614</v>
      </c>
    </row>
    <row r="1473" spans="1:4" x14ac:dyDescent="0.3">
      <c r="A1473" s="57" t="str">
        <f t="shared" si="30"/>
        <v>0004520345614</v>
      </c>
      <c r="B1473" s="37" t="s">
        <v>1253</v>
      </c>
      <c r="C1473" s="40" t="s">
        <v>990</v>
      </c>
      <c r="D1473" s="35">
        <v>45614</v>
      </c>
    </row>
    <row r="1474" spans="1:4" x14ac:dyDescent="0.3">
      <c r="A1474" s="57" t="str">
        <f t="shared" si="30"/>
        <v>0004790245614</v>
      </c>
      <c r="B1474" s="37" t="s">
        <v>1288</v>
      </c>
      <c r="C1474" s="40" t="s">
        <v>878</v>
      </c>
      <c r="D1474" s="35">
        <v>45614</v>
      </c>
    </row>
    <row r="1475" spans="1:4" x14ac:dyDescent="0.3">
      <c r="A1475" s="57" t="str">
        <f t="shared" si="30"/>
        <v>00052445614</v>
      </c>
      <c r="B1475" s="37" t="s">
        <v>997</v>
      </c>
      <c r="C1475" s="40" t="s">
        <v>998</v>
      </c>
      <c r="D1475" s="35">
        <v>45614</v>
      </c>
    </row>
    <row r="1476" spans="1:4" x14ac:dyDescent="0.3">
      <c r="A1476" s="57" t="str">
        <f t="shared" si="30"/>
        <v>00043445614</v>
      </c>
      <c r="B1476" s="37" t="s">
        <v>1018</v>
      </c>
      <c r="C1476" s="40" t="s">
        <v>1019</v>
      </c>
      <c r="D1476" s="35">
        <v>45614</v>
      </c>
    </row>
    <row r="1477" spans="1:4" x14ac:dyDescent="0.3">
      <c r="A1477" s="57" t="str">
        <f t="shared" si="30"/>
        <v>00001045614</v>
      </c>
      <c r="B1477" s="37" t="s">
        <v>1004</v>
      </c>
      <c r="C1477" s="40" t="s">
        <v>1498</v>
      </c>
      <c r="D1477" s="35">
        <v>45614</v>
      </c>
    </row>
    <row r="1478" spans="1:4" x14ac:dyDescent="0.3">
      <c r="A1478" s="57" t="str">
        <f t="shared" si="30"/>
        <v>0003600345614</v>
      </c>
      <c r="B1478" s="37" t="s">
        <v>1499</v>
      </c>
      <c r="C1478" s="40" t="s">
        <v>87</v>
      </c>
      <c r="D1478" s="35">
        <v>45614</v>
      </c>
    </row>
    <row r="1479" spans="1:4" x14ac:dyDescent="0.3">
      <c r="A1479" s="57" t="str">
        <f t="shared" si="30"/>
        <v>0003610245614</v>
      </c>
      <c r="B1479" s="37" t="s">
        <v>1501</v>
      </c>
      <c r="C1479" s="40" t="s">
        <v>40</v>
      </c>
      <c r="D1479" s="35">
        <v>45614</v>
      </c>
    </row>
    <row r="1480" spans="1:4" x14ac:dyDescent="0.3">
      <c r="A1480" s="57" t="str">
        <f t="shared" si="30"/>
        <v>10008745614</v>
      </c>
      <c r="B1480" s="37" t="s">
        <v>1022</v>
      </c>
      <c r="C1480" s="40" t="s">
        <v>1503</v>
      </c>
      <c r="D1480" s="35">
        <v>45614</v>
      </c>
    </row>
    <row r="1481" spans="1:4" x14ac:dyDescent="0.3">
      <c r="A1481" s="57" t="str">
        <f t="shared" si="30"/>
        <v>0003620245614</v>
      </c>
      <c r="B1481" s="37" t="s">
        <v>1504</v>
      </c>
      <c r="C1481" s="336" t="s">
        <v>41</v>
      </c>
      <c r="D1481" s="35">
        <v>45614</v>
      </c>
    </row>
    <row r="1482" spans="1:4" x14ac:dyDescent="0.3">
      <c r="A1482" s="57" t="str">
        <f t="shared" si="30"/>
        <v>PACK0680345614</v>
      </c>
      <c r="B1482" s="37" t="s">
        <v>1479</v>
      </c>
      <c r="C1482" s="40" t="s">
        <v>89</v>
      </c>
      <c r="D1482" s="35">
        <v>45614</v>
      </c>
    </row>
    <row r="1483" spans="1:4" x14ac:dyDescent="0.3">
      <c r="A1483" s="57" t="str">
        <f t="shared" si="30"/>
        <v>0004230145614</v>
      </c>
      <c r="B1483" s="37" t="s">
        <v>1473</v>
      </c>
      <c r="C1483" s="40" t="s">
        <v>769</v>
      </c>
      <c r="D1483" s="35">
        <v>45614</v>
      </c>
    </row>
    <row r="1484" spans="1:4" x14ac:dyDescent="0.3">
      <c r="A1484" s="57" t="str">
        <f t="shared" si="30"/>
        <v>0003150245614</v>
      </c>
      <c r="B1484" s="37" t="s">
        <v>1513</v>
      </c>
      <c r="C1484" s="40" t="s">
        <v>83</v>
      </c>
      <c r="D1484" s="35">
        <v>45614</v>
      </c>
    </row>
    <row r="1485" spans="1:4" x14ac:dyDescent="0.3">
      <c r="A1485" s="57" t="str">
        <f t="shared" si="30"/>
        <v>0003160245614</v>
      </c>
      <c r="B1485" s="37" t="s">
        <v>1514</v>
      </c>
      <c r="C1485" s="40" t="s">
        <v>84</v>
      </c>
      <c r="D1485" s="35">
        <v>45614</v>
      </c>
    </row>
    <row r="1486" spans="1:4" x14ac:dyDescent="0.3">
      <c r="A1486" s="57" t="str">
        <f t="shared" si="30"/>
        <v>PACK0670345614</v>
      </c>
      <c r="B1486" s="37" t="s">
        <v>1480</v>
      </c>
      <c r="C1486" s="40" t="s">
        <v>113</v>
      </c>
      <c r="D1486" s="35">
        <v>45614</v>
      </c>
    </row>
    <row r="1487" spans="1:4" x14ac:dyDescent="0.3">
      <c r="A1487" s="57" t="str">
        <f t="shared" si="30"/>
        <v>0002780145614</v>
      </c>
      <c r="B1487" s="37" t="s">
        <v>1472</v>
      </c>
      <c r="C1487" s="40" t="s">
        <v>69</v>
      </c>
      <c r="D1487" s="35">
        <v>45614</v>
      </c>
    </row>
    <row r="1488" spans="1:4" x14ac:dyDescent="0.3">
      <c r="A1488" s="57" t="str">
        <f t="shared" si="30"/>
        <v>0002760145614</v>
      </c>
      <c r="B1488" s="37" t="s">
        <v>1471</v>
      </c>
      <c r="C1488" s="40" t="s">
        <v>67</v>
      </c>
      <c r="D1488" s="35">
        <v>45614</v>
      </c>
    </row>
    <row r="1489" spans="1:18" ht="14.4" x14ac:dyDescent="0.3">
      <c r="A1489" s="57" t="str">
        <f t="shared" si="30"/>
        <v>0002790145614</v>
      </c>
      <c r="B1489" s="37" t="s">
        <v>1470</v>
      </c>
      <c r="C1489" s="40" t="s">
        <v>62</v>
      </c>
      <c r="D1489" s="35">
        <v>45614</v>
      </c>
      <c r="E1489" s="71">
        <v>1</v>
      </c>
      <c r="F1489" s="107">
        <f>VLOOKUP(B1489,Precios!$A$5:J24264,10,0)</f>
        <v>11434.5</v>
      </c>
      <c r="G1489" s="107">
        <f>+E1489*F1489</f>
        <v>11434.5</v>
      </c>
      <c r="H1489" s="34" t="s">
        <v>2299</v>
      </c>
      <c r="I1489" s="110" t="s">
        <v>1000</v>
      </c>
      <c r="J1489" s="110" t="s">
        <v>1109</v>
      </c>
      <c r="L1489" s="114" t="s">
        <v>1066</v>
      </c>
      <c r="M1489" s="114" t="s">
        <v>1067</v>
      </c>
      <c r="N1489" s="112">
        <v>40</v>
      </c>
      <c r="O1489" s="113">
        <f>+N1489+D1489</f>
        <v>45654</v>
      </c>
      <c r="P1489" s="117">
        <f>+WEEKDAY(O1489)</f>
        <v>7</v>
      </c>
      <c r="Q1489" s="116">
        <f>+IF(P1489&gt;5,WEEKNUM(O1489)+1,WEEKNUM(O1489))</f>
        <v>53</v>
      </c>
      <c r="R1489" s="116">
        <f>+YEAR(O1489)</f>
        <v>2024</v>
      </c>
    </row>
    <row r="1490" spans="1:18" x14ac:dyDescent="0.3">
      <c r="A1490" s="57" t="str">
        <f t="shared" si="30"/>
        <v>0011008945614</v>
      </c>
      <c r="B1490" s="37" t="s">
        <v>966</v>
      </c>
      <c r="C1490" s="40" t="s">
        <v>1828</v>
      </c>
      <c r="D1490" s="35">
        <v>45614</v>
      </c>
    </row>
    <row r="1491" spans="1:18" x14ac:dyDescent="0.3">
      <c r="A1491" s="57" t="str">
        <f t="shared" si="30"/>
        <v>0003630245614</v>
      </c>
      <c r="B1491" s="37" t="s">
        <v>1512</v>
      </c>
      <c r="C1491" s="40" t="s">
        <v>42</v>
      </c>
      <c r="D1491" s="35">
        <v>45614</v>
      </c>
    </row>
    <row r="1492" spans="1:18" x14ac:dyDescent="0.3">
      <c r="A1492" s="57" t="str">
        <f t="shared" si="30"/>
        <v>0004720345614</v>
      </c>
      <c r="B1492" s="37" t="s">
        <v>1336</v>
      </c>
      <c r="C1492" s="40" t="s">
        <v>1848</v>
      </c>
      <c r="D1492" s="35">
        <v>45614</v>
      </c>
    </row>
    <row r="1493" spans="1:18" x14ac:dyDescent="0.3">
      <c r="A1493" s="57" t="str">
        <f t="shared" si="30"/>
        <v>00054445614</v>
      </c>
      <c r="B1493" s="37" t="s">
        <v>1956</v>
      </c>
      <c r="C1493" s="40" t="s">
        <v>1957</v>
      </c>
      <c r="D1493" s="35">
        <v>45614</v>
      </c>
    </row>
    <row r="1494" spans="1:18" x14ac:dyDescent="0.3">
      <c r="A1494" s="57" t="str">
        <f t="shared" si="30"/>
        <v>00050045614</v>
      </c>
      <c r="B1494" s="37" t="s">
        <v>975</v>
      </c>
      <c r="C1494" s="40" t="s">
        <v>1413</v>
      </c>
      <c r="D1494" s="35">
        <v>45614</v>
      </c>
    </row>
    <row r="1495" spans="1:18" x14ac:dyDescent="0.3">
      <c r="A1495" s="57" t="str">
        <f t="shared" si="30"/>
        <v>00050145614</v>
      </c>
      <c r="B1495" s="37" t="s">
        <v>980</v>
      </c>
      <c r="C1495" s="40" t="s">
        <v>2151</v>
      </c>
      <c r="D1495" s="35">
        <v>45614</v>
      </c>
    </row>
    <row r="1496" spans="1:18" ht="14.4" x14ac:dyDescent="0.3">
      <c r="A1496" s="57" t="str">
        <f t="shared" si="30"/>
        <v>0003910345614</v>
      </c>
      <c r="B1496" s="37" t="s">
        <v>1296</v>
      </c>
      <c r="C1496" s="40" t="s">
        <v>687</v>
      </c>
      <c r="D1496" s="35">
        <v>45614</v>
      </c>
      <c r="E1496" s="71">
        <f>17*280</f>
        <v>4760</v>
      </c>
      <c r="F1496" s="107">
        <f>VLOOKUP(B1496,Precios!$A$5:J25703,10,0)</f>
        <v>932.18399999999997</v>
      </c>
      <c r="G1496" s="107">
        <f>+E1496*F1496</f>
        <v>4437195.84</v>
      </c>
      <c r="I1496" s="110" t="s">
        <v>1000</v>
      </c>
      <c r="J1496" s="110" t="s">
        <v>1109</v>
      </c>
      <c r="L1496" s="114" t="s">
        <v>1083</v>
      </c>
      <c r="M1496" s="114" t="s">
        <v>1084</v>
      </c>
      <c r="N1496" s="112">
        <v>45</v>
      </c>
      <c r="O1496" s="113">
        <f>+N1496+D1496</f>
        <v>45659</v>
      </c>
      <c r="P1496" s="117">
        <f>+WEEKDAY(O1496)</f>
        <v>5</v>
      </c>
      <c r="Q1496" s="116">
        <f>+IF(P1496&gt;5,WEEKNUM(O1496)+1,WEEKNUM(O1496))</f>
        <v>1</v>
      </c>
      <c r="R1496" s="116">
        <f>+YEAR(O1496)</f>
        <v>2025</v>
      </c>
    </row>
    <row r="1497" spans="1:18" x14ac:dyDescent="0.3">
      <c r="A1497" s="57" t="str">
        <f t="shared" si="30"/>
        <v>0004210145614</v>
      </c>
      <c r="B1497" s="37" t="s">
        <v>1448</v>
      </c>
      <c r="C1497" s="40" t="s">
        <v>758</v>
      </c>
      <c r="D1497" s="35">
        <v>45614</v>
      </c>
    </row>
    <row r="1498" spans="1:18" x14ac:dyDescent="0.3">
      <c r="A1498" s="57" t="str">
        <f t="shared" si="30"/>
        <v>PACK0860345614</v>
      </c>
      <c r="B1498" s="37" t="s">
        <v>1774</v>
      </c>
      <c r="C1498" s="40" t="s">
        <v>322</v>
      </c>
      <c r="D1498" s="35">
        <v>45614</v>
      </c>
    </row>
    <row r="1499" spans="1:18" x14ac:dyDescent="0.3">
      <c r="A1499" s="57" t="str">
        <f t="shared" si="30"/>
        <v>00053645614</v>
      </c>
      <c r="B1499" s="37" t="s">
        <v>1845</v>
      </c>
      <c r="C1499" s="40" t="s">
        <v>1846</v>
      </c>
      <c r="D1499" s="35">
        <v>45614</v>
      </c>
    </row>
    <row r="1500" spans="1:18" x14ac:dyDescent="0.3">
      <c r="A1500" s="57" t="str">
        <f t="shared" si="30"/>
        <v>0005510045614</v>
      </c>
      <c r="B1500" s="37" t="s">
        <v>2020</v>
      </c>
      <c r="C1500" s="40" t="s">
        <v>2021</v>
      </c>
      <c r="D1500" s="35">
        <v>45614</v>
      </c>
    </row>
    <row r="1501" spans="1:18" x14ac:dyDescent="0.3">
      <c r="A1501" s="57" t="str">
        <f t="shared" si="30"/>
        <v>0005470045614</v>
      </c>
      <c r="B1501" s="37" t="s">
        <v>2023</v>
      </c>
      <c r="C1501" s="40" t="s">
        <v>2024</v>
      </c>
      <c r="D1501" s="35">
        <v>45614</v>
      </c>
    </row>
    <row r="1502" spans="1:18" x14ac:dyDescent="0.3">
      <c r="A1502" s="57" t="str">
        <f t="shared" si="30"/>
        <v>0005480045614</v>
      </c>
      <c r="B1502" s="37" t="s">
        <v>2026</v>
      </c>
      <c r="C1502" s="40" t="s">
        <v>2027</v>
      </c>
      <c r="D1502" s="35">
        <v>45614</v>
      </c>
    </row>
    <row r="1503" spans="1:18" x14ac:dyDescent="0.3">
      <c r="A1503" s="57" t="str">
        <f t="shared" si="30"/>
        <v>00054545614</v>
      </c>
      <c r="B1503" s="37" t="s">
        <v>1975</v>
      </c>
      <c r="C1503" s="40" t="s">
        <v>1976</v>
      </c>
      <c r="D1503" s="35">
        <v>45614</v>
      </c>
    </row>
    <row r="1504" spans="1:18" ht="14.4" x14ac:dyDescent="0.3">
      <c r="A1504" s="57" t="str">
        <f t="shared" si="30"/>
        <v>00054745614</v>
      </c>
      <c r="B1504" s="37" t="s">
        <v>2036</v>
      </c>
      <c r="C1504" s="40" t="s">
        <v>2042</v>
      </c>
      <c r="D1504" s="35">
        <v>45614</v>
      </c>
      <c r="E1504" s="71">
        <v>10000</v>
      </c>
      <c r="F1504" s="107">
        <f>VLOOKUP(B1504,Precios!$A$5:J25669,10,0)</f>
        <v>6209.72</v>
      </c>
      <c r="G1504" s="107">
        <f>+E1504*F1504</f>
        <v>62097200</v>
      </c>
      <c r="H1504" s="34" t="s">
        <v>2194</v>
      </c>
      <c r="I1504" s="57" t="s">
        <v>1000</v>
      </c>
      <c r="J1504" s="57" t="s">
        <v>1109</v>
      </c>
      <c r="L1504" s="114" t="s">
        <v>1079</v>
      </c>
      <c r="M1504" s="114" t="s">
        <v>1080</v>
      </c>
      <c r="N1504" s="112">
        <v>40</v>
      </c>
      <c r="O1504" s="113">
        <f>+N1504+D1504</f>
        <v>45654</v>
      </c>
      <c r="P1504" s="117">
        <f>+WEEKDAY(O1504)</f>
        <v>7</v>
      </c>
      <c r="Q1504" s="116">
        <f>+IF(P1504&gt;5,WEEKNUM(O1504)+1,WEEKNUM(O1504))</f>
        <v>53</v>
      </c>
      <c r="R1504" s="116">
        <f>+YEAR(O1504)</f>
        <v>2024</v>
      </c>
    </row>
    <row r="1505" spans="1:18" x14ac:dyDescent="0.3">
      <c r="A1505" s="57" t="str">
        <f t="shared" si="30"/>
        <v>0003580145614</v>
      </c>
      <c r="B1505" s="37" t="s">
        <v>1474</v>
      </c>
      <c r="C1505" s="40" t="s">
        <v>171</v>
      </c>
      <c r="D1505" s="35">
        <v>45614</v>
      </c>
    </row>
    <row r="1506" spans="1:18" ht="14.4" x14ac:dyDescent="0.3">
      <c r="A1506" s="57" t="str">
        <f t="shared" ref="A1506:A1569" si="31">+TRIM(B1506)&amp;D1506</f>
        <v>0004220145614</v>
      </c>
      <c r="B1506" s="37" t="s">
        <v>1467</v>
      </c>
      <c r="C1506" s="40" t="s">
        <v>759</v>
      </c>
      <c r="D1506" s="35">
        <v>45614</v>
      </c>
      <c r="E1506" s="71">
        <v>1</v>
      </c>
      <c r="F1506" s="107">
        <f>VLOOKUP(B1506,Precios!$A$5:J24277,10,0)</f>
        <v>11011</v>
      </c>
      <c r="G1506" s="107">
        <f>+E1506*F1506</f>
        <v>11011</v>
      </c>
      <c r="I1506" s="110" t="s">
        <v>1000</v>
      </c>
      <c r="J1506" s="110" t="s">
        <v>1109</v>
      </c>
      <c r="L1506" s="114" t="s">
        <v>1066</v>
      </c>
      <c r="M1506" s="114" t="s">
        <v>1067</v>
      </c>
      <c r="N1506" s="112">
        <v>40</v>
      </c>
      <c r="O1506" s="113">
        <f>+N1506+D1506</f>
        <v>45654</v>
      </c>
      <c r="P1506" s="117">
        <f>+WEEKDAY(O1506)</f>
        <v>7</v>
      </c>
      <c r="Q1506" s="116">
        <f>+IF(P1506&gt;5,WEEKNUM(O1506)+1,WEEKNUM(O1506))</f>
        <v>53</v>
      </c>
      <c r="R1506" s="116">
        <f>+YEAR(O1506)</f>
        <v>2024</v>
      </c>
    </row>
    <row r="1507" spans="1:18" x14ac:dyDescent="0.3">
      <c r="A1507" s="57" t="str">
        <f t="shared" si="31"/>
        <v>00035C45614</v>
      </c>
      <c r="B1507" s="37" t="s">
        <v>2098</v>
      </c>
      <c r="C1507" s="40" t="s">
        <v>2115</v>
      </c>
      <c r="D1507" s="35">
        <v>45614</v>
      </c>
    </row>
    <row r="1508" spans="1:18" x14ac:dyDescent="0.3">
      <c r="A1508" s="57" t="str">
        <f t="shared" si="31"/>
        <v>00034C45614</v>
      </c>
      <c r="B1508" s="37" t="s">
        <v>2097</v>
      </c>
      <c r="C1508" s="40" t="s">
        <v>2125</v>
      </c>
      <c r="D1508" s="35">
        <v>45614</v>
      </c>
    </row>
    <row r="1509" spans="1:18" ht="14.4" x14ac:dyDescent="0.3">
      <c r="A1509" s="57" t="str">
        <f t="shared" si="31"/>
        <v>0003740345614</v>
      </c>
      <c r="B1509" s="37" t="s">
        <v>1466</v>
      </c>
      <c r="C1509" s="40" t="s">
        <v>841</v>
      </c>
      <c r="D1509" s="35">
        <v>45614</v>
      </c>
      <c r="E1509" s="71">
        <v>800</v>
      </c>
      <c r="F1509" s="107">
        <f>VLOOKUP(B1509,Precios!$A$5:J25646,10,0)</f>
        <v>11011</v>
      </c>
      <c r="G1509" s="107">
        <f>+E1509*F1509</f>
        <v>8808800</v>
      </c>
      <c r="I1509" s="110" t="s">
        <v>1000</v>
      </c>
      <c r="J1509" s="110" t="s">
        <v>1109</v>
      </c>
      <c r="L1509" s="114" t="s">
        <v>1066</v>
      </c>
      <c r="M1509" s="114" t="s">
        <v>1067</v>
      </c>
      <c r="N1509" s="112">
        <v>40</v>
      </c>
      <c r="O1509" s="113">
        <f>+N1509+D1509</f>
        <v>45654</v>
      </c>
      <c r="P1509" s="117">
        <f>+WEEKDAY(O1509)</f>
        <v>7</v>
      </c>
      <c r="Q1509" s="116">
        <f>+IF(P1509&gt;5,WEEKNUM(O1509)+1,WEEKNUM(O1509))</f>
        <v>53</v>
      </c>
      <c r="R1509" s="116">
        <f>+YEAR(O1509)</f>
        <v>2024</v>
      </c>
    </row>
    <row r="1510" spans="1:18" x14ac:dyDescent="0.3">
      <c r="A1510" s="57" t="str">
        <f t="shared" si="31"/>
        <v>0003590145614</v>
      </c>
      <c r="B1510" s="37" t="s">
        <v>1475</v>
      </c>
      <c r="C1510" s="40" t="s">
        <v>352</v>
      </c>
      <c r="D1510" s="35">
        <v>45614</v>
      </c>
    </row>
    <row r="1511" spans="1:18" ht="14.4" x14ac:dyDescent="0.3">
      <c r="A1511" s="57" t="str">
        <f t="shared" si="31"/>
        <v>006000745614</v>
      </c>
      <c r="B1511" s="37" t="s">
        <v>661</v>
      </c>
      <c r="C1511" s="7" t="s">
        <v>1812</v>
      </c>
      <c r="D1511" s="35">
        <v>45614</v>
      </c>
    </row>
    <row r="1512" spans="1:18" x14ac:dyDescent="0.3">
      <c r="A1512" s="57" t="str">
        <f t="shared" si="31"/>
        <v>0005280145614</v>
      </c>
      <c r="B1512" s="37" t="s">
        <v>1248</v>
      </c>
      <c r="C1512" s="40" t="s">
        <v>1091</v>
      </c>
      <c r="D1512" s="35">
        <v>45614</v>
      </c>
    </row>
    <row r="1513" spans="1:18" x14ac:dyDescent="0.3">
      <c r="A1513" s="57" t="str">
        <f t="shared" si="31"/>
        <v>0003730445614</v>
      </c>
      <c r="B1513" s="37" t="s">
        <v>2144</v>
      </c>
      <c r="C1513" s="40" t="s">
        <v>597</v>
      </c>
      <c r="D1513" s="35">
        <v>45614</v>
      </c>
    </row>
    <row r="1514" spans="1:18" x14ac:dyDescent="0.3">
      <c r="A1514" s="57" t="str">
        <f t="shared" si="31"/>
        <v>0004640345614</v>
      </c>
      <c r="B1514" s="37" t="s">
        <v>1476</v>
      </c>
      <c r="C1514" s="40" t="s">
        <v>892</v>
      </c>
      <c r="D1514" s="35">
        <v>45614</v>
      </c>
    </row>
    <row r="1515" spans="1:18" x14ac:dyDescent="0.3">
      <c r="A1515" s="57" t="str">
        <f t="shared" si="31"/>
        <v>00054245614</v>
      </c>
      <c r="B1515" s="37" t="s">
        <v>1070</v>
      </c>
      <c r="C1515" s="40" t="s">
        <v>1955</v>
      </c>
      <c r="D1515" s="35">
        <v>45614</v>
      </c>
    </row>
    <row r="1516" spans="1:18" x14ac:dyDescent="0.3">
      <c r="A1516" s="57" t="str">
        <f t="shared" si="31"/>
        <v>0004710345614</v>
      </c>
      <c r="B1516" s="37" t="s">
        <v>1827</v>
      </c>
      <c r="C1516" s="40" t="s">
        <v>1511</v>
      </c>
      <c r="D1516" s="35">
        <v>45614</v>
      </c>
    </row>
    <row r="1517" spans="1:18" x14ac:dyDescent="0.3">
      <c r="A1517" s="57" t="str">
        <f t="shared" si="31"/>
        <v>000507-0345614</v>
      </c>
      <c r="B1517" s="37" t="s">
        <v>1240</v>
      </c>
      <c r="C1517" s="40" t="s">
        <v>1195</v>
      </c>
      <c r="D1517" s="35">
        <v>45614</v>
      </c>
    </row>
    <row r="1518" spans="1:18" x14ac:dyDescent="0.3">
      <c r="A1518" s="57" t="str">
        <f t="shared" si="31"/>
        <v>0003890245614</v>
      </c>
      <c r="B1518" s="37" t="s">
        <v>1449</v>
      </c>
      <c r="C1518" s="40" t="s">
        <v>689</v>
      </c>
      <c r="D1518" s="35">
        <v>45614</v>
      </c>
    </row>
    <row r="1519" spans="1:18" x14ac:dyDescent="0.3">
      <c r="A1519" s="57" t="str">
        <f t="shared" si="31"/>
        <v>0004790345614</v>
      </c>
      <c r="B1519" s="37" t="s">
        <v>2167</v>
      </c>
      <c r="C1519" s="40" t="s">
        <v>2168</v>
      </c>
      <c r="D1519" s="35">
        <v>45614</v>
      </c>
    </row>
    <row r="1520" spans="1:18" x14ac:dyDescent="0.3">
      <c r="A1520" s="57" t="str">
        <f t="shared" si="31"/>
        <v>0005490045614</v>
      </c>
      <c r="B1520" s="37" t="s">
        <v>2058</v>
      </c>
      <c r="C1520" s="40" t="s">
        <v>2059</v>
      </c>
      <c r="D1520" s="35">
        <v>45614</v>
      </c>
    </row>
    <row r="1521" spans="1:18" x14ac:dyDescent="0.3">
      <c r="A1521" s="57" t="str">
        <f t="shared" si="31"/>
        <v>00051145614</v>
      </c>
      <c r="B1521" s="37" t="s">
        <v>1314</v>
      </c>
      <c r="C1521" s="40" t="s">
        <v>1335</v>
      </c>
      <c r="D1521" s="35">
        <v>45614</v>
      </c>
    </row>
    <row r="1522" spans="1:18" x14ac:dyDescent="0.3">
      <c r="A1522" s="57" t="str">
        <f t="shared" si="31"/>
        <v>001000145621</v>
      </c>
      <c r="B1522" s="37" t="s">
        <v>161</v>
      </c>
      <c r="C1522" s="40" t="s">
        <v>43</v>
      </c>
      <c r="D1522" s="35">
        <v>45621</v>
      </c>
    </row>
    <row r="1523" spans="1:18" x14ac:dyDescent="0.3">
      <c r="A1523" s="57" t="str">
        <f t="shared" si="31"/>
        <v>00046345621</v>
      </c>
      <c r="B1523" s="37" t="s">
        <v>936</v>
      </c>
      <c r="C1523" s="40" t="s">
        <v>935</v>
      </c>
      <c r="D1523" s="35">
        <v>45621</v>
      </c>
    </row>
    <row r="1524" spans="1:18" x14ac:dyDescent="0.3">
      <c r="A1524" s="57" t="str">
        <f t="shared" si="31"/>
        <v>00037545621</v>
      </c>
      <c r="B1524" s="37" t="s">
        <v>602</v>
      </c>
      <c r="C1524" s="40" t="s">
        <v>603</v>
      </c>
      <c r="D1524" s="35">
        <v>45621</v>
      </c>
    </row>
    <row r="1525" spans="1:18" x14ac:dyDescent="0.3">
      <c r="A1525" s="57" t="str">
        <f t="shared" si="31"/>
        <v>00038645621</v>
      </c>
      <c r="B1525" s="37" t="s">
        <v>680</v>
      </c>
      <c r="C1525" s="40" t="s">
        <v>678</v>
      </c>
      <c r="D1525" s="35">
        <v>45621</v>
      </c>
    </row>
    <row r="1526" spans="1:18" ht="14.4" x14ac:dyDescent="0.3">
      <c r="A1526" s="57" t="str">
        <f t="shared" si="31"/>
        <v>00020445621</v>
      </c>
      <c r="B1526" s="37" t="s">
        <v>259</v>
      </c>
      <c r="C1526" s="40" t="s">
        <v>29</v>
      </c>
      <c r="D1526" s="35">
        <v>45621</v>
      </c>
      <c r="E1526" s="71">
        <v>50</v>
      </c>
      <c r="F1526" s="107">
        <f>VLOOKUP(B1526,Precios!$A$5:J25648,10,0)</f>
        <v>16346.616</v>
      </c>
      <c r="G1526" s="107">
        <f>+E1526*F1526</f>
        <v>817330.8</v>
      </c>
      <c r="I1526" s="110" t="s">
        <v>1000</v>
      </c>
      <c r="J1526" s="110" t="s">
        <v>1109</v>
      </c>
      <c r="K1526" s="75"/>
      <c r="L1526" s="114" t="s">
        <v>1068</v>
      </c>
      <c r="M1526" s="114" t="s">
        <v>1069</v>
      </c>
      <c r="N1526" s="112">
        <v>45</v>
      </c>
      <c r="O1526" s="113">
        <f>+N1526+D1526</f>
        <v>45666</v>
      </c>
      <c r="P1526" s="117">
        <f>+WEEKDAY(O1526)</f>
        <v>5</v>
      </c>
      <c r="Q1526" s="116">
        <f>+IF(P1526&gt;5,WEEKNUM(O1526)+1,WEEKNUM(O1526))</f>
        <v>2</v>
      </c>
      <c r="R1526" s="116">
        <f>+YEAR(O1526)</f>
        <v>2025</v>
      </c>
    </row>
    <row r="1527" spans="1:18" ht="14.4" x14ac:dyDescent="0.3">
      <c r="A1527" s="57" t="str">
        <f t="shared" si="31"/>
        <v>00000945621</v>
      </c>
      <c r="B1527" s="37" t="s">
        <v>302</v>
      </c>
      <c r="C1527" s="40" t="s">
        <v>23</v>
      </c>
      <c r="D1527" s="35">
        <v>45621</v>
      </c>
      <c r="F1527" s="107">
        <f>VLOOKUP(B1527,Precios!$A$5:J25653,10,0)</f>
        <v>27798.056</v>
      </c>
      <c r="G1527" s="107">
        <f>+E1527*F1527</f>
        <v>0</v>
      </c>
      <c r="H1527" s="7"/>
      <c r="L1527" s="7"/>
      <c r="M1527" s="7"/>
      <c r="O1527" s="113">
        <f>+N1527+D1527</f>
        <v>45621</v>
      </c>
      <c r="P1527" s="117">
        <f>+WEEKDAY(O1527)</f>
        <v>2</v>
      </c>
      <c r="Q1527" s="116">
        <f>+IF(P1527&gt;5,WEEKNUM(O1527)+1,WEEKNUM(O1527))</f>
        <v>48</v>
      </c>
      <c r="R1527" s="116">
        <f>+YEAR(O1527)</f>
        <v>2024</v>
      </c>
    </row>
    <row r="1528" spans="1:18" x14ac:dyDescent="0.3">
      <c r="A1528" s="57" t="str">
        <f t="shared" si="31"/>
        <v>00020745621</v>
      </c>
      <c r="B1528" s="37" t="s">
        <v>257</v>
      </c>
      <c r="C1528" s="40" t="s">
        <v>30</v>
      </c>
      <c r="D1528" s="35">
        <v>45621</v>
      </c>
    </row>
    <row r="1529" spans="1:18" x14ac:dyDescent="0.3">
      <c r="A1529" s="57" t="str">
        <f t="shared" si="31"/>
        <v>007001445621</v>
      </c>
      <c r="B1529" s="37" t="s">
        <v>141</v>
      </c>
      <c r="C1529" s="40" t="s">
        <v>309</v>
      </c>
      <c r="D1529" s="35">
        <v>45621</v>
      </c>
    </row>
    <row r="1530" spans="1:18" x14ac:dyDescent="0.3">
      <c r="A1530" s="57" t="str">
        <f t="shared" si="31"/>
        <v>00003345621</v>
      </c>
      <c r="B1530" s="37" t="s">
        <v>296</v>
      </c>
      <c r="C1530" s="40" t="s">
        <v>313</v>
      </c>
      <c r="D1530" s="35">
        <v>45621</v>
      </c>
    </row>
    <row r="1531" spans="1:18" x14ac:dyDescent="0.3">
      <c r="A1531" s="57" t="str">
        <f t="shared" si="31"/>
        <v>00019845621</v>
      </c>
      <c r="B1531" s="37" t="s">
        <v>268</v>
      </c>
      <c r="C1531" s="40" t="s">
        <v>312</v>
      </c>
      <c r="D1531" s="35">
        <v>45621</v>
      </c>
    </row>
    <row r="1532" spans="1:18" ht="14.4" x14ac:dyDescent="0.3">
      <c r="A1532" s="57" t="str">
        <f t="shared" si="31"/>
        <v>00020045621</v>
      </c>
      <c r="B1532" s="37" t="s">
        <v>265</v>
      </c>
      <c r="C1532" s="40" t="s">
        <v>28</v>
      </c>
      <c r="D1532" s="35">
        <v>45621</v>
      </c>
      <c r="E1532" s="71">
        <v>100</v>
      </c>
      <c r="F1532" s="107">
        <f>VLOOKUP(B1532,Precios!$A$5:J25750,10,0)</f>
        <v>4215.6400000000003</v>
      </c>
      <c r="G1532" s="107">
        <f>+E1532*F1532</f>
        <v>421564.00000000006</v>
      </c>
      <c r="H1532" s="7"/>
      <c r="I1532" s="110" t="s">
        <v>1000</v>
      </c>
      <c r="J1532" s="110" t="s">
        <v>1109</v>
      </c>
      <c r="L1532" s="7" t="s">
        <v>2038</v>
      </c>
      <c r="M1532" s="7" t="s">
        <v>2039</v>
      </c>
      <c r="N1532" s="112">
        <v>30</v>
      </c>
      <c r="O1532" s="113">
        <f>+N1532+D1532</f>
        <v>45651</v>
      </c>
      <c r="P1532" s="117">
        <f>+WEEKDAY(O1532)</f>
        <v>4</v>
      </c>
      <c r="Q1532" s="116">
        <f>+IF(P1532&gt;5,WEEKNUM(O1532)+1,WEEKNUM(O1532))</f>
        <v>52</v>
      </c>
      <c r="R1532" s="116">
        <f>+YEAR(O1532)</f>
        <v>2024</v>
      </c>
    </row>
    <row r="1533" spans="1:18" x14ac:dyDescent="0.3">
      <c r="A1533" s="57" t="str">
        <f t="shared" si="31"/>
        <v>00020245621</v>
      </c>
      <c r="B1533" s="37" t="s">
        <v>262</v>
      </c>
      <c r="C1533" s="40" t="s">
        <v>75</v>
      </c>
      <c r="D1533" s="35">
        <v>45621</v>
      </c>
    </row>
    <row r="1534" spans="1:18" x14ac:dyDescent="0.3">
      <c r="A1534" s="57" t="str">
        <f t="shared" si="31"/>
        <v>00001845621</v>
      </c>
      <c r="B1534" s="37" t="s">
        <v>673</v>
      </c>
      <c r="C1534" s="40" t="s">
        <v>679</v>
      </c>
      <c r="D1534" s="35">
        <v>45621</v>
      </c>
    </row>
    <row r="1535" spans="1:18" x14ac:dyDescent="0.3">
      <c r="A1535" s="57" t="str">
        <f t="shared" si="31"/>
        <v>00045245621</v>
      </c>
      <c r="B1535" s="37" t="s">
        <v>815</v>
      </c>
      <c r="C1535" s="40" t="s">
        <v>800</v>
      </c>
      <c r="D1535" s="35">
        <v>45621</v>
      </c>
    </row>
    <row r="1536" spans="1:18" x14ac:dyDescent="0.3">
      <c r="A1536" s="57" t="str">
        <f t="shared" si="31"/>
        <v>00023645621</v>
      </c>
      <c r="B1536" s="37" t="s">
        <v>250</v>
      </c>
      <c r="C1536" s="40" t="s">
        <v>31</v>
      </c>
      <c r="D1536" s="35">
        <v>45621</v>
      </c>
    </row>
    <row r="1537" spans="1:18" x14ac:dyDescent="0.3">
      <c r="A1537" s="57" t="str">
        <f t="shared" si="31"/>
        <v>00047345621</v>
      </c>
      <c r="B1537" s="37" t="s">
        <v>864</v>
      </c>
      <c r="C1537" s="40" t="s">
        <v>850</v>
      </c>
      <c r="D1537" s="35">
        <v>45621</v>
      </c>
    </row>
    <row r="1538" spans="1:18" x14ac:dyDescent="0.3">
      <c r="A1538" s="57" t="str">
        <f t="shared" si="31"/>
        <v>00044745621</v>
      </c>
      <c r="B1538" s="37" t="s">
        <v>810</v>
      </c>
      <c r="C1538" s="40" t="s">
        <v>795</v>
      </c>
      <c r="D1538" s="35">
        <v>45621</v>
      </c>
    </row>
    <row r="1539" spans="1:18" x14ac:dyDescent="0.3">
      <c r="A1539" s="57" t="str">
        <f t="shared" si="31"/>
        <v>00047545621</v>
      </c>
      <c r="B1539" s="37" t="s">
        <v>866</v>
      </c>
      <c r="C1539" s="40" t="s">
        <v>918</v>
      </c>
      <c r="D1539" s="35">
        <v>45621</v>
      </c>
    </row>
    <row r="1540" spans="1:18" x14ac:dyDescent="0.3">
      <c r="A1540" s="57" t="str">
        <f t="shared" si="31"/>
        <v>00045145621</v>
      </c>
      <c r="B1540" s="37" t="s">
        <v>813</v>
      </c>
      <c r="C1540" s="40" t="s">
        <v>798</v>
      </c>
      <c r="D1540" s="35">
        <v>45621</v>
      </c>
    </row>
    <row r="1541" spans="1:18" x14ac:dyDescent="0.3">
      <c r="A1541" s="57" t="str">
        <f t="shared" si="31"/>
        <v>00047445621</v>
      </c>
      <c r="B1541" s="37" t="s">
        <v>865</v>
      </c>
      <c r="C1541" s="40" t="s">
        <v>851</v>
      </c>
      <c r="D1541" s="35">
        <v>45621</v>
      </c>
    </row>
    <row r="1542" spans="1:18" x14ac:dyDescent="0.3">
      <c r="A1542" s="57" t="str">
        <f t="shared" si="31"/>
        <v>00038245621</v>
      </c>
      <c r="B1542" s="37" t="s">
        <v>635</v>
      </c>
      <c r="C1542" s="40" t="s">
        <v>626</v>
      </c>
      <c r="D1542" s="35">
        <v>45621</v>
      </c>
    </row>
    <row r="1543" spans="1:18" ht="14.4" x14ac:dyDescent="0.3">
      <c r="A1543" s="57" t="str">
        <f t="shared" si="31"/>
        <v>004000245621</v>
      </c>
      <c r="B1543" s="37" t="s">
        <v>156</v>
      </c>
      <c r="C1543" s="40" t="s">
        <v>44</v>
      </c>
      <c r="D1543" s="35">
        <v>45621</v>
      </c>
      <c r="E1543" s="71">
        <v>400</v>
      </c>
      <c r="F1543" s="107">
        <f>VLOOKUP(B1543,Precios!$A$5:J25664,10,0)</f>
        <v>960.0139999999999</v>
      </c>
      <c r="G1543" s="107">
        <f>+E1543*F1543</f>
        <v>384005.6</v>
      </c>
      <c r="I1543" s="57" t="s">
        <v>1000</v>
      </c>
      <c r="J1543" s="57" t="s">
        <v>1109</v>
      </c>
      <c r="K1543" s="75"/>
      <c r="L1543" s="7" t="s">
        <v>2060</v>
      </c>
      <c r="M1543" s="7" t="s">
        <v>2061</v>
      </c>
      <c r="N1543" s="112">
        <v>30</v>
      </c>
      <c r="O1543" s="113">
        <f>+N1543+D1543</f>
        <v>45651</v>
      </c>
      <c r="P1543" s="117">
        <f>+WEEKDAY(O1543)</f>
        <v>4</v>
      </c>
      <c r="Q1543" s="116">
        <f>+IF(P1543&gt;5,WEEKNUM(O1543)+1,WEEKNUM(O1543))</f>
        <v>52</v>
      </c>
      <c r="R1543" s="116">
        <f>+YEAR(O1543)</f>
        <v>2024</v>
      </c>
    </row>
    <row r="1544" spans="1:18" x14ac:dyDescent="0.3">
      <c r="A1544" s="57" t="str">
        <f t="shared" si="31"/>
        <v>00041245621</v>
      </c>
      <c r="B1544" s="37" t="s">
        <v>735</v>
      </c>
      <c r="C1544" s="40" t="s">
        <v>754</v>
      </c>
      <c r="D1544" s="35">
        <v>45621</v>
      </c>
    </row>
    <row r="1545" spans="1:18" ht="14.4" x14ac:dyDescent="0.3">
      <c r="A1545" s="57" t="str">
        <f t="shared" si="31"/>
        <v>00017345621</v>
      </c>
      <c r="B1545" s="37" t="s">
        <v>269</v>
      </c>
      <c r="C1545" s="40" t="s">
        <v>743</v>
      </c>
      <c r="D1545" s="35">
        <v>45621</v>
      </c>
      <c r="E1545" s="71">
        <v>1000</v>
      </c>
      <c r="F1545" s="107">
        <f>VLOOKUP(B1545,Precios!$A$5:J25694,10,0)</f>
        <v>2063.7759999999998</v>
      </c>
      <c r="G1545" s="107">
        <f>+E1545*F1545</f>
        <v>2063775.9999999998</v>
      </c>
      <c r="I1545" s="110" t="s">
        <v>1000</v>
      </c>
      <c r="J1545" s="110" t="s">
        <v>1109</v>
      </c>
      <c r="K1545" s="75"/>
      <c r="L1545" s="114" t="s">
        <v>1068</v>
      </c>
      <c r="M1545" s="114" t="s">
        <v>1069</v>
      </c>
      <c r="N1545" s="112">
        <v>45</v>
      </c>
      <c r="O1545" s="113">
        <f>+N1545+D1545</f>
        <v>45666</v>
      </c>
      <c r="P1545" s="117">
        <f>+WEEKDAY(O1545)</f>
        <v>5</v>
      </c>
      <c r="Q1545" s="116">
        <f>+IF(P1545&gt;5,WEEKNUM(O1545)+1,WEEKNUM(O1545))</f>
        <v>2</v>
      </c>
      <c r="R1545" s="116">
        <f>+YEAR(O1545)</f>
        <v>2025</v>
      </c>
    </row>
    <row r="1546" spans="1:18" x14ac:dyDescent="0.3">
      <c r="A1546" s="57" t="str">
        <f t="shared" si="31"/>
        <v>SW001845621</v>
      </c>
      <c r="B1546" s="37" t="s">
        <v>99</v>
      </c>
      <c r="C1546" s="40" t="s">
        <v>2206</v>
      </c>
      <c r="D1546" s="35">
        <v>45621</v>
      </c>
    </row>
    <row r="1547" spans="1:18" x14ac:dyDescent="0.3">
      <c r="A1547" s="57" t="str">
        <f t="shared" si="31"/>
        <v>PACK07645621</v>
      </c>
      <c r="B1547" s="37" t="s">
        <v>109</v>
      </c>
      <c r="C1547" s="40" t="s">
        <v>91</v>
      </c>
      <c r="D1547" s="35">
        <v>45621</v>
      </c>
    </row>
    <row r="1548" spans="1:18" x14ac:dyDescent="0.3">
      <c r="A1548" s="57" t="str">
        <f t="shared" si="31"/>
        <v>30301000000145621</v>
      </c>
      <c r="B1548" s="37" t="s">
        <v>667</v>
      </c>
      <c r="C1548" s="40" t="s">
        <v>656</v>
      </c>
      <c r="D1548" s="35">
        <v>45621</v>
      </c>
    </row>
    <row r="1549" spans="1:18" x14ac:dyDescent="0.3">
      <c r="A1549" s="57" t="str">
        <f t="shared" si="31"/>
        <v>00001145621</v>
      </c>
      <c r="B1549" s="37" t="s">
        <v>301</v>
      </c>
      <c r="C1549" s="40" t="s">
        <v>605</v>
      </c>
      <c r="D1549" s="35">
        <v>45621</v>
      </c>
    </row>
    <row r="1550" spans="1:18" x14ac:dyDescent="0.3">
      <c r="A1550" s="57" t="str">
        <f t="shared" si="31"/>
        <v>003200245621</v>
      </c>
      <c r="B1550" s="37" t="s">
        <v>158</v>
      </c>
      <c r="C1550" s="40" t="s">
        <v>70</v>
      </c>
      <c r="D1550" s="35">
        <v>45621</v>
      </c>
    </row>
    <row r="1551" spans="1:18" ht="14.4" x14ac:dyDescent="0.3">
      <c r="A1551" s="57" t="str">
        <f t="shared" si="31"/>
        <v>00027245621</v>
      </c>
      <c r="B1551" s="37" t="s">
        <v>239</v>
      </c>
      <c r="C1551" s="40" t="s">
        <v>32</v>
      </c>
      <c r="D1551" s="35">
        <v>45621</v>
      </c>
      <c r="E1551" s="71">
        <v>1</v>
      </c>
      <c r="F1551" s="107">
        <f>VLOOKUP(B1551,Precios!$A$5:J25700,10,0)</f>
        <v>3961.9150999999997</v>
      </c>
      <c r="G1551" s="107">
        <f>+E1551*F1551</f>
        <v>3961.9150999999997</v>
      </c>
      <c r="H1551" s="34" t="s">
        <v>2286</v>
      </c>
      <c r="I1551" s="57" t="s">
        <v>1000</v>
      </c>
      <c r="J1551" s="57" t="s">
        <v>1109</v>
      </c>
      <c r="L1551" s="114" t="s">
        <v>1078</v>
      </c>
      <c r="M1551" s="114" t="s">
        <v>1208</v>
      </c>
      <c r="N1551" s="112">
        <v>30</v>
      </c>
      <c r="O1551" s="113">
        <f>+N1551+D1551</f>
        <v>45651</v>
      </c>
      <c r="P1551" s="117">
        <f>+WEEKDAY(O1551)</f>
        <v>4</v>
      </c>
      <c r="Q1551" s="116">
        <f>+IF(P1551&gt;5,WEEKNUM(O1551)+1,WEEKNUM(O1551))</f>
        <v>52</v>
      </c>
      <c r="R1551" s="116">
        <f>+YEAR(O1551)</f>
        <v>2024</v>
      </c>
    </row>
    <row r="1552" spans="1:18" ht="14.4" x14ac:dyDescent="0.3">
      <c r="A1552" s="57" t="str">
        <f t="shared" si="31"/>
        <v>00042445621</v>
      </c>
      <c r="B1552" s="37" t="s">
        <v>765</v>
      </c>
      <c r="C1552" s="40" t="s">
        <v>760</v>
      </c>
      <c r="D1552" s="35">
        <v>45621</v>
      </c>
      <c r="E1552" s="71">
        <v>1700</v>
      </c>
      <c r="F1552" s="107">
        <f>VLOOKUP(B1552,Precios!$A$5:J25705,10,0)</f>
        <v>6760.6451000000006</v>
      </c>
      <c r="G1552" s="107">
        <f>+E1552*F1552</f>
        <v>11493096.670000002</v>
      </c>
      <c r="I1552" s="110" t="s">
        <v>1000</v>
      </c>
      <c r="J1552" s="110" t="s">
        <v>1109</v>
      </c>
      <c r="L1552" s="7" t="s">
        <v>2066</v>
      </c>
      <c r="M1552" s="7" t="s">
        <v>2067</v>
      </c>
      <c r="N1552" s="112">
        <v>30</v>
      </c>
      <c r="O1552" s="113">
        <f>+N1552+D1552</f>
        <v>45651</v>
      </c>
      <c r="P1552" s="117">
        <f>+WEEKDAY(O1552)</f>
        <v>4</v>
      </c>
      <c r="Q1552" s="116">
        <f>+IF(P1552&gt;5,WEEKNUM(O1552)+1,WEEKNUM(O1552))</f>
        <v>52</v>
      </c>
      <c r="R1552" s="116">
        <f>+YEAR(O1552)</f>
        <v>2024</v>
      </c>
    </row>
    <row r="1553" spans="1:18" ht="14.4" x14ac:dyDescent="0.3">
      <c r="A1553" s="57" t="str">
        <f t="shared" si="31"/>
        <v>006001745621</v>
      </c>
      <c r="B1553" s="37" t="s">
        <v>146</v>
      </c>
      <c r="C1553" s="40" t="s">
        <v>88</v>
      </c>
      <c r="D1553" s="35">
        <v>45621</v>
      </c>
      <c r="E1553" s="71">
        <v>2000</v>
      </c>
      <c r="F1553" s="107">
        <f>VLOOKUP(B1553,Precios!$A$5:J25708,10,0)</f>
        <v>924.92399999999998</v>
      </c>
      <c r="G1553" s="107">
        <f>+E1553*F1553</f>
        <v>1849848</v>
      </c>
      <c r="I1553" s="110" t="s">
        <v>1000</v>
      </c>
      <c r="J1553" s="110" t="s">
        <v>1109</v>
      </c>
      <c r="L1553" s="114" t="s">
        <v>1076</v>
      </c>
      <c r="M1553" s="114" t="s">
        <v>1077</v>
      </c>
      <c r="N1553" s="112">
        <v>60</v>
      </c>
      <c r="O1553" s="113">
        <f>+N1553+D1553</f>
        <v>45681</v>
      </c>
      <c r="P1553" s="117">
        <f>+WEEKDAY(O1553)</f>
        <v>6</v>
      </c>
      <c r="Q1553" s="116">
        <f>+IF(P1553&gt;5,WEEKNUM(O1553)+1,WEEKNUM(O1553))</f>
        <v>5</v>
      </c>
      <c r="R1553" s="116">
        <f>+YEAR(O1553)</f>
        <v>2025</v>
      </c>
    </row>
    <row r="1554" spans="1:18" x14ac:dyDescent="0.3">
      <c r="A1554" s="57" t="str">
        <f t="shared" si="31"/>
        <v>00043045621</v>
      </c>
      <c r="B1554" s="37" t="s">
        <v>771</v>
      </c>
      <c r="C1554" s="40" t="s">
        <v>768</v>
      </c>
      <c r="D1554" s="35">
        <v>45621</v>
      </c>
    </row>
    <row r="1555" spans="1:18" ht="14.4" x14ac:dyDescent="0.3">
      <c r="A1555" s="57" t="str">
        <f t="shared" si="31"/>
        <v>006001645621</v>
      </c>
      <c r="B1555" s="37" t="s">
        <v>148</v>
      </c>
      <c r="C1555" s="40" t="s">
        <v>586</v>
      </c>
      <c r="D1555" s="35">
        <v>45621</v>
      </c>
      <c r="E1555" s="71">
        <v>14000</v>
      </c>
      <c r="F1555" s="107">
        <f>VLOOKUP(B1555,Precios!$A$5:J25722,10,0)</f>
        <v>424.32</v>
      </c>
      <c r="G1555" s="107">
        <f>+E1555*F1555</f>
        <v>5940480</v>
      </c>
      <c r="I1555" s="110" t="s">
        <v>1000</v>
      </c>
      <c r="J1555" s="110" t="s">
        <v>1109</v>
      </c>
      <c r="K1555" s="75"/>
      <c r="L1555" s="7" t="s">
        <v>2191</v>
      </c>
      <c r="M1555" s="7" t="s">
        <v>2192</v>
      </c>
      <c r="N1555" s="112">
        <v>30</v>
      </c>
      <c r="O1555" s="113">
        <f>+N1555+D1555</f>
        <v>45651</v>
      </c>
      <c r="P1555" s="117">
        <f>+WEEKDAY(O1555)</f>
        <v>4</v>
      </c>
      <c r="Q1555" s="116">
        <f>+IF(P1555&gt;5,WEEKNUM(O1555)+1,WEEKNUM(O1555))</f>
        <v>52</v>
      </c>
      <c r="R1555" s="116">
        <f>+YEAR(O1555)</f>
        <v>2024</v>
      </c>
    </row>
    <row r="1556" spans="1:18" x14ac:dyDescent="0.3">
      <c r="A1556" s="57" t="str">
        <f t="shared" si="31"/>
        <v>00038845621</v>
      </c>
      <c r="B1556" s="37" t="s">
        <v>683</v>
      </c>
      <c r="C1556" s="40" t="s">
        <v>688</v>
      </c>
      <c r="D1556" s="35">
        <v>45621</v>
      </c>
    </row>
    <row r="1557" spans="1:18" x14ac:dyDescent="0.3">
      <c r="A1557" s="57" t="str">
        <f t="shared" si="31"/>
        <v>011012045621</v>
      </c>
      <c r="B1557" s="37" t="s">
        <v>132</v>
      </c>
      <c r="C1557" s="40" t="s">
        <v>59</v>
      </c>
      <c r="D1557" s="35">
        <v>45621</v>
      </c>
    </row>
    <row r="1558" spans="1:18" x14ac:dyDescent="0.3">
      <c r="A1558" s="57" t="str">
        <f t="shared" si="31"/>
        <v>00012745621</v>
      </c>
      <c r="B1558" s="37" t="s">
        <v>275</v>
      </c>
      <c r="C1558" s="40" t="s">
        <v>1339</v>
      </c>
      <c r="D1558" s="35">
        <v>45621</v>
      </c>
    </row>
    <row r="1559" spans="1:18" x14ac:dyDescent="0.3">
      <c r="A1559" s="57" t="str">
        <f t="shared" si="31"/>
        <v>00042845621</v>
      </c>
      <c r="B1559" s="37" t="s">
        <v>767</v>
      </c>
      <c r="C1559" s="40" t="s">
        <v>762</v>
      </c>
      <c r="D1559" s="35">
        <v>45621</v>
      </c>
    </row>
    <row r="1560" spans="1:18" x14ac:dyDescent="0.3">
      <c r="A1560" s="57" t="str">
        <f t="shared" si="31"/>
        <v>00042745621</v>
      </c>
      <c r="B1560" s="37" t="s">
        <v>780</v>
      </c>
      <c r="C1560" s="40" t="s">
        <v>792</v>
      </c>
      <c r="D1560" s="35">
        <v>45621</v>
      </c>
    </row>
    <row r="1561" spans="1:18" x14ac:dyDescent="0.3">
      <c r="A1561" s="57" t="str">
        <f t="shared" si="31"/>
        <v>00042645621</v>
      </c>
      <c r="B1561" s="37" t="s">
        <v>766</v>
      </c>
      <c r="C1561" s="40" t="s">
        <v>761</v>
      </c>
      <c r="D1561" s="35">
        <v>45621</v>
      </c>
    </row>
    <row r="1562" spans="1:18" x14ac:dyDescent="0.3">
      <c r="A1562" s="57" t="str">
        <f t="shared" si="31"/>
        <v>00042945621</v>
      </c>
      <c r="B1562" s="37" t="s">
        <v>782</v>
      </c>
      <c r="C1562" s="40" t="s">
        <v>793</v>
      </c>
      <c r="D1562" s="35">
        <v>45621</v>
      </c>
    </row>
    <row r="1563" spans="1:18" ht="14.4" x14ac:dyDescent="0.3">
      <c r="A1563" s="57" t="str">
        <f t="shared" si="31"/>
        <v>00011345621</v>
      </c>
      <c r="B1563" s="37" t="s">
        <v>280</v>
      </c>
      <c r="C1563" s="40" t="s">
        <v>26</v>
      </c>
      <c r="D1563" s="35">
        <v>45621</v>
      </c>
      <c r="E1563" s="71">
        <v>200</v>
      </c>
      <c r="F1563" s="107">
        <f>VLOOKUP(B1563,Precios!$A$5:J25725,10,0)</f>
        <v>11221.297999999999</v>
      </c>
      <c r="G1563" s="107">
        <f>+E1563*F1563</f>
        <v>2244259.5999999996</v>
      </c>
      <c r="I1563" s="57" t="s">
        <v>1000</v>
      </c>
      <c r="J1563" s="57" t="s">
        <v>1109</v>
      </c>
      <c r="L1563" s="7" t="s">
        <v>1832</v>
      </c>
      <c r="M1563" s="7" t="s">
        <v>1833</v>
      </c>
      <c r="N1563" s="112">
        <v>30</v>
      </c>
      <c r="O1563" s="113">
        <f>+N1563+D1563</f>
        <v>45651</v>
      </c>
      <c r="P1563" s="117">
        <f>+WEEKDAY(O1563)</f>
        <v>4</v>
      </c>
      <c r="Q1563" s="116">
        <f>+IF(P1563&gt;5,WEEKNUM(O1563)+1,WEEKNUM(O1563))</f>
        <v>52</v>
      </c>
      <c r="R1563" s="116">
        <f>+YEAR(O1563)</f>
        <v>2024</v>
      </c>
    </row>
    <row r="1564" spans="1:18" ht="14.4" x14ac:dyDescent="0.3">
      <c r="A1564" s="57" t="str">
        <f t="shared" si="31"/>
        <v>007001045621</v>
      </c>
      <c r="B1564" s="37" t="s">
        <v>143</v>
      </c>
      <c r="C1564" s="40" t="s">
        <v>50</v>
      </c>
      <c r="D1564" s="35">
        <v>45621</v>
      </c>
      <c r="E1564" s="71">
        <v>1000</v>
      </c>
      <c r="F1564" s="107">
        <f>VLOOKUP(B1564,Precios!$A$5:J25685,10,0)</f>
        <v>5800.0019000000002</v>
      </c>
      <c r="G1564" s="107">
        <f>+E1564*F1564</f>
        <v>5800001.9000000004</v>
      </c>
      <c r="I1564" s="57" t="s">
        <v>1000</v>
      </c>
      <c r="J1564" s="57" t="s">
        <v>1109</v>
      </c>
      <c r="L1564" s="7" t="s">
        <v>2291</v>
      </c>
      <c r="M1564" s="7" t="s">
        <v>2292</v>
      </c>
      <c r="N1564" s="112">
        <v>45</v>
      </c>
      <c r="O1564" s="113">
        <f>+N1564+D1564</f>
        <v>45666</v>
      </c>
      <c r="P1564" s="117">
        <f>+WEEKDAY(O1564)</f>
        <v>5</v>
      </c>
      <c r="Q1564" s="116">
        <f>+IF(P1564&gt;5,WEEKNUM(O1564)+1,WEEKNUM(O1564))</f>
        <v>2</v>
      </c>
      <c r="R1564" s="116">
        <f>+YEAR(O1564)</f>
        <v>2025</v>
      </c>
    </row>
    <row r="1565" spans="1:18" ht="14.4" x14ac:dyDescent="0.3">
      <c r="A1565" s="57" t="str">
        <f t="shared" si="31"/>
        <v>00046145621</v>
      </c>
      <c r="B1565" s="37" t="s">
        <v>856</v>
      </c>
      <c r="C1565" s="40" t="s">
        <v>842</v>
      </c>
      <c r="D1565" s="35">
        <v>45621</v>
      </c>
      <c r="F1565" s="107">
        <f>VLOOKUP(B1565,Precios!$A$5:J25733,10,0)</f>
        <v>5366.7129999999997</v>
      </c>
      <c r="G1565" s="107">
        <f>+E1565*F1565</f>
        <v>0</v>
      </c>
      <c r="K1565" s="75"/>
      <c r="L1565" s="7"/>
      <c r="M1565" s="7"/>
      <c r="O1565" s="113">
        <f>+N1565+D1565</f>
        <v>45621</v>
      </c>
      <c r="P1565" s="117">
        <f>+WEEKDAY(O1565)</f>
        <v>2</v>
      </c>
      <c r="Q1565" s="116">
        <f>+IF(P1565&gt;5,WEEKNUM(O1565)+1,WEEKNUM(O1565))</f>
        <v>48</v>
      </c>
      <c r="R1565" s="116">
        <f>+YEAR(O1565)</f>
        <v>2024</v>
      </c>
    </row>
    <row r="1566" spans="1:18" x14ac:dyDescent="0.3">
      <c r="A1566" s="57" t="str">
        <f t="shared" si="31"/>
        <v>007000545621</v>
      </c>
      <c r="B1566" s="37" t="s">
        <v>897</v>
      </c>
      <c r="C1566" s="40" t="s">
        <v>1420</v>
      </c>
      <c r="D1566" s="35">
        <v>45621</v>
      </c>
    </row>
    <row r="1567" spans="1:18" ht="14.4" x14ac:dyDescent="0.3">
      <c r="A1567" s="57" t="str">
        <f t="shared" si="31"/>
        <v>00020945621</v>
      </c>
      <c r="B1567" s="37" t="s">
        <v>256</v>
      </c>
      <c r="C1567" s="40" t="s">
        <v>255</v>
      </c>
      <c r="D1567" s="35">
        <v>45621</v>
      </c>
      <c r="E1567" s="71">
        <f>10*1050</f>
        <v>10500</v>
      </c>
      <c r="F1567" s="107">
        <f>VLOOKUP(B1567,Precios!$A$5:J25702,10,0)</f>
        <v>3922.75</v>
      </c>
      <c r="G1567" s="107">
        <f>+E1567*F1567</f>
        <v>41188875</v>
      </c>
      <c r="H1567" s="34" t="s">
        <v>2179</v>
      </c>
      <c r="I1567" s="110" t="s">
        <v>1000</v>
      </c>
      <c r="J1567" s="110" t="s">
        <v>1109</v>
      </c>
      <c r="K1567" s="75"/>
      <c r="L1567" s="114" t="s">
        <v>1070</v>
      </c>
      <c r="M1567" s="114" t="s">
        <v>1071</v>
      </c>
      <c r="N1567" s="112">
        <v>55</v>
      </c>
      <c r="O1567" s="113">
        <f>+N1567+D1567</f>
        <v>45676</v>
      </c>
      <c r="P1567" s="117">
        <f>+WEEKDAY(O1567)</f>
        <v>1</v>
      </c>
      <c r="Q1567" s="116">
        <f>+IF(P1567&gt;5,WEEKNUM(O1567)+1,WEEKNUM(O1567))</f>
        <v>4</v>
      </c>
      <c r="R1567" s="116">
        <f>+YEAR(O1567)</f>
        <v>2025</v>
      </c>
    </row>
    <row r="1568" spans="1:18" x14ac:dyDescent="0.3">
      <c r="A1568" s="57" t="str">
        <f t="shared" si="31"/>
        <v>00035245621</v>
      </c>
      <c r="B1568" s="37" t="s">
        <v>178</v>
      </c>
      <c r="C1568" s="40" t="s">
        <v>351</v>
      </c>
      <c r="D1568" s="35">
        <v>45621</v>
      </c>
    </row>
    <row r="1569" spans="1:18" x14ac:dyDescent="0.3">
      <c r="A1569" s="57" t="str">
        <f t="shared" si="31"/>
        <v>00034045621</v>
      </c>
      <c r="B1569" s="37" t="s">
        <v>189</v>
      </c>
      <c r="C1569" s="40" t="s">
        <v>57</v>
      </c>
      <c r="D1569" s="35">
        <v>45621</v>
      </c>
    </row>
    <row r="1570" spans="1:18" x14ac:dyDescent="0.3">
      <c r="A1570" s="57" t="str">
        <f t="shared" ref="A1570:A1633" si="32">+TRIM(B1570)&amp;D1570</f>
        <v>00017045621</v>
      </c>
      <c r="B1570" s="37" t="s">
        <v>273</v>
      </c>
      <c r="C1570" s="40" t="s">
        <v>27</v>
      </c>
      <c r="D1570" s="35">
        <v>45621</v>
      </c>
    </row>
    <row r="1571" spans="1:18" x14ac:dyDescent="0.3">
      <c r="A1571" s="57" t="str">
        <f t="shared" si="32"/>
        <v>00040345621</v>
      </c>
      <c r="B1571" s="37" t="s">
        <v>716</v>
      </c>
      <c r="C1571" s="40" t="s">
        <v>732</v>
      </c>
      <c r="D1571" s="35">
        <v>45621</v>
      </c>
    </row>
    <row r="1572" spans="1:18" x14ac:dyDescent="0.3">
      <c r="A1572" s="57" t="str">
        <f t="shared" si="32"/>
        <v>011005445621</v>
      </c>
      <c r="B1572" s="37" t="s">
        <v>134</v>
      </c>
      <c r="C1572" s="40" t="s">
        <v>441</v>
      </c>
      <c r="D1572" s="35">
        <v>45621</v>
      </c>
    </row>
    <row r="1573" spans="1:18" ht="14.4" x14ac:dyDescent="0.3">
      <c r="A1573" s="57" t="str">
        <f t="shared" si="32"/>
        <v>00040845621</v>
      </c>
      <c r="B1573" s="37" t="s">
        <v>747</v>
      </c>
      <c r="C1573" s="40" t="s">
        <v>736</v>
      </c>
      <c r="D1573" s="35">
        <v>45621</v>
      </c>
      <c r="E1573" s="71">
        <v>50</v>
      </c>
      <c r="F1573" s="107">
        <f>VLOOKUP(B1573,Precios!$A$5:J25710,10,0)</f>
        <v>12596.584000000001</v>
      </c>
      <c r="G1573" s="107">
        <f>+E1573*F1573</f>
        <v>629829.20000000007</v>
      </c>
      <c r="I1573" s="110" t="s">
        <v>1000</v>
      </c>
      <c r="J1573" s="110" t="s">
        <v>1109</v>
      </c>
      <c r="L1573" s="114" t="s">
        <v>1081</v>
      </c>
      <c r="M1573" s="114" t="s">
        <v>1082</v>
      </c>
      <c r="N1573" s="112">
        <v>45</v>
      </c>
      <c r="O1573" s="113">
        <f>+N1573+D1573</f>
        <v>45666</v>
      </c>
      <c r="P1573" s="117">
        <f>+WEEKDAY(O1573)</f>
        <v>5</v>
      </c>
      <c r="Q1573" s="116">
        <f>+IF(P1573&gt;5,WEEKNUM(O1573)+1,WEEKNUM(O1573))</f>
        <v>2</v>
      </c>
      <c r="R1573" s="116">
        <f>+YEAR(O1573)</f>
        <v>2025</v>
      </c>
    </row>
    <row r="1574" spans="1:18" ht="14.4" x14ac:dyDescent="0.3">
      <c r="A1574" s="57" t="str">
        <f t="shared" si="32"/>
        <v>0000245621</v>
      </c>
      <c r="B1574" s="37" t="s">
        <v>692</v>
      </c>
      <c r="C1574" s="40" t="s">
        <v>693</v>
      </c>
      <c r="D1574" s="35">
        <v>45621</v>
      </c>
      <c r="E1574" s="71">
        <v>100</v>
      </c>
      <c r="I1574" s="110" t="s">
        <v>1000</v>
      </c>
      <c r="J1574" s="110" t="s">
        <v>1109</v>
      </c>
      <c r="L1574" s="7" t="s">
        <v>2293</v>
      </c>
      <c r="M1574" s="7" t="s">
        <v>2294</v>
      </c>
      <c r="N1574" s="112">
        <v>30</v>
      </c>
      <c r="O1574" s="113">
        <f>+N1574+D1574</f>
        <v>45651</v>
      </c>
      <c r="P1574" s="117">
        <f>+WEEKDAY(O1574)</f>
        <v>4</v>
      </c>
      <c r="Q1574" s="116">
        <f>+IF(P1574&gt;5,WEEKNUM(O1574)+1,WEEKNUM(O1574))</f>
        <v>52</v>
      </c>
      <c r="R1574" s="116">
        <f>+YEAR(O1574)</f>
        <v>2024</v>
      </c>
    </row>
    <row r="1575" spans="1:18" x14ac:dyDescent="0.3">
      <c r="A1575" s="57" t="str">
        <f t="shared" si="32"/>
        <v>00023845621</v>
      </c>
      <c r="B1575" s="37" t="s">
        <v>249</v>
      </c>
      <c r="C1575" s="40" t="s">
        <v>78</v>
      </c>
      <c r="D1575" s="35">
        <v>45621</v>
      </c>
    </row>
    <row r="1576" spans="1:18" x14ac:dyDescent="0.3">
      <c r="A1576" s="57" t="str">
        <f t="shared" si="32"/>
        <v>00034345621</v>
      </c>
      <c r="B1576" s="37" t="s">
        <v>187</v>
      </c>
      <c r="C1576" s="40" t="s">
        <v>34</v>
      </c>
      <c r="D1576" s="35">
        <v>45621</v>
      </c>
    </row>
    <row r="1577" spans="1:18" ht="14.4" x14ac:dyDescent="0.3">
      <c r="A1577" s="57" t="str">
        <f t="shared" si="32"/>
        <v>00034445621</v>
      </c>
      <c r="B1577" s="37" t="s">
        <v>186</v>
      </c>
      <c r="C1577" s="40" t="s">
        <v>347</v>
      </c>
      <c r="D1577" s="35">
        <v>45621</v>
      </c>
      <c r="E1577" s="71">
        <v>15</v>
      </c>
      <c r="F1577" s="107">
        <f>VLOOKUP(B1577,Precios!$A$5:J25714,10,0)</f>
        <v>65172.536000000007</v>
      </c>
      <c r="G1577" s="107">
        <f>+E1577*F1577</f>
        <v>977588.04000000015</v>
      </c>
      <c r="I1577" s="110" t="s">
        <v>1000</v>
      </c>
      <c r="J1577" s="110" t="s">
        <v>1109</v>
      </c>
      <c r="L1577" s="114" t="s">
        <v>1081</v>
      </c>
      <c r="M1577" s="114" t="s">
        <v>1082</v>
      </c>
      <c r="N1577" s="112">
        <v>45</v>
      </c>
      <c r="O1577" s="113">
        <f>+N1577+D1577</f>
        <v>45666</v>
      </c>
      <c r="P1577" s="117">
        <f>+WEEKDAY(O1577)</f>
        <v>5</v>
      </c>
      <c r="Q1577" s="116">
        <f>+IF(P1577&gt;5,WEEKNUM(O1577)+1,WEEKNUM(O1577))</f>
        <v>2</v>
      </c>
      <c r="R1577" s="116">
        <f>+YEAR(O1577)</f>
        <v>2025</v>
      </c>
    </row>
    <row r="1578" spans="1:18" x14ac:dyDescent="0.3">
      <c r="A1578" s="57" t="str">
        <f t="shared" si="32"/>
        <v>00035545621</v>
      </c>
      <c r="B1578" s="37" t="s">
        <v>176</v>
      </c>
      <c r="C1578" s="40" t="s">
        <v>38</v>
      </c>
      <c r="D1578" s="35">
        <v>45621</v>
      </c>
    </row>
    <row r="1579" spans="1:18" x14ac:dyDescent="0.3">
      <c r="A1579" s="57" t="str">
        <f t="shared" si="32"/>
        <v>00036545621</v>
      </c>
      <c r="B1579" s="37" t="s">
        <v>320</v>
      </c>
      <c r="C1579" s="40" t="s">
        <v>354</v>
      </c>
      <c r="D1579" s="35">
        <v>45621</v>
      </c>
    </row>
    <row r="1580" spans="1:18" ht="14.4" x14ac:dyDescent="0.3">
      <c r="A1580" s="57" t="str">
        <f t="shared" si="32"/>
        <v>004001845621</v>
      </c>
      <c r="B1580" s="37" t="s">
        <v>152</v>
      </c>
      <c r="C1580" s="40" t="s">
        <v>58</v>
      </c>
      <c r="D1580" s="35">
        <v>45621</v>
      </c>
      <c r="E1580" s="71">
        <v>200</v>
      </c>
      <c r="F1580" s="107">
        <f>VLOOKUP(B1580,Precios!$A$5:J25714,10,0)</f>
        <v>5082</v>
      </c>
      <c r="G1580" s="107">
        <f>+E1580*F1580</f>
        <v>1016400</v>
      </c>
      <c r="I1580" s="57" t="s">
        <v>1000</v>
      </c>
      <c r="J1580" s="57" t="s">
        <v>1109</v>
      </c>
      <c r="L1580" s="7" t="s">
        <v>1509</v>
      </c>
      <c r="M1580" s="7" t="s">
        <v>1510</v>
      </c>
      <c r="N1580" s="112">
        <v>30</v>
      </c>
      <c r="O1580" s="113">
        <f>+N1580+D1580</f>
        <v>45651</v>
      </c>
      <c r="P1580" s="117">
        <f>+WEEKDAY(O1580)</f>
        <v>4</v>
      </c>
      <c r="Q1580" s="116">
        <f>+IF(P1580&gt;5,WEEKNUM(O1580)+1,WEEKNUM(O1580))</f>
        <v>52</v>
      </c>
      <c r="R1580" s="116">
        <f>+YEAR(O1580)</f>
        <v>2024</v>
      </c>
    </row>
    <row r="1581" spans="1:18" x14ac:dyDescent="0.3">
      <c r="A1581" s="57" t="str">
        <f t="shared" si="32"/>
        <v>004000545621</v>
      </c>
      <c r="B1581" s="37" t="s">
        <v>155</v>
      </c>
      <c r="C1581" s="40" t="s">
        <v>45</v>
      </c>
      <c r="D1581" s="35">
        <v>45621</v>
      </c>
    </row>
    <row r="1582" spans="1:18" x14ac:dyDescent="0.3">
      <c r="A1582" s="57" t="str">
        <f t="shared" si="32"/>
        <v>004000645621</v>
      </c>
      <c r="B1582" s="37" t="s">
        <v>658</v>
      </c>
      <c r="C1582" s="40" t="s">
        <v>647</v>
      </c>
      <c r="D1582" s="35">
        <v>45621</v>
      </c>
    </row>
    <row r="1583" spans="1:18" x14ac:dyDescent="0.3">
      <c r="A1583" s="57" t="str">
        <f t="shared" si="32"/>
        <v>004001045621</v>
      </c>
      <c r="B1583" s="37" t="s">
        <v>659</v>
      </c>
      <c r="C1583" s="40" t="s">
        <v>671</v>
      </c>
      <c r="D1583" s="35">
        <v>45621</v>
      </c>
    </row>
    <row r="1584" spans="1:18" x14ac:dyDescent="0.3">
      <c r="A1584" s="57" t="str">
        <f t="shared" si="32"/>
        <v>004001145621</v>
      </c>
      <c r="B1584" s="37" t="s">
        <v>660</v>
      </c>
      <c r="C1584" s="40" t="s">
        <v>649</v>
      </c>
      <c r="D1584" s="35">
        <v>45621</v>
      </c>
    </row>
    <row r="1585" spans="1:18" x14ac:dyDescent="0.3">
      <c r="A1585" s="57" t="str">
        <f t="shared" si="32"/>
        <v>00034545621</v>
      </c>
      <c r="B1585" s="37" t="s">
        <v>185</v>
      </c>
      <c r="C1585" s="40" t="s">
        <v>888</v>
      </c>
      <c r="D1585" s="35">
        <v>45621</v>
      </c>
    </row>
    <row r="1586" spans="1:18" x14ac:dyDescent="0.3">
      <c r="A1586" s="57" t="str">
        <f t="shared" si="32"/>
        <v>004000145621</v>
      </c>
      <c r="B1586" s="37" t="s">
        <v>828</v>
      </c>
      <c r="C1586" s="40" t="s">
        <v>852</v>
      </c>
      <c r="D1586" s="35">
        <v>45621</v>
      </c>
    </row>
    <row r="1587" spans="1:18" x14ac:dyDescent="0.3">
      <c r="A1587" s="57" t="str">
        <f t="shared" si="32"/>
        <v>004000445621</v>
      </c>
      <c r="B1587" s="37" t="s">
        <v>657</v>
      </c>
      <c r="C1587" s="40" t="s">
        <v>646</v>
      </c>
      <c r="D1587" s="35">
        <v>45621</v>
      </c>
    </row>
    <row r="1588" spans="1:18" x14ac:dyDescent="0.3">
      <c r="A1588" s="57" t="str">
        <f t="shared" si="32"/>
        <v>00047745621</v>
      </c>
      <c r="B1588" s="37" t="s">
        <v>904</v>
      </c>
      <c r="C1588" s="40" t="s">
        <v>893</v>
      </c>
      <c r="D1588" s="35">
        <v>45621</v>
      </c>
    </row>
    <row r="1589" spans="1:18" x14ac:dyDescent="0.3">
      <c r="A1589" s="57" t="str">
        <f t="shared" si="32"/>
        <v>00042045621</v>
      </c>
      <c r="B1589" s="37" t="s">
        <v>752</v>
      </c>
      <c r="C1589" s="40" t="s">
        <v>755</v>
      </c>
      <c r="D1589" s="35">
        <v>45621</v>
      </c>
    </row>
    <row r="1590" spans="1:18" ht="14.4" x14ac:dyDescent="0.3">
      <c r="A1590" s="57" t="str">
        <f t="shared" si="32"/>
        <v>004000745621</v>
      </c>
      <c r="B1590" s="37" t="s">
        <v>153</v>
      </c>
      <c r="C1590" s="40" t="s">
        <v>46</v>
      </c>
      <c r="D1590" s="35">
        <v>45621</v>
      </c>
      <c r="E1590" s="71">
        <v>1000</v>
      </c>
      <c r="F1590" s="107">
        <f>VLOOKUP(B1590,Precios!$A$5:J25712,10,0)</f>
        <v>320.04500000000002</v>
      </c>
      <c r="G1590" s="107">
        <f>+E1590*F1590</f>
        <v>320045</v>
      </c>
      <c r="I1590" s="57" t="s">
        <v>1000</v>
      </c>
      <c r="J1590" s="57" t="s">
        <v>1109</v>
      </c>
      <c r="K1590" s="75"/>
      <c r="L1590" s="7" t="s">
        <v>2060</v>
      </c>
      <c r="M1590" s="7" t="s">
        <v>2061</v>
      </c>
      <c r="N1590" s="112">
        <v>30</v>
      </c>
      <c r="O1590" s="113">
        <f>+N1590+D1590</f>
        <v>45651</v>
      </c>
      <c r="P1590" s="117">
        <f>+WEEKDAY(O1590)</f>
        <v>4</v>
      </c>
      <c r="Q1590" s="116">
        <f>+IF(P1590&gt;5,WEEKNUM(O1590)+1,WEEKNUM(O1590))</f>
        <v>52</v>
      </c>
      <c r="R1590" s="116">
        <f>+YEAR(O1590)</f>
        <v>2024</v>
      </c>
    </row>
    <row r="1591" spans="1:18" ht="14.4" x14ac:dyDescent="0.3">
      <c r="A1591" s="57" t="str">
        <f t="shared" si="32"/>
        <v>00037245621</v>
      </c>
      <c r="B1591" s="37" t="s">
        <v>599</v>
      </c>
      <c r="C1591" s="40" t="s">
        <v>982</v>
      </c>
      <c r="D1591" s="35">
        <v>45621</v>
      </c>
      <c r="F1591" s="107">
        <f>VLOOKUP(B1591,Precios!$A$5:J25800,10,0)</f>
        <v>1189.8050999999998</v>
      </c>
      <c r="G1591" s="107">
        <f>+E1591*F1591</f>
        <v>0</v>
      </c>
      <c r="I1591" s="57"/>
      <c r="J1591" s="57"/>
      <c r="K1591" s="75"/>
      <c r="L1591" s="114"/>
      <c r="M1591" s="114"/>
      <c r="O1591" s="113">
        <f>+N1591+D1591</f>
        <v>45621</v>
      </c>
      <c r="P1591" s="117">
        <f>+WEEKDAY(O1591)</f>
        <v>2</v>
      </c>
      <c r="Q1591" s="116">
        <f>+IF(P1591&gt;5,WEEKNUM(O1591)+1,WEEKNUM(O1591))</f>
        <v>48</v>
      </c>
      <c r="R1591" s="116">
        <f>+YEAR(O1591)</f>
        <v>2024</v>
      </c>
    </row>
    <row r="1592" spans="1:18" x14ac:dyDescent="0.3">
      <c r="A1592" s="57" t="str">
        <f t="shared" si="32"/>
        <v>00046245621</v>
      </c>
      <c r="B1592" s="37" t="s">
        <v>895</v>
      </c>
      <c r="C1592" s="40" t="s">
        <v>983</v>
      </c>
      <c r="D1592" s="35">
        <v>45621</v>
      </c>
    </row>
    <row r="1593" spans="1:18" x14ac:dyDescent="0.3">
      <c r="A1593" s="57" t="str">
        <f t="shared" si="32"/>
        <v>00027345621</v>
      </c>
      <c r="B1593" s="37" t="s">
        <v>238</v>
      </c>
      <c r="C1593" s="40" t="s">
        <v>82</v>
      </c>
      <c r="D1593" s="35">
        <v>45621</v>
      </c>
    </row>
    <row r="1594" spans="1:18" ht="14.4" x14ac:dyDescent="0.3">
      <c r="A1594" s="57" t="str">
        <f t="shared" si="32"/>
        <v>00017245621</v>
      </c>
      <c r="B1594" s="37" t="s">
        <v>270</v>
      </c>
      <c r="C1594" s="40" t="s">
        <v>315</v>
      </c>
      <c r="D1594" s="35">
        <v>45621</v>
      </c>
      <c r="E1594" s="71">
        <v>500</v>
      </c>
      <c r="F1594" s="107">
        <f>VLOOKUP(B1594,Precios!$A$5:J25647,10,0)</f>
        <v>5662.8</v>
      </c>
      <c r="G1594" s="107">
        <f>+E1594*F1594</f>
        <v>2831400</v>
      </c>
      <c r="I1594" s="57" t="s">
        <v>1000</v>
      </c>
      <c r="J1594" s="57" t="s">
        <v>1109</v>
      </c>
      <c r="K1594" s="75"/>
      <c r="L1594" s="7" t="s">
        <v>2076</v>
      </c>
      <c r="M1594" s="7" t="s">
        <v>2077</v>
      </c>
      <c r="N1594" s="112">
        <v>60</v>
      </c>
      <c r="O1594" s="113">
        <f>+N1594+D1594</f>
        <v>45681</v>
      </c>
      <c r="P1594" s="117">
        <f>+WEEKDAY(O1594)</f>
        <v>6</v>
      </c>
      <c r="Q1594" s="116">
        <f>+IF(P1594&gt;5,WEEKNUM(O1594)+1,WEEKNUM(O1594))</f>
        <v>5</v>
      </c>
      <c r="R1594" s="116">
        <f>+YEAR(O1594)</f>
        <v>2025</v>
      </c>
    </row>
    <row r="1595" spans="1:18" x14ac:dyDescent="0.3">
      <c r="A1595" s="57" t="str">
        <f t="shared" si="32"/>
        <v>009003045621</v>
      </c>
      <c r="B1595" s="37" t="s">
        <v>137</v>
      </c>
      <c r="C1595" s="40" t="s">
        <v>52</v>
      </c>
      <c r="D1595" s="35">
        <v>45621</v>
      </c>
    </row>
    <row r="1596" spans="1:18" x14ac:dyDescent="0.3">
      <c r="A1596" s="57" t="str">
        <f t="shared" si="32"/>
        <v>009000645621</v>
      </c>
      <c r="B1596" s="37" t="s">
        <v>139</v>
      </c>
      <c r="C1596" s="40" t="s">
        <v>51</v>
      </c>
      <c r="D1596" s="35">
        <v>45621</v>
      </c>
    </row>
    <row r="1597" spans="1:18" x14ac:dyDescent="0.3">
      <c r="A1597" s="57" t="str">
        <f t="shared" si="32"/>
        <v>009002645621</v>
      </c>
      <c r="B1597" s="37" t="s">
        <v>666</v>
      </c>
      <c r="C1597" s="40" t="s">
        <v>672</v>
      </c>
      <c r="D1597" s="35">
        <v>45621</v>
      </c>
    </row>
    <row r="1598" spans="1:18" ht="14.4" x14ac:dyDescent="0.3">
      <c r="A1598" s="57" t="str">
        <f t="shared" si="32"/>
        <v>005000945621</v>
      </c>
      <c r="B1598" s="37" t="s">
        <v>379</v>
      </c>
      <c r="C1598" s="40" t="s">
        <v>355</v>
      </c>
      <c r="D1598" s="35">
        <v>45621</v>
      </c>
      <c r="E1598" s="71">
        <v>500</v>
      </c>
      <c r="F1598" s="107">
        <f>VLOOKUP(B1598,Precios!$A$5:J25651,10,0)</f>
        <v>2873</v>
      </c>
      <c r="G1598" s="107">
        <f>+E1598*F1598</f>
        <v>1436500</v>
      </c>
      <c r="I1598" s="57" t="s">
        <v>1000</v>
      </c>
      <c r="J1598" s="57" t="s">
        <v>1109</v>
      </c>
      <c r="K1598" s="75"/>
      <c r="L1598" s="7" t="s">
        <v>2076</v>
      </c>
      <c r="M1598" s="7" t="s">
        <v>2077</v>
      </c>
      <c r="N1598" s="112">
        <v>60</v>
      </c>
      <c r="O1598" s="113">
        <f>+N1598+D1598</f>
        <v>45681</v>
      </c>
      <c r="P1598" s="117">
        <f>+WEEKDAY(O1598)</f>
        <v>6</v>
      </c>
      <c r="Q1598" s="116">
        <f>+IF(P1598&gt;5,WEEKNUM(O1598)+1,WEEKNUM(O1598))</f>
        <v>5</v>
      </c>
      <c r="R1598" s="116">
        <f>+YEAR(O1598)</f>
        <v>2025</v>
      </c>
    </row>
    <row r="1599" spans="1:18" x14ac:dyDescent="0.3">
      <c r="A1599" s="57" t="str">
        <f t="shared" si="32"/>
        <v>009000345621</v>
      </c>
      <c r="B1599" s="37" t="s">
        <v>638</v>
      </c>
      <c r="C1599" s="40" t="s">
        <v>1202</v>
      </c>
      <c r="D1599" s="35">
        <v>45621</v>
      </c>
    </row>
    <row r="1600" spans="1:18" x14ac:dyDescent="0.3">
      <c r="A1600" s="57" t="str">
        <f t="shared" si="32"/>
        <v>0005270145621</v>
      </c>
      <c r="B1600" s="37" t="s">
        <v>1257</v>
      </c>
      <c r="C1600" s="40" t="s">
        <v>1258</v>
      </c>
      <c r="D1600" s="35">
        <v>45621</v>
      </c>
    </row>
    <row r="1601" spans="1:18" x14ac:dyDescent="0.3">
      <c r="A1601" s="57" t="str">
        <f t="shared" si="32"/>
        <v>00049645621</v>
      </c>
      <c r="B1601" s="37" t="s">
        <v>971</v>
      </c>
      <c r="C1601" s="40" t="s">
        <v>969</v>
      </c>
      <c r="D1601" s="35">
        <v>45621</v>
      </c>
    </row>
    <row r="1602" spans="1:18" ht="14.4" x14ac:dyDescent="0.3">
      <c r="A1602" s="57" t="str">
        <f t="shared" si="32"/>
        <v>00053045621</v>
      </c>
      <c r="B1602" s="37" t="s">
        <v>1206</v>
      </c>
      <c r="C1602" s="40" t="s">
        <v>1207</v>
      </c>
      <c r="D1602" s="35">
        <v>45621</v>
      </c>
      <c r="E1602" s="71">
        <f>4*450</f>
        <v>1800</v>
      </c>
      <c r="F1602" s="107">
        <f>VLOOKUP(B1602,Precios!$A$5:J25822,10,0)</f>
        <v>1536.7</v>
      </c>
      <c r="G1602" s="107">
        <f>+E1602*F1602</f>
        <v>2766060</v>
      </c>
      <c r="I1602" s="110" t="s">
        <v>1000</v>
      </c>
      <c r="J1602" s="110" t="s">
        <v>1109</v>
      </c>
      <c r="K1602" s="75"/>
      <c r="L1602" s="130" t="s">
        <v>1963</v>
      </c>
      <c r="M1602" s="130" t="s">
        <v>1964</v>
      </c>
      <c r="N1602" s="112">
        <v>30</v>
      </c>
      <c r="O1602" s="113">
        <f>+N1602+D1602</f>
        <v>45651</v>
      </c>
      <c r="P1602" s="117">
        <f>+WEEKDAY(O1602)</f>
        <v>4</v>
      </c>
      <c r="Q1602" s="116">
        <f>+IF(P1602&gt;5,WEEKNUM(O1602)+1,WEEKNUM(O1602))</f>
        <v>52</v>
      </c>
      <c r="R1602" s="116">
        <f>+YEAR(O1602)</f>
        <v>2024</v>
      </c>
    </row>
    <row r="1603" spans="1:18" x14ac:dyDescent="0.3">
      <c r="A1603" s="57" t="str">
        <f t="shared" si="32"/>
        <v>0004520345621</v>
      </c>
      <c r="B1603" s="37" t="s">
        <v>1253</v>
      </c>
      <c r="C1603" s="40" t="s">
        <v>990</v>
      </c>
      <c r="D1603" s="35">
        <v>45621</v>
      </c>
    </row>
    <row r="1604" spans="1:18" x14ac:dyDescent="0.3">
      <c r="A1604" s="57" t="str">
        <f t="shared" si="32"/>
        <v>0004790245621</v>
      </c>
      <c r="B1604" s="37" t="s">
        <v>1288</v>
      </c>
      <c r="C1604" s="40" t="s">
        <v>878</v>
      </c>
      <c r="D1604" s="35">
        <v>45621</v>
      </c>
    </row>
    <row r="1605" spans="1:18" x14ac:dyDescent="0.3">
      <c r="A1605" s="57" t="str">
        <f t="shared" si="32"/>
        <v>00052445621</v>
      </c>
      <c r="B1605" s="37" t="s">
        <v>997</v>
      </c>
      <c r="C1605" s="40" t="s">
        <v>998</v>
      </c>
      <c r="D1605" s="35">
        <v>45621</v>
      </c>
    </row>
    <row r="1606" spans="1:18" x14ac:dyDescent="0.3">
      <c r="A1606" s="57" t="str">
        <f t="shared" si="32"/>
        <v>00043445621</v>
      </c>
      <c r="B1606" s="37" t="s">
        <v>1018</v>
      </c>
      <c r="C1606" s="40" t="s">
        <v>1019</v>
      </c>
      <c r="D1606" s="35">
        <v>45621</v>
      </c>
    </row>
    <row r="1607" spans="1:18" x14ac:dyDescent="0.3">
      <c r="A1607" s="57" t="str">
        <f t="shared" si="32"/>
        <v>00001045621</v>
      </c>
      <c r="B1607" s="37" t="s">
        <v>1004</v>
      </c>
      <c r="C1607" s="40" t="s">
        <v>1498</v>
      </c>
      <c r="D1607" s="35">
        <v>45621</v>
      </c>
    </row>
    <row r="1608" spans="1:18" ht="14.4" x14ac:dyDescent="0.3">
      <c r="A1608" s="57" t="str">
        <f t="shared" si="32"/>
        <v>0003600345621</v>
      </c>
      <c r="B1608" s="37" t="s">
        <v>1499</v>
      </c>
      <c r="C1608" s="40" t="s">
        <v>87</v>
      </c>
      <c r="D1608" s="35">
        <v>45621</v>
      </c>
      <c r="E1608" s="71">
        <v>300</v>
      </c>
      <c r="F1608" s="107">
        <f>VLOOKUP(B1608,Precios!$A$5:J25741,10,0)</f>
        <v>11434.5</v>
      </c>
      <c r="G1608" s="107">
        <f>+E1608*F1608</f>
        <v>3430350</v>
      </c>
      <c r="H1608" s="34" t="s">
        <v>2221</v>
      </c>
      <c r="I1608" s="110" t="s">
        <v>1000</v>
      </c>
      <c r="J1608" s="110" t="s">
        <v>1109</v>
      </c>
      <c r="L1608" s="114" t="s">
        <v>1066</v>
      </c>
      <c r="M1608" s="114" t="s">
        <v>1067</v>
      </c>
      <c r="N1608" s="112">
        <v>40</v>
      </c>
      <c r="O1608" s="113">
        <f>+N1608+D1608</f>
        <v>45661</v>
      </c>
      <c r="P1608" s="117">
        <f>+WEEKDAY(O1608)</f>
        <v>7</v>
      </c>
      <c r="Q1608" s="116">
        <f>+IF(P1608&gt;5,WEEKNUM(O1608)+1,WEEKNUM(O1608))</f>
        <v>2</v>
      </c>
      <c r="R1608" s="116">
        <f>+YEAR(O1608)</f>
        <v>2025</v>
      </c>
    </row>
    <row r="1609" spans="1:18" x14ac:dyDescent="0.3">
      <c r="A1609" s="57" t="str">
        <f t="shared" si="32"/>
        <v>0003610245621</v>
      </c>
      <c r="B1609" s="37" t="s">
        <v>1501</v>
      </c>
      <c r="C1609" s="40" t="s">
        <v>40</v>
      </c>
      <c r="D1609" s="35">
        <v>45621</v>
      </c>
    </row>
    <row r="1610" spans="1:18" x14ac:dyDescent="0.3">
      <c r="A1610" s="57" t="str">
        <f t="shared" si="32"/>
        <v>10008745621</v>
      </c>
      <c r="B1610" s="37" t="s">
        <v>1022</v>
      </c>
      <c r="C1610" s="40" t="s">
        <v>1503</v>
      </c>
      <c r="D1610" s="35">
        <v>45621</v>
      </c>
    </row>
    <row r="1611" spans="1:18" x14ac:dyDescent="0.3">
      <c r="A1611" s="57" t="str">
        <f t="shared" si="32"/>
        <v>0003620245621</v>
      </c>
      <c r="B1611" s="37" t="s">
        <v>1504</v>
      </c>
      <c r="C1611" s="336" t="s">
        <v>41</v>
      </c>
      <c r="D1611" s="35">
        <v>45621</v>
      </c>
    </row>
    <row r="1612" spans="1:18" ht="14.4" x14ac:dyDescent="0.3">
      <c r="A1612" s="57" t="str">
        <f t="shared" si="32"/>
        <v>PACK0680345621</v>
      </c>
      <c r="B1612" s="37" t="s">
        <v>1479</v>
      </c>
      <c r="C1612" s="40" t="s">
        <v>89</v>
      </c>
      <c r="D1612" s="35">
        <v>45621</v>
      </c>
      <c r="E1612" s="71">
        <v>300</v>
      </c>
      <c r="F1612" s="107">
        <f>VLOOKUP(B1612,Precios!$A$5:J25747,10,0)</f>
        <v>11434.5</v>
      </c>
      <c r="G1612" s="107">
        <f>+E1612*F1612</f>
        <v>3430350</v>
      </c>
      <c r="H1612" s="34" t="s">
        <v>2221</v>
      </c>
      <c r="I1612" s="110" t="s">
        <v>1000</v>
      </c>
      <c r="J1612" s="110" t="s">
        <v>1109</v>
      </c>
      <c r="L1612" s="114" t="s">
        <v>1066</v>
      </c>
      <c r="M1612" s="114" t="s">
        <v>1067</v>
      </c>
      <c r="N1612" s="112">
        <v>40</v>
      </c>
      <c r="O1612" s="113">
        <f>+N1612+D1612</f>
        <v>45661</v>
      </c>
      <c r="P1612" s="117">
        <f>+WEEKDAY(O1612)</f>
        <v>7</v>
      </c>
      <c r="Q1612" s="116">
        <f>+IF(P1612&gt;5,WEEKNUM(O1612)+1,WEEKNUM(O1612))</f>
        <v>2</v>
      </c>
      <c r="R1612" s="116">
        <f>+YEAR(O1612)</f>
        <v>2025</v>
      </c>
    </row>
    <row r="1613" spans="1:18" x14ac:dyDescent="0.3">
      <c r="A1613" s="57" t="str">
        <f t="shared" si="32"/>
        <v>0004230145621</v>
      </c>
      <c r="B1613" s="37" t="s">
        <v>1473</v>
      </c>
      <c r="C1613" s="40" t="s">
        <v>769</v>
      </c>
      <c r="D1613" s="35">
        <v>45621</v>
      </c>
    </row>
    <row r="1614" spans="1:18" x14ac:dyDescent="0.3">
      <c r="A1614" s="57" t="str">
        <f t="shared" si="32"/>
        <v>0003150245621</v>
      </c>
      <c r="B1614" s="37" t="s">
        <v>1513</v>
      </c>
      <c r="C1614" s="40" t="s">
        <v>83</v>
      </c>
      <c r="D1614" s="35">
        <v>45621</v>
      </c>
    </row>
    <row r="1615" spans="1:18" x14ac:dyDescent="0.3">
      <c r="A1615" s="57" t="str">
        <f t="shared" si="32"/>
        <v>0003160245621</v>
      </c>
      <c r="B1615" s="37" t="s">
        <v>1514</v>
      </c>
      <c r="C1615" s="40" t="s">
        <v>84</v>
      </c>
      <c r="D1615" s="35">
        <v>45621</v>
      </c>
    </row>
    <row r="1616" spans="1:18" x14ac:dyDescent="0.3">
      <c r="A1616" s="57" t="str">
        <f t="shared" si="32"/>
        <v>PACK0670345621</v>
      </c>
      <c r="B1616" s="37" t="s">
        <v>1480</v>
      </c>
      <c r="C1616" s="40" t="s">
        <v>113</v>
      </c>
      <c r="D1616" s="35">
        <v>45621</v>
      </c>
    </row>
    <row r="1617" spans="1:18" x14ac:dyDescent="0.3">
      <c r="A1617" s="57" t="str">
        <f t="shared" si="32"/>
        <v>0002780145621</v>
      </c>
      <c r="B1617" s="37" t="s">
        <v>1472</v>
      </c>
      <c r="C1617" s="40" t="s">
        <v>69</v>
      </c>
      <c r="D1617" s="35">
        <v>45621</v>
      </c>
    </row>
    <row r="1618" spans="1:18" x14ac:dyDescent="0.3">
      <c r="A1618" s="57" t="str">
        <f t="shared" si="32"/>
        <v>0002760145621</v>
      </c>
      <c r="B1618" s="37" t="s">
        <v>1471</v>
      </c>
      <c r="C1618" s="40" t="s">
        <v>67</v>
      </c>
      <c r="D1618" s="35">
        <v>45621</v>
      </c>
    </row>
    <row r="1619" spans="1:18" x14ac:dyDescent="0.3">
      <c r="A1619" s="57" t="str">
        <f t="shared" si="32"/>
        <v>0002790145621</v>
      </c>
      <c r="B1619" s="37" t="s">
        <v>1470</v>
      </c>
      <c r="C1619" s="40" t="s">
        <v>62</v>
      </c>
      <c r="D1619" s="35">
        <v>45621</v>
      </c>
    </row>
    <row r="1620" spans="1:18" x14ac:dyDescent="0.3">
      <c r="A1620" s="57" t="str">
        <f t="shared" si="32"/>
        <v>0011008945621</v>
      </c>
      <c r="B1620" s="37" t="s">
        <v>966</v>
      </c>
      <c r="C1620" s="40" t="s">
        <v>1828</v>
      </c>
      <c r="D1620" s="35">
        <v>45621</v>
      </c>
    </row>
    <row r="1621" spans="1:18" x14ac:dyDescent="0.3">
      <c r="A1621" s="57" t="str">
        <f t="shared" si="32"/>
        <v>0003630245621</v>
      </c>
      <c r="B1621" s="37" t="s">
        <v>1512</v>
      </c>
      <c r="C1621" s="40" t="s">
        <v>42</v>
      </c>
      <c r="D1621" s="35">
        <v>45621</v>
      </c>
    </row>
    <row r="1622" spans="1:18" ht="14.4" x14ac:dyDescent="0.3">
      <c r="A1622" s="57" t="str">
        <f t="shared" si="32"/>
        <v>0004720345621</v>
      </c>
      <c r="B1622" s="37" t="s">
        <v>1336</v>
      </c>
      <c r="C1622" s="40" t="s">
        <v>1848</v>
      </c>
      <c r="D1622" s="35">
        <v>45621</v>
      </c>
      <c r="E1622" s="71">
        <f>8*1200</f>
        <v>9600</v>
      </c>
      <c r="F1622" s="107">
        <f>VLOOKUP(B1622,Precios!$A$5:J25730,10,0)</f>
        <v>290.71459999999996</v>
      </c>
      <c r="G1622" s="107">
        <f>+E1622*F1622</f>
        <v>2790860.1599999997</v>
      </c>
      <c r="I1622" s="110" t="s">
        <v>1000</v>
      </c>
      <c r="J1622" s="110" t="s">
        <v>1109</v>
      </c>
      <c r="K1622" s="75"/>
      <c r="L1622" s="114" t="s">
        <v>1851</v>
      </c>
      <c r="M1622" s="114" t="s">
        <v>1063</v>
      </c>
      <c r="N1622" s="112">
        <v>30</v>
      </c>
      <c r="O1622" s="113">
        <f>+N1622+D1622</f>
        <v>45651</v>
      </c>
      <c r="P1622" s="117">
        <f>+WEEKDAY(O1622)</f>
        <v>4</v>
      </c>
      <c r="Q1622" s="116">
        <f>+IF(P1622&gt;5,WEEKNUM(O1622)+1,WEEKNUM(O1622))</f>
        <v>52</v>
      </c>
      <c r="R1622" s="116">
        <f>+YEAR(O1622)</f>
        <v>2024</v>
      </c>
    </row>
    <row r="1623" spans="1:18" x14ac:dyDescent="0.3">
      <c r="A1623" s="57" t="str">
        <f t="shared" si="32"/>
        <v>00054445621</v>
      </c>
      <c r="B1623" s="37" t="s">
        <v>1956</v>
      </c>
      <c r="C1623" s="40" t="s">
        <v>1957</v>
      </c>
      <c r="D1623" s="35">
        <v>45621</v>
      </c>
    </row>
    <row r="1624" spans="1:18" x14ac:dyDescent="0.3">
      <c r="A1624" s="57" t="str">
        <f t="shared" si="32"/>
        <v>00050045621</v>
      </c>
      <c r="B1624" s="37" t="s">
        <v>975</v>
      </c>
      <c r="C1624" s="40" t="s">
        <v>1413</v>
      </c>
      <c r="D1624" s="35">
        <v>45621</v>
      </c>
    </row>
    <row r="1625" spans="1:18" ht="14.4" x14ac:dyDescent="0.3">
      <c r="A1625" s="57" t="str">
        <f t="shared" si="32"/>
        <v>00050145621</v>
      </c>
      <c r="B1625" s="37" t="s">
        <v>980</v>
      </c>
      <c r="C1625" s="40" t="s">
        <v>2151</v>
      </c>
      <c r="D1625" s="35">
        <v>45621</v>
      </c>
      <c r="E1625" s="71">
        <v>1000</v>
      </c>
      <c r="F1625" s="107">
        <f>VLOOKUP(B1625,Precios!$A$5:J25762,10,0)</f>
        <v>1666.34</v>
      </c>
      <c r="G1625" s="107">
        <f>+E1625*F1625</f>
        <v>1666340</v>
      </c>
      <c r="I1625" s="110" t="s">
        <v>1000</v>
      </c>
      <c r="J1625" s="110" t="s">
        <v>1109</v>
      </c>
      <c r="L1625" s="114" t="s">
        <v>1064</v>
      </c>
      <c r="M1625" s="114" t="s">
        <v>1065</v>
      </c>
      <c r="N1625" s="112">
        <v>30</v>
      </c>
      <c r="O1625" s="113">
        <f>+N1625+D1625</f>
        <v>45651</v>
      </c>
      <c r="P1625" s="117">
        <f>+WEEKDAY(O1625)</f>
        <v>4</v>
      </c>
      <c r="Q1625" s="116">
        <f>+IF(P1625&gt;5,WEEKNUM(O1625)+1,WEEKNUM(O1625))</f>
        <v>52</v>
      </c>
      <c r="R1625" s="116">
        <f>+YEAR(O1625)</f>
        <v>2024</v>
      </c>
    </row>
    <row r="1626" spans="1:18" ht="14.4" x14ac:dyDescent="0.3">
      <c r="A1626" s="57" t="str">
        <f t="shared" si="32"/>
        <v>0003910345621</v>
      </c>
      <c r="B1626" s="37" t="s">
        <v>1296</v>
      </c>
      <c r="C1626" s="40" t="s">
        <v>687</v>
      </c>
      <c r="D1626" s="35">
        <v>45621</v>
      </c>
      <c r="E1626" s="71">
        <f>17*280</f>
        <v>4760</v>
      </c>
      <c r="F1626" s="107">
        <f>VLOOKUP(B1626,Precios!$A$5:J25833,10,0)</f>
        <v>932.18399999999997</v>
      </c>
      <c r="G1626" s="107">
        <f>+E1626*F1626</f>
        <v>4437195.84</v>
      </c>
      <c r="I1626" s="110" t="s">
        <v>1000</v>
      </c>
      <c r="J1626" s="110" t="s">
        <v>1109</v>
      </c>
      <c r="L1626" s="114" t="s">
        <v>1083</v>
      </c>
      <c r="M1626" s="114" t="s">
        <v>1084</v>
      </c>
      <c r="N1626" s="112">
        <v>45</v>
      </c>
      <c r="O1626" s="113">
        <f>+N1626+D1626</f>
        <v>45666</v>
      </c>
      <c r="P1626" s="117">
        <f>+WEEKDAY(O1626)</f>
        <v>5</v>
      </c>
      <c r="Q1626" s="116">
        <f>+IF(P1626&gt;5,WEEKNUM(O1626)+1,WEEKNUM(O1626))</f>
        <v>2</v>
      </c>
      <c r="R1626" s="116">
        <f>+YEAR(O1626)</f>
        <v>2025</v>
      </c>
    </row>
    <row r="1627" spans="1:18" x14ac:dyDescent="0.3">
      <c r="A1627" s="57" t="str">
        <f t="shared" si="32"/>
        <v>0004210145621</v>
      </c>
      <c r="B1627" s="37" t="s">
        <v>1448</v>
      </c>
      <c r="C1627" s="40" t="s">
        <v>758</v>
      </c>
      <c r="D1627" s="35">
        <v>45621</v>
      </c>
    </row>
    <row r="1628" spans="1:18" x14ac:dyDescent="0.3">
      <c r="A1628" s="57" t="str">
        <f t="shared" si="32"/>
        <v>PACK0860345621</v>
      </c>
      <c r="B1628" s="37" t="s">
        <v>1774</v>
      </c>
      <c r="C1628" s="40" t="s">
        <v>322</v>
      </c>
      <c r="D1628" s="35">
        <v>45621</v>
      </c>
    </row>
    <row r="1629" spans="1:18" x14ac:dyDescent="0.3">
      <c r="A1629" s="57" t="str">
        <f t="shared" si="32"/>
        <v>00053645621</v>
      </c>
      <c r="B1629" s="37" t="s">
        <v>1845</v>
      </c>
      <c r="C1629" s="40" t="s">
        <v>1846</v>
      </c>
      <c r="D1629" s="35">
        <v>45621</v>
      </c>
    </row>
    <row r="1630" spans="1:18" x14ac:dyDescent="0.3">
      <c r="A1630" s="57" t="str">
        <f t="shared" si="32"/>
        <v>0005510045621</v>
      </c>
      <c r="B1630" s="37" t="s">
        <v>2020</v>
      </c>
      <c r="C1630" s="40" t="s">
        <v>2021</v>
      </c>
      <c r="D1630" s="35">
        <v>45621</v>
      </c>
    </row>
    <row r="1631" spans="1:18" x14ac:dyDescent="0.3">
      <c r="A1631" s="57" t="str">
        <f t="shared" si="32"/>
        <v>0005470045621</v>
      </c>
      <c r="B1631" s="37" t="s">
        <v>2023</v>
      </c>
      <c r="C1631" s="40" t="s">
        <v>2024</v>
      </c>
      <c r="D1631" s="35">
        <v>45621</v>
      </c>
    </row>
    <row r="1632" spans="1:18" x14ac:dyDescent="0.3">
      <c r="A1632" s="57" t="str">
        <f t="shared" si="32"/>
        <v>0005480045621</v>
      </c>
      <c r="B1632" s="37" t="s">
        <v>2026</v>
      </c>
      <c r="C1632" s="40" t="s">
        <v>2027</v>
      </c>
      <c r="D1632" s="35">
        <v>45621</v>
      </c>
    </row>
    <row r="1633" spans="1:18" x14ac:dyDescent="0.3">
      <c r="A1633" s="57" t="str">
        <f t="shared" si="32"/>
        <v>00054545621</v>
      </c>
      <c r="B1633" s="37" t="s">
        <v>1975</v>
      </c>
      <c r="C1633" s="40" t="s">
        <v>1976</v>
      </c>
      <c r="D1633" s="35">
        <v>45621</v>
      </c>
    </row>
    <row r="1634" spans="1:18" ht="14.4" x14ac:dyDescent="0.3">
      <c r="A1634" s="57" t="str">
        <f t="shared" ref="A1634:A1697" si="33">+TRIM(B1634)&amp;D1634</f>
        <v>00054745628</v>
      </c>
      <c r="B1634" s="37" t="s">
        <v>2036</v>
      </c>
      <c r="C1634" s="40" t="s">
        <v>2042</v>
      </c>
      <c r="D1634" s="35">
        <v>45628</v>
      </c>
      <c r="E1634" s="71">
        <v>10000</v>
      </c>
      <c r="F1634" s="107">
        <f>VLOOKUP(B1634,Precios!$A$5:J25799,10,0)</f>
        <v>6209.72</v>
      </c>
      <c r="G1634" s="107">
        <f>+E1634*F1634</f>
        <v>62097200</v>
      </c>
      <c r="H1634" s="34" t="s">
        <v>2194</v>
      </c>
      <c r="I1634" s="57" t="s">
        <v>1000</v>
      </c>
      <c r="J1634" s="57" t="s">
        <v>1109</v>
      </c>
      <c r="L1634" s="114" t="s">
        <v>1079</v>
      </c>
      <c r="M1634" s="114" t="s">
        <v>1080</v>
      </c>
      <c r="N1634" s="112">
        <v>40</v>
      </c>
      <c r="O1634" s="113">
        <f>+N1634+D1634</f>
        <v>45668</v>
      </c>
      <c r="P1634" s="117">
        <f>+WEEKDAY(O1634)</f>
        <v>7</v>
      </c>
      <c r="Q1634" s="116">
        <f>+IF(P1634&gt;5,WEEKNUM(O1634)+1,WEEKNUM(O1634))</f>
        <v>3</v>
      </c>
      <c r="R1634" s="116">
        <f>+YEAR(O1634)</f>
        <v>2025</v>
      </c>
    </row>
    <row r="1635" spans="1:18" x14ac:dyDescent="0.3">
      <c r="A1635" s="57" t="str">
        <f t="shared" si="33"/>
        <v>0003580145621</v>
      </c>
      <c r="B1635" s="37" t="s">
        <v>1474</v>
      </c>
      <c r="C1635" s="40" t="s">
        <v>171</v>
      </c>
      <c r="D1635" s="35">
        <v>45621</v>
      </c>
    </row>
    <row r="1636" spans="1:18" ht="14.4" x14ac:dyDescent="0.3">
      <c r="A1636" s="57" t="str">
        <f t="shared" si="33"/>
        <v>0004220145621</v>
      </c>
      <c r="B1636" s="37" t="s">
        <v>1467</v>
      </c>
      <c r="C1636" s="40" t="s">
        <v>759</v>
      </c>
      <c r="D1636" s="35">
        <v>45621</v>
      </c>
      <c r="E1636" s="71">
        <v>600</v>
      </c>
      <c r="F1636" s="107">
        <f>VLOOKUP(B1636,Precios!$A$5:J24407,10,0)</f>
        <v>11011</v>
      </c>
      <c r="G1636" s="107">
        <f>+E1636*F1636</f>
        <v>6606600</v>
      </c>
      <c r="I1636" s="110" t="s">
        <v>1000</v>
      </c>
      <c r="J1636" s="110" t="s">
        <v>1109</v>
      </c>
      <c r="L1636" s="114" t="s">
        <v>1066</v>
      </c>
      <c r="M1636" s="114" t="s">
        <v>1067</v>
      </c>
      <c r="N1636" s="112">
        <v>40</v>
      </c>
      <c r="O1636" s="113">
        <f>+N1636+D1636</f>
        <v>45661</v>
      </c>
      <c r="P1636" s="117">
        <f>+WEEKDAY(O1636)</f>
        <v>7</v>
      </c>
      <c r="Q1636" s="116">
        <f>+IF(P1636&gt;5,WEEKNUM(O1636)+1,WEEKNUM(O1636))</f>
        <v>2</v>
      </c>
      <c r="R1636" s="116">
        <f>+YEAR(O1636)</f>
        <v>2025</v>
      </c>
    </row>
    <row r="1637" spans="1:18" ht="14.4" x14ac:dyDescent="0.3">
      <c r="A1637" s="57" t="str">
        <f t="shared" si="33"/>
        <v>00035C45621</v>
      </c>
      <c r="B1637" s="37" t="s">
        <v>2098</v>
      </c>
      <c r="C1637" s="40" t="s">
        <v>2115</v>
      </c>
      <c r="D1637" s="35">
        <v>45621</v>
      </c>
      <c r="E1637" s="71">
        <f>1575*4</f>
        <v>6300</v>
      </c>
      <c r="F1637" s="107">
        <f>VLOOKUP(B1637,Precios!$A$5:J25790,10,0)</f>
        <v>493.94620000000003</v>
      </c>
      <c r="G1637" s="107">
        <f>+E1637*F1637</f>
        <v>3111861.06</v>
      </c>
      <c r="I1637" s="110" t="s">
        <v>1000</v>
      </c>
      <c r="J1637" s="110" t="s">
        <v>1109</v>
      </c>
      <c r="K1637" s="75"/>
      <c r="L1637" s="114" t="s">
        <v>1083</v>
      </c>
      <c r="M1637" s="114" t="s">
        <v>1084</v>
      </c>
      <c r="N1637" s="112">
        <v>45</v>
      </c>
      <c r="O1637" s="113">
        <f>+N1637+D1637</f>
        <v>45666</v>
      </c>
      <c r="P1637" s="117">
        <f>+WEEKDAY(O1637)</f>
        <v>5</v>
      </c>
      <c r="Q1637" s="116">
        <f>+IF(P1637&gt;5,WEEKNUM(O1637)+1,WEEKNUM(O1637))</f>
        <v>2</v>
      </c>
      <c r="R1637" s="116">
        <f>+YEAR(O1637)</f>
        <v>2025</v>
      </c>
    </row>
    <row r="1638" spans="1:18" x14ac:dyDescent="0.3">
      <c r="A1638" s="57" t="str">
        <f t="shared" si="33"/>
        <v>00034C45621</v>
      </c>
      <c r="B1638" s="37" t="s">
        <v>2097</v>
      </c>
      <c r="C1638" s="40" t="s">
        <v>2125</v>
      </c>
      <c r="D1638" s="35">
        <v>45621</v>
      </c>
    </row>
    <row r="1639" spans="1:18" x14ac:dyDescent="0.3">
      <c r="A1639" s="57" t="str">
        <f t="shared" si="33"/>
        <v>0003740345621</v>
      </c>
      <c r="B1639" s="37" t="s">
        <v>1466</v>
      </c>
      <c r="C1639" s="40" t="s">
        <v>841</v>
      </c>
      <c r="D1639" s="35">
        <v>45621</v>
      </c>
    </row>
    <row r="1640" spans="1:18" ht="14.4" x14ac:dyDescent="0.3">
      <c r="A1640" s="57" t="str">
        <f t="shared" si="33"/>
        <v>0003590145621</v>
      </c>
      <c r="B1640" s="37" t="s">
        <v>1475</v>
      </c>
      <c r="C1640" s="40" t="s">
        <v>352</v>
      </c>
      <c r="D1640" s="35">
        <v>45621</v>
      </c>
      <c r="E1640" s="71">
        <v>1</v>
      </c>
      <c r="F1640" s="107">
        <f>VLOOKUP(B1640,Precios!$A$5:J25758,10,0)</f>
        <v>10708.5</v>
      </c>
      <c r="G1640" s="107">
        <f>+E1640*F1640</f>
        <v>10708.5</v>
      </c>
      <c r="I1640" s="110" t="s">
        <v>1000</v>
      </c>
      <c r="J1640" s="110" t="s">
        <v>1109</v>
      </c>
      <c r="L1640" s="114" t="s">
        <v>1066</v>
      </c>
      <c r="M1640" s="114" t="s">
        <v>1067</v>
      </c>
      <c r="N1640" s="112">
        <v>40</v>
      </c>
      <c r="O1640" s="113">
        <f>+N1640+D1640</f>
        <v>45661</v>
      </c>
      <c r="P1640" s="117">
        <f>+WEEKDAY(O1640)</f>
        <v>7</v>
      </c>
      <c r="Q1640" s="116">
        <f>+IF(P1640&gt;5,WEEKNUM(O1640)+1,WEEKNUM(O1640))</f>
        <v>2</v>
      </c>
      <c r="R1640" s="116">
        <f>+YEAR(O1640)</f>
        <v>2025</v>
      </c>
    </row>
    <row r="1641" spans="1:18" ht="14.4" x14ac:dyDescent="0.3">
      <c r="A1641" s="57" t="str">
        <f t="shared" si="33"/>
        <v>006000745621</v>
      </c>
      <c r="B1641" s="37" t="s">
        <v>661</v>
      </c>
      <c r="C1641" s="7" t="s">
        <v>1812</v>
      </c>
      <c r="D1641" s="35">
        <v>45621</v>
      </c>
      <c r="E1641" s="71">
        <v>60000</v>
      </c>
      <c r="F1641" s="107">
        <f>VLOOKUP(B1641,Precios!$A$5:J25600,10,0)</f>
        <v>70.664000000000001</v>
      </c>
      <c r="G1641" s="107">
        <f>+E1641*F1641</f>
        <v>4239840</v>
      </c>
      <c r="I1641" s="110" t="s">
        <v>1000</v>
      </c>
      <c r="J1641" s="110" t="s">
        <v>1109</v>
      </c>
      <c r="L1641" s="7" t="s">
        <v>2195</v>
      </c>
      <c r="M1641" s="7" t="s">
        <v>2196</v>
      </c>
      <c r="N1641" s="112">
        <v>60</v>
      </c>
      <c r="O1641" s="113">
        <f>+N1641+D1641</f>
        <v>45681</v>
      </c>
      <c r="P1641" s="117">
        <f>+WEEKDAY(O1641)</f>
        <v>6</v>
      </c>
      <c r="Q1641" s="116">
        <f>+IF(P1641&gt;5,WEEKNUM(O1641)+1,WEEKNUM(O1641))</f>
        <v>5</v>
      </c>
      <c r="R1641" s="116">
        <f>+YEAR(O1641)</f>
        <v>2025</v>
      </c>
    </row>
    <row r="1642" spans="1:18" x14ac:dyDescent="0.3">
      <c r="A1642" s="57" t="str">
        <f t="shared" si="33"/>
        <v>0005280145621</v>
      </c>
      <c r="B1642" s="37" t="s">
        <v>1248</v>
      </c>
      <c r="C1642" s="40" t="s">
        <v>1091</v>
      </c>
      <c r="D1642" s="35">
        <v>45621</v>
      </c>
    </row>
    <row r="1643" spans="1:18" x14ac:dyDescent="0.3">
      <c r="A1643" s="57" t="str">
        <f t="shared" si="33"/>
        <v>0003730445621</v>
      </c>
      <c r="B1643" s="37" t="s">
        <v>2144</v>
      </c>
      <c r="C1643" s="40" t="s">
        <v>597</v>
      </c>
      <c r="D1643" s="35">
        <v>45621</v>
      </c>
    </row>
    <row r="1644" spans="1:18" x14ac:dyDescent="0.3">
      <c r="A1644" s="57" t="str">
        <f t="shared" si="33"/>
        <v>0004640345621</v>
      </c>
      <c r="B1644" s="37" t="s">
        <v>1476</v>
      </c>
      <c r="C1644" s="40" t="s">
        <v>892</v>
      </c>
      <c r="D1644" s="35">
        <v>45621</v>
      </c>
    </row>
    <row r="1645" spans="1:18" x14ac:dyDescent="0.3">
      <c r="A1645" s="57" t="str">
        <f t="shared" si="33"/>
        <v>00054245621</v>
      </c>
      <c r="B1645" s="37" t="s">
        <v>1070</v>
      </c>
      <c r="C1645" s="40" t="s">
        <v>1955</v>
      </c>
      <c r="D1645" s="35">
        <v>45621</v>
      </c>
    </row>
    <row r="1646" spans="1:18" ht="14.4" x14ac:dyDescent="0.3">
      <c r="A1646" s="57" t="str">
        <f t="shared" si="33"/>
        <v>0004710345621</v>
      </c>
      <c r="B1646" s="37" t="s">
        <v>1827</v>
      </c>
      <c r="C1646" s="40" t="s">
        <v>1511</v>
      </c>
      <c r="D1646" s="35">
        <v>45621</v>
      </c>
      <c r="E1646" s="71">
        <f>4*1200</f>
        <v>4800</v>
      </c>
      <c r="F1646" s="107">
        <f>VLOOKUP(B1646,Precios!$A$5:J25754,10,0)</f>
        <v>364.24629999999996</v>
      </c>
      <c r="G1646" s="107">
        <f>+E1646*F1646</f>
        <v>1748382.2399999998</v>
      </c>
      <c r="I1646" s="110" t="s">
        <v>1000</v>
      </c>
      <c r="J1646" s="110" t="s">
        <v>1109</v>
      </c>
      <c r="K1646" s="75"/>
      <c r="L1646" s="114" t="s">
        <v>1851</v>
      </c>
      <c r="M1646" s="114" t="s">
        <v>1063</v>
      </c>
      <c r="N1646" s="112">
        <v>30</v>
      </c>
      <c r="O1646" s="113">
        <f>+N1646+D1646</f>
        <v>45651</v>
      </c>
      <c r="P1646" s="117">
        <f>+WEEKDAY(O1646)</f>
        <v>4</v>
      </c>
      <c r="Q1646" s="116">
        <f>+IF(P1646&gt;5,WEEKNUM(O1646)+1,WEEKNUM(O1646))</f>
        <v>52</v>
      </c>
      <c r="R1646" s="116">
        <f>+YEAR(O1646)</f>
        <v>2024</v>
      </c>
    </row>
    <row r="1647" spans="1:18" x14ac:dyDescent="0.3">
      <c r="A1647" s="57" t="str">
        <f t="shared" si="33"/>
        <v>000507-0345621</v>
      </c>
      <c r="B1647" s="37" t="s">
        <v>1240</v>
      </c>
      <c r="C1647" s="40" t="s">
        <v>1195</v>
      </c>
      <c r="D1647" s="35">
        <v>45621</v>
      </c>
    </row>
    <row r="1648" spans="1:18" x14ac:dyDescent="0.3">
      <c r="A1648" s="57" t="str">
        <f t="shared" si="33"/>
        <v>0003890245621</v>
      </c>
      <c r="B1648" s="37" t="s">
        <v>1449</v>
      </c>
      <c r="C1648" s="40" t="s">
        <v>689</v>
      </c>
      <c r="D1648" s="35">
        <v>45621</v>
      </c>
    </row>
    <row r="1649" spans="1:18" x14ac:dyDescent="0.3">
      <c r="A1649" s="57" t="str">
        <f t="shared" si="33"/>
        <v>0004790345621</v>
      </c>
      <c r="B1649" s="37" t="s">
        <v>2167</v>
      </c>
      <c r="C1649" s="40" t="s">
        <v>2168</v>
      </c>
      <c r="D1649" s="35">
        <v>45621</v>
      </c>
    </row>
    <row r="1650" spans="1:18" x14ac:dyDescent="0.3">
      <c r="A1650" s="57" t="str">
        <f t="shared" si="33"/>
        <v>0005490045621</v>
      </c>
      <c r="B1650" s="37" t="s">
        <v>2058</v>
      </c>
      <c r="C1650" s="40" t="s">
        <v>2059</v>
      </c>
      <c r="D1650" s="35">
        <v>45621</v>
      </c>
    </row>
    <row r="1651" spans="1:18" x14ac:dyDescent="0.3">
      <c r="A1651" s="57" t="str">
        <f t="shared" si="33"/>
        <v>00051145621</v>
      </c>
      <c r="B1651" s="37" t="s">
        <v>1314</v>
      </c>
      <c r="C1651" s="40" t="s">
        <v>1335</v>
      </c>
      <c r="D1651" s="35">
        <v>45621</v>
      </c>
    </row>
    <row r="1652" spans="1:18" ht="14.4" x14ac:dyDescent="0.3">
      <c r="A1652" s="57" t="str">
        <f t="shared" si="33"/>
        <v>001000145628</v>
      </c>
      <c r="B1652" s="37" t="s">
        <v>161</v>
      </c>
      <c r="C1652" s="40" t="s">
        <v>43</v>
      </c>
      <c r="D1652" s="35">
        <v>45628</v>
      </c>
      <c r="E1652" s="71">
        <v>7500</v>
      </c>
      <c r="F1652" s="107">
        <f>VLOOKUP(B1652,Precios!$A$5:J25657,10,0)</f>
        <v>1554.85</v>
      </c>
      <c r="G1652" s="107">
        <f>+E1652*F1652</f>
        <v>11661375</v>
      </c>
      <c r="H1652" t="s">
        <v>2313</v>
      </c>
      <c r="I1652" s="57" t="s">
        <v>1000</v>
      </c>
      <c r="J1652" s="57" t="s">
        <v>1109</v>
      </c>
      <c r="K1652" s="75"/>
      <c r="L1652" s="114" t="s">
        <v>1059</v>
      </c>
      <c r="M1652" s="114" t="s">
        <v>1060</v>
      </c>
      <c r="N1652" s="112">
        <v>45</v>
      </c>
      <c r="O1652" s="113">
        <f>+N1652+D1652</f>
        <v>45673</v>
      </c>
      <c r="P1652" s="117">
        <f>+WEEKDAY(O1652)</f>
        <v>5</v>
      </c>
      <c r="Q1652" s="116">
        <f>+IF(P1652&gt;5,WEEKNUM(O1652)+1,WEEKNUM(O1652))</f>
        <v>3</v>
      </c>
      <c r="R1652" s="116">
        <f>+YEAR(O1652)</f>
        <v>2025</v>
      </c>
    </row>
    <row r="1653" spans="1:18" x14ac:dyDescent="0.3">
      <c r="A1653" s="57" t="str">
        <f t="shared" si="33"/>
        <v>00046345628</v>
      </c>
      <c r="B1653" s="37" t="s">
        <v>936</v>
      </c>
      <c r="C1653" s="40" t="s">
        <v>935</v>
      </c>
      <c r="D1653" s="35">
        <v>45628</v>
      </c>
    </row>
    <row r="1654" spans="1:18" x14ac:dyDescent="0.3">
      <c r="A1654" s="57" t="str">
        <f t="shared" si="33"/>
        <v>00037545628</v>
      </c>
      <c r="B1654" s="37" t="s">
        <v>602</v>
      </c>
      <c r="C1654" s="40" t="s">
        <v>603</v>
      </c>
      <c r="D1654" s="35">
        <v>45628</v>
      </c>
    </row>
    <row r="1655" spans="1:18" x14ac:dyDescent="0.3">
      <c r="A1655" s="57" t="str">
        <f t="shared" si="33"/>
        <v>00038645628</v>
      </c>
      <c r="B1655" s="37" t="s">
        <v>680</v>
      </c>
      <c r="C1655" s="40" t="s">
        <v>678</v>
      </c>
      <c r="D1655" s="35">
        <v>45628</v>
      </c>
    </row>
    <row r="1656" spans="1:18" x14ac:dyDescent="0.3">
      <c r="A1656" s="57" t="str">
        <f t="shared" si="33"/>
        <v>00020445628</v>
      </c>
      <c r="B1656" s="37" t="s">
        <v>259</v>
      </c>
      <c r="C1656" s="40" t="s">
        <v>29</v>
      </c>
      <c r="D1656" s="35">
        <v>45628</v>
      </c>
    </row>
    <row r="1657" spans="1:18" x14ac:dyDescent="0.3">
      <c r="A1657" s="57" t="str">
        <f t="shared" si="33"/>
        <v>00000945628</v>
      </c>
      <c r="B1657" s="37" t="s">
        <v>302</v>
      </c>
      <c r="C1657" s="40" t="s">
        <v>23</v>
      </c>
      <c r="D1657" s="35">
        <v>45628</v>
      </c>
    </row>
    <row r="1658" spans="1:18" x14ac:dyDescent="0.3">
      <c r="A1658" s="57" t="str">
        <f t="shared" si="33"/>
        <v>00020745628</v>
      </c>
      <c r="B1658" s="37" t="s">
        <v>257</v>
      </c>
      <c r="C1658" s="40" t="s">
        <v>30</v>
      </c>
      <c r="D1658" s="35">
        <v>45628</v>
      </c>
    </row>
    <row r="1659" spans="1:18" x14ac:dyDescent="0.3">
      <c r="A1659" s="57" t="str">
        <f t="shared" si="33"/>
        <v>007001445628</v>
      </c>
      <c r="B1659" s="37" t="s">
        <v>141</v>
      </c>
      <c r="C1659" s="40" t="s">
        <v>309</v>
      </c>
      <c r="D1659" s="35">
        <v>45628</v>
      </c>
    </row>
    <row r="1660" spans="1:18" x14ac:dyDescent="0.3">
      <c r="A1660" s="57" t="str">
        <f t="shared" si="33"/>
        <v>00003345628</v>
      </c>
      <c r="B1660" s="37" t="s">
        <v>296</v>
      </c>
      <c r="C1660" s="40" t="s">
        <v>313</v>
      </c>
      <c r="D1660" s="35">
        <v>45628</v>
      </c>
    </row>
    <row r="1661" spans="1:18" x14ac:dyDescent="0.3">
      <c r="A1661" s="57" t="str">
        <f t="shared" si="33"/>
        <v>00019845628</v>
      </c>
      <c r="B1661" s="37" t="s">
        <v>268</v>
      </c>
      <c r="C1661" s="40" t="s">
        <v>312</v>
      </c>
      <c r="D1661" s="35">
        <v>45628</v>
      </c>
    </row>
    <row r="1662" spans="1:18" x14ac:dyDescent="0.3">
      <c r="A1662" s="57" t="str">
        <f t="shared" si="33"/>
        <v>00020045628</v>
      </c>
      <c r="B1662" s="37" t="s">
        <v>265</v>
      </c>
      <c r="C1662" s="40" t="s">
        <v>28</v>
      </c>
      <c r="D1662" s="35">
        <v>45628</v>
      </c>
    </row>
    <row r="1663" spans="1:18" x14ac:dyDescent="0.3">
      <c r="A1663" s="57" t="str">
        <f t="shared" si="33"/>
        <v>00020245628</v>
      </c>
      <c r="B1663" s="37" t="s">
        <v>262</v>
      </c>
      <c r="C1663" s="40" t="s">
        <v>75</v>
      </c>
      <c r="D1663" s="35">
        <v>45628</v>
      </c>
    </row>
    <row r="1664" spans="1:18" x14ac:dyDescent="0.3">
      <c r="A1664" s="57" t="str">
        <f t="shared" si="33"/>
        <v>00001845628</v>
      </c>
      <c r="B1664" s="37" t="s">
        <v>673</v>
      </c>
      <c r="C1664" s="40" t="s">
        <v>679</v>
      </c>
      <c r="D1664" s="35">
        <v>45628</v>
      </c>
    </row>
    <row r="1665" spans="1:18" x14ac:dyDescent="0.3">
      <c r="A1665" s="57" t="str">
        <f t="shared" si="33"/>
        <v>00045245628</v>
      </c>
      <c r="B1665" s="37" t="s">
        <v>815</v>
      </c>
      <c r="C1665" s="40" t="s">
        <v>800</v>
      </c>
      <c r="D1665" s="35">
        <v>45628</v>
      </c>
    </row>
    <row r="1666" spans="1:18" x14ac:dyDescent="0.3">
      <c r="A1666" s="57" t="str">
        <f t="shared" si="33"/>
        <v>00023645628</v>
      </c>
      <c r="B1666" s="37" t="s">
        <v>250</v>
      </c>
      <c r="C1666" s="40" t="s">
        <v>31</v>
      </c>
      <c r="D1666" s="35">
        <v>45628</v>
      </c>
    </row>
    <row r="1667" spans="1:18" x14ac:dyDescent="0.3">
      <c r="A1667" s="57" t="str">
        <f t="shared" si="33"/>
        <v>00047345628</v>
      </c>
      <c r="B1667" s="37" t="s">
        <v>864</v>
      </c>
      <c r="C1667" s="40" t="s">
        <v>850</v>
      </c>
      <c r="D1667" s="35">
        <v>45628</v>
      </c>
    </row>
    <row r="1668" spans="1:18" x14ac:dyDescent="0.3">
      <c r="A1668" s="57" t="str">
        <f t="shared" si="33"/>
        <v>00044745628</v>
      </c>
      <c r="B1668" s="37" t="s">
        <v>810</v>
      </c>
      <c r="C1668" s="40" t="s">
        <v>795</v>
      </c>
      <c r="D1668" s="35">
        <v>45628</v>
      </c>
    </row>
    <row r="1669" spans="1:18" x14ac:dyDescent="0.3">
      <c r="A1669" s="57" t="str">
        <f t="shared" si="33"/>
        <v>00047545628</v>
      </c>
      <c r="B1669" s="37" t="s">
        <v>866</v>
      </c>
      <c r="C1669" s="40" t="s">
        <v>918</v>
      </c>
      <c r="D1669" s="35">
        <v>45628</v>
      </c>
    </row>
    <row r="1670" spans="1:18" x14ac:dyDescent="0.3">
      <c r="A1670" s="57" t="str">
        <f t="shared" si="33"/>
        <v>00045145628</v>
      </c>
      <c r="B1670" s="37" t="s">
        <v>813</v>
      </c>
      <c r="C1670" s="40" t="s">
        <v>798</v>
      </c>
      <c r="D1670" s="35">
        <v>45628</v>
      </c>
    </row>
    <row r="1671" spans="1:18" x14ac:dyDescent="0.3">
      <c r="A1671" s="57" t="str">
        <f t="shared" si="33"/>
        <v>00047445628</v>
      </c>
      <c r="B1671" s="37" t="s">
        <v>865</v>
      </c>
      <c r="C1671" s="40" t="s">
        <v>851</v>
      </c>
      <c r="D1671" s="35">
        <v>45628</v>
      </c>
    </row>
    <row r="1672" spans="1:18" x14ac:dyDescent="0.3">
      <c r="A1672" s="57" t="str">
        <f t="shared" si="33"/>
        <v>00038245628</v>
      </c>
      <c r="B1672" s="37" t="s">
        <v>635</v>
      </c>
      <c r="C1672" s="40" t="s">
        <v>626</v>
      </c>
      <c r="D1672" s="35">
        <v>45628</v>
      </c>
    </row>
    <row r="1673" spans="1:18" x14ac:dyDescent="0.3">
      <c r="A1673" s="57" t="str">
        <f t="shared" si="33"/>
        <v>004000245628</v>
      </c>
      <c r="B1673" s="37" t="s">
        <v>156</v>
      </c>
      <c r="C1673" s="40" t="s">
        <v>44</v>
      </c>
      <c r="D1673" s="35">
        <v>45628</v>
      </c>
    </row>
    <row r="1674" spans="1:18" x14ac:dyDescent="0.3">
      <c r="A1674" s="57" t="str">
        <f t="shared" si="33"/>
        <v>00041245628</v>
      </c>
      <c r="B1674" s="37" t="s">
        <v>735</v>
      </c>
      <c r="C1674" s="40" t="s">
        <v>754</v>
      </c>
      <c r="D1674" s="35">
        <v>45628</v>
      </c>
    </row>
    <row r="1675" spans="1:18" x14ac:dyDescent="0.3">
      <c r="A1675" s="57" t="str">
        <f t="shared" si="33"/>
        <v>00017345628</v>
      </c>
      <c r="B1675" s="37" t="s">
        <v>269</v>
      </c>
      <c r="C1675" s="40" t="s">
        <v>743</v>
      </c>
      <c r="D1675" s="35">
        <v>45628</v>
      </c>
    </row>
    <row r="1676" spans="1:18" x14ac:dyDescent="0.3">
      <c r="A1676" s="57" t="str">
        <f t="shared" si="33"/>
        <v>SW001845628</v>
      </c>
      <c r="B1676" s="37" t="s">
        <v>99</v>
      </c>
      <c r="C1676" s="40" t="s">
        <v>2206</v>
      </c>
      <c r="D1676" s="35">
        <v>45628</v>
      </c>
    </row>
    <row r="1677" spans="1:18" ht="14.4" x14ac:dyDescent="0.3">
      <c r="A1677" s="57" t="str">
        <f t="shared" si="33"/>
        <v>PACK07645628</v>
      </c>
      <c r="B1677" s="37" t="s">
        <v>109</v>
      </c>
      <c r="C1677" s="40" t="s">
        <v>91</v>
      </c>
      <c r="D1677" s="35">
        <v>45628</v>
      </c>
      <c r="E1677" s="71">
        <f>280*6</f>
        <v>1680</v>
      </c>
      <c r="F1677" s="107">
        <f>VLOOKUP(B1677,Precios!$A$5:J25713,10,0)</f>
        <v>938.99629999999991</v>
      </c>
      <c r="G1677" s="107">
        <f>+E1677*F1677</f>
        <v>1577513.7839999998</v>
      </c>
      <c r="I1677" s="110" t="s">
        <v>1000</v>
      </c>
      <c r="J1677" s="110" t="s">
        <v>1109</v>
      </c>
      <c r="L1677" s="114" t="s">
        <v>1083</v>
      </c>
      <c r="M1677" s="114" t="s">
        <v>1084</v>
      </c>
      <c r="N1677" s="112">
        <v>45</v>
      </c>
      <c r="O1677" s="113">
        <f>+N1677+D1677</f>
        <v>45673</v>
      </c>
      <c r="P1677" s="117">
        <f>+WEEKDAY(O1677)</f>
        <v>5</v>
      </c>
      <c r="Q1677" s="116">
        <f>+IF(P1677&gt;5,WEEKNUM(O1677)+1,WEEKNUM(O1677))</f>
        <v>3</v>
      </c>
      <c r="R1677" s="116">
        <f>+YEAR(O1677)</f>
        <v>2025</v>
      </c>
    </row>
    <row r="1678" spans="1:18" x14ac:dyDescent="0.3">
      <c r="A1678" s="57" t="str">
        <f t="shared" si="33"/>
        <v>30301000000145628</v>
      </c>
      <c r="B1678" s="37" t="s">
        <v>667</v>
      </c>
      <c r="C1678" s="40" t="s">
        <v>656</v>
      </c>
      <c r="D1678" s="35">
        <v>45628</v>
      </c>
    </row>
    <row r="1679" spans="1:18" x14ac:dyDescent="0.3">
      <c r="A1679" s="57" t="str">
        <f t="shared" si="33"/>
        <v>00001145628</v>
      </c>
      <c r="B1679" s="37" t="s">
        <v>301</v>
      </c>
      <c r="C1679" s="40" t="s">
        <v>605</v>
      </c>
      <c r="D1679" s="35">
        <v>45628</v>
      </c>
    </row>
    <row r="1680" spans="1:18" x14ac:dyDescent="0.3">
      <c r="A1680" s="57" t="str">
        <f t="shared" si="33"/>
        <v>003200245628</v>
      </c>
      <c r="B1680" s="37" t="s">
        <v>158</v>
      </c>
      <c r="C1680" s="40" t="s">
        <v>70</v>
      </c>
      <c r="D1680" s="35">
        <v>45628</v>
      </c>
    </row>
    <row r="1681" spans="1:18" ht="14.4" x14ac:dyDescent="0.3">
      <c r="A1681" s="57" t="str">
        <f t="shared" si="33"/>
        <v>00027245628</v>
      </c>
      <c r="B1681" s="37" t="s">
        <v>239</v>
      </c>
      <c r="C1681" s="40" t="s">
        <v>32</v>
      </c>
      <c r="D1681" s="35">
        <v>45628</v>
      </c>
      <c r="E1681" s="71">
        <v>2200</v>
      </c>
      <c r="F1681" s="107">
        <f>VLOOKUP(B1681,Precios!$A$5:J25830,10,0)</f>
        <v>3961.9150999999997</v>
      </c>
      <c r="G1681" s="107">
        <f>+E1681*F1681</f>
        <v>8716213.2199999988</v>
      </c>
      <c r="H1681" s="34" t="s">
        <v>2285</v>
      </c>
      <c r="I1681" s="57" t="s">
        <v>1000</v>
      </c>
      <c r="J1681" s="57" t="s">
        <v>1109</v>
      </c>
      <c r="L1681" s="114" t="s">
        <v>1078</v>
      </c>
      <c r="M1681" s="114" t="s">
        <v>1208</v>
      </c>
      <c r="N1681" s="112">
        <v>30</v>
      </c>
      <c r="O1681" s="113">
        <f>+N1681+D1681</f>
        <v>45658</v>
      </c>
      <c r="P1681" s="117">
        <f>+WEEKDAY(O1681)</f>
        <v>4</v>
      </c>
      <c r="Q1681" s="116">
        <f>+IF(P1681&gt;5,WEEKNUM(O1681)+1,WEEKNUM(O1681))</f>
        <v>1</v>
      </c>
      <c r="R1681" s="116">
        <f>+YEAR(O1681)</f>
        <v>2025</v>
      </c>
    </row>
    <row r="1682" spans="1:18" ht="14.4" x14ac:dyDescent="0.3">
      <c r="A1682" s="57" t="str">
        <f t="shared" si="33"/>
        <v>00042445628</v>
      </c>
      <c r="B1682" s="37" t="s">
        <v>765</v>
      </c>
      <c r="C1682" s="40" t="s">
        <v>760</v>
      </c>
      <c r="D1682" s="35">
        <v>45628</v>
      </c>
      <c r="E1682" s="71">
        <v>1</v>
      </c>
      <c r="F1682" s="107">
        <f>VLOOKUP(B1682,Precios!$A$5:J25831,10,0)</f>
        <v>6760.6451000000006</v>
      </c>
      <c r="G1682" s="107">
        <f>+E1682*F1682</f>
        <v>6760.6451000000006</v>
      </c>
      <c r="H1682" s="338" t="s">
        <v>2289</v>
      </c>
      <c r="I1682" s="110" t="s">
        <v>1000</v>
      </c>
      <c r="J1682" s="110" t="s">
        <v>1109</v>
      </c>
      <c r="L1682" s="7" t="s">
        <v>2066</v>
      </c>
      <c r="M1682" s="7" t="s">
        <v>2067</v>
      </c>
      <c r="N1682" s="112">
        <v>30</v>
      </c>
      <c r="O1682" s="113">
        <f>+N1682+D1682</f>
        <v>45658</v>
      </c>
      <c r="P1682" s="117">
        <f>+WEEKDAY(O1682)</f>
        <v>4</v>
      </c>
      <c r="Q1682" s="116">
        <f>+IF(P1682&gt;5,WEEKNUM(O1682)+1,WEEKNUM(O1682))</f>
        <v>1</v>
      </c>
      <c r="R1682" s="116">
        <f>+YEAR(O1682)</f>
        <v>2025</v>
      </c>
    </row>
    <row r="1683" spans="1:18" x14ac:dyDescent="0.3">
      <c r="A1683" s="57" t="str">
        <f t="shared" si="33"/>
        <v>006001745628</v>
      </c>
      <c r="B1683" s="37" t="s">
        <v>146</v>
      </c>
      <c r="C1683" s="40" t="s">
        <v>88</v>
      </c>
      <c r="D1683" s="35">
        <v>45628</v>
      </c>
    </row>
    <row r="1684" spans="1:18" ht="14.4" x14ac:dyDescent="0.3">
      <c r="A1684" s="57" t="str">
        <f t="shared" si="33"/>
        <v>00043045628</v>
      </c>
      <c r="B1684" s="37" t="s">
        <v>771</v>
      </c>
      <c r="C1684" s="40" t="s">
        <v>768</v>
      </c>
      <c r="D1684" s="35">
        <v>45628</v>
      </c>
      <c r="E1684" s="71">
        <v>4000</v>
      </c>
      <c r="F1684" s="107">
        <f>VLOOKUP(B1684,Precios!$A$5:J25796,10,0)</f>
        <v>928.19999999999993</v>
      </c>
      <c r="G1684" s="107">
        <f>+E1684*F1684</f>
        <v>3712799.9999999995</v>
      </c>
      <c r="I1684" s="110" t="s">
        <v>1000</v>
      </c>
      <c r="J1684" s="110" t="s">
        <v>1109</v>
      </c>
      <c r="K1684" s="75"/>
      <c r="L1684" s="130" t="s">
        <v>1255</v>
      </c>
      <c r="M1684" s="130" t="s">
        <v>1256</v>
      </c>
      <c r="N1684" s="112">
        <v>30</v>
      </c>
      <c r="O1684" s="113">
        <f>+N1684+D1684</f>
        <v>45658</v>
      </c>
      <c r="P1684" s="117">
        <f>+WEEKDAY(O1684)</f>
        <v>4</v>
      </c>
      <c r="Q1684" s="116">
        <f>+IF(P1684&gt;5,WEEKNUM(O1684)+1,WEEKNUM(O1684))</f>
        <v>1</v>
      </c>
      <c r="R1684" s="116">
        <f>+YEAR(O1684)</f>
        <v>2025</v>
      </c>
    </row>
    <row r="1685" spans="1:18" x14ac:dyDescent="0.3">
      <c r="A1685" s="57" t="str">
        <f t="shared" si="33"/>
        <v>006001645628</v>
      </c>
      <c r="B1685" s="37" t="s">
        <v>148</v>
      </c>
      <c r="C1685" s="40" t="s">
        <v>586</v>
      </c>
      <c r="D1685" s="35">
        <v>45628</v>
      </c>
    </row>
    <row r="1686" spans="1:18" x14ac:dyDescent="0.3">
      <c r="A1686" s="57" t="str">
        <f t="shared" si="33"/>
        <v>00038845628</v>
      </c>
      <c r="B1686" s="37" t="s">
        <v>683</v>
      </c>
      <c r="C1686" s="40" t="s">
        <v>688</v>
      </c>
      <c r="D1686" s="35">
        <v>45628</v>
      </c>
    </row>
    <row r="1687" spans="1:18" x14ac:dyDescent="0.3">
      <c r="A1687" s="57" t="str">
        <f t="shared" si="33"/>
        <v>011012045628</v>
      </c>
      <c r="B1687" s="37" t="s">
        <v>132</v>
      </c>
      <c r="C1687" s="40" t="s">
        <v>59</v>
      </c>
      <c r="D1687" s="35">
        <v>45628</v>
      </c>
    </row>
    <row r="1688" spans="1:18" x14ac:dyDescent="0.3">
      <c r="A1688" s="57" t="str">
        <f t="shared" si="33"/>
        <v>00012745628</v>
      </c>
      <c r="B1688" s="37" t="s">
        <v>275</v>
      </c>
      <c r="C1688" s="40" t="s">
        <v>1339</v>
      </c>
      <c r="D1688" s="35">
        <v>45628</v>
      </c>
    </row>
    <row r="1689" spans="1:18" x14ac:dyDescent="0.3">
      <c r="A1689" s="57" t="str">
        <f t="shared" si="33"/>
        <v>00042845628</v>
      </c>
      <c r="B1689" s="37" t="s">
        <v>767</v>
      </c>
      <c r="C1689" s="40" t="s">
        <v>762</v>
      </c>
      <c r="D1689" s="35">
        <v>45628</v>
      </c>
    </row>
    <row r="1690" spans="1:18" x14ac:dyDescent="0.3">
      <c r="A1690" s="57" t="str">
        <f t="shared" si="33"/>
        <v>00042745628</v>
      </c>
      <c r="B1690" s="37" t="s">
        <v>780</v>
      </c>
      <c r="C1690" s="40" t="s">
        <v>792</v>
      </c>
      <c r="D1690" s="35">
        <v>45628</v>
      </c>
    </row>
    <row r="1691" spans="1:18" x14ac:dyDescent="0.3">
      <c r="A1691" s="57" t="str">
        <f t="shared" si="33"/>
        <v>00042645628</v>
      </c>
      <c r="B1691" s="37" t="s">
        <v>766</v>
      </c>
      <c r="C1691" s="40" t="s">
        <v>761</v>
      </c>
      <c r="D1691" s="35">
        <v>45628</v>
      </c>
    </row>
    <row r="1692" spans="1:18" x14ac:dyDescent="0.3">
      <c r="A1692" s="57" t="str">
        <f t="shared" si="33"/>
        <v>00042945628</v>
      </c>
      <c r="B1692" s="37" t="s">
        <v>782</v>
      </c>
      <c r="C1692" s="40" t="s">
        <v>793</v>
      </c>
      <c r="D1692" s="35">
        <v>45628</v>
      </c>
    </row>
    <row r="1693" spans="1:18" x14ac:dyDescent="0.3">
      <c r="A1693" s="57" t="str">
        <f t="shared" si="33"/>
        <v>00011345628</v>
      </c>
      <c r="B1693" s="37" t="s">
        <v>280</v>
      </c>
      <c r="C1693" s="40" t="s">
        <v>26</v>
      </c>
      <c r="D1693" s="35">
        <v>45628</v>
      </c>
    </row>
    <row r="1694" spans="1:18" x14ac:dyDescent="0.3">
      <c r="A1694" s="57" t="str">
        <f t="shared" si="33"/>
        <v>007001045628</v>
      </c>
      <c r="B1694" s="37" t="s">
        <v>143</v>
      </c>
      <c r="C1694" s="40" t="s">
        <v>50</v>
      </c>
      <c r="D1694" s="35">
        <v>45628</v>
      </c>
    </row>
    <row r="1695" spans="1:18" x14ac:dyDescent="0.3">
      <c r="A1695" s="57" t="str">
        <f t="shared" si="33"/>
        <v>00046145628</v>
      </c>
      <c r="B1695" s="37" t="s">
        <v>856</v>
      </c>
      <c r="C1695" s="40" t="s">
        <v>842</v>
      </c>
      <c r="D1695" s="35">
        <v>45628</v>
      </c>
    </row>
    <row r="1696" spans="1:18" ht="14.4" x14ac:dyDescent="0.3">
      <c r="A1696" s="57" t="str">
        <f t="shared" si="33"/>
        <v>007000545628</v>
      </c>
      <c r="B1696" s="37" t="s">
        <v>897</v>
      </c>
      <c r="C1696" s="40" t="s">
        <v>1420</v>
      </c>
      <c r="D1696" s="35">
        <v>45628</v>
      </c>
      <c r="E1696" s="71">
        <v>500</v>
      </c>
      <c r="F1696" s="107">
        <f>VLOOKUP(B1696,Precios!$A$5:J25723,10,0)</f>
        <v>11011</v>
      </c>
      <c r="G1696" s="107">
        <f>+E1696*F1696</f>
        <v>5505500</v>
      </c>
      <c r="I1696" s="57" t="s">
        <v>1000</v>
      </c>
      <c r="J1696" s="110" t="s">
        <v>1109</v>
      </c>
      <c r="K1696" s="75"/>
      <c r="L1696" s="114" t="s">
        <v>1061</v>
      </c>
      <c r="M1696" s="114" t="s">
        <v>1062</v>
      </c>
      <c r="N1696" s="112">
        <v>60</v>
      </c>
      <c r="O1696" s="113">
        <f>+N1696+D1696</f>
        <v>45688</v>
      </c>
      <c r="P1696" s="117">
        <f>+WEEKDAY(O1696)</f>
        <v>6</v>
      </c>
      <c r="Q1696" s="116">
        <f>+IF(P1696&gt;5,WEEKNUM(O1696)+1,WEEKNUM(O1696))</f>
        <v>6</v>
      </c>
      <c r="R1696" s="116">
        <f>+YEAR(O1696)</f>
        <v>2025</v>
      </c>
    </row>
    <row r="1697" spans="1:18" ht="14.4" x14ac:dyDescent="0.3">
      <c r="A1697" s="57" t="str">
        <f t="shared" si="33"/>
        <v>00020945628</v>
      </c>
      <c r="B1697" s="37" t="s">
        <v>256</v>
      </c>
      <c r="C1697" s="40" t="s">
        <v>255</v>
      </c>
      <c r="D1697" s="35">
        <v>45628</v>
      </c>
      <c r="E1697" s="71">
        <f>10*1050</f>
        <v>10500</v>
      </c>
      <c r="F1697" s="107">
        <f>VLOOKUP(B1697,Precios!$A$5:J25832,10,0)</f>
        <v>3922.75</v>
      </c>
      <c r="G1697" s="107">
        <f>+E1697*F1697</f>
        <v>41188875</v>
      </c>
      <c r="H1697" s="34" t="s">
        <v>2179</v>
      </c>
      <c r="I1697" s="110" t="s">
        <v>1000</v>
      </c>
      <c r="J1697" s="110" t="s">
        <v>1109</v>
      </c>
      <c r="K1697" s="75"/>
      <c r="L1697" s="114" t="s">
        <v>1070</v>
      </c>
      <c r="M1697" s="114" t="s">
        <v>1071</v>
      </c>
      <c r="N1697" s="112">
        <v>55</v>
      </c>
      <c r="O1697" s="113">
        <f>+N1697+D1697</f>
        <v>45683</v>
      </c>
      <c r="P1697" s="117">
        <f>+WEEKDAY(O1697)</f>
        <v>1</v>
      </c>
      <c r="Q1697" s="116">
        <f>+IF(P1697&gt;5,WEEKNUM(O1697)+1,WEEKNUM(O1697))</f>
        <v>5</v>
      </c>
      <c r="R1697" s="116">
        <f>+YEAR(O1697)</f>
        <v>2025</v>
      </c>
    </row>
    <row r="1698" spans="1:18" x14ac:dyDescent="0.3">
      <c r="A1698" s="57" t="str">
        <f t="shared" ref="A1698:A1761" si="34">+TRIM(B1698)&amp;D1698</f>
        <v>00035245628</v>
      </c>
      <c r="B1698" s="37" t="s">
        <v>178</v>
      </c>
      <c r="C1698" s="40" t="s">
        <v>351</v>
      </c>
      <c r="D1698" s="35">
        <v>45628</v>
      </c>
    </row>
    <row r="1699" spans="1:18" x14ac:dyDescent="0.3">
      <c r="A1699" s="57" t="str">
        <f t="shared" si="34"/>
        <v>00034045628</v>
      </c>
      <c r="B1699" s="37" t="s">
        <v>189</v>
      </c>
      <c r="C1699" s="40" t="s">
        <v>57</v>
      </c>
      <c r="D1699" s="35">
        <v>45628</v>
      </c>
    </row>
    <row r="1700" spans="1:18" x14ac:dyDescent="0.3">
      <c r="A1700" s="57" t="str">
        <f t="shared" si="34"/>
        <v>00017045628</v>
      </c>
      <c r="B1700" s="37" t="s">
        <v>273</v>
      </c>
      <c r="C1700" s="40" t="s">
        <v>27</v>
      </c>
      <c r="D1700" s="35">
        <v>45628</v>
      </c>
    </row>
    <row r="1701" spans="1:18" x14ac:dyDescent="0.3">
      <c r="A1701" s="57" t="str">
        <f t="shared" si="34"/>
        <v>00040345628</v>
      </c>
      <c r="B1701" s="37" t="s">
        <v>716</v>
      </c>
      <c r="C1701" s="40" t="s">
        <v>732</v>
      </c>
      <c r="D1701" s="35">
        <v>45628</v>
      </c>
    </row>
    <row r="1702" spans="1:18" x14ac:dyDescent="0.3">
      <c r="A1702" s="57" t="str">
        <f t="shared" si="34"/>
        <v>011005445628</v>
      </c>
      <c r="B1702" s="37" t="s">
        <v>134</v>
      </c>
      <c r="C1702" s="40" t="s">
        <v>441</v>
      </c>
      <c r="D1702" s="35">
        <v>45628</v>
      </c>
    </row>
    <row r="1703" spans="1:18" x14ac:dyDescent="0.3">
      <c r="A1703" s="57" t="str">
        <f t="shared" si="34"/>
        <v>00040845628</v>
      </c>
      <c r="B1703" s="37" t="s">
        <v>747</v>
      </c>
      <c r="C1703" s="40" t="s">
        <v>736</v>
      </c>
      <c r="D1703" s="35">
        <v>45628</v>
      </c>
    </row>
    <row r="1704" spans="1:18" x14ac:dyDescent="0.3">
      <c r="A1704" s="57" t="str">
        <f t="shared" si="34"/>
        <v>0000245628</v>
      </c>
      <c r="B1704" s="37" t="s">
        <v>692</v>
      </c>
      <c r="C1704" s="40" t="s">
        <v>693</v>
      </c>
      <c r="D1704" s="35">
        <v>45628</v>
      </c>
    </row>
    <row r="1705" spans="1:18" x14ac:dyDescent="0.3">
      <c r="A1705" s="57" t="str">
        <f t="shared" si="34"/>
        <v>00023845628</v>
      </c>
      <c r="B1705" s="37" t="s">
        <v>249</v>
      </c>
      <c r="C1705" s="40" t="s">
        <v>78</v>
      </c>
      <c r="D1705" s="35">
        <v>45628</v>
      </c>
    </row>
    <row r="1706" spans="1:18" x14ac:dyDescent="0.3">
      <c r="A1706" s="57" t="str">
        <f t="shared" si="34"/>
        <v>00034345628</v>
      </c>
      <c r="B1706" s="37" t="s">
        <v>187</v>
      </c>
      <c r="C1706" s="40" t="s">
        <v>34</v>
      </c>
      <c r="D1706" s="35">
        <v>45628</v>
      </c>
    </row>
    <row r="1707" spans="1:18" x14ac:dyDescent="0.3">
      <c r="A1707" s="57" t="str">
        <f t="shared" si="34"/>
        <v>00034445628</v>
      </c>
      <c r="B1707" s="37" t="s">
        <v>186</v>
      </c>
      <c r="C1707" s="40" t="s">
        <v>347</v>
      </c>
      <c r="D1707" s="35">
        <v>45628</v>
      </c>
    </row>
    <row r="1708" spans="1:18" ht="14.4" x14ac:dyDescent="0.3">
      <c r="A1708" s="57" t="str">
        <f t="shared" si="34"/>
        <v>00035545628</v>
      </c>
      <c r="B1708" s="37" t="s">
        <v>176</v>
      </c>
      <c r="C1708" s="40" t="s">
        <v>38</v>
      </c>
      <c r="D1708" s="35">
        <v>45628</v>
      </c>
      <c r="E1708" s="71">
        <v>25</v>
      </c>
      <c r="F1708" s="107">
        <f>VLOOKUP(B1708,Precios!$A$5:J25845,10,0)</f>
        <v>53821.768000000004</v>
      </c>
      <c r="G1708" s="107">
        <f>+E1708*F1708</f>
        <v>1345544.2000000002</v>
      </c>
      <c r="I1708" s="110" t="s">
        <v>1000</v>
      </c>
      <c r="J1708" s="110" t="s">
        <v>1109</v>
      </c>
      <c r="L1708" s="114" t="s">
        <v>1081</v>
      </c>
      <c r="M1708" s="114" t="s">
        <v>1082</v>
      </c>
      <c r="N1708" s="112">
        <v>45</v>
      </c>
      <c r="O1708" s="113">
        <f>+N1708+D1708</f>
        <v>45673</v>
      </c>
      <c r="P1708" s="117">
        <f>+WEEKDAY(O1708)</f>
        <v>5</v>
      </c>
      <c r="Q1708" s="116">
        <f>+IF(P1708&gt;5,WEEKNUM(O1708)+1,WEEKNUM(O1708))</f>
        <v>3</v>
      </c>
      <c r="R1708" s="116">
        <f>+YEAR(O1708)</f>
        <v>2025</v>
      </c>
    </row>
    <row r="1709" spans="1:18" ht="14.4" x14ac:dyDescent="0.3">
      <c r="A1709" s="57" t="str">
        <f t="shared" si="34"/>
        <v>00036545628</v>
      </c>
      <c r="B1709" s="37" t="s">
        <v>320</v>
      </c>
      <c r="C1709" s="40" t="s">
        <v>354</v>
      </c>
      <c r="D1709" s="35">
        <v>45628</v>
      </c>
      <c r="E1709" s="71">
        <v>30</v>
      </c>
      <c r="F1709" s="107">
        <f>VLOOKUP(B1709,Precios!$A$5:J26503,10,0)</f>
        <v>51058.950799999991</v>
      </c>
      <c r="G1709" s="107">
        <f>+E1709*F1709</f>
        <v>1531768.5239999997</v>
      </c>
      <c r="I1709" s="110" t="s">
        <v>1000</v>
      </c>
      <c r="J1709" s="110" t="s">
        <v>1109</v>
      </c>
      <c r="K1709" s="75"/>
      <c r="L1709" s="114" t="s">
        <v>1072</v>
      </c>
      <c r="M1709" s="114" t="s">
        <v>1073</v>
      </c>
      <c r="N1709" s="112">
        <v>45</v>
      </c>
      <c r="O1709" s="113">
        <f>+N1709+D1709</f>
        <v>45673</v>
      </c>
      <c r="P1709" s="117">
        <f>+WEEKDAY(O1709)</f>
        <v>5</v>
      </c>
      <c r="Q1709" s="116">
        <f>+IF(P1709&gt;5,WEEKNUM(O1709)+1,WEEKNUM(O1709))</f>
        <v>3</v>
      </c>
      <c r="R1709" s="116">
        <f>+YEAR(O1709)</f>
        <v>2025</v>
      </c>
    </row>
    <row r="1710" spans="1:18" x14ac:dyDescent="0.3">
      <c r="A1710" s="57" t="str">
        <f t="shared" si="34"/>
        <v>004001845628</v>
      </c>
      <c r="B1710" s="37" t="s">
        <v>152</v>
      </c>
      <c r="C1710" s="40" t="s">
        <v>58</v>
      </c>
      <c r="D1710" s="35">
        <v>45628</v>
      </c>
    </row>
    <row r="1711" spans="1:18" x14ac:dyDescent="0.3">
      <c r="A1711" s="57" t="str">
        <f t="shared" si="34"/>
        <v>004000545628</v>
      </c>
      <c r="B1711" s="37" t="s">
        <v>155</v>
      </c>
      <c r="C1711" s="40" t="s">
        <v>45</v>
      </c>
      <c r="D1711" s="35">
        <v>45628</v>
      </c>
    </row>
    <row r="1712" spans="1:18" x14ac:dyDescent="0.3">
      <c r="A1712" s="57" t="str">
        <f t="shared" si="34"/>
        <v>004000645628</v>
      </c>
      <c r="B1712" s="37" t="s">
        <v>658</v>
      </c>
      <c r="C1712" s="40" t="s">
        <v>647</v>
      </c>
      <c r="D1712" s="35">
        <v>45628</v>
      </c>
    </row>
    <row r="1713" spans="1:4" x14ac:dyDescent="0.3">
      <c r="A1713" s="57" t="str">
        <f t="shared" si="34"/>
        <v>004001045628</v>
      </c>
      <c r="B1713" s="37" t="s">
        <v>659</v>
      </c>
      <c r="C1713" s="40" t="s">
        <v>671</v>
      </c>
      <c r="D1713" s="35">
        <v>45628</v>
      </c>
    </row>
    <row r="1714" spans="1:4" x14ac:dyDescent="0.3">
      <c r="A1714" s="57" t="str">
        <f t="shared" si="34"/>
        <v>004001145628</v>
      </c>
      <c r="B1714" s="37" t="s">
        <v>660</v>
      </c>
      <c r="C1714" s="40" t="s">
        <v>649</v>
      </c>
      <c r="D1714" s="35">
        <v>45628</v>
      </c>
    </row>
    <row r="1715" spans="1:4" x14ac:dyDescent="0.3">
      <c r="A1715" s="57" t="str">
        <f t="shared" si="34"/>
        <v>00034545628</v>
      </c>
      <c r="B1715" s="37" t="s">
        <v>185</v>
      </c>
      <c r="C1715" s="40" t="s">
        <v>888</v>
      </c>
      <c r="D1715" s="35">
        <v>45628</v>
      </c>
    </row>
    <row r="1716" spans="1:4" x14ac:dyDescent="0.3">
      <c r="A1716" s="57" t="str">
        <f t="shared" si="34"/>
        <v>004000145628</v>
      </c>
      <c r="B1716" s="37" t="s">
        <v>828</v>
      </c>
      <c r="C1716" s="40" t="s">
        <v>852</v>
      </c>
      <c r="D1716" s="35">
        <v>45628</v>
      </c>
    </row>
    <row r="1717" spans="1:4" x14ac:dyDescent="0.3">
      <c r="A1717" s="57" t="str">
        <f t="shared" si="34"/>
        <v>004000445628</v>
      </c>
      <c r="B1717" s="37" t="s">
        <v>657</v>
      </c>
      <c r="C1717" s="40" t="s">
        <v>646</v>
      </c>
      <c r="D1717" s="35">
        <v>45628</v>
      </c>
    </row>
    <row r="1718" spans="1:4" x14ac:dyDescent="0.3">
      <c r="A1718" s="57" t="str">
        <f t="shared" si="34"/>
        <v>00047745628</v>
      </c>
      <c r="B1718" s="37" t="s">
        <v>904</v>
      </c>
      <c r="C1718" s="40" t="s">
        <v>893</v>
      </c>
      <c r="D1718" s="35">
        <v>45628</v>
      </c>
    </row>
    <row r="1719" spans="1:4" x14ac:dyDescent="0.3">
      <c r="A1719" s="57" t="str">
        <f t="shared" si="34"/>
        <v>00042045628</v>
      </c>
      <c r="B1719" s="37" t="s">
        <v>752</v>
      </c>
      <c r="C1719" s="40" t="s">
        <v>755</v>
      </c>
      <c r="D1719" s="35">
        <v>45628</v>
      </c>
    </row>
    <row r="1720" spans="1:4" x14ac:dyDescent="0.3">
      <c r="A1720" s="57" t="str">
        <f t="shared" si="34"/>
        <v>004000745628</v>
      </c>
      <c r="B1720" s="37" t="s">
        <v>153</v>
      </c>
      <c r="C1720" s="40" t="s">
        <v>46</v>
      </c>
      <c r="D1720" s="35">
        <v>45628</v>
      </c>
    </row>
    <row r="1721" spans="1:4" x14ac:dyDescent="0.3">
      <c r="A1721" s="57" t="str">
        <f t="shared" si="34"/>
        <v>00037245628</v>
      </c>
      <c r="B1721" s="37" t="s">
        <v>599</v>
      </c>
      <c r="C1721" s="40" t="s">
        <v>982</v>
      </c>
      <c r="D1721" s="35">
        <v>45628</v>
      </c>
    </row>
    <row r="1722" spans="1:4" x14ac:dyDescent="0.3">
      <c r="A1722" s="57" t="str">
        <f t="shared" si="34"/>
        <v>00046245628</v>
      </c>
      <c r="B1722" s="37" t="s">
        <v>895</v>
      </c>
      <c r="C1722" s="40" t="s">
        <v>983</v>
      </c>
      <c r="D1722" s="35">
        <v>45628</v>
      </c>
    </row>
    <row r="1723" spans="1:4" x14ac:dyDescent="0.3">
      <c r="A1723" s="57" t="str">
        <f t="shared" si="34"/>
        <v>00027345628</v>
      </c>
      <c r="B1723" s="37" t="s">
        <v>238</v>
      </c>
      <c r="C1723" s="40" t="s">
        <v>82</v>
      </c>
      <c r="D1723" s="35">
        <v>45628</v>
      </c>
    </row>
    <row r="1724" spans="1:4" x14ac:dyDescent="0.3">
      <c r="A1724" s="57" t="str">
        <f t="shared" si="34"/>
        <v>00017245628</v>
      </c>
      <c r="B1724" s="37" t="s">
        <v>270</v>
      </c>
      <c r="C1724" s="40" t="s">
        <v>315</v>
      </c>
      <c r="D1724" s="35">
        <v>45628</v>
      </c>
    </row>
    <row r="1725" spans="1:4" x14ac:dyDescent="0.3">
      <c r="A1725" s="57" t="str">
        <f t="shared" si="34"/>
        <v>009003045628</v>
      </c>
      <c r="B1725" s="37" t="s">
        <v>137</v>
      </c>
      <c r="C1725" s="40" t="s">
        <v>52</v>
      </c>
      <c r="D1725" s="35">
        <v>45628</v>
      </c>
    </row>
    <row r="1726" spans="1:4" x14ac:dyDescent="0.3">
      <c r="A1726" s="57" t="str">
        <f t="shared" si="34"/>
        <v>009000645628</v>
      </c>
      <c r="B1726" s="37" t="s">
        <v>139</v>
      </c>
      <c r="C1726" s="40" t="s">
        <v>51</v>
      </c>
      <c r="D1726" s="35">
        <v>45628</v>
      </c>
    </row>
    <row r="1727" spans="1:4" x14ac:dyDescent="0.3">
      <c r="A1727" s="57" t="str">
        <f t="shared" si="34"/>
        <v>009002645628</v>
      </c>
      <c r="B1727" s="37" t="s">
        <v>666</v>
      </c>
      <c r="C1727" s="40" t="s">
        <v>672</v>
      </c>
      <c r="D1727" s="35">
        <v>45628</v>
      </c>
    </row>
    <row r="1728" spans="1:4" x14ac:dyDescent="0.3">
      <c r="A1728" s="57" t="str">
        <f t="shared" si="34"/>
        <v>005000945628</v>
      </c>
      <c r="B1728" s="37" t="s">
        <v>379</v>
      </c>
      <c r="C1728" s="40" t="s">
        <v>355</v>
      </c>
      <c r="D1728" s="35">
        <v>45628</v>
      </c>
    </row>
    <row r="1729" spans="1:18" x14ac:dyDescent="0.3">
      <c r="A1729" s="57" t="str">
        <f t="shared" si="34"/>
        <v>009000345628</v>
      </c>
      <c r="B1729" s="37" t="s">
        <v>638</v>
      </c>
      <c r="C1729" s="40" t="s">
        <v>1202</v>
      </c>
      <c r="D1729" s="35">
        <v>45628</v>
      </c>
    </row>
    <row r="1730" spans="1:18" x14ac:dyDescent="0.3">
      <c r="A1730" s="57" t="str">
        <f t="shared" si="34"/>
        <v>0005270145628</v>
      </c>
      <c r="B1730" s="37" t="s">
        <v>1257</v>
      </c>
      <c r="C1730" s="40" t="s">
        <v>1258</v>
      </c>
      <c r="D1730" s="35">
        <v>45628</v>
      </c>
    </row>
    <row r="1731" spans="1:18" x14ac:dyDescent="0.3">
      <c r="A1731" s="57" t="str">
        <f t="shared" si="34"/>
        <v>00049645628</v>
      </c>
      <c r="B1731" s="37" t="s">
        <v>971</v>
      </c>
      <c r="C1731" s="40" t="s">
        <v>969</v>
      </c>
      <c r="D1731" s="35">
        <v>45628</v>
      </c>
    </row>
    <row r="1732" spans="1:18" ht="14.4" x14ac:dyDescent="0.3">
      <c r="A1732" s="57" t="str">
        <f t="shared" si="34"/>
        <v>00053045628</v>
      </c>
      <c r="B1732" s="37" t="s">
        <v>1206</v>
      </c>
      <c r="C1732" s="40" t="s">
        <v>1207</v>
      </c>
      <c r="D1732" s="35">
        <v>45628</v>
      </c>
      <c r="E1732" s="71">
        <f>4*450</f>
        <v>1800</v>
      </c>
      <c r="F1732" s="107">
        <f>VLOOKUP(B1732,Precios!$A$5:J25952,10,0)</f>
        <v>1536.7</v>
      </c>
      <c r="G1732" s="107">
        <f>+E1732*F1732</f>
        <v>2766060</v>
      </c>
      <c r="I1732" s="110" t="s">
        <v>1000</v>
      </c>
      <c r="J1732" s="110" t="s">
        <v>1109</v>
      </c>
      <c r="K1732" s="75"/>
      <c r="L1732" s="130" t="s">
        <v>1963</v>
      </c>
      <c r="M1732" s="130" t="s">
        <v>1964</v>
      </c>
      <c r="N1732" s="112">
        <v>30</v>
      </c>
      <c r="O1732" s="113">
        <f>+N1732+D1732</f>
        <v>45658</v>
      </c>
      <c r="P1732" s="117">
        <f>+WEEKDAY(O1732)</f>
        <v>4</v>
      </c>
      <c r="Q1732" s="116">
        <f>+IF(P1732&gt;5,WEEKNUM(O1732)+1,WEEKNUM(O1732))</f>
        <v>1</v>
      </c>
      <c r="R1732" s="116">
        <f>+YEAR(O1732)</f>
        <v>2025</v>
      </c>
    </row>
    <row r="1733" spans="1:18" x14ac:dyDescent="0.3">
      <c r="A1733" s="57" t="str">
        <f t="shared" si="34"/>
        <v>0004520345628</v>
      </c>
      <c r="B1733" s="37" t="s">
        <v>1253</v>
      </c>
      <c r="C1733" s="40" t="s">
        <v>990</v>
      </c>
      <c r="D1733" s="35">
        <v>45628</v>
      </c>
    </row>
    <row r="1734" spans="1:18" x14ac:dyDescent="0.3">
      <c r="A1734" s="57" t="str">
        <f t="shared" si="34"/>
        <v>0004790245628</v>
      </c>
      <c r="B1734" s="37" t="s">
        <v>1288</v>
      </c>
      <c r="C1734" s="40" t="s">
        <v>878</v>
      </c>
      <c r="D1734" s="35">
        <v>45628</v>
      </c>
    </row>
    <row r="1735" spans="1:18" x14ac:dyDescent="0.3">
      <c r="A1735" s="57" t="str">
        <f t="shared" si="34"/>
        <v>00052445628</v>
      </c>
      <c r="B1735" s="37" t="s">
        <v>997</v>
      </c>
      <c r="C1735" s="40" t="s">
        <v>998</v>
      </c>
      <c r="D1735" s="35">
        <v>45628</v>
      </c>
    </row>
    <row r="1736" spans="1:18" ht="14.4" x14ac:dyDescent="0.3">
      <c r="A1736" s="57" t="str">
        <f t="shared" si="34"/>
        <v>00043445628</v>
      </c>
      <c r="B1736" s="37" t="s">
        <v>1018</v>
      </c>
      <c r="C1736" s="40" t="s">
        <v>1019</v>
      </c>
      <c r="D1736" s="35">
        <v>45628</v>
      </c>
      <c r="E1736" s="71">
        <v>6000</v>
      </c>
      <c r="F1736" s="107">
        <f>VLOOKUP(B1736,Precios!$A$5:J25957,10,0)</f>
        <v>1283.568</v>
      </c>
      <c r="G1736" s="107">
        <f>+E1736*F1736</f>
        <v>7701408</v>
      </c>
      <c r="I1736" s="110" t="s">
        <v>1000</v>
      </c>
      <c r="J1736" s="110" t="s">
        <v>1109</v>
      </c>
      <c r="K1736" s="75"/>
      <c r="L1736" s="7" t="s">
        <v>1285</v>
      </c>
      <c r="M1736" s="7" t="s">
        <v>1286</v>
      </c>
      <c r="N1736" s="112">
        <v>30</v>
      </c>
      <c r="O1736" s="113">
        <f>+N1736+D1736</f>
        <v>45658</v>
      </c>
      <c r="P1736" s="117">
        <f>+WEEKDAY(O1736)</f>
        <v>4</v>
      </c>
      <c r="Q1736" s="116">
        <f>+IF(P1736&gt;5,WEEKNUM(O1736)+1,WEEKNUM(O1736))</f>
        <v>1</v>
      </c>
      <c r="R1736" s="116">
        <f>+YEAR(O1736)</f>
        <v>2025</v>
      </c>
    </row>
    <row r="1737" spans="1:18" x14ac:dyDescent="0.3">
      <c r="A1737" s="57" t="str">
        <f t="shared" si="34"/>
        <v>00001045628</v>
      </c>
      <c r="B1737" s="37" t="s">
        <v>1004</v>
      </c>
      <c r="C1737" s="40" t="s">
        <v>1498</v>
      </c>
      <c r="D1737" s="35">
        <v>45628</v>
      </c>
    </row>
    <row r="1738" spans="1:18" x14ac:dyDescent="0.3">
      <c r="A1738" s="57" t="str">
        <f t="shared" si="34"/>
        <v>0003600345628</v>
      </c>
      <c r="B1738" s="37" t="s">
        <v>1499</v>
      </c>
      <c r="C1738" s="40" t="s">
        <v>87</v>
      </c>
      <c r="D1738" s="35">
        <v>45628</v>
      </c>
    </row>
    <row r="1739" spans="1:18" x14ac:dyDescent="0.3">
      <c r="A1739" s="57" t="str">
        <f t="shared" si="34"/>
        <v>0003610245628</v>
      </c>
      <c r="B1739" s="37" t="s">
        <v>1501</v>
      </c>
      <c r="C1739" s="40" t="s">
        <v>40</v>
      </c>
      <c r="D1739" s="35">
        <v>45628</v>
      </c>
    </row>
    <row r="1740" spans="1:18" x14ac:dyDescent="0.3">
      <c r="A1740" s="57" t="str">
        <f t="shared" si="34"/>
        <v>10008745628</v>
      </c>
      <c r="B1740" s="37" t="s">
        <v>1022</v>
      </c>
      <c r="C1740" s="40" t="s">
        <v>1503</v>
      </c>
      <c r="D1740" s="35">
        <v>45628</v>
      </c>
    </row>
    <row r="1741" spans="1:18" x14ac:dyDescent="0.3">
      <c r="A1741" s="57" t="str">
        <f t="shared" si="34"/>
        <v>0003620245628</v>
      </c>
      <c r="B1741" s="37" t="s">
        <v>1504</v>
      </c>
      <c r="C1741" s="336" t="s">
        <v>41</v>
      </c>
      <c r="D1741" s="35">
        <v>45628</v>
      </c>
    </row>
    <row r="1742" spans="1:18" x14ac:dyDescent="0.3">
      <c r="A1742" s="57" t="str">
        <f t="shared" si="34"/>
        <v>PACK0680345628</v>
      </c>
      <c r="B1742" s="37" t="s">
        <v>1479</v>
      </c>
      <c r="C1742" s="40" t="s">
        <v>89</v>
      </c>
      <c r="D1742" s="35">
        <v>45628</v>
      </c>
    </row>
    <row r="1743" spans="1:18" x14ac:dyDescent="0.3">
      <c r="A1743" s="57" t="str">
        <f t="shared" si="34"/>
        <v>0004230145628</v>
      </c>
      <c r="B1743" s="37" t="s">
        <v>1473</v>
      </c>
      <c r="C1743" s="40" t="s">
        <v>769</v>
      </c>
      <c r="D1743" s="35">
        <v>45628</v>
      </c>
    </row>
    <row r="1744" spans="1:18" ht="14.4" x14ac:dyDescent="0.3">
      <c r="A1744" s="57" t="str">
        <f t="shared" si="34"/>
        <v>0003150245628</v>
      </c>
      <c r="B1744" s="37" t="s">
        <v>1513</v>
      </c>
      <c r="C1744" s="40" t="s">
        <v>83</v>
      </c>
      <c r="D1744" s="35">
        <v>45628</v>
      </c>
      <c r="F1744" s="107">
        <f>VLOOKUP(B1744,Precios!$A$5:J25949,10,0)</f>
        <v>10708.5</v>
      </c>
      <c r="G1744" s="107">
        <f>+E1744*F1744</f>
        <v>0</v>
      </c>
      <c r="L1744" s="114"/>
      <c r="M1744" s="114"/>
      <c r="O1744" s="113"/>
      <c r="P1744" s="117">
        <f>+WEEKDAY(O1744)</f>
        <v>7</v>
      </c>
      <c r="Q1744" s="116">
        <f>+IF(P1744&gt;5,WEEKNUM(O1744)+1,WEEKNUM(O1744))</f>
        <v>1</v>
      </c>
      <c r="R1744" s="116">
        <f>+YEAR(O1744)</f>
        <v>1900</v>
      </c>
    </row>
    <row r="1745" spans="1:18" x14ac:dyDescent="0.3">
      <c r="A1745" s="57" t="str">
        <f t="shared" si="34"/>
        <v>0003160245628</v>
      </c>
      <c r="B1745" s="37" t="s">
        <v>1514</v>
      </c>
      <c r="C1745" s="40" t="s">
        <v>84</v>
      </c>
      <c r="D1745" s="35">
        <v>45628</v>
      </c>
    </row>
    <row r="1746" spans="1:18" ht="14.4" x14ac:dyDescent="0.3">
      <c r="A1746" s="57" t="str">
        <f t="shared" si="34"/>
        <v>PACK0670345628</v>
      </c>
      <c r="B1746" s="37" t="s">
        <v>1480</v>
      </c>
      <c r="C1746" s="40" t="s">
        <v>113</v>
      </c>
      <c r="D1746" s="35">
        <v>45628</v>
      </c>
      <c r="E1746" s="71">
        <v>300</v>
      </c>
      <c r="F1746" s="107">
        <f>VLOOKUP(B1746,Precios!$A$5:J25882,10,0)</f>
        <v>11434.5</v>
      </c>
      <c r="G1746" s="107">
        <f>+E1746*F1746</f>
        <v>3430350</v>
      </c>
      <c r="I1746" s="110" t="s">
        <v>1000</v>
      </c>
      <c r="J1746" s="110" t="s">
        <v>1109</v>
      </c>
      <c r="L1746" s="114" t="s">
        <v>1066</v>
      </c>
      <c r="M1746" s="114" t="s">
        <v>1067</v>
      </c>
      <c r="N1746" s="112">
        <v>40</v>
      </c>
      <c r="O1746" s="113">
        <f>+N1746+D1746</f>
        <v>45668</v>
      </c>
      <c r="P1746" s="117">
        <f>+WEEKDAY(O1746)</f>
        <v>7</v>
      </c>
      <c r="Q1746" s="116">
        <f>+IF(P1746&gt;5,WEEKNUM(O1746)+1,WEEKNUM(O1746))</f>
        <v>3</v>
      </c>
      <c r="R1746" s="116">
        <f>+YEAR(O1746)</f>
        <v>2025</v>
      </c>
    </row>
    <row r="1747" spans="1:18" x14ac:dyDescent="0.3">
      <c r="A1747" s="57" t="str">
        <f t="shared" si="34"/>
        <v>0002780145628</v>
      </c>
      <c r="B1747" s="37" t="s">
        <v>1472</v>
      </c>
      <c r="C1747" s="40" t="s">
        <v>69</v>
      </c>
      <c r="D1747" s="35">
        <v>45628</v>
      </c>
    </row>
    <row r="1748" spans="1:18" x14ac:dyDescent="0.3">
      <c r="A1748" s="57" t="str">
        <f t="shared" si="34"/>
        <v>0002760145628</v>
      </c>
      <c r="B1748" s="37" t="s">
        <v>1471</v>
      </c>
      <c r="C1748" s="40" t="s">
        <v>67</v>
      </c>
      <c r="D1748" s="35">
        <v>45628</v>
      </c>
    </row>
    <row r="1749" spans="1:18" x14ac:dyDescent="0.3">
      <c r="A1749" s="57" t="str">
        <f t="shared" si="34"/>
        <v>0002790145628</v>
      </c>
      <c r="B1749" s="37" t="s">
        <v>1470</v>
      </c>
      <c r="C1749" s="40" t="s">
        <v>62</v>
      </c>
      <c r="D1749" s="35">
        <v>45628</v>
      </c>
    </row>
    <row r="1750" spans="1:18" x14ac:dyDescent="0.3">
      <c r="A1750" s="57" t="str">
        <f t="shared" si="34"/>
        <v>0011008945628</v>
      </c>
      <c r="B1750" s="37" t="s">
        <v>966</v>
      </c>
      <c r="C1750" s="40" t="s">
        <v>1828</v>
      </c>
      <c r="D1750" s="35">
        <v>45628</v>
      </c>
    </row>
    <row r="1751" spans="1:18" x14ac:dyDescent="0.3">
      <c r="A1751" s="57" t="str">
        <f t="shared" si="34"/>
        <v>0003630245628</v>
      </c>
      <c r="B1751" s="37" t="s">
        <v>1512</v>
      </c>
      <c r="C1751" s="40" t="s">
        <v>42</v>
      </c>
      <c r="D1751" s="35">
        <v>45628</v>
      </c>
    </row>
    <row r="1752" spans="1:18" x14ac:dyDescent="0.3">
      <c r="A1752" s="57" t="str">
        <f t="shared" si="34"/>
        <v>0004720345628</v>
      </c>
      <c r="B1752" s="37" t="s">
        <v>1336</v>
      </c>
      <c r="C1752" s="40" t="s">
        <v>1848</v>
      </c>
      <c r="D1752" s="35">
        <v>45628</v>
      </c>
    </row>
    <row r="1753" spans="1:18" x14ac:dyDescent="0.3">
      <c r="A1753" s="57" t="str">
        <f t="shared" si="34"/>
        <v>00054445628</v>
      </c>
      <c r="B1753" s="37" t="s">
        <v>1956</v>
      </c>
      <c r="C1753" s="40" t="s">
        <v>1957</v>
      </c>
      <c r="D1753" s="35">
        <v>45628</v>
      </c>
    </row>
    <row r="1754" spans="1:18" x14ac:dyDescent="0.3">
      <c r="A1754" s="57" t="str">
        <f t="shared" si="34"/>
        <v>00050045628</v>
      </c>
      <c r="B1754" s="37" t="s">
        <v>975</v>
      </c>
      <c r="C1754" s="40" t="s">
        <v>1413</v>
      </c>
      <c r="D1754" s="35">
        <v>45628</v>
      </c>
    </row>
    <row r="1755" spans="1:18" x14ac:dyDescent="0.3">
      <c r="A1755" s="57" t="str">
        <f t="shared" si="34"/>
        <v>00050145628</v>
      </c>
      <c r="B1755" s="37" t="s">
        <v>980</v>
      </c>
      <c r="C1755" s="40" t="s">
        <v>2151</v>
      </c>
      <c r="D1755" s="35">
        <v>45628</v>
      </c>
    </row>
    <row r="1756" spans="1:18" x14ac:dyDescent="0.3">
      <c r="A1756" s="57" t="str">
        <f t="shared" si="34"/>
        <v>0003910345628</v>
      </c>
      <c r="B1756" s="37" t="s">
        <v>1296</v>
      </c>
      <c r="C1756" s="40" t="s">
        <v>687</v>
      </c>
      <c r="D1756" s="35">
        <v>45628</v>
      </c>
    </row>
    <row r="1757" spans="1:18" x14ac:dyDescent="0.3">
      <c r="A1757" s="57" t="str">
        <f t="shared" si="34"/>
        <v>0004210145628</v>
      </c>
      <c r="B1757" s="37" t="s">
        <v>1448</v>
      </c>
      <c r="C1757" s="40" t="s">
        <v>758</v>
      </c>
      <c r="D1757" s="35">
        <v>45628</v>
      </c>
    </row>
    <row r="1758" spans="1:18" ht="14.4" x14ac:dyDescent="0.3">
      <c r="A1758" s="57" t="str">
        <f t="shared" si="34"/>
        <v>PACK0860345628</v>
      </c>
      <c r="B1758" s="37" t="s">
        <v>1774</v>
      </c>
      <c r="C1758" s="40" t="s">
        <v>322</v>
      </c>
      <c r="D1758" s="35">
        <v>45628</v>
      </c>
      <c r="E1758" s="71">
        <f>6*420</f>
        <v>2520</v>
      </c>
      <c r="F1758" s="107">
        <f>VLOOKUP(B1758,Precios!$A$5:J25964,10,0)</f>
        <v>922.90329999999994</v>
      </c>
      <c r="G1758" s="107">
        <f>+E1758*F1758</f>
        <v>2325716.3159999996</v>
      </c>
      <c r="I1758" s="110" t="s">
        <v>1000</v>
      </c>
      <c r="J1758" s="110" t="s">
        <v>1109</v>
      </c>
      <c r="L1758" s="114" t="s">
        <v>1083</v>
      </c>
      <c r="M1758" s="114" t="s">
        <v>1084</v>
      </c>
      <c r="N1758" s="112">
        <v>45</v>
      </c>
      <c r="O1758" s="113">
        <f>+N1758+D1758</f>
        <v>45673</v>
      </c>
      <c r="P1758" s="117">
        <f>+WEEKDAY(O1758)</f>
        <v>5</v>
      </c>
      <c r="Q1758" s="116">
        <f>+IF(P1758&gt;5,WEEKNUM(O1758)+1,WEEKNUM(O1758))</f>
        <v>3</v>
      </c>
      <c r="R1758" s="116">
        <f>+YEAR(O1758)</f>
        <v>2025</v>
      </c>
    </row>
    <row r="1759" spans="1:18" x14ac:dyDescent="0.3">
      <c r="A1759" s="57" t="str">
        <f t="shared" si="34"/>
        <v>00053645628</v>
      </c>
      <c r="B1759" s="37" t="s">
        <v>1845</v>
      </c>
      <c r="C1759" s="40" t="s">
        <v>1846</v>
      </c>
      <c r="D1759" s="35">
        <v>45628</v>
      </c>
    </row>
    <row r="1760" spans="1:18" x14ac:dyDescent="0.3">
      <c r="A1760" s="57" t="str">
        <f t="shared" si="34"/>
        <v>0005510045628</v>
      </c>
      <c r="B1760" s="37" t="s">
        <v>2020</v>
      </c>
      <c r="C1760" s="40" t="s">
        <v>2021</v>
      </c>
      <c r="D1760" s="35">
        <v>45628</v>
      </c>
    </row>
    <row r="1761" spans="1:18" x14ac:dyDescent="0.3">
      <c r="A1761" s="57" t="str">
        <f t="shared" si="34"/>
        <v>0005470045628</v>
      </c>
      <c r="B1761" s="37" t="s">
        <v>2023</v>
      </c>
      <c r="C1761" s="40" t="s">
        <v>2024</v>
      </c>
      <c r="D1761" s="35">
        <v>45628</v>
      </c>
    </row>
    <row r="1762" spans="1:18" x14ac:dyDescent="0.3">
      <c r="A1762" s="57" t="str">
        <f t="shared" ref="A1762:A1825" si="35">+TRIM(B1762)&amp;D1762</f>
        <v>0005480045628</v>
      </c>
      <c r="B1762" s="37" t="s">
        <v>2026</v>
      </c>
      <c r="C1762" s="40" t="s">
        <v>2027</v>
      </c>
      <c r="D1762" s="35">
        <v>45628</v>
      </c>
    </row>
    <row r="1763" spans="1:18" x14ac:dyDescent="0.3">
      <c r="A1763" s="57" t="str">
        <f t="shared" si="35"/>
        <v>00054545628</v>
      </c>
      <c r="B1763" s="37" t="s">
        <v>1975</v>
      </c>
      <c r="C1763" s="40" t="s">
        <v>1976</v>
      </c>
      <c r="D1763" s="35">
        <v>45628</v>
      </c>
    </row>
    <row r="1764" spans="1:18" x14ac:dyDescent="0.3">
      <c r="A1764" s="57" t="str">
        <f t="shared" si="35"/>
        <v>00054745628</v>
      </c>
      <c r="B1764" s="37" t="s">
        <v>2036</v>
      </c>
      <c r="C1764" s="40" t="s">
        <v>2042</v>
      </c>
      <c r="D1764" s="35">
        <v>45628</v>
      </c>
    </row>
    <row r="1765" spans="1:18" ht="14.4" x14ac:dyDescent="0.3">
      <c r="A1765" s="57" t="str">
        <f t="shared" si="35"/>
        <v>0003580145628</v>
      </c>
      <c r="B1765" s="37" t="s">
        <v>1474</v>
      </c>
      <c r="C1765" s="40" t="s">
        <v>171</v>
      </c>
      <c r="D1765" s="35">
        <v>45628</v>
      </c>
      <c r="E1765" s="71">
        <v>300</v>
      </c>
      <c r="F1765" s="107">
        <f>VLOOKUP(B1765,Precios!$A$5:J25901,10,0)</f>
        <v>10708.5</v>
      </c>
      <c r="G1765" s="107">
        <f>+E1765*F1765</f>
        <v>3212550</v>
      </c>
      <c r="I1765" s="110" t="s">
        <v>1000</v>
      </c>
      <c r="J1765" s="110" t="s">
        <v>1109</v>
      </c>
      <c r="L1765" s="114" t="s">
        <v>1066</v>
      </c>
      <c r="M1765" s="114" t="s">
        <v>1067</v>
      </c>
      <c r="N1765" s="112">
        <v>40</v>
      </c>
      <c r="O1765" s="113">
        <f>+N1765+D1765</f>
        <v>45668</v>
      </c>
      <c r="P1765" s="117">
        <f>+WEEKDAY(O1765)</f>
        <v>7</v>
      </c>
      <c r="Q1765" s="116">
        <f>+IF(P1765&gt;5,WEEKNUM(O1765)+1,WEEKNUM(O1765))</f>
        <v>3</v>
      </c>
      <c r="R1765" s="116">
        <f>+YEAR(O1765)</f>
        <v>2025</v>
      </c>
    </row>
    <row r="1766" spans="1:18" ht="14.4" x14ac:dyDescent="0.3">
      <c r="A1766" s="57" t="str">
        <f t="shared" si="35"/>
        <v>0004220145628</v>
      </c>
      <c r="B1766" s="37" t="s">
        <v>1467</v>
      </c>
      <c r="C1766" s="40" t="s">
        <v>759</v>
      </c>
      <c r="D1766" s="35">
        <v>45628</v>
      </c>
      <c r="E1766" s="71">
        <v>1</v>
      </c>
      <c r="F1766" s="107">
        <f>VLOOKUP(B1766,Precios!$A$5:J24537,10,0)</f>
        <v>11011</v>
      </c>
      <c r="G1766" s="107">
        <f>+E1766*F1766</f>
        <v>11011</v>
      </c>
      <c r="I1766" s="110" t="s">
        <v>1000</v>
      </c>
      <c r="J1766" s="110" t="s">
        <v>1109</v>
      </c>
      <c r="L1766" s="114" t="s">
        <v>1066</v>
      </c>
      <c r="M1766" s="114" t="s">
        <v>1067</v>
      </c>
      <c r="N1766" s="112">
        <v>40</v>
      </c>
      <c r="O1766" s="113">
        <f>+N1766+D1766</f>
        <v>45668</v>
      </c>
      <c r="P1766" s="117">
        <f>+WEEKDAY(O1766)</f>
        <v>7</v>
      </c>
      <c r="Q1766" s="116">
        <f>+IF(P1766&gt;5,WEEKNUM(O1766)+1,WEEKNUM(O1766))</f>
        <v>3</v>
      </c>
      <c r="R1766" s="116">
        <f>+YEAR(O1766)</f>
        <v>2025</v>
      </c>
    </row>
    <row r="1767" spans="1:18" ht="14.4" x14ac:dyDescent="0.3">
      <c r="A1767" s="57" t="str">
        <f t="shared" si="35"/>
        <v>00035C45628</v>
      </c>
      <c r="B1767" s="37" t="s">
        <v>2098</v>
      </c>
      <c r="C1767" s="40" t="s">
        <v>2115</v>
      </c>
      <c r="D1767" s="35">
        <v>45628</v>
      </c>
      <c r="E1767" s="71">
        <f>1575*4</f>
        <v>6300</v>
      </c>
      <c r="F1767" s="107">
        <f>VLOOKUP(B1767,Precios!$A$5:J25920,10,0)</f>
        <v>493.94620000000003</v>
      </c>
      <c r="G1767" s="107">
        <f>+E1767*F1767</f>
        <v>3111861.06</v>
      </c>
      <c r="I1767" s="110" t="s">
        <v>1000</v>
      </c>
      <c r="J1767" s="110" t="s">
        <v>1109</v>
      </c>
      <c r="K1767" s="75"/>
      <c r="L1767" s="114" t="s">
        <v>1083</v>
      </c>
      <c r="M1767" s="114" t="s">
        <v>1084</v>
      </c>
      <c r="N1767" s="112">
        <v>45</v>
      </c>
      <c r="O1767" s="113">
        <f>+N1767+D1767</f>
        <v>45673</v>
      </c>
      <c r="P1767" s="117">
        <f>+WEEKDAY(O1767)</f>
        <v>5</v>
      </c>
      <c r="Q1767" s="116">
        <f>+IF(P1767&gt;5,WEEKNUM(O1767)+1,WEEKNUM(O1767))</f>
        <v>3</v>
      </c>
      <c r="R1767" s="116">
        <f>+YEAR(O1767)</f>
        <v>2025</v>
      </c>
    </row>
    <row r="1768" spans="1:18" x14ac:dyDescent="0.3">
      <c r="A1768" s="57" t="str">
        <f t="shared" si="35"/>
        <v>00034C45628</v>
      </c>
      <c r="B1768" s="37" t="s">
        <v>2097</v>
      </c>
      <c r="C1768" s="40" t="s">
        <v>2125</v>
      </c>
      <c r="D1768" s="35">
        <v>45628</v>
      </c>
    </row>
    <row r="1769" spans="1:18" ht="14.4" x14ac:dyDescent="0.3">
      <c r="A1769" s="57" t="str">
        <f t="shared" si="35"/>
        <v>0003740345628</v>
      </c>
      <c r="B1769" s="37" t="s">
        <v>1466</v>
      </c>
      <c r="C1769" s="40" t="s">
        <v>841</v>
      </c>
      <c r="D1769" s="35">
        <v>45628</v>
      </c>
      <c r="E1769" s="71">
        <v>1</v>
      </c>
      <c r="F1769" s="107">
        <f>VLOOKUP(B1769,Precios!$A$5:J25906,10,0)</f>
        <v>11011</v>
      </c>
      <c r="G1769" s="107">
        <f>+E1769*F1769</f>
        <v>11011</v>
      </c>
      <c r="I1769" s="110" t="s">
        <v>1000</v>
      </c>
      <c r="J1769" s="110" t="s">
        <v>1109</v>
      </c>
      <c r="L1769" s="114" t="s">
        <v>1066</v>
      </c>
      <c r="M1769" s="114" t="s">
        <v>1067</v>
      </c>
      <c r="N1769" s="112">
        <v>40</v>
      </c>
      <c r="O1769" s="113">
        <f>+N1769+D1769</f>
        <v>45668</v>
      </c>
      <c r="P1769" s="117">
        <f>+WEEKDAY(O1769)</f>
        <v>7</v>
      </c>
      <c r="Q1769" s="116">
        <f>+IF(P1769&gt;5,WEEKNUM(O1769)+1,WEEKNUM(O1769))</f>
        <v>3</v>
      </c>
      <c r="R1769" s="116">
        <f>+YEAR(O1769)</f>
        <v>2025</v>
      </c>
    </row>
    <row r="1770" spans="1:18" ht="14.4" x14ac:dyDescent="0.3">
      <c r="A1770" s="57" t="str">
        <f t="shared" si="35"/>
        <v>0003590145628</v>
      </c>
      <c r="B1770" s="37" t="s">
        <v>1475</v>
      </c>
      <c r="C1770" s="40" t="s">
        <v>352</v>
      </c>
      <c r="D1770" s="35">
        <v>45628</v>
      </c>
      <c r="F1770" s="107">
        <f>VLOOKUP(B1770,Precios!$A$5:J25888,10,0)</f>
        <v>10708.5</v>
      </c>
      <c r="G1770" s="107">
        <f>+E1770*F1770</f>
        <v>0</v>
      </c>
      <c r="L1770" s="114"/>
      <c r="M1770" s="114"/>
      <c r="O1770" s="113">
        <f>+N1770+D1770</f>
        <v>45628</v>
      </c>
      <c r="P1770" s="117">
        <f>+WEEKDAY(O1770)</f>
        <v>2</v>
      </c>
      <c r="Q1770" s="116">
        <f>+IF(P1770&gt;5,WEEKNUM(O1770)+1,WEEKNUM(O1770))</f>
        <v>49</v>
      </c>
      <c r="R1770" s="116">
        <f>+YEAR(O1770)</f>
        <v>2024</v>
      </c>
    </row>
    <row r="1771" spans="1:18" ht="14.4" x14ac:dyDescent="0.3">
      <c r="A1771" s="57" t="str">
        <f t="shared" si="35"/>
        <v>006000745628</v>
      </c>
      <c r="B1771" s="37" t="s">
        <v>661</v>
      </c>
      <c r="C1771" s="7" t="s">
        <v>1812</v>
      </c>
      <c r="D1771" s="35">
        <v>45628</v>
      </c>
    </row>
    <row r="1772" spans="1:18" x14ac:dyDescent="0.3">
      <c r="A1772" s="57" t="str">
        <f t="shared" si="35"/>
        <v>0005280145628</v>
      </c>
      <c r="B1772" s="37" t="s">
        <v>1248</v>
      </c>
      <c r="C1772" s="40" t="s">
        <v>1091</v>
      </c>
      <c r="D1772" s="35">
        <v>45628</v>
      </c>
    </row>
    <row r="1773" spans="1:18" x14ac:dyDescent="0.3">
      <c r="A1773" s="57" t="str">
        <f t="shared" si="35"/>
        <v>0003730445628</v>
      </c>
      <c r="B1773" s="37" t="s">
        <v>2144</v>
      </c>
      <c r="C1773" s="40" t="s">
        <v>597</v>
      </c>
      <c r="D1773" s="35">
        <v>45628</v>
      </c>
    </row>
    <row r="1774" spans="1:18" x14ac:dyDescent="0.3">
      <c r="A1774" s="57" t="str">
        <f t="shared" si="35"/>
        <v>0004640345628</v>
      </c>
      <c r="B1774" s="37" t="s">
        <v>1476</v>
      </c>
      <c r="C1774" s="40" t="s">
        <v>892</v>
      </c>
      <c r="D1774" s="35">
        <v>45628</v>
      </c>
    </row>
    <row r="1775" spans="1:18" x14ac:dyDescent="0.3">
      <c r="A1775" s="57" t="str">
        <f t="shared" si="35"/>
        <v>00054245628</v>
      </c>
      <c r="B1775" s="37" t="s">
        <v>1070</v>
      </c>
      <c r="C1775" s="40" t="s">
        <v>1955</v>
      </c>
      <c r="D1775" s="35">
        <v>45628</v>
      </c>
    </row>
    <row r="1776" spans="1:18" x14ac:dyDescent="0.3">
      <c r="A1776" s="57" t="str">
        <f t="shared" si="35"/>
        <v>0004710345628</v>
      </c>
      <c r="B1776" s="37" t="s">
        <v>1827</v>
      </c>
      <c r="C1776" s="40" t="s">
        <v>1511</v>
      </c>
      <c r="D1776" s="35">
        <v>45628</v>
      </c>
    </row>
    <row r="1777" spans="1:18" x14ac:dyDescent="0.3">
      <c r="A1777" s="57" t="str">
        <f t="shared" si="35"/>
        <v>000507-0345628</v>
      </c>
      <c r="B1777" s="37" t="s">
        <v>1240</v>
      </c>
      <c r="C1777" s="40" t="s">
        <v>1195</v>
      </c>
      <c r="D1777" s="35">
        <v>45628</v>
      </c>
    </row>
    <row r="1778" spans="1:18" x14ac:dyDescent="0.3">
      <c r="A1778" s="57" t="str">
        <f t="shared" si="35"/>
        <v>0003890245628</v>
      </c>
      <c r="B1778" s="37" t="s">
        <v>1449</v>
      </c>
      <c r="C1778" s="40" t="s">
        <v>689</v>
      </c>
      <c r="D1778" s="35">
        <v>45628</v>
      </c>
    </row>
    <row r="1779" spans="1:18" ht="14.4" x14ac:dyDescent="0.3">
      <c r="A1779" s="57" t="str">
        <f t="shared" si="35"/>
        <v>0004790345628</v>
      </c>
      <c r="B1779" s="37" t="s">
        <v>2167</v>
      </c>
      <c r="C1779" s="40" t="s">
        <v>2168</v>
      </c>
      <c r="D1779" s="35">
        <v>45628</v>
      </c>
      <c r="E1779" s="71">
        <v>60</v>
      </c>
      <c r="F1779" s="107">
        <f>VLOOKUP(B1779,Precios!$A$5:J25791,10,0)</f>
        <v>17690.2</v>
      </c>
      <c r="G1779" s="107">
        <f>+E1779*F1779</f>
        <v>1061412</v>
      </c>
      <c r="H1779" s="34" t="s">
        <v>2284</v>
      </c>
      <c r="I1779" s="110" t="s">
        <v>1000</v>
      </c>
      <c r="J1779" s="110" t="s">
        <v>1109</v>
      </c>
      <c r="L1779" s="57">
        <v>204</v>
      </c>
      <c r="M1779" s="66" t="s">
        <v>1978</v>
      </c>
      <c r="N1779" s="112">
        <v>30</v>
      </c>
      <c r="O1779" s="113">
        <f>+N1779+D1779</f>
        <v>45658</v>
      </c>
      <c r="P1779" s="117">
        <f>+WEEKDAY(O1779)</f>
        <v>4</v>
      </c>
      <c r="Q1779" s="116">
        <f>+IF(P1779&gt;5,WEEKNUM(O1779)+1,WEEKNUM(O1779))</f>
        <v>1</v>
      </c>
      <c r="R1779" s="116">
        <f>+YEAR(O1779)</f>
        <v>2025</v>
      </c>
    </row>
    <row r="1780" spans="1:18" x14ac:dyDescent="0.3">
      <c r="A1780" s="57" t="str">
        <f t="shared" si="35"/>
        <v>0005490045628</v>
      </c>
      <c r="B1780" s="37" t="s">
        <v>2058</v>
      </c>
      <c r="C1780" s="40" t="s">
        <v>2059</v>
      </c>
      <c r="D1780" s="35">
        <v>45628</v>
      </c>
    </row>
    <row r="1781" spans="1:18" x14ac:dyDescent="0.3">
      <c r="A1781" s="57" t="str">
        <f t="shared" si="35"/>
        <v>00051145628</v>
      </c>
      <c r="B1781" s="37" t="s">
        <v>1314</v>
      </c>
      <c r="C1781" s="40" t="s">
        <v>1335</v>
      </c>
      <c r="D1781" s="35">
        <v>45628</v>
      </c>
    </row>
    <row r="1782" spans="1:18" ht="14.4" x14ac:dyDescent="0.3">
      <c r="A1782" s="57" t="str">
        <f t="shared" si="35"/>
        <v>001000145635</v>
      </c>
      <c r="B1782" s="37" t="s">
        <v>161</v>
      </c>
      <c r="C1782" s="40" t="s">
        <v>43</v>
      </c>
      <c r="D1782" s="35">
        <v>45635</v>
      </c>
      <c r="E1782" s="71">
        <v>7500</v>
      </c>
      <c r="F1782" s="107">
        <f>VLOOKUP(B1782,Precios!$A$5:J25787,10,0)</f>
        <v>1554.85</v>
      </c>
      <c r="G1782" s="107">
        <f>+E1782*F1782</f>
        <v>11661375</v>
      </c>
      <c r="H1782" s="8" t="s">
        <v>2188</v>
      </c>
      <c r="I1782" s="57" t="s">
        <v>1000</v>
      </c>
      <c r="J1782" s="57" t="s">
        <v>1109</v>
      </c>
      <c r="K1782" s="75"/>
      <c r="L1782" s="114" t="s">
        <v>1059</v>
      </c>
      <c r="M1782" s="114" t="s">
        <v>1060</v>
      </c>
      <c r="N1782" s="112">
        <v>45</v>
      </c>
      <c r="O1782" s="113">
        <f>+N1782+D1782</f>
        <v>45680</v>
      </c>
      <c r="P1782" s="117">
        <f>+WEEKDAY(O1782)</f>
        <v>5</v>
      </c>
      <c r="Q1782" s="116">
        <f>+IF(P1782&gt;5,WEEKNUM(O1782)+1,WEEKNUM(O1782))</f>
        <v>4</v>
      </c>
      <c r="R1782" s="116">
        <f>+YEAR(O1782)</f>
        <v>2025</v>
      </c>
    </row>
    <row r="1783" spans="1:18" x14ac:dyDescent="0.3">
      <c r="A1783" s="57" t="str">
        <f t="shared" si="35"/>
        <v>00046345635</v>
      </c>
      <c r="B1783" s="37" t="s">
        <v>936</v>
      </c>
      <c r="C1783" s="40" t="s">
        <v>935</v>
      </c>
      <c r="D1783" s="35">
        <v>45635</v>
      </c>
    </row>
    <row r="1784" spans="1:18" x14ac:dyDescent="0.3">
      <c r="A1784" s="57" t="str">
        <f t="shared" si="35"/>
        <v>00037545635</v>
      </c>
      <c r="B1784" s="37" t="s">
        <v>602</v>
      </c>
      <c r="C1784" s="40" t="s">
        <v>603</v>
      </c>
      <c r="D1784" s="35">
        <v>45635</v>
      </c>
    </row>
    <row r="1785" spans="1:18" ht="14.4" x14ac:dyDescent="0.3">
      <c r="A1785" s="57" t="str">
        <f t="shared" si="35"/>
        <v>00038645635</v>
      </c>
      <c r="B1785" s="37" t="s">
        <v>680</v>
      </c>
      <c r="C1785" s="40" t="s">
        <v>678</v>
      </c>
      <c r="D1785" s="35">
        <v>45635</v>
      </c>
      <c r="E1785" s="71">
        <v>25</v>
      </c>
      <c r="F1785" s="107">
        <f>VLOOKUP(B1785,Precios!$A$5:J25906,10,0)</f>
        <v>18876</v>
      </c>
      <c r="G1785" s="107">
        <f>+E1785*F1785</f>
        <v>471900</v>
      </c>
      <c r="I1785" s="57" t="s">
        <v>1000</v>
      </c>
      <c r="J1785" s="57" t="s">
        <v>1109</v>
      </c>
      <c r="L1785" s="7" t="s">
        <v>2271</v>
      </c>
      <c r="M1785" s="7" t="s">
        <v>2272</v>
      </c>
      <c r="N1785" s="112">
        <v>30</v>
      </c>
      <c r="O1785" s="113">
        <f>+N1785+D1785</f>
        <v>45665</v>
      </c>
      <c r="P1785" s="117">
        <f>+WEEKDAY(O1785)</f>
        <v>4</v>
      </c>
      <c r="Q1785" s="116">
        <f>+IF(P1785&gt;5,WEEKNUM(O1785)+1,WEEKNUM(O1785))</f>
        <v>2</v>
      </c>
      <c r="R1785" s="116">
        <f>+YEAR(O1785)</f>
        <v>2025</v>
      </c>
    </row>
    <row r="1786" spans="1:18" ht="14.4" x14ac:dyDescent="0.3">
      <c r="A1786" s="57" t="str">
        <f t="shared" si="35"/>
        <v>00020445635</v>
      </c>
      <c r="B1786" s="37" t="s">
        <v>259</v>
      </c>
      <c r="C1786" s="40" t="s">
        <v>29</v>
      </c>
      <c r="D1786" s="35">
        <v>45635</v>
      </c>
      <c r="E1786" s="71">
        <v>50</v>
      </c>
      <c r="F1786" s="107">
        <f>VLOOKUP(B1786,Precios!$A$5:J25908,10,0)</f>
        <v>16346.616</v>
      </c>
      <c r="G1786" s="107">
        <f>+E1786*F1786</f>
        <v>817330.8</v>
      </c>
      <c r="I1786" s="110" t="s">
        <v>1000</v>
      </c>
      <c r="J1786" s="110" t="s">
        <v>1109</v>
      </c>
      <c r="K1786" s="75"/>
      <c r="L1786" s="114" t="s">
        <v>1068</v>
      </c>
      <c r="M1786" s="114" t="s">
        <v>1069</v>
      </c>
      <c r="N1786" s="112">
        <v>45</v>
      </c>
      <c r="O1786" s="113">
        <f>+N1786+D1786</f>
        <v>45680</v>
      </c>
      <c r="P1786" s="117">
        <f>+WEEKDAY(O1786)</f>
        <v>5</v>
      </c>
      <c r="Q1786" s="116">
        <f>+IF(P1786&gt;5,WEEKNUM(O1786)+1,WEEKNUM(O1786))</f>
        <v>4</v>
      </c>
      <c r="R1786" s="116">
        <f>+YEAR(O1786)</f>
        <v>2025</v>
      </c>
    </row>
    <row r="1787" spans="1:18" ht="14.4" x14ac:dyDescent="0.3">
      <c r="A1787" s="57" t="str">
        <f t="shared" si="35"/>
        <v>00000945635</v>
      </c>
      <c r="B1787" s="37" t="s">
        <v>302</v>
      </c>
      <c r="C1787" s="40" t="s">
        <v>23</v>
      </c>
      <c r="D1787" s="35">
        <v>45635</v>
      </c>
      <c r="E1787" s="71">
        <v>100</v>
      </c>
      <c r="F1787" s="107">
        <f>VLOOKUP(B1787,Precios!$A$5:J25913,10,0)</f>
        <v>27798.056</v>
      </c>
      <c r="G1787" s="107">
        <f>+E1787*F1787</f>
        <v>2779805.6</v>
      </c>
      <c r="H1787" s="7"/>
      <c r="I1787" s="110" t="s">
        <v>1000</v>
      </c>
      <c r="J1787" s="110" t="s">
        <v>1109</v>
      </c>
      <c r="L1787" s="7" t="s">
        <v>2038</v>
      </c>
      <c r="M1787" s="7" t="s">
        <v>2039</v>
      </c>
      <c r="N1787" s="112">
        <v>30</v>
      </c>
      <c r="O1787" s="113">
        <f>+N1787+D1787</f>
        <v>45665</v>
      </c>
      <c r="P1787" s="117">
        <f>+WEEKDAY(O1787)</f>
        <v>4</v>
      </c>
      <c r="Q1787" s="116">
        <f>+IF(P1787&gt;5,WEEKNUM(O1787)+1,WEEKNUM(O1787))</f>
        <v>2</v>
      </c>
      <c r="R1787" s="116">
        <f>+YEAR(O1787)</f>
        <v>2025</v>
      </c>
    </row>
    <row r="1788" spans="1:18" x14ac:dyDescent="0.3">
      <c r="A1788" s="57" t="str">
        <f t="shared" si="35"/>
        <v>00020745635</v>
      </c>
      <c r="B1788" s="37" t="s">
        <v>257</v>
      </c>
      <c r="C1788" s="40" t="s">
        <v>30</v>
      </c>
      <c r="D1788" s="35">
        <v>45635</v>
      </c>
    </row>
    <row r="1789" spans="1:18" x14ac:dyDescent="0.3">
      <c r="A1789" s="57" t="str">
        <f t="shared" si="35"/>
        <v>007001445635</v>
      </c>
      <c r="B1789" s="37" t="s">
        <v>141</v>
      </c>
      <c r="C1789" s="40" t="s">
        <v>309</v>
      </c>
      <c r="D1789" s="35">
        <v>45635</v>
      </c>
    </row>
    <row r="1790" spans="1:18" x14ac:dyDescent="0.3">
      <c r="A1790" s="57" t="str">
        <f t="shared" si="35"/>
        <v>00003345635</v>
      </c>
      <c r="B1790" s="37" t="s">
        <v>296</v>
      </c>
      <c r="C1790" s="40" t="s">
        <v>313</v>
      </c>
      <c r="D1790" s="35">
        <v>45635</v>
      </c>
    </row>
    <row r="1791" spans="1:18" x14ac:dyDescent="0.3">
      <c r="A1791" s="57" t="str">
        <f t="shared" si="35"/>
        <v>00019845635</v>
      </c>
      <c r="B1791" s="37" t="s">
        <v>268</v>
      </c>
      <c r="C1791" s="40" t="s">
        <v>312</v>
      </c>
      <c r="D1791" s="35">
        <v>45635</v>
      </c>
    </row>
    <row r="1792" spans="1:18" x14ac:dyDescent="0.3">
      <c r="A1792" s="57" t="str">
        <f t="shared" si="35"/>
        <v>00020045635</v>
      </c>
      <c r="B1792" s="37" t="s">
        <v>265</v>
      </c>
      <c r="C1792" s="40" t="s">
        <v>28</v>
      </c>
      <c r="D1792" s="35">
        <v>45635</v>
      </c>
    </row>
    <row r="1793" spans="1:18" x14ac:dyDescent="0.3">
      <c r="A1793" s="57" t="str">
        <f t="shared" si="35"/>
        <v>00020245635</v>
      </c>
      <c r="B1793" s="37" t="s">
        <v>262</v>
      </c>
      <c r="C1793" s="40" t="s">
        <v>75</v>
      </c>
      <c r="D1793" s="35">
        <v>45635</v>
      </c>
    </row>
    <row r="1794" spans="1:18" x14ac:dyDescent="0.3">
      <c r="A1794" s="57" t="str">
        <f t="shared" si="35"/>
        <v>00001845635</v>
      </c>
      <c r="B1794" s="37" t="s">
        <v>673</v>
      </c>
      <c r="C1794" s="40" t="s">
        <v>679</v>
      </c>
      <c r="D1794" s="35">
        <v>45635</v>
      </c>
    </row>
    <row r="1795" spans="1:18" x14ac:dyDescent="0.3">
      <c r="A1795" s="57" t="str">
        <f t="shared" si="35"/>
        <v>00045245635</v>
      </c>
      <c r="B1795" s="37" t="s">
        <v>815</v>
      </c>
      <c r="C1795" s="40" t="s">
        <v>800</v>
      </c>
      <c r="D1795" s="35">
        <v>45635</v>
      </c>
    </row>
    <row r="1796" spans="1:18" x14ac:dyDescent="0.3">
      <c r="A1796" s="57" t="str">
        <f t="shared" si="35"/>
        <v>00023645635</v>
      </c>
      <c r="B1796" s="37" t="s">
        <v>250</v>
      </c>
      <c r="C1796" s="40" t="s">
        <v>31</v>
      </c>
      <c r="D1796" s="35">
        <v>45635</v>
      </c>
    </row>
    <row r="1797" spans="1:18" x14ac:dyDescent="0.3">
      <c r="A1797" s="57" t="str">
        <f t="shared" si="35"/>
        <v>00047345635</v>
      </c>
      <c r="B1797" s="37" t="s">
        <v>864</v>
      </c>
      <c r="C1797" s="40" t="s">
        <v>850</v>
      </c>
      <c r="D1797" s="35">
        <v>45635</v>
      </c>
    </row>
    <row r="1798" spans="1:18" x14ac:dyDescent="0.3">
      <c r="A1798" s="57" t="str">
        <f t="shared" si="35"/>
        <v>00044745635</v>
      </c>
      <c r="B1798" s="37" t="s">
        <v>810</v>
      </c>
      <c r="C1798" s="40" t="s">
        <v>795</v>
      </c>
      <c r="D1798" s="35">
        <v>45635</v>
      </c>
    </row>
    <row r="1799" spans="1:18" x14ac:dyDescent="0.3">
      <c r="A1799" s="57" t="str">
        <f t="shared" si="35"/>
        <v>00047545635</v>
      </c>
      <c r="B1799" s="37" t="s">
        <v>866</v>
      </c>
      <c r="C1799" s="40" t="s">
        <v>918</v>
      </c>
      <c r="D1799" s="35">
        <v>45635</v>
      </c>
    </row>
    <row r="1800" spans="1:18" x14ac:dyDescent="0.3">
      <c r="A1800" s="57" t="str">
        <f t="shared" si="35"/>
        <v>00045145635</v>
      </c>
      <c r="B1800" s="37" t="s">
        <v>813</v>
      </c>
      <c r="C1800" s="40" t="s">
        <v>798</v>
      </c>
      <c r="D1800" s="35">
        <v>45635</v>
      </c>
    </row>
    <row r="1801" spans="1:18" x14ac:dyDescent="0.3">
      <c r="A1801" s="57" t="str">
        <f t="shared" si="35"/>
        <v>00047445635</v>
      </c>
      <c r="B1801" s="37" t="s">
        <v>865</v>
      </c>
      <c r="C1801" s="40" t="s">
        <v>851</v>
      </c>
      <c r="D1801" s="35">
        <v>45635</v>
      </c>
    </row>
    <row r="1802" spans="1:18" x14ac:dyDescent="0.3">
      <c r="A1802" s="57" t="str">
        <f t="shared" si="35"/>
        <v>00038245635</v>
      </c>
      <c r="B1802" s="37" t="s">
        <v>635</v>
      </c>
      <c r="C1802" s="40" t="s">
        <v>626</v>
      </c>
      <c r="D1802" s="35">
        <v>45635</v>
      </c>
    </row>
    <row r="1803" spans="1:18" x14ac:dyDescent="0.3">
      <c r="A1803" s="57" t="str">
        <f t="shared" si="35"/>
        <v>004000245635</v>
      </c>
      <c r="B1803" s="37" t="s">
        <v>156</v>
      </c>
      <c r="C1803" s="40" t="s">
        <v>44</v>
      </c>
      <c r="D1803" s="35">
        <v>45635</v>
      </c>
    </row>
    <row r="1804" spans="1:18" ht="14.4" x14ac:dyDescent="0.3">
      <c r="A1804" s="57" t="str">
        <f t="shared" si="35"/>
        <v>00041245635</v>
      </c>
      <c r="B1804" s="37" t="s">
        <v>735</v>
      </c>
      <c r="C1804" s="40" t="s">
        <v>754</v>
      </c>
      <c r="D1804" s="35">
        <v>45635</v>
      </c>
      <c r="E1804" s="71">
        <v>1000</v>
      </c>
      <c r="F1804" s="107">
        <f>VLOOKUP(B1804,Precios!$A$5:J25925,10,0)</f>
        <v>3359.9280000000003</v>
      </c>
      <c r="G1804" s="107">
        <f>+E1804*F1804</f>
        <v>3359928.0000000005</v>
      </c>
      <c r="I1804" s="57" t="s">
        <v>1000</v>
      </c>
      <c r="J1804" s="57" t="s">
        <v>1109</v>
      </c>
      <c r="L1804" s="7" t="s">
        <v>2279</v>
      </c>
      <c r="M1804" s="7" t="s">
        <v>2280</v>
      </c>
      <c r="N1804" s="112">
        <v>30</v>
      </c>
      <c r="O1804" s="113">
        <f>+N1804+D1804</f>
        <v>45665</v>
      </c>
      <c r="P1804" s="117">
        <f>+WEEKDAY(O1804)</f>
        <v>4</v>
      </c>
      <c r="Q1804" s="116">
        <f>+IF(P1804&gt;5,WEEKNUM(O1804)+1,WEEKNUM(O1804))</f>
        <v>2</v>
      </c>
      <c r="R1804" s="116">
        <f>+YEAR(O1804)</f>
        <v>2025</v>
      </c>
    </row>
    <row r="1805" spans="1:18" x14ac:dyDescent="0.3">
      <c r="A1805" s="57" t="str">
        <f t="shared" si="35"/>
        <v>00017345635</v>
      </c>
      <c r="B1805" s="37" t="s">
        <v>269</v>
      </c>
      <c r="C1805" s="40" t="s">
        <v>743</v>
      </c>
      <c r="D1805" s="35">
        <v>45635</v>
      </c>
    </row>
    <row r="1806" spans="1:18" ht="14.4" x14ac:dyDescent="0.3">
      <c r="A1806" s="57" t="str">
        <f t="shared" si="35"/>
        <v>SW001845635</v>
      </c>
      <c r="B1806" s="37" t="s">
        <v>99</v>
      </c>
      <c r="C1806" s="40" t="s">
        <v>2206</v>
      </c>
      <c r="D1806" s="35">
        <v>45635</v>
      </c>
      <c r="E1806" s="71">
        <f>7*420</f>
        <v>2940</v>
      </c>
      <c r="F1806" s="107">
        <f>VLOOKUP(B1806,Precios!$A$5:J25954,10,0)</f>
        <v>940.23049999999989</v>
      </c>
      <c r="G1806" s="107">
        <f>+E1806*F1806</f>
        <v>2764277.6699999995</v>
      </c>
      <c r="I1806" s="110" t="s">
        <v>1000</v>
      </c>
      <c r="J1806" s="110" t="s">
        <v>1109</v>
      </c>
      <c r="K1806" s="75"/>
      <c r="L1806" s="114" t="s">
        <v>1083</v>
      </c>
      <c r="M1806" s="114" t="s">
        <v>1084</v>
      </c>
      <c r="N1806" s="112">
        <v>45</v>
      </c>
      <c r="O1806" s="113">
        <f>+N1806+D1806</f>
        <v>45680</v>
      </c>
      <c r="P1806" s="117">
        <f>+WEEKDAY(O1806)</f>
        <v>5</v>
      </c>
      <c r="Q1806" s="116">
        <f>+IF(P1806&gt;5,WEEKNUM(O1806)+1,WEEKNUM(O1806))</f>
        <v>4</v>
      </c>
      <c r="R1806" s="116">
        <f>+YEAR(O1806)</f>
        <v>2025</v>
      </c>
    </row>
    <row r="1807" spans="1:18" x14ac:dyDescent="0.3">
      <c r="A1807" s="57" t="str">
        <f t="shared" si="35"/>
        <v>PACK07645635</v>
      </c>
      <c r="B1807" s="37" t="s">
        <v>109</v>
      </c>
      <c r="C1807" s="40" t="s">
        <v>91</v>
      </c>
      <c r="D1807" s="35">
        <v>45635</v>
      </c>
    </row>
    <row r="1808" spans="1:18" x14ac:dyDescent="0.3">
      <c r="A1808" s="57" t="str">
        <f t="shared" si="35"/>
        <v>30301000000145635</v>
      </c>
      <c r="B1808" s="37" t="s">
        <v>667</v>
      </c>
      <c r="C1808" s="40" t="s">
        <v>656</v>
      </c>
      <c r="D1808" s="35">
        <v>45635</v>
      </c>
    </row>
    <row r="1809" spans="1:18" x14ac:dyDescent="0.3">
      <c r="A1809" s="57" t="str">
        <f t="shared" si="35"/>
        <v>00001145635</v>
      </c>
      <c r="B1809" s="37" t="s">
        <v>301</v>
      </c>
      <c r="C1809" s="40" t="s">
        <v>605</v>
      </c>
      <c r="D1809" s="35">
        <v>45635</v>
      </c>
    </row>
    <row r="1810" spans="1:18" x14ac:dyDescent="0.3">
      <c r="A1810" s="57" t="str">
        <f t="shared" si="35"/>
        <v>003200245635</v>
      </c>
      <c r="B1810" s="37" t="s">
        <v>158</v>
      </c>
      <c r="C1810" s="40" t="s">
        <v>70</v>
      </c>
      <c r="D1810" s="35">
        <v>45635</v>
      </c>
    </row>
    <row r="1811" spans="1:18" x14ac:dyDescent="0.3">
      <c r="A1811" s="57" t="str">
        <f t="shared" si="35"/>
        <v>00027245635</v>
      </c>
      <c r="B1811" s="37" t="s">
        <v>239</v>
      </c>
      <c r="C1811" s="40" t="s">
        <v>32</v>
      </c>
      <c r="D1811" s="35">
        <v>45635</v>
      </c>
    </row>
    <row r="1812" spans="1:18" x14ac:dyDescent="0.3">
      <c r="A1812" s="57" t="str">
        <f t="shared" si="35"/>
        <v>00042445635</v>
      </c>
      <c r="B1812" s="37" t="s">
        <v>765</v>
      </c>
      <c r="C1812" s="40" t="s">
        <v>760</v>
      </c>
      <c r="D1812" s="35">
        <v>45635</v>
      </c>
    </row>
    <row r="1813" spans="1:18" x14ac:dyDescent="0.3">
      <c r="A1813" s="57" t="str">
        <f t="shared" si="35"/>
        <v>006001745635</v>
      </c>
      <c r="B1813" s="37" t="s">
        <v>146</v>
      </c>
      <c r="C1813" s="40" t="s">
        <v>88</v>
      </c>
      <c r="D1813" s="35">
        <v>45635</v>
      </c>
    </row>
    <row r="1814" spans="1:18" x14ac:dyDescent="0.3">
      <c r="A1814" s="57" t="str">
        <f t="shared" si="35"/>
        <v>00043045635</v>
      </c>
      <c r="B1814" s="37" t="s">
        <v>771</v>
      </c>
      <c r="C1814" s="40" t="s">
        <v>768</v>
      </c>
      <c r="D1814" s="35">
        <v>45635</v>
      </c>
    </row>
    <row r="1815" spans="1:18" x14ac:dyDescent="0.3">
      <c r="A1815" s="57" t="str">
        <f t="shared" si="35"/>
        <v>006001645635</v>
      </c>
      <c r="B1815" s="37" t="s">
        <v>148</v>
      </c>
      <c r="C1815" s="40" t="s">
        <v>586</v>
      </c>
      <c r="D1815" s="35">
        <v>45635</v>
      </c>
    </row>
    <row r="1816" spans="1:18" x14ac:dyDescent="0.3">
      <c r="A1816" s="57" t="str">
        <f t="shared" si="35"/>
        <v>00038845635</v>
      </c>
      <c r="B1816" s="37" t="s">
        <v>683</v>
      </c>
      <c r="C1816" s="40" t="s">
        <v>688</v>
      </c>
      <c r="D1816" s="35">
        <v>45635</v>
      </c>
    </row>
    <row r="1817" spans="1:18" x14ac:dyDescent="0.3">
      <c r="A1817" s="57" t="str">
        <f t="shared" si="35"/>
        <v>011012045635</v>
      </c>
      <c r="B1817" s="37" t="s">
        <v>132</v>
      </c>
      <c r="C1817" s="40" t="s">
        <v>59</v>
      </c>
      <c r="D1817" s="35">
        <v>45635</v>
      </c>
    </row>
    <row r="1818" spans="1:18" x14ac:dyDescent="0.3">
      <c r="A1818" s="57" t="str">
        <f t="shared" si="35"/>
        <v>00012745635</v>
      </c>
      <c r="B1818" s="37" t="s">
        <v>275</v>
      </c>
      <c r="C1818" s="40" t="s">
        <v>1339</v>
      </c>
      <c r="D1818" s="35">
        <v>45635</v>
      </c>
    </row>
    <row r="1819" spans="1:18" x14ac:dyDescent="0.3">
      <c r="A1819" s="57" t="str">
        <f t="shared" si="35"/>
        <v>00042845635</v>
      </c>
      <c r="B1819" s="37" t="s">
        <v>767</v>
      </c>
      <c r="C1819" s="40" t="s">
        <v>762</v>
      </c>
      <c r="D1819" s="35">
        <v>45635</v>
      </c>
    </row>
    <row r="1820" spans="1:18" x14ac:dyDescent="0.3">
      <c r="A1820" s="57" t="str">
        <f t="shared" si="35"/>
        <v>00042745635</v>
      </c>
      <c r="B1820" s="37" t="s">
        <v>780</v>
      </c>
      <c r="C1820" s="40" t="s">
        <v>792</v>
      </c>
      <c r="D1820" s="35">
        <v>45635</v>
      </c>
    </row>
    <row r="1821" spans="1:18" x14ac:dyDescent="0.3">
      <c r="A1821" s="57" t="str">
        <f t="shared" si="35"/>
        <v>00042645635</v>
      </c>
      <c r="B1821" s="37" t="s">
        <v>766</v>
      </c>
      <c r="C1821" s="40" t="s">
        <v>761</v>
      </c>
      <c r="D1821" s="35">
        <v>45635</v>
      </c>
    </row>
    <row r="1822" spans="1:18" x14ac:dyDescent="0.3">
      <c r="A1822" s="57" t="str">
        <f t="shared" si="35"/>
        <v>00042945635</v>
      </c>
      <c r="B1822" s="37" t="s">
        <v>782</v>
      </c>
      <c r="C1822" s="40" t="s">
        <v>793</v>
      </c>
      <c r="D1822" s="35">
        <v>45635</v>
      </c>
    </row>
    <row r="1823" spans="1:18" ht="14.4" x14ac:dyDescent="0.3">
      <c r="A1823" s="57" t="str">
        <f t="shared" si="35"/>
        <v>00011345635</v>
      </c>
      <c r="B1823" s="37" t="s">
        <v>280</v>
      </c>
      <c r="C1823" s="40" t="s">
        <v>26</v>
      </c>
      <c r="D1823" s="35">
        <v>45635</v>
      </c>
      <c r="E1823" s="71">
        <v>200</v>
      </c>
      <c r="F1823" s="107">
        <f>VLOOKUP(B1823,Precios!$A$5:J25985,10,0)</f>
        <v>11221.297999999999</v>
      </c>
      <c r="G1823" s="107">
        <f>+E1823*F1823</f>
        <v>2244259.5999999996</v>
      </c>
      <c r="I1823" s="57" t="s">
        <v>1000</v>
      </c>
      <c r="J1823" s="57" t="s">
        <v>1109</v>
      </c>
      <c r="L1823" s="7" t="s">
        <v>1832</v>
      </c>
      <c r="M1823" s="7" t="s">
        <v>1833</v>
      </c>
      <c r="N1823" s="112">
        <v>30</v>
      </c>
      <c r="O1823" s="113">
        <f>+N1823+D1823</f>
        <v>45665</v>
      </c>
      <c r="P1823" s="117">
        <f>+WEEKDAY(O1823)</f>
        <v>4</v>
      </c>
      <c r="Q1823" s="116">
        <f>+IF(P1823&gt;5,WEEKNUM(O1823)+1,WEEKNUM(O1823))</f>
        <v>2</v>
      </c>
      <c r="R1823" s="116">
        <f>+YEAR(O1823)</f>
        <v>2025</v>
      </c>
    </row>
    <row r="1824" spans="1:18" x14ac:dyDescent="0.3">
      <c r="A1824" s="57" t="str">
        <f t="shared" si="35"/>
        <v>007001045635</v>
      </c>
      <c r="B1824" s="37" t="s">
        <v>143</v>
      </c>
      <c r="C1824" s="40" t="s">
        <v>50</v>
      </c>
      <c r="D1824" s="35">
        <v>45635</v>
      </c>
    </row>
    <row r="1825" spans="1:18" x14ac:dyDescent="0.3">
      <c r="A1825" s="57" t="str">
        <f t="shared" si="35"/>
        <v>00046145635</v>
      </c>
      <c r="B1825" s="37" t="s">
        <v>856</v>
      </c>
      <c r="C1825" s="40" t="s">
        <v>842</v>
      </c>
      <c r="D1825" s="35">
        <v>45635</v>
      </c>
    </row>
    <row r="1826" spans="1:18" x14ac:dyDescent="0.3">
      <c r="A1826" s="57" t="str">
        <f t="shared" ref="A1826:A1889" si="36">+TRIM(B1826)&amp;D1826</f>
        <v>007000545635</v>
      </c>
      <c r="B1826" s="37" t="s">
        <v>897</v>
      </c>
      <c r="C1826" s="40" t="s">
        <v>1420</v>
      </c>
      <c r="D1826" s="35">
        <v>45635</v>
      </c>
    </row>
    <row r="1827" spans="1:18" x14ac:dyDescent="0.3">
      <c r="A1827" s="57" t="str">
        <f t="shared" si="36"/>
        <v>00020945635</v>
      </c>
      <c r="B1827" s="37" t="s">
        <v>256</v>
      </c>
      <c r="C1827" s="40" t="s">
        <v>255</v>
      </c>
      <c r="D1827" s="35">
        <v>45635</v>
      </c>
    </row>
    <row r="1828" spans="1:18" ht="14.4" x14ac:dyDescent="0.3">
      <c r="A1828" s="57" t="str">
        <f t="shared" si="36"/>
        <v>00035245635</v>
      </c>
      <c r="B1828" s="37" t="s">
        <v>178</v>
      </c>
      <c r="C1828" s="40" t="s">
        <v>351</v>
      </c>
      <c r="D1828" s="35">
        <v>45635</v>
      </c>
      <c r="E1828" s="71">
        <v>4000</v>
      </c>
      <c r="F1828" s="107">
        <f>VLOOKUP(B1828,Precios!$A$5:J25990,10,0)</f>
        <v>779.60396800000001</v>
      </c>
      <c r="G1828" s="107">
        <f>+E1828*F1828</f>
        <v>3118415.872</v>
      </c>
      <c r="H1828" s="7"/>
      <c r="I1828" s="57" t="s">
        <v>1000</v>
      </c>
      <c r="J1828" s="110" t="s">
        <v>1109</v>
      </c>
      <c r="K1828" s="75"/>
      <c r="L1828" s="114" t="s">
        <v>1076</v>
      </c>
      <c r="M1828" s="114" t="s">
        <v>1077</v>
      </c>
      <c r="N1828" s="112">
        <v>60</v>
      </c>
      <c r="O1828" s="113">
        <f>+N1828+D1828</f>
        <v>45695</v>
      </c>
      <c r="P1828" s="117">
        <f>+WEEKDAY(O1828)</f>
        <v>6</v>
      </c>
      <c r="Q1828" s="116">
        <f>+IF(P1828&gt;5,WEEKNUM(O1828)+1,WEEKNUM(O1828))</f>
        <v>7</v>
      </c>
      <c r="R1828" s="116">
        <f>+YEAR(O1828)</f>
        <v>2025</v>
      </c>
    </row>
    <row r="1829" spans="1:18" x14ac:dyDescent="0.3">
      <c r="A1829" s="57" t="str">
        <f t="shared" si="36"/>
        <v>00034045635</v>
      </c>
      <c r="B1829" s="37" t="s">
        <v>189</v>
      </c>
      <c r="C1829" s="40" t="s">
        <v>57</v>
      </c>
      <c r="D1829" s="35">
        <v>45635</v>
      </c>
    </row>
    <row r="1830" spans="1:18" x14ac:dyDescent="0.3">
      <c r="A1830" s="57" t="str">
        <f t="shared" si="36"/>
        <v>00017045635</v>
      </c>
      <c r="B1830" s="37" t="s">
        <v>273</v>
      </c>
      <c r="C1830" s="40" t="s">
        <v>27</v>
      </c>
      <c r="D1830" s="35">
        <v>45635</v>
      </c>
    </row>
    <row r="1831" spans="1:18" x14ac:dyDescent="0.3">
      <c r="A1831" s="57" t="str">
        <f t="shared" si="36"/>
        <v>00040345635</v>
      </c>
      <c r="B1831" s="37" t="s">
        <v>716</v>
      </c>
      <c r="C1831" s="40" t="s">
        <v>732</v>
      </c>
      <c r="D1831" s="35">
        <v>45635</v>
      </c>
    </row>
    <row r="1832" spans="1:18" x14ac:dyDescent="0.3">
      <c r="A1832" s="57" t="str">
        <f t="shared" si="36"/>
        <v>011005445635</v>
      </c>
      <c r="B1832" s="37" t="s">
        <v>134</v>
      </c>
      <c r="C1832" s="40" t="s">
        <v>441</v>
      </c>
      <c r="D1832" s="35">
        <v>45635</v>
      </c>
    </row>
    <row r="1833" spans="1:18" x14ac:dyDescent="0.3">
      <c r="A1833" s="57" t="str">
        <f t="shared" si="36"/>
        <v>00040845635</v>
      </c>
      <c r="B1833" s="37" t="s">
        <v>747</v>
      </c>
      <c r="C1833" s="40" t="s">
        <v>736</v>
      </c>
      <c r="D1833" s="35">
        <v>45635</v>
      </c>
    </row>
    <row r="1834" spans="1:18" x14ac:dyDescent="0.3">
      <c r="A1834" s="57" t="str">
        <f t="shared" si="36"/>
        <v>0000245635</v>
      </c>
      <c r="B1834" s="37" t="s">
        <v>692</v>
      </c>
      <c r="C1834" s="40" t="s">
        <v>693</v>
      </c>
      <c r="D1834" s="35">
        <v>45635</v>
      </c>
    </row>
    <row r="1835" spans="1:18" x14ac:dyDescent="0.3">
      <c r="A1835" s="57" t="str">
        <f t="shared" si="36"/>
        <v>00023845635</v>
      </c>
      <c r="B1835" s="37" t="s">
        <v>249</v>
      </c>
      <c r="C1835" s="40" t="s">
        <v>78</v>
      </c>
      <c r="D1835" s="35">
        <v>45635</v>
      </c>
    </row>
    <row r="1836" spans="1:18" x14ac:dyDescent="0.3">
      <c r="A1836" s="57" t="str">
        <f t="shared" si="36"/>
        <v>00034345635</v>
      </c>
      <c r="B1836" s="37" t="s">
        <v>187</v>
      </c>
      <c r="C1836" s="40" t="s">
        <v>34</v>
      </c>
      <c r="D1836" s="35">
        <v>45635</v>
      </c>
    </row>
    <row r="1837" spans="1:18" x14ac:dyDescent="0.3">
      <c r="A1837" s="57" t="str">
        <f t="shared" si="36"/>
        <v>00034445635</v>
      </c>
      <c r="B1837" s="37" t="s">
        <v>186</v>
      </c>
      <c r="C1837" s="40" t="s">
        <v>347</v>
      </c>
      <c r="D1837" s="35">
        <v>45635</v>
      </c>
    </row>
    <row r="1838" spans="1:18" x14ac:dyDescent="0.3">
      <c r="A1838" s="57" t="str">
        <f t="shared" si="36"/>
        <v>00035545635</v>
      </c>
      <c r="B1838" s="37" t="s">
        <v>176</v>
      </c>
      <c r="C1838" s="40" t="s">
        <v>38</v>
      </c>
      <c r="D1838" s="35">
        <v>45635</v>
      </c>
    </row>
    <row r="1839" spans="1:18" x14ac:dyDescent="0.3">
      <c r="A1839" s="57" t="str">
        <f t="shared" si="36"/>
        <v>00036545635</v>
      </c>
      <c r="B1839" s="37" t="s">
        <v>320</v>
      </c>
      <c r="C1839" s="40" t="s">
        <v>354</v>
      </c>
      <c r="D1839" s="35">
        <v>45635</v>
      </c>
    </row>
    <row r="1840" spans="1:18" x14ac:dyDescent="0.3">
      <c r="A1840" s="57" t="str">
        <f t="shared" si="36"/>
        <v>004001845635</v>
      </c>
      <c r="B1840" s="37" t="s">
        <v>152</v>
      </c>
      <c r="C1840" s="40" t="s">
        <v>58</v>
      </c>
      <c r="D1840" s="35">
        <v>45635</v>
      </c>
    </row>
    <row r="1841" spans="1:18" x14ac:dyDescent="0.3">
      <c r="A1841" s="57" t="str">
        <f t="shared" si="36"/>
        <v>004000545635</v>
      </c>
      <c r="B1841" s="37" t="s">
        <v>155</v>
      </c>
      <c r="C1841" s="40" t="s">
        <v>45</v>
      </c>
      <c r="D1841" s="35">
        <v>45635</v>
      </c>
    </row>
    <row r="1842" spans="1:18" x14ac:dyDescent="0.3">
      <c r="A1842" s="57" t="str">
        <f t="shared" si="36"/>
        <v>004000645635</v>
      </c>
      <c r="B1842" s="37" t="s">
        <v>658</v>
      </c>
      <c r="C1842" s="40" t="s">
        <v>647</v>
      </c>
      <c r="D1842" s="35">
        <v>45635</v>
      </c>
    </row>
    <row r="1843" spans="1:18" x14ac:dyDescent="0.3">
      <c r="A1843" s="57" t="str">
        <f t="shared" si="36"/>
        <v>004001045635</v>
      </c>
      <c r="B1843" s="37" t="s">
        <v>659</v>
      </c>
      <c r="C1843" s="40" t="s">
        <v>671</v>
      </c>
      <c r="D1843" s="35">
        <v>45635</v>
      </c>
    </row>
    <row r="1844" spans="1:18" x14ac:dyDescent="0.3">
      <c r="A1844" s="57" t="str">
        <f t="shared" si="36"/>
        <v>004001145635</v>
      </c>
      <c r="B1844" s="37" t="s">
        <v>660</v>
      </c>
      <c r="C1844" s="40" t="s">
        <v>649</v>
      </c>
      <c r="D1844" s="35">
        <v>45635</v>
      </c>
    </row>
    <row r="1845" spans="1:18" x14ac:dyDescent="0.3">
      <c r="A1845" s="57" t="str">
        <f t="shared" si="36"/>
        <v>00034545635</v>
      </c>
      <c r="B1845" s="37" t="s">
        <v>185</v>
      </c>
      <c r="C1845" s="40" t="s">
        <v>888</v>
      </c>
      <c r="D1845" s="35">
        <v>45635</v>
      </c>
    </row>
    <row r="1846" spans="1:18" x14ac:dyDescent="0.3">
      <c r="A1846" s="57" t="str">
        <f t="shared" si="36"/>
        <v>004000145635</v>
      </c>
      <c r="B1846" s="37" t="s">
        <v>828</v>
      </c>
      <c r="C1846" s="40" t="s">
        <v>852</v>
      </c>
      <c r="D1846" s="35">
        <v>45635</v>
      </c>
    </row>
    <row r="1847" spans="1:18" x14ac:dyDescent="0.3">
      <c r="A1847" s="57" t="str">
        <f t="shared" si="36"/>
        <v>004000445635</v>
      </c>
      <c r="B1847" s="37" t="s">
        <v>657</v>
      </c>
      <c r="C1847" s="40" t="s">
        <v>646</v>
      </c>
      <c r="D1847" s="35">
        <v>45635</v>
      </c>
    </row>
    <row r="1848" spans="1:18" x14ac:dyDescent="0.3">
      <c r="A1848" s="57" t="str">
        <f t="shared" si="36"/>
        <v>00047745635</v>
      </c>
      <c r="B1848" s="37" t="s">
        <v>904</v>
      </c>
      <c r="C1848" s="40" t="s">
        <v>893</v>
      </c>
      <c r="D1848" s="35">
        <v>45635</v>
      </c>
    </row>
    <row r="1849" spans="1:18" x14ac:dyDescent="0.3">
      <c r="A1849" s="57" t="str">
        <f t="shared" si="36"/>
        <v>00042045635</v>
      </c>
      <c r="B1849" s="37" t="s">
        <v>752</v>
      </c>
      <c r="C1849" s="40" t="s">
        <v>755</v>
      </c>
      <c r="D1849" s="35">
        <v>45635</v>
      </c>
    </row>
    <row r="1850" spans="1:18" x14ac:dyDescent="0.3">
      <c r="A1850" s="57" t="str">
        <f t="shared" si="36"/>
        <v>004000745635</v>
      </c>
      <c r="B1850" s="37" t="s">
        <v>153</v>
      </c>
      <c r="C1850" s="40" t="s">
        <v>46</v>
      </c>
      <c r="D1850" s="35">
        <v>45635</v>
      </c>
    </row>
    <row r="1851" spans="1:18" ht="14.4" x14ac:dyDescent="0.3">
      <c r="A1851" s="57" t="str">
        <f t="shared" si="36"/>
        <v>00037245635</v>
      </c>
      <c r="B1851" s="37" t="s">
        <v>599</v>
      </c>
      <c r="C1851" s="40" t="s">
        <v>982</v>
      </c>
      <c r="D1851" s="35">
        <v>45635</v>
      </c>
      <c r="F1851" s="107">
        <f>VLOOKUP(B1851,Precios!$A$5:J26060,10,0)</f>
        <v>1189.8050999999998</v>
      </c>
      <c r="G1851" s="107">
        <f>+E1851*F1851</f>
        <v>0</v>
      </c>
      <c r="I1851" s="57"/>
      <c r="J1851" s="57"/>
      <c r="K1851" s="75"/>
      <c r="L1851" s="114"/>
      <c r="M1851" s="114"/>
      <c r="O1851" s="113">
        <f>+N1851+D1851</f>
        <v>45635</v>
      </c>
      <c r="P1851" s="117">
        <f>+WEEKDAY(O1851)</f>
        <v>2</v>
      </c>
      <c r="Q1851" s="116">
        <f>+IF(P1851&gt;5,WEEKNUM(O1851)+1,WEEKNUM(O1851))</f>
        <v>50</v>
      </c>
      <c r="R1851" s="116">
        <f>+YEAR(O1851)</f>
        <v>2024</v>
      </c>
    </row>
    <row r="1852" spans="1:18" x14ac:dyDescent="0.3">
      <c r="A1852" s="57" t="str">
        <f t="shared" si="36"/>
        <v>00046245635</v>
      </c>
      <c r="B1852" s="37" t="s">
        <v>895</v>
      </c>
      <c r="C1852" s="40" t="s">
        <v>983</v>
      </c>
      <c r="D1852" s="35">
        <v>45635</v>
      </c>
    </row>
    <row r="1853" spans="1:18" x14ac:dyDescent="0.3">
      <c r="A1853" s="57" t="str">
        <f t="shared" si="36"/>
        <v>00027345635</v>
      </c>
      <c r="B1853" s="37" t="s">
        <v>238</v>
      </c>
      <c r="C1853" s="40" t="s">
        <v>82</v>
      </c>
      <c r="D1853" s="35">
        <v>45635</v>
      </c>
    </row>
    <row r="1854" spans="1:18" x14ac:dyDescent="0.3">
      <c r="A1854" s="57" t="str">
        <f t="shared" si="36"/>
        <v>00017245635</v>
      </c>
      <c r="B1854" s="37" t="s">
        <v>270</v>
      </c>
      <c r="C1854" s="40" t="s">
        <v>315</v>
      </c>
      <c r="D1854" s="35">
        <v>45635</v>
      </c>
    </row>
    <row r="1855" spans="1:18" x14ac:dyDescent="0.3">
      <c r="A1855" s="57" t="str">
        <f t="shared" si="36"/>
        <v>009003045635</v>
      </c>
      <c r="B1855" s="37" t="s">
        <v>137</v>
      </c>
      <c r="C1855" s="40" t="s">
        <v>52</v>
      </c>
      <c r="D1855" s="35">
        <v>45635</v>
      </c>
    </row>
    <row r="1856" spans="1:18" x14ac:dyDescent="0.3">
      <c r="A1856" s="57" t="str">
        <f t="shared" si="36"/>
        <v>009000645635</v>
      </c>
      <c r="B1856" s="37" t="s">
        <v>139</v>
      </c>
      <c r="C1856" s="40" t="s">
        <v>51</v>
      </c>
      <c r="D1856" s="35">
        <v>45635</v>
      </c>
    </row>
    <row r="1857" spans="1:4" x14ac:dyDescent="0.3">
      <c r="A1857" s="57" t="str">
        <f t="shared" si="36"/>
        <v>009002645635</v>
      </c>
      <c r="B1857" s="37" t="s">
        <v>666</v>
      </c>
      <c r="C1857" s="40" t="s">
        <v>672</v>
      </c>
      <c r="D1857" s="35">
        <v>45635</v>
      </c>
    </row>
    <row r="1858" spans="1:4" x14ac:dyDescent="0.3">
      <c r="A1858" s="57" t="str">
        <f t="shared" si="36"/>
        <v>005000945635</v>
      </c>
      <c r="B1858" s="37" t="s">
        <v>379</v>
      </c>
      <c r="C1858" s="40" t="s">
        <v>355</v>
      </c>
      <c r="D1858" s="35">
        <v>45635</v>
      </c>
    </row>
    <row r="1859" spans="1:4" x14ac:dyDescent="0.3">
      <c r="A1859" s="57" t="str">
        <f t="shared" si="36"/>
        <v>009000345635</v>
      </c>
      <c r="B1859" s="37" t="s">
        <v>638</v>
      </c>
      <c r="C1859" s="40" t="s">
        <v>1202</v>
      </c>
      <c r="D1859" s="35">
        <v>45635</v>
      </c>
    </row>
    <row r="1860" spans="1:4" x14ac:dyDescent="0.3">
      <c r="A1860" s="57" t="str">
        <f t="shared" si="36"/>
        <v>0005270145635</v>
      </c>
      <c r="B1860" s="37" t="s">
        <v>1257</v>
      </c>
      <c r="C1860" s="40" t="s">
        <v>1258</v>
      </c>
      <c r="D1860" s="35">
        <v>45635</v>
      </c>
    </row>
    <row r="1861" spans="1:4" x14ac:dyDescent="0.3">
      <c r="A1861" s="57" t="str">
        <f t="shared" si="36"/>
        <v>00049645635</v>
      </c>
      <c r="B1861" s="37" t="s">
        <v>971</v>
      </c>
      <c r="C1861" s="40" t="s">
        <v>969</v>
      </c>
      <c r="D1861" s="35">
        <v>45635</v>
      </c>
    </row>
    <row r="1862" spans="1:4" x14ac:dyDescent="0.3">
      <c r="A1862" s="57" t="str">
        <f t="shared" si="36"/>
        <v>00053045635</v>
      </c>
      <c r="B1862" s="37" t="s">
        <v>1206</v>
      </c>
      <c r="C1862" s="40" t="s">
        <v>1207</v>
      </c>
      <c r="D1862" s="35">
        <v>45635</v>
      </c>
    </row>
    <row r="1863" spans="1:4" x14ac:dyDescent="0.3">
      <c r="A1863" s="57" t="str">
        <f t="shared" si="36"/>
        <v>0004520345635</v>
      </c>
      <c r="B1863" s="37" t="s">
        <v>1253</v>
      </c>
      <c r="C1863" s="40" t="s">
        <v>990</v>
      </c>
      <c r="D1863" s="35">
        <v>45635</v>
      </c>
    </row>
    <row r="1864" spans="1:4" x14ac:dyDescent="0.3">
      <c r="A1864" s="57" t="str">
        <f t="shared" si="36"/>
        <v>0004790245635</v>
      </c>
      <c r="B1864" s="37" t="s">
        <v>1288</v>
      </c>
      <c r="C1864" s="40" t="s">
        <v>878</v>
      </c>
      <c r="D1864" s="35">
        <v>45635</v>
      </c>
    </row>
    <row r="1865" spans="1:4" x14ac:dyDescent="0.3">
      <c r="A1865" s="57" t="str">
        <f t="shared" si="36"/>
        <v>00052445635</v>
      </c>
      <c r="B1865" s="37" t="s">
        <v>997</v>
      </c>
      <c r="C1865" s="40" t="s">
        <v>998</v>
      </c>
      <c r="D1865" s="35">
        <v>45635</v>
      </c>
    </row>
    <row r="1866" spans="1:4" x14ac:dyDescent="0.3">
      <c r="A1866" s="57" t="str">
        <f t="shared" si="36"/>
        <v>00043445635</v>
      </c>
      <c r="B1866" s="37" t="s">
        <v>1018</v>
      </c>
      <c r="C1866" s="40" t="s">
        <v>1019</v>
      </c>
      <c r="D1866" s="35">
        <v>45635</v>
      </c>
    </row>
    <row r="1867" spans="1:4" x14ac:dyDescent="0.3">
      <c r="A1867" s="57" t="str">
        <f t="shared" si="36"/>
        <v>00001045635</v>
      </c>
      <c r="B1867" s="37" t="s">
        <v>1004</v>
      </c>
      <c r="C1867" s="40" t="s">
        <v>1498</v>
      </c>
      <c r="D1867" s="35">
        <v>45635</v>
      </c>
    </row>
    <row r="1868" spans="1:4" x14ac:dyDescent="0.3">
      <c r="A1868" s="57" t="str">
        <f t="shared" si="36"/>
        <v>0003600345635</v>
      </c>
      <c r="B1868" s="37" t="s">
        <v>1499</v>
      </c>
      <c r="C1868" s="40" t="s">
        <v>87</v>
      </c>
      <c r="D1868" s="35">
        <v>45635</v>
      </c>
    </row>
    <row r="1869" spans="1:4" x14ac:dyDescent="0.3">
      <c r="A1869" s="57" t="str">
        <f t="shared" si="36"/>
        <v>0003610245635</v>
      </c>
      <c r="B1869" s="37" t="s">
        <v>1501</v>
      </c>
      <c r="C1869" s="40" t="s">
        <v>40</v>
      </c>
      <c r="D1869" s="35">
        <v>45635</v>
      </c>
    </row>
    <row r="1870" spans="1:4" x14ac:dyDescent="0.3">
      <c r="A1870" s="57" t="str">
        <f t="shared" si="36"/>
        <v>10008745635</v>
      </c>
      <c r="B1870" s="37" t="s">
        <v>1022</v>
      </c>
      <c r="C1870" s="40" t="s">
        <v>1503</v>
      </c>
      <c r="D1870" s="35">
        <v>45635</v>
      </c>
    </row>
    <row r="1871" spans="1:4" x14ac:dyDescent="0.3">
      <c r="A1871" s="57" t="str">
        <f t="shared" si="36"/>
        <v>0003620245635</v>
      </c>
      <c r="B1871" s="37" t="s">
        <v>1504</v>
      </c>
      <c r="C1871" s="336" t="s">
        <v>41</v>
      </c>
      <c r="D1871" s="35">
        <v>45635</v>
      </c>
    </row>
    <row r="1872" spans="1:4" x14ac:dyDescent="0.3">
      <c r="A1872" s="57" t="str">
        <f t="shared" si="36"/>
        <v>PACK0680345635</v>
      </c>
      <c r="B1872" s="37" t="s">
        <v>1479</v>
      </c>
      <c r="C1872" s="40" t="s">
        <v>89</v>
      </c>
      <c r="D1872" s="35">
        <v>45635</v>
      </c>
    </row>
    <row r="1873" spans="1:18" x14ac:dyDescent="0.3">
      <c r="A1873" s="57" t="str">
        <f t="shared" si="36"/>
        <v>0004230145635</v>
      </c>
      <c r="B1873" s="37" t="s">
        <v>1473</v>
      </c>
      <c r="C1873" s="40" t="s">
        <v>769</v>
      </c>
      <c r="D1873" s="35">
        <v>45635</v>
      </c>
    </row>
    <row r="1874" spans="1:18" ht="14.4" x14ac:dyDescent="0.3">
      <c r="A1874" s="57" t="str">
        <f t="shared" si="36"/>
        <v>0003150245635</v>
      </c>
      <c r="B1874" s="37" t="s">
        <v>1513</v>
      </c>
      <c r="C1874" s="40" t="s">
        <v>83</v>
      </c>
      <c r="D1874" s="35">
        <v>45635</v>
      </c>
      <c r="E1874" s="71">
        <v>300</v>
      </c>
      <c r="F1874" s="107">
        <f>VLOOKUP(B1874,Precios!$A$5:J26079,10,0)</f>
        <v>10708.5</v>
      </c>
      <c r="G1874" s="107">
        <f>+E1874*F1874</f>
        <v>3212550</v>
      </c>
      <c r="I1874" s="110" t="s">
        <v>1000</v>
      </c>
      <c r="J1874" s="110" t="s">
        <v>1109</v>
      </c>
      <c r="L1874" s="114" t="s">
        <v>1066</v>
      </c>
      <c r="M1874" s="114" t="s">
        <v>1067</v>
      </c>
      <c r="N1874" s="112">
        <v>40</v>
      </c>
      <c r="O1874" s="113">
        <f>+N1874+D1874</f>
        <v>45675</v>
      </c>
      <c r="P1874" s="117">
        <f>+WEEKDAY(O1874)</f>
        <v>7</v>
      </c>
      <c r="Q1874" s="116">
        <f>+IF(P1874&gt;5,WEEKNUM(O1874)+1,WEEKNUM(O1874))</f>
        <v>4</v>
      </c>
      <c r="R1874" s="116">
        <f>+YEAR(O1874)</f>
        <v>2025</v>
      </c>
    </row>
    <row r="1875" spans="1:18" ht="14.4" x14ac:dyDescent="0.3">
      <c r="A1875" s="57" t="str">
        <f t="shared" si="36"/>
        <v>0003160245635</v>
      </c>
      <c r="B1875" s="37" t="s">
        <v>1514</v>
      </c>
      <c r="C1875" s="40" t="s">
        <v>84</v>
      </c>
      <c r="D1875" s="35">
        <v>45635</v>
      </c>
      <c r="E1875" s="71">
        <v>300</v>
      </c>
      <c r="F1875" s="107">
        <f>VLOOKUP(B1875,Precios!$A$5:J26080,10,0)</f>
        <v>10708.5</v>
      </c>
      <c r="G1875" s="107">
        <f>+E1875*F1875</f>
        <v>3212550</v>
      </c>
      <c r="I1875" s="110" t="s">
        <v>1000</v>
      </c>
      <c r="J1875" s="110" t="s">
        <v>1109</v>
      </c>
      <c r="L1875" s="114" t="s">
        <v>1066</v>
      </c>
      <c r="M1875" s="114" t="s">
        <v>1067</v>
      </c>
      <c r="N1875" s="112">
        <v>40</v>
      </c>
      <c r="O1875" s="113">
        <f>+N1875+D1875</f>
        <v>45675</v>
      </c>
      <c r="P1875" s="117">
        <f>+WEEKDAY(O1875)</f>
        <v>7</v>
      </c>
      <c r="Q1875" s="116">
        <f>+IF(P1875&gt;5,WEEKNUM(O1875)+1,WEEKNUM(O1875))</f>
        <v>4</v>
      </c>
      <c r="R1875" s="116">
        <f>+YEAR(O1875)</f>
        <v>2025</v>
      </c>
    </row>
    <row r="1876" spans="1:18" ht="14.4" x14ac:dyDescent="0.3">
      <c r="A1876" s="57" t="str">
        <f t="shared" si="36"/>
        <v>PACK0670345635</v>
      </c>
      <c r="B1876" s="37" t="s">
        <v>1480</v>
      </c>
      <c r="C1876" s="40" t="s">
        <v>113</v>
      </c>
      <c r="D1876" s="35">
        <v>45635</v>
      </c>
      <c r="E1876" s="71">
        <v>1</v>
      </c>
      <c r="F1876" s="107">
        <f>VLOOKUP(B1876,Precios!$A$5:J26012,10,0)</f>
        <v>11434.5</v>
      </c>
      <c r="G1876" s="107">
        <f>+E1876*F1876</f>
        <v>11434.5</v>
      </c>
      <c r="I1876" s="110" t="s">
        <v>1000</v>
      </c>
      <c r="J1876" s="110" t="s">
        <v>1109</v>
      </c>
      <c r="L1876" s="114" t="s">
        <v>1066</v>
      </c>
      <c r="M1876" s="114" t="s">
        <v>1067</v>
      </c>
      <c r="N1876" s="112">
        <v>40</v>
      </c>
      <c r="O1876" s="113">
        <f>+N1876+D1876</f>
        <v>45675</v>
      </c>
      <c r="P1876" s="117">
        <f>+WEEKDAY(O1876)</f>
        <v>7</v>
      </c>
      <c r="Q1876" s="116">
        <f>+IF(P1876&gt;5,WEEKNUM(O1876)+1,WEEKNUM(O1876))</f>
        <v>4</v>
      </c>
      <c r="R1876" s="116">
        <f>+YEAR(O1876)</f>
        <v>2025</v>
      </c>
    </row>
    <row r="1877" spans="1:18" x14ac:dyDescent="0.3">
      <c r="A1877" s="57" t="str">
        <f t="shared" si="36"/>
        <v>0002780145635</v>
      </c>
      <c r="B1877" s="37" t="s">
        <v>1472</v>
      </c>
      <c r="C1877" s="40" t="s">
        <v>69</v>
      </c>
      <c r="D1877" s="35">
        <v>45635</v>
      </c>
    </row>
    <row r="1878" spans="1:18" x14ac:dyDescent="0.3">
      <c r="A1878" s="57" t="str">
        <f t="shared" si="36"/>
        <v>0002760145635</v>
      </c>
      <c r="B1878" s="37" t="s">
        <v>1471</v>
      </c>
      <c r="C1878" s="40" t="s">
        <v>67</v>
      </c>
      <c r="D1878" s="35">
        <v>45635</v>
      </c>
    </row>
    <row r="1879" spans="1:18" x14ac:dyDescent="0.3">
      <c r="A1879" s="57" t="str">
        <f t="shared" si="36"/>
        <v>0002790145635</v>
      </c>
      <c r="B1879" s="37" t="s">
        <v>1470</v>
      </c>
      <c r="C1879" s="40" t="s">
        <v>62</v>
      </c>
      <c r="D1879" s="35">
        <v>45635</v>
      </c>
    </row>
    <row r="1880" spans="1:18" x14ac:dyDescent="0.3">
      <c r="A1880" s="57" t="str">
        <f t="shared" si="36"/>
        <v>0011008945635</v>
      </c>
      <c r="B1880" s="37" t="s">
        <v>966</v>
      </c>
      <c r="C1880" s="40" t="s">
        <v>1828</v>
      </c>
      <c r="D1880" s="35">
        <v>45635</v>
      </c>
    </row>
    <row r="1881" spans="1:18" x14ac:dyDescent="0.3">
      <c r="A1881" s="57" t="str">
        <f t="shared" si="36"/>
        <v>0003630245635</v>
      </c>
      <c r="B1881" s="37" t="s">
        <v>1512</v>
      </c>
      <c r="C1881" s="40" t="s">
        <v>42</v>
      </c>
      <c r="D1881" s="35">
        <v>45635</v>
      </c>
    </row>
    <row r="1882" spans="1:18" x14ac:dyDescent="0.3">
      <c r="A1882" s="57" t="str">
        <f t="shared" si="36"/>
        <v>0004720345635</v>
      </c>
      <c r="B1882" s="37" t="s">
        <v>1336</v>
      </c>
      <c r="C1882" s="40" t="s">
        <v>1848</v>
      </c>
      <c r="D1882" s="35">
        <v>45635</v>
      </c>
    </row>
    <row r="1883" spans="1:18" x14ac:dyDescent="0.3">
      <c r="A1883" s="57" t="str">
        <f t="shared" si="36"/>
        <v>00054445635</v>
      </c>
      <c r="B1883" s="37" t="s">
        <v>1956</v>
      </c>
      <c r="C1883" s="40" t="s">
        <v>1957</v>
      </c>
      <c r="D1883" s="35">
        <v>45635</v>
      </c>
    </row>
    <row r="1884" spans="1:18" x14ac:dyDescent="0.3">
      <c r="A1884" s="57" t="str">
        <f t="shared" si="36"/>
        <v>00050045635</v>
      </c>
      <c r="B1884" s="37" t="s">
        <v>975</v>
      </c>
      <c r="C1884" s="40" t="s">
        <v>1413</v>
      </c>
      <c r="D1884" s="35">
        <v>45635</v>
      </c>
    </row>
    <row r="1885" spans="1:18" x14ac:dyDescent="0.3">
      <c r="A1885" s="57" t="str">
        <f t="shared" si="36"/>
        <v>00050145635</v>
      </c>
      <c r="B1885" s="37" t="s">
        <v>980</v>
      </c>
      <c r="C1885" s="40" t="s">
        <v>2151</v>
      </c>
      <c r="D1885" s="35">
        <v>45635</v>
      </c>
    </row>
    <row r="1886" spans="1:18" ht="14.4" x14ac:dyDescent="0.3">
      <c r="A1886" s="57" t="str">
        <f t="shared" si="36"/>
        <v>0003910345635</v>
      </c>
      <c r="B1886" s="37" t="s">
        <v>1296</v>
      </c>
      <c r="C1886" s="40" t="s">
        <v>687</v>
      </c>
      <c r="D1886" s="35">
        <v>45635</v>
      </c>
      <c r="E1886" s="71">
        <f>15*280</f>
        <v>4200</v>
      </c>
      <c r="F1886" s="107">
        <f>VLOOKUP(B1886,Precios!$A$5:J26093,10,0)</f>
        <v>932.18399999999997</v>
      </c>
      <c r="G1886" s="107">
        <f>+E1886*F1886</f>
        <v>3915172.8</v>
      </c>
      <c r="I1886" s="110" t="s">
        <v>1000</v>
      </c>
      <c r="J1886" s="110" t="s">
        <v>1109</v>
      </c>
      <c r="L1886" s="114" t="s">
        <v>1083</v>
      </c>
      <c r="M1886" s="114" t="s">
        <v>1084</v>
      </c>
      <c r="N1886" s="112">
        <v>45</v>
      </c>
      <c r="O1886" s="113">
        <f>+N1886+D1886</f>
        <v>45680</v>
      </c>
      <c r="P1886" s="117">
        <f>+WEEKDAY(O1886)</f>
        <v>5</v>
      </c>
      <c r="Q1886" s="116">
        <f>+IF(P1886&gt;5,WEEKNUM(O1886)+1,WEEKNUM(O1886))</f>
        <v>4</v>
      </c>
      <c r="R1886" s="116">
        <f>+YEAR(O1886)</f>
        <v>2025</v>
      </c>
    </row>
    <row r="1887" spans="1:18" ht="14.4" x14ac:dyDescent="0.3">
      <c r="A1887" s="57" t="str">
        <f t="shared" si="36"/>
        <v>0004210145635</v>
      </c>
      <c r="B1887" s="37" t="s">
        <v>1448</v>
      </c>
      <c r="C1887" s="40" t="s">
        <v>758</v>
      </c>
      <c r="D1887" s="35">
        <v>45635</v>
      </c>
      <c r="E1887" s="71">
        <v>400</v>
      </c>
      <c r="F1887" s="107">
        <f>VLOOKUP(B1887,Precios!$A$5:J26024,10,0)</f>
        <v>11434.5</v>
      </c>
      <c r="G1887" s="107">
        <f>+E1887*F1887</f>
        <v>4573800</v>
      </c>
      <c r="I1887" s="110" t="s">
        <v>2300</v>
      </c>
      <c r="J1887" s="110" t="s">
        <v>1109</v>
      </c>
      <c r="L1887" s="114" t="s">
        <v>1066</v>
      </c>
      <c r="M1887" s="114" t="s">
        <v>1067</v>
      </c>
      <c r="N1887" s="112">
        <v>40</v>
      </c>
      <c r="O1887" s="113">
        <f>+N1887+D1887</f>
        <v>45675</v>
      </c>
      <c r="P1887" s="117">
        <f>+WEEKDAY(O1887)</f>
        <v>7</v>
      </c>
      <c r="Q1887" s="116">
        <f>+IF(P1887&gt;5,WEEKNUM(O1887)+1,WEEKNUM(O1887))</f>
        <v>4</v>
      </c>
      <c r="R1887" s="116">
        <f>+YEAR(O1887)</f>
        <v>2025</v>
      </c>
    </row>
    <row r="1888" spans="1:18" ht="14.4" x14ac:dyDescent="0.3">
      <c r="A1888" s="57" t="str">
        <f t="shared" si="36"/>
        <v>PACK0860345635</v>
      </c>
      <c r="B1888" s="37" t="s">
        <v>1774</v>
      </c>
      <c r="C1888" s="40" t="s">
        <v>322</v>
      </c>
      <c r="D1888" s="35">
        <v>45635</v>
      </c>
      <c r="E1888" s="71">
        <f>6*420</f>
        <v>2520</v>
      </c>
      <c r="F1888" s="107">
        <f>VLOOKUP(B1888,Precios!$A$5:J26094,10,0)</f>
        <v>922.90329999999994</v>
      </c>
      <c r="G1888" s="107">
        <f>+E1888*F1888</f>
        <v>2325716.3159999996</v>
      </c>
      <c r="I1888" s="110" t="s">
        <v>1000</v>
      </c>
      <c r="J1888" s="110" t="s">
        <v>1109</v>
      </c>
      <c r="L1888" s="114" t="s">
        <v>1083</v>
      </c>
      <c r="M1888" s="114" t="s">
        <v>1084</v>
      </c>
      <c r="N1888" s="112">
        <v>45</v>
      </c>
      <c r="O1888" s="113">
        <f>+N1888+D1888</f>
        <v>45680</v>
      </c>
      <c r="P1888" s="117">
        <f>+WEEKDAY(O1888)</f>
        <v>5</v>
      </c>
      <c r="Q1888" s="116">
        <f>+IF(P1888&gt;5,WEEKNUM(O1888)+1,WEEKNUM(O1888))</f>
        <v>4</v>
      </c>
      <c r="R1888" s="116">
        <f>+YEAR(O1888)</f>
        <v>2025</v>
      </c>
    </row>
    <row r="1889" spans="1:18" x14ac:dyDescent="0.3">
      <c r="A1889" s="57" t="str">
        <f t="shared" si="36"/>
        <v>00053645635</v>
      </c>
      <c r="B1889" s="37" t="s">
        <v>1845</v>
      </c>
      <c r="C1889" s="40" t="s">
        <v>1846</v>
      </c>
      <c r="D1889" s="35">
        <v>45635</v>
      </c>
    </row>
    <row r="1890" spans="1:18" x14ac:dyDescent="0.3">
      <c r="A1890" s="57" t="str">
        <f t="shared" ref="A1890:A1953" si="37">+TRIM(B1890)&amp;D1890</f>
        <v>0005510045635</v>
      </c>
      <c r="B1890" s="37" t="s">
        <v>2020</v>
      </c>
      <c r="C1890" s="40" t="s">
        <v>2021</v>
      </c>
      <c r="D1890" s="35">
        <v>45635</v>
      </c>
    </row>
    <row r="1891" spans="1:18" x14ac:dyDescent="0.3">
      <c r="A1891" s="57" t="str">
        <f t="shared" si="37"/>
        <v>0005470045635</v>
      </c>
      <c r="B1891" s="37" t="s">
        <v>2023</v>
      </c>
      <c r="C1891" s="40" t="s">
        <v>2024</v>
      </c>
      <c r="D1891" s="35">
        <v>45635</v>
      </c>
    </row>
    <row r="1892" spans="1:18" x14ac:dyDescent="0.3">
      <c r="A1892" s="57" t="str">
        <f t="shared" si="37"/>
        <v>0005480045635</v>
      </c>
      <c r="B1892" s="37" t="s">
        <v>2026</v>
      </c>
      <c r="C1892" s="40" t="s">
        <v>2027</v>
      </c>
      <c r="D1892" s="35">
        <v>45635</v>
      </c>
    </row>
    <row r="1893" spans="1:18" x14ac:dyDescent="0.3">
      <c r="A1893" s="57" t="str">
        <f t="shared" si="37"/>
        <v>00054545635</v>
      </c>
      <c r="B1893" s="37" t="s">
        <v>1975</v>
      </c>
      <c r="C1893" s="40" t="s">
        <v>1976</v>
      </c>
      <c r="D1893" s="35">
        <v>45635</v>
      </c>
    </row>
    <row r="1894" spans="1:18" ht="14.4" x14ac:dyDescent="0.3">
      <c r="A1894" s="57" t="str">
        <f t="shared" si="37"/>
        <v>00054745635</v>
      </c>
      <c r="B1894" s="37" t="s">
        <v>2036</v>
      </c>
      <c r="C1894" s="40" t="s">
        <v>2042</v>
      </c>
      <c r="D1894" s="35">
        <v>45635</v>
      </c>
      <c r="E1894" s="71">
        <v>5000</v>
      </c>
      <c r="F1894" s="107">
        <f>VLOOKUP(B1894,Precios!$A$5:J26059,10,0)</f>
        <v>6209.72</v>
      </c>
      <c r="G1894" s="107">
        <f>+E1894*F1894</f>
        <v>31048600</v>
      </c>
      <c r="H1894" s="34" t="s">
        <v>2193</v>
      </c>
      <c r="I1894" s="57" t="s">
        <v>1000</v>
      </c>
      <c r="J1894" s="57" t="s">
        <v>1109</v>
      </c>
      <c r="K1894" s="75"/>
      <c r="L1894" s="7" t="s">
        <v>1984</v>
      </c>
      <c r="M1894" s="7" t="s">
        <v>1985</v>
      </c>
      <c r="N1894" s="112">
        <v>40</v>
      </c>
      <c r="O1894" s="113">
        <f>+N1894+D1894</f>
        <v>45675</v>
      </c>
      <c r="P1894" s="117">
        <f>+WEEKDAY(O1894)</f>
        <v>7</v>
      </c>
      <c r="Q1894" s="116">
        <f>+IF(P1894&gt;5,WEEKNUM(O1894)+1,WEEKNUM(O1894))</f>
        <v>4</v>
      </c>
      <c r="R1894" s="116">
        <f>+YEAR(O1894)</f>
        <v>2025</v>
      </c>
    </row>
    <row r="1895" spans="1:18" x14ac:dyDescent="0.3">
      <c r="A1895" s="57" t="str">
        <f t="shared" si="37"/>
        <v>0003580145635</v>
      </c>
      <c r="B1895" s="37" t="s">
        <v>1474</v>
      </c>
      <c r="C1895" s="40" t="s">
        <v>171</v>
      </c>
      <c r="D1895" s="35">
        <v>45635</v>
      </c>
    </row>
    <row r="1896" spans="1:18" x14ac:dyDescent="0.3">
      <c r="A1896" s="57" t="str">
        <f t="shared" si="37"/>
        <v>0004220145635</v>
      </c>
      <c r="B1896" s="37" t="s">
        <v>1467</v>
      </c>
      <c r="C1896" s="40" t="s">
        <v>759</v>
      </c>
      <c r="D1896" s="35">
        <v>45635</v>
      </c>
    </row>
    <row r="1897" spans="1:18" x14ac:dyDescent="0.3">
      <c r="A1897" s="57" t="str">
        <f t="shared" si="37"/>
        <v>00035C45635</v>
      </c>
      <c r="B1897" s="37" t="s">
        <v>2098</v>
      </c>
      <c r="C1897" s="40" t="s">
        <v>2115</v>
      </c>
      <c r="D1897" s="35">
        <v>45635</v>
      </c>
    </row>
    <row r="1898" spans="1:18" x14ac:dyDescent="0.3">
      <c r="A1898" s="57" t="str">
        <f t="shared" si="37"/>
        <v>00034C45635</v>
      </c>
      <c r="B1898" s="37" t="s">
        <v>2097</v>
      </c>
      <c r="C1898" s="40" t="s">
        <v>2125</v>
      </c>
      <c r="D1898" s="35">
        <v>45635</v>
      </c>
    </row>
    <row r="1899" spans="1:18" x14ac:dyDescent="0.3">
      <c r="A1899" s="57" t="str">
        <f t="shared" si="37"/>
        <v>0003740345635</v>
      </c>
      <c r="B1899" s="37" t="s">
        <v>1466</v>
      </c>
      <c r="C1899" s="40" t="s">
        <v>841</v>
      </c>
      <c r="D1899" s="35">
        <v>45635</v>
      </c>
    </row>
    <row r="1900" spans="1:18" x14ac:dyDescent="0.3">
      <c r="A1900" s="57" t="str">
        <f t="shared" si="37"/>
        <v>0003590145635</v>
      </c>
      <c r="B1900" s="37" t="s">
        <v>1475</v>
      </c>
      <c r="C1900" s="40" t="s">
        <v>352</v>
      </c>
      <c r="D1900" s="35">
        <v>45635</v>
      </c>
    </row>
    <row r="1901" spans="1:18" ht="14.4" x14ac:dyDescent="0.3">
      <c r="A1901" s="57" t="str">
        <f t="shared" si="37"/>
        <v>006000745635</v>
      </c>
      <c r="B1901" s="37" t="s">
        <v>661</v>
      </c>
      <c r="C1901" s="7" t="s">
        <v>1812</v>
      </c>
      <c r="D1901" s="35">
        <v>45635</v>
      </c>
    </row>
    <row r="1902" spans="1:18" ht="14.4" x14ac:dyDescent="0.3">
      <c r="A1902" s="57" t="str">
        <f t="shared" si="37"/>
        <v>0005280145635</v>
      </c>
      <c r="B1902" s="37" t="s">
        <v>1248</v>
      </c>
      <c r="C1902" s="40" t="s">
        <v>1091</v>
      </c>
      <c r="D1902" s="35">
        <v>45635</v>
      </c>
      <c r="E1902" s="71">
        <v>300</v>
      </c>
      <c r="F1902" s="107">
        <f>VLOOKUP(B1902,Precios!$A$5:J24677,10,0)</f>
        <v>10648</v>
      </c>
      <c r="G1902" s="107">
        <f>+E1902*F1902</f>
        <v>3194400</v>
      </c>
      <c r="I1902" s="110" t="s">
        <v>1000</v>
      </c>
      <c r="J1902" s="110" t="s">
        <v>1109</v>
      </c>
      <c r="L1902" s="114" t="s">
        <v>1066</v>
      </c>
      <c r="M1902" s="114" t="s">
        <v>1067</v>
      </c>
      <c r="N1902" s="112">
        <v>40</v>
      </c>
      <c r="O1902" s="113">
        <f>+N1902+D1902</f>
        <v>45675</v>
      </c>
      <c r="P1902" s="117">
        <f>+WEEKDAY(O1902)</f>
        <v>7</v>
      </c>
      <c r="Q1902" s="116">
        <f>+IF(P1902&gt;5,WEEKNUM(O1902)+1,WEEKNUM(O1902))</f>
        <v>4</v>
      </c>
      <c r="R1902" s="116">
        <f>+YEAR(O1902)</f>
        <v>2025</v>
      </c>
    </row>
    <row r="1903" spans="1:18" ht="14.4" x14ac:dyDescent="0.3">
      <c r="A1903" s="57" t="str">
        <f t="shared" si="37"/>
        <v>0003730445635</v>
      </c>
      <c r="B1903" s="37" t="s">
        <v>2144</v>
      </c>
      <c r="C1903" s="40" t="s">
        <v>597</v>
      </c>
      <c r="D1903" s="35">
        <v>45635</v>
      </c>
      <c r="E1903" s="71">
        <v>300</v>
      </c>
      <c r="F1903" s="107">
        <f>VLOOKUP(B1903,Precios!$A$5:J24676,10,0)</f>
        <v>11434.5</v>
      </c>
      <c r="G1903" s="107">
        <f>+E1903*F1903</f>
        <v>3430350</v>
      </c>
      <c r="I1903" s="110" t="s">
        <v>2300</v>
      </c>
      <c r="J1903" s="110" t="s">
        <v>1109</v>
      </c>
      <c r="L1903" s="114" t="s">
        <v>1066</v>
      </c>
      <c r="M1903" s="114" t="s">
        <v>1067</v>
      </c>
      <c r="N1903" s="112">
        <v>40</v>
      </c>
      <c r="O1903" s="113">
        <f>+N1903+D1903</f>
        <v>45675</v>
      </c>
      <c r="P1903" s="117">
        <f>+WEEKDAY(O1903)</f>
        <v>7</v>
      </c>
      <c r="Q1903" s="116">
        <f>+IF(P1903&gt;5,WEEKNUM(O1903)+1,WEEKNUM(O1903))</f>
        <v>4</v>
      </c>
      <c r="R1903" s="116">
        <f>+YEAR(O1903)</f>
        <v>2025</v>
      </c>
    </row>
    <row r="1904" spans="1:18" x14ac:dyDescent="0.3">
      <c r="A1904" s="57" t="str">
        <f t="shared" si="37"/>
        <v>0004640345635</v>
      </c>
      <c r="B1904" s="37" t="s">
        <v>1476</v>
      </c>
      <c r="C1904" s="40" t="s">
        <v>892</v>
      </c>
      <c r="D1904" s="35">
        <v>45635</v>
      </c>
    </row>
    <row r="1905" spans="1:18" x14ac:dyDescent="0.3">
      <c r="A1905" s="57" t="str">
        <f t="shared" si="37"/>
        <v>00054245635</v>
      </c>
      <c r="B1905" s="37" t="s">
        <v>1070</v>
      </c>
      <c r="C1905" s="40" t="s">
        <v>1955</v>
      </c>
      <c r="D1905" s="35">
        <v>45635</v>
      </c>
    </row>
    <row r="1906" spans="1:18" x14ac:dyDescent="0.3">
      <c r="A1906" s="57" t="str">
        <f t="shared" si="37"/>
        <v>0004710345635</v>
      </c>
      <c r="B1906" s="37" t="s">
        <v>1827</v>
      </c>
      <c r="C1906" s="40" t="s">
        <v>1511</v>
      </c>
      <c r="D1906" s="35">
        <v>45635</v>
      </c>
    </row>
    <row r="1907" spans="1:18" x14ac:dyDescent="0.3">
      <c r="A1907" s="57" t="str">
        <f t="shared" si="37"/>
        <v>000507-0345635</v>
      </c>
      <c r="B1907" s="37" t="s">
        <v>1240</v>
      </c>
      <c r="C1907" s="40" t="s">
        <v>1195</v>
      </c>
      <c r="D1907" s="35">
        <v>45635</v>
      </c>
    </row>
    <row r="1908" spans="1:18" x14ac:dyDescent="0.3">
      <c r="A1908" s="57" t="str">
        <f t="shared" si="37"/>
        <v>0003890245635</v>
      </c>
      <c r="B1908" s="37" t="s">
        <v>1449</v>
      </c>
      <c r="C1908" s="40" t="s">
        <v>689</v>
      </c>
      <c r="D1908" s="35">
        <v>45635</v>
      </c>
    </row>
    <row r="1909" spans="1:18" x14ac:dyDescent="0.3">
      <c r="A1909" s="57" t="str">
        <f t="shared" si="37"/>
        <v>0004790345635</v>
      </c>
      <c r="B1909" s="37" t="s">
        <v>2167</v>
      </c>
      <c r="C1909" s="40" t="s">
        <v>2168</v>
      </c>
      <c r="D1909" s="35">
        <v>45635</v>
      </c>
    </row>
    <row r="1910" spans="1:18" x14ac:dyDescent="0.3">
      <c r="A1910" s="57" t="str">
        <f t="shared" si="37"/>
        <v>0005490045635</v>
      </c>
      <c r="B1910" s="37" t="s">
        <v>2058</v>
      </c>
      <c r="C1910" s="40" t="s">
        <v>2059</v>
      </c>
      <c r="D1910" s="35">
        <v>45635</v>
      </c>
    </row>
    <row r="1911" spans="1:18" x14ac:dyDescent="0.3">
      <c r="A1911" s="57" t="str">
        <f t="shared" si="37"/>
        <v>00051145635</v>
      </c>
      <c r="B1911" s="37" t="s">
        <v>1314</v>
      </c>
      <c r="C1911" s="40" t="s">
        <v>1335</v>
      </c>
      <c r="D1911" s="35">
        <v>45635</v>
      </c>
    </row>
    <row r="1912" spans="1:18" x14ac:dyDescent="0.3">
      <c r="A1912" s="57" t="str">
        <f t="shared" si="37"/>
        <v>001000145642</v>
      </c>
      <c r="B1912" s="37" t="s">
        <v>161</v>
      </c>
      <c r="C1912" s="40" t="s">
        <v>43</v>
      </c>
      <c r="D1912" s="35">
        <v>45642</v>
      </c>
    </row>
    <row r="1913" spans="1:18" x14ac:dyDescent="0.3">
      <c r="A1913" s="57" t="str">
        <f t="shared" si="37"/>
        <v>00046345642</v>
      </c>
      <c r="B1913" s="37" t="s">
        <v>936</v>
      </c>
      <c r="C1913" s="40" t="s">
        <v>935</v>
      </c>
      <c r="D1913" s="35">
        <v>45642</v>
      </c>
    </row>
    <row r="1914" spans="1:18" x14ac:dyDescent="0.3">
      <c r="A1914" s="57" t="str">
        <f t="shared" si="37"/>
        <v>00037545642</v>
      </c>
      <c r="B1914" s="37" t="s">
        <v>602</v>
      </c>
      <c r="C1914" s="40" t="s">
        <v>603</v>
      </c>
      <c r="D1914" s="35">
        <v>45642</v>
      </c>
    </row>
    <row r="1915" spans="1:18" x14ac:dyDescent="0.3">
      <c r="A1915" s="57" t="str">
        <f t="shared" si="37"/>
        <v>00038645642</v>
      </c>
      <c r="B1915" s="37" t="s">
        <v>680</v>
      </c>
      <c r="C1915" s="40" t="s">
        <v>678</v>
      </c>
      <c r="D1915" s="35">
        <v>45642</v>
      </c>
    </row>
    <row r="1916" spans="1:18" x14ac:dyDescent="0.3">
      <c r="A1916" s="57" t="str">
        <f t="shared" si="37"/>
        <v>00020445642</v>
      </c>
      <c r="B1916" s="37" t="s">
        <v>259</v>
      </c>
      <c r="C1916" s="40" t="s">
        <v>29</v>
      </c>
      <c r="D1916" s="35">
        <v>45642</v>
      </c>
    </row>
    <row r="1917" spans="1:18" x14ac:dyDescent="0.3">
      <c r="A1917" s="57" t="str">
        <f t="shared" si="37"/>
        <v>00000945642</v>
      </c>
      <c r="B1917" s="37" t="s">
        <v>302</v>
      </c>
      <c r="C1917" s="40" t="s">
        <v>23</v>
      </c>
      <c r="D1917" s="35">
        <v>45642</v>
      </c>
    </row>
    <row r="1918" spans="1:18" ht="14.4" x14ac:dyDescent="0.3">
      <c r="A1918" s="57" t="str">
        <f t="shared" si="37"/>
        <v>00020745642</v>
      </c>
      <c r="B1918" s="37" t="s">
        <v>257</v>
      </c>
      <c r="C1918" s="40" t="s">
        <v>30</v>
      </c>
      <c r="D1918" s="35">
        <v>45642</v>
      </c>
      <c r="E1918" s="71">
        <v>2000</v>
      </c>
      <c r="F1918" s="107">
        <f>VLOOKUP(B1918,Precios!$A$5:J26393,10,0)</f>
        <v>726</v>
      </c>
      <c r="G1918" s="107">
        <f>+E1918*F1918</f>
        <v>1452000</v>
      </c>
      <c r="I1918" s="57" t="s">
        <v>1000</v>
      </c>
      <c r="J1918" s="57" t="s">
        <v>1109</v>
      </c>
      <c r="L1918" s="7" t="s">
        <v>2273</v>
      </c>
      <c r="M1918" s="7" t="s">
        <v>2274</v>
      </c>
      <c r="N1918" s="112">
        <v>30</v>
      </c>
      <c r="O1918" s="113">
        <f>+N1918+D1918</f>
        <v>45672</v>
      </c>
      <c r="P1918" s="117">
        <f>+WEEKDAY(O1918)</f>
        <v>4</v>
      </c>
      <c r="Q1918" s="116">
        <f>+IF(P1918&gt;5,WEEKNUM(O1918)+1,WEEKNUM(O1918))</f>
        <v>3</v>
      </c>
      <c r="R1918" s="116">
        <f>+YEAR(O1918)</f>
        <v>2025</v>
      </c>
    </row>
    <row r="1919" spans="1:18" x14ac:dyDescent="0.3">
      <c r="A1919" s="57" t="str">
        <f t="shared" si="37"/>
        <v>007001445642</v>
      </c>
      <c r="B1919" s="37" t="s">
        <v>141</v>
      </c>
      <c r="C1919" s="40" t="s">
        <v>309</v>
      </c>
      <c r="D1919" s="35">
        <v>45642</v>
      </c>
    </row>
    <row r="1920" spans="1:18" x14ac:dyDescent="0.3">
      <c r="A1920" s="57" t="str">
        <f t="shared" si="37"/>
        <v>00003345642</v>
      </c>
      <c r="B1920" s="37" t="s">
        <v>296</v>
      </c>
      <c r="C1920" s="40" t="s">
        <v>313</v>
      </c>
      <c r="D1920" s="35">
        <v>45642</v>
      </c>
    </row>
    <row r="1921" spans="1:18" x14ac:dyDescent="0.3">
      <c r="A1921" s="57" t="str">
        <f t="shared" si="37"/>
        <v>00019845642</v>
      </c>
      <c r="B1921" s="37" t="s">
        <v>268</v>
      </c>
      <c r="C1921" s="40" t="s">
        <v>312</v>
      </c>
      <c r="D1921" s="35">
        <v>45642</v>
      </c>
    </row>
    <row r="1922" spans="1:18" x14ac:dyDescent="0.3">
      <c r="A1922" s="57" t="str">
        <f t="shared" si="37"/>
        <v>00020045642</v>
      </c>
      <c r="B1922" s="37" t="s">
        <v>265</v>
      </c>
      <c r="C1922" s="40" t="s">
        <v>28</v>
      </c>
      <c r="D1922" s="35">
        <v>45642</v>
      </c>
    </row>
    <row r="1923" spans="1:18" x14ac:dyDescent="0.3">
      <c r="A1923" s="57" t="str">
        <f t="shared" si="37"/>
        <v>00020245642</v>
      </c>
      <c r="B1923" s="37" t="s">
        <v>262</v>
      </c>
      <c r="C1923" s="40" t="s">
        <v>75</v>
      </c>
      <c r="D1923" s="35">
        <v>45642</v>
      </c>
    </row>
    <row r="1924" spans="1:18" x14ac:dyDescent="0.3">
      <c r="A1924" s="57" t="str">
        <f t="shared" si="37"/>
        <v>00001845642</v>
      </c>
      <c r="B1924" s="37" t="s">
        <v>673</v>
      </c>
      <c r="C1924" s="40" t="s">
        <v>679</v>
      </c>
      <c r="D1924" s="35">
        <v>45642</v>
      </c>
    </row>
    <row r="1925" spans="1:18" x14ac:dyDescent="0.3">
      <c r="A1925" s="57" t="str">
        <f t="shared" si="37"/>
        <v>00045245642</v>
      </c>
      <c r="B1925" s="37" t="s">
        <v>815</v>
      </c>
      <c r="C1925" s="40" t="s">
        <v>800</v>
      </c>
      <c r="D1925" s="35">
        <v>45642</v>
      </c>
    </row>
    <row r="1926" spans="1:18" x14ac:dyDescent="0.3">
      <c r="A1926" s="57" t="str">
        <f t="shared" si="37"/>
        <v>00023645642</v>
      </c>
      <c r="B1926" s="37" t="s">
        <v>250</v>
      </c>
      <c r="C1926" s="40" t="s">
        <v>31</v>
      </c>
      <c r="D1926" s="35">
        <v>45642</v>
      </c>
    </row>
    <row r="1927" spans="1:18" x14ac:dyDescent="0.3">
      <c r="A1927" s="57" t="str">
        <f t="shared" si="37"/>
        <v>00047345642</v>
      </c>
      <c r="B1927" s="37" t="s">
        <v>864</v>
      </c>
      <c r="C1927" s="40" t="s">
        <v>850</v>
      </c>
      <c r="D1927" s="35">
        <v>45642</v>
      </c>
    </row>
    <row r="1928" spans="1:18" x14ac:dyDescent="0.3">
      <c r="A1928" s="57" t="str">
        <f t="shared" si="37"/>
        <v>00044745642</v>
      </c>
      <c r="B1928" s="37" t="s">
        <v>810</v>
      </c>
      <c r="C1928" s="40" t="s">
        <v>795</v>
      </c>
      <c r="D1928" s="35">
        <v>45642</v>
      </c>
    </row>
    <row r="1929" spans="1:18" x14ac:dyDescent="0.3">
      <c r="A1929" s="57" t="str">
        <f t="shared" si="37"/>
        <v>00047545642</v>
      </c>
      <c r="B1929" s="37" t="s">
        <v>866</v>
      </c>
      <c r="C1929" s="40" t="s">
        <v>918</v>
      </c>
      <c r="D1929" s="35">
        <v>45642</v>
      </c>
    </row>
    <row r="1930" spans="1:18" x14ac:dyDescent="0.3">
      <c r="A1930" s="57" t="str">
        <f t="shared" si="37"/>
        <v>00045145642</v>
      </c>
      <c r="B1930" s="37" t="s">
        <v>813</v>
      </c>
      <c r="C1930" s="40" t="s">
        <v>798</v>
      </c>
      <c r="D1930" s="35">
        <v>45642</v>
      </c>
    </row>
    <row r="1931" spans="1:18" x14ac:dyDescent="0.3">
      <c r="A1931" s="57" t="str">
        <f t="shared" si="37"/>
        <v>00047445642</v>
      </c>
      <c r="B1931" s="37" t="s">
        <v>865</v>
      </c>
      <c r="C1931" s="40" t="s">
        <v>851</v>
      </c>
      <c r="D1931" s="35">
        <v>45642</v>
      </c>
    </row>
    <row r="1932" spans="1:18" x14ac:dyDescent="0.3">
      <c r="A1932" s="57" t="str">
        <f t="shared" si="37"/>
        <v>00038245642</v>
      </c>
      <c r="B1932" s="37" t="s">
        <v>635</v>
      </c>
      <c r="C1932" s="40" t="s">
        <v>626</v>
      </c>
      <c r="D1932" s="35">
        <v>45642</v>
      </c>
    </row>
    <row r="1933" spans="1:18" x14ac:dyDescent="0.3">
      <c r="A1933" s="57" t="str">
        <f t="shared" si="37"/>
        <v>004000245642</v>
      </c>
      <c r="B1933" s="37" t="s">
        <v>156</v>
      </c>
      <c r="C1933" s="40" t="s">
        <v>44</v>
      </c>
      <c r="D1933" s="35">
        <v>45642</v>
      </c>
    </row>
    <row r="1934" spans="1:18" x14ac:dyDescent="0.3">
      <c r="A1934" s="57" t="str">
        <f t="shared" si="37"/>
        <v>00041245642</v>
      </c>
      <c r="B1934" s="37" t="s">
        <v>735</v>
      </c>
      <c r="C1934" s="40" t="s">
        <v>754</v>
      </c>
      <c r="D1934" s="35">
        <v>45642</v>
      </c>
    </row>
    <row r="1935" spans="1:18" ht="14.4" x14ac:dyDescent="0.3">
      <c r="A1935" s="57" t="str">
        <f t="shared" si="37"/>
        <v>00017345642</v>
      </c>
      <c r="B1935" s="37" t="s">
        <v>269</v>
      </c>
      <c r="C1935" s="40" t="s">
        <v>743</v>
      </c>
      <c r="D1935" s="35">
        <v>45642</v>
      </c>
      <c r="E1935" s="71">
        <v>1000</v>
      </c>
      <c r="F1935" s="107">
        <f>VLOOKUP(B1935,Precios!$A$5:J26084,10,0)</f>
        <v>2063.7759999999998</v>
      </c>
      <c r="G1935" s="107">
        <f>+E1935*F1935</f>
        <v>2063775.9999999998</v>
      </c>
      <c r="I1935" s="110" t="s">
        <v>1000</v>
      </c>
      <c r="J1935" s="110" t="s">
        <v>1109</v>
      </c>
      <c r="K1935" s="75"/>
      <c r="L1935" s="114" t="s">
        <v>1068</v>
      </c>
      <c r="M1935" s="114" t="s">
        <v>1069</v>
      </c>
      <c r="N1935" s="112">
        <v>45</v>
      </c>
      <c r="O1935" s="113">
        <f>+N1935+D1935</f>
        <v>45687</v>
      </c>
      <c r="P1935" s="117">
        <f>+WEEKDAY(O1935)</f>
        <v>5</v>
      </c>
      <c r="Q1935" s="116">
        <f>+IF(P1935&gt;5,WEEKNUM(O1935)+1,WEEKNUM(O1935))</f>
        <v>5</v>
      </c>
      <c r="R1935" s="116">
        <f>+YEAR(O1935)</f>
        <v>2025</v>
      </c>
    </row>
    <row r="1936" spans="1:18" x14ac:dyDescent="0.3">
      <c r="A1936" s="57" t="str">
        <f t="shared" si="37"/>
        <v>SW001845642</v>
      </c>
      <c r="B1936" s="37" t="s">
        <v>99</v>
      </c>
      <c r="C1936" s="40" t="s">
        <v>2206</v>
      </c>
      <c r="D1936" s="35">
        <v>45642</v>
      </c>
    </row>
    <row r="1937" spans="1:18" x14ac:dyDescent="0.3">
      <c r="A1937" s="57" t="str">
        <f t="shared" si="37"/>
        <v>PACK07645642</v>
      </c>
      <c r="B1937" s="37" t="s">
        <v>109</v>
      </c>
      <c r="C1937" s="40" t="s">
        <v>91</v>
      </c>
      <c r="D1937" s="35">
        <v>45642</v>
      </c>
    </row>
    <row r="1938" spans="1:18" x14ac:dyDescent="0.3">
      <c r="A1938" s="57" t="str">
        <f t="shared" si="37"/>
        <v>30301000000145642</v>
      </c>
      <c r="B1938" s="37" t="s">
        <v>667</v>
      </c>
      <c r="C1938" s="40" t="s">
        <v>656</v>
      </c>
      <c r="D1938" s="35">
        <v>45642</v>
      </c>
    </row>
    <row r="1939" spans="1:18" x14ac:dyDescent="0.3">
      <c r="A1939" s="57" t="str">
        <f t="shared" si="37"/>
        <v>00001145642</v>
      </c>
      <c r="B1939" s="37" t="s">
        <v>301</v>
      </c>
      <c r="C1939" s="40" t="s">
        <v>605</v>
      </c>
      <c r="D1939" s="35">
        <v>45642</v>
      </c>
    </row>
    <row r="1940" spans="1:18" x14ac:dyDescent="0.3">
      <c r="A1940" s="57" t="str">
        <f t="shared" si="37"/>
        <v>003200245642</v>
      </c>
      <c r="B1940" s="37" t="s">
        <v>158</v>
      </c>
      <c r="C1940" s="40" t="s">
        <v>70</v>
      </c>
      <c r="D1940" s="35">
        <v>45642</v>
      </c>
    </row>
    <row r="1941" spans="1:18" x14ac:dyDescent="0.3">
      <c r="A1941" s="57" t="str">
        <f t="shared" si="37"/>
        <v>00027245642</v>
      </c>
      <c r="B1941" s="37" t="s">
        <v>239</v>
      </c>
      <c r="C1941" s="40" t="s">
        <v>32</v>
      </c>
      <c r="D1941" s="35">
        <v>45642</v>
      </c>
    </row>
    <row r="1942" spans="1:18" ht="14.4" x14ac:dyDescent="0.3">
      <c r="A1942" s="57" t="str">
        <f t="shared" si="37"/>
        <v>00042445642</v>
      </c>
      <c r="B1942" s="37" t="s">
        <v>765</v>
      </c>
      <c r="C1942" s="40" t="s">
        <v>760</v>
      </c>
      <c r="D1942" s="35">
        <v>45642</v>
      </c>
      <c r="E1942" s="71">
        <v>1000</v>
      </c>
      <c r="F1942" s="107">
        <f>VLOOKUP(B1942,Precios!$A$5:J26095,10,0)</f>
        <v>6760.6451000000006</v>
      </c>
      <c r="G1942" s="107">
        <f>+E1942*F1942</f>
        <v>6760645.1000000006</v>
      </c>
      <c r="I1942" s="110" t="s">
        <v>1000</v>
      </c>
      <c r="J1942" s="110" t="s">
        <v>1109</v>
      </c>
      <c r="L1942" s="7" t="s">
        <v>2066</v>
      </c>
      <c r="M1942" s="7" t="s">
        <v>2067</v>
      </c>
      <c r="N1942" s="112">
        <v>30</v>
      </c>
      <c r="O1942" s="113">
        <f>+N1942+D1942</f>
        <v>45672</v>
      </c>
      <c r="P1942" s="117">
        <f>+WEEKDAY(O1942)</f>
        <v>4</v>
      </c>
      <c r="Q1942" s="116">
        <f>+IF(P1942&gt;5,WEEKNUM(O1942)+1,WEEKNUM(O1942))</f>
        <v>3</v>
      </c>
      <c r="R1942" s="116">
        <f>+YEAR(O1942)</f>
        <v>2025</v>
      </c>
    </row>
    <row r="1943" spans="1:18" x14ac:dyDescent="0.3">
      <c r="A1943" s="57" t="str">
        <f t="shared" si="37"/>
        <v>006001745642</v>
      </c>
      <c r="B1943" s="37" t="s">
        <v>146</v>
      </c>
      <c r="C1943" s="40" t="s">
        <v>88</v>
      </c>
      <c r="D1943" s="35">
        <v>45642</v>
      </c>
    </row>
    <row r="1944" spans="1:18" x14ac:dyDescent="0.3">
      <c r="A1944" s="57" t="str">
        <f t="shared" si="37"/>
        <v>00043045642</v>
      </c>
      <c r="B1944" s="37" t="s">
        <v>771</v>
      </c>
      <c r="C1944" s="40" t="s">
        <v>768</v>
      </c>
      <c r="D1944" s="35">
        <v>45642</v>
      </c>
    </row>
    <row r="1945" spans="1:18" ht="14.4" x14ac:dyDescent="0.3">
      <c r="A1945" s="57" t="str">
        <f t="shared" si="37"/>
        <v>006001645642</v>
      </c>
      <c r="B1945" s="37" t="s">
        <v>148</v>
      </c>
      <c r="C1945" s="40" t="s">
        <v>586</v>
      </c>
      <c r="D1945" s="35">
        <v>45642</v>
      </c>
      <c r="E1945" s="71">
        <v>12000</v>
      </c>
      <c r="F1945" s="107">
        <f>VLOOKUP(B1945,Precios!$A$5:J26112,10,0)</f>
        <v>424.32</v>
      </c>
      <c r="G1945" s="107">
        <f>+E1945*F1945</f>
        <v>5091840</v>
      </c>
      <c r="I1945" s="110" t="s">
        <v>1000</v>
      </c>
      <c r="J1945" s="110" t="s">
        <v>1109</v>
      </c>
      <c r="K1945" s="75"/>
      <c r="L1945" s="7" t="s">
        <v>747</v>
      </c>
      <c r="M1945" s="7" t="s">
        <v>1497</v>
      </c>
      <c r="N1945" s="112">
        <v>30</v>
      </c>
      <c r="O1945" s="113">
        <f>+N1945+D1945</f>
        <v>45672</v>
      </c>
      <c r="P1945" s="117">
        <f>+WEEKDAY(O1945)</f>
        <v>4</v>
      </c>
      <c r="Q1945" s="116">
        <f>+IF(P1945&gt;5,WEEKNUM(O1945)+1,WEEKNUM(O1945))</f>
        <v>3</v>
      </c>
      <c r="R1945" s="116">
        <f>+YEAR(O1945)</f>
        <v>2025</v>
      </c>
    </row>
    <row r="1946" spans="1:18" ht="14.4" x14ac:dyDescent="0.3">
      <c r="A1946" s="57" t="str">
        <f t="shared" si="37"/>
        <v>00038845642</v>
      </c>
      <c r="B1946" s="37" t="s">
        <v>683</v>
      </c>
      <c r="C1946" s="40" t="s">
        <v>688</v>
      </c>
      <c r="D1946" s="35">
        <v>45642</v>
      </c>
      <c r="E1946" s="71">
        <v>2000</v>
      </c>
      <c r="F1946" s="107">
        <f>VLOOKUP(B1946,Precios!$A$5:J26114,10,0)</f>
        <v>527.28390000000002</v>
      </c>
      <c r="G1946" s="107">
        <f>+E1946*F1946</f>
        <v>1054567.8</v>
      </c>
      <c r="I1946" s="110" t="s">
        <v>1000</v>
      </c>
      <c r="J1946" s="110" t="s">
        <v>1109</v>
      </c>
      <c r="K1946" s="75"/>
      <c r="L1946" s="7" t="s">
        <v>747</v>
      </c>
      <c r="M1946" s="7" t="s">
        <v>1497</v>
      </c>
      <c r="N1946" s="112">
        <v>30</v>
      </c>
      <c r="O1946" s="113">
        <f>+N1946+D1946</f>
        <v>45672</v>
      </c>
      <c r="P1946" s="117">
        <f>+WEEKDAY(O1946)</f>
        <v>4</v>
      </c>
      <c r="Q1946" s="116">
        <f>+IF(P1946&gt;5,WEEKNUM(O1946)+1,WEEKNUM(O1946))</f>
        <v>3</v>
      </c>
      <c r="R1946" s="116">
        <f>+YEAR(O1946)</f>
        <v>2025</v>
      </c>
    </row>
    <row r="1947" spans="1:18" x14ac:dyDescent="0.3">
      <c r="A1947" s="57" t="str">
        <f t="shared" si="37"/>
        <v>011012045642</v>
      </c>
      <c r="B1947" s="37" t="s">
        <v>132</v>
      </c>
      <c r="C1947" s="40" t="s">
        <v>59</v>
      </c>
      <c r="D1947" s="35">
        <v>45642</v>
      </c>
    </row>
    <row r="1948" spans="1:18" x14ac:dyDescent="0.3">
      <c r="A1948" s="57" t="str">
        <f t="shared" si="37"/>
        <v>00012745642</v>
      </c>
      <c r="B1948" s="37" t="s">
        <v>275</v>
      </c>
      <c r="C1948" s="40" t="s">
        <v>1339</v>
      </c>
      <c r="D1948" s="35">
        <v>45642</v>
      </c>
    </row>
    <row r="1949" spans="1:18" x14ac:dyDescent="0.3">
      <c r="A1949" s="57" t="str">
        <f t="shared" si="37"/>
        <v>00042845642</v>
      </c>
      <c r="B1949" s="37" t="s">
        <v>767</v>
      </c>
      <c r="C1949" s="40" t="s">
        <v>762</v>
      </c>
      <c r="D1949" s="35">
        <v>45642</v>
      </c>
    </row>
    <row r="1950" spans="1:18" x14ac:dyDescent="0.3">
      <c r="A1950" s="57" t="str">
        <f t="shared" si="37"/>
        <v>00042745642</v>
      </c>
      <c r="B1950" s="37" t="s">
        <v>780</v>
      </c>
      <c r="C1950" s="40" t="s">
        <v>792</v>
      </c>
      <c r="D1950" s="35">
        <v>45642</v>
      </c>
    </row>
    <row r="1951" spans="1:18" x14ac:dyDescent="0.3">
      <c r="A1951" s="57" t="str">
        <f t="shared" si="37"/>
        <v>00042645642</v>
      </c>
      <c r="B1951" s="37" t="s">
        <v>766</v>
      </c>
      <c r="C1951" s="40" t="s">
        <v>761</v>
      </c>
      <c r="D1951" s="35">
        <v>45642</v>
      </c>
    </row>
    <row r="1952" spans="1:18" x14ac:dyDescent="0.3">
      <c r="A1952" s="57" t="str">
        <f t="shared" si="37"/>
        <v>00042945642</v>
      </c>
      <c r="B1952" s="37" t="s">
        <v>782</v>
      </c>
      <c r="C1952" s="40" t="s">
        <v>793</v>
      </c>
      <c r="D1952" s="35">
        <v>45642</v>
      </c>
    </row>
    <row r="1953" spans="1:18" x14ac:dyDescent="0.3">
      <c r="A1953" s="57" t="str">
        <f t="shared" si="37"/>
        <v>00011345642</v>
      </c>
      <c r="B1953" s="37" t="s">
        <v>280</v>
      </c>
      <c r="C1953" s="40" t="s">
        <v>26</v>
      </c>
      <c r="D1953" s="35">
        <v>45642</v>
      </c>
    </row>
    <row r="1954" spans="1:18" x14ac:dyDescent="0.3">
      <c r="A1954" s="57" t="str">
        <f t="shared" ref="A1954:A2017" si="38">+TRIM(B1954)&amp;D1954</f>
        <v>007001045642</v>
      </c>
      <c r="B1954" s="37" t="s">
        <v>143</v>
      </c>
      <c r="C1954" s="40" t="s">
        <v>50</v>
      </c>
      <c r="D1954" s="35">
        <v>45642</v>
      </c>
    </row>
    <row r="1955" spans="1:18" ht="14.4" x14ac:dyDescent="0.3">
      <c r="A1955" s="57" t="str">
        <f t="shared" si="38"/>
        <v>00046145642</v>
      </c>
      <c r="B1955" s="37" t="s">
        <v>856</v>
      </c>
      <c r="C1955" s="40" t="s">
        <v>842</v>
      </c>
      <c r="D1955" s="35">
        <v>45642</v>
      </c>
      <c r="E1955" s="71">
        <v>3000</v>
      </c>
      <c r="F1955" s="107">
        <f>VLOOKUP(B1955,Precios!$A$5:J26123,10,0)</f>
        <v>5366.7129999999997</v>
      </c>
      <c r="G1955" s="107">
        <f>+E1955*F1955</f>
        <v>16100139</v>
      </c>
      <c r="I1955" s="110" t="s">
        <v>1000</v>
      </c>
      <c r="J1955" s="110" t="s">
        <v>1109</v>
      </c>
      <c r="K1955" s="75"/>
      <c r="L1955" s="7" t="s">
        <v>1984</v>
      </c>
      <c r="M1955" s="7" t="s">
        <v>1985</v>
      </c>
      <c r="N1955" s="112">
        <v>45</v>
      </c>
      <c r="O1955" s="113">
        <f>+N1955+D1955</f>
        <v>45687</v>
      </c>
      <c r="P1955" s="117">
        <f>+WEEKDAY(O1955)</f>
        <v>5</v>
      </c>
      <c r="Q1955" s="116">
        <f>+IF(P1955&gt;5,WEEKNUM(O1955)+1,WEEKNUM(O1955))</f>
        <v>5</v>
      </c>
      <c r="R1955" s="116">
        <f>+YEAR(O1955)</f>
        <v>2025</v>
      </c>
    </row>
    <row r="1956" spans="1:18" x14ac:dyDescent="0.3">
      <c r="A1956" s="57" t="str">
        <f t="shared" si="38"/>
        <v>007000545642</v>
      </c>
      <c r="B1956" s="37" t="s">
        <v>897</v>
      </c>
      <c r="C1956" s="40" t="s">
        <v>1420</v>
      </c>
      <c r="D1956" s="35">
        <v>45642</v>
      </c>
    </row>
    <row r="1957" spans="1:18" x14ac:dyDescent="0.3">
      <c r="A1957" s="57" t="str">
        <f t="shared" si="38"/>
        <v>00020945642</v>
      </c>
      <c r="B1957" s="37" t="s">
        <v>256</v>
      </c>
      <c r="C1957" s="40" t="s">
        <v>255</v>
      </c>
      <c r="D1957" s="35">
        <v>45642</v>
      </c>
    </row>
    <row r="1958" spans="1:18" x14ac:dyDescent="0.3">
      <c r="A1958" s="57" t="str">
        <f t="shared" si="38"/>
        <v>00035245642</v>
      </c>
      <c r="B1958" s="37" t="s">
        <v>178</v>
      </c>
      <c r="C1958" s="40" t="s">
        <v>351</v>
      </c>
      <c r="D1958" s="35">
        <v>45642</v>
      </c>
    </row>
    <row r="1959" spans="1:18" x14ac:dyDescent="0.3">
      <c r="A1959" s="57" t="str">
        <f t="shared" si="38"/>
        <v>00034045642</v>
      </c>
      <c r="B1959" s="37" t="s">
        <v>189</v>
      </c>
      <c r="C1959" s="40" t="s">
        <v>57</v>
      </c>
      <c r="D1959" s="35">
        <v>45642</v>
      </c>
    </row>
    <row r="1960" spans="1:18" x14ac:dyDescent="0.3">
      <c r="A1960" s="57" t="str">
        <f t="shared" si="38"/>
        <v>00017045642</v>
      </c>
      <c r="B1960" s="37" t="s">
        <v>273</v>
      </c>
      <c r="C1960" s="40" t="s">
        <v>27</v>
      </c>
      <c r="D1960" s="35">
        <v>45642</v>
      </c>
    </row>
    <row r="1961" spans="1:18" x14ac:dyDescent="0.3">
      <c r="A1961" s="57" t="str">
        <f t="shared" si="38"/>
        <v>00040345642</v>
      </c>
      <c r="B1961" s="37" t="s">
        <v>716</v>
      </c>
      <c r="C1961" s="40" t="s">
        <v>732</v>
      </c>
      <c r="D1961" s="35">
        <v>45642</v>
      </c>
    </row>
    <row r="1962" spans="1:18" x14ac:dyDescent="0.3">
      <c r="A1962" s="57" t="str">
        <f t="shared" si="38"/>
        <v>011005445642</v>
      </c>
      <c r="B1962" s="37" t="s">
        <v>134</v>
      </c>
      <c r="C1962" s="40" t="s">
        <v>441</v>
      </c>
      <c r="D1962" s="35">
        <v>45642</v>
      </c>
    </row>
    <row r="1963" spans="1:18" x14ac:dyDescent="0.3">
      <c r="A1963" s="57" t="str">
        <f t="shared" si="38"/>
        <v>00040845642</v>
      </c>
      <c r="B1963" s="37" t="s">
        <v>747</v>
      </c>
      <c r="C1963" s="40" t="s">
        <v>736</v>
      </c>
      <c r="D1963" s="35">
        <v>45642</v>
      </c>
    </row>
    <row r="1964" spans="1:18" x14ac:dyDescent="0.3">
      <c r="A1964" s="57" t="str">
        <f t="shared" si="38"/>
        <v>0000245642</v>
      </c>
      <c r="B1964" s="37" t="s">
        <v>692</v>
      </c>
      <c r="C1964" s="40" t="s">
        <v>693</v>
      </c>
      <c r="D1964" s="35">
        <v>45642</v>
      </c>
    </row>
    <row r="1965" spans="1:18" x14ac:dyDescent="0.3">
      <c r="A1965" s="57" t="str">
        <f t="shared" si="38"/>
        <v>00023845642</v>
      </c>
      <c r="B1965" s="37" t="s">
        <v>249</v>
      </c>
      <c r="C1965" s="40" t="s">
        <v>78</v>
      </c>
      <c r="D1965" s="35">
        <v>45642</v>
      </c>
    </row>
    <row r="1966" spans="1:18" x14ac:dyDescent="0.3">
      <c r="A1966" s="57" t="str">
        <f t="shared" si="38"/>
        <v>00034345642</v>
      </c>
      <c r="B1966" s="37" t="s">
        <v>187</v>
      </c>
      <c r="C1966" s="40" t="s">
        <v>34</v>
      </c>
      <c r="D1966" s="35">
        <v>45642</v>
      </c>
    </row>
    <row r="1967" spans="1:18" x14ac:dyDescent="0.3">
      <c r="A1967" s="57" t="str">
        <f t="shared" si="38"/>
        <v>00034445642</v>
      </c>
      <c r="B1967" s="37" t="s">
        <v>186</v>
      </c>
      <c r="C1967" s="40" t="s">
        <v>347</v>
      </c>
      <c r="D1967" s="35">
        <v>45642</v>
      </c>
    </row>
    <row r="1968" spans="1:18" x14ac:dyDescent="0.3">
      <c r="A1968" s="57" t="str">
        <f t="shared" si="38"/>
        <v>00035545642</v>
      </c>
      <c r="B1968" s="37" t="s">
        <v>176</v>
      </c>
      <c r="C1968" s="40" t="s">
        <v>38</v>
      </c>
      <c r="D1968" s="35">
        <v>45642</v>
      </c>
    </row>
    <row r="1969" spans="1:18" x14ac:dyDescent="0.3">
      <c r="A1969" s="57" t="str">
        <f t="shared" si="38"/>
        <v>00036545642</v>
      </c>
      <c r="B1969" s="37" t="s">
        <v>320</v>
      </c>
      <c r="C1969" s="40" t="s">
        <v>354</v>
      </c>
      <c r="D1969" s="35">
        <v>45642</v>
      </c>
    </row>
    <row r="1970" spans="1:18" x14ac:dyDescent="0.3">
      <c r="A1970" s="57" t="str">
        <f t="shared" si="38"/>
        <v>004001845642</v>
      </c>
      <c r="B1970" s="37" t="s">
        <v>152</v>
      </c>
      <c r="C1970" s="40" t="s">
        <v>58</v>
      </c>
      <c r="D1970" s="35">
        <v>45642</v>
      </c>
    </row>
    <row r="1971" spans="1:18" x14ac:dyDescent="0.3">
      <c r="A1971" s="57" t="str">
        <f t="shared" si="38"/>
        <v>004000545642</v>
      </c>
      <c r="B1971" s="37" t="s">
        <v>155</v>
      </c>
      <c r="C1971" s="40" t="s">
        <v>45</v>
      </c>
      <c r="D1971" s="35">
        <v>45642</v>
      </c>
    </row>
    <row r="1972" spans="1:18" x14ac:dyDescent="0.3">
      <c r="A1972" s="57" t="str">
        <f t="shared" si="38"/>
        <v>004000645642</v>
      </c>
      <c r="B1972" s="37" t="s">
        <v>658</v>
      </c>
      <c r="C1972" s="40" t="s">
        <v>647</v>
      </c>
      <c r="D1972" s="35">
        <v>45642</v>
      </c>
    </row>
    <row r="1973" spans="1:18" x14ac:dyDescent="0.3">
      <c r="A1973" s="57" t="str">
        <f t="shared" si="38"/>
        <v>004001045642</v>
      </c>
      <c r="B1973" s="37" t="s">
        <v>659</v>
      </c>
      <c r="C1973" s="40" t="s">
        <v>671</v>
      </c>
      <c r="D1973" s="35">
        <v>45642</v>
      </c>
    </row>
    <row r="1974" spans="1:18" x14ac:dyDescent="0.3">
      <c r="A1974" s="57" t="str">
        <f t="shared" si="38"/>
        <v>004001145642</v>
      </c>
      <c r="B1974" s="37" t="s">
        <v>660</v>
      </c>
      <c r="C1974" s="40" t="s">
        <v>649</v>
      </c>
      <c r="D1974" s="35">
        <v>45642</v>
      </c>
    </row>
    <row r="1975" spans="1:18" x14ac:dyDescent="0.3">
      <c r="A1975" s="57" t="str">
        <f t="shared" si="38"/>
        <v>00034545642</v>
      </c>
      <c r="B1975" s="37" t="s">
        <v>185</v>
      </c>
      <c r="C1975" s="40" t="s">
        <v>888</v>
      </c>
      <c r="D1975" s="35">
        <v>45642</v>
      </c>
    </row>
    <row r="1976" spans="1:18" x14ac:dyDescent="0.3">
      <c r="A1976" s="57" t="str">
        <f t="shared" si="38"/>
        <v>004000145642</v>
      </c>
      <c r="B1976" s="37" t="s">
        <v>828</v>
      </c>
      <c r="C1976" s="40" t="s">
        <v>852</v>
      </c>
      <c r="D1976" s="35">
        <v>45642</v>
      </c>
    </row>
    <row r="1977" spans="1:18" x14ac:dyDescent="0.3">
      <c r="A1977" s="57" t="str">
        <f t="shared" si="38"/>
        <v>004000445642</v>
      </c>
      <c r="B1977" s="37" t="s">
        <v>657</v>
      </c>
      <c r="C1977" s="40" t="s">
        <v>646</v>
      </c>
      <c r="D1977" s="35">
        <v>45642</v>
      </c>
    </row>
    <row r="1978" spans="1:18" x14ac:dyDescent="0.3">
      <c r="A1978" s="57" t="str">
        <f t="shared" si="38"/>
        <v>00047745642</v>
      </c>
      <c r="B1978" s="37" t="s">
        <v>904</v>
      </c>
      <c r="C1978" s="40" t="s">
        <v>893</v>
      </c>
      <c r="D1978" s="35">
        <v>45642</v>
      </c>
    </row>
    <row r="1979" spans="1:18" x14ac:dyDescent="0.3">
      <c r="A1979" s="57" t="str">
        <f t="shared" si="38"/>
        <v>00042045642</v>
      </c>
      <c r="B1979" s="37" t="s">
        <v>752</v>
      </c>
      <c r="C1979" s="40" t="s">
        <v>755</v>
      </c>
      <c r="D1979" s="35">
        <v>45642</v>
      </c>
    </row>
    <row r="1980" spans="1:18" x14ac:dyDescent="0.3">
      <c r="A1980" s="57" t="str">
        <f t="shared" si="38"/>
        <v>004000745642</v>
      </c>
      <c r="B1980" s="37" t="s">
        <v>153</v>
      </c>
      <c r="C1980" s="40" t="s">
        <v>46</v>
      </c>
      <c r="D1980" s="35">
        <v>45642</v>
      </c>
    </row>
    <row r="1981" spans="1:18" ht="14.4" x14ac:dyDescent="0.3">
      <c r="A1981" s="57" t="str">
        <f t="shared" si="38"/>
        <v>00037245642</v>
      </c>
      <c r="B1981" s="37" t="s">
        <v>599</v>
      </c>
      <c r="C1981" s="40" t="s">
        <v>982</v>
      </c>
      <c r="D1981" s="35">
        <v>45642</v>
      </c>
      <c r="E1981" s="71">
        <f>16*900</f>
        <v>14400</v>
      </c>
      <c r="F1981" s="107">
        <f>VLOOKUP(B1981,Precios!$A$5:J26190,10,0)</f>
        <v>1189.8050999999998</v>
      </c>
      <c r="G1981" s="107">
        <f>+E1981*F1981</f>
        <v>17133193.439999998</v>
      </c>
      <c r="H1981" s="34" t="s">
        <v>2330</v>
      </c>
      <c r="I1981" s="57" t="s">
        <v>999</v>
      </c>
      <c r="J1981" s="57" t="s">
        <v>1107</v>
      </c>
      <c r="K1981" s="75"/>
      <c r="L1981" s="114" t="s">
        <v>1085</v>
      </c>
      <c r="M1981" s="114" t="s">
        <v>1086</v>
      </c>
      <c r="N1981" s="112">
        <v>45</v>
      </c>
      <c r="O1981" s="113">
        <f>+N1981+D1981</f>
        <v>45687</v>
      </c>
      <c r="P1981" s="117">
        <f>+WEEKDAY(O1981)</f>
        <v>5</v>
      </c>
      <c r="Q1981" s="116">
        <f>+IF(P1981&gt;5,WEEKNUM(O1981)+1,WEEKNUM(O1981))</f>
        <v>5</v>
      </c>
      <c r="R1981" s="116">
        <f>+YEAR(O1981)</f>
        <v>2025</v>
      </c>
    </row>
    <row r="1982" spans="1:18" x14ac:dyDescent="0.3">
      <c r="A1982" s="57" t="str">
        <f t="shared" si="38"/>
        <v>00046245642</v>
      </c>
      <c r="B1982" s="37" t="s">
        <v>895</v>
      </c>
      <c r="C1982" s="40" t="s">
        <v>983</v>
      </c>
      <c r="D1982" s="35">
        <v>45642</v>
      </c>
    </row>
    <row r="1983" spans="1:18" x14ac:dyDescent="0.3">
      <c r="A1983" s="57" t="str">
        <f t="shared" si="38"/>
        <v>00027345642</v>
      </c>
      <c r="B1983" s="37" t="s">
        <v>238</v>
      </c>
      <c r="C1983" s="40" t="s">
        <v>82</v>
      </c>
      <c r="D1983" s="35">
        <v>45642</v>
      </c>
    </row>
    <row r="1984" spans="1:18" x14ac:dyDescent="0.3">
      <c r="A1984" s="57" t="str">
        <f t="shared" si="38"/>
        <v>00017245642</v>
      </c>
      <c r="B1984" s="37" t="s">
        <v>270</v>
      </c>
      <c r="C1984" s="40" t="s">
        <v>315</v>
      </c>
      <c r="D1984" s="35">
        <v>45642</v>
      </c>
    </row>
    <row r="1985" spans="1:18" ht="14.4" x14ac:dyDescent="0.3">
      <c r="A1985" s="57" t="str">
        <f t="shared" si="38"/>
        <v>009003045642</v>
      </c>
      <c r="B1985" s="37" t="s">
        <v>137</v>
      </c>
      <c r="C1985" s="40" t="s">
        <v>52</v>
      </c>
      <c r="D1985" s="35">
        <v>45642</v>
      </c>
      <c r="E1985" s="71">
        <f>4*800</f>
        <v>3200</v>
      </c>
      <c r="F1985" s="107">
        <f>VLOOKUP(B1985,Precios!$A$5:J25977,10,0)</f>
        <v>1768</v>
      </c>
      <c r="G1985" s="107">
        <f>+E1985*F1985</f>
        <v>5657600</v>
      </c>
      <c r="I1985" s="110" t="s">
        <v>1000</v>
      </c>
      <c r="J1985" s="110" t="s">
        <v>1109</v>
      </c>
      <c r="L1985" s="114" t="s">
        <v>1064</v>
      </c>
      <c r="M1985" s="114" t="s">
        <v>1065</v>
      </c>
      <c r="N1985" s="112">
        <v>30</v>
      </c>
      <c r="O1985" s="113">
        <f>+N1985+D1985</f>
        <v>45672</v>
      </c>
      <c r="P1985" s="117">
        <f>+WEEKDAY(O1985)</f>
        <v>4</v>
      </c>
      <c r="Q1985" s="116">
        <f>+IF(P1985&gt;5,WEEKNUM(O1985)+1,WEEKNUM(O1985))</f>
        <v>3</v>
      </c>
      <c r="R1985" s="116">
        <f>+YEAR(O1985)</f>
        <v>2025</v>
      </c>
    </row>
    <row r="1986" spans="1:18" x14ac:dyDescent="0.3">
      <c r="A1986" s="57" t="str">
        <f t="shared" si="38"/>
        <v>009000645642</v>
      </c>
      <c r="B1986" s="37" t="s">
        <v>139</v>
      </c>
      <c r="C1986" s="40" t="s">
        <v>51</v>
      </c>
      <c r="D1986" s="35">
        <v>45642</v>
      </c>
    </row>
    <row r="1987" spans="1:18" x14ac:dyDescent="0.3">
      <c r="A1987" s="57" t="str">
        <f t="shared" si="38"/>
        <v>009002645642</v>
      </c>
      <c r="B1987" s="37" t="s">
        <v>666</v>
      </c>
      <c r="C1987" s="40" t="s">
        <v>672</v>
      </c>
      <c r="D1987" s="35">
        <v>45642</v>
      </c>
    </row>
    <row r="1988" spans="1:18" x14ac:dyDescent="0.3">
      <c r="A1988" s="57" t="str">
        <f t="shared" si="38"/>
        <v>005000945642</v>
      </c>
      <c r="B1988" s="37" t="s">
        <v>379</v>
      </c>
      <c r="C1988" s="40" t="s">
        <v>355</v>
      </c>
      <c r="D1988" s="35">
        <v>45642</v>
      </c>
    </row>
    <row r="1989" spans="1:18" x14ac:dyDescent="0.3">
      <c r="A1989" s="57" t="str">
        <f t="shared" si="38"/>
        <v>009000345642</v>
      </c>
      <c r="B1989" s="37" t="s">
        <v>638</v>
      </c>
      <c r="C1989" s="40" t="s">
        <v>1202</v>
      </c>
      <c r="D1989" s="35">
        <v>45642</v>
      </c>
    </row>
    <row r="1990" spans="1:18" x14ac:dyDescent="0.3">
      <c r="A1990" s="57" t="str">
        <f t="shared" si="38"/>
        <v>0005270145642</v>
      </c>
      <c r="B1990" s="37" t="s">
        <v>1257</v>
      </c>
      <c r="C1990" s="40" t="s">
        <v>1258</v>
      </c>
      <c r="D1990" s="35">
        <v>45642</v>
      </c>
    </row>
    <row r="1991" spans="1:18" x14ac:dyDescent="0.3">
      <c r="A1991" s="57" t="str">
        <f t="shared" si="38"/>
        <v>00049645642</v>
      </c>
      <c r="B1991" s="37" t="s">
        <v>971</v>
      </c>
      <c r="C1991" s="40" t="s">
        <v>969</v>
      </c>
      <c r="D1991" s="35">
        <v>45642</v>
      </c>
    </row>
    <row r="1992" spans="1:18" x14ac:dyDescent="0.3">
      <c r="A1992" s="57" t="str">
        <f t="shared" si="38"/>
        <v>00053045642</v>
      </c>
      <c r="B1992" s="37" t="s">
        <v>1206</v>
      </c>
      <c r="C1992" s="40" t="s">
        <v>1207</v>
      </c>
      <c r="D1992" s="35">
        <v>45642</v>
      </c>
    </row>
    <row r="1993" spans="1:18" x14ac:dyDescent="0.3">
      <c r="A1993" s="57" t="str">
        <f t="shared" si="38"/>
        <v>0004520345642</v>
      </c>
      <c r="B1993" s="37" t="s">
        <v>1253</v>
      </c>
      <c r="C1993" s="40" t="s">
        <v>990</v>
      </c>
      <c r="D1993" s="35">
        <v>45642</v>
      </c>
    </row>
    <row r="1994" spans="1:18" x14ac:dyDescent="0.3">
      <c r="A1994" s="57" t="str">
        <f t="shared" si="38"/>
        <v>0004790245642</v>
      </c>
      <c r="B1994" s="37" t="s">
        <v>1288</v>
      </c>
      <c r="C1994" s="40" t="s">
        <v>878</v>
      </c>
      <c r="D1994" s="35">
        <v>45642</v>
      </c>
    </row>
    <row r="1995" spans="1:18" x14ac:dyDescent="0.3">
      <c r="A1995" s="57" t="str">
        <f t="shared" si="38"/>
        <v>00052445642</v>
      </c>
      <c r="B1995" s="37" t="s">
        <v>997</v>
      </c>
      <c r="C1995" s="40" t="s">
        <v>998</v>
      </c>
      <c r="D1995" s="35">
        <v>45642</v>
      </c>
    </row>
    <row r="1996" spans="1:18" x14ac:dyDescent="0.3">
      <c r="A1996" s="57" t="str">
        <f t="shared" si="38"/>
        <v>00043445642</v>
      </c>
      <c r="B1996" s="37" t="s">
        <v>1018</v>
      </c>
      <c r="C1996" s="40" t="s">
        <v>1019</v>
      </c>
      <c r="D1996" s="35">
        <v>45642</v>
      </c>
    </row>
    <row r="1997" spans="1:18" x14ac:dyDescent="0.3">
      <c r="A1997" s="57" t="str">
        <f t="shared" si="38"/>
        <v>00001045642</v>
      </c>
      <c r="B1997" s="37" t="s">
        <v>1004</v>
      </c>
      <c r="C1997" s="40" t="s">
        <v>1498</v>
      </c>
      <c r="D1997" s="35">
        <v>45642</v>
      </c>
    </row>
    <row r="1998" spans="1:18" x14ac:dyDescent="0.3">
      <c r="A1998" s="57" t="str">
        <f t="shared" si="38"/>
        <v>0003600345642</v>
      </c>
      <c r="B1998" s="37" t="s">
        <v>1499</v>
      </c>
      <c r="C1998" s="40" t="s">
        <v>87</v>
      </c>
      <c r="D1998" s="35">
        <v>45642</v>
      </c>
    </row>
    <row r="1999" spans="1:18" x14ac:dyDescent="0.3">
      <c r="A1999" s="57" t="str">
        <f t="shared" si="38"/>
        <v>0003610245642</v>
      </c>
      <c r="B1999" s="37" t="s">
        <v>1501</v>
      </c>
      <c r="C1999" s="40" t="s">
        <v>40</v>
      </c>
      <c r="D1999" s="35">
        <v>45642</v>
      </c>
    </row>
    <row r="2000" spans="1:18" x14ac:dyDescent="0.3">
      <c r="A2000" s="57" t="str">
        <f t="shared" si="38"/>
        <v>10008745642</v>
      </c>
      <c r="B2000" s="37" t="s">
        <v>1022</v>
      </c>
      <c r="C2000" s="40" t="s">
        <v>1503</v>
      </c>
      <c r="D2000" s="35">
        <v>45642</v>
      </c>
    </row>
    <row r="2001" spans="1:18" x14ac:dyDescent="0.3">
      <c r="A2001" s="57" t="str">
        <f t="shared" si="38"/>
        <v>0003620245642</v>
      </c>
      <c r="B2001" s="37" t="s">
        <v>1504</v>
      </c>
      <c r="C2001" s="336" t="s">
        <v>41</v>
      </c>
      <c r="D2001" s="35">
        <v>45642</v>
      </c>
    </row>
    <row r="2002" spans="1:18" x14ac:dyDescent="0.3">
      <c r="A2002" s="57" t="str">
        <f t="shared" si="38"/>
        <v>PACK0680345642</v>
      </c>
      <c r="B2002" s="37" t="s">
        <v>1479</v>
      </c>
      <c r="C2002" s="40" t="s">
        <v>89</v>
      </c>
      <c r="D2002" s="35">
        <v>45642</v>
      </c>
    </row>
    <row r="2003" spans="1:18" x14ac:dyDescent="0.3">
      <c r="A2003" s="57" t="str">
        <f t="shared" si="38"/>
        <v>0004230145642</v>
      </c>
      <c r="B2003" s="37" t="s">
        <v>1473</v>
      </c>
      <c r="C2003" s="40" t="s">
        <v>769</v>
      </c>
      <c r="D2003" s="35">
        <v>45642</v>
      </c>
    </row>
    <row r="2004" spans="1:18" x14ac:dyDescent="0.3">
      <c r="A2004" s="57" t="str">
        <f t="shared" si="38"/>
        <v>0003150245642</v>
      </c>
      <c r="B2004" s="37" t="s">
        <v>1513</v>
      </c>
      <c r="C2004" s="40" t="s">
        <v>83</v>
      </c>
      <c r="D2004" s="35">
        <v>45642</v>
      </c>
    </row>
    <row r="2005" spans="1:18" x14ac:dyDescent="0.3">
      <c r="A2005" s="57" t="str">
        <f t="shared" si="38"/>
        <v>0003160245642</v>
      </c>
      <c r="B2005" s="37" t="s">
        <v>1514</v>
      </c>
      <c r="C2005" s="40" t="s">
        <v>84</v>
      </c>
      <c r="D2005" s="35">
        <v>45642</v>
      </c>
    </row>
    <row r="2006" spans="1:18" x14ac:dyDescent="0.3">
      <c r="A2006" s="57" t="str">
        <f t="shared" si="38"/>
        <v>PACK0670345642</v>
      </c>
      <c r="B2006" s="37" t="s">
        <v>1480</v>
      </c>
      <c r="C2006" s="40" t="s">
        <v>113</v>
      </c>
      <c r="D2006" s="35">
        <v>45642</v>
      </c>
    </row>
    <row r="2007" spans="1:18" x14ac:dyDescent="0.3">
      <c r="A2007" s="57" t="str">
        <f t="shared" si="38"/>
        <v>0002780145642</v>
      </c>
      <c r="B2007" s="37" t="s">
        <v>1472</v>
      </c>
      <c r="C2007" s="40" t="s">
        <v>69</v>
      </c>
      <c r="D2007" s="35">
        <v>45642</v>
      </c>
    </row>
    <row r="2008" spans="1:18" x14ac:dyDescent="0.3">
      <c r="A2008" s="57" t="str">
        <f t="shared" si="38"/>
        <v>0002760145642</v>
      </c>
      <c r="B2008" s="37" t="s">
        <v>1471</v>
      </c>
      <c r="C2008" s="40" t="s">
        <v>67</v>
      </c>
      <c r="D2008" s="35">
        <v>45642</v>
      </c>
    </row>
    <row r="2009" spans="1:18" x14ac:dyDescent="0.3">
      <c r="A2009" s="57" t="str">
        <f t="shared" si="38"/>
        <v>0002790145642</v>
      </c>
      <c r="B2009" s="37" t="s">
        <v>1470</v>
      </c>
      <c r="C2009" s="40" t="s">
        <v>62</v>
      </c>
      <c r="D2009" s="35">
        <v>45642</v>
      </c>
    </row>
    <row r="2010" spans="1:18" x14ac:dyDescent="0.3">
      <c r="A2010" s="57" t="str">
        <f t="shared" si="38"/>
        <v>0011008945642</v>
      </c>
      <c r="B2010" s="37" t="s">
        <v>966</v>
      </c>
      <c r="C2010" s="40" t="s">
        <v>1828</v>
      </c>
      <c r="D2010" s="35">
        <v>45642</v>
      </c>
    </row>
    <row r="2011" spans="1:18" x14ac:dyDescent="0.3">
      <c r="A2011" s="57" t="str">
        <f t="shared" si="38"/>
        <v>0003630245642</v>
      </c>
      <c r="B2011" s="37" t="s">
        <v>1512</v>
      </c>
      <c r="C2011" s="40" t="s">
        <v>42</v>
      </c>
      <c r="D2011" s="35">
        <v>45642</v>
      </c>
    </row>
    <row r="2012" spans="1:18" x14ac:dyDescent="0.3">
      <c r="A2012" s="57" t="str">
        <f t="shared" si="38"/>
        <v>0004720345642</v>
      </c>
      <c r="B2012" s="37" t="s">
        <v>1336</v>
      </c>
      <c r="C2012" s="40" t="s">
        <v>1848</v>
      </c>
      <c r="D2012" s="35">
        <v>45642</v>
      </c>
    </row>
    <row r="2013" spans="1:18" x14ac:dyDescent="0.3">
      <c r="A2013" s="57" t="str">
        <f t="shared" si="38"/>
        <v>00054445642</v>
      </c>
      <c r="B2013" s="37" t="s">
        <v>1956</v>
      </c>
      <c r="C2013" s="40" t="s">
        <v>1957</v>
      </c>
      <c r="D2013" s="35">
        <v>45642</v>
      </c>
    </row>
    <row r="2014" spans="1:18" x14ac:dyDescent="0.3">
      <c r="A2014" s="57" t="str">
        <f t="shared" si="38"/>
        <v>00050045642</v>
      </c>
      <c r="B2014" s="37" t="s">
        <v>975</v>
      </c>
      <c r="C2014" s="40" t="s">
        <v>1413</v>
      </c>
      <c r="D2014" s="35">
        <v>45642</v>
      </c>
    </row>
    <row r="2015" spans="1:18" x14ac:dyDescent="0.3">
      <c r="A2015" s="57" t="str">
        <f t="shared" si="38"/>
        <v>00050145642</v>
      </c>
      <c r="B2015" s="37" t="s">
        <v>980</v>
      </c>
      <c r="C2015" s="40" t="s">
        <v>2151</v>
      </c>
      <c r="D2015" s="35">
        <v>45642</v>
      </c>
    </row>
    <row r="2016" spans="1:18" ht="14.4" x14ac:dyDescent="0.3">
      <c r="A2016" s="57" t="str">
        <f t="shared" si="38"/>
        <v>0003910345642</v>
      </c>
      <c r="B2016" s="37" t="s">
        <v>1296</v>
      </c>
      <c r="C2016" s="40" t="s">
        <v>687</v>
      </c>
      <c r="D2016" s="35">
        <v>45642</v>
      </c>
      <c r="E2016" s="71">
        <f>15*280</f>
        <v>4200</v>
      </c>
      <c r="F2016" s="107">
        <f>VLOOKUP(B2016,Precios!$A$5:J26223,10,0)</f>
        <v>932.18399999999997</v>
      </c>
      <c r="G2016" s="107">
        <f>+E2016*F2016</f>
        <v>3915172.8</v>
      </c>
      <c r="I2016" s="110" t="s">
        <v>1000</v>
      </c>
      <c r="J2016" s="110" t="s">
        <v>1109</v>
      </c>
      <c r="L2016" s="114" t="s">
        <v>1083</v>
      </c>
      <c r="M2016" s="114" t="s">
        <v>1084</v>
      </c>
      <c r="N2016" s="112">
        <v>45</v>
      </c>
      <c r="O2016" s="113">
        <f>+N2016+D2016</f>
        <v>45687</v>
      </c>
      <c r="P2016" s="117">
        <f>+WEEKDAY(O2016)</f>
        <v>5</v>
      </c>
      <c r="Q2016" s="116">
        <f>+IF(P2016&gt;5,WEEKNUM(O2016)+1,WEEKNUM(O2016))</f>
        <v>5</v>
      </c>
      <c r="R2016" s="116">
        <f>+YEAR(O2016)</f>
        <v>2025</v>
      </c>
    </row>
    <row r="2017" spans="1:18" x14ac:dyDescent="0.3">
      <c r="A2017" s="57" t="str">
        <f t="shared" si="38"/>
        <v>0004210145642</v>
      </c>
      <c r="B2017" s="37" t="s">
        <v>1448</v>
      </c>
      <c r="C2017" s="40" t="s">
        <v>758</v>
      </c>
      <c r="D2017" s="35">
        <v>45642</v>
      </c>
    </row>
    <row r="2018" spans="1:18" x14ac:dyDescent="0.3">
      <c r="A2018" s="57" t="str">
        <f t="shared" ref="A2018:A2081" si="39">+TRIM(B2018)&amp;D2018</f>
        <v>PACK0860345642</v>
      </c>
      <c r="B2018" s="37" t="s">
        <v>1774</v>
      </c>
      <c r="C2018" s="40" t="s">
        <v>322</v>
      </c>
      <c r="D2018" s="35">
        <v>45642</v>
      </c>
    </row>
    <row r="2019" spans="1:18" x14ac:dyDescent="0.3">
      <c r="A2019" s="57" t="str">
        <f t="shared" si="39"/>
        <v>00053645642</v>
      </c>
      <c r="B2019" s="37" t="s">
        <v>1845</v>
      </c>
      <c r="C2019" s="40" t="s">
        <v>1846</v>
      </c>
      <c r="D2019" s="35">
        <v>45642</v>
      </c>
    </row>
    <row r="2020" spans="1:18" x14ac:dyDescent="0.3">
      <c r="A2020" s="57" t="str">
        <f t="shared" si="39"/>
        <v>0005510045642</v>
      </c>
      <c r="B2020" s="37" t="s">
        <v>2020</v>
      </c>
      <c r="C2020" s="40" t="s">
        <v>2021</v>
      </c>
      <c r="D2020" s="35">
        <v>45642</v>
      </c>
    </row>
    <row r="2021" spans="1:18" x14ac:dyDescent="0.3">
      <c r="A2021" s="57" t="str">
        <f t="shared" si="39"/>
        <v>0005470045642</v>
      </c>
      <c r="B2021" s="37" t="s">
        <v>2023</v>
      </c>
      <c r="C2021" s="40" t="s">
        <v>2024</v>
      </c>
      <c r="D2021" s="35">
        <v>45642</v>
      </c>
    </row>
    <row r="2022" spans="1:18" x14ac:dyDescent="0.3">
      <c r="A2022" s="57" t="str">
        <f t="shared" si="39"/>
        <v>0005480045642</v>
      </c>
      <c r="B2022" s="37" t="s">
        <v>2026</v>
      </c>
      <c r="C2022" s="40" t="s">
        <v>2027</v>
      </c>
      <c r="D2022" s="35">
        <v>45642</v>
      </c>
    </row>
    <row r="2023" spans="1:18" x14ac:dyDescent="0.3">
      <c r="A2023" s="57" t="str">
        <f t="shared" si="39"/>
        <v>00054545642</v>
      </c>
      <c r="B2023" s="37" t="s">
        <v>1975</v>
      </c>
      <c r="C2023" s="40" t="s">
        <v>1976</v>
      </c>
      <c r="D2023" s="35">
        <v>45642</v>
      </c>
    </row>
    <row r="2024" spans="1:18" x14ac:dyDescent="0.3">
      <c r="A2024" s="57" t="str">
        <f t="shared" si="39"/>
        <v>00054745642</v>
      </c>
      <c r="B2024" s="37" t="s">
        <v>2036</v>
      </c>
      <c r="C2024" s="40" t="s">
        <v>2042</v>
      </c>
      <c r="D2024" s="35">
        <v>45642</v>
      </c>
    </row>
    <row r="2025" spans="1:18" x14ac:dyDescent="0.3">
      <c r="A2025" s="57" t="str">
        <f t="shared" si="39"/>
        <v>0003580145642</v>
      </c>
      <c r="B2025" s="37" t="s">
        <v>1474</v>
      </c>
      <c r="C2025" s="40" t="s">
        <v>171</v>
      </c>
      <c r="D2025" s="35">
        <v>45642</v>
      </c>
    </row>
    <row r="2026" spans="1:18" x14ac:dyDescent="0.3">
      <c r="A2026" s="57" t="str">
        <f t="shared" si="39"/>
        <v>0004220145642</v>
      </c>
      <c r="B2026" s="37" t="s">
        <v>1467</v>
      </c>
      <c r="C2026" s="40" t="s">
        <v>759</v>
      </c>
      <c r="D2026" s="35">
        <v>45642</v>
      </c>
    </row>
    <row r="2027" spans="1:18" x14ac:dyDescent="0.3">
      <c r="A2027" s="57" t="str">
        <f t="shared" si="39"/>
        <v>00035C45642</v>
      </c>
      <c r="B2027" s="37" t="s">
        <v>2098</v>
      </c>
      <c r="C2027" s="40" t="s">
        <v>2115</v>
      </c>
      <c r="D2027" s="35">
        <v>45642</v>
      </c>
    </row>
    <row r="2028" spans="1:18" ht="14.4" x14ac:dyDescent="0.3">
      <c r="A2028" s="57" t="str">
        <f t="shared" si="39"/>
        <v>00034C45642</v>
      </c>
      <c r="B2028" s="37" t="s">
        <v>2097</v>
      </c>
      <c r="C2028" s="40" t="s">
        <v>2125</v>
      </c>
      <c r="D2028" s="35">
        <v>45642</v>
      </c>
      <c r="E2028" s="71">
        <f>1575*2</f>
        <v>3150</v>
      </c>
      <c r="F2028" s="107">
        <f>VLOOKUP(B2028,Precios!$A$5:J26181,10,0)</f>
        <v>493.94620000000003</v>
      </c>
      <c r="G2028" s="107">
        <f>+E2028*F2028</f>
        <v>1555930.53</v>
      </c>
      <c r="I2028" s="110" t="s">
        <v>1000</v>
      </c>
      <c r="J2028" s="110" t="s">
        <v>1109</v>
      </c>
      <c r="K2028" s="75"/>
      <c r="L2028" s="114" t="s">
        <v>1083</v>
      </c>
      <c r="M2028" s="114" t="s">
        <v>1084</v>
      </c>
      <c r="N2028" s="112">
        <v>45</v>
      </c>
      <c r="O2028" s="113">
        <f>+N2028+D2028</f>
        <v>45687</v>
      </c>
      <c r="P2028" s="117">
        <f>+WEEKDAY(O2028)</f>
        <v>5</v>
      </c>
      <c r="Q2028" s="116">
        <f>+IF(P2028&gt;5,WEEKNUM(O2028)+1,WEEKNUM(O2028))</f>
        <v>5</v>
      </c>
      <c r="R2028" s="116">
        <f>+YEAR(O2028)</f>
        <v>2025</v>
      </c>
    </row>
    <row r="2029" spans="1:18" ht="14.4" x14ac:dyDescent="0.3">
      <c r="A2029" s="57" t="str">
        <f t="shared" si="39"/>
        <v>0003740345642</v>
      </c>
      <c r="B2029" s="37" t="s">
        <v>1466</v>
      </c>
      <c r="C2029" s="40" t="s">
        <v>841</v>
      </c>
      <c r="D2029" s="35">
        <v>45642</v>
      </c>
      <c r="E2029" s="71">
        <v>1000</v>
      </c>
      <c r="F2029" s="107">
        <f>VLOOKUP(B2029,Precios!$A$5:J26166,10,0)</f>
        <v>11011</v>
      </c>
      <c r="G2029" s="107">
        <f>+E2029*F2029</f>
        <v>11011000</v>
      </c>
      <c r="I2029" s="110" t="s">
        <v>1000</v>
      </c>
      <c r="J2029" s="110" t="s">
        <v>1109</v>
      </c>
      <c r="L2029" s="114" t="s">
        <v>1066</v>
      </c>
      <c r="M2029" s="114" t="s">
        <v>1067</v>
      </c>
      <c r="N2029" s="112">
        <v>40</v>
      </c>
      <c r="O2029" s="113">
        <f>+N2029+D2029</f>
        <v>45682</v>
      </c>
      <c r="P2029" s="117">
        <f>+WEEKDAY(O2029)</f>
        <v>7</v>
      </c>
      <c r="Q2029" s="116">
        <f>+IF(P2029&gt;5,WEEKNUM(O2029)+1,WEEKNUM(O2029))</f>
        <v>5</v>
      </c>
      <c r="R2029" s="116">
        <f>+YEAR(O2029)</f>
        <v>2025</v>
      </c>
    </row>
    <row r="2030" spans="1:18" x14ac:dyDescent="0.3">
      <c r="A2030" s="57" t="str">
        <f t="shared" si="39"/>
        <v>0003590145642</v>
      </c>
      <c r="B2030" s="37" t="s">
        <v>1475</v>
      </c>
      <c r="C2030" s="40" t="s">
        <v>352</v>
      </c>
      <c r="D2030" s="35">
        <v>45642</v>
      </c>
    </row>
    <row r="2031" spans="1:18" ht="14.4" x14ac:dyDescent="0.3">
      <c r="A2031" s="57" t="str">
        <f t="shared" si="39"/>
        <v>006000745642</v>
      </c>
      <c r="B2031" s="37" t="s">
        <v>661</v>
      </c>
      <c r="C2031" s="7" t="s">
        <v>1812</v>
      </c>
      <c r="D2031" s="35">
        <v>45642</v>
      </c>
    </row>
    <row r="2032" spans="1:18" x14ac:dyDescent="0.3">
      <c r="A2032" s="57" t="str">
        <f t="shared" si="39"/>
        <v>0005280145642</v>
      </c>
      <c r="B2032" s="37" t="s">
        <v>1248</v>
      </c>
      <c r="C2032" s="40" t="s">
        <v>1091</v>
      </c>
      <c r="D2032" s="35">
        <v>45642</v>
      </c>
    </row>
    <row r="2033" spans="1:18" x14ac:dyDescent="0.3">
      <c r="A2033" s="57" t="str">
        <f t="shared" si="39"/>
        <v>0003730445642</v>
      </c>
      <c r="B2033" s="37" t="s">
        <v>2144</v>
      </c>
      <c r="C2033" s="40" t="s">
        <v>597</v>
      </c>
      <c r="D2033" s="35">
        <v>45642</v>
      </c>
    </row>
    <row r="2034" spans="1:18" x14ac:dyDescent="0.3">
      <c r="A2034" s="57" t="str">
        <f t="shared" si="39"/>
        <v>0004640345642</v>
      </c>
      <c r="B2034" s="37" t="s">
        <v>1476</v>
      </c>
      <c r="C2034" s="40" t="s">
        <v>892</v>
      </c>
      <c r="D2034" s="35">
        <v>45642</v>
      </c>
    </row>
    <row r="2035" spans="1:18" x14ac:dyDescent="0.3">
      <c r="A2035" s="57" t="str">
        <f t="shared" si="39"/>
        <v>00054245642</v>
      </c>
      <c r="B2035" s="37" t="s">
        <v>1070</v>
      </c>
      <c r="C2035" s="40" t="s">
        <v>1955</v>
      </c>
      <c r="D2035" s="35">
        <v>45642</v>
      </c>
    </row>
    <row r="2036" spans="1:18" x14ac:dyDescent="0.3">
      <c r="A2036" s="57" t="str">
        <f t="shared" si="39"/>
        <v>0004710345642</v>
      </c>
      <c r="B2036" s="37" t="s">
        <v>1827</v>
      </c>
      <c r="C2036" s="40" t="s">
        <v>1511</v>
      </c>
      <c r="D2036" s="35">
        <v>45642</v>
      </c>
    </row>
    <row r="2037" spans="1:18" x14ac:dyDescent="0.3">
      <c r="A2037" s="57" t="str">
        <f t="shared" si="39"/>
        <v>000507-0345642</v>
      </c>
      <c r="B2037" s="37" t="s">
        <v>1240</v>
      </c>
      <c r="C2037" s="40" t="s">
        <v>1195</v>
      </c>
      <c r="D2037" s="35">
        <v>45642</v>
      </c>
    </row>
    <row r="2038" spans="1:18" x14ac:dyDescent="0.3">
      <c r="A2038" s="57" t="str">
        <f t="shared" si="39"/>
        <v>0003890245642</v>
      </c>
      <c r="B2038" s="37" t="s">
        <v>1449</v>
      </c>
      <c r="C2038" s="40" t="s">
        <v>689</v>
      </c>
      <c r="D2038" s="35">
        <v>45642</v>
      </c>
    </row>
    <row r="2039" spans="1:18" x14ac:dyDescent="0.3">
      <c r="A2039" s="57" t="str">
        <f t="shared" si="39"/>
        <v>0004790345642</v>
      </c>
      <c r="B2039" s="37" t="s">
        <v>2167</v>
      </c>
      <c r="C2039" s="40" t="s">
        <v>2168</v>
      </c>
      <c r="D2039" s="35">
        <v>45642</v>
      </c>
    </row>
    <row r="2040" spans="1:18" x14ac:dyDescent="0.3">
      <c r="A2040" s="57" t="str">
        <f t="shared" si="39"/>
        <v>0005490045642</v>
      </c>
      <c r="B2040" s="37" t="s">
        <v>2058</v>
      </c>
      <c r="C2040" s="40" t="s">
        <v>2059</v>
      </c>
      <c r="D2040" s="35">
        <v>45642</v>
      </c>
    </row>
    <row r="2041" spans="1:18" x14ac:dyDescent="0.3">
      <c r="A2041" s="57" t="str">
        <f t="shared" si="39"/>
        <v>00051145642</v>
      </c>
      <c r="B2041" s="37" t="s">
        <v>1314</v>
      </c>
      <c r="C2041" s="40" t="s">
        <v>1335</v>
      </c>
      <c r="D2041" s="35">
        <v>45642</v>
      </c>
    </row>
    <row r="2042" spans="1:18" x14ac:dyDescent="0.3">
      <c r="A2042" s="57" t="str">
        <f t="shared" si="39"/>
        <v>001000145649</v>
      </c>
      <c r="B2042" s="37" t="s">
        <v>161</v>
      </c>
      <c r="C2042" s="40" t="s">
        <v>43</v>
      </c>
      <c r="D2042" s="35">
        <v>45649</v>
      </c>
    </row>
    <row r="2043" spans="1:18" x14ac:dyDescent="0.3">
      <c r="A2043" s="57" t="str">
        <f t="shared" si="39"/>
        <v>00046345649</v>
      </c>
      <c r="B2043" s="37" t="s">
        <v>936</v>
      </c>
      <c r="C2043" s="40" t="s">
        <v>935</v>
      </c>
      <c r="D2043" s="35">
        <v>45649</v>
      </c>
    </row>
    <row r="2044" spans="1:18" x14ac:dyDescent="0.3">
      <c r="A2044" s="57" t="str">
        <f t="shared" si="39"/>
        <v>00037545649</v>
      </c>
      <c r="B2044" s="37" t="s">
        <v>602</v>
      </c>
      <c r="C2044" s="40" t="s">
        <v>603</v>
      </c>
      <c r="D2044" s="35">
        <v>45649</v>
      </c>
    </row>
    <row r="2045" spans="1:18" x14ac:dyDescent="0.3">
      <c r="A2045" s="57" t="str">
        <f t="shared" si="39"/>
        <v>00038645649</v>
      </c>
      <c r="B2045" s="37" t="s">
        <v>680</v>
      </c>
      <c r="C2045" s="40" t="s">
        <v>678</v>
      </c>
      <c r="D2045" s="35">
        <v>45649</v>
      </c>
    </row>
    <row r="2046" spans="1:18" ht="14.4" x14ac:dyDescent="0.3">
      <c r="A2046" s="57" t="str">
        <f t="shared" si="39"/>
        <v>00020445649</v>
      </c>
      <c r="B2046" s="37" t="s">
        <v>259</v>
      </c>
      <c r="C2046" s="40" t="s">
        <v>29</v>
      </c>
      <c r="D2046" s="35">
        <v>45649</v>
      </c>
      <c r="E2046" s="71">
        <v>50</v>
      </c>
      <c r="F2046" s="107">
        <f>VLOOKUP(B2046,Precios!$A$5:J26168,10,0)</f>
        <v>16346.616</v>
      </c>
      <c r="G2046" s="107">
        <f>+E2046*F2046</f>
        <v>817330.8</v>
      </c>
      <c r="I2046" s="110" t="s">
        <v>1000</v>
      </c>
      <c r="J2046" s="110" t="s">
        <v>1109</v>
      </c>
      <c r="K2046" s="75"/>
      <c r="L2046" s="114" t="s">
        <v>1068</v>
      </c>
      <c r="M2046" s="114" t="s">
        <v>1069</v>
      </c>
      <c r="N2046" s="112">
        <v>45</v>
      </c>
      <c r="O2046" s="113">
        <f>+N2046+D2046</f>
        <v>45694</v>
      </c>
      <c r="P2046" s="117">
        <f>+WEEKDAY(O2046)</f>
        <v>5</v>
      </c>
      <c r="Q2046" s="116">
        <f>+IF(P2046&gt;5,WEEKNUM(O2046)+1,WEEKNUM(O2046))</f>
        <v>6</v>
      </c>
      <c r="R2046" s="116">
        <f>+YEAR(O2046)</f>
        <v>2025</v>
      </c>
    </row>
    <row r="2047" spans="1:18" x14ac:dyDescent="0.3">
      <c r="A2047" s="57" t="str">
        <f t="shared" si="39"/>
        <v>00000945649</v>
      </c>
      <c r="B2047" s="37" t="s">
        <v>302</v>
      </c>
      <c r="C2047" s="40" t="s">
        <v>23</v>
      </c>
      <c r="D2047" s="35">
        <v>45649</v>
      </c>
    </row>
    <row r="2048" spans="1:18" x14ac:dyDescent="0.3">
      <c r="A2048" s="57" t="str">
        <f t="shared" si="39"/>
        <v>00020745649</v>
      </c>
      <c r="B2048" s="37" t="s">
        <v>257</v>
      </c>
      <c r="C2048" s="40" t="s">
        <v>30</v>
      </c>
      <c r="D2048" s="35">
        <v>45649</v>
      </c>
    </row>
    <row r="2049" spans="1:4" x14ac:dyDescent="0.3">
      <c r="A2049" s="57" t="str">
        <f t="shared" si="39"/>
        <v>007001445649</v>
      </c>
      <c r="B2049" s="37" t="s">
        <v>141</v>
      </c>
      <c r="C2049" s="40" t="s">
        <v>309</v>
      </c>
      <c r="D2049" s="35">
        <v>45649</v>
      </c>
    </row>
    <row r="2050" spans="1:4" x14ac:dyDescent="0.3">
      <c r="A2050" s="57" t="str">
        <f t="shared" si="39"/>
        <v>00003345649</v>
      </c>
      <c r="B2050" s="37" t="s">
        <v>296</v>
      </c>
      <c r="C2050" s="40" t="s">
        <v>313</v>
      </c>
      <c r="D2050" s="35">
        <v>45649</v>
      </c>
    </row>
    <row r="2051" spans="1:4" x14ac:dyDescent="0.3">
      <c r="A2051" s="57" t="str">
        <f t="shared" si="39"/>
        <v>00019845649</v>
      </c>
      <c r="B2051" s="37" t="s">
        <v>268</v>
      </c>
      <c r="C2051" s="40" t="s">
        <v>312</v>
      </c>
      <c r="D2051" s="35">
        <v>45649</v>
      </c>
    </row>
    <row r="2052" spans="1:4" x14ac:dyDescent="0.3">
      <c r="A2052" s="57" t="str">
        <f t="shared" si="39"/>
        <v>00020045649</v>
      </c>
      <c r="B2052" s="37" t="s">
        <v>265</v>
      </c>
      <c r="C2052" s="40" t="s">
        <v>28</v>
      </c>
      <c r="D2052" s="35">
        <v>45649</v>
      </c>
    </row>
    <row r="2053" spans="1:4" x14ac:dyDescent="0.3">
      <c r="A2053" s="57" t="str">
        <f t="shared" si="39"/>
        <v>00020245649</v>
      </c>
      <c r="B2053" s="37" t="s">
        <v>262</v>
      </c>
      <c r="C2053" s="40" t="s">
        <v>75</v>
      </c>
      <c r="D2053" s="35">
        <v>45649</v>
      </c>
    </row>
    <row r="2054" spans="1:4" x14ac:dyDescent="0.3">
      <c r="A2054" s="57" t="str">
        <f t="shared" si="39"/>
        <v>00001845649</v>
      </c>
      <c r="B2054" s="37" t="s">
        <v>673</v>
      </c>
      <c r="C2054" s="40" t="s">
        <v>679</v>
      </c>
      <c r="D2054" s="35">
        <v>45649</v>
      </c>
    </row>
    <row r="2055" spans="1:4" x14ac:dyDescent="0.3">
      <c r="A2055" s="57" t="str">
        <f t="shared" si="39"/>
        <v>00045245649</v>
      </c>
      <c r="B2055" s="37" t="s">
        <v>815</v>
      </c>
      <c r="C2055" s="40" t="s">
        <v>800</v>
      </c>
      <c r="D2055" s="35">
        <v>45649</v>
      </c>
    </row>
    <row r="2056" spans="1:4" x14ac:dyDescent="0.3">
      <c r="A2056" s="57" t="str">
        <f t="shared" si="39"/>
        <v>00023645649</v>
      </c>
      <c r="B2056" s="37" t="s">
        <v>250</v>
      </c>
      <c r="C2056" s="40" t="s">
        <v>31</v>
      </c>
      <c r="D2056" s="35">
        <v>45649</v>
      </c>
    </row>
    <row r="2057" spans="1:4" x14ac:dyDescent="0.3">
      <c r="A2057" s="57" t="str">
        <f t="shared" si="39"/>
        <v>00047345649</v>
      </c>
      <c r="B2057" s="37" t="s">
        <v>864</v>
      </c>
      <c r="C2057" s="40" t="s">
        <v>850</v>
      </c>
      <c r="D2057" s="35">
        <v>45649</v>
      </c>
    </row>
    <row r="2058" spans="1:4" x14ac:dyDescent="0.3">
      <c r="A2058" s="57" t="str">
        <f t="shared" si="39"/>
        <v>00044745649</v>
      </c>
      <c r="B2058" s="37" t="s">
        <v>810</v>
      </c>
      <c r="C2058" s="40" t="s">
        <v>795</v>
      </c>
      <c r="D2058" s="35">
        <v>45649</v>
      </c>
    </row>
    <row r="2059" spans="1:4" x14ac:dyDescent="0.3">
      <c r="A2059" s="57" t="str">
        <f t="shared" si="39"/>
        <v>00047545649</v>
      </c>
      <c r="B2059" s="37" t="s">
        <v>866</v>
      </c>
      <c r="C2059" s="40" t="s">
        <v>918</v>
      </c>
      <c r="D2059" s="35">
        <v>45649</v>
      </c>
    </row>
    <row r="2060" spans="1:4" x14ac:dyDescent="0.3">
      <c r="A2060" s="57" t="str">
        <f t="shared" si="39"/>
        <v>00045145649</v>
      </c>
      <c r="B2060" s="37" t="s">
        <v>813</v>
      </c>
      <c r="C2060" s="40" t="s">
        <v>798</v>
      </c>
      <c r="D2060" s="35">
        <v>45649</v>
      </c>
    </row>
    <row r="2061" spans="1:4" x14ac:dyDescent="0.3">
      <c r="A2061" s="57" t="str">
        <f t="shared" si="39"/>
        <v>00047445649</v>
      </c>
      <c r="B2061" s="37" t="s">
        <v>865</v>
      </c>
      <c r="C2061" s="40" t="s">
        <v>851</v>
      </c>
      <c r="D2061" s="35">
        <v>45649</v>
      </c>
    </row>
    <row r="2062" spans="1:4" x14ac:dyDescent="0.3">
      <c r="A2062" s="57" t="str">
        <f t="shared" si="39"/>
        <v>00038245649</v>
      </c>
      <c r="B2062" s="37" t="s">
        <v>635</v>
      </c>
      <c r="C2062" s="40" t="s">
        <v>626</v>
      </c>
      <c r="D2062" s="35">
        <v>45649</v>
      </c>
    </row>
    <row r="2063" spans="1:4" x14ac:dyDescent="0.3">
      <c r="A2063" s="57" t="str">
        <f t="shared" si="39"/>
        <v>004000245649</v>
      </c>
      <c r="B2063" s="37" t="s">
        <v>156</v>
      </c>
      <c r="C2063" s="40" t="s">
        <v>44</v>
      </c>
      <c r="D2063" s="35">
        <v>45649</v>
      </c>
    </row>
    <row r="2064" spans="1:4" x14ac:dyDescent="0.3">
      <c r="A2064" s="57" t="str">
        <f t="shared" si="39"/>
        <v>00041245649</v>
      </c>
      <c r="B2064" s="37" t="s">
        <v>735</v>
      </c>
      <c r="C2064" s="40" t="s">
        <v>754</v>
      </c>
      <c r="D2064" s="35">
        <v>45649</v>
      </c>
    </row>
    <row r="2065" spans="1:18" x14ac:dyDescent="0.3">
      <c r="A2065" s="57" t="str">
        <f t="shared" si="39"/>
        <v>00017345649</v>
      </c>
      <c r="B2065" s="37" t="s">
        <v>269</v>
      </c>
      <c r="C2065" s="40" t="s">
        <v>743</v>
      </c>
      <c r="D2065" s="35">
        <v>45649</v>
      </c>
    </row>
    <row r="2066" spans="1:18" x14ac:dyDescent="0.3">
      <c r="A2066" s="57" t="str">
        <f t="shared" si="39"/>
        <v>SW001845649</v>
      </c>
      <c r="B2066" s="37" t="s">
        <v>99</v>
      </c>
      <c r="C2066" s="40" t="s">
        <v>2206</v>
      </c>
      <c r="D2066" s="35">
        <v>45649</v>
      </c>
    </row>
    <row r="2067" spans="1:18" x14ac:dyDescent="0.3">
      <c r="A2067" s="57" t="str">
        <f t="shared" si="39"/>
        <v>PACK07645649</v>
      </c>
      <c r="B2067" s="37" t="s">
        <v>109</v>
      </c>
      <c r="C2067" s="40" t="s">
        <v>91</v>
      </c>
      <c r="D2067" s="35">
        <v>45649</v>
      </c>
    </row>
    <row r="2068" spans="1:18" ht="14.4" x14ac:dyDescent="0.3">
      <c r="A2068" s="57" t="str">
        <f t="shared" si="39"/>
        <v>30301000000145649</v>
      </c>
      <c r="B2068" s="37" t="s">
        <v>667</v>
      </c>
      <c r="C2068" s="40" t="s">
        <v>656</v>
      </c>
      <c r="D2068" s="35">
        <v>45649</v>
      </c>
      <c r="E2068" s="71">
        <v>500</v>
      </c>
      <c r="F2068" s="107">
        <f>VLOOKUP(B2068,Precios!$A$5:J26189,10,0)</f>
        <v>5414.5</v>
      </c>
      <c r="G2068" s="107">
        <f>+E2068*F2068</f>
        <v>2707250</v>
      </c>
      <c r="I2068" s="57" t="s">
        <v>1000</v>
      </c>
      <c r="J2068" s="57" t="s">
        <v>1109</v>
      </c>
      <c r="K2068" s="75"/>
      <c r="L2068" s="7" t="s">
        <v>2282</v>
      </c>
      <c r="M2068" s="7" t="s">
        <v>2283</v>
      </c>
      <c r="N2068" s="112">
        <v>30</v>
      </c>
      <c r="O2068" s="113">
        <f>+N2068+D2068</f>
        <v>45679</v>
      </c>
      <c r="P2068" s="117">
        <f>+WEEKDAY(O2068)</f>
        <v>4</v>
      </c>
      <c r="Q2068" s="116">
        <f>+IF(P2068&gt;5,WEEKNUM(O2068)+1,WEEKNUM(O2068))</f>
        <v>4</v>
      </c>
      <c r="R2068" s="116">
        <f>+YEAR(O2068)</f>
        <v>2025</v>
      </c>
    </row>
    <row r="2069" spans="1:18" x14ac:dyDescent="0.3">
      <c r="A2069" s="57" t="str">
        <f t="shared" si="39"/>
        <v>00001145649</v>
      </c>
      <c r="B2069" s="37" t="s">
        <v>301</v>
      </c>
      <c r="C2069" s="40" t="s">
        <v>605</v>
      </c>
      <c r="D2069" s="35">
        <v>45649</v>
      </c>
    </row>
    <row r="2070" spans="1:18" x14ac:dyDescent="0.3">
      <c r="A2070" s="57" t="str">
        <f t="shared" si="39"/>
        <v>003200245649</v>
      </c>
      <c r="B2070" s="37" t="s">
        <v>158</v>
      </c>
      <c r="C2070" s="40" t="s">
        <v>70</v>
      </c>
      <c r="D2070" s="35">
        <v>45649</v>
      </c>
    </row>
    <row r="2071" spans="1:18" x14ac:dyDescent="0.3">
      <c r="A2071" s="57" t="str">
        <f t="shared" si="39"/>
        <v>00027245649</v>
      </c>
      <c r="B2071" s="37" t="s">
        <v>239</v>
      </c>
      <c r="C2071" s="40" t="s">
        <v>32</v>
      </c>
      <c r="D2071" s="35">
        <v>45649</v>
      </c>
    </row>
    <row r="2072" spans="1:18" x14ac:dyDescent="0.3">
      <c r="A2072" s="57" t="str">
        <f t="shared" si="39"/>
        <v>00042445649</v>
      </c>
      <c r="B2072" s="37" t="s">
        <v>765</v>
      </c>
      <c r="C2072" s="40" t="s">
        <v>760</v>
      </c>
      <c r="D2072" s="35">
        <v>45649</v>
      </c>
    </row>
    <row r="2073" spans="1:18" x14ac:dyDescent="0.3">
      <c r="A2073" s="57" t="str">
        <f t="shared" si="39"/>
        <v>006001745649</v>
      </c>
      <c r="B2073" s="37" t="s">
        <v>146</v>
      </c>
      <c r="C2073" s="40" t="s">
        <v>88</v>
      </c>
      <c r="D2073" s="35">
        <v>45649</v>
      </c>
    </row>
    <row r="2074" spans="1:18" x14ac:dyDescent="0.3">
      <c r="A2074" s="57" t="str">
        <f t="shared" si="39"/>
        <v>00043045649</v>
      </c>
      <c r="B2074" s="37" t="s">
        <v>771</v>
      </c>
      <c r="C2074" s="40" t="s">
        <v>768</v>
      </c>
      <c r="D2074" s="35">
        <v>45649</v>
      </c>
    </row>
    <row r="2075" spans="1:18" ht="14.4" x14ac:dyDescent="0.3">
      <c r="A2075" s="57" t="str">
        <f t="shared" si="39"/>
        <v>006001645649</v>
      </c>
      <c r="B2075" s="37" t="s">
        <v>148</v>
      </c>
      <c r="C2075" s="40" t="s">
        <v>586</v>
      </c>
      <c r="D2075" s="35">
        <v>45649</v>
      </c>
      <c r="E2075" s="71">
        <v>12000</v>
      </c>
      <c r="F2075" s="107">
        <f>VLOOKUP(B2075,Precios!$A$5:J26242,10,0)</f>
        <v>424.32</v>
      </c>
      <c r="G2075" s="107">
        <f>+E2075*F2075</f>
        <v>5091840</v>
      </c>
      <c r="I2075" s="110" t="s">
        <v>1000</v>
      </c>
      <c r="J2075" s="110" t="s">
        <v>1109</v>
      </c>
      <c r="K2075" s="75"/>
      <c r="L2075" s="7" t="s">
        <v>2191</v>
      </c>
      <c r="M2075" s="7" t="s">
        <v>2192</v>
      </c>
      <c r="N2075" s="112">
        <v>30</v>
      </c>
      <c r="O2075" s="113">
        <f>+N2075+D2075</f>
        <v>45679</v>
      </c>
      <c r="P2075" s="117">
        <f>+WEEKDAY(O2075)</f>
        <v>4</v>
      </c>
      <c r="Q2075" s="116">
        <f>+IF(P2075&gt;5,WEEKNUM(O2075)+1,WEEKNUM(O2075))</f>
        <v>4</v>
      </c>
      <c r="R2075" s="116">
        <f>+YEAR(O2075)</f>
        <v>2025</v>
      </c>
    </row>
    <row r="2076" spans="1:18" x14ac:dyDescent="0.3">
      <c r="A2076" s="57" t="str">
        <f t="shared" si="39"/>
        <v>00038845649</v>
      </c>
      <c r="B2076" s="37" t="s">
        <v>683</v>
      </c>
      <c r="C2076" s="40" t="s">
        <v>688</v>
      </c>
      <c r="D2076" s="35">
        <v>45649</v>
      </c>
    </row>
    <row r="2077" spans="1:18" x14ac:dyDescent="0.3">
      <c r="A2077" s="57" t="str">
        <f t="shared" si="39"/>
        <v>011012045649</v>
      </c>
      <c r="B2077" s="37" t="s">
        <v>132</v>
      </c>
      <c r="C2077" s="40" t="s">
        <v>59</v>
      </c>
      <c r="D2077" s="35">
        <v>45649</v>
      </c>
    </row>
    <row r="2078" spans="1:18" x14ac:dyDescent="0.3">
      <c r="A2078" s="57" t="str">
        <f t="shared" si="39"/>
        <v>00012745649</v>
      </c>
      <c r="B2078" s="37" t="s">
        <v>275</v>
      </c>
      <c r="C2078" s="40" t="s">
        <v>1339</v>
      </c>
      <c r="D2078" s="35">
        <v>45649</v>
      </c>
    </row>
    <row r="2079" spans="1:18" x14ac:dyDescent="0.3">
      <c r="A2079" s="57" t="str">
        <f t="shared" si="39"/>
        <v>00042845649</v>
      </c>
      <c r="B2079" s="37" t="s">
        <v>767</v>
      </c>
      <c r="C2079" s="40" t="s">
        <v>762</v>
      </c>
      <c r="D2079" s="35">
        <v>45649</v>
      </c>
    </row>
    <row r="2080" spans="1:18" x14ac:dyDescent="0.3">
      <c r="A2080" s="57" t="str">
        <f t="shared" si="39"/>
        <v>00042745649</v>
      </c>
      <c r="B2080" s="37" t="s">
        <v>780</v>
      </c>
      <c r="C2080" s="40" t="s">
        <v>792</v>
      </c>
      <c r="D2080" s="35">
        <v>45649</v>
      </c>
    </row>
    <row r="2081" spans="1:18" x14ac:dyDescent="0.3">
      <c r="A2081" s="57" t="str">
        <f t="shared" si="39"/>
        <v>00042645649</v>
      </c>
      <c r="B2081" s="37" t="s">
        <v>766</v>
      </c>
      <c r="C2081" s="40" t="s">
        <v>761</v>
      </c>
      <c r="D2081" s="35">
        <v>45649</v>
      </c>
    </row>
    <row r="2082" spans="1:18" x14ac:dyDescent="0.3">
      <c r="A2082" s="57" t="str">
        <f t="shared" ref="A2082:A2145" si="40">+TRIM(B2082)&amp;D2082</f>
        <v>00042945649</v>
      </c>
      <c r="B2082" s="37" t="s">
        <v>782</v>
      </c>
      <c r="C2082" s="40" t="s">
        <v>793</v>
      </c>
      <c r="D2082" s="35">
        <v>45649</v>
      </c>
    </row>
    <row r="2083" spans="1:18" ht="14.4" x14ac:dyDescent="0.3">
      <c r="A2083" s="57" t="str">
        <f t="shared" si="40"/>
        <v>00011345649</v>
      </c>
      <c r="B2083" s="37" t="s">
        <v>280</v>
      </c>
      <c r="C2083" s="40" t="s">
        <v>26</v>
      </c>
      <c r="D2083" s="35">
        <v>45649</v>
      </c>
      <c r="E2083" s="71">
        <v>200</v>
      </c>
      <c r="F2083" s="107">
        <f>VLOOKUP(B2083,Precios!$A$5:J26245,10,0)</f>
        <v>11221.297999999999</v>
      </c>
      <c r="G2083" s="107">
        <f>+E2083*F2083</f>
        <v>2244259.5999999996</v>
      </c>
      <c r="I2083" s="57" t="s">
        <v>1000</v>
      </c>
      <c r="J2083" s="57" t="s">
        <v>1109</v>
      </c>
      <c r="L2083" s="7" t="s">
        <v>1832</v>
      </c>
      <c r="M2083" s="7" t="s">
        <v>1833</v>
      </c>
      <c r="N2083" s="112">
        <v>30</v>
      </c>
      <c r="O2083" s="113">
        <f>+N2083+D2083</f>
        <v>45679</v>
      </c>
      <c r="P2083" s="117">
        <f>+WEEKDAY(O2083)</f>
        <v>4</v>
      </c>
      <c r="Q2083" s="116">
        <f>+IF(P2083&gt;5,WEEKNUM(O2083)+1,WEEKNUM(O2083))</f>
        <v>4</v>
      </c>
      <c r="R2083" s="116">
        <f>+YEAR(O2083)</f>
        <v>2025</v>
      </c>
    </row>
    <row r="2084" spans="1:18" x14ac:dyDescent="0.3">
      <c r="A2084" s="57" t="str">
        <f t="shared" si="40"/>
        <v>007001045649</v>
      </c>
      <c r="B2084" s="37" t="s">
        <v>143</v>
      </c>
      <c r="C2084" s="40" t="s">
        <v>50</v>
      </c>
      <c r="D2084" s="35">
        <v>45649</v>
      </c>
    </row>
    <row r="2085" spans="1:18" x14ac:dyDescent="0.3">
      <c r="A2085" s="57" t="str">
        <f t="shared" si="40"/>
        <v>00046145649</v>
      </c>
      <c r="B2085" s="37" t="s">
        <v>856</v>
      </c>
      <c r="C2085" s="40" t="s">
        <v>842</v>
      </c>
      <c r="D2085" s="35">
        <v>45649</v>
      </c>
    </row>
    <row r="2086" spans="1:18" x14ac:dyDescent="0.3">
      <c r="A2086" s="57" t="str">
        <f t="shared" si="40"/>
        <v>007000545649</v>
      </c>
      <c r="B2086" s="37" t="s">
        <v>897</v>
      </c>
      <c r="C2086" s="40" t="s">
        <v>1420</v>
      </c>
      <c r="D2086" s="35">
        <v>45649</v>
      </c>
    </row>
    <row r="2087" spans="1:18" x14ac:dyDescent="0.3">
      <c r="A2087" s="57" t="str">
        <f t="shared" si="40"/>
        <v>00020945649</v>
      </c>
      <c r="B2087" s="37" t="s">
        <v>256</v>
      </c>
      <c r="C2087" s="40" t="s">
        <v>255</v>
      </c>
      <c r="D2087" s="35">
        <v>45649</v>
      </c>
    </row>
    <row r="2088" spans="1:18" ht="14.4" x14ac:dyDescent="0.3">
      <c r="A2088" s="57" t="str">
        <f t="shared" si="40"/>
        <v>00035245649</v>
      </c>
      <c r="B2088" s="37" t="s">
        <v>178</v>
      </c>
      <c r="C2088" s="40" t="s">
        <v>351</v>
      </c>
      <c r="D2088" s="35">
        <v>45649</v>
      </c>
      <c r="E2088" s="71">
        <v>4000</v>
      </c>
      <c r="F2088" s="107">
        <f>VLOOKUP(B2088,Precios!$A$5:J26250,10,0)</f>
        <v>779.60396800000001</v>
      </c>
      <c r="G2088" s="107">
        <f>+E2088*F2088</f>
        <v>3118415.872</v>
      </c>
      <c r="H2088" s="7"/>
      <c r="I2088" s="57" t="s">
        <v>1000</v>
      </c>
      <c r="J2088" s="110" t="s">
        <v>1109</v>
      </c>
      <c r="K2088" s="75"/>
      <c r="L2088" s="114" t="s">
        <v>1076</v>
      </c>
      <c r="M2088" s="114" t="s">
        <v>1077</v>
      </c>
      <c r="N2088" s="112">
        <v>60</v>
      </c>
      <c r="O2088" s="113">
        <f>+N2088+D2088</f>
        <v>45709</v>
      </c>
      <c r="P2088" s="117">
        <f>+WEEKDAY(O2088)</f>
        <v>6</v>
      </c>
      <c r="Q2088" s="116">
        <f>+IF(P2088&gt;5,WEEKNUM(O2088)+1,WEEKNUM(O2088))</f>
        <v>9</v>
      </c>
      <c r="R2088" s="116">
        <f>+YEAR(O2088)</f>
        <v>2025</v>
      </c>
    </row>
    <row r="2089" spans="1:18" x14ac:dyDescent="0.3">
      <c r="A2089" s="57" t="str">
        <f t="shared" si="40"/>
        <v>00034045649</v>
      </c>
      <c r="B2089" s="37" t="s">
        <v>189</v>
      </c>
      <c r="C2089" s="40" t="s">
        <v>57</v>
      </c>
      <c r="D2089" s="35">
        <v>45649</v>
      </c>
    </row>
    <row r="2090" spans="1:18" x14ac:dyDescent="0.3">
      <c r="A2090" s="57" t="str">
        <f t="shared" si="40"/>
        <v>00017045649</v>
      </c>
      <c r="B2090" s="37" t="s">
        <v>273</v>
      </c>
      <c r="C2090" s="40" t="s">
        <v>27</v>
      </c>
      <c r="D2090" s="35">
        <v>45649</v>
      </c>
    </row>
    <row r="2091" spans="1:18" ht="14.4" x14ac:dyDescent="0.3">
      <c r="A2091" s="57" t="str">
        <f t="shared" si="40"/>
        <v>00040345649</v>
      </c>
      <c r="B2091" s="37" t="s">
        <v>716</v>
      </c>
      <c r="C2091" s="40" t="s">
        <v>732</v>
      </c>
      <c r="D2091" s="35">
        <v>45649</v>
      </c>
      <c r="E2091" s="71">
        <v>1000</v>
      </c>
      <c r="F2091" s="107">
        <f>VLOOKUP(B2091,Precios!$A$5:J26232,10,0)</f>
        <v>2101.5279999999998</v>
      </c>
      <c r="G2091" s="107">
        <f>+E2091*F2091</f>
        <v>2101528</v>
      </c>
      <c r="I2091" s="110" t="s">
        <v>1000</v>
      </c>
      <c r="J2091" s="110" t="s">
        <v>1109</v>
      </c>
      <c r="K2091" s="75"/>
      <c r="L2091" s="114" t="s">
        <v>1068</v>
      </c>
      <c r="M2091" s="114" t="s">
        <v>1069</v>
      </c>
      <c r="N2091" s="112">
        <v>45</v>
      </c>
      <c r="O2091" s="113">
        <f>+N2091+D2091</f>
        <v>45694</v>
      </c>
      <c r="P2091" s="117">
        <f>+WEEKDAY(O2091)</f>
        <v>5</v>
      </c>
      <c r="Q2091" s="116">
        <f>+IF(P2091&gt;5,WEEKNUM(O2091)+1,WEEKNUM(O2091))</f>
        <v>6</v>
      </c>
      <c r="R2091" s="116">
        <f>+YEAR(O2091)</f>
        <v>2025</v>
      </c>
    </row>
    <row r="2092" spans="1:18" x14ac:dyDescent="0.3">
      <c r="A2092" s="57" t="str">
        <f t="shared" si="40"/>
        <v>011005445649</v>
      </c>
      <c r="B2092" s="37" t="s">
        <v>134</v>
      </c>
      <c r="C2092" s="40" t="s">
        <v>441</v>
      </c>
      <c r="D2092" s="35">
        <v>45649</v>
      </c>
    </row>
    <row r="2093" spans="1:18" x14ac:dyDescent="0.3">
      <c r="A2093" s="57" t="str">
        <f t="shared" si="40"/>
        <v>00040845649</v>
      </c>
      <c r="B2093" s="37" t="s">
        <v>747</v>
      </c>
      <c r="C2093" s="40" t="s">
        <v>736</v>
      </c>
      <c r="D2093" s="35">
        <v>45649</v>
      </c>
    </row>
    <row r="2094" spans="1:18" x14ac:dyDescent="0.3">
      <c r="A2094" s="57" t="str">
        <f t="shared" si="40"/>
        <v>0000245649</v>
      </c>
      <c r="B2094" s="37" t="s">
        <v>692</v>
      </c>
      <c r="C2094" s="40" t="s">
        <v>693</v>
      </c>
      <c r="D2094" s="35">
        <v>45649</v>
      </c>
    </row>
    <row r="2095" spans="1:18" x14ac:dyDescent="0.3">
      <c r="A2095" s="57" t="str">
        <f t="shared" si="40"/>
        <v>00023845649</v>
      </c>
      <c r="B2095" s="37" t="s">
        <v>249</v>
      </c>
      <c r="C2095" s="40" t="s">
        <v>78</v>
      </c>
      <c r="D2095" s="35">
        <v>45649</v>
      </c>
    </row>
    <row r="2096" spans="1:18" x14ac:dyDescent="0.3">
      <c r="A2096" s="57" t="str">
        <f t="shared" si="40"/>
        <v>00034345649</v>
      </c>
      <c r="B2096" s="37" t="s">
        <v>187</v>
      </c>
      <c r="C2096" s="40" t="s">
        <v>34</v>
      </c>
      <c r="D2096" s="35">
        <v>45649</v>
      </c>
    </row>
    <row r="2097" spans="1:18" x14ac:dyDescent="0.3">
      <c r="A2097" s="57" t="str">
        <f t="shared" si="40"/>
        <v>00034445649</v>
      </c>
      <c r="B2097" s="37" t="s">
        <v>186</v>
      </c>
      <c r="C2097" s="40" t="s">
        <v>347</v>
      </c>
      <c r="D2097" s="35">
        <v>45649</v>
      </c>
    </row>
    <row r="2098" spans="1:18" x14ac:dyDescent="0.3">
      <c r="A2098" s="57" t="str">
        <f t="shared" si="40"/>
        <v>00035545649</v>
      </c>
      <c r="B2098" s="37" t="s">
        <v>176</v>
      </c>
      <c r="C2098" s="40" t="s">
        <v>38</v>
      </c>
      <c r="D2098" s="35">
        <v>45649</v>
      </c>
    </row>
    <row r="2099" spans="1:18" x14ac:dyDescent="0.3">
      <c r="A2099" s="57" t="str">
        <f t="shared" si="40"/>
        <v>00036545649</v>
      </c>
      <c r="B2099" s="37" t="s">
        <v>320</v>
      </c>
      <c r="C2099" s="40" t="s">
        <v>354</v>
      </c>
      <c r="D2099" s="35">
        <v>45649</v>
      </c>
    </row>
    <row r="2100" spans="1:18" x14ac:dyDescent="0.3">
      <c r="A2100" s="57" t="str">
        <f t="shared" si="40"/>
        <v>004001845649</v>
      </c>
      <c r="B2100" s="37" t="s">
        <v>152</v>
      </c>
      <c r="C2100" s="40" t="s">
        <v>58</v>
      </c>
      <c r="D2100" s="35">
        <v>45649</v>
      </c>
    </row>
    <row r="2101" spans="1:18" x14ac:dyDescent="0.3">
      <c r="A2101" s="57" t="str">
        <f t="shared" si="40"/>
        <v>004000545649</v>
      </c>
      <c r="B2101" s="37" t="s">
        <v>155</v>
      </c>
      <c r="C2101" s="40" t="s">
        <v>45</v>
      </c>
      <c r="D2101" s="35">
        <v>45649</v>
      </c>
    </row>
    <row r="2102" spans="1:18" x14ac:dyDescent="0.3">
      <c r="A2102" s="57" t="str">
        <f t="shared" si="40"/>
        <v>004000645649</v>
      </c>
      <c r="B2102" s="37" t="s">
        <v>658</v>
      </c>
      <c r="C2102" s="40" t="s">
        <v>647</v>
      </c>
      <c r="D2102" s="35">
        <v>45649</v>
      </c>
    </row>
    <row r="2103" spans="1:18" x14ac:dyDescent="0.3">
      <c r="A2103" s="57" t="str">
        <f t="shared" si="40"/>
        <v>004001045649</v>
      </c>
      <c r="B2103" s="37" t="s">
        <v>659</v>
      </c>
      <c r="C2103" s="40" t="s">
        <v>671</v>
      </c>
      <c r="D2103" s="35">
        <v>45649</v>
      </c>
    </row>
    <row r="2104" spans="1:18" x14ac:dyDescent="0.3">
      <c r="A2104" s="57" t="str">
        <f t="shared" si="40"/>
        <v>004001145649</v>
      </c>
      <c r="B2104" s="37" t="s">
        <v>660</v>
      </c>
      <c r="C2104" s="40" t="s">
        <v>649</v>
      </c>
      <c r="D2104" s="35">
        <v>45649</v>
      </c>
    </row>
    <row r="2105" spans="1:18" x14ac:dyDescent="0.3">
      <c r="A2105" s="57" t="str">
        <f t="shared" si="40"/>
        <v>00034545649</v>
      </c>
      <c r="B2105" s="37" t="s">
        <v>185</v>
      </c>
      <c r="C2105" s="40" t="s">
        <v>888</v>
      </c>
      <c r="D2105" s="35">
        <v>45649</v>
      </c>
    </row>
    <row r="2106" spans="1:18" x14ac:dyDescent="0.3">
      <c r="A2106" s="57" t="str">
        <f t="shared" si="40"/>
        <v>004000145649</v>
      </c>
      <c r="B2106" s="37" t="s">
        <v>828</v>
      </c>
      <c r="C2106" s="40" t="s">
        <v>852</v>
      </c>
      <c r="D2106" s="35">
        <v>45649</v>
      </c>
    </row>
    <row r="2107" spans="1:18" x14ac:dyDescent="0.3">
      <c r="A2107" s="57" t="str">
        <f t="shared" si="40"/>
        <v>004000445649</v>
      </c>
      <c r="B2107" s="37" t="s">
        <v>657</v>
      </c>
      <c r="C2107" s="40" t="s">
        <v>646</v>
      </c>
      <c r="D2107" s="35">
        <v>45649</v>
      </c>
    </row>
    <row r="2108" spans="1:18" x14ac:dyDescent="0.3">
      <c r="A2108" s="57" t="str">
        <f t="shared" si="40"/>
        <v>00047745649</v>
      </c>
      <c r="B2108" s="37" t="s">
        <v>904</v>
      </c>
      <c r="C2108" s="40" t="s">
        <v>893</v>
      </c>
      <c r="D2108" s="35">
        <v>45649</v>
      </c>
    </row>
    <row r="2109" spans="1:18" x14ac:dyDescent="0.3">
      <c r="A2109" s="57" t="str">
        <f t="shared" si="40"/>
        <v>00042045649</v>
      </c>
      <c r="B2109" s="37" t="s">
        <v>752</v>
      </c>
      <c r="C2109" s="40" t="s">
        <v>755</v>
      </c>
      <c r="D2109" s="35">
        <v>45649</v>
      </c>
    </row>
    <row r="2110" spans="1:18" x14ac:dyDescent="0.3">
      <c r="A2110" s="57" t="str">
        <f t="shared" si="40"/>
        <v>004000745649</v>
      </c>
      <c r="B2110" s="37" t="s">
        <v>153</v>
      </c>
      <c r="C2110" s="40" t="s">
        <v>46</v>
      </c>
      <c r="D2110" s="35">
        <v>45649</v>
      </c>
    </row>
    <row r="2111" spans="1:18" ht="14.4" x14ac:dyDescent="0.3">
      <c r="A2111" s="57" t="str">
        <f t="shared" si="40"/>
        <v>00037245649</v>
      </c>
      <c r="B2111" s="37" t="s">
        <v>599</v>
      </c>
      <c r="C2111" s="40" t="s">
        <v>982</v>
      </c>
      <c r="D2111" s="35">
        <v>45649</v>
      </c>
      <c r="F2111" s="107">
        <f>VLOOKUP(B2111,Precios!$A$5:J26320,10,0)</f>
        <v>1189.8050999999998</v>
      </c>
      <c r="G2111" s="107">
        <f>+E2111*F2111</f>
        <v>0</v>
      </c>
      <c r="I2111" s="57"/>
      <c r="J2111" s="57"/>
      <c r="K2111" s="75"/>
      <c r="L2111" s="114"/>
      <c r="M2111" s="114"/>
      <c r="O2111" s="113">
        <f>+N2111+D2111</f>
        <v>45649</v>
      </c>
      <c r="P2111" s="117">
        <f>+WEEKDAY(O2111)</f>
        <v>2</v>
      </c>
      <c r="Q2111" s="116">
        <f>+IF(P2111&gt;5,WEEKNUM(O2111)+1,WEEKNUM(O2111))</f>
        <v>52</v>
      </c>
      <c r="R2111" s="116">
        <f>+YEAR(O2111)</f>
        <v>2024</v>
      </c>
    </row>
    <row r="2112" spans="1:18" x14ac:dyDescent="0.3">
      <c r="A2112" s="57" t="str">
        <f t="shared" si="40"/>
        <v>00046245649</v>
      </c>
      <c r="B2112" s="37" t="s">
        <v>895</v>
      </c>
      <c r="C2112" s="40" t="s">
        <v>983</v>
      </c>
      <c r="D2112" s="35">
        <v>45649</v>
      </c>
    </row>
    <row r="2113" spans="1:4" x14ac:dyDescent="0.3">
      <c r="A2113" s="57" t="str">
        <f t="shared" si="40"/>
        <v>00027345649</v>
      </c>
      <c r="B2113" s="37" t="s">
        <v>238</v>
      </c>
      <c r="C2113" s="40" t="s">
        <v>82</v>
      </c>
      <c r="D2113" s="35">
        <v>45649</v>
      </c>
    </row>
    <row r="2114" spans="1:4" x14ac:dyDescent="0.3">
      <c r="A2114" s="57" t="str">
        <f t="shared" si="40"/>
        <v>00017245649</v>
      </c>
      <c r="B2114" s="37" t="s">
        <v>270</v>
      </c>
      <c r="C2114" s="40" t="s">
        <v>315</v>
      </c>
      <c r="D2114" s="35">
        <v>45649</v>
      </c>
    </row>
    <row r="2115" spans="1:4" x14ac:dyDescent="0.3">
      <c r="A2115" s="57" t="str">
        <f t="shared" si="40"/>
        <v>009003045649</v>
      </c>
      <c r="B2115" s="37" t="s">
        <v>137</v>
      </c>
      <c r="C2115" s="40" t="s">
        <v>52</v>
      </c>
      <c r="D2115" s="35">
        <v>45649</v>
      </c>
    </row>
    <row r="2116" spans="1:4" x14ac:dyDescent="0.3">
      <c r="A2116" s="57" t="str">
        <f t="shared" si="40"/>
        <v>009000645649</v>
      </c>
      <c r="B2116" s="37" t="s">
        <v>139</v>
      </c>
      <c r="C2116" s="40" t="s">
        <v>51</v>
      </c>
      <c r="D2116" s="35">
        <v>45649</v>
      </c>
    </row>
    <row r="2117" spans="1:4" x14ac:dyDescent="0.3">
      <c r="A2117" s="57" t="str">
        <f t="shared" si="40"/>
        <v>009002645649</v>
      </c>
      <c r="B2117" s="37" t="s">
        <v>666</v>
      </c>
      <c r="C2117" s="40" t="s">
        <v>672</v>
      </c>
      <c r="D2117" s="35">
        <v>45649</v>
      </c>
    </row>
    <row r="2118" spans="1:4" x14ac:dyDescent="0.3">
      <c r="A2118" s="57" t="str">
        <f t="shared" si="40"/>
        <v>005000945649</v>
      </c>
      <c r="B2118" s="37" t="s">
        <v>379</v>
      </c>
      <c r="C2118" s="40" t="s">
        <v>355</v>
      </c>
      <c r="D2118" s="35">
        <v>45649</v>
      </c>
    </row>
    <row r="2119" spans="1:4" x14ac:dyDescent="0.3">
      <c r="A2119" s="57" t="str">
        <f t="shared" si="40"/>
        <v>009000345649</v>
      </c>
      <c r="B2119" s="37" t="s">
        <v>638</v>
      </c>
      <c r="C2119" s="40" t="s">
        <v>1202</v>
      </c>
      <c r="D2119" s="35">
        <v>45649</v>
      </c>
    </row>
    <row r="2120" spans="1:4" x14ac:dyDescent="0.3">
      <c r="A2120" s="57" t="str">
        <f t="shared" si="40"/>
        <v>0005270145649</v>
      </c>
      <c r="B2120" s="37" t="s">
        <v>1257</v>
      </c>
      <c r="C2120" s="40" t="s">
        <v>1258</v>
      </c>
      <c r="D2120" s="35">
        <v>45649</v>
      </c>
    </row>
    <row r="2121" spans="1:4" x14ac:dyDescent="0.3">
      <c r="A2121" s="57" t="str">
        <f t="shared" si="40"/>
        <v>00049645649</v>
      </c>
      <c r="B2121" s="37" t="s">
        <v>971</v>
      </c>
      <c r="C2121" s="40" t="s">
        <v>969</v>
      </c>
      <c r="D2121" s="35">
        <v>45649</v>
      </c>
    </row>
    <row r="2122" spans="1:4" x14ac:dyDescent="0.3">
      <c r="A2122" s="57" t="str">
        <f t="shared" si="40"/>
        <v>00053045649</v>
      </c>
      <c r="B2122" s="37" t="s">
        <v>1206</v>
      </c>
      <c r="C2122" s="40" t="s">
        <v>1207</v>
      </c>
      <c r="D2122" s="35">
        <v>45649</v>
      </c>
    </row>
    <row r="2123" spans="1:4" x14ac:dyDescent="0.3">
      <c r="A2123" s="57" t="str">
        <f t="shared" si="40"/>
        <v>0004520345649</v>
      </c>
      <c r="B2123" s="37" t="s">
        <v>1253</v>
      </c>
      <c r="C2123" s="40" t="s">
        <v>990</v>
      </c>
      <c r="D2123" s="35">
        <v>45649</v>
      </c>
    </row>
    <row r="2124" spans="1:4" x14ac:dyDescent="0.3">
      <c r="A2124" s="57" t="str">
        <f t="shared" si="40"/>
        <v>0004790245649</v>
      </c>
      <c r="B2124" s="37" t="s">
        <v>1288</v>
      </c>
      <c r="C2124" s="40" t="s">
        <v>878</v>
      </c>
      <c r="D2124" s="35">
        <v>45649</v>
      </c>
    </row>
    <row r="2125" spans="1:4" x14ac:dyDescent="0.3">
      <c r="A2125" s="57" t="str">
        <f t="shared" si="40"/>
        <v>00052445649</v>
      </c>
      <c r="B2125" s="37" t="s">
        <v>997</v>
      </c>
      <c r="C2125" s="40" t="s">
        <v>998</v>
      </c>
      <c r="D2125" s="35">
        <v>45649</v>
      </c>
    </row>
    <row r="2126" spans="1:4" x14ac:dyDescent="0.3">
      <c r="A2126" s="57" t="str">
        <f t="shared" si="40"/>
        <v>00043445649</v>
      </c>
      <c r="B2126" s="37" t="s">
        <v>1018</v>
      </c>
      <c r="C2126" s="40" t="s">
        <v>1019</v>
      </c>
      <c r="D2126" s="35">
        <v>45649</v>
      </c>
    </row>
    <row r="2127" spans="1:4" x14ac:dyDescent="0.3">
      <c r="A2127" s="57" t="str">
        <f t="shared" si="40"/>
        <v>00001045649</v>
      </c>
      <c r="B2127" s="37" t="s">
        <v>1004</v>
      </c>
      <c r="C2127" s="40" t="s">
        <v>1498</v>
      </c>
      <c r="D2127" s="35">
        <v>45649</v>
      </c>
    </row>
    <row r="2128" spans="1:4" x14ac:dyDescent="0.3">
      <c r="A2128" s="57" t="str">
        <f t="shared" si="40"/>
        <v>0003600345649</v>
      </c>
      <c r="B2128" s="37" t="s">
        <v>1499</v>
      </c>
      <c r="C2128" s="40" t="s">
        <v>87</v>
      </c>
      <c r="D2128" s="35">
        <v>45649</v>
      </c>
    </row>
    <row r="2129" spans="1:18" x14ac:dyDescent="0.3">
      <c r="A2129" s="57" t="str">
        <f t="shared" si="40"/>
        <v>0003610245649</v>
      </c>
      <c r="B2129" s="37" t="s">
        <v>1501</v>
      </c>
      <c r="C2129" s="40" t="s">
        <v>40</v>
      </c>
      <c r="D2129" s="35">
        <v>45649</v>
      </c>
    </row>
    <row r="2130" spans="1:18" x14ac:dyDescent="0.3">
      <c r="A2130" s="57" t="str">
        <f t="shared" si="40"/>
        <v>10008745649</v>
      </c>
      <c r="B2130" s="37" t="s">
        <v>1022</v>
      </c>
      <c r="C2130" s="40" t="s">
        <v>1503</v>
      </c>
      <c r="D2130" s="35">
        <v>45649</v>
      </c>
    </row>
    <row r="2131" spans="1:18" x14ac:dyDescent="0.3">
      <c r="A2131" s="57" t="str">
        <f t="shared" si="40"/>
        <v>0003620245649</v>
      </c>
      <c r="B2131" s="37" t="s">
        <v>1504</v>
      </c>
      <c r="C2131" s="336" t="s">
        <v>41</v>
      </c>
      <c r="D2131" s="35">
        <v>45649</v>
      </c>
    </row>
    <row r="2132" spans="1:18" x14ac:dyDescent="0.3">
      <c r="A2132" s="57" t="str">
        <f t="shared" si="40"/>
        <v>PACK0680345649</v>
      </c>
      <c r="B2132" s="37" t="s">
        <v>1479</v>
      </c>
      <c r="C2132" s="40" t="s">
        <v>89</v>
      </c>
      <c r="D2132" s="35">
        <v>45649</v>
      </c>
    </row>
    <row r="2133" spans="1:18" x14ac:dyDescent="0.3">
      <c r="A2133" s="57" t="str">
        <f t="shared" si="40"/>
        <v>0004230145649</v>
      </c>
      <c r="B2133" s="37" t="s">
        <v>1473</v>
      </c>
      <c r="C2133" s="40" t="s">
        <v>769</v>
      </c>
      <c r="D2133" s="35">
        <v>45649</v>
      </c>
    </row>
    <row r="2134" spans="1:18" x14ac:dyDescent="0.3">
      <c r="A2134" s="57" t="str">
        <f t="shared" si="40"/>
        <v>0003150245649</v>
      </c>
      <c r="B2134" s="37" t="s">
        <v>1513</v>
      </c>
      <c r="C2134" s="40" t="s">
        <v>83</v>
      </c>
      <c r="D2134" s="35">
        <v>45649</v>
      </c>
    </row>
    <row r="2135" spans="1:18" x14ac:dyDescent="0.3">
      <c r="A2135" s="57" t="str">
        <f t="shared" si="40"/>
        <v>0003160245649</v>
      </c>
      <c r="B2135" s="37" t="s">
        <v>1514</v>
      </c>
      <c r="C2135" s="40" t="s">
        <v>84</v>
      </c>
      <c r="D2135" s="35">
        <v>45649</v>
      </c>
    </row>
    <row r="2136" spans="1:18" x14ac:dyDescent="0.3">
      <c r="A2136" s="57" t="str">
        <f t="shared" si="40"/>
        <v>PACK0670345649</v>
      </c>
      <c r="B2136" s="37" t="s">
        <v>1480</v>
      </c>
      <c r="C2136" s="40" t="s">
        <v>113</v>
      </c>
      <c r="D2136" s="35">
        <v>45649</v>
      </c>
    </row>
    <row r="2137" spans="1:18" x14ac:dyDescent="0.3">
      <c r="A2137" s="57" t="str">
        <f t="shared" si="40"/>
        <v>0002780145649</v>
      </c>
      <c r="B2137" s="37" t="s">
        <v>1472</v>
      </c>
      <c r="C2137" s="40" t="s">
        <v>69</v>
      </c>
      <c r="D2137" s="35">
        <v>45649</v>
      </c>
    </row>
    <row r="2138" spans="1:18" x14ac:dyDescent="0.3">
      <c r="A2138" s="57" t="str">
        <f t="shared" si="40"/>
        <v>0002760145649</v>
      </c>
      <c r="B2138" s="37" t="s">
        <v>1471</v>
      </c>
      <c r="C2138" s="40" t="s">
        <v>67</v>
      </c>
      <c r="D2138" s="35">
        <v>45649</v>
      </c>
    </row>
    <row r="2139" spans="1:18" ht="14.4" x14ac:dyDescent="0.3">
      <c r="A2139" s="57" t="str">
        <f t="shared" si="40"/>
        <v>0002790145649</v>
      </c>
      <c r="B2139" s="37" t="s">
        <v>1470</v>
      </c>
      <c r="C2139" s="40" t="s">
        <v>62</v>
      </c>
      <c r="D2139" s="35">
        <v>45649</v>
      </c>
      <c r="E2139" s="71">
        <v>300</v>
      </c>
      <c r="F2139" s="107">
        <f>VLOOKUP(B2139,Precios!$A$5:J24914,10,0)</f>
        <v>11434.5</v>
      </c>
      <c r="G2139" s="107">
        <f>+E2139*F2139</f>
        <v>3430350</v>
      </c>
      <c r="H2139" s="34" t="s">
        <v>2299</v>
      </c>
      <c r="I2139" s="110" t="s">
        <v>1000</v>
      </c>
      <c r="J2139" s="110" t="s">
        <v>1109</v>
      </c>
      <c r="L2139" s="114" t="s">
        <v>1066</v>
      </c>
      <c r="M2139" s="114" t="s">
        <v>1067</v>
      </c>
      <c r="N2139" s="112">
        <v>40</v>
      </c>
      <c r="O2139" s="113">
        <f>+N2139+D2139</f>
        <v>45689</v>
      </c>
      <c r="P2139" s="117">
        <f>+WEEKDAY(O2139)</f>
        <v>7</v>
      </c>
      <c r="Q2139" s="116">
        <f>+IF(P2139&gt;5,WEEKNUM(O2139)+1,WEEKNUM(O2139))</f>
        <v>6</v>
      </c>
      <c r="R2139" s="116">
        <f>+YEAR(O2139)</f>
        <v>2025</v>
      </c>
    </row>
    <row r="2140" spans="1:18" x14ac:dyDescent="0.3">
      <c r="A2140" s="57" t="str">
        <f t="shared" si="40"/>
        <v>0011008945649</v>
      </c>
      <c r="B2140" s="37" t="s">
        <v>966</v>
      </c>
      <c r="C2140" s="40" t="s">
        <v>1828</v>
      </c>
      <c r="D2140" s="35">
        <v>45649</v>
      </c>
    </row>
    <row r="2141" spans="1:18" x14ac:dyDescent="0.3">
      <c r="A2141" s="57" t="str">
        <f t="shared" si="40"/>
        <v>0003630245649</v>
      </c>
      <c r="B2141" s="37" t="s">
        <v>1512</v>
      </c>
      <c r="C2141" s="40" t="s">
        <v>42</v>
      </c>
      <c r="D2141" s="35">
        <v>45649</v>
      </c>
    </row>
    <row r="2142" spans="1:18" x14ac:dyDescent="0.3">
      <c r="A2142" s="57" t="str">
        <f t="shared" si="40"/>
        <v>0004720345649</v>
      </c>
      <c r="B2142" s="37" t="s">
        <v>1336</v>
      </c>
      <c r="C2142" s="40" t="s">
        <v>1848</v>
      </c>
      <c r="D2142" s="35">
        <v>45649</v>
      </c>
    </row>
    <row r="2143" spans="1:18" x14ac:dyDescent="0.3">
      <c r="A2143" s="57" t="str">
        <f t="shared" si="40"/>
        <v>00054445649</v>
      </c>
      <c r="B2143" s="37" t="s">
        <v>1956</v>
      </c>
      <c r="C2143" s="40" t="s">
        <v>1957</v>
      </c>
      <c r="D2143" s="35">
        <v>45649</v>
      </c>
    </row>
    <row r="2144" spans="1:18" x14ac:dyDescent="0.3">
      <c r="A2144" s="57" t="str">
        <f t="shared" si="40"/>
        <v>00050045649</v>
      </c>
      <c r="B2144" s="37" t="s">
        <v>975</v>
      </c>
      <c r="C2144" s="40" t="s">
        <v>1413</v>
      </c>
      <c r="D2144" s="35">
        <v>45649</v>
      </c>
    </row>
    <row r="2145" spans="1:18" x14ac:dyDescent="0.3">
      <c r="A2145" s="57" t="str">
        <f t="shared" si="40"/>
        <v>00050145649</v>
      </c>
      <c r="B2145" s="37" t="s">
        <v>980</v>
      </c>
      <c r="C2145" s="40" t="s">
        <v>2151</v>
      </c>
      <c r="D2145" s="35">
        <v>45649</v>
      </c>
    </row>
    <row r="2146" spans="1:18" ht="14.4" x14ac:dyDescent="0.3">
      <c r="A2146" s="57" t="str">
        <f t="shared" ref="A2146:A2209" si="41">+TRIM(B2146)&amp;D2146</f>
        <v>0003910345649</v>
      </c>
      <c r="B2146" s="37" t="s">
        <v>1296</v>
      </c>
      <c r="C2146" s="40" t="s">
        <v>687</v>
      </c>
      <c r="D2146" s="35">
        <v>45649</v>
      </c>
      <c r="E2146" s="71">
        <f>15*280</f>
        <v>4200</v>
      </c>
      <c r="F2146" s="107">
        <f>VLOOKUP(B2146,Precios!$A$5:J26353,10,0)</f>
        <v>932.18399999999997</v>
      </c>
      <c r="G2146" s="107">
        <f>+E2146*F2146</f>
        <v>3915172.8</v>
      </c>
      <c r="I2146" s="110" t="s">
        <v>1000</v>
      </c>
      <c r="J2146" s="110" t="s">
        <v>1109</v>
      </c>
      <c r="L2146" s="114" t="s">
        <v>1083</v>
      </c>
      <c r="M2146" s="114" t="s">
        <v>1084</v>
      </c>
      <c r="N2146" s="112">
        <v>45</v>
      </c>
      <c r="O2146" s="113">
        <f>+N2146+D2146</f>
        <v>45694</v>
      </c>
      <c r="P2146" s="117">
        <f>+WEEKDAY(O2146)</f>
        <v>5</v>
      </c>
      <c r="Q2146" s="116">
        <f>+IF(P2146&gt;5,WEEKNUM(O2146)+1,WEEKNUM(O2146))</f>
        <v>6</v>
      </c>
      <c r="R2146" s="116">
        <f>+YEAR(O2146)</f>
        <v>2025</v>
      </c>
    </row>
    <row r="2147" spans="1:18" x14ac:dyDescent="0.3">
      <c r="A2147" s="57" t="str">
        <f t="shared" si="41"/>
        <v>0004210145649</v>
      </c>
      <c r="B2147" s="37" t="s">
        <v>1448</v>
      </c>
      <c r="C2147" s="40" t="s">
        <v>758</v>
      </c>
      <c r="D2147" s="35">
        <v>45649</v>
      </c>
    </row>
    <row r="2148" spans="1:18" x14ac:dyDescent="0.3">
      <c r="A2148" s="57" t="str">
        <f t="shared" si="41"/>
        <v>PACK0860345649</v>
      </c>
      <c r="B2148" s="37" t="s">
        <v>1774</v>
      </c>
      <c r="C2148" s="40" t="s">
        <v>322</v>
      </c>
      <c r="D2148" s="35">
        <v>45649</v>
      </c>
    </row>
    <row r="2149" spans="1:18" x14ac:dyDescent="0.3">
      <c r="A2149" s="57" t="str">
        <f t="shared" si="41"/>
        <v>00053645649</v>
      </c>
      <c r="B2149" s="37" t="s">
        <v>1845</v>
      </c>
      <c r="C2149" s="40" t="s">
        <v>1846</v>
      </c>
      <c r="D2149" s="35">
        <v>45649</v>
      </c>
    </row>
    <row r="2150" spans="1:18" x14ac:dyDescent="0.3">
      <c r="A2150" s="57" t="str">
        <f t="shared" si="41"/>
        <v>0005510045649</v>
      </c>
      <c r="B2150" s="37" t="s">
        <v>2020</v>
      </c>
      <c r="C2150" s="40" t="s">
        <v>2021</v>
      </c>
      <c r="D2150" s="35">
        <v>45649</v>
      </c>
    </row>
    <row r="2151" spans="1:18" x14ac:dyDescent="0.3">
      <c r="A2151" s="57" t="str">
        <f t="shared" si="41"/>
        <v>0005470045649</v>
      </c>
      <c r="B2151" s="37" t="s">
        <v>2023</v>
      </c>
      <c r="C2151" s="40" t="s">
        <v>2024</v>
      </c>
      <c r="D2151" s="35">
        <v>45649</v>
      </c>
    </row>
    <row r="2152" spans="1:18" x14ac:dyDescent="0.3">
      <c r="A2152" s="57" t="str">
        <f t="shared" si="41"/>
        <v>0005480045649</v>
      </c>
      <c r="B2152" s="37" t="s">
        <v>2026</v>
      </c>
      <c r="C2152" s="40" t="s">
        <v>2027</v>
      </c>
      <c r="D2152" s="35">
        <v>45649</v>
      </c>
    </row>
    <row r="2153" spans="1:18" x14ac:dyDescent="0.3">
      <c r="A2153" s="57" t="str">
        <f t="shared" si="41"/>
        <v>00054545649</v>
      </c>
      <c r="B2153" s="37" t="s">
        <v>1975</v>
      </c>
      <c r="C2153" s="40" t="s">
        <v>1976</v>
      </c>
      <c r="D2153" s="35">
        <v>45649</v>
      </c>
    </row>
    <row r="2154" spans="1:18" ht="14.4" x14ac:dyDescent="0.3">
      <c r="A2154" s="57" t="str">
        <f t="shared" si="41"/>
        <v>00054745649</v>
      </c>
      <c r="B2154" s="37" t="s">
        <v>2036</v>
      </c>
      <c r="C2154" s="40" t="s">
        <v>2042</v>
      </c>
      <c r="D2154" s="35">
        <v>45649</v>
      </c>
      <c r="E2154" s="71">
        <v>10000</v>
      </c>
      <c r="F2154" s="107">
        <f>VLOOKUP(B2154,Precios!$A$5:J26319,10,0)</f>
        <v>6209.72</v>
      </c>
      <c r="G2154" s="107">
        <f>+E2154*F2154</f>
        <v>62097200</v>
      </c>
      <c r="H2154" s="34" t="s">
        <v>2194</v>
      </c>
      <c r="I2154" s="57" t="s">
        <v>1000</v>
      </c>
      <c r="J2154" s="57" t="s">
        <v>1109</v>
      </c>
      <c r="L2154" s="114" t="s">
        <v>1079</v>
      </c>
      <c r="M2154" s="114" t="s">
        <v>1080</v>
      </c>
      <c r="N2154" s="112">
        <v>40</v>
      </c>
      <c r="O2154" s="113">
        <f>+N2154+D2154</f>
        <v>45689</v>
      </c>
      <c r="P2154" s="117">
        <f>+WEEKDAY(O2154)</f>
        <v>7</v>
      </c>
      <c r="Q2154" s="116">
        <f>+IF(P2154&gt;5,WEEKNUM(O2154)+1,WEEKNUM(O2154))</f>
        <v>6</v>
      </c>
      <c r="R2154" s="116">
        <f>+YEAR(O2154)</f>
        <v>2025</v>
      </c>
    </row>
    <row r="2155" spans="1:18" x14ac:dyDescent="0.3">
      <c r="A2155" s="57" t="str">
        <f t="shared" si="41"/>
        <v>0003580145649</v>
      </c>
      <c r="B2155" s="37" t="s">
        <v>1474</v>
      </c>
      <c r="C2155" s="40" t="s">
        <v>171</v>
      </c>
      <c r="D2155" s="35">
        <v>45649</v>
      </c>
    </row>
    <row r="2156" spans="1:18" ht="14.4" x14ac:dyDescent="0.3">
      <c r="A2156" s="57" t="str">
        <f t="shared" si="41"/>
        <v>0004220145649</v>
      </c>
      <c r="B2156" s="37" t="s">
        <v>1467</v>
      </c>
      <c r="C2156" s="40" t="s">
        <v>759</v>
      </c>
      <c r="D2156" s="35">
        <v>45649</v>
      </c>
      <c r="E2156" s="71">
        <v>600</v>
      </c>
      <c r="F2156" s="107">
        <f>VLOOKUP(B2156,Precios!$A$5:J24927,10,0)</f>
        <v>11011</v>
      </c>
      <c r="G2156" s="107">
        <f>+E2156*F2156</f>
        <v>6606600</v>
      </c>
      <c r="I2156" s="110" t="s">
        <v>1000</v>
      </c>
      <c r="J2156" s="110" t="s">
        <v>1109</v>
      </c>
      <c r="L2156" s="114" t="s">
        <v>1066</v>
      </c>
      <c r="M2156" s="114" t="s">
        <v>1067</v>
      </c>
      <c r="N2156" s="112">
        <v>40</v>
      </c>
      <c r="O2156" s="113">
        <f>+N2156+D2156</f>
        <v>45689</v>
      </c>
      <c r="P2156" s="117">
        <f>+WEEKDAY(O2156)</f>
        <v>7</v>
      </c>
      <c r="Q2156" s="116">
        <f>+IF(P2156&gt;5,WEEKNUM(O2156)+1,WEEKNUM(O2156))</f>
        <v>6</v>
      </c>
      <c r="R2156" s="116">
        <f>+YEAR(O2156)</f>
        <v>2025</v>
      </c>
    </row>
    <row r="2157" spans="1:18" x14ac:dyDescent="0.3">
      <c r="A2157" s="57" t="str">
        <f t="shared" si="41"/>
        <v>00035C45649</v>
      </c>
      <c r="B2157" s="37" t="s">
        <v>2098</v>
      </c>
      <c r="C2157" s="40" t="s">
        <v>2115</v>
      </c>
      <c r="D2157" s="35">
        <v>45649</v>
      </c>
    </row>
    <row r="2158" spans="1:18" x14ac:dyDescent="0.3">
      <c r="A2158" s="57" t="str">
        <f t="shared" si="41"/>
        <v>00034C45649</v>
      </c>
      <c r="B2158" s="37" t="s">
        <v>2097</v>
      </c>
      <c r="C2158" s="40" t="s">
        <v>2125</v>
      </c>
      <c r="D2158" s="35">
        <v>45649</v>
      </c>
    </row>
    <row r="2159" spans="1:18" x14ac:dyDescent="0.3">
      <c r="A2159" s="57" t="str">
        <f t="shared" si="41"/>
        <v>0003740345649</v>
      </c>
      <c r="B2159" s="37" t="s">
        <v>1466</v>
      </c>
      <c r="C2159" s="40" t="s">
        <v>841</v>
      </c>
      <c r="D2159" s="35">
        <v>45649</v>
      </c>
    </row>
    <row r="2160" spans="1:18" x14ac:dyDescent="0.3">
      <c r="A2160" s="57" t="str">
        <f t="shared" si="41"/>
        <v>0003590145649</v>
      </c>
      <c r="B2160" s="37" t="s">
        <v>1475</v>
      </c>
      <c r="C2160" s="40" t="s">
        <v>352</v>
      </c>
      <c r="D2160" s="35">
        <v>45649</v>
      </c>
    </row>
    <row r="2161" spans="1:18" ht="14.4" x14ac:dyDescent="0.3">
      <c r="A2161" s="57" t="str">
        <f t="shared" si="41"/>
        <v>006000745649</v>
      </c>
      <c r="B2161" s="37" t="s">
        <v>661</v>
      </c>
      <c r="C2161" s="7" t="s">
        <v>1812</v>
      </c>
      <c r="D2161" s="35">
        <v>45649</v>
      </c>
    </row>
    <row r="2162" spans="1:18" x14ac:dyDescent="0.3">
      <c r="A2162" s="57" t="str">
        <f t="shared" si="41"/>
        <v>0005280145649</v>
      </c>
      <c r="B2162" s="37" t="s">
        <v>1248</v>
      </c>
      <c r="C2162" s="40" t="s">
        <v>1091</v>
      </c>
      <c r="D2162" s="35">
        <v>45649</v>
      </c>
    </row>
    <row r="2163" spans="1:18" x14ac:dyDescent="0.3">
      <c r="A2163" s="57" t="str">
        <f t="shared" si="41"/>
        <v>0003730445649</v>
      </c>
      <c r="B2163" s="37" t="s">
        <v>2144</v>
      </c>
      <c r="C2163" s="40" t="s">
        <v>597</v>
      </c>
      <c r="D2163" s="35">
        <v>45649</v>
      </c>
    </row>
    <row r="2164" spans="1:18" x14ac:dyDescent="0.3">
      <c r="A2164" s="57" t="str">
        <f t="shared" si="41"/>
        <v>0004640345649</v>
      </c>
      <c r="B2164" s="37" t="s">
        <v>1476</v>
      </c>
      <c r="C2164" s="40" t="s">
        <v>892</v>
      </c>
      <c r="D2164" s="35">
        <v>45649</v>
      </c>
    </row>
    <row r="2165" spans="1:18" x14ac:dyDescent="0.3">
      <c r="A2165" s="57" t="str">
        <f t="shared" si="41"/>
        <v>00054245649</v>
      </c>
      <c r="B2165" s="37" t="s">
        <v>1070</v>
      </c>
      <c r="C2165" s="40" t="s">
        <v>1955</v>
      </c>
      <c r="D2165" s="35">
        <v>45649</v>
      </c>
    </row>
    <row r="2166" spans="1:18" x14ac:dyDescent="0.3">
      <c r="A2166" s="57" t="str">
        <f t="shared" si="41"/>
        <v>0004710345649</v>
      </c>
      <c r="B2166" s="37" t="s">
        <v>1827</v>
      </c>
      <c r="C2166" s="40" t="s">
        <v>1511</v>
      </c>
      <c r="D2166" s="35">
        <v>45649</v>
      </c>
    </row>
    <row r="2167" spans="1:18" ht="14.4" x14ac:dyDescent="0.3">
      <c r="A2167" s="57" t="str">
        <f t="shared" si="41"/>
        <v>000507-0345649</v>
      </c>
      <c r="B2167" s="37" t="s">
        <v>1240</v>
      </c>
      <c r="C2167" s="40" t="s">
        <v>1195</v>
      </c>
      <c r="D2167" s="35">
        <v>45649</v>
      </c>
      <c r="E2167" s="71">
        <v>300</v>
      </c>
      <c r="F2167" s="107">
        <f>VLOOKUP(B2167,Precios!$A$5:J24942,10,0)</f>
        <v>10648</v>
      </c>
      <c r="G2167" s="107">
        <f>+E2167*F2167</f>
        <v>3194400</v>
      </c>
      <c r="I2167" s="110" t="s">
        <v>1000</v>
      </c>
      <c r="J2167" s="110" t="s">
        <v>1109</v>
      </c>
      <c r="L2167" s="114" t="s">
        <v>1066</v>
      </c>
      <c r="M2167" s="114" t="s">
        <v>1067</v>
      </c>
      <c r="N2167" s="112">
        <v>40</v>
      </c>
      <c r="O2167" s="113">
        <f>+N2167+D2167</f>
        <v>45689</v>
      </c>
      <c r="P2167" s="117">
        <f>+WEEKDAY(O2167)</f>
        <v>7</v>
      </c>
      <c r="Q2167" s="116">
        <f>+IF(P2167&gt;5,WEEKNUM(O2167)+1,WEEKNUM(O2167))</f>
        <v>6</v>
      </c>
      <c r="R2167" s="116">
        <f>+YEAR(O2167)</f>
        <v>2025</v>
      </c>
    </row>
    <row r="2168" spans="1:18" x14ac:dyDescent="0.3">
      <c r="A2168" s="57" t="str">
        <f t="shared" si="41"/>
        <v>0003890245649</v>
      </c>
      <c r="B2168" s="37" t="s">
        <v>1449</v>
      </c>
      <c r="C2168" s="40" t="s">
        <v>689</v>
      </c>
      <c r="D2168" s="35">
        <v>45649</v>
      </c>
    </row>
    <row r="2169" spans="1:18" x14ac:dyDescent="0.3">
      <c r="A2169" s="57" t="str">
        <f t="shared" si="41"/>
        <v>0004790345649</v>
      </c>
      <c r="B2169" s="37" t="s">
        <v>2167</v>
      </c>
      <c r="C2169" s="40" t="s">
        <v>2168</v>
      </c>
      <c r="D2169" s="35">
        <v>45649</v>
      </c>
    </row>
    <row r="2170" spans="1:18" x14ac:dyDescent="0.3">
      <c r="A2170" s="57" t="str">
        <f t="shared" si="41"/>
        <v>0005490045649</v>
      </c>
      <c r="B2170" s="37" t="s">
        <v>2058</v>
      </c>
      <c r="C2170" s="40" t="s">
        <v>2059</v>
      </c>
      <c r="D2170" s="35">
        <v>45649</v>
      </c>
    </row>
    <row r="2171" spans="1:18" x14ac:dyDescent="0.3">
      <c r="A2171" s="57" t="str">
        <f t="shared" si="41"/>
        <v>00051145649</v>
      </c>
      <c r="B2171" s="37" t="s">
        <v>1314</v>
      </c>
      <c r="C2171" s="40" t="s">
        <v>1335</v>
      </c>
      <c r="D2171" s="35">
        <v>45649</v>
      </c>
    </row>
    <row r="2172" spans="1:18" x14ac:dyDescent="0.3">
      <c r="A2172" s="57" t="str">
        <f t="shared" si="41"/>
        <v>001000145656</v>
      </c>
      <c r="B2172" s="37" t="s">
        <v>161</v>
      </c>
      <c r="C2172" s="40" t="s">
        <v>43</v>
      </c>
      <c r="D2172" s="35">
        <v>45656</v>
      </c>
    </row>
    <row r="2173" spans="1:18" x14ac:dyDescent="0.3">
      <c r="A2173" s="57" t="str">
        <f t="shared" si="41"/>
        <v>00046345656</v>
      </c>
      <c r="B2173" s="37" t="s">
        <v>936</v>
      </c>
      <c r="C2173" s="40" t="s">
        <v>935</v>
      </c>
      <c r="D2173" s="35">
        <v>45656</v>
      </c>
    </row>
    <row r="2174" spans="1:18" x14ac:dyDescent="0.3">
      <c r="A2174" s="57" t="str">
        <f t="shared" si="41"/>
        <v>00037545656</v>
      </c>
      <c r="B2174" s="37" t="s">
        <v>602</v>
      </c>
      <c r="C2174" s="40" t="s">
        <v>603</v>
      </c>
      <c r="D2174" s="35">
        <v>45656</v>
      </c>
    </row>
    <row r="2175" spans="1:18" x14ac:dyDescent="0.3">
      <c r="A2175" s="57" t="str">
        <f t="shared" si="41"/>
        <v>00038645656</v>
      </c>
      <c r="B2175" s="37" t="s">
        <v>680</v>
      </c>
      <c r="C2175" s="40" t="s">
        <v>678</v>
      </c>
      <c r="D2175" s="35">
        <v>45656</v>
      </c>
    </row>
    <row r="2176" spans="1:18" x14ac:dyDescent="0.3">
      <c r="A2176" s="57" t="str">
        <f t="shared" si="41"/>
        <v>00020445656</v>
      </c>
      <c r="B2176" s="37" t="s">
        <v>259</v>
      </c>
      <c r="C2176" s="40" t="s">
        <v>29</v>
      </c>
      <c r="D2176" s="35">
        <v>45656</v>
      </c>
    </row>
    <row r="2177" spans="1:4" x14ac:dyDescent="0.3">
      <c r="A2177" s="57" t="str">
        <f t="shared" si="41"/>
        <v>00000945656</v>
      </c>
      <c r="B2177" s="37" t="s">
        <v>302</v>
      </c>
      <c r="C2177" s="40" t="s">
        <v>23</v>
      </c>
      <c r="D2177" s="35">
        <v>45656</v>
      </c>
    </row>
    <row r="2178" spans="1:4" x14ac:dyDescent="0.3">
      <c r="A2178" s="57" t="str">
        <f t="shared" si="41"/>
        <v>00020745656</v>
      </c>
      <c r="B2178" s="37" t="s">
        <v>257</v>
      </c>
      <c r="C2178" s="40" t="s">
        <v>30</v>
      </c>
      <c r="D2178" s="35">
        <v>45656</v>
      </c>
    </row>
    <row r="2179" spans="1:4" x14ac:dyDescent="0.3">
      <c r="A2179" s="57" t="str">
        <f t="shared" si="41"/>
        <v>007001445656</v>
      </c>
      <c r="B2179" s="37" t="s">
        <v>141</v>
      </c>
      <c r="C2179" s="40" t="s">
        <v>309</v>
      </c>
      <c r="D2179" s="35">
        <v>45656</v>
      </c>
    </row>
    <row r="2180" spans="1:4" x14ac:dyDescent="0.3">
      <c r="A2180" s="57" t="str">
        <f t="shared" si="41"/>
        <v>00003345656</v>
      </c>
      <c r="B2180" s="37" t="s">
        <v>296</v>
      </c>
      <c r="C2180" s="40" t="s">
        <v>313</v>
      </c>
      <c r="D2180" s="35">
        <v>45656</v>
      </c>
    </row>
    <row r="2181" spans="1:4" x14ac:dyDescent="0.3">
      <c r="A2181" s="57" t="str">
        <f t="shared" si="41"/>
        <v>00019845656</v>
      </c>
      <c r="B2181" s="37" t="s">
        <v>268</v>
      </c>
      <c r="C2181" s="40" t="s">
        <v>312</v>
      </c>
      <c r="D2181" s="35">
        <v>45656</v>
      </c>
    </row>
    <row r="2182" spans="1:4" x14ac:dyDescent="0.3">
      <c r="A2182" s="57" t="str">
        <f t="shared" si="41"/>
        <v>00020045656</v>
      </c>
      <c r="B2182" s="37" t="s">
        <v>265</v>
      </c>
      <c r="C2182" s="40" t="s">
        <v>28</v>
      </c>
      <c r="D2182" s="35">
        <v>45656</v>
      </c>
    </row>
    <row r="2183" spans="1:4" x14ac:dyDescent="0.3">
      <c r="A2183" s="57" t="str">
        <f t="shared" si="41"/>
        <v>00020245656</v>
      </c>
      <c r="B2183" s="37" t="s">
        <v>262</v>
      </c>
      <c r="C2183" s="40" t="s">
        <v>75</v>
      </c>
      <c r="D2183" s="35">
        <v>45656</v>
      </c>
    </row>
    <row r="2184" spans="1:4" x14ac:dyDescent="0.3">
      <c r="A2184" s="57" t="str">
        <f t="shared" si="41"/>
        <v>00001845656</v>
      </c>
      <c r="B2184" s="37" t="s">
        <v>673</v>
      </c>
      <c r="C2184" s="40" t="s">
        <v>679</v>
      </c>
      <c r="D2184" s="35">
        <v>45656</v>
      </c>
    </row>
    <row r="2185" spans="1:4" x14ac:dyDescent="0.3">
      <c r="A2185" s="57" t="str">
        <f t="shared" si="41"/>
        <v>00045245656</v>
      </c>
      <c r="B2185" s="37" t="s">
        <v>815</v>
      </c>
      <c r="C2185" s="40" t="s">
        <v>800</v>
      </c>
      <c r="D2185" s="35">
        <v>45656</v>
      </c>
    </row>
    <row r="2186" spans="1:4" x14ac:dyDescent="0.3">
      <c r="A2186" s="57" t="str">
        <f t="shared" si="41"/>
        <v>00023645656</v>
      </c>
      <c r="B2186" s="37" t="s">
        <v>250</v>
      </c>
      <c r="C2186" s="40" t="s">
        <v>31</v>
      </c>
      <c r="D2186" s="35">
        <v>45656</v>
      </c>
    </row>
    <row r="2187" spans="1:4" x14ac:dyDescent="0.3">
      <c r="A2187" s="57" t="str">
        <f t="shared" si="41"/>
        <v>00047345656</v>
      </c>
      <c r="B2187" s="37" t="s">
        <v>864</v>
      </c>
      <c r="C2187" s="40" t="s">
        <v>850</v>
      </c>
      <c r="D2187" s="35">
        <v>45656</v>
      </c>
    </row>
    <row r="2188" spans="1:4" x14ac:dyDescent="0.3">
      <c r="A2188" s="57" t="str">
        <f t="shared" si="41"/>
        <v>00044745656</v>
      </c>
      <c r="B2188" s="37" t="s">
        <v>810</v>
      </c>
      <c r="C2188" s="40" t="s">
        <v>795</v>
      </c>
      <c r="D2188" s="35">
        <v>45656</v>
      </c>
    </row>
    <row r="2189" spans="1:4" x14ac:dyDescent="0.3">
      <c r="A2189" s="57" t="str">
        <f t="shared" si="41"/>
        <v>00047545656</v>
      </c>
      <c r="B2189" s="37" t="s">
        <v>866</v>
      </c>
      <c r="C2189" s="40" t="s">
        <v>918</v>
      </c>
      <c r="D2189" s="35">
        <v>45656</v>
      </c>
    </row>
    <row r="2190" spans="1:4" x14ac:dyDescent="0.3">
      <c r="A2190" s="57" t="str">
        <f t="shared" si="41"/>
        <v>00045145656</v>
      </c>
      <c r="B2190" s="37" t="s">
        <v>813</v>
      </c>
      <c r="C2190" s="40" t="s">
        <v>798</v>
      </c>
      <c r="D2190" s="35">
        <v>45656</v>
      </c>
    </row>
    <row r="2191" spans="1:4" x14ac:dyDescent="0.3">
      <c r="A2191" s="57" t="str">
        <f t="shared" si="41"/>
        <v>00047445656</v>
      </c>
      <c r="B2191" s="37" t="s">
        <v>865</v>
      </c>
      <c r="C2191" s="40" t="s">
        <v>851</v>
      </c>
      <c r="D2191" s="35">
        <v>45656</v>
      </c>
    </row>
    <row r="2192" spans="1:4" x14ac:dyDescent="0.3">
      <c r="A2192" s="57" t="str">
        <f t="shared" si="41"/>
        <v>00038245656</v>
      </c>
      <c r="B2192" s="37" t="s">
        <v>635</v>
      </c>
      <c r="C2192" s="40" t="s">
        <v>626</v>
      </c>
      <c r="D2192" s="35">
        <v>45656</v>
      </c>
    </row>
    <row r="2193" spans="1:18" ht="14.4" x14ac:dyDescent="0.3">
      <c r="A2193" s="57" t="str">
        <f t="shared" si="41"/>
        <v>004000245656</v>
      </c>
      <c r="B2193" s="37" t="s">
        <v>156</v>
      </c>
      <c r="C2193" s="40" t="s">
        <v>44</v>
      </c>
      <c r="D2193" s="35">
        <v>45656</v>
      </c>
      <c r="E2193" s="71">
        <v>400</v>
      </c>
      <c r="F2193" s="107">
        <f>VLOOKUP(B2193,Precios!$A$5:J26314,10,0)</f>
        <v>960.0139999999999</v>
      </c>
      <c r="G2193" s="107">
        <f>+E2193*F2193</f>
        <v>384005.6</v>
      </c>
      <c r="I2193" s="57" t="s">
        <v>1000</v>
      </c>
      <c r="J2193" s="57" t="s">
        <v>1109</v>
      </c>
      <c r="K2193" s="75"/>
      <c r="L2193" s="7" t="s">
        <v>2060</v>
      </c>
      <c r="M2193" s="7" t="s">
        <v>2061</v>
      </c>
      <c r="N2193" s="112">
        <v>30</v>
      </c>
      <c r="O2193" s="113">
        <f>+N2193+D2193</f>
        <v>45686</v>
      </c>
      <c r="P2193" s="117">
        <f>+WEEKDAY(O2193)</f>
        <v>4</v>
      </c>
      <c r="Q2193" s="116">
        <f>+IF(P2193&gt;5,WEEKNUM(O2193)+1,WEEKNUM(O2193))</f>
        <v>5</v>
      </c>
      <c r="R2193" s="116">
        <f>+YEAR(O2193)</f>
        <v>2025</v>
      </c>
    </row>
    <row r="2194" spans="1:18" x14ac:dyDescent="0.3">
      <c r="A2194" s="57" t="str">
        <f t="shared" si="41"/>
        <v>00041245656</v>
      </c>
      <c r="B2194" s="37" t="s">
        <v>735</v>
      </c>
      <c r="C2194" s="40" t="s">
        <v>754</v>
      </c>
      <c r="D2194" s="35">
        <v>45656</v>
      </c>
    </row>
    <row r="2195" spans="1:18" x14ac:dyDescent="0.3">
      <c r="A2195" s="57" t="str">
        <f t="shared" si="41"/>
        <v>00017345656</v>
      </c>
      <c r="B2195" s="37" t="s">
        <v>269</v>
      </c>
      <c r="C2195" s="40" t="s">
        <v>743</v>
      </c>
      <c r="D2195" s="35">
        <v>45656</v>
      </c>
    </row>
    <row r="2196" spans="1:18" x14ac:dyDescent="0.3">
      <c r="A2196" s="57" t="str">
        <f t="shared" si="41"/>
        <v>SW001845656</v>
      </c>
      <c r="B2196" s="37" t="s">
        <v>99</v>
      </c>
      <c r="C2196" s="40" t="s">
        <v>2206</v>
      </c>
      <c r="D2196" s="35">
        <v>45656</v>
      </c>
    </row>
    <row r="2197" spans="1:18" x14ac:dyDescent="0.3">
      <c r="A2197" s="57" t="str">
        <f t="shared" si="41"/>
        <v>PACK07645656</v>
      </c>
      <c r="B2197" s="37" t="s">
        <v>109</v>
      </c>
      <c r="C2197" s="40" t="s">
        <v>91</v>
      </c>
      <c r="D2197" s="35">
        <v>45656</v>
      </c>
    </row>
    <row r="2198" spans="1:18" x14ac:dyDescent="0.3">
      <c r="A2198" s="57" t="str">
        <f t="shared" si="41"/>
        <v>30301000000145656</v>
      </c>
      <c r="B2198" s="37" t="s">
        <v>667</v>
      </c>
      <c r="C2198" s="40" t="s">
        <v>656</v>
      </c>
      <c r="D2198" s="35">
        <v>45656</v>
      </c>
    </row>
    <row r="2199" spans="1:18" x14ac:dyDescent="0.3">
      <c r="A2199" s="57" t="str">
        <f t="shared" si="41"/>
        <v>00001145656</v>
      </c>
      <c r="B2199" s="37" t="s">
        <v>301</v>
      </c>
      <c r="C2199" s="40" t="s">
        <v>605</v>
      </c>
      <c r="D2199" s="35">
        <v>45656</v>
      </c>
    </row>
    <row r="2200" spans="1:18" x14ac:dyDescent="0.3">
      <c r="A2200" s="57" t="str">
        <f t="shared" si="41"/>
        <v>003200245656</v>
      </c>
      <c r="B2200" s="37" t="s">
        <v>158</v>
      </c>
      <c r="C2200" s="40" t="s">
        <v>70</v>
      </c>
      <c r="D2200" s="35">
        <v>45656</v>
      </c>
    </row>
    <row r="2201" spans="1:18" ht="14.4" x14ac:dyDescent="0.3">
      <c r="A2201" s="57" t="str">
        <f t="shared" si="41"/>
        <v>00027245656</v>
      </c>
      <c r="B2201" s="37" t="s">
        <v>239</v>
      </c>
      <c r="C2201" s="40" t="s">
        <v>32</v>
      </c>
      <c r="D2201" s="35">
        <v>45656</v>
      </c>
      <c r="E2201" s="71">
        <v>1</v>
      </c>
      <c r="F2201" s="107">
        <f>VLOOKUP(B2201,Precios!$A$5:J26350,10,0)</f>
        <v>3961.9150999999997</v>
      </c>
      <c r="G2201" s="107">
        <f>+E2201*F2201</f>
        <v>3961.9150999999997</v>
      </c>
      <c r="H2201" s="34" t="s">
        <v>2287</v>
      </c>
      <c r="I2201" s="57" t="s">
        <v>1000</v>
      </c>
      <c r="J2201" s="57" t="s">
        <v>1109</v>
      </c>
      <c r="L2201" s="114" t="s">
        <v>1078</v>
      </c>
      <c r="M2201" s="114" t="s">
        <v>1208</v>
      </c>
      <c r="N2201" s="112">
        <v>30</v>
      </c>
      <c r="O2201" s="113">
        <f>+N2201+D2201</f>
        <v>45686</v>
      </c>
      <c r="P2201" s="117">
        <f>+WEEKDAY(O2201)</f>
        <v>4</v>
      </c>
      <c r="Q2201" s="116">
        <f>+IF(P2201&gt;5,WEEKNUM(O2201)+1,WEEKNUM(O2201))</f>
        <v>5</v>
      </c>
      <c r="R2201" s="116">
        <f>+YEAR(O2201)</f>
        <v>2025</v>
      </c>
    </row>
    <row r="2202" spans="1:18" ht="14.4" x14ac:dyDescent="0.3">
      <c r="A2202" s="57" t="str">
        <f t="shared" si="41"/>
        <v>00042445656</v>
      </c>
      <c r="B2202" s="37" t="s">
        <v>765</v>
      </c>
      <c r="C2202" s="40" t="s">
        <v>760</v>
      </c>
      <c r="D2202" s="35">
        <v>45656</v>
      </c>
      <c r="E2202" s="71">
        <v>2000</v>
      </c>
      <c r="F2202" s="107">
        <f>VLOOKUP(B2202,Precios!$A$5:J26355,10,0)</f>
        <v>6760.6451000000006</v>
      </c>
      <c r="G2202" s="107">
        <f>+E2202*F2202</f>
        <v>13521290.200000001</v>
      </c>
      <c r="I2202" s="110" t="s">
        <v>1000</v>
      </c>
      <c r="J2202" s="110" t="s">
        <v>1109</v>
      </c>
      <c r="L2202" s="7" t="s">
        <v>2066</v>
      </c>
      <c r="M2202" s="7" t="s">
        <v>2067</v>
      </c>
      <c r="N2202" s="112">
        <v>30</v>
      </c>
      <c r="O2202" s="113">
        <f>+N2202+D2202</f>
        <v>45686</v>
      </c>
      <c r="P2202" s="117">
        <f>+WEEKDAY(O2202)</f>
        <v>4</v>
      </c>
      <c r="Q2202" s="116">
        <f>+IF(P2202&gt;5,WEEKNUM(O2202)+1,WEEKNUM(O2202))</f>
        <v>5</v>
      </c>
      <c r="R2202" s="116">
        <f>+YEAR(O2202)</f>
        <v>2025</v>
      </c>
    </row>
    <row r="2203" spans="1:18" ht="14.4" x14ac:dyDescent="0.3">
      <c r="A2203" s="57" t="str">
        <f t="shared" si="41"/>
        <v>006001745656</v>
      </c>
      <c r="B2203" s="37" t="s">
        <v>146</v>
      </c>
      <c r="C2203" s="40" t="s">
        <v>88</v>
      </c>
      <c r="D2203" s="35">
        <v>45656</v>
      </c>
      <c r="E2203" s="71">
        <v>1000</v>
      </c>
      <c r="F2203" s="107">
        <f>VLOOKUP(B2203,Precios!$A$5:J26358,10,0)</f>
        <v>924.92399999999998</v>
      </c>
      <c r="G2203" s="107">
        <f>+E2203*F2203</f>
        <v>924924</v>
      </c>
      <c r="I2203" s="110" t="s">
        <v>1000</v>
      </c>
      <c r="J2203" s="110" t="s">
        <v>1109</v>
      </c>
      <c r="L2203" s="114" t="s">
        <v>1076</v>
      </c>
      <c r="M2203" s="114" t="s">
        <v>1077</v>
      </c>
      <c r="N2203" s="112">
        <v>60</v>
      </c>
      <c r="O2203" s="113">
        <f>+N2203+D2203</f>
        <v>45716</v>
      </c>
      <c r="P2203" s="117">
        <f>+WEEKDAY(O2203)</f>
        <v>6</v>
      </c>
      <c r="Q2203" s="116">
        <f>+IF(P2203&gt;5,WEEKNUM(O2203)+1,WEEKNUM(O2203))</f>
        <v>10</v>
      </c>
      <c r="R2203" s="116">
        <f>+YEAR(O2203)</f>
        <v>2025</v>
      </c>
    </row>
    <row r="2204" spans="1:18" x14ac:dyDescent="0.3">
      <c r="A2204" s="57" t="str">
        <f t="shared" si="41"/>
        <v>00043045656</v>
      </c>
      <c r="B2204" s="37" t="s">
        <v>771</v>
      </c>
      <c r="C2204" s="40" t="s">
        <v>768</v>
      </c>
      <c r="D2204" s="35">
        <v>45656</v>
      </c>
    </row>
    <row r="2205" spans="1:18" ht="14.4" x14ac:dyDescent="0.3">
      <c r="A2205" s="57" t="str">
        <f t="shared" si="41"/>
        <v>006001645656</v>
      </c>
      <c r="B2205" s="37" t="s">
        <v>148</v>
      </c>
      <c r="C2205" s="40" t="s">
        <v>586</v>
      </c>
      <c r="D2205" s="35">
        <v>45656</v>
      </c>
      <c r="E2205" s="71">
        <v>12000</v>
      </c>
      <c r="F2205" s="107">
        <f>VLOOKUP(B2205,Precios!$A$5:J26372,10,0)</f>
        <v>424.32</v>
      </c>
      <c r="G2205" s="107">
        <f>+E2205*F2205</f>
        <v>5091840</v>
      </c>
      <c r="I2205" s="110" t="s">
        <v>1000</v>
      </c>
      <c r="J2205" s="110" t="s">
        <v>1109</v>
      </c>
      <c r="K2205" s="75"/>
      <c r="L2205" s="7" t="s">
        <v>747</v>
      </c>
      <c r="M2205" s="7" t="s">
        <v>1497</v>
      </c>
      <c r="N2205" s="112">
        <v>30</v>
      </c>
      <c r="O2205" s="113">
        <f>+N2205+D2205</f>
        <v>45686</v>
      </c>
      <c r="P2205" s="117">
        <f>+WEEKDAY(O2205)</f>
        <v>4</v>
      </c>
      <c r="Q2205" s="116">
        <f>+IF(P2205&gt;5,WEEKNUM(O2205)+1,WEEKNUM(O2205))</f>
        <v>5</v>
      </c>
      <c r="R2205" s="116">
        <f>+YEAR(O2205)</f>
        <v>2025</v>
      </c>
    </row>
    <row r="2206" spans="1:18" x14ac:dyDescent="0.3">
      <c r="A2206" s="57" t="str">
        <f t="shared" si="41"/>
        <v>00038845656</v>
      </c>
      <c r="B2206" s="37" t="s">
        <v>683</v>
      </c>
      <c r="C2206" s="40" t="s">
        <v>688</v>
      </c>
      <c r="D2206" s="35">
        <v>45656</v>
      </c>
    </row>
    <row r="2207" spans="1:18" x14ac:dyDescent="0.3">
      <c r="A2207" s="57" t="str">
        <f t="shared" si="41"/>
        <v>011012045656</v>
      </c>
      <c r="B2207" s="37" t="s">
        <v>132</v>
      </c>
      <c r="C2207" s="40" t="s">
        <v>59</v>
      </c>
      <c r="D2207" s="35">
        <v>45656</v>
      </c>
    </row>
    <row r="2208" spans="1:18" x14ac:dyDescent="0.3">
      <c r="A2208" s="57" t="str">
        <f t="shared" si="41"/>
        <v>00012745656</v>
      </c>
      <c r="B2208" s="37" t="s">
        <v>275</v>
      </c>
      <c r="C2208" s="40" t="s">
        <v>1339</v>
      </c>
      <c r="D2208" s="35">
        <v>45656</v>
      </c>
    </row>
    <row r="2209" spans="1:18" x14ac:dyDescent="0.3">
      <c r="A2209" s="57" t="str">
        <f t="shared" si="41"/>
        <v>00042845656</v>
      </c>
      <c r="B2209" s="37" t="s">
        <v>767</v>
      </c>
      <c r="C2209" s="40" t="s">
        <v>762</v>
      </c>
      <c r="D2209" s="35">
        <v>45656</v>
      </c>
    </row>
    <row r="2210" spans="1:18" x14ac:dyDescent="0.3">
      <c r="A2210" s="57" t="str">
        <f t="shared" ref="A2210:A2273" si="42">+TRIM(B2210)&amp;D2210</f>
        <v>00042745656</v>
      </c>
      <c r="B2210" s="37" t="s">
        <v>780</v>
      </c>
      <c r="C2210" s="40" t="s">
        <v>792</v>
      </c>
      <c r="D2210" s="35">
        <v>45656</v>
      </c>
    </row>
    <row r="2211" spans="1:18" x14ac:dyDescent="0.3">
      <c r="A2211" s="57" t="str">
        <f t="shared" si="42"/>
        <v>00042645656</v>
      </c>
      <c r="B2211" s="37" t="s">
        <v>766</v>
      </c>
      <c r="C2211" s="40" t="s">
        <v>761</v>
      </c>
      <c r="D2211" s="35">
        <v>45656</v>
      </c>
    </row>
    <row r="2212" spans="1:18" x14ac:dyDescent="0.3">
      <c r="A2212" s="57" t="str">
        <f t="shared" si="42"/>
        <v>00042945656</v>
      </c>
      <c r="B2212" s="37" t="s">
        <v>782</v>
      </c>
      <c r="C2212" s="40" t="s">
        <v>793</v>
      </c>
      <c r="D2212" s="35">
        <v>45656</v>
      </c>
    </row>
    <row r="2213" spans="1:18" x14ac:dyDescent="0.3">
      <c r="A2213" s="57" t="str">
        <f t="shared" si="42"/>
        <v>00011345656</v>
      </c>
      <c r="B2213" s="37" t="s">
        <v>280</v>
      </c>
      <c r="C2213" s="40" t="s">
        <v>26</v>
      </c>
      <c r="D2213" s="35">
        <v>45656</v>
      </c>
    </row>
    <row r="2214" spans="1:18" x14ac:dyDescent="0.3">
      <c r="A2214" s="57" t="str">
        <f t="shared" si="42"/>
        <v>007001045656</v>
      </c>
      <c r="B2214" s="37" t="s">
        <v>143</v>
      </c>
      <c r="C2214" s="40" t="s">
        <v>50</v>
      </c>
      <c r="D2214" s="35">
        <v>45656</v>
      </c>
    </row>
    <row r="2215" spans="1:18" x14ac:dyDescent="0.3">
      <c r="A2215" s="57" t="str">
        <f t="shared" si="42"/>
        <v>00046145656</v>
      </c>
      <c r="B2215" s="37" t="s">
        <v>856</v>
      </c>
      <c r="C2215" s="40" t="s">
        <v>842</v>
      </c>
      <c r="D2215" s="35">
        <v>45656</v>
      </c>
    </row>
    <row r="2216" spans="1:18" x14ac:dyDescent="0.3">
      <c r="A2216" s="57" t="str">
        <f t="shared" si="42"/>
        <v>007000545656</v>
      </c>
      <c r="B2216" s="37" t="s">
        <v>897</v>
      </c>
      <c r="C2216" s="40" t="s">
        <v>1420</v>
      </c>
      <c r="D2216" s="35">
        <v>45656</v>
      </c>
    </row>
    <row r="2217" spans="1:18" ht="14.4" x14ac:dyDescent="0.3">
      <c r="A2217" s="57" t="str">
        <f t="shared" si="42"/>
        <v>00020945656</v>
      </c>
      <c r="B2217" s="37" t="s">
        <v>256</v>
      </c>
      <c r="C2217" s="40" t="s">
        <v>255</v>
      </c>
      <c r="D2217" s="35">
        <v>45656</v>
      </c>
      <c r="E2217" s="71">
        <f>10*1050</f>
        <v>10500</v>
      </c>
      <c r="F2217" s="107">
        <f>VLOOKUP(B2217,Precios!$A$5:J26352,10,0)</f>
        <v>3922.75</v>
      </c>
      <c r="G2217" s="107">
        <f>+E2217*F2217</f>
        <v>41188875</v>
      </c>
      <c r="H2217" s="34" t="s">
        <v>2179</v>
      </c>
      <c r="I2217" s="110" t="s">
        <v>1000</v>
      </c>
      <c r="J2217" s="110" t="s">
        <v>1109</v>
      </c>
      <c r="K2217" s="75"/>
      <c r="L2217" s="114" t="s">
        <v>1070</v>
      </c>
      <c r="M2217" s="114" t="s">
        <v>1071</v>
      </c>
      <c r="N2217" s="112">
        <v>55</v>
      </c>
      <c r="O2217" s="113">
        <f>+N2217+D2217</f>
        <v>45711</v>
      </c>
      <c r="P2217" s="117">
        <f>+WEEKDAY(O2217)</f>
        <v>1</v>
      </c>
      <c r="Q2217" s="116">
        <f>+IF(P2217&gt;5,WEEKNUM(O2217)+1,WEEKNUM(O2217))</f>
        <v>9</v>
      </c>
      <c r="R2217" s="116">
        <f>+YEAR(O2217)</f>
        <v>2025</v>
      </c>
    </row>
    <row r="2218" spans="1:18" x14ac:dyDescent="0.3">
      <c r="A2218" s="57" t="str">
        <f t="shared" si="42"/>
        <v>00035245656</v>
      </c>
      <c r="B2218" s="37" t="s">
        <v>178</v>
      </c>
      <c r="C2218" s="40" t="s">
        <v>351</v>
      </c>
      <c r="D2218" s="35">
        <v>45656</v>
      </c>
    </row>
    <row r="2219" spans="1:18" x14ac:dyDescent="0.3">
      <c r="A2219" s="57" t="str">
        <f t="shared" si="42"/>
        <v>00034045656</v>
      </c>
      <c r="B2219" s="37" t="s">
        <v>189</v>
      </c>
      <c r="C2219" s="40" t="s">
        <v>57</v>
      </c>
      <c r="D2219" s="35">
        <v>45656</v>
      </c>
    </row>
    <row r="2220" spans="1:18" x14ac:dyDescent="0.3">
      <c r="A2220" s="57" t="str">
        <f t="shared" si="42"/>
        <v>00017045656</v>
      </c>
      <c r="B2220" s="37" t="s">
        <v>273</v>
      </c>
      <c r="C2220" s="40" t="s">
        <v>27</v>
      </c>
      <c r="D2220" s="35">
        <v>45656</v>
      </c>
    </row>
    <row r="2221" spans="1:18" x14ac:dyDescent="0.3">
      <c r="A2221" s="57" t="str">
        <f t="shared" si="42"/>
        <v>00040345656</v>
      </c>
      <c r="B2221" s="37" t="s">
        <v>716</v>
      </c>
      <c r="C2221" s="40" t="s">
        <v>732</v>
      </c>
      <c r="D2221" s="35">
        <v>45656</v>
      </c>
    </row>
    <row r="2222" spans="1:18" x14ac:dyDescent="0.3">
      <c r="A2222" s="57" t="str">
        <f t="shared" si="42"/>
        <v>011005445656</v>
      </c>
      <c r="B2222" s="37" t="s">
        <v>134</v>
      </c>
      <c r="C2222" s="40" t="s">
        <v>441</v>
      </c>
      <c r="D2222" s="35">
        <v>45656</v>
      </c>
    </row>
    <row r="2223" spans="1:18" x14ac:dyDescent="0.3">
      <c r="A2223" s="57" t="str">
        <f t="shared" si="42"/>
        <v>00040845656</v>
      </c>
      <c r="B2223" s="37" t="s">
        <v>747</v>
      </c>
      <c r="C2223" s="40" t="s">
        <v>736</v>
      </c>
      <c r="D2223" s="35">
        <v>45656</v>
      </c>
    </row>
    <row r="2224" spans="1:18" x14ac:dyDescent="0.3">
      <c r="A2224" s="57" t="str">
        <f t="shared" si="42"/>
        <v>0000245656</v>
      </c>
      <c r="B2224" s="37" t="s">
        <v>692</v>
      </c>
      <c r="C2224" s="40" t="s">
        <v>693</v>
      </c>
      <c r="D2224" s="35">
        <v>45656</v>
      </c>
    </row>
    <row r="2225" spans="1:18" x14ac:dyDescent="0.3">
      <c r="A2225" s="57" t="str">
        <f t="shared" si="42"/>
        <v>00023845656</v>
      </c>
      <c r="B2225" s="37" t="s">
        <v>249</v>
      </c>
      <c r="C2225" s="40" t="s">
        <v>78</v>
      </c>
      <c r="D2225" s="35">
        <v>45656</v>
      </c>
    </row>
    <row r="2226" spans="1:18" x14ac:dyDescent="0.3">
      <c r="A2226" s="57" t="str">
        <f t="shared" si="42"/>
        <v>00034345656</v>
      </c>
      <c r="B2226" s="37" t="s">
        <v>187</v>
      </c>
      <c r="C2226" s="40" t="s">
        <v>34</v>
      </c>
      <c r="D2226" s="35">
        <v>45656</v>
      </c>
    </row>
    <row r="2227" spans="1:18" x14ac:dyDescent="0.3">
      <c r="A2227" s="57" t="str">
        <f t="shared" si="42"/>
        <v>00034445656</v>
      </c>
      <c r="B2227" s="37" t="s">
        <v>186</v>
      </c>
      <c r="C2227" s="40" t="s">
        <v>347</v>
      </c>
      <c r="D2227" s="35">
        <v>45656</v>
      </c>
    </row>
    <row r="2228" spans="1:18" x14ac:dyDescent="0.3">
      <c r="A2228" s="57" t="str">
        <f t="shared" si="42"/>
        <v>00035545656</v>
      </c>
      <c r="B2228" s="37" t="s">
        <v>176</v>
      </c>
      <c r="C2228" s="40" t="s">
        <v>38</v>
      </c>
      <c r="D2228" s="35">
        <v>45656</v>
      </c>
    </row>
    <row r="2229" spans="1:18" x14ac:dyDescent="0.3">
      <c r="A2229" s="57" t="str">
        <f t="shared" si="42"/>
        <v>00036545656</v>
      </c>
      <c r="B2229" s="37" t="s">
        <v>320</v>
      </c>
      <c r="C2229" s="40" t="s">
        <v>354</v>
      </c>
      <c r="D2229" s="35">
        <v>45656</v>
      </c>
    </row>
    <row r="2230" spans="1:18" x14ac:dyDescent="0.3">
      <c r="A2230" s="57" t="str">
        <f t="shared" si="42"/>
        <v>004001845656</v>
      </c>
      <c r="B2230" s="37" t="s">
        <v>152</v>
      </c>
      <c r="C2230" s="40" t="s">
        <v>58</v>
      </c>
      <c r="D2230" s="35">
        <v>45656</v>
      </c>
    </row>
    <row r="2231" spans="1:18" ht="14.4" x14ac:dyDescent="0.3">
      <c r="A2231" s="57" t="str">
        <f t="shared" si="42"/>
        <v>004000545656</v>
      </c>
      <c r="B2231" s="37" t="s">
        <v>155</v>
      </c>
      <c r="C2231" s="40" t="s">
        <v>45</v>
      </c>
      <c r="D2231" s="35">
        <v>45656</v>
      </c>
      <c r="E2231" s="71">
        <v>100</v>
      </c>
      <c r="F2231" s="107">
        <f>VLOOKUP(B2231,Precios!$A$5:J26305,10,0)</f>
        <v>6174.63</v>
      </c>
      <c r="G2231" s="107">
        <f>+E2231*F2231</f>
        <v>617463</v>
      </c>
      <c r="I2231" s="110" t="s">
        <v>1000</v>
      </c>
      <c r="J2231" s="110" t="s">
        <v>1109</v>
      </c>
      <c r="L2231" s="7" t="s">
        <v>2293</v>
      </c>
      <c r="M2231" s="7" t="s">
        <v>2294</v>
      </c>
      <c r="N2231" s="112">
        <v>30</v>
      </c>
      <c r="O2231" s="113">
        <f>+N2231+D2231</f>
        <v>45686</v>
      </c>
      <c r="P2231" s="117">
        <f>+WEEKDAY(O2231)</f>
        <v>4</v>
      </c>
      <c r="Q2231" s="116">
        <f>+IF(P2231&gt;5,WEEKNUM(O2231)+1,WEEKNUM(O2231))</f>
        <v>5</v>
      </c>
      <c r="R2231" s="116">
        <f>+YEAR(O2231)</f>
        <v>2025</v>
      </c>
    </row>
    <row r="2232" spans="1:18" x14ac:dyDescent="0.3">
      <c r="A2232" s="57" t="str">
        <f t="shared" si="42"/>
        <v>004000645656</v>
      </c>
      <c r="B2232" s="37" t="s">
        <v>658</v>
      </c>
      <c r="C2232" s="40" t="s">
        <v>647</v>
      </c>
      <c r="D2232" s="35">
        <v>45656</v>
      </c>
    </row>
    <row r="2233" spans="1:18" x14ac:dyDescent="0.3">
      <c r="A2233" s="57" t="str">
        <f t="shared" si="42"/>
        <v>004001045656</v>
      </c>
      <c r="B2233" s="37" t="s">
        <v>659</v>
      </c>
      <c r="C2233" s="40" t="s">
        <v>671</v>
      </c>
      <c r="D2233" s="35">
        <v>45656</v>
      </c>
    </row>
    <row r="2234" spans="1:18" x14ac:dyDescent="0.3">
      <c r="A2234" s="57" t="str">
        <f t="shared" si="42"/>
        <v>004001145656</v>
      </c>
      <c r="B2234" s="37" t="s">
        <v>660</v>
      </c>
      <c r="C2234" s="40" t="s">
        <v>649</v>
      </c>
      <c r="D2234" s="35">
        <v>45656</v>
      </c>
    </row>
    <row r="2235" spans="1:18" x14ac:dyDescent="0.3">
      <c r="A2235" s="57" t="str">
        <f t="shared" si="42"/>
        <v>00034545656</v>
      </c>
      <c r="B2235" s="37" t="s">
        <v>185</v>
      </c>
      <c r="C2235" s="40" t="s">
        <v>888</v>
      </c>
      <c r="D2235" s="35">
        <v>45656</v>
      </c>
    </row>
    <row r="2236" spans="1:18" x14ac:dyDescent="0.3">
      <c r="A2236" s="57" t="str">
        <f t="shared" si="42"/>
        <v>004000145656</v>
      </c>
      <c r="B2236" s="37" t="s">
        <v>828</v>
      </c>
      <c r="C2236" s="40" t="s">
        <v>852</v>
      </c>
      <c r="D2236" s="35">
        <v>45656</v>
      </c>
    </row>
    <row r="2237" spans="1:18" x14ac:dyDescent="0.3">
      <c r="A2237" s="57" t="str">
        <f t="shared" si="42"/>
        <v>004000445656</v>
      </c>
      <c r="B2237" s="37" t="s">
        <v>657</v>
      </c>
      <c r="C2237" s="40" t="s">
        <v>646</v>
      </c>
      <c r="D2237" s="35">
        <v>45656</v>
      </c>
    </row>
    <row r="2238" spans="1:18" x14ac:dyDescent="0.3">
      <c r="A2238" s="57" t="str">
        <f t="shared" si="42"/>
        <v>00047745656</v>
      </c>
      <c r="B2238" s="37" t="s">
        <v>904</v>
      </c>
      <c r="C2238" s="40" t="s">
        <v>893</v>
      </c>
      <c r="D2238" s="35">
        <v>45656</v>
      </c>
    </row>
    <row r="2239" spans="1:18" x14ac:dyDescent="0.3">
      <c r="A2239" s="57" t="str">
        <f t="shared" si="42"/>
        <v>00042045656</v>
      </c>
      <c r="B2239" s="37" t="s">
        <v>752</v>
      </c>
      <c r="C2239" s="40" t="s">
        <v>755</v>
      </c>
      <c r="D2239" s="35">
        <v>45656</v>
      </c>
    </row>
    <row r="2240" spans="1:18" ht="14.4" x14ac:dyDescent="0.3">
      <c r="A2240" s="57" t="str">
        <f t="shared" si="42"/>
        <v>004000745656</v>
      </c>
      <c r="B2240" s="37" t="s">
        <v>153</v>
      </c>
      <c r="C2240" s="40" t="s">
        <v>46</v>
      </c>
      <c r="D2240" s="35">
        <v>45656</v>
      </c>
      <c r="E2240" s="71">
        <v>2000</v>
      </c>
      <c r="F2240" s="107">
        <f>VLOOKUP(B2240,Precios!$A$5:J26362,10,0)</f>
        <v>320.04500000000002</v>
      </c>
      <c r="G2240" s="107">
        <f>+E2240*F2240</f>
        <v>640090</v>
      </c>
      <c r="I2240" s="57" t="s">
        <v>1000</v>
      </c>
      <c r="J2240" s="57" t="s">
        <v>1109</v>
      </c>
      <c r="K2240" s="75"/>
      <c r="L2240" s="7" t="s">
        <v>2060</v>
      </c>
      <c r="M2240" s="7" t="s">
        <v>2061</v>
      </c>
      <c r="N2240" s="112">
        <v>30</v>
      </c>
      <c r="O2240" s="113">
        <f>+N2240+D2240</f>
        <v>45686</v>
      </c>
      <c r="P2240" s="117">
        <f>+WEEKDAY(O2240)</f>
        <v>4</v>
      </c>
      <c r="Q2240" s="116">
        <f>+IF(P2240&gt;5,WEEKNUM(O2240)+1,WEEKNUM(O2240))</f>
        <v>5</v>
      </c>
      <c r="R2240" s="116">
        <f>+YEAR(O2240)</f>
        <v>2025</v>
      </c>
    </row>
    <row r="2241" spans="1:18" x14ac:dyDescent="0.3">
      <c r="A2241" s="57" t="str">
        <f t="shared" si="42"/>
        <v>00037245656</v>
      </c>
      <c r="B2241" s="37" t="s">
        <v>599</v>
      </c>
      <c r="C2241" s="40" t="s">
        <v>982</v>
      </c>
      <c r="D2241" s="35">
        <v>45656</v>
      </c>
    </row>
    <row r="2242" spans="1:18" x14ac:dyDescent="0.3">
      <c r="A2242" s="57" t="str">
        <f t="shared" si="42"/>
        <v>00046245656</v>
      </c>
      <c r="B2242" s="37" t="s">
        <v>895</v>
      </c>
      <c r="C2242" s="40" t="s">
        <v>983</v>
      </c>
      <c r="D2242" s="35">
        <v>45656</v>
      </c>
    </row>
    <row r="2243" spans="1:18" x14ac:dyDescent="0.3">
      <c r="A2243" s="57" t="str">
        <f t="shared" si="42"/>
        <v>00027345656</v>
      </c>
      <c r="B2243" s="37" t="s">
        <v>238</v>
      </c>
      <c r="C2243" s="40" t="s">
        <v>82</v>
      </c>
      <c r="D2243" s="35">
        <v>45656</v>
      </c>
    </row>
    <row r="2244" spans="1:18" x14ac:dyDescent="0.3">
      <c r="A2244" s="57" t="str">
        <f t="shared" si="42"/>
        <v>00017245656</v>
      </c>
      <c r="B2244" s="37" t="s">
        <v>270</v>
      </c>
      <c r="C2244" s="40" t="s">
        <v>315</v>
      </c>
      <c r="D2244" s="35">
        <v>45656</v>
      </c>
    </row>
    <row r="2245" spans="1:18" x14ac:dyDescent="0.3">
      <c r="A2245" s="57" t="str">
        <f t="shared" si="42"/>
        <v>009003045656</v>
      </c>
      <c r="B2245" s="37" t="s">
        <v>137</v>
      </c>
      <c r="C2245" s="40" t="s">
        <v>52</v>
      </c>
      <c r="D2245" s="35">
        <v>45656</v>
      </c>
    </row>
    <row r="2246" spans="1:18" x14ac:dyDescent="0.3">
      <c r="A2246" s="57" t="str">
        <f t="shared" si="42"/>
        <v>009000645656</v>
      </c>
      <c r="B2246" s="37" t="s">
        <v>139</v>
      </c>
      <c r="C2246" s="40" t="s">
        <v>51</v>
      </c>
      <c r="D2246" s="35">
        <v>45656</v>
      </c>
    </row>
    <row r="2247" spans="1:18" x14ac:dyDescent="0.3">
      <c r="A2247" s="57" t="str">
        <f t="shared" si="42"/>
        <v>009002645656</v>
      </c>
      <c r="B2247" s="37" t="s">
        <v>666</v>
      </c>
      <c r="C2247" s="40" t="s">
        <v>672</v>
      </c>
      <c r="D2247" s="35">
        <v>45656</v>
      </c>
    </row>
    <row r="2248" spans="1:18" x14ac:dyDescent="0.3">
      <c r="A2248" s="57" t="str">
        <f t="shared" si="42"/>
        <v>005000945656</v>
      </c>
      <c r="B2248" s="37" t="s">
        <v>379</v>
      </c>
      <c r="C2248" s="40" t="s">
        <v>355</v>
      </c>
      <c r="D2248" s="35">
        <v>45656</v>
      </c>
    </row>
    <row r="2249" spans="1:18" x14ac:dyDescent="0.3">
      <c r="A2249" s="57" t="str">
        <f t="shared" si="42"/>
        <v>009000345656</v>
      </c>
      <c r="B2249" s="37" t="s">
        <v>638</v>
      </c>
      <c r="C2249" s="40" t="s">
        <v>1202</v>
      </c>
      <c r="D2249" s="35">
        <v>45656</v>
      </c>
    </row>
    <row r="2250" spans="1:18" x14ac:dyDescent="0.3">
      <c r="A2250" s="57" t="str">
        <f t="shared" si="42"/>
        <v>0005270145656</v>
      </c>
      <c r="B2250" s="37" t="s">
        <v>1257</v>
      </c>
      <c r="C2250" s="40" t="s">
        <v>1258</v>
      </c>
      <c r="D2250" s="35">
        <v>45656</v>
      </c>
    </row>
    <row r="2251" spans="1:18" x14ac:dyDescent="0.3">
      <c r="A2251" s="57" t="str">
        <f t="shared" si="42"/>
        <v>00049645656</v>
      </c>
      <c r="B2251" s="37" t="s">
        <v>971</v>
      </c>
      <c r="C2251" s="40" t="s">
        <v>969</v>
      </c>
      <c r="D2251" s="35">
        <v>45656</v>
      </c>
    </row>
    <row r="2252" spans="1:18" ht="14.4" x14ac:dyDescent="0.3">
      <c r="A2252" s="57" t="str">
        <f t="shared" si="42"/>
        <v>00053045656</v>
      </c>
      <c r="B2252" s="37" t="s">
        <v>1206</v>
      </c>
      <c r="C2252" s="40" t="s">
        <v>1207</v>
      </c>
      <c r="D2252" s="35">
        <v>45656</v>
      </c>
      <c r="E2252" s="71">
        <f>4*450</f>
        <v>1800</v>
      </c>
      <c r="F2252" s="107">
        <f>VLOOKUP(B2252,Precios!$A$5:J26472,10,0)</f>
        <v>1536.7</v>
      </c>
      <c r="G2252" s="107">
        <f>+E2252*F2252</f>
        <v>2766060</v>
      </c>
      <c r="I2252" s="110" t="s">
        <v>1000</v>
      </c>
      <c r="J2252" s="110" t="s">
        <v>1109</v>
      </c>
      <c r="K2252" s="75"/>
      <c r="L2252" s="130" t="s">
        <v>1963</v>
      </c>
      <c r="M2252" s="130" t="s">
        <v>1964</v>
      </c>
      <c r="N2252" s="112">
        <v>30</v>
      </c>
      <c r="O2252" s="113">
        <f>+N2252+D2252</f>
        <v>45686</v>
      </c>
      <c r="P2252" s="117">
        <f>+WEEKDAY(O2252)</f>
        <v>4</v>
      </c>
      <c r="Q2252" s="116">
        <f>+IF(P2252&gt;5,WEEKNUM(O2252)+1,WEEKNUM(O2252))</f>
        <v>5</v>
      </c>
      <c r="R2252" s="116">
        <f>+YEAR(O2252)</f>
        <v>2025</v>
      </c>
    </row>
    <row r="2253" spans="1:18" x14ac:dyDescent="0.3">
      <c r="A2253" s="57" t="str">
        <f t="shared" si="42"/>
        <v>0004520345656</v>
      </c>
      <c r="B2253" s="37" t="s">
        <v>1253</v>
      </c>
      <c r="C2253" s="40" t="s">
        <v>990</v>
      </c>
      <c r="D2253" s="35">
        <v>45656</v>
      </c>
    </row>
    <row r="2254" spans="1:18" x14ac:dyDescent="0.3">
      <c r="A2254" s="57" t="str">
        <f t="shared" si="42"/>
        <v>0004790245656</v>
      </c>
      <c r="B2254" s="37" t="s">
        <v>1288</v>
      </c>
      <c r="C2254" s="40" t="s">
        <v>878</v>
      </c>
      <c r="D2254" s="35">
        <v>45656</v>
      </c>
    </row>
    <row r="2255" spans="1:18" x14ac:dyDescent="0.3">
      <c r="A2255" s="57" t="str">
        <f t="shared" si="42"/>
        <v>00052445656</v>
      </c>
      <c r="B2255" s="37" t="s">
        <v>997</v>
      </c>
      <c r="C2255" s="40" t="s">
        <v>998</v>
      </c>
      <c r="D2255" s="35">
        <v>45656</v>
      </c>
    </row>
    <row r="2256" spans="1:18" x14ac:dyDescent="0.3">
      <c r="A2256" s="57" t="str">
        <f t="shared" si="42"/>
        <v>00043445656</v>
      </c>
      <c r="B2256" s="37" t="s">
        <v>1018</v>
      </c>
      <c r="C2256" s="40" t="s">
        <v>1019</v>
      </c>
      <c r="D2256" s="35">
        <v>45656</v>
      </c>
    </row>
    <row r="2257" spans="1:4" x14ac:dyDescent="0.3">
      <c r="A2257" s="57" t="str">
        <f t="shared" si="42"/>
        <v>00001045656</v>
      </c>
      <c r="B2257" s="37" t="s">
        <v>1004</v>
      </c>
      <c r="C2257" s="40" t="s">
        <v>1498</v>
      </c>
      <c r="D2257" s="35">
        <v>45656</v>
      </c>
    </row>
    <row r="2258" spans="1:4" x14ac:dyDescent="0.3">
      <c r="A2258" s="57" t="str">
        <f t="shared" si="42"/>
        <v>0003600345656</v>
      </c>
      <c r="B2258" s="37" t="s">
        <v>1499</v>
      </c>
      <c r="C2258" s="40" t="s">
        <v>87</v>
      </c>
      <c r="D2258" s="35">
        <v>45656</v>
      </c>
    </row>
    <row r="2259" spans="1:4" x14ac:dyDescent="0.3">
      <c r="A2259" s="57" t="str">
        <f t="shared" si="42"/>
        <v>0003610245656</v>
      </c>
      <c r="B2259" s="37" t="s">
        <v>1501</v>
      </c>
      <c r="C2259" s="40" t="s">
        <v>40</v>
      </c>
      <c r="D2259" s="35">
        <v>45656</v>
      </c>
    </row>
    <row r="2260" spans="1:4" x14ac:dyDescent="0.3">
      <c r="A2260" s="57" t="str">
        <f t="shared" si="42"/>
        <v>10008745656</v>
      </c>
      <c r="B2260" s="37" t="s">
        <v>1022</v>
      </c>
      <c r="C2260" s="40" t="s">
        <v>1503</v>
      </c>
      <c r="D2260" s="35">
        <v>45656</v>
      </c>
    </row>
    <row r="2261" spans="1:4" x14ac:dyDescent="0.3">
      <c r="A2261" s="57" t="str">
        <f t="shared" si="42"/>
        <v>0003620245656</v>
      </c>
      <c r="B2261" s="37" t="s">
        <v>1504</v>
      </c>
      <c r="C2261" s="336" t="s">
        <v>41</v>
      </c>
      <c r="D2261" s="35">
        <v>45656</v>
      </c>
    </row>
    <row r="2262" spans="1:4" x14ac:dyDescent="0.3">
      <c r="A2262" s="57" t="str">
        <f t="shared" si="42"/>
        <v>PACK0680345656</v>
      </c>
      <c r="B2262" s="37" t="s">
        <v>1479</v>
      </c>
      <c r="C2262" s="40" t="s">
        <v>89</v>
      </c>
      <c r="D2262" s="35">
        <v>45656</v>
      </c>
    </row>
    <row r="2263" spans="1:4" x14ac:dyDescent="0.3">
      <c r="A2263" s="57" t="str">
        <f t="shared" si="42"/>
        <v>0004230145656</v>
      </c>
      <c r="B2263" s="37" t="s">
        <v>1473</v>
      </c>
      <c r="C2263" s="40" t="s">
        <v>769</v>
      </c>
      <c r="D2263" s="35">
        <v>45656</v>
      </c>
    </row>
    <row r="2264" spans="1:4" x14ac:dyDescent="0.3">
      <c r="A2264" s="57" t="str">
        <f t="shared" si="42"/>
        <v>0003150245656</v>
      </c>
      <c r="B2264" s="37" t="s">
        <v>1513</v>
      </c>
      <c r="C2264" s="40" t="s">
        <v>83</v>
      </c>
      <c r="D2264" s="35">
        <v>45656</v>
      </c>
    </row>
    <row r="2265" spans="1:4" x14ac:dyDescent="0.3">
      <c r="A2265" s="57" t="str">
        <f t="shared" si="42"/>
        <v>0003160245656</v>
      </c>
      <c r="B2265" s="37" t="s">
        <v>1514</v>
      </c>
      <c r="C2265" s="40" t="s">
        <v>84</v>
      </c>
      <c r="D2265" s="35">
        <v>45656</v>
      </c>
    </row>
    <row r="2266" spans="1:4" x14ac:dyDescent="0.3">
      <c r="A2266" s="57" t="str">
        <f t="shared" si="42"/>
        <v>PACK0670345656</v>
      </c>
      <c r="B2266" s="37" t="s">
        <v>1480</v>
      </c>
      <c r="C2266" s="40" t="s">
        <v>113</v>
      </c>
      <c r="D2266" s="35">
        <v>45656</v>
      </c>
    </row>
    <row r="2267" spans="1:4" x14ac:dyDescent="0.3">
      <c r="A2267" s="57" t="str">
        <f t="shared" si="42"/>
        <v>0002780145656</v>
      </c>
      <c r="B2267" s="37" t="s">
        <v>1472</v>
      </c>
      <c r="C2267" s="40" t="s">
        <v>69</v>
      </c>
      <c r="D2267" s="35">
        <v>45656</v>
      </c>
    </row>
    <row r="2268" spans="1:4" x14ac:dyDescent="0.3">
      <c r="A2268" s="57" t="str">
        <f t="shared" si="42"/>
        <v>0002760145656</v>
      </c>
      <c r="B2268" s="37" t="s">
        <v>1471</v>
      </c>
      <c r="C2268" s="40" t="s">
        <v>67</v>
      </c>
      <c r="D2268" s="35">
        <v>45656</v>
      </c>
    </row>
    <row r="2269" spans="1:4" x14ac:dyDescent="0.3">
      <c r="A2269" s="57" t="str">
        <f t="shared" si="42"/>
        <v>0002790145656</v>
      </c>
      <c r="B2269" s="37" t="s">
        <v>1470</v>
      </c>
      <c r="C2269" s="40" t="s">
        <v>62</v>
      </c>
      <c r="D2269" s="35">
        <v>45656</v>
      </c>
    </row>
    <row r="2270" spans="1:4" x14ac:dyDescent="0.3">
      <c r="A2270" s="57" t="str">
        <f t="shared" si="42"/>
        <v>0011008945656</v>
      </c>
      <c r="B2270" s="37" t="s">
        <v>966</v>
      </c>
      <c r="C2270" s="40" t="s">
        <v>1828</v>
      </c>
      <c r="D2270" s="35">
        <v>45656</v>
      </c>
    </row>
    <row r="2271" spans="1:4" x14ac:dyDescent="0.3">
      <c r="A2271" s="57" t="str">
        <f t="shared" si="42"/>
        <v>0003630245656</v>
      </c>
      <c r="B2271" s="37" t="s">
        <v>1512</v>
      </c>
      <c r="C2271" s="40" t="s">
        <v>42</v>
      </c>
      <c r="D2271" s="35">
        <v>45656</v>
      </c>
    </row>
    <row r="2272" spans="1:4" x14ac:dyDescent="0.3">
      <c r="A2272" s="57" t="str">
        <f t="shared" si="42"/>
        <v>0004720345656</v>
      </c>
      <c r="B2272" s="37" t="s">
        <v>1336</v>
      </c>
      <c r="C2272" s="40" t="s">
        <v>1848</v>
      </c>
      <c r="D2272" s="35">
        <v>45656</v>
      </c>
    </row>
    <row r="2273" spans="1:18" x14ac:dyDescent="0.3">
      <c r="A2273" s="57" t="str">
        <f t="shared" si="42"/>
        <v>00054445656</v>
      </c>
      <c r="B2273" s="37" t="s">
        <v>1956</v>
      </c>
      <c r="C2273" s="40" t="s">
        <v>1957</v>
      </c>
      <c r="D2273" s="35">
        <v>45656</v>
      </c>
    </row>
    <row r="2274" spans="1:18" x14ac:dyDescent="0.3">
      <c r="A2274" s="57" t="str">
        <f t="shared" ref="A2274:A2337" si="43">+TRIM(B2274)&amp;D2274</f>
        <v>00050045656</v>
      </c>
      <c r="B2274" s="37" t="s">
        <v>975</v>
      </c>
      <c r="C2274" s="40" t="s">
        <v>1413</v>
      </c>
      <c r="D2274" s="35">
        <v>45656</v>
      </c>
    </row>
    <row r="2275" spans="1:18" x14ac:dyDescent="0.3">
      <c r="A2275" s="57" t="str">
        <f t="shared" si="43"/>
        <v>00050145656</v>
      </c>
      <c r="B2275" s="37" t="s">
        <v>980</v>
      </c>
      <c r="C2275" s="40" t="s">
        <v>2151</v>
      </c>
      <c r="D2275" s="35">
        <v>45656</v>
      </c>
    </row>
    <row r="2276" spans="1:18" x14ac:dyDescent="0.3">
      <c r="A2276" s="57" t="str">
        <f t="shared" si="43"/>
        <v>0003910345656</v>
      </c>
      <c r="B2276" s="37" t="s">
        <v>1296</v>
      </c>
      <c r="C2276" s="40" t="s">
        <v>687</v>
      </c>
      <c r="D2276" s="35">
        <v>45656</v>
      </c>
    </row>
    <row r="2277" spans="1:18" x14ac:dyDescent="0.3">
      <c r="A2277" s="57" t="str">
        <f t="shared" si="43"/>
        <v>0004210145656</v>
      </c>
      <c r="B2277" s="37" t="s">
        <v>1448</v>
      </c>
      <c r="C2277" s="40" t="s">
        <v>758</v>
      </c>
      <c r="D2277" s="35">
        <v>45656</v>
      </c>
    </row>
    <row r="2278" spans="1:18" ht="14.4" x14ac:dyDescent="0.3">
      <c r="A2278" s="57" t="str">
        <f t="shared" si="43"/>
        <v>PACK0860345656</v>
      </c>
      <c r="B2278" s="37" t="s">
        <v>1774</v>
      </c>
      <c r="C2278" s="40" t="s">
        <v>322</v>
      </c>
      <c r="D2278" s="35">
        <v>45656</v>
      </c>
      <c r="E2278" s="71">
        <f>6*420</f>
        <v>2520</v>
      </c>
      <c r="F2278" s="107">
        <f>VLOOKUP(B2278,Precios!$A$5:J26484,10,0)</f>
        <v>922.90329999999994</v>
      </c>
      <c r="G2278" s="107">
        <f>+E2278*F2278</f>
        <v>2325716.3159999996</v>
      </c>
      <c r="I2278" s="110" t="s">
        <v>1000</v>
      </c>
      <c r="J2278" s="110" t="s">
        <v>1109</v>
      </c>
      <c r="L2278" s="114" t="s">
        <v>1083</v>
      </c>
      <c r="M2278" s="114" t="s">
        <v>1084</v>
      </c>
      <c r="N2278" s="112">
        <v>45</v>
      </c>
      <c r="O2278" s="113">
        <f>+N2278+D2278</f>
        <v>45701</v>
      </c>
      <c r="P2278" s="117">
        <f>+WEEKDAY(O2278)</f>
        <v>5</v>
      </c>
      <c r="Q2278" s="116">
        <f>+IF(P2278&gt;5,WEEKNUM(O2278)+1,WEEKNUM(O2278))</f>
        <v>7</v>
      </c>
      <c r="R2278" s="116">
        <f>+YEAR(O2278)</f>
        <v>2025</v>
      </c>
    </row>
    <row r="2279" spans="1:18" x14ac:dyDescent="0.3">
      <c r="A2279" s="57" t="str">
        <f t="shared" si="43"/>
        <v>00053645656</v>
      </c>
      <c r="B2279" s="37" t="s">
        <v>1845</v>
      </c>
      <c r="C2279" s="40" t="s">
        <v>1846</v>
      </c>
      <c r="D2279" s="35">
        <v>45656</v>
      </c>
    </row>
    <row r="2280" spans="1:18" x14ac:dyDescent="0.3">
      <c r="A2280" s="57" t="str">
        <f t="shared" si="43"/>
        <v>0005510045656</v>
      </c>
      <c r="B2280" s="37" t="s">
        <v>2020</v>
      </c>
      <c r="C2280" s="40" t="s">
        <v>2021</v>
      </c>
      <c r="D2280" s="35">
        <v>45656</v>
      </c>
    </row>
    <row r="2281" spans="1:18" x14ac:dyDescent="0.3">
      <c r="A2281" s="57" t="str">
        <f t="shared" si="43"/>
        <v>0005470045656</v>
      </c>
      <c r="B2281" s="37" t="s">
        <v>2023</v>
      </c>
      <c r="C2281" s="40" t="s">
        <v>2024</v>
      </c>
      <c r="D2281" s="35">
        <v>45656</v>
      </c>
    </row>
    <row r="2282" spans="1:18" x14ac:dyDescent="0.3">
      <c r="A2282" s="57" t="str">
        <f t="shared" si="43"/>
        <v>0005480045656</v>
      </c>
      <c r="B2282" s="37" t="s">
        <v>2026</v>
      </c>
      <c r="C2282" s="40" t="s">
        <v>2027</v>
      </c>
      <c r="D2282" s="35">
        <v>45656</v>
      </c>
    </row>
    <row r="2283" spans="1:18" x14ac:dyDescent="0.3">
      <c r="A2283" s="57" t="str">
        <f t="shared" si="43"/>
        <v>00054545656</v>
      </c>
      <c r="B2283" s="37" t="s">
        <v>1975</v>
      </c>
      <c r="C2283" s="40" t="s">
        <v>1976</v>
      </c>
      <c r="D2283" s="35">
        <v>45656</v>
      </c>
    </row>
    <row r="2284" spans="1:18" x14ac:dyDescent="0.3">
      <c r="A2284" s="57" t="str">
        <f t="shared" si="43"/>
        <v>00054745656</v>
      </c>
      <c r="B2284" s="37" t="s">
        <v>2036</v>
      </c>
      <c r="C2284" s="40" t="s">
        <v>2042</v>
      </c>
      <c r="D2284" s="35">
        <v>45656</v>
      </c>
    </row>
    <row r="2285" spans="1:18" x14ac:dyDescent="0.3">
      <c r="A2285" s="57" t="str">
        <f t="shared" si="43"/>
        <v>0003580145656</v>
      </c>
      <c r="B2285" s="37" t="s">
        <v>1474</v>
      </c>
      <c r="C2285" s="40" t="s">
        <v>171</v>
      </c>
      <c r="D2285" s="35">
        <v>45656</v>
      </c>
    </row>
    <row r="2286" spans="1:18" x14ac:dyDescent="0.3">
      <c r="A2286" s="57" t="str">
        <f t="shared" si="43"/>
        <v>0004220145656</v>
      </c>
      <c r="B2286" s="37" t="s">
        <v>1467</v>
      </c>
      <c r="C2286" s="40" t="s">
        <v>759</v>
      </c>
      <c r="D2286" s="35">
        <v>45656</v>
      </c>
    </row>
    <row r="2287" spans="1:18" ht="14.4" x14ac:dyDescent="0.3">
      <c r="A2287" s="57" t="str">
        <f t="shared" si="43"/>
        <v>00035C45656</v>
      </c>
      <c r="B2287" s="37" t="s">
        <v>2098</v>
      </c>
      <c r="C2287" s="40" t="s">
        <v>2115</v>
      </c>
      <c r="D2287" s="35">
        <v>45656</v>
      </c>
      <c r="E2287" s="71">
        <f>1575*4</f>
        <v>6300</v>
      </c>
      <c r="F2287" s="107">
        <f>VLOOKUP(B2287,Precios!$A$5:J26440,10,0)</f>
        <v>493.94620000000003</v>
      </c>
      <c r="G2287" s="107">
        <f>+E2287*F2287</f>
        <v>3111861.06</v>
      </c>
      <c r="I2287" s="110" t="s">
        <v>1000</v>
      </c>
      <c r="J2287" s="110" t="s">
        <v>1109</v>
      </c>
      <c r="K2287" s="75"/>
      <c r="L2287" s="114" t="s">
        <v>1083</v>
      </c>
      <c r="M2287" s="114" t="s">
        <v>1084</v>
      </c>
      <c r="N2287" s="112">
        <v>45</v>
      </c>
      <c r="O2287" s="113">
        <f>+N2287+D2287</f>
        <v>45701</v>
      </c>
      <c r="P2287" s="117">
        <f>+WEEKDAY(O2287)</f>
        <v>5</v>
      </c>
      <c r="Q2287" s="116">
        <f>+IF(P2287&gt;5,WEEKNUM(O2287)+1,WEEKNUM(O2287))</f>
        <v>7</v>
      </c>
      <c r="R2287" s="116">
        <f>+YEAR(O2287)</f>
        <v>2025</v>
      </c>
    </row>
    <row r="2288" spans="1:18" x14ac:dyDescent="0.3">
      <c r="A2288" s="57" t="str">
        <f t="shared" si="43"/>
        <v>00034C45656</v>
      </c>
      <c r="B2288" s="37" t="s">
        <v>2097</v>
      </c>
      <c r="C2288" s="40" t="s">
        <v>2125</v>
      </c>
      <c r="D2288" s="35">
        <v>45656</v>
      </c>
    </row>
    <row r="2289" spans="1:18" x14ac:dyDescent="0.3">
      <c r="A2289" s="57" t="str">
        <f t="shared" si="43"/>
        <v>0003740345656</v>
      </c>
      <c r="B2289" s="37" t="s">
        <v>1466</v>
      </c>
      <c r="C2289" s="40" t="s">
        <v>841</v>
      </c>
      <c r="D2289" s="35">
        <v>45656</v>
      </c>
    </row>
    <row r="2290" spans="1:18" ht="14.4" x14ac:dyDescent="0.3">
      <c r="A2290" s="57" t="str">
        <f t="shared" si="43"/>
        <v>0003590145656</v>
      </c>
      <c r="B2290" s="37" t="s">
        <v>1475</v>
      </c>
      <c r="C2290" s="40" t="s">
        <v>352</v>
      </c>
      <c r="D2290" s="35">
        <v>45656</v>
      </c>
      <c r="E2290" s="71">
        <v>400</v>
      </c>
      <c r="F2290" s="107">
        <f>VLOOKUP(B2290,Precios!$A$5:J26408,10,0)</f>
        <v>10708.5</v>
      </c>
      <c r="G2290" s="107">
        <f>+E2290*F2290</f>
        <v>4283400</v>
      </c>
      <c r="I2290" s="110" t="s">
        <v>1000</v>
      </c>
      <c r="J2290" s="110" t="s">
        <v>1109</v>
      </c>
      <c r="L2290" s="114" t="s">
        <v>1066</v>
      </c>
      <c r="M2290" s="114" t="s">
        <v>1067</v>
      </c>
      <c r="N2290" s="112">
        <v>40</v>
      </c>
      <c r="O2290" s="113">
        <f>+N2290+D2290</f>
        <v>45696</v>
      </c>
      <c r="P2290" s="117">
        <f>+WEEKDAY(O2290)</f>
        <v>7</v>
      </c>
      <c r="Q2290" s="116">
        <f>+IF(P2290&gt;5,WEEKNUM(O2290)+1,WEEKNUM(O2290))</f>
        <v>7</v>
      </c>
      <c r="R2290" s="116">
        <f>+YEAR(O2290)</f>
        <v>2025</v>
      </c>
    </row>
    <row r="2291" spans="1:18" ht="14.4" x14ac:dyDescent="0.3">
      <c r="A2291" s="57" t="str">
        <f t="shared" si="43"/>
        <v>006000745656</v>
      </c>
      <c r="B2291" s="37" t="s">
        <v>661</v>
      </c>
      <c r="C2291" s="7" t="s">
        <v>1812</v>
      </c>
      <c r="D2291" s="35">
        <v>45656</v>
      </c>
    </row>
    <row r="2292" spans="1:18" x14ac:dyDescent="0.3">
      <c r="A2292" s="57" t="str">
        <f t="shared" si="43"/>
        <v>0005280145656</v>
      </c>
      <c r="B2292" s="37" t="s">
        <v>1248</v>
      </c>
      <c r="C2292" s="40" t="s">
        <v>1091</v>
      </c>
      <c r="D2292" s="35">
        <v>45656</v>
      </c>
    </row>
    <row r="2293" spans="1:18" x14ac:dyDescent="0.3">
      <c r="A2293" s="57" t="str">
        <f t="shared" si="43"/>
        <v>0003730445656</v>
      </c>
      <c r="B2293" s="37" t="s">
        <v>2144</v>
      </c>
      <c r="C2293" s="40" t="s">
        <v>597</v>
      </c>
      <c r="D2293" s="35">
        <v>45656</v>
      </c>
    </row>
    <row r="2294" spans="1:18" x14ac:dyDescent="0.3">
      <c r="A2294" s="57" t="str">
        <f t="shared" si="43"/>
        <v>0004640345656</v>
      </c>
      <c r="B2294" s="37" t="s">
        <v>1476</v>
      </c>
      <c r="C2294" s="40" t="s">
        <v>892</v>
      </c>
      <c r="D2294" s="35">
        <v>45656</v>
      </c>
    </row>
    <row r="2295" spans="1:18" x14ac:dyDescent="0.3">
      <c r="A2295" s="57" t="str">
        <f t="shared" si="43"/>
        <v>00054245656</v>
      </c>
      <c r="B2295" s="37" t="s">
        <v>1070</v>
      </c>
      <c r="C2295" s="40" t="s">
        <v>1955</v>
      </c>
      <c r="D2295" s="35">
        <v>45656</v>
      </c>
    </row>
    <row r="2296" spans="1:18" x14ac:dyDescent="0.3">
      <c r="A2296" s="57" t="str">
        <f t="shared" si="43"/>
        <v>0004710345656</v>
      </c>
      <c r="B2296" s="37" t="s">
        <v>1827</v>
      </c>
      <c r="C2296" s="40" t="s">
        <v>1511</v>
      </c>
      <c r="D2296" s="35">
        <v>45656</v>
      </c>
    </row>
    <row r="2297" spans="1:18" x14ac:dyDescent="0.3">
      <c r="A2297" s="57" t="str">
        <f t="shared" si="43"/>
        <v>000507-0345656</v>
      </c>
      <c r="B2297" s="37" t="s">
        <v>1240</v>
      </c>
      <c r="C2297" s="40" t="s">
        <v>1195</v>
      </c>
      <c r="D2297" s="35">
        <v>45656</v>
      </c>
    </row>
    <row r="2298" spans="1:18" x14ac:dyDescent="0.3">
      <c r="A2298" s="57" t="str">
        <f t="shared" si="43"/>
        <v>0003890245656</v>
      </c>
      <c r="B2298" s="37" t="s">
        <v>1449</v>
      </c>
      <c r="C2298" s="40" t="s">
        <v>689</v>
      </c>
      <c r="D2298" s="35">
        <v>45656</v>
      </c>
    </row>
    <row r="2299" spans="1:18" x14ac:dyDescent="0.3">
      <c r="A2299" s="57" t="str">
        <f t="shared" si="43"/>
        <v>0004790345656</v>
      </c>
      <c r="B2299" s="37" t="s">
        <v>2167</v>
      </c>
      <c r="C2299" s="40" t="s">
        <v>2168</v>
      </c>
      <c r="D2299" s="35">
        <v>45656</v>
      </c>
    </row>
    <row r="2300" spans="1:18" x14ac:dyDescent="0.3">
      <c r="A2300" s="57" t="str">
        <f t="shared" si="43"/>
        <v>0005490045656</v>
      </c>
      <c r="B2300" s="37" t="s">
        <v>2058</v>
      </c>
      <c r="C2300" s="40" t="s">
        <v>2059</v>
      </c>
      <c r="D2300" s="35">
        <v>45656</v>
      </c>
    </row>
    <row r="2301" spans="1:18" x14ac:dyDescent="0.3">
      <c r="A2301" s="57" t="str">
        <f t="shared" si="43"/>
        <v>00051145656</v>
      </c>
      <c r="B2301" s="37" t="s">
        <v>1314</v>
      </c>
      <c r="C2301" s="40" t="s">
        <v>1335</v>
      </c>
      <c r="D2301" s="35">
        <v>45656</v>
      </c>
    </row>
    <row r="2302" spans="1:18" ht="14.4" x14ac:dyDescent="0.3">
      <c r="A2302" s="57" t="str">
        <f t="shared" si="43"/>
        <v>001000145663</v>
      </c>
      <c r="B2302" s="37" t="s">
        <v>161</v>
      </c>
      <c r="C2302" s="40" t="s">
        <v>43</v>
      </c>
      <c r="D2302" s="35">
        <v>45663</v>
      </c>
      <c r="E2302" s="71">
        <v>7500</v>
      </c>
      <c r="F2302" s="107">
        <f>VLOOKUP(B2302,Precios!$A$5:J26307,10,0)</f>
        <v>1554.85</v>
      </c>
      <c r="G2302" s="107">
        <f>+E2302*F2302</f>
        <v>11661375</v>
      </c>
      <c r="H2302" s="8" t="s">
        <v>2188</v>
      </c>
      <c r="I2302" s="57" t="s">
        <v>1000</v>
      </c>
      <c r="J2302" s="57" t="s">
        <v>1109</v>
      </c>
      <c r="K2302" s="75"/>
      <c r="L2302" s="114" t="s">
        <v>1059</v>
      </c>
      <c r="M2302" s="114" t="s">
        <v>1060</v>
      </c>
      <c r="N2302" s="112">
        <v>45</v>
      </c>
      <c r="O2302" s="113">
        <f>+N2302+D2302</f>
        <v>45708</v>
      </c>
      <c r="P2302" s="117">
        <f>+WEEKDAY(O2302)</f>
        <v>5</v>
      </c>
      <c r="Q2302" s="116">
        <f>+IF(P2302&gt;5,WEEKNUM(O2302)+1,WEEKNUM(O2302))</f>
        <v>8</v>
      </c>
      <c r="R2302" s="116">
        <f>+YEAR(O2302)</f>
        <v>2025</v>
      </c>
    </row>
    <row r="2303" spans="1:18" x14ac:dyDescent="0.3">
      <c r="A2303" s="57" t="str">
        <f t="shared" si="43"/>
        <v>00046345663</v>
      </c>
      <c r="B2303" s="37" t="s">
        <v>936</v>
      </c>
      <c r="C2303" s="40" t="s">
        <v>935</v>
      </c>
      <c r="D2303" s="35">
        <v>45663</v>
      </c>
    </row>
    <row r="2304" spans="1:18" x14ac:dyDescent="0.3">
      <c r="A2304" s="57" t="str">
        <f t="shared" si="43"/>
        <v>00037545663</v>
      </c>
      <c r="B2304" s="37" t="s">
        <v>602</v>
      </c>
      <c r="C2304" s="40" t="s">
        <v>603</v>
      </c>
      <c r="D2304" s="35">
        <v>45663</v>
      </c>
    </row>
    <row r="2305" spans="1:18" x14ac:dyDescent="0.3">
      <c r="A2305" s="57" t="str">
        <f t="shared" si="43"/>
        <v>00038645663</v>
      </c>
      <c r="B2305" s="37" t="s">
        <v>680</v>
      </c>
      <c r="C2305" s="40" t="s">
        <v>678</v>
      </c>
      <c r="D2305" s="35">
        <v>45663</v>
      </c>
    </row>
    <row r="2306" spans="1:18" ht="14.4" x14ac:dyDescent="0.3">
      <c r="A2306" s="57" t="str">
        <f t="shared" si="43"/>
        <v>00020445663</v>
      </c>
      <c r="B2306" s="37" t="s">
        <v>259</v>
      </c>
      <c r="C2306" s="40" t="s">
        <v>29</v>
      </c>
      <c r="D2306" s="35">
        <v>45663</v>
      </c>
      <c r="E2306" s="71">
        <v>50</v>
      </c>
      <c r="F2306" s="107">
        <f>VLOOKUP(B2306,Precios!$A$5:J26428,10,0)</f>
        <v>16346.616</v>
      </c>
      <c r="G2306" s="107">
        <f>+E2306*F2306</f>
        <v>817330.8</v>
      </c>
      <c r="I2306" s="110" t="s">
        <v>1000</v>
      </c>
      <c r="J2306" s="110" t="s">
        <v>1109</v>
      </c>
      <c r="K2306" s="75"/>
      <c r="L2306" s="114" t="s">
        <v>1068</v>
      </c>
      <c r="M2306" s="114" t="s">
        <v>1069</v>
      </c>
      <c r="N2306" s="112">
        <v>45</v>
      </c>
      <c r="O2306" s="113">
        <f>+N2306+D2306</f>
        <v>45708</v>
      </c>
      <c r="P2306" s="117">
        <f>+WEEKDAY(O2306)</f>
        <v>5</v>
      </c>
      <c r="Q2306" s="116">
        <f>+IF(P2306&gt;5,WEEKNUM(O2306)+1,WEEKNUM(O2306))</f>
        <v>8</v>
      </c>
      <c r="R2306" s="116">
        <f>+YEAR(O2306)</f>
        <v>2025</v>
      </c>
    </row>
    <row r="2307" spans="1:18" x14ac:dyDescent="0.3">
      <c r="A2307" s="57" t="str">
        <f t="shared" si="43"/>
        <v>00000945663</v>
      </c>
      <c r="B2307" s="37" t="s">
        <v>302</v>
      </c>
      <c r="C2307" s="40" t="s">
        <v>23</v>
      </c>
      <c r="D2307" s="35">
        <v>45663</v>
      </c>
    </row>
    <row r="2308" spans="1:18" x14ac:dyDescent="0.3">
      <c r="A2308" s="57" t="str">
        <f t="shared" si="43"/>
        <v>00020745663</v>
      </c>
      <c r="B2308" s="37" t="s">
        <v>257</v>
      </c>
      <c r="C2308" s="40" t="s">
        <v>30</v>
      </c>
      <c r="D2308" s="35">
        <v>45663</v>
      </c>
    </row>
    <row r="2309" spans="1:18" ht="14.4" x14ac:dyDescent="0.3">
      <c r="A2309" s="57" t="str">
        <f t="shared" si="43"/>
        <v>007001445663</v>
      </c>
      <c r="B2309" s="37" t="s">
        <v>141</v>
      </c>
      <c r="C2309" s="40" t="s">
        <v>309</v>
      </c>
      <c r="D2309" s="35">
        <v>45663</v>
      </c>
      <c r="E2309" s="71">
        <v>200</v>
      </c>
      <c r="F2309" s="107">
        <f>VLOOKUP(B2309,Precios!$A$5:J26475,10,0)</f>
        <v>11374</v>
      </c>
      <c r="G2309" s="107">
        <f>+E2309*F2309</f>
        <v>2274800</v>
      </c>
      <c r="I2309" s="110" t="s">
        <v>1000</v>
      </c>
      <c r="J2309" s="110" t="s">
        <v>1109</v>
      </c>
      <c r="L2309" s="7" t="s">
        <v>2275</v>
      </c>
      <c r="M2309" s="7" t="s">
        <v>2276</v>
      </c>
      <c r="N2309" s="112">
        <v>30</v>
      </c>
      <c r="O2309" s="113">
        <f>+N2309+D2309</f>
        <v>45693</v>
      </c>
      <c r="P2309" s="117">
        <f>+WEEKDAY(O2309)</f>
        <v>4</v>
      </c>
      <c r="Q2309" s="116">
        <f>+IF(P2309&gt;5,WEEKNUM(O2309)+1,WEEKNUM(O2309))</f>
        <v>6</v>
      </c>
      <c r="R2309" s="116">
        <f>+YEAR(O2309)</f>
        <v>2025</v>
      </c>
    </row>
    <row r="2310" spans="1:18" x14ac:dyDescent="0.3">
      <c r="A2310" s="57" t="str">
        <f t="shared" si="43"/>
        <v>00003345663</v>
      </c>
      <c r="B2310" s="37" t="s">
        <v>296</v>
      </c>
      <c r="C2310" s="40" t="s">
        <v>313</v>
      </c>
      <c r="D2310" s="35">
        <v>45663</v>
      </c>
    </row>
    <row r="2311" spans="1:18" x14ac:dyDescent="0.3">
      <c r="A2311" s="57" t="str">
        <f t="shared" si="43"/>
        <v>00019845663</v>
      </c>
      <c r="B2311" s="37" t="s">
        <v>268</v>
      </c>
      <c r="C2311" s="40" t="s">
        <v>312</v>
      </c>
      <c r="D2311" s="35">
        <v>45663</v>
      </c>
    </row>
    <row r="2312" spans="1:18" x14ac:dyDescent="0.3">
      <c r="A2312" s="57" t="str">
        <f t="shared" si="43"/>
        <v>00020045663</v>
      </c>
      <c r="B2312" s="37" t="s">
        <v>265</v>
      </c>
      <c r="C2312" s="40" t="s">
        <v>28</v>
      </c>
      <c r="D2312" s="35">
        <v>45663</v>
      </c>
    </row>
    <row r="2313" spans="1:18" ht="14.4" x14ac:dyDescent="0.3">
      <c r="A2313" s="57" t="str">
        <f t="shared" si="43"/>
        <v>00020245663</v>
      </c>
      <c r="B2313" s="37" t="s">
        <v>262</v>
      </c>
      <c r="C2313" s="40" t="s">
        <v>75</v>
      </c>
      <c r="D2313" s="35">
        <v>45663</v>
      </c>
      <c r="E2313" s="71">
        <v>100</v>
      </c>
      <c r="F2313" s="107">
        <f>VLOOKUP(B2313,Precios!$A$5:J26351,10,0)</f>
        <v>3775.2</v>
      </c>
      <c r="G2313" s="107">
        <f>+E2313*F2313</f>
        <v>377520</v>
      </c>
      <c r="I2313" s="110" t="s">
        <v>1000</v>
      </c>
      <c r="J2313" s="110" t="s">
        <v>1109</v>
      </c>
      <c r="L2313" s="7" t="s">
        <v>2038</v>
      </c>
      <c r="M2313" s="7" t="s">
        <v>2039</v>
      </c>
      <c r="N2313" s="112">
        <v>30</v>
      </c>
      <c r="O2313" s="113">
        <f>+N2313+D2313</f>
        <v>45693</v>
      </c>
      <c r="P2313" s="117">
        <f>+WEEKDAY(O2313)</f>
        <v>4</v>
      </c>
      <c r="Q2313" s="116">
        <f>+IF(P2313&gt;5,WEEKNUM(O2313)+1,WEEKNUM(O2313))</f>
        <v>6</v>
      </c>
      <c r="R2313" s="116">
        <f>+YEAR(O2313)</f>
        <v>2025</v>
      </c>
    </row>
    <row r="2314" spans="1:18" x14ac:dyDescent="0.3">
      <c r="A2314" s="57" t="str">
        <f t="shared" si="43"/>
        <v>00001845663</v>
      </c>
      <c r="B2314" s="37" t="s">
        <v>673</v>
      </c>
      <c r="C2314" s="40" t="s">
        <v>679</v>
      </c>
      <c r="D2314" s="35">
        <v>45663</v>
      </c>
    </row>
    <row r="2315" spans="1:18" x14ac:dyDescent="0.3">
      <c r="A2315" s="57" t="str">
        <f t="shared" si="43"/>
        <v>00045245663</v>
      </c>
      <c r="B2315" s="37" t="s">
        <v>815</v>
      </c>
      <c r="C2315" s="40" t="s">
        <v>800</v>
      </c>
      <c r="D2315" s="35">
        <v>45663</v>
      </c>
    </row>
    <row r="2316" spans="1:18" x14ac:dyDescent="0.3">
      <c r="A2316" s="57" t="str">
        <f t="shared" si="43"/>
        <v>00023645663</v>
      </c>
      <c r="B2316" s="37" t="s">
        <v>250</v>
      </c>
      <c r="C2316" s="40" t="s">
        <v>31</v>
      </c>
      <c r="D2316" s="35">
        <v>45663</v>
      </c>
    </row>
    <row r="2317" spans="1:18" x14ac:dyDescent="0.3">
      <c r="A2317" s="57" t="str">
        <f t="shared" si="43"/>
        <v>00047345663</v>
      </c>
      <c r="B2317" s="37" t="s">
        <v>864</v>
      </c>
      <c r="C2317" s="40" t="s">
        <v>850</v>
      </c>
      <c r="D2317" s="35">
        <v>45663</v>
      </c>
    </row>
    <row r="2318" spans="1:18" x14ac:dyDescent="0.3">
      <c r="A2318" s="57" t="str">
        <f t="shared" si="43"/>
        <v>00044745663</v>
      </c>
      <c r="B2318" s="37" t="s">
        <v>810</v>
      </c>
      <c r="C2318" s="40" t="s">
        <v>795</v>
      </c>
      <c r="D2318" s="35">
        <v>45663</v>
      </c>
    </row>
    <row r="2319" spans="1:18" x14ac:dyDescent="0.3">
      <c r="A2319" s="57" t="str">
        <f t="shared" si="43"/>
        <v>00047545663</v>
      </c>
      <c r="B2319" s="37" t="s">
        <v>866</v>
      </c>
      <c r="C2319" s="40" t="s">
        <v>918</v>
      </c>
      <c r="D2319" s="35">
        <v>45663</v>
      </c>
    </row>
    <row r="2320" spans="1:18" x14ac:dyDescent="0.3">
      <c r="A2320" s="57" t="str">
        <f t="shared" si="43"/>
        <v>00045145663</v>
      </c>
      <c r="B2320" s="37" t="s">
        <v>813</v>
      </c>
      <c r="C2320" s="40" t="s">
        <v>798</v>
      </c>
      <c r="D2320" s="35">
        <v>45663</v>
      </c>
    </row>
    <row r="2321" spans="1:18" x14ac:dyDescent="0.3">
      <c r="A2321" s="57" t="str">
        <f t="shared" si="43"/>
        <v>00047445663</v>
      </c>
      <c r="B2321" s="37" t="s">
        <v>865</v>
      </c>
      <c r="C2321" s="40" t="s">
        <v>851</v>
      </c>
      <c r="D2321" s="35">
        <v>45663</v>
      </c>
    </row>
    <row r="2322" spans="1:18" x14ac:dyDescent="0.3">
      <c r="A2322" s="57" t="str">
        <f t="shared" si="43"/>
        <v>00038245663</v>
      </c>
      <c r="B2322" s="37" t="s">
        <v>635</v>
      </c>
      <c r="C2322" s="40" t="s">
        <v>626</v>
      </c>
      <c r="D2322" s="35">
        <v>45663</v>
      </c>
    </row>
    <row r="2323" spans="1:18" x14ac:dyDescent="0.3">
      <c r="A2323" s="57" t="str">
        <f t="shared" si="43"/>
        <v>004000245663</v>
      </c>
      <c r="B2323" s="37" t="s">
        <v>156</v>
      </c>
      <c r="C2323" s="40" t="s">
        <v>44</v>
      </c>
      <c r="D2323" s="35">
        <v>45663</v>
      </c>
    </row>
    <row r="2324" spans="1:18" x14ac:dyDescent="0.3">
      <c r="A2324" s="57" t="str">
        <f t="shared" si="43"/>
        <v>00041245663</v>
      </c>
      <c r="B2324" s="37" t="s">
        <v>735</v>
      </c>
      <c r="C2324" s="40" t="s">
        <v>754</v>
      </c>
      <c r="D2324" s="35">
        <v>45663</v>
      </c>
    </row>
    <row r="2325" spans="1:18" ht="14.4" x14ac:dyDescent="0.3">
      <c r="A2325" s="57" t="str">
        <f t="shared" si="43"/>
        <v>00017345663</v>
      </c>
      <c r="B2325" s="37" t="s">
        <v>269</v>
      </c>
      <c r="C2325" s="40" t="s">
        <v>743</v>
      </c>
      <c r="D2325" s="35">
        <v>45663</v>
      </c>
      <c r="E2325" s="71">
        <v>1000</v>
      </c>
      <c r="F2325" s="107">
        <f>VLOOKUP(B2325,Precios!$A$5:J26474,10,0)</f>
        <v>2063.7759999999998</v>
      </c>
      <c r="G2325" s="107">
        <f>+E2325*F2325</f>
        <v>2063775.9999999998</v>
      </c>
      <c r="I2325" s="110" t="s">
        <v>1000</v>
      </c>
      <c r="J2325" s="110" t="s">
        <v>1109</v>
      </c>
      <c r="K2325" s="75"/>
      <c r="L2325" s="114" t="s">
        <v>1068</v>
      </c>
      <c r="M2325" s="114" t="s">
        <v>1069</v>
      </c>
      <c r="N2325" s="112">
        <v>45</v>
      </c>
      <c r="O2325" s="113">
        <f>+N2325+D2325</f>
        <v>45708</v>
      </c>
      <c r="P2325" s="117">
        <f>+WEEKDAY(O2325)</f>
        <v>5</v>
      </c>
      <c r="Q2325" s="116">
        <f>+IF(P2325&gt;5,WEEKNUM(O2325)+1,WEEKNUM(O2325))</f>
        <v>8</v>
      </c>
      <c r="R2325" s="116">
        <f>+YEAR(O2325)</f>
        <v>2025</v>
      </c>
    </row>
    <row r="2326" spans="1:18" x14ac:dyDescent="0.3">
      <c r="A2326" s="57" t="str">
        <f t="shared" si="43"/>
        <v>SW001845663</v>
      </c>
      <c r="B2326" s="37" t="s">
        <v>99</v>
      </c>
      <c r="C2326" s="40" t="s">
        <v>2206</v>
      </c>
      <c r="D2326" s="35">
        <v>45663</v>
      </c>
    </row>
    <row r="2327" spans="1:18" ht="14.4" x14ac:dyDescent="0.3">
      <c r="A2327" s="57" t="str">
        <f t="shared" si="43"/>
        <v>PACK07645663</v>
      </c>
      <c r="B2327" s="37" t="s">
        <v>109</v>
      </c>
      <c r="C2327" s="40" t="s">
        <v>91</v>
      </c>
      <c r="D2327" s="35">
        <v>45663</v>
      </c>
      <c r="E2327" s="71">
        <f>280*6</f>
        <v>1680</v>
      </c>
      <c r="F2327" s="107">
        <f>VLOOKUP(B2327,Precios!$A$5:J26363,10,0)</f>
        <v>938.99629999999991</v>
      </c>
      <c r="G2327" s="107">
        <f>+E2327*F2327</f>
        <v>1577513.7839999998</v>
      </c>
      <c r="I2327" s="110" t="s">
        <v>1000</v>
      </c>
      <c r="J2327" s="110" t="s">
        <v>1109</v>
      </c>
      <c r="L2327" s="114" t="s">
        <v>1083</v>
      </c>
      <c r="M2327" s="114" t="s">
        <v>1084</v>
      </c>
      <c r="N2327" s="112">
        <v>45</v>
      </c>
      <c r="O2327" s="113">
        <f>+N2327+D2327</f>
        <v>45708</v>
      </c>
      <c r="P2327" s="117">
        <f>+WEEKDAY(O2327)</f>
        <v>5</v>
      </c>
      <c r="Q2327" s="116">
        <f>+IF(P2327&gt;5,WEEKNUM(O2327)+1,WEEKNUM(O2327))</f>
        <v>8</v>
      </c>
      <c r="R2327" s="116">
        <f>+YEAR(O2327)</f>
        <v>2025</v>
      </c>
    </row>
    <row r="2328" spans="1:18" x14ac:dyDescent="0.3">
      <c r="A2328" s="57" t="str">
        <f t="shared" si="43"/>
        <v>30301000000145663</v>
      </c>
      <c r="B2328" s="37" t="s">
        <v>667</v>
      </c>
      <c r="C2328" s="40" t="s">
        <v>656</v>
      </c>
      <c r="D2328" s="35">
        <v>45663</v>
      </c>
    </row>
    <row r="2329" spans="1:18" x14ac:dyDescent="0.3">
      <c r="A2329" s="57" t="str">
        <f t="shared" si="43"/>
        <v>00001145663</v>
      </c>
      <c r="B2329" s="37" t="s">
        <v>301</v>
      </c>
      <c r="C2329" s="40" t="s">
        <v>605</v>
      </c>
      <c r="D2329" s="35">
        <v>45663</v>
      </c>
    </row>
    <row r="2330" spans="1:18" x14ac:dyDescent="0.3">
      <c r="A2330" s="57" t="str">
        <f t="shared" si="43"/>
        <v>003200245663</v>
      </c>
      <c r="B2330" s="37" t="s">
        <v>158</v>
      </c>
      <c r="C2330" s="40" t="s">
        <v>70</v>
      </c>
      <c r="D2330" s="35">
        <v>45663</v>
      </c>
    </row>
    <row r="2331" spans="1:18" ht="14.4" x14ac:dyDescent="0.3">
      <c r="A2331" s="57" t="str">
        <f t="shared" si="43"/>
        <v>00027245663</v>
      </c>
      <c r="B2331" s="37" t="s">
        <v>239</v>
      </c>
      <c r="C2331" s="40" t="s">
        <v>32</v>
      </c>
      <c r="D2331" s="35">
        <v>45663</v>
      </c>
      <c r="E2331" s="71">
        <v>1400</v>
      </c>
      <c r="F2331" s="107">
        <f>VLOOKUP(B2331,Precios!$A$5:J26480,10,0)</f>
        <v>3961.9150999999997</v>
      </c>
      <c r="G2331" s="107">
        <f>+E2331*F2331</f>
        <v>5546681.1399999997</v>
      </c>
      <c r="H2331" s="34" t="s">
        <v>2287</v>
      </c>
      <c r="I2331" s="57" t="s">
        <v>1000</v>
      </c>
      <c r="J2331" s="57" t="s">
        <v>1109</v>
      </c>
      <c r="L2331" s="114" t="s">
        <v>1078</v>
      </c>
      <c r="M2331" s="114" t="s">
        <v>1208</v>
      </c>
      <c r="N2331" s="112">
        <v>30</v>
      </c>
      <c r="O2331" s="113">
        <f>+N2331+D2331</f>
        <v>45693</v>
      </c>
      <c r="P2331" s="117">
        <f>+WEEKDAY(O2331)</f>
        <v>4</v>
      </c>
      <c r="Q2331" s="116">
        <f>+IF(P2331&gt;5,WEEKNUM(O2331)+1,WEEKNUM(O2331))</f>
        <v>6</v>
      </c>
      <c r="R2331" s="116">
        <f>+YEAR(O2331)</f>
        <v>2025</v>
      </c>
    </row>
    <row r="2332" spans="1:18" ht="14.4" x14ac:dyDescent="0.3">
      <c r="A2332" s="57" t="str">
        <f t="shared" si="43"/>
        <v>00042445663</v>
      </c>
      <c r="B2332" s="37" t="s">
        <v>765</v>
      </c>
      <c r="C2332" s="40" t="s">
        <v>760</v>
      </c>
      <c r="D2332" s="35">
        <v>45663</v>
      </c>
      <c r="E2332" s="71">
        <v>1</v>
      </c>
      <c r="F2332" s="107">
        <f>VLOOKUP(B2332,Precios!$A$5:J26481,10,0)</f>
        <v>6760.6451000000006</v>
      </c>
      <c r="G2332" s="107">
        <f>+E2332*F2332</f>
        <v>6760.6451000000006</v>
      </c>
      <c r="H2332" s="34" t="s">
        <v>2290</v>
      </c>
      <c r="I2332" s="110" t="s">
        <v>1000</v>
      </c>
      <c r="J2332" s="110" t="s">
        <v>1109</v>
      </c>
      <c r="L2332" s="7" t="s">
        <v>2066</v>
      </c>
      <c r="M2332" s="7" t="s">
        <v>2067</v>
      </c>
      <c r="N2332" s="112">
        <v>30</v>
      </c>
      <c r="O2332" s="113">
        <f>+N2332+D2332</f>
        <v>45693</v>
      </c>
      <c r="P2332" s="117">
        <f>+WEEKDAY(O2332)</f>
        <v>4</v>
      </c>
      <c r="Q2332" s="116">
        <f>+IF(P2332&gt;5,WEEKNUM(O2332)+1,WEEKNUM(O2332))</f>
        <v>6</v>
      </c>
      <c r="R2332" s="116">
        <f>+YEAR(O2332)</f>
        <v>2025</v>
      </c>
    </row>
    <row r="2333" spans="1:18" x14ac:dyDescent="0.3">
      <c r="A2333" s="57" t="str">
        <f t="shared" si="43"/>
        <v>006001745663</v>
      </c>
      <c r="B2333" s="37" t="s">
        <v>146</v>
      </c>
      <c r="C2333" s="40" t="s">
        <v>88</v>
      </c>
      <c r="D2333" s="35">
        <v>45663</v>
      </c>
    </row>
    <row r="2334" spans="1:18" x14ac:dyDescent="0.3">
      <c r="A2334" s="57" t="str">
        <f t="shared" si="43"/>
        <v>00043045663</v>
      </c>
      <c r="B2334" s="37" t="s">
        <v>771</v>
      </c>
      <c r="C2334" s="40" t="s">
        <v>768</v>
      </c>
      <c r="D2334" s="35">
        <v>45663</v>
      </c>
    </row>
    <row r="2335" spans="1:18" ht="14.4" x14ac:dyDescent="0.3">
      <c r="A2335" s="57" t="str">
        <f t="shared" si="43"/>
        <v>006001645663</v>
      </c>
      <c r="B2335" s="37" t="s">
        <v>148</v>
      </c>
      <c r="C2335" s="40" t="s">
        <v>586</v>
      </c>
      <c r="D2335" s="35">
        <v>45663</v>
      </c>
      <c r="E2335" s="71">
        <v>12000</v>
      </c>
      <c r="F2335" s="107">
        <f>VLOOKUP(B2335,Precios!$A$5:J26502,10,0)</f>
        <v>424.32</v>
      </c>
      <c r="G2335" s="107">
        <f>+E2335*F2335</f>
        <v>5091840</v>
      </c>
      <c r="I2335" s="110" t="s">
        <v>1000</v>
      </c>
      <c r="J2335" s="110" t="s">
        <v>1109</v>
      </c>
      <c r="K2335" s="75"/>
      <c r="L2335" s="7" t="s">
        <v>2191</v>
      </c>
      <c r="M2335" s="7" t="s">
        <v>2192</v>
      </c>
      <c r="N2335" s="112">
        <v>30</v>
      </c>
      <c r="O2335" s="113">
        <f>+N2335+D2335</f>
        <v>45693</v>
      </c>
      <c r="P2335" s="117">
        <f>+WEEKDAY(O2335)</f>
        <v>4</v>
      </c>
      <c r="Q2335" s="116">
        <f>+IF(P2335&gt;5,WEEKNUM(O2335)+1,WEEKNUM(O2335))</f>
        <v>6</v>
      </c>
      <c r="R2335" s="116">
        <f>+YEAR(O2335)</f>
        <v>2025</v>
      </c>
    </row>
    <row r="2336" spans="1:18" x14ac:dyDescent="0.3">
      <c r="A2336" s="57" t="str">
        <f t="shared" si="43"/>
        <v>00038845663</v>
      </c>
      <c r="B2336" s="37" t="s">
        <v>683</v>
      </c>
      <c r="C2336" s="40" t="s">
        <v>688</v>
      </c>
      <c r="D2336" s="35">
        <v>45663</v>
      </c>
    </row>
    <row r="2337" spans="1:18" ht="14.4" x14ac:dyDescent="0.3">
      <c r="A2337" s="57" t="str">
        <f t="shared" si="43"/>
        <v>011012045663</v>
      </c>
      <c r="B2337" s="37" t="s">
        <v>132</v>
      </c>
      <c r="C2337" s="40" t="s">
        <v>59</v>
      </c>
      <c r="D2337" s="35">
        <v>45663</v>
      </c>
      <c r="E2337" s="71">
        <f>10*1250</f>
        <v>12500</v>
      </c>
      <c r="F2337" s="107">
        <f>VLOOKUP(B2337,Precios!$A$5:J26494,10,0)</f>
        <v>26.305399999999999</v>
      </c>
      <c r="G2337" s="107">
        <f>+E2337*F2337</f>
        <v>328817.5</v>
      </c>
      <c r="H2337" s="134"/>
      <c r="I2337" s="110" t="s">
        <v>1000</v>
      </c>
      <c r="J2337" s="57" t="s">
        <v>1109</v>
      </c>
      <c r="K2337" s="75"/>
      <c r="L2337" s="114" t="s">
        <v>1074</v>
      </c>
      <c r="M2337" s="114" t="s">
        <v>1075</v>
      </c>
      <c r="N2337" s="112">
        <v>45</v>
      </c>
      <c r="O2337" s="113">
        <f>+N2337+D2337</f>
        <v>45708</v>
      </c>
      <c r="P2337" s="117">
        <f>+WEEKDAY(O2337)</f>
        <v>5</v>
      </c>
      <c r="Q2337" s="116">
        <f>+IF(P2337&gt;5,WEEKNUM(O2337)+1,WEEKNUM(O2337))</f>
        <v>8</v>
      </c>
      <c r="R2337" s="116">
        <f>+YEAR(O2337)</f>
        <v>2025</v>
      </c>
    </row>
    <row r="2338" spans="1:18" x14ac:dyDescent="0.3">
      <c r="A2338" s="57" t="str">
        <f t="shared" ref="A2338:A2401" si="44">+TRIM(B2338)&amp;D2338</f>
        <v>00012745663</v>
      </c>
      <c r="B2338" s="37" t="s">
        <v>275</v>
      </c>
      <c r="C2338" s="40" t="s">
        <v>1339</v>
      </c>
      <c r="D2338" s="35">
        <v>45663</v>
      </c>
    </row>
    <row r="2339" spans="1:18" x14ac:dyDescent="0.3">
      <c r="A2339" s="57" t="str">
        <f t="shared" si="44"/>
        <v>00042845663</v>
      </c>
      <c r="B2339" s="37" t="s">
        <v>767</v>
      </c>
      <c r="C2339" s="40" t="s">
        <v>762</v>
      </c>
      <c r="D2339" s="35">
        <v>45663</v>
      </c>
    </row>
    <row r="2340" spans="1:18" x14ac:dyDescent="0.3">
      <c r="A2340" s="57" t="str">
        <f t="shared" si="44"/>
        <v>00042745663</v>
      </c>
      <c r="B2340" s="37" t="s">
        <v>780</v>
      </c>
      <c r="C2340" s="40" t="s">
        <v>792</v>
      </c>
      <c r="D2340" s="35">
        <v>45663</v>
      </c>
    </row>
    <row r="2341" spans="1:18" x14ac:dyDescent="0.3">
      <c r="A2341" s="57" t="str">
        <f t="shared" si="44"/>
        <v>00042645663</v>
      </c>
      <c r="B2341" s="37" t="s">
        <v>766</v>
      </c>
      <c r="C2341" s="40" t="s">
        <v>761</v>
      </c>
      <c r="D2341" s="35">
        <v>45663</v>
      </c>
    </row>
    <row r="2342" spans="1:18" x14ac:dyDescent="0.3">
      <c r="A2342" s="57" t="str">
        <f t="shared" si="44"/>
        <v>00042945663</v>
      </c>
      <c r="B2342" s="37" t="s">
        <v>782</v>
      </c>
      <c r="C2342" s="40" t="s">
        <v>793</v>
      </c>
      <c r="D2342" s="35">
        <v>45663</v>
      </c>
    </row>
    <row r="2343" spans="1:18" ht="14.4" x14ac:dyDescent="0.3">
      <c r="A2343" s="57" t="str">
        <f t="shared" si="44"/>
        <v>00011345663</v>
      </c>
      <c r="B2343" s="37" t="s">
        <v>280</v>
      </c>
      <c r="C2343" s="40" t="s">
        <v>26</v>
      </c>
      <c r="D2343" s="35">
        <v>45663</v>
      </c>
      <c r="E2343" s="71">
        <v>200</v>
      </c>
      <c r="F2343" s="107">
        <f>VLOOKUP(B2343,Precios!$A$5:J26505,10,0)</f>
        <v>11221.297999999999</v>
      </c>
      <c r="G2343" s="107">
        <f>+E2343*F2343</f>
        <v>2244259.5999999996</v>
      </c>
      <c r="I2343" s="57" t="s">
        <v>1000</v>
      </c>
      <c r="J2343" s="57" t="s">
        <v>1109</v>
      </c>
      <c r="L2343" s="7" t="s">
        <v>1832</v>
      </c>
      <c r="M2343" s="7" t="s">
        <v>1833</v>
      </c>
      <c r="N2343" s="112">
        <v>30</v>
      </c>
      <c r="O2343" s="113">
        <f>+N2343+D2343</f>
        <v>45693</v>
      </c>
      <c r="P2343" s="117">
        <f>+WEEKDAY(O2343)</f>
        <v>4</v>
      </c>
      <c r="Q2343" s="116">
        <f>+IF(P2343&gt;5,WEEKNUM(O2343)+1,WEEKNUM(O2343))</f>
        <v>6</v>
      </c>
      <c r="R2343" s="116">
        <f>+YEAR(O2343)</f>
        <v>2025</v>
      </c>
    </row>
    <row r="2344" spans="1:18" x14ac:dyDescent="0.3">
      <c r="A2344" s="57" t="str">
        <f t="shared" si="44"/>
        <v>007001045663</v>
      </c>
      <c r="B2344" s="37" t="s">
        <v>143</v>
      </c>
      <c r="C2344" s="40" t="s">
        <v>50</v>
      </c>
      <c r="D2344" s="35">
        <v>45663</v>
      </c>
    </row>
    <row r="2345" spans="1:18" x14ac:dyDescent="0.3">
      <c r="A2345" s="57" t="str">
        <f t="shared" si="44"/>
        <v>00046145663</v>
      </c>
      <c r="B2345" s="37" t="s">
        <v>856</v>
      </c>
      <c r="C2345" s="40" t="s">
        <v>842</v>
      </c>
      <c r="D2345" s="35">
        <v>45663</v>
      </c>
    </row>
    <row r="2346" spans="1:18" x14ac:dyDescent="0.3">
      <c r="A2346" s="57" t="str">
        <f t="shared" si="44"/>
        <v>007000545663</v>
      </c>
      <c r="B2346" s="37" t="s">
        <v>897</v>
      </c>
      <c r="C2346" s="40" t="s">
        <v>1420</v>
      </c>
      <c r="D2346" s="35">
        <v>45663</v>
      </c>
    </row>
    <row r="2347" spans="1:18" x14ac:dyDescent="0.3">
      <c r="A2347" s="57" t="str">
        <f t="shared" si="44"/>
        <v>00020945663</v>
      </c>
      <c r="B2347" s="37" t="s">
        <v>256</v>
      </c>
      <c r="C2347" s="40" t="s">
        <v>255</v>
      </c>
      <c r="D2347" s="35">
        <v>45663</v>
      </c>
    </row>
    <row r="2348" spans="1:18" x14ac:dyDescent="0.3">
      <c r="A2348" s="57" t="str">
        <f t="shared" si="44"/>
        <v>00035245663</v>
      </c>
      <c r="B2348" s="37" t="s">
        <v>178</v>
      </c>
      <c r="C2348" s="40" t="s">
        <v>351</v>
      </c>
      <c r="D2348" s="35">
        <v>45663</v>
      </c>
    </row>
    <row r="2349" spans="1:18" x14ac:dyDescent="0.3">
      <c r="A2349" s="57" t="str">
        <f t="shared" si="44"/>
        <v>00034045663</v>
      </c>
      <c r="B2349" s="37" t="s">
        <v>189</v>
      </c>
      <c r="C2349" s="40" t="s">
        <v>57</v>
      </c>
      <c r="D2349" s="35">
        <v>45663</v>
      </c>
    </row>
    <row r="2350" spans="1:18" x14ac:dyDescent="0.3">
      <c r="A2350" s="57" t="str">
        <f t="shared" si="44"/>
        <v>00017045663</v>
      </c>
      <c r="B2350" s="37" t="s">
        <v>273</v>
      </c>
      <c r="C2350" s="40" t="s">
        <v>27</v>
      </c>
      <c r="D2350" s="35">
        <v>45663</v>
      </c>
    </row>
    <row r="2351" spans="1:18" x14ac:dyDescent="0.3">
      <c r="A2351" s="57" t="str">
        <f t="shared" si="44"/>
        <v>00040345663</v>
      </c>
      <c r="B2351" s="37" t="s">
        <v>716</v>
      </c>
      <c r="C2351" s="40" t="s">
        <v>732</v>
      </c>
      <c r="D2351" s="35">
        <v>45663</v>
      </c>
    </row>
    <row r="2352" spans="1:18" x14ac:dyDescent="0.3">
      <c r="A2352" s="57" t="str">
        <f t="shared" si="44"/>
        <v>011005445663</v>
      </c>
      <c r="B2352" s="37" t="s">
        <v>134</v>
      </c>
      <c r="C2352" s="40" t="s">
        <v>441</v>
      </c>
      <c r="D2352" s="35">
        <v>45663</v>
      </c>
    </row>
    <row r="2353" spans="1:18" x14ac:dyDescent="0.3">
      <c r="A2353" s="57" t="str">
        <f t="shared" si="44"/>
        <v>00040845663</v>
      </c>
      <c r="B2353" s="37" t="s">
        <v>747</v>
      </c>
      <c r="C2353" s="40" t="s">
        <v>736</v>
      </c>
      <c r="D2353" s="35">
        <v>45663</v>
      </c>
    </row>
    <row r="2354" spans="1:18" ht="14.4" x14ac:dyDescent="0.3">
      <c r="A2354" s="57" t="str">
        <f t="shared" si="44"/>
        <v>0000245663</v>
      </c>
      <c r="B2354" s="37" t="s">
        <v>692</v>
      </c>
      <c r="C2354" s="40" t="s">
        <v>693</v>
      </c>
      <c r="D2354" s="35">
        <v>45663</v>
      </c>
      <c r="E2354" s="71">
        <v>100</v>
      </c>
      <c r="I2354" s="110" t="s">
        <v>1000</v>
      </c>
      <c r="J2354" s="110" t="s">
        <v>1109</v>
      </c>
      <c r="L2354" s="7" t="s">
        <v>2293</v>
      </c>
      <c r="M2354" s="7" t="s">
        <v>2294</v>
      </c>
      <c r="N2354" s="112">
        <v>30</v>
      </c>
      <c r="O2354" s="113">
        <f>+N2354+D2354</f>
        <v>45693</v>
      </c>
      <c r="P2354" s="117">
        <f>+WEEKDAY(O2354)</f>
        <v>4</v>
      </c>
      <c r="Q2354" s="116">
        <f>+IF(P2354&gt;5,WEEKNUM(O2354)+1,WEEKNUM(O2354))</f>
        <v>6</v>
      </c>
      <c r="R2354" s="116">
        <f>+YEAR(O2354)</f>
        <v>2025</v>
      </c>
    </row>
    <row r="2355" spans="1:18" x14ac:dyDescent="0.3">
      <c r="A2355" s="57" t="str">
        <f t="shared" si="44"/>
        <v>00023845663</v>
      </c>
      <c r="B2355" s="37" t="s">
        <v>249</v>
      </c>
      <c r="C2355" s="40" t="s">
        <v>78</v>
      </c>
      <c r="D2355" s="35">
        <v>45663</v>
      </c>
    </row>
    <row r="2356" spans="1:18" x14ac:dyDescent="0.3">
      <c r="A2356" s="57" t="str">
        <f t="shared" si="44"/>
        <v>00034345663</v>
      </c>
      <c r="B2356" s="37" t="s">
        <v>187</v>
      </c>
      <c r="C2356" s="40" t="s">
        <v>34</v>
      </c>
      <c r="D2356" s="35">
        <v>45663</v>
      </c>
    </row>
    <row r="2357" spans="1:18" x14ac:dyDescent="0.3">
      <c r="A2357" s="57" t="str">
        <f t="shared" si="44"/>
        <v>00034445663</v>
      </c>
      <c r="B2357" s="37" t="s">
        <v>186</v>
      </c>
      <c r="C2357" s="40" t="s">
        <v>347</v>
      </c>
      <c r="D2357" s="35">
        <v>45663</v>
      </c>
    </row>
    <row r="2358" spans="1:18" x14ac:dyDescent="0.3">
      <c r="A2358" s="57" t="str">
        <f t="shared" si="44"/>
        <v>00035545663</v>
      </c>
      <c r="B2358" s="37" t="s">
        <v>176</v>
      </c>
      <c r="C2358" s="40" t="s">
        <v>38</v>
      </c>
      <c r="D2358" s="35">
        <v>45663</v>
      </c>
    </row>
    <row r="2359" spans="1:18" ht="14.4" x14ac:dyDescent="0.3">
      <c r="A2359" s="57" t="str">
        <f t="shared" si="44"/>
        <v>00036545663</v>
      </c>
      <c r="B2359" s="37" t="s">
        <v>320</v>
      </c>
      <c r="C2359" s="40" t="s">
        <v>354</v>
      </c>
      <c r="D2359" s="35">
        <v>45663</v>
      </c>
      <c r="E2359" s="71">
        <v>30</v>
      </c>
      <c r="F2359" s="107">
        <f>VLOOKUP(B2359,Precios!$A$5:J27153,10,0)</f>
        <v>51058.950799999991</v>
      </c>
      <c r="G2359" s="107">
        <f>+E2359*F2359</f>
        <v>1531768.5239999997</v>
      </c>
      <c r="I2359" s="110" t="s">
        <v>1000</v>
      </c>
      <c r="J2359" s="110" t="s">
        <v>1109</v>
      </c>
      <c r="K2359" s="75"/>
      <c r="L2359" s="114" t="s">
        <v>1072</v>
      </c>
      <c r="M2359" s="114" t="s">
        <v>1073</v>
      </c>
      <c r="N2359" s="112">
        <v>45</v>
      </c>
      <c r="O2359" s="113">
        <f>+N2359+D2359</f>
        <v>45708</v>
      </c>
      <c r="P2359" s="117">
        <f>+WEEKDAY(O2359)</f>
        <v>5</v>
      </c>
      <c r="Q2359" s="116">
        <f>+IF(P2359&gt;5,WEEKNUM(O2359)+1,WEEKNUM(O2359))</f>
        <v>8</v>
      </c>
      <c r="R2359" s="116">
        <f>+YEAR(O2359)</f>
        <v>2025</v>
      </c>
    </row>
    <row r="2360" spans="1:18" x14ac:dyDescent="0.3">
      <c r="A2360" s="57" t="str">
        <f t="shared" si="44"/>
        <v>004001845663</v>
      </c>
      <c r="B2360" s="37" t="s">
        <v>152</v>
      </c>
      <c r="C2360" s="40" t="s">
        <v>58</v>
      </c>
      <c r="D2360" s="35">
        <v>45663</v>
      </c>
    </row>
    <row r="2361" spans="1:18" x14ac:dyDescent="0.3">
      <c r="A2361" s="57" t="str">
        <f t="shared" si="44"/>
        <v>004000545663</v>
      </c>
      <c r="B2361" s="37" t="s">
        <v>155</v>
      </c>
      <c r="C2361" s="40" t="s">
        <v>45</v>
      </c>
      <c r="D2361" s="35">
        <v>45663</v>
      </c>
      <c r="F2361" s="107">
        <f>VLOOKUP(B2361,Precios!$A$5:J26435,10,0)</f>
        <v>6174.63</v>
      </c>
      <c r="G2361" s="107">
        <f>+E2361*F2361</f>
        <v>0</v>
      </c>
    </row>
    <row r="2362" spans="1:18" x14ac:dyDescent="0.3">
      <c r="A2362" s="57" t="str">
        <f t="shared" si="44"/>
        <v>004000645663</v>
      </c>
      <c r="B2362" s="37" t="s">
        <v>658</v>
      </c>
      <c r="C2362" s="40" t="s">
        <v>647</v>
      </c>
      <c r="D2362" s="35">
        <v>45663</v>
      </c>
    </row>
    <row r="2363" spans="1:18" x14ac:dyDescent="0.3">
      <c r="A2363" s="57" t="str">
        <f t="shared" si="44"/>
        <v>004001045663</v>
      </c>
      <c r="B2363" s="37" t="s">
        <v>659</v>
      </c>
      <c r="C2363" s="40" t="s">
        <v>671</v>
      </c>
      <c r="D2363" s="35">
        <v>45663</v>
      </c>
    </row>
    <row r="2364" spans="1:18" x14ac:dyDescent="0.3">
      <c r="A2364" s="57" t="str">
        <f t="shared" si="44"/>
        <v>004001145663</v>
      </c>
      <c r="B2364" s="37" t="s">
        <v>660</v>
      </c>
      <c r="C2364" s="40" t="s">
        <v>649</v>
      </c>
      <c r="D2364" s="35">
        <v>45663</v>
      </c>
    </row>
    <row r="2365" spans="1:18" x14ac:dyDescent="0.3">
      <c r="A2365" s="57" t="str">
        <f t="shared" si="44"/>
        <v>00034545663</v>
      </c>
      <c r="B2365" s="37" t="s">
        <v>185</v>
      </c>
      <c r="C2365" s="40" t="s">
        <v>888</v>
      </c>
      <c r="D2365" s="35">
        <v>45663</v>
      </c>
    </row>
    <row r="2366" spans="1:18" x14ac:dyDescent="0.3">
      <c r="A2366" s="57" t="str">
        <f t="shared" si="44"/>
        <v>004000145663</v>
      </c>
      <c r="B2366" s="37" t="s">
        <v>828</v>
      </c>
      <c r="C2366" s="40" t="s">
        <v>852</v>
      </c>
      <c r="D2366" s="35">
        <v>45663</v>
      </c>
    </row>
    <row r="2367" spans="1:18" x14ac:dyDescent="0.3">
      <c r="A2367" s="57" t="str">
        <f t="shared" si="44"/>
        <v>004000445663</v>
      </c>
      <c r="B2367" s="37" t="s">
        <v>657</v>
      </c>
      <c r="C2367" s="40" t="s">
        <v>646</v>
      </c>
      <c r="D2367" s="35">
        <v>45663</v>
      </c>
    </row>
    <row r="2368" spans="1:18" x14ac:dyDescent="0.3">
      <c r="A2368" s="57" t="str">
        <f t="shared" si="44"/>
        <v>00047745663</v>
      </c>
      <c r="B2368" s="37" t="s">
        <v>904</v>
      </c>
      <c r="C2368" s="40" t="s">
        <v>893</v>
      </c>
      <c r="D2368" s="35">
        <v>45663</v>
      </c>
    </row>
    <row r="2369" spans="1:18" x14ac:dyDescent="0.3">
      <c r="A2369" s="57" t="str">
        <f t="shared" si="44"/>
        <v>00042045663</v>
      </c>
      <c r="B2369" s="37" t="s">
        <v>752</v>
      </c>
      <c r="C2369" s="40" t="s">
        <v>755</v>
      </c>
      <c r="D2369" s="35">
        <v>45663</v>
      </c>
    </row>
    <row r="2370" spans="1:18" x14ac:dyDescent="0.3">
      <c r="A2370" s="57" t="str">
        <f t="shared" si="44"/>
        <v>004000745663</v>
      </c>
      <c r="B2370" s="37" t="s">
        <v>153</v>
      </c>
      <c r="C2370" s="40" t="s">
        <v>46</v>
      </c>
      <c r="D2370" s="35">
        <v>45663</v>
      </c>
    </row>
    <row r="2371" spans="1:18" ht="14.4" x14ac:dyDescent="0.3">
      <c r="A2371" s="57" t="str">
        <f t="shared" si="44"/>
        <v>00037245663</v>
      </c>
      <c r="B2371" s="37" t="s">
        <v>599</v>
      </c>
      <c r="C2371" s="40" t="s">
        <v>982</v>
      </c>
      <c r="D2371" s="35">
        <v>45663</v>
      </c>
      <c r="F2371" s="107">
        <f>VLOOKUP(B2371,Precios!$A$5:J26580,10,0)</f>
        <v>1189.8050999999998</v>
      </c>
      <c r="G2371" s="107">
        <f>+E2371*F2371</f>
        <v>0</v>
      </c>
      <c r="I2371" s="57"/>
      <c r="J2371" s="57"/>
      <c r="K2371" s="75"/>
      <c r="L2371" s="114"/>
      <c r="M2371" s="114"/>
      <c r="O2371" s="113">
        <f>+N2371+D2371</f>
        <v>45663</v>
      </c>
      <c r="P2371" s="117">
        <f>+WEEKDAY(O2371)</f>
        <v>2</v>
      </c>
      <c r="Q2371" s="116">
        <f>+IF(P2371&gt;5,WEEKNUM(O2371)+1,WEEKNUM(O2371))</f>
        <v>2</v>
      </c>
      <c r="R2371" s="116">
        <f>+YEAR(O2371)</f>
        <v>2025</v>
      </c>
    </row>
    <row r="2372" spans="1:18" x14ac:dyDescent="0.3">
      <c r="A2372" s="57" t="str">
        <f t="shared" si="44"/>
        <v>00046245663</v>
      </c>
      <c r="B2372" s="37" t="s">
        <v>895</v>
      </c>
      <c r="C2372" s="40" t="s">
        <v>983</v>
      </c>
      <c r="D2372" s="35">
        <v>45663</v>
      </c>
    </row>
    <row r="2373" spans="1:18" ht="14.4" x14ac:dyDescent="0.3">
      <c r="A2373" s="57" t="str">
        <f t="shared" si="44"/>
        <v>00027345663</v>
      </c>
      <c r="B2373" s="37" t="s">
        <v>238</v>
      </c>
      <c r="C2373" s="40" t="s">
        <v>82</v>
      </c>
      <c r="D2373" s="35">
        <v>45663</v>
      </c>
      <c r="E2373" s="71">
        <v>1000</v>
      </c>
      <c r="F2373" s="107">
        <f>VLOOKUP(B2373,Precios!$A$5:J26494,10,0)</f>
        <v>5889.3119999999999</v>
      </c>
      <c r="G2373" s="107">
        <f>+E2373*F2373</f>
        <v>5889312</v>
      </c>
      <c r="I2373" s="57" t="s">
        <v>1000</v>
      </c>
      <c r="J2373" s="57" t="s">
        <v>1109</v>
      </c>
      <c r="L2373" s="7" t="s">
        <v>2297</v>
      </c>
      <c r="M2373" s="7" t="s">
        <v>2298</v>
      </c>
      <c r="N2373" s="112">
        <v>30</v>
      </c>
      <c r="O2373" s="113">
        <f>+N2373+D2373</f>
        <v>45693</v>
      </c>
      <c r="P2373" s="117">
        <f>+WEEKDAY(O2373)</f>
        <v>4</v>
      </c>
      <c r="Q2373" s="116">
        <f>+IF(P2373&gt;5,WEEKNUM(O2373)+1,WEEKNUM(O2373))</f>
        <v>6</v>
      </c>
      <c r="R2373" s="116">
        <f>+YEAR(O2373)</f>
        <v>2025</v>
      </c>
    </row>
    <row r="2374" spans="1:18" x14ac:dyDescent="0.3">
      <c r="A2374" s="57" t="str">
        <f t="shared" si="44"/>
        <v>00017245663</v>
      </c>
      <c r="B2374" s="37" t="s">
        <v>270</v>
      </c>
      <c r="C2374" s="40" t="s">
        <v>315</v>
      </c>
      <c r="D2374" s="35">
        <v>45663</v>
      </c>
    </row>
    <row r="2375" spans="1:18" x14ac:dyDescent="0.3">
      <c r="A2375" s="57" t="str">
        <f t="shared" si="44"/>
        <v>009003045663</v>
      </c>
      <c r="B2375" s="37" t="s">
        <v>137</v>
      </c>
      <c r="C2375" s="40" t="s">
        <v>52</v>
      </c>
      <c r="D2375" s="35">
        <v>45663</v>
      </c>
    </row>
    <row r="2376" spans="1:18" ht="14.4" x14ac:dyDescent="0.3">
      <c r="A2376" s="57" t="str">
        <f t="shared" si="44"/>
        <v>009000645663</v>
      </c>
      <c r="B2376" s="37" t="s">
        <v>139</v>
      </c>
      <c r="C2376" s="40" t="s">
        <v>51</v>
      </c>
      <c r="D2376" s="35">
        <v>45663</v>
      </c>
      <c r="E2376" s="71">
        <v>3000</v>
      </c>
      <c r="F2376" s="107">
        <f>VLOOKUP(B2376,Precios!$A$5:J26435,10,0)</f>
        <v>1768</v>
      </c>
      <c r="G2376" s="107">
        <f>+E2376*F2376</f>
        <v>5304000</v>
      </c>
      <c r="I2376" s="57" t="s">
        <v>1000</v>
      </c>
      <c r="J2376" s="57" t="s">
        <v>1109</v>
      </c>
      <c r="K2376" s="75"/>
      <c r="L2376" s="7" t="s">
        <v>2076</v>
      </c>
      <c r="M2376" s="7" t="s">
        <v>2077</v>
      </c>
      <c r="N2376" s="112">
        <v>60</v>
      </c>
      <c r="O2376" s="113">
        <f>+N2376+D2376</f>
        <v>45723</v>
      </c>
      <c r="P2376" s="117">
        <f>+WEEKDAY(O2376)</f>
        <v>6</v>
      </c>
      <c r="Q2376" s="116">
        <f>+IF(P2376&gt;5,WEEKNUM(O2376)+1,WEEKNUM(O2376))</f>
        <v>11</v>
      </c>
      <c r="R2376" s="116">
        <f>+YEAR(O2376)</f>
        <v>2025</v>
      </c>
    </row>
    <row r="2377" spans="1:18" x14ac:dyDescent="0.3">
      <c r="A2377" s="57" t="str">
        <f t="shared" si="44"/>
        <v>009002645663</v>
      </c>
      <c r="B2377" s="37" t="s">
        <v>666</v>
      </c>
      <c r="C2377" s="40" t="s">
        <v>672</v>
      </c>
      <c r="D2377" s="35">
        <v>45663</v>
      </c>
    </row>
    <row r="2378" spans="1:18" x14ac:dyDescent="0.3">
      <c r="A2378" s="57" t="str">
        <f t="shared" si="44"/>
        <v>005000945663</v>
      </c>
      <c r="B2378" s="37" t="s">
        <v>379</v>
      </c>
      <c r="C2378" s="40" t="s">
        <v>355</v>
      </c>
      <c r="D2378" s="35">
        <v>45663</v>
      </c>
    </row>
    <row r="2379" spans="1:18" x14ac:dyDescent="0.3">
      <c r="A2379" s="57" t="str">
        <f t="shared" si="44"/>
        <v>009000345663</v>
      </c>
      <c r="B2379" s="37" t="s">
        <v>638</v>
      </c>
      <c r="C2379" s="40" t="s">
        <v>1202</v>
      </c>
      <c r="D2379" s="35">
        <v>45663</v>
      </c>
    </row>
    <row r="2380" spans="1:18" x14ac:dyDescent="0.3">
      <c r="A2380" s="57" t="str">
        <f t="shared" si="44"/>
        <v>0005270145663</v>
      </c>
      <c r="B2380" s="37" t="s">
        <v>1257</v>
      </c>
      <c r="C2380" s="40" t="s">
        <v>1258</v>
      </c>
      <c r="D2380" s="35">
        <v>45663</v>
      </c>
    </row>
    <row r="2381" spans="1:18" x14ac:dyDescent="0.3">
      <c r="A2381" s="57" t="str">
        <f t="shared" si="44"/>
        <v>00049645663</v>
      </c>
      <c r="B2381" s="37" t="s">
        <v>971</v>
      </c>
      <c r="C2381" s="40" t="s">
        <v>969</v>
      </c>
      <c r="D2381" s="35">
        <v>45663</v>
      </c>
    </row>
    <row r="2382" spans="1:18" x14ac:dyDescent="0.3">
      <c r="A2382" s="57" t="str">
        <f t="shared" si="44"/>
        <v>00053045663</v>
      </c>
      <c r="B2382" s="37" t="s">
        <v>1206</v>
      </c>
      <c r="C2382" s="40" t="s">
        <v>1207</v>
      </c>
      <c r="D2382" s="35">
        <v>45663</v>
      </c>
    </row>
    <row r="2383" spans="1:18" x14ac:dyDescent="0.3">
      <c r="A2383" s="57" t="str">
        <f t="shared" si="44"/>
        <v>0004520345663</v>
      </c>
      <c r="B2383" s="37" t="s">
        <v>1253</v>
      </c>
      <c r="C2383" s="40" t="s">
        <v>990</v>
      </c>
      <c r="D2383" s="35">
        <v>45663</v>
      </c>
    </row>
    <row r="2384" spans="1:18" x14ac:dyDescent="0.3">
      <c r="A2384" s="57" t="str">
        <f t="shared" si="44"/>
        <v>0004790245663</v>
      </c>
      <c r="B2384" s="37" t="s">
        <v>1288</v>
      </c>
      <c r="C2384" s="40" t="s">
        <v>878</v>
      </c>
      <c r="D2384" s="35">
        <v>45663</v>
      </c>
    </row>
    <row r="2385" spans="1:18" ht="14.4" x14ac:dyDescent="0.3">
      <c r="A2385" s="57" t="str">
        <f t="shared" si="44"/>
        <v>00052445663</v>
      </c>
      <c r="B2385" s="37" t="s">
        <v>997</v>
      </c>
      <c r="C2385" s="40" t="s">
        <v>998</v>
      </c>
      <c r="D2385" s="35">
        <v>45663</v>
      </c>
      <c r="E2385" s="71">
        <f>4*6*1200</f>
        <v>28800</v>
      </c>
      <c r="F2385" s="107">
        <f>VLOOKUP(B2385,Precios!$A$5:J26603,10,0)</f>
        <v>28.2898</v>
      </c>
      <c r="G2385" s="107">
        <f>+E2385*F2385</f>
        <v>814746.24</v>
      </c>
      <c r="I2385" s="110" t="s">
        <v>1000</v>
      </c>
      <c r="J2385" s="57" t="s">
        <v>1109</v>
      </c>
      <c r="K2385" s="75"/>
      <c r="L2385" s="114" t="s">
        <v>1074</v>
      </c>
      <c r="M2385" s="114" t="s">
        <v>1075</v>
      </c>
      <c r="N2385" s="112">
        <v>45</v>
      </c>
      <c r="O2385" s="113">
        <f>+N2385+D2385</f>
        <v>45708</v>
      </c>
      <c r="P2385" s="117">
        <f>+WEEKDAY(O2385)</f>
        <v>5</v>
      </c>
      <c r="Q2385" s="116">
        <f>+IF(P2385&gt;5,WEEKNUM(O2385)+1,WEEKNUM(O2385))</f>
        <v>8</v>
      </c>
      <c r="R2385" s="116">
        <f>+YEAR(O2385)</f>
        <v>2025</v>
      </c>
    </row>
    <row r="2386" spans="1:18" ht="14.4" x14ac:dyDescent="0.3">
      <c r="A2386" s="57" t="str">
        <f t="shared" si="44"/>
        <v>00043445663</v>
      </c>
      <c r="B2386" s="37" t="s">
        <v>1018</v>
      </c>
      <c r="C2386" s="40" t="s">
        <v>1019</v>
      </c>
      <c r="D2386" s="35">
        <v>45663</v>
      </c>
      <c r="E2386" s="71">
        <v>6000</v>
      </c>
      <c r="F2386" s="107">
        <f>VLOOKUP(B2386,Precios!$A$5:J26607,10,0)</f>
        <v>1283.568</v>
      </c>
      <c r="G2386" s="107">
        <f>+E2386*F2386</f>
        <v>7701408</v>
      </c>
      <c r="I2386" s="110" t="s">
        <v>1000</v>
      </c>
      <c r="J2386" s="110" t="s">
        <v>1109</v>
      </c>
      <c r="K2386" s="75"/>
      <c r="L2386" s="7" t="s">
        <v>1285</v>
      </c>
      <c r="M2386" s="7" t="s">
        <v>1286</v>
      </c>
      <c r="N2386" s="112">
        <v>30</v>
      </c>
      <c r="O2386" s="113">
        <f>+N2386+D2386</f>
        <v>45693</v>
      </c>
      <c r="P2386" s="117">
        <f>+WEEKDAY(O2386)</f>
        <v>4</v>
      </c>
      <c r="Q2386" s="116">
        <f>+IF(P2386&gt;5,WEEKNUM(O2386)+1,WEEKNUM(O2386))</f>
        <v>6</v>
      </c>
      <c r="R2386" s="116">
        <f>+YEAR(O2386)</f>
        <v>2025</v>
      </c>
    </row>
    <row r="2387" spans="1:18" x14ac:dyDescent="0.3">
      <c r="A2387" s="57" t="str">
        <f t="shared" si="44"/>
        <v>00001045663</v>
      </c>
      <c r="B2387" s="37" t="s">
        <v>1004</v>
      </c>
      <c r="C2387" s="40" t="s">
        <v>1498</v>
      </c>
      <c r="D2387" s="35">
        <v>45663</v>
      </c>
    </row>
    <row r="2388" spans="1:18" x14ac:dyDescent="0.3">
      <c r="A2388" s="57" t="str">
        <f t="shared" si="44"/>
        <v>0003600345663</v>
      </c>
      <c r="B2388" s="37" t="s">
        <v>1499</v>
      </c>
      <c r="C2388" s="40" t="s">
        <v>87</v>
      </c>
      <c r="D2388" s="35">
        <v>45663</v>
      </c>
    </row>
    <row r="2389" spans="1:18" x14ac:dyDescent="0.3">
      <c r="A2389" s="57" t="str">
        <f t="shared" si="44"/>
        <v>0003610245663</v>
      </c>
      <c r="B2389" s="37" t="s">
        <v>1501</v>
      </c>
      <c r="C2389" s="40" t="s">
        <v>40</v>
      </c>
      <c r="D2389" s="35">
        <v>45663</v>
      </c>
    </row>
    <row r="2390" spans="1:18" x14ac:dyDescent="0.3">
      <c r="A2390" s="57" t="str">
        <f t="shared" si="44"/>
        <v>10008745663</v>
      </c>
      <c r="B2390" s="37" t="s">
        <v>1022</v>
      </c>
      <c r="C2390" s="40" t="s">
        <v>1503</v>
      </c>
      <c r="D2390" s="35">
        <v>45663</v>
      </c>
    </row>
    <row r="2391" spans="1:18" x14ac:dyDescent="0.3">
      <c r="A2391" s="57" t="str">
        <f t="shared" si="44"/>
        <v>0003620245663</v>
      </c>
      <c r="B2391" s="37" t="s">
        <v>1504</v>
      </c>
      <c r="C2391" s="336" t="s">
        <v>41</v>
      </c>
      <c r="D2391" s="35">
        <v>45663</v>
      </c>
    </row>
    <row r="2392" spans="1:18" x14ac:dyDescent="0.3">
      <c r="A2392" s="57" t="str">
        <f t="shared" si="44"/>
        <v>PACK0680345663</v>
      </c>
      <c r="B2392" s="37" t="s">
        <v>1479</v>
      </c>
      <c r="C2392" s="40" t="s">
        <v>89</v>
      </c>
      <c r="D2392" s="35">
        <v>45663</v>
      </c>
    </row>
    <row r="2393" spans="1:18" x14ac:dyDescent="0.3">
      <c r="A2393" s="57" t="str">
        <f t="shared" si="44"/>
        <v>0004230145663</v>
      </c>
      <c r="B2393" s="37" t="s">
        <v>1473</v>
      </c>
      <c r="C2393" s="40" t="s">
        <v>769</v>
      </c>
      <c r="D2393" s="35">
        <v>45663</v>
      </c>
    </row>
    <row r="2394" spans="1:18" x14ac:dyDescent="0.3">
      <c r="A2394" s="57" t="str">
        <f t="shared" si="44"/>
        <v>0003150245663</v>
      </c>
      <c r="B2394" s="37" t="s">
        <v>1513</v>
      </c>
      <c r="C2394" s="40" t="s">
        <v>83</v>
      </c>
      <c r="D2394" s="35">
        <v>45663</v>
      </c>
    </row>
    <row r="2395" spans="1:18" x14ac:dyDescent="0.3">
      <c r="A2395" s="57" t="str">
        <f t="shared" si="44"/>
        <v>0003160245663</v>
      </c>
      <c r="B2395" s="37" t="s">
        <v>1514</v>
      </c>
      <c r="C2395" s="40" t="s">
        <v>84</v>
      </c>
      <c r="D2395" s="35">
        <v>45663</v>
      </c>
    </row>
    <row r="2396" spans="1:18" x14ac:dyDescent="0.3">
      <c r="A2396" s="57" t="str">
        <f t="shared" si="44"/>
        <v>PACK0670345663</v>
      </c>
      <c r="B2396" s="37" t="s">
        <v>1480</v>
      </c>
      <c r="C2396" s="40" t="s">
        <v>113</v>
      </c>
      <c r="D2396" s="35">
        <v>45663</v>
      </c>
    </row>
    <row r="2397" spans="1:18" x14ac:dyDescent="0.3">
      <c r="A2397" s="57" t="str">
        <f t="shared" si="44"/>
        <v>0002780145663</v>
      </c>
      <c r="B2397" s="37" t="s">
        <v>1472</v>
      </c>
      <c r="C2397" s="40" t="s">
        <v>69</v>
      </c>
      <c r="D2397" s="35">
        <v>45663</v>
      </c>
    </row>
    <row r="2398" spans="1:18" x14ac:dyDescent="0.3">
      <c r="A2398" s="57" t="str">
        <f t="shared" si="44"/>
        <v>0002760145663</v>
      </c>
      <c r="B2398" s="37" t="s">
        <v>1471</v>
      </c>
      <c r="C2398" s="40" t="s">
        <v>67</v>
      </c>
      <c r="D2398" s="35">
        <v>45663</v>
      </c>
    </row>
    <row r="2399" spans="1:18" x14ac:dyDescent="0.3">
      <c r="A2399" s="57" t="str">
        <f t="shared" si="44"/>
        <v>0002790145663</v>
      </c>
      <c r="B2399" s="37" t="s">
        <v>1470</v>
      </c>
      <c r="C2399" s="40" t="s">
        <v>62</v>
      </c>
      <c r="D2399" s="35">
        <v>45663</v>
      </c>
    </row>
    <row r="2400" spans="1:18" x14ac:dyDescent="0.3">
      <c r="A2400" s="57" t="str">
        <f t="shared" si="44"/>
        <v>0011008945663</v>
      </c>
      <c r="B2400" s="37" t="s">
        <v>966</v>
      </c>
      <c r="C2400" s="40" t="s">
        <v>1828</v>
      </c>
      <c r="D2400" s="35">
        <v>45663</v>
      </c>
    </row>
    <row r="2401" spans="1:18" x14ac:dyDescent="0.3">
      <c r="A2401" s="57" t="str">
        <f t="shared" si="44"/>
        <v>0003630245663</v>
      </c>
      <c r="B2401" s="37" t="s">
        <v>1512</v>
      </c>
      <c r="C2401" s="40" t="s">
        <v>42</v>
      </c>
      <c r="D2401" s="35">
        <v>45663</v>
      </c>
    </row>
    <row r="2402" spans="1:18" x14ac:dyDescent="0.3">
      <c r="A2402" s="57" t="str">
        <f t="shared" ref="A2402:A2465" si="45">+TRIM(B2402)&amp;D2402</f>
        <v>0004720345663</v>
      </c>
      <c r="B2402" s="37" t="s">
        <v>1336</v>
      </c>
      <c r="C2402" s="40" t="s">
        <v>1848</v>
      </c>
      <c r="D2402" s="35">
        <v>45663</v>
      </c>
    </row>
    <row r="2403" spans="1:18" x14ac:dyDescent="0.3">
      <c r="A2403" s="57" t="str">
        <f t="shared" si="45"/>
        <v>00054445663</v>
      </c>
      <c r="B2403" s="37" t="s">
        <v>1956</v>
      </c>
      <c r="C2403" s="40" t="s">
        <v>1957</v>
      </c>
      <c r="D2403" s="35">
        <v>45663</v>
      </c>
    </row>
    <row r="2404" spans="1:18" x14ac:dyDescent="0.3">
      <c r="A2404" s="57" t="str">
        <f t="shared" si="45"/>
        <v>00050045663</v>
      </c>
      <c r="B2404" s="37" t="s">
        <v>975</v>
      </c>
      <c r="C2404" s="40" t="s">
        <v>1413</v>
      </c>
      <c r="D2404" s="35">
        <v>45663</v>
      </c>
    </row>
    <row r="2405" spans="1:18" x14ac:dyDescent="0.3">
      <c r="A2405" s="57" t="str">
        <f t="shared" si="45"/>
        <v>00050145663</v>
      </c>
      <c r="B2405" s="37" t="s">
        <v>980</v>
      </c>
      <c r="C2405" s="40" t="s">
        <v>2151</v>
      </c>
      <c r="D2405" s="35">
        <v>45663</v>
      </c>
    </row>
    <row r="2406" spans="1:18" ht="14.4" x14ac:dyDescent="0.3">
      <c r="A2406" s="57" t="str">
        <f t="shared" si="45"/>
        <v>0003910345663</v>
      </c>
      <c r="B2406" s="37" t="s">
        <v>1296</v>
      </c>
      <c r="C2406" s="40" t="s">
        <v>687</v>
      </c>
      <c r="D2406" s="35">
        <v>45663</v>
      </c>
      <c r="E2406" s="71">
        <f>15*280</f>
        <v>4200</v>
      </c>
      <c r="F2406" s="107">
        <f>VLOOKUP(B2406,Precios!$A$5:J26613,10,0)</f>
        <v>932.18399999999997</v>
      </c>
      <c r="G2406" s="107">
        <f>+E2406*F2406</f>
        <v>3915172.8</v>
      </c>
      <c r="I2406" s="110" t="s">
        <v>1000</v>
      </c>
      <c r="J2406" s="110" t="s">
        <v>1109</v>
      </c>
      <c r="L2406" s="114" t="s">
        <v>1083</v>
      </c>
      <c r="M2406" s="114" t="s">
        <v>1084</v>
      </c>
      <c r="N2406" s="112">
        <v>45</v>
      </c>
      <c r="O2406" s="113">
        <f>+N2406+D2406</f>
        <v>45708</v>
      </c>
      <c r="P2406" s="117">
        <f>+WEEKDAY(O2406)</f>
        <v>5</v>
      </c>
      <c r="Q2406" s="116">
        <f>+IF(P2406&gt;5,WEEKNUM(O2406)+1,WEEKNUM(O2406))</f>
        <v>8</v>
      </c>
      <c r="R2406" s="116">
        <f>+YEAR(O2406)</f>
        <v>2025</v>
      </c>
    </row>
    <row r="2407" spans="1:18" x14ac:dyDescent="0.3">
      <c r="A2407" s="57" t="str">
        <f t="shared" si="45"/>
        <v>0004210145663</v>
      </c>
      <c r="B2407" s="37" t="s">
        <v>1448</v>
      </c>
      <c r="C2407" s="40" t="s">
        <v>758</v>
      </c>
      <c r="D2407" s="35">
        <v>45663</v>
      </c>
    </row>
    <row r="2408" spans="1:18" x14ac:dyDescent="0.3">
      <c r="A2408" s="57" t="str">
        <f t="shared" si="45"/>
        <v>PACK0860345663</v>
      </c>
      <c r="B2408" s="37" t="s">
        <v>1774</v>
      </c>
      <c r="C2408" s="40" t="s">
        <v>322</v>
      </c>
      <c r="D2408" s="35">
        <v>45663</v>
      </c>
    </row>
    <row r="2409" spans="1:18" x14ac:dyDescent="0.3">
      <c r="A2409" s="57" t="str">
        <f t="shared" si="45"/>
        <v>00053645663</v>
      </c>
      <c r="B2409" s="37" t="s">
        <v>1845</v>
      </c>
      <c r="C2409" s="40" t="s">
        <v>1846</v>
      </c>
      <c r="D2409" s="35">
        <v>45663</v>
      </c>
    </row>
    <row r="2410" spans="1:18" x14ac:dyDescent="0.3">
      <c r="A2410" s="57" t="str">
        <f t="shared" si="45"/>
        <v>0005510045663</v>
      </c>
      <c r="B2410" s="37" t="s">
        <v>2020</v>
      </c>
      <c r="C2410" s="40" t="s">
        <v>2021</v>
      </c>
      <c r="D2410" s="35">
        <v>45663</v>
      </c>
    </row>
    <row r="2411" spans="1:18" x14ac:dyDescent="0.3">
      <c r="A2411" s="57" t="str">
        <f t="shared" si="45"/>
        <v>0005470045663</v>
      </c>
      <c r="B2411" s="37" t="s">
        <v>2023</v>
      </c>
      <c r="C2411" s="40" t="s">
        <v>2024</v>
      </c>
      <c r="D2411" s="35">
        <v>45663</v>
      </c>
    </row>
    <row r="2412" spans="1:18" x14ac:dyDescent="0.3">
      <c r="A2412" s="57" t="str">
        <f t="shared" si="45"/>
        <v>0005480045663</v>
      </c>
      <c r="B2412" s="37" t="s">
        <v>2026</v>
      </c>
      <c r="C2412" s="40" t="s">
        <v>2027</v>
      </c>
      <c r="D2412" s="35">
        <v>45663</v>
      </c>
    </row>
    <row r="2413" spans="1:18" x14ac:dyDescent="0.3">
      <c r="A2413" s="57" t="str">
        <f t="shared" si="45"/>
        <v>00054545663</v>
      </c>
      <c r="B2413" s="37" t="s">
        <v>1975</v>
      </c>
      <c r="C2413" s="40" t="s">
        <v>1976</v>
      </c>
      <c r="D2413" s="35">
        <v>45663</v>
      </c>
    </row>
    <row r="2414" spans="1:18" ht="14.4" x14ac:dyDescent="0.3">
      <c r="A2414" s="57" t="str">
        <f t="shared" si="45"/>
        <v>00054745663</v>
      </c>
      <c r="B2414" s="37" t="s">
        <v>2036</v>
      </c>
      <c r="C2414" s="40" t="s">
        <v>2042</v>
      </c>
      <c r="D2414" s="35">
        <v>45663</v>
      </c>
      <c r="E2414" s="71">
        <v>10000</v>
      </c>
      <c r="F2414" s="107">
        <f>VLOOKUP(B2414,Precios!$A$5:J26579,10,0)</f>
        <v>6209.72</v>
      </c>
      <c r="G2414" s="107">
        <f>+E2414*F2414</f>
        <v>62097200</v>
      </c>
      <c r="H2414" s="34" t="s">
        <v>2194</v>
      </c>
      <c r="I2414" s="57" t="s">
        <v>1000</v>
      </c>
      <c r="J2414" s="57" t="s">
        <v>1109</v>
      </c>
      <c r="L2414" s="114" t="s">
        <v>1079</v>
      </c>
      <c r="M2414" s="114" t="s">
        <v>1080</v>
      </c>
      <c r="N2414" s="112">
        <v>40</v>
      </c>
      <c r="O2414" s="113">
        <f>+N2414+D2414</f>
        <v>45703</v>
      </c>
      <c r="P2414" s="117">
        <f>+WEEKDAY(O2414)</f>
        <v>7</v>
      </c>
      <c r="Q2414" s="116">
        <f>+IF(P2414&gt;5,WEEKNUM(O2414)+1,WEEKNUM(O2414))</f>
        <v>8</v>
      </c>
      <c r="R2414" s="116">
        <f>+YEAR(O2414)</f>
        <v>2025</v>
      </c>
    </row>
    <row r="2415" spans="1:18" x14ac:dyDescent="0.3">
      <c r="A2415" s="57" t="str">
        <f t="shared" si="45"/>
        <v>0003580145663</v>
      </c>
      <c r="B2415" s="37" t="s">
        <v>1474</v>
      </c>
      <c r="C2415" s="40" t="s">
        <v>171</v>
      </c>
      <c r="D2415" s="35">
        <v>45663</v>
      </c>
    </row>
    <row r="2416" spans="1:18" ht="14.4" x14ac:dyDescent="0.3">
      <c r="A2416" s="57" t="str">
        <f t="shared" si="45"/>
        <v>0004220145663</v>
      </c>
      <c r="B2416" s="37" t="s">
        <v>1467</v>
      </c>
      <c r="C2416" s="40" t="s">
        <v>759</v>
      </c>
      <c r="D2416" s="35">
        <v>45663</v>
      </c>
      <c r="E2416" s="71">
        <v>600</v>
      </c>
      <c r="F2416" s="107">
        <f>VLOOKUP(B2416,Precios!$A$5:J25187,10,0)</f>
        <v>11011</v>
      </c>
      <c r="G2416" s="107">
        <f>+E2416*F2416</f>
        <v>6606600</v>
      </c>
      <c r="I2416" s="110" t="s">
        <v>1000</v>
      </c>
      <c r="J2416" s="110" t="s">
        <v>1109</v>
      </c>
      <c r="L2416" s="114" t="s">
        <v>1066</v>
      </c>
      <c r="M2416" s="114" t="s">
        <v>1067</v>
      </c>
      <c r="N2416" s="112">
        <v>40</v>
      </c>
      <c r="O2416" s="113">
        <f>+N2416+D2416</f>
        <v>45703</v>
      </c>
      <c r="P2416" s="117">
        <f>+WEEKDAY(O2416)</f>
        <v>7</v>
      </c>
      <c r="Q2416" s="116">
        <f>+IF(P2416&gt;5,WEEKNUM(O2416)+1,WEEKNUM(O2416))</f>
        <v>8</v>
      </c>
      <c r="R2416" s="116">
        <f>+YEAR(O2416)</f>
        <v>2025</v>
      </c>
    </row>
    <row r="2417" spans="1:18" ht="14.4" x14ac:dyDescent="0.3">
      <c r="A2417" s="57" t="str">
        <f t="shared" si="45"/>
        <v>00035C45663</v>
      </c>
      <c r="B2417" s="37" t="s">
        <v>2098</v>
      </c>
      <c r="C2417" s="40" t="s">
        <v>2115</v>
      </c>
      <c r="D2417" s="35">
        <v>45663</v>
      </c>
      <c r="E2417" s="71">
        <f>1575*4</f>
        <v>6300</v>
      </c>
      <c r="F2417" s="107">
        <f>VLOOKUP(B2417,Precios!$A$5:J26570,10,0)</f>
        <v>493.94620000000003</v>
      </c>
      <c r="G2417" s="107">
        <f>+E2417*F2417</f>
        <v>3111861.06</v>
      </c>
      <c r="I2417" s="110" t="s">
        <v>1000</v>
      </c>
      <c r="J2417" s="110" t="s">
        <v>1109</v>
      </c>
      <c r="K2417" s="75"/>
      <c r="L2417" s="114" t="s">
        <v>1083</v>
      </c>
      <c r="M2417" s="114" t="s">
        <v>1084</v>
      </c>
      <c r="N2417" s="112">
        <v>45</v>
      </c>
      <c r="O2417" s="113">
        <f>+N2417+D2417</f>
        <v>45708</v>
      </c>
      <c r="P2417" s="117">
        <f>+WEEKDAY(O2417)</f>
        <v>5</v>
      </c>
      <c r="Q2417" s="116">
        <f>+IF(P2417&gt;5,WEEKNUM(O2417)+1,WEEKNUM(O2417))</f>
        <v>8</v>
      </c>
      <c r="R2417" s="116">
        <f>+YEAR(O2417)</f>
        <v>2025</v>
      </c>
    </row>
    <row r="2418" spans="1:18" x14ac:dyDescent="0.3">
      <c r="A2418" s="57" t="str">
        <f t="shared" si="45"/>
        <v>00034C45663</v>
      </c>
      <c r="B2418" s="37" t="s">
        <v>2097</v>
      </c>
      <c r="C2418" s="40" t="s">
        <v>2125</v>
      </c>
      <c r="D2418" s="35">
        <v>45663</v>
      </c>
    </row>
    <row r="2419" spans="1:18" ht="14.4" x14ac:dyDescent="0.3">
      <c r="A2419" s="57" t="str">
        <f t="shared" si="45"/>
        <v>0003740345663</v>
      </c>
      <c r="B2419" s="37" t="s">
        <v>1466</v>
      </c>
      <c r="C2419" s="40" t="s">
        <v>841</v>
      </c>
      <c r="D2419" s="35">
        <v>45663</v>
      </c>
      <c r="E2419" s="71">
        <v>800</v>
      </c>
      <c r="F2419" s="107">
        <f>VLOOKUP(B2419,Precios!$A$5:J26556,10,0)</f>
        <v>11011</v>
      </c>
      <c r="G2419" s="107">
        <f>+E2419*F2419</f>
        <v>8808800</v>
      </c>
      <c r="I2419" s="110" t="s">
        <v>1000</v>
      </c>
      <c r="J2419" s="110" t="s">
        <v>1109</v>
      </c>
      <c r="L2419" s="114" t="s">
        <v>1066</v>
      </c>
      <c r="M2419" s="114" t="s">
        <v>1067</v>
      </c>
      <c r="N2419" s="112">
        <v>40</v>
      </c>
      <c r="O2419" s="113">
        <f>+N2419+D2419</f>
        <v>45703</v>
      </c>
      <c r="P2419" s="117">
        <f>+WEEKDAY(O2419)</f>
        <v>7</v>
      </c>
      <c r="Q2419" s="116">
        <f>+IF(P2419&gt;5,WEEKNUM(O2419)+1,WEEKNUM(O2419))</f>
        <v>8</v>
      </c>
      <c r="R2419" s="116">
        <f>+YEAR(O2419)</f>
        <v>2025</v>
      </c>
    </row>
    <row r="2420" spans="1:18" x14ac:dyDescent="0.3">
      <c r="A2420" s="57" t="str">
        <f t="shared" si="45"/>
        <v>0003590145663</v>
      </c>
      <c r="B2420" s="37" t="s">
        <v>1475</v>
      </c>
      <c r="C2420" s="40" t="s">
        <v>352</v>
      </c>
      <c r="D2420" s="35">
        <v>45663</v>
      </c>
    </row>
    <row r="2421" spans="1:18" ht="14.4" x14ac:dyDescent="0.3">
      <c r="A2421" s="57" t="str">
        <f t="shared" si="45"/>
        <v>006000745663</v>
      </c>
      <c r="B2421" s="37" t="s">
        <v>661</v>
      </c>
      <c r="C2421" s="7" t="s">
        <v>1812</v>
      </c>
      <c r="D2421" s="35">
        <v>45663</v>
      </c>
    </row>
    <row r="2422" spans="1:18" x14ac:dyDescent="0.3">
      <c r="A2422" s="57" t="str">
        <f t="shared" si="45"/>
        <v>0005280145663</v>
      </c>
      <c r="B2422" s="37" t="s">
        <v>1248</v>
      </c>
      <c r="C2422" s="40" t="s">
        <v>1091</v>
      </c>
      <c r="D2422" s="35">
        <v>45663</v>
      </c>
    </row>
    <row r="2423" spans="1:18" x14ac:dyDescent="0.3">
      <c r="A2423" s="57" t="str">
        <f t="shared" si="45"/>
        <v>0003730445663</v>
      </c>
      <c r="B2423" s="37" t="s">
        <v>2144</v>
      </c>
      <c r="C2423" s="40" t="s">
        <v>597</v>
      </c>
      <c r="D2423" s="35">
        <v>45663</v>
      </c>
    </row>
    <row r="2424" spans="1:18" x14ac:dyDescent="0.3">
      <c r="A2424" s="57" t="str">
        <f t="shared" si="45"/>
        <v>0004640345663</v>
      </c>
      <c r="B2424" s="37" t="s">
        <v>1476</v>
      </c>
      <c r="C2424" s="40" t="s">
        <v>892</v>
      </c>
      <c r="D2424" s="35">
        <v>45663</v>
      </c>
    </row>
    <row r="2425" spans="1:18" x14ac:dyDescent="0.3">
      <c r="A2425" s="57" t="str">
        <f t="shared" si="45"/>
        <v>00054245663</v>
      </c>
      <c r="B2425" s="37" t="s">
        <v>1070</v>
      </c>
      <c r="C2425" s="40" t="s">
        <v>1955</v>
      </c>
      <c r="D2425" s="35">
        <v>45663</v>
      </c>
    </row>
    <row r="2426" spans="1:18" x14ac:dyDescent="0.3">
      <c r="A2426" s="57" t="str">
        <f t="shared" si="45"/>
        <v>0004710345663</v>
      </c>
      <c r="B2426" s="37" t="s">
        <v>1827</v>
      </c>
      <c r="C2426" s="40" t="s">
        <v>1511</v>
      </c>
      <c r="D2426" s="35">
        <v>45663</v>
      </c>
    </row>
    <row r="2427" spans="1:18" x14ac:dyDescent="0.3">
      <c r="A2427" s="57" t="str">
        <f t="shared" si="45"/>
        <v>000507-0345663</v>
      </c>
      <c r="B2427" s="37" t="s">
        <v>1240</v>
      </c>
      <c r="C2427" s="40" t="s">
        <v>1195</v>
      </c>
      <c r="D2427" s="35">
        <v>45663</v>
      </c>
    </row>
    <row r="2428" spans="1:18" x14ac:dyDescent="0.3">
      <c r="A2428" s="57" t="str">
        <f t="shared" si="45"/>
        <v>0003890245663</v>
      </c>
      <c r="B2428" s="37" t="s">
        <v>1449</v>
      </c>
      <c r="C2428" s="40" t="s">
        <v>689</v>
      </c>
      <c r="D2428" s="35">
        <v>45663</v>
      </c>
    </row>
    <row r="2429" spans="1:18" ht="14.4" x14ac:dyDescent="0.3">
      <c r="A2429" s="57" t="str">
        <f t="shared" si="45"/>
        <v>0004790345663</v>
      </c>
      <c r="B2429" s="37" t="s">
        <v>2167</v>
      </c>
      <c r="C2429" s="40" t="s">
        <v>2168</v>
      </c>
      <c r="D2429" s="35">
        <v>45663</v>
      </c>
      <c r="E2429" s="71">
        <v>60</v>
      </c>
      <c r="F2429" s="107">
        <f>VLOOKUP(B2429,Precios!$A$5:J26441,10,0)</f>
        <v>17690.2</v>
      </c>
      <c r="G2429" s="107">
        <f>+E2429*F2429</f>
        <v>1061412</v>
      </c>
      <c r="H2429" s="34" t="s">
        <v>2284</v>
      </c>
      <c r="I2429" s="110" t="s">
        <v>1000</v>
      </c>
      <c r="J2429" s="110" t="s">
        <v>1109</v>
      </c>
      <c r="L2429" s="57">
        <v>204</v>
      </c>
      <c r="M2429" s="66" t="s">
        <v>1978</v>
      </c>
      <c r="N2429" s="112">
        <v>30</v>
      </c>
      <c r="O2429" s="113">
        <f>+N2429+D2429</f>
        <v>45693</v>
      </c>
      <c r="P2429" s="117">
        <f>+WEEKDAY(O2429)</f>
        <v>4</v>
      </c>
      <c r="Q2429" s="116">
        <f>+IF(P2429&gt;5,WEEKNUM(O2429)+1,WEEKNUM(O2429))</f>
        <v>6</v>
      </c>
      <c r="R2429" s="116">
        <f>+YEAR(O2429)</f>
        <v>2025</v>
      </c>
    </row>
    <row r="2430" spans="1:18" x14ac:dyDescent="0.3">
      <c r="A2430" s="57" t="str">
        <f t="shared" si="45"/>
        <v>0005490045663</v>
      </c>
      <c r="B2430" s="37" t="s">
        <v>2058</v>
      </c>
      <c r="C2430" s="40" t="s">
        <v>2059</v>
      </c>
      <c r="D2430" s="35">
        <v>45663</v>
      </c>
    </row>
    <row r="2431" spans="1:18" x14ac:dyDescent="0.3">
      <c r="A2431" s="57" t="str">
        <f t="shared" si="45"/>
        <v>00051145663</v>
      </c>
      <c r="B2431" s="37" t="s">
        <v>1314</v>
      </c>
      <c r="C2431" s="40" t="s">
        <v>1335</v>
      </c>
      <c r="D2431" s="35">
        <v>45663</v>
      </c>
    </row>
    <row r="2432" spans="1:18" x14ac:dyDescent="0.3">
      <c r="A2432" s="57" t="str">
        <f t="shared" si="45"/>
        <v>001000145670</v>
      </c>
      <c r="B2432" s="37" t="s">
        <v>161</v>
      </c>
      <c r="C2432" s="40" t="s">
        <v>43</v>
      </c>
      <c r="D2432" s="35">
        <v>45670</v>
      </c>
    </row>
    <row r="2433" spans="1:18" x14ac:dyDescent="0.3">
      <c r="A2433" s="57" t="str">
        <f t="shared" si="45"/>
        <v>00046345670</v>
      </c>
      <c r="B2433" s="37" t="s">
        <v>936</v>
      </c>
      <c r="C2433" s="40" t="s">
        <v>935</v>
      </c>
      <c r="D2433" s="35">
        <v>45670</v>
      </c>
    </row>
    <row r="2434" spans="1:18" x14ac:dyDescent="0.3">
      <c r="A2434" s="57" t="str">
        <f t="shared" si="45"/>
        <v>00037545670</v>
      </c>
      <c r="B2434" s="37" t="s">
        <v>602</v>
      </c>
      <c r="C2434" s="40" t="s">
        <v>603</v>
      </c>
      <c r="D2434" s="35">
        <v>45670</v>
      </c>
    </row>
    <row r="2435" spans="1:18" x14ac:dyDescent="0.3">
      <c r="A2435" s="57" t="str">
        <f t="shared" si="45"/>
        <v>00038645670</v>
      </c>
      <c r="B2435" s="37" t="s">
        <v>680</v>
      </c>
      <c r="C2435" s="40" t="s">
        <v>678</v>
      </c>
      <c r="D2435" s="35">
        <v>45670</v>
      </c>
    </row>
    <row r="2436" spans="1:18" x14ac:dyDescent="0.3">
      <c r="A2436" s="57" t="str">
        <f t="shared" si="45"/>
        <v>00020445670</v>
      </c>
      <c r="B2436" s="37" t="s">
        <v>259</v>
      </c>
      <c r="C2436" s="40" t="s">
        <v>29</v>
      </c>
      <c r="D2436" s="35">
        <v>45670</v>
      </c>
    </row>
    <row r="2437" spans="1:18" x14ac:dyDescent="0.3">
      <c r="A2437" s="57" t="str">
        <f t="shared" si="45"/>
        <v>00000945670</v>
      </c>
      <c r="B2437" s="37" t="s">
        <v>302</v>
      </c>
      <c r="C2437" s="40" t="s">
        <v>23</v>
      </c>
      <c r="D2437" s="35">
        <v>45670</v>
      </c>
    </row>
    <row r="2438" spans="1:18" x14ac:dyDescent="0.3">
      <c r="A2438" s="57" t="str">
        <f t="shared" si="45"/>
        <v>00020745670</v>
      </c>
      <c r="B2438" s="37" t="s">
        <v>257</v>
      </c>
      <c r="C2438" s="40" t="s">
        <v>30</v>
      </c>
      <c r="D2438" s="35">
        <v>45670</v>
      </c>
    </row>
    <row r="2439" spans="1:18" ht="14.4" x14ac:dyDescent="0.3">
      <c r="A2439" s="57" t="str">
        <f t="shared" si="45"/>
        <v>007001445670</v>
      </c>
      <c r="B2439" s="37" t="s">
        <v>141</v>
      </c>
      <c r="C2439" s="40" t="s">
        <v>309</v>
      </c>
      <c r="D2439" s="35">
        <v>45670</v>
      </c>
      <c r="F2439" s="107">
        <f>VLOOKUP(B2439,Precios!$A$5:J26605,10,0)</f>
        <v>11374</v>
      </c>
      <c r="G2439" s="107">
        <f>+E2439*F2439</f>
        <v>0</v>
      </c>
      <c r="L2439" s="7"/>
      <c r="M2439" s="7"/>
      <c r="O2439" s="113"/>
      <c r="P2439" s="117">
        <f>+WEEKDAY(O2439)</f>
        <v>7</v>
      </c>
      <c r="Q2439" s="116">
        <f>+IF(P2439&gt;5,WEEKNUM(O2439)+1,WEEKNUM(O2439))</f>
        <v>1</v>
      </c>
      <c r="R2439" s="116">
        <f>+YEAR(O2439)</f>
        <v>1900</v>
      </c>
    </row>
    <row r="2440" spans="1:18" x14ac:dyDescent="0.3">
      <c r="A2440" s="57" t="str">
        <f t="shared" si="45"/>
        <v>00003345670</v>
      </c>
      <c r="B2440" s="37" t="s">
        <v>296</v>
      </c>
      <c r="C2440" s="40" t="s">
        <v>313</v>
      </c>
      <c r="D2440" s="35">
        <v>45670</v>
      </c>
    </row>
    <row r="2441" spans="1:18" x14ac:dyDescent="0.3">
      <c r="A2441" s="57" t="str">
        <f t="shared" si="45"/>
        <v>00019845670</v>
      </c>
      <c r="B2441" s="37" t="s">
        <v>268</v>
      </c>
      <c r="C2441" s="40" t="s">
        <v>312</v>
      </c>
      <c r="D2441" s="35">
        <v>45670</v>
      </c>
    </row>
    <row r="2442" spans="1:18" ht="14.4" x14ac:dyDescent="0.3">
      <c r="A2442" s="57" t="str">
        <f t="shared" si="45"/>
        <v>00020045670</v>
      </c>
      <c r="B2442" s="37" t="s">
        <v>265</v>
      </c>
      <c r="C2442" s="40" t="s">
        <v>28</v>
      </c>
      <c r="D2442" s="35">
        <v>45670</v>
      </c>
      <c r="E2442" s="71">
        <v>100</v>
      </c>
      <c r="F2442" s="107">
        <f>VLOOKUP(B2442,Precios!$A$5:J26660,10,0)</f>
        <v>4215.6400000000003</v>
      </c>
      <c r="G2442" s="107">
        <f>+E2442*F2442</f>
        <v>421564.00000000006</v>
      </c>
      <c r="H2442" s="7"/>
      <c r="I2442" s="110" t="s">
        <v>1000</v>
      </c>
      <c r="J2442" s="110" t="s">
        <v>1109</v>
      </c>
      <c r="L2442" s="7" t="s">
        <v>2038</v>
      </c>
      <c r="M2442" s="7" t="s">
        <v>2039</v>
      </c>
      <c r="N2442" s="112">
        <v>30</v>
      </c>
      <c r="O2442" s="113">
        <f>+N2442+D2442</f>
        <v>45700</v>
      </c>
      <c r="P2442" s="117">
        <f>+WEEKDAY(O2442)</f>
        <v>4</v>
      </c>
      <c r="Q2442" s="116">
        <f>+IF(P2442&gt;5,WEEKNUM(O2442)+1,WEEKNUM(O2442))</f>
        <v>7</v>
      </c>
      <c r="R2442" s="116">
        <f>+YEAR(O2442)</f>
        <v>2025</v>
      </c>
    </row>
    <row r="2443" spans="1:18" x14ac:dyDescent="0.3">
      <c r="A2443" s="57" t="str">
        <f t="shared" si="45"/>
        <v>00020245670</v>
      </c>
      <c r="B2443" s="37" t="s">
        <v>262</v>
      </c>
      <c r="C2443" s="40" t="s">
        <v>75</v>
      </c>
      <c r="D2443" s="35">
        <v>45670</v>
      </c>
    </row>
    <row r="2444" spans="1:18" x14ac:dyDescent="0.3">
      <c r="A2444" s="57" t="str">
        <f t="shared" si="45"/>
        <v>00001845670</v>
      </c>
      <c r="B2444" s="37" t="s">
        <v>673</v>
      </c>
      <c r="C2444" s="40" t="s">
        <v>679</v>
      </c>
      <c r="D2444" s="35">
        <v>45670</v>
      </c>
    </row>
    <row r="2445" spans="1:18" x14ac:dyDescent="0.3">
      <c r="A2445" s="57" t="str">
        <f t="shared" si="45"/>
        <v>00045245670</v>
      </c>
      <c r="B2445" s="37" t="s">
        <v>815</v>
      </c>
      <c r="C2445" s="40" t="s">
        <v>800</v>
      </c>
      <c r="D2445" s="35">
        <v>45670</v>
      </c>
    </row>
    <row r="2446" spans="1:18" x14ac:dyDescent="0.3">
      <c r="A2446" s="57" t="str">
        <f t="shared" si="45"/>
        <v>00023645670</v>
      </c>
      <c r="B2446" s="37" t="s">
        <v>250</v>
      </c>
      <c r="C2446" s="40" t="s">
        <v>31</v>
      </c>
      <c r="D2446" s="35">
        <v>45670</v>
      </c>
    </row>
    <row r="2447" spans="1:18" x14ac:dyDescent="0.3">
      <c r="A2447" s="57" t="str">
        <f t="shared" si="45"/>
        <v>00047345670</v>
      </c>
      <c r="B2447" s="37" t="s">
        <v>864</v>
      </c>
      <c r="C2447" s="40" t="s">
        <v>850</v>
      </c>
      <c r="D2447" s="35">
        <v>45670</v>
      </c>
    </row>
    <row r="2448" spans="1:18" x14ac:dyDescent="0.3">
      <c r="A2448" s="57" t="str">
        <f t="shared" si="45"/>
        <v>00044745670</v>
      </c>
      <c r="B2448" s="37" t="s">
        <v>810</v>
      </c>
      <c r="C2448" s="40" t="s">
        <v>795</v>
      </c>
      <c r="D2448" s="35">
        <v>45670</v>
      </c>
    </row>
    <row r="2449" spans="1:18" x14ac:dyDescent="0.3">
      <c r="A2449" s="57" t="str">
        <f t="shared" si="45"/>
        <v>00047545670</v>
      </c>
      <c r="B2449" s="37" t="s">
        <v>866</v>
      </c>
      <c r="C2449" s="40" t="s">
        <v>918</v>
      </c>
      <c r="D2449" s="35">
        <v>45670</v>
      </c>
    </row>
    <row r="2450" spans="1:18" x14ac:dyDescent="0.3">
      <c r="A2450" s="57" t="str">
        <f t="shared" si="45"/>
        <v>00045145670</v>
      </c>
      <c r="B2450" s="37" t="s">
        <v>813</v>
      </c>
      <c r="C2450" s="40" t="s">
        <v>798</v>
      </c>
      <c r="D2450" s="35">
        <v>45670</v>
      </c>
    </row>
    <row r="2451" spans="1:18" x14ac:dyDescent="0.3">
      <c r="A2451" s="57" t="str">
        <f t="shared" si="45"/>
        <v>00047445670</v>
      </c>
      <c r="B2451" s="37" t="s">
        <v>865</v>
      </c>
      <c r="C2451" s="40" t="s">
        <v>851</v>
      </c>
      <c r="D2451" s="35">
        <v>45670</v>
      </c>
    </row>
    <row r="2452" spans="1:18" x14ac:dyDescent="0.3">
      <c r="A2452" s="57" t="str">
        <f t="shared" si="45"/>
        <v>00038245670</v>
      </c>
      <c r="B2452" s="37" t="s">
        <v>635</v>
      </c>
      <c r="C2452" s="40" t="s">
        <v>626</v>
      </c>
      <c r="D2452" s="35">
        <v>45670</v>
      </c>
    </row>
    <row r="2453" spans="1:18" x14ac:dyDescent="0.3">
      <c r="A2453" s="57" t="str">
        <f t="shared" si="45"/>
        <v>004000245670</v>
      </c>
      <c r="B2453" s="37" t="s">
        <v>156</v>
      </c>
      <c r="C2453" s="40" t="s">
        <v>44</v>
      </c>
      <c r="D2453" s="35">
        <v>45670</v>
      </c>
    </row>
    <row r="2454" spans="1:18" x14ac:dyDescent="0.3">
      <c r="A2454" s="57" t="str">
        <f t="shared" si="45"/>
        <v>00041245670</v>
      </c>
      <c r="B2454" s="37" t="s">
        <v>735</v>
      </c>
      <c r="C2454" s="40" t="s">
        <v>754</v>
      </c>
      <c r="D2454" s="35">
        <v>45670</v>
      </c>
    </row>
    <row r="2455" spans="1:18" x14ac:dyDescent="0.3">
      <c r="A2455" s="57" t="str">
        <f t="shared" si="45"/>
        <v>00017345670</v>
      </c>
      <c r="B2455" s="37" t="s">
        <v>269</v>
      </c>
      <c r="C2455" s="40" t="s">
        <v>743</v>
      </c>
      <c r="D2455" s="35">
        <v>45670</v>
      </c>
    </row>
    <row r="2456" spans="1:18" x14ac:dyDescent="0.3">
      <c r="A2456" s="57" t="str">
        <f t="shared" si="45"/>
        <v>SW001845670</v>
      </c>
      <c r="B2456" s="37" t="s">
        <v>99</v>
      </c>
      <c r="C2456" s="40" t="s">
        <v>2206</v>
      </c>
      <c r="D2456" s="35">
        <v>45670</v>
      </c>
    </row>
    <row r="2457" spans="1:18" x14ac:dyDescent="0.3">
      <c r="A2457" s="57" t="str">
        <f t="shared" si="45"/>
        <v>PACK07645670</v>
      </c>
      <c r="B2457" s="37" t="s">
        <v>109</v>
      </c>
      <c r="C2457" s="40" t="s">
        <v>91</v>
      </c>
      <c r="D2457" s="35">
        <v>45670</v>
      </c>
    </row>
    <row r="2458" spans="1:18" x14ac:dyDescent="0.3">
      <c r="A2458" s="57" t="str">
        <f t="shared" si="45"/>
        <v>30301000000145670</v>
      </c>
      <c r="B2458" s="37" t="s">
        <v>667</v>
      </c>
      <c r="C2458" s="40" t="s">
        <v>656</v>
      </c>
      <c r="D2458" s="35">
        <v>45670</v>
      </c>
    </row>
    <row r="2459" spans="1:18" x14ac:dyDescent="0.3">
      <c r="A2459" s="57" t="str">
        <f t="shared" si="45"/>
        <v>00001145670</v>
      </c>
      <c r="B2459" s="37" t="s">
        <v>301</v>
      </c>
      <c r="C2459" s="40" t="s">
        <v>605</v>
      </c>
      <c r="D2459" s="35">
        <v>45670</v>
      </c>
    </row>
    <row r="2460" spans="1:18" x14ac:dyDescent="0.3">
      <c r="A2460" s="57" t="str">
        <f t="shared" si="45"/>
        <v>003200245670</v>
      </c>
      <c r="B2460" s="37" t="s">
        <v>158</v>
      </c>
      <c r="C2460" s="40" t="s">
        <v>70</v>
      </c>
      <c r="D2460" s="35">
        <v>45670</v>
      </c>
    </row>
    <row r="2461" spans="1:18" x14ac:dyDescent="0.3">
      <c r="A2461" s="57" t="str">
        <f t="shared" si="45"/>
        <v>00027245670</v>
      </c>
      <c r="B2461" s="37" t="s">
        <v>239</v>
      </c>
      <c r="C2461" s="40" t="s">
        <v>32</v>
      </c>
      <c r="D2461" s="35">
        <v>45670</v>
      </c>
    </row>
    <row r="2462" spans="1:18" ht="14.4" x14ac:dyDescent="0.3">
      <c r="A2462" s="57" t="str">
        <f t="shared" si="45"/>
        <v>00042445670</v>
      </c>
      <c r="B2462" s="37" t="s">
        <v>765</v>
      </c>
      <c r="C2462" s="40" t="s">
        <v>760</v>
      </c>
      <c r="D2462" s="35">
        <v>45670</v>
      </c>
      <c r="E2462" s="71">
        <v>2000</v>
      </c>
      <c r="F2462" s="107">
        <f>VLOOKUP(B2462,Precios!$A$5:J26615,10,0)</f>
        <v>6760.6451000000006</v>
      </c>
      <c r="G2462" s="107">
        <f>+E2462*F2462</f>
        <v>13521290.200000001</v>
      </c>
      <c r="I2462" s="110" t="s">
        <v>1000</v>
      </c>
      <c r="J2462" s="110" t="s">
        <v>1109</v>
      </c>
      <c r="L2462" s="7" t="s">
        <v>2066</v>
      </c>
      <c r="M2462" s="7" t="s">
        <v>2067</v>
      </c>
      <c r="N2462" s="112">
        <v>30</v>
      </c>
      <c r="O2462" s="113">
        <f>+N2462+D2462</f>
        <v>45700</v>
      </c>
      <c r="P2462" s="117">
        <f>+WEEKDAY(O2462)</f>
        <v>4</v>
      </c>
      <c r="Q2462" s="116">
        <f>+IF(P2462&gt;5,WEEKNUM(O2462)+1,WEEKNUM(O2462))</f>
        <v>7</v>
      </c>
      <c r="R2462" s="116">
        <f>+YEAR(O2462)</f>
        <v>2025</v>
      </c>
    </row>
    <row r="2463" spans="1:18" ht="14.4" x14ac:dyDescent="0.3">
      <c r="A2463" s="57" t="str">
        <f t="shared" si="45"/>
        <v>006001745670</v>
      </c>
      <c r="B2463" s="37" t="s">
        <v>146</v>
      </c>
      <c r="C2463" s="40" t="s">
        <v>88</v>
      </c>
      <c r="D2463" s="35">
        <v>45670</v>
      </c>
      <c r="E2463" s="71">
        <v>1000</v>
      </c>
      <c r="F2463" s="107">
        <f>VLOOKUP(B2463,Precios!$A$5:J26618,10,0)</f>
        <v>924.92399999999998</v>
      </c>
      <c r="G2463" s="107">
        <f>+E2463*F2463</f>
        <v>924924</v>
      </c>
      <c r="I2463" s="110" t="s">
        <v>1000</v>
      </c>
      <c r="J2463" s="110" t="s">
        <v>1109</v>
      </c>
      <c r="L2463" s="114" t="s">
        <v>1076</v>
      </c>
      <c r="M2463" s="114" t="s">
        <v>1077</v>
      </c>
      <c r="N2463" s="112">
        <v>60</v>
      </c>
      <c r="O2463" s="113">
        <f>+N2463+D2463</f>
        <v>45730</v>
      </c>
      <c r="P2463" s="117">
        <f>+WEEKDAY(O2463)</f>
        <v>6</v>
      </c>
      <c r="Q2463" s="116">
        <f>+IF(P2463&gt;5,WEEKNUM(O2463)+1,WEEKNUM(O2463))</f>
        <v>12</v>
      </c>
      <c r="R2463" s="116">
        <f>+YEAR(O2463)</f>
        <v>2025</v>
      </c>
    </row>
    <row r="2464" spans="1:18" x14ac:dyDescent="0.3">
      <c r="A2464" s="57" t="str">
        <f t="shared" si="45"/>
        <v>00043045670</v>
      </c>
      <c r="B2464" s="37" t="s">
        <v>771</v>
      </c>
      <c r="C2464" s="40" t="s">
        <v>768</v>
      </c>
      <c r="D2464" s="35">
        <v>45670</v>
      </c>
    </row>
    <row r="2465" spans="1:18" ht="14.4" x14ac:dyDescent="0.3">
      <c r="A2465" s="57" t="str">
        <f t="shared" si="45"/>
        <v>006001645670</v>
      </c>
      <c r="B2465" s="37" t="s">
        <v>148</v>
      </c>
      <c r="C2465" s="40" t="s">
        <v>586</v>
      </c>
      <c r="D2465" s="35">
        <v>45670</v>
      </c>
      <c r="E2465" s="71">
        <v>12000</v>
      </c>
      <c r="F2465" s="107">
        <f>VLOOKUP(B2465,Precios!$A$5:J26632,10,0)</f>
        <v>424.32</v>
      </c>
      <c r="G2465" s="107">
        <f>+E2465*F2465</f>
        <v>5091840</v>
      </c>
      <c r="I2465" s="110" t="s">
        <v>1000</v>
      </c>
      <c r="J2465" s="110" t="s">
        <v>1109</v>
      </c>
      <c r="K2465" s="75"/>
      <c r="L2465" s="7" t="s">
        <v>747</v>
      </c>
      <c r="M2465" s="7" t="s">
        <v>1497</v>
      </c>
      <c r="N2465" s="112">
        <v>30</v>
      </c>
      <c r="O2465" s="113">
        <f>+N2465+D2465</f>
        <v>45700</v>
      </c>
      <c r="P2465" s="117">
        <f>+WEEKDAY(O2465)</f>
        <v>4</v>
      </c>
      <c r="Q2465" s="116">
        <f>+IF(P2465&gt;5,WEEKNUM(O2465)+1,WEEKNUM(O2465))</f>
        <v>7</v>
      </c>
      <c r="R2465" s="116">
        <f>+YEAR(O2465)</f>
        <v>2025</v>
      </c>
    </row>
    <row r="2466" spans="1:18" x14ac:dyDescent="0.3">
      <c r="A2466" s="57" t="str">
        <f t="shared" ref="A2466:A2529" si="46">+TRIM(B2466)&amp;D2466</f>
        <v>00038845670</v>
      </c>
      <c r="B2466" s="37" t="s">
        <v>683</v>
      </c>
      <c r="C2466" s="40" t="s">
        <v>688</v>
      </c>
      <c r="D2466" s="35">
        <v>45670</v>
      </c>
    </row>
    <row r="2467" spans="1:18" x14ac:dyDescent="0.3">
      <c r="A2467" s="57" t="str">
        <f t="shared" si="46"/>
        <v>011012045670</v>
      </c>
      <c r="B2467" s="37" t="s">
        <v>132</v>
      </c>
      <c r="C2467" s="40" t="s">
        <v>59</v>
      </c>
      <c r="D2467" s="35">
        <v>45670</v>
      </c>
    </row>
    <row r="2468" spans="1:18" x14ac:dyDescent="0.3">
      <c r="A2468" s="57" t="str">
        <f t="shared" si="46"/>
        <v>00012745670</v>
      </c>
      <c r="B2468" s="37" t="s">
        <v>275</v>
      </c>
      <c r="C2468" s="40" t="s">
        <v>1339</v>
      </c>
      <c r="D2468" s="35">
        <v>45670</v>
      </c>
    </row>
    <row r="2469" spans="1:18" x14ac:dyDescent="0.3">
      <c r="A2469" s="57" t="str">
        <f t="shared" si="46"/>
        <v>00042845670</v>
      </c>
      <c r="B2469" s="37" t="s">
        <v>767</v>
      </c>
      <c r="C2469" s="40" t="s">
        <v>762</v>
      </c>
      <c r="D2469" s="35">
        <v>45670</v>
      </c>
    </row>
    <row r="2470" spans="1:18" x14ac:dyDescent="0.3">
      <c r="A2470" s="57" t="str">
        <f t="shared" si="46"/>
        <v>00042745670</v>
      </c>
      <c r="B2470" s="37" t="s">
        <v>780</v>
      </c>
      <c r="C2470" s="40" t="s">
        <v>792</v>
      </c>
      <c r="D2470" s="35">
        <v>45670</v>
      </c>
    </row>
    <row r="2471" spans="1:18" x14ac:dyDescent="0.3">
      <c r="A2471" s="57" t="str">
        <f t="shared" si="46"/>
        <v>00042645670</v>
      </c>
      <c r="B2471" s="37" t="s">
        <v>766</v>
      </c>
      <c r="C2471" s="40" t="s">
        <v>761</v>
      </c>
      <c r="D2471" s="35">
        <v>45670</v>
      </c>
    </row>
    <row r="2472" spans="1:18" x14ac:dyDescent="0.3">
      <c r="A2472" s="57" t="str">
        <f t="shared" si="46"/>
        <v>00042945670</v>
      </c>
      <c r="B2472" s="37" t="s">
        <v>782</v>
      </c>
      <c r="C2472" s="40" t="s">
        <v>793</v>
      </c>
      <c r="D2472" s="35">
        <v>45670</v>
      </c>
    </row>
    <row r="2473" spans="1:18" x14ac:dyDescent="0.3">
      <c r="A2473" s="57" t="str">
        <f t="shared" si="46"/>
        <v>00011345670</v>
      </c>
      <c r="B2473" s="37" t="s">
        <v>280</v>
      </c>
      <c r="C2473" s="40" t="s">
        <v>26</v>
      </c>
      <c r="D2473" s="35">
        <v>45670</v>
      </c>
    </row>
    <row r="2474" spans="1:18" x14ac:dyDescent="0.3">
      <c r="A2474" s="57" t="str">
        <f t="shared" si="46"/>
        <v>007001045670</v>
      </c>
      <c r="B2474" s="37" t="s">
        <v>143</v>
      </c>
      <c r="C2474" s="40" t="s">
        <v>50</v>
      </c>
      <c r="D2474" s="35">
        <v>45670</v>
      </c>
    </row>
    <row r="2475" spans="1:18" x14ac:dyDescent="0.3">
      <c r="A2475" s="57" t="str">
        <f t="shared" si="46"/>
        <v>00046145670</v>
      </c>
      <c r="B2475" s="37" t="s">
        <v>856</v>
      </c>
      <c r="C2475" s="40" t="s">
        <v>842</v>
      </c>
      <c r="D2475" s="35">
        <v>45670</v>
      </c>
    </row>
    <row r="2476" spans="1:18" x14ac:dyDescent="0.3">
      <c r="A2476" s="57" t="str">
        <f t="shared" si="46"/>
        <v>007000545670</v>
      </c>
      <c r="B2476" s="37" t="s">
        <v>897</v>
      </c>
      <c r="C2476" s="40" t="s">
        <v>1420</v>
      </c>
      <c r="D2476" s="35">
        <v>45670</v>
      </c>
    </row>
    <row r="2477" spans="1:18" x14ac:dyDescent="0.3">
      <c r="A2477" s="57" t="str">
        <f t="shared" si="46"/>
        <v>00020945670</v>
      </c>
      <c r="B2477" s="37" t="s">
        <v>256</v>
      </c>
      <c r="C2477" s="40" t="s">
        <v>255</v>
      </c>
      <c r="D2477" s="35">
        <v>45670</v>
      </c>
    </row>
    <row r="2478" spans="1:18" x14ac:dyDescent="0.3">
      <c r="A2478" s="57" t="str">
        <f t="shared" si="46"/>
        <v>00035245670</v>
      </c>
      <c r="B2478" s="37" t="s">
        <v>178</v>
      </c>
      <c r="C2478" s="40" t="s">
        <v>351</v>
      </c>
      <c r="D2478" s="35">
        <v>45670</v>
      </c>
    </row>
    <row r="2479" spans="1:18" x14ac:dyDescent="0.3">
      <c r="A2479" s="57" t="str">
        <f t="shared" si="46"/>
        <v>00034045670</v>
      </c>
      <c r="B2479" s="37" t="s">
        <v>189</v>
      </c>
      <c r="C2479" s="40" t="s">
        <v>57</v>
      </c>
      <c r="D2479" s="35">
        <v>45670</v>
      </c>
    </row>
    <row r="2480" spans="1:18" x14ac:dyDescent="0.3">
      <c r="A2480" s="57" t="str">
        <f t="shared" si="46"/>
        <v>00017045670</v>
      </c>
      <c r="B2480" s="37" t="s">
        <v>273</v>
      </c>
      <c r="C2480" s="40" t="s">
        <v>27</v>
      </c>
      <c r="D2480" s="35">
        <v>45670</v>
      </c>
    </row>
    <row r="2481" spans="1:4" x14ac:dyDescent="0.3">
      <c r="A2481" s="57" t="str">
        <f t="shared" si="46"/>
        <v>00040345670</v>
      </c>
      <c r="B2481" s="37" t="s">
        <v>716</v>
      </c>
      <c r="C2481" s="40" t="s">
        <v>732</v>
      </c>
      <c r="D2481" s="35">
        <v>45670</v>
      </c>
    </row>
    <row r="2482" spans="1:4" x14ac:dyDescent="0.3">
      <c r="A2482" s="57" t="str">
        <f t="shared" si="46"/>
        <v>011005445670</v>
      </c>
      <c r="B2482" s="37" t="s">
        <v>134</v>
      </c>
      <c r="C2482" s="40" t="s">
        <v>441</v>
      </c>
      <c r="D2482" s="35">
        <v>45670</v>
      </c>
    </row>
    <row r="2483" spans="1:4" x14ac:dyDescent="0.3">
      <c r="A2483" s="57" t="str">
        <f t="shared" si="46"/>
        <v>00040845670</v>
      </c>
      <c r="B2483" s="37" t="s">
        <v>747</v>
      </c>
      <c r="C2483" s="40" t="s">
        <v>736</v>
      </c>
      <c r="D2483" s="35">
        <v>45670</v>
      </c>
    </row>
    <row r="2484" spans="1:4" x14ac:dyDescent="0.3">
      <c r="A2484" s="57" t="str">
        <f t="shared" si="46"/>
        <v>0000245670</v>
      </c>
      <c r="B2484" s="37" t="s">
        <v>692</v>
      </c>
      <c r="C2484" s="40" t="s">
        <v>693</v>
      </c>
      <c r="D2484" s="35">
        <v>45670</v>
      </c>
    </row>
    <row r="2485" spans="1:4" x14ac:dyDescent="0.3">
      <c r="A2485" s="57" t="str">
        <f t="shared" si="46"/>
        <v>00023845670</v>
      </c>
      <c r="B2485" s="37" t="s">
        <v>249</v>
      </c>
      <c r="C2485" s="40" t="s">
        <v>78</v>
      </c>
      <c r="D2485" s="35">
        <v>45670</v>
      </c>
    </row>
    <row r="2486" spans="1:4" x14ac:dyDescent="0.3">
      <c r="A2486" s="57" t="str">
        <f t="shared" si="46"/>
        <v>00034345670</v>
      </c>
      <c r="B2486" s="37" t="s">
        <v>187</v>
      </c>
      <c r="C2486" s="40" t="s">
        <v>34</v>
      </c>
      <c r="D2486" s="35">
        <v>45670</v>
      </c>
    </row>
    <row r="2487" spans="1:4" x14ac:dyDescent="0.3">
      <c r="A2487" s="57" t="str">
        <f t="shared" si="46"/>
        <v>00034445670</v>
      </c>
      <c r="B2487" s="37" t="s">
        <v>186</v>
      </c>
      <c r="C2487" s="40" t="s">
        <v>347</v>
      </c>
      <c r="D2487" s="35">
        <v>45670</v>
      </c>
    </row>
    <row r="2488" spans="1:4" x14ac:dyDescent="0.3">
      <c r="A2488" s="57" t="str">
        <f t="shared" si="46"/>
        <v>00035545670</v>
      </c>
      <c r="B2488" s="37" t="s">
        <v>176</v>
      </c>
      <c r="C2488" s="40" t="s">
        <v>38</v>
      </c>
      <c r="D2488" s="35">
        <v>45670</v>
      </c>
    </row>
    <row r="2489" spans="1:4" x14ac:dyDescent="0.3">
      <c r="A2489" s="57" t="str">
        <f t="shared" si="46"/>
        <v>00036545670</v>
      </c>
      <c r="B2489" s="37" t="s">
        <v>320</v>
      </c>
      <c r="C2489" s="40" t="s">
        <v>354</v>
      </c>
      <c r="D2489" s="35">
        <v>45670</v>
      </c>
    </row>
    <row r="2490" spans="1:4" x14ac:dyDescent="0.3">
      <c r="A2490" s="57" t="str">
        <f t="shared" si="46"/>
        <v>004001845670</v>
      </c>
      <c r="B2490" s="37" t="s">
        <v>152</v>
      </c>
      <c r="C2490" s="40" t="s">
        <v>58</v>
      </c>
      <c r="D2490" s="35">
        <v>45670</v>
      </c>
    </row>
    <row r="2491" spans="1:4" x14ac:dyDescent="0.3">
      <c r="A2491" s="57" t="str">
        <f t="shared" si="46"/>
        <v>004000545670</v>
      </c>
      <c r="B2491" s="37" t="s">
        <v>155</v>
      </c>
      <c r="C2491" s="40" t="s">
        <v>45</v>
      </c>
      <c r="D2491" s="35">
        <v>45670</v>
      </c>
    </row>
    <row r="2492" spans="1:4" x14ac:dyDescent="0.3">
      <c r="A2492" s="57" t="str">
        <f t="shared" si="46"/>
        <v>004000645670</v>
      </c>
      <c r="B2492" s="37" t="s">
        <v>658</v>
      </c>
      <c r="C2492" s="40" t="s">
        <v>647</v>
      </c>
      <c r="D2492" s="35">
        <v>45670</v>
      </c>
    </row>
    <row r="2493" spans="1:4" x14ac:dyDescent="0.3">
      <c r="A2493" s="57" t="str">
        <f t="shared" si="46"/>
        <v>004001045670</v>
      </c>
      <c r="B2493" s="37" t="s">
        <v>659</v>
      </c>
      <c r="C2493" s="40" t="s">
        <v>671</v>
      </c>
      <c r="D2493" s="35">
        <v>45670</v>
      </c>
    </row>
    <row r="2494" spans="1:4" x14ac:dyDescent="0.3">
      <c r="A2494" s="57" t="str">
        <f t="shared" si="46"/>
        <v>004001145670</v>
      </c>
      <c r="B2494" s="37" t="s">
        <v>660</v>
      </c>
      <c r="C2494" s="40" t="s">
        <v>649</v>
      </c>
      <c r="D2494" s="35">
        <v>45670</v>
      </c>
    </row>
    <row r="2495" spans="1:4" x14ac:dyDescent="0.3">
      <c r="A2495" s="57" t="str">
        <f t="shared" si="46"/>
        <v>00034545670</v>
      </c>
      <c r="B2495" s="37" t="s">
        <v>185</v>
      </c>
      <c r="C2495" s="40" t="s">
        <v>888</v>
      </c>
      <c r="D2495" s="35">
        <v>45670</v>
      </c>
    </row>
    <row r="2496" spans="1:4" x14ac:dyDescent="0.3">
      <c r="A2496" s="57" t="str">
        <f t="shared" si="46"/>
        <v>004000145670</v>
      </c>
      <c r="B2496" s="37" t="s">
        <v>828</v>
      </c>
      <c r="C2496" s="40" t="s">
        <v>852</v>
      </c>
      <c r="D2496" s="35">
        <v>45670</v>
      </c>
    </row>
    <row r="2497" spans="1:18" x14ac:dyDescent="0.3">
      <c r="A2497" s="57" t="str">
        <f t="shared" si="46"/>
        <v>004000445670</v>
      </c>
      <c r="B2497" s="37" t="s">
        <v>657</v>
      </c>
      <c r="C2497" s="40" t="s">
        <v>646</v>
      </c>
      <c r="D2497" s="35">
        <v>45670</v>
      </c>
    </row>
    <row r="2498" spans="1:18" x14ac:dyDescent="0.3">
      <c r="A2498" s="57" t="str">
        <f t="shared" si="46"/>
        <v>00047745670</v>
      </c>
      <c r="B2498" s="37" t="s">
        <v>904</v>
      </c>
      <c r="C2498" s="40" t="s">
        <v>893</v>
      </c>
      <c r="D2498" s="35">
        <v>45670</v>
      </c>
    </row>
    <row r="2499" spans="1:18" x14ac:dyDescent="0.3">
      <c r="A2499" s="57" t="str">
        <f t="shared" si="46"/>
        <v>00042045670</v>
      </c>
      <c r="B2499" s="37" t="s">
        <v>752</v>
      </c>
      <c r="C2499" s="40" t="s">
        <v>755</v>
      </c>
      <c r="D2499" s="35">
        <v>45670</v>
      </c>
    </row>
    <row r="2500" spans="1:18" x14ac:dyDescent="0.3">
      <c r="A2500" s="57" t="str">
        <f t="shared" si="46"/>
        <v>004000745670</v>
      </c>
      <c r="B2500" s="37" t="s">
        <v>153</v>
      </c>
      <c r="C2500" s="40" t="s">
        <v>46</v>
      </c>
      <c r="D2500" s="35">
        <v>45670</v>
      </c>
    </row>
    <row r="2501" spans="1:18" x14ac:dyDescent="0.3">
      <c r="A2501" s="57" t="str">
        <f t="shared" si="46"/>
        <v>00037245670</v>
      </c>
      <c r="B2501" s="37" t="s">
        <v>599</v>
      </c>
      <c r="C2501" s="40" t="s">
        <v>982</v>
      </c>
      <c r="D2501" s="35">
        <v>45670</v>
      </c>
    </row>
    <row r="2502" spans="1:18" x14ac:dyDescent="0.3">
      <c r="A2502" s="57" t="str">
        <f t="shared" si="46"/>
        <v>00046245670</v>
      </c>
      <c r="B2502" s="37" t="s">
        <v>895</v>
      </c>
      <c r="C2502" s="40" t="s">
        <v>983</v>
      </c>
      <c r="D2502" s="35">
        <v>45670</v>
      </c>
    </row>
    <row r="2503" spans="1:18" x14ac:dyDescent="0.3">
      <c r="A2503" s="57" t="str">
        <f t="shared" si="46"/>
        <v>00027345670</v>
      </c>
      <c r="B2503" s="37" t="s">
        <v>238</v>
      </c>
      <c r="C2503" s="40" t="s">
        <v>82</v>
      </c>
      <c r="D2503" s="35">
        <v>45670</v>
      </c>
    </row>
    <row r="2504" spans="1:18" x14ac:dyDescent="0.3">
      <c r="A2504" s="57" t="str">
        <f t="shared" si="46"/>
        <v>00017245670</v>
      </c>
      <c r="B2504" s="37" t="s">
        <v>270</v>
      </c>
      <c r="C2504" s="40" t="s">
        <v>315</v>
      </c>
      <c r="D2504" s="35">
        <v>45670</v>
      </c>
    </row>
    <row r="2505" spans="1:18" ht="14.4" x14ac:dyDescent="0.3">
      <c r="A2505" s="57" t="str">
        <f t="shared" si="46"/>
        <v>009003045670</v>
      </c>
      <c r="B2505" s="37" t="s">
        <v>137</v>
      </c>
      <c r="C2505" s="40" t="s">
        <v>52</v>
      </c>
      <c r="D2505" s="35">
        <v>45670</v>
      </c>
      <c r="E2505" s="71">
        <f>3*800</f>
        <v>2400</v>
      </c>
      <c r="F2505" s="107">
        <f>VLOOKUP(B2505,Precios!$A$5:J26497,10,0)</f>
        <v>1768</v>
      </c>
      <c r="G2505" s="107">
        <f>+E2505*F2505</f>
        <v>4243200</v>
      </c>
      <c r="I2505" s="110" t="s">
        <v>1000</v>
      </c>
      <c r="J2505" s="110" t="s">
        <v>1109</v>
      </c>
      <c r="L2505" s="114" t="s">
        <v>1064</v>
      </c>
      <c r="M2505" s="114" t="s">
        <v>1065</v>
      </c>
      <c r="N2505" s="112">
        <v>30</v>
      </c>
      <c r="O2505" s="113">
        <f>+N2505+D2505</f>
        <v>45700</v>
      </c>
      <c r="P2505" s="117">
        <f>+WEEKDAY(O2505)</f>
        <v>4</v>
      </c>
      <c r="Q2505" s="116">
        <f>+IF(P2505&gt;5,WEEKNUM(O2505)+1,WEEKNUM(O2505))</f>
        <v>7</v>
      </c>
      <c r="R2505" s="116">
        <f>+YEAR(O2505)</f>
        <v>2025</v>
      </c>
    </row>
    <row r="2506" spans="1:18" x14ac:dyDescent="0.3">
      <c r="A2506" s="57" t="str">
        <f t="shared" si="46"/>
        <v>009000645670</v>
      </c>
      <c r="B2506" s="37" t="s">
        <v>139</v>
      </c>
      <c r="C2506" s="40" t="s">
        <v>51</v>
      </c>
      <c r="D2506" s="35">
        <v>45670</v>
      </c>
    </row>
    <row r="2507" spans="1:18" x14ac:dyDescent="0.3">
      <c r="A2507" s="57" t="str">
        <f t="shared" si="46"/>
        <v>009002645670</v>
      </c>
      <c r="B2507" s="37" t="s">
        <v>666</v>
      </c>
      <c r="C2507" s="40" t="s">
        <v>672</v>
      </c>
      <c r="D2507" s="35">
        <v>45670</v>
      </c>
    </row>
    <row r="2508" spans="1:18" x14ac:dyDescent="0.3">
      <c r="A2508" s="57" t="str">
        <f t="shared" si="46"/>
        <v>005000945670</v>
      </c>
      <c r="B2508" s="37" t="s">
        <v>379</v>
      </c>
      <c r="C2508" s="40" t="s">
        <v>355</v>
      </c>
      <c r="D2508" s="35">
        <v>45670</v>
      </c>
    </row>
    <row r="2509" spans="1:18" x14ac:dyDescent="0.3">
      <c r="A2509" s="57" t="str">
        <f t="shared" si="46"/>
        <v>009000345670</v>
      </c>
      <c r="B2509" s="37" t="s">
        <v>638</v>
      </c>
      <c r="C2509" s="40" t="s">
        <v>1202</v>
      </c>
      <c r="D2509" s="35">
        <v>45670</v>
      </c>
    </row>
    <row r="2510" spans="1:18" x14ac:dyDescent="0.3">
      <c r="A2510" s="57" t="str">
        <f t="shared" si="46"/>
        <v>0005270145670</v>
      </c>
      <c r="B2510" s="37" t="s">
        <v>1257</v>
      </c>
      <c r="C2510" s="40" t="s">
        <v>1258</v>
      </c>
      <c r="D2510" s="35">
        <v>45670</v>
      </c>
    </row>
    <row r="2511" spans="1:18" x14ac:dyDescent="0.3">
      <c r="A2511" s="57" t="str">
        <f t="shared" si="46"/>
        <v>00049645670</v>
      </c>
      <c r="B2511" s="37" t="s">
        <v>971</v>
      </c>
      <c r="C2511" s="40" t="s">
        <v>969</v>
      </c>
      <c r="D2511" s="35">
        <v>45670</v>
      </c>
    </row>
    <row r="2512" spans="1:18" ht="14.4" x14ac:dyDescent="0.3">
      <c r="A2512" s="57" t="str">
        <f t="shared" si="46"/>
        <v>00053045670</v>
      </c>
      <c r="B2512" s="37" t="s">
        <v>1206</v>
      </c>
      <c r="C2512" s="40" t="s">
        <v>1207</v>
      </c>
      <c r="D2512" s="35">
        <v>45670</v>
      </c>
      <c r="E2512" s="71">
        <f>4*450</f>
        <v>1800</v>
      </c>
      <c r="F2512" s="107">
        <f>VLOOKUP(B2512,Precios!$A$5:J26732,10,0)</f>
        <v>1536.7</v>
      </c>
      <c r="G2512" s="107">
        <f>+E2512*F2512</f>
        <v>2766060</v>
      </c>
      <c r="I2512" s="110" t="s">
        <v>1000</v>
      </c>
      <c r="J2512" s="110" t="s">
        <v>1109</v>
      </c>
      <c r="K2512" s="75"/>
      <c r="L2512" s="130" t="s">
        <v>1963</v>
      </c>
      <c r="M2512" s="130" t="s">
        <v>1964</v>
      </c>
      <c r="N2512" s="112">
        <v>30</v>
      </c>
      <c r="O2512" s="113">
        <f>+N2512+D2512</f>
        <v>45700</v>
      </c>
      <c r="P2512" s="117">
        <f>+WEEKDAY(O2512)</f>
        <v>4</v>
      </c>
      <c r="Q2512" s="116">
        <f>+IF(P2512&gt;5,WEEKNUM(O2512)+1,WEEKNUM(O2512))</f>
        <v>7</v>
      </c>
      <c r="R2512" s="116">
        <f>+YEAR(O2512)</f>
        <v>2025</v>
      </c>
    </row>
    <row r="2513" spans="1:18" x14ac:dyDescent="0.3">
      <c r="A2513" s="57" t="str">
        <f t="shared" si="46"/>
        <v>0004520345670</v>
      </c>
      <c r="B2513" s="37" t="s">
        <v>1253</v>
      </c>
      <c r="C2513" s="40" t="s">
        <v>990</v>
      </c>
      <c r="D2513" s="35">
        <v>45670</v>
      </c>
    </row>
    <row r="2514" spans="1:18" x14ac:dyDescent="0.3">
      <c r="A2514" s="57" t="str">
        <f t="shared" si="46"/>
        <v>0004790245670</v>
      </c>
      <c r="B2514" s="37" t="s">
        <v>1288</v>
      </c>
      <c r="C2514" s="40" t="s">
        <v>878</v>
      </c>
      <c r="D2514" s="35">
        <v>45670</v>
      </c>
    </row>
    <row r="2515" spans="1:18" x14ac:dyDescent="0.3">
      <c r="A2515" s="57" t="str">
        <f t="shared" si="46"/>
        <v>00052445670</v>
      </c>
      <c r="B2515" s="37" t="s">
        <v>997</v>
      </c>
      <c r="C2515" s="40" t="s">
        <v>998</v>
      </c>
      <c r="D2515" s="35">
        <v>45670</v>
      </c>
    </row>
    <row r="2516" spans="1:18" x14ac:dyDescent="0.3">
      <c r="A2516" s="57" t="str">
        <f t="shared" si="46"/>
        <v>00043445670</v>
      </c>
      <c r="B2516" s="37" t="s">
        <v>1018</v>
      </c>
      <c r="C2516" s="40" t="s">
        <v>1019</v>
      </c>
      <c r="D2516" s="35">
        <v>45670</v>
      </c>
    </row>
    <row r="2517" spans="1:18" x14ac:dyDescent="0.3">
      <c r="A2517" s="57" t="str">
        <f t="shared" si="46"/>
        <v>00001045670</v>
      </c>
      <c r="B2517" s="37" t="s">
        <v>1004</v>
      </c>
      <c r="C2517" s="40" t="s">
        <v>1498</v>
      </c>
      <c r="D2517" s="35">
        <v>45670</v>
      </c>
    </row>
    <row r="2518" spans="1:18" x14ac:dyDescent="0.3">
      <c r="A2518" s="57" t="str">
        <f t="shared" si="46"/>
        <v>0003600345670</v>
      </c>
      <c r="B2518" s="37" t="s">
        <v>1499</v>
      </c>
      <c r="C2518" s="40" t="s">
        <v>87</v>
      </c>
      <c r="D2518" s="35">
        <v>45670</v>
      </c>
    </row>
    <row r="2519" spans="1:18" x14ac:dyDescent="0.3">
      <c r="A2519" s="57" t="str">
        <f t="shared" si="46"/>
        <v>0003610245670</v>
      </c>
      <c r="B2519" s="37" t="s">
        <v>1501</v>
      </c>
      <c r="C2519" s="40" t="s">
        <v>40</v>
      </c>
      <c r="D2519" s="35">
        <v>45670</v>
      </c>
    </row>
    <row r="2520" spans="1:18" x14ac:dyDescent="0.3">
      <c r="A2520" s="57" t="str">
        <f t="shared" si="46"/>
        <v>10008745670</v>
      </c>
      <c r="B2520" s="37" t="s">
        <v>1022</v>
      </c>
      <c r="C2520" s="40" t="s">
        <v>1503</v>
      </c>
      <c r="D2520" s="35">
        <v>45670</v>
      </c>
    </row>
    <row r="2521" spans="1:18" x14ac:dyDescent="0.3">
      <c r="A2521" s="57" t="str">
        <f t="shared" si="46"/>
        <v>0003620245670</v>
      </c>
      <c r="B2521" s="37" t="s">
        <v>1504</v>
      </c>
      <c r="C2521" s="336" t="s">
        <v>41</v>
      </c>
      <c r="D2521" s="35">
        <v>45670</v>
      </c>
    </row>
    <row r="2522" spans="1:18" x14ac:dyDescent="0.3">
      <c r="A2522" s="57" t="str">
        <f t="shared" si="46"/>
        <v>PACK0680345670</v>
      </c>
      <c r="B2522" s="37" t="s">
        <v>1479</v>
      </c>
      <c r="C2522" s="40" t="s">
        <v>89</v>
      </c>
      <c r="D2522" s="35">
        <v>45670</v>
      </c>
    </row>
    <row r="2523" spans="1:18" x14ac:dyDescent="0.3">
      <c r="A2523" s="57" t="str">
        <f t="shared" si="46"/>
        <v>0004230145670</v>
      </c>
      <c r="B2523" s="37" t="s">
        <v>1473</v>
      </c>
      <c r="C2523" s="40" t="s">
        <v>769</v>
      </c>
      <c r="D2523" s="35">
        <v>45670</v>
      </c>
    </row>
    <row r="2524" spans="1:18" x14ac:dyDescent="0.3">
      <c r="A2524" s="57" t="str">
        <f t="shared" si="46"/>
        <v>0003150245670</v>
      </c>
      <c r="B2524" s="37" t="s">
        <v>1513</v>
      </c>
      <c r="C2524" s="40" t="s">
        <v>83</v>
      </c>
      <c r="D2524" s="35">
        <v>45670</v>
      </c>
    </row>
    <row r="2525" spans="1:18" x14ac:dyDescent="0.3">
      <c r="A2525" s="57" t="str">
        <f t="shared" si="46"/>
        <v>0003160245670</v>
      </c>
      <c r="B2525" s="37" t="s">
        <v>1514</v>
      </c>
      <c r="C2525" s="40" t="s">
        <v>84</v>
      </c>
      <c r="D2525" s="35">
        <v>45670</v>
      </c>
    </row>
    <row r="2526" spans="1:18" ht="14.4" x14ac:dyDescent="0.3">
      <c r="A2526" s="57" t="str">
        <f t="shared" si="46"/>
        <v>PACK0670345670</v>
      </c>
      <c r="B2526" s="37" t="s">
        <v>1480</v>
      </c>
      <c r="C2526" s="40" t="s">
        <v>113</v>
      </c>
      <c r="D2526" s="35">
        <v>45670</v>
      </c>
      <c r="E2526" s="71">
        <v>300</v>
      </c>
      <c r="F2526" s="107">
        <f>VLOOKUP(B2526,Precios!$A$5:J26662,10,0)</f>
        <v>11434.5</v>
      </c>
      <c r="G2526" s="107">
        <f>+E2526*F2526</f>
        <v>3430350</v>
      </c>
      <c r="I2526" s="110" t="s">
        <v>1000</v>
      </c>
      <c r="J2526" s="110" t="s">
        <v>1109</v>
      </c>
      <c r="L2526" s="114" t="s">
        <v>1066</v>
      </c>
      <c r="M2526" s="114" t="s">
        <v>1067</v>
      </c>
      <c r="N2526" s="112">
        <v>40</v>
      </c>
      <c r="O2526" s="113">
        <f>+N2526+D2526</f>
        <v>45710</v>
      </c>
      <c r="P2526" s="117">
        <f>+WEEKDAY(O2526)</f>
        <v>7</v>
      </c>
      <c r="Q2526" s="116">
        <f>+IF(P2526&gt;5,WEEKNUM(O2526)+1,WEEKNUM(O2526))</f>
        <v>9</v>
      </c>
      <c r="R2526" s="116">
        <f>+YEAR(O2526)</f>
        <v>2025</v>
      </c>
    </row>
    <row r="2527" spans="1:18" x14ac:dyDescent="0.3">
      <c r="A2527" s="57" t="str">
        <f t="shared" si="46"/>
        <v>0002780145670</v>
      </c>
      <c r="B2527" s="37" t="s">
        <v>1472</v>
      </c>
      <c r="C2527" s="40" t="s">
        <v>69</v>
      </c>
      <c r="D2527" s="35">
        <v>45670</v>
      </c>
    </row>
    <row r="2528" spans="1:18" x14ac:dyDescent="0.3">
      <c r="A2528" s="57" t="str">
        <f t="shared" si="46"/>
        <v>0002760145670</v>
      </c>
      <c r="B2528" s="37" t="s">
        <v>1471</v>
      </c>
      <c r="C2528" s="40" t="s">
        <v>67</v>
      </c>
      <c r="D2528" s="35">
        <v>45670</v>
      </c>
    </row>
    <row r="2529" spans="1:18" x14ac:dyDescent="0.3">
      <c r="A2529" s="57" t="str">
        <f t="shared" si="46"/>
        <v>0002790145670</v>
      </c>
      <c r="B2529" s="37" t="s">
        <v>1470</v>
      </c>
      <c r="C2529" s="40" t="s">
        <v>62</v>
      </c>
      <c r="D2529" s="35">
        <v>45670</v>
      </c>
    </row>
    <row r="2530" spans="1:18" x14ac:dyDescent="0.3">
      <c r="A2530" s="57" t="str">
        <f t="shared" ref="A2530:A2593" si="47">+TRIM(B2530)&amp;D2530</f>
        <v>0011008945670</v>
      </c>
      <c r="B2530" s="37" t="s">
        <v>966</v>
      </c>
      <c r="C2530" s="40" t="s">
        <v>1828</v>
      </c>
      <c r="D2530" s="35">
        <v>45670</v>
      </c>
    </row>
    <row r="2531" spans="1:18" x14ac:dyDescent="0.3">
      <c r="A2531" s="57" t="str">
        <f t="shared" si="47"/>
        <v>0003630245670</v>
      </c>
      <c r="B2531" s="37" t="s">
        <v>1512</v>
      </c>
      <c r="C2531" s="40" t="s">
        <v>42</v>
      </c>
      <c r="D2531" s="35">
        <v>45670</v>
      </c>
    </row>
    <row r="2532" spans="1:18" x14ac:dyDescent="0.3">
      <c r="A2532" s="57" t="str">
        <f t="shared" si="47"/>
        <v>0004720345670</v>
      </c>
      <c r="B2532" s="37" t="s">
        <v>1336</v>
      </c>
      <c r="C2532" s="40" t="s">
        <v>1848</v>
      </c>
      <c r="D2532" s="35">
        <v>45670</v>
      </c>
    </row>
    <row r="2533" spans="1:18" x14ac:dyDescent="0.3">
      <c r="A2533" s="57" t="str">
        <f t="shared" si="47"/>
        <v>00054445670</v>
      </c>
      <c r="B2533" s="37" t="s">
        <v>1956</v>
      </c>
      <c r="C2533" s="40" t="s">
        <v>1957</v>
      </c>
      <c r="D2533" s="35">
        <v>45670</v>
      </c>
    </row>
    <row r="2534" spans="1:18" x14ac:dyDescent="0.3">
      <c r="A2534" s="57" t="str">
        <f t="shared" si="47"/>
        <v>00050045670</v>
      </c>
      <c r="B2534" s="37" t="s">
        <v>975</v>
      </c>
      <c r="C2534" s="40" t="s">
        <v>1413</v>
      </c>
      <c r="D2534" s="35">
        <v>45670</v>
      </c>
    </row>
    <row r="2535" spans="1:18" ht="14.4" x14ac:dyDescent="0.3">
      <c r="A2535" s="57" t="str">
        <f t="shared" si="47"/>
        <v>00050145670</v>
      </c>
      <c r="B2535" s="37" t="s">
        <v>980</v>
      </c>
      <c r="C2535" s="40" t="s">
        <v>2151</v>
      </c>
      <c r="D2535" s="35">
        <v>45670</v>
      </c>
      <c r="E2535" s="71">
        <v>1000</v>
      </c>
      <c r="F2535" s="107">
        <f>VLOOKUP(B2535,Precios!$A$5:J26672,10,0)</f>
        <v>1666.34</v>
      </c>
      <c r="G2535" s="107">
        <f>+E2535*F2535</f>
        <v>1666340</v>
      </c>
      <c r="I2535" s="110" t="s">
        <v>1000</v>
      </c>
      <c r="J2535" s="110" t="s">
        <v>1109</v>
      </c>
      <c r="L2535" s="114" t="s">
        <v>1064</v>
      </c>
      <c r="M2535" s="114" t="s">
        <v>1065</v>
      </c>
      <c r="N2535" s="112">
        <v>30</v>
      </c>
      <c r="O2535" s="113">
        <f>+N2535+D2535</f>
        <v>45700</v>
      </c>
      <c r="P2535" s="117">
        <f>+WEEKDAY(O2535)</f>
        <v>4</v>
      </c>
      <c r="Q2535" s="116">
        <f>+IF(P2535&gt;5,WEEKNUM(O2535)+1,WEEKNUM(O2535))</f>
        <v>7</v>
      </c>
      <c r="R2535" s="116">
        <f>+YEAR(O2535)</f>
        <v>2025</v>
      </c>
    </row>
    <row r="2536" spans="1:18" ht="14.4" x14ac:dyDescent="0.3">
      <c r="A2536" s="57" t="str">
        <f t="shared" si="47"/>
        <v>0003910345670</v>
      </c>
      <c r="B2536" s="37" t="s">
        <v>1296</v>
      </c>
      <c r="C2536" s="40" t="s">
        <v>687</v>
      </c>
      <c r="D2536" s="35">
        <v>45670</v>
      </c>
      <c r="E2536" s="71">
        <f>15*280</f>
        <v>4200</v>
      </c>
      <c r="F2536" s="107">
        <f>VLOOKUP(B2536,Precios!$A$5:J26743,10,0)</f>
        <v>932.18399999999997</v>
      </c>
      <c r="G2536" s="107">
        <f>+E2536*F2536</f>
        <v>3915172.8</v>
      </c>
      <c r="I2536" s="110" t="s">
        <v>1000</v>
      </c>
      <c r="J2536" s="110" t="s">
        <v>1109</v>
      </c>
      <c r="L2536" s="114" t="s">
        <v>1083</v>
      </c>
      <c r="M2536" s="114" t="s">
        <v>1084</v>
      </c>
      <c r="N2536" s="112">
        <v>45</v>
      </c>
      <c r="O2536" s="113">
        <f>+N2536+D2536</f>
        <v>45715</v>
      </c>
      <c r="P2536" s="117">
        <f>+WEEKDAY(O2536)</f>
        <v>5</v>
      </c>
      <c r="Q2536" s="116">
        <f>+IF(P2536&gt;5,WEEKNUM(O2536)+1,WEEKNUM(O2536))</f>
        <v>9</v>
      </c>
      <c r="R2536" s="116">
        <f>+YEAR(O2536)</f>
        <v>2025</v>
      </c>
    </row>
    <row r="2537" spans="1:18" x14ac:dyDescent="0.3">
      <c r="A2537" s="57" t="str">
        <f t="shared" si="47"/>
        <v>0004210145670</v>
      </c>
      <c r="B2537" s="37" t="s">
        <v>1448</v>
      </c>
      <c r="C2537" s="40" t="s">
        <v>758</v>
      </c>
      <c r="D2537" s="35">
        <v>45670</v>
      </c>
    </row>
    <row r="2538" spans="1:18" x14ac:dyDescent="0.3">
      <c r="A2538" s="57" t="str">
        <f t="shared" si="47"/>
        <v>PACK0860345670</v>
      </c>
      <c r="B2538" s="37" t="s">
        <v>1774</v>
      </c>
      <c r="C2538" s="40" t="s">
        <v>322</v>
      </c>
      <c r="D2538" s="35">
        <v>45670</v>
      </c>
    </row>
    <row r="2539" spans="1:18" x14ac:dyDescent="0.3">
      <c r="A2539" s="57" t="str">
        <f t="shared" si="47"/>
        <v>00053645670</v>
      </c>
      <c r="B2539" s="37" t="s">
        <v>1845</v>
      </c>
      <c r="C2539" s="40" t="s">
        <v>1846</v>
      </c>
      <c r="D2539" s="35">
        <v>45670</v>
      </c>
    </row>
    <row r="2540" spans="1:18" x14ac:dyDescent="0.3">
      <c r="A2540" s="57" t="str">
        <f t="shared" si="47"/>
        <v>0005510045670</v>
      </c>
      <c r="B2540" s="37" t="s">
        <v>2020</v>
      </c>
      <c r="C2540" s="40" t="s">
        <v>2021</v>
      </c>
      <c r="D2540" s="35">
        <v>45670</v>
      </c>
    </row>
    <row r="2541" spans="1:18" x14ac:dyDescent="0.3">
      <c r="A2541" s="57" t="str">
        <f t="shared" si="47"/>
        <v>0005470045670</v>
      </c>
      <c r="B2541" s="37" t="s">
        <v>2023</v>
      </c>
      <c r="C2541" s="40" t="s">
        <v>2024</v>
      </c>
      <c r="D2541" s="35">
        <v>45670</v>
      </c>
    </row>
    <row r="2542" spans="1:18" x14ac:dyDescent="0.3">
      <c r="A2542" s="57" t="str">
        <f t="shared" si="47"/>
        <v>0005480045670</v>
      </c>
      <c r="B2542" s="37" t="s">
        <v>2026</v>
      </c>
      <c r="C2542" s="40" t="s">
        <v>2027</v>
      </c>
      <c r="D2542" s="35">
        <v>45670</v>
      </c>
    </row>
    <row r="2543" spans="1:18" x14ac:dyDescent="0.3">
      <c r="A2543" s="57" t="str">
        <f t="shared" si="47"/>
        <v>00054545670</v>
      </c>
      <c r="B2543" s="37" t="s">
        <v>1975</v>
      </c>
      <c r="C2543" s="40" t="s">
        <v>1976</v>
      </c>
      <c r="D2543" s="35">
        <v>45670</v>
      </c>
    </row>
    <row r="2544" spans="1:18" x14ac:dyDescent="0.3">
      <c r="A2544" s="57" t="str">
        <f t="shared" si="47"/>
        <v>00054745670</v>
      </c>
      <c r="B2544" s="37" t="s">
        <v>2036</v>
      </c>
      <c r="C2544" s="40" t="s">
        <v>2042</v>
      </c>
      <c r="D2544" s="35">
        <v>45670</v>
      </c>
    </row>
    <row r="2545" spans="1:4" x14ac:dyDescent="0.3">
      <c r="A2545" s="57" t="str">
        <f t="shared" si="47"/>
        <v>0003580145670</v>
      </c>
      <c r="B2545" s="37" t="s">
        <v>1474</v>
      </c>
      <c r="C2545" s="40" t="s">
        <v>171</v>
      </c>
      <c r="D2545" s="35">
        <v>45670</v>
      </c>
    </row>
    <row r="2546" spans="1:4" x14ac:dyDescent="0.3">
      <c r="A2546" s="57" t="str">
        <f t="shared" si="47"/>
        <v>0004220145670</v>
      </c>
      <c r="B2546" s="37" t="s">
        <v>1467</v>
      </c>
      <c r="C2546" s="40" t="s">
        <v>759</v>
      </c>
      <c r="D2546" s="35">
        <v>45670</v>
      </c>
    </row>
    <row r="2547" spans="1:4" x14ac:dyDescent="0.3">
      <c r="A2547" s="57" t="str">
        <f t="shared" si="47"/>
        <v>00035C45670</v>
      </c>
      <c r="B2547" s="37" t="s">
        <v>2098</v>
      </c>
      <c r="C2547" s="40" t="s">
        <v>2115</v>
      </c>
      <c r="D2547" s="35">
        <v>45670</v>
      </c>
    </row>
    <row r="2548" spans="1:4" x14ac:dyDescent="0.3">
      <c r="A2548" s="57" t="str">
        <f t="shared" si="47"/>
        <v>00034C45670</v>
      </c>
      <c r="B2548" s="37" t="s">
        <v>2097</v>
      </c>
      <c r="C2548" s="40" t="s">
        <v>2125</v>
      </c>
      <c r="D2548" s="35">
        <v>45670</v>
      </c>
    </row>
    <row r="2549" spans="1:4" x14ac:dyDescent="0.3">
      <c r="A2549" s="57" t="str">
        <f t="shared" si="47"/>
        <v>0003740345670</v>
      </c>
      <c r="B2549" s="37" t="s">
        <v>1466</v>
      </c>
      <c r="C2549" s="40" t="s">
        <v>841</v>
      </c>
      <c r="D2549" s="35">
        <v>45670</v>
      </c>
    </row>
    <row r="2550" spans="1:4" x14ac:dyDescent="0.3">
      <c r="A2550" s="57" t="str">
        <f t="shared" si="47"/>
        <v>0003590145670</v>
      </c>
      <c r="B2550" s="37" t="s">
        <v>1475</v>
      </c>
      <c r="C2550" s="40" t="s">
        <v>352</v>
      </c>
      <c r="D2550" s="35">
        <v>45670</v>
      </c>
    </row>
    <row r="2551" spans="1:4" ht="14.4" x14ac:dyDescent="0.3">
      <c r="A2551" s="57" t="str">
        <f t="shared" si="47"/>
        <v>006000745670</v>
      </c>
      <c r="B2551" s="37" t="s">
        <v>661</v>
      </c>
      <c r="C2551" s="7" t="s">
        <v>1812</v>
      </c>
      <c r="D2551" s="35">
        <v>45670</v>
      </c>
    </row>
    <row r="2552" spans="1:4" x14ac:dyDescent="0.3">
      <c r="A2552" s="57" t="str">
        <f t="shared" si="47"/>
        <v>0005280145670</v>
      </c>
      <c r="B2552" s="37" t="s">
        <v>1248</v>
      </c>
      <c r="C2552" s="40" t="s">
        <v>1091</v>
      </c>
      <c r="D2552" s="35">
        <v>45670</v>
      </c>
    </row>
    <row r="2553" spans="1:4" x14ac:dyDescent="0.3">
      <c r="A2553" s="57" t="str">
        <f t="shared" si="47"/>
        <v>0003730445670</v>
      </c>
      <c r="B2553" s="37" t="s">
        <v>2144</v>
      </c>
      <c r="C2553" s="40" t="s">
        <v>597</v>
      </c>
      <c r="D2553" s="35">
        <v>45670</v>
      </c>
    </row>
    <row r="2554" spans="1:4" x14ac:dyDescent="0.3">
      <c r="A2554" s="57" t="str">
        <f t="shared" si="47"/>
        <v>0004640345670</v>
      </c>
      <c r="B2554" s="37" t="s">
        <v>1476</v>
      </c>
      <c r="C2554" s="40" t="s">
        <v>892</v>
      </c>
      <c r="D2554" s="35">
        <v>45670</v>
      </c>
    </row>
    <row r="2555" spans="1:4" x14ac:dyDescent="0.3">
      <c r="A2555" s="57" t="str">
        <f t="shared" si="47"/>
        <v>00054245670</v>
      </c>
      <c r="B2555" s="37" t="s">
        <v>1070</v>
      </c>
      <c r="C2555" s="40" t="s">
        <v>1955</v>
      </c>
      <c r="D2555" s="35">
        <v>45670</v>
      </c>
    </row>
    <row r="2556" spans="1:4" x14ac:dyDescent="0.3">
      <c r="A2556" s="57" t="str">
        <f t="shared" si="47"/>
        <v>0004710345670</v>
      </c>
      <c r="B2556" s="37" t="s">
        <v>1827</v>
      </c>
      <c r="C2556" s="40" t="s">
        <v>1511</v>
      </c>
      <c r="D2556" s="35">
        <v>45670</v>
      </c>
    </row>
    <row r="2557" spans="1:4" x14ac:dyDescent="0.3">
      <c r="A2557" s="57" t="str">
        <f t="shared" si="47"/>
        <v>000507-0345670</v>
      </c>
      <c r="B2557" s="37" t="s">
        <v>1240</v>
      </c>
      <c r="C2557" s="40" t="s">
        <v>1195</v>
      </c>
      <c r="D2557" s="35">
        <v>45670</v>
      </c>
    </row>
    <row r="2558" spans="1:4" x14ac:dyDescent="0.3">
      <c r="A2558" s="57" t="str">
        <f t="shared" si="47"/>
        <v>0003890245670</v>
      </c>
      <c r="B2558" s="37" t="s">
        <v>1449</v>
      </c>
      <c r="C2558" s="40" t="s">
        <v>689</v>
      </c>
      <c r="D2558" s="35">
        <v>45670</v>
      </c>
    </row>
    <row r="2559" spans="1:4" x14ac:dyDescent="0.3">
      <c r="A2559" s="57" t="str">
        <f t="shared" si="47"/>
        <v>0004790345670</v>
      </c>
      <c r="B2559" s="37" t="s">
        <v>2167</v>
      </c>
      <c r="C2559" s="40" t="s">
        <v>2168</v>
      </c>
      <c r="D2559" s="35">
        <v>45670</v>
      </c>
    </row>
    <row r="2560" spans="1:4" x14ac:dyDescent="0.3">
      <c r="A2560" s="57" t="str">
        <f t="shared" si="47"/>
        <v>0005490045670</v>
      </c>
      <c r="B2560" s="37" t="s">
        <v>2058</v>
      </c>
      <c r="C2560" s="40" t="s">
        <v>2059</v>
      </c>
      <c r="D2560" s="35">
        <v>45670</v>
      </c>
    </row>
    <row r="2561" spans="1:18" x14ac:dyDescent="0.3">
      <c r="A2561" s="57" t="str">
        <f t="shared" si="47"/>
        <v>00051145670</v>
      </c>
      <c r="B2561" s="37" t="s">
        <v>1314</v>
      </c>
      <c r="C2561" s="40" t="s">
        <v>1335</v>
      </c>
      <c r="D2561" s="35">
        <v>45670</v>
      </c>
    </row>
    <row r="2562" spans="1:18" x14ac:dyDescent="0.3">
      <c r="A2562" s="57" t="str">
        <f t="shared" si="47"/>
        <v>001000145677</v>
      </c>
      <c r="B2562" s="37" t="s">
        <v>161</v>
      </c>
      <c r="C2562" s="40" t="s">
        <v>43</v>
      </c>
      <c r="D2562" s="35">
        <v>45677</v>
      </c>
    </row>
    <row r="2563" spans="1:18" x14ac:dyDescent="0.3">
      <c r="A2563" s="57" t="str">
        <f t="shared" si="47"/>
        <v>00046345677</v>
      </c>
      <c r="B2563" s="37" t="s">
        <v>936</v>
      </c>
      <c r="C2563" s="40" t="s">
        <v>935</v>
      </c>
      <c r="D2563" s="35">
        <v>45677</v>
      </c>
    </row>
    <row r="2564" spans="1:18" x14ac:dyDescent="0.3">
      <c r="A2564" s="57" t="str">
        <f t="shared" si="47"/>
        <v>00037545677</v>
      </c>
      <c r="B2564" s="37" t="s">
        <v>602</v>
      </c>
      <c r="C2564" s="40" t="s">
        <v>603</v>
      </c>
      <c r="D2564" s="35">
        <v>45677</v>
      </c>
    </row>
    <row r="2565" spans="1:18" x14ac:dyDescent="0.3">
      <c r="A2565" s="57" t="str">
        <f t="shared" si="47"/>
        <v>00038645677</v>
      </c>
      <c r="B2565" s="37" t="s">
        <v>680</v>
      </c>
      <c r="C2565" s="40" t="s">
        <v>678</v>
      </c>
      <c r="D2565" s="35">
        <v>45677</v>
      </c>
    </row>
    <row r="2566" spans="1:18" ht="14.4" x14ac:dyDescent="0.3">
      <c r="A2566" s="57" t="str">
        <f t="shared" si="47"/>
        <v>00020445677</v>
      </c>
      <c r="B2566" s="37" t="s">
        <v>259</v>
      </c>
      <c r="C2566" s="40" t="s">
        <v>29</v>
      </c>
      <c r="D2566" s="35">
        <v>45677</v>
      </c>
      <c r="E2566" s="71">
        <v>50</v>
      </c>
      <c r="F2566" s="107">
        <f>VLOOKUP(B2566,Precios!$A$5:J26688,10,0)</f>
        <v>16346.616</v>
      </c>
      <c r="G2566" s="107">
        <f>+E2566*F2566</f>
        <v>817330.8</v>
      </c>
      <c r="I2566" s="110" t="s">
        <v>1000</v>
      </c>
      <c r="J2566" s="110" t="s">
        <v>1109</v>
      </c>
      <c r="K2566" s="75"/>
      <c r="L2566" s="114" t="s">
        <v>1068</v>
      </c>
      <c r="M2566" s="114" t="s">
        <v>1069</v>
      </c>
      <c r="N2566" s="112">
        <v>45</v>
      </c>
      <c r="O2566" s="113">
        <f>+N2566+D2566</f>
        <v>45722</v>
      </c>
      <c r="P2566" s="117">
        <f>+WEEKDAY(O2566)</f>
        <v>5</v>
      </c>
      <c r="Q2566" s="116">
        <f>+IF(P2566&gt;5,WEEKNUM(O2566)+1,WEEKNUM(O2566))</f>
        <v>10</v>
      </c>
      <c r="R2566" s="116">
        <f>+YEAR(O2566)</f>
        <v>2025</v>
      </c>
    </row>
    <row r="2567" spans="1:18" x14ac:dyDescent="0.3">
      <c r="A2567" s="57" t="str">
        <f t="shared" si="47"/>
        <v>00000945677</v>
      </c>
      <c r="B2567" s="37" t="s">
        <v>302</v>
      </c>
      <c r="C2567" s="40" t="s">
        <v>23</v>
      </c>
      <c r="D2567" s="35">
        <v>45677</v>
      </c>
    </row>
    <row r="2568" spans="1:18" x14ac:dyDescent="0.3">
      <c r="A2568" s="57" t="str">
        <f t="shared" si="47"/>
        <v>00020745677</v>
      </c>
      <c r="B2568" s="37" t="s">
        <v>257</v>
      </c>
      <c r="C2568" s="40" t="s">
        <v>30</v>
      </c>
      <c r="D2568" s="35">
        <v>45677</v>
      </c>
    </row>
    <row r="2569" spans="1:18" x14ac:dyDescent="0.3">
      <c r="A2569" s="57" t="str">
        <f t="shared" si="47"/>
        <v>007001445677</v>
      </c>
      <c r="B2569" s="37" t="s">
        <v>141</v>
      </c>
      <c r="C2569" s="40" t="s">
        <v>309</v>
      </c>
      <c r="D2569" s="35">
        <v>45677</v>
      </c>
    </row>
    <row r="2570" spans="1:18" x14ac:dyDescent="0.3">
      <c r="A2570" s="57" t="str">
        <f t="shared" si="47"/>
        <v>00003345677</v>
      </c>
      <c r="B2570" s="37" t="s">
        <v>296</v>
      </c>
      <c r="C2570" s="40" t="s">
        <v>313</v>
      </c>
      <c r="D2570" s="35">
        <v>45677</v>
      </c>
    </row>
    <row r="2571" spans="1:18" ht="14.4" x14ac:dyDescent="0.3">
      <c r="A2571" s="57" t="str">
        <f t="shared" si="47"/>
        <v>00019845677</v>
      </c>
      <c r="B2571" s="37" t="s">
        <v>268</v>
      </c>
      <c r="C2571" s="40" t="s">
        <v>312</v>
      </c>
      <c r="D2571" s="35">
        <v>45677</v>
      </c>
      <c r="E2571" s="71">
        <v>200</v>
      </c>
      <c r="F2571" s="107">
        <f>VLOOKUP(B2571,Precios!$A$5:J26877,10,0)</f>
        <v>25289</v>
      </c>
      <c r="G2571" s="107">
        <f>+E2571*F2571</f>
        <v>5057800</v>
      </c>
      <c r="I2571" s="110" t="s">
        <v>1000</v>
      </c>
      <c r="J2571" s="110" t="s">
        <v>1109</v>
      </c>
      <c r="L2571" s="240" t="s">
        <v>1886</v>
      </c>
      <c r="M2571" s="240" t="s">
        <v>1885</v>
      </c>
      <c r="N2571" s="112">
        <v>30</v>
      </c>
      <c r="O2571" s="113">
        <f>+N2571+D2571</f>
        <v>45707</v>
      </c>
      <c r="P2571" s="117">
        <f>+WEEKDAY(O2571)</f>
        <v>4</v>
      </c>
      <c r="Q2571" s="116">
        <f>+IF(P2571&gt;5,WEEKNUM(O2571)+1,WEEKNUM(O2571))</f>
        <v>8</v>
      </c>
      <c r="R2571" s="116">
        <f>+YEAR(O2571)</f>
        <v>2025</v>
      </c>
    </row>
    <row r="2572" spans="1:18" x14ac:dyDescent="0.3">
      <c r="A2572" s="57" t="str">
        <f t="shared" si="47"/>
        <v>00020045677</v>
      </c>
      <c r="B2572" s="37" t="s">
        <v>265</v>
      </c>
      <c r="C2572" s="40" t="s">
        <v>28</v>
      </c>
      <c r="D2572" s="35">
        <v>45677</v>
      </c>
    </row>
    <row r="2573" spans="1:18" x14ac:dyDescent="0.3">
      <c r="A2573" s="57" t="str">
        <f t="shared" si="47"/>
        <v>00020245677</v>
      </c>
      <c r="B2573" s="37" t="s">
        <v>262</v>
      </c>
      <c r="C2573" s="40" t="s">
        <v>75</v>
      </c>
      <c r="D2573" s="35">
        <v>45677</v>
      </c>
    </row>
    <row r="2574" spans="1:18" x14ac:dyDescent="0.3">
      <c r="A2574" s="57" t="str">
        <f t="shared" si="47"/>
        <v>00001845677</v>
      </c>
      <c r="B2574" s="37" t="s">
        <v>673</v>
      </c>
      <c r="C2574" s="40" t="s">
        <v>679</v>
      </c>
      <c r="D2574" s="35">
        <v>45677</v>
      </c>
    </row>
    <row r="2575" spans="1:18" x14ac:dyDescent="0.3">
      <c r="A2575" s="57" t="str">
        <f t="shared" si="47"/>
        <v>00045245677</v>
      </c>
      <c r="B2575" s="37" t="s">
        <v>815</v>
      </c>
      <c r="C2575" s="40" t="s">
        <v>800</v>
      </c>
      <c r="D2575" s="35">
        <v>45677</v>
      </c>
    </row>
    <row r="2576" spans="1:18" x14ac:dyDescent="0.3">
      <c r="A2576" s="57" t="str">
        <f t="shared" si="47"/>
        <v>00023645677</v>
      </c>
      <c r="B2576" s="37" t="s">
        <v>250</v>
      </c>
      <c r="C2576" s="40" t="s">
        <v>31</v>
      </c>
      <c r="D2576" s="35">
        <v>45677</v>
      </c>
    </row>
    <row r="2577" spans="1:4" x14ac:dyDescent="0.3">
      <c r="A2577" s="57" t="str">
        <f t="shared" si="47"/>
        <v>00047345677</v>
      </c>
      <c r="B2577" s="37" t="s">
        <v>864</v>
      </c>
      <c r="C2577" s="40" t="s">
        <v>850</v>
      </c>
      <c r="D2577" s="35">
        <v>45677</v>
      </c>
    </row>
    <row r="2578" spans="1:4" x14ac:dyDescent="0.3">
      <c r="A2578" s="57" t="str">
        <f t="shared" si="47"/>
        <v>00044745677</v>
      </c>
      <c r="B2578" s="37" t="s">
        <v>810</v>
      </c>
      <c r="C2578" s="40" t="s">
        <v>795</v>
      </c>
      <c r="D2578" s="35">
        <v>45677</v>
      </c>
    </row>
    <row r="2579" spans="1:4" x14ac:dyDescent="0.3">
      <c r="A2579" s="57" t="str">
        <f t="shared" si="47"/>
        <v>00047545677</v>
      </c>
      <c r="B2579" s="37" t="s">
        <v>866</v>
      </c>
      <c r="C2579" s="40" t="s">
        <v>918</v>
      </c>
      <c r="D2579" s="35">
        <v>45677</v>
      </c>
    </row>
    <row r="2580" spans="1:4" x14ac:dyDescent="0.3">
      <c r="A2580" s="57" t="str">
        <f t="shared" si="47"/>
        <v>00045145677</v>
      </c>
      <c r="B2580" s="37" t="s">
        <v>813</v>
      </c>
      <c r="C2580" s="40" t="s">
        <v>798</v>
      </c>
      <c r="D2580" s="35">
        <v>45677</v>
      </c>
    </row>
    <row r="2581" spans="1:4" x14ac:dyDescent="0.3">
      <c r="A2581" s="57" t="str">
        <f t="shared" si="47"/>
        <v>00047445677</v>
      </c>
      <c r="B2581" s="37" t="s">
        <v>865</v>
      </c>
      <c r="C2581" s="40" t="s">
        <v>851</v>
      </c>
      <c r="D2581" s="35">
        <v>45677</v>
      </c>
    </row>
    <row r="2582" spans="1:4" x14ac:dyDescent="0.3">
      <c r="A2582" s="57" t="str">
        <f t="shared" si="47"/>
        <v>00038245677</v>
      </c>
      <c r="B2582" s="37" t="s">
        <v>635</v>
      </c>
      <c r="C2582" s="40" t="s">
        <v>626</v>
      </c>
      <c r="D2582" s="35">
        <v>45677</v>
      </c>
    </row>
    <row r="2583" spans="1:4" x14ac:dyDescent="0.3">
      <c r="A2583" s="57" t="str">
        <f t="shared" si="47"/>
        <v>004000245677</v>
      </c>
      <c r="B2583" s="37" t="s">
        <v>156</v>
      </c>
      <c r="C2583" s="40" t="s">
        <v>44</v>
      </c>
      <c r="D2583" s="35">
        <v>45677</v>
      </c>
    </row>
    <row r="2584" spans="1:4" x14ac:dyDescent="0.3">
      <c r="A2584" s="57" t="str">
        <f t="shared" si="47"/>
        <v>00041245677</v>
      </c>
      <c r="B2584" s="37" t="s">
        <v>735</v>
      </c>
      <c r="C2584" s="40" t="s">
        <v>754</v>
      </c>
      <c r="D2584" s="35">
        <v>45677</v>
      </c>
    </row>
    <row r="2585" spans="1:4" x14ac:dyDescent="0.3">
      <c r="A2585" s="57" t="str">
        <f t="shared" si="47"/>
        <v>00017345677</v>
      </c>
      <c r="B2585" s="37" t="s">
        <v>269</v>
      </c>
      <c r="C2585" s="40" t="s">
        <v>743</v>
      </c>
      <c r="D2585" s="35">
        <v>45677</v>
      </c>
    </row>
    <row r="2586" spans="1:4" x14ac:dyDescent="0.3">
      <c r="A2586" s="57" t="str">
        <f t="shared" si="47"/>
        <v>SW001845677</v>
      </c>
      <c r="B2586" s="37" t="s">
        <v>99</v>
      </c>
      <c r="C2586" s="40" t="s">
        <v>2206</v>
      </c>
      <c r="D2586" s="35">
        <v>45677</v>
      </c>
    </row>
    <row r="2587" spans="1:4" x14ac:dyDescent="0.3">
      <c r="A2587" s="57" t="str">
        <f t="shared" si="47"/>
        <v>PACK07645677</v>
      </c>
      <c r="B2587" s="37" t="s">
        <v>109</v>
      </c>
      <c r="C2587" s="40" t="s">
        <v>91</v>
      </c>
      <c r="D2587" s="35">
        <v>45677</v>
      </c>
    </row>
    <row r="2588" spans="1:4" x14ac:dyDescent="0.3">
      <c r="A2588" s="57" t="str">
        <f t="shared" si="47"/>
        <v>30301000000145677</v>
      </c>
      <c r="B2588" s="37" t="s">
        <v>667</v>
      </c>
      <c r="C2588" s="40" t="s">
        <v>656</v>
      </c>
      <c r="D2588" s="35">
        <v>45677</v>
      </c>
    </row>
    <row r="2589" spans="1:4" x14ac:dyDescent="0.3">
      <c r="A2589" s="57" t="str">
        <f t="shared" si="47"/>
        <v>00001145677</v>
      </c>
      <c r="B2589" s="37" t="s">
        <v>301</v>
      </c>
      <c r="C2589" s="40" t="s">
        <v>605</v>
      </c>
      <c r="D2589" s="35">
        <v>45677</v>
      </c>
    </row>
    <row r="2590" spans="1:4" x14ac:dyDescent="0.3">
      <c r="A2590" s="57" t="str">
        <f t="shared" si="47"/>
        <v>003200245677</v>
      </c>
      <c r="B2590" s="37" t="s">
        <v>158</v>
      </c>
      <c r="C2590" s="40" t="s">
        <v>70</v>
      </c>
      <c r="D2590" s="35">
        <v>45677</v>
      </c>
    </row>
    <row r="2591" spans="1:4" x14ac:dyDescent="0.3">
      <c r="A2591" s="57" t="str">
        <f t="shared" si="47"/>
        <v>00027245677</v>
      </c>
      <c r="B2591" s="37" t="s">
        <v>239</v>
      </c>
      <c r="C2591" s="40" t="s">
        <v>32</v>
      </c>
      <c r="D2591" s="35">
        <v>45677</v>
      </c>
    </row>
    <row r="2592" spans="1:4" x14ac:dyDescent="0.3">
      <c r="A2592" s="57" t="str">
        <f t="shared" si="47"/>
        <v>00042445677</v>
      </c>
      <c r="B2592" s="37" t="s">
        <v>765</v>
      </c>
      <c r="C2592" s="40" t="s">
        <v>760</v>
      </c>
      <c r="D2592" s="35">
        <v>45677</v>
      </c>
    </row>
    <row r="2593" spans="1:4" x14ac:dyDescent="0.3">
      <c r="A2593" s="57" t="str">
        <f t="shared" si="47"/>
        <v>006001745677</v>
      </c>
      <c r="B2593" s="37" t="s">
        <v>146</v>
      </c>
      <c r="C2593" s="40" t="s">
        <v>88</v>
      </c>
      <c r="D2593" s="35">
        <v>45677</v>
      </c>
    </row>
    <row r="2594" spans="1:4" x14ac:dyDescent="0.3">
      <c r="A2594" s="57" t="str">
        <f t="shared" ref="A2594:A2657" si="48">+TRIM(B2594)&amp;D2594</f>
        <v>00043045677</v>
      </c>
      <c r="B2594" s="37" t="s">
        <v>771</v>
      </c>
      <c r="C2594" s="40" t="s">
        <v>768</v>
      </c>
      <c r="D2594" s="35">
        <v>45677</v>
      </c>
    </row>
    <row r="2595" spans="1:4" x14ac:dyDescent="0.3">
      <c r="A2595" s="57" t="str">
        <f t="shared" si="48"/>
        <v>006001645677</v>
      </c>
      <c r="B2595" s="37" t="s">
        <v>148</v>
      </c>
      <c r="C2595" s="40" t="s">
        <v>586</v>
      </c>
      <c r="D2595" s="35">
        <v>45677</v>
      </c>
    </row>
    <row r="2596" spans="1:4" x14ac:dyDescent="0.3">
      <c r="A2596" s="57" t="str">
        <f t="shared" si="48"/>
        <v>00038845677</v>
      </c>
      <c r="B2596" s="37" t="s">
        <v>683</v>
      </c>
      <c r="C2596" s="40" t="s">
        <v>688</v>
      </c>
      <c r="D2596" s="35">
        <v>45677</v>
      </c>
    </row>
    <row r="2597" spans="1:4" x14ac:dyDescent="0.3">
      <c r="A2597" s="57" t="str">
        <f t="shared" si="48"/>
        <v>011012045677</v>
      </c>
      <c r="B2597" s="37" t="s">
        <v>132</v>
      </c>
      <c r="C2597" s="40" t="s">
        <v>59</v>
      </c>
      <c r="D2597" s="35">
        <v>45677</v>
      </c>
    </row>
    <row r="2598" spans="1:4" x14ac:dyDescent="0.3">
      <c r="A2598" s="57" t="str">
        <f t="shared" si="48"/>
        <v>00012745677</v>
      </c>
      <c r="B2598" s="37" t="s">
        <v>275</v>
      </c>
      <c r="C2598" s="40" t="s">
        <v>1339</v>
      </c>
      <c r="D2598" s="35">
        <v>45677</v>
      </c>
    </row>
    <row r="2599" spans="1:4" x14ac:dyDescent="0.3">
      <c r="A2599" s="57" t="str">
        <f t="shared" si="48"/>
        <v>00042845677</v>
      </c>
      <c r="B2599" s="37" t="s">
        <v>767</v>
      </c>
      <c r="C2599" s="40" t="s">
        <v>762</v>
      </c>
      <c r="D2599" s="35">
        <v>45677</v>
      </c>
    </row>
    <row r="2600" spans="1:4" x14ac:dyDescent="0.3">
      <c r="A2600" s="57" t="str">
        <f t="shared" si="48"/>
        <v>00042745677</v>
      </c>
      <c r="B2600" s="37" t="s">
        <v>780</v>
      </c>
      <c r="C2600" s="40" t="s">
        <v>792</v>
      </c>
      <c r="D2600" s="35">
        <v>45677</v>
      </c>
    </row>
    <row r="2601" spans="1:4" x14ac:dyDescent="0.3">
      <c r="A2601" s="57" t="str">
        <f t="shared" si="48"/>
        <v>00042645677</v>
      </c>
      <c r="B2601" s="37" t="s">
        <v>766</v>
      </c>
      <c r="C2601" s="40" t="s">
        <v>761</v>
      </c>
      <c r="D2601" s="35">
        <v>45677</v>
      </c>
    </row>
    <row r="2602" spans="1:4" x14ac:dyDescent="0.3">
      <c r="A2602" s="57" t="str">
        <f t="shared" si="48"/>
        <v>00042945677</v>
      </c>
      <c r="B2602" s="37" t="s">
        <v>782</v>
      </c>
      <c r="C2602" s="40" t="s">
        <v>793</v>
      </c>
      <c r="D2602" s="35">
        <v>45677</v>
      </c>
    </row>
    <row r="2603" spans="1:4" x14ac:dyDescent="0.3">
      <c r="A2603" s="57" t="str">
        <f t="shared" si="48"/>
        <v>00011345677</v>
      </c>
      <c r="B2603" s="37" t="s">
        <v>280</v>
      </c>
      <c r="C2603" s="40" t="s">
        <v>26</v>
      </c>
      <c r="D2603" s="35">
        <v>45677</v>
      </c>
    </row>
    <row r="2604" spans="1:4" x14ac:dyDescent="0.3">
      <c r="A2604" s="57" t="str">
        <f t="shared" si="48"/>
        <v>007001045677</v>
      </c>
      <c r="B2604" s="37" t="s">
        <v>143</v>
      </c>
      <c r="C2604" s="40" t="s">
        <v>50</v>
      </c>
      <c r="D2604" s="35">
        <v>45677</v>
      </c>
    </row>
    <row r="2605" spans="1:4" x14ac:dyDescent="0.3">
      <c r="A2605" s="57" t="str">
        <f t="shared" si="48"/>
        <v>00046145677</v>
      </c>
      <c r="B2605" s="37" t="s">
        <v>856</v>
      </c>
      <c r="C2605" s="40" t="s">
        <v>842</v>
      </c>
      <c r="D2605" s="35">
        <v>45677</v>
      </c>
    </row>
    <row r="2606" spans="1:4" x14ac:dyDescent="0.3">
      <c r="A2606" s="57" t="str">
        <f t="shared" si="48"/>
        <v>007000545677</v>
      </c>
      <c r="B2606" s="37" t="s">
        <v>897</v>
      </c>
      <c r="C2606" s="40" t="s">
        <v>1420</v>
      </c>
      <c r="D2606" s="35">
        <v>45677</v>
      </c>
    </row>
    <row r="2607" spans="1:4" x14ac:dyDescent="0.3">
      <c r="A2607" s="57" t="str">
        <f t="shared" si="48"/>
        <v>00020945677</v>
      </c>
      <c r="B2607" s="37" t="s">
        <v>256</v>
      </c>
      <c r="C2607" s="40" t="s">
        <v>255</v>
      </c>
      <c r="D2607" s="35">
        <v>45677</v>
      </c>
    </row>
    <row r="2608" spans="1:4" x14ac:dyDescent="0.3">
      <c r="A2608" s="57" t="str">
        <f t="shared" si="48"/>
        <v>00035245677</v>
      </c>
      <c r="B2608" s="37" t="s">
        <v>178</v>
      </c>
      <c r="C2608" s="40" t="s">
        <v>351</v>
      </c>
      <c r="D2608" s="35">
        <v>45677</v>
      </c>
    </row>
    <row r="2609" spans="1:4" x14ac:dyDescent="0.3">
      <c r="A2609" s="57" t="str">
        <f t="shared" si="48"/>
        <v>00034045677</v>
      </c>
      <c r="B2609" s="37" t="s">
        <v>189</v>
      </c>
      <c r="C2609" s="40" t="s">
        <v>57</v>
      </c>
      <c r="D2609" s="35">
        <v>45677</v>
      </c>
    </row>
    <row r="2610" spans="1:4" x14ac:dyDescent="0.3">
      <c r="A2610" s="57" t="str">
        <f t="shared" si="48"/>
        <v>00017045677</v>
      </c>
      <c r="B2610" s="37" t="s">
        <v>273</v>
      </c>
      <c r="C2610" s="40" t="s">
        <v>27</v>
      </c>
      <c r="D2610" s="35">
        <v>45677</v>
      </c>
    </row>
    <row r="2611" spans="1:4" x14ac:dyDescent="0.3">
      <c r="A2611" s="57" t="str">
        <f t="shared" si="48"/>
        <v>00040345677</v>
      </c>
      <c r="B2611" s="37" t="s">
        <v>716</v>
      </c>
      <c r="C2611" s="40" t="s">
        <v>732</v>
      </c>
      <c r="D2611" s="35">
        <v>45677</v>
      </c>
    </row>
    <row r="2612" spans="1:4" x14ac:dyDescent="0.3">
      <c r="A2612" s="57" t="str">
        <f t="shared" si="48"/>
        <v>011005445677</v>
      </c>
      <c r="B2612" s="37" t="s">
        <v>134</v>
      </c>
      <c r="C2612" s="40" t="s">
        <v>441</v>
      </c>
      <c r="D2612" s="35">
        <v>45677</v>
      </c>
    </row>
    <row r="2613" spans="1:4" x14ac:dyDescent="0.3">
      <c r="A2613" s="57" t="str">
        <f t="shared" si="48"/>
        <v>00040845677</v>
      </c>
      <c r="B2613" s="37" t="s">
        <v>747</v>
      </c>
      <c r="C2613" s="40" t="s">
        <v>736</v>
      </c>
      <c r="D2613" s="35">
        <v>45677</v>
      </c>
    </row>
    <row r="2614" spans="1:4" x14ac:dyDescent="0.3">
      <c r="A2614" s="57" t="str">
        <f t="shared" si="48"/>
        <v>0000245677</v>
      </c>
      <c r="B2614" s="37" t="s">
        <v>692</v>
      </c>
      <c r="C2614" s="40" t="s">
        <v>693</v>
      </c>
      <c r="D2614" s="35">
        <v>45677</v>
      </c>
    </row>
    <row r="2615" spans="1:4" x14ac:dyDescent="0.3">
      <c r="A2615" s="57" t="str">
        <f t="shared" si="48"/>
        <v>00023845677</v>
      </c>
      <c r="B2615" s="37" t="s">
        <v>249</v>
      </c>
      <c r="C2615" s="40" t="s">
        <v>78</v>
      </c>
      <c r="D2615" s="35">
        <v>45677</v>
      </c>
    </row>
    <row r="2616" spans="1:4" x14ac:dyDescent="0.3">
      <c r="A2616" s="57" t="str">
        <f t="shared" si="48"/>
        <v>00034345677</v>
      </c>
      <c r="B2616" s="37" t="s">
        <v>187</v>
      </c>
      <c r="C2616" s="40" t="s">
        <v>34</v>
      </c>
      <c r="D2616" s="35">
        <v>45677</v>
      </c>
    </row>
    <row r="2617" spans="1:4" x14ac:dyDescent="0.3">
      <c r="A2617" s="57" t="str">
        <f t="shared" si="48"/>
        <v>00034445677</v>
      </c>
      <c r="B2617" s="37" t="s">
        <v>186</v>
      </c>
      <c r="C2617" s="40" t="s">
        <v>347</v>
      </c>
      <c r="D2617" s="35">
        <v>45677</v>
      </c>
    </row>
    <row r="2618" spans="1:4" x14ac:dyDescent="0.3">
      <c r="A2618" s="57" t="str">
        <f t="shared" si="48"/>
        <v>00035545677</v>
      </c>
      <c r="B2618" s="37" t="s">
        <v>176</v>
      </c>
      <c r="C2618" s="40" t="s">
        <v>38</v>
      </c>
      <c r="D2618" s="35">
        <v>45677</v>
      </c>
    </row>
    <row r="2619" spans="1:4" x14ac:dyDescent="0.3">
      <c r="A2619" s="57" t="str">
        <f t="shared" si="48"/>
        <v>00036545677</v>
      </c>
      <c r="B2619" s="37" t="s">
        <v>320</v>
      </c>
      <c r="C2619" s="40" t="s">
        <v>354</v>
      </c>
      <c r="D2619" s="35">
        <v>45677</v>
      </c>
    </row>
    <row r="2620" spans="1:4" x14ac:dyDescent="0.3">
      <c r="A2620" s="57" t="str">
        <f t="shared" si="48"/>
        <v>004001845677</v>
      </c>
      <c r="B2620" s="37" t="s">
        <v>152</v>
      </c>
      <c r="C2620" s="40" t="s">
        <v>58</v>
      </c>
      <c r="D2620" s="35">
        <v>45677</v>
      </c>
    </row>
    <row r="2621" spans="1:4" x14ac:dyDescent="0.3">
      <c r="A2621" s="57" t="str">
        <f t="shared" si="48"/>
        <v>004000545677</v>
      </c>
      <c r="B2621" s="37" t="s">
        <v>155</v>
      </c>
      <c r="C2621" s="40" t="s">
        <v>45</v>
      </c>
      <c r="D2621" s="35">
        <v>45677</v>
      </c>
    </row>
    <row r="2622" spans="1:4" x14ac:dyDescent="0.3">
      <c r="A2622" s="57" t="str">
        <f t="shared" si="48"/>
        <v>004000645677</v>
      </c>
      <c r="B2622" s="37" t="s">
        <v>658</v>
      </c>
      <c r="C2622" s="40" t="s">
        <v>647</v>
      </c>
      <c r="D2622" s="35">
        <v>45677</v>
      </c>
    </row>
    <row r="2623" spans="1:4" x14ac:dyDescent="0.3">
      <c r="A2623" s="57" t="str">
        <f t="shared" si="48"/>
        <v>004001045677</v>
      </c>
      <c r="B2623" s="37" t="s">
        <v>659</v>
      </c>
      <c r="C2623" s="40" t="s">
        <v>671</v>
      </c>
      <c r="D2623" s="35">
        <v>45677</v>
      </c>
    </row>
    <row r="2624" spans="1:4" x14ac:dyDescent="0.3">
      <c r="A2624" s="57" t="str">
        <f t="shared" si="48"/>
        <v>004001145677</v>
      </c>
      <c r="B2624" s="37" t="s">
        <v>660</v>
      </c>
      <c r="C2624" s="40" t="s">
        <v>649</v>
      </c>
      <c r="D2624" s="35">
        <v>45677</v>
      </c>
    </row>
    <row r="2625" spans="1:4" x14ac:dyDescent="0.3">
      <c r="A2625" s="57" t="str">
        <f t="shared" si="48"/>
        <v>00034545677</v>
      </c>
      <c r="B2625" s="37" t="s">
        <v>185</v>
      </c>
      <c r="C2625" s="40" t="s">
        <v>888</v>
      </c>
      <c r="D2625" s="35">
        <v>45677</v>
      </c>
    </row>
    <row r="2626" spans="1:4" x14ac:dyDescent="0.3">
      <c r="A2626" s="57" t="str">
        <f t="shared" si="48"/>
        <v>004000145677</v>
      </c>
      <c r="B2626" s="37" t="s">
        <v>828</v>
      </c>
      <c r="C2626" s="40" t="s">
        <v>852</v>
      </c>
      <c r="D2626" s="35">
        <v>45677</v>
      </c>
    </row>
    <row r="2627" spans="1:4" x14ac:dyDescent="0.3">
      <c r="A2627" s="57" t="str">
        <f t="shared" si="48"/>
        <v>004000445677</v>
      </c>
      <c r="B2627" s="37" t="s">
        <v>657</v>
      </c>
      <c r="C2627" s="40" t="s">
        <v>646</v>
      </c>
      <c r="D2627" s="35">
        <v>45677</v>
      </c>
    </row>
    <row r="2628" spans="1:4" x14ac:dyDescent="0.3">
      <c r="A2628" s="57" t="str">
        <f t="shared" si="48"/>
        <v>00047745677</v>
      </c>
      <c r="B2628" s="37" t="s">
        <v>904</v>
      </c>
      <c r="C2628" s="40" t="s">
        <v>893</v>
      </c>
      <c r="D2628" s="35">
        <v>45677</v>
      </c>
    </row>
    <row r="2629" spans="1:4" x14ac:dyDescent="0.3">
      <c r="A2629" s="57" t="str">
        <f t="shared" si="48"/>
        <v>00042045677</v>
      </c>
      <c r="B2629" s="37" t="s">
        <v>752</v>
      </c>
      <c r="C2629" s="40" t="s">
        <v>755</v>
      </c>
      <c r="D2629" s="35">
        <v>45677</v>
      </c>
    </row>
    <row r="2630" spans="1:4" x14ac:dyDescent="0.3">
      <c r="A2630" s="57" t="str">
        <f t="shared" si="48"/>
        <v>004000745677</v>
      </c>
      <c r="B2630" s="37" t="s">
        <v>153</v>
      </c>
      <c r="C2630" s="40" t="s">
        <v>46</v>
      </c>
      <c r="D2630" s="35">
        <v>45677</v>
      </c>
    </row>
    <row r="2631" spans="1:4" x14ac:dyDescent="0.3">
      <c r="A2631" s="57" t="str">
        <f t="shared" si="48"/>
        <v>00037245677</v>
      </c>
      <c r="B2631" s="37" t="s">
        <v>599</v>
      </c>
      <c r="C2631" s="40" t="s">
        <v>982</v>
      </c>
      <c r="D2631" s="35">
        <v>45677</v>
      </c>
    </row>
    <row r="2632" spans="1:4" x14ac:dyDescent="0.3">
      <c r="A2632" s="57" t="str">
        <f t="shared" si="48"/>
        <v>00046245677</v>
      </c>
      <c r="B2632" s="37" t="s">
        <v>895</v>
      </c>
      <c r="C2632" s="40" t="s">
        <v>983</v>
      </c>
      <c r="D2632" s="35">
        <v>45677</v>
      </c>
    </row>
    <row r="2633" spans="1:4" x14ac:dyDescent="0.3">
      <c r="A2633" s="57" t="str">
        <f t="shared" si="48"/>
        <v>00027345677</v>
      </c>
      <c r="B2633" s="37" t="s">
        <v>238</v>
      </c>
      <c r="C2633" s="40" t="s">
        <v>82</v>
      </c>
      <c r="D2633" s="35">
        <v>45677</v>
      </c>
    </row>
    <row r="2634" spans="1:4" x14ac:dyDescent="0.3">
      <c r="A2634" s="57" t="str">
        <f t="shared" si="48"/>
        <v>00017245677</v>
      </c>
      <c r="B2634" s="37" t="s">
        <v>270</v>
      </c>
      <c r="C2634" s="40" t="s">
        <v>315</v>
      </c>
      <c r="D2634" s="35">
        <v>45677</v>
      </c>
    </row>
    <row r="2635" spans="1:4" x14ac:dyDescent="0.3">
      <c r="A2635" s="57" t="str">
        <f t="shared" si="48"/>
        <v>009003045677</v>
      </c>
      <c r="B2635" s="37" t="s">
        <v>137</v>
      </c>
      <c r="C2635" s="40" t="s">
        <v>52</v>
      </c>
      <c r="D2635" s="35">
        <v>45677</v>
      </c>
    </row>
    <row r="2636" spans="1:4" x14ac:dyDescent="0.3">
      <c r="A2636" s="57" t="str">
        <f t="shared" si="48"/>
        <v>009000645677</v>
      </c>
      <c r="B2636" s="37" t="s">
        <v>139</v>
      </c>
      <c r="C2636" s="40" t="s">
        <v>51</v>
      </c>
      <c r="D2636" s="35">
        <v>45677</v>
      </c>
    </row>
    <row r="2637" spans="1:4" x14ac:dyDescent="0.3">
      <c r="A2637" s="57" t="str">
        <f t="shared" si="48"/>
        <v>009002645677</v>
      </c>
      <c r="B2637" s="37" t="s">
        <v>666</v>
      </c>
      <c r="C2637" s="40" t="s">
        <v>672</v>
      </c>
      <c r="D2637" s="35">
        <v>45677</v>
      </c>
    </row>
    <row r="2638" spans="1:4" x14ac:dyDescent="0.3">
      <c r="A2638" s="57" t="str">
        <f t="shared" si="48"/>
        <v>005000945677</v>
      </c>
      <c r="B2638" s="37" t="s">
        <v>379</v>
      </c>
      <c r="C2638" s="40" t="s">
        <v>355</v>
      </c>
      <c r="D2638" s="35">
        <v>45677</v>
      </c>
    </row>
    <row r="2639" spans="1:4" x14ac:dyDescent="0.3">
      <c r="A2639" s="57" t="str">
        <f t="shared" si="48"/>
        <v>009000345677</v>
      </c>
      <c r="B2639" s="37" t="s">
        <v>638</v>
      </c>
      <c r="C2639" s="40" t="s">
        <v>1202</v>
      </c>
      <c r="D2639" s="35">
        <v>45677</v>
      </c>
    </row>
    <row r="2640" spans="1:4" x14ac:dyDescent="0.3">
      <c r="A2640" s="57" t="str">
        <f t="shared" si="48"/>
        <v>0005270145677</v>
      </c>
      <c r="B2640" s="37" t="s">
        <v>1257</v>
      </c>
      <c r="C2640" s="40" t="s">
        <v>1258</v>
      </c>
      <c r="D2640" s="35">
        <v>45677</v>
      </c>
    </row>
    <row r="2641" spans="1:4" x14ac:dyDescent="0.3">
      <c r="A2641" s="57" t="str">
        <f t="shared" si="48"/>
        <v>00049645677</v>
      </c>
      <c r="B2641" s="37" t="s">
        <v>971</v>
      </c>
      <c r="C2641" s="40" t="s">
        <v>969</v>
      </c>
      <c r="D2641" s="35">
        <v>45677</v>
      </c>
    </row>
    <row r="2642" spans="1:4" x14ac:dyDescent="0.3">
      <c r="A2642" s="57" t="str">
        <f t="shared" si="48"/>
        <v>00053045677</v>
      </c>
      <c r="B2642" s="37" t="s">
        <v>1206</v>
      </c>
      <c r="C2642" s="40" t="s">
        <v>1207</v>
      </c>
      <c r="D2642" s="35">
        <v>45677</v>
      </c>
    </row>
    <row r="2643" spans="1:4" x14ac:dyDescent="0.3">
      <c r="A2643" s="57" t="str">
        <f t="shared" si="48"/>
        <v>0004520345677</v>
      </c>
      <c r="B2643" s="37" t="s">
        <v>1253</v>
      </c>
      <c r="C2643" s="40" t="s">
        <v>990</v>
      </c>
      <c r="D2643" s="35">
        <v>45677</v>
      </c>
    </row>
    <row r="2644" spans="1:4" x14ac:dyDescent="0.3">
      <c r="A2644" s="57" t="str">
        <f t="shared" si="48"/>
        <v>0004790245677</v>
      </c>
      <c r="B2644" s="37" t="s">
        <v>1288</v>
      </c>
      <c r="C2644" s="40" t="s">
        <v>878</v>
      </c>
      <c r="D2644" s="35">
        <v>45677</v>
      </c>
    </row>
    <row r="2645" spans="1:4" x14ac:dyDescent="0.3">
      <c r="A2645" s="57" t="str">
        <f t="shared" si="48"/>
        <v>00052445677</v>
      </c>
      <c r="B2645" s="37" t="s">
        <v>997</v>
      </c>
      <c r="C2645" s="40" t="s">
        <v>998</v>
      </c>
      <c r="D2645" s="35">
        <v>45677</v>
      </c>
    </row>
    <row r="2646" spans="1:4" x14ac:dyDescent="0.3">
      <c r="A2646" s="57" t="str">
        <f t="shared" si="48"/>
        <v>00043445677</v>
      </c>
      <c r="B2646" s="37" t="s">
        <v>1018</v>
      </c>
      <c r="C2646" s="40" t="s">
        <v>1019</v>
      </c>
      <c r="D2646" s="35">
        <v>45677</v>
      </c>
    </row>
    <row r="2647" spans="1:4" x14ac:dyDescent="0.3">
      <c r="A2647" s="57" t="str">
        <f t="shared" si="48"/>
        <v>00001045677</v>
      </c>
      <c r="B2647" s="37" t="s">
        <v>1004</v>
      </c>
      <c r="C2647" s="40" t="s">
        <v>1498</v>
      </c>
      <c r="D2647" s="35">
        <v>45677</v>
      </c>
    </row>
    <row r="2648" spans="1:4" x14ac:dyDescent="0.3">
      <c r="A2648" s="57" t="str">
        <f t="shared" si="48"/>
        <v>0003600345677</v>
      </c>
      <c r="B2648" s="37" t="s">
        <v>1499</v>
      </c>
      <c r="C2648" s="40" t="s">
        <v>87</v>
      </c>
      <c r="D2648" s="35">
        <v>45677</v>
      </c>
    </row>
    <row r="2649" spans="1:4" x14ac:dyDescent="0.3">
      <c r="A2649" s="57" t="str">
        <f t="shared" si="48"/>
        <v>0003610245677</v>
      </c>
      <c r="B2649" s="37" t="s">
        <v>1501</v>
      </c>
      <c r="C2649" s="40" t="s">
        <v>40</v>
      </c>
      <c r="D2649" s="35">
        <v>45677</v>
      </c>
    </row>
    <row r="2650" spans="1:4" x14ac:dyDescent="0.3">
      <c r="A2650" s="57" t="str">
        <f t="shared" si="48"/>
        <v>10008745677</v>
      </c>
      <c r="B2650" s="37" t="s">
        <v>1022</v>
      </c>
      <c r="C2650" s="40" t="s">
        <v>1503</v>
      </c>
      <c r="D2650" s="35">
        <v>45677</v>
      </c>
    </row>
    <row r="2651" spans="1:4" x14ac:dyDescent="0.3">
      <c r="A2651" s="57" t="str">
        <f t="shared" si="48"/>
        <v>0003620245677</v>
      </c>
      <c r="B2651" s="37" t="s">
        <v>1504</v>
      </c>
      <c r="C2651" s="336" t="s">
        <v>41</v>
      </c>
      <c r="D2651" s="35">
        <v>45677</v>
      </c>
    </row>
    <row r="2652" spans="1:4" x14ac:dyDescent="0.3">
      <c r="A2652" s="57" t="str">
        <f t="shared" si="48"/>
        <v>PACK0680345677</v>
      </c>
      <c r="B2652" s="37" t="s">
        <v>1479</v>
      </c>
      <c r="C2652" s="40" t="s">
        <v>89</v>
      </c>
      <c r="D2652" s="35">
        <v>45677</v>
      </c>
    </row>
    <row r="2653" spans="1:4" x14ac:dyDescent="0.3">
      <c r="A2653" s="57" t="str">
        <f t="shared" si="48"/>
        <v>0004230145677</v>
      </c>
      <c r="B2653" s="37" t="s">
        <v>1473</v>
      </c>
      <c r="C2653" s="40" t="s">
        <v>769</v>
      </c>
      <c r="D2653" s="35">
        <v>45677</v>
      </c>
    </row>
    <row r="2654" spans="1:4" x14ac:dyDescent="0.3">
      <c r="A2654" s="57" t="str">
        <f t="shared" si="48"/>
        <v>0003150245677</v>
      </c>
      <c r="B2654" s="37" t="s">
        <v>1513</v>
      </c>
      <c r="C2654" s="40" t="s">
        <v>83</v>
      </c>
      <c r="D2654" s="35">
        <v>45677</v>
      </c>
    </row>
    <row r="2655" spans="1:4" x14ac:dyDescent="0.3">
      <c r="A2655" s="57" t="str">
        <f t="shared" si="48"/>
        <v>0003160245677</v>
      </c>
      <c r="B2655" s="37" t="s">
        <v>1514</v>
      </c>
      <c r="C2655" s="40" t="s">
        <v>84</v>
      </c>
      <c r="D2655" s="35">
        <v>45677</v>
      </c>
    </row>
    <row r="2656" spans="1:4" x14ac:dyDescent="0.3">
      <c r="A2656" s="57" t="str">
        <f t="shared" si="48"/>
        <v>PACK0670345677</v>
      </c>
      <c r="B2656" s="37" t="s">
        <v>1480</v>
      </c>
      <c r="C2656" s="40" t="s">
        <v>113</v>
      </c>
      <c r="D2656" s="35">
        <v>45677</v>
      </c>
    </row>
    <row r="2657" spans="1:4" x14ac:dyDescent="0.3">
      <c r="A2657" s="57" t="str">
        <f t="shared" si="48"/>
        <v>0002780145677</v>
      </c>
      <c r="B2657" s="37" t="s">
        <v>1472</v>
      </c>
      <c r="C2657" s="40" t="s">
        <v>69</v>
      </c>
      <c r="D2657" s="35">
        <v>45677</v>
      </c>
    </row>
    <row r="2658" spans="1:4" x14ac:dyDescent="0.3">
      <c r="A2658" s="57" t="str">
        <f t="shared" ref="A2658:A2692" si="49">+TRIM(B2658)&amp;D2658</f>
        <v>0002760145677</v>
      </c>
      <c r="B2658" s="37" t="s">
        <v>1471</v>
      </c>
      <c r="C2658" s="40" t="s">
        <v>67</v>
      </c>
      <c r="D2658" s="35">
        <v>45677</v>
      </c>
    </row>
    <row r="2659" spans="1:4" x14ac:dyDescent="0.3">
      <c r="A2659" s="57" t="str">
        <f t="shared" si="49"/>
        <v>0002790145677</v>
      </c>
      <c r="B2659" s="37" t="s">
        <v>1470</v>
      </c>
      <c r="C2659" s="40" t="s">
        <v>62</v>
      </c>
      <c r="D2659" s="35">
        <v>45677</v>
      </c>
    </row>
    <row r="2660" spans="1:4" x14ac:dyDescent="0.3">
      <c r="A2660" s="57" t="str">
        <f t="shared" si="49"/>
        <v>0011008945677</v>
      </c>
      <c r="B2660" s="37" t="s">
        <v>966</v>
      </c>
      <c r="C2660" s="40" t="s">
        <v>1828</v>
      </c>
      <c r="D2660" s="35">
        <v>45677</v>
      </c>
    </row>
    <row r="2661" spans="1:4" x14ac:dyDescent="0.3">
      <c r="A2661" s="57" t="str">
        <f t="shared" si="49"/>
        <v>0003630245677</v>
      </c>
      <c r="B2661" s="37" t="s">
        <v>1512</v>
      </c>
      <c r="C2661" s="40" t="s">
        <v>42</v>
      </c>
      <c r="D2661" s="35">
        <v>45677</v>
      </c>
    </row>
    <row r="2662" spans="1:4" x14ac:dyDescent="0.3">
      <c r="A2662" s="57" t="str">
        <f t="shared" si="49"/>
        <v>0004720345677</v>
      </c>
      <c r="B2662" s="37" t="s">
        <v>1336</v>
      </c>
      <c r="C2662" s="40" t="s">
        <v>1848</v>
      </c>
      <c r="D2662" s="35">
        <v>45677</v>
      </c>
    </row>
    <row r="2663" spans="1:4" x14ac:dyDescent="0.3">
      <c r="A2663" s="57" t="str">
        <f t="shared" si="49"/>
        <v>00054445677</v>
      </c>
      <c r="B2663" s="37" t="s">
        <v>1956</v>
      </c>
      <c r="C2663" s="40" t="s">
        <v>1957</v>
      </c>
      <c r="D2663" s="35">
        <v>45677</v>
      </c>
    </row>
    <row r="2664" spans="1:4" x14ac:dyDescent="0.3">
      <c r="A2664" s="57" t="str">
        <f t="shared" si="49"/>
        <v>00050045677</v>
      </c>
      <c r="B2664" s="37" t="s">
        <v>975</v>
      </c>
      <c r="C2664" s="40" t="s">
        <v>1413</v>
      </c>
      <c r="D2664" s="35">
        <v>45677</v>
      </c>
    </row>
    <row r="2665" spans="1:4" x14ac:dyDescent="0.3">
      <c r="A2665" s="57" t="str">
        <f t="shared" si="49"/>
        <v>00050145677</v>
      </c>
      <c r="B2665" s="37" t="s">
        <v>980</v>
      </c>
      <c r="C2665" s="40" t="s">
        <v>2151</v>
      </c>
      <c r="D2665" s="35">
        <v>45677</v>
      </c>
    </row>
    <row r="2666" spans="1:4" x14ac:dyDescent="0.3">
      <c r="A2666" s="57" t="str">
        <f t="shared" si="49"/>
        <v>0003910345677</v>
      </c>
      <c r="B2666" s="37" t="s">
        <v>1296</v>
      </c>
      <c r="C2666" s="40" t="s">
        <v>687</v>
      </c>
      <c r="D2666" s="35">
        <v>45677</v>
      </c>
    </row>
    <row r="2667" spans="1:4" x14ac:dyDescent="0.3">
      <c r="A2667" s="57" t="str">
        <f t="shared" si="49"/>
        <v>0004210145677</v>
      </c>
      <c r="B2667" s="37" t="s">
        <v>1448</v>
      </c>
      <c r="C2667" s="40" t="s">
        <v>758</v>
      </c>
      <c r="D2667" s="35">
        <v>45677</v>
      </c>
    </row>
    <row r="2668" spans="1:4" x14ac:dyDescent="0.3">
      <c r="A2668" s="57" t="str">
        <f t="shared" si="49"/>
        <v>PACK0860345677</v>
      </c>
      <c r="B2668" s="37" t="s">
        <v>1774</v>
      </c>
      <c r="C2668" s="40" t="s">
        <v>322</v>
      </c>
      <c r="D2668" s="35">
        <v>45677</v>
      </c>
    </row>
    <row r="2669" spans="1:4" x14ac:dyDescent="0.3">
      <c r="A2669" s="57" t="str">
        <f t="shared" si="49"/>
        <v>00053645677</v>
      </c>
      <c r="B2669" s="37" t="s">
        <v>1845</v>
      </c>
      <c r="C2669" s="40" t="s">
        <v>1846</v>
      </c>
      <c r="D2669" s="35">
        <v>45677</v>
      </c>
    </row>
    <row r="2670" spans="1:4" x14ac:dyDescent="0.3">
      <c r="A2670" s="57" t="str">
        <f t="shared" si="49"/>
        <v>0005510045677</v>
      </c>
      <c r="B2670" s="37" t="s">
        <v>2020</v>
      </c>
      <c r="C2670" s="40" t="s">
        <v>2021</v>
      </c>
      <c r="D2670" s="35">
        <v>45677</v>
      </c>
    </row>
    <row r="2671" spans="1:4" x14ac:dyDescent="0.3">
      <c r="A2671" s="57" t="str">
        <f t="shared" si="49"/>
        <v>0005470045677</v>
      </c>
      <c r="B2671" s="37" t="s">
        <v>2023</v>
      </c>
      <c r="C2671" s="40" t="s">
        <v>2024</v>
      </c>
      <c r="D2671" s="35">
        <v>45677</v>
      </c>
    </row>
    <row r="2672" spans="1:4" x14ac:dyDescent="0.3">
      <c r="A2672" s="57" t="str">
        <f t="shared" si="49"/>
        <v>0005480045677</v>
      </c>
      <c r="B2672" s="37" t="s">
        <v>2026</v>
      </c>
      <c r="C2672" s="40" t="s">
        <v>2027</v>
      </c>
      <c r="D2672" s="35">
        <v>45677</v>
      </c>
    </row>
    <row r="2673" spans="1:18" x14ac:dyDescent="0.3">
      <c r="A2673" s="57" t="str">
        <f t="shared" si="49"/>
        <v>00054545677</v>
      </c>
      <c r="B2673" s="37" t="s">
        <v>1975</v>
      </c>
      <c r="C2673" s="40" t="s">
        <v>1976</v>
      </c>
      <c r="D2673" s="35">
        <v>45677</v>
      </c>
    </row>
    <row r="2674" spans="1:18" x14ac:dyDescent="0.3">
      <c r="A2674" s="57" t="str">
        <f t="shared" si="49"/>
        <v>00054745677</v>
      </c>
      <c r="B2674" s="37" t="s">
        <v>2036</v>
      </c>
      <c r="C2674" s="40" t="s">
        <v>2042</v>
      </c>
      <c r="D2674" s="35">
        <v>45677</v>
      </c>
    </row>
    <row r="2675" spans="1:18" x14ac:dyDescent="0.3">
      <c r="A2675" s="57" t="str">
        <f t="shared" si="49"/>
        <v>0003580145677</v>
      </c>
      <c r="B2675" s="37" t="s">
        <v>1474</v>
      </c>
      <c r="C2675" s="40" t="s">
        <v>171</v>
      </c>
      <c r="D2675" s="35">
        <v>45677</v>
      </c>
    </row>
    <row r="2676" spans="1:18" x14ac:dyDescent="0.3">
      <c r="A2676" s="57" t="str">
        <f t="shared" si="49"/>
        <v>0004220145677</v>
      </c>
      <c r="B2676" s="37" t="s">
        <v>1467</v>
      </c>
      <c r="C2676" s="40" t="s">
        <v>759</v>
      </c>
      <c r="D2676" s="35">
        <v>45677</v>
      </c>
    </row>
    <row r="2677" spans="1:18" x14ac:dyDescent="0.3">
      <c r="A2677" s="57" t="str">
        <f t="shared" si="49"/>
        <v>00035C45677</v>
      </c>
      <c r="B2677" s="37" t="s">
        <v>2098</v>
      </c>
      <c r="C2677" s="40" t="s">
        <v>2115</v>
      </c>
      <c r="D2677" s="35">
        <v>45677</v>
      </c>
    </row>
    <row r="2678" spans="1:18" ht="14.4" x14ac:dyDescent="0.3">
      <c r="A2678" s="57" t="str">
        <f t="shared" si="49"/>
        <v>00034C45677</v>
      </c>
      <c r="B2678" s="37" t="s">
        <v>2097</v>
      </c>
      <c r="C2678" s="40" t="s">
        <v>2125</v>
      </c>
      <c r="D2678" s="35">
        <v>45677</v>
      </c>
      <c r="E2678" s="71">
        <f>1575*2</f>
        <v>3150</v>
      </c>
      <c r="F2678" s="107">
        <f>VLOOKUP(B2678,Precios!$A$5:J26831,10,0)</f>
        <v>493.94620000000003</v>
      </c>
      <c r="G2678" s="107">
        <f>+E2678*F2678</f>
        <v>1555930.53</v>
      </c>
      <c r="I2678" s="110" t="s">
        <v>1000</v>
      </c>
      <c r="J2678" s="110" t="s">
        <v>1109</v>
      </c>
      <c r="K2678" s="75"/>
      <c r="L2678" s="114" t="s">
        <v>1083</v>
      </c>
      <c r="M2678" s="114" t="s">
        <v>1084</v>
      </c>
      <c r="N2678" s="112">
        <v>45</v>
      </c>
      <c r="O2678" s="113">
        <f>+N2678+D2678</f>
        <v>45722</v>
      </c>
      <c r="P2678" s="117">
        <f>+WEEKDAY(O2678)</f>
        <v>5</v>
      </c>
      <c r="Q2678" s="116">
        <f>+IF(P2678&gt;5,WEEKNUM(O2678)+1,WEEKNUM(O2678))</f>
        <v>10</v>
      </c>
      <c r="R2678" s="116">
        <f>+YEAR(O2678)</f>
        <v>2025</v>
      </c>
    </row>
    <row r="2679" spans="1:18" x14ac:dyDescent="0.3">
      <c r="A2679" s="57" t="str">
        <f t="shared" si="49"/>
        <v>0003740345677</v>
      </c>
      <c r="B2679" s="37" t="s">
        <v>1466</v>
      </c>
      <c r="C2679" s="40" t="s">
        <v>841</v>
      </c>
      <c r="D2679" s="35">
        <v>45677</v>
      </c>
    </row>
    <row r="2680" spans="1:18" x14ac:dyDescent="0.3">
      <c r="A2680" s="57" t="str">
        <f t="shared" si="49"/>
        <v>0003590145677</v>
      </c>
      <c r="B2680" s="37" t="s">
        <v>1475</v>
      </c>
      <c r="C2680" s="40" t="s">
        <v>352</v>
      </c>
      <c r="D2680" s="35">
        <v>45677</v>
      </c>
    </row>
    <row r="2681" spans="1:18" ht="14.4" x14ac:dyDescent="0.3">
      <c r="A2681" s="57" t="str">
        <f t="shared" si="49"/>
        <v>006000745677</v>
      </c>
      <c r="B2681" s="37" t="s">
        <v>661</v>
      </c>
      <c r="C2681" s="7" t="s">
        <v>1812</v>
      </c>
      <c r="D2681" s="35">
        <v>45677</v>
      </c>
    </row>
    <row r="2682" spans="1:18" x14ac:dyDescent="0.3">
      <c r="A2682" s="57" t="str">
        <f t="shared" si="49"/>
        <v>0005280145677</v>
      </c>
      <c r="B2682" s="37" t="s">
        <v>1248</v>
      </c>
      <c r="C2682" s="40" t="s">
        <v>1091</v>
      </c>
      <c r="D2682" s="35">
        <v>45677</v>
      </c>
    </row>
    <row r="2683" spans="1:18" x14ac:dyDescent="0.3">
      <c r="A2683" s="57" t="str">
        <f t="shared" si="49"/>
        <v>0003730445677</v>
      </c>
      <c r="B2683" s="37" t="s">
        <v>2144</v>
      </c>
      <c r="C2683" s="40" t="s">
        <v>597</v>
      </c>
      <c r="D2683" s="35">
        <v>45677</v>
      </c>
    </row>
    <row r="2684" spans="1:18" x14ac:dyDescent="0.3">
      <c r="A2684" s="57" t="str">
        <f t="shared" si="49"/>
        <v>0004640345677</v>
      </c>
      <c r="B2684" s="37" t="s">
        <v>1476</v>
      </c>
      <c r="C2684" s="40" t="s">
        <v>892</v>
      </c>
      <c r="D2684" s="35">
        <v>45677</v>
      </c>
    </row>
    <row r="2685" spans="1:18" x14ac:dyDescent="0.3">
      <c r="A2685" s="57" t="str">
        <f t="shared" si="49"/>
        <v>00054245677</v>
      </c>
      <c r="B2685" s="37" t="s">
        <v>1070</v>
      </c>
      <c r="C2685" s="40" t="s">
        <v>1955</v>
      </c>
      <c r="D2685" s="35">
        <v>45677</v>
      </c>
    </row>
    <row r="2686" spans="1:18" x14ac:dyDescent="0.3">
      <c r="A2686" s="57" t="str">
        <f t="shared" si="49"/>
        <v>0004710345677</v>
      </c>
      <c r="B2686" s="37" t="s">
        <v>1827</v>
      </c>
      <c r="C2686" s="40" t="s">
        <v>1511</v>
      </c>
      <c r="D2686" s="35">
        <v>45677</v>
      </c>
    </row>
    <row r="2687" spans="1:18" x14ac:dyDescent="0.3">
      <c r="A2687" s="57" t="str">
        <f t="shared" si="49"/>
        <v>000507-0345677</v>
      </c>
      <c r="B2687" s="37" t="s">
        <v>1240</v>
      </c>
      <c r="C2687" s="40" t="s">
        <v>1195</v>
      </c>
      <c r="D2687" s="35">
        <v>45677</v>
      </c>
    </row>
    <row r="2688" spans="1:18" x14ac:dyDescent="0.3">
      <c r="A2688" s="57" t="str">
        <f t="shared" si="49"/>
        <v>0003890245677</v>
      </c>
      <c r="B2688" s="37" t="s">
        <v>1449</v>
      </c>
      <c r="C2688" s="40" t="s">
        <v>689</v>
      </c>
      <c r="D2688" s="35">
        <v>45677</v>
      </c>
    </row>
    <row r="2689" spans="1:4" x14ac:dyDescent="0.3">
      <c r="A2689" s="57" t="str">
        <f t="shared" si="49"/>
        <v>0004790345677</v>
      </c>
      <c r="B2689" s="37" t="s">
        <v>2167</v>
      </c>
      <c r="C2689" s="40" t="s">
        <v>2168</v>
      </c>
      <c r="D2689" s="35">
        <v>45677</v>
      </c>
    </row>
    <row r="2690" spans="1:4" x14ac:dyDescent="0.3">
      <c r="A2690" s="57" t="str">
        <f t="shared" si="49"/>
        <v>0005490045677</v>
      </c>
      <c r="B2690" s="37" t="s">
        <v>2058</v>
      </c>
      <c r="C2690" s="40" t="s">
        <v>2059</v>
      </c>
      <c r="D2690" s="35">
        <v>45677</v>
      </c>
    </row>
    <row r="2691" spans="1:4" x14ac:dyDescent="0.3">
      <c r="A2691" s="57" t="str">
        <f t="shared" si="49"/>
        <v>00051145677</v>
      </c>
      <c r="B2691" s="37" t="s">
        <v>1314</v>
      </c>
      <c r="C2691" s="40" t="s">
        <v>1335</v>
      </c>
      <c r="D2691" s="35">
        <v>45677</v>
      </c>
    </row>
    <row r="2692" spans="1:4" x14ac:dyDescent="0.3">
      <c r="A2692" s="57" t="str">
        <f t="shared" si="49"/>
        <v>001000145684</v>
      </c>
      <c r="B2692" s="37" t="s">
        <v>161</v>
      </c>
      <c r="C2692" s="40" t="s">
        <v>43</v>
      </c>
      <c r="D2692" s="35">
        <v>45684</v>
      </c>
    </row>
    <row r="2693" spans="1:4" x14ac:dyDescent="0.3">
      <c r="A2693" s="57" t="str">
        <f t="shared" ref="A2693:A2745" si="50">+TRIM(B2693)&amp;D2693</f>
        <v>00046345684</v>
      </c>
      <c r="B2693" s="37" t="s">
        <v>936</v>
      </c>
      <c r="C2693" s="40" t="s">
        <v>935</v>
      </c>
      <c r="D2693" s="35">
        <v>45684</v>
      </c>
    </row>
    <row r="2694" spans="1:4" x14ac:dyDescent="0.3">
      <c r="A2694" s="57" t="str">
        <f t="shared" si="50"/>
        <v>00037545684</v>
      </c>
      <c r="B2694" s="37" t="s">
        <v>602</v>
      </c>
      <c r="C2694" s="40" t="s">
        <v>603</v>
      </c>
      <c r="D2694" s="35">
        <v>45684</v>
      </c>
    </row>
    <row r="2695" spans="1:4" x14ac:dyDescent="0.3">
      <c r="A2695" s="57" t="str">
        <f t="shared" si="50"/>
        <v>00038645684</v>
      </c>
      <c r="B2695" s="37" t="s">
        <v>680</v>
      </c>
      <c r="C2695" s="40" t="s">
        <v>678</v>
      </c>
      <c r="D2695" s="35">
        <v>45684</v>
      </c>
    </row>
    <row r="2696" spans="1:4" x14ac:dyDescent="0.3">
      <c r="A2696" s="57" t="str">
        <f t="shared" si="50"/>
        <v>00020445684</v>
      </c>
      <c r="B2696" s="37" t="s">
        <v>259</v>
      </c>
      <c r="C2696" s="40" t="s">
        <v>29</v>
      </c>
      <c r="D2696" s="35">
        <v>45684</v>
      </c>
    </row>
    <row r="2697" spans="1:4" x14ac:dyDescent="0.3">
      <c r="A2697" s="57" t="str">
        <f t="shared" si="50"/>
        <v>00000945684</v>
      </c>
      <c r="B2697" s="37" t="s">
        <v>302</v>
      </c>
      <c r="C2697" s="40" t="s">
        <v>23</v>
      </c>
      <c r="D2697" s="35">
        <v>45684</v>
      </c>
    </row>
    <row r="2698" spans="1:4" x14ac:dyDescent="0.3">
      <c r="A2698" s="57" t="str">
        <f t="shared" si="50"/>
        <v>00020745684</v>
      </c>
      <c r="B2698" s="37" t="s">
        <v>257</v>
      </c>
      <c r="C2698" s="40" t="s">
        <v>30</v>
      </c>
      <c r="D2698" s="35">
        <v>45684</v>
      </c>
    </row>
    <row r="2699" spans="1:4" x14ac:dyDescent="0.3">
      <c r="A2699" s="57" t="str">
        <f t="shared" si="50"/>
        <v>007001445684</v>
      </c>
      <c r="B2699" s="37" t="s">
        <v>141</v>
      </c>
      <c r="C2699" s="40" t="s">
        <v>309</v>
      </c>
      <c r="D2699" s="35">
        <v>45684</v>
      </c>
    </row>
    <row r="2700" spans="1:4" x14ac:dyDescent="0.3">
      <c r="A2700" s="57" t="str">
        <f t="shared" si="50"/>
        <v>00003345684</v>
      </c>
      <c r="B2700" s="37" t="s">
        <v>296</v>
      </c>
      <c r="C2700" s="40" t="s">
        <v>313</v>
      </c>
      <c r="D2700" s="35">
        <v>45684</v>
      </c>
    </row>
    <row r="2701" spans="1:4" x14ac:dyDescent="0.3">
      <c r="A2701" s="57" t="str">
        <f t="shared" si="50"/>
        <v>00019845684</v>
      </c>
      <c r="B2701" s="37" t="s">
        <v>268</v>
      </c>
      <c r="C2701" s="40" t="s">
        <v>312</v>
      </c>
      <c r="D2701" s="35">
        <v>45684</v>
      </c>
    </row>
    <row r="2702" spans="1:4" x14ac:dyDescent="0.3">
      <c r="A2702" s="57" t="str">
        <f t="shared" si="50"/>
        <v>00020045684</v>
      </c>
      <c r="B2702" s="37" t="s">
        <v>265</v>
      </c>
      <c r="C2702" s="40" t="s">
        <v>28</v>
      </c>
      <c r="D2702" s="35">
        <v>45684</v>
      </c>
    </row>
    <row r="2703" spans="1:4" x14ac:dyDescent="0.3">
      <c r="A2703" s="57" t="str">
        <f t="shared" si="50"/>
        <v>00020245684</v>
      </c>
      <c r="B2703" s="37" t="s">
        <v>262</v>
      </c>
      <c r="C2703" s="40" t="s">
        <v>75</v>
      </c>
      <c r="D2703" s="35">
        <v>45684</v>
      </c>
    </row>
    <row r="2704" spans="1:4" x14ac:dyDescent="0.3">
      <c r="A2704" s="57" t="str">
        <f t="shared" si="50"/>
        <v>00001845684</v>
      </c>
      <c r="B2704" s="37" t="s">
        <v>673</v>
      </c>
      <c r="C2704" s="40" t="s">
        <v>679</v>
      </c>
      <c r="D2704" s="35">
        <v>45684</v>
      </c>
    </row>
    <row r="2705" spans="1:18" x14ac:dyDescent="0.3">
      <c r="A2705" s="57" t="str">
        <f t="shared" si="50"/>
        <v>00045245684</v>
      </c>
      <c r="B2705" s="37" t="s">
        <v>815</v>
      </c>
      <c r="C2705" s="40" t="s">
        <v>800</v>
      </c>
      <c r="D2705" s="35">
        <v>45684</v>
      </c>
    </row>
    <row r="2706" spans="1:18" x14ac:dyDescent="0.3">
      <c r="A2706" s="57" t="str">
        <f t="shared" si="50"/>
        <v>00023645684</v>
      </c>
      <c r="B2706" s="37" t="s">
        <v>250</v>
      </c>
      <c r="C2706" s="40" t="s">
        <v>31</v>
      </c>
      <c r="D2706" s="35">
        <v>45684</v>
      </c>
    </row>
    <row r="2707" spans="1:18" x14ac:dyDescent="0.3">
      <c r="A2707" s="57" t="str">
        <f t="shared" si="50"/>
        <v>00047345684</v>
      </c>
      <c r="B2707" s="37" t="s">
        <v>864</v>
      </c>
      <c r="C2707" s="40" t="s">
        <v>850</v>
      </c>
      <c r="D2707" s="35">
        <v>45684</v>
      </c>
    </row>
    <row r="2708" spans="1:18" x14ac:dyDescent="0.3">
      <c r="A2708" s="57" t="str">
        <f t="shared" si="50"/>
        <v>00044745684</v>
      </c>
      <c r="B2708" s="37" t="s">
        <v>810</v>
      </c>
      <c r="C2708" s="40" t="s">
        <v>795</v>
      </c>
      <c r="D2708" s="35">
        <v>45684</v>
      </c>
    </row>
    <row r="2709" spans="1:18" x14ac:dyDescent="0.3">
      <c r="A2709" s="57" t="str">
        <f t="shared" si="50"/>
        <v>00047545684</v>
      </c>
      <c r="B2709" s="37" t="s">
        <v>866</v>
      </c>
      <c r="C2709" s="40" t="s">
        <v>918</v>
      </c>
      <c r="D2709" s="35">
        <v>45684</v>
      </c>
    </row>
    <row r="2710" spans="1:18" x14ac:dyDescent="0.3">
      <c r="A2710" s="57" t="str">
        <f t="shared" si="50"/>
        <v>00045145684</v>
      </c>
      <c r="B2710" s="37" t="s">
        <v>813</v>
      </c>
      <c r="C2710" s="40" t="s">
        <v>798</v>
      </c>
      <c r="D2710" s="35">
        <v>45684</v>
      </c>
    </row>
    <row r="2711" spans="1:18" x14ac:dyDescent="0.3">
      <c r="A2711" s="57" t="str">
        <f t="shared" si="50"/>
        <v>00047445684</v>
      </c>
      <c r="B2711" s="37" t="s">
        <v>865</v>
      </c>
      <c r="C2711" s="40" t="s">
        <v>851</v>
      </c>
      <c r="D2711" s="35">
        <v>45684</v>
      </c>
    </row>
    <row r="2712" spans="1:18" x14ac:dyDescent="0.3">
      <c r="A2712" s="57" t="str">
        <f t="shared" si="50"/>
        <v>00038245684</v>
      </c>
      <c r="B2712" s="37" t="s">
        <v>635</v>
      </c>
      <c r="C2712" s="40" t="s">
        <v>626</v>
      </c>
      <c r="D2712" s="35">
        <v>45684</v>
      </c>
    </row>
    <row r="2713" spans="1:18" ht="14.4" x14ac:dyDescent="0.3">
      <c r="A2713" s="57" t="str">
        <f t="shared" si="50"/>
        <v>004000245684</v>
      </c>
      <c r="B2713" s="37" t="s">
        <v>156</v>
      </c>
      <c r="C2713" s="40" t="s">
        <v>44</v>
      </c>
      <c r="D2713" s="35">
        <v>45684</v>
      </c>
      <c r="E2713" s="71">
        <v>400</v>
      </c>
      <c r="F2713" s="107">
        <f>VLOOKUP(B2713,Precios!$A$5:J26834,10,0)</f>
        <v>960.0139999999999</v>
      </c>
      <c r="G2713" s="107">
        <f>+E2713*F2713</f>
        <v>384005.6</v>
      </c>
      <c r="I2713" s="57" t="s">
        <v>1000</v>
      </c>
      <c r="J2713" s="57" t="s">
        <v>1109</v>
      </c>
      <c r="K2713" s="75"/>
      <c r="L2713" s="7" t="s">
        <v>2060</v>
      </c>
      <c r="M2713" s="7" t="s">
        <v>2061</v>
      </c>
      <c r="N2713" s="112">
        <v>30</v>
      </c>
      <c r="O2713" s="113">
        <f>+N2713+D2713</f>
        <v>45714</v>
      </c>
      <c r="P2713" s="117">
        <f>+WEEKDAY(O2713)</f>
        <v>4</v>
      </c>
      <c r="Q2713" s="116">
        <f>+IF(P2713&gt;5,WEEKNUM(O2713)+1,WEEKNUM(O2713))</f>
        <v>9</v>
      </c>
      <c r="R2713" s="116">
        <f>+YEAR(O2713)</f>
        <v>2025</v>
      </c>
    </row>
    <row r="2714" spans="1:18" x14ac:dyDescent="0.3">
      <c r="A2714" s="57" t="str">
        <f t="shared" si="50"/>
        <v>00041245684</v>
      </c>
      <c r="B2714" s="37" t="s">
        <v>735</v>
      </c>
      <c r="C2714" s="40" t="s">
        <v>754</v>
      </c>
      <c r="D2714" s="35">
        <v>45684</v>
      </c>
    </row>
    <row r="2715" spans="1:18" x14ac:dyDescent="0.3">
      <c r="A2715" s="57" t="str">
        <f t="shared" si="50"/>
        <v>00017345684</v>
      </c>
      <c r="B2715" s="37" t="s">
        <v>269</v>
      </c>
      <c r="C2715" s="40" t="s">
        <v>743</v>
      </c>
      <c r="D2715" s="35">
        <v>45684</v>
      </c>
    </row>
    <row r="2716" spans="1:18" x14ac:dyDescent="0.3">
      <c r="A2716" s="57" t="str">
        <f t="shared" si="50"/>
        <v>SW001845684</v>
      </c>
      <c r="B2716" s="37" t="s">
        <v>99</v>
      </c>
      <c r="C2716" s="40" t="s">
        <v>2206</v>
      </c>
      <c r="D2716" s="35">
        <v>45684</v>
      </c>
    </row>
    <row r="2717" spans="1:18" x14ac:dyDescent="0.3">
      <c r="A2717" s="57" t="str">
        <f t="shared" si="50"/>
        <v>PACK07645684</v>
      </c>
      <c r="B2717" s="37" t="s">
        <v>109</v>
      </c>
      <c r="C2717" s="40" t="s">
        <v>91</v>
      </c>
      <c r="D2717" s="35">
        <v>45684</v>
      </c>
    </row>
    <row r="2718" spans="1:18" x14ac:dyDescent="0.3">
      <c r="A2718" s="57" t="str">
        <f t="shared" si="50"/>
        <v>30301000000145684</v>
      </c>
      <c r="B2718" s="37" t="s">
        <v>667</v>
      </c>
      <c r="C2718" s="40" t="s">
        <v>656</v>
      </c>
      <c r="D2718" s="35">
        <v>45684</v>
      </c>
    </row>
    <row r="2719" spans="1:18" x14ac:dyDescent="0.3">
      <c r="A2719" s="57" t="str">
        <f t="shared" si="50"/>
        <v>00001145684</v>
      </c>
      <c r="B2719" s="37" t="s">
        <v>301</v>
      </c>
      <c r="C2719" s="40" t="s">
        <v>605</v>
      </c>
      <c r="D2719" s="35">
        <v>45684</v>
      </c>
    </row>
    <row r="2720" spans="1:18" x14ac:dyDescent="0.3">
      <c r="A2720" s="57" t="str">
        <f t="shared" si="50"/>
        <v>003200245684</v>
      </c>
      <c r="B2720" s="37" t="s">
        <v>158</v>
      </c>
      <c r="C2720" s="40" t="s">
        <v>70</v>
      </c>
      <c r="D2720" s="35">
        <v>45684</v>
      </c>
    </row>
    <row r="2721" spans="1:4" x14ac:dyDescent="0.3">
      <c r="A2721" s="57" t="str">
        <f t="shared" si="50"/>
        <v>00027245684</v>
      </c>
      <c r="B2721" s="37" t="s">
        <v>239</v>
      </c>
      <c r="C2721" s="40" t="s">
        <v>32</v>
      </c>
      <c r="D2721" s="35">
        <v>45684</v>
      </c>
    </row>
    <row r="2722" spans="1:4" x14ac:dyDescent="0.3">
      <c r="A2722" s="57" t="str">
        <f t="shared" si="50"/>
        <v>00042445684</v>
      </c>
      <c r="B2722" s="37" t="s">
        <v>765</v>
      </c>
      <c r="C2722" s="40" t="s">
        <v>760</v>
      </c>
      <c r="D2722" s="35">
        <v>45684</v>
      </c>
    </row>
    <row r="2723" spans="1:4" x14ac:dyDescent="0.3">
      <c r="A2723" s="57" t="str">
        <f t="shared" si="50"/>
        <v>006001745684</v>
      </c>
      <c r="B2723" s="37" t="s">
        <v>146</v>
      </c>
      <c r="C2723" s="40" t="s">
        <v>88</v>
      </c>
      <c r="D2723" s="35">
        <v>45684</v>
      </c>
    </row>
    <row r="2724" spans="1:4" x14ac:dyDescent="0.3">
      <c r="A2724" s="57" t="str">
        <f t="shared" si="50"/>
        <v>00043045684</v>
      </c>
      <c r="B2724" s="37" t="s">
        <v>771</v>
      </c>
      <c r="C2724" s="40" t="s">
        <v>768</v>
      </c>
      <c r="D2724" s="35">
        <v>45684</v>
      </c>
    </row>
    <row r="2725" spans="1:4" x14ac:dyDescent="0.3">
      <c r="A2725" s="57" t="str">
        <f t="shared" si="50"/>
        <v>006001645684</v>
      </c>
      <c r="B2725" s="37" t="s">
        <v>148</v>
      </c>
      <c r="C2725" s="40" t="s">
        <v>586</v>
      </c>
      <c r="D2725" s="35">
        <v>45684</v>
      </c>
    </row>
    <row r="2726" spans="1:4" x14ac:dyDescent="0.3">
      <c r="A2726" s="57" t="str">
        <f t="shared" si="50"/>
        <v>00038845684</v>
      </c>
      <c r="B2726" s="37" t="s">
        <v>683</v>
      </c>
      <c r="C2726" s="40" t="s">
        <v>688</v>
      </c>
      <c r="D2726" s="35">
        <v>45684</v>
      </c>
    </row>
    <row r="2727" spans="1:4" x14ac:dyDescent="0.3">
      <c r="A2727" s="57" t="str">
        <f t="shared" si="50"/>
        <v>011012045684</v>
      </c>
      <c r="B2727" s="37" t="s">
        <v>132</v>
      </c>
      <c r="C2727" s="40" t="s">
        <v>59</v>
      </c>
      <c r="D2727" s="35">
        <v>45684</v>
      </c>
    </row>
    <row r="2728" spans="1:4" x14ac:dyDescent="0.3">
      <c r="A2728" s="57" t="str">
        <f t="shared" si="50"/>
        <v>00012745684</v>
      </c>
      <c r="B2728" s="37" t="s">
        <v>275</v>
      </c>
      <c r="C2728" s="40" t="s">
        <v>1339</v>
      </c>
      <c r="D2728" s="35">
        <v>45684</v>
      </c>
    </row>
    <row r="2729" spans="1:4" x14ac:dyDescent="0.3">
      <c r="A2729" s="57" t="str">
        <f t="shared" si="50"/>
        <v>00042845684</v>
      </c>
      <c r="B2729" s="37" t="s">
        <v>767</v>
      </c>
      <c r="C2729" s="40" t="s">
        <v>762</v>
      </c>
      <c r="D2729" s="35">
        <v>45684</v>
      </c>
    </row>
    <row r="2730" spans="1:4" x14ac:dyDescent="0.3">
      <c r="A2730" s="57" t="str">
        <f t="shared" si="50"/>
        <v>00042745684</v>
      </c>
      <c r="B2730" s="37" t="s">
        <v>780</v>
      </c>
      <c r="C2730" s="40" t="s">
        <v>792</v>
      </c>
      <c r="D2730" s="35">
        <v>45684</v>
      </c>
    </row>
    <row r="2731" spans="1:4" x14ac:dyDescent="0.3">
      <c r="A2731" s="57" t="str">
        <f t="shared" si="50"/>
        <v>00042645684</v>
      </c>
      <c r="B2731" s="37" t="s">
        <v>766</v>
      </c>
      <c r="C2731" s="40" t="s">
        <v>761</v>
      </c>
      <c r="D2731" s="35">
        <v>45684</v>
      </c>
    </row>
    <row r="2732" spans="1:4" x14ac:dyDescent="0.3">
      <c r="A2732" s="57" t="str">
        <f t="shared" si="50"/>
        <v>00042945684</v>
      </c>
      <c r="B2732" s="37" t="s">
        <v>782</v>
      </c>
      <c r="C2732" s="40" t="s">
        <v>793</v>
      </c>
      <c r="D2732" s="35">
        <v>45684</v>
      </c>
    </row>
    <row r="2733" spans="1:4" x14ac:dyDescent="0.3">
      <c r="A2733" s="57" t="str">
        <f t="shared" si="50"/>
        <v>00011345684</v>
      </c>
      <c r="B2733" s="37" t="s">
        <v>280</v>
      </c>
      <c r="C2733" s="40" t="s">
        <v>26</v>
      </c>
      <c r="D2733" s="35">
        <v>45684</v>
      </c>
    </row>
    <row r="2734" spans="1:4" x14ac:dyDescent="0.3">
      <c r="A2734" s="57" t="str">
        <f t="shared" si="50"/>
        <v>007001045684</v>
      </c>
      <c r="B2734" s="37" t="s">
        <v>143</v>
      </c>
      <c r="C2734" s="40" t="s">
        <v>50</v>
      </c>
      <c r="D2734" s="35">
        <v>45684</v>
      </c>
    </row>
    <row r="2735" spans="1:4" x14ac:dyDescent="0.3">
      <c r="A2735" s="57" t="str">
        <f t="shared" si="50"/>
        <v>00046145684</v>
      </c>
      <c r="B2735" s="37" t="s">
        <v>856</v>
      </c>
      <c r="C2735" s="40" t="s">
        <v>842</v>
      </c>
      <c r="D2735" s="35">
        <v>45684</v>
      </c>
    </row>
    <row r="2736" spans="1:4" x14ac:dyDescent="0.3">
      <c r="A2736" s="57" t="str">
        <f t="shared" si="50"/>
        <v>007000545684</v>
      </c>
      <c r="B2736" s="37" t="s">
        <v>897</v>
      </c>
      <c r="C2736" s="40" t="s">
        <v>1420</v>
      </c>
      <c r="D2736" s="35">
        <v>45684</v>
      </c>
    </row>
    <row r="2737" spans="1:4" x14ac:dyDescent="0.3">
      <c r="A2737" s="57" t="str">
        <f t="shared" si="50"/>
        <v>00020945684</v>
      </c>
      <c r="B2737" s="37" t="s">
        <v>256</v>
      </c>
      <c r="C2737" s="40" t="s">
        <v>255</v>
      </c>
      <c r="D2737" s="35">
        <v>45684</v>
      </c>
    </row>
    <row r="2738" spans="1:4" x14ac:dyDescent="0.3">
      <c r="A2738" s="57" t="str">
        <f t="shared" si="50"/>
        <v>00035245684</v>
      </c>
      <c r="B2738" s="37" t="s">
        <v>178</v>
      </c>
      <c r="C2738" s="40" t="s">
        <v>351</v>
      </c>
      <c r="D2738" s="35">
        <v>45684</v>
      </c>
    </row>
    <row r="2739" spans="1:4" x14ac:dyDescent="0.3">
      <c r="A2739" s="57" t="str">
        <f t="shared" si="50"/>
        <v>00034045684</v>
      </c>
      <c r="B2739" s="37" t="s">
        <v>189</v>
      </c>
      <c r="C2739" s="40" t="s">
        <v>57</v>
      </c>
      <c r="D2739" s="35">
        <v>45684</v>
      </c>
    </row>
    <row r="2740" spans="1:4" x14ac:dyDescent="0.3">
      <c r="A2740" s="57" t="str">
        <f t="shared" si="50"/>
        <v>00017045684</v>
      </c>
      <c r="B2740" s="37" t="s">
        <v>273</v>
      </c>
      <c r="C2740" s="40" t="s">
        <v>27</v>
      </c>
      <c r="D2740" s="35">
        <v>45684</v>
      </c>
    </row>
    <row r="2741" spans="1:4" x14ac:dyDescent="0.3">
      <c r="A2741" s="57" t="str">
        <f t="shared" si="50"/>
        <v>00040345684</v>
      </c>
      <c r="B2741" s="37" t="s">
        <v>716</v>
      </c>
      <c r="C2741" s="40" t="s">
        <v>732</v>
      </c>
      <c r="D2741" s="35">
        <v>45684</v>
      </c>
    </row>
    <row r="2742" spans="1:4" x14ac:dyDescent="0.3">
      <c r="A2742" s="57" t="str">
        <f t="shared" si="50"/>
        <v>011005445684</v>
      </c>
      <c r="B2742" s="37" t="s">
        <v>134</v>
      </c>
      <c r="C2742" s="40" t="s">
        <v>441</v>
      </c>
      <c r="D2742" s="35">
        <v>45684</v>
      </c>
    </row>
    <row r="2743" spans="1:4" x14ac:dyDescent="0.3">
      <c r="A2743" s="57" t="str">
        <f t="shared" si="50"/>
        <v>00040845684</v>
      </c>
      <c r="B2743" s="37" t="s">
        <v>747</v>
      </c>
      <c r="C2743" s="40" t="s">
        <v>736</v>
      </c>
      <c r="D2743" s="35">
        <v>45684</v>
      </c>
    </row>
    <row r="2744" spans="1:4" x14ac:dyDescent="0.3">
      <c r="A2744" s="57" t="str">
        <f t="shared" si="50"/>
        <v>0000245684</v>
      </c>
      <c r="B2744" s="37" t="s">
        <v>692</v>
      </c>
      <c r="C2744" s="40" t="s">
        <v>693</v>
      </c>
      <c r="D2744" s="35">
        <v>45684</v>
      </c>
    </row>
    <row r="2745" spans="1:4" x14ac:dyDescent="0.3">
      <c r="A2745" s="57" t="str">
        <f t="shared" si="50"/>
        <v>00023845684</v>
      </c>
      <c r="B2745" s="37" t="s">
        <v>249</v>
      </c>
      <c r="C2745" s="40" t="s">
        <v>78</v>
      </c>
      <c r="D2745" s="35">
        <v>45684</v>
      </c>
    </row>
    <row r="2746" spans="1:4" x14ac:dyDescent="0.3">
      <c r="A2746" s="57" t="str">
        <f t="shared" ref="A2746:A2809" si="51">+TRIM(B2746)&amp;D2746</f>
        <v>00034345684</v>
      </c>
      <c r="B2746" s="37" t="s">
        <v>187</v>
      </c>
      <c r="C2746" s="40" t="s">
        <v>34</v>
      </c>
      <c r="D2746" s="35">
        <v>45684</v>
      </c>
    </row>
    <row r="2747" spans="1:4" x14ac:dyDescent="0.3">
      <c r="A2747" s="57" t="str">
        <f t="shared" si="51"/>
        <v>00034445684</v>
      </c>
      <c r="B2747" s="37" t="s">
        <v>186</v>
      </c>
      <c r="C2747" s="40" t="s">
        <v>347</v>
      </c>
      <c r="D2747" s="35">
        <v>45684</v>
      </c>
    </row>
    <row r="2748" spans="1:4" x14ac:dyDescent="0.3">
      <c r="A2748" s="57" t="str">
        <f t="shared" si="51"/>
        <v>00035545684</v>
      </c>
      <c r="B2748" s="37" t="s">
        <v>176</v>
      </c>
      <c r="C2748" s="40" t="s">
        <v>38</v>
      </c>
      <c r="D2748" s="35">
        <v>45684</v>
      </c>
    </row>
    <row r="2749" spans="1:4" x14ac:dyDescent="0.3">
      <c r="A2749" s="57" t="str">
        <f t="shared" si="51"/>
        <v>00036545684</v>
      </c>
      <c r="B2749" s="37" t="s">
        <v>320</v>
      </c>
      <c r="C2749" s="40" t="s">
        <v>354</v>
      </c>
      <c r="D2749" s="35">
        <v>45684</v>
      </c>
    </row>
    <row r="2750" spans="1:4" x14ac:dyDescent="0.3">
      <c r="A2750" s="57" t="str">
        <f t="shared" si="51"/>
        <v>004001845684</v>
      </c>
      <c r="B2750" s="37" t="s">
        <v>152</v>
      </c>
      <c r="C2750" s="40" t="s">
        <v>58</v>
      </c>
      <c r="D2750" s="35">
        <v>45684</v>
      </c>
    </row>
    <row r="2751" spans="1:4" x14ac:dyDescent="0.3">
      <c r="A2751" s="57" t="str">
        <f t="shared" si="51"/>
        <v>004000545684</v>
      </c>
      <c r="B2751" s="37" t="s">
        <v>155</v>
      </c>
      <c r="C2751" s="40" t="s">
        <v>45</v>
      </c>
      <c r="D2751" s="35">
        <v>45684</v>
      </c>
    </row>
    <row r="2752" spans="1:4" x14ac:dyDescent="0.3">
      <c r="A2752" s="57" t="str">
        <f t="shared" si="51"/>
        <v>004000645684</v>
      </c>
      <c r="B2752" s="37" t="s">
        <v>658</v>
      </c>
      <c r="C2752" s="40" t="s">
        <v>647</v>
      </c>
      <c r="D2752" s="35">
        <v>45684</v>
      </c>
    </row>
    <row r="2753" spans="1:18" x14ac:dyDescent="0.3">
      <c r="A2753" s="57" t="str">
        <f t="shared" si="51"/>
        <v>004001045684</v>
      </c>
      <c r="B2753" s="37" t="s">
        <v>659</v>
      </c>
      <c r="C2753" s="40" t="s">
        <v>671</v>
      </c>
      <c r="D2753" s="35">
        <v>45684</v>
      </c>
    </row>
    <row r="2754" spans="1:18" x14ac:dyDescent="0.3">
      <c r="A2754" s="57" t="str">
        <f t="shared" si="51"/>
        <v>004001145684</v>
      </c>
      <c r="B2754" s="37" t="s">
        <v>660</v>
      </c>
      <c r="C2754" s="40" t="s">
        <v>649</v>
      </c>
      <c r="D2754" s="35">
        <v>45684</v>
      </c>
    </row>
    <row r="2755" spans="1:18" x14ac:dyDescent="0.3">
      <c r="A2755" s="57" t="str">
        <f t="shared" si="51"/>
        <v>00034545684</v>
      </c>
      <c r="B2755" s="37" t="s">
        <v>185</v>
      </c>
      <c r="C2755" s="40" t="s">
        <v>888</v>
      </c>
      <c r="D2755" s="35">
        <v>45684</v>
      </c>
    </row>
    <row r="2756" spans="1:18" x14ac:dyDescent="0.3">
      <c r="A2756" s="57" t="str">
        <f t="shared" si="51"/>
        <v>004000145684</v>
      </c>
      <c r="B2756" s="37" t="s">
        <v>828</v>
      </c>
      <c r="C2756" s="40" t="s">
        <v>852</v>
      </c>
      <c r="D2756" s="35">
        <v>45684</v>
      </c>
    </row>
    <row r="2757" spans="1:18" x14ac:dyDescent="0.3">
      <c r="A2757" s="57" t="str">
        <f t="shared" si="51"/>
        <v>004000445684</v>
      </c>
      <c r="B2757" s="37" t="s">
        <v>657</v>
      </c>
      <c r="C2757" s="40" t="s">
        <v>646</v>
      </c>
      <c r="D2757" s="35">
        <v>45684</v>
      </c>
    </row>
    <row r="2758" spans="1:18" x14ac:dyDescent="0.3">
      <c r="A2758" s="57" t="str">
        <f t="shared" si="51"/>
        <v>00047745684</v>
      </c>
      <c r="B2758" s="37" t="s">
        <v>904</v>
      </c>
      <c r="C2758" s="40" t="s">
        <v>893</v>
      </c>
      <c r="D2758" s="35">
        <v>45684</v>
      </c>
    </row>
    <row r="2759" spans="1:18" x14ac:dyDescent="0.3">
      <c r="A2759" s="57" t="str">
        <f t="shared" si="51"/>
        <v>00042045684</v>
      </c>
      <c r="B2759" s="37" t="s">
        <v>752</v>
      </c>
      <c r="C2759" s="40" t="s">
        <v>755</v>
      </c>
      <c r="D2759" s="35">
        <v>45684</v>
      </c>
    </row>
    <row r="2760" spans="1:18" ht="14.4" x14ac:dyDescent="0.3">
      <c r="A2760" s="57" t="str">
        <f t="shared" si="51"/>
        <v>004000745684</v>
      </c>
      <c r="B2760" s="37" t="s">
        <v>153</v>
      </c>
      <c r="C2760" s="40" t="s">
        <v>46</v>
      </c>
      <c r="D2760" s="35">
        <v>45684</v>
      </c>
      <c r="E2760" s="71">
        <v>1000</v>
      </c>
      <c r="F2760" s="107">
        <f>VLOOKUP(B2760,Precios!$A$5:J26882,10,0)</f>
        <v>320.04500000000002</v>
      </c>
      <c r="G2760" s="107">
        <f>+E2760*F2760</f>
        <v>320045</v>
      </c>
      <c r="I2760" s="57" t="s">
        <v>1000</v>
      </c>
      <c r="J2760" s="57" t="s">
        <v>1109</v>
      </c>
      <c r="K2760" s="75"/>
      <c r="L2760" s="7" t="s">
        <v>2060</v>
      </c>
      <c r="M2760" s="7" t="s">
        <v>2061</v>
      </c>
      <c r="N2760" s="112">
        <v>30</v>
      </c>
      <c r="O2760" s="113">
        <f>+N2760+D2760</f>
        <v>45714</v>
      </c>
      <c r="P2760" s="117">
        <f>+WEEKDAY(O2760)</f>
        <v>4</v>
      </c>
      <c r="Q2760" s="116">
        <f>+IF(P2760&gt;5,WEEKNUM(O2760)+1,WEEKNUM(O2760))</f>
        <v>9</v>
      </c>
      <c r="R2760" s="116">
        <f>+YEAR(O2760)</f>
        <v>2025</v>
      </c>
    </row>
    <row r="2761" spans="1:18" x14ac:dyDescent="0.3">
      <c r="A2761" s="57" t="str">
        <f t="shared" si="51"/>
        <v>00037245684</v>
      </c>
      <c r="B2761" s="37" t="s">
        <v>599</v>
      </c>
      <c r="C2761" s="40" t="s">
        <v>982</v>
      </c>
      <c r="D2761" s="35">
        <v>45684</v>
      </c>
    </row>
    <row r="2762" spans="1:18" x14ac:dyDescent="0.3">
      <c r="A2762" s="57" t="str">
        <f t="shared" si="51"/>
        <v>00046245684</v>
      </c>
      <c r="B2762" s="37" t="s">
        <v>895</v>
      </c>
      <c r="C2762" s="40" t="s">
        <v>983</v>
      </c>
      <c r="D2762" s="35">
        <v>45684</v>
      </c>
    </row>
    <row r="2763" spans="1:18" x14ac:dyDescent="0.3">
      <c r="A2763" s="57" t="str">
        <f t="shared" si="51"/>
        <v>00027345684</v>
      </c>
      <c r="B2763" s="37" t="s">
        <v>238</v>
      </c>
      <c r="C2763" s="40" t="s">
        <v>82</v>
      </c>
      <c r="D2763" s="35">
        <v>45684</v>
      </c>
    </row>
    <row r="2764" spans="1:18" x14ac:dyDescent="0.3">
      <c r="A2764" s="57" t="str">
        <f t="shared" si="51"/>
        <v>00017245684</v>
      </c>
      <c r="B2764" s="37" t="s">
        <v>270</v>
      </c>
      <c r="C2764" s="40" t="s">
        <v>315</v>
      </c>
      <c r="D2764" s="35">
        <v>45684</v>
      </c>
    </row>
    <row r="2765" spans="1:18" x14ac:dyDescent="0.3">
      <c r="A2765" s="57" t="str">
        <f t="shared" si="51"/>
        <v>009003045684</v>
      </c>
      <c r="B2765" s="37" t="s">
        <v>137</v>
      </c>
      <c r="C2765" s="40" t="s">
        <v>52</v>
      </c>
      <c r="D2765" s="35">
        <v>45684</v>
      </c>
    </row>
    <row r="2766" spans="1:18" x14ac:dyDescent="0.3">
      <c r="A2766" s="57" t="str">
        <f t="shared" si="51"/>
        <v>009000645684</v>
      </c>
      <c r="B2766" s="37" t="s">
        <v>139</v>
      </c>
      <c r="C2766" s="40" t="s">
        <v>51</v>
      </c>
      <c r="D2766" s="35">
        <v>45684</v>
      </c>
    </row>
    <row r="2767" spans="1:18" x14ac:dyDescent="0.3">
      <c r="A2767" s="57" t="str">
        <f t="shared" si="51"/>
        <v>009002645684</v>
      </c>
      <c r="B2767" s="37" t="s">
        <v>666</v>
      </c>
      <c r="C2767" s="40" t="s">
        <v>672</v>
      </c>
      <c r="D2767" s="35">
        <v>45684</v>
      </c>
    </row>
    <row r="2768" spans="1:18" x14ac:dyDescent="0.3">
      <c r="A2768" s="57" t="str">
        <f t="shared" si="51"/>
        <v>005000945684</v>
      </c>
      <c r="B2768" s="37" t="s">
        <v>379</v>
      </c>
      <c r="C2768" s="40" t="s">
        <v>355</v>
      </c>
      <c r="D2768" s="35">
        <v>45684</v>
      </c>
    </row>
    <row r="2769" spans="1:4" x14ac:dyDescent="0.3">
      <c r="A2769" s="57" t="str">
        <f t="shared" si="51"/>
        <v>009000345684</v>
      </c>
      <c r="B2769" s="37" t="s">
        <v>638</v>
      </c>
      <c r="C2769" s="40" t="s">
        <v>1202</v>
      </c>
      <c r="D2769" s="35">
        <v>45684</v>
      </c>
    </row>
    <row r="2770" spans="1:4" x14ac:dyDescent="0.3">
      <c r="A2770" s="57" t="str">
        <f t="shared" si="51"/>
        <v>0005270145684</v>
      </c>
      <c r="B2770" s="37" t="s">
        <v>1257</v>
      </c>
      <c r="C2770" s="40" t="s">
        <v>1258</v>
      </c>
      <c r="D2770" s="35">
        <v>45684</v>
      </c>
    </row>
    <row r="2771" spans="1:4" x14ac:dyDescent="0.3">
      <c r="A2771" s="57" t="str">
        <f t="shared" si="51"/>
        <v>00049645684</v>
      </c>
      <c r="B2771" s="37" t="s">
        <v>971</v>
      </c>
      <c r="C2771" s="40" t="s">
        <v>969</v>
      </c>
      <c r="D2771" s="35">
        <v>45684</v>
      </c>
    </row>
    <row r="2772" spans="1:4" x14ac:dyDescent="0.3">
      <c r="A2772" s="57" t="str">
        <f t="shared" si="51"/>
        <v>00053045684</v>
      </c>
      <c r="B2772" s="37" t="s">
        <v>1206</v>
      </c>
      <c r="C2772" s="40" t="s">
        <v>1207</v>
      </c>
      <c r="D2772" s="35">
        <v>45684</v>
      </c>
    </row>
    <row r="2773" spans="1:4" x14ac:dyDescent="0.3">
      <c r="A2773" s="57" t="str">
        <f t="shared" si="51"/>
        <v>0004520345684</v>
      </c>
      <c r="B2773" s="37" t="s">
        <v>1253</v>
      </c>
      <c r="C2773" s="40" t="s">
        <v>990</v>
      </c>
      <c r="D2773" s="35">
        <v>45684</v>
      </c>
    </row>
    <row r="2774" spans="1:4" x14ac:dyDescent="0.3">
      <c r="A2774" s="57" t="str">
        <f t="shared" si="51"/>
        <v>0004790245684</v>
      </c>
      <c r="B2774" s="37" t="s">
        <v>1288</v>
      </c>
      <c r="C2774" s="40" t="s">
        <v>878</v>
      </c>
      <c r="D2774" s="35">
        <v>45684</v>
      </c>
    </row>
    <row r="2775" spans="1:4" x14ac:dyDescent="0.3">
      <c r="A2775" s="57" t="str">
        <f t="shared" si="51"/>
        <v>00052445684</v>
      </c>
      <c r="B2775" s="37" t="s">
        <v>997</v>
      </c>
      <c r="C2775" s="40" t="s">
        <v>998</v>
      </c>
      <c r="D2775" s="35">
        <v>45684</v>
      </c>
    </row>
    <row r="2776" spans="1:4" x14ac:dyDescent="0.3">
      <c r="A2776" s="57" t="str">
        <f t="shared" si="51"/>
        <v>00043445684</v>
      </c>
      <c r="B2776" s="37" t="s">
        <v>1018</v>
      </c>
      <c r="C2776" s="40" t="s">
        <v>1019</v>
      </c>
      <c r="D2776" s="35">
        <v>45684</v>
      </c>
    </row>
    <row r="2777" spans="1:4" x14ac:dyDescent="0.3">
      <c r="A2777" s="57" t="str">
        <f t="shared" si="51"/>
        <v>00001045684</v>
      </c>
      <c r="B2777" s="37" t="s">
        <v>1004</v>
      </c>
      <c r="C2777" s="40" t="s">
        <v>1498</v>
      </c>
      <c r="D2777" s="35">
        <v>45684</v>
      </c>
    </row>
    <row r="2778" spans="1:4" x14ac:dyDescent="0.3">
      <c r="A2778" s="57" t="str">
        <f t="shared" si="51"/>
        <v>0003600345684</v>
      </c>
      <c r="B2778" s="37" t="s">
        <v>1499</v>
      </c>
      <c r="C2778" s="40" t="s">
        <v>87</v>
      </c>
      <c r="D2778" s="35">
        <v>45684</v>
      </c>
    </row>
    <row r="2779" spans="1:4" x14ac:dyDescent="0.3">
      <c r="A2779" s="57" t="str">
        <f t="shared" si="51"/>
        <v>0003610245684</v>
      </c>
      <c r="B2779" s="37" t="s">
        <v>1501</v>
      </c>
      <c r="C2779" s="40" t="s">
        <v>40</v>
      </c>
      <c r="D2779" s="35">
        <v>45684</v>
      </c>
    </row>
    <row r="2780" spans="1:4" x14ac:dyDescent="0.3">
      <c r="A2780" s="57" t="str">
        <f t="shared" si="51"/>
        <v>10008745684</v>
      </c>
      <c r="B2780" s="37" t="s">
        <v>1022</v>
      </c>
      <c r="C2780" s="40" t="s">
        <v>1503</v>
      </c>
      <c r="D2780" s="35">
        <v>45684</v>
      </c>
    </row>
    <row r="2781" spans="1:4" x14ac:dyDescent="0.3">
      <c r="A2781" s="57" t="str">
        <f t="shared" si="51"/>
        <v>0003620245684</v>
      </c>
      <c r="B2781" s="37" t="s">
        <v>1504</v>
      </c>
      <c r="C2781" s="336" t="s">
        <v>41</v>
      </c>
      <c r="D2781" s="35">
        <v>45684</v>
      </c>
    </row>
    <row r="2782" spans="1:4" x14ac:dyDescent="0.3">
      <c r="A2782" s="57" t="str">
        <f t="shared" si="51"/>
        <v>PACK0680345684</v>
      </c>
      <c r="B2782" s="37" t="s">
        <v>1479</v>
      </c>
      <c r="C2782" s="40" t="s">
        <v>89</v>
      </c>
      <c r="D2782" s="35">
        <v>45684</v>
      </c>
    </row>
    <row r="2783" spans="1:4" x14ac:dyDescent="0.3">
      <c r="A2783" s="57" t="str">
        <f t="shared" si="51"/>
        <v>0004230145684</v>
      </c>
      <c r="B2783" s="37" t="s">
        <v>1473</v>
      </c>
      <c r="C2783" s="40" t="s">
        <v>769</v>
      </c>
      <c r="D2783" s="35">
        <v>45684</v>
      </c>
    </row>
    <row r="2784" spans="1:4" x14ac:dyDescent="0.3">
      <c r="A2784" s="57" t="str">
        <f t="shared" si="51"/>
        <v>0003150245684</v>
      </c>
      <c r="B2784" s="37" t="s">
        <v>1513</v>
      </c>
      <c r="C2784" s="40" t="s">
        <v>83</v>
      </c>
      <c r="D2784" s="35">
        <v>45684</v>
      </c>
    </row>
    <row r="2785" spans="1:4" x14ac:dyDescent="0.3">
      <c r="A2785" s="57" t="str">
        <f t="shared" si="51"/>
        <v>0003160245684</v>
      </c>
      <c r="B2785" s="37" t="s">
        <v>1514</v>
      </c>
      <c r="C2785" s="40" t="s">
        <v>84</v>
      </c>
      <c r="D2785" s="35">
        <v>45684</v>
      </c>
    </row>
    <row r="2786" spans="1:4" x14ac:dyDescent="0.3">
      <c r="A2786" s="57" t="str">
        <f t="shared" si="51"/>
        <v>PACK0670345684</v>
      </c>
      <c r="B2786" s="37" t="s">
        <v>1480</v>
      </c>
      <c r="C2786" s="40" t="s">
        <v>113</v>
      </c>
      <c r="D2786" s="35">
        <v>45684</v>
      </c>
    </row>
    <row r="2787" spans="1:4" x14ac:dyDescent="0.3">
      <c r="A2787" s="57" t="str">
        <f t="shared" si="51"/>
        <v>0002780145684</v>
      </c>
      <c r="B2787" s="37" t="s">
        <v>1472</v>
      </c>
      <c r="C2787" s="40" t="s">
        <v>69</v>
      </c>
      <c r="D2787" s="35">
        <v>45684</v>
      </c>
    </row>
    <row r="2788" spans="1:4" x14ac:dyDescent="0.3">
      <c r="A2788" s="57" t="str">
        <f t="shared" si="51"/>
        <v>0002760145684</v>
      </c>
      <c r="B2788" s="37" t="s">
        <v>1471</v>
      </c>
      <c r="C2788" s="40" t="s">
        <v>67</v>
      </c>
      <c r="D2788" s="35">
        <v>45684</v>
      </c>
    </row>
    <row r="2789" spans="1:4" x14ac:dyDescent="0.3">
      <c r="A2789" s="57" t="str">
        <f t="shared" si="51"/>
        <v>0002790145684</v>
      </c>
      <c r="B2789" s="37" t="s">
        <v>1470</v>
      </c>
      <c r="C2789" s="40" t="s">
        <v>62</v>
      </c>
      <c r="D2789" s="35">
        <v>45684</v>
      </c>
    </row>
    <row r="2790" spans="1:4" x14ac:dyDescent="0.3">
      <c r="A2790" s="57" t="str">
        <f t="shared" si="51"/>
        <v>0011008945684</v>
      </c>
      <c r="B2790" s="37" t="s">
        <v>966</v>
      </c>
      <c r="C2790" s="40" t="s">
        <v>1828</v>
      </c>
      <c r="D2790" s="35">
        <v>45684</v>
      </c>
    </row>
    <row r="2791" spans="1:4" x14ac:dyDescent="0.3">
      <c r="A2791" s="57" t="str">
        <f t="shared" si="51"/>
        <v>0003630245684</v>
      </c>
      <c r="B2791" s="37" t="s">
        <v>1512</v>
      </c>
      <c r="C2791" s="40" t="s">
        <v>42</v>
      </c>
      <c r="D2791" s="35">
        <v>45684</v>
      </c>
    </row>
    <row r="2792" spans="1:4" x14ac:dyDescent="0.3">
      <c r="A2792" s="57" t="str">
        <f t="shared" si="51"/>
        <v>0004720345684</v>
      </c>
      <c r="B2792" s="37" t="s">
        <v>1336</v>
      </c>
      <c r="C2792" s="40" t="s">
        <v>1848</v>
      </c>
      <c r="D2792" s="35">
        <v>45684</v>
      </c>
    </row>
    <row r="2793" spans="1:4" x14ac:dyDescent="0.3">
      <c r="A2793" s="57" t="str">
        <f t="shared" si="51"/>
        <v>00054445684</v>
      </c>
      <c r="B2793" s="37" t="s">
        <v>1956</v>
      </c>
      <c r="C2793" s="40" t="s">
        <v>1957</v>
      </c>
      <c r="D2793" s="35">
        <v>45684</v>
      </c>
    </row>
    <row r="2794" spans="1:4" x14ac:dyDescent="0.3">
      <c r="A2794" s="57" t="str">
        <f t="shared" si="51"/>
        <v>00050045684</v>
      </c>
      <c r="B2794" s="37" t="s">
        <v>975</v>
      </c>
      <c r="C2794" s="40" t="s">
        <v>1413</v>
      </c>
      <c r="D2794" s="35">
        <v>45684</v>
      </c>
    </row>
    <row r="2795" spans="1:4" x14ac:dyDescent="0.3">
      <c r="A2795" s="57" t="str">
        <f t="shared" si="51"/>
        <v>00050145684</v>
      </c>
      <c r="B2795" s="37" t="s">
        <v>980</v>
      </c>
      <c r="C2795" s="40" t="s">
        <v>2151</v>
      </c>
      <c r="D2795" s="35">
        <v>45684</v>
      </c>
    </row>
    <row r="2796" spans="1:4" x14ac:dyDescent="0.3">
      <c r="A2796" s="57" t="str">
        <f t="shared" si="51"/>
        <v>0003910345684</v>
      </c>
      <c r="B2796" s="37" t="s">
        <v>1296</v>
      </c>
      <c r="C2796" s="40" t="s">
        <v>687</v>
      </c>
      <c r="D2796" s="35">
        <v>45684</v>
      </c>
    </row>
    <row r="2797" spans="1:4" x14ac:dyDescent="0.3">
      <c r="A2797" s="57" t="str">
        <f t="shared" si="51"/>
        <v>0004210145684</v>
      </c>
      <c r="B2797" s="37" t="s">
        <v>1448</v>
      </c>
      <c r="C2797" s="40" t="s">
        <v>758</v>
      </c>
      <c r="D2797" s="35">
        <v>45684</v>
      </c>
    </row>
    <row r="2798" spans="1:4" x14ac:dyDescent="0.3">
      <c r="A2798" s="57" t="str">
        <f t="shared" si="51"/>
        <v>PACK0860345684</v>
      </c>
      <c r="B2798" s="37" t="s">
        <v>1774</v>
      </c>
      <c r="C2798" s="40" t="s">
        <v>322</v>
      </c>
      <c r="D2798" s="35">
        <v>45684</v>
      </c>
    </row>
    <row r="2799" spans="1:4" x14ac:dyDescent="0.3">
      <c r="A2799" s="57" t="str">
        <f t="shared" si="51"/>
        <v>00053645684</v>
      </c>
      <c r="B2799" s="37" t="s">
        <v>1845</v>
      </c>
      <c r="C2799" s="40" t="s">
        <v>1846</v>
      </c>
      <c r="D2799" s="35">
        <v>45684</v>
      </c>
    </row>
    <row r="2800" spans="1:4" x14ac:dyDescent="0.3">
      <c r="A2800" s="57" t="str">
        <f t="shared" si="51"/>
        <v>0005510045684</v>
      </c>
      <c r="B2800" s="37" t="s">
        <v>2020</v>
      </c>
      <c r="C2800" s="40" t="s">
        <v>2021</v>
      </c>
      <c r="D2800" s="35">
        <v>45684</v>
      </c>
    </row>
    <row r="2801" spans="1:4" x14ac:dyDescent="0.3">
      <c r="A2801" s="57" t="str">
        <f t="shared" si="51"/>
        <v>0005470045684</v>
      </c>
      <c r="B2801" s="37" t="s">
        <v>2023</v>
      </c>
      <c r="C2801" s="40" t="s">
        <v>2024</v>
      </c>
      <c r="D2801" s="35">
        <v>45684</v>
      </c>
    </row>
    <row r="2802" spans="1:4" x14ac:dyDescent="0.3">
      <c r="A2802" s="57" t="str">
        <f t="shared" si="51"/>
        <v>0005480045684</v>
      </c>
      <c r="B2802" s="37" t="s">
        <v>2026</v>
      </c>
      <c r="C2802" s="40" t="s">
        <v>2027</v>
      </c>
      <c r="D2802" s="35">
        <v>45684</v>
      </c>
    </row>
    <row r="2803" spans="1:4" x14ac:dyDescent="0.3">
      <c r="A2803" s="57" t="str">
        <f t="shared" si="51"/>
        <v>00054545684</v>
      </c>
      <c r="B2803" s="37" t="s">
        <v>1975</v>
      </c>
      <c r="C2803" s="40" t="s">
        <v>1976</v>
      </c>
      <c r="D2803" s="35">
        <v>45684</v>
      </c>
    </row>
    <row r="2804" spans="1:4" x14ac:dyDescent="0.3">
      <c r="A2804" s="57" t="str">
        <f t="shared" si="51"/>
        <v>00054745684</v>
      </c>
      <c r="B2804" s="37" t="s">
        <v>2036</v>
      </c>
      <c r="C2804" s="40" t="s">
        <v>2042</v>
      </c>
      <c r="D2804" s="35">
        <v>45684</v>
      </c>
    </row>
    <row r="2805" spans="1:4" x14ac:dyDescent="0.3">
      <c r="A2805" s="57" t="str">
        <f t="shared" si="51"/>
        <v>0003580145684</v>
      </c>
      <c r="B2805" s="37" t="s">
        <v>1474</v>
      </c>
      <c r="C2805" s="40" t="s">
        <v>171</v>
      </c>
      <c r="D2805" s="35">
        <v>45684</v>
      </c>
    </row>
    <row r="2806" spans="1:4" x14ac:dyDescent="0.3">
      <c r="A2806" s="57" t="str">
        <f t="shared" si="51"/>
        <v>0004220145684</v>
      </c>
      <c r="B2806" s="37" t="s">
        <v>1467</v>
      </c>
      <c r="C2806" s="40" t="s">
        <v>759</v>
      </c>
      <c r="D2806" s="35">
        <v>45684</v>
      </c>
    </row>
    <row r="2807" spans="1:4" x14ac:dyDescent="0.3">
      <c r="A2807" s="57" t="str">
        <f t="shared" si="51"/>
        <v>00035C45684</v>
      </c>
      <c r="B2807" s="37" t="s">
        <v>2098</v>
      </c>
      <c r="C2807" s="40" t="s">
        <v>2115</v>
      </c>
      <c r="D2807" s="35">
        <v>45684</v>
      </c>
    </row>
    <row r="2808" spans="1:4" x14ac:dyDescent="0.3">
      <c r="A2808" s="57" t="str">
        <f t="shared" si="51"/>
        <v>00034C45684</v>
      </c>
      <c r="B2808" s="37" t="s">
        <v>2097</v>
      </c>
      <c r="C2808" s="40" t="s">
        <v>2125</v>
      </c>
      <c r="D2808" s="35">
        <v>45684</v>
      </c>
    </row>
    <row r="2809" spans="1:4" x14ac:dyDescent="0.3">
      <c r="A2809" s="57" t="str">
        <f t="shared" si="51"/>
        <v>0003740345684</v>
      </c>
      <c r="B2809" s="37" t="s">
        <v>1466</v>
      </c>
      <c r="C2809" s="40" t="s">
        <v>841</v>
      </c>
      <c r="D2809" s="35">
        <v>45684</v>
      </c>
    </row>
    <row r="2810" spans="1:4" x14ac:dyDescent="0.3">
      <c r="A2810" s="57" t="str">
        <f t="shared" ref="A2810:A2821" si="52">+TRIM(B2810)&amp;D2810</f>
        <v>0003590145684</v>
      </c>
      <c r="B2810" s="37" t="s">
        <v>1475</v>
      </c>
      <c r="C2810" s="40" t="s">
        <v>352</v>
      </c>
      <c r="D2810" s="35">
        <v>45684</v>
      </c>
    </row>
    <row r="2811" spans="1:4" ht="14.4" x14ac:dyDescent="0.3">
      <c r="A2811" s="57" t="str">
        <f t="shared" si="52"/>
        <v>006000745684</v>
      </c>
      <c r="B2811" s="37" t="s">
        <v>661</v>
      </c>
      <c r="C2811" s="7" t="s">
        <v>1812</v>
      </c>
      <c r="D2811" s="35">
        <v>45684</v>
      </c>
    </row>
    <row r="2812" spans="1:4" x14ac:dyDescent="0.3">
      <c r="A2812" s="57" t="str">
        <f t="shared" si="52"/>
        <v>0005280145684</v>
      </c>
      <c r="B2812" s="37" t="s">
        <v>1248</v>
      </c>
      <c r="C2812" s="40" t="s">
        <v>1091</v>
      </c>
      <c r="D2812" s="35">
        <v>45684</v>
      </c>
    </row>
    <row r="2813" spans="1:4" x14ac:dyDescent="0.3">
      <c r="A2813" s="57" t="str">
        <f t="shared" si="52"/>
        <v>0003730445684</v>
      </c>
      <c r="B2813" s="37" t="s">
        <v>2144</v>
      </c>
      <c r="C2813" s="40" t="s">
        <v>597</v>
      </c>
      <c r="D2813" s="35">
        <v>45684</v>
      </c>
    </row>
    <row r="2814" spans="1:4" x14ac:dyDescent="0.3">
      <c r="A2814" s="57" t="str">
        <f t="shared" si="52"/>
        <v>0004640345684</v>
      </c>
      <c r="B2814" s="37" t="s">
        <v>1476</v>
      </c>
      <c r="C2814" s="40" t="s">
        <v>892</v>
      </c>
      <c r="D2814" s="35">
        <v>45684</v>
      </c>
    </row>
    <row r="2815" spans="1:4" x14ac:dyDescent="0.3">
      <c r="A2815" s="57" t="str">
        <f t="shared" si="52"/>
        <v>00054245684</v>
      </c>
      <c r="B2815" s="37" t="s">
        <v>1070</v>
      </c>
      <c r="C2815" s="40" t="s">
        <v>1955</v>
      </c>
      <c r="D2815" s="35">
        <v>45684</v>
      </c>
    </row>
    <row r="2816" spans="1:4" x14ac:dyDescent="0.3">
      <c r="A2816" s="57" t="str">
        <f t="shared" si="52"/>
        <v>0004710345684</v>
      </c>
      <c r="B2816" s="37" t="s">
        <v>1827</v>
      </c>
      <c r="C2816" s="40" t="s">
        <v>1511</v>
      </c>
      <c r="D2816" s="35">
        <v>45684</v>
      </c>
    </row>
    <row r="2817" spans="1:4" x14ac:dyDescent="0.3">
      <c r="A2817" s="57" t="str">
        <f t="shared" si="52"/>
        <v>000507-0345684</v>
      </c>
      <c r="B2817" s="37" t="s">
        <v>1240</v>
      </c>
      <c r="C2817" s="40" t="s">
        <v>1195</v>
      </c>
      <c r="D2817" s="35">
        <v>45684</v>
      </c>
    </row>
    <row r="2818" spans="1:4" x14ac:dyDescent="0.3">
      <c r="A2818" s="57" t="str">
        <f t="shared" si="52"/>
        <v>0003890245684</v>
      </c>
      <c r="B2818" s="37" t="s">
        <v>1449</v>
      </c>
      <c r="C2818" s="40" t="s">
        <v>689</v>
      </c>
      <c r="D2818" s="35">
        <v>45684</v>
      </c>
    </row>
    <row r="2819" spans="1:4" x14ac:dyDescent="0.3">
      <c r="A2819" s="57" t="str">
        <f t="shared" si="52"/>
        <v>0004790345684</v>
      </c>
      <c r="B2819" s="37" t="s">
        <v>2167</v>
      </c>
      <c r="C2819" s="40" t="s">
        <v>2168</v>
      </c>
      <c r="D2819" s="35">
        <v>45684</v>
      </c>
    </row>
    <row r="2820" spans="1:4" x14ac:dyDescent="0.3">
      <c r="A2820" s="57" t="str">
        <f t="shared" si="52"/>
        <v>0005490045684</v>
      </c>
      <c r="B2820" s="37" t="s">
        <v>2058</v>
      </c>
      <c r="C2820" s="40" t="s">
        <v>2059</v>
      </c>
      <c r="D2820" s="35">
        <v>45684</v>
      </c>
    </row>
    <row r="2821" spans="1:4" x14ac:dyDescent="0.3">
      <c r="A2821" s="57" t="str">
        <f t="shared" si="52"/>
        <v>00051145684</v>
      </c>
      <c r="B2821" s="37" t="s">
        <v>1314</v>
      </c>
      <c r="C2821" s="40" t="s">
        <v>1335</v>
      </c>
      <c r="D2821" s="35">
        <v>45684</v>
      </c>
    </row>
  </sheetData>
  <conditionalFormatting sqref="E6:G6 E8:G9 E7 E355:G358 E13:G13 E472:G472 E15:G15 E329:G329 E106:G108 E449:G453 E110:G111 E231:G231 E29:G30 E32:G32 E31 E494:G494 E114:G114 E215:G228 E410:G412 E47:G47 E328 E342:G345 E229 E351:G353 E349 E50:G54 E36:G42 E149:G153 E379:G385 E496:G505 E271:G271 E157:G158 E45 E273:G281 E165:G169 E285:G287 E294:G303 E75:G76 E197:G197 E310:G310 E103:G103 E468:G470 E721:G723 E124:G124 E237:G238 E725:G742 E240:G241 E474:G474 E360:G371 E477:G487 E17:G27 E610:G611 E654:G657 E746:G748 E613:G615 E612 E373:G375 E831:G831 E708:G708 E751:G752 E620:G626 E755:G759 E893:G897 E263:G268 E761:G790 E628:G628 E630:G631 E634:G634 E164 E1054:G1077 E58:G72 E172:G192 E289:G292 E288 E792:G796 E662:G662 E541:G541 E540 E196 E807:G807 E806 E543:G544 E78:G101 E547:G555 E811:G825 E199:G207 E557:G565 E556 E340 E846:G849 E121 E704:G706 E1117:G1118 E458:G460 E842:G842 E117:G120 E664:G664 E414:G419 E696:G701 E870:G879 E254:G258 E827:G829 E983:G983 E589:G607 E126:G138 E1002:G1006 E866:G868 E243:G252 E140:G144 E689:G690 E968:G968 E569:G578 E833:G840 E260:G260 E508:G511 E160:G161 E907:G925 E399:G407 E666:G666 E668:G670 E672:G672 E312:G327 E311 E1088:G1091 E958:G962 E209:G213 E331:G339 E979:G980 E1127:G1132 E942:G946 E194:G194 E881:G882 E931:G933 E490:G491 E637:G643 E513:G526 E645:G652 E536:G539 E1079:G1079 E421:G422 E985:G999 E852:G853 E581:G586 E234:G235 E122:G122 E1082:G1085 E424:G425 E850:E851 E427:G427 E948:G948 E347:G348 E283:G283 E1030:G1034 E387:G397 E305:G308 E455:G456 E454 E1113:G1113 E1112 E430:G444 E674:G686 E2:G4 E1134:G1139 E1263:G1265 E1653:G1676 E1783:G1784 E2303:G2305 E861:G863 E860 E1788:G1803 E1785 E1267:G1284 E1528:G1531 E2047:G2067 E2307:G2308 E2567:G2570 E865 E1919:G1934 E1918 E1141:G1141 E1140 E2440:G2441 E2310:G2312 E1143:G1157 E2572:G2677 E1533:G1542 E2443:G2461 E1008:G1017 E1007 E2314:G2324 E608 E1544:G1544 E2194:G2200 E2714:G2759 E1592:G1593 E2241:G2251 E2761:G1048576 E1019:G1025 E1018 E1805:G1805 E1804 E1286:G1290 E1546:G1550 E1936:G1941 E2326:G2326 E1807:G1822 E1159:G1161 E1678:G1680 E2328:G2330 E1623:G1624 E964:G966 E1105:G1105 E1367:G1373 E1497:G1503 E1627:G1633 E2017:G2027 E2147:G2153 E2407:G2413 E2537:G2565 E970:G977 E1107:G1111 E1240:G1244 E1759:G1764 E1889:G1893 E2279:G2286 E1120:G1121 E1249:G1249 E1638:G1639 E1768:G1768 E2288:G2289 E2418:G2418 E1380:G1386 E1378 E2030:G2045 E2679:G2712 E1647:G1651 E1646 E2069:G2074 E2068 E715:G719 E1260:G1261 E1780:G1781 E2430:G2438 E1165:G1165 E1292:G1294 E1554:G1554 E1683:G1683 E2204:G2204 E2333:G2334 E1423:G1424 E1943:G1944 E2464:G2464 E1685:G1695 E1296:G1302 E1427:G1434 E1556:G1562 E1947:G1954 E2076:G2082 E2206:G2216 E2336:G2336 E2466:G2504 E1169:G1177 E2338:G2342 E1218:G1224 E2387:G2405 E899:G899 E1036:G1036 E1304:G1307 E1566:G1566 E1824:G1827 E2084:G2087 E2344:G2358 E1564 E1436:G1460 E1040:G1052 E901:G902 E1956:G1980 E1698:G1707 E1179:G1179 E1568:G1572 E2218:G2230 E904:G905 E1309:G1310 E2089:G2090 E1829:G1850 E1182:G1189 E1312:G1330 E2092:G2110 E1737:G1743 E1574:G1576 E1573 E1578:G1579 E1577 E1710:G1731 E1708 E1191:G1191 E2360:G2360 E1581:G1589 E1580 E1193:G1203 E1192 E2362:G2370 E2361 E2232:G2239 E927:G927 E926 E528:G534 E527 E1332:G1365 E1852:G1873 E2112:G2138 E2372:G2372 E1205:G1206 E1204 E2374:G2375 E1595:G1597 E935:G940 E1986:G2015 E2506:G2511 E1208:G1212 E1207 E2377:G2384 E1599:G1601 E1598 E661 E1904:G1917 E1125:G1125 E1124 E2168:G2192 E1388:G1391 E1387 E1214:G1215 E1603:G1607 E1733:G1735 E2253:G2277 E2513:G2525 E1609:G1611 E950:G952 E954:G956 E953 E1613:G1621 E1612 E1093:G1093 E1092 E1745:G1745 E1744 E1877:G1885 E1227:G1237 E1095:G1103 E1094 E1747:G1757 E1746 E1876 E2527:G2534 E2526 E1490:G1495 E1489 E2140:G2145 E2139 E1636 E981 E2157:G2166 E1507:G1508 E1506 E1252:G1253 E1510:G1525 E1509 E710:G713 E709 E2420:G2428 E1771:G1778 E1251 E1123:G1123 E1122 E1770 E2291:G2301 E1642:G1645 E1254 E1902:E1903 E1255:G1258 E1505:G1505 E1635:G1635 E1895:G1901 E2155:G2155 E2415:G2415 E462:G466 E884:G888 E1116 E1765 E1398:G1421 E1393:G1396 E1392 E687:E688 E855:G859 E854 E232:E233 E1375:G1377 E1167:G1167 E1462:G1488 E1982:G1984 E798:G804 E797">
    <cfRule type="cellIs" dxfId="842" priority="11301" operator="lessThan">
      <formula>0</formula>
    </cfRule>
  </conditionalFormatting>
  <conditionalFormatting sqref="F10">
    <cfRule type="cellIs" dxfId="841" priority="1250" operator="lessThan">
      <formula>0</formula>
    </cfRule>
  </conditionalFormatting>
  <conditionalFormatting sqref="E5">
    <cfRule type="cellIs" dxfId="840" priority="1261" operator="lessThan">
      <formula>0</formula>
    </cfRule>
  </conditionalFormatting>
  <conditionalFormatting sqref="F5">
    <cfRule type="cellIs" dxfId="839" priority="1262" operator="lessThan">
      <formula>0</formula>
    </cfRule>
  </conditionalFormatting>
  <conditionalFormatting sqref="F7">
    <cfRule type="cellIs" dxfId="838" priority="1254" operator="lessThan">
      <formula>0</formula>
    </cfRule>
  </conditionalFormatting>
  <conditionalFormatting sqref="F354">
    <cfRule type="cellIs" dxfId="837" priority="1253" operator="lessThan">
      <formula>0</formula>
    </cfRule>
  </conditionalFormatting>
  <conditionalFormatting sqref="E354">
    <cfRule type="cellIs" dxfId="836" priority="1252" operator="lessThan">
      <formula>0</formula>
    </cfRule>
  </conditionalFormatting>
  <conditionalFormatting sqref="E10">
    <cfRule type="cellIs" dxfId="835" priority="1251" operator="lessThan">
      <formula>0</formula>
    </cfRule>
  </conditionalFormatting>
  <conditionalFormatting sqref="E471">
    <cfRule type="cellIs" dxfId="834" priority="1247" operator="lessThan">
      <formula>0</formula>
    </cfRule>
  </conditionalFormatting>
  <conditionalFormatting sqref="F471">
    <cfRule type="cellIs" dxfId="833" priority="1246" operator="lessThan">
      <formula>0</formula>
    </cfRule>
  </conditionalFormatting>
  <conditionalFormatting sqref="F11">
    <cfRule type="cellIs" dxfId="832" priority="1245" operator="lessThan">
      <formula>0</formula>
    </cfRule>
  </conditionalFormatting>
  <conditionalFormatting sqref="E11">
    <cfRule type="cellIs" dxfId="831" priority="1244" operator="lessThan">
      <formula>0</formula>
    </cfRule>
  </conditionalFormatting>
  <conditionalFormatting sqref="F12">
    <cfRule type="cellIs" dxfId="830" priority="1243" operator="lessThan">
      <formula>0</formula>
    </cfRule>
  </conditionalFormatting>
  <conditionalFormatting sqref="E12">
    <cfRule type="cellIs" dxfId="829" priority="1242" operator="lessThan">
      <formula>0</formula>
    </cfRule>
  </conditionalFormatting>
  <conditionalFormatting sqref="E14">
    <cfRule type="cellIs" dxfId="828" priority="1241" operator="lessThan">
      <formula>0</formula>
    </cfRule>
  </conditionalFormatting>
  <conditionalFormatting sqref="F14">
    <cfRule type="cellIs" dxfId="827" priority="1240" operator="lessThan">
      <formula>0</formula>
    </cfRule>
  </conditionalFormatting>
  <conditionalFormatting sqref="F214">
    <cfRule type="cellIs" dxfId="826" priority="1222" operator="lessThan">
      <formula>0</formula>
    </cfRule>
  </conditionalFormatting>
  <conditionalFormatting sqref="E214">
    <cfRule type="cellIs" dxfId="825" priority="1221" operator="lessThan">
      <formula>0</formula>
    </cfRule>
  </conditionalFormatting>
  <conditionalFormatting sqref="F446">
    <cfRule type="cellIs" dxfId="824" priority="1212" operator="lessThan">
      <formula>0</formula>
    </cfRule>
  </conditionalFormatting>
  <conditionalFormatting sqref="E446">
    <cfRule type="cellIs" dxfId="823" priority="1209" operator="lessThan">
      <formula>0</formula>
    </cfRule>
  </conditionalFormatting>
  <conditionalFormatting sqref="E448">
    <cfRule type="cellIs" dxfId="822" priority="1204" operator="lessThan">
      <formula>0</formula>
    </cfRule>
  </conditionalFormatting>
  <conditionalFormatting sqref="F448">
    <cfRule type="cellIs" dxfId="821" priority="1203" operator="lessThan">
      <formula>0</formula>
    </cfRule>
  </conditionalFormatting>
  <conditionalFormatting sqref="F109">
    <cfRule type="cellIs" dxfId="820" priority="1200" operator="lessThan">
      <formula>0</formula>
    </cfRule>
  </conditionalFormatting>
  <conditionalFormatting sqref="E109">
    <cfRule type="cellIs" dxfId="819" priority="1199" operator="lessThan">
      <formula>0</formula>
    </cfRule>
  </conditionalFormatting>
  <conditionalFormatting sqref="F230">
    <cfRule type="cellIs" dxfId="818" priority="1196" operator="lessThan">
      <formula>0</formula>
    </cfRule>
  </conditionalFormatting>
  <conditionalFormatting sqref="F31">
    <cfRule type="cellIs" dxfId="817" priority="1183" operator="lessThan">
      <formula>0</formula>
    </cfRule>
  </conditionalFormatting>
  <conditionalFormatting sqref="E493">
    <cfRule type="cellIs" dxfId="816" priority="1176" operator="lessThan">
      <formula>0</formula>
    </cfRule>
  </conditionalFormatting>
  <conditionalFormatting sqref="F493">
    <cfRule type="cellIs" dxfId="815" priority="1175" operator="lessThan">
      <formula>0</formula>
    </cfRule>
  </conditionalFormatting>
  <conditionalFormatting sqref="F113">
    <cfRule type="cellIs" dxfId="814" priority="1172" operator="lessThan">
      <formula>0</formula>
    </cfRule>
  </conditionalFormatting>
  <conditionalFormatting sqref="E113">
    <cfRule type="cellIs" dxfId="813" priority="1168" operator="lessThan">
      <formula>0</formula>
    </cfRule>
  </conditionalFormatting>
  <conditionalFormatting sqref="F154">
    <cfRule type="cellIs" dxfId="812" priority="1164" operator="lessThan">
      <formula>0</formula>
    </cfRule>
  </conditionalFormatting>
  <conditionalFormatting sqref="E154">
    <cfRule type="cellIs" dxfId="811" priority="1163" operator="lessThan">
      <formula>0</formula>
    </cfRule>
  </conditionalFormatting>
  <conditionalFormatting sqref="F408">
    <cfRule type="cellIs" dxfId="810" priority="1158" operator="lessThan">
      <formula>0</formula>
    </cfRule>
  </conditionalFormatting>
  <conditionalFormatting sqref="E408">
    <cfRule type="cellIs" dxfId="809" priority="1157" operator="lessThan">
      <formula>0</formula>
    </cfRule>
  </conditionalFormatting>
  <conditionalFormatting sqref="E409">
    <cfRule type="cellIs" dxfId="808" priority="1153" operator="lessThan">
      <formula>0</formula>
    </cfRule>
  </conditionalFormatting>
  <conditionalFormatting sqref="F409">
    <cfRule type="cellIs" dxfId="807" priority="1152" operator="lessThan">
      <formula>0</formula>
    </cfRule>
  </conditionalFormatting>
  <conditionalFormatting sqref="F46">
    <cfRule type="cellIs" dxfId="806" priority="1149" operator="lessThan">
      <formula>0</formula>
    </cfRule>
  </conditionalFormatting>
  <conditionalFormatting sqref="E46">
    <cfRule type="cellIs" dxfId="805" priority="1148" operator="lessThan">
      <formula>0</formula>
    </cfRule>
  </conditionalFormatting>
  <conditionalFormatting sqref="F328">
    <cfRule type="cellIs" dxfId="804" priority="1146" operator="lessThan">
      <formula>0</formula>
    </cfRule>
  </conditionalFormatting>
  <conditionalFormatting sqref="E116">
    <cfRule type="cellIs" dxfId="803" priority="1145" operator="lessThan">
      <formula>0</formula>
    </cfRule>
  </conditionalFormatting>
  <conditionalFormatting sqref="F229">
    <cfRule type="cellIs" dxfId="802" priority="1142" operator="lessThan">
      <formula>0</formula>
    </cfRule>
  </conditionalFormatting>
  <conditionalFormatting sqref="E579">
    <cfRule type="cellIs" dxfId="801" priority="1141" operator="lessThan">
      <formula>0</formula>
    </cfRule>
  </conditionalFormatting>
  <conditionalFormatting sqref="F579">
    <cfRule type="cellIs" dxfId="800" priority="1140" operator="lessThan">
      <formula>0</formula>
    </cfRule>
  </conditionalFormatting>
  <conditionalFormatting sqref="F349">
    <cfRule type="cellIs" dxfId="799" priority="1131" operator="lessThan">
      <formula>0</formula>
    </cfRule>
  </conditionalFormatting>
  <conditionalFormatting sqref="F34">
    <cfRule type="cellIs" dxfId="798" priority="1124" operator="lessThan">
      <formula>0</formula>
    </cfRule>
  </conditionalFormatting>
  <conditionalFormatting sqref="E272">
    <cfRule type="cellIs" dxfId="797" priority="1074" operator="lessThan">
      <formula>0</formula>
    </cfRule>
  </conditionalFormatting>
  <conditionalFormatting sqref="E33:F33">
    <cfRule type="cellIs" dxfId="796" priority="1128" operator="lessThan">
      <formula>0</formula>
    </cfRule>
  </conditionalFormatting>
  <conditionalFormatting sqref="E34">
    <cfRule type="cellIs" dxfId="795" priority="1122" operator="lessThan">
      <formula>0</formula>
    </cfRule>
  </conditionalFormatting>
  <conditionalFormatting sqref="F35">
    <cfRule type="cellIs" dxfId="794" priority="1115" operator="lessThan">
      <formula>0</formula>
    </cfRule>
  </conditionalFormatting>
  <conditionalFormatting sqref="E35">
    <cfRule type="cellIs" dxfId="793" priority="1114" operator="lessThan">
      <formula>0</formula>
    </cfRule>
  </conditionalFormatting>
  <conditionalFormatting sqref="F146">
    <cfRule type="cellIs" dxfId="792" priority="1113" operator="lessThan">
      <formula>0</formula>
    </cfRule>
  </conditionalFormatting>
  <conditionalFormatting sqref="E146">
    <cfRule type="cellIs" dxfId="791" priority="1112" operator="lessThan">
      <formula>0</formula>
    </cfRule>
  </conditionalFormatting>
  <conditionalFormatting sqref="E147:F147">
    <cfRule type="cellIs" dxfId="790" priority="1105" operator="lessThan">
      <formula>0</formula>
    </cfRule>
  </conditionalFormatting>
  <conditionalFormatting sqref="E148">
    <cfRule type="cellIs" dxfId="789" priority="1104" operator="lessThan">
      <formula>0</formula>
    </cfRule>
  </conditionalFormatting>
  <conditionalFormatting sqref="F148">
    <cfRule type="cellIs" dxfId="788" priority="1103" operator="lessThan">
      <formula>0</formula>
    </cfRule>
  </conditionalFormatting>
  <conditionalFormatting sqref="E386:F386">
    <cfRule type="cellIs" dxfId="787" priority="1088" operator="lessThan">
      <formula>0</formula>
    </cfRule>
  </conditionalFormatting>
  <conditionalFormatting sqref="F156">
    <cfRule type="cellIs" dxfId="786" priority="1083" operator="lessThan">
      <formula>0</formula>
    </cfRule>
  </conditionalFormatting>
  <conditionalFormatting sqref="E156">
    <cfRule type="cellIs" dxfId="785" priority="1082" operator="lessThan">
      <formula>0</formula>
    </cfRule>
  </conditionalFormatting>
  <conditionalFormatting sqref="F272">
    <cfRule type="cellIs" dxfId="784" priority="1075" operator="lessThan">
      <formula>0</formula>
    </cfRule>
  </conditionalFormatting>
  <conditionalFormatting sqref="E48">
    <cfRule type="cellIs" dxfId="783" priority="1069" operator="lessThan">
      <formula>0</formula>
    </cfRule>
  </conditionalFormatting>
  <conditionalFormatting sqref="F48">
    <cfRule type="cellIs" dxfId="782" priority="1068" operator="lessThan">
      <formula>0</formula>
    </cfRule>
  </conditionalFormatting>
  <conditionalFormatting sqref="E163">
    <cfRule type="cellIs" dxfId="781" priority="1067" operator="lessThan">
      <formula>0</formula>
    </cfRule>
  </conditionalFormatting>
  <conditionalFormatting sqref="F163">
    <cfRule type="cellIs" dxfId="780" priority="1066" operator="lessThan">
      <formula>0</formula>
    </cfRule>
  </conditionalFormatting>
  <conditionalFormatting sqref="E55:F55">
    <cfRule type="cellIs" dxfId="779" priority="1060" operator="lessThan">
      <formula>0</formula>
    </cfRule>
  </conditionalFormatting>
  <conditionalFormatting sqref="F284">
    <cfRule type="cellIs" dxfId="778" priority="1048" operator="lessThan">
      <formula>0</formula>
    </cfRule>
  </conditionalFormatting>
  <conditionalFormatting sqref="E284">
    <cfRule type="cellIs" dxfId="777" priority="1047" operator="lessThan">
      <formula>0</formula>
    </cfRule>
  </conditionalFormatting>
  <conditionalFormatting sqref="E293">
    <cfRule type="cellIs" dxfId="776" priority="1041" operator="lessThan">
      <formula>0</formula>
    </cfRule>
  </conditionalFormatting>
  <conditionalFormatting sqref="F293">
    <cfRule type="cellIs" dxfId="775" priority="1040" operator="lessThan">
      <formula>0</formula>
    </cfRule>
  </conditionalFormatting>
  <conditionalFormatting sqref="F73">
    <cfRule type="cellIs" dxfId="774" priority="1038" operator="lessThan">
      <formula>0</formula>
    </cfRule>
  </conditionalFormatting>
  <conditionalFormatting sqref="E73">
    <cfRule type="cellIs" dxfId="773" priority="1037" operator="lessThan">
      <formula>0</formula>
    </cfRule>
  </conditionalFormatting>
  <conditionalFormatting sqref="E74:F74">
    <cfRule type="cellIs" dxfId="772" priority="1036" operator="lessThan">
      <formula>0</formula>
    </cfRule>
  </conditionalFormatting>
  <conditionalFormatting sqref="E77:F77">
    <cfRule type="cellIs" dxfId="771" priority="1035" operator="lessThan">
      <formula>0</formula>
    </cfRule>
  </conditionalFormatting>
  <conditionalFormatting sqref="F195">
    <cfRule type="cellIs" dxfId="770" priority="1029" operator="lessThan">
      <formula>0</formula>
    </cfRule>
  </conditionalFormatting>
  <conditionalFormatting sqref="E195">
    <cfRule type="cellIs" dxfId="769" priority="1028" operator="lessThan">
      <formula>0</formula>
    </cfRule>
  </conditionalFormatting>
  <conditionalFormatting sqref="F198">
    <cfRule type="cellIs" dxfId="768" priority="1025" operator="lessThan">
      <formula>0</formula>
    </cfRule>
  </conditionalFormatting>
  <conditionalFormatting sqref="E198">
    <cfRule type="cellIs" dxfId="767" priority="1024" operator="lessThan">
      <formula>0</formula>
    </cfRule>
  </conditionalFormatting>
  <conditionalFormatting sqref="F105">
    <cfRule type="cellIs" dxfId="766" priority="1010" operator="lessThan">
      <formula>0</formula>
    </cfRule>
  </conditionalFormatting>
  <conditionalFormatting sqref="E105">
    <cfRule type="cellIs" dxfId="765" priority="1009" operator="lessThan">
      <formula>0</formula>
    </cfRule>
  </conditionalFormatting>
  <conditionalFormatting sqref="F724">
    <cfRule type="cellIs" dxfId="764" priority="981" operator="lessThan">
      <formula>0</formula>
    </cfRule>
  </conditionalFormatting>
  <conditionalFormatting sqref="E724">
    <cfRule type="cellIs" dxfId="763" priority="980" operator="lessThan">
      <formula>0</formula>
    </cfRule>
  </conditionalFormatting>
  <conditionalFormatting sqref="F239">
    <cfRule type="cellIs" dxfId="762" priority="973" operator="lessThan">
      <formula>0</formula>
    </cfRule>
  </conditionalFormatting>
  <conditionalFormatting sqref="E239">
    <cfRule type="cellIs" dxfId="761" priority="972" operator="lessThan">
      <formula>0</formula>
    </cfRule>
  </conditionalFormatting>
  <conditionalFormatting sqref="E230">
    <cfRule type="cellIs" dxfId="760" priority="933" operator="lessThan">
      <formula>0</formula>
    </cfRule>
  </conditionalFormatting>
  <conditionalFormatting sqref="F461">
    <cfRule type="cellIs" dxfId="759" priority="932" operator="lessThan">
      <formula>0</formula>
    </cfRule>
  </conditionalFormatting>
  <conditionalFormatting sqref="F473">
    <cfRule type="cellIs" dxfId="758" priority="969" operator="lessThan">
      <formula>0</formula>
    </cfRule>
  </conditionalFormatting>
  <conditionalFormatting sqref="E473">
    <cfRule type="cellIs" dxfId="757" priority="968" operator="lessThan">
      <formula>0</formula>
    </cfRule>
  </conditionalFormatting>
  <conditionalFormatting sqref="E359">
    <cfRule type="cellIs" dxfId="756" priority="965" operator="lessThan">
      <formula>0</formula>
    </cfRule>
  </conditionalFormatting>
  <conditionalFormatting sqref="F359">
    <cfRule type="cellIs" dxfId="755" priority="964" operator="lessThan">
      <formula>0</formula>
    </cfRule>
  </conditionalFormatting>
  <conditionalFormatting sqref="E476:F476">
    <cfRule type="cellIs" dxfId="754" priority="963" operator="lessThan">
      <formula>0</formula>
    </cfRule>
  </conditionalFormatting>
  <conditionalFormatting sqref="E16">
    <cfRule type="cellIs" dxfId="753" priority="962" operator="lessThan">
      <formula>0</formula>
    </cfRule>
  </conditionalFormatting>
  <conditionalFormatting sqref="F16">
    <cfRule type="cellIs" dxfId="752" priority="961" operator="lessThan">
      <formula>0</formula>
    </cfRule>
  </conditionalFormatting>
  <conditionalFormatting sqref="E609:F609">
    <cfRule type="cellIs" dxfId="751" priority="954" operator="lessThan">
      <formula>0</formula>
    </cfRule>
  </conditionalFormatting>
  <conditionalFormatting sqref="E653">
    <cfRule type="cellIs" dxfId="750" priority="953" operator="lessThan">
      <formula>0</formula>
    </cfRule>
  </conditionalFormatting>
  <conditionalFormatting sqref="F653">
    <cfRule type="cellIs" dxfId="749" priority="952" operator="lessThan">
      <formula>0</formula>
    </cfRule>
  </conditionalFormatting>
  <conditionalFormatting sqref="F743">
    <cfRule type="cellIs" dxfId="748" priority="951" operator="lessThan">
      <formula>0</formula>
    </cfRule>
  </conditionalFormatting>
  <conditionalFormatting sqref="E743">
    <cfRule type="cellIs" dxfId="747" priority="950" operator="lessThan">
      <formula>0</formula>
    </cfRule>
  </conditionalFormatting>
  <conditionalFormatting sqref="F612">
    <cfRule type="cellIs" dxfId="746" priority="949" operator="lessThan">
      <formula>0</formula>
    </cfRule>
  </conditionalFormatting>
  <conditionalFormatting sqref="F28">
    <cfRule type="cellIs" dxfId="745" priority="948" operator="lessThan">
      <formula>0</formula>
    </cfRule>
  </conditionalFormatting>
  <conditionalFormatting sqref="E28">
    <cfRule type="cellIs" dxfId="744" priority="947" operator="lessThan">
      <formula>0</formula>
    </cfRule>
  </conditionalFormatting>
  <conditionalFormatting sqref="F372">
    <cfRule type="cellIs" dxfId="743" priority="946" operator="lessThan">
      <formula>0</formula>
    </cfRule>
  </conditionalFormatting>
  <conditionalFormatting sqref="E372">
    <cfRule type="cellIs" dxfId="742" priority="945" operator="lessThan">
      <formula>0</formula>
    </cfRule>
  </conditionalFormatting>
  <conditionalFormatting sqref="F692">
    <cfRule type="cellIs" dxfId="741" priority="940" operator="lessThan">
      <formula>0</formula>
    </cfRule>
  </conditionalFormatting>
  <conditionalFormatting sqref="F830">
    <cfRule type="cellIs" dxfId="740" priority="938" operator="lessThan">
      <formula>0</formula>
    </cfRule>
  </conditionalFormatting>
  <conditionalFormatting sqref="E461">
    <cfRule type="cellIs" dxfId="739" priority="931" operator="lessThan">
      <formula>0</formula>
    </cfRule>
  </conditionalFormatting>
  <conditionalFormatting sqref="E760">
    <cfRule type="cellIs" dxfId="738" priority="890" operator="lessThan">
      <formula>0</formula>
    </cfRule>
  </conditionalFormatting>
  <conditionalFormatting sqref="F644">
    <cfRule type="cellIs" dxfId="737" priority="846" operator="lessThan">
      <formula>0</formula>
    </cfRule>
  </conditionalFormatting>
  <conditionalFormatting sqref="E644">
    <cfRule type="cellIs" dxfId="736" priority="845" operator="lessThan">
      <formula>0</formula>
    </cfRule>
  </conditionalFormatting>
  <conditionalFormatting sqref="E749">
    <cfRule type="cellIs" dxfId="735" priority="917" operator="lessThan">
      <formula>0</formula>
    </cfRule>
  </conditionalFormatting>
  <conditionalFormatting sqref="F749">
    <cfRule type="cellIs" dxfId="734" priority="916" operator="lessThan">
      <formula>0</formula>
    </cfRule>
  </conditionalFormatting>
  <conditionalFormatting sqref="E635">
    <cfRule type="cellIs" dxfId="733" priority="861" operator="lessThan">
      <formula>0</formula>
    </cfRule>
  </conditionalFormatting>
  <conditionalFormatting sqref="F635">
    <cfRule type="cellIs" dxfId="732" priority="860" operator="lessThan">
      <formula>0</formula>
    </cfRule>
  </conditionalFormatting>
  <conditionalFormatting sqref="E889">
    <cfRule type="cellIs" dxfId="731" priority="912" operator="lessThan">
      <formula>0</formula>
    </cfRule>
  </conditionalFormatting>
  <conditionalFormatting sqref="F889">
    <cfRule type="cellIs" dxfId="730" priority="911" operator="lessThan">
      <formula>0</formula>
    </cfRule>
  </conditionalFormatting>
  <conditionalFormatting sqref="F145">
    <cfRule type="cellIs" dxfId="729" priority="910" operator="lessThan">
      <formula>0</formula>
    </cfRule>
  </conditionalFormatting>
  <conditionalFormatting sqref="E145">
    <cfRule type="cellIs" dxfId="728" priority="909" operator="lessThan">
      <formula>0</formula>
    </cfRule>
  </conditionalFormatting>
  <conditionalFormatting sqref="F619">
    <cfRule type="cellIs" dxfId="727" priority="905" operator="lessThan">
      <formula>0</formula>
    </cfRule>
  </conditionalFormatting>
  <conditionalFormatting sqref="F753">
    <cfRule type="cellIs" dxfId="726" priority="903" operator="lessThan">
      <formula>0</formula>
    </cfRule>
  </conditionalFormatting>
  <conditionalFormatting sqref="F892">
    <cfRule type="cellIs" dxfId="725" priority="901" operator="lessThan">
      <formula>0</formula>
    </cfRule>
  </conditionalFormatting>
  <conditionalFormatting sqref="E262">
    <cfRule type="cellIs" dxfId="724" priority="897" operator="lessThan">
      <formula>0</formula>
    </cfRule>
  </conditionalFormatting>
  <conditionalFormatting sqref="F262">
    <cfRule type="cellIs" dxfId="723" priority="896" operator="lessThan">
      <formula>0</formula>
    </cfRule>
  </conditionalFormatting>
  <conditionalFormatting sqref="F309">
    <cfRule type="cellIs" dxfId="722" priority="895" operator="lessThan">
      <formula>0</formula>
    </cfRule>
  </conditionalFormatting>
  <conditionalFormatting sqref="E309">
    <cfRule type="cellIs" dxfId="721" priority="894" operator="lessThan">
      <formula>0</formula>
    </cfRule>
  </conditionalFormatting>
  <conditionalFormatting sqref="F760">
    <cfRule type="cellIs" dxfId="720" priority="891" operator="lessThan">
      <formula>0</formula>
    </cfRule>
  </conditionalFormatting>
  <conditionalFormatting sqref="F627">
    <cfRule type="cellIs" dxfId="719" priority="887" operator="lessThan">
      <formula>0</formula>
    </cfRule>
  </conditionalFormatting>
  <conditionalFormatting sqref="E627">
    <cfRule type="cellIs" dxfId="718" priority="886" operator="lessThan">
      <formula>0</formula>
    </cfRule>
  </conditionalFormatting>
  <conditionalFormatting sqref="E43:F43">
    <cfRule type="cellIs" dxfId="717" priority="885" operator="lessThan">
      <formula>0</formula>
    </cfRule>
  </conditionalFormatting>
  <conditionalFormatting sqref="F269">
    <cfRule type="cellIs" dxfId="716" priority="882" operator="lessThan">
      <formula>0</formula>
    </cfRule>
  </conditionalFormatting>
  <conditionalFormatting sqref="E269">
    <cfRule type="cellIs" dxfId="715" priority="881" operator="lessThan">
      <formula>0</formula>
    </cfRule>
  </conditionalFormatting>
  <conditionalFormatting sqref="F629">
    <cfRule type="cellIs" dxfId="714" priority="880" operator="lessThan">
      <formula>0</formula>
    </cfRule>
  </conditionalFormatting>
  <conditionalFormatting sqref="F270">
    <cfRule type="cellIs" dxfId="713" priority="871" operator="lessThan">
      <formula>0</formula>
    </cfRule>
  </conditionalFormatting>
  <conditionalFormatting sqref="E270">
    <cfRule type="cellIs" dxfId="712" priority="870" operator="lessThan">
      <formula>0</formula>
    </cfRule>
  </conditionalFormatting>
  <conditionalFormatting sqref="E270">
    <cfRule type="cellIs" dxfId="711" priority="869" operator="lessThan">
      <formula>0</formula>
    </cfRule>
  </conditionalFormatting>
  <conditionalFormatting sqref="E171">
    <cfRule type="cellIs" dxfId="710" priority="847" operator="lessThan">
      <formula>0</formula>
    </cfRule>
  </conditionalFormatting>
  <conditionalFormatting sqref="F171">
    <cfRule type="cellIs" dxfId="709" priority="848" operator="lessThan">
      <formula>0</formula>
    </cfRule>
  </conditionalFormatting>
  <conditionalFormatting sqref="F633">
    <cfRule type="cellIs" dxfId="708" priority="865" operator="lessThan">
      <formula>0</formula>
    </cfRule>
  </conditionalFormatting>
  <conditionalFormatting sqref="E633">
    <cfRule type="cellIs" dxfId="707" priority="864" operator="lessThan">
      <formula>0</formula>
    </cfRule>
  </conditionalFormatting>
  <conditionalFormatting sqref="E636">
    <cfRule type="cellIs" dxfId="706" priority="857" operator="lessThan">
      <formula>0</formula>
    </cfRule>
  </conditionalFormatting>
  <conditionalFormatting sqref="F636">
    <cfRule type="cellIs" dxfId="705" priority="856" operator="lessThan">
      <formula>0</formula>
    </cfRule>
  </conditionalFormatting>
  <conditionalFormatting sqref="F164">
    <cfRule type="cellIs" dxfId="704" priority="855" operator="lessThan">
      <formula>0</formula>
    </cfRule>
  </conditionalFormatting>
  <conditionalFormatting sqref="F1053">
    <cfRule type="cellIs" dxfId="703" priority="852" operator="lessThan">
      <formula>0</formula>
    </cfRule>
  </conditionalFormatting>
  <conditionalFormatting sqref="E1053">
    <cfRule type="cellIs" dxfId="702" priority="851" operator="lessThan">
      <formula>0</formula>
    </cfRule>
  </conditionalFormatting>
  <conditionalFormatting sqref="E57">
    <cfRule type="cellIs" dxfId="701" priority="849" operator="lessThan">
      <formula>0</formula>
    </cfRule>
  </conditionalFormatting>
  <conditionalFormatting sqref="F57">
    <cfRule type="cellIs" dxfId="700" priority="850" operator="lessThan">
      <formula>0</formula>
    </cfRule>
  </conditionalFormatting>
  <conditionalFormatting sqref="F288">
    <cfRule type="cellIs" dxfId="699" priority="844" operator="lessThan">
      <formula>0</formula>
    </cfRule>
  </conditionalFormatting>
  <conditionalFormatting sqref="F791">
    <cfRule type="cellIs" dxfId="698" priority="837" operator="lessThan">
      <formula>0</formula>
    </cfRule>
  </conditionalFormatting>
  <conditionalFormatting sqref="F659">
    <cfRule type="cellIs" dxfId="697" priority="834" operator="lessThan">
      <formula>0</formula>
    </cfRule>
  </conditionalFormatting>
  <conditionalFormatting sqref="E659">
    <cfRule type="cellIs" dxfId="696" priority="833" operator="lessThan">
      <formula>0</formula>
    </cfRule>
  </conditionalFormatting>
  <conditionalFormatting sqref="E660:F660">
    <cfRule type="cellIs" dxfId="695" priority="831" operator="lessThan">
      <formula>0</formula>
    </cfRule>
  </conditionalFormatting>
  <conditionalFormatting sqref="F540">
    <cfRule type="cellIs" dxfId="694" priority="822" operator="lessThan">
      <formula>0</formula>
    </cfRule>
  </conditionalFormatting>
  <conditionalFormatting sqref="F196">
    <cfRule type="cellIs" dxfId="693" priority="821" operator="lessThan">
      <formula>0</formula>
    </cfRule>
  </conditionalFormatting>
  <conditionalFormatting sqref="F806">
    <cfRule type="cellIs" dxfId="692" priority="820" operator="lessThan">
      <formula>0</formula>
    </cfRule>
  </conditionalFormatting>
  <conditionalFormatting sqref="F542">
    <cfRule type="cellIs" dxfId="691" priority="819" operator="lessThan">
      <formula>0</formula>
    </cfRule>
  </conditionalFormatting>
  <conditionalFormatting sqref="E542">
    <cfRule type="cellIs" dxfId="690" priority="818" operator="lessThan">
      <formula>0</formula>
    </cfRule>
  </conditionalFormatting>
  <conditionalFormatting sqref="F805">
    <cfRule type="cellIs" dxfId="689" priority="817" operator="lessThan">
      <formula>0</formula>
    </cfRule>
  </conditionalFormatting>
  <conditionalFormatting sqref="E805">
    <cfRule type="cellIs" dxfId="688" priority="816" operator="lessThan">
      <formula>0</formula>
    </cfRule>
  </conditionalFormatting>
  <conditionalFormatting sqref="F546">
    <cfRule type="cellIs" dxfId="687" priority="811" operator="lessThan">
      <formula>0</formula>
    </cfRule>
  </conditionalFormatting>
  <conditionalFormatting sqref="E546">
    <cfRule type="cellIs" dxfId="686" priority="810" operator="lessThan">
      <formula>0</formula>
    </cfRule>
  </conditionalFormatting>
  <conditionalFormatting sqref="F556">
    <cfRule type="cellIs" dxfId="685" priority="804" operator="lessThan">
      <formula>0</formula>
    </cfRule>
  </conditionalFormatting>
  <conditionalFormatting sqref="E447">
    <cfRule type="cellIs" dxfId="684" priority="803" operator="lessThan">
      <formula>0</formula>
    </cfRule>
  </conditionalFormatting>
  <conditionalFormatting sqref="F447">
    <cfRule type="cellIs" dxfId="683" priority="802" operator="lessThan">
      <formula>0</formula>
    </cfRule>
  </conditionalFormatting>
  <conditionalFormatting sqref="F340">
    <cfRule type="cellIs" dxfId="682" priority="800" operator="lessThan">
      <formula>0</formula>
    </cfRule>
  </conditionalFormatting>
  <conditionalFormatting sqref="E341">
    <cfRule type="cellIs" dxfId="681" priority="799" operator="lessThan">
      <formula>0</formula>
    </cfRule>
  </conditionalFormatting>
  <conditionalFormatting sqref="F341">
    <cfRule type="cellIs" dxfId="680" priority="798" operator="lessThan">
      <formula>0</formula>
    </cfRule>
  </conditionalFormatting>
  <conditionalFormatting sqref="E844">
    <cfRule type="cellIs" dxfId="679" priority="795" operator="lessThan">
      <formula>0</formula>
    </cfRule>
  </conditionalFormatting>
  <conditionalFormatting sqref="F844">
    <cfRule type="cellIs" dxfId="678" priority="794" operator="lessThan">
      <formula>0</formula>
    </cfRule>
  </conditionalFormatting>
  <conditionalFormatting sqref="F116">
    <cfRule type="cellIs" dxfId="677" priority="793" operator="lessThan">
      <formula>0</formula>
    </cfRule>
  </conditionalFormatting>
  <conditionalFormatting sqref="E984">
    <cfRule type="cellIs" dxfId="676" priority="792" operator="lessThan">
      <formula>0</formula>
    </cfRule>
  </conditionalFormatting>
  <conditionalFormatting sqref="F984">
    <cfRule type="cellIs" dxfId="675" priority="791" operator="lessThan">
      <formula>0</formula>
    </cfRule>
  </conditionalFormatting>
  <conditionalFormatting sqref="F232">
    <cfRule type="cellIs" dxfId="674" priority="790" operator="lessThan">
      <formula>0</formula>
    </cfRule>
  </conditionalFormatting>
  <conditionalFormatting sqref="F121">
    <cfRule type="cellIs" dxfId="673" priority="789" operator="lessThan">
      <formula>0</formula>
    </cfRule>
  </conditionalFormatting>
  <conditionalFormatting sqref="F851">
    <cfRule type="cellIs" dxfId="672" priority="788" operator="lessThan">
      <formula>0</formula>
    </cfRule>
  </conditionalFormatting>
  <conditionalFormatting sqref="E112">
    <cfRule type="cellIs" dxfId="671" priority="780" operator="lessThan">
      <formula>0</formula>
    </cfRule>
  </conditionalFormatting>
  <conditionalFormatting sqref="F112">
    <cfRule type="cellIs" dxfId="670" priority="779" operator="lessThan">
      <formula>0</formula>
    </cfRule>
  </conditionalFormatting>
  <conditionalFormatting sqref="E702">
    <cfRule type="cellIs" dxfId="669" priority="778" operator="lessThan">
      <formula>0</formula>
    </cfRule>
  </conditionalFormatting>
  <conditionalFormatting sqref="F702">
    <cfRule type="cellIs" dxfId="668" priority="777" operator="lessThan">
      <formula>0</formula>
    </cfRule>
  </conditionalFormatting>
  <conditionalFormatting sqref="E1114">
    <cfRule type="cellIs" dxfId="667" priority="776" operator="lessThan">
      <formula>0</formula>
    </cfRule>
  </conditionalFormatting>
  <conditionalFormatting sqref="F1114">
    <cfRule type="cellIs" dxfId="666" priority="775" operator="lessThan">
      <formula>0</formula>
    </cfRule>
  </conditionalFormatting>
  <conditionalFormatting sqref="F841">
    <cfRule type="cellIs" dxfId="665" priority="769" operator="lessThan">
      <formula>0</formula>
    </cfRule>
  </conditionalFormatting>
  <conditionalFormatting sqref="E841">
    <cfRule type="cellIs" dxfId="664" priority="768" operator="lessThan">
      <formula>0</formula>
    </cfRule>
  </conditionalFormatting>
  <conditionalFormatting sqref="E714">
    <cfRule type="cellIs" dxfId="663" priority="764" operator="lessThan">
      <formula>0</formula>
    </cfRule>
  </conditionalFormatting>
  <conditionalFormatting sqref="F714">
    <cfRule type="cellIs" dxfId="662" priority="763" operator="lessThan">
      <formula>0</formula>
    </cfRule>
  </conditionalFormatting>
  <conditionalFormatting sqref="E843">
    <cfRule type="cellIs" dxfId="661" priority="760" operator="lessThan">
      <formula>0</formula>
    </cfRule>
  </conditionalFormatting>
  <conditionalFormatting sqref="F843">
    <cfRule type="cellIs" dxfId="660" priority="759" operator="lessThan">
      <formula>0</formula>
    </cfRule>
  </conditionalFormatting>
  <conditionalFormatting sqref="E115">
    <cfRule type="cellIs" dxfId="659" priority="758" operator="lessThan">
      <formula>0</formula>
    </cfRule>
  </conditionalFormatting>
  <conditionalFormatting sqref="F115">
    <cfRule type="cellIs" dxfId="658" priority="757" operator="lessThan">
      <formula>0</formula>
    </cfRule>
  </conditionalFormatting>
  <conditionalFormatting sqref="F703">
    <cfRule type="cellIs" dxfId="657" priority="756" operator="lessThan">
      <formula>0</formula>
    </cfRule>
  </conditionalFormatting>
  <conditionalFormatting sqref="E703">
    <cfRule type="cellIs" dxfId="656" priority="755" operator="lessThan">
      <formula>0</formula>
    </cfRule>
  </conditionalFormatting>
  <conditionalFormatting sqref="E663:F663">
    <cfRule type="cellIs" dxfId="655" priority="751" operator="lessThan">
      <formula>0</formula>
    </cfRule>
  </conditionalFormatting>
  <conditionalFormatting sqref="E413">
    <cfRule type="cellIs" dxfId="654" priority="750" operator="lessThan">
      <formula>0</formula>
    </cfRule>
  </conditionalFormatting>
  <conditionalFormatting sqref="F413">
    <cfRule type="cellIs" dxfId="653" priority="749" operator="lessThan">
      <formula>0</formula>
    </cfRule>
  </conditionalFormatting>
  <conditionalFormatting sqref="F695">
    <cfRule type="cellIs" dxfId="652" priority="748" operator="lessThan">
      <formula>0</formula>
    </cfRule>
  </conditionalFormatting>
  <conditionalFormatting sqref="E695">
    <cfRule type="cellIs" dxfId="651" priority="747" operator="lessThan">
      <formula>0</formula>
    </cfRule>
  </conditionalFormatting>
  <conditionalFormatting sqref="E869:F869">
    <cfRule type="cellIs" dxfId="650" priority="743" operator="lessThan">
      <formula>0</formula>
    </cfRule>
  </conditionalFormatting>
  <conditionalFormatting sqref="E253">
    <cfRule type="cellIs" dxfId="649" priority="740" operator="lessThan">
      <formula>0</formula>
    </cfRule>
  </conditionalFormatting>
  <conditionalFormatting sqref="F253">
    <cfRule type="cellIs" dxfId="648" priority="739" operator="lessThan">
      <formula>0</formula>
    </cfRule>
  </conditionalFormatting>
  <conditionalFormatting sqref="E44">
    <cfRule type="cellIs" dxfId="647" priority="670" operator="lessThan">
      <formula>0</formula>
    </cfRule>
  </conditionalFormatting>
  <conditionalFormatting sqref="E506">
    <cfRule type="cellIs" dxfId="646" priority="669" operator="lessThan">
      <formula>0</formula>
    </cfRule>
  </conditionalFormatting>
  <conditionalFormatting sqref="E242">
    <cfRule type="cellIs" dxfId="645" priority="710" operator="lessThan">
      <formula>0</formula>
    </cfRule>
  </conditionalFormatting>
  <conditionalFormatting sqref="E236">
    <cfRule type="cellIs" dxfId="644" priority="726" operator="lessThan">
      <formula>0</formula>
    </cfRule>
  </conditionalFormatting>
  <conditionalFormatting sqref="F236">
    <cfRule type="cellIs" dxfId="643" priority="725" operator="lessThan">
      <formula>0</formula>
    </cfRule>
  </conditionalFormatting>
  <conditionalFormatting sqref="E123">
    <cfRule type="cellIs" dxfId="642" priority="723" operator="lessThan">
      <formula>0</formula>
    </cfRule>
  </conditionalFormatting>
  <conditionalFormatting sqref="F123">
    <cfRule type="cellIs" dxfId="641" priority="724" operator="lessThan">
      <formula>0</formula>
    </cfRule>
  </conditionalFormatting>
  <conditionalFormatting sqref="E588">
    <cfRule type="cellIs" dxfId="640" priority="721" operator="lessThan">
      <formula>0</formula>
    </cfRule>
  </conditionalFormatting>
  <conditionalFormatting sqref="F588">
    <cfRule type="cellIs" dxfId="639" priority="722" operator="lessThan">
      <formula>0</formula>
    </cfRule>
  </conditionalFormatting>
  <conditionalFormatting sqref="E125">
    <cfRule type="cellIs" dxfId="638" priority="720" operator="lessThan">
      <formula>0</formula>
    </cfRule>
  </conditionalFormatting>
  <conditionalFormatting sqref="F125">
    <cfRule type="cellIs" dxfId="637" priority="719" operator="lessThan">
      <formula>0</formula>
    </cfRule>
  </conditionalFormatting>
  <conditionalFormatting sqref="F1000">
    <cfRule type="cellIs" dxfId="636" priority="718" operator="lessThan">
      <formula>0</formula>
    </cfRule>
  </conditionalFormatting>
  <conditionalFormatting sqref="E1000">
    <cfRule type="cellIs" dxfId="635" priority="717" operator="lessThan">
      <formula>0</formula>
    </cfRule>
  </conditionalFormatting>
  <conditionalFormatting sqref="E864">
    <cfRule type="cellIs" dxfId="634" priority="716" operator="lessThan">
      <formula>0</formula>
    </cfRule>
  </conditionalFormatting>
  <conditionalFormatting sqref="F864">
    <cfRule type="cellIs" dxfId="633" priority="715" operator="lessThan">
      <formula>0</formula>
    </cfRule>
  </conditionalFormatting>
  <conditionalFormatting sqref="F242">
    <cfRule type="cellIs" dxfId="632" priority="709" operator="lessThan">
      <formula>0</formula>
    </cfRule>
  </conditionalFormatting>
  <conditionalFormatting sqref="H3">
    <cfRule type="cellIs" dxfId="631" priority="704" operator="lessThan">
      <formula>0</formula>
    </cfRule>
  </conditionalFormatting>
  <conditionalFormatting sqref="F139">
    <cfRule type="cellIs" dxfId="630" priority="703" operator="lessThan">
      <formula>0</formula>
    </cfRule>
  </conditionalFormatting>
  <conditionalFormatting sqref="E139">
    <cfRule type="cellIs" dxfId="629" priority="702" operator="lessThan">
      <formula>0</formula>
    </cfRule>
  </conditionalFormatting>
  <conditionalFormatting sqref="F745">
    <cfRule type="cellIs" dxfId="628" priority="701" operator="lessThan">
      <formula>0</formula>
    </cfRule>
  </conditionalFormatting>
  <conditionalFormatting sqref="E745">
    <cfRule type="cellIs" dxfId="627" priority="700" operator="lessThan">
      <formula>0</formula>
    </cfRule>
  </conditionalFormatting>
  <conditionalFormatting sqref="F566">
    <cfRule type="cellIs" dxfId="626" priority="695" operator="lessThan">
      <formula>0</formula>
    </cfRule>
  </conditionalFormatting>
  <conditionalFormatting sqref="E566">
    <cfRule type="cellIs" dxfId="625" priority="694" operator="lessThan">
      <formula>0</formula>
    </cfRule>
  </conditionalFormatting>
  <conditionalFormatting sqref="E692">
    <cfRule type="cellIs" dxfId="624" priority="693" operator="lessThan">
      <formula>0</formula>
    </cfRule>
  </conditionalFormatting>
  <conditionalFormatting sqref="F967">
    <cfRule type="cellIs" dxfId="623" priority="691" operator="lessThan">
      <formula>0</formula>
    </cfRule>
  </conditionalFormatting>
  <conditionalFormatting sqref="E967">
    <cfRule type="cellIs" dxfId="622" priority="690" operator="lessThan">
      <formula>0</formula>
    </cfRule>
  </conditionalFormatting>
  <conditionalFormatting sqref="F580">
    <cfRule type="cellIs" dxfId="621" priority="689" operator="lessThan">
      <formula>0</formula>
    </cfRule>
  </conditionalFormatting>
  <conditionalFormatting sqref="E580">
    <cfRule type="cellIs" dxfId="620" priority="688" operator="lessThan">
      <formula>0</formula>
    </cfRule>
  </conditionalFormatting>
  <conditionalFormatting sqref="F845">
    <cfRule type="cellIs" dxfId="619" priority="687" operator="lessThan">
      <formula>0</formula>
    </cfRule>
  </conditionalFormatting>
  <conditionalFormatting sqref="E845">
    <cfRule type="cellIs" dxfId="618" priority="686" operator="lessThan">
      <formula>0</formula>
    </cfRule>
  </conditionalFormatting>
  <conditionalFormatting sqref="E568">
    <cfRule type="cellIs" dxfId="617" priority="685" operator="lessThan">
      <formula>0</formula>
    </cfRule>
  </conditionalFormatting>
  <conditionalFormatting sqref="F568">
    <cfRule type="cellIs" dxfId="616" priority="684" operator="lessThan">
      <formula>0</formula>
    </cfRule>
  </conditionalFormatting>
  <conditionalFormatting sqref="E832">
    <cfRule type="cellIs" dxfId="615" priority="683" operator="lessThan">
      <formula>0</formula>
    </cfRule>
  </conditionalFormatting>
  <conditionalFormatting sqref="F832">
    <cfRule type="cellIs" dxfId="614" priority="682" operator="lessThan">
      <formula>0</formula>
    </cfRule>
  </conditionalFormatting>
  <conditionalFormatting sqref="E259:F259">
    <cfRule type="cellIs" dxfId="613" priority="680" operator="lessThan">
      <formula>0</formula>
    </cfRule>
  </conditionalFormatting>
  <conditionalFormatting sqref="E617:F617">
    <cfRule type="cellIs" dxfId="612" priority="679" operator="lessThan">
      <formula>0</formula>
    </cfRule>
  </conditionalFormatting>
  <conditionalFormatting sqref="F495">
    <cfRule type="cellIs" dxfId="611" priority="678" operator="lessThan">
      <formula>0</formula>
    </cfRule>
  </conditionalFormatting>
  <conditionalFormatting sqref="E495">
    <cfRule type="cellIs" dxfId="610" priority="677" operator="lessThan">
      <formula>0</formula>
    </cfRule>
  </conditionalFormatting>
  <conditionalFormatting sqref="F891">
    <cfRule type="cellIs" dxfId="609" priority="676" operator="lessThan">
      <formula>0</formula>
    </cfRule>
  </conditionalFormatting>
  <conditionalFormatting sqref="E891">
    <cfRule type="cellIs" dxfId="608" priority="675" operator="lessThan">
      <formula>0</formula>
    </cfRule>
  </conditionalFormatting>
  <conditionalFormatting sqref="E261:F261">
    <cfRule type="cellIs" dxfId="607" priority="674" operator="lessThan">
      <formula>0</formula>
    </cfRule>
  </conditionalFormatting>
  <conditionalFormatting sqref="F44">
    <cfRule type="cellIs" dxfId="606" priority="671" operator="lessThan">
      <formula>0</formula>
    </cfRule>
  </conditionalFormatting>
  <conditionalFormatting sqref="F506">
    <cfRule type="cellIs" dxfId="605" priority="668" operator="lessThan">
      <formula>0</formula>
    </cfRule>
  </conditionalFormatting>
  <conditionalFormatting sqref="F159">
    <cfRule type="cellIs" dxfId="604" priority="667" operator="lessThan">
      <formula>0</formula>
    </cfRule>
  </conditionalFormatting>
  <conditionalFormatting sqref="E159">
    <cfRule type="cellIs" dxfId="603" priority="666" operator="lessThan">
      <formula>0</formula>
    </cfRule>
  </conditionalFormatting>
  <conditionalFormatting sqref="E507">
    <cfRule type="cellIs" dxfId="602" priority="664" operator="lessThan">
      <formula>0</formula>
    </cfRule>
  </conditionalFormatting>
  <conditionalFormatting sqref="F507">
    <cfRule type="cellIs" dxfId="601" priority="665" operator="lessThan">
      <formula>0</formula>
    </cfRule>
  </conditionalFormatting>
  <conditionalFormatting sqref="E162">
    <cfRule type="cellIs" dxfId="600" priority="661" operator="lessThan">
      <formula>0</formula>
    </cfRule>
  </conditionalFormatting>
  <conditionalFormatting sqref="F162">
    <cfRule type="cellIs" dxfId="599" priority="660" operator="lessThan">
      <formula>0</formula>
    </cfRule>
  </conditionalFormatting>
  <conditionalFormatting sqref="E49">
    <cfRule type="cellIs" dxfId="598" priority="659" operator="lessThan">
      <formula>0</formula>
    </cfRule>
  </conditionalFormatting>
  <conditionalFormatting sqref="F49">
    <cfRule type="cellIs" dxfId="597" priority="658" operator="lessThan">
      <formula>0</formula>
    </cfRule>
  </conditionalFormatting>
  <conditionalFormatting sqref="F56">
    <cfRule type="cellIs" dxfId="596" priority="657" operator="lessThan">
      <formula>0</formula>
    </cfRule>
  </conditionalFormatting>
  <conditionalFormatting sqref="E56">
    <cfRule type="cellIs" dxfId="595" priority="656" operator="lessThan">
      <formula>0</formula>
    </cfRule>
  </conditionalFormatting>
  <conditionalFormatting sqref="E170">
    <cfRule type="cellIs" dxfId="594" priority="654" operator="lessThan">
      <formula>0</formula>
    </cfRule>
  </conditionalFormatting>
  <conditionalFormatting sqref="F170">
    <cfRule type="cellIs" dxfId="593" priority="655" operator="lessThan">
      <formula>0</formula>
    </cfRule>
  </conditionalFormatting>
  <conditionalFormatting sqref="F398">
    <cfRule type="cellIs" dxfId="592" priority="653" operator="lessThan">
      <formula>0</formula>
    </cfRule>
  </conditionalFormatting>
  <conditionalFormatting sqref="E398">
    <cfRule type="cellIs" dxfId="591" priority="652" operator="lessThan">
      <formula>0</formula>
    </cfRule>
  </conditionalFormatting>
  <conditionalFormatting sqref="E791">
    <cfRule type="cellIs" dxfId="590" priority="643" operator="lessThan">
      <formula>0</formula>
    </cfRule>
  </conditionalFormatting>
  <conditionalFormatting sqref="E665">
    <cfRule type="cellIs" dxfId="589" priority="635" operator="lessThan">
      <formula>0</formula>
    </cfRule>
  </conditionalFormatting>
  <conditionalFormatting sqref="F665">
    <cfRule type="cellIs" dxfId="588" priority="634" operator="lessThan">
      <formula>0</formula>
    </cfRule>
  </conditionalFormatting>
  <conditionalFormatting sqref="F667">
    <cfRule type="cellIs" dxfId="587" priority="633" operator="lessThan">
      <formula>0</formula>
    </cfRule>
  </conditionalFormatting>
  <conditionalFormatting sqref="E667">
    <cfRule type="cellIs" dxfId="586" priority="632" operator="lessThan">
      <formula>0</formula>
    </cfRule>
  </conditionalFormatting>
  <conditionalFormatting sqref="F428">
    <cfRule type="cellIs" dxfId="585" priority="498" operator="lessThan">
      <formula>0</formula>
    </cfRule>
  </conditionalFormatting>
  <conditionalFormatting sqref="E1086">
    <cfRule type="cellIs" dxfId="584" priority="497" operator="lessThan">
      <formula>0</formula>
    </cfRule>
  </conditionalFormatting>
  <conditionalFormatting sqref="F311">
    <cfRule type="cellIs" dxfId="583" priority="629" operator="lessThan">
      <formula>0</formula>
    </cfRule>
  </conditionalFormatting>
  <conditionalFormatting sqref="E957">
    <cfRule type="cellIs" dxfId="582" priority="627" operator="lessThan">
      <formula>0</formula>
    </cfRule>
  </conditionalFormatting>
  <conditionalFormatting sqref="F957">
    <cfRule type="cellIs" dxfId="581" priority="626" operator="lessThan">
      <formula>0</formula>
    </cfRule>
  </conditionalFormatting>
  <conditionalFormatting sqref="E208">
    <cfRule type="cellIs" dxfId="580" priority="625" operator="lessThan">
      <formula>0</formula>
    </cfRule>
  </conditionalFormatting>
  <conditionalFormatting sqref="F208">
    <cfRule type="cellIs" dxfId="579" priority="624" operator="lessThan">
      <formula>0</formula>
    </cfRule>
  </conditionalFormatting>
  <conditionalFormatting sqref="E102:F102">
    <cfRule type="cellIs" dxfId="578" priority="623" operator="lessThan">
      <formula>0</formula>
    </cfRule>
  </conditionalFormatting>
  <conditionalFormatting sqref="E567">
    <cfRule type="cellIs" dxfId="577" priority="620" operator="lessThan">
      <formula>0</formula>
    </cfRule>
  </conditionalFormatting>
  <conditionalFormatting sqref="F567">
    <cfRule type="cellIs" dxfId="576" priority="619" operator="lessThan">
      <formula>0</formula>
    </cfRule>
  </conditionalFormatting>
  <conditionalFormatting sqref="F330">
    <cfRule type="cellIs" dxfId="575" priority="618" operator="lessThan">
      <formula>0</formula>
    </cfRule>
  </conditionalFormatting>
  <conditionalFormatting sqref="E330">
    <cfRule type="cellIs" dxfId="574" priority="617" operator="lessThan">
      <formula>0</formula>
    </cfRule>
  </conditionalFormatting>
  <conditionalFormatting sqref="F457">
    <cfRule type="cellIs" dxfId="573" priority="616" operator="lessThan">
      <formula>0</formula>
    </cfRule>
  </conditionalFormatting>
  <conditionalFormatting sqref="E457">
    <cfRule type="cellIs" dxfId="572" priority="615" operator="lessThan">
      <formula>0</formula>
    </cfRule>
  </conditionalFormatting>
  <conditionalFormatting sqref="E1126">
    <cfRule type="cellIs" dxfId="571" priority="610" operator="lessThan">
      <formula>0</formula>
    </cfRule>
  </conditionalFormatting>
  <conditionalFormatting sqref="F1126">
    <cfRule type="cellIs" dxfId="570" priority="609" operator="lessThan">
      <formula>0</formula>
    </cfRule>
  </conditionalFormatting>
  <conditionalFormatting sqref="E193">
    <cfRule type="cellIs" dxfId="569" priority="606" operator="lessThan">
      <formula>0</formula>
    </cfRule>
  </conditionalFormatting>
  <conditionalFormatting sqref="F193">
    <cfRule type="cellIs" dxfId="568" priority="605" operator="lessThan">
      <formula>0</formula>
    </cfRule>
  </conditionalFormatting>
  <conditionalFormatting sqref="E693">
    <cfRule type="cellIs" dxfId="567" priority="604" operator="lessThan">
      <formula>0</formula>
    </cfRule>
  </conditionalFormatting>
  <conditionalFormatting sqref="F693">
    <cfRule type="cellIs" dxfId="566" priority="603" operator="lessThan">
      <formula>0</formula>
    </cfRule>
  </conditionalFormatting>
  <conditionalFormatting sqref="E104">
    <cfRule type="cellIs" dxfId="565" priority="602" operator="lessThan">
      <formula>0</formula>
    </cfRule>
  </conditionalFormatting>
  <conditionalFormatting sqref="F104">
    <cfRule type="cellIs" dxfId="564" priority="601" operator="lessThan">
      <formula>0</formula>
    </cfRule>
  </conditionalFormatting>
  <conditionalFormatting sqref="E707">
    <cfRule type="cellIs" dxfId="563" priority="580" operator="lessThan">
      <formula>0</formula>
    </cfRule>
  </conditionalFormatting>
  <conditionalFormatting sqref="F420">
    <cfRule type="cellIs" dxfId="562" priority="542" operator="lessThan">
      <formula>0</formula>
    </cfRule>
  </conditionalFormatting>
  <conditionalFormatting sqref="E720">
    <cfRule type="cellIs" dxfId="561" priority="599" operator="lessThan">
      <formula>0</formula>
    </cfRule>
  </conditionalFormatting>
  <conditionalFormatting sqref="F720">
    <cfRule type="cellIs" dxfId="560" priority="600" operator="lessThan">
      <formula>0</formula>
    </cfRule>
  </conditionalFormatting>
  <conditionalFormatting sqref="E467">
    <cfRule type="cellIs" dxfId="559" priority="597" operator="lessThan">
      <formula>0</formula>
    </cfRule>
  </conditionalFormatting>
  <conditionalFormatting sqref="F467">
    <cfRule type="cellIs" dxfId="558" priority="598" operator="lessThan">
      <formula>0</formula>
    </cfRule>
  </conditionalFormatting>
  <conditionalFormatting sqref="E350">
    <cfRule type="cellIs" dxfId="557" priority="596" operator="lessThan">
      <formula>0</formula>
    </cfRule>
  </conditionalFormatting>
  <conditionalFormatting sqref="F350">
    <cfRule type="cellIs" dxfId="556" priority="595" operator="lessThan">
      <formula>0</formula>
    </cfRule>
  </conditionalFormatting>
  <conditionalFormatting sqref="E1001">
    <cfRule type="cellIs" dxfId="555" priority="592" operator="lessThan">
      <formula>0</formula>
    </cfRule>
  </conditionalFormatting>
  <conditionalFormatting sqref="F1001">
    <cfRule type="cellIs" dxfId="554" priority="591" operator="lessThan">
      <formula>0</formula>
    </cfRule>
  </conditionalFormatting>
  <conditionalFormatting sqref="E475">
    <cfRule type="cellIs" dxfId="553" priority="590" operator="lessThan">
      <formula>0</formula>
    </cfRule>
  </conditionalFormatting>
  <conditionalFormatting sqref="F475">
    <cfRule type="cellIs" dxfId="552" priority="589" operator="lessThan">
      <formula>0</formula>
    </cfRule>
  </conditionalFormatting>
  <conditionalFormatting sqref="E880:F880">
    <cfRule type="cellIs" dxfId="551" priority="588" operator="lessThan">
      <formula>0</formula>
    </cfRule>
  </conditionalFormatting>
  <conditionalFormatting sqref="E928">
    <cfRule type="cellIs" dxfId="550" priority="587" operator="lessThan">
      <formula>0</formula>
    </cfRule>
  </conditionalFormatting>
  <conditionalFormatting sqref="F928">
    <cfRule type="cellIs" dxfId="549" priority="586" operator="lessThan">
      <formula>0</formula>
    </cfRule>
  </conditionalFormatting>
  <conditionalFormatting sqref="E488">
    <cfRule type="cellIs" dxfId="548" priority="585" operator="lessThan">
      <formula>0</formula>
    </cfRule>
  </conditionalFormatting>
  <conditionalFormatting sqref="F488">
    <cfRule type="cellIs" dxfId="547" priority="584" operator="lessThan">
      <formula>0</formula>
    </cfRule>
  </conditionalFormatting>
  <conditionalFormatting sqref="F707">
    <cfRule type="cellIs" dxfId="546" priority="581" operator="lessThan">
      <formula>0</formula>
    </cfRule>
  </conditionalFormatting>
  <conditionalFormatting sqref="E890:F890">
    <cfRule type="cellIs" dxfId="545" priority="575" operator="lessThan">
      <formula>0</formula>
    </cfRule>
  </conditionalFormatting>
  <conditionalFormatting sqref="F618">
    <cfRule type="cellIs" dxfId="544" priority="574" operator="lessThan">
      <formula>0</formula>
    </cfRule>
  </conditionalFormatting>
  <conditionalFormatting sqref="E618">
    <cfRule type="cellIs" dxfId="543" priority="573" operator="lessThan">
      <formula>0</formula>
    </cfRule>
  </conditionalFormatting>
  <conditionalFormatting sqref="F377">
    <cfRule type="cellIs" dxfId="542" priority="572" operator="lessThan">
      <formula>0</formula>
    </cfRule>
  </conditionalFormatting>
  <conditionalFormatting sqref="E377">
    <cfRule type="cellIs" dxfId="541" priority="571" operator="lessThan">
      <formula>0</formula>
    </cfRule>
  </conditionalFormatting>
  <conditionalFormatting sqref="E378:F378">
    <cfRule type="cellIs" dxfId="540" priority="570" operator="lessThan">
      <formula>0</formula>
    </cfRule>
  </conditionalFormatting>
  <conditionalFormatting sqref="F545">
    <cfRule type="cellIs" dxfId="539" priority="569" operator="lessThan">
      <formula>0</formula>
    </cfRule>
  </conditionalFormatting>
  <conditionalFormatting sqref="E545">
    <cfRule type="cellIs" dxfId="538" priority="568" operator="lessThan">
      <formula>0</formula>
    </cfRule>
  </conditionalFormatting>
  <conditionalFormatting sqref="E155:F155">
    <cfRule type="cellIs" dxfId="537" priority="567" operator="lessThan">
      <formula>0</formula>
    </cfRule>
  </conditionalFormatting>
  <conditionalFormatting sqref="F45">
    <cfRule type="cellIs" dxfId="536" priority="561" operator="lessThan">
      <formula>0</formula>
    </cfRule>
  </conditionalFormatting>
  <conditionalFormatting sqref="E632">
    <cfRule type="cellIs" dxfId="535" priority="559" operator="lessThan">
      <formula>0</formula>
    </cfRule>
  </conditionalFormatting>
  <conditionalFormatting sqref="F632">
    <cfRule type="cellIs" dxfId="534" priority="560" operator="lessThan">
      <formula>0</formula>
    </cfRule>
  </conditionalFormatting>
  <conditionalFormatting sqref="E512">
    <cfRule type="cellIs" dxfId="533" priority="558" operator="lessThan">
      <formula>0</formula>
    </cfRule>
  </conditionalFormatting>
  <conditionalFormatting sqref="F512">
    <cfRule type="cellIs" dxfId="532" priority="557" operator="lessThan">
      <formula>0</formula>
    </cfRule>
  </conditionalFormatting>
  <conditionalFormatting sqref="E658">
    <cfRule type="cellIs" dxfId="531" priority="548" operator="lessThan">
      <formula>0</formula>
    </cfRule>
  </conditionalFormatting>
  <conditionalFormatting sqref="F658">
    <cfRule type="cellIs" dxfId="530" priority="547" operator="lessThan">
      <formula>0</formula>
    </cfRule>
  </conditionalFormatting>
  <conditionalFormatting sqref="E535:F535">
    <cfRule type="cellIs" dxfId="529" priority="546" operator="lessThan">
      <formula>0</formula>
    </cfRule>
  </conditionalFormatting>
  <conditionalFormatting sqref="E1078">
    <cfRule type="cellIs" dxfId="528" priority="545" operator="lessThan">
      <formula>0</formula>
    </cfRule>
  </conditionalFormatting>
  <conditionalFormatting sqref="F1078">
    <cfRule type="cellIs" dxfId="527" priority="544" operator="lessThan">
      <formula>0</formula>
    </cfRule>
  </conditionalFormatting>
  <conditionalFormatting sqref="E420">
    <cfRule type="cellIs" dxfId="526" priority="543" operator="lessThan">
      <formula>0</formula>
    </cfRule>
  </conditionalFormatting>
  <conditionalFormatting sqref="E1081">
    <cfRule type="cellIs" dxfId="525" priority="541" operator="lessThan">
      <formula>0</formula>
    </cfRule>
  </conditionalFormatting>
  <conditionalFormatting sqref="F1081">
    <cfRule type="cellIs" dxfId="524" priority="540" operator="lessThan">
      <formula>0</formula>
    </cfRule>
  </conditionalFormatting>
  <conditionalFormatting sqref="E423">
    <cfRule type="cellIs" dxfId="523" priority="539" operator="lessThan">
      <formula>0</formula>
    </cfRule>
  </conditionalFormatting>
  <conditionalFormatting sqref="F423">
    <cfRule type="cellIs" dxfId="522" priority="538" operator="lessThan">
      <formula>0</formula>
    </cfRule>
  </conditionalFormatting>
  <conditionalFormatting sqref="F233">
    <cfRule type="cellIs" dxfId="521" priority="537" operator="lessThan">
      <formula>0</formula>
    </cfRule>
  </conditionalFormatting>
  <conditionalFormatting sqref="F850">
    <cfRule type="cellIs" dxfId="520" priority="536" operator="lessThan">
      <formula>0</formula>
    </cfRule>
  </conditionalFormatting>
  <conditionalFormatting sqref="F426">
    <cfRule type="cellIs" dxfId="519" priority="535" operator="lessThan">
      <formula>0</formula>
    </cfRule>
  </conditionalFormatting>
  <conditionalFormatting sqref="E426">
    <cfRule type="cellIs" dxfId="518" priority="534" operator="lessThan">
      <formula>0</formula>
    </cfRule>
  </conditionalFormatting>
  <conditionalFormatting sqref="F947">
    <cfRule type="cellIs" dxfId="517" priority="533" operator="lessThan">
      <formula>0</formula>
    </cfRule>
  </conditionalFormatting>
  <conditionalFormatting sqref="E947">
    <cfRule type="cellIs" dxfId="516" priority="532" operator="lessThan">
      <formula>0</formula>
    </cfRule>
  </conditionalFormatting>
  <conditionalFormatting sqref="E445:F445">
    <cfRule type="cellIs" dxfId="515" priority="531" operator="lessThan">
      <formula>0</formula>
    </cfRule>
  </conditionalFormatting>
  <conditionalFormatting sqref="E346">
    <cfRule type="cellIs" dxfId="514" priority="530" operator="lessThan">
      <formula>0</formula>
    </cfRule>
  </conditionalFormatting>
  <conditionalFormatting sqref="F346">
    <cfRule type="cellIs" dxfId="513" priority="529" operator="lessThan">
      <formula>0</formula>
    </cfRule>
  </conditionalFormatting>
  <conditionalFormatting sqref="F282">
    <cfRule type="cellIs" dxfId="512" priority="527" operator="lessThan">
      <formula>0</formula>
    </cfRule>
  </conditionalFormatting>
  <conditionalFormatting sqref="E282">
    <cfRule type="cellIs" dxfId="511" priority="526" operator="lessThan">
      <formula>0</formula>
    </cfRule>
  </conditionalFormatting>
  <conditionalFormatting sqref="F489">
    <cfRule type="cellIs" dxfId="510" priority="519" operator="lessThan">
      <formula>0</formula>
    </cfRule>
  </conditionalFormatting>
  <conditionalFormatting sqref="E489">
    <cfRule type="cellIs" dxfId="509" priority="518" operator="lessThan">
      <formula>0</formula>
    </cfRule>
  </conditionalFormatting>
  <conditionalFormatting sqref="E1027:F1027">
    <cfRule type="cellIs" dxfId="508" priority="516" operator="lessThan">
      <formula>0</formula>
    </cfRule>
  </conditionalFormatting>
  <conditionalFormatting sqref="F673">
    <cfRule type="cellIs" dxfId="507" priority="488" operator="lessThan">
      <formula>0</formula>
    </cfRule>
  </conditionalFormatting>
  <conditionalFormatting sqref="E941">
    <cfRule type="cellIs" dxfId="506" priority="511" operator="lessThan">
      <formula>0</formula>
    </cfRule>
  </conditionalFormatting>
  <conditionalFormatting sqref="F941">
    <cfRule type="cellIs" dxfId="505" priority="510" operator="lessThan">
      <formula>0</formula>
    </cfRule>
  </conditionalFormatting>
  <conditionalFormatting sqref="F304">
    <cfRule type="cellIs" dxfId="504" priority="508" operator="lessThan">
      <formula>0</formula>
    </cfRule>
  </conditionalFormatting>
  <conditionalFormatting sqref="E304">
    <cfRule type="cellIs" dxfId="503" priority="509" operator="lessThan">
      <formula>0</formula>
    </cfRule>
  </conditionalFormatting>
  <conditionalFormatting sqref="F808">
    <cfRule type="cellIs" dxfId="502" priority="507" operator="lessThan">
      <formula>0</formula>
    </cfRule>
  </conditionalFormatting>
  <conditionalFormatting sqref="E808:E809">
    <cfRule type="cellIs" dxfId="501" priority="506" operator="lessThan">
      <formula>0</formula>
    </cfRule>
  </conditionalFormatting>
  <conditionalFormatting sqref="F810">
    <cfRule type="cellIs" dxfId="500" priority="503" operator="lessThan">
      <formula>0</formula>
    </cfRule>
  </conditionalFormatting>
  <conditionalFormatting sqref="E810">
    <cfRule type="cellIs" dxfId="499" priority="502" operator="lessThan">
      <formula>0</formula>
    </cfRule>
  </conditionalFormatting>
  <conditionalFormatting sqref="F454">
    <cfRule type="cellIs" dxfId="498" priority="501" operator="lessThan">
      <formula>0</formula>
    </cfRule>
  </conditionalFormatting>
  <conditionalFormatting sqref="F1112">
    <cfRule type="cellIs" dxfId="497" priority="500" operator="lessThan">
      <formula>0</formula>
    </cfRule>
  </conditionalFormatting>
  <conditionalFormatting sqref="E428">
    <cfRule type="cellIs" dxfId="496" priority="499" operator="lessThan">
      <formula>0</formula>
    </cfRule>
  </conditionalFormatting>
  <conditionalFormatting sqref="F1086">
    <cfRule type="cellIs" dxfId="495" priority="496" operator="lessThan">
      <formula>0</formula>
    </cfRule>
  </conditionalFormatting>
  <conditionalFormatting sqref="E429">
    <cfRule type="cellIs" dxfId="494" priority="495" operator="lessThan">
      <formula>0</formula>
    </cfRule>
  </conditionalFormatting>
  <conditionalFormatting sqref="F429">
    <cfRule type="cellIs" dxfId="493" priority="494" operator="lessThan">
      <formula>0</formula>
    </cfRule>
  </conditionalFormatting>
  <conditionalFormatting sqref="E1087">
    <cfRule type="cellIs" dxfId="492" priority="493" operator="lessThan">
      <formula>0</formula>
    </cfRule>
  </conditionalFormatting>
  <conditionalFormatting sqref="F1087">
    <cfRule type="cellIs" dxfId="491" priority="492" operator="lessThan">
      <formula>0</formula>
    </cfRule>
  </conditionalFormatting>
  <conditionalFormatting sqref="E673">
    <cfRule type="cellIs" dxfId="490" priority="489" operator="lessThan">
      <formula>0</formula>
    </cfRule>
  </conditionalFormatting>
  <conditionalFormatting sqref="E587">
    <cfRule type="cellIs" dxfId="489" priority="487" operator="lessThan">
      <formula>0</formula>
    </cfRule>
  </conditionalFormatting>
  <conditionalFormatting sqref="F587">
    <cfRule type="cellIs" dxfId="488" priority="486" operator="lessThan">
      <formula>0</formula>
    </cfRule>
  </conditionalFormatting>
  <conditionalFormatting sqref="E691:F691">
    <cfRule type="cellIs" dxfId="487" priority="485" operator="lessThan">
      <formula>0</formula>
    </cfRule>
  </conditionalFormatting>
  <conditionalFormatting sqref="F809">
    <cfRule type="cellIs" dxfId="486" priority="484" operator="lessThan">
      <formula>0</formula>
    </cfRule>
  </conditionalFormatting>
  <conditionalFormatting sqref="E1133">
    <cfRule type="cellIs" dxfId="485" priority="482" operator="lessThan">
      <formula>0</formula>
    </cfRule>
  </conditionalFormatting>
  <conditionalFormatting sqref="F1133">
    <cfRule type="cellIs" dxfId="484" priority="483" operator="lessThan">
      <formula>0</formula>
    </cfRule>
  </conditionalFormatting>
  <conditionalFormatting sqref="E1262">
    <cfRule type="cellIs" dxfId="483" priority="480" operator="lessThan">
      <formula>0</formula>
    </cfRule>
  </conditionalFormatting>
  <conditionalFormatting sqref="F1262">
    <cfRule type="cellIs" dxfId="482" priority="481" operator="lessThan">
      <formula>0</formula>
    </cfRule>
  </conditionalFormatting>
  <conditionalFormatting sqref="E1652">
    <cfRule type="cellIs" dxfId="481" priority="478" operator="lessThan">
      <formula>0</formula>
    </cfRule>
  </conditionalFormatting>
  <conditionalFormatting sqref="F1652">
    <cfRule type="cellIs" dxfId="480" priority="479" operator="lessThan">
      <formula>0</formula>
    </cfRule>
  </conditionalFormatting>
  <conditionalFormatting sqref="E1782">
    <cfRule type="cellIs" dxfId="479" priority="476" operator="lessThan">
      <formula>0</formula>
    </cfRule>
  </conditionalFormatting>
  <conditionalFormatting sqref="F1782">
    <cfRule type="cellIs" dxfId="478" priority="477" operator="lessThan">
      <formula>0</formula>
    </cfRule>
  </conditionalFormatting>
  <conditionalFormatting sqref="E2302">
    <cfRule type="cellIs" dxfId="477" priority="474" operator="lessThan">
      <formula>0</formula>
    </cfRule>
  </conditionalFormatting>
  <conditionalFormatting sqref="F2302">
    <cfRule type="cellIs" dxfId="476" priority="475" operator="lessThan">
      <formula>0</formula>
    </cfRule>
  </conditionalFormatting>
  <conditionalFormatting sqref="F860">
    <cfRule type="cellIs" dxfId="475" priority="473" operator="lessThan">
      <formula>0</formula>
    </cfRule>
  </conditionalFormatting>
  <conditionalFormatting sqref="F1785">
    <cfRule type="cellIs" dxfId="474" priority="472" operator="lessThan">
      <formula>0</formula>
    </cfRule>
  </conditionalFormatting>
  <conditionalFormatting sqref="F1266">
    <cfRule type="cellIs" dxfId="473" priority="471" operator="lessThan">
      <formula>0</formula>
    </cfRule>
  </conditionalFormatting>
  <conditionalFormatting sqref="E1266">
    <cfRule type="cellIs" dxfId="472" priority="470" operator="lessThan">
      <formula>0</formula>
    </cfRule>
  </conditionalFormatting>
  <conditionalFormatting sqref="F1526">
    <cfRule type="cellIs" dxfId="471" priority="469" operator="lessThan">
      <formula>0</formula>
    </cfRule>
  </conditionalFormatting>
  <conditionalFormatting sqref="E1526">
    <cfRule type="cellIs" dxfId="470" priority="468" operator="lessThan">
      <formula>0</formula>
    </cfRule>
  </conditionalFormatting>
  <conditionalFormatting sqref="F1786">
    <cfRule type="cellIs" dxfId="469" priority="467" operator="lessThan">
      <formula>0</formula>
    </cfRule>
  </conditionalFormatting>
  <conditionalFormatting sqref="E1786">
    <cfRule type="cellIs" dxfId="468" priority="466" operator="lessThan">
      <formula>0</formula>
    </cfRule>
  </conditionalFormatting>
  <conditionalFormatting sqref="F2046">
    <cfRule type="cellIs" dxfId="467" priority="465" operator="lessThan">
      <formula>0</formula>
    </cfRule>
  </conditionalFormatting>
  <conditionalFormatting sqref="E2046">
    <cfRule type="cellIs" dxfId="466" priority="464" operator="lessThan">
      <formula>0</formula>
    </cfRule>
  </conditionalFormatting>
  <conditionalFormatting sqref="F2306">
    <cfRule type="cellIs" dxfId="465" priority="463" operator="lessThan">
      <formula>0</formula>
    </cfRule>
  </conditionalFormatting>
  <conditionalFormatting sqref="E2306">
    <cfRule type="cellIs" dxfId="464" priority="462" operator="lessThan">
      <formula>0</formula>
    </cfRule>
  </conditionalFormatting>
  <conditionalFormatting sqref="F2566">
    <cfRule type="cellIs" dxfId="463" priority="461" operator="lessThan">
      <formula>0</formula>
    </cfRule>
  </conditionalFormatting>
  <conditionalFormatting sqref="E2566">
    <cfRule type="cellIs" dxfId="462" priority="460" operator="lessThan">
      <formula>0</formula>
    </cfRule>
  </conditionalFormatting>
  <conditionalFormatting sqref="E1527">
    <cfRule type="cellIs" dxfId="461" priority="459" operator="lessThan">
      <formula>0</formula>
    </cfRule>
  </conditionalFormatting>
  <conditionalFormatting sqref="F1527">
    <cfRule type="cellIs" dxfId="460" priority="458" operator="lessThan">
      <formula>0</formula>
    </cfRule>
  </conditionalFormatting>
  <conditionalFormatting sqref="F865">
    <cfRule type="cellIs" dxfId="459" priority="457" operator="lessThan">
      <formula>0</formula>
    </cfRule>
  </conditionalFormatting>
  <conditionalFormatting sqref="F1918">
    <cfRule type="cellIs" dxfId="458" priority="456" operator="lessThan">
      <formula>0</formula>
    </cfRule>
  </conditionalFormatting>
  <conditionalFormatting sqref="F1140">
    <cfRule type="cellIs" dxfId="457" priority="455" operator="lessThan">
      <formula>0</formula>
    </cfRule>
  </conditionalFormatting>
  <conditionalFormatting sqref="E2439">
    <cfRule type="cellIs" dxfId="456" priority="454" operator="lessThan">
      <formula>0</formula>
    </cfRule>
  </conditionalFormatting>
  <conditionalFormatting sqref="F2439">
    <cfRule type="cellIs" dxfId="455" priority="453" operator="lessThan">
      <formula>0</formula>
    </cfRule>
  </conditionalFormatting>
  <conditionalFormatting sqref="E2309">
    <cfRule type="cellIs" dxfId="454" priority="452" operator="lessThan">
      <formula>0</formula>
    </cfRule>
  </conditionalFormatting>
  <conditionalFormatting sqref="F2309">
    <cfRule type="cellIs" dxfId="453" priority="451" operator="lessThan">
      <formula>0</formula>
    </cfRule>
  </conditionalFormatting>
  <conditionalFormatting sqref="E1142">
    <cfRule type="cellIs" dxfId="452" priority="450" operator="lessThan">
      <formula>0</formula>
    </cfRule>
  </conditionalFormatting>
  <conditionalFormatting sqref="F1142">
    <cfRule type="cellIs" dxfId="451" priority="449" operator="lessThan">
      <formula>0</formula>
    </cfRule>
  </conditionalFormatting>
  <conditionalFormatting sqref="E2571">
    <cfRule type="cellIs" dxfId="450" priority="448" operator="lessThan">
      <formula>0</formula>
    </cfRule>
  </conditionalFormatting>
  <conditionalFormatting sqref="F2571">
    <cfRule type="cellIs" dxfId="449" priority="447" operator="lessThan">
      <formula>0</formula>
    </cfRule>
  </conditionalFormatting>
  <conditionalFormatting sqref="E1532:F1532">
    <cfRule type="cellIs" dxfId="448" priority="446" operator="lessThan">
      <formula>0</formula>
    </cfRule>
  </conditionalFormatting>
  <conditionalFormatting sqref="E2442:F2442">
    <cfRule type="cellIs" dxfId="447" priority="445" operator="lessThan">
      <formula>0</formula>
    </cfRule>
  </conditionalFormatting>
  <conditionalFormatting sqref="F1007">
    <cfRule type="cellIs" dxfId="446" priority="444" operator="lessThan">
      <formula>0</formula>
    </cfRule>
  </conditionalFormatting>
  <conditionalFormatting sqref="E2313">
    <cfRule type="cellIs" dxfId="445" priority="443" operator="lessThan">
      <formula>0</formula>
    </cfRule>
  </conditionalFormatting>
  <conditionalFormatting sqref="F2313">
    <cfRule type="cellIs" dxfId="444" priority="442" operator="lessThan">
      <formula>0</formula>
    </cfRule>
  </conditionalFormatting>
  <conditionalFormatting sqref="F608">
    <cfRule type="cellIs" dxfId="443" priority="441" operator="lessThan">
      <formula>0</formula>
    </cfRule>
  </conditionalFormatting>
  <conditionalFormatting sqref="E1543:F1543">
    <cfRule type="cellIs" dxfId="442" priority="440" operator="lessThan">
      <formula>0</formula>
    </cfRule>
  </conditionalFormatting>
  <conditionalFormatting sqref="E2193:F2193">
    <cfRule type="cellIs" dxfId="441" priority="439" operator="lessThan">
      <formula>0</formula>
    </cfRule>
  </conditionalFormatting>
  <conditionalFormatting sqref="E2713:F2713">
    <cfRule type="cellIs" dxfId="440" priority="438" operator="lessThan">
      <formula>0</formula>
    </cfRule>
  </conditionalFormatting>
  <conditionalFormatting sqref="E1590">
    <cfRule type="cellIs" dxfId="439" priority="437" operator="lessThan">
      <formula>0</formula>
    </cfRule>
  </conditionalFormatting>
  <conditionalFormatting sqref="F1590">
    <cfRule type="cellIs" dxfId="438" priority="436" operator="lessThan">
      <formula>0</formula>
    </cfRule>
  </conditionalFormatting>
  <conditionalFormatting sqref="E2240">
    <cfRule type="cellIs" dxfId="437" priority="435" operator="lessThan">
      <formula>0</formula>
    </cfRule>
  </conditionalFormatting>
  <conditionalFormatting sqref="F2240">
    <cfRule type="cellIs" dxfId="436" priority="434" operator="lessThan">
      <formula>0</formula>
    </cfRule>
  </conditionalFormatting>
  <conditionalFormatting sqref="E2760">
    <cfRule type="cellIs" dxfId="435" priority="433" operator="lessThan">
      <formula>0</formula>
    </cfRule>
  </conditionalFormatting>
  <conditionalFormatting sqref="F2760">
    <cfRule type="cellIs" dxfId="434" priority="432" operator="lessThan">
      <formula>0</formula>
    </cfRule>
  </conditionalFormatting>
  <conditionalFormatting sqref="F1018">
    <cfRule type="cellIs" dxfId="433" priority="431" operator="lessThan">
      <formula>0</formula>
    </cfRule>
  </conditionalFormatting>
  <conditionalFormatting sqref="F1804">
    <cfRule type="cellIs" dxfId="432" priority="430" operator="lessThan">
      <formula>0</formula>
    </cfRule>
  </conditionalFormatting>
  <conditionalFormatting sqref="F1285">
    <cfRule type="cellIs" dxfId="431" priority="429" operator="lessThan">
      <formula>0</formula>
    </cfRule>
  </conditionalFormatting>
  <conditionalFormatting sqref="E1285">
    <cfRule type="cellIs" dxfId="430" priority="428" operator="lessThan">
      <formula>0</formula>
    </cfRule>
  </conditionalFormatting>
  <conditionalFormatting sqref="F1545">
    <cfRule type="cellIs" dxfId="429" priority="427" operator="lessThan">
      <formula>0</formula>
    </cfRule>
  </conditionalFormatting>
  <conditionalFormatting sqref="E1545">
    <cfRule type="cellIs" dxfId="428" priority="426" operator="lessThan">
      <formula>0</formula>
    </cfRule>
  </conditionalFormatting>
  <conditionalFormatting sqref="F1935">
    <cfRule type="cellIs" dxfId="427" priority="425" operator="lessThan">
      <formula>0</formula>
    </cfRule>
  </conditionalFormatting>
  <conditionalFormatting sqref="E1935">
    <cfRule type="cellIs" dxfId="426" priority="424" operator="lessThan">
      <formula>0</formula>
    </cfRule>
  </conditionalFormatting>
  <conditionalFormatting sqref="F2325">
    <cfRule type="cellIs" dxfId="425" priority="423" operator="lessThan">
      <formula>0</formula>
    </cfRule>
  </conditionalFormatting>
  <conditionalFormatting sqref="E2325">
    <cfRule type="cellIs" dxfId="424" priority="422" operator="lessThan">
      <formula>0</formula>
    </cfRule>
  </conditionalFormatting>
  <conditionalFormatting sqref="E744">
    <cfRule type="cellIs" dxfId="423" priority="421" operator="lessThan">
      <formula>0</formula>
    </cfRule>
  </conditionalFormatting>
  <conditionalFormatting sqref="F744">
    <cfRule type="cellIs" dxfId="422" priority="420" operator="lessThan">
      <formula>0</formula>
    </cfRule>
  </conditionalFormatting>
  <conditionalFormatting sqref="E1806">
    <cfRule type="cellIs" dxfId="421" priority="419" operator="lessThan">
      <formula>0</formula>
    </cfRule>
  </conditionalFormatting>
  <conditionalFormatting sqref="F1806">
    <cfRule type="cellIs" dxfId="420" priority="418" operator="lessThan">
      <formula>0</formula>
    </cfRule>
  </conditionalFormatting>
  <conditionalFormatting sqref="F1158">
    <cfRule type="cellIs" dxfId="419" priority="417" operator="lessThan">
      <formula>0</formula>
    </cfRule>
  </conditionalFormatting>
  <conditionalFormatting sqref="E1158">
    <cfRule type="cellIs" dxfId="418" priority="416" operator="lessThan">
      <formula>0</formula>
    </cfRule>
  </conditionalFormatting>
  <conditionalFormatting sqref="F1677">
    <cfRule type="cellIs" dxfId="417" priority="415" operator="lessThan">
      <formula>0</formula>
    </cfRule>
  </conditionalFormatting>
  <conditionalFormatting sqref="E1677">
    <cfRule type="cellIs" dxfId="416" priority="414" operator="lessThan">
      <formula>0</formula>
    </cfRule>
  </conditionalFormatting>
  <conditionalFormatting sqref="F2327">
    <cfRule type="cellIs" dxfId="415" priority="413" operator="lessThan">
      <formula>0</formula>
    </cfRule>
  </conditionalFormatting>
  <conditionalFormatting sqref="E2327">
    <cfRule type="cellIs" dxfId="414" priority="412" operator="lessThan">
      <formula>0</formula>
    </cfRule>
  </conditionalFormatting>
  <conditionalFormatting sqref="F1622">
    <cfRule type="cellIs" dxfId="413" priority="411" operator="lessThan">
      <formula>0</formula>
    </cfRule>
  </conditionalFormatting>
  <conditionalFormatting sqref="E1622">
    <cfRule type="cellIs" dxfId="412" priority="410" operator="lessThan">
      <formula>0</formula>
    </cfRule>
  </conditionalFormatting>
  <conditionalFormatting sqref="F963">
    <cfRule type="cellIs" dxfId="411" priority="409" operator="lessThan">
      <formula>0</formula>
    </cfRule>
  </conditionalFormatting>
  <conditionalFormatting sqref="E963">
    <cfRule type="cellIs" dxfId="410" priority="408" operator="lessThan">
      <formula>0</formula>
    </cfRule>
  </conditionalFormatting>
  <conditionalFormatting sqref="F1104">
    <cfRule type="cellIs" dxfId="409" priority="407" operator="lessThan">
      <formula>0</formula>
    </cfRule>
  </conditionalFormatting>
  <conditionalFormatting sqref="F2068">
    <cfRule type="cellIs" dxfId="408" priority="354" operator="lessThan">
      <formula>0</formula>
    </cfRule>
  </conditionalFormatting>
  <conditionalFormatting sqref="F1366">
    <cfRule type="cellIs" dxfId="407" priority="404" operator="lessThan">
      <formula>0</formula>
    </cfRule>
  </conditionalFormatting>
  <conditionalFormatting sqref="E1366">
    <cfRule type="cellIs" dxfId="406" priority="403" operator="lessThan">
      <formula>0</formula>
    </cfRule>
  </conditionalFormatting>
  <conditionalFormatting sqref="F1496">
    <cfRule type="cellIs" dxfId="405" priority="402" operator="lessThan">
      <formula>0</formula>
    </cfRule>
  </conditionalFormatting>
  <conditionalFormatting sqref="E1496">
    <cfRule type="cellIs" dxfId="404" priority="401" operator="lessThan">
      <formula>0</formula>
    </cfRule>
  </conditionalFormatting>
  <conditionalFormatting sqref="F1626">
    <cfRule type="cellIs" dxfId="403" priority="400" operator="lessThan">
      <formula>0</formula>
    </cfRule>
  </conditionalFormatting>
  <conditionalFormatting sqref="E1626">
    <cfRule type="cellIs" dxfId="402" priority="399" operator="lessThan">
      <formula>0</formula>
    </cfRule>
  </conditionalFormatting>
  <conditionalFormatting sqref="F1886">
    <cfRule type="cellIs" dxfId="401" priority="398" operator="lessThan">
      <formula>0</formula>
    </cfRule>
  </conditionalFormatting>
  <conditionalFormatting sqref="E1886">
    <cfRule type="cellIs" dxfId="400" priority="397" operator="lessThan">
      <formula>0</formula>
    </cfRule>
  </conditionalFormatting>
  <conditionalFormatting sqref="F2016">
    <cfRule type="cellIs" dxfId="399" priority="396" operator="lessThan">
      <formula>0</formula>
    </cfRule>
  </conditionalFormatting>
  <conditionalFormatting sqref="F1378">
    <cfRule type="cellIs" dxfId="398" priority="360" operator="lessThan">
      <formula>0</formula>
    </cfRule>
  </conditionalFormatting>
  <conditionalFormatting sqref="F2146">
    <cfRule type="cellIs" dxfId="397" priority="394" operator="lessThan">
      <formula>0</formula>
    </cfRule>
  </conditionalFormatting>
  <conditionalFormatting sqref="E2028">
    <cfRule type="cellIs" dxfId="396" priority="359" operator="lessThan">
      <formula>0</formula>
    </cfRule>
  </conditionalFormatting>
  <conditionalFormatting sqref="F2406">
    <cfRule type="cellIs" dxfId="395" priority="392" operator="lessThan">
      <formula>0</formula>
    </cfRule>
  </conditionalFormatting>
  <conditionalFormatting sqref="F2028">
    <cfRule type="cellIs" dxfId="394" priority="358" operator="lessThan">
      <formula>0</formula>
    </cfRule>
  </conditionalFormatting>
  <conditionalFormatting sqref="F2536">
    <cfRule type="cellIs" dxfId="393" priority="390" operator="lessThan">
      <formula>0</formula>
    </cfRule>
  </conditionalFormatting>
  <conditionalFormatting sqref="E2678">
    <cfRule type="cellIs" dxfId="392" priority="357" operator="lessThan">
      <formula>0</formula>
    </cfRule>
  </conditionalFormatting>
  <conditionalFormatting sqref="E2016">
    <cfRule type="cellIs" dxfId="391" priority="388" operator="lessThan">
      <formula>0</formula>
    </cfRule>
  </conditionalFormatting>
  <conditionalFormatting sqref="E2146">
    <cfRule type="cellIs" dxfId="390" priority="387" operator="lessThan">
      <formula>0</formula>
    </cfRule>
  </conditionalFormatting>
  <conditionalFormatting sqref="E2406">
    <cfRule type="cellIs" dxfId="389" priority="386" operator="lessThan">
      <formula>0</formula>
    </cfRule>
  </conditionalFormatting>
  <conditionalFormatting sqref="E2536">
    <cfRule type="cellIs" dxfId="388" priority="385" operator="lessThan">
      <formula>0</formula>
    </cfRule>
  </conditionalFormatting>
  <conditionalFormatting sqref="E969">
    <cfRule type="cellIs" dxfId="387" priority="384" operator="lessThan">
      <formula>0</formula>
    </cfRule>
  </conditionalFormatting>
  <conditionalFormatting sqref="F969">
    <cfRule type="cellIs" dxfId="386" priority="383" operator="lessThan">
      <formula>0</formula>
    </cfRule>
  </conditionalFormatting>
  <conditionalFormatting sqref="F1106">
    <cfRule type="cellIs" dxfId="385" priority="381" operator="lessThan">
      <formula>0</formula>
    </cfRule>
  </conditionalFormatting>
  <conditionalFormatting sqref="F1239">
    <cfRule type="cellIs" dxfId="384" priority="379" operator="lessThan">
      <formula>0</formula>
    </cfRule>
  </conditionalFormatting>
  <conditionalFormatting sqref="E1758">
    <cfRule type="cellIs" dxfId="383" priority="378" operator="lessThan">
      <formula>0</formula>
    </cfRule>
  </conditionalFormatting>
  <conditionalFormatting sqref="F1758">
    <cfRule type="cellIs" dxfId="382" priority="377" operator="lessThan">
      <formula>0</formula>
    </cfRule>
  </conditionalFormatting>
  <conditionalFormatting sqref="E1888">
    <cfRule type="cellIs" dxfId="381" priority="376" operator="lessThan">
      <formula>0</formula>
    </cfRule>
  </conditionalFormatting>
  <conditionalFormatting sqref="F1888">
    <cfRule type="cellIs" dxfId="380" priority="375" operator="lessThan">
      <formula>0</formula>
    </cfRule>
  </conditionalFormatting>
  <conditionalFormatting sqref="E2278">
    <cfRule type="cellIs" dxfId="379" priority="374" operator="lessThan">
      <formula>0</formula>
    </cfRule>
  </conditionalFormatting>
  <conditionalFormatting sqref="F2278">
    <cfRule type="cellIs" dxfId="378" priority="373" operator="lessThan">
      <formula>0</formula>
    </cfRule>
  </conditionalFormatting>
  <conditionalFormatting sqref="F1119">
    <cfRule type="cellIs" dxfId="377" priority="372" operator="lessThan">
      <formula>0</formula>
    </cfRule>
  </conditionalFormatting>
  <conditionalFormatting sqref="E1119">
    <cfRule type="cellIs" dxfId="376" priority="371" operator="lessThan">
      <formula>0</formula>
    </cfRule>
  </conditionalFormatting>
  <conditionalFormatting sqref="F1248">
    <cfRule type="cellIs" dxfId="375" priority="370" operator="lessThan">
      <formula>0</formula>
    </cfRule>
  </conditionalFormatting>
  <conditionalFormatting sqref="E1248">
    <cfRule type="cellIs" dxfId="374" priority="369" operator="lessThan">
      <formula>0</formula>
    </cfRule>
  </conditionalFormatting>
  <conditionalFormatting sqref="F1637">
    <cfRule type="cellIs" dxfId="373" priority="368" operator="lessThan">
      <formula>0</formula>
    </cfRule>
  </conditionalFormatting>
  <conditionalFormatting sqref="E1637">
    <cfRule type="cellIs" dxfId="372" priority="367" operator="lessThan">
      <formula>0</formula>
    </cfRule>
  </conditionalFormatting>
  <conditionalFormatting sqref="F1767">
    <cfRule type="cellIs" dxfId="371" priority="366" operator="lessThan">
      <formula>0</formula>
    </cfRule>
  </conditionalFormatting>
  <conditionalFormatting sqref="E1767">
    <cfRule type="cellIs" dxfId="370" priority="365" operator="lessThan">
      <formula>0</formula>
    </cfRule>
  </conditionalFormatting>
  <conditionalFormatting sqref="F2287">
    <cfRule type="cellIs" dxfId="369" priority="364" operator="lessThan">
      <formula>0</formula>
    </cfRule>
  </conditionalFormatting>
  <conditionalFormatting sqref="E2287">
    <cfRule type="cellIs" dxfId="368" priority="363" operator="lessThan">
      <formula>0</formula>
    </cfRule>
  </conditionalFormatting>
  <conditionalFormatting sqref="F2417">
    <cfRule type="cellIs" dxfId="367" priority="362" operator="lessThan">
      <formula>0</formula>
    </cfRule>
  </conditionalFormatting>
  <conditionalFormatting sqref="E2417">
    <cfRule type="cellIs" dxfId="366" priority="361" operator="lessThan">
      <formula>0</formula>
    </cfRule>
  </conditionalFormatting>
  <conditionalFormatting sqref="F2678">
    <cfRule type="cellIs" dxfId="365" priority="356" operator="lessThan">
      <formula>0</formula>
    </cfRule>
  </conditionalFormatting>
  <conditionalFormatting sqref="F1646">
    <cfRule type="cellIs" dxfId="364" priority="355" operator="lessThan">
      <formula>0</formula>
    </cfRule>
  </conditionalFormatting>
  <conditionalFormatting sqref="E1259">
    <cfRule type="cellIs" dxfId="363" priority="351" operator="lessThan">
      <formula>0</formula>
    </cfRule>
  </conditionalFormatting>
  <conditionalFormatting sqref="F1259">
    <cfRule type="cellIs" dxfId="362" priority="350" operator="lessThan">
      <formula>0</formula>
    </cfRule>
  </conditionalFormatting>
  <conditionalFormatting sqref="E1779">
    <cfRule type="cellIs" dxfId="361" priority="349" operator="lessThan">
      <formula>0</formula>
    </cfRule>
  </conditionalFormatting>
  <conditionalFormatting sqref="F1779">
    <cfRule type="cellIs" dxfId="360" priority="348" operator="lessThan">
      <formula>0</formula>
    </cfRule>
  </conditionalFormatting>
  <conditionalFormatting sqref="E2429">
    <cfRule type="cellIs" dxfId="359" priority="347" operator="lessThan">
      <formula>0</formula>
    </cfRule>
  </conditionalFormatting>
  <conditionalFormatting sqref="F2429">
    <cfRule type="cellIs" dxfId="358" priority="346" operator="lessThan">
      <formula>0</formula>
    </cfRule>
  </conditionalFormatting>
  <conditionalFormatting sqref="E2201">
    <cfRule type="cellIs" dxfId="357" priority="329" operator="lessThan">
      <formula>0</formula>
    </cfRule>
  </conditionalFormatting>
  <conditionalFormatting sqref="F2201">
    <cfRule type="cellIs" dxfId="356" priority="328" operator="lessThan">
      <formula>0</formula>
    </cfRule>
  </conditionalFormatting>
  <conditionalFormatting sqref="E616">
    <cfRule type="cellIs" dxfId="355" priority="343" operator="lessThan">
      <formula>0</formula>
    </cfRule>
  </conditionalFormatting>
  <conditionalFormatting sqref="F616">
    <cfRule type="cellIs" dxfId="354" priority="342" operator="lessThan">
      <formula>0</formula>
    </cfRule>
  </conditionalFormatting>
  <conditionalFormatting sqref="F750">
    <cfRule type="cellIs" dxfId="353" priority="324" operator="lessThan">
      <formula>0</formula>
    </cfRule>
  </conditionalFormatting>
  <conditionalFormatting sqref="E2075">
    <cfRule type="cellIs" dxfId="352" priority="271" operator="lessThan">
      <formula>0</formula>
    </cfRule>
  </conditionalFormatting>
  <conditionalFormatting sqref="E376">
    <cfRule type="cellIs" dxfId="351" priority="341" operator="lessThan">
      <formula>0</formula>
    </cfRule>
  </conditionalFormatting>
  <conditionalFormatting sqref="F376">
    <cfRule type="cellIs" dxfId="350" priority="340" operator="lessThan">
      <formula>0</formula>
    </cfRule>
  </conditionalFormatting>
  <conditionalFormatting sqref="E492">
    <cfRule type="cellIs" dxfId="349" priority="339" operator="lessThan">
      <formula>0</formula>
    </cfRule>
  </conditionalFormatting>
  <conditionalFormatting sqref="F492">
    <cfRule type="cellIs" dxfId="348" priority="338" operator="lessThan">
      <formula>0</formula>
    </cfRule>
  </conditionalFormatting>
  <conditionalFormatting sqref="E1162">
    <cfRule type="cellIs" dxfId="347" priority="337" operator="lessThan">
      <formula>0</formula>
    </cfRule>
  </conditionalFormatting>
  <conditionalFormatting sqref="F1162">
    <cfRule type="cellIs" dxfId="346" priority="336" operator="lessThan">
      <formula>0</formula>
    </cfRule>
  </conditionalFormatting>
  <conditionalFormatting sqref="E1291">
    <cfRule type="cellIs" dxfId="345" priority="335" operator="lessThan">
      <formula>0</formula>
    </cfRule>
  </conditionalFormatting>
  <conditionalFormatting sqref="F1291">
    <cfRule type="cellIs" dxfId="344" priority="334" operator="lessThan">
      <formula>0</formula>
    </cfRule>
  </conditionalFormatting>
  <conditionalFormatting sqref="E1551">
    <cfRule type="cellIs" dxfId="343" priority="333" operator="lessThan">
      <formula>0</formula>
    </cfRule>
  </conditionalFormatting>
  <conditionalFormatting sqref="F1551">
    <cfRule type="cellIs" dxfId="342" priority="332" operator="lessThan">
      <formula>0</formula>
    </cfRule>
  </conditionalFormatting>
  <conditionalFormatting sqref="E1681">
    <cfRule type="cellIs" dxfId="341" priority="331" operator="lessThan">
      <formula>0</formula>
    </cfRule>
  </conditionalFormatting>
  <conditionalFormatting sqref="F1681">
    <cfRule type="cellIs" dxfId="340" priority="330" operator="lessThan">
      <formula>0</formula>
    </cfRule>
  </conditionalFormatting>
  <conditionalFormatting sqref="F2465">
    <cfRule type="cellIs" dxfId="339" priority="276" operator="lessThan">
      <formula>0</formula>
    </cfRule>
  </conditionalFormatting>
  <conditionalFormatting sqref="E2331">
    <cfRule type="cellIs" dxfId="338" priority="327" operator="lessThan">
      <formula>0</formula>
    </cfRule>
  </conditionalFormatting>
  <conditionalFormatting sqref="F2331">
    <cfRule type="cellIs" dxfId="337" priority="326" operator="lessThan">
      <formula>0</formula>
    </cfRule>
  </conditionalFormatting>
  <conditionalFormatting sqref="E750">
    <cfRule type="cellIs" dxfId="336" priority="325" operator="lessThan">
      <formula>0</formula>
    </cfRule>
  </conditionalFormatting>
  <conditionalFormatting sqref="E1026">
    <cfRule type="cellIs" dxfId="335" priority="323" operator="lessThan">
      <formula>0</formula>
    </cfRule>
  </conditionalFormatting>
  <conditionalFormatting sqref="F1026">
    <cfRule type="cellIs" dxfId="334" priority="322" operator="lessThan">
      <formula>0</formula>
    </cfRule>
  </conditionalFormatting>
  <conditionalFormatting sqref="E1422">
    <cfRule type="cellIs" dxfId="333" priority="321" operator="lessThan">
      <formula>0</formula>
    </cfRule>
  </conditionalFormatting>
  <conditionalFormatting sqref="F1422">
    <cfRule type="cellIs" dxfId="332" priority="320" operator="lessThan">
      <formula>0</formula>
    </cfRule>
  </conditionalFormatting>
  <conditionalFormatting sqref="E1163">
    <cfRule type="cellIs" dxfId="331" priority="319" operator="lessThan">
      <formula>0</formula>
    </cfRule>
  </conditionalFormatting>
  <conditionalFormatting sqref="F1163">
    <cfRule type="cellIs" dxfId="330" priority="318" operator="lessThan">
      <formula>0</formula>
    </cfRule>
  </conditionalFormatting>
  <conditionalFormatting sqref="E1552">
    <cfRule type="cellIs" dxfId="329" priority="317" operator="lessThan">
      <formula>0</formula>
    </cfRule>
  </conditionalFormatting>
  <conditionalFormatting sqref="F1552">
    <cfRule type="cellIs" dxfId="328" priority="316" operator="lessThan">
      <formula>0</formula>
    </cfRule>
  </conditionalFormatting>
  <conditionalFormatting sqref="E1942">
    <cfRule type="cellIs" dxfId="327" priority="315" operator="lessThan">
      <formula>0</formula>
    </cfRule>
  </conditionalFormatting>
  <conditionalFormatting sqref="F1942">
    <cfRule type="cellIs" dxfId="326" priority="314" operator="lessThan">
      <formula>0</formula>
    </cfRule>
  </conditionalFormatting>
  <conditionalFormatting sqref="E1682">
    <cfRule type="cellIs" dxfId="325" priority="313" operator="lessThan">
      <formula>0</formula>
    </cfRule>
  </conditionalFormatting>
  <conditionalFormatting sqref="F1682">
    <cfRule type="cellIs" dxfId="324" priority="312" operator="lessThan">
      <formula>0</formula>
    </cfRule>
  </conditionalFormatting>
  <conditionalFormatting sqref="E2202">
    <cfRule type="cellIs" dxfId="323" priority="311" operator="lessThan">
      <formula>0</formula>
    </cfRule>
  </conditionalFormatting>
  <conditionalFormatting sqref="F2202">
    <cfRule type="cellIs" dxfId="322" priority="310" operator="lessThan">
      <formula>0</formula>
    </cfRule>
  </conditionalFormatting>
  <conditionalFormatting sqref="E2332">
    <cfRule type="cellIs" dxfId="321" priority="309" operator="lessThan">
      <formula>0</formula>
    </cfRule>
  </conditionalFormatting>
  <conditionalFormatting sqref="F2332">
    <cfRule type="cellIs" dxfId="320" priority="308" operator="lessThan">
      <formula>0</formula>
    </cfRule>
  </conditionalFormatting>
  <conditionalFormatting sqref="E2462">
    <cfRule type="cellIs" dxfId="319" priority="307" operator="lessThan">
      <formula>0</formula>
    </cfRule>
  </conditionalFormatting>
  <conditionalFormatting sqref="F2462">
    <cfRule type="cellIs" dxfId="318" priority="306" operator="lessThan">
      <formula>0</formula>
    </cfRule>
  </conditionalFormatting>
  <conditionalFormatting sqref="E1164:F1164">
    <cfRule type="cellIs" dxfId="317" priority="305" operator="lessThan">
      <formula>0</formula>
    </cfRule>
  </conditionalFormatting>
  <conditionalFormatting sqref="E1553:F1553">
    <cfRule type="cellIs" dxfId="316" priority="304" operator="lessThan">
      <formula>0</formula>
    </cfRule>
  </conditionalFormatting>
  <conditionalFormatting sqref="E2203:F2203">
    <cfRule type="cellIs" dxfId="315" priority="303" operator="lessThan">
      <formula>0</formula>
    </cfRule>
  </conditionalFormatting>
  <conditionalFormatting sqref="E2463:F2463">
    <cfRule type="cellIs" dxfId="314" priority="302" operator="lessThan">
      <formula>0</formula>
    </cfRule>
  </conditionalFormatting>
  <conditionalFormatting sqref="F1028">
    <cfRule type="cellIs" dxfId="313" priority="301" operator="lessThan">
      <formula>0</formula>
    </cfRule>
  </conditionalFormatting>
  <conditionalFormatting sqref="E1028">
    <cfRule type="cellIs" dxfId="312" priority="300" operator="lessThan">
      <formula>0</formula>
    </cfRule>
  </conditionalFormatting>
  <conditionalFormatting sqref="F1684">
    <cfRule type="cellIs" dxfId="311" priority="299" operator="lessThan">
      <formula>0</formula>
    </cfRule>
  </conditionalFormatting>
  <conditionalFormatting sqref="E1684">
    <cfRule type="cellIs" dxfId="310" priority="298" operator="lessThan">
      <formula>0</formula>
    </cfRule>
  </conditionalFormatting>
  <conditionalFormatting sqref="E753:E754">
    <cfRule type="cellIs" dxfId="309" priority="297" operator="lessThan">
      <formula>0</formula>
    </cfRule>
  </conditionalFormatting>
  <conditionalFormatting sqref="E892">
    <cfRule type="cellIs" dxfId="308" priority="296" operator="lessThan">
      <formula>0</formula>
    </cfRule>
  </conditionalFormatting>
  <conditionalFormatting sqref="F1029">
    <cfRule type="cellIs" dxfId="307" priority="295" operator="lessThan">
      <formula>0</formula>
    </cfRule>
  </conditionalFormatting>
  <conditionalFormatting sqref="E1029">
    <cfRule type="cellIs" dxfId="306" priority="294" operator="lessThan">
      <formula>0</formula>
    </cfRule>
  </conditionalFormatting>
  <conditionalFormatting sqref="F1295">
    <cfRule type="cellIs" dxfId="305" priority="293" operator="lessThan">
      <formula>0</formula>
    </cfRule>
  </conditionalFormatting>
  <conditionalFormatting sqref="F1425">
    <cfRule type="cellIs" dxfId="304" priority="291" operator="lessThan">
      <formula>0</formula>
    </cfRule>
  </conditionalFormatting>
  <conditionalFormatting sqref="E2335">
    <cfRule type="cellIs" dxfId="303" priority="274" operator="lessThan">
      <formula>0</formula>
    </cfRule>
  </conditionalFormatting>
  <conditionalFormatting sqref="F1555">
    <cfRule type="cellIs" dxfId="302" priority="289" operator="lessThan">
      <formula>0</formula>
    </cfRule>
  </conditionalFormatting>
  <conditionalFormatting sqref="E2465">
    <cfRule type="cellIs" dxfId="301" priority="273" operator="lessThan">
      <formula>0</formula>
    </cfRule>
  </conditionalFormatting>
  <conditionalFormatting sqref="E1295">
    <cfRule type="cellIs" dxfId="300" priority="287" operator="lessThan">
      <formula>0</formula>
    </cfRule>
  </conditionalFormatting>
  <conditionalFormatting sqref="E1425">
    <cfRule type="cellIs" dxfId="299" priority="286" operator="lessThan">
      <formula>0</formula>
    </cfRule>
  </conditionalFormatting>
  <conditionalFormatting sqref="E1555">
    <cfRule type="cellIs" dxfId="298" priority="285" operator="lessThan">
      <formula>0</formula>
    </cfRule>
  </conditionalFormatting>
  <conditionalFormatting sqref="F1945">
    <cfRule type="cellIs" dxfId="297" priority="284" operator="lessThan">
      <formula>0</formula>
    </cfRule>
  </conditionalFormatting>
  <conditionalFormatting sqref="F2075">
    <cfRule type="cellIs" dxfId="296" priority="282" operator="lessThan">
      <formula>0</formula>
    </cfRule>
  </conditionalFormatting>
  <conditionalFormatting sqref="F2205">
    <cfRule type="cellIs" dxfId="295" priority="280" operator="lessThan">
      <formula>0</formula>
    </cfRule>
  </conditionalFormatting>
  <conditionalFormatting sqref="E2205">
    <cfRule type="cellIs" dxfId="294" priority="279" operator="lessThan">
      <formula>0</formula>
    </cfRule>
  </conditionalFormatting>
  <conditionalFormatting sqref="F2335">
    <cfRule type="cellIs" dxfId="293" priority="278" operator="lessThan">
      <formula>0</formula>
    </cfRule>
  </conditionalFormatting>
  <conditionalFormatting sqref="E1945">
    <cfRule type="cellIs" dxfId="292" priority="272" operator="lessThan">
      <formula>0</formula>
    </cfRule>
  </conditionalFormatting>
  <conditionalFormatting sqref="F754">
    <cfRule type="cellIs" dxfId="291" priority="270" operator="lessThan">
      <formula>0</formula>
    </cfRule>
  </conditionalFormatting>
  <conditionalFormatting sqref="E1426">
    <cfRule type="cellIs" dxfId="290" priority="269" operator="lessThan">
      <formula>0</formula>
    </cfRule>
  </conditionalFormatting>
  <conditionalFormatting sqref="F1426">
    <cfRule type="cellIs" dxfId="289" priority="268" operator="lessThan">
      <formula>0</formula>
    </cfRule>
  </conditionalFormatting>
  <conditionalFormatting sqref="E1946">
    <cfRule type="cellIs" dxfId="288" priority="267" operator="lessThan">
      <formula>0</formula>
    </cfRule>
  </conditionalFormatting>
  <conditionalFormatting sqref="F1946">
    <cfRule type="cellIs" dxfId="287" priority="266" operator="lessThan">
      <formula>0</formula>
    </cfRule>
  </conditionalFormatting>
  <conditionalFormatting sqref="E1168:F1168">
    <cfRule type="cellIs" dxfId="286" priority="265" operator="lessThan">
      <formula>0</formula>
    </cfRule>
  </conditionalFormatting>
  <conditionalFormatting sqref="E2337:F2337">
    <cfRule type="cellIs" dxfId="285" priority="264" operator="lessThan">
      <formula>0</formula>
    </cfRule>
  </conditionalFormatting>
  <conditionalFormatting sqref="F1216">
    <cfRule type="cellIs" dxfId="284" priority="263" operator="lessThan">
      <formula>0</formula>
    </cfRule>
  </conditionalFormatting>
  <conditionalFormatting sqref="E1216">
    <cfRule type="cellIs" dxfId="283" priority="262" operator="lessThan">
      <formula>0</formula>
    </cfRule>
  </conditionalFormatting>
  <conditionalFormatting sqref="F2385">
    <cfRule type="cellIs" dxfId="282" priority="261" operator="lessThan">
      <formula>0</formula>
    </cfRule>
  </conditionalFormatting>
  <conditionalFormatting sqref="E2385">
    <cfRule type="cellIs" dxfId="281" priority="260" operator="lessThan">
      <formula>0</formula>
    </cfRule>
  </conditionalFormatting>
  <conditionalFormatting sqref="E898">
    <cfRule type="cellIs" dxfId="280" priority="258" operator="lessThan">
      <formula>0</formula>
    </cfRule>
  </conditionalFormatting>
  <conditionalFormatting sqref="F898">
    <cfRule type="cellIs" dxfId="279" priority="259" operator="lessThan">
      <formula>0</formula>
    </cfRule>
  </conditionalFormatting>
  <conditionalFormatting sqref="E1035">
    <cfRule type="cellIs" dxfId="278" priority="256" operator="lessThan">
      <formula>0</formula>
    </cfRule>
  </conditionalFormatting>
  <conditionalFormatting sqref="F1035">
    <cfRule type="cellIs" dxfId="277" priority="257" operator="lessThan">
      <formula>0</formula>
    </cfRule>
  </conditionalFormatting>
  <conditionalFormatting sqref="E1303">
    <cfRule type="cellIs" dxfId="276" priority="254" operator="lessThan">
      <formula>0</formula>
    </cfRule>
  </conditionalFormatting>
  <conditionalFormatting sqref="F1303">
    <cfRule type="cellIs" dxfId="275" priority="255" operator="lessThan">
      <formula>0</formula>
    </cfRule>
  </conditionalFormatting>
  <conditionalFormatting sqref="E1563">
    <cfRule type="cellIs" dxfId="274" priority="252" operator="lessThan">
      <formula>0</formula>
    </cfRule>
  </conditionalFormatting>
  <conditionalFormatting sqref="F1563">
    <cfRule type="cellIs" dxfId="273" priority="253" operator="lessThan">
      <formula>0</formula>
    </cfRule>
  </conditionalFormatting>
  <conditionalFormatting sqref="E1823">
    <cfRule type="cellIs" dxfId="272" priority="250" operator="lessThan">
      <formula>0</formula>
    </cfRule>
  </conditionalFormatting>
  <conditionalFormatting sqref="F1823">
    <cfRule type="cellIs" dxfId="271" priority="251" operator="lessThan">
      <formula>0</formula>
    </cfRule>
  </conditionalFormatting>
  <conditionalFormatting sqref="E2083">
    <cfRule type="cellIs" dxfId="270" priority="248" operator="lessThan">
      <formula>0</formula>
    </cfRule>
  </conditionalFormatting>
  <conditionalFormatting sqref="F2083">
    <cfRule type="cellIs" dxfId="269" priority="249" operator="lessThan">
      <formula>0</formula>
    </cfRule>
  </conditionalFormatting>
  <conditionalFormatting sqref="E2343">
    <cfRule type="cellIs" dxfId="268" priority="246" operator="lessThan">
      <formula>0</formula>
    </cfRule>
  </conditionalFormatting>
  <conditionalFormatting sqref="F2343">
    <cfRule type="cellIs" dxfId="267" priority="247" operator="lessThan">
      <formula>0</formula>
    </cfRule>
  </conditionalFormatting>
  <conditionalFormatting sqref="F1564">
    <cfRule type="cellIs" dxfId="266" priority="245" operator="lessThan">
      <formula>0</formula>
    </cfRule>
  </conditionalFormatting>
  <conditionalFormatting sqref="F1037">
    <cfRule type="cellIs" dxfId="265" priority="242" operator="lessThan">
      <formula>0</formula>
    </cfRule>
  </conditionalFormatting>
  <conditionalFormatting sqref="E1037">
    <cfRule type="cellIs" dxfId="264" priority="241" operator="lessThan">
      <formula>0</formula>
    </cfRule>
  </conditionalFormatting>
  <conditionalFormatting sqref="F1565">
    <cfRule type="cellIs" dxfId="263" priority="240" operator="lessThan">
      <formula>0</formula>
    </cfRule>
  </conditionalFormatting>
  <conditionalFormatting sqref="E1565">
    <cfRule type="cellIs" dxfId="262" priority="239" operator="lessThan">
      <formula>0</formula>
    </cfRule>
  </conditionalFormatting>
  <conditionalFormatting sqref="F900">
    <cfRule type="cellIs" dxfId="261" priority="238" operator="lessThan">
      <formula>0</formula>
    </cfRule>
  </conditionalFormatting>
  <conditionalFormatting sqref="E900">
    <cfRule type="cellIs" dxfId="260" priority="237" operator="lessThan">
      <formula>0</formula>
    </cfRule>
  </conditionalFormatting>
  <conditionalFormatting sqref="F1435">
    <cfRule type="cellIs" dxfId="259" priority="236" operator="lessThan">
      <formula>0</formula>
    </cfRule>
  </conditionalFormatting>
  <conditionalFormatting sqref="E1435">
    <cfRule type="cellIs" dxfId="258" priority="235" operator="lessThan">
      <formula>0</formula>
    </cfRule>
  </conditionalFormatting>
  <conditionalFormatting sqref="F1955">
    <cfRule type="cellIs" dxfId="257" priority="234" operator="lessThan">
      <formula>0</formula>
    </cfRule>
  </conditionalFormatting>
  <conditionalFormatting sqref="E1955">
    <cfRule type="cellIs" dxfId="256" priority="233" operator="lessThan">
      <formula>0</formula>
    </cfRule>
  </conditionalFormatting>
  <conditionalFormatting sqref="E1038:F1038">
    <cfRule type="cellIs" dxfId="255" priority="232" operator="lessThan">
      <formula>0</formula>
    </cfRule>
  </conditionalFormatting>
  <conditionalFormatting sqref="E1696:F1696">
    <cfRule type="cellIs" dxfId="254" priority="231" operator="lessThan">
      <formula>0</formula>
    </cfRule>
  </conditionalFormatting>
  <conditionalFormatting sqref="F1039">
    <cfRule type="cellIs" dxfId="253" priority="230" operator="lessThan">
      <formula>0</formula>
    </cfRule>
  </conditionalFormatting>
  <conditionalFormatting sqref="E1039">
    <cfRule type="cellIs" dxfId="252" priority="229" operator="lessThan">
      <formula>0</formula>
    </cfRule>
  </conditionalFormatting>
  <conditionalFormatting sqref="F1178">
    <cfRule type="cellIs" dxfId="251" priority="228" operator="lessThan">
      <formula>0</formula>
    </cfRule>
  </conditionalFormatting>
  <conditionalFormatting sqref="E1178">
    <cfRule type="cellIs" dxfId="250" priority="226" operator="lessThan">
      <formula>0</formula>
    </cfRule>
  </conditionalFormatting>
  <conditionalFormatting sqref="F1567">
    <cfRule type="cellIs" dxfId="249" priority="225" operator="lessThan">
      <formula>0</formula>
    </cfRule>
  </conditionalFormatting>
  <conditionalFormatting sqref="E1567">
    <cfRule type="cellIs" dxfId="248" priority="224" operator="lessThan">
      <formula>0</formula>
    </cfRule>
  </conditionalFormatting>
  <conditionalFormatting sqref="F1697">
    <cfRule type="cellIs" dxfId="247" priority="223" operator="lessThan">
      <formula>0</formula>
    </cfRule>
  </conditionalFormatting>
  <conditionalFormatting sqref="E1697">
    <cfRule type="cellIs" dxfId="246" priority="222" operator="lessThan">
      <formula>0</formula>
    </cfRule>
  </conditionalFormatting>
  <conditionalFormatting sqref="F2217">
    <cfRule type="cellIs" dxfId="245" priority="221" operator="lessThan">
      <formula>0</formula>
    </cfRule>
  </conditionalFormatting>
  <conditionalFormatting sqref="E2217">
    <cfRule type="cellIs" dxfId="244" priority="220" operator="lessThan">
      <formula>0</formula>
    </cfRule>
  </conditionalFormatting>
  <conditionalFormatting sqref="F903">
    <cfRule type="cellIs" dxfId="243" priority="219" operator="lessThan">
      <formula>0</formula>
    </cfRule>
  </conditionalFormatting>
  <conditionalFormatting sqref="E903">
    <cfRule type="cellIs" dxfId="242" priority="218" operator="lessThan">
      <formula>0</formula>
    </cfRule>
  </conditionalFormatting>
  <conditionalFormatting sqref="E903">
    <cfRule type="cellIs" dxfId="241" priority="217" operator="lessThan">
      <formula>0</formula>
    </cfRule>
  </conditionalFormatting>
  <conditionalFormatting sqref="F1308">
    <cfRule type="cellIs" dxfId="240" priority="216" operator="lessThan">
      <formula>0</formula>
    </cfRule>
  </conditionalFormatting>
  <conditionalFormatting sqref="E1308">
    <cfRule type="cellIs" dxfId="239" priority="215" operator="lessThan">
      <formula>0</formula>
    </cfRule>
  </conditionalFormatting>
  <conditionalFormatting sqref="E1308">
    <cfRule type="cellIs" dxfId="238" priority="214" operator="lessThan">
      <formula>0</formula>
    </cfRule>
  </conditionalFormatting>
  <conditionalFormatting sqref="F2088">
    <cfRule type="cellIs" dxfId="237" priority="213" operator="lessThan">
      <formula>0</formula>
    </cfRule>
  </conditionalFormatting>
  <conditionalFormatting sqref="F1770">
    <cfRule type="cellIs" dxfId="236" priority="67" operator="lessThan">
      <formula>0</formula>
    </cfRule>
  </conditionalFormatting>
  <conditionalFormatting sqref="E2290">
    <cfRule type="cellIs" dxfId="235" priority="66" operator="lessThan">
      <formula>0</formula>
    </cfRule>
  </conditionalFormatting>
  <conditionalFormatting sqref="F1828">
    <cfRule type="cellIs" dxfId="234" priority="210" operator="lessThan">
      <formula>0</formula>
    </cfRule>
  </conditionalFormatting>
  <conditionalFormatting sqref="F1254">
    <cfRule type="cellIs" dxfId="233" priority="62" operator="lessThan">
      <formula>0</formula>
    </cfRule>
  </conditionalFormatting>
  <conditionalFormatting sqref="F1903">
    <cfRule type="cellIs" dxfId="232" priority="61" operator="lessThan">
      <formula>0</formula>
    </cfRule>
  </conditionalFormatting>
  <conditionalFormatting sqref="E1828">
    <cfRule type="cellIs" dxfId="231" priority="207" operator="lessThan">
      <formula>0</formula>
    </cfRule>
  </conditionalFormatting>
  <conditionalFormatting sqref="E1828">
    <cfRule type="cellIs" dxfId="230" priority="206" operator="lessThan">
      <formula>0</formula>
    </cfRule>
  </conditionalFormatting>
  <conditionalFormatting sqref="E2088">
    <cfRule type="cellIs" dxfId="229" priority="205" operator="lessThan">
      <formula>0</formula>
    </cfRule>
  </conditionalFormatting>
  <conditionalFormatting sqref="E2088">
    <cfRule type="cellIs" dxfId="228" priority="204" operator="lessThan">
      <formula>0</formula>
    </cfRule>
  </conditionalFormatting>
  <conditionalFormatting sqref="E1180">
    <cfRule type="cellIs" dxfId="227" priority="203" operator="lessThan">
      <formula>0</formula>
    </cfRule>
  </conditionalFormatting>
  <conditionalFormatting sqref="F1180">
    <cfRule type="cellIs" dxfId="226" priority="202" operator="lessThan">
      <formula>0</formula>
    </cfRule>
  </conditionalFormatting>
  <conditionalFormatting sqref="E1181">
    <cfRule type="cellIs" dxfId="225" priority="200" operator="lessThan">
      <formula>0</formula>
    </cfRule>
  </conditionalFormatting>
  <conditionalFormatting sqref="F1181">
    <cfRule type="cellIs" dxfId="224" priority="201" operator="lessThan">
      <formula>0</formula>
    </cfRule>
  </conditionalFormatting>
  <conditionalFormatting sqref="F906">
    <cfRule type="cellIs" dxfId="223" priority="199" operator="lessThan">
      <formula>0</formula>
    </cfRule>
  </conditionalFormatting>
  <conditionalFormatting sqref="E906">
    <cfRule type="cellIs" dxfId="222" priority="198" operator="lessThan">
      <formula>0</formula>
    </cfRule>
  </conditionalFormatting>
  <conditionalFormatting sqref="F1311">
    <cfRule type="cellIs" dxfId="221" priority="197" operator="lessThan">
      <formula>0</formula>
    </cfRule>
  </conditionalFormatting>
  <conditionalFormatting sqref="E1311">
    <cfRule type="cellIs" dxfId="220" priority="196" operator="lessThan">
      <formula>0</formula>
    </cfRule>
  </conditionalFormatting>
  <conditionalFormatting sqref="F2091">
    <cfRule type="cellIs" dxfId="219" priority="195" operator="lessThan">
      <formula>0</formula>
    </cfRule>
  </conditionalFormatting>
  <conditionalFormatting sqref="E2091">
    <cfRule type="cellIs" dxfId="218" priority="194" operator="lessThan">
      <formula>0</formula>
    </cfRule>
  </conditionalFormatting>
  <conditionalFormatting sqref="F671">
    <cfRule type="cellIs" dxfId="217" priority="193" operator="lessThan">
      <formula>0</formula>
    </cfRule>
  </conditionalFormatting>
  <conditionalFormatting sqref="E671">
    <cfRule type="cellIs" dxfId="216" priority="192" operator="lessThan">
      <formula>0</formula>
    </cfRule>
  </conditionalFormatting>
  <conditionalFormatting sqref="F1217">
    <cfRule type="cellIs" dxfId="215" priority="191" operator="lessThan">
      <formula>0</formula>
    </cfRule>
  </conditionalFormatting>
  <conditionalFormatting sqref="F2290">
    <cfRule type="cellIs" dxfId="214" priority="65" operator="lessThan">
      <formula>0</formula>
    </cfRule>
  </conditionalFormatting>
  <conditionalFormatting sqref="F1736">
    <cfRule type="cellIs" dxfId="213" priority="189" operator="lessThan">
      <formula>0</formula>
    </cfRule>
  </conditionalFormatting>
  <conditionalFormatting sqref="E1736">
    <cfRule type="cellIs" dxfId="212" priority="188" operator="lessThan">
      <formula>0</formula>
    </cfRule>
  </conditionalFormatting>
  <conditionalFormatting sqref="F2386">
    <cfRule type="cellIs" dxfId="211" priority="187" operator="lessThan">
      <formula>0</formula>
    </cfRule>
  </conditionalFormatting>
  <conditionalFormatting sqref="E2386">
    <cfRule type="cellIs" dxfId="210" priority="186" operator="lessThan">
      <formula>0</formula>
    </cfRule>
  </conditionalFormatting>
  <conditionalFormatting sqref="E1217">
    <cfRule type="cellIs" dxfId="209" priority="185" operator="lessThan">
      <formula>0</formula>
    </cfRule>
  </conditionalFormatting>
  <conditionalFormatting sqref="F1573">
    <cfRule type="cellIs" dxfId="208" priority="184" operator="lessThan">
      <formula>0</formula>
    </cfRule>
  </conditionalFormatting>
  <conditionalFormatting sqref="F1577">
    <cfRule type="cellIs" dxfId="207" priority="183" operator="lessThan">
      <formula>0</formula>
    </cfRule>
  </conditionalFormatting>
  <conditionalFormatting sqref="F1708">
    <cfRule type="cellIs" dxfId="206" priority="182" operator="lessThan">
      <formula>0</formula>
    </cfRule>
  </conditionalFormatting>
  <conditionalFormatting sqref="F1190">
    <cfRule type="cellIs" dxfId="205" priority="181" operator="lessThan">
      <formula>0</formula>
    </cfRule>
  </conditionalFormatting>
  <conditionalFormatting sqref="E1190">
    <cfRule type="cellIs" dxfId="204" priority="180" operator="lessThan">
      <formula>0</formula>
    </cfRule>
  </conditionalFormatting>
  <conditionalFormatting sqref="F1709">
    <cfRule type="cellIs" dxfId="203" priority="179" operator="lessThan">
      <formula>0</formula>
    </cfRule>
  </conditionalFormatting>
  <conditionalFormatting sqref="E1709">
    <cfRule type="cellIs" dxfId="202" priority="178" operator="lessThan">
      <formula>0</formula>
    </cfRule>
  </conditionalFormatting>
  <conditionalFormatting sqref="F2359">
    <cfRule type="cellIs" dxfId="201" priority="177" operator="lessThan">
      <formula>0</formula>
    </cfRule>
  </conditionalFormatting>
  <conditionalFormatting sqref="E2359">
    <cfRule type="cellIs" dxfId="200" priority="176" operator="lessThan">
      <formula>0</formula>
    </cfRule>
  </conditionalFormatting>
  <conditionalFormatting sqref="F1580">
    <cfRule type="cellIs" dxfId="199" priority="175" operator="lessThan">
      <formula>0</formula>
    </cfRule>
  </conditionalFormatting>
  <conditionalFormatting sqref="F1192">
    <cfRule type="cellIs" dxfId="198" priority="174" operator="lessThan">
      <formula>0</formula>
    </cfRule>
  </conditionalFormatting>
  <conditionalFormatting sqref="F2361">
    <cfRule type="cellIs" dxfId="197" priority="173" operator="lessThan">
      <formula>0</formula>
    </cfRule>
  </conditionalFormatting>
  <conditionalFormatting sqref="E2231">
    <cfRule type="cellIs" dxfId="196" priority="172" operator="lessThan">
      <formula>0</formula>
    </cfRule>
  </conditionalFormatting>
  <conditionalFormatting sqref="F2231">
    <cfRule type="cellIs" dxfId="195" priority="171" operator="lessThan">
      <formula>0</formula>
    </cfRule>
  </conditionalFormatting>
  <conditionalFormatting sqref="F926">
    <cfRule type="cellIs" dxfId="194" priority="170" operator="lessThan">
      <formula>0</formula>
    </cfRule>
  </conditionalFormatting>
  <conditionalFormatting sqref="F527">
    <cfRule type="cellIs" dxfId="193" priority="169" operator="lessThan">
      <formula>0</formula>
    </cfRule>
  </conditionalFormatting>
  <conditionalFormatting sqref="F929">
    <cfRule type="cellIs" dxfId="192" priority="168" operator="lessThan">
      <formula>0</formula>
    </cfRule>
  </conditionalFormatting>
  <conditionalFormatting sqref="E929">
    <cfRule type="cellIs" dxfId="191" priority="167" operator="lessThan">
      <formula>0</formula>
    </cfRule>
  </conditionalFormatting>
  <conditionalFormatting sqref="F1331">
    <cfRule type="cellIs" dxfId="190" priority="166" operator="lessThan">
      <formula>0</formula>
    </cfRule>
  </conditionalFormatting>
  <conditionalFormatting sqref="E1331">
    <cfRule type="cellIs" dxfId="189" priority="165" operator="lessThan">
      <formula>0</formula>
    </cfRule>
  </conditionalFormatting>
  <conditionalFormatting sqref="F1591">
    <cfRule type="cellIs" dxfId="188" priority="164" operator="lessThan">
      <formula>0</formula>
    </cfRule>
  </conditionalFormatting>
  <conditionalFormatting sqref="E1591">
    <cfRule type="cellIs" dxfId="187" priority="162" operator="lessThan">
      <formula>0</formula>
    </cfRule>
  </conditionalFormatting>
  <conditionalFormatting sqref="F1851">
    <cfRule type="cellIs" dxfId="186" priority="161" operator="lessThan">
      <formula>0</formula>
    </cfRule>
  </conditionalFormatting>
  <conditionalFormatting sqref="E1851">
    <cfRule type="cellIs" dxfId="185" priority="160" operator="lessThan">
      <formula>0</formula>
    </cfRule>
  </conditionalFormatting>
  <conditionalFormatting sqref="F2111">
    <cfRule type="cellIs" dxfId="184" priority="159" operator="lessThan">
      <formula>0</formula>
    </cfRule>
  </conditionalFormatting>
  <conditionalFormatting sqref="E2111">
    <cfRule type="cellIs" dxfId="183" priority="158" operator="lessThan">
      <formula>0</formula>
    </cfRule>
  </conditionalFormatting>
  <conditionalFormatting sqref="F2371">
    <cfRule type="cellIs" dxfId="182" priority="157" operator="lessThan">
      <formula>0</formula>
    </cfRule>
  </conditionalFormatting>
  <conditionalFormatting sqref="E2371">
    <cfRule type="cellIs" dxfId="181" priority="156" operator="lessThan">
      <formula>0</formula>
    </cfRule>
  </conditionalFormatting>
  <conditionalFormatting sqref="F930">
    <cfRule type="cellIs" dxfId="180" priority="155" operator="lessThan">
      <formula>0</formula>
    </cfRule>
  </conditionalFormatting>
  <conditionalFormatting sqref="E930">
    <cfRule type="cellIs" dxfId="179" priority="154" operator="lessThan">
      <formula>0</formula>
    </cfRule>
  </conditionalFormatting>
  <conditionalFormatting sqref="F1204">
    <cfRule type="cellIs" dxfId="178" priority="153" operator="lessThan">
      <formula>0</formula>
    </cfRule>
  </conditionalFormatting>
  <conditionalFormatting sqref="E2373">
    <cfRule type="cellIs" dxfId="177" priority="152" operator="lessThan">
      <formula>0</formula>
    </cfRule>
  </conditionalFormatting>
  <conditionalFormatting sqref="F2373">
    <cfRule type="cellIs" dxfId="176" priority="151" operator="lessThan">
      <formula>0</formula>
    </cfRule>
  </conditionalFormatting>
  <conditionalFormatting sqref="E1594">
    <cfRule type="cellIs" dxfId="175" priority="150" operator="lessThan">
      <formula>0</formula>
    </cfRule>
  </conditionalFormatting>
  <conditionalFormatting sqref="F1594">
    <cfRule type="cellIs" dxfId="174" priority="149" operator="lessThan">
      <formula>0</formula>
    </cfRule>
  </conditionalFormatting>
  <conditionalFormatting sqref="F934">
    <cfRule type="cellIs" dxfId="173" priority="148" operator="lessThan">
      <formula>0</formula>
    </cfRule>
  </conditionalFormatting>
  <conditionalFormatting sqref="F1985">
    <cfRule type="cellIs" dxfId="172" priority="146" operator="lessThan">
      <formula>0</formula>
    </cfRule>
  </conditionalFormatting>
  <conditionalFormatting sqref="E1985">
    <cfRule type="cellIs" dxfId="171" priority="145" operator="lessThan">
      <formula>0</formula>
    </cfRule>
  </conditionalFormatting>
  <conditionalFormatting sqref="F2505">
    <cfRule type="cellIs" dxfId="170" priority="144" operator="lessThan">
      <formula>0</formula>
    </cfRule>
  </conditionalFormatting>
  <conditionalFormatting sqref="E2505">
    <cfRule type="cellIs" dxfId="169" priority="143" operator="lessThan">
      <formula>0</formula>
    </cfRule>
  </conditionalFormatting>
  <conditionalFormatting sqref="F1207">
    <cfRule type="cellIs" dxfId="168" priority="142" operator="lessThan">
      <formula>0</formula>
    </cfRule>
  </conditionalFormatting>
  <conditionalFormatting sqref="E2376">
    <cfRule type="cellIs" dxfId="167" priority="141" operator="lessThan">
      <formula>0</formula>
    </cfRule>
  </conditionalFormatting>
  <conditionalFormatting sqref="F2376">
    <cfRule type="cellIs" dxfId="166" priority="140" operator="lessThan">
      <formula>0</formula>
    </cfRule>
  </conditionalFormatting>
  <conditionalFormatting sqref="F1598">
    <cfRule type="cellIs" dxfId="165" priority="139" operator="lessThan">
      <formula>0</formula>
    </cfRule>
  </conditionalFormatting>
  <conditionalFormatting sqref="F661">
    <cfRule type="cellIs" dxfId="164" priority="138" operator="lessThan">
      <formula>0</formula>
    </cfRule>
  </conditionalFormatting>
  <conditionalFormatting sqref="F1902">
    <cfRule type="cellIs" dxfId="163" priority="137" operator="lessThan">
      <formula>0</formula>
    </cfRule>
  </conditionalFormatting>
  <conditionalFormatting sqref="F1124">
    <cfRule type="cellIs" dxfId="162" priority="136" operator="lessThan">
      <formula>0</formula>
    </cfRule>
  </conditionalFormatting>
  <conditionalFormatting sqref="E2167">
    <cfRule type="cellIs" dxfId="161" priority="135" operator="lessThan">
      <formula>0</formula>
    </cfRule>
  </conditionalFormatting>
  <conditionalFormatting sqref="F2167">
    <cfRule type="cellIs" dxfId="160" priority="134" operator="lessThan">
      <formula>0</formula>
    </cfRule>
  </conditionalFormatting>
  <conditionalFormatting sqref="F1387">
    <cfRule type="cellIs" dxfId="159" priority="133" operator="lessThan">
      <formula>0</formula>
    </cfRule>
  </conditionalFormatting>
  <conditionalFormatting sqref="F1080">
    <cfRule type="cellIs" dxfId="158" priority="132" operator="lessThan">
      <formula>0</formula>
    </cfRule>
  </conditionalFormatting>
  <conditionalFormatting sqref="E1080">
    <cfRule type="cellIs" dxfId="157" priority="131" operator="lessThan">
      <formula>0</formula>
    </cfRule>
  </conditionalFormatting>
  <conditionalFormatting sqref="F1213">
    <cfRule type="cellIs" dxfId="156" priority="130" operator="lessThan">
      <formula>0</formula>
    </cfRule>
  </conditionalFormatting>
  <conditionalFormatting sqref="E1213">
    <cfRule type="cellIs" dxfId="155" priority="129" operator="lessThan">
      <formula>0</formula>
    </cfRule>
  </conditionalFormatting>
  <conditionalFormatting sqref="F1602">
    <cfRule type="cellIs" dxfId="154" priority="128" operator="lessThan">
      <formula>0</formula>
    </cfRule>
  </conditionalFormatting>
  <conditionalFormatting sqref="E1602">
    <cfRule type="cellIs" dxfId="153" priority="127" operator="lessThan">
      <formula>0</formula>
    </cfRule>
  </conditionalFormatting>
  <conditionalFormatting sqref="F1732">
    <cfRule type="cellIs" dxfId="152" priority="126" operator="lessThan">
      <formula>0</formula>
    </cfRule>
  </conditionalFormatting>
  <conditionalFormatting sqref="E1732">
    <cfRule type="cellIs" dxfId="151" priority="125" operator="lessThan">
      <formula>0</formula>
    </cfRule>
  </conditionalFormatting>
  <conditionalFormatting sqref="F2252">
    <cfRule type="cellIs" dxfId="150" priority="124" operator="lessThan">
      <formula>0</formula>
    </cfRule>
  </conditionalFormatting>
  <conditionalFormatting sqref="E2252">
    <cfRule type="cellIs" dxfId="149" priority="123" operator="lessThan">
      <formula>0</formula>
    </cfRule>
  </conditionalFormatting>
  <conditionalFormatting sqref="F2512">
    <cfRule type="cellIs" dxfId="148" priority="122" operator="lessThan">
      <formula>0</formula>
    </cfRule>
  </conditionalFormatting>
  <conditionalFormatting sqref="E2512">
    <cfRule type="cellIs" dxfId="147" priority="121" operator="lessThan">
      <formula>0</formula>
    </cfRule>
  </conditionalFormatting>
  <conditionalFormatting sqref="E1608">
    <cfRule type="cellIs" dxfId="146" priority="120" operator="lessThan">
      <formula>0</formula>
    </cfRule>
  </conditionalFormatting>
  <conditionalFormatting sqref="F1608">
    <cfRule type="cellIs" dxfId="145" priority="119" operator="lessThan">
      <formula>0</formula>
    </cfRule>
  </conditionalFormatting>
  <conditionalFormatting sqref="F949">
    <cfRule type="cellIs" dxfId="144" priority="117" operator="lessThan">
      <formula>0</formula>
    </cfRule>
  </conditionalFormatting>
  <conditionalFormatting sqref="E949">
    <cfRule type="cellIs" dxfId="143" priority="118" operator="lessThan">
      <formula>0</formula>
    </cfRule>
  </conditionalFormatting>
  <conditionalFormatting sqref="F953">
    <cfRule type="cellIs" dxfId="142" priority="116" operator="lessThan">
      <formula>0</formula>
    </cfRule>
  </conditionalFormatting>
  <conditionalFormatting sqref="F1612">
    <cfRule type="cellIs" dxfId="141" priority="115" operator="lessThan">
      <formula>0</formula>
    </cfRule>
  </conditionalFormatting>
  <conditionalFormatting sqref="F1092">
    <cfRule type="cellIs" dxfId="140" priority="114" operator="lessThan">
      <formula>0</formula>
    </cfRule>
  </conditionalFormatting>
  <conditionalFormatting sqref="F1744">
    <cfRule type="cellIs" dxfId="139" priority="113" operator="lessThan">
      <formula>0</formula>
    </cfRule>
  </conditionalFormatting>
  <conditionalFormatting sqref="E1874">
    <cfRule type="cellIs" dxfId="138" priority="112" operator="lessThan">
      <formula>0</formula>
    </cfRule>
  </conditionalFormatting>
  <conditionalFormatting sqref="F1874">
    <cfRule type="cellIs" dxfId="137" priority="111" operator="lessThan">
      <formula>0</formula>
    </cfRule>
  </conditionalFormatting>
  <conditionalFormatting sqref="E1225">
    <cfRule type="cellIs" dxfId="136" priority="110" operator="lessThan">
      <formula>0</formula>
    </cfRule>
  </conditionalFormatting>
  <conditionalFormatting sqref="F1225">
    <cfRule type="cellIs" dxfId="135" priority="109" operator="lessThan">
      <formula>0</formula>
    </cfRule>
  </conditionalFormatting>
  <conditionalFormatting sqref="E1226">
    <cfRule type="cellIs" dxfId="134" priority="108" operator="lessThan">
      <formula>0</formula>
    </cfRule>
  </conditionalFormatting>
  <conditionalFormatting sqref="F1226">
    <cfRule type="cellIs" dxfId="133" priority="107" operator="lessThan">
      <formula>0</formula>
    </cfRule>
  </conditionalFormatting>
  <conditionalFormatting sqref="E1875">
    <cfRule type="cellIs" dxfId="132" priority="106" operator="lessThan">
      <formula>0</formula>
    </cfRule>
  </conditionalFormatting>
  <conditionalFormatting sqref="F1875">
    <cfRule type="cellIs" dxfId="131" priority="105" operator="lessThan">
      <formula>0</formula>
    </cfRule>
  </conditionalFormatting>
  <conditionalFormatting sqref="F1094">
    <cfRule type="cellIs" dxfId="130" priority="104" operator="lessThan">
      <formula>0</formula>
    </cfRule>
  </conditionalFormatting>
  <conditionalFormatting sqref="F1746">
    <cfRule type="cellIs" dxfId="129" priority="103" operator="lessThan">
      <formula>0</formula>
    </cfRule>
  </conditionalFormatting>
  <conditionalFormatting sqref="F1876">
    <cfRule type="cellIs" dxfId="128" priority="102" operator="lessThan">
      <formula>0</formula>
    </cfRule>
  </conditionalFormatting>
  <conditionalFormatting sqref="F2526">
    <cfRule type="cellIs" dxfId="127" priority="101" operator="lessThan">
      <formula>0</formula>
    </cfRule>
  </conditionalFormatting>
  <conditionalFormatting sqref="F1489">
    <cfRule type="cellIs" dxfId="126" priority="100" operator="lessThan">
      <formula>0</formula>
    </cfRule>
  </conditionalFormatting>
  <conditionalFormatting sqref="F2139">
    <cfRule type="cellIs" dxfId="125" priority="99" operator="lessThan">
      <formula>0</formula>
    </cfRule>
  </conditionalFormatting>
  <conditionalFormatting sqref="E1887">
    <cfRule type="cellIs" dxfId="124" priority="98" operator="lessThan">
      <formula>0</formula>
    </cfRule>
  </conditionalFormatting>
  <conditionalFormatting sqref="F1887">
    <cfRule type="cellIs" dxfId="123" priority="97" operator="lessThan">
      <formula>0</formula>
    </cfRule>
  </conditionalFormatting>
  <conditionalFormatting sqref="E1238">
    <cfRule type="cellIs" dxfId="122" priority="96" operator="lessThan">
      <formula>0</formula>
    </cfRule>
  </conditionalFormatting>
  <conditionalFormatting sqref="F1238">
    <cfRule type="cellIs" dxfId="121" priority="95" operator="lessThan">
      <formula>0</formula>
    </cfRule>
  </conditionalFormatting>
  <conditionalFormatting sqref="E1246">
    <cfRule type="cellIs" dxfId="120" priority="94" operator="lessThan">
      <formula>0</formula>
    </cfRule>
  </conditionalFormatting>
  <conditionalFormatting sqref="F1246">
    <cfRule type="cellIs" dxfId="119" priority="93" operator="lessThan">
      <formula>0</formula>
    </cfRule>
  </conditionalFormatting>
  <conditionalFormatting sqref="E1247">
    <cfRule type="cellIs" dxfId="118" priority="92" operator="lessThan">
      <formula>0</formula>
    </cfRule>
  </conditionalFormatting>
  <conditionalFormatting sqref="F1247">
    <cfRule type="cellIs" dxfId="117" priority="91" operator="lessThan">
      <formula>0</formula>
    </cfRule>
  </conditionalFormatting>
  <conditionalFormatting sqref="F1636">
    <cfRule type="cellIs" dxfId="116" priority="90" operator="lessThan">
      <formula>0</formula>
    </cfRule>
  </conditionalFormatting>
  <conditionalFormatting sqref="F981">
    <cfRule type="cellIs" dxfId="115" priority="89" operator="lessThan">
      <formula>0</formula>
    </cfRule>
  </conditionalFormatting>
  <conditionalFormatting sqref="E2156">
    <cfRule type="cellIs" dxfId="114" priority="88" operator="lessThan">
      <formula>0</formula>
    </cfRule>
  </conditionalFormatting>
  <conditionalFormatting sqref="F2156">
    <cfRule type="cellIs" dxfId="113" priority="87" operator="lessThan">
      <formula>0</formula>
    </cfRule>
  </conditionalFormatting>
  <conditionalFormatting sqref="F1506">
    <cfRule type="cellIs" dxfId="112" priority="86" operator="lessThan">
      <formula>0</formula>
    </cfRule>
  </conditionalFormatting>
  <conditionalFormatting sqref="E2416">
    <cfRule type="cellIs" dxfId="111" priority="85" operator="lessThan">
      <formula>0</formula>
    </cfRule>
  </conditionalFormatting>
  <conditionalFormatting sqref="F2416">
    <cfRule type="cellIs" dxfId="110" priority="84" operator="lessThan">
      <formula>0</formula>
    </cfRule>
  </conditionalFormatting>
  <conditionalFormatting sqref="E1766">
    <cfRule type="cellIs" dxfId="109" priority="83" operator="lessThan">
      <formula>0</formula>
    </cfRule>
  </conditionalFormatting>
  <conditionalFormatting sqref="F1766">
    <cfRule type="cellIs" dxfId="108" priority="82" operator="lessThan">
      <formula>0</formula>
    </cfRule>
  </conditionalFormatting>
  <conditionalFormatting sqref="E1250">
    <cfRule type="cellIs" dxfId="107" priority="81" operator="lessThan">
      <formula>0</formula>
    </cfRule>
  </conditionalFormatting>
  <conditionalFormatting sqref="F1250">
    <cfRule type="cellIs" dxfId="106" priority="80" operator="lessThan">
      <formula>0</formula>
    </cfRule>
  </conditionalFormatting>
  <conditionalFormatting sqref="F1509">
    <cfRule type="cellIs" dxfId="105" priority="79" operator="lessThan">
      <formula>0</formula>
    </cfRule>
  </conditionalFormatting>
  <conditionalFormatting sqref="F709">
    <cfRule type="cellIs" dxfId="104" priority="78" operator="lessThan">
      <formula>0</formula>
    </cfRule>
  </conditionalFormatting>
  <conditionalFormatting sqref="E2029">
    <cfRule type="cellIs" dxfId="103" priority="77" operator="lessThan">
      <formula>0</formula>
    </cfRule>
  </conditionalFormatting>
  <conditionalFormatting sqref="F2029">
    <cfRule type="cellIs" dxfId="102" priority="76" operator="lessThan">
      <formula>0</formula>
    </cfRule>
  </conditionalFormatting>
  <conditionalFormatting sqref="E1379">
    <cfRule type="cellIs" dxfId="101" priority="75" operator="lessThan">
      <formula>0</formula>
    </cfRule>
  </conditionalFormatting>
  <conditionalFormatting sqref="F1379">
    <cfRule type="cellIs" dxfId="100" priority="74" operator="lessThan">
      <formula>0</formula>
    </cfRule>
  </conditionalFormatting>
  <conditionalFormatting sqref="E2419">
    <cfRule type="cellIs" dxfId="99" priority="73" operator="lessThan">
      <formula>0</formula>
    </cfRule>
  </conditionalFormatting>
  <conditionalFormatting sqref="F2419">
    <cfRule type="cellIs" dxfId="98" priority="72" operator="lessThan">
      <formula>0</formula>
    </cfRule>
  </conditionalFormatting>
  <conditionalFormatting sqref="E1769">
    <cfRule type="cellIs" dxfId="97" priority="71" operator="lessThan">
      <formula>0</formula>
    </cfRule>
  </conditionalFormatting>
  <conditionalFormatting sqref="F1769">
    <cfRule type="cellIs" dxfId="96" priority="70" operator="lessThan">
      <formula>0</formula>
    </cfRule>
  </conditionalFormatting>
  <conditionalFormatting sqref="F1251">
    <cfRule type="cellIs" dxfId="95" priority="69" operator="lessThan">
      <formula>0</formula>
    </cfRule>
  </conditionalFormatting>
  <conditionalFormatting sqref="F1122">
    <cfRule type="cellIs" dxfId="94" priority="68" operator="lessThan">
      <formula>0</formula>
    </cfRule>
  </conditionalFormatting>
  <conditionalFormatting sqref="E1640">
    <cfRule type="cellIs" dxfId="93" priority="64" operator="lessThan">
      <formula>0</formula>
    </cfRule>
  </conditionalFormatting>
  <conditionalFormatting sqref="F1640">
    <cfRule type="cellIs" dxfId="92" priority="63" operator="lessThan">
      <formula>0</formula>
    </cfRule>
  </conditionalFormatting>
  <conditionalFormatting sqref="E1625:F1625">
    <cfRule type="cellIs" dxfId="91" priority="60" operator="lessThan">
      <formula>0</formula>
    </cfRule>
  </conditionalFormatting>
  <conditionalFormatting sqref="E2535:F2535">
    <cfRule type="cellIs" dxfId="90" priority="59" operator="lessThan">
      <formula>0</formula>
    </cfRule>
  </conditionalFormatting>
  <conditionalFormatting sqref="F1245">
    <cfRule type="cellIs" dxfId="89" priority="56" operator="lessThan">
      <formula>0</formula>
    </cfRule>
  </conditionalFormatting>
  <conditionalFormatting sqref="E1245">
    <cfRule type="cellIs" dxfId="88" priority="55" operator="lessThan">
      <formula>0</formula>
    </cfRule>
  </conditionalFormatting>
  <conditionalFormatting sqref="F1504">
    <cfRule type="cellIs" dxfId="87" priority="54" operator="lessThan">
      <formula>0</formula>
    </cfRule>
  </conditionalFormatting>
  <conditionalFormatting sqref="E1504">
    <cfRule type="cellIs" dxfId="86" priority="53" operator="lessThan">
      <formula>0</formula>
    </cfRule>
  </conditionalFormatting>
  <conditionalFormatting sqref="F1634">
    <cfRule type="cellIs" dxfId="85" priority="52" operator="lessThan">
      <formula>0</formula>
    </cfRule>
  </conditionalFormatting>
  <conditionalFormatting sqref="E1634">
    <cfRule type="cellIs" dxfId="84" priority="51" operator="lessThan">
      <formula>0</formula>
    </cfRule>
  </conditionalFormatting>
  <conditionalFormatting sqref="F1894">
    <cfRule type="cellIs" dxfId="83" priority="50" operator="lessThan">
      <formula>0</formula>
    </cfRule>
  </conditionalFormatting>
  <conditionalFormatting sqref="E1894">
    <cfRule type="cellIs" dxfId="82" priority="49" operator="lessThan">
      <formula>0</formula>
    </cfRule>
  </conditionalFormatting>
  <conditionalFormatting sqref="F2154">
    <cfRule type="cellIs" dxfId="81" priority="48" operator="lessThan">
      <formula>0</formula>
    </cfRule>
  </conditionalFormatting>
  <conditionalFormatting sqref="E2154">
    <cfRule type="cellIs" dxfId="80" priority="47" operator="lessThan">
      <formula>0</formula>
    </cfRule>
  </conditionalFormatting>
  <conditionalFormatting sqref="F2414">
    <cfRule type="cellIs" dxfId="79" priority="46" operator="lessThan">
      <formula>0</formula>
    </cfRule>
  </conditionalFormatting>
  <conditionalFormatting sqref="E2414">
    <cfRule type="cellIs" dxfId="78" priority="45" operator="lessThan">
      <formula>0</formula>
    </cfRule>
  </conditionalFormatting>
  <conditionalFormatting sqref="E1641">
    <cfRule type="cellIs" dxfId="77" priority="42" operator="lessThan">
      <formula>0</formula>
    </cfRule>
  </conditionalFormatting>
  <conditionalFormatting sqref="F1641">
    <cfRule type="cellIs" dxfId="76" priority="41" operator="lessThan">
      <formula>0</formula>
    </cfRule>
  </conditionalFormatting>
  <conditionalFormatting sqref="F883">
    <cfRule type="cellIs" dxfId="75" priority="39" operator="lessThan">
      <formula>0</formula>
    </cfRule>
  </conditionalFormatting>
  <conditionalFormatting sqref="E883">
    <cfRule type="cellIs" dxfId="74" priority="40" operator="lessThan">
      <formula>0</formula>
    </cfRule>
  </conditionalFormatting>
  <conditionalFormatting sqref="E1104">
    <cfRule type="cellIs" dxfId="73" priority="38" operator="lessThan">
      <formula>0</formula>
    </cfRule>
  </conditionalFormatting>
  <conditionalFormatting sqref="E830">
    <cfRule type="cellIs" dxfId="72" priority="37" operator="lessThan">
      <formula>0</formula>
    </cfRule>
  </conditionalFormatting>
  <conditionalFormatting sqref="E1106">
    <cfRule type="cellIs" dxfId="71" priority="36" operator="lessThan">
      <formula>0</formula>
    </cfRule>
  </conditionalFormatting>
  <conditionalFormatting sqref="E1239">
    <cfRule type="cellIs" dxfId="70" priority="35" operator="lessThan">
      <formula>0</formula>
    </cfRule>
  </conditionalFormatting>
  <conditionalFormatting sqref="F982">
    <cfRule type="cellIs" dxfId="69" priority="34" operator="lessThan">
      <formula>0</formula>
    </cfRule>
  </conditionalFormatting>
  <conditionalFormatting sqref="E982">
    <cfRule type="cellIs" dxfId="68" priority="33" operator="lessThan">
      <formula>0</formula>
    </cfRule>
  </conditionalFormatting>
  <conditionalFormatting sqref="E619">
    <cfRule type="cellIs" dxfId="67" priority="32" operator="lessThan">
      <formula>0</formula>
    </cfRule>
  </conditionalFormatting>
  <conditionalFormatting sqref="E629">
    <cfRule type="cellIs" dxfId="66" priority="30" operator="lessThan">
      <formula>0</formula>
    </cfRule>
  </conditionalFormatting>
  <conditionalFormatting sqref="F1116">
    <cfRule type="cellIs" dxfId="65" priority="29" operator="lessThan">
      <formula>0</formula>
    </cfRule>
  </conditionalFormatting>
  <conditionalFormatting sqref="F1765">
    <cfRule type="cellIs" dxfId="64" priority="28" operator="lessThan">
      <formula>0</formula>
    </cfRule>
  </conditionalFormatting>
  <conditionalFormatting sqref="E1787">
    <cfRule type="cellIs" dxfId="63" priority="27" operator="lessThan">
      <formula>0</formula>
    </cfRule>
  </conditionalFormatting>
  <conditionalFormatting sqref="F1787">
    <cfRule type="cellIs" dxfId="62" priority="26" operator="lessThan">
      <formula>0</formula>
    </cfRule>
  </conditionalFormatting>
  <conditionalFormatting sqref="E1397">
    <cfRule type="cellIs" dxfId="61" priority="25" operator="lessThan">
      <formula>0</formula>
    </cfRule>
  </conditionalFormatting>
  <conditionalFormatting sqref="F1397">
    <cfRule type="cellIs" dxfId="60" priority="24" operator="lessThan">
      <formula>0</formula>
    </cfRule>
  </conditionalFormatting>
  <conditionalFormatting sqref="F1392">
    <cfRule type="cellIs" dxfId="59" priority="23" operator="lessThan">
      <formula>0</formula>
    </cfRule>
  </conditionalFormatting>
  <conditionalFormatting sqref="F687">
    <cfRule type="cellIs" dxfId="58" priority="21" operator="lessThan">
      <formula>0</formula>
    </cfRule>
  </conditionalFormatting>
  <conditionalFormatting sqref="F688">
    <cfRule type="cellIs" dxfId="57" priority="20" operator="lessThan">
      <formula>0</formula>
    </cfRule>
  </conditionalFormatting>
  <conditionalFormatting sqref="F826">
    <cfRule type="cellIs" dxfId="56" priority="19" operator="lessThan">
      <formula>0</formula>
    </cfRule>
  </conditionalFormatting>
  <conditionalFormatting sqref="E826">
    <cfRule type="cellIs" dxfId="55" priority="18" operator="lessThan">
      <formula>0</formula>
    </cfRule>
  </conditionalFormatting>
  <conditionalFormatting sqref="F854">
    <cfRule type="cellIs" dxfId="54" priority="17" operator="lessThan">
      <formula>0</formula>
    </cfRule>
  </conditionalFormatting>
  <conditionalFormatting sqref="E694">
    <cfRule type="cellIs" dxfId="53" priority="16" operator="lessThan">
      <formula>0</formula>
    </cfRule>
  </conditionalFormatting>
  <conditionalFormatting sqref="F694">
    <cfRule type="cellIs" dxfId="52" priority="15" operator="lessThan">
      <formula>0</formula>
    </cfRule>
  </conditionalFormatting>
  <conditionalFormatting sqref="F1374">
    <cfRule type="cellIs" dxfId="51" priority="14" operator="lessThan">
      <formula>0</formula>
    </cfRule>
  </conditionalFormatting>
  <conditionalFormatting sqref="E1374">
    <cfRule type="cellIs" dxfId="50" priority="13" operator="lessThan">
      <formula>0</formula>
    </cfRule>
  </conditionalFormatting>
  <conditionalFormatting sqref="F978">
    <cfRule type="cellIs" dxfId="49" priority="12" operator="lessThan">
      <formula>0</formula>
    </cfRule>
  </conditionalFormatting>
  <conditionalFormatting sqref="E978">
    <cfRule type="cellIs" dxfId="48" priority="11" operator="lessThan">
      <formula>0</formula>
    </cfRule>
  </conditionalFormatting>
  <conditionalFormatting sqref="F1115">
    <cfRule type="cellIs" dxfId="47" priority="10" operator="lessThan">
      <formula>0</formula>
    </cfRule>
  </conditionalFormatting>
  <conditionalFormatting sqref="E1115">
    <cfRule type="cellIs" dxfId="46" priority="9" operator="lessThan">
      <formula>0</formula>
    </cfRule>
  </conditionalFormatting>
  <conditionalFormatting sqref="F1166">
    <cfRule type="cellIs" dxfId="45" priority="8" operator="lessThan">
      <formula>0</formula>
    </cfRule>
  </conditionalFormatting>
  <conditionalFormatting sqref="E1166">
    <cfRule type="cellIs" dxfId="44" priority="7" operator="lessThan">
      <formula>0</formula>
    </cfRule>
  </conditionalFormatting>
  <conditionalFormatting sqref="E934">
    <cfRule type="cellIs" dxfId="43" priority="6" operator="lessThan">
      <formula>0</formula>
    </cfRule>
  </conditionalFormatting>
  <conditionalFormatting sqref="F1461">
    <cfRule type="cellIs" dxfId="42" priority="5" operator="lessThan">
      <formula>0</formula>
    </cfRule>
  </conditionalFormatting>
  <conditionalFormatting sqref="E1461">
    <cfRule type="cellIs" dxfId="41" priority="4" operator="lessThan">
      <formula>0</formula>
    </cfRule>
  </conditionalFormatting>
  <conditionalFormatting sqref="F1981">
    <cfRule type="cellIs" dxfId="40" priority="3" operator="lessThan">
      <formula>0</formula>
    </cfRule>
  </conditionalFormatting>
  <conditionalFormatting sqref="E1981">
    <cfRule type="cellIs" dxfId="39" priority="2" operator="lessThan">
      <formula>0</formula>
    </cfRule>
  </conditionalFormatting>
  <conditionalFormatting sqref="F797">
    <cfRule type="cellIs" dxfId="38" priority="1" operator="lessThan">
      <formula>0</formula>
    </cfRule>
  </conditionalFormatting>
  <pageMargins left="0.7" right="0.7" top="0.75" bottom="0.75" header="0.3" footer="0.3"/>
  <pageSetup paperSize="9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>
    <tabColor rgb="FFFF0000"/>
  </sheetPr>
  <dimension ref="A1:U921"/>
  <sheetViews>
    <sheetView workbookViewId="0">
      <selection activeCell="A3" sqref="A3"/>
    </sheetView>
  </sheetViews>
  <sheetFormatPr baseColWidth="10" defaultRowHeight="14.4" x14ac:dyDescent="0.3"/>
  <cols>
    <col min="1" max="1" width="16" customWidth="1"/>
    <col min="3" max="3" width="12.88671875" customWidth="1"/>
    <col min="4" max="4" width="12" customWidth="1"/>
    <col min="5" max="5" width="29.5546875" customWidth="1"/>
    <col min="6" max="6" width="5" customWidth="1"/>
    <col min="7" max="7" width="10.5546875" customWidth="1"/>
    <col min="8" max="8" width="10.6640625" customWidth="1"/>
    <col min="9" max="9" width="20.88671875" customWidth="1"/>
    <col min="10" max="10" width="23.44140625" customWidth="1"/>
    <col min="11" max="11" width="12" bestFit="1" customWidth="1"/>
    <col min="12" max="12" width="13.6640625" bestFit="1" customWidth="1"/>
    <col min="13" max="13" width="11.5546875" bestFit="1" customWidth="1"/>
    <col min="14" max="14" width="5.88671875" customWidth="1"/>
    <col min="15" max="15" width="8" customWidth="1"/>
    <col min="16" max="16" width="7.44140625" customWidth="1"/>
    <col min="17" max="17" width="8.33203125" customWidth="1"/>
    <col min="18" max="18" width="7.6640625" customWidth="1"/>
    <col min="19" max="19" width="9.44140625" customWidth="1"/>
  </cols>
  <sheetData>
    <row r="1" spans="1:21" ht="15" customHeight="1" x14ac:dyDescent="0.3">
      <c r="A1" s="54" t="s">
        <v>307</v>
      </c>
      <c r="B1" s="54" t="s">
        <v>461</v>
      </c>
      <c r="C1" s="74" t="s">
        <v>466</v>
      </c>
      <c r="D1" s="127" t="s">
        <v>306</v>
      </c>
      <c r="E1" s="127" t="s">
        <v>305</v>
      </c>
      <c r="F1" s="127" t="s">
        <v>304</v>
      </c>
      <c r="G1" s="127" t="s">
        <v>303</v>
      </c>
      <c r="H1" s="52" t="s">
        <v>491</v>
      </c>
    </row>
    <row r="2" spans="1:21" x14ac:dyDescent="0.3">
      <c r="A2" s="8" t="str">
        <f>+C2&amp;D2</f>
        <v>0000101AR</v>
      </c>
      <c r="B2" s="19" t="str">
        <f>+IF(C2="05","01",IF(C2="02","02",IF(C2="57","03","04")))</f>
        <v>04</v>
      </c>
      <c r="C2" s="7" t="s">
        <v>1526</v>
      </c>
      <c r="D2" s="7" t="s">
        <v>1272</v>
      </c>
      <c r="E2" s="7" t="s">
        <v>1855</v>
      </c>
      <c r="F2" s="7" t="s">
        <v>1139</v>
      </c>
      <c r="G2" s="78">
        <v>325</v>
      </c>
      <c r="H2" s="8" t="e">
        <f>+VLOOKUP(D2,CAT!$A$2:$G$498,4,0)</f>
        <v>#N/A</v>
      </c>
    </row>
    <row r="3" spans="1:21" ht="15.6" x14ac:dyDescent="0.3">
      <c r="A3" s="8" t="str">
        <f>+C3&amp;D3</f>
        <v>0001201AR</v>
      </c>
      <c r="B3" s="19" t="str">
        <f>+IF(C3="05","01",IF(C3="02","02",IF(C3="57","03","04")))</f>
        <v>04</v>
      </c>
      <c r="C3" s="7" t="s">
        <v>1526</v>
      </c>
      <c r="D3" s="7" t="s">
        <v>1232</v>
      </c>
      <c r="E3" s="7" t="s">
        <v>1874</v>
      </c>
      <c r="F3" s="7" t="s">
        <v>1139</v>
      </c>
      <c r="G3" s="78">
        <v>2748</v>
      </c>
      <c r="H3" s="8" t="e">
        <f>+VLOOKUP(D3,CAT!$A$2:$G$498,4,0)</f>
        <v>#N/A</v>
      </c>
      <c r="J3" s="52" t="s">
        <v>1953</v>
      </c>
    </row>
    <row r="4" spans="1:21" x14ac:dyDescent="0.3">
      <c r="A4" s="8" t="str">
        <f>+C4&amp;D4</f>
        <v>0001230AR</v>
      </c>
      <c r="B4" s="19" t="str">
        <f>+IF(C4="05","01",IF(C4="02","02",IF(C4="57","03","04")))</f>
        <v>04</v>
      </c>
      <c r="C4" s="7" t="s">
        <v>1526</v>
      </c>
      <c r="D4" s="7" t="s">
        <v>1170</v>
      </c>
      <c r="E4" s="7" t="s">
        <v>2083</v>
      </c>
      <c r="F4" s="7" t="s">
        <v>1139</v>
      </c>
      <c r="G4" s="78">
        <v>400</v>
      </c>
      <c r="H4" s="8" t="e">
        <f>+VLOOKUP(D4,CAT!$A$2:$G$498,4,0)</f>
        <v>#N/A</v>
      </c>
      <c r="I4" s="40" t="s">
        <v>842</v>
      </c>
      <c r="J4" s="35">
        <v>45306</v>
      </c>
      <c r="K4" s="71">
        <v>5000</v>
      </c>
      <c r="L4" s="57" t="s">
        <v>1000</v>
      </c>
      <c r="M4" s="57" t="s">
        <v>1109</v>
      </c>
      <c r="N4" s="57"/>
      <c r="O4" s="114" t="s">
        <v>1079</v>
      </c>
      <c r="P4" s="114" t="s">
        <v>1080</v>
      </c>
      <c r="Q4" s="112">
        <v>60</v>
      </c>
      <c r="R4" s="113">
        <v>45366</v>
      </c>
      <c r="S4" s="117">
        <v>6</v>
      </c>
      <c r="T4" s="116">
        <v>12</v>
      </c>
      <c r="U4" s="116">
        <v>2024</v>
      </c>
    </row>
    <row r="5" spans="1:21" x14ac:dyDescent="0.3">
      <c r="A5" s="8" t="str">
        <f>+C5&amp;D5</f>
        <v>0002004AR</v>
      </c>
      <c r="B5" s="19" t="str">
        <f>+IF(C5="05","01",IF(C5="02","02",IF(C5="57","03","04")))</f>
        <v>04</v>
      </c>
      <c r="C5" s="7" t="s">
        <v>1526</v>
      </c>
      <c r="D5" s="7" t="s">
        <v>1224</v>
      </c>
      <c r="E5" s="7" t="s">
        <v>1857</v>
      </c>
      <c r="F5" s="7" t="s">
        <v>1139</v>
      </c>
      <c r="G5" s="78">
        <v>800</v>
      </c>
      <c r="H5" s="8" t="e">
        <f>+VLOOKUP(D5,CAT!$A$2:$G$498,4,0)</f>
        <v>#N/A</v>
      </c>
      <c r="I5" s="40" t="s">
        <v>586</v>
      </c>
      <c r="J5" s="35">
        <v>45306</v>
      </c>
      <c r="K5" s="71">
        <v>8000</v>
      </c>
      <c r="L5" s="110" t="s">
        <v>1000</v>
      </c>
      <c r="M5" s="110" t="s">
        <v>1109</v>
      </c>
      <c r="N5" s="57"/>
      <c r="O5" s="7" t="s">
        <v>747</v>
      </c>
      <c r="P5" s="7" t="s">
        <v>1497</v>
      </c>
      <c r="Q5" s="112">
        <v>3</v>
      </c>
      <c r="R5" s="113">
        <v>45309</v>
      </c>
      <c r="S5" s="117">
        <v>5</v>
      </c>
      <c r="T5" s="116">
        <v>3</v>
      </c>
      <c r="U5" s="116">
        <v>2024</v>
      </c>
    </row>
    <row r="6" spans="1:21" x14ac:dyDescent="0.3">
      <c r="A6" s="8" t="str">
        <f t="shared" ref="A6:A69" si="0">+C6&amp;D6</f>
        <v>0002202AR</v>
      </c>
      <c r="B6" s="19" t="str">
        <f t="shared" ref="B6:B69" si="1">+IF(C6="05","01",IF(C6="02","02",IF(C6="57","03","04")))</f>
        <v>04</v>
      </c>
      <c r="C6" s="7" t="s">
        <v>1526</v>
      </c>
      <c r="D6" s="7" t="s">
        <v>1231</v>
      </c>
      <c r="E6" s="7" t="s">
        <v>1424</v>
      </c>
      <c r="F6" s="7" t="s">
        <v>1139</v>
      </c>
      <c r="G6" s="78">
        <v>200</v>
      </c>
      <c r="H6" s="8" t="e">
        <f>+VLOOKUP(D6,CAT!$A$2:$G$498,4,0)</f>
        <v>#N/A</v>
      </c>
      <c r="I6" s="40" t="s">
        <v>29</v>
      </c>
      <c r="J6" s="35">
        <v>45306</v>
      </c>
      <c r="K6" s="71">
        <v>50</v>
      </c>
      <c r="L6" s="110" t="s">
        <v>1000</v>
      </c>
      <c r="M6" s="110" t="s">
        <v>1109</v>
      </c>
      <c r="N6" s="57"/>
      <c r="O6" s="114" t="s">
        <v>1068</v>
      </c>
      <c r="P6" s="114" t="s">
        <v>1069</v>
      </c>
      <c r="Q6" s="112">
        <v>45</v>
      </c>
      <c r="R6" s="113">
        <v>45351</v>
      </c>
      <c r="S6" s="117">
        <v>5</v>
      </c>
      <c r="T6" s="116">
        <v>9</v>
      </c>
      <c r="U6" s="116">
        <v>2024</v>
      </c>
    </row>
    <row r="7" spans="1:21" x14ac:dyDescent="0.3">
      <c r="A7" s="8" t="str">
        <f t="shared" si="0"/>
        <v>0002211AR</v>
      </c>
      <c r="B7" s="19" t="str">
        <f t="shared" si="1"/>
        <v>04</v>
      </c>
      <c r="C7" s="7" t="s">
        <v>1526</v>
      </c>
      <c r="D7" s="7" t="s">
        <v>1217</v>
      </c>
      <c r="E7" s="7" t="s">
        <v>1983</v>
      </c>
      <c r="F7" s="7" t="s">
        <v>1139</v>
      </c>
      <c r="G7" s="78">
        <v>600</v>
      </c>
      <c r="H7" s="8" t="e">
        <f>+VLOOKUP(D7,CAT!$A$2:$G$498,4,0)</f>
        <v>#N/A</v>
      </c>
      <c r="I7" s="40" t="s">
        <v>605</v>
      </c>
      <c r="J7" s="35">
        <v>45306</v>
      </c>
      <c r="K7" s="71">
        <v>18</v>
      </c>
      <c r="L7" s="57" t="s">
        <v>1000</v>
      </c>
      <c r="M7" s="57" t="s">
        <v>1109</v>
      </c>
      <c r="N7" s="57"/>
      <c r="O7" s="7" t="s">
        <v>259</v>
      </c>
      <c r="P7" s="7" t="s">
        <v>1772</v>
      </c>
      <c r="Q7" s="112">
        <v>30</v>
      </c>
      <c r="R7" s="113">
        <v>45336</v>
      </c>
      <c r="S7" s="117">
        <v>4</v>
      </c>
      <c r="T7" s="116">
        <v>7</v>
      </c>
      <c r="U7" s="116">
        <v>2024</v>
      </c>
    </row>
    <row r="8" spans="1:21" x14ac:dyDescent="0.3">
      <c r="A8" s="8" t="str">
        <f t="shared" si="0"/>
        <v>0002221AR</v>
      </c>
      <c r="B8" s="19" t="str">
        <f t="shared" si="1"/>
        <v>04</v>
      </c>
      <c r="C8" s="7" t="s">
        <v>1526</v>
      </c>
      <c r="D8" s="7" t="s">
        <v>1218</v>
      </c>
      <c r="E8" s="7" t="s">
        <v>1968</v>
      </c>
      <c r="F8" s="7" t="s">
        <v>1139</v>
      </c>
      <c r="G8" s="78">
        <v>1597</v>
      </c>
      <c r="H8" s="8" t="e">
        <f>+VLOOKUP(D8,CAT!$A$2:$G$498,4,0)</f>
        <v>#N/A</v>
      </c>
      <c r="I8" s="40" t="s">
        <v>29</v>
      </c>
      <c r="J8" s="35">
        <v>45313</v>
      </c>
      <c r="K8" s="71"/>
      <c r="L8" s="110"/>
      <c r="M8" s="110"/>
      <c r="N8" s="57"/>
      <c r="O8" s="57"/>
      <c r="P8" s="66"/>
      <c r="Q8" s="112"/>
      <c r="R8" s="112"/>
      <c r="S8" s="112"/>
      <c r="T8" s="118"/>
      <c r="U8" s="118"/>
    </row>
    <row r="9" spans="1:21" x14ac:dyDescent="0.3">
      <c r="A9" s="8" t="str">
        <f t="shared" si="0"/>
        <v>0002231AR</v>
      </c>
      <c r="B9" s="19" t="str">
        <f t="shared" si="1"/>
        <v>04</v>
      </c>
      <c r="C9" s="7" t="s">
        <v>1526</v>
      </c>
      <c r="D9" s="7" t="s">
        <v>1219</v>
      </c>
      <c r="E9" s="7" t="s">
        <v>1521</v>
      </c>
      <c r="F9" s="7" t="s">
        <v>1139</v>
      </c>
      <c r="G9" s="78">
        <v>1425</v>
      </c>
      <c r="H9" s="8" t="e">
        <f>+VLOOKUP(D9,CAT!$A$2:$G$498,4,0)</f>
        <v>#N/A</v>
      </c>
      <c r="I9" s="40" t="s">
        <v>89</v>
      </c>
      <c r="J9" s="35">
        <v>45306</v>
      </c>
      <c r="K9" s="71">
        <v>300</v>
      </c>
      <c r="L9" s="110" t="s">
        <v>1000</v>
      </c>
      <c r="M9" s="110" t="s">
        <v>1109</v>
      </c>
      <c r="N9" s="57"/>
      <c r="O9" s="114" t="s">
        <v>1066</v>
      </c>
      <c r="P9" s="114" t="s">
        <v>1067</v>
      </c>
      <c r="Q9" s="112">
        <v>40</v>
      </c>
      <c r="R9" s="113">
        <v>45346</v>
      </c>
      <c r="S9" s="117">
        <v>7</v>
      </c>
      <c r="T9" s="116">
        <v>9</v>
      </c>
      <c r="U9" s="116">
        <v>2024</v>
      </c>
    </row>
    <row r="10" spans="1:21" x14ac:dyDescent="0.3">
      <c r="A10" s="8" t="str">
        <f t="shared" si="0"/>
        <v>0002241AR</v>
      </c>
      <c r="B10" s="19" t="str">
        <f t="shared" si="1"/>
        <v>04</v>
      </c>
      <c r="C10" s="7" t="s">
        <v>1526</v>
      </c>
      <c r="D10" s="7" t="s">
        <v>1213</v>
      </c>
      <c r="E10" s="7" t="s">
        <v>1433</v>
      </c>
      <c r="F10" s="7" t="s">
        <v>1139</v>
      </c>
      <c r="G10" s="78">
        <v>1265</v>
      </c>
      <c r="H10" s="8" t="e">
        <f>+VLOOKUP(D10,CAT!$A$2:$G$498,4,0)</f>
        <v>#N/A</v>
      </c>
      <c r="I10" s="40" t="s">
        <v>29</v>
      </c>
      <c r="J10" s="35">
        <v>45320</v>
      </c>
      <c r="K10" s="71"/>
      <c r="L10" s="110"/>
      <c r="M10" s="110"/>
      <c r="N10" s="57"/>
      <c r="O10" s="57"/>
      <c r="P10" s="66"/>
      <c r="Q10" s="112"/>
      <c r="R10" s="112"/>
      <c r="S10" s="112"/>
      <c r="T10" s="118"/>
      <c r="U10" s="118"/>
    </row>
    <row r="11" spans="1:21" x14ac:dyDescent="0.3">
      <c r="A11" s="8" t="str">
        <f t="shared" si="0"/>
        <v>0002251AR</v>
      </c>
      <c r="B11" s="19" t="str">
        <f t="shared" si="1"/>
        <v>04</v>
      </c>
      <c r="C11" s="7" t="s">
        <v>1526</v>
      </c>
      <c r="D11" s="7" t="s">
        <v>1214</v>
      </c>
      <c r="E11" s="7" t="s">
        <v>1981</v>
      </c>
      <c r="F11" s="7" t="s">
        <v>1139</v>
      </c>
      <c r="G11" s="78">
        <v>1981</v>
      </c>
      <c r="H11" s="8" t="e">
        <f>+VLOOKUP(D11,CAT!$A$2:$G$498,4,0)</f>
        <v>#N/A</v>
      </c>
      <c r="I11" s="40" t="s">
        <v>51</v>
      </c>
      <c r="J11" s="35">
        <v>45306</v>
      </c>
      <c r="K11" s="71">
        <v>1600</v>
      </c>
      <c r="L11" s="57" t="s">
        <v>1000</v>
      </c>
      <c r="M11" s="57" t="s">
        <v>1109</v>
      </c>
      <c r="N11" s="57"/>
      <c r="O11" s="114" t="s">
        <v>1064</v>
      </c>
      <c r="P11" s="114" t="s">
        <v>1065</v>
      </c>
      <c r="Q11" s="112">
        <v>30</v>
      </c>
      <c r="R11" s="113">
        <v>45336</v>
      </c>
      <c r="S11" s="117">
        <v>4</v>
      </c>
      <c r="T11" s="116">
        <v>7</v>
      </c>
      <c r="U11" s="116">
        <v>2024</v>
      </c>
    </row>
    <row r="12" spans="1:21" x14ac:dyDescent="0.3">
      <c r="A12" s="8" t="str">
        <f t="shared" si="0"/>
        <v>0002500AR</v>
      </c>
      <c r="B12" s="19" t="str">
        <f t="shared" si="1"/>
        <v>04</v>
      </c>
      <c r="C12" s="7" t="s">
        <v>1526</v>
      </c>
      <c r="D12" s="7" t="s">
        <v>1266</v>
      </c>
      <c r="E12" s="7" t="s">
        <v>1518</v>
      </c>
      <c r="F12" s="7" t="s">
        <v>1139</v>
      </c>
      <c r="G12" s="78">
        <v>700</v>
      </c>
      <c r="H12" s="8" t="e">
        <f>+VLOOKUP(D12,CAT!$A$2:$G$498,4,0)</f>
        <v>#N/A</v>
      </c>
      <c r="I12" s="40" t="s">
        <v>1202</v>
      </c>
      <c r="J12" s="35">
        <v>45306</v>
      </c>
      <c r="K12" s="71">
        <v>500</v>
      </c>
      <c r="L12" s="57" t="s">
        <v>1000</v>
      </c>
      <c r="M12" s="57" t="s">
        <v>1109</v>
      </c>
      <c r="N12" s="57"/>
      <c r="O12" s="114" t="s">
        <v>1064</v>
      </c>
      <c r="P12" s="114" t="s">
        <v>1065</v>
      </c>
      <c r="Q12" s="112">
        <v>30</v>
      </c>
      <c r="R12" s="113">
        <v>45336</v>
      </c>
      <c r="S12" s="117">
        <v>4</v>
      </c>
      <c r="T12" s="116">
        <v>7</v>
      </c>
      <c r="U12" s="116">
        <v>2024</v>
      </c>
    </row>
    <row r="13" spans="1:21" x14ac:dyDescent="0.3">
      <c r="A13" s="8" t="str">
        <f t="shared" si="0"/>
        <v>0002500_00</v>
      </c>
      <c r="B13" s="19" t="str">
        <f t="shared" si="1"/>
        <v>04</v>
      </c>
      <c r="C13" s="7" t="s">
        <v>1526</v>
      </c>
      <c r="D13" s="7" t="s">
        <v>1436</v>
      </c>
      <c r="E13" s="7" t="s">
        <v>1437</v>
      </c>
      <c r="F13" s="7" t="s">
        <v>1139</v>
      </c>
      <c r="G13" s="78">
        <v>832</v>
      </c>
      <c r="H13" s="8" t="e">
        <f>+VLOOKUP(D13,CAT!$A$2:$G$498,4,0)</f>
        <v>#N/A</v>
      </c>
      <c r="I13" s="40" t="s">
        <v>57</v>
      </c>
      <c r="J13" s="35">
        <v>45306</v>
      </c>
      <c r="K13" s="71">
        <v>5000</v>
      </c>
      <c r="L13" s="110" t="s">
        <v>1000</v>
      </c>
      <c r="M13" s="110" t="s">
        <v>1109</v>
      </c>
      <c r="N13" s="57"/>
      <c r="O13" s="114" t="s">
        <v>1055</v>
      </c>
      <c r="P13" s="114" t="s">
        <v>1056</v>
      </c>
      <c r="Q13" s="112">
        <v>30</v>
      </c>
      <c r="R13" s="113">
        <v>45336</v>
      </c>
      <c r="S13" s="117">
        <v>4</v>
      </c>
      <c r="T13" s="116">
        <v>7</v>
      </c>
      <c r="U13" s="116">
        <v>2024</v>
      </c>
    </row>
    <row r="14" spans="1:21" x14ac:dyDescent="0.3">
      <c r="A14" s="8" t="str">
        <f t="shared" si="0"/>
        <v>0003021AR</v>
      </c>
      <c r="B14" s="19" t="str">
        <f t="shared" si="1"/>
        <v>04</v>
      </c>
      <c r="C14" s="7" t="s">
        <v>1526</v>
      </c>
      <c r="D14" s="7" t="s">
        <v>1222</v>
      </c>
      <c r="E14" s="7" t="s">
        <v>1381</v>
      </c>
      <c r="F14" s="7" t="s">
        <v>1139</v>
      </c>
      <c r="G14" s="78">
        <v>153</v>
      </c>
      <c r="H14" s="8" t="e">
        <f>+VLOOKUP(D14,CAT!$A$2:$G$498,4,0)</f>
        <v>#N/A</v>
      </c>
    </row>
    <row r="15" spans="1:21" x14ac:dyDescent="0.3">
      <c r="A15" s="8" t="str">
        <f t="shared" si="0"/>
        <v>0003111AR</v>
      </c>
      <c r="B15" s="19" t="str">
        <f t="shared" si="1"/>
        <v>04</v>
      </c>
      <c r="C15" s="7" t="s">
        <v>1526</v>
      </c>
      <c r="D15" s="7" t="s">
        <v>1223</v>
      </c>
      <c r="E15" s="7" t="s">
        <v>1209</v>
      </c>
      <c r="F15" s="7" t="s">
        <v>1139</v>
      </c>
      <c r="G15" s="78">
        <v>824</v>
      </c>
      <c r="H15" s="8" t="e">
        <f>+VLOOKUP(D15,CAT!$A$2:$G$498,4,0)</f>
        <v>#N/A</v>
      </c>
    </row>
    <row r="16" spans="1:21" x14ac:dyDescent="0.3">
      <c r="A16" s="8" t="str">
        <f t="shared" si="0"/>
        <v>0003511AR</v>
      </c>
      <c r="B16" s="19" t="str">
        <f t="shared" si="1"/>
        <v>04</v>
      </c>
      <c r="C16" s="7" t="s">
        <v>1526</v>
      </c>
      <c r="D16" s="7" t="s">
        <v>2084</v>
      </c>
      <c r="E16" s="7" t="s">
        <v>2082</v>
      </c>
      <c r="F16" s="7" t="s">
        <v>1139</v>
      </c>
      <c r="G16" s="78">
        <v>336</v>
      </c>
      <c r="H16" s="8" t="e">
        <f>+VLOOKUP(D16,CAT!$A$2:$G$498,4,0)</f>
        <v>#N/A</v>
      </c>
    </row>
    <row r="17" spans="1:8" x14ac:dyDescent="0.3">
      <c r="A17" s="8" t="str">
        <f t="shared" si="0"/>
        <v>0003520AR</v>
      </c>
      <c r="B17" s="19" t="str">
        <f t="shared" si="1"/>
        <v>04</v>
      </c>
      <c r="C17" s="7" t="s">
        <v>1526</v>
      </c>
      <c r="D17" s="7" t="s">
        <v>1785</v>
      </c>
      <c r="E17" s="7" t="s">
        <v>1508</v>
      </c>
      <c r="F17" s="7" t="s">
        <v>1139</v>
      </c>
      <c r="G17" s="78">
        <v>2059</v>
      </c>
      <c r="H17" s="8" t="e">
        <f>+VLOOKUP(D17,CAT!$A$2:$G$498,4,0)</f>
        <v>#N/A</v>
      </c>
    </row>
    <row r="18" spans="1:8" x14ac:dyDescent="0.3">
      <c r="A18" s="8" t="str">
        <f t="shared" si="0"/>
        <v>0003710AR</v>
      </c>
      <c r="B18" s="19" t="str">
        <f t="shared" si="1"/>
        <v>04</v>
      </c>
      <c r="C18" s="7" t="s">
        <v>1526</v>
      </c>
      <c r="D18" s="7" t="s">
        <v>1163</v>
      </c>
      <c r="E18" s="7" t="s">
        <v>1783</v>
      </c>
      <c r="F18" s="7" t="s">
        <v>1139</v>
      </c>
      <c r="G18" s="78">
        <v>1252</v>
      </c>
      <c r="H18" s="8" t="e">
        <f>+VLOOKUP(D18,CAT!$A$2:$G$498,4,0)</f>
        <v>#N/A</v>
      </c>
    </row>
    <row r="19" spans="1:8" x14ac:dyDescent="0.3">
      <c r="A19" s="8" t="str">
        <f t="shared" si="0"/>
        <v>0004001AR</v>
      </c>
      <c r="B19" s="19" t="str">
        <f t="shared" si="1"/>
        <v>04</v>
      </c>
      <c r="C19" s="7" t="s">
        <v>1526</v>
      </c>
      <c r="D19" s="7" t="s">
        <v>1226</v>
      </c>
      <c r="E19" s="7" t="s">
        <v>1856</v>
      </c>
      <c r="F19" s="7" t="s">
        <v>1139</v>
      </c>
      <c r="G19" s="78">
        <v>517</v>
      </c>
      <c r="H19" s="8" t="e">
        <f>+VLOOKUP(D19,CAT!$A$2:$G$498,4,0)</f>
        <v>#N/A</v>
      </c>
    </row>
    <row r="20" spans="1:8" x14ac:dyDescent="0.3">
      <c r="A20" s="8" t="str">
        <f t="shared" si="0"/>
        <v>0004011AR</v>
      </c>
      <c r="B20" s="19" t="str">
        <f t="shared" si="1"/>
        <v>04</v>
      </c>
      <c r="C20" s="7" t="s">
        <v>1526</v>
      </c>
      <c r="D20" s="7" t="s">
        <v>1229</v>
      </c>
      <c r="E20" s="7" t="s">
        <v>2063</v>
      </c>
      <c r="F20" s="7" t="s">
        <v>1139</v>
      </c>
      <c r="G20" s="78">
        <v>199</v>
      </c>
      <c r="H20" s="8" t="e">
        <f>+VLOOKUP(D20,CAT!$A$2:$G$498,4,0)</f>
        <v>#N/A</v>
      </c>
    </row>
    <row r="21" spans="1:8" x14ac:dyDescent="0.3">
      <c r="A21" s="8" t="str">
        <f t="shared" si="0"/>
        <v>0004101AR</v>
      </c>
      <c r="B21" s="19" t="str">
        <f t="shared" si="1"/>
        <v>04</v>
      </c>
      <c r="C21" s="7" t="s">
        <v>1526</v>
      </c>
      <c r="D21" s="7" t="s">
        <v>1870</v>
      </c>
      <c r="E21" s="7" t="s">
        <v>1871</v>
      </c>
      <c r="F21" s="7" t="s">
        <v>1139</v>
      </c>
      <c r="G21" s="78">
        <v>5</v>
      </c>
      <c r="H21" s="8" t="e">
        <f>+VLOOKUP(D21,CAT!$A$2:$G$498,4,0)</f>
        <v>#N/A</v>
      </c>
    </row>
    <row r="22" spans="1:8" x14ac:dyDescent="0.3">
      <c r="A22" s="8" t="str">
        <f t="shared" si="0"/>
        <v>0004230AR</v>
      </c>
      <c r="B22" s="19" t="str">
        <f t="shared" si="1"/>
        <v>04</v>
      </c>
      <c r="C22" s="7" t="s">
        <v>1526</v>
      </c>
      <c r="D22" s="7" t="s">
        <v>1172</v>
      </c>
      <c r="E22" s="7" t="s">
        <v>2054</v>
      </c>
      <c r="F22" s="7" t="s">
        <v>1139</v>
      </c>
      <c r="G22" s="78">
        <v>2498</v>
      </c>
      <c r="H22" s="8" t="e">
        <f>+VLOOKUP(D22,CAT!$A$2:$G$498,4,0)</f>
        <v>#N/A</v>
      </c>
    </row>
    <row r="23" spans="1:8" x14ac:dyDescent="0.3">
      <c r="A23" s="8" t="str">
        <f t="shared" si="0"/>
        <v>0004330AR</v>
      </c>
      <c r="B23" s="19" t="str">
        <f t="shared" si="1"/>
        <v>04</v>
      </c>
      <c r="C23" s="7" t="s">
        <v>1526</v>
      </c>
      <c r="D23" s="7" t="s">
        <v>1280</v>
      </c>
      <c r="E23" s="7" t="s">
        <v>1520</v>
      </c>
      <c r="F23" s="7" t="s">
        <v>1139</v>
      </c>
      <c r="G23" s="78">
        <v>514</v>
      </c>
      <c r="H23" s="8" t="e">
        <f>+VLOOKUP(D23,CAT!$A$2:$G$498,4,0)</f>
        <v>#N/A</v>
      </c>
    </row>
    <row r="24" spans="1:8" x14ac:dyDescent="0.3">
      <c r="A24" s="8" t="str">
        <f t="shared" si="0"/>
        <v>0004402AR</v>
      </c>
      <c r="B24" s="19" t="str">
        <f t="shared" si="1"/>
        <v>04</v>
      </c>
      <c r="C24" s="7" t="s">
        <v>1526</v>
      </c>
      <c r="D24" s="7" t="s">
        <v>2085</v>
      </c>
      <c r="E24" s="7" t="s">
        <v>2086</v>
      </c>
      <c r="F24" s="7" t="s">
        <v>1139</v>
      </c>
      <c r="G24" s="78">
        <v>1764</v>
      </c>
      <c r="H24" s="8" t="e">
        <f>+VLOOKUP(D24,CAT!$A$2:$G$498,4,0)</f>
        <v>#N/A</v>
      </c>
    </row>
    <row r="25" spans="1:8" x14ac:dyDescent="0.3">
      <c r="A25" s="8" t="str">
        <f t="shared" si="0"/>
        <v>0005130_MP004</v>
      </c>
      <c r="B25" s="19" t="str">
        <f t="shared" si="1"/>
        <v>04</v>
      </c>
      <c r="C25" s="7" t="s">
        <v>1526</v>
      </c>
      <c r="D25" s="7" t="s">
        <v>1398</v>
      </c>
      <c r="E25" s="7" t="s">
        <v>1438</v>
      </c>
      <c r="F25" s="7" t="s">
        <v>1122</v>
      </c>
      <c r="G25" s="78">
        <v>120</v>
      </c>
      <c r="H25" s="8" t="e">
        <f>+VLOOKUP(D25,CAT!$A$2:$G$498,4,0)</f>
        <v>#N/A</v>
      </c>
    </row>
    <row r="26" spans="1:8" x14ac:dyDescent="0.3">
      <c r="A26" s="8" t="str">
        <f t="shared" si="0"/>
        <v>0006240AR</v>
      </c>
      <c r="B26" s="19" t="str">
        <f t="shared" si="1"/>
        <v>04</v>
      </c>
      <c r="C26" s="7" t="s">
        <v>1526</v>
      </c>
      <c r="D26" s="7" t="s">
        <v>1872</v>
      </c>
      <c r="E26" s="7" t="s">
        <v>1873</v>
      </c>
      <c r="F26" s="7" t="s">
        <v>1139</v>
      </c>
      <c r="G26" s="78">
        <v>200</v>
      </c>
      <c r="H26" s="8" t="e">
        <f>+VLOOKUP(D26,CAT!$A$2:$G$498,4,0)</f>
        <v>#N/A</v>
      </c>
    </row>
    <row r="27" spans="1:8" x14ac:dyDescent="0.3">
      <c r="A27" s="8" t="str">
        <f t="shared" si="0"/>
        <v>0007210AR</v>
      </c>
      <c r="B27" s="19" t="str">
        <f t="shared" si="1"/>
        <v>04</v>
      </c>
      <c r="C27" s="7" t="s">
        <v>1526</v>
      </c>
      <c r="D27" s="7" t="s">
        <v>2087</v>
      </c>
      <c r="E27" s="7" t="s">
        <v>2088</v>
      </c>
      <c r="F27" s="7" t="s">
        <v>1139</v>
      </c>
      <c r="G27" s="78">
        <v>1</v>
      </c>
      <c r="H27" s="8" t="e">
        <f>+VLOOKUP(D27,CAT!$A$2:$G$498,4,0)</f>
        <v>#N/A</v>
      </c>
    </row>
    <row r="28" spans="1:8" x14ac:dyDescent="0.3">
      <c r="A28" s="8" t="str">
        <f t="shared" si="0"/>
        <v>002040202</v>
      </c>
      <c r="B28" s="19" t="str">
        <f t="shared" si="1"/>
        <v>04</v>
      </c>
      <c r="C28" s="7" t="s">
        <v>1526</v>
      </c>
      <c r="D28" s="7" t="s">
        <v>1527</v>
      </c>
      <c r="E28" s="7" t="s">
        <v>1528</v>
      </c>
      <c r="F28" s="7" t="s">
        <v>1125</v>
      </c>
      <c r="G28" s="78">
        <v>0</v>
      </c>
      <c r="H28" s="8" t="e">
        <f>+VLOOKUP(D28,CAT!$A$2:$G$498,4,0)</f>
        <v>#N/A</v>
      </c>
    </row>
    <row r="29" spans="1:8" x14ac:dyDescent="0.3">
      <c r="A29" s="8" t="str">
        <f t="shared" si="0"/>
        <v>002040505</v>
      </c>
      <c r="B29" s="19" t="str">
        <f t="shared" si="1"/>
        <v>04</v>
      </c>
      <c r="C29" s="7" t="s">
        <v>1526</v>
      </c>
      <c r="D29" s="7" t="s">
        <v>1529</v>
      </c>
      <c r="E29" s="7" t="s">
        <v>1530</v>
      </c>
      <c r="F29" s="7" t="s">
        <v>1125</v>
      </c>
      <c r="G29" s="78">
        <v>0</v>
      </c>
      <c r="H29" s="8" t="e">
        <f>+VLOOKUP(D29,CAT!$A$2:$G$498,4,0)</f>
        <v>#N/A</v>
      </c>
    </row>
    <row r="30" spans="1:8" x14ac:dyDescent="0.3">
      <c r="A30" s="8" t="str">
        <f t="shared" si="0"/>
        <v>00BU 31</v>
      </c>
      <c r="B30" s="19" t="str">
        <f t="shared" si="1"/>
        <v>04</v>
      </c>
      <c r="C30" s="7" t="s">
        <v>1526</v>
      </c>
      <c r="D30" s="7" t="s">
        <v>1531</v>
      </c>
      <c r="E30" s="7" t="s">
        <v>1532</v>
      </c>
      <c r="F30" s="7" t="s">
        <v>1139</v>
      </c>
      <c r="G30" s="78">
        <v>0</v>
      </c>
      <c r="H30" s="8" t="e">
        <f>+VLOOKUP(D30,CAT!$A$2:$G$498,4,0)</f>
        <v>#N/A</v>
      </c>
    </row>
    <row r="31" spans="1:8" x14ac:dyDescent="0.3">
      <c r="A31" s="8" t="str">
        <f t="shared" si="0"/>
        <v>00BU 61</v>
      </c>
      <c r="B31" s="19" t="str">
        <f t="shared" si="1"/>
        <v>04</v>
      </c>
      <c r="C31" s="7" t="s">
        <v>1526</v>
      </c>
      <c r="D31" s="7" t="s">
        <v>1533</v>
      </c>
      <c r="E31" s="7" t="s">
        <v>1534</v>
      </c>
      <c r="F31" s="7" t="s">
        <v>1139</v>
      </c>
      <c r="G31" s="78">
        <v>0</v>
      </c>
      <c r="H31" s="8" t="e">
        <f>+VLOOKUP(D31,CAT!$A$2:$G$498,4,0)</f>
        <v>#N/A</v>
      </c>
    </row>
    <row r="32" spans="1:8" x14ac:dyDescent="0.3">
      <c r="A32" s="8" t="str">
        <f t="shared" si="0"/>
        <v>00CH 21</v>
      </c>
      <c r="B32" s="19" t="str">
        <f t="shared" si="1"/>
        <v>04</v>
      </c>
      <c r="C32" s="7" t="s">
        <v>1526</v>
      </c>
      <c r="D32" s="7" t="s">
        <v>1535</v>
      </c>
      <c r="E32" s="7" t="s">
        <v>1536</v>
      </c>
      <c r="F32" s="7" t="s">
        <v>1139</v>
      </c>
      <c r="G32" s="78">
        <v>0</v>
      </c>
      <c r="H32" s="8" t="e">
        <f>+VLOOKUP(D32,CAT!$A$2:$G$498,4,0)</f>
        <v>#N/A</v>
      </c>
    </row>
    <row r="33" spans="1:8" x14ac:dyDescent="0.3">
      <c r="A33" s="8" t="str">
        <f t="shared" si="0"/>
        <v>00CH 22</v>
      </c>
      <c r="B33" s="19" t="str">
        <f t="shared" si="1"/>
        <v>04</v>
      </c>
      <c r="C33" s="7" t="s">
        <v>1526</v>
      </c>
      <c r="D33" s="7" t="s">
        <v>1537</v>
      </c>
      <c r="E33" s="7" t="s">
        <v>1538</v>
      </c>
      <c r="F33" s="7" t="s">
        <v>1139</v>
      </c>
      <c r="G33" s="78">
        <v>0</v>
      </c>
      <c r="H33" s="8" t="e">
        <f>+VLOOKUP(D33,CAT!$A$2:$G$498,4,0)</f>
        <v>#N/A</v>
      </c>
    </row>
    <row r="34" spans="1:8" x14ac:dyDescent="0.3">
      <c r="A34" s="8" t="str">
        <f t="shared" si="0"/>
        <v>00CH 61</v>
      </c>
      <c r="B34" s="19" t="str">
        <f t="shared" si="1"/>
        <v>04</v>
      </c>
      <c r="C34" s="7" t="s">
        <v>1526</v>
      </c>
      <c r="D34" s="7" t="s">
        <v>1539</v>
      </c>
      <c r="E34" s="7" t="s">
        <v>1540</v>
      </c>
      <c r="F34" s="7" t="s">
        <v>1139</v>
      </c>
      <c r="G34" s="78">
        <v>0</v>
      </c>
      <c r="H34" s="8" t="e">
        <f>+VLOOKUP(D34,CAT!$A$2:$G$498,4,0)</f>
        <v>#N/A</v>
      </c>
    </row>
    <row r="35" spans="1:8" x14ac:dyDescent="0.3">
      <c r="A35" s="8" t="str">
        <f t="shared" si="0"/>
        <v>00CSMP100</v>
      </c>
      <c r="B35" s="19" t="str">
        <f t="shared" si="1"/>
        <v>04</v>
      </c>
      <c r="C35" s="7" t="s">
        <v>1526</v>
      </c>
      <c r="D35" s="7" t="s">
        <v>1541</v>
      </c>
      <c r="E35" s="7" t="s">
        <v>1542</v>
      </c>
      <c r="F35" s="7" t="s">
        <v>1139</v>
      </c>
      <c r="G35" s="78">
        <v>0</v>
      </c>
      <c r="H35" s="8" t="e">
        <f>+VLOOKUP(D35,CAT!$A$2:$G$498,4,0)</f>
        <v>#N/A</v>
      </c>
    </row>
    <row r="36" spans="1:8" x14ac:dyDescent="0.3">
      <c r="A36" s="8" t="str">
        <f t="shared" si="0"/>
        <v>00CSMP75</v>
      </c>
      <c r="B36" s="19" t="str">
        <f t="shared" si="1"/>
        <v>04</v>
      </c>
      <c r="C36" s="7" t="s">
        <v>1526</v>
      </c>
      <c r="D36" s="7" t="s">
        <v>1543</v>
      </c>
      <c r="E36" s="7" t="s">
        <v>1542</v>
      </c>
      <c r="F36" s="7" t="s">
        <v>1139</v>
      </c>
      <c r="G36" s="78">
        <v>0</v>
      </c>
      <c r="H36" s="8" t="e">
        <f>+VLOOKUP(D36,CAT!$A$2:$G$498,4,0)</f>
        <v>#N/A</v>
      </c>
    </row>
    <row r="37" spans="1:8" x14ac:dyDescent="0.3">
      <c r="A37" s="8" t="str">
        <f t="shared" si="0"/>
        <v>00CZ 21</v>
      </c>
      <c r="B37" s="19" t="str">
        <f t="shared" si="1"/>
        <v>04</v>
      </c>
      <c r="C37" s="7" t="s">
        <v>1526</v>
      </c>
      <c r="D37" s="7" t="s">
        <v>1544</v>
      </c>
      <c r="E37" s="7" t="s">
        <v>1545</v>
      </c>
      <c r="F37" s="7" t="s">
        <v>1139</v>
      </c>
      <c r="G37" s="78">
        <v>0</v>
      </c>
      <c r="H37" s="8" t="e">
        <f>+VLOOKUP(D37,CAT!$A$2:$G$498,4,0)</f>
        <v>#N/A</v>
      </c>
    </row>
    <row r="38" spans="1:8" x14ac:dyDescent="0.3">
      <c r="A38" s="8" t="str">
        <f t="shared" si="0"/>
        <v>00CZ 22</v>
      </c>
      <c r="B38" s="19" t="str">
        <f t="shared" si="1"/>
        <v>04</v>
      </c>
      <c r="C38" s="7" t="s">
        <v>1526</v>
      </c>
      <c r="D38" s="7" t="s">
        <v>1546</v>
      </c>
      <c r="E38" s="7" t="s">
        <v>1547</v>
      </c>
      <c r="F38" s="7" t="s">
        <v>1139</v>
      </c>
      <c r="G38" s="78">
        <v>0</v>
      </c>
      <c r="H38" s="8" t="e">
        <f>+VLOOKUP(D38,CAT!$A$2:$G$498,4,0)</f>
        <v>#N/A</v>
      </c>
    </row>
    <row r="39" spans="1:8" x14ac:dyDescent="0.3">
      <c r="A39" s="8" t="str">
        <f t="shared" si="0"/>
        <v>00CZ 23</v>
      </c>
      <c r="B39" s="19" t="str">
        <f t="shared" si="1"/>
        <v>04</v>
      </c>
      <c r="C39" s="7" t="s">
        <v>1526</v>
      </c>
      <c r="D39" s="7" t="s">
        <v>1548</v>
      </c>
      <c r="E39" s="7" t="s">
        <v>1549</v>
      </c>
      <c r="F39" s="7" t="s">
        <v>1139</v>
      </c>
      <c r="G39" s="78">
        <v>0</v>
      </c>
      <c r="H39" s="8" t="e">
        <f>+VLOOKUP(D39,CAT!$A$2:$G$498,4,0)</f>
        <v>#N/A</v>
      </c>
    </row>
    <row r="40" spans="1:8" x14ac:dyDescent="0.3">
      <c r="A40" s="8" t="str">
        <f t="shared" si="0"/>
        <v>00CZ 61</v>
      </c>
      <c r="B40" s="19" t="str">
        <f t="shared" si="1"/>
        <v>04</v>
      </c>
      <c r="C40" s="7" t="s">
        <v>1526</v>
      </c>
      <c r="D40" s="7" t="s">
        <v>1550</v>
      </c>
      <c r="E40" s="7" t="s">
        <v>1551</v>
      </c>
      <c r="F40" s="7" t="s">
        <v>1139</v>
      </c>
      <c r="G40" s="78">
        <v>0</v>
      </c>
      <c r="H40" s="8" t="e">
        <f>+VLOOKUP(D40,CAT!$A$2:$G$498,4,0)</f>
        <v>#N/A</v>
      </c>
    </row>
    <row r="41" spans="1:8" x14ac:dyDescent="0.3">
      <c r="A41" s="8" t="str">
        <f t="shared" si="0"/>
        <v>00CZ 62</v>
      </c>
      <c r="B41" s="19" t="str">
        <f t="shared" si="1"/>
        <v>04</v>
      </c>
      <c r="C41" s="7" t="s">
        <v>1526</v>
      </c>
      <c r="D41" s="7" t="s">
        <v>1552</v>
      </c>
      <c r="E41" s="7" t="s">
        <v>1553</v>
      </c>
      <c r="F41" s="7" t="s">
        <v>1139</v>
      </c>
      <c r="G41" s="78">
        <v>0</v>
      </c>
      <c r="H41" s="8" t="e">
        <f>+VLOOKUP(D41,CAT!$A$2:$G$498,4,0)</f>
        <v>#N/A</v>
      </c>
    </row>
    <row r="42" spans="1:8" x14ac:dyDescent="0.3">
      <c r="A42" s="8" t="str">
        <f t="shared" si="0"/>
        <v>00DHMS 61</v>
      </c>
      <c r="B42" s="19" t="str">
        <f t="shared" si="1"/>
        <v>04</v>
      </c>
      <c r="C42" s="7" t="s">
        <v>1526</v>
      </c>
      <c r="D42" s="7" t="s">
        <v>1554</v>
      </c>
      <c r="E42" s="7" t="s">
        <v>1555</v>
      </c>
      <c r="F42" s="7" t="s">
        <v>1139</v>
      </c>
      <c r="G42" s="78">
        <v>0</v>
      </c>
      <c r="H42" s="8" t="e">
        <f>+VLOOKUP(D42,CAT!$A$2:$G$498,4,0)</f>
        <v>#N/A</v>
      </c>
    </row>
    <row r="43" spans="1:8" x14ac:dyDescent="0.3">
      <c r="A43" s="8" t="str">
        <f t="shared" si="0"/>
        <v>00EM 11</v>
      </c>
      <c r="B43" s="19" t="str">
        <f t="shared" si="1"/>
        <v>04</v>
      </c>
      <c r="C43" s="7" t="s">
        <v>1526</v>
      </c>
      <c r="D43" s="7" t="s">
        <v>1556</v>
      </c>
      <c r="E43" s="7" t="s">
        <v>1557</v>
      </c>
      <c r="F43" s="7" t="s">
        <v>1139</v>
      </c>
      <c r="G43" s="78">
        <v>0</v>
      </c>
      <c r="H43" s="8" t="e">
        <f>+VLOOKUP(D43,CAT!$A$2:$G$498,4,0)</f>
        <v>#N/A</v>
      </c>
    </row>
    <row r="44" spans="1:8" x14ac:dyDescent="0.3">
      <c r="A44" s="8" t="str">
        <f t="shared" si="0"/>
        <v>00EM 14</v>
      </c>
      <c r="B44" s="19" t="str">
        <f t="shared" si="1"/>
        <v>04</v>
      </c>
      <c r="C44" s="7" t="s">
        <v>1526</v>
      </c>
      <c r="D44" s="7" t="s">
        <v>1558</v>
      </c>
      <c r="E44" s="7" t="s">
        <v>1559</v>
      </c>
      <c r="F44" s="7" t="s">
        <v>1139</v>
      </c>
      <c r="G44" s="78">
        <v>0</v>
      </c>
      <c r="H44" s="8" t="e">
        <f>+VLOOKUP(D44,CAT!$A$2:$G$498,4,0)</f>
        <v>#N/A</v>
      </c>
    </row>
    <row r="45" spans="1:8" x14ac:dyDescent="0.3">
      <c r="A45" s="8" t="str">
        <f t="shared" si="0"/>
        <v>00EM 16</v>
      </c>
      <c r="B45" s="19" t="str">
        <f t="shared" si="1"/>
        <v>04</v>
      </c>
      <c r="C45" s="7" t="s">
        <v>1526</v>
      </c>
      <c r="D45" s="7" t="s">
        <v>1560</v>
      </c>
      <c r="E45" s="7" t="s">
        <v>1561</v>
      </c>
      <c r="F45" s="7" t="s">
        <v>1139</v>
      </c>
      <c r="G45" s="78">
        <v>0</v>
      </c>
      <c r="H45" s="8" t="e">
        <f>+VLOOKUP(D45,CAT!$A$2:$G$498,4,0)</f>
        <v>#N/A</v>
      </c>
    </row>
    <row r="46" spans="1:8" x14ac:dyDescent="0.3">
      <c r="A46" s="8" t="str">
        <f t="shared" si="0"/>
        <v>00EM 18</v>
      </c>
      <c r="B46" s="19" t="str">
        <f t="shared" si="1"/>
        <v>04</v>
      </c>
      <c r="C46" s="7" t="s">
        <v>1526</v>
      </c>
      <c r="D46" s="7" t="s">
        <v>1562</v>
      </c>
      <c r="E46" s="7" t="s">
        <v>1563</v>
      </c>
      <c r="F46" s="7" t="s">
        <v>1139</v>
      </c>
      <c r="G46" s="78">
        <v>0</v>
      </c>
      <c r="H46" s="8" t="e">
        <f>+VLOOKUP(D46,CAT!$A$2:$G$498,4,0)</f>
        <v>#N/A</v>
      </c>
    </row>
    <row r="47" spans="1:8" x14ac:dyDescent="0.3">
      <c r="A47" s="8" t="str">
        <f t="shared" si="0"/>
        <v>00EM 21</v>
      </c>
      <c r="B47" s="19" t="str">
        <f t="shared" si="1"/>
        <v>04</v>
      </c>
      <c r="C47" s="7" t="s">
        <v>1526</v>
      </c>
      <c r="D47" s="7" t="s">
        <v>1564</v>
      </c>
      <c r="E47" s="7" t="s">
        <v>1565</v>
      </c>
      <c r="F47" s="7" t="s">
        <v>1139</v>
      </c>
      <c r="G47" s="78">
        <v>0</v>
      </c>
      <c r="H47" s="8" t="e">
        <f>+VLOOKUP(D47,CAT!$A$2:$G$498,4,0)</f>
        <v>#N/A</v>
      </c>
    </row>
    <row r="48" spans="1:8" x14ac:dyDescent="0.3">
      <c r="A48" s="8" t="str">
        <f t="shared" si="0"/>
        <v>00EM 22</v>
      </c>
      <c r="B48" s="19" t="str">
        <f t="shared" si="1"/>
        <v>04</v>
      </c>
      <c r="C48" s="7" t="s">
        <v>1526</v>
      </c>
      <c r="D48" s="7" t="s">
        <v>1566</v>
      </c>
      <c r="E48" s="7" t="s">
        <v>1567</v>
      </c>
      <c r="F48" s="7" t="s">
        <v>1139</v>
      </c>
      <c r="G48" s="78">
        <v>0</v>
      </c>
      <c r="H48" s="8" t="e">
        <f>+VLOOKUP(D48,CAT!$A$2:$G$498,4,0)</f>
        <v>#N/A</v>
      </c>
    </row>
    <row r="49" spans="1:8" x14ac:dyDescent="0.3">
      <c r="A49" s="8" t="str">
        <f t="shared" si="0"/>
        <v>00EM 23</v>
      </c>
      <c r="B49" s="19" t="str">
        <f t="shared" si="1"/>
        <v>04</v>
      </c>
      <c r="C49" s="7" t="s">
        <v>1526</v>
      </c>
      <c r="D49" s="7" t="s">
        <v>1568</v>
      </c>
      <c r="E49" s="7" t="s">
        <v>1569</v>
      </c>
      <c r="F49" s="7" t="s">
        <v>1139</v>
      </c>
      <c r="G49" s="78">
        <v>0</v>
      </c>
      <c r="H49" s="8" t="e">
        <f>+VLOOKUP(D49,CAT!$A$2:$G$498,4,0)</f>
        <v>#N/A</v>
      </c>
    </row>
    <row r="50" spans="1:8" x14ac:dyDescent="0.3">
      <c r="A50" s="8" t="str">
        <f t="shared" si="0"/>
        <v>00EM 24</v>
      </c>
      <c r="B50" s="19" t="str">
        <f t="shared" si="1"/>
        <v>04</v>
      </c>
      <c r="C50" s="7" t="s">
        <v>1526</v>
      </c>
      <c r="D50" s="7" t="s">
        <v>1570</v>
      </c>
      <c r="E50" s="7" t="s">
        <v>1571</v>
      </c>
      <c r="F50" s="7" t="s">
        <v>1139</v>
      </c>
      <c r="G50" s="78">
        <v>0</v>
      </c>
      <c r="H50" s="8" t="e">
        <f>+VLOOKUP(D50,CAT!$A$2:$G$498,4,0)</f>
        <v>#N/A</v>
      </c>
    </row>
    <row r="51" spans="1:8" x14ac:dyDescent="0.3">
      <c r="A51" s="8" t="str">
        <f t="shared" si="0"/>
        <v>00EM 25</v>
      </c>
      <c r="B51" s="19" t="str">
        <f t="shared" si="1"/>
        <v>04</v>
      </c>
      <c r="C51" s="7" t="s">
        <v>1526</v>
      </c>
      <c r="D51" s="7" t="s">
        <v>1572</v>
      </c>
      <c r="E51" s="7" t="s">
        <v>1573</v>
      </c>
      <c r="F51" s="7" t="s">
        <v>1139</v>
      </c>
      <c r="G51" s="78">
        <v>0</v>
      </c>
      <c r="H51" s="8" t="e">
        <f>+VLOOKUP(D51,CAT!$A$2:$G$498,4,0)</f>
        <v>#N/A</v>
      </c>
    </row>
    <row r="52" spans="1:8" x14ac:dyDescent="0.3">
      <c r="A52" s="8" t="str">
        <f t="shared" si="0"/>
        <v>00EM 26</v>
      </c>
      <c r="B52" s="19" t="str">
        <f t="shared" si="1"/>
        <v>04</v>
      </c>
      <c r="C52" s="7" t="s">
        <v>1526</v>
      </c>
      <c r="D52" s="7" t="s">
        <v>1574</v>
      </c>
      <c r="E52" s="7" t="s">
        <v>1575</v>
      </c>
      <c r="F52" s="7" t="s">
        <v>1139</v>
      </c>
      <c r="G52" s="78">
        <v>0</v>
      </c>
      <c r="H52" s="8" t="e">
        <f>+VLOOKUP(D52,CAT!$A$2:$G$498,4,0)</f>
        <v>#N/A</v>
      </c>
    </row>
    <row r="53" spans="1:8" x14ac:dyDescent="0.3">
      <c r="A53" s="8" t="str">
        <f t="shared" si="0"/>
        <v>00EM 27</v>
      </c>
      <c r="B53" s="19" t="str">
        <f t="shared" si="1"/>
        <v>04</v>
      </c>
      <c r="C53" s="7" t="s">
        <v>1526</v>
      </c>
      <c r="D53" s="7" t="s">
        <v>1576</v>
      </c>
      <c r="E53" s="7" t="s">
        <v>1577</v>
      </c>
      <c r="F53" s="7" t="s">
        <v>1139</v>
      </c>
      <c r="G53" s="78">
        <v>0</v>
      </c>
      <c r="H53" s="8" t="e">
        <f>+VLOOKUP(D53,CAT!$A$2:$G$498,4,0)</f>
        <v>#N/A</v>
      </c>
    </row>
    <row r="54" spans="1:8" x14ac:dyDescent="0.3">
      <c r="A54" s="8" t="str">
        <f t="shared" si="0"/>
        <v>00EM 31</v>
      </c>
      <c r="B54" s="19" t="str">
        <f t="shared" si="1"/>
        <v>04</v>
      </c>
      <c r="C54" s="7" t="s">
        <v>1526</v>
      </c>
      <c r="D54" s="7" t="s">
        <v>1578</v>
      </c>
      <c r="E54" s="7" t="s">
        <v>1579</v>
      </c>
      <c r="F54" s="7" t="s">
        <v>1139</v>
      </c>
      <c r="G54" s="78">
        <v>0</v>
      </c>
      <c r="H54" s="8" t="e">
        <f>+VLOOKUP(D54,CAT!$A$2:$G$498,4,0)</f>
        <v>#N/A</v>
      </c>
    </row>
    <row r="55" spans="1:8" x14ac:dyDescent="0.3">
      <c r="A55" s="8" t="str">
        <f t="shared" si="0"/>
        <v>00EM 33</v>
      </c>
      <c r="B55" s="19" t="str">
        <f t="shared" si="1"/>
        <v>04</v>
      </c>
      <c r="C55" s="7" t="s">
        <v>1526</v>
      </c>
      <c r="D55" s="7" t="s">
        <v>1580</v>
      </c>
      <c r="E55" s="7" t="s">
        <v>1581</v>
      </c>
      <c r="F55" s="7" t="s">
        <v>1139</v>
      </c>
      <c r="G55" s="78">
        <v>0</v>
      </c>
      <c r="H55" s="8" t="e">
        <f>+VLOOKUP(D55,CAT!$A$2:$G$498,4,0)</f>
        <v>#N/A</v>
      </c>
    </row>
    <row r="56" spans="1:8" x14ac:dyDescent="0.3">
      <c r="A56" s="8" t="str">
        <f t="shared" si="0"/>
        <v>00EM 34</v>
      </c>
      <c r="B56" s="19" t="str">
        <f t="shared" si="1"/>
        <v>04</v>
      </c>
      <c r="C56" s="7" t="s">
        <v>1526</v>
      </c>
      <c r="D56" s="7" t="s">
        <v>1582</v>
      </c>
      <c r="E56" s="7" t="s">
        <v>1583</v>
      </c>
      <c r="F56" s="7" t="s">
        <v>1139</v>
      </c>
      <c r="G56" s="78">
        <v>0</v>
      </c>
      <c r="H56" s="8" t="e">
        <f>+VLOOKUP(D56,CAT!$A$2:$G$498,4,0)</f>
        <v>#N/A</v>
      </c>
    </row>
    <row r="57" spans="1:8" x14ac:dyDescent="0.3">
      <c r="A57" s="8" t="str">
        <f t="shared" si="0"/>
        <v>00EM 61</v>
      </c>
      <c r="B57" s="19" t="str">
        <f t="shared" si="1"/>
        <v>04</v>
      </c>
      <c r="C57" s="7" t="s">
        <v>1526</v>
      </c>
      <c r="D57" s="7" t="s">
        <v>1584</v>
      </c>
      <c r="E57" s="7" t="s">
        <v>1585</v>
      </c>
      <c r="F57" s="7" t="s">
        <v>1139</v>
      </c>
      <c r="G57" s="78">
        <v>0</v>
      </c>
      <c r="H57" s="8" t="e">
        <f>+VLOOKUP(D57,CAT!$A$2:$G$498,4,0)</f>
        <v>#N/A</v>
      </c>
    </row>
    <row r="58" spans="1:8" x14ac:dyDescent="0.3">
      <c r="A58" s="8" t="str">
        <f t="shared" si="0"/>
        <v>00EM 62</v>
      </c>
      <c r="B58" s="19" t="str">
        <f t="shared" si="1"/>
        <v>04</v>
      </c>
      <c r="C58" s="7" t="s">
        <v>1526</v>
      </c>
      <c r="D58" s="7" t="s">
        <v>1586</v>
      </c>
      <c r="E58" s="7" t="s">
        <v>1587</v>
      </c>
      <c r="F58" s="7" t="s">
        <v>1139</v>
      </c>
      <c r="G58" s="78">
        <v>0</v>
      </c>
      <c r="H58" s="8" t="e">
        <f>+VLOOKUP(D58,CAT!$A$2:$G$498,4,0)</f>
        <v>#N/A</v>
      </c>
    </row>
    <row r="59" spans="1:8" x14ac:dyDescent="0.3">
      <c r="A59" s="8" t="str">
        <f t="shared" si="0"/>
        <v>00EM 63</v>
      </c>
      <c r="B59" s="19" t="str">
        <f t="shared" si="1"/>
        <v>04</v>
      </c>
      <c r="C59" s="7" t="s">
        <v>1526</v>
      </c>
      <c r="D59" s="7" t="s">
        <v>1588</v>
      </c>
      <c r="E59" s="7" t="s">
        <v>1589</v>
      </c>
      <c r="F59" s="7" t="s">
        <v>1139</v>
      </c>
      <c r="G59" s="78">
        <v>0</v>
      </c>
      <c r="H59" s="8" t="e">
        <f>+VLOOKUP(D59,CAT!$A$2:$G$498,4,0)</f>
        <v>#N/A</v>
      </c>
    </row>
    <row r="60" spans="1:8" x14ac:dyDescent="0.3">
      <c r="A60" s="8" t="str">
        <f t="shared" si="0"/>
        <v>00EM 64</v>
      </c>
      <c r="B60" s="19" t="str">
        <f t="shared" si="1"/>
        <v>04</v>
      </c>
      <c r="C60" s="7" t="s">
        <v>1526</v>
      </c>
      <c r="D60" s="7" t="s">
        <v>1590</v>
      </c>
      <c r="E60" s="7" t="s">
        <v>1591</v>
      </c>
      <c r="F60" s="7" t="s">
        <v>1139</v>
      </c>
      <c r="G60" s="78">
        <v>0</v>
      </c>
      <c r="H60" s="8" t="e">
        <f>+VLOOKUP(D60,CAT!$A$2:$G$498,4,0)</f>
        <v>#N/A</v>
      </c>
    </row>
    <row r="61" spans="1:8" x14ac:dyDescent="0.3">
      <c r="A61" s="8" t="str">
        <f t="shared" si="0"/>
        <v>00FP 21</v>
      </c>
      <c r="B61" s="19" t="str">
        <f t="shared" si="1"/>
        <v>04</v>
      </c>
      <c r="C61" s="7" t="s">
        <v>1526</v>
      </c>
      <c r="D61" s="7" t="s">
        <v>1592</v>
      </c>
      <c r="E61" s="7" t="s">
        <v>1593</v>
      </c>
      <c r="F61" s="7" t="s">
        <v>1139</v>
      </c>
      <c r="G61" s="78">
        <v>0</v>
      </c>
      <c r="H61" s="8" t="e">
        <f>+VLOOKUP(D61,CAT!$A$2:$G$498,4,0)</f>
        <v>#N/A</v>
      </c>
    </row>
    <row r="62" spans="1:8" x14ac:dyDescent="0.3">
      <c r="A62" s="8" t="str">
        <f t="shared" si="0"/>
        <v>00FP 61</v>
      </c>
      <c r="B62" s="19" t="str">
        <f t="shared" si="1"/>
        <v>04</v>
      </c>
      <c r="C62" s="7" t="s">
        <v>1526</v>
      </c>
      <c r="D62" s="7" t="s">
        <v>1594</v>
      </c>
      <c r="E62" s="7" t="s">
        <v>1595</v>
      </c>
      <c r="F62" s="7" t="s">
        <v>1596</v>
      </c>
      <c r="G62" s="78">
        <v>0</v>
      </c>
      <c r="H62" s="8" t="e">
        <f>+VLOOKUP(D62,CAT!$A$2:$G$498,4,0)</f>
        <v>#N/A</v>
      </c>
    </row>
    <row r="63" spans="1:8" x14ac:dyDescent="0.3">
      <c r="A63" s="8" t="str">
        <f t="shared" si="0"/>
        <v>00FZFP61</v>
      </c>
      <c r="B63" s="19" t="str">
        <f t="shared" si="1"/>
        <v>04</v>
      </c>
      <c r="C63" s="7" t="s">
        <v>1526</v>
      </c>
      <c r="D63" s="7" t="s">
        <v>1175</v>
      </c>
      <c r="E63" s="7" t="s">
        <v>1390</v>
      </c>
      <c r="F63" s="7" t="s">
        <v>1139</v>
      </c>
      <c r="G63" s="78">
        <v>1</v>
      </c>
      <c r="H63" s="8" t="e">
        <f>+VLOOKUP(D63,CAT!$A$2:$G$498,4,0)</f>
        <v>#N/A</v>
      </c>
    </row>
    <row r="64" spans="1:8" x14ac:dyDescent="0.3">
      <c r="A64" s="8" t="str">
        <f t="shared" si="0"/>
        <v>00FZPZ82</v>
      </c>
      <c r="B64" s="19" t="str">
        <f t="shared" si="1"/>
        <v>04</v>
      </c>
      <c r="C64" s="7" t="s">
        <v>1526</v>
      </c>
      <c r="D64" s="7" t="s">
        <v>1169</v>
      </c>
      <c r="E64" s="7" t="s">
        <v>1149</v>
      </c>
      <c r="F64" s="7" t="s">
        <v>1139</v>
      </c>
      <c r="G64" s="78">
        <v>12</v>
      </c>
      <c r="H64" s="8" t="e">
        <f>+VLOOKUP(D64,CAT!$A$2:$G$498,4,0)</f>
        <v>#N/A</v>
      </c>
    </row>
    <row r="65" spans="1:8" x14ac:dyDescent="0.3">
      <c r="A65" s="8" t="str">
        <f t="shared" si="0"/>
        <v>00JBMS 72</v>
      </c>
      <c r="B65" s="19" t="str">
        <f t="shared" si="1"/>
        <v>04</v>
      </c>
      <c r="C65" s="7" t="s">
        <v>1526</v>
      </c>
      <c r="D65" s="7" t="s">
        <v>1597</v>
      </c>
      <c r="E65" s="7" t="s">
        <v>1598</v>
      </c>
      <c r="F65" s="7" t="s">
        <v>1139</v>
      </c>
      <c r="G65" s="78">
        <v>0</v>
      </c>
      <c r="H65" s="8" t="e">
        <f>+VLOOKUP(D65,CAT!$A$2:$G$498,4,0)</f>
        <v>#N/A</v>
      </c>
    </row>
    <row r="66" spans="1:8" x14ac:dyDescent="0.3">
      <c r="A66" s="8" t="str">
        <f t="shared" si="0"/>
        <v>00JC 61</v>
      </c>
      <c r="B66" s="19" t="str">
        <f t="shared" si="1"/>
        <v>04</v>
      </c>
      <c r="C66" s="7" t="s">
        <v>1526</v>
      </c>
      <c r="D66" s="7" t="s">
        <v>1599</v>
      </c>
      <c r="E66" s="7" t="s">
        <v>1600</v>
      </c>
      <c r="F66" s="7" t="s">
        <v>1139</v>
      </c>
      <c r="G66" s="78">
        <v>0</v>
      </c>
      <c r="H66" s="8" t="e">
        <f>+VLOOKUP(D66,CAT!$A$2:$G$498,4,0)</f>
        <v>#N/A</v>
      </c>
    </row>
    <row r="67" spans="1:8" x14ac:dyDescent="0.3">
      <c r="A67" s="8" t="str">
        <f t="shared" si="0"/>
        <v>00JC 62</v>
      </c>
      <c r="B67" s="19" t="str">
        <f t="shared" si="1"/>
        <v>04</v>
      </c>
      <c r="C67" s="7" t="s">
        <v>1526</v>
      </c>
      <c r="D67" s="7" t="s">
        <v>1601</v>
      </c>
      <c r="E67" s="7" t="s">
        <v>1602</v>
      </c>
      <c r="F67" s="7" t="s">
        <v>1139</v>
      </c>
      <c r="G67" s="78">
        <v>0</v>
      </c>
      <c r="H67" s="8" t="e">
        <f>+VLOOKUP(D67,CAT!$A$2:$G$498,4,0)</f>
        <v>#N/A</v>
      </c>
    </row>
    <row r="68" spans="1:8" x14ac:dyDescent="0.3">
      <c r="A68" s="8" t="str">
        <f t="shared" si="0"/>
        <v>00JC 63</v>
      </c>
      <c r="B68" s="19" t="str">
        <f t="shared" si="1"/>
        <v>04</v>
      </c>
      <c r="C68" s="7" t="s">
        <v>1526</v>
      </c>
      <c r="D68" s="7" t="s">
        <v>1603</v>
      </c>
      <c r="E68" s="7" t="s">
        <v>1604</v>
      </c>
      <c r="F68" s="7" t="s">
        <v>1139</v>
      </c>
      <c r="G68" s="78">
        <v>0</v>
      </c>
      <c r="H68" s="8" t="e">
        <f>+VLOOKUP(D68,CAT!$A$2:$G$498,4,0)</f>
        <v>#N/A</v>
      </c>
    </row>
    <row r="69" spans="1:8" x14ac:dyDescent="0.3">
      <c r="A69" s="8" t="str">
        <f t="shared" si="0"/>
        <v>00LABU 62</v>
      </c>
      <c r="B69" s="19" t="str">
        <f t="shared" si="1"/>
        <v>04</v>
      </c>
      <c r="C69" s="7" t="s">
        <v>1526</v>
      </c>
      <c r="D69" s="7" t="s">
        <v>1605</v>
      </c>
      <c r="E69" s="7" t="s">
        <v>1606</v>
      </c>
      <c r="F69" s="7" t="s">
        <v>1139</v>
      </c>
      <c r="G69" s="78">
        <v>0</v>
      </c>
      <c r="H69" s="8" t="e">
        <f>+VLOOKUP(D69,CAT!$A$2:$G$498,4,0)</f>
        <v>#N/A</v>
      </c>
    </row>
    <row r="70" spans="1:8" x14ac:dyDescent="0.3">
      <c r="A70" s="8" t="str">
        <f t="shared" ref="A70:A133" si="2">+C70&amp;D70</f>
        <v>00LABU 63</v>
      </c>
      <c r="B70" s="19" t="str">
        <f t="shared" ref="B70:B133" si="3">+IF(C70="05","01",IF(C70="02","02",IF(C70="57","03","04")))</f>
        <v>04</v>
      </c>
      <c r="C70" s="7" t="s">
        <v>1526</v>
      </c>
      <c r="D70" s="7" t="s">
        <v>1607</v>
      </c>
      <c r="E70" s="7" t="s">
        <v>1608</v>
      </c>
      <c r="F70" s="7" t="s">
        <v>1139</v>
      </c>
      <c r="G70" s="78">
        <v>0</v>
      </c>
      <c r="H70" s="8" t="e">
        <f>+VLOOKUP(D70,CAT!$A$2:$G$498,4,0)</f>
        <v>#N/A</v>
      </c>
    </row>
    <row r="71" spans="1:8" x14ac:dyDescent="0.3">
      <c r="A71" s="8" t="str">
        <f t="shared" si="2"/>
        <v>00LABU 64</v>
      </c>
      <c r="B71" s="19" t="str">
        <f t="shared" si="3"/>
        <v>04</v>
      </c>
      <c r="C71" s="7" t="s">
        <v>1526</v>
      </c>
      <c r="D71" s="7" t="s">
        <v>1609</v>
      </c>
      <c r="E71" s="7" t="s">
        <v>1610</v>
      </c>
      <c r="F71" s="7" t="s">
        <v>1139</v>
      </c>
      <c r="G71" s="78">
        <v>0</v>
      </c>
      <c r="H71" s="8" t="e">
        <f>+VLOOKUP(D71,CAT!$A$2:$G$498,4,0)</f>
        <v>#N/A</v>
      </c>
    </row>
    <row r="72" spans="1:8" x14ac:dyDescent="0.3">
      <c r="A72" s="8" t="str">
        <f t="shared" si="2"/>
        <v>00LABU 65</v>
      </c>
      <c r="B72" s="19" t="str">
        <f t="shared" si="3"/>
        <v>04</v>
      </c>
      <c r="C72" s="7" t="s">
        <v>1526</v>
      </c>
      <c r="D72" s="7" t="s">
        <v>1611</v>
      </c>
      <c r="E72" s="7" t="s">
        <v>1612</v>
      </c>
      <c r="F72" s="7" t="s">
        <v>1139</v>
      </c>
      <c r="G72" s="78">
        <v>0</v>
      </c>
      <c r="H72" s="8" t="e">
        <f>+VLOOKUP(D72,CAT!$A$2:$G$498,4,0)</f>
        <v>#N/A</v>
      </c>
    </row>
    <row r="73" spans="1:8" x14ac:dyDescent="0.3">
      <c r="A73" s="8" t="str">
        <f t="shared" si="2"/>
        <v>00LAPZ 61</v>
      </c>
      <c r="B73" s="19" t="str">
        <f t="shared" si="3"/>
        <v>04</v>
      </c>
      <c r="C73" s="7" t="s">
        <v>1526</v>
      </c>
      <c r="D73" s="7" t="s">
        <v>1613</v>
      </c>
      <c r="E73" s="7" t="s">
        <v>1614</v>
      </c>
      <c r="F73" s="7" t="s">
        <v>1139</v>
      </c>
      <c r="G73" s="78">
        <v>0</v>
      </c>
      <c r="H73" s="8" t="e">
        <f>+VLOOKUP(D73,CAT!$A$2:$G$498,4,0)</f>
        <v>#N/A</v>
      </c>
    </row>
    <row r="74" spans="1:8" x14ac:dyDescent="0.3">
      <c r="A74" s="8" t="str">
        <f t="shared" si="2"/>
        <v>00LAPZ 62</v>
      </c>
      <c r="B74" s="19" t="str">
        <f t="shared" si="3"/>
        <v>04</v>
      </c>
      <c r="C74" s="7" t="s">
        <v>1526</v>
      </c>
      <c r="D74" s="7" t="s">
        <v>1615</v>
      </c>
      <c r="E74" s="7" t="s">
        <v>1616</v>
      </c>
      <c r="F74" s="7" t="s">
        <v>1139</v>
      </c>
      <c r="G74" s="78">
        <v>0</v>
      </c>
      <c r="H74" s="8" t="e">
        <f>+VLOOKUP(D74,CAT!$A$2:$G$498,4,0)</f>
        <v>#N/A</v>
      </c>
    </row>
    <row r="75" spans="1:8" x14ac:dyDescent="0.3">
      <c r="A75" s="8" t="str">
        <f t="shared" si="2"/>
        <v>00LAPZ 63</v>
      </c>
      <c r="B75" s="19" t="str">
        <f t="shared" si="3"/>
        <v>04</v>
      </c>
      <c r="C75" s="7" t="s">
        <v>1526</v>
      </c>
      <c r="D75" s="7" t="s">
        <v>1617</v>
      </c>
      <c r="E75" s="7" t="s">
        <v>1618</v>
      </c>
      <c r="F75" s="7" t="s">
        <v>1139</v>
      </c>
      <c r="G75" s="78">
        <v>0</v>
      </c>
      <c r="H75" s="8" t="e">
        <f>+VLOOKUP(D75,CAT!$A$2:$G$498,4,0)</f>
        <v>#N/A</v>
      </c>
    </row>
    <row r="76" spans="1:8" x14ac:dyDescent="0.3">
      <c r="A76" s="8" t="str">
        <f t="shared" si="2"/>
        <v>00LAPZ 64</v>
      </c>
      <c r="B76" s="19" t="str">
        <f t="shared" si="3"/>
        <v>04</v>
      </c>
      <c r="C76" s="7" t="s">
        <v>1526</v>
      </c>
      <c r="D76" s="7" t="s">
        <v>1619</v>
      </c>
      <c r="E76" s="7" t="s">
        <v>1620</v>
      </c>
      <c r="F76" s="7" t="s">
        <v>1139</v>
      </c>
      <c r="G76" s="78">
        <v>0</v>
      </c>
      <c r="H76" s="8" t="e">
        <f>+VLOOKUP(D76,CAT!$A$2:$G$498,4,0)</f>
        <v>#N/A</v>
      </c>
    </row>
    <row r="77" spans="1:8" x14ac:dyDescent="0.3">
      <c r="A77" s="8" t="str">
        <f t="shared" si="2"/>
        <v>00MFBM71</v>
      </c>
      <c r="B77" s="19" t="str">
        <f t="shared" si="3"/>
        <v>04</v>
      </c>
      <c r="C77" s="7" t="s">
        <v>1526</v>
      </c>
      <c r="D77" s="7" t="s">
        <v>1621</v>
      </c>
      <c r="E77" s="7" t="s">
        <v>1622</v>
      </c>
      <c r="F77" s="7" t="s">
        <v>1139</v>
      </c>
      <c r="G77" s="78">
        <v>0</v>
      </c>
      <c r="H77" s="8" t="e">
        <f>+VLOOKUP(D77,CAT!$A$2:$G$498,4,0)</f>
        <v>#N/A</v>
      </c>
    </row>
    <row r="78" spans="1:8" x14ac:dyDescent="0.3">
      <c r="A78" s="8" t="str">
        <f t="shared" si="2"/>
        <v>00MFFM71</v>
      </c>
      <c r="B78" s="19" t="str">
        <f t="shared" si="3"/>
        <v>04</v>
      </c>
      <c r="C78" s="7" t="s">
        <v>1526</v>
      </c>
      <c r="D78" s="7" t="s">
        <v>1623</v>
      </c>
      <c r="E78" s="7" t="s">
        <v>1624</v>
      </c>
      <c r="F78" s="7" t="s">
        <v>1139</v>
      </c>
      <c r="G78" s="78">
        <v>0</v>
      </c>
      <c r="H78" s="8" t="e">
        <f>+VLOOKUP(D78,CAT!$A$2:$G$498,4,0)</f>
        <v>#N/A</v>
      </c>
    </row>
    <row r="79" spans="1:8" x14ac:dyDescent="0.3">
      <c r="A79" s="8" t="str">
        <f t="shared" si="2"/>
        <v>00MFMM71</v>
      </c>
      <c r="B79" s="19" t="str">
        <f t="shared" si="3"/>
        <v>04</v>
      </c>
      <c r="C79" s="7" t="s">
        <v>1526</v>
      </c>
      <c r="D79" s="7" t="s">
        <v>1442</v>
      </c>
      <c r="E79" s="7" t="s">
        <v>1443</v>
      </c>
      <c r="F79" s="7" t="s">
        <v>1139</v>
      </c>
      <c r="G79" s="78">
        <v>0</v>
      </c>
      <c r="H79" s="8" t="e">
        <f>+VLOOKUP(D79,CAT!$A$2:$G$498,4,0)</f>
        <v>#N/A</v>
      </c>
    </row>
    <row r="80" spans="1:8" x14ac:dyDescent="0.3">
      <c r="A80" s="8" t="str">
        <f t="shared" si="2"/>
        <v>00MFMP60</v>
      </c>
      <c r="B80" s="19" t="str">
        <f t="shared" si="3"/>
        <v>04</v>
      </c>
      <c r="C80" s="7" t="s">
        <v>1526</v>
      </c>
      <c r="D80" s="7" t="s">
        <v>1444</v>
      </c>
      <c r="E80" s="7" t="s">
        <v>1445</v>
      </c>
      <c r="F80" s="7" t="s">
        <v>1139</v>
      </c>
      <c r="G80" s="78">
        <v>0</v>
      </c>
      <c r="H80" s="8" t="e">
        <f>+VLOOKUP(D80,CAT!$A$2:$G$498,4,0)</f>
        <v>#N/A</v>
      </c>
    </row>
    <row r="81" spans="1:8" x14ac:dyDescent="0.3">
      <c r="A81" s="8" t="str">
        <f t="shared" si="2"/>
        <v>00MFMS 80</v>
      </c>
      <c r="B81" s="19" t="str">
        <f t="shared" si="3"/>
        <v>04</v>
      </c>
      <c r="C81" s="7" t="s">
        <v>1526</v>
      </c>
      <c r="D81" s="7" t="s">
        <v>1625</v>
      </c>
      <c r="E81" s="7" t="s">
        <v>1626</v>
      </c>
      <c r="F81" s="7" t="s">
        <v>1139</v>
      </c>
      <c r="G81" s="78">
        <v>0</v>
      </c>
      <c r="H81" s="8" t="e">
        <f>+VLOOKUP(D81,CAT!$A$2:$G$498,4,0)</f>
        <v>#N/A</v>
      </c>
    </row>
    <row r="82" spans="1:8" x14ac:dyDescent="0.3">
      <c r="A82" s="8" t="str">
        <f t="shared" si="2"/>
        <v>00MFSP61</v>
      </c>
      <c r="B82" s="19" t="str">
        <f t="shared" si="3"/>
        <v>04</v>
      </c>
      <c r="C82" s="7" t="s">
        <v>1526</v>
      </c>
      <c r="D82" s="7" t="s">
        <v>1627</v>
      </c>
      <c r="E82" s="7" t="s">
        <v>1628</v>
      </c>
      <c r="F82" s="7" t="s">
        <v>1139</v>
      </c>
      <c r="G82" s="78">
        <v>0</v>
      </c>
      <c r="H82" s="8" t="e">
        <f>+VLOOKUP(D82,CAT!$A$2:$G$498,4,0)</f>
        <v>#N/A</v>
      </c>
    </row>
    <row r="83" spans="1:8" x14ac:dyDescent="0.3">
      <c r="A83" s="8" t="str">
        <f t="shared" si="2"/>
        <v>00MFTO62</v>
      </c>
      <c r="B83" s="19" t="str">
        <f t="shared" si="3"/>
        <v>04</v>
      </c>
      <c r="C83" s="7" t="s">
        <v>1526</v>
      </c>
      <c r="D83" s="7" t="s">
        <v>1629</v>
      </c>
      <c r="E83" s="7" t="s">
        <v>1630</v>
      </c>
      <c r="F83" s="7" t="s">
        <v>1139</v>
      </c>
      <c r="G83" s="78">
        <v>0</v>
      </c>
      <c r="H83" s="8" t="e">
        <f>+VLOOKUP(D83,CAT!$A$2:$G$498,4,0)</f>
        <v>#N/A</v>
      </c>
    </row>
    <row r="84" spans="1:8" x14ac:dyDescent="0.3">
      <c r="A84" s="8" t="str">
        <f t="shared" si="2"/>
        <v>00MM 21</v>
      </c>
      <c r="B84" s="19" t="str">
        <f t="shared" si="3"/>
        <v>04</v>
      </c>
      <c r="C84" s="7" t="s">
        <v>1526</v>
      </c>
      <c r="D84" s="7" t="s">
        <v>1631</v>
      </c>
      <c r="E84" s="7" t="s">
        <v>1632</v>
      </c>
      <c r="F84" s="7" t="s">
        <v>1139</v>
      </c>
      <c r="G84" s="78">
        <v>0</v>
      </c>
      <c r="H84" s="8" t="e">
        <f>+VLOOKUP(D84,CAT!$A$2:$G$498,4,0)</f>
        <v>#N/A</v>
      </c>
    </row>
    <row r="85" spans="1:8" x14ac:dyDescent="0.3">
      <c r="A85" s="8" t="str">
        <f t="shared" si="2"/>
        <v>00MM 61</v>
      </c>
      <c r="B85" s="19" t="str">
        <f t="shared" si="3"/>
        <v>04</v>
      </c>
      <c r="C85" s="7" t="s">
        <v>1526</v>
      </c>
      <c r="D85" s="7" t="s">
        <v>1633</v>
      </c>
      <c r="E85" s="7" t="s">
        <v>1634</v>
      </c>
      <c r="F85" s="7" t="s">
        <v>1635</v>
      </c>
      <c r="G85" s="78">
        <v>0</v>
      </c>
      <c r="H85" s="8" t="e">
        <f>+VLOOKUP(D85,CAT!$A$2:$G$498,4,0)</f>
        <v>#N/A</v>
      </c>
    </row>
    <row r="86" spans="1:8" x14ac:dyDescent="0.3">
      <c r="A86" s="8" t="str">
        <f t="shared" si="2"/>
        <v>00MP 21</v>
      </c>
      <c r="B86" s="19" t="str">
        <f t="shared" si="3"/>
        <v>04</v>
      </c>
      <c r="C86" s="7" t="s">
        <v>1526</v>
      </c>
      <c r="D86" s="7" t="s">
        <v>1636</v>
      </c>
      <c r="E86" s="7" t="s">
        <v>1637</v>
      </c>
      <c r="F86" s="7" t="s">
        <v>1139</v>
      </c>
      <c r="G86" s="78">
        <v>0</v>
      </c>
      <c r="H86" s="8" t="e">
        <f>+VLOOKUP(D86,CAT!$A$2:$G$498,4,0)</f>
        <v>#N/A</v>
      </c>
    </row>
    <row r="87" spans="1:8" x14ac:dyDescent="0.3">
      <c r="A87" s="8" t="str">
        <f t="shared" si="2"/>
        <v>00MP 22</v>
      </c>
      <c r="B87" s="19" t="str">
        <f t="shared" si="3"/>
        <v>04</v>
      </c>
      <c r="C87" s="7" t="s">
        <v>1526</v>
      </c>
      <c r="D87" s="7" t="s">
        <v>1638</v>
      </c>
      <c r="E87" s="7" t="s">
        <v>1639</v>
      </c>
      <c r="F87" s="7" t="s">
        <v>1139</v>
      </c>
      <c r="G87" s="78">
        <v>0</v>
      </c>
      <c r="H87" s="8" t="e">
        <f>+VLOOKUP(D87,CAT!$A$2:$G$498,4,0)</f>
        <v>#N/A</v>
      </c>
    </row>
    <row r="88" spans="1:8" x14ac:dyDescent="0.3">
      <c r="A88" s="8" t="str">
        <f t="shared" si="2"/>
        <v>00MP 61</v>
      </c>
      <c r="B88" s="19" t="str">
        <f t="shared" si="3"/>
        <v>04</v>
      </c>
      <c r="C88" s="7" t="s">
        <v>1526</v>
      </c>
      <c r="D88" s="7" t="s">
        <v>1640</v>
      </c>
      <c r="E88" s="7" t="s">
        <v>1641</v>
      </c>
      <c r="F88" s="7" t="s">
        <v>1635</v>
      </c>
      <c r="G88" s="78">
        <v>0</v>
      </c>
      <c r="H88" s="8" t="e">
        <f>+VLOOKUP(D88,CAT!$A$2:$G$498,4,0)</f>
        <v>#N/A</v>
      </c>
    </row>
    <row r="89" spans="1:8" x14ac:dyDescent="0.3">
      <c r="A89" s="8" t="str">
        <f t="shared" si="2"/>
        <v>00MS 61</v>
      </c>
      <c r="B89" s="19" t="str">
        <f t="shared" si="3"/>
        <v>04</v>
      </c>
      <c r="C89" s="7" t="s">
        <v>1526</v>
      </c>
      <c r="D89" s="7" t="s">
        <v>1642</v>
      </c>
      <c r="E89" s="7" t="s">
        <v>1643</v>
      </c>
      <c r="F89" s="7" t="s">
        <v>1139</v>
      </c>
      <c r="G89" s="78">
        <v>0</v>
      </c>
      <c r="H89" s="8" t="e">
        <f>+VLOOKUP(D89,CAT!$A$2:$G$498,4,0)</f>
        <v>#N/A</v>
      </c>
    </row>
    <row r="90" spans="1:8" x14ac:dyDescent="0.3">
      <c r="A90" s="8" t="str">
        <f t="shared" si="2"/>
        <v>00MS 62</v>
      </c>
      <c r="B90" s="19" t="str">
        <f t="shared" si="3"/>
        <v>04</v>
      </c>
      <c r="C90" s="7" t="s">
        <v>1526</v>
      </c>
      <c r="D90" s="7" t="s">
        <v>1644</v>
      </c>
      <c r="E90" s="7" t="s">
        <v>1645</v>
      </c>
      <c r="F90" s="7" t="s">
        <v>1139</v>
      </c>
      <c r="G90" s="78">
        <v>0</v>
      </c>
      <c r="H90" s="8" t="e">
        <f>+VLOOKUP(D90,CAT!$A$2:$G$498,4,0)</f>
        <v>#N/A</v>
      </c>
    </row>
    <row r="91" spans="1:8" x14ac:dyDescent="0.3">
      <c r="A91" s="8" t="str">
        <f t="shared" si="2"/>
        <v>00MS 63</v>
      </c>
      <c r="B91" s="19" t="str">
        <f t="shared" si="3"/>
        <v>04</v>
      </c>
      <c r="C91" s="7" t="s">
        <v>1526</v>
      </c>
      <c r="D91" s="7" t="s">
        <v>1646</v>
      </c>
      <c r="E91" s="7" t="s">
        <v>1647</v>
      </c>
      <c r="F91" s="7" t="s">
        <v>1139</v>
      </c>
      <c r="G91" s="78">
        <v>0</v>
      </c>
      <c r="H91" s="8" t="e">
        <f>+VLOOKUP(D91,CAT!$A$2:$G$498,4,0)</f>
        <v>#N/A</v>
      </c>
    </row>
    <row r="92" spans="1:8" x14ac:dyDescent="0.3">
      <c r="A92" s="8" t="str">
        <f t="shared" si="2"/>
        <v>00MS 71</v>
      </c>
      <c r="B92" s="19" t="str">
        <f t="shared" si="3"/>
        <v>04</v>
      </c>
      <c r="C92" s="7" t="s">
        <v>1526</v>
      </c>
      <c r="D92" s="7" t="s">
        <v>1648</v>
      </c>
      <c r="E92" s="7" t="s">
        <v>1649</v>
      </c>
      <c r="F92" s="7" t="s">
        <v>1139</v>
      </c>
      <c r="G92" s="78">
        <v>0</v>
      </c>
      <c r="H92" s="8" t="e">
        <f>+VLOOKUP(D92,CAT!$A$2:$G$498,4,0)</f>
        <v>#N/A</v>
      </c>
    </row>
    <row r="93" spans="1:8" x14ac:dyDescent="0.3">
      <c r="A93" s="8" t="str">
        <f t="shared" si="2"/>
        <v>00MS 72</v>
      </c>
      <c r="B93" s="19" t="str">
        <f t="shared" si="3"/>
        <v>04</v>
      </c>
      <c r="C93" s="7" t="s">
        <v>1526</v>
      </c>
      <c r="D93" s="7" t="s">
        <v>1650</v>
      </c>
      <c r="E93" s="7" t="s">
        <v>1651</v>
      </c>
      <c r="F93" s="7" t="s">
        <v>1139</v>
      </c>
      <c r="G93" s="78">
        <v>0</v>
      </c>
      <c r="H93" s="8" t="e">
        <f>+VLOOKUP(D93,CAT!$A$2:$G$498,4,0)</f>
        <v>#N/A</v>
      </c>
    </row>
    <row r="94" spans="1:8" x14ac:dyDescent="0.3">
      <c r="A94" s="8" t="str">
        <f t="shared" si="2"/>
        <v>00MU 01</v>
      </c>
      <c r="B94" s="19" t="str">
        <f t="shared" si="3"/>
        <v>04</v>
      </c>
      <c r="C94" s="7" t="s">
        <v>1526</v>
      </c>
      <c r="D94" s="7" t="s">
        <v>1652</v>
      </c>
      <c r="E94" s="7" t="s">
        <v>1653</v>
      </c>
      <c r="F94" s="7" t="s">
        <v>1139</v>
      </c>
      <c r="G94" s="78">
        <v>0</v>
      </c>
      <c r="H94" s="8" t="e">
        <f>+VLOOKUP(D94,CAT!$A$2:$G$498,4,0)</f>
        <v>#N/A</v>
      </c>
    </row>
    <row r="95" spans="1:8" x14ac:dyDescent="0.3">
      <c r="A95" s="8" t="str">
        <f t="shared" si="2"/>
        <v>00MXPZ 61</v>
      </c>
      <c r="B95" s="19" t="str">
        <f t="shared" si="3"/>
        <v>04</v>
      </c>
      <c r="C95" s="7" t="s">
        <v>1526</v>
      </c>
      <c r="D95" s="7" t="s">
        <v>1654</v>
      </c>
      <c r="E95" s="7" t="s">
        <v>1655</v>
      </c>
      <c r="F95" s="7" t="s">
        <v>1139</v>
      </c>
      <c r="G95" s="78">
        <v>0</v>
      </c>
      <c r="H95" s="8" t="e">
        <f>+VLOOKUP(D95,CAT!$A$2:$G$498,4,0)</f>
        <v>#N/A</v>
      </c>
    </row>
    <row r="96" spans="1:8" x14ac:dyDescent="0.3">
      <c r="A96" s="8" t="str">
        <f t="shared" si="2"/>
        <v>00MXPZ 71</v>
      </c>
      <c r="B96" s="19" t="str">
        <f t="shared" si="3"/>
        <v>04</v>
      </c>
      <c r="C96" s="7" t="s">
        <v>1526</v>
      </c>
      <c r="D96" s="7" t="s">
        <v>1656</v>
      </c>
      <c r="E96" s="7" t="s">
        <v>1657</v>
      </c>
      <c r="F96" s="7" t="s">
        <v>1139</v>
      </c>
      <c r="G96" s="78">
        <v>0</v>
      </c>
      <c r="H96" s="8" t="e">
        <f>+VLOOKUP(D96,CAT!$A$2:$G$498,4,0)</f>
        <v>#N/A</v>
      </c>
    </row>
    <row r="97" spans="1:8" x14ac:dyDescent="0.3">
      <c r="A97" s="8" t="str">
        <f t="shared" si="2"/>
        <v>00PA 31</v>
      </c>
      <c r="B97" s="19" t="str">
        <f t="shared" si="3"/>
        <v>04</v>
      </c>
      <c r="C97" s="7" t="s">
        <v>1526</v>
      </c>
      <c r="D97" s="7" t="s">
        <v>1658</v>
      </c>
      <c r="E97" s="7" t="s">
        <v>1659</v>
      </c>
      <c r="F97" s="7" t="s">
        <v>1139</v>
      </c>
      <c r="G97" s="78">
        <v>0</v>
      </c>
      <c r="H97" s="8" t="e">
        <f>+VLOOKUP(D97,CAT!$A$2:$G$498,4,0)</f>
        <v>#N/A</v>
      </c>
    </row>
    <row r="98" spans="1:8" x14ac:dyDescent="0.3">
      <c r="A98" s="8" t="str">
        <f t="shared" si="2"/>
        <v>00PA 32</v>
      </c>
      <c r="B98" s="19" t="str">
        <f t="shared" si="3"/>
        <v>04</v>
      </c>
      <c r="C98" s="7" t="s">
        <v>1526</v>
      </c>
      <c r="D98" s="7" t="s">
        <v>1660</v>
      </c>
      <c r="E98" s="7" t="s">
        <v>1661</v>
      </c>
      <c r="F98" s="7" t="s">
        <v>1139</v>
      </c>
      <c r="G98" s="78">
        <v>0</v>
      </c>
      <c r="H98" s="8" t="e">
        <f>+VLOOKUP(D98,CAT!$A$2:$G$498,4,0)</f>
        <v>#N/A</v>
      </c>
    </row>
    <row r="99" spans="1:8" x14ac:dyDescent="0.3">
      <c r="A99" s="8" t="str">
        <f t="shared" si="2"/>
        <v>00PA 33</v>
      </c>
      <c r="B99" s="19" t="str">
        <f t="shared" si="3"/>
        <v>04</v>
      </c>
      <c r="C99" s="7" t="s">
        <v>1526</v>
      </c>
      <c r="D99" s="7" t="s">
        <v>1662</v>
      </c>
      <c r="E99" s="7" t="s">
        <v>1663</v>
      </c>
      <c r="F99" s="7" t="s">
        <v>1139</v>
      </c>
      <c r="G99" s="78">
        <v>0</v>
      </c>
      <c r="H99" s="8" t="e">
        <f>+VLOOKUP(D99,CAT!$A$2:$G$498,4,0)</f>
        <v>#N/A</v>
      </c>
    </row>
    <row r="100" spans="1:8" x14ac:dyDescent="0.3">
      <c r="A100" s="8" t="str">
        <f t="shared" si="2"/>
        <v>00PAFP 52</v>
      </c>
      <c r="B100" s="19" t="str">
        <f t="shared" si="3"/>
        <v>04</v>
      </c>
      <c r="C100" s="7" t="s">
        <v>1526</v>
      </c>
      <c r="D100" s="7" t="s">
        <v>1168</v>
      </c>
      <c r="E100" s="7" t="s">
        <v>1152</v>
      </c>
      <c r="F100" s="7" t="s">
        <v>1139</v>
      </c>
      <c r="G100" s="78">
        <v>140</v>
      </c>
      <c r="H100" s="8" t="e">
        <f>+VLOOKUP(D100,CAT!$A$2:$G$498,4,0)</f>
        <v>#N/A</v>
      </c>
    </row>
    <row r="101" spans="1:8" x14ac:dyDescent="0.3">
      <c r="A101" s="8" t="str">
        <f t="shared" si="2"/>
        <v>00PAMS61</v>
      </c>
      <c r="B101" s="19" t="str">
        <f t="shared" si="3"/>
        <v>04</v>
      </c>
      <c r="C101" s="7" t="s">
        <v>1526</v>
      </c>
      <c r="D101" s="7" t="s">
        <v>1154</v>
      </c>
      <c r="E101" s="7" t="s">
        <v>1391</v>
      </c>
      <c r="F101" s="7" t="s">
        <v>1139</v>
      </c>
      <c r="G101" s="78">
        <v>352</v>
      </c>
      <c r="H101" s="8" t="e">
        <f>+VLOOKUP(D101,CAT!$A$2:$G$498,4,0)</f>
        <v>#N/A</v>
      </c>
    </row>
    <row r="102" spans="1:8" x14ac:dyDescent="0.3">
      <c r="A102" s="8" t="str">
        <f t="shared" si="2"/>
        <v>00PG 21</v>
      </c>
      <c r="B102" s="19" t="str">
        <f t="shared" si="3"/>
        <v>04</v>
      </c>
      <c r="C102" s="7" t="s">
        <v>1526</v>
      </c>
      <c r="D102" s="7" t="s">
        <v>1664</v>
      </c>
      <c r="E102" s="7" t="s">
        <v>1665</v>
      </c>
      <c r="F102" s="7" t="s">
        <v>1139</v>
      </c>
      <c r="G102" s="78">
        <v>0</v>
      </c>
      <c r="H102" s="8" t="e">
        <f>+VLOOKUP(D102,CAT!$A$2:$G$498,4,0)</f>
        <v>#N/A</v>
      </c>
    </row>
    <row r="103" spans="1:8" x14ac:dyDescent="0.3">
      <c r="A103" s="8" t="str">
        <f t="shared" si="2"/>
        <v>00PN 61</v>
      </c>
      <c r="B103" s="19" t="str">
        <f t="shared" si="3"/>
        <v>04</v>
      </c>
      <c r="C103" s="7" t="s">
        <v>1526</v>
      </c>
      <c r="D103" s="7" t="s">
        <v>1666</v>
      </c>
      <c r="E103" s="7" t="s">
        <v>1667</v>
      </c>
      <c r="F103" s="7" t="s">
        <v>1139</v>
      </c>
      <c r="G103" s="78">
        <v>0</v>
      </c>
      <c r="H103" s="8" t="e">
        <f>+VLOOKUP(D103,CAT!$A$2:$G$498,4,0)</f>
        <v>#N/A</v>
      </c>
    </row>
    <row r="104" spans="1:8" x14ac:dyDescent="0.3">
      <c r="A104" s="8" t="str">
        <f t="shared" si="2"/>
        <v>00PN 62</v>
      </c>
      <c r="B104" s="19" t="str">
        <f t="shared" si="3"/>
        <v>04</v>
      </c>
      <c r="C104" s="7" t="s">
        <v>1526</v>
      </c>
      <c r="D104" s="7" t="s">
        <v>1668</v>
      </c>
      <c r="E104" s="7" t="s">
        <v>1669</v>
      </c>
      <c r="F104" s="7" t="s">
        <v>1139</v>
      </c>
      <c r="G104" s="78">
        <v>0</v>
      </c>
      <c r="H104" s="8" t="e">
        <f>+VLOOKUP(D104,CAT!$A$2:$G$498,4,0)</f>
        <v>#N/A</v>
      </c>
    </row>
    <row r="105" spans="1:8" x14ac:dyDescent="0.3">
      <c r="A105" s="8" t="str">
        <f t="shared" si="2"/>
        <v>00PN 63</v>
      </c>
      <c r="B105" s="19" t="str">
        <f t="shared" si="3"/>
        <v>04</v>
      </c>
      <c r="C105" s="7" t="s">
        <v>1526</v>
      </c>
      <c r="D105" s="7" t="s">
        <v>1446</v>
      </c>
      <c r="E105" s="7" t="s">
        <v>1447</v>
      </c>
      <c r="F105" s="7" t="s">
        <v>1139</v>
      </c>
      <c r="G105" s="78">
        <v>0</v>
      </c>
      <c r="H105" s="8" t="e">
        <f>+VLOOKUP(D105,CAT!$A$2:$G$498,4,0)</f>
        <v>#N/A</v>
      </c>
    </row>
    <row r="106" spans="1:8" x14ac:dyDescent="0.3">
      <c r="A106" s="8" t="str">
        <f t="shared" si="2"/>
        <v>00PP 65</v>
      </c>
      <c r="B106" s="19" t="str">
        <f t="shared" si="3"/>
        <v>04</v>
      </c>
      <c r="C106" s="7" t="s">
        <v>1526</v>
      </c>
      <c r="D106" s="7" t="s">
        <v>1670</v>
      </c>
      <c r="E106" s="7" t="s">
        <v>1671</v>
      </c>
      <c r="F106" s="7" t="s">
        <v>1139</v>
      </c>
      <c r="G106" s="78">
        <v>0</v>
      </c>
      <c r="H106" s="8" t="e">
        <f>+VLOOKUP(D106,CAT!$A$2:$G$498,4,0)</f>
        <v>#N/A</v>
      </c>
    </row>
    <row r="107" spans="1:8" x14ac:dyDescent="0.3">
      <c r="A107" s="8" t="str">
        <f t="shared" si="2"/>
        <v>00PP 66</v>
      </c>
      <c r="B107" s="19" t="str">
        <f t="shared" si="3"/>
        <v>04</v>
      </c>
      <c r="C107" s="7" t="s">
        <v>1526</v>
      </c>
      <c r="D107" s="7" t="s">
        <v>1672</v>
      </c>
      <c r="E107" s="7" t="s">
        <v>1673</v>
      </c>
      <c r="F107" s="7" t="s">
        <v>1139</v>
      </c>
      <c r="G107" s="78">
        <v>0</v>
      </c>
      <c r="H107" s="8" t="e">
        <f>+VLOOKUP(D107,CAT!$A$2:$G$498,4,0)</f>
        <v>#N/A</v>
      </c>
    </row>
    <row r="108" spans="1:8" x14ac:dyDescent="0.3">
      <c r="A108" s="8" t="str">
        <f t="shared" si="2"/>
        <v>00PZ 01</v>
      </c>
      <c r="B108" s="19" t="str">
        <f t="shared" si="3"/>
        <v>04</v>
      </c>
      <c r="C108" s="7" t="s">
        <v>1526</v>
      </c>
      <c r="D108" s="7" t="s">
        <v>1674</v>
      </c>
      <c r="E108" s="7" t="s">
        <v>1675</v>
      </c>
      <c r="F108" s="7" t="s">
        <v>1139</v>
      </c>
      <c r="G108" s="78">
        <v>0</v>
      </c>
      <c r="H108" s="8" t="e">
        <f>+VLOOKUP(D108,CAT!$A$2:$G$498,4,0)</f>
        <v>#N/A</v>
      </c>
    </row>
    <row r="109" spans="1:8" x14ac:dyDescent="0.3">
      <c r="A109" s="8" t="str">
        <f t="shared" si="2"/>
        <v>00PZ 02</v>
      </c>
      <c r="B109" s="19" t="str">
        <f t="shared" si="3"/>
        <v>04</v>
      </c>
      <c r="C109" s="7" t="s">
        <v>1526</v>
      </c>
      <c r="D109" s="7" t="s">
        <v>1676</v>
      </c>
      <c r="E109" s="7" t="s">
        <v>1677</v>
      </c>
      <c r="F109" s="7" t="s">
        <v>1139</v>
      </c>
      <c r="G109" s="78">
        <v>0</v>
      </c>
      <c r="H109" s="8" t="e">
        <f>+VLOOKUP(D109,CAT!$A$2:$G$498,4,0)</f>
        <v>#N/A</v>
      </c>
    </row>
    <row r="110" spans="1:8" x14ac:dyDescent="0.3">
      <c r="A110" s="8" t="str">
        <f t="shared" si="2"/>
        <v>00PZ 11</v>
      </c>
      <c r="B110" s="19" t="str">
        <f t="shared" si="3"/>
        <v>04</v>
      </c>
      <c r="C110" s="7" t="s">
        <v>1526</v>
      </c>
      <c r="D110" s="7" t="s">
        <v>1678</v>
      </c>
      <c r="E110" s="7" t="s">
        <v>1679</v>
      </c>
      <c r="F110" s="7" t="s">
        <v>1139</v>
      </c>
      <c r="G110" s="78">
        <v>0</v>
      </c>
      <c r="H110" s="8" t="e">
        <f>+VLOOKUP(D110,CAT!$A$2:$G$498,4,0)</f>
        <v>#N/A</v>
      </c>
    </row>
    <row r="111" spans="1:8" x14ac:dyDescent="0.3">
      <c r="A111" s="8" t="str">
        <f t="shared" si="2"/>
        <v>00PZ 21</v>
      </c>
      <c r="B111" s="19" t="str">
        <f t="shared" si="3"/>
        <v>04</v>
      </c>
      <c r="C111" s="7" t="s">
        <v>1526</v>
      </c>
      <c r="D111" s="7" t="s">
        <v>1680</v>
      </c>
      <c r="E111" s="7" t="s">
        <v>1681</v>
      </c>
      <c r="F111" s="7" t="s">
        <v>1122</v>
      </c>
      <c r="G111" s="78">
        <v>0</v>
      </c>
      <c r="H111" s="8" t="e">
        <f>+VLOOKUP(D111,CAT!$A$2:$G$498,4,0)</f>
        <v>#N/A</v>
      </c>
    </row>
    <row r="112" spans="1:8" x14ac:dyDescent="0.3">
      <c r="A112" s="8" t="str">
        <f t="shared" si="2"/>
        <v>00PZ 22</v>
      </c>
      <c r="B112" s="19" t="str">
        <f t="shared" si="3"/>
        <v>04</v>
      </c>
      <c r="C112" s="7" t="s">
        <v>1526</v>
      </c>
      <c r="D112" s="7" t="s">
        <v>1682</v>
      </c>
      <c r="E112" s="7" t="s">
        <v>1683</v>
      </c>
      <c r="F112" s="7" t="s">
        <v>1139</v>
      </c>
      <c r="G112" s="78">
        <v>0</v>
      </c>
      <c r="H112" s="8" t="e">
        <f>+VLOOKUP(D112,CAT!$A$2:$G$498,4,0)</f>
        <v>#N/A</v>
      </c>
    </row>
    <row r="113" spans="1:8" x14ac:dyDescent="0.3">
      <c r="A113" s="8" t="str">
        <f t="shared" si="2"/>
        <v>00PZ 27</v>
      </c>
      <c r="B113" s="19" t="str">
        <f t="shared" si="3"/>
        <v>04</v>
      </c>
      <c r="C113" s="7" t="s">
        <v>1526</v>
      </c>
      <c r="D113" s="7" t="s">
        <v>1684</v>
      </c>
      <c r="E113" s="7" t="s">
        <v>1685</v>
      </c>
      <c r="F113" s="7" t="s">
        <v>1139</v>
      </c>
      <c r="G113" s="78">
        <v>0</v>
      </c>
      <c r="H113" s="8" t="e">
        <f>+VLOOKUP(D113,CAT!$A$2:$G$498,4,0)</f>
        <v>#N/A</v>
      </c>
    </row>
    <row r="114" spans="1:8" x14ac:dyDescent="0.3">
      <c r="A114" s="8" t="str">
        <f t="shared" si="2"/>
        <v>00PZ 28</v>
      </c>
      <c r="B114" s="19" t="str">
        <f t="shared" si="3"/>
        <v>04</v>
      </c>
      <c r="C114" s="7" t="s">
        <v>1526</v>
      </c>
      <c r="D114" s="7" t="s">
        <v>1686</v>
      </c>
      <c r="E114" s="7" t="s">
        <v>1687</v>
      </c>
      <c r="F114" s="7" t="s">
        <v>1139</v>
      </c>
      <c r="G114" s="78">
        <v>0</v>
      </c>
      <c r="H114" s="8" t="e">
        <f>+VLOOKUP(D114,CAT!$A$2:$G$498,4,0)</f>
        <v>#N/A</v>
      </c>
    </row>
    <row r="115" spans="1:8" x14ac:dyDescent="0.3">
      <c r="A115" s="8" t="str">
        <f t="shared" si="2"/>
        <v>00PZ 31</v>
      </c>
      <c r="B115" s="19" t="str">
        <f t="shared" si="3"/>
        <v>04</v>
      </c>
      <c r="C115" s="7" t="s">
        <v>1526</v>
      </c>
      <c r="D115" s="7" t="s">
        <v>1688</v>
      </c>
      <c r="E115" s="7" t="s">
        <v>1689</v>
      </c>
      <c r="F115" s="7" t="s">
        <v>1139</v>
      </c>
      <c r="G115" s="78">
        <v>0</v>
      </c>
      <c r="H115" s="8" t="e">
        <f>+VLOOKUP(D115,CAT!$A$2:$G$498,4,0)</f>
        <v>#N/A</v>
      </c>
    </row>
    <row r="116" spans="1:8" x14ac:dyDescent="0.3">
      <c r="A116" s="8" t="str">
        <f t="shared" si="2"/>
        <v>00PZ 32</v>
      </c>
      <c r="B116" s="19" t="str">
        <f t="shared" si="3"/>
        <v>04</v>
      </c>
      <c r="C116" s="7" t="s">
        <v>1526</v>
      </c>
      <c r="D116" s="7" t="s">
        <v>1690</v>
      </c>
      <c r="E116" s="7" t="s">
        <v>1691</v>
      </c>
      <c r="F116" s="7" t="s">
        <v>1139</v>
      </c>
      <c r="G116" s="78">
        <v>0</v>
      </c>
      <c r="H116" s="8" t="e">
        <f>+VLOOKUP(D116,CAT!$A$2:$G$498,4,0)</f>
        <v>#N/A</v>
      </c>
    </row>
    <row r="117" spans="1:8" x14ac:dyDescent="0.3">
      <c r="A117" s="8" t="str">
        <f t="shared" si="2"/>
        <v>00PZ 61</v>
      </c>
      <c r="B117" s="19" t="str">
        <f t="shared" si="3"/>
        <v>04</v>
      </c>
      <c r="C117" s="7" t="s">
        <v>1526</v>
      </c>
      <c r="D117" s="7" t="s">
        <v>1692</v>
      </c>
      <c r="E117" s="7" t="s">
        <v>1693</v>
      </c>
      <c r="F117" s="7" t="s">
        <v>1139</v>
      </c>
      <c r="G117" s="78">
        <v>0</v>
      </c>
      <c r="H117" s="8" t="e">
        <f>+VLOOKUP(D117,CAT!$A$2:$G$498,4,0)</f>
        <v>#N/A</v>
      </c>
    </row>
    <row r="118" spans="1:8" x14ac:dyDescent="0.3">
      <c r="A118" s="8" t="str">
        <f t="shared" si="2"/>
        <v>00PZ 62</v>
      </c>
      <c r="B118" s="19" t="str">
        <f t="shared" si="3"/>
        <v>04</v>
      </c>
      <c r="C118" s="7" t="s">
        <v>1526</v>
      </c>
      <c r="D118" s="7" t="s">
        <v>1694</v>
      </c>
      <c r="E118" s="7" t="s">
        <v>1695</v>
      </c>
      <c r="F118" s="7" t="s">
        <v>1139</v>
      </c>
      <c r="G118" s="78">
        <v>0</v>
      </c>
      <c r="H118" s="8" t="e">
        <f>+VLOOKUP(D118,CAT!$A$2:$G$498,4,0)</f>
        <v>#N/A</v>
      </c>
    </row>
    <row r="119" spans="1:8" x14ac:dyDescent="0.3">
      <c r="A119" s="8" t="str">
        <f t="shared" si="2"/>
        <v>00PZ 63</v>
      </c>
      <c r="B119" s="19" t="str">
        <f t="shared" si="3"/>
        <v>04</v>
      </c>
      <c r="C119" s="7" t="s">
        <v>1526</v>
      </c>
      <c r="D119" s="7" t="s">
        <v>1696</v>
      </c>
      <c r="E119" s="7" t="s">
        <v>1697</v>
      </c>
      <c r="F119" s="7" t="s">
        <v>1139</v>
      </c>
      <c r="G119" s="78">
        <v>0</v>
      </c>
      <c r="H119" s="8" t="e">
        <f>+VLOOKUP(D119,CAT!$A$2:$G$498,4,0)</f>
        <v>#N/A</v>
      </c>
    </row>
    <row r="120" spans="1:8" x14ac:dyDescent="0.3">
      <c r="A120" s="8" t="str">
        <f t="shared" si="2"/>
        <v>00PZ 64</v>
      </c>
      <c r="B120" s="19" t="str">
        <f t="shared" si="3"/>
        <v>04</v>
      </c>
      <c r="C120" s="7" t="s">
        <v>1526</v>
      </c>
      <c r="D120" s="7" t="s">
        <v>1698</v>
      </c>
      <c r="E120" s="7" t="s">
        <v>1699</v>
      </c>
      <c r="F120" s="7" t="s">
        <v>1139</v>
      </c>
      <c r="G120" s="78">
        <v>0</v>
      </c>
      <c r="H120" s="8" t="e">
        <f>+VLOOKUP(D120,CAT!$A$2:$G$498,4,0)</f>
        <v>#N/A</v>
      </c>
    </row>
    <row r="121" spans="1:8" x14ac:dyDescent="0.3">
      <c r="A121" s="8" t="str">
        <f t="shared" si="2"/>
        <v>00PZ 65</v>
      </c>
      <c r="B121" s="19" t="str">
        <f t="shared" si="3"/>
        <v>04</v>
      </c>
      <c r="C121" s="7" t="s">
        <v>1526</v>
      </c>
      <c r="D121" s="7" t="s">
        <v>1700</v>
      </c>
      <c r="E121" s="7" t="s">
        <v>1701</v>
      </c>
      <c r="F121" s="7" t="s">
        <v>1139</v>
      </c>
      <c r="G121" s="78">
        <v>0</v>
      </c>
      <c r="H121" s="8" t="e">
        <f>+VLOOKUP(D121,CAT!$A$2:$G$498,4,0)</f>
        <v>#N/A</v>
      </c>
    </row>
    <row r="122" spans="1:8" x14ac:dyDescent="0.3">
      <c r="A122" s="8" t="str">
        <f t="shared" si="2"/>
        <v>00PZ 66</v>
      </c>
      <c r="B122" s="19" t="str">
        <f t="shared" si="3"/>
        <v>04</v>
      </c>
      <c r="C122" s="7" t="s">
        <v>1526</v>
      </c>
      <c r="D122" s="7" t="s">
        <v>1702</v>
      </c>
      <c r="E122" s="7" t="s">
        <v>1703</v>
      </c>
      <c r="F122" s="7" t="s">
        <v>1139</v>
      </c>
      <c r="G122" s="78">
        <v>0</v>
      </c>
      <c r="H122" s="8" t="e">
        <f>+VLOOKUP(D122,CAT!$A$2:$G$498,4,0)</f>
        <v>#N/A</v>
      </c>
    </row>
    <row r="123" spans="1:8" x14ac:dyDescent="0.3">
      <c r="A123" s="8" t="str">
        <f t="shared" si="2"/>
        <v>00RA 21</v>
      </c>
      <c r="B123" s="19" t="str">
        <f t="shared" si="3"/>
        <v>04</v>
      </c>
      <c r="C123" s="7" t="s">
        <v>1526</v>
      </c>
      <c r="D123" s="7" t="s">
        <v>1704</v>
      </c>
      <c r="E123" s="7" t="s">
        <v>1705</v>
      </c>
      <c r="F123" s="7" t="s">
        <v>1139</v>
      </c>
      <c r="G123" s="78">
        <v>0</v>
      </c>
      <c r="H123" s="8" t="e">
        <f>+VLOOKUP(D123,CAT!$A$2:$G$498,4,0)</f>
        <v>#N/A</v>
      </c>
    </row>
    <row r="124" spans="1:8" x14ac:dyDescent="0.3">
      <c r="A124" s="8" t="str">
        <f t="shared" si="2"/>
        <v>00RA 61</v>
      </c>
      <c r="B124" s="19" t="str">
        <f t="shared" si="3"/>
        <v>04</v>
      </c>
      <c r="C124" s="7" t="s">
        <v>1526</v>
      </c>
      <c r="D124" s="7" t="s">
        <v>1706</v>
      </c>
      <c r="E124" s="7" t="s">
        <v>1707</v>
      </c>
      <c r="F124" s="7" t="s">
        <v>1182</v>
      </c>
      <c r="G124" s="78">
        <v>0</v>
      </c>
      <c r="H124" s="8" t="e">
        <f>+VLOOKUP(D124,CAT!$A$2:$G$498,4,0)</f>
        <v>#N/A</v>
      </c>
    </row>
    <row r="125" spans="1:8" x14ac:dyDescent="0.3">
      <c r="A125" s="8" t="str">
        <f t="shared" si="2"/>
        <v>00SIPZ 61</v>
      </c>
      <c r="B125" s="19" t="str">
        <f t="shared" si="3"/>
        <v>04</v>
      </c>
      <c r="C125" s="7" t="s">
        <v>1526</v>
      </c>
      <c r="D125" s="7" t="s">
        <v>1708</v>
      </c>
      <c r="E125" s="7" t="s">
        <v>1709</v>
      </c>
      <c r="F125" s="7" t="s">
        <v>1139</v>
      </c>
      <c r="G125" s="78">
        <v>0</v>
      </c>
      <c r="H125" s="8" t="e">
        <f>+VLOOKUP(D125,CAT!$A$2:$G$498,4,0)</f>
        <v>#N/A</v>
      </c>
    </row>
    <row r="126" spans="1:8" x14ac:dyDescent="0.3">
      <c r="A126" s="8" t="str">
        <f t="shared" si="2"/>
        <v>00SIPZ 64</v>
      </c>
      <c r="B126" s="19" t="str">
        <f t="shared" si="3"/>
        <v>04</v>
      </c>
      <c r="C126" s="7" t="s">
        <v>1526</v>
      </c>
      <c r="D126" s="7" t="s">
        <v>1710</v>
      </c>
      <c r="E126" s="7" t="s">
        <v>1711</v>
      </c>
      <c r="F126" s="7" t="s">
        <v>1139</v>
      </c>
      <c r="G126" s="78">
        <v>0</v>
      </c>
      <c r="H126" s="8" t="e">
        <f>+VLOOKUP(D126,CAT!$A$2:$G$498,4,0)</f>
        <v>#N/A</v>
      </c>
    </row>
    <row r="127" spans="1:8" x14ac:dyDescent="0.3">
      <c r="A127" s="8" t="str">
        <f t="shared" si="2"/>
        <v>00SIPZ 69</v>
      </c>
      <c r="B127" s="19" t="str">
        <f t="shared" si="3"/>
        <v>04</v>
      </c>
      <c r="C127" s="7" t="s">
        <v>1526</v>
      </c>
      <c r="D127" s="7" t="s">
        <v>1712</v>
      </c>
      <c r="E127" s="7" t="s">
        <v>1713</v>
      </c>
      <c r="F127" s="7" t="s">
        <v>1139</v>
      </c>
      <c r="G127" s="78">
        <v>0</v>
      </c>
      <c r="H127" s="8" t="e">
        <f>+VLOOKUP(D127,CAT!$A$2:$G$498,4,0)</f>
        <v>#N/A</v>
      </c>
    </row>
    <row r="128" spans="1:8" x14ac:dyDescent="0.3">
      <c r="A128" s="8" t="str">
        <f t="shared" si="2"/>
        <v>00SIPZ 70</v>
      </c>
      <c r="B128" s="19" t="str">
        <f t="shared" si="3"/>
        <v>04</v>
      </c>
      <c r="C128" s="7" t="s">
        <v>1526</v>
      </c>
      <c r="D128" s="7" t="s">
        <v>1714</v>
      </c>
      <c r="E128" s="7" t="s">
        <v>1715</v>
      </c>
      <c r="F128" s="7" t="s">
        <v>1139</v>
      </c>
      <c r="G128" s="78">
        <v>0</v>
      </c>
      <c r="H128" s="8" t="e">
        <f>+VLOOKUP(D128,CAT!$A$2:$G$498,4,0)</f>
        <v>#N/A</v>
      </c>
    </row>
    <row r="129" spans="1:8" x14ac:dyDescent="0.3">
      <c r="A129" s="8" t="str">
        <f t="shared" si="2"/>
        <v>00SP 21</v>
      </c>
      <c r="B129" s="19" t="str">
        <f t="shared" si="3"/>
        <v>04</v>
      </c>
      <c r="C129" s="7" t="s">
        <v>1526</v>
      </c>
      <c r="D129" s="7" t="s">
        <v>1716</v>
      </c>
      <c r="E129" s="7" t="s">
        <v>1717</v>
      </c>
      <c r="F129" s="7" t="s">
        <v>1139</v>
      </c>
      <c r="G129" s="78">
        <v>0</v>
      </c>
      <c r="H129" s="8" t="e">
        <f>+VLOOKUP(D129,CAT!$A$2:$G$498,4,0)</f>
        <v>#N/A</v>
      </c>
    </row>
    <row r="130" spans="1:8" x14ac:dyDescent="0.3">
      <c r="A130" s="8" t="str">
        <f t="shared" si="2"/>
        <v>00SWMS51</v>
      </c>
      <c r="B130" s="19" t="str">
        <f t="shared" si="3"/>
        <v>04</v>
      </c>
      <c r="C130" s="7" t="s">
        <v>1526</v>
      </c>
      <c r="D130" s="7" t="s">
        <v>1178</v>
      </c>
      <c r="E130" s="7" t="s">
        <v>1392</v>
      </c>
      <c r="F130" s="7" t="s">
        <v>1139</v>
      </c>
      <c r="G130" s="78">
        <v>171</v>
      </c>
      <c r="H130" s="8" t="e">
        <f>+VLOOKUP(D130,CAT!$A$2:$G$498,4,0)</f>
        <v>#N/A</v>
      </c>
    </row>
    <row r="131" spans="1:8" x14ac:dyDescent="0.3">
      <c r="A131" s="8" t="str">
        <f t="shared" si="2"/>
        <v>00TO 23</v>
      </c>
      <c r="B131" s="19" t="str">
        <f t="shared" si="3"/>
        <v>04</v>
      </c>
      <c r="C131" s="7" t="s">
        <v>1526</v>
      </c>
      <c r="D131" s="7" t="s">
        <v>1718</v>
      </c>
      <c r="E131" s="7" t="s">
        <v>1719</v>
      </c>
      <c r="F131" s="7" t="s">
        <v>1139</v>
      </c>
      <c r="G131" s="78">
        <v>0</v>
      </c>
      <c r="H131" s="8" t="e">
        <f>+VLOOKUP(D131,CAT!$A$2:$G$498,4,0)</f>
        <v>#N/A</v>
      </c>
    </row>
    <row r="132" spans="1:8" x14ac:dyDescent="0.3">
      <c r="A132" s="8" t="str">
        <f t="shared" si="2"/>
        <v>00VEPZ 61</v>
      </c>
      <c r="B132" s="19" t="str">
        <f t="shared" si="3"/>
        <v>04</v>
      </c>
      <c r="C132" s="7" t="s">
        <v>1526</v>
      </c>
      <c r="D132" s="7" t="s">
        <v>1720</v>
      </c>
      <c r="E132" s="7" t="s">
        <v>1721</v>
      </c>
      <c r="F132" s="7" t="s">
        <v>1139</v>
      </c>
      <c r="G132" s="78">
        <v>0</v>
      </c>
      <c r="H132" s="8" t="e">
        <f>+VLOOKUP(D132,CAT!$A$2:$G$498,4,0)</f>
        <v>#N/A</v>
      </c>
    </row>
    <row r="133" spans="1:8" x14ac:dyDescent="0.3">
      <c r="A133" s="8" t="str">
        <f t="shared" si="2"/>
        <v>00VEPZ 62</v>
      </c>
      <c r="B133" s="19" t="str">
        <f t="shared" si="3"/>
        <v>04</v>
      </c>
      <c r="C133" s="7" t="s">
        <v>1526</v>
      </c>
      <c r="D133" s="7" t="s">
        <v>1722</v>
      </c>
      <c r="E133" s="7" t="s">
        <v>1723</v>
      </c>
      <c r="F133" s="7" t="s">
        <v>1139</v>
      </c>
      <c r="G133" s="78">
        <v>0</v>
      </c>
      <c r="H133" s="8" t="e">
        <f>+VLOOKUP(D133,CAT!$A$2:$G$498,4,0)</f>
        <v>#N/A</v>
      </c>
    </row>
    <row r="134" spans="1:8" x14ac:dyDescent="0.3">
      <c r="A134" s="8" t="str">
        <f t="shared" ref="A134:A174" si="4">+C134&amp;D134</f>
        <v>02BFPZ 11</v>
      </c>
      <c r="B134" s="19" t="str">
        <f t="shared" ref="B134:B174" si="5">+IF(C134="05","01",IF(C134="02","02",IF(C134="57","03","04")))</f>
        <v>02</v>
      </c>
      <c r="C134" s="7" t="s">
        <v>1724</v>
      </c>
      <c r="D134" s="7" t="s">
        <v>1725</v>
      </c>
      <c r="E134" s="7" t="s">
        <v>1726</v>
      </c>
      <c r="F134" s="7" t="s">
        <v>1139</v>
      </c>
      <c r="G134" s="78">
        <v>0</v>
      </c>
      <c r="H134" s="8" t="e">
        <f>+VLOOKUP(D134,CAT!$A$2:$G$498,4,0)</f>
        <v>#N/A</v>
      </c>
    </row>
    <row r="135" spans="1:8" x14ac:dyDescent="0.3">
      <c r="A135" s="8" t="str">
        <f t="shared" si="4"/>
        <v>02BFPZ 22</v>
      </c>
      <c r="B135" s="19" t="str">
        <f t="shared" si="5"/>
        <v>02</v>
      </c>
      <c r="C135" s="7" t="s">
        <v>1724</v>
      </c>
      <c r="D135" s="7" t="s">
        <v>1727</v>
      </c>
      <c r="E135" s="7" t="s">
        <v>1728</v>
      </c>
      <c r="F135" s="7" t="s">
        <v>1139</v>
      </c>
      <c r="G135" s="78">
        <v>0</v>
      </c>
      <c r="H135" s="8" t="e">
        <f>+VLOOKUP(D135,CAT!$A$2:$G$498,4,0)</f>
        <v>#N/A</v>
      </c>
    </row>
    <row r="136" spans="1:8" x14ac:dyDescent="0.3">
      <c r="A136" s="8" t="str">
        <f t="shared" si="4"/>
        <v>02BFPZ 28</v>
      </c>
      <c r="B136" s="19" t="str">
        <f t="shared" si="5"/>
        <v>02</v>
      </c>
      <c r="C136" s="7" t="s">
        <v>1724</v>
      </c>
      <c r="D136" s="7" t="s">
        <v>1729</v>
      </c>
      <c r="E136" s="7" t="s">
        <v>1730</v>
      </c>
      <c r="F136" s="7" t="s">
        <v>1139</v>
      </c>
      <c r="G136" s="78">
        <v>0</v>
      </c>
      <c r="H136" s="8" t="e">
        <f>+VLOOKUP(D136,CAT!$A$2:$G$498,4,0)</f>
        <v>#N/A</v>
      </c>
    </row>
    <row r="137" spans="1:8" x14ac:dyDescent="0.3">
      <c r="A137" s="8" t="str">
        <f t="shared" si="4"/>
        <v>02BU 61</v>
      </c>
      <c r="B137" s="19" t="str">
        <f t="shared" si="5"/>
        <v>02</v>
      </c>
      <c r="C137" s="7" t="s">
        <v>1724</v>
      </c>
      <c r="D137" s="7" t="s">
        <v>1533</v>
      </c>
      <c r="E137" s="7" t="s">
        <v>1534</v>
      </c>
      <c r="F137" s="7" t="s">
        <v>1139</v>
      </c>
      <c r="G137" s="78">
        <v>0</v>
      </c>
      <c r="H137" s="8" t="e">
        <f>+VLOOKUP(D137,CAT!$A$2:$G$498,4,0)</f>
        <v>#N/A</v>
      </c>
    </row>
    <row r="138" spans="1:8" x14ac:dyDescent="0.3">
      <c r="A138" s="8" t="str">
        <f t="shared" si="4"/>
        <v>02CH 61</v>
      </c>
      <c r="B138" s="19" t="str">
        <f t="shared" si="5"/>
        <v>02</v>
      </c>
      <c r="C138" s="7" t="s">
        <v>1724</v>
      </c>
      <c r="D138" s="7" t="s">
        <v>1539</v>
      </c>
      <c r="E138" s="7" t="s">
        <v>1540</v>
      </c>
      <c r="F138" s="7" t="s">
        <v>1139</v>
      </c>
      <c r="G138" s="78">
        <v>0</v>
      </c>
      <c r="H138" s="8" t="e">
        <f>+VLOOKUP(D138,CAT!$A$2:$G$498,4,0)</f>
        <v>#N/A</v>
      </c>
    </row>
    <row r="139" spans="1:8" x14ac:dyDescent="0.3">
      <c r="A139" s="8" t="str">
        <f t="shared" si="4"/>
        <v>02CRMP85</v>
      </c>
      <c r="B139" s="19" t="str">
        <f t="shared" si="5"/>
        <v>02</v>
      </c>
      <c r="C139" s="7" t="s">
        <v>1724</v>
      </c>
      <c r="D139" s="7" t="s">
        <v>1731</v>
      </c>
      <c r="E139" s="7" t="s">
        <v>1732</v>
      </c>
      <c r="F139" s="7" t="s">
        <v>1139</v>
      </c>
      <c r="G139" s="78">
        <v>0</v>
      </c>
      <c r="H139" s="8" t="e">
        <f>+VLOOKUP(D139,CAT!$A$2:$G$498,4,0)</f>
        <v>#N/A</v>
      </c>
    </row>
    <row r="140" spans="1:8" x14ac:dyDescent="0.3">
      <c r="A140" s="8" t="str">
        <f t="shared" si="4"/>
        <v>02CRMP86</v>
      </c>
      <c r="B140" s="19" t="str">
        <f t="shared" si="5"/>
        <v>02</v>
      </c>
      <c r="C140" s="7" t="s">
        <v>1724</v>
      </c>
      <c r="D140" s="7" t="s">
        <v>1733</v>
      </c>
      <c r="E140" s="7" t="s">
        <v>1734</v>
      </c>
      <c r="F140" s="7" t="s">
        <v>1139</v>
      </c>
      <c r="G140" s="78">
        <v>0</v>
      </c>
      <c r="H140" s="8" t="e">
        <f>+VLOOKUP(D140,CAT!$A$2:$G$498,4,0)</f>
        <v>#N/A</v>
      </c>
    </row>
    <row r="141" spans="1:8" x14ac:dyDescent="0.3">
      <c r="A141" s="8" t="str">
        <f t="shared" si="4"/>
        <v>02CZ 61</v>
      </c>
      <c r="B141" s="19" t="str">
        <f t="shared" si="5"/>
        <v>02</v>
      </c>
      <c r="C141" s="7" t="s">
        <v>1724</v>
      </c>
      <c r="D141" s="7" t="s">
        <v>1550</v>
      </c>
      <c r="E141" s="7" t="s">
        <v>1551</v>
      </c>
      <c r="F141" s="7" t="s">
        <v>1139</v>
      </c>
      <c r="G141" s="78">
        <v>0</v>
      </c>
      <c r="H141" s="8" t="e">
        <f>+VLOOKUP(D141,CAT!$A$2:$G$498,4,0)</f>
        <v>#N/A</v>
      </c>
    </row>
    <row r="142" spans="1:8" x14ac:dyDescent="0.3">
      <c r="A142" s="8" t="str">
        <f t="shared" si="4"/>
        <v>02CZ 62</v>
      </c>
      <c r="B142" s="19" t="str">
        <f t="shared" si="5"/>
        <v>02</v>
      </c>
      <c r="C142" s="7" t="s">
        <v>1724</v>
      </c>
      <c r="D142" s="7" t="s">
        <v>1552</v>
      </c>
      <c r="E142" s="7" t="s">
        <v>1553</v>
      </c>
      <c r="F142" s="7" t="s">
        <v>1139</v>
      </c>
      <c r="G142" s="78">
        <v>0</v>
      </c>
      <c r="H142" s="8" t="e">
        <f>+VLOOKUP(D142,CAT!$A$2:$G$498,4,0)</f>
        <v>#N/A</v>
      </c>
    </row>
    <row r="143" spans="1:8" x14ac:dyDescent="0.3">
      <c r="A143" s="8" t="str">
        <f t="shared" si="4"/>
        <v>02EM 11</v>
      </c>
      <c r="B143" s="19" t="str">
        <f t="shared" si="5"/>
        <v>02</v>
      </c>
      <c r="C143" s="7" t="s">
        <v>1724</v>
      </c>
      <c r="D143" s="7" t="s">
        <v>1556</v>
      </c>
      <c r="E143" s="7" t="s">
        <v>1557</v>
      </c>
      <c r="F143" s="7" t="s">
        <v>1139</v>
      </c>
      <c r="G143" s="78">
        <v>0</v>
      </c>
      <c r="H143" s="8" t="e">
        <f>+VLOOKUP(D143,CAT!$A$2:$G$498,4,0)</f>
        <v>#N/A</v>
      </c>
    </row>
    <row r="144" spans="1:8" x14ac:dyDescent="0.3">
      <c r="A144" s="8" t="str">
        <f t="shared" si="4"/>
        <v>02EM 13</v>
      </c>
      <c r="B144" s="19" t="str">
        <f t="shared" si="5"/>
        <v>02</v>
      </c>
      <c r="C144" s="7" t="s">
        <v>1724</v>
      </c>
      <c r="D144" s="7" t="s">
        <v>1735</v>
      </c>
      <c r="E144" s="7" t="s">
        <v>1736</v>
      </c>
      <c r="F144" s="7" t="s">
        <v>1139</v>
      </c>
      <c r="G144" s="78">
        <v>0</v>
      </c>
      <c r="H144" s="8" t="e">
        <f>+VLOOKUP(D144,CAT!$A$2:$G$498,4,0)</f>
        <v>#N/A</v>
      </c>
    </row>
    <row r="145" spans="1:8" x14ac:dyDescent="0.3">
      <c r="A145" s="8" t="str">
        <f t="shared" si="4"/>
        <v>02EM 14</v>
      </c>
      <c r="B145" s="19" t="str">
        <f t="shared" si="5"/>
        <v>02</v>
      </c>
      <c r="C145" s="7" t="s">
        <v>1724</v>
      </c>
      <c r="D145" s="7" t="s">
        <v>1558</v>
      </c>
      <c r="E145" s="7" t="s">
        <v>1559</v>
      </c>
      <c r="F145" s="7" t="s">
        <v>1139</v>
      </c>
      <c r="G145" s="78">
        <v>0</v>
      </c>
      <c r="H145" s="8" t="e">
        <f>+VLOOKUP(D145,CAT!$A$2:$G$498,4,0)</f>
        <v>#N/A</v>
      </c>
    </row>
    <row r="146" spans="1:8" x14ac:dyDescent="0.3">
      <c r="A146" s="8" t="str">
        <f t="shared" si="4"/>
        <v>02EM 16</v>
      </c>
      <c r="B146" s="19" t="str">
        <f t="shared" si="5"/>
        <v>02</v>
      </c>
      <c r="C146" s="7" t="s">
        <v>1724</v>
      </c>
      <c r="D146" s="7" t="s">
        <v>1560</v>
      </c>
      <c r="E146" s="7" t="s">
        <v>1561</v>
      </c>
      <c r="F146" s="7" t="s">
        <v>1139</v>
      </c>
      <c r="G146" s="78">
        <v>0</v>
      </c>
      <c r="H146" s="8" t="e">
        <f>+VLOOKUP(D146,CAT!$A$2:$G$498,4,0)</f>
        <v>#N/A</v>
      </c>
    </row>
    <row r="147" spans="1:8" x14ac:dyDescent="0.3">
      <c r="A147" s="8" t="str">
        <f t="shared" si="4"/>
        <v>02EM 17</v>
      </c>
      <c r="B147" s="19" t="str">
        <f t="shared" si="5"/>
        <v>02</v>
      </c>
      <c r="C147" s="7" t="s">
        <v>1724</v>
      </c>
      <c r="D147" s="7" t="s">
        <v>1737</v>
      </c>
      <c r="E147" s="7" t="s">
        <v>1738</v>
      </c>
      <c r="F147" s="7" t="s">
        <v>1139</v>
      </c>
      <c r="G147" s="78">
        <v>0</v>
      </c>
      <c r="H147" s="8" t="e">
        <f>+VLOOKUP(D147,CAT!$A$2:$G$498,4,0)</f>
        <v>#N/A</v>
      </c>
    </row>
    <row r="148" spans="1:8" x14ac:dyDescent="0.3">
      <c r="A148" s="8" t="str">
        <f t="shared" si="4"/>
        <v>02EM 19</v>
      </c>
      <c r="B148" s="19" t="str">
        <f t="shared" si="5"/>
        <v>02</v>
      </c>
      <c r="C148" s="7" t="s">
        <v>1724</v>
      </c>
      <c r="D148" s="7" t="s">
        <v>1739</v>
      </c>
      <c r="E148" s="7" t="s">
        <v>1740</v>
      </c>
      <c r="F148" s="7" t="s">
        <v>1139</v>
      </c>
      <c r="G148" s="78">
        <v>0</v>
      </c>
      <c r="H148" s="8" t="e">
        <f>+VLOOKUP(D148,CAT!$A$2:$G$498,4,0)</f>
        <v>#N/A</v>
      </c>
    </row>
    <row r="149" spans="1:8" x14ac:dyDescent="0.3">
      <c r="A149" s="8" t="str">
        <f t="shared" si="4"/>
        <v>02EM 31</v>
      </c>
      <c r="B149" s="19" t="str">
        <f t="shared" si="5"/>
        <v>02</v>
      </c>
      <c r="C149" s="7" t="s">
        <v>1724</v>
      </c>
      <c r="D149" s="7" t="s">
        <v>1578</v>
      </c>
      <c r="E149" s="7" t="s">
        <v>1579</v>
      </c>
      <c r="F149" s="7" t="s">
        <v>1139</v>
      </c>
      <c r="G149" s="78">
        <v>0</v>
      </c>
      <c r="H149" s="8" t="e">
        <f>+VLOOKUP(D149,CAT!$A$2:$G$498,4,0)</f>
        <v>#N/A</v>
      </c>
    </row>
    <row r="150" spans="1:8" x14ac:dyDescent="0.3">
      <c r="A150" s="8" t="str">
        <f t="shared" si="4"/>
        <v>02EM 33</v>
      </c>
      <c r="B150" s="19" t="str">
        <f t="shared" si="5"/>
        <v>02</v>
      </c>
      <c r="C150" s="7" t="s">
        <v>1724</v>
      </c>
      <c r="D150" s="7" t="s">
        <v>1580</v>
      </c>
      <c r="E150" s="7" t="s">
        <v>1581</v>
      </c>
      <c r="F150" s="7" t="s">
        <v>1139</v>
      </c>
      <c r="G150" s="78">
        <v>0</v>
      </c>
      <c r="H150" s="8" t="e">
        <f>+VLOOKUP(D150,CAT!$A$2:$G$498,4,0)</f>
        <v>#N/A</v>
      </c>
    </row>
    <row r="151" spans="1:8" x14ac:dyDescent="0.3">
      <c r="A151" s="8" t="str">
        <f t="shared" si="4"/>
        <v>02EM 34</v>
      </c>
      <c r="B151" s="19" t="str">
        <f t="shared" si="5"/>
        <v>02</v>
      </c>
      <c r="C151" s="7" t="s">
        <v>1724</v>
      </c>
      <c r="D151" s="7" t="s">
        <v>1582</v>
      </c>
      <c r="E151" s="7" t="s">
        <v>1583</v>
      </c>
      <c r="F151" s="7" t="s">
        <v>1139</v>
      </c>
      <c r="G151" s="78">
        <v>0</v>
      </c>
      <c r="H151" s="8" t="e">
        <f>+VLOOKUP(D151,CAT!$A$2:$G$498,4,0)</f>
        <v>#N/A</v>
      </c>
    </row>
    <row r="152" spans="1:8" x14ac:dyDescent="0.3">
      <c r="A152" s="8" t="str">
        <f t="shared" si="4"/>
        <v>02EM 61</v>
      </c>
      <c r="B152" s="19" t="str">
        <f t="shared" si="5"/>
        <v>02</v>
      </c>
      <c r="C152" s="7" t="s">
        <v>1724</v>
      </c>
      <c r="D152" s="7" t="s">
        <v>1584</v>
      </c>
      <c r="E152" s="7" t="s">
        <v>1585</v>
      </c>
      <c r="F152" s="7" t="s">
        <v>1139</v>
      </c>
      <c r="G152" s="78">
        <v>0</v>
      </c>
      <c r="H152" s="8" t="e">
        <f>+VLOOKUP(D152,CAT!$A$2:$G$498,4,0)</f>
        <v>#N/A</v>
      </c>
    </row>
    <row r="153" spans="1:8" x14ac:dyDescent="0.3">
      <c r="A153" s="8" t="str">
        <f t="shared" si="4"/>
        <v>02EM 63</v>
      </c>
      <c r="B153" s="19" t="str">
        <f t="shared" si="5"/>
        <v>02</v>
      </c>
      <c r="C153" s="7" t="s">
        <v>1724</v>
      </c>
      <c r="D153" s="7" t="s">
        <v>1588</v>
      </c>
      <c r="E153" s="7" t="s">
        <v>1589</v>
      </c>
      <c r="F153" s="7" t="s">
        <v>1139</v>
      </c>
      <c r="G153" s="78">
        <v>0</v>
      </c>
      <c r="H153" s="8" t="e">
        <f>+VLOOKUP(D153,CAT!$A$2:$G$498,4,0)</f>
        <v>#N/A</v>
      </c>
    </row>
    <row r="154" spans="1:8" x14ac:dyDescent="0.3">
      <c r="A154" s="8" t="str">
        <f t="shared" si="4"/>
        <v>02EM 64</v>
      </c>
      <c r="B154" s="19" t="str">
        <f t="shared" si="5"/>
        <v>02</v>
      </c>
      <c r="C154" s="7" t="s">
        <v>1724</v>
      </c>
      <c r="D154" s="7" t="s">
        <v>1590</v>
      </c>
      <c r="E154" s="7" t="s">
        <v>1591</v>
      </c>
      <c r="F154" s="7" t="s">
        <v>1139</v>
      </c>
      <c r="G154" s="78">
        <v>0</v>
      </c>
      <c r="H154" s="8" t="e">
        <f>+VLOOKUP(D154,CAT!$A$2:$G$498,4,0)</f>
        <v>#N/A</v>
      </c>
    </row>
    <row r="155" spans="1:8" x14ac:dyDescent="0.3">
      <c r="A155" s="8" t="str">
        <f t="shared" si="4"/>
        <v>02JBPZ 62</v>
      </c>
      <c r="B155" s="19" t="str">
        <f t="shared" si="5"/>
        <v>02</v>
      </c>
      <c r="C155" s="7" t="s">
        <v>1724</v>
      </c>
      <c r="D155" s="7" t="s">
        <v>1741</v>
      </c>
      <c r="E155" s="7" t="s">
        <v>1742</v>
      </c>
      <c r="F155" s="7" t="s">
        <v>1139</v>
      </c>
      <c r="G155" s="78">
        <v>0</v>
      </c>
      <c r="H155" s="8" t="e">
        <f>+VLOOKUP(D155,CAT!$A$2:$G$498,4,0)</f>
        <v>#N/A</v>
      </c>
    </row>
    <row r="156" spans="1:8" x14ac:dyDescent="0.3">
      <c r="A156" s="8" t="str">
        <f t="shared" si="4"/>
        <v>02JBPZ 63</v>
      </c>
      <c r="B156" s="19" t="str">
        <f t="shared" si="5"/>
        <v>02</v>
      </c>
      <c r="C156" s="7" t="s">
        <v>1724</v>
      </c>
      <c r="D156" s="7" t="s">
        <v>1743</v>
      </c>
      <c r="E156" s="7" t="s">
        <v>1744</v>
      </c>
      <c r="F156" s="7" t="s">
        <v>1139</v>
      </c>
      <c r="G156" s="78">
        <v>0</v>
      </c>
      <c r="H156" s="8" t="e">
        <f>+VLOOKUP(D156,CAT!$A$2:$G$498,4,0)</f>
        <v>#N/A</v>
      </c>
    </row>
    <row r="157" spans="1:8" x14ac:dyDescent="0.3">
      <c r="A157" s="8" t="str">
        <f t="shared" si="4"/>
        <v>02JBPZ 69</v>
      </c>
      <c r="B157" s="19" t="str">
        <f t="shared" si="5"/>
        <v>02</v>
      </c>
      <c r="C157" s="7" t="s">
        <v>1724</v>
      </c>
      <c r="D157" s="7" t="s">
        <v>1745</v>
      </c>
      <c r="E157" s="7" t="s">
        <v>1746</v>
      </c>
      <c r="F157" s="7" t="s">
        <v>1139</v>
      </c>
      <c r="G157" s="78">
        <v>0</v>
      </c>
      <c r="H157" s="8" t="e">
        <f>+VLOOKUP(D157,CAT!$A$2:$G$498,4,0)</f>
        <v>#N/A</v>
      </c>
    </row>
    <row r="158" spans="1:8" x14ac:dyDescent="0.3">
      <c r="A158" s="8" t="str">
        <f t="shared" si="4"/>
        <v>02JC 61</v>
      </c>
      <c r="B158" s="19" t="str">
        <f t="shared" si="5"/>
        <v>02</v>
      </c>
      <c r="C158" s="7" t="s">
        <v>1724</v>
      </c>
      <c r="D158" s="7" t="s">
        <v>1599</v>
      </c>
      <c r="E158" s="7" t="s">
        <v>1600</v>
      </c>
      <c r="F158" s="7" t="s">
        <v>1139</v>
      </c>
      <c r="G158" s="78">
        <v>0</v>
      </c>
      <c r="H158" s="8" t="e">
        <f>+VLOOKUP(D158,CAT!$A$2:$G$498,4,0)</f>
        <v>#N/A</v>
      </c>
    </row>
    <row r="159" spans="1:8" x14ac:dyDescent="0.3">
      <c r="A159" s="8" t="str">
        <f t="shared" si="4"/>
        <v>02JC 62</v>
      </c>
      <c r="B159" s="19" t="str">
        <f t="shared" si="5"/>
        <v>02</v>
      </c>
      <c r="C159" s="7" t="s">
        <v>1724</v>
      </c>
      <c r="D159" s="7" t="s">
        <v>1601</v>
      </c>
      <c r="E159" s="7" t="s">
        <v>1602</v>
      </c>
      <c r="F159" s="7" t="s">
        <v>1139</v>
      </c>
      <c r="G159" s="78">
        <v>0</v>
      </c>
      <c r="H159" s="8" t="e">
        <f>+VLOOKUP(D159,CAT!$A$2:$G$498,4,0)</f>
        <v>#N/A</v>
      </c>
    </row>
    <row r="160" spans="1:8" x14ac:dyDescent="0.3">
      <c r="A160" s="8" t="str">
        <f t="shared" si="4"/>
        <v>02JC 63</v>
      </c>
      <c r="B160" s="19" t="str">
        <f t="shared" si="5"/>
        <v>02</v>
      </c>
      <c r="C160" s="7" t="s">
        <v>1724</v>
      </c>
      <c r="D160" s="7" t="s">
        <v>1603</v>
      </c>
      <c r="E160" s="7" t="s">
        <v>1604</v>
      </c>
      <c r="F160" s="7" t="s">
        <v>1139</v>
      </c>
      <c r="G160" s="78">
        <v>0</v>
      </c>
      <c r="H160" s="8" t="e">
        <f>+VLOOKUP(D160,CAT!$A$2:$G$498,4,0)</f>
        <v>#N/A</v>
      </c>
    </row>
    <row r="161" spans="1:8" x14ac:dyDescent="0.3">
      <c r="A161" s="8" t="str">
        <f t="shared" si="4"/>
        <v>02LABU 62</v>
      </c>
      <c r="B161" s="19" t="str">
        <f t="shared" si="5"/>
        <v>02</v>
      </c>
      <c r="C161" s="7" t="s">
        <v>1724</v>
      </c>
      <c r="D161" s="7" t="s">
        <v>1605</v>
      </c>
      <c r="E161" s="7" t="s">
        <v>1606</v>
      </c>
      <c r="F161" s="7" t="s">
        <v>1139</v>
      </c>
      <c r="G161" s="78">
        <v>0</v>
      </c>
      <c r="H161" s="8" t="e">
        <f>+VLOOKUP(D161,CAT!$A$2:$G$498,4,0)</f>
        <v>#N/A</v>
      </c>
    </row>
    <row r="162" spans="1:8" x14ac:dyDescent="0.3">
      <c r="A162" s="8" t="str">
        <f t="shared" si="4"/>
        <v>02LABU 63</v>
      </c>
      <c r="B162" s="19" t="str">
        <f t="shared" si="5"/>
        <v>02</v>
      </c>
      <c r="C162" s="7" t="s">
        <v>1724</v>
      </c>
      <c r="D162" s="7" t="s">
        <v>1607</v>
      </c>
      <c r="E162" s="7" t="s">
        <v>1608</v>
      </c>
      <c r="F162" s="7" t="s">
        <v>1139</v>
      </c>
      <c r="G162" s="78">
        <v>0</v>
      </c>
      <c r="H162" s="8" t="e">
        <f>+VLOOKUP(D162,CAT!$A$2:$G$498,4,0)</f>
        <v>#N/A</v>
      </c>
    </row>
    <row r="163" spans="1:8" x14ac:dyDescent="0.3">
      <c r="A163" s="8" t="str">
        <f t="shared" si="4"/>
        <v>02LABU 64</v>
      </c>
      <c r="B163" s="19" t="str">
        <f t="shared" si="5"/>
        <v>02</v>
      </c>
      <c r="C163" s="7" t="s">
        <v>1724</v>
      </c>
      <c r="D163" s="7" t="s">
        <v>1609</v>
      </c>
      <c r="E163" s="7" t="s">
        <v>1610</v>
      </c>
      <c r="F163" s="7" t="s">
        <v>1139</v>
      </c>
      <c r="G163" s="78">
        <v>0</v>
      </c>
      <c r="H163" s="8" t="e">
        <f>+VLOOKUP(D163,CAT!$A$2:$G$498,4,0)</f>
        <v>#N/A</v>
      </c>
    </row>
    <row r="164" spans="1:8" x14ac:dyDescent="0.3">
      <c r="A164" s="8" t="str">
        <f t="shared" si="4"/>
        <v>02LABU 65</v>
      </c>
      <c r="B164" s="19" t="str">
        <f t="shared" si="5"/>
        <v>02</v>
      </c>
      <c r="C164" s="7" t="s">
        <v>1724</v>
      </c>
      <c r="D164" s="7" t="s">
        <v>1611</v>
      </c>
      <c r="E164" s="7" t="s">
        <v>1612</v>
      </c>
      <c r="F164" s="7" t="s">
        <v>1139</v>
      </c>
      <c r="G164" s="78">
        <v>0</v>
      </c>
      <c r="H164" s="8" t="e">
        <f>+VLOOKUP(D164,CAT!$A$2:$G$498,4,0)</f>
        <v>#N/A</v>
      </c>
    </row>
    <row r="165" spans="1:8" x14ac:dyDescent="0.3">
      <c r="A165" s="8" t="str">
        <f t="shared" si="4"/>
        <v>02LAPZ 61</v>
      </c>
      <c r="B165" s="19" t="str">
        <f t="shared" si="5"/>
        <v>02</v>
      </c>
      <c r="C165" s="7" t="s">
        <v>1724</v>
      </c>
      <c r="D165" s="7" t="s">
        <v>1613</v>
      </c>
      <c r="E165" s="7" t="s">
        <v>1614</v>
      </c>
      <c r="F165" s="7" t="s">
        <v>1139</v>
      </c>
      <c r="G165" s="78">
        <v>0</v>
      </c>
      <c r="H165" s="8" t="e">
        <f>+VLOOKUP(D165,CAT!$A$2:$G$498,4,0)</f>
        <v>#N/A</v>
      </c>
    </row>
    <row r="166" spans="1:8" x14ac:dyDescent="0.3">
      <c r="A166" s="8" t="str">
        <f t="shared" si="4"/>
        <v>02LAPZ 62</v>
      </c>
      <c r="B166" s="19" t="str">
        <f t="shared" si="5"/>
        <v>02</v>
      </c>
      <c r="C166" s="7" t="s">
        <v>1724</v>
      </c>
      <c r="D166" s="7" t="s">
        <v>1615</v>
      </c>
      <c r="E166" s="7" t="s">
        <v>1616</v>
      </c>
      <c r="F166" s="7" t="s">
        <v>1139</v>
      </c>
      <c r="G166" s="78">
        <v>0</v>
      </c>
      <c r="H166" s="8" t="e">
        <f>+VLOOKUP(D166,CAT!$A$2:$G$498,4,0)</f>
        <v>#N/A</v>
      </c>
    </row>
    <row r="167" spans="1:8" x14ac:dyDescent="0.3">
      <c r="A167" s="8" t="str">
        <f t="shared" si="4"/>
        <v>02LAPZ 63</v>
      </c>
      <c r="B167" s="19" t="str">
        <f t="shared" si="5"/>
        <v>02</v>
      </c>
      <c r="C167" s="7" t="s">
        <v>1724</v>
      </c>
      <c r="D167" s="7" t="s">
        <v>1617</v>
      </c>
      <c r="E167" s="7" t="s">
        <v>1618</v>
      </c>
      <c r="F167" s="7" t="s">
        <v>1139</v>
      </c>
      <c r="G167" s="78">
        <v>0</v>
      </c>
      <c r="H167" s="8" t="e">
        <f>+VLOOKUP(D167,CAT!$A$2:$G$498,4,0)</f>
        <v>#N/A</v>
      </c>
    </row>
    <row r="168" spans="1:8" x14ac:dyDescent="0.3">
      <c r="A168" s="8" t="str">
        <f t="shared" si="4"/>
        <v>02LAPZ 64</v>
      </c>
      <c r="B168" s="19" t="str">
        <f t="shared" si="5"/>
        <v>02</v>
      </c>
      <c r="C168" s="7" t="s">
        <v>1724</v>
      </c>
      <c r="D168" s="7" t="s">
        <v>1619</v>
      </c>
      <c r="E168" s="7" t="s">
        <v>1620</v>
      </c>
      <c r="F168" s="7" t="s">
        <v>1139</v>
      </c>
      <c r="G168" s="78">
        <v>0</v>
      </c>
      <c r="H168" s="8" t="e">
        <f>+VLOOKUP(D168,CAT!$A$2:$G$498,4,0)</f>
        <v>#N/A</v>
      </c>
    </row>
    <row r="169" spans="1:8" x14ac:dyDescent="0.3">
      <c r="A169" s="8" t="str">
        <f t="shared" si="4"/>
        <v>02MFMS 87</v>
      </c>
      <c r="B169" s="19" t="str">
        <f t="shared" si="5"/>
        <v>02</v>
      </c>
      <c r="C169" s="7" t="s">
        <v>1724</v>
      </c>
      <c r="D169" s="7" t="s">
        <v>1747</v>
      </c>
      <c r="E169" s="7" t="s">
        <v>1748</v>
      </c>
      <c r="F169" s="7" t="s">
        <v>1139</v>
      </c>
      <c r="G169" s="78">
        <v>0</v>
      </c>
      <c r="H169" s="8" t="e">
        <f>+VLOOKUP(D169,CAT!$A$2:$G$498,4,0)</f>
        <v>#N/A</v>
      </c>
    </row>
    <row r="170" spans="1:8" x14ac:dyDescent="0.3">
      <c r="A170" s="8" t="str">
        <f t="shared" si="4"/>
        <v>02MS 63</v>
      </c>
      <c r="B170" s="19" t="str">
        <f t="shared" si="5"/>
        <v>02</v>
      </c>
      <c r="C170" s="7" t="s">
        <v>1724</v>
      </c>
      <c r="D170" s="7" t="s">
        <v>1646</v>
      </c>
      <c r="E170" s="7" t="s">
        <v>1647</v>
      </c>
      <c r="F170" s="7" t="s">
        <v>1139</v>
      </c>
      <c r="G170" s="78">
        <v>0</v>
      </c>
      <c r="H170" s="8" t="e">
        <f>+VLOOKUP(D170,CAT!$A$2:$G$498,4,0)</f>
        <v>#N/A</v>
      </c>
    </row>
    <row r="171" spans="1:8" x14ac:dyDescent="0.3">
      <c r="A171" s="8" t="str">
        <f t="shared" si="4"/>
        <v>02MS 71</v>
      </c>
      <c r="B171" s="19" t="str">
        <f t="shared" si="5"/>
        <v>02</v>
      </c>
      <c r="C171" s="7" t="s">
        <v>1724</v>
      </c>
      <c r="D171" s="7" t="s">
        <v>1648</v>
      </c>
      <c r="E171" s="7" t="s">
        <v>1649</v>
      </c>
      <c r="F171" s="7" t="s">
        <v>1139</v>
      </c>
      <c r="G171" s="78">
        <v>0</v>
      </c>
      <c r="H171" s="8" t="e">
        <f>+VLOOKUP(D171,CAT!$A$2:$G$498,4,0)</f>
        <v>#N/A</v>
      </c>
    </row>
    <row r="172" spans="1:8" x14ac:dyDescent="0.3">
      <c r="A172" s="8" t="str">
        <f t="shared" si="4"/>
        <v>02MS 72</v>
      </c>
      <c r="B172" s="19" t="str">
        <f t="shared" si="5"/>
        <v>02</v>
      </c>
      <c r="C172" s="7" t="s">
        <v>1724</v>
      </c>
      <c r="D172" s="7" t="s">
        <v>1650</v>
      </c>
      <c r="E172" s="7" t="s">
        <v>1651</v>
      </c>
      <c r="F172" s="7" t="s">
        <v>1139</v>
      </c>
      <c r="G172" s="78">
        <v>0</v>
      </c>
      <c r="H172" s="8" t="e">
        <f>+VLOOKUP(D172,CAT!$A$2:$G$498,4,0)</f>
        <v>#N/A</v>
      </c>
    </row>
    <row r="173" spans="1:8" x14ac:dyDescent="0.3">
      <c r="A173" s="8" t="str">
        <f t="shared" si="4"/>
        <v>02MXPZ 61</v>
      </c>
      <c r="B173" s="19" t="str">
        <f t="shared" si="5"/>
        <v>02</v>
      </c>
      <c r="C173" s="7" t="s">
        <v>1724</v>
      </c>
      <c r="D173" s="7" t="s">
        <v>1654</v>
      </c>
      <c r="E173" s="7" t="s">
        <v>1655</v>
      </c>
      <c r="F173" s="7" t="s">
        <v>1139</v>
      </c>
      <c r="G173" s="78">
        <v>0</v>
      </c>
      <c r="H173" s="8" t="e">
        <f>+VLOOKUP(D173,CAT!$A$2:$G$498,4,0)</f>
        <v>#N/A</v>
      </c>
    </row>
    <row r="174" spans="1:8" x14ac:dyDescent="0.3">
      <c r="A174" s="8" t="str">
        <f t="shared" si="4"/>
        <v>02PN 61</v>
      </c>
      <c r="B174" s="19" t="str">
        <f t="shared" si="5"/>
        <v>02</v>
      </c>
      <c r="C174" s="7" t="s">
        <v>1724</v>
      </c>
      <c r="D174" s="7" t="s">
        <v>1666</v>
      </c>
      <c r="E174" s="7" t="s">
        <v>1667</v>
      </c>
      <c r="F174" s="7" t="s">
        <v>1139</v>
      </c>
      <c r="G174" s="78">
        <v>0</v>
      </c>
      <c r="H174" s="8" t="e">
        <f>+VLOOKUP(D174,CAT!$A$2:$G$498,4,0)</f>
        <v>#N/A</v>
      </c>
    </row>
    <row r="175" spans="1:8" x14ac:dyDescent="0.3">
      <c r="A175" s="8" t="str">
        <f>+C175&amp;D175</f>
        <v>02PN 62</v>
      </c>
      <c r="B175" s="19" t="str">
        <f>+IF(C175="05","01",IF(C175="02","02",IF(C175="57","03","04")))</f>
        <v>02</v>
      </c>
      <c r="C175" s="7" t="s">
        <v>1724</v>
      </c>
      <c r="D175" s="7" t="s">
        <v>1668</v>
      </c>
      <c r="E175" s="7" t="s">
        <v>1669</v>
      </c>
      <c r="F175" s="7" t="s">
        <v>1139</v>
      </c>
      <c r="G175" s="78">
        <v>0</v>
      </c>
      <c r="H175" s="8"/>
    </row>
    <row r="176" spans="1:8" x14ac:dyDescent="0.3">
      <c r="A176" s="8" t="str">
        <f t="shared" ref="A176:A200" si="6">+C176&amp;D176</f>
        <v>02PN 63</v>
      </c>
      <c r="B176" s="19" t="str">
        <f t="shared" ref="B176:B200" si="7">+IF(C176="05","01",IF(C176="02","02",IF(C176="57","03","04")))</f>
        <v>02</v>
      </c>
      <c r="C176" s="7" t="s">
        <v>1724</v>
      </c>
      <c r="D176" s="7" t="s">
        <v>1446</v>
      </c>
      <c r="E176" s="7" t="s">
        <v>1447</v>
      </c>
      <c r="F176" s="7" t="s">
        <v>1139</v>
      </c>
      <c r="G176" s="78">
        <v>0</v>
      </c>
      <c r="H176" s="8" t="e">
        <f>+VLOOKUP(D176,CAT!$A$2:$G$498,4,0)</f>
        <v>#N/A</v>
      </c>
    </row>
    <row r="177" spans="1:8" x14ac:dyDescent="0.3">
      <c r="A177" s="8" t="str">
        <f t="shared" si="6"/>
        <v>02PP 65</v>
      </c>
      <c r="B177" s="19" t="str">
        <f t="shared" si="7"/>
        <v>02</v>
      </c>
      <c r="C177" s="7" t="s">
        <v>1724</v>
      </c>
      <c r="D177" s="7" t="s">
        <v>1670</v>
      </c>
      <c r="E177" s="7" t="s">
        <v>1671</v>
      </c>
      <c r="F177" s="7" t="s">
        <v>1139</v>
      </c>
      <c r="G177" s="78">
        <v>0</v>
      </c>
      <c r="H177" s="8" t="e">
        <f>+VLOOKUP(D177,CAT!$A$2:$G$498,4,0)</f>
        <v>#N/A</v>
      </c>
    </row>
    <row r="178" spans="1:8" x14ac:dyDescent="0.3">
      <c r="A178" s="8" t="str">
        <f t="shared" si="6"/>
        <v>02PP 66</v>
      </c>
      <c r="B178" s="19" t="str">
        <f t="shared" si="7"/>
        <v>02</v>
      </c>
      <c r="C178" s="7" t="s">
        <v>1724</v>
      </c>
      <c r="D178" s="7" t="s">
        <v>1672</v>
      </c>
      <c r="E178" s="7" t="s">
        <v>1673</v>
      </c>
      <c r="F178" s="7" t="s">
        <v>1139</v>
      </c>
      <c r="G178" s="78">
        <v>0</v>
      </c>
      <c r="H178" s="8" t="e">
        <f>+VLOOKUP(D178,CAT!$A$2:$G$498,4,0)</f>
        <v>#N/A</v>
      </c>
    </row>
    <row r="179" spans="1:8" x14ac:dyDescent="0.3">
      <c r="A179" s="8" t="str">
        <f t="shared" si="6"/>
        <v>02PZ 11</v>
      </c>
      <c r="B179" s="19" t="str">
        <f t="shared" si="7"/>
        <v>02</v>
      </c>
      <c r="C179" s="7" t="s">
        <v>1724</v>
      </c>
      <c r="D179" s="7" t="s">
        <v>1678</v>
      </c>
      <c r="E179" s="7" t="s">
        <v>1679</v>
      </c>
      <c r="F179" s="7" t="s">
        <v>1139</v>
      </c>
      <c r="G179" s="78">
        <v>0</v>
      </c>
      <c r="H179" s="8" t="e">
        <f>+VLOOKUP(D179,CAT!$A$2:$G$498,4,0)</f>
        <v>#N/A</v>
      </c>
    </row>
    <row r="180" spans="1:8" x14ac:dyDescent="0.3">
      <c r="A180" s="8" t="str">
        <f t="shared" si="6"/>
        <v>02PZ 21</v>
      </c>
      <c r="B180" s="19" t="str">
        <f t="shared" si="7"/>
        <v>02</v>
      </c>
      <c r="C180" s="7" t="s">
        <v>1724</v>
      </c>
      <c r="D180" s="7" t="s">
        <v>1680</v>
      </c>
      <c r="E180" s="7" t="s">
        <v>1681</v>
      </c>
      <c r="F180" s="7" t="s">
        <v>1122</v>
      </c>
      <c r="G180" s="78">
        <v>0</v>
      </c>
      <c r="H180" s="8" t="e">
        <f>+VLOOKUP(D180,CAT!$A$2:$G$498,4,0)</f>
        <v>#N/A</v>
      </c>
    </row>
    <row r="181" spans="1:8" x14ac:dyDescent="0.3">
      <c r="A181" s="8" t="str">
        <f t="shared" si="6"/>
        <v>02PZ 22</v>
      </c>
      <c r="B181" s="19" t="str">
        <f t="shared" si="7"/>
        <v>02</v>
      </c>
      <c r="C181" s="7" t="s">
        <v>1724</v>
      </c>
      <c r="D181" s="7" t="s">
        <v>1682</v>
      </c>
      <c r="E181" s="7" t="s">
        <v>1683</v>
      </c>
      <c r="F181" s="7" t="s">
        <v>1139</v>
      </c>
      <c r="G181" s="78">
        <v>0</v>
      </c>
      <c r="H181" s="8" t="e">
        <f>+VLOOKUP(D181,CAT!$A$2:$G$498,4,0)</f>
        <v>#N/A</v>
      </c>
    </row>
    <row r="182" spans="1:8" x14ac:dyDescent="0.3">
      <c r="A182" s="8" t="str">
        <f t="shared" si="6"/>
        <v>02PZ 25</v>
      </c>
      <c r="B182" s="19" t="str">
        <f t="shared" si="7"/>
        <v>02</v>
      </c>
      <c r="C182" s="7" t="s">
        <v>1724</v>
      </c>
      <c r="D182" s="7" t="s">
        <v>1749</v>
      </c>
      <c r="E182" s="7" t="s">
        <v>1750</v>
      </c>
      <c r="F182" s="7" t="s">
        <v>1139</v>
      </c>
      <c r="G182" s="78">
        <v>0</v>
      </c>
      <c r="H182" s="8" t="e">
        <f>+VLOOKUP(D182,CAT!$A$2:$G$498,4,0)</f>
        <v>#N/A</v>
      </c>
    </row>
    <row r="183" spans="1:8" x14ac:dyDescent="0.3">
      <c r="A183" s="8" t="str">
        <f t="shared" si="6"/>
        <v>02PZ 27</v>
      </c>
      <c r="B183" s="19" t="str">
        <f t="shared" si="7"/>
        <v>02</v>
      </c>
      <c r="C183" s="7" t="s">
        <v>1724</v>
      </c>
      <c r="D183" s="7" t="s">
        <v>1684</v>
      </c>
      <c r="E183" s="7" t="s">
        <v>1685</v>
      </c>
      <c r="F183" s="7" t="s">
        <v>1139</v>
      </c>
      <c r="G183" s="78">
        <v>0</v>
      </c>
      <c r="H183" s="8" t="e">
        <f>+VLOOKUP(D183,CAT!$A$2:$G$498,4,0)</f>
        <v>#N/A</v>
      </c>
    </row>
    <row r="184" spans="1:8" x14ac:dyDescent="0.3">
      <c r="A184" s="8" t="str">
        <f t="shared" si="6"/>
        <v>02PZ 28</v>
      </c>
      <c r="B184" s="19" t="str">
        <f t="shared" si="7"/>
        <v>02</v>
      </c>
      <c r="C184" s="7" t="s">
        <v>1724</v>
      </c>
      <c r="D184" s="7" t="s">
        <v>1686</v>
      </c>
      <c r="E184" s="7" t="s">
        <v>1687</v>
      </c>
      <c r="F184" s="7" t="s">
        <v>1139</v>
      </c>
      <c r="G184" s="78">
        <v>0</v>
      </c>
      <c r="H184" s="8" t="e">
        <f>+VLOOKUP(D184,CAT!$A$2:$G$498,4,0)</f>
        <v>#N/A</v>
      </c>
    </row>
    <row r="185" spans="1:8" x14ac:dyDescent="0.3">
      <c r="A185" s="8" t="str">
        <f t="shared" si="6"/>
        <v>02PZ 29</v>
      </c>
      <c r="B185" s="19" t="str">
        <f t="shared" si="7"/>
        <v>02</v>
      </c>
      <c r="C185" s="7" t="s">
        <v>1724</v>
      </c>
      <c r="D185" s="7" t="s">
        <v>1751</v>
      </c>
      <c r="E185" s="7" t="s">
        <v>1752</v>
      </c>
      <c r="F185" s="7" t="s">
        <v>1139</v>
      </c>
      <c r="G185" s="78">
        <v>0</v>
      </c>
      <c r="H185" s="8" t="e">
        <f>+VLOOKUP(D185,CAT!$A$2:$G$498,4,0)</f>
        <v>#N/A</v>
      </c>
    </row>
    <row r="186" spans="1:8" x14ac:dyDescent="0.3">
      <c r="A186" s="8" t="str">
        <f t="shared" si="6"/>
        <v>02PZ 32</v>
      </c>
      <c r="B186" s="19" t="str">
        <f t="shared" si="7"/>
        <v>02</v>
      </c>
      <c r="C186" s="7" t="s">
        <v>1724</v>
      </c>
      <c r="D186" s="7" t="s">
        <v>1690</v>
      </c>
      <c r="E186" s="7" t="s">
        <v>1691</v>
      </c>
      <c r="F186" s="7" t="s">
        <v>1139</v>
      </c>
      <c r="G186" s="78">
        <v>0</v>
      </c>
      <c r="H186" s="8" t="e">
        <f>+VLOOKUP(D186,CAT!$A$2:$G$498,4,0)</f>
        <v>#N/A</v>
      </c>
    </row>
    <row r="187" spans="1:8" ht="15.75" customHeight="1" x14ac:dyDescent="0.3">
      <c r="A187" s="8" t="str">
        <f t="shared" si="6"/>
        <v>02PZ 65</v>
      </c>
      <c r="B187" s="19" t="str">
        <f t="shared" si="7"/>
        <v>02</v>
      </c>
      <c r="C187" s="7" t="s">
        <v>1724</v>
      </c>
      <c r="D187" s="7" t="s">
        <v>1700</v>
      </c>
      <c r="E187" s="7" t="s">
        <v>1701</v>
      </c>
      <c r="F187" s="7" t="s">
        <v>1139</v>
      </c>
      <c r="G187" s="78">
        <v>0</v>
      </c>
      <c r="H187" s="8" t="e">
        <f>+VLOOKUP(D187,CAT!$A$2:$G$498,4,0)</f>
        <v>#N/A</v>
      </c>
    </row>
    <row r="188" spans="1:8" x14ac:dyDescent="0.3">
      <c r="A188" s="8" t="str">
        <f t="shared" si="6"/>
        <v>02PZ 66</v>
      </c>
      <c r="B188" s="19" t="str">
        <f t="shared" si="7"/>
        <v>02</v>
      </c>
      <c r="C188" s="7" t="s">
        <v>1724</v>
      </c>
      <c r="D188" s="7" t="s">
        <v>1702</v>
      </c>
      <c r="E188" s="7" t="s">
        <v>1703</v>
      </c>
      <c r="F188" s="7" t="s">
        <v>1139</v>
      </c>
      <c r="G188" s="78">
        <v>0</v>
      </c>
      <c r="H188" s="8" t="e">
        <f>+VLOOKUP(D188,CAT!$A$2:$G$498,4,0)</f>
        <v>#N/A</v>
      </c>
    </row>
    <row r="189" spans="1:8" x14ac:dyDescent="0.3">
      <c r="A189" s="8" t="str">
        <f t="shared" si="6"/>
        <v>02SP 21</v>
      </c>
      <c r="B189" s="19" t="str">
        <f t="shared" si="7"/>
        <v>02</v>
      </c>
      <c r="C189" s="7" t="s">
        <v>1724</v>
      </c>
      <c r="D189" s="7" t="s">
        <v>1716</v>
      </c>
      <c r="E189" s="7" t="s">
        <v>1717</v>
      </c>
      <c r="F189" s="7" t="s">
        <v>1139</v>
      </c>
      <c r="G189" s="78">
        <v>0</v>
      </c>
      <c r="H189" s="8" t="e">
        <f>+VLOOKUP(D189,CAT!$A$2:$G$498,4,0)</f>
        <v>#N/A</v>
      </c>
    </row>
    <row r="190" spans="1:8" x14ac:dyDescent="0.3">
      <c r="A190" s="8" t="str">
        <f t="shared" si="6"/>
        <v>02W724</v>
      </c>
      <c r="B190" s="19" t="str">
        <f t="shared" si="7"/>
        <v>02</v>
      </c>
      <c r="C190" s="7" t="s">
        <v>1724</v>
      </c>
      <c r="D190" s="7" t="s">
        <v>1753</v>
      </c>
      <c r="E190" s="7" t="s">
        <v>1754</v>
      </c>
      <c r="F190" s="7" t="s">
        <v>1139</v>
      </c>
      <c r="G190" s="78">
        <v>0</v>
      </c>
      <c r="H190" s="8" t="e">
        <f>+VLOOKUP(D190,CAT!$A$2:$G$498,4,0)</f>
        <v>#N/A</v>
      </c>
    </row>
    <row r="191" spans="1:8" x14ac:dyDescent="0.3">
      <c r="A191" s="8" t="str">
        <f t="shared" si="6"/>
        <v>050010001</v>
      </c>
      <c r="B191" s="19" t="str">
        <f t="shared" si="7"/>
        <v>01</v>
      </c>
      <c r="C191" s="7" t="s">
        <v>98</v>
      </c>
      <c r="D191" s="7" t="s">
        <v>161</v>
      </c>
      <c r="E191" s="7" t="s">
        <v>160</v>
      </c>
      <c r="F191" s="7" t="s">
        <v>1122</v>
      </c>
      <c r="G191" s="78">
        <v>7930</v>
      </c>
      <c r="H191" s="8" t="str">
        <f>+VLOOKUP(D191,CAT!$A$2:$G$498,4,0)</f>
        <v>Aceite</v>
      </c>
    </row>
    <row r="192" spans="1:8" x14ac:dyDescent="0.3">
      <c r="A192" s="8" t="str">
        <f t="shared" si="6"/>
        <v>05000463</v>
      </c>
      <c r="B192" s="19" t="str">
        <f t="shared" si="7"/>
        <v>01</v>
      </c>
      <c r="C192" s="7" t="s">
        <v>98</v>
      </c>
      <c r="D192" s="7" t="s">
        <v>936</v>
      </c>
      <c r="E192" s="7" t="s">
        <v>963</v>
      </c>
      <c r="F192" s="7" t="s">
        <v>1122</v>
      </c>
      <c r="G192" s="78">
        <v>13</v>
      </c>
      <c r="H192" s="8" t="str">
        <f>+VLOOKUP(D192,CAT!$A$2:$G$498,4,0)</f>
        <v>Aceite</v>
      </c>
    </row>
    <row r="193" spans="1:9" x14ac:dyDescent="0.3">
      <c r="A193" s="8" t="str">
        <f t="shared" si="6"/>
        <v>05000273</v>
      </c>
      <c r="B193" s="19" t="str">
        <f t="shared" si="7"/>
        <v>01</v>
      </c>
      <c r="C193" s="7" t="s">
        <v>98</v>
      </c>
      <c r="D193" s="7" t="s">
        <v>238</v>
      </c>
      <c r="E193" s="7" t="s">
        <v>413</v>
      </c>
      <c r="F193" s="7" t="s">
        <v>1180</v>
      </c>
      <c r="G193" s="78">
        <v>1000</v>
      </c>
      <c r="H193" s="8" t="str">
        <f>+VLOOKUP(D193,CAT!$A$2:$G$498,4,0)</f>
        <v>Text &amp; Soja</v>
      </c>
    </row>
    <row r="194" spans="1:9" x14ac:dyDescent="0.3">
      <c r="A194" s="8" t="str">
        <f t="shared" si="6"/>
        <v>050040001</v>
      </c>
      <c r="B194" s="19" t="str">
        <f t="shared" si="7"/>
        <v>01</v>
      </c>
      <c r="C194" s="7" t="s">
        <v>98</v>
      </c>
      <c r="D194" s="7" t="s">
        <v>828</v>
      </c>
      <c r="E194" s="7" t="s">
        <v>829</v>
      </c>
      <c r="F194" s="7" t="s">
        <v>1122</v>
      </c>
      <c r="G194" s="78">
        <v>25</v>
      </c>
      <c r="H194" s="8" t="str">
        <f>+VLOOKUP(D194,CAT!$A$2:$G$498,4,0)</f>
        <v>Sabor</v>
      </c>
    </row>
    <row r="195" spans="1:9" x14ac:dyDescent="0.3">
      <c r="A195" s="8" t="str">
        <f t="shared" si="6"/>
        <v>05000198</v>
      </c>
      <c r="B195" s="19" t="str">
        <f t="shared" si="7"/>
        <v>01</v>
      </c>
      <c r="C195" s="7" t="s">
        <v>98</v>
      </c>
      <c r="D195" s="7" t="s">
        <v>268</v>
      </c>
      <c r="E195" s="7" t="s">
        <v>267</v>
      </c>
      <c r="F195" s="7" t="s">
        <v>1122</v>
      </c>
      <c r="G195" s="78">
        <v>100</v>
      </c>
      <c r="H195" s="8" t="str">
        <f>+VLOOKUP(D195,CAT!$A$2:$G$498,4,0)</f>
        <v>Aditivos</v>
      </c>
    </row>
    <row r="196" spans="1:9" x14ac:dyDescent="0.3">
      <c r="A196" s="8" t="str">
        <f t="shared" si="6"/>
        <v>05000207</v>
      </c>
      <c r="B196" s="19" t="str">
        <f t="shared" si="7"/>
        <v>01</v>
      </c>
      <c r="C196" s="7" t="s">
        <v>98</v>
      </c>
      <c r="D196" s="7" t="s">
        <v>257</v>
      </c>
      <c r="E196" s="7" t="s">
        <v>408</v>
      </c>
      <c r="F196" s="7" t="s">
        <v>1180</v>
      </c>
      <c r="G196" s="78">
        <v>600</v>
      </c>
      <c r="H196" s="8" t="str">
        <f>+VLOOKUP(D196,CAT!$A$2:$G$498,4,0)</f>
        <v>Aditivos</v>
      </c>
    </row>
    <row r="197" spans="1:9" x14ac:dyDescent="0.3">
      <c r="A197" s="8" t="str">
        <f t="shared" si="6"/>
        <v>05000452</v>
      </c>
      <c r="B197" s="19" t="str">
        <f t="shared" si="7"/>
        <v>01</v>
      </c>
      <c r="C197" s="7" t="s">
        <v>98</v>
      </c>
      <c r="D197" s="7" t="s">
        <v>815</v>
      </c>
      <c r="E197" s="7" t="s">
        <v>961</v>
      </c>
      <c r="F197" s="7" t="s">
        <v>1180</v>
      </c>
      <c r="G197" s="78">
        <v>275</v>
      </c>
      <c r="H197" s="8" t="str">
        <f>+VLOOKUP(D197,CAT!$A$2:$G$498,4,0)</f>
        <v>Aditivos</v>
      </c>
      <c r="I197">
        <f>+G197/1560</f>
        <v>0.17628205128205129</v>
      </c>
    </row>
    <row r="198" spans="1:9" x14ac:dyDescent="0.3">
      <c r="A198" s="8" t="str">
        <f t="shared" si="6"/>
        <v>05000204</v>
      </c>
      <c r="B198" s="19" t="str">
        <f t="shared" si="7"/>
        <v>01</v>
      </c>
      <c r="C198" s="7" t="s">
        <v>98</v>
      </c>
      <c r="D198" s="7" t="s">
        <v>259</v>
      </c>
      <c r="E198" s="7" t="s">
        <v>406</v>
      </c>
      <c r="F198" s="7" t="s">
        <v>1180</v>
      </c>
      <c r="G198" s="78">
        <v>70</v>
      </c>
      <c r="H198" s="8" t="str">
        <f>+VLOOKUP(D198,CAT!$A$2:$G$498,4,0)</f>
        <v>Aditivos</v>
      </c>
    </row>
    <row r="199" spans="1:9" x14ac:dyDescent="0.3">
      <c r="A199" s="8" t="str">
        <f t="shared" si="6"/>
        <v>05000382</v>
      </c>
      <c r="B199" s="19" t="str">
        <f t="shared" si="7"/>
        <v>01</v>
      </c>
      <c r="C199" s="7" t="s">
        <v>98</v>
      </c>
      <c r="D199" s="7" t="s">
        <v>635</v>
      </c>
      <c r="E199" s="7" t="s">
        <v>1187</v>
      </c>
      <c r="F199" s="7" t="s">
        <v>1122</v>
      </c>
      <c r="G199" s="78">
        <v>225</v>
      </c>
      <c r="H199" s="8" t="str">
        <f>+VLOOKUP(D199,CAT!$A$2:$G$498,4,0)</f>
        <v>Avena</v>
      </c>
    </row>
    <row r="200" spans="1:9" x14ac:dyDescent="0.3">
      <c r="A200" s="8" t="str">
        <f t="shared" si="6"/>
        <v>050040002</v>
      </c>
      <c r="B200" s="19" t="str">
        <f t="shared" si="7"/>
        <v>01</v>
      </c>
      <c r="C200" s="7" t="s">
        <v>98</v>
      </c>
      <c r="D200" s="7" t="s">
        <v>156</v>
      </c>
      <c r="E200" s="7" t="s">
        <v>432</v>
      </c>
      <c r="F200" s="7" t="s">
        <v>1122</v>
      </c>
      <c r="G200" s="78">
        <v>250</v>
      </c>
      <c r="H200" s="8" t="str">
        <f>+VLOOKUP(D200,CAT!$A$2:$G$498,4,0)</f>
        <v>Azucar</v>
      </c>
    </row>
    <row r="201" spans="1:9" x14ac:dyDescent="0.3">
      <c r="A201" s="8" t="str">
        <f t="shared" ref="A201:A213" si="8">+C201&amp;D201</f>
        <v>05000173</v>
      </c>
      <c r="B201" s="19" t="str">
        <f t="shared" ref="B201:B213" si="9">+IF(C201="05","01",IF(C201="02","02",IF(C201="57","03","04")))</f>
        <v>01</v>
      </c>
      <c r="C201" s="7" t="s">
        <v>98</v>
      </c>
      <c r="D201" s="7" t="s">
        <v>269</v>
      </c>
      <c r="E201" s="7" t="s">
        <v>1241</v>
      </c>
      <c r="F201" s="7" t="s">
        <v>1122</v>
      </c>
      <c r="G201" s="78">
        <v>2250</v>
      </c>
      <c r="H201" s="8" t="str">
        <f>+VLOOKUP(D201,CAT!$A$2:$G$498,4,0)</f>
        <v>Batter</v>
      </c>
    </row>
    <row r="202" spans="1:9" x14ac:dyDescent="0.3">
      <c r="A202" s="8" t="str">
        <f t="shared" si="8"/>
        <v>05000412</v>
      </c>
      <c r="B202" s="19" t="str">
        <f t="shared" si="9"/>
        <v>01</v>
      </c>
      <c r="C202" s="7" t="s">
        <v>98</v>
      </c>
      <c r="D202" s="7" t="s">
        <v>735</v>
      </c>
      <c r="E202" s="7" t="s">
        <v>733</v>
      </c>
      <c r="F202" s="7" t="s">
        <v>1122</v>
      </c>
      <c r="G202" s="78">
        <v>1425</v>
      </c>
      <c r="H202" s="8" t="str">
        <f>+VLOOKUP(D202,CAT!$A$2:$G$498,4,0)</f>
        <v>Batter</v>
      </c>
    </row>
    <row r="203" spans="1:9" x14ac:dyDescent="0.3">
      <c r="A203" s="8" t="str">
        <f t="shared" si="8"/>
        <v>05000270</v>
      </c>
      <c r="B203" s="19" t="str">
        <f t="shared" si="9"/>
        <v>01</v>
      </c>
      <c r="C203" s="7" t="s">
        <v>98</v>
      </c>
      <c r="D203" s="7" t="s">
        <v>242</v>
      </c>
      <c r="E203" s="7" t="s">
        <v>412</v>
      </c>
      <c r="F203" s="7" t="s">
        <v>1139</v>
      </c>
      <c r="G203" s="78">
        <v>6970</v>
      </c>
      <c r="H203" s="8" t="str">
        <f>+VLOOKUP(D203,CAT!$A$2:$G$498,4,0)</f>
        <v>Bolsa</v>
      </c>
    </row>
    <row r="204" spans="1:9" x14ac:dyDescent="0.3">
      <c r="A204" s="8" t="str">
        <f t="shared" si="8"/>
        <v>050110125</v>
      </c>
      <c r="B204" s="19" t="str">
        <f t="shared" si="9"/>
        <v>01</v>
      </c>
      <c r="C204" s="7" t="s">
        <v>98</v>
      </c>
      <c r="D204" s="7" t="s">
        <v>490</v>
      </c>
      <c r="E204" s="7" t="s">
        <v>1204</v>
      </c>
      <c r="F204" s="7" t="s">
        <v>1139</v>
      </c>
      <c r="G204" s="78">
        <v>3800</v>
      </c>
      <c r="H204" s="8" t="str">
        <f>+VLOOKUP(D204,CAT!$A$2:$G$498,4,0)</f>
        <v>Bolsa</v>
      </c>
    </row>
    <row r="205" spans="1:9" x14ac:dyDescent="0.3">
      <c r="A205" s="8" t="str">
        <f t="shared" si="8"/>
        <v>050110124</v>
      </c>
      <c r="B205" s="19" t="str">
        <f t="shared" si="9"/>
        <v>01</v>
      </c>
      <c r="C205" s="7" t="s">
        <v>98</v>
      </c>
      <c r="D205" s="7" t="s">
        <v>130</v>
      </c>
      <c r="E205" s="7" t="s">
        <v>446</v>
      </c>
      <c r="F205" s="7" t="s">
        <v>1139</v>
      </c>
      <c r="G205" s="78">
        <v>11370</v>
      </c>
      <c r="H205" s="8" t="str">
        <f>+VLOOKUP(D205,CAT!$A$2:$G$498,4,0)</f>
        <v>Bolsa</v>
      </c>
    </row>
    <row r="206" spans="1:9" x14ac:dyDescent="0.3">
      <c r="A206" s="8" t="str">
        <f t="shared" si="8"/>
        <v>050110123</v>
      </c>
      <c r="B206" s="19" t="str">
        <f t="shared" si="9"/>
        <v>01</v>
      </c>
      <c r="C206" s="7" t="s">
        <v>98</v>
      </c>
      <c r="D206" s="7" t="s">
        <v>131</v>
      </c>
      <c r="E206" s="7" t="s">
        <v>445</v>
      </c>
      <c r="F206" s="7" t="s">
        <v>1139</v>
      </c>
      <c r="G206" s="78">
        <v>8800</v>
      </c>
      <c r="H206" s="8" t="str">
        <f>+VLOOKUP(D206,CAT!$A$2:$G$498,4,0)</f>
        <v>Bolsa</v>
      </c>
    </row>
    <row r="207" spans="1:9" x14ac:dyDescent="0.3">
      <c r="A207" s="8" t="str">
        <f t="shared" si="8"/>
        <v>050090003</v>
      </c>
      <c r="B207" s="19" t="str">
        <f t="shared" si="9"/>
        <v>01</v>
      </c>
      <c r="C207" s="7" t="s">
        <v>98</v>
      </c>
      <c r="D207" s="7" t="s">
        <v>638</v>
      </c>
      <c r="E207" s="7" t="s">
        <v>1202</v>
      </c>
      <c r="F207" s="7" t="s">
        <v>1122</v>
      </c>
      <c r="G207" s="78">
        <v>480</v>
      </c>
      <c r="H207" s="8" t="str">
        <f>+VLOOKUP(D207,CAT!$A$2:$G$498,4,0)</f>
        <v>Vegetal</v>
      </c>
    </row>
    <row r="208" spans="1:9" x14ac:dyDescent="0.3">
      <c r="A208" s="8" t="str">
        <f t="shared" si="8"/>
        <v>0500039104</v>
      </c>
      <c r="B208" s="19" t="str">
        <f t="shared" si="9"/>
        <v>01</v>
      </c>
      <c r="C208" s="7" t="s">
        <v>98</v>
      </c>
      <c r="D208" s="7" t="s">
        <v>2222</v>
      </c>
      <c r="E208" s="7" t="s">
        <v>691</v>
      </c>
      <c r="F208" s="7" t="s">
        <v>1139</v>
      </c>
      <c r="G208" s="78">
        <v>4480</v>
      </c>
      <c r="H208" s="8" t="e">
        <f>+VLOOKUP(D208,CAT!$A$2:$G$498,4,0)</f>
        <v>#N/A</v>
      </c>
    </row>
    <row r="209" spans="1:13" x14ac:dyDescent="0.3">
      <c r="A209" s="8" t="str">
        <f t="shared" si="8"/>
        <v>0500055100</v>
      </c>
      <c r="B209" s="19" t="str">
        <f t="shared" si="9"/>
        <v>01</v>
      </c>
      <c r="C209" s="7" t="s">
        <v>98</v>
      </c>
      <c r="D209" s="7" t="s">
        <v>2020</v>
      </c>
      <c r="E209" s="7" t="s">
        <v>2152</v>
      </c>
      <c r="F209" s="7" t="s">
        <v>1139</v>
      </c>
      <c r="G209" s="78">
        <v>19600</v>
      </c>
      <c r="H209" s="8" t="e">
        <f>+VLOOKUP(D209,CAT!$A$2:$G$498,4,0)</f>
        <v>#N/A</v>
      </c>
    </row>
    <row r="210" spans="1:13" x14ac:dyDescent="0.3">
      <c r="A210" s="8" t="str">
        <f t="shared" si="8"/>
        <v>0500034C</v>
      </c>
      <c r="B210" s="19" t="str">
        <f t="shared" si="9"/>
        <v>01</v>
      </c>
      <c r="C210" s="7" t="s">
        <v>98</v>
      </c>
      <c r="D210" s="7" t="s">
        <v>2097</v>
      </c>
      <c r="E210" s="7" t="s">
        <v>2125</v>
      </c>
      <c r="F210" s="7" t="s">
        <v>1139</v>
      </c>
      <c r="G210" s="78">
        <v>1050</v>
      </c>
      <c r="H210" s="8" t="e">
        <f>+VLOOKUP(D210,CAT!$A$2:$G$498,4,0)</f>
        <v>#N/A</v>
      </c>
    </row>
    <row r="211" spans="1:13" x14ac:dyDescent="0.3">
      <c r="A211" s="8" t="str">
        <f t="shared" si="8"/>
        <v>0500035C</v>
      </c>
      <c r="B211" s="19" t="str">
        <f t="shared" si="9"/>
        <v>01</v>
      </c>
      <c r="C211" s="7" t="s">
        <v>98</v>
      </c>
      <c r="D211" s="7" t="s">
        <v>2098</v>
      </c>
      <c r="E211" s="7" t="s">
        <v>2115</v>
      </c>
      <c r="F211" s="7" t="s">
        <v>1139</v>
      </c>
      <c r="G211" s="78">
        <v>1050</v>
      </c>
      <c r="H211" s="8" t="e">
        <f>+VLOOKUP(D211,CAT!$A$2:$G$498,4,0)</f>
        <v>#N/A</v>
      </c>
    </row>
    <row r="212" spans="1:13" x14ac:dyDescent="0.3">
      <c r="A212" s="8" t="str">
        <f t="shared" si="8"/>
        <v>05SW0018</v>
      </c>
      <c r="B212" s="19" t="str">
        <f t="shared" si="9"/>
        <v>01</v>
      </c>
      <c r="C212" s="7" t="s">
        <v>98</v>
      </c>
      <c r="D212" s="7" t="s">
        <v>99</v>
      </c>
      <c r="E212" s="7" t="s">
        <v>2206</v>
      </c>
      <c r="F212" s="7" t="s">
        <v>1139</v>
      </c>
      <c r="G212" s="78">
        <v>1860</v>
      </c>
      <c r="H212" s="8" t="str">
        <f>+VLOOKUP(D212,CAT!$A$2:$G$498,4,0)</f>
        <v>Caja</v>
      </c>
    </row>
    <row r="213" spans="1:13" x14ac:dyDescent="0.3">
      <c r="A213" s="8" t="str">
        <f t="shared" si="8"/>
        <v>0500046803</v>
      </c>
      <c r="B213" s="19" t="str">
        <f t="shared" si="9"/>
        <v>01</v>
      </c>
      <c r="C213" s="7" t="s">
        <v>98</v>
      </c>
      <c r="D213" s="7" t="s">
        <v>2202</v>
      </c>
      <c r="E213" s="7" t="s">
        <v>1016</v>
      </c>
      <c r="F213" s="7" t="s">
        <v>1139</v>
      </c>
      <c r="G213" s="78">
        <v>1200</v>
      </c>
      <c r="H213" s="8" t="e">
        <f>+VLOOKUP(D213,CAT!$A$2:$G$498,4,0)</f>
        <v>#N/A</v>
      </c>
    </row>
    <row r="214" spans="1:13" x14ac:dyDescent="0.3">
      <c r="A214" s="8" t="str">
        <f t="shared" ref="A214:A229" si="10">+C214&amp;D214</f>
        <v>0500047103</v>
      </c>
      <c r="B214" s="19" t="str">
        <f t="shared" ref="B214:B229" si="11">+IF(C214="05","01",IF(C214="02","02",IF(C214="57","03","04")))</f>
        <v>01</v>
      </c>
      <c r="C214" s="7" t="s">
        <v>98</v>
      </c>
      <c r="D214" s="7" t="s">
        <v>1827</v>
      </c>
      <c r="E214" s="7" t="s">
        <v>1511</v>
      </c>
      <c r="F214" s="7" t="s">
        <v>1139</v>
      </c>
      <c r="G214" s="78">
        <v>3600</v>
      </c>
      <c r="H214" s="8" t="e">
        <f>+VLOOKUP(D214,CAT!$A$2:$G$498,4,0)</f>
        <v>#N/A</v>
      </c>
    </row>
    <row r="215" spans="1:13" x14ac:dyDescent="0.3">
      <c r="A215" s="8" t="str">
        <f t="shared" si="10"/>
        <v>0500047203</v>
      </c>
      <c r="B215" s="19" t="str">
        <f t="shared" si="11"/>
        <v>01</v>
      </c>
      <c r="C215" s="7" t="s">
        <v>98</v>
      </c>
      <c r="D215" s="7" t="s">
        <v>1336</v>
      </c>
      <c r="E215" s="7" t="s">
        <v>1847</v>
      </c>
      <c r="F215" s="7" t="s">
        <v>1139</v>
      </c>
      <c r="G215" s="78">
        <v>27730</v>
      </c>
      <c r="H215" s="8" t="e">
        <f>+VLOOKUP(D215,CAT!$A$2:$G$498,4,0)</f>
        <v>#N/A</v>
      </c>
    </row>
    <row r="216" spans="1:13" x14ac:dyDescent="0.3">
      <c r="A216" s="8" t="str">
        <f t="shared" si="10"/>
        <v>0500017FR</v>
      </c>
      <c r="B216" s="19" t="str">
        <f t="shared" si="11"/>
        <v>01</v>
      </c>
      <c r="C216" s="7" t="s">
        <v>98</v>
      </c>
      <c r="D216" s="7" t="s">
        <v>2079</v>
      </c>
      <c r="E216" s="7" t="s">
        <v>2081</v>
      </c>
      <c r="F216" s="7" t="s">
        <v>1180</v>
      </c>
      <c r="G216" s="78">
        <v>2925</v>
      </c>
      <c r="H216" s="8" t="e">
        <f>+VLOOKUP(D216,CAT!$A$2:$G$498,4,0)</f>
        <v>#N/A</v>
      </c>
    </row>
    <row r="217" spans="1:13" x14ac:dyDescent="0.3">
      <c r="A217" s="8" t="str">
        <f t="shared" si="10"/>
        <v>0500047501</v>
      </c>
      <c r="B217" s="19" t="str">
        <f t="shared" si="11"/>
        <v>01</v>
      </c>
      <c r="C217" s="7" t="s">
        <v>98</v>
      </c>
      <c r="D217" s="7" t="s">
        <v>1265</v>
      </c>
      <c r="E217" s="7" t="s">
        <v>1243</v>
      </c>
      <c r="F217" s="7" t="s">
        <v>1139</v>
      </c>
      <c r="G217" s="78">
        <v>7760</v>
      </c>
      <c r="H217" s="8" t="e">
        <f>+VLOOKUP(D217,CAT!$A$2:$G$498,4,0)</f>
        <v>#N/A</v>
      </c>
    </row>
    <row r="218" spans="1:13" x14ac:dyDescent="0.3">
      <c r="A218" s="8" t="str">
        <f t="shared" si="10"/>
        <v>0500047701</v>
      </c>
      <c r="B218" s="19" t="str">
        <f t="shared" si="11"/>
        <v>01</v>
      </c>
      <c r="C218" s="7" t="s">
        <v>98</v>
      </c>
      <c r="D218" s="7" t="s">
        <v>1773</v>
      </c>
      <c r="E218" s="7" t="s">
        <v>1770</v>
      </c>
      <c r="F218" s="7" t="s">
        <v>1180</v>
      </c>
      <c r="G218" s="78">
        <v>1800</v>
      </c>
      <c r="H218" s="8" t="e">
        <f>+VLOOKUP(D218,CAT!$A$2:$G$498,4,0)</f>
        <v>#N/A</v>
      </c>
    </row>
    <row r="219" spans="1:13" x14ac:dyDescent="0.3">
      <c r="A219" s="8" t="str">
        <f t="shared" si="10"/>
        <v>05PACK076</v>
      </c>
      <c r="B219" s="19" t="str">
        <f t="shared" si="11"/>
        <v>01</v>
      </c>
      <c r="C219" s="7" t="s">
        <v>98</v>
      </c>
      <c r="D219" s="7" t="s">
        <v>109</v>
      </c>
      <c r="E219" s="7" t="s">
        <v>449</v>
      </c>
      <c r="F219" s="7" t="s">
        <v>1139</v>
      </c>
      <c r="G219" s="78">
        <v>840</v>
      </c>
      <c r="H219" s="8" t="str">
        <f>+VLOOKUP(D219,CAT!$A$2:$G$498,4,0)</f>
        <v>Caja</v>
      </c>
      <c r="J219" s="7"/>
      <c r="K219" s="7"/>
      <c r="L219" s="7"/>
      <c r="M219" s="78"/>
    </row>
    <row r="220" spans="1:13" x14ac:dyDescent="0.3">
      <c r="A220" s="8" t="str">
        <f t="shared" si="10"/>
        <v>05000500</v>
      </c>
      <c r="B220" s="19" t="str">
        <f t="shared" si="11"/>
        <v>01</v>
      </c>
      <c r="C220" s="7" t="s">
        <v>98</v>
      </c>
      <c r="D220" s="7" t="s">
        <v>975</v>
      </c>
      <c r="E220" s="7" t="s">
        <v>1254</v>
      </c>
      <c r="F220" s="7" t="s">
        <v>1180</v>
      </c>
      <c r="G220" s="78">
        <v>798</v>
      </c>
      <c r="H220" s="8" t="e">
        <f>+VLOOKUP(D220,CAT!$A$2:$G$498,4,0)</f>
        <v>#N/A</v>
      </c>
      <c r="J220" s="7"/>
      <c r="K220" s="7"/>
      <c r="L220" s="7"/>
      <c r="M220" s="78"/>
    </row>
    <row r="221" spans="1:13" x14ac:dyDescent="0.3">
      <c r="A221" s="8" t="str">
        <f t="shared" si="10"/>
        <v>05303010000001</v>
      </c>
      <c r="B221" s="19" t="str">
        <f t="shared" si="11"/>
        <v>01</v>
      </c>
      <c r="C221" s="7" t="s">
        <v>98</v>
      </c>
      <c r="D221" s="7" t="s">
        <v>667</v>
      </c>
      <c r="E221" s="7" t="s">
        <v>1246</v>
      </c>
      <c r="F221" s="7" t="s">
        <v>1125</v>
      </c>
      <c r="G221" s="78">
        <v>150</v>
      </c>
      <c r="H221" s="8" t="str">
        <f>+VLOOKUP(D221,CAT!$A$2:$G$498,4,0)</f>
        <v>Carne</v>
      </c>
      <c r="J221" s="7"/>
      <c r="K221" s="7"/>
      <c r="L221" s="7"/>
      <c r="M221" s="78"/>
    </row>
    <row r="222" spans="1:13" x14ac:dyDescent="0.3">
      <c r="A222" s="8" t="str">
        <f t="shared" si="10"/>
        <v>050090030</v>
      </c>
      <c r="B222" s="19" t="str">
        <f t="shared" si="11"/>
        <v>01</v>
      </c>
      <c r="C222" s="7" t="s">
        <v>98</v>
      </c>
      <c r="D222" s="7" t="s">
        <v>137</v>
      </c>
      <c r="E222" s="7" t="s">
        <v>438</v>
      </c>
      <c r="F222" s="7" t="s">
        <v>1122</v>
      </c>
      <c r="G222" s="78">
        <v>2350</v>
      </c>
      <c r="H222" s="8" t="str">
        <f>+VLOOKUP(D222,CAT!$A$2:$G$498,4,0)</f>
        <v>Vegetal</v>
      </c>
      <c r="J222" s="7"/>
      <c r="K222" s="7"/>
      <c r="L222" s="7"/>
      <c r="M222" s="78"/>
    </row>
    <row r="223" spans="1:13" x14ac:dyDescent="0.3">
      <c r="A223" s="8" t="str">
        <f t="shared" si="10"/>
        <v>05000496</v>
      </c>
      <c r="B223" s="19" t="str">
        <f t="shared" si="11"/>
        <v>01</v>
      </c>
      <c r="C223" s="7" t="s">
        <v>98</v>
      </c>
      <c r="D223" s="7" t="s">
        <v>971</v>
      </c>
      <c r="E223" s="7" t="s">
        <v>1261</v>
      </c>
      <c r="F223" s="7" t="s">
        <v>1122</v>
      </c>
      <c r="G223" s="78">
        <v>10</v>
      </c>
      <c r="H223" s="8" t="e">
        <f>+VLOOKUP(D223,CAT!$A$2:$G$498,4,0)</f>
        <v>#N/A</v>
      </c>
      <c r="J223" s="7"/>
      <c r="K223" s="7"/>
      <c r="L223" s="7"/>
      <c r="M223" s="78"/>
    </row>
    <row r="224" spans="1:13" x14ac:dyDescent="0.3">
      <c r="A224" s="8" t="str">
        <f t="shared" si="10"/>
        <v>0500002</v>
      </c>
      <c r="B224" s="19" t="str">
        <f t="shared" si="11"/>
        <v>01</v>
      </c>
      <c r="C224" s="7" t="s">
        <v>98</v>
      </c>
      <c r="D224" s="7" t="s">
        <v>692</v>
      </c>
      <c r="E224" s="7" t="s">
        <v>1239</v>
      </c>
      <c r="F224" s="7" t="s">
        <v>1122</v>
      </c>
      <c r="G224" s="78">
        <v>100</v>
      </c>
      <c r="H224" s="8" t="str">
        <f>+VLOOKUP(D224,CAT!$A$2:$G$498,4,0)</f>
        <v>Sabor</v>
      </c>
      <c r="J224" s="7"/>
      <c r="K224" s="7"/>
      <c r="L224" s="7"/>
      <c r="M224" s="78"/>
    </row>
    <row r="225" spans="1:13" x14ac:dyDescent="0.3">
      <c r="A225" s="8" t="str">
        <f t="shared" si="10"/>
        <v>0507230_MP011</v>
      </c>
      <c r="B225" s="19" t="str">
        <f t="shared" si="11"/>
        <v>01</v>
      </c>
      <c r="C225" s="7" t="s">
        <v>98</v>
      </c>
      <c r="D225" s="7" t="s">
        <v>2048</v>
      </c>
      <c r="E225" s="7" t="s">
        <v>2335</v>
      </c>
      <c r="F225" s="7" t="s">
        <v>1122</v>
      </c>
      <c r="G225" s="78">
        <v>1080</v>
      </c>
      <c r="H225" s="8" t="e">
        <f>+VLOOKUP(D225,CAT!$A$2:$G$498,4,0)</f>
        <v>#N/A</v>
      </c>
      <c r="J225" s="7"/>
      <c r="K225" s="7"/>
      <c r="L225" s="7"/>
      <c r="M225" s="78"/>
    </row>
    <row r="226" spans="1:13" x14ac:dyDescent="0.3">
      <c r="A226" s="8" t="str">
        <f t="shared" si="10"/>
        <v>050050009</v>
      </c>
      <c r="B226" s="19" t="str">
        <f t="shared" si="11"/>
        <v>01</v>
      </c>
      <c r="C226" s="7" t="s">
        <v>98</v>
      </c>
      <c r="D226" s="7" t="s">
        <v>379</v>
      </c>
      <c r="E226" s="7" t="s">
        <v>475</v>
      </c>
      <c r="F226" s="7" t="s">
        <v>1180</v>
      </c>
      <c r="G226" s="78">
        <v>660</v>
      </c>
      <c r="H226" s="8" t="str">
        <f>+VLOOKUP(D226,CAT!$A$2:$G$498,4,0)</f>
        <v>Vegetal</v>
      </c>
      <c r="J226" s="7"/>
      <c r="K226" s="7"/>
      <c r="L226" s="7"/>
      <c r="M226" s="78"/>
    </row>
    <row r="227" spans="1:13" x14ac:dyDescent="0.3">
      <c r="A227" s="8" t="str">
        <f t="shared" si="10"/>
        <v>050110028</v>
      </c>
      <c r="B227" s="19" t="str">
        <f t="shared" si="11"/>
        <v>01</v>
      </c>
      <c r="C227" s="7" t="s">
        <v>98</v>
      </c>
      <c r="D227" s="7" t="s">
        <v>136</v>
      </c>
      <c r="E227" s="7" t="s">
        <v>439</v>
      </c>
      <c r="F227" s="7" t="s">
        <v>1139</v>
      </c>
      <c r="G227" s="78">
        <v>90</v>
      </c>
      <c r="H227" s="8" t="str">
        <f>+VLOOKUP(D227,CAT!$A$2:$G$498,4,0)</f>
        <v>Cinta</v>
      </c>
      <c r="J227" s="7"/>
      <c r="K227" s="7"/>
      <c r="L227" s="7"/>
      <c r="M227" s="78"/>
    </row>
    <row r="228" spans="1:13" x14ac:dyDescent="0.3">
      <c r="A228" s="8" t="str">
        <f t="shared" si="10"/>
        <v>050110059</v>
      </c>
      <c r="B228" s="19" t="str">
        <f t="shared" si="11"/>
        <v>01</v>
      </c>
      <c r="C228" s="7" t="s">
        <v>98</v>
      </c>
      <c r="D228" s="7" t="s">
        <v>774</v>
      </c>
      <c r="E228" s="7" t="s">
        <v>2327</v>
      </c>
      <c r="F228" s="7" t="s">
        <v>1139</v>
      </c>
      <c r="G228" s="78">
        <v>60</v>
      </c>
      <c r="H228" s="8" t="str">
        <f>+VLOOKUP(D228,CAT!$A$2:$G$498,4,0)</f>
        <v>Cinta</v>
      </c>
      <c r="J228" s="7"/>
      <c r="K228" s="7"/>
      <c r="L228" s="7"/>
      <c r="M228" s="78"/>
    </row>
    <row r="229" spans="1:13" x14ac:dyDescent="0.3">
      <c r="A229" s="8" t="str">
        <f t="shared" si="10"/>
        <v>0500047903</v>
      </c>
      <c r="B229" s="19" t="str">
        <f t="shared" si="11"/>
        <v>01</v>
      </c>
      <c r="C229" s="7" t="s">
        <v>98</v>
      </c>
      <c r="D229" s="7" t="s">
        <v>2167</v>
      </c>
      <c r="E229" s="7" t="s">
        <v>2168</v>
      </c>
      <c r="F229" s="7" t="s">
        <v>1139</v>
      </c>
      <c r="G229" s="78">
        <v>24</v>
      </c>
      <c r="H229" s="8" t="e">
        <f>+VLOOKUP(D229,CAT!$A$2:$G$498,4,0)</f>
        <v>#N/A</v>
      </c>
      <c r="J229" s="7"/>
      <c r="K229" s="7"/>
      <c r="L229" s="7"/>
      <c r="M229" s="78"/>
    </row>
    <row r="230" spans="1:13" x14ac:dyDescent="0.3">
      <c r="A230" s="8" t="str">
        <f t="shared" ref="A230:A238" si="12">+C230&amp;D230</f>
        <v>05000033</v>
      </c>
      <c r="B230" s="19" t="str">
        <f t="shared" ref="B230:B238" si="13">+IF(C230="05","01",IF(C230="02","02",IF(C230="57","03","04")))</f>
        <v>01</v>
      </c>
      <c r="C230" s="7" t="s">
        <v>98</v>
      </c>
      <c r="D230" s="7" t="s">
        <v>296</v>
      </c>
      <c r="E230" s="7" t="s">
        <v>394</v>
      </c>
      <c r="F230" s="7" t="s">
        <v>1180</v>
      </c>
      <c r="G230" s="78">
        <v>75</v>
      </c>
      <c r="H230" s="8" t="str">
        <f>+VLOOKUP(D230,CAT!$A$2:$G$498,4,0)</f>
        <v>Aditivos</v>
      </c>
      <c r="J230" s="7"/>
      <c r="K230" s="7"/>
      <c r="L230" s="7"/>
      <c r="M230" s="78"/>
    </row>
    <row r="231" spans="1:13" x14ac:dyDescent="0.3">
      <c r="A231" s="8" t="str">
        <f t="shared" si="12"/>
        <v>05000390</v>
      </c>
      <c r="B231" s="19" t="str">
        <f t="shared" si="13"/>
        <v>01</v>
      </c>
      <c r="C231" s="7" t="s">
        <v>98</v>
      </c>
      <c r="D231" s="7" t="s">
        <v>681</v>
      </c>
      <c r="E231" s="7" t="s">
        <v>682</v>
      </c>
      <c r="F231" s="7" t="s">
        <v>1122</v>
      </c>
      <c r="G231" s="78">
        <v>15</v>
      </c>
      <c r="H231" s="8" t="str">
        <f>+VLOOKUP(D231,CAT!$A$2:$G$498,4,0)</f>
        <v>Color</v>
      </c>
      <c r="J231" s="7"/>
      <c r="K231" s="7"/>
      <c r="L231" s="7"/>
      <c r="M231" s="78"/>
    </row>
    <row r="232" spans="1:13" x14ac:dyDescent="0.3">
      <c r="A232" s="8" t="str">
        <f t="shared" si="12"/>
        <v>050040004</v>
      </c>
      <c r="B232" s="19" t="str">
        <f t="shared" si="13"/>
        <v>01</v>
      </c>
      <c r="C232" s="7" t="s">
        <v>98</v>
      </c>
      <c r="D232" s="7" t="s">
        <v>657</v>
      </c>
      <c r="E232" s="7" t="s">
        <v>1303</v>
      </c>
      <c r="F232" s="7" t="s">
        <v>1122</v>
      </c>
      <c r="G232" s="78">
        <v>5</v>
      </c>
      <c r="H232" s="8" t="str">
        <f>+VLOOKUP(D232,CAT!$A$2:$G$498,4,0)</f>
        <v>Sabor</v>
      </c>
      <c r="I232" s="7" t="s">
        <v>1788</v>
      </c>
      <c r="J232" s="7" t="s">
        <v>1016</v>
      </c>
      <c r="K232" s="7" t="s">
        <v>1139</v>
      </c>
      <c r="L232" s="78">
        <v>2400</v>
      </c>
      <c r="M232" s="78"/>
    </row>
    <row r="233" spans="1:13" x14ac:dyDescent="0.3">
      <c r="A233" s="8" t="str">
        <f t="shared" si="12"/>
        <v>05000451</v>
      </c>
      <c r="B233" s="19" t="str">
        <f t="shared" si="13"/>
        <v>01</v>
      </c>
      <c r="C233" s="7" t="s">
        <v>98</v>
      </c>
      <c r="D233" s="7" t="s">
        <v>813</v>
      </c>
      <c r="E233" s="7" t="s">
        <v>960</v>
      </c>
      <c r="F233" s="7" t="s">
        <v>1122</v>
      </c>
      <c r="G233" s="78">
        <v>320</v>
      </c>
      <c r="H233" s="8" t="str">
        <f>+VLOOKUP(D233,CAT!$A$2:$G$498,4,0)</f>
        <v>Aditivos</v>
      </c>
      <c r="I233" s="7" t="s">
        <v>1265</v>
      </c>
      <c r="J233" s="7" t="s">
        <v>1243</v>
      </c>
      <c r="K233" s="7" t="s">
        <v>1139</v>
      </c>
      <c r="L233" s="78">
        <v>1200</v>
      </c>
      <c r="M233" s="78"/>
    </row>
    <row r="234" spans="1:13" x14ac:dyDescent="0.3">
      <c r="A234" s="8" t="str">
        <f t="shared" si="12"/>
        <v>0502500_MP005</v>
      </c>
      <c r="B234" s="19" t="str">
        <f t="shared" si="13"/>
        <v>01</v>
      </c>
      <c r="C234" s="7" t="s">
        <v>98</v>
      </c>
      <c r="D234" s="7" t="s">
        <v>1372</v>
      </c>
      <c r="E234" s="7" t="s">
        <v>1373</v>
      </c>
      <c r="F234" s="7" t="s">
        <v>1180</v>
      </c>
      <c r="G234" s="78">
        <v>2016</v>
      </c>
      <c r="H234" s="8" t="e">
        <f>+VLOOKUP(D234,CAT!$A$2:$G$498,4,0)</f>
        <v>#N/A</v>
      </c>
      <c r="I234" s="7" t="s">
        <v>1294</v>
      </c>
      <c r="J234" s="7" t="s">
        <v>1104</v>
      </c>
      <c r="K234" s="7" t="s">
        <v>1122</v>
      </c>
      <c r="L234" s="78">
        <v>100</v>
      </c>
      <c r="M234" s="78"/>
    </row>
    <row r="235" spans="1:13" x14ac:dyDescent="0.3">
      <c r="A235" s="8" t="str">
        <f t="shared" si="12"/>
        <v>05000447</v>
      </c>
      <c r="B235" s="19" t="str">
        <f t="shared" si="13"/>
        <v>01</v>
      </c>
      <c r="C235" s="7" t="s">
        <v>98</v>
      </c>
      <c r="D235" s="7" t="s">
        <v>810</v>
      </c>
      <c r="E235" s="7" t="s">
        <v>1011</v>
      </c>
      <c r="F235" s="7" t="s">
        <v>1122</v>
      </c>
      <c r="G235" s="78">
        <v>75</v>
      </c>
      <c r="H235" s="8" t="str">
        <f>+VLOOKUP(D235,CAT!$A$2:$G$498,4,0)</f>
        <v>Aditivos</v>
      </c>
      <c r="J235" s="7"/>
      <c r="K235" s="7"/>
      <c r="L235" s="7"/>
      <c r="M235" s="78"/>
    </row>
    <row r="236" spans="1:13" x14ac:dyDescent="0.3">
      <c r="A236" s="8" t="str">
        <f t="shared" si="12"/>
        <v>05000506</v>
      </c>
      <c r="B236" s="19" t="str">
        <f t="shared" si="13"/>
        <v>01</v>
      </c>
      <c r="C236" s="7" t="s">
        <v>98</v>
      </c>
      <c r="D236" s="7" t="s">
        <v>977</v>
      </c>
      <c r="E236" s="7" t="s">
        <v>1247</v>
      </c>
      <c r="F236" s="7" t="s">
        <v>1139</v>
      </c>
      <c r="G236" s="78">
        <v>26880</v>
      </c>
      <c r="H236" s="8" t="e">
        <f>+VLOOKUP(D236,CAT!$A$2:$G$498,4,0)</f>
        <v>#N/A</v>
      </c>
      <c r="J236" s="7"/>
      <c r="K236" s="7"/>
    </row>
    <row r="237" spans="1:13" x14ac:dyDescent="0.3">
      <c r="A237" s="8" t="str">
        <f t="shared" si="12"/>
        <v>05000511</v>
      </c>
      <c r="B237" s="19" t="str">
        <f t="shared" si="13"/>
        <v>01</v>
      </c>
      <c r="C237" s="7" t="s">
        <v>98</v>
      </c>
      <c r="D237" s="7" t="s">
        <v>1314</v>
      </c>
      <c r="E237" s="7" t="s">
        <v>1335</v>
      </c>
      <c r="F237" s="7" t="s">
        <v>1122</v>
      </c>
      <c r="G237" s="78">
        <v>20</v>
      </c>
      <c r="H237" s="8" t="e">
        <f>+VLOOKUP(D237,CAT!$A$2:$G$498,4,0)</f>
        <v>#N/A</v>
      </c>
    </row>
    <row r="238" spans="1:13" x14ac:dyDescent="0.3">
      <c r="A238" s="8" t="str">
        <f t="shared" si="12"/>
        <v>05000010</v>
      </c>
      <c r="B238" s="19" t="str">
        <f t="shared" si="13"/>
        <v>01</v>
      </c>
      <c r="C238" s="7" t="s">
        <v>98</v>
      </c>
      <c r="D238" s="7" t="s">
        <v>1004</v>
      </c>
      <c r="E238" s="7" t="s">
        <v>1005</v>
      </c>
      <c r="F238" s="7" t="s">
        <v>1139</v>
      </c>
      <c r="G238" s="78">
        <v>36</v>
      </c>
      <c r="H238" s="8" t="e">
        <f>+VLOOKUP(D238,CAT!$A$2:$G$498,4,0)</f>
        <v>#N/A</v>
      </c>
    </row>
    <row r="239" spans="1:13" x14ac:dyDescent="0.3">
      <c r="A239" s="8" t="str">
        <f t="shared" ref="A239:A302" si="14">+C239&amp;D239</f>
        <v>05000413</v>
      </c>
      <c r="B239" s="19" t="str">
        <f t="shared" ref="B239:B302" si="15">+IF(C239="05","01",IF(C239="02","02",IF(C239="57","03","04")))</f>
        <v>01</v>
      </c>
      <c r="C239" s="7" t="s">
        <v>98</v>
      </c>
      <c r="D239" s="7" t="s">
        <v>907</v>
      </c>
      <c r="E239" s="7" t="s">
        <v>2166</v>
      </c>
      <c r="F239" s="7" t="s">
        <v>1139</v>
      </c>
      <c r="G239" s="78">
        <v>9000</v>
      </c>
      <c r="H239" s="8" t="str">
        <f>+VLOOKUP(D239,CAT!$A$2:$G$498,4,0)</f>
        <v>Etiqueta</v>
      </c>
    </row>
    <row r="240" spans="1:13" x14ac:dyDescent="0.3">
      <c r="A240" s="8" t="str">
        <f t="shared" si="14"/>
        <v>05000127</v>
      </c>
      <c r="B240" s="19" t="str">
        <f t="shared" si="15"/>
        <v>01</v>
      </c>
      <c r="C240" s="7" t="s">
        <v>98</v>
      </c>
      <c r="D240" s="7" t="s">
        <v>275</v>
      </c>
      <c r="E240" s="7" t="s">
        <v>1183</v>
      </c>
      <c r="F240" s="7" t="s">
        <v>1139</v>
      </c>
      <c r="G240" s="78">
        <v>41600</v>
      </c>
      <c r="H240" s="8" t="str">
        <f>+VLOOKUP(D240,CAT!$A$2:$G$498,4,0)</f>
        <v>Ins Pack</v>
      </c>
    </row>
    <row r="241" spans="1:8" x14ac:dyDescent="0.3">
      <c r="A241" s="8" t="str">
        <f t="shared" si="14"/>
        <v>050110120</v>
      </c>
      <c r="B241" s="19" t="str">
        <f t="shared" si="15"/>
        <v>01</v>
      </c>
      <c r="C241" s="7" t="s">
        <v>98</v>
      </c>
      <c r="D241" s="7" t="s">
        <v>132</v>
      </c>
      <c r="E241" s="7" t="s">
        <v>444</v>
      </c>
      <c r="F241" s="7" t="s">
        <v>1139</v>
      </c>
      <c r="G241" s="78">
        <v>12500</v>
      </c>
      <c r="H241" s="8" t="str">
        <f>+VLOOKUP(D241,CAT!$A$2:$G$498,4,0)</f>
        <v>Ins Pack</v>
      </c>
    </row>
    <row r="242" spans="1:8" x14ac:dyDescent="0.3">
      <c r="A242" s="8" t="str">
        <f t="shared" si="14"/>
        <v>0500053700</v>
      </c>
      <c r="B242" s="19" t="str">
        <f t="shared" si="15"/>
        <v>01</v>
      </c>
      <c r="C242" s="7" t="s">
        <v>98</v>
      </c>
      <c r="D242" s="7" t="s">
        <v>1822</v>
      </c>
      <c r="E242" s="7" t="s">
        <v>1823</v>
      </c>
      <c r="F242" s="7" t="s">
        <v>1139</v>
      </c>
      <c r="G242" s="78">
        <v>5010</v>
      </c>
      <c r="H242" s="8" t="e">
        <f>+VLOOKUP(D242,CAT!$A$2:$G$498,4,0)</f>
        <v>#N/A</v>
      </c>
    </row>
    <row r="243" spans="1:8" x14ac:dyDescent="0.3">
      <c r="A243" s="8" t="str">
        <f t="shared" si="14"/>
        <v>05000428</v>
      </c>
      <c r="B243" s="19" t="str">
        <f t="shared" si="15"/>
        <v>01</v>
      </c>
      <c r="C243" s="7" t="s">
        <v>98</v>
      </c>
      <c r="D243" s="7" t="s">
        <v>767</v>
      </c>
      <c r="E243" s="7" t="s">
        <v>1048</v>
      </c>
      <c r="F243" s="7" t="s">
        <v>1139</v>
      </c>
      <c r="G243" s="78">
        <v>45900</v>
      </c>
      <c r="H243" s="8" t="str">
        <f>+VLOOKUP(D243,CAT!$A$2:$G$498,4,0)</f>
        <v>Ins Pack</v>
      </c>
    </row>
    <row r="244" spans="1:8" x14ac:dyDescent="0.3">
      <c r="A244" s="8" t="str">
        <f t="shared" si="14"/>
        <v>05000427</v>
      </c>
      <c r="B244" s="19" t="str">
        <f t="shared" si="15"/>
        <v>01</v>
      </c>
      <c r="C244" s="7" t="s">
        <v>98</v>
      </c>
      <c r="D244" s="7" t="s">
        <v>780</v>
      </c>
      <c r="E244" s="7" t="s">
        <v>781</v>
      </c>
      <c r="F244" s="7" t="s">
        <v>1139</v>
      </c>
      <c r="G244" s="78">
        <v>40000</v>
      </c>
      <c r="H244" s="8" t="str">
        <f>+VLOOKUP(D244,CAT!$A$2:$G$498,4,0)</f>
        <v>Ins Pack</v>
      </c>
    </row>
    <row r="245" spans="1:8" x14ac:dyDescent="0.3">
      <c r="A245" s="8" t="str">
        <f t="shared" si="14"/>
        <v>05000426</v>
      </c>
      <c r="B245" s="19" t="str">
        <f t="shared" si="15"/>
        <v>01</v>
      </c>
      <c r="C245" s="7" t="s">
        <v>98</v>
      </c>
      <c r="D245" s="7" t="s">
        <v>766</v>
      </c>
      <c r="E245" s="7" t="s">
        <v>1047</v>
      </c>
      <c r="F245" s="7" t="s">
        <v>1139</v>
      </c>
      <c r="G245" s="78">
        <v>20000</v>
      </c>
      <c r="H245" s="8" t="str">
        <f>+VLOOKUP(D245,CAT!$A$2:$G$498,4,0)</f>
        <v>Ins Pack</v>
      </c>
    </row>
    <row r="246" spans="1:8" x14ac:dyDescent="0.3">
      <c r="A246" s="8" t="str">
        <f t="shared" si="14"/>
        <v>05000429</v>
      </c>
      <c r="B246" s="19" t="str">
        <f t="shared" si="15"/>
        <v>01</v>
      </c>
      <c r="C246" s="7" t="s">
        <v>98</v>
      </c>
      <c r="D246" s="7" t="s">
        <v>782</v>
      </c>
      <c r="E246" s="7" t="s">
        <v>783</v>
      </c>
      <c r="F246" s="7" t="s">
        <v>1139</v>
      </c>
      <c r="G246" s="78">
        <v>40000</v>
      </c>
      <c r="H246" s="8" t="str">
        <f>+VLOOKUP(D246,CAT!$A$2:$G$498,4,0)</f>
        <v>Ins Pack</v>
      </c>
    </row>
    <row r="247" spans="1:8" x14ac:dyDescent="0.3">
      <c r="A247" s="8" t="str">
        <f t="shared" si="14"/>
        <v>0500053800</v>
      </c>
      <c r="B247" s="19" t="str">
        <f t="shared" si="15"/>
        <v>01</v>
      </c>
      <c r="C247" s="7" t="s">
        <v>98</v>
      </c>
      <c r="D247" s="7" t="s">
        <v>1816</v>
      </c>
      <c r="E247" s="7" t="s">
        <v>1817</v>
      </c>
      <c r="F247" s="7" t="s">
        <v>1139</v>
      </c>
      <c r="G247" s="78">
        <v>9000</v>
      </c>
      <c r="H247" s="8" t="e">
        <f>+VLOOKUP(D247,CAT!$A$2:$G$498,4,0)</f>
        <v>#N/A</v>
      </c>
    </row>
    <row r="248" spans="1:8" x14ac:dyDescent="0.3">
      <c r="A248" s="8" t="str">
        <f t="shared" si="14"/>
        <v>05000491</v>
      </c>
      <c r="B248" s="19" t="str">
        <f t="shared" si="15"/>
        <v>01</v>
      </c>
      <c r="C248" s="7" t="s">
        <v>98</v>
      </c>
      <c r="D248" s="7" t="s">
        <v>930</v>
      </c>
      <c r="E248" s="7" t="s">
        <v>959</v>
      </c>
      <c r="F248" s="7" t="s">
        <v>1139</v>
      </c>
      <c r="G248" s="78">
        <v>43200</v>
      </c>
      <c r="H248" s="8" t="str">
        <f>+VLOOKUP(D248,CAT!$A$2:$G$498,4,0)</f>
        <v>Etiqueta</v>
      </c>
    </row>
    <row r="249" spans="1:8" x14ac:dyDescent="0.3">
      <c r="A249" s="8" t="str">
        <f t="shared" si="14"/>
        <v>05000524</v>
      </c>
      <c r="B249" s="19" t="str">
        <f t="shared" si="15"/>
        <v>01</v>
      </c>
      <c r="C249" s="7" t="s">
        <v>98</v>
      </c>
      <c r="D249" s="7" t="s">
        <v>997</v>
      </c>
      <c r="E249" s="7" t="s">
        <v>998</v>
      </c>
      <c r="F249" s="7" t="s">
        <v>1139</v>
      </c>
      <c r="G249" s="78">
        <v>69600</v>
      </c>
      <c r="H249" s="8" t="e">
        <f>+VLOOKUP(D249,CAT!$A$2:$G$498,4,0)</f>
        <v>#N/A</v>
      </c>
    </row>
    <row r="250" spans="1:8" x14ac:dyDescent="0.3">
      <c r="A250" s="8" t="str">
        <f t="shared" si="14"/>
        <v>0500052001</v>
      </c>
      <c r="B250" s="19" t="str">
        <f t="shared" si="15"/>
        <v>01</v>
      </c>
      <c r="C250" s="7" t="s">
        <v>98</v>
      </c>
      <c r="D250" s="7" t="s">
        <v>1824</v>
      </c>
      <c r="E250" s="7" t="s">
        <v>1818</v>
      </c>
      <c r="F250" s="7" t="s">
        <v>1139</v>
      </c>
      <c r="G250" s="78">
        <v>18000</v>
      </c>
      <c r="H250" s="8" t="e">
        <f>+VLOOKUP(D250,CAT!$A$2:$G$498,4,0)</f>
        <v>#N/A</v>
      </c>
    </row>
    <row r="251" spans="1:8" x14ac:dyDescent="0.3">
      <c r="A251" s="8" t="str">
        <f t="shared" si="14"/>
        <v>050032002</v>
      </c>
      <c r="B251" s="19" t="str">
        <f t="shared" si="15"/>
        <v>01</v>
      </c>
      <c r="C251" s="7" t="s">
        <v>98</v>
      </c>
      <c r="D251" s="7" t="s">
        <v>158</v>
      </c>
      <c r="E251" s="7" t="s">
        <v>157</v>
      </c>
      <c r="F251" s="7" t="s">
        <v>1122</v>
      </c>
      <c r="G251" s="78">
        <v>717.8</v>
      </c>
      <c r="H251" s="8" t="str">
        <f>+VLOOKUP(D251,CAT!$A$2:$G$498,4,0)</f>
        <v>Fiambre</v>
      </c>
    </row>
    <row r="252" spans="1:8" x14ac:dyDescent="0.3">
      <c r="A252" s="8" t="str">
        <f t="shared" si="14"/>
        <v>05000244</v>
      </c>
      <c r="B252" s="19" t="str">
        <f t="shared" si="15"/>
        <v>01</v>
      </c>
      <c r="C252" s="7" t="s">
        <v>98</v>
      </c>
      <c r="D252" s="7" t="s">
        <v>244</v>
      </c>
      <c r="E252" s="7" t="s">
        <v>410</v>
      </c>
      <c r="F252" s="7" t="s">
        <v>1180</v>
      </c>
      <c r="G252" s="78">
        <v>170</v>
      </c>
      <c r="H252" s="8" t="str">
        <f>+VLOOKUP(D252,CAT!$A$2:$G$498,4,0)</f>
        <v>Aditivos</v>
      </c>
    </row>
    <row r="253" spans="1:8" x14ac:dyDescent="0.3">
      <c r="A253" s="8" t="str">
        <f t="shared" si="14"/>
        <v>0500045202</v>
      </c>
      <c r="B253" s="19" t="str">
        <f t="shared" si="15"/>
        <v>01</v>
      </c>
      <c r="C253" s="7" t="s">
        <v>98</v>
      </c>
      <c r="D253" s="7" t="s">
        <v>989</v>
      </c>
      <c r="E253" s="7" t="s">
        <v>990</v>
      </c>
      <c r="F253" s="7" t="s">
        <v>1122</v>
      </c>
      <c r="G253" s="78">
        <v>51</v>
      </c>
      <c r="H253" s="8" t="e">
        <f>+VLOOKUP(D253,CAT!$A$2:$G$498,4,0)</f>
        <v>#N/A</v>
      </c>
    </row>
    <row r="254" spans="1:8" x14ac:dyDescent="0.3">
      <c r="A254" s="8" t="str">
        <f t="shared" si="14"/>
        <v>0500045203</v>
      </c>
      <c r="B254" s="19" t="str">
        <f t="shared" si="15"/>
        <v>01</v>
      </c>
      <c r="C254" s="7" t="s">
        <v>98</v>
      </c>
      <c r="D254" s="7" t="s">
        <v>1253</v>
      </c>
      <c r="E254" s="7" t="s">
        <v>990</v>
      </c>
      <c r="F254" s="7" t="s">
        <v>1122</v>
      </c>
      <c r="G254" s="78">
        <v>238.55</v>
      </c>
      <c r="H254" s="8" t="e">
        <f>+VLOOKUP(D254,CAT!$A$2:$G$498,4,0)</f>
        <v>#N/A</v>
      </c>
    </row>
    <row r="255" spans="1:8" x14ac:dyDescent="0.3">
      <c r="A255" s="8" t="str">
        <f t="shared" si="14"/>
        <v>05000507-03</v>
      </c>
      <c r="B255" s="19" t="str">
        <f t="shared" si="15"/>
        <v>01</v>
      </c>
      <c r="C255" s="7" t="s">
        <v>98</v>
      </c>
      <c r="D255" s="7" t="s">
        <v>1240</v>
      </c>
      <c r="E255" s="7" t="s">
        <v>1195</v>
      </c>
      <c r="F255" s="7" t="s">
        <v>1122</v>
      </c>
      <c r="G255" s="78">
        <v>204.25</v>
      </c>
      <c r="H255" s="8" t="e">
        <f>+VLOOKUP(D255,CAT!$A$2:$G$498,4,0)</f>
        <v>#N/A</v>
      </c>
    </row>
    <row r="256" spans="1:8" x14ac:dyDescent="0.3">
      <c r="A256" s="8" t="str">
        <f t="shared" si="14"/>
        <v>0500052801</v>
      </c>
      <c r="B256" s="19" t="str">
        <f t="shared" si="15"/>
        <v>01</v>
      </c>
      <c r="C256" s="7" t="s">
        <v>98</v>
      </c>
      <c r="D256" s="7" t="s">
        <v>1248</v>
      </c>
      <c r="E256" s="7" t="s">
        <v>1091</v>
      </c>
      <c r="F256" s="7" t="s">
        <v>1122</v>
      </c>
      <c r="G256" s="78">
        <v>99.8</v>
      </c>
      <c r="H256" s="8" t="e">
        <f>+VLOOKUP(D256,CAT!$A$2:$G$498,4,0)</f>
        <v>#N/A</v>
      </c>
    </row>
    <row r="257" spans="1:12" x14ac:dyDescent="0.3">
      <c r="A257" s="8" t="str">
        <f t="shared" si="14"/>
        <v>0500052701</v>
      </c>
      <c r="B257" s="19" t="str">
        <f t="shared" si="15"/>
        <v>01</v>
      </c>
      <c r="C257" s="7" t="s">
        <v>98</v>
      </c>
      <c r="D257" s="7" t="s">
        <v>1257</v>
      </c>
      <c r="E257" s="7" t="s">
        <v>1258</v>
      </c>
      <c r="F257" s="7" t="s">
        <v>1122</v>
      </c>
      <c r="G257" s="78">
        <v>217.75</v>
      </c>
      <c r="H257" s="8" t="e">
        <f>+VLOOKUP(D257,CAT!$A$2:$G$498,4,0)</f>
        <v>#N/A</v>
      </c>
      <c r="I257">
        <f>69650+12400</f>
        <v>82050</v>
      </c>
      <c r="J257" s="78">
        <f t="shared" ref="J257:J267" si="16">+I257-G257</f>
        <v>81832.25</v>
      </c>
      <c r="K257">
        <v>12400</v>
      </c>
      <c r="L257" t="s">
        <v>1954</v>
      </c>
    </row>
    <row r="258" spans="1:12" x14ac:dyDescent="0.3">
      <c r="A258" s="8" t="str">
        <f t="shared" si="14"/>
        <v>0500054300</v>
      </c>
      <c r="B258" s="19" t="str">
        <f t="shared" si="15"/>
        <v>01</v>
      </c>
      <c r="C258" s="7" t="s">
        <v>98</v>
      </c>
      <c r="D258" s="7" t="s">
        <v>2074</v>
      </c>
      <c r="E258" s="7" t="s">
        <v>2075</v>
      </c>
      <c r="F258" s="7" t="s">
        <v>1122</v>
      </c>
      <c r="G258" s="78">
        <v>80.05</v>
      </c>
      <c r="H258" s="8" t="e">
        <f>+VLOOKUP(D258,CAT!$A$2:$G$498,4,0)</f>
        <v>#N/A</v>
      </c>
      <c r="I258">
        <v>2500</v>
      </c>
      <c r="J258" s="78">
        <f t="shared" si="16"/>
        <v>2419.9499999999998</v>
      </c>
    </row>
    <row r="259" spans="1:12" x14ac:dyDescent="0.3">
      <c r="A259" s="8" t="str">
        <f t="shared" si="14"/>
        <v>0500050900</v>
      </c>
      <c r="B259" s="19" t="str">
        <f t="shared" si="15"/>
        <v>01</v>
      </c>
      <c r="C259" s="7" t="s">
        <v>98</v>
      </c>
      <c r="D259" s="7" t="s">
        <v>1196</v>
      </c>
      <c r="E259" s="7" t="s">
        <v>1197</v>
      </c>
      <c r="F259" s="7" t="s">
        <v>1180</v>
      </c>
      <c r="G259" s="78">
        <v>201</v>
      </c>
      <c r="H259" s="8" t="e">
        <f>+VLOOKUP(D259,CAT!$A$2:$G$498,4,0)</f>
        <v>#N/A</v>
      </c>
      <c r="I259">
        <v>8080</v>
      </c>
      <c r="J259" s="78">
        <f t="shared" si="16"/>
        <v>7879</v>
      </c>
    </row>
    <row r="260" spans="1:12" x14ac:dyDescent="0.3">
      <c r="A260" s="8" t="str">
        <f t="shared" si="14"/>
        <v>0500050802</v>
      </c>
      <c r="B260" s="19" t="str">
        <f t="shared" si="15"/>
        <v>01</v>
      </c>
      <c r="C260" s="7" t="s">
        <v>98</v>
      </c>
      <c r="D260" s="7" t="s">
        <v>1295</v>
      </c>
      <c r="E260" s="7" t="s">
        <v>1049</v>
      </c>
      <c r="F260" s="7" t="s">
        <v>1180</v>
      </c>
      <c r="G260" s="78">
        <v>438.65</v>
      </c>
      <c r="H260" s="8" t="e">
        <f>+VLOOKUP(D260,CAT!$A$2:$G$498,4,0)</f>
        <v>#N/A</v>
      </c>
      <c r="I260">
        <v>18000</v>
      </c>
      <c r="J260" s="78">
        <f t="shared" si="16"/>
        <v>17561.349999999999</v>
      </c>
    </row>
    <row r="261" spans="1:12" x14ac:dyDescent="0.3">
      <c r="A261" s="8" t="str">
        <f t="shared" si="14"/>
        <v>05PACK06803</v>
      </c>
      <c r="B261" s="19" t="str">
        <f t="shared" si="15"/>
        <v>01</v>
      </c>
      <c r="C261" s="7" t="s">
        <v>98</v>
      </c>
      <c r="D261" s="7" t="s">
        <v>1479</v>
      </c>
      <c r="E261" s="7" t="s">
        <v>89</v>
      </c>
      <c r="F261" s="7" t="s">
        <v>1180</v>
      </c>
      <c r="G261" s="78">
        <v>300.39999999999998</v>
      </c>
      <c r="H261" s="8" t="e">
        <f>+VLOOKUP(D261,CAT!$A$2:$G$498,4,0)</f>
        <v>#N/A</v>
      </c>
      <c r="I261">
        <v>20000</v>
      </c>
      <c r="J261" s="78">
        <f t="shared" si="16"/>
        <v>19699.599999999999</v>
      </c>
    </row>
    <row r="262" spans="1:12" x14ac:dyDescent="0.3">
      <c r="A262" s="8" t="str">
        <f t="shared" si="14"/>
        <v>05PACK06703</v>
      </c>
      <c r="B262" s="19" t="str">
        <f t="shared" si="15"/>
        <v>01</v>
      </c>
      <c r="C262" s="7" t="s">
        <v>98</v>
      </c>
      <c r="D262" s="7" t="s">
        <v>1480</v>
      </c>
      <c r="E262" s="7" t="s">
        <v>113</v>
      </c>
      <c r="F262" s="7" t="s">
        <v>1180</v>
      </c>
      <c r="G262" s="78">
        <v>324</v>
      </c>
      <c r="H262" s="8" t="e">
        <f>+VLOOKUP(D262,CAT!$A$2:$G$498,4,0)</f>
        <v>#N/A</v>
      </c>
      <c r="I262">
        <v>20000</v>
      </c>
      <c r="J262" s="78">
        <f t="shared" si="16"/>
        <v>19676</v>
      </c>
    </row>
    <row r="263" spans="1:12" x14ac:dyDescent="0.3">
      <c r="A263" s="8" t="str">
        <f t="shared" si="14"/>
        <v>0500036003</v>
      </c>
      <c r="B263" s="19" t="str">
        <f t="shared" si="15"/>
        <v>01</v>
      </c>
      <c r="C263" s="7" t="s">
        <v>98</v>
      </c>
      <c r="D263" s="7" t="s">
        <v>1499</v>
      </c>
      <c r="E263" s="7" t="s">
        <v>87</v>
      </c>
      <c r="F263" s="7" t="s">
        <v>1180</v>
      </c>
      <c r="G263" s="78">
        <v>112.6</v>
      </c>
      <c r="H263" s="8" t="e">
        <f>+VLOOKUP(D263,CAT!$A$2:$G$498,4,0)</f>
        <v>#N/A</v>
      </c>
      <c r="I263">
        <v>20000</v>
      </c>
      <c r="J263" s="78">
        <f t="shared" si="16"/>
        <v>19887.400000000001</v>
      </c>
    </row>
    <row r="264" spans="1:12" x14ac:dyDescent="0.3">
      <c r="A264" s="8" t="str">
        <f t="shared" si="14"/>
        <v>0500036102</v>
      </c>
      <c r="B264" s="19" t="str">
        <f t="shared" si="15"/>
        <v>01</v>
      </c>
      <c r="C264" s="7" t="s">
        <v>98</v>
      </c>
      <c r="D264" s="7" t="s">
        <v>1501</v>
      </c>
      <c r="E264" s="7" t="s">
        <v>40</v>
      </c>
      <c r="F264" s="7" t="s">
        <v>1180</v>
      </c>
      <c r="G264" s="78">
        <v>110</v>
      </c>
      <c r="H264" s="8" t="e">
        <f>+VLOOKUP(D264,CAT!$A$2:$G$498,4,0)</f>
        <v>#N/A</v>
      </c>
      <c r="I264">
        <v>30000</v>
      </c>
      <c r="J264" s="78">
        <f t="shared" si="16"/>
        <v>29890</v>
      </c>
    </row>
    <row r="265" spans="1:12" x14ac:dyDescent="0.3">
      <c r="A265" s="8" t="str">
        <f t="shared" si="14"/>
        <v>0500036202</v>
      </c>
      <c r="B265" s="19" t="str">
        <f t="shared" si="15"/>
        <v>01</v>
      </c>
      <c r="C265" s="7" t="s">
        <v>98</v>
      </c>
      <c r="D265" s="7" t="s">
        <v>1504</v>
      </c>
      <c r="E265" s="7" t="s">
        <v>165</v>
      </c>
      <c r="F265" s="7" t="s">
        <v>1180</v>
      </c>
      <c r="G265" s="78">
        <v>253</v>
      </c>
      <c r="H265" s="8" t="e">
        <f>+VLOOKUP(D265,CAT!$A$2:$G$498,4,0)</f>
        <v>#N/A</v>
      </c>
      <c r="I265">
        <f>13000+800</f>
        <v>13800</v>
      </c>
      <c r="J265" s="78">
        <f t="shared" si="16"/>
        <v>13547</v>
      </c>
    </row>
    <row r="266" spans="1:12" x14ac:dyDescent="0.3">
      <c r="A266" s="8" t="str">
        <f t="shared" si="14"/>
        <v>0500036302</v>
      </c>
      <c r="B266" s="19" t="str">
        <f t="shared" si="15"/>
        <v>01</v>
      </c>
      <c r="C266" s="7" t="s">
        <v>98</v>
      </c>
      <c r="D266" s="7" t="s">
        <v>1512</v>
      </c>
      <c r="E266" s="7" t="s">
        <v>163</v>
      </c>
      <c r="F266" s="7" t="s">
        <v>1180</v>
      </c>
      <c r="G266" s="78">
        <v>130</v>
      </c>
      <c r="H266" s="8" t="e">
        <f>+VLOOKUP(D266,CAT!$A$2:$G$498,4,0)</f>
        <v>#N/A</v>
      </c>
      <c r="I266">
        <v>40000</v>
      </c>
      <c r="J266" s="78">
        <f t="shared" si="16"/>
        <v>39870</v>
      </c>
    </row>
    <row r="267" spans="1:12" x14ac:dyDescent="0.3">
      <c r="A267" s="8" t="str">
        <f t="shared" si="14"/>
        <v>0500027601</v>
      </c>
      <c r="B267" s="19" t="str">
        <f t="shared" si="15"/>
        <v>01</v>
      </c>
      <c r="C267" s="7" t="s">
        <v>98</v>
      </c>
      <c r="D267" s="7" t="s">
        <v>1471</v>
      </c>
      <c r="E267" s="7" t="s">
        <v>235</v>
      </c>
      <c r="F267" s="7" t="s">
        <v>1180</v>
      </c>
      <c r="G267" s="78">
        <v>255.75</v>
      </c>
      <c r="H267" s="8" t="e">
        <f>+VLOOKUP(D267,CAT!$A$2:$G$498,4,0)</f>
        <v>#N/A</v>
      </c>
      <c r="I267">
        <v>21600</v>
      </c>
      <c r="J267" s="78">
        <f t="shared" si="16"/>
        <v>21344.25</v>
      </c>
    </row>
    <row r="268" spans="1:12" x14ac:dyDescent="0.3">
      <c r="A268" s="8" t="str">
        <f t="shared" si="14"/>
        <v>0500027901</v>
      </c>
      <c r="B268" s="19" t="str">
        <f t="shared" si="15"/>
        <v>01</v>
      </c>
      <c r="C268" s="7" t="s">
        <v>98</v>
      </c>
      <c r="D268" s="7" t="s">
        <v>1470</v>
      </c>
      <c r="E268" s="7" t="s">
        <v>474</v>
      </c>
      <c r="F268" s="7" t="s">
        <v>1180</v>
      </c>
      <c r="G268" s="78">
        <v>101</v>
      </c>
      <c r="H268" s="8" t="e">
        <f>+VLOOKUP(D268,CAT!$A$2:$G$498,4,0)</f>
        <v>#N/A</v>
      </c>
    </row>
    <row r="269" spans="1:12" x14ac:dyDescent="0.3">
      <c r="A269" s="8" t="str">
        <f t="shared" si="14"/>
        <v>0500027801</v>
      </c>
      <c r="B269" s="19" t="str">
        <f t="shared" si="15"/>
        <v>01</v>
      </c>
      <c r="C269" s="7" t="s">
        <v>98</v>
      </c>
      <c r="D269" s="7" t="s">
        <v>1472</v>
      </c>
      <c r="E269" s="7" t="s">
        <v>231</v>
      </c>
      <c r="F269" s="7" t="s">
        <v>1180</v>
      </c>
      <c r="G269" s="78">
        <v>336.95</v>
      </c>
      <c r="H269" s="8" t="e">
        <f>+VLOOKUP(D269,CAT!$A$2:$G$498,4,0)</f>
        <v>#N/A</v>
      </c>
    </row>
    <row r="270" spans="1:12" x14ac:dyDescent="0.3">
      <c r="A270" s="8" t="str">
        <f t="shared" si="14"/>
        <v>0500042301</v>
      </c>
      <c r="B270" s="19" t="str">
        <f t="shared" si="15"/>
        <v>01</v>
      </c>
      <c r="C270" s="7" t="s">
        <v>98</v>
      </c>
      <c r="D270" s="7" t="s">
        <v>1473</v>
      </c>
      <c r="E270" s="7" t="s">
        <v>787</v>
      </c>
      <c r="F270" s="7" t="s">
        <v>1180</v>
      </c>
      <c r="G270" s="78">
        <v>368.5</v>
      </c>
      <c r="H270" s="8" t="e">
        <f>+VLOOKUP(D270,CAT!$A$2:$G$498,4,0)</f>
        <v>#N/A</v>
      </c>
    </row>
    <row r="271" spans="1:12" x14ac:dyDescent="0.3">
      <c r="A271" s="8" t="str">
        <f t="shared" si="14"/>
        <v>0500037403</v>
      </c>
      <c r="B271" s="19" t="str">
        <f t="shared" si="15"/>
        <v>01</v>
      </c>
      <c r="C271" s="7" t="s">
        <v>98</v>
      </c>
      <c r="D271" s="7" t="s">
        <v>1466</v>
      </c>
      <c r="E271" s="7" t="s">
        <v>1186</v>
      </c>
      <c r="F271" s="7" t="s">
        <v>1180</v>
      </c>
      <c r="G271" s="78">
        <v>1094.95</v>
      </c>
      <c r="H271" s="8" t="e">
        <f>+VLOOKUP(D271,CAT!$A$2:$G$498,4,0)</f>
        <v>#N/A</v>
      </c>
    </row>
    <row r="272" spans="1:12" x14ac:dyDescent="0.3">
      <c r="A272" s="8" t="str">
        <f t="shared" si="14"/>
        <v>0500042201</v>
      </c>
      <c r="B272" s="19" t="str">
        <f t="shared" si="15"/>
        <v>01</v>
      </c>
      <c r="C272" s="7" t="s">
        <v>98</v>
      </c>
      <c r="D272" s="7" t="s">
        <v>1467</v>
      </c>
      <c r="E272" s="7" t="s">
        <v>759</v>
      </c>
      <c r="F272" s="7" t="s">
        <v>1180</v>
      </c>
      <c r="G272" s="78">
        <v>1049.2</v>
      </c>
      <c r="H272" s="8" t="e">
        <f>+VLOOKUP(D272,CAT!$A$2:$G$498,4,0)</f>
        <v>#N/A</v>
      </c>
    </row>
    <row r="273" spans="1:14" x14ac:dyDescent="0.3">
      <c r="A273" s="8" t="str">
        <f t="shared" si="14"/>
        <v>0500042101</v>
      </c>
      <c r="B273" s="19" t="str">
        <f t="shared" si="15"/>
        <v>01</v>
      </c>
      <c r="C273" s="7" t="s">
        <v>98</v>
      </c>
      <c r="D273" s="7" t="s">
        <v>1448</v>
      </c>
      <c r="E273" s="7" t="s">
        <v>758</v>
      </c>
      <c r="F273" s="7" t="s">
        <v>1180</v>
      </c>
      <c r="G273" s="78">
        <v>540.25</v>
      </c>
      <c r="H273" s="8" t="e">
        <f>+VLOOKUP(D273,CAT!$A$2:$G$498,4,0)</f>
        <v>#N/A</v>
      </c>
    </row>
    <row r="274" spans="1:14" x14ac:dyDescent="0.3">
      <c r="A274" s="8" t="str">
        <f t="shared" si="14"/>
        <v>0500038902</v>
      </c>
      <c r="B274" s="19" t="str">
        <f t="shared" si="15"/>
        <v>01</v>
      </c>
      <c r="C274" s="7" t="s">
        <v>98</v>
      </c>
      <c r="D274" s="7" t="s">
        <v>1449</v>
      </c>
      <c r="E274" s="7" t="s">
        <v>675</v>
      </c>
      <c r="F274" s="7" t="s">
        <v>1180</v>
      </c>
      <c r="G274" s="78">
        <v>652.20000000000005</v>
      </c>
      <c r="H274" s="8" t="e">
        <f>+VLOOKUP(D274,CAT!$A$2:$G$498,4,0)</f>
        <v>#N/A</v>
      </c>
    </row>
    <row r="275" spans="1:14" x14ac:dyDescent="0.3">
      <c r="A275" s="8" t="str">
        <f t="shared" si="14"/>
        <v>0500037304</v>
      </c>
      <c r="B275" s="19" t="str">
        <f t="shared" si="15"/>
        <v>01</v>
      </c>
      <c r="C275" s="7" t="s">
        <v>98</v>
      </c>
      <c r="D275" s="7" t="s">
        <v>2144</v>
      </c>
      <c r="E275" s="7" t="s">
        <v>1478</v>
      </c>
      <c r="F275" s="7" t="s">
        <v>1180</v>
      </c>
      <c r="G275" s="78">
        <v>71.7</v>
      </c>
      <c r="H275" s="8" t="e">
        <f>+VLOOKUP(D275,CAT!$A$2:$G$498,4,0)</f>
        <v>#N/A</v>
      </c>
    </row>
    <row r="276" spans="1:14" x14ac:dyDescent="0.3">
      <c r="A276" s="8" t="str">
        <f t="shared" si="14"/>
        <v>0500046403</v>
      </c>
      <c r="B276" s="19" t="str">
        <f t="shared" si="15"/>
        <v>01</v>
      </c>
      <c r="C276" s="7" t="s">
        <v>98</v>
      </c>
      <c r="D276" s="7" t="s">
        <v>1476</v>
      </c>
      <c r="E276" s="7" t="s">
        <v>892</v>
      </c>
      <c r="F276" s="7" t="s">
        <v>1180</v>
      </c>
      <c r="G276" s="78">
        <v>144.19999999999999</v>
      </c>
      <c r="H276" s="8" t="e">
        <f>+VLOOKUP(D276,CAT!$A$2:$G$498,4,0)</f>
        <v>#N/A</v>
      </c>
    </row>
    <row r="277" spans="1:14" x14ac:dyDescent="0.3">
      <c r="A277" s="8" t="str">
        <f t="shared" si="14"/>
        <v>0500035801</v>
      </c>
      <c r="B277" s="19" t="str">
        <f t="shared" si="15"/>
        <v>01</v>
      </c>
      <c r="C277" s="7" t="s">
        <v>98</v>
      </c>
      <c r="D277" s="7" t="s">
        <v>1474</v>
      </c>
      <c r="E277" s="7" t="s">
        <v>171</v>
      </c>
      <c r="F277" s="7" t="s">
        <v>1180</v>
      </c>
      <c r="G277" s="78">
        <v>223.15</v>
      </c>
      <c r="H277" s="8" t="e">
        <f>+VLOOKUP(D277,CAT!$A$2:$G$498,4,0)</f>
        <v>#N/A</v>
      </c>
    </row>
    <row r="278" spans="1:14" x14ac:dyDescent="0.3">
      <c r="A278" s="8" t="str">
        <f t="shared" si="14"/>
        <v>0500054800</v>
      </c>
      <c r="B278" s="19" t="str">
        <f t="shared" si="15"/>
        <v>01</v>
      </c>
      <c r="C278" s="7" t="s">
        <v>98</v>
      </c>
      <c r="D278" s="7" t="s">
        <v>2026</v>
      </c>
      <c r="E278" s="7" t="s">
        <v>2153</v>
      </c>
      <c r="F278" s="7" t="s">
        <v>1122</v>
      </c>
      <c r="G278" s="78">
        <v>487.4</v>
      </c>
      <c r="H278" s="8" t="e">
        <f>+VLOOKUP(D278,CAT!$A$2:$G$498,4,0)</f>
        <v>#N/A</v>
      </c>
      <c r="J278" s="236"/>
      <c r="K278" s="236"/>
      <c r="L278" s="236" t="s">
        <v>1883</v>
      </c>
      <c r="M278" s="237">
        <v>365.5</v>
      </c>
      <c r="N278" s="236"/>
    </row>
    <row r="279" spans="1:14" x14ac:dyDescent="0.3">
      <c r="A279" s="8" t="str">
        <f t="shared" si="14"/>
        <v>0500054700</v>
      </c>
      <c r="B279" s="19" t="str">
        <f t="shared" si="15"/>
        <v>01</v>
      </c>
      <c r="C279" s="7" t="s">
        <v>98</v>
      </c>
      <c r="D279" s="7" t="s">
        <v>2023</v>
      </c>
      <c r="E279" s="7" t="s">
        <v>2154</v>
      </c>
      <c r="F279" s="7" t="s">
        <v>1122</v>
      </c>
      <c r="G279" s="78">
        <v>481.1</v>
      </c>
      <c r="H279" s="8" t="e">
        <f>+VLOOKUP(D279,CAT!$A$2:$G$498,4,0)</f>
        <v>#N/A</v>
      </c>
      <c r="J279" s="236"/>
      <c r="K279" s="236"/>
      <c r="L279" s="236" t="s">
        <v>331</v>
      </c>
      <c r="M279" s="236" t="s">
        <v>1882</v>
      </c>
      <c r="N279" s="236"/>
    </row>
    <row r="280" spans="1:14" x14ac:dyDescent="0.3">
      <c r="A280" s="8" t="str">
        <f t="shared" si="14"/>
        <v>0500054600</v>
      </c>
      <c r="B280" s="19" t="str">
        <f t="shared" si="15"/>
        <v>01</v>
      </c>
      <c r="C280" s="7" t="s">
        <v>98</v>
      </c>
      <c r="D280" s="7" t="s">
        <v>2018</v>
      </c>
      <c r="E280" s="7" t="s">
        <v>2102</v>
      </c>
      <c r="F280" s="7" t="s">
        <v>1122</v>
      </c>
      <c r="G280" s="78">
        <v>378.7</v>
      </c>
      <c r="H280" s="8" t="e">
        <f>+VLOOKUP(D280,CAT!$A$2:$G$498,4,0)</f>
        <v>#N/A</v>
      </c>
      <c r="J280" s="238" t="s">
        <v>235</v>
      </c>
      <c r="K280" s="238" t="s">
        <v>1122</v>
      </c>
      <c r="L280" s="239">
        <v>394.6</v>
      </c>
      <c r="M280" s="237">
        <f>11.5*M278</f>
        <v>4203.25</v>
      </c>
      <c r="N280" s="237">
        <f>+L280*M280</f>
        <v>1658602.4500000002</v>
      </c>
    </row>
    <row r="281" spans="1:14" x14ac:dyDescent="0.3">
      <c r="A281" s="8" t="str">
        <f t="shared" si="14"/>
        <v>0500054500</v>
      </c>
      <c r="B281" s="19" t="str">
        <f t="shared" si="15"/>
        <v>01</v>
      </c>
      <c r="C281" s="7" t="s">
        <v>98</v>
      </c>
      <c r="D281" s="7" t="s">
        <v>2016</v>
      </c>
      <c r="E281" s="7" t="s">
        <v>2103</v>
      </c>
      <c r="F281" s="7" t="s">
        <v>1122</v>
      </c>
      <c r="G281" s="78">
        <v>384.74</v>
      </c>
      <c r="H281" s="8" t="e">
        <f>+VLOOKUP(D281,CAT!$A$2:$G$498,4,0)</f>
        <v>#N/A</v>
      </c>
      <c r="J281" s="238" t="s">
        <v>474</v>
      </c>
      <c r="K281" s="238" t="s">
        <v>1122</v>
      </c>
      <c r="L281" s="239">
        <v>347.55</v>
      </c>
      <c r="M281" s="237">
        <f>11.5*M278</f>
        <v>4203.25</v>
      </c>
      <c r="N281" s="237">
        <f>+L281*M281</f>
        <v>1460839.5375000001</v>
      </c>
    </row>
    <row r="282" spans="1:14" x14ac:dyDescent="0.3">
      <c r="A282" s="8" t="str">
        <f t="shared" si="14"/>
        <v>0500054400</v>
      </c>
      <c r="B282" s="19" t="str">
        <f t="shared" si="15"/>
        <v>01</v>
      </c>
      <c r="C282" s="7" t="s">
        <v>98</v>
      </c>
      <c r="D282" s="7" t="s">
        <v>2014</v>
      </c>
      <c r="E282" s="7" t="s">
        <v>2104</v>
      </c>
      <c r="F282" s="7" t="s">
        <v>1122</v>
      </c>
      <c r="G282" s="78">
        <v>331.65</v>
      </c>
      <c r="H282" s="8" t="e">
        <f>+VLOOKUP(D282,CAT!$A$2:$G$498,4,0)</f>
        <v>#N/A</v>
      </c>
      <c r="J282" s="238" t="s">
        <v>231</v>
      </c>
      <c r="K282" s="238" t="s">
        <v>1122</v>
      </c>
      <c r="L282" s="239">
        <v>285.5</v>
      </c>
      <c r="M282" s="237">
        <f>11.5*M278</f>
        <v>4203.25</v>
      </c>
      <c r="N282" s="237">
        <f>+L282*M282</f>
        <v>1200027.875</v>
      </c>
    </row>
    <row r="283" spans="1:14" x14ac:dyDescent="0.3">
      <c r="A283" s="8" t="str">
        <f t="shared" si="14"/>
        <v>0500031502</v>
      </c>
      <c r="B283" s="19" t="str">
        <f t="shared" si="15"/>
        <v>01</v>
      </c>
      <c r="C283" s="7" t="s">
        <v>98</v>
      </c>
      <c r="D283" s="7" t="s">
        <v>1513</v>
      </c>
      <c r="E283" s="7" t="s">
        <v>83</v>
      </c>
      <c r="F283" s="7" t="s">
        <v>1180</v>
      </c>
      <c r="G283" s="78">
        <v>442.65</v>
      </c>
      <c r="H283" s="8" t="e">
        <f>+VLOOKUP(D283,CAT!$A$2:$G$498,4,0)</f>
        <v>#N/A</v>
      </c>
      <c r="J283" s="238" t="s">
        <v>787</v>
      </c>
      <c r="K283" s="238" t="s">
        <v>1122</v>
      </c>
      <c r="L283" s="239">
        <v>222.05</v>
      </c>
      <c r="M283" s="237">
        <f>11.5*M278</f>
        <v>4203.25</v>
      </c>
      <c r="N283" s="237">
        <f>+L283*M283</f>
        <v>933331.66250000009</v>
      </c>
    </row>
    <row r="284" spans="1:14" x14ac:dyDescent="0.3">
      <c r="A284" s="8" t="str">
        <f t="shared" si="14"/>
        <v>0500031602</v>
      </c>
      <c r="B284" s="19" t="str">
        <f t="shared" si="15"/>
        <v>01</v>
      </c>
      <c r="C284" s="7" t="s">
        <v>98</v>
      </c>
      <c r="D284" s="7" t="s">
        <v>1514</v>
      </c>
      <c r="E284" s="7" t="s">
        <v>84</v>
      </c>
      <c r="F284" s="7" t="s">
        <v>1180</v>
      </c>
      <c r="G284" s="78">
        <v>197.95</v>
      </c>
      <c r="H284" s="8" t="e">
        <f>+VLOOKUP(D284,CAT!$A$2:$G$498,4,0)</f>
        <v>#N/A</v>
      </c>
      <c r="J284" s="238" t="s">
        <v>1205</v>
      </c>
      <c r="K284" s="238" t="s">
        <v>1884</v>
      </c>
      <c r="L284" s="239">
        <v>3780</v>
      </c>
      <c r="M284" s="237">
        <v>266.77</v>
      </c>
      <c r="N284" s="237">
        <f>+L284*M284</f>
        <v>1008390.6</v>
      </c>
    </row>
    <row r="285" spans="1:14" x14ac:dyDescent="0.3">
      <c r="A285" s="8" t="str">
        <f t="shared" si="14"/>
        <v>0500054900</v>
      </c>
      <c r="B285" s="19" t="str">
        <f t="shared" si="15"/>
        <v>01</v>
      </c>
      <c r="C285" s="7" t="s">
        <v>98</v>
      </c>
      <c r="D285" s="7" t="s">
        <v>2058</v>
      </c>
      <c r="E285" s="7" t="s">
        <v>2155</v>
      </c>
      <c r="F285" s="7" t="s">
        <v>1122</v>
      </c>
      <c r="G285" s="78">
        <v>100</v>
      </c>
      <c r="H285" s="8" t="e">
        <f>+VLOOKUP(D285,CAT!$A$2:$G$498,4,0)</f>
        <v>#N/A</v>
      </c>
      <c r="J285" s="236"/>
      <c r="K285" s="236"/>
      <c r="L285" s="236"/>
      <c r="M285" s="236"/>
      <c r="N285" s="237">
        <f>SUBTOTAL(9,N280:N284)</f>
        <v>6261192.125</v>
      </c>
    </row>
    <row r="286" spans="1:14" x14ac:dyDescent="0.3">
      <c r="A286" s="8" t="str">
        <f t="shared" si="14"/>
        <v>0500035901</v>
      </c>
      <c r="B286" s="19" t="str">
        <f t="shared" si="15"/>
        <v>01</v>
      </c>
      <c r="C286" s="7" t="s">
        <v>98</v>
      </c>
      <c r="D286" s="7" t="s">
        <v>1475</v>
      </c>
      <c r="E286" s="7" t="s">
        <v>169</v>
      </c>
      <c r="F286" s="7" t="s">
        <v>1180</v>
      </c>
      <c r="G286" s="78">
        <v>252.4</v>
      </c>
      <c r="H286" s="8" t="e">
        <f>+VLOOKUP(D286,CAT!$A$2:$G$498,4,0)</f>
        <v>#N/A</v>
      </c>
    </row>
    <row r="287" spans="1:14" x14ac:dyDescent="0.3">
      <c r="A287" s="8" t="str">
        <f t="shared" si="14"/>
        <v>05000475</v>
      </c>
      <c r="B287" s="19" t="str">
        <f t="shared" si="15"/>
        <v>01</v>
      </c>
      <c r="C287" s="7" t="s">
        <v>98</v>
      </c>
      <c r="D287" s="7" t="s">
        <v>866</v>
      </c>
      <c r="E287" s="7" t="s">
        <v>867</v>
      </c>
      <c r="F287" s="7" t="s">
        <v>1180</v>
      </c>
      <c r="G287" s="78">
        <v>25</v>
      </c>
      <c r="H287" s="8" t="str">
        <f>+VLOOKUP(D287,CAT!$A$2:$G$498,4,0)</f>
        <v>Aditivos</v>
      </c>
    </row>
    <row r="288" spans="1:14" x14ac:dyDescent="0.3">
      <c r="A288" s="8" t="str">
        <f t="shared" si="14"/>
        <v>05000199</v>
      </c>
      <c r="B288" s="19" t="str">
        <f t="shared" si="15"/>
        <v>01</v>
      </c>
      <c r="C288" s="7" t="s">
        <v>98</v>
      </c>
      <c r="D288" s="7" t="s">
        <v>266</v>
      </c>
      <c r="E288" s="7" t="s">
        <v>403</v>
      </c>
      <c r="F288" s="7" t="s">
        <v>1122</v>
      </c>
      <c r="G288" s="78">
        <v>75</v>
      </c>
      <c r="H288" s="8" t="str">
        <f>+VLOOKUP(D288,CAT!$A$2:$G$498,4,0)</f>
        <v>Aditivos</v>
      </c>
    </row>
    <row r="289" spans="1:13" x14ac:dyDescent="0.3">
      <c r="A289" s="8" t="str">
        <f t="shared" si="14"/>
        <v>05000018</v>
      </c>
      <c r="B289" s="19" t="str">
        <f t="shared" si="15"/>
        <v>01</v>
      </c>
      <c r="C289" s="7" t="s">
        <v>98</v>
      </c>
      <c r="D289" s="7" t="s">
        <v>673</v>
      </c>
      <c r="E289" s="7" t="s">
        <v>1179</v>
      </c>
      <c r="F289" s="7" t="s">
        <v>1122</v>
      </c>
      <c r="G289" s="78">
        <v>625</v>
      </c>
      <c r="H289" s="8" t="str">
        <f>+VLOOKUP(D289,CAT!$A$2:$G$498,4,0)</f>
        <v>Aditivos</v>
      </c>
    </row>
    <row r="290" spans="1:13" x14ac:dyDescent="0.3">
      <c r="A290" s="8" t="str">
        <f t="shared" si="14"/>
        <v>05000200</v>
      </c>
      <c r="B290" s="19" t="str">
        <f t="shared" si="15"/>
        <v>01</v>
      </c>
      <c r="C290" s="7" t="s">
        <v>98</v>
      </c>
      <c r="D290" s="7" t="s">
        <v>265</v>
      </c>
      <c r="E290" s="7" t="s">
        <v>264</v>
      </c>
      <c r="F290" s="7" t="s">
        <v>1122</v>
      </c>
      <c r="G290" s="78">
        <v>150</v>
      </c>
      <c r="H290" s="8" t="str">
        <f>+VLOOKUP(D290,CAT!$A$2:$G$498,4,0)</f>
        <v>Aditivos</v>
      </c>
    </row>
    <row r="291" spans="1:13" x14ac:dyDescent="0.3">
      <c r="A291" s="8" t="str">
        <f t="shared" si="14"/>
        <v>050060017</v>
      </c>
      <c r="B291" s="19" t="str">
        <f t="shared" si="15"/>
        <v>01</v>
      </c>
      <c r="C291" s="7" t="s">
        <v>98</v>
      </c>
      <c r="D291" s="7" t="s">
        <v>146</v>
      </c>
      <c r="E291" s="7" t="s">
        <v>437</v>
      </c>
      <c r="F291" s="7" t="s">
        <v>1122</v>
      </c>
      <c r="G291" s="78">
        <v>1950</v>
      </c>
      <c r="H291" s="8" t="str">
        <f>+VLOOKUP(D291,CAT!$A$2:$G$498,4,0)</f>
        <v>Harina</v>
      </c>
    </row>
    <row r="292" spans="1:13" x14ac:dyDescent="0.3">
      <c r="A292" s="8" t="str">
        <f t="shared" si="14"/>
        <v>05000430</v>
      </c>
      <c r="B292" s="19" t="str">
        <f t="shared" si="15"/>
        <v>01</v>
      </c>
      <c r="C292" s="7" t="s">
        <v>98</v>
      </c>
      <c r="D292" s="7" t="s">
        <v>771</v>
      </c>
      <c r="E292" s="7" t="s">
        <v>1959</v>
      </c>
      <c r="F292" s="7" t="s">
        <v>1122</v>
      </c>
      <c r="G292" s="78">
        <v>6000</v>
      </c>
      <c r="H292" s="8" t="str">
        <f>+VLOOKUP(D292,CAT!$A$2:$G$498,4,0)</f>
        <v>Harina</v>
      </c>
    </row>
    <row r="293" spans="1:13" x14ac:dyDescent="0.3">
      <c r="A293" s="8" t="str">
        <f t="shared" si="14"/>
        <v>05000388</v>
      </c>
      <c r="B293" s="19" t="str">
        <f t="shared" si="15"/>
        <v>01</v>
      </c>
      <c r="C293" s="7" t="s">
        <v>98</v>
      </c>
      <c r="D293" s="7" t="s">
        <v>683</v>
      </c>
      <c r="E293" s="7" t="s">
        <v>2213</v>
      </c>
      <c r="F293" s="7" t="s">
        <v>1122</v>
      </c>
      <c r="G293" s="78">
        <v>375</v>
      </c>
      <c r="H293" s="8" t="str">
        <f>+VLOOKUP(D293,CAT!$A$2:$G$498,4,0)</f>
        <v>Harina</v>
      </c>
    </row>
    <row r="294" spans="1:13" x14ac:dyDescent="0.3">
      <c r="A294" s="8" t="str">
        <f t="shared" si="14"/>
        <v>050060016</v>
      </c>
      <c r="B294" s="19" t="str">
        <f t="shared" si="15"/>
        <v>01</v>
      </c>
      <c r="C294" s="7" t="s">
        <v>98</v>
      </c>
      <c r="D294" s="7" t="s">
        <v>148</v>
      </c>
      <c r="E294" s="7" t="s">
        <v>1200</v>
      </c>
      <c r="F294" s="7" t="s">
        <v>1122</v>
      </c>
      <c r="G294" s="78">
        <v>15125</v>
      </c>
      <c r="H294" s="8" t="str">
        <f>+VLOOKUP(D294,CAT!$A$2:$G$498,4,0)</f>
        <v>Harina</v>
      </c>
    </row>
    <row r="295" spans="1:13" x14ac:dyDescent="0.3">
      <c r="A295" s="8" t="str">
        <f t="shared" si="14"/>
        <v>05000009</v>
      </c>
      <c r="B295" s="19" t="str">
        <f t="shared" si="15"/>
        <v>01</v>
      </c>
      <c r="C295" s="7" t="s">
        <v>98</v>
      </c>
      <c r="D295" s="7" t="s">
        <v>302</v>
      </c>
      <c r="E295" s="7" t="s">
        <v>390</v>
      </c>
      <c r="F295" s="7" t="s">
        <v>1122</v>
      </c>
      <c r="G295" s="78">
        <v>80</v>
      </c>
      <c r="H295" s="8" t="str">
        <f>+VLOOKUP(D295,CAT!$A$2:$G$498,4,0)</f>
        <v>Aditivos</v>
      </c>
    </row>
    <row r="296" spans="1:13" x14ac:dyDescent="0.3">
      <c r="A296" s="8" t="str">
        <f t="shared" si="14"/>
        <v>050070014</v>
      </c>
      <c r="B296" s="19" t="str">
        <f t="shared" si="15"/>
        <v>01</v>
      </c>
      <c r="C296" s="7" t="s">
        <v>98</v>
      </c>
      <c r="D296" s="7" t="s">
        <v>141</v>
      </c>
      <c r="E296" s="7" t="s">
        <v>140</v>
      </c>
      <c r="F296" s="7" t="s">
        <v>1122</v>
      </c>
      <c r="G296" s="78">
        <v>125</v>
      </c>
      <c r="H296" s="8" t="str">
        <f>+VLOOKUP(D296,CAT!$A$2:$G$498,4,0)</f>
        <v>Aditivos</v>
      </c>
    </row>
    <row r="297" spans="1:13" x14ac:dyDescent="0.3">
      <c r="A297" s="8" t="str">
        <f t="shared" si="14"/>
        <v>05000272</v>
      </c>
      <c r="B297" s="19" t="str">
        <f t="shared" si="15"/>
        <v>01</v>
      </c>
      <c r="C297" s="7" t="s">
        <v>98</v>
      </c>
      <c r="D297" s="7" t="s">
        <v>239</v>
      </c>
      <c r="E297" s="7" t="s">
        <v>32</v>
      </c>
      <c r="F297" s="7" t="s">
        <v>1122</v>
      </c>
      <c r="G297" s="78">
        <v>320.24</v>
      </c>
      <c r="H297" s="8" t="str">
        <f>+VLOOKUP(D297,CAT!$A$2:$G$498,4,0)</f>
        <v>Fiambre</v>
      </c>
    </row>
    <row r="298" spans="1:13" x14ac:dyDescent="0.3">
      <c r="A298" s="8" t="str">
        <f t="shared" si="14"/>
        <v>05000269</v>
      </c>
      <c r="B298" s="19" t="str">
        <f t="shared" si="15"/>
        <v>01</v>
      </c>
      <c r="C298" s="7" t="s">
        <v>98</v>
      </c>
      <c r="D298" s="7" t="s">
        <v>583</v>
      </c>
      <c r="E298" s="7" t="s">
        <v>591</v>
      </c>
      <c r="F298" s="7" t="s">
        <v>1139</v>
      </c>
      <c r="G298" s="78">
        <v>1575</v>
      </c>
      <c r="H298" s="8" t="str">
        <f>+VLOOKUP(D298,CAT!$A$2:$G$498,4,0)</f>
        <v>Bolsa</v>
      </c>
    </row>
    <row r="299" spans="1:13" x14ac:dyDescent="0.3">
      <c r="A299" s="8" t="str">
        <f t="shared" si="14"/>
        <v>050070010</v>
      </c>
      <c r="B299" s="19" t="str">
        <f t="shared" si="15"/>
        <v>01</v>
      </c>
      <c r="C299" s="7" t="s">
        <v>98</v>
      </c>
      <c r="D299" s="7" t="s">
        <v>143</v>
      </c>
      <c r="E299" s="7" t="s">
        <v>142</v>
      </c>
      <c r="F299" s="7" t="s">
        <v>1122</v>
      </c>
      <c r="G299" s="78">
        <v>400</v>
      </c>
      <c r="H299" s="8" t="str">
        <f>+VLOOKUP(D299,CAT!$A$2:$G$498,4,0)</f>
        <v>Leche</v>
      </c>
    </row>
    <row r="300" spans="1:13" x14ac:dyDescent="0.3">
      <c r="A300" s="8" t="str">
        <f t="shared" si="14"/>
        <v>05000113</v>
      </c>
      <c r="B300" s="19" t="str">
        <f t="shared" si="15"/>
        <v>01</v>
      </c>
      <c r="C300" s="7" t="s">
        <v>98</v>
      </c>
      <c r="D300" s="7" t="s">
        <v>280</v>
      </c>
      <c r="E300" s="7" t="s">
        <v>279</v>
      </c>
      <c r="F300" s="7" t="s">
        <v>1122</v>
      </c>
      <c r="G300" s="78">
        <v>170</v>
      </c>
      <c r="H300" s="8" t="str">
        <f>+VLOOKUP(D300,CAT!$A$2:$G$498,4,0)</f>
        <v>Ins Pizza</v>
      </c>
    </row>
    <row r="301" spans="1:13" x14ac:dyDescent="0.3">
      <c r="A301" s="8" t="str">
        <f t="shared" si="14"/>
        <v>05000461</v>
      </c>
      <c r="B301" s="19" t="str">
        <f t="shared" si="15"/>
        <v>01</v>
      </c>
      <c r="C301" s="7" t="s">
        <v>98</v>
      </c>
      <c r="D301" s="7" t="s">
        <v>856</v>
      </c>
      <c r="E301" s="7" t="s">
        <v>1193</v>
      </c>
      <c r="F301" s="7" t="s">
        <v>1122</v>
      </c>
      <c r="G301" s="78">
        <v>972.21</v>
      </c>
      <c r="H301" s="8" t="str">
        <f>+VLOOKUP(D301,CAT!$A$2:$G$498,4,0)</f>
        <v>Mozza</v>
      </c>
      <c r="K301">
        <v>22000</v>
      </c>
      <c r="L301">
        <v>5230</v>
      </c>
      <c r="M301">
        <f>+K301*L301</f>
        <v>115060000</v>
      </c>
    </row>
    <row r="302" spans="1:13" x14ac:dyDescent="0.3">
      <c r="A302" s="8" t="str">
        <f t="shared" si="14"/>
        <v>05 000547</v>
      </c>
      <c r="B302" s="19" t="str">
        <f t="shared" si="15"/>
        <v>01</v>
      </c>
      <c r="C302" s="7" t="s">
        <v>98</v>
      </c>
      <c r="D302" s="7" t="s">
        <v>2036</v>
      </c>
      <c r="E302" s="7" t="s">
        <v>2042</v>
      </c>
      <c r="F302" s="7" t="s">
        <v>1180</v>
      </c>
      <c r="G302" s="78">
        <v>6600</v>
      </c>
      <c r="H302" s="8" t="e">
        <f>+VLOOKUP(D302,CAT!$A$2:$G$498,4,0)</f>
        <v>#N/A</v>
      </c>
      <c r="K302">
        <v>8000</v>
      </c>
      <c r="L302">
        <v>4790</v>
      </c>
      <c r="M302">
        <f>+K302*L302</f>
        <v>38320000</v>
      </c>
    </row>
    <row r="303" spans="1:13" x14ac:dyDescent="0.3">
      <c r="A303" s="8" t="str">
        <f t="shared" ref="A303:A365" si="17">+C303&amp;D303</f>
        <v>050040011</v>
      </c>
      <c r="B303" s="19" t="str">
        <f t="shared" ref="B303:B365" si="18">+IF(C303="05","01",IF(C303="02","02",IF(C303="57","03","04")))</f>
        <v>01</v>
      </c>
      <c r="C303" s="7" t="s">
        <v>98</v>
      </c>
      <c r="D303" s="7" t="s">
        <v>660</v>
      </c>
      <c r="E303" s="7" t="s">
        <v>2033</v>
      </c>
      <c r="F303" s="7" t="s">
        <v>1122</v>
      </c>
      <c r="G303" s="78">
        <v>5</v>
      </c>
      <c r="H303" s="8" t="str">
        <f>+VLOOKUP(D303,CAT!$A$2:$G$498,4,0)</f>
        <v>Sabor</v>
      </c>
      <c r="K303">
        <f>+K301+K302</f>
        <v>30000</v>
      </c>
      <c r="M303">
        <f>+M301+M302</f>
        <v>153380000</v>
      </c>
    </row>
    <row r="304" spans="1:13" x14ac:dyDescent="0.3">
      <c r="A304" s="8" t="str">
        <f t="shared" si="17"/>
        <v>050040005</v>
      </c>
      <c r="B304" s="19" t="str">
        <f t="shared" si="18"/>
        <v>01</v>
      </c>
      <c r="C304" s="7" t="s">
        <v>98</v>
      </c>
      <c r="D304" s="7" t="s">
        <v>155</v>
      </c>
      <c r="E304" s="7" t="s">
        <v>154</v>
      </c>
      <c r="F304" s="7" t="s">
        <v>1122</v>
      </c>
      <c r="G304" s="78">
        <v>170</v>
      </c>
      <c r="H304" s="8" t="str">
        <f>+VLOOKUP(D304,CAT!$A$2:$G$498,4,0)</f>
        <v>Sabor</v>
      </c>
      <c r="M304">
        <f>+M303/K303</f>
        <v>5112.666666666667</v>
      </c>
    </row>
    <row r="305" spans="1:10" x14ac:dyDescent="0.3">
      <c r="A305" s="8" t="str">
        <f t="shared" si="17"/>
        <v>05100087</v>
      </c>
      <c r="B305" s="19" t="str">
        <f t="shared" si="18"/>
        <v>01</v>
      </c>
      <c r="C305" s="7" t="s">
        <v>98</v>
      </c>
      <c r="D305" s="7" t="s">
        <v>1022</v>
      </c>
      <c r="E305" s="7" t="s">
        <v>2336</v>
      </c>
      <c r="F305" s="7" t="s">
        <v>1182</v>
      </c>
      <c r="G305" s="78">
        <v>100</v>
      </c>
      <c r="H305" s="8" t="e">
        <f>+VLOOKUP(D305,CAT!$A$2:$G$498,4,0)</f>
        <v>#N/A</v>
      </c>
    </row>
    <row r="306" spans="1:10" x14ac:dyDescent="0.3">
      <c r="A306" s="8" t="str">
        <f t="shared" si="17"/>
        <v>05000088</v>
      </c>
      <c r="B306" s="19" t="str">
        <f t="shared" si="18"/>
        <v>01</v>
      </c>
      <c r="C306" s="7" t="s">
        <v>98</v>
      </c>
      <c r="D306" s="7" t="s">
        <v>281</v>
      </c>
      <c r="E306" s="7" t="s">
        <v>396</v>
      </c>
      <c r="F306" s="7" t="s">
        <v>1182</v>
      </c>
      <c r="G306" s="78">
        <v>6</v>
      </c>
      <c r="H306" s="8" t="str">
        <f>+VLOOKUP(D306,CAT!$A$2:$G$498,4,0)</f>
        <v>Pallet</v>
      </c>
    </row>
    <row r="307" spans="1:10" x14ac:dyDescent="0.3">
      <c r="A307" s="8" t="str">
        <f t="shared" si="17"/>
        <v>05000087</v>
      </c>
      <c r="B307" s="19" t="str">
        <f t="shared" si="18"/>
        <v>01</v>
      </c>
      <c r="C307" s="7" t="s">
        <v>98</v>
      </c>
      <c r="D307" s="7" t="s">
        <v>282</v>
      </c>
      <c r="E307" s="7" t="s">
        <v>1181</v>
      </c>
      <c r="F307" s="7" t="s">
        <v>1182</v>
      </c>
      <c r="G307" s="78">
        <v>150</v>
      </c>
      <c r="H307" s="8" t="str">
        <f>+VLOOKUP(D307,CAT!$A$2:$G$498,4,0)</f>
        <v>Pallet</v>
      </c>
    </row>
    <row r="308" spans="1:10" x14ac:dyDescent="0.3">
      <c r="A308" s="8" t="str">
        <f t="shared" si="17"/>
        <v>05000212</v>
      </c>
      <c r="B308" s="19" t="str">
        <f t="shared" si="18"/>
        <v>01</v>
      </c>
      <c r="C308" s="7" t="s">
        <v>98</v>
      </c>
      <c r="D308" s="7" t="s">
        <v>254</v>
      </c>
      <c r="E308" s="7" t="s">
        <v>253</v>
      </c>
      <c r="F308" s="7" t="s">
        <v>1180</v>
      </c>
      <c r="G308" s="78">
        <v>255</v>
      </c>
      <c r="H308" s="8" t="str">
        <f>+VLOOKUP(D308,CAT!$A$2:$G$498,4,0)</f>
        <v>Vegetal</v>
      </c>
    </row>
    <row r="309" spans="1:10" x14ac:dyDescent="0.3">
      <c r="A309" s="8" t="str">
        <f t="shared" si="17"/>
        <v>05000209</v>
      </c>
      <c r="B309" s="19" t="str">
        <f t="shared" si="18"/>
        <v>01</v>
      </c>
      <c r="C309" s="7" t="s">
        <v>98</v>
      </c>
      <c r="D309" s="7" t="s">
        <v>256</v>
      </c>
      <c r="E309" s="7" t="s">
        <v>255</v>
      </c>
      <c r="F309" s="7" t="s">
        <v>1180</v>
      </c>
      <c r="G309" s="78">
        <v>5250</v>
      </c>
      <c r="H309" s="8" t="str">
        <f>+VLOOKUP(D309,CAT!$A$2:$G$498,4,0)</f>
        <v>Pollo</v>
      </c>
    </row>
    <row r="310" spans="1:10" x14ac:dyDescent="0.3">
      <c r="A310" s="8" t="str">
        <f t="shared" si="17"/>
        <v>05000420</v>
      </c>
      <c r="B310" s="19" t="str">
        <f t="shared" si="18"/>
        <v>01</v>
      </c>
      <c r="C310" s="7" t="s">
        <v>98</v>
      </c>
      <c r="D310" s="7" t="s">
        <v>752</v>
      </c>
      <c r="E310" s="7" t="s">
        <v>753</v>
      </c>
      <c r="F310" s="7" t="s">
        <v>1180</v>
      </c>
      <c r="G310" s="78">
        <v>10</v>
      </c>
      <c r="H310" s="8" t="str">
        <f>+VLOOKUP(D310,CAT!$A$2:$G$498,4,0)</f>
        <v>Sabor</v>
      </c>
    </row>
    <row r="311" spans="1:10" x14ac:dyDescent="0.3">
      <c r="A311" s="8" t="str">
        <f t="shared" si="17"/>
        <v>050090026</v>
      </c>
      <c r="B311" s="19" t="str">
        <f t="shared" si="18"/>
        <v>01</v>
      </c>
      <c r="C311" s="7" t="s">
        <v>98</v>
      </c>
      <c r="D311" s="7" t="s">
        <v>666</v>
      </c>
      <c r="E311" s="7" t="s">
        <v>1203</v>
      </c>
      <c r="F311" s="7" t="s">
        <v>1122</v>
      </c>
      <c r="G311" s="78">
        <v>800</v>
      </c>
      <c r="H311" s="8" t="str">
        <f>+VLOOKUP(D311,CAT!$A$2:$G$498,4,0)</f>
        <v>Vegetal</v>
      </c>
    </row>
    <row r="312" spans="1:10" x14ac:dyDescent="0.3">
      <c r="A312" s="8" t="str">
        <f t="shared" si="17"/>
        <v>0500110089</v>
      </c>
      <c r="B312" s="19" t="str">
        <f t="shared" si="18"/>
        <v>01</v>
      </c>
      <c r="C312" s="7" t="s">
        <v>98</v>
      </c>
      <c r="D312" s="7" t="s">
        <v>966</v>
      </c>
      <c r="E312" s="7" t="s">
        <v>2161</v>
      </c>
      <c r="F312" s="7" t="s">
        <v>1139</v>
      </c>
      <c r="G312" s="78">
        <v>340</v>
      </c>
      <c r="H312" s="8" t="e">
        <f>+VLOOKUP(D312,CAT!$A$2:$G$498,4,0)</f>
        <v>#N/A</v>
      </c>
      <c r="I312">
        <f>24*16</f>
        <v>384</v>
      </c>
      <c r="J312" s="78">
        <f>+I312-G312</f>
        <v>44</v>
      </c>
    </row>
    <row r="313" spans="1:10" x14ac:dyDescent="0.3">
      <c r="A313" s="8" t="str">
        <f t="shared" si="17"/>
        <v>05000070</v>
      </c>
      <c r="B313" s="19" t="str">
        <f t="shared" si="18"/>
        <v>01</v>
      </c>
      <c r="C313" s="7" t="s">
        <v>98</v>
      </c>
      <c r="D313" s="7" t="s">
        <v>1337</v>
      </c>
      <c r="E313" s="7" t="s">
        <v>1338</v>
      </c>
      <c r="F313" s="7" t="s">
        <v>1139</v>
      </c>
      <c r="G313" s="78">
        <v>0</v>
      </c>
      <c r="H313" s="8" t="e">
        <f>+VLOOKUP(D313,CAT!$A$2:$G$498,4,0)</f>
        <v>#N/A</v>
      </c>
    </row>
    <row r="314" spans="1:10" x14ac:dyDescent="0.3">
      <c r="A314" s="8" t="str">
        <f t="shared" si="17"/>
        <v>050070005</v>
      </c>
      <c r="B314" s="19" t="str">
        <f t="shared" si="18"/>
        <v>01</v>
      </c>
      <c r="C314" s="7" t="s">
        <v>98</v>
      </c>
      <c r="D314" s="7" t="s">
        <v>897</v>
      </c>
      <c r="E314" s="7" t="s">
        <v>2040</v>
      </c>
      <c r="F314" s="7" t="s">
        <v>1122</v>
      </c>
      <c r="G314" s="78">
        <v>48.07</v>
      </c>
      <c r="H314" s="8" t="str">
        <f>+VLOOKUP(D314,CAT!$A$2:$G$498,4,0)</f>
        <v>Mozza</v>
      </c>
    </row>
    <row r="315" spans="1:10" x14ac:dyDescent="0.3">
      <c r="A315" s="8" t="str">
        <f t="shared" si="17"/>
        <v>05000172</v>
      </c>
      <c r="B315" s="19" t="str">
        <f t="shared" si="18"/>
        <v>01</v>
      </c>
      <c r="C315" s="7" t="s">
        <v>98</v>
      </c>
      <c r="D315" s="7" t="s">
        <v>270</v>
      </c>
      <c r="E315" s="7" t="s">
        <v>401</v>
      </c>
      <c r="F315" s="7" t="s">
        <v>1122</v>
      </c>
      <c r="G315" s="78">
        <v>150</v>
      </c>
      <c r="H315" s="8" t="str">
        <f>+VLOOKUP(D315,CAT!$A$2:$G$498,4,0)</f>
        <v>Vegetal</v>
      </c>
    </row>
    <row r="316" spans="1:10" x14ac:dyDescent="0.3">
      <c r="A316" s="8" t="str">
        <f t="shared" si="17"/>
        <v>05000536</v>
      </c>
      <c r="B316" s="19" t="str">
        <f t="shared" si="18"/>
        <v>01</v>
      </c>
      <c r="C316" s="7" t="s">
        <v>98</v>
      </c>
      <c r="D316" s="7" t="s">
        <v>1845</v>
      </c>
      <c r="E316" s="7" t="s">
        <v>1846</v>
      </c>
      <c r="F316" s="7" t="s">
        <v>1180</v>
      </c>
      <c r="G316" s="78">
        <v>156</v>
      </c>
      <c r="H316" s="8" t="e">
        <f>+VLOOKUP(D316,CAT!$A$2:$G$498,4,0)</f>
        <v>#N/A</v>
      </c>
    </row>
    <row r="317" spans="1:10" x14ac:dyDescent="0.3">
      <c r="A317" s="8" t="str">
        <f t="shared" si="17"/>
        <v>05000340</v>
      </c>
      <c r="B317" s="19" t="str">
        <f t="shared" si="18"/>
        <v>01</v>
      </c>
      <c r="C317" s="7" t="s">
        <v>98</v>
      </c>
      <c r="D317" s="7" t="s">
        <v>189</v>
      </c>
      <c r="E317" s="7" t="s">
        <v>417</v>
      </c>
      <c r="F317" s="7" t="s">
        <v>1122</v>
      </c>
      <c r="G317" s="78">
        <v>4000</v>
      </c>
      <c r="H317" s="8" t="str">
        <f>+VLOOKUP(D317,CAT!$A$2:$G$498,4,0)</f>
        <v>Reboz</v>
      </c>
    </row>
    <row r="318" spans="1:10" x14ac:dyDescent="0.3">
      <c r="A318" s="8" t="str">
        <f t="shared" si="17"/>
        <v>05000352</v>
      </c>
      <c r="B318" s="19" t="str">
        <f t="shared" si="18"/>
        <v>01</v>
      </c>
      <c r="C318" s="7" t="s">
        <v>98</v>
      </c>
      <c r="D318" s="7" t="s">
        <v>178</v>
      </c>
      <c r="E318" s="7" t="s">
        <v>427</v>
      </c>
      <c r="F318" s="7" t="s">
        <v>1122</v>
      </c>
      <c r="G318" s="78">
        <v>4000</v>
      </c>
      <c r="H318" s="8" t="str">
        <f>+VLOOKUP(D318,CAT!$A$2:$G$498,4,0)</f>
        <v>Reboz</v>
      </c>
    </row>
    <row r="319" spans="1:10" x14ac:dyDescent="0.3">
      <c r="A319" s="8" t="str">
        <f t="shared" si="17"/>
        <v>05000403</v>
      </c>
      <c r="B319" s="19" t="str">
        <f t="shared" si="18"/>
        <v>01</v>
      </c>
      <c r="C319" s="7" t="s">
        <v>98</v>
      </c>
      <c r="D319" s="7" t="s">
        <v>716</v>
      </c>
      <c r="E319" s="7" t="s">
        <v>2197</v>
      </c>
      <c r="F319" s="7" t="s">
        <v>1122</v>
      </c>
      <c r="G319" s="78">
        <v>2190</v>
      </c>
      <c r="H319" s="8" t="str">
        <f>+VLOOKUP(D319,CAT!$A$2:$G$498,4,0)</f>
        <v>Reboz</v>
      </c>
    </row>
    <row r="320" spans="1:10" x14ac:dyDescent="0.3">
      <c r="A320" s="8" t="str">
        <f t="shared" si="17"/>
        <v>05000434</v>
      </c>
      <c r="B320" s="19" t="str">
        <f t="shared" si="18"/>
        <v>01</v>
      </c>
      <c r="C320" s="7" t="s">
        <v>98</v>
      </c>
      <c r="D320" s="7" t="s">
        <v>1018</v>
      </c>
      <c r="E320" s="7" t="s">
        <v>1019</v>
      </c>
      <c r="F320" s="7" t="s">
        <v>1122</v>
      </c>
      <c r="G320" s="78">
        <v>3375</v>
      </c>
      <c r="H320" s="8" t="e">
        <f>+VLOOKUP(D320,CAT!$A$2:$G$498,4,0)</f>
        <v>#N/A</v>
      </c>
    </row>
    <row r="321" spans="1:8" x14ac:dyDescent="0.3">
      <c r="A321" s="8" t="str">
        <f t="shared" si="17"/>
        <v>05000170</v>
      </c>
      <c r="B321" s="19" t="str">
        <f t="shared" si="18"/>
        <v>01</v>
      </c>
      <c r="C321" s="7" t="s">
        <v>98</v>
      </c>
      <c r="D321" s="7" t="s">
        <v>273</v>
      </c>
      <c r="E321" s="7" t="s">
        <v>272</v>
      </c>
      <c r="F321" s="7" t="s">
        <v>1122</v>
      </c>
      <c r="G321" s="78">
        <v>1000</v>
      </c>
      <c r="H321" s="8" t="str">
        <f>+VLOOKUP(D321,CAT!$A$2:$G$498,4,0)</f>
        <v>Reboz</v>
      </c>
    </row>
    <row r="322" spans="1:8" x14ac:dyDescent="0.3">
      <c r="A322" s="8" t="str">
        <f t="shared" si="17"/>
        <v>050110107</v>
      </c>
      <c r="B322" s="19" t="str">
        <f t="shared" si="18"/>
        <v>01</v>
      </c>
      <c r="C322" s="7" t="s">
        <v>98</v>
      </c>
      <c r="D322" s="7" t="s">
        <v>1946</v>
      </c>
      <c r="E322" s="7" t="s">
        <v>1947</v>
      </c>
      <c r="F322" s="7" t="s">
        <v>1139</v>
      </c>
      <c r="G322" s="78">
        <v>24</v>
      </c>
      <c r="H322" s="8" t="e">
        <f>+VLOOKUP(D322,CAT!$A$2:$G$498,4,0)</f>
        <v>#N/A</v>
      </c>
    </row>
    <row r="323" spans="1:8" x14ac:dyDescent="0.3">
      <c r="A323" s="8" t="str">
        <f t="shared" si="17"/>
        <v>050110097</v>
      </c>
      <c r="B323" s="19" t="str">
        <f t="shared" si="18"/>
        <v>01</v>
      </c>
      <c r="C323" s="7" t="s">
        <v>98</v>
      </c>
      <c r="D323" s="7" t="s">
        <v>967</v>
      </c>
      <c r="E323" s="7" t="s">
        <v>968</v>
      </c>
      <c r="F323" s="7" t="s">
        <v>1139</v>
      </c>
      <c r="G323" s="78">
        <v>65</v>
      </c>
      <c r="H323" s="8" t="e">
        <f>+VLOOKUP(D323,CAT!$A$2:$G$498,4,0)</f>
        <v>#N/A</v>
      </c>
    </row>
    <row r="324" spans="1:8" x14ac:dyDescent="0.3">
      <c r="A324" s="8" t="str">
        <f t="shared" si="17"/>
        <v>050110054</v>
      </c>
      <c r="B324" s="19" t="str">
        <f t="shared" si="18"/>
        <v>01</v>
      </c>
      <c r="C324" s="7" t="s">
        <v>98</v>
      </c>
      <c r="D324" s="7" t="s">
        <v>134</v>
      </c>
      <c r="E324" s="7" t="s">
        <v>441</v>
      </c>
      <c r="F324" s="7" t="s">
        <v>1139</v>
      </c>
      <c r="G324" s="78">
        <v>60</v>
      </c>
      <c r="H324" s="8" t="str">
        <f>+VLOOKUP(D324,CAT!$A$2:$G$498,4,0)</f>
        <v>Ribbon</v>
      </c>
    </row>
    <row r="325" spans="1:8" x14ac:dyDescent="0.3">
      <c r="A325" s="8" t="str">
        <f t="shared" si="17"/>
        <v>050110053</v>
      </c>
      <c r="B325" s="19" t="str">
        <f t="shared" si="18"/>
        <v>01</v>
      </c>
      <c r="C325" s="7" t="s">
        <v>98</v>
      </c>
      <c r="D325" s="7" t="s">
        <v>604</v>
      </c>
      <c r="E325" s="7" t="s">
        <v>1367</v>
      </c>
      <c r="F325" s="7" t="s">
        <v>1139</v>
      </c>
      <c r="G325" s="78">
        <v>27</v>
      </c>
      <c r="H325" s="8" t="str">
        <f>+VLOOKUP(D325,CAT!$A$2:$G$498,4,0)</f>
        <v>Ribbon</v>
      </c>
    </row>
    <row r="326" spans="1:8" x14ac:dyDescent="0.3">
      <c r="A326" s="8" t="str">
        <f t="shared" si="17"/>
        <v>050040018</v>
      </c>
      <c r="B326" s="19" t="str">
        <f t="shared" si="18"/>
        <v>01</v>
      </c>
      <c r="C326" s="7" t="s">
        <v>98</v>
      </c>
      <c r="D326" s="7" t="s">
        <v>152</v>
      </c>
      <c r="E326" s="7" t="s">
        <v>434</v>
      </c>
      <c r="F326" s="7" t="s">
        <v>1180</v>
      </c>
      <c r="G326" s="78">
        <v>140</v>
      </c>
      <c r="H326" s="8" t="str">
        <f>+VLOOKUP(D326,CAT!$A$2:$G$498,4,0)</f>
        <v>Sabor</v>
      </c>
    </row>
    <row r="327" spans="1:8" x14ac:dyDescent="0.3">
      <c r="A327" s="8" t="str">
        <f t="shared" si="17"/>
        <v>05 000544</v>
      </c>
      <c r="B327" s="19" t="str">
        <f t="shared" si="18"/>
        <v>01</v>
      </c>
      <c r="C327" s="7" t="s">
        <v>98</v>
      </c>
      <c r="D327" s="7" t="s">
        <v>1956</v>
      </c>
      <c r="E327" s="7" t="s">
        <v>1957</v>
      </c>
      <c r="F327" s="7" t="s">
        <v>1180</v>
      </c>
      <c r="G327" s="78">
        <v>50</v>
      </c>
      <c r="H327" s="8" t="e">
        <f>+VLOOKUP(D327,CAT!$A$2:$G$498,4,0)</f>
        <v>#N/A</v>
      </c>
    </row>
    <row r="328" spans="1:8" x14ac:dyDescent="0.3">
      <c r="A328" s="8" t="str">
        <f t="shared" si="17"/>
        <v>05000346</v>
      </c>
      <c r="B328" s="19" t="str">
        <f t="shared" si="18"/>
        <v>01</v>
      </c>
      <c r="C328" s="7" t="s">
        <v>98</v>
      </c>
      <c r="D328" s="7" t="s">
        <v>184</v>
      </c>
      <c r="E328" s="7" t="s">
        <v>421</v>
      </c>
      <c r="F328" s="7" t="s">
        <v>1122</v>
      </c>
      <c r="G328" s="78">
        <v>25</v>
      </c>
      <c r="H328" s="8" t="str">
        <f>+VLOOKUP(D328,CAT!$A$2:$G$498,4,0)</f>
        <v>Sabor</v>
      </c>
    </row>
    <row r="329" spans="1:8" x14ac:dyDescent="0.3">
      <c r="A329" s="8" t="str">
        <f t="shared" si="17"/>
        <v>05000355</v>
      </c>
      <c r="B329" s="19" t="str">
        <f t="shared" si="18"/>
        <v>01</v>
      </c>
      <c r="C329" s="7" t="s">
        <v>98</v>
      </c>
      <c r="D329" s="7" t="s">
        <v>176</v>
      </c>
      <c r="E329" s="7" t="s">
        <v>175</v>
      </c>
      <c r="F329" s="7" t="s">
        <v>1122</v>
      </c>
      <c r="G329" s="78">
        <v>25</v>
      </c>
      <c r="H329" s="8" t="str">
        <f>+VLOOKUP(D329,CAT!$A$2:$G$498,4,0)</f>
        <v>Sabor</v>
      </c>
    </row>
    <row r="330" spans="1:8" x14ac:dyDescent="0.3">
      <c r="A330" s="8" t="str">
        <f t="shared" si="17"/>
        <v>05000069</v>
      </c>
      <c r="B330" s="19" t="str">
        <f t="shared" si="18"/>
        <v>01</v>
      </c>
      <c r="C330" s="7" t="s">
        <v>98</v>
      </c>
      <c r="D330" s="7" t="s">
        <v>289</v>
      </c>
      <c r="E330" s="7" t="s">
        <v>467</v>
      </c>
      <c r="F330" s="7" t="s">
        <v>1122</v>
      </c>
      <c r="G330" s="78">
        <v>13</v>
      </c>
      <c r="H330" s="8" t="str">
        <f>+VLOOKUP(D330,CAT!$A$2:$G$498,4,0)</f>
        <v>Sabor</v>
      </c>
    </row>
    <row r="331" spans="1:8" x14ac:dyDescent="0.3">
      <c r="A331" s="8" t="str">
        <f t="shared" si="17"/>
        <v>05000344</v>
      </c>
      <c r="B331" s="19" t="str">
        <f t="shared" si="18"/>
        <v>01</v>
      </c>
      <c r="C331" s="7" t="s">
        <v>98</v>
      </c>
      <c r="D331" s="7" t="s">
        <v>186</v>
      </c>
      <c r="E331" s="7" t="s">
        <v>468</v>
      </c>
      <c r="F331" s="7" t="s">
        <v>1122</v>
      </c>
      <c r="G331" s="78">
        <v>10</v>
      </c>
      <c r="H331" s="8" t="str">
        <f>+VLOOKUP(D331,CAT!$A$2:$G$498,4,0)</f>
        <v>Sabor</v>
      </c>
    </row>
    <row r="332" spans="1:8" x14ac:dyDescent="0.3">
      <c r="A332" s="8" t="str">
        <f t="shared" si="17"/>
        <v>05000540</v>
      </c>
      <c r="B332" s="19" t="str">
        <f t="shared" si="18"/>
        <v>01</v>
      </c>
      <c r="C332" s="7" t="s">
        <v>98</v>
      </c>
      <c r="D332" s="7" t="s">
        <v>1853</v>
      </c>
      <c r="E332" s="7" t="s">
        <v>1960</v>
      </c>
      <c r="F332" s="7" t="s">
        <v>1180</v>
      </c>
      <c r="G332" s="78">
        <v>7</v>
      </c>
      <c r="H332" s="8" t="e">
        <f>+VLOOKUP(D332,CAT!$A$2:$G$498,4,0)</f>
        <v>#N/A</v>
      </c>
    </row>
    <row r="333" spans="1:8" x14ac:dyDescent="0.3">
      <c r="A333" s="8" t="str">
        <f t="shared" si="17"/>
        <v>05000238</v>
      </c>
      <c r="B333" s="19" t="str">
        <f t="shared" si="18"/>
        <v>01</v>
      </c>
      <c r="C333" s="7" t="s">
        <v>98</v>
      </c>
      <c r="D333" s="7" t="s">
        <v>249</v>
      </c>
      <c r="E333" s="7" t="s">
        <v>248</v>
      </c>
      <c r="F333" s="7" t="s">
        <v>1122</v>
      </c>
      <c r="G333" s="78">
        <v>90</v>
      </c>
      <c r="H333" s="8" t="str">
        <f>+VLOOKUP(D333,CAT!$A$2:$G$498,4,0)</f>
        <v>Sabor</v>
      </c>
    </row>
    <row r="334" spans="1:8" x14ac:dyDescent="0.3">
      <c r="A334" s="8" t="str">
        <f t="shared" si="17"/>
        <v>05000345</v>
      </c>
      <c r="B334" s="19" t="str">
        <f t="shared" si="18"/>
        <v>01</v>
      </c>
      <c r="C334" s="7" t="s">
        <v>98</v>
      </c>
      <c r="D334" s="7" t="s">
        <v>185</v>
      </c>
      <c r="E334" s="7" t="s">
        <v>420</v>
      </c>
      <c r="F334" s="7" t="s">
        <v>1122</v>
      </c>
      <c r="G334" s="78">
        <v>25</v>
      </c>
      <c r="H334" s="8" t="str">
        <f>+VLOOKUP(D334,CAT!$A$2:$G$498,4,0)</f>
        <v>Sabor</v>
      </c>
    </row>
    <row r="335" spans="1:8" x14ac:dyDescent="0.3">
      <c r="A335" s="8" t="str">
        <f t="shared" si="17"/>
        <v>05000365</v>
      </c>
      <c r="B335" s="19" t="str">
        <f t="shared" si="18"/>
        <v>01</v>
      </c>
      <c r="C335" s="7" t="s">
        <v>98</v>
      </c>
      <c r="D335" s="7" t="s">
        <v>320</v>
      </c>
      <c r="E335" s="7" t="s">
        <v>431</v>
      </c>
      <c r="F335" s="7" t="s">
        <v>1122</v>
      </c>
      <c r="G335" s="78">
        <v>40</v>
      </c>
      <c r="H335" s="8" t="str">
        <f>+VLOOKUP(D335,CAT!$A$2:$G$498,4,0)</f>
        <v>Sabor</v>
      </c>
    </row>
    <row r="336" spans="1:8" x14ac:dyDescent="0.3">
      <c r="A336" s="8" t="str">
        <f t="shared" si="17"/>
        <v>05000343</v>
      </c>
      <c r="B336" s="19" t="str">
        <f t="shared" si="18"/>
        <v>01</v>
      </c>
      <c r="C336" s="7" t="s">
        <v>98</v>
      </c>
      <c r="D336" s="7" t="s">
        <v>187</v>
      </c>
      <c r="E336" s="7" t="s">
        <v>419</v>
      </c>
      <c r="F336" s="7" t="s">
        <v>1122</v>
      </c>
      <c r="G336" s="78">
        <v>25</v>
      </c>
      <c r="H336" s="8" t="str">
        <f>+VLOOKUP(D336,CAT!$A$2:$G$498,4,0)</f>
        <v>Sabor</v>
      </c>
    </row>
    <row r="337" spans="1:8" x14ac:dyDescent="0.3">
      <c r="A337" s="8" t="str">
        <f t="shared" si="17"/>
        <v>05000408</v>
      </c>
      <c r="B337" s="19" t="str">
        <f t="shared" si="18"/>
        <v>01</v>
      </c>
      <c r="C337" s="7" t="s">
        <v>98</v>
      </c>
      <c r="D337" s="7" t="s">
        <v>747</v>
      </c>
      <c r="E337" s="7" t="s">
        <v>1374</v>
      </c>
      <c r="F337" s="7" t="s">
        <v>1122</v>
      </c>
      <c r="G337" s="78">
        <v>50</v>
      </c>
      <c r="H337" s="8" t="str">
        <f>+VLOOKUP(D337,CAT!$A$2:$G$498,4,0)</f>
        <v>Sabor</v>
      </c>
    </row>
    <row r="338" spans="1:8" x14ac:dyDescent="0.3">
      <c r="A338" s="8" t="str">
        <f t="shared" si="17"/>
        <v>050040007</v>
      </c>
      <c r="B338" s="19" t="str">
        <f t="shared" si="18"/>
        <v>01</v>
      </c>
      <c r="C338" s="7" t="s">
        <v>98</v>
      </c>
      <c r="D338" s="7" t="s">
        <v>153</v>
      </c>
      <c r="E338" s="7" t="s">
        <v>433</v>
      </c>
      <c r="F338" s="7" t="s">
        <v>1122</v>
      </c>
      <c r="G338" s="78">
        <v>1275</v>
      </c>
      <c r="H338" s="8" t="str">
        <f>+VLOOKUP(D338,CAT!$A$2:$G$498,4,0)</f>
        <v>Sal</v>
      </c>
    </row>
    <row r="339" spans="1:8" x14ac:dyDescent="0.3">
      <c r="A339" s="8" t="str">
        <f t="shared" si="17"/>
        <v>05000372</v>
      </c>
      <c r="B339" s="19" t="str">
        <f t="shared" si="18"/>
        <v>01</v>
      </c>
      <c r="C339" s="7" t="s">
        <v>98</v>
      </c>
      <c r="D339" s="7" t="s">
        <v>599</v>
      </c>
      <c r="E339" s="7" t="s">
        <v>1185</v>
      </c>
      <c r="F339" s="7" t="s">
        <v>1180</v>
      </c>
      <c r="G339" s="78">
        <v>6756</v>
      </c>
      <c r="H339" s="8" t="str">
        <f>+VLOOKUP(D339,CAT!$A$2:$G$498,4,0)</f>
        <v>Salsa</v>
      </c>
    </row>
    <row r="340" spans="1:8" x14ac:dyDescent="0.3">
      <c r="A340" s="8" t="str">
        <f t="shared" si="17"/>
        <v>05000454</v>
      </c>
      <c r="B340" s="19" t="str">
        <f t="shared" si="18"/>
        <v>01</v>
      </c>
      <c r="C340" s="7" t="s">
        <v>98</v>
      </c>
      <c r="D340" s="7" t="s">
        <v>825</v>
      </c>
      <c r="E340" s="7" t="s">
        <v>2162</v>
      </c>
      <c r="F340" s="7" t="s">
        <v>1180</v>
      </c>
      <c r="G340" s="78">
        <v>75</v>
      </c>
      <c r="H340" s="8" t="str">
        <f>+VLOOKUP(D340,CAT!$A$2:$G$498,4,0)</f>
        <v>Semilla</v>
      </c>
    </row>
    <row r="341" spans="1:8" x14ac:dyDescent="0.3">
      <c r="A341" s="8" t="str">
        <f t="shared" si="17"/>
        <v>05000472</v>
      </c>
      <c r="B341" s="19" t="str">
        <f t="shared" si="18"/>
        <v>01</v>
      </c>
      <c r="C341" s="7" t="s">
        <v>98</v>
      </c>
      <c r="D341" s="7" t="s">
        <v>870</v>
      </c>
      <c r="E341" s="7" t="s">
        <v>1815</v>
      </c>
      <c r="F341" s="7" t="s">
        <v>1180</v>
      </c>
      <c r="G341" s="78">
        <v>50</v>
      </c>
      <c r="H341" s="8" t="str">
        <f>+VLOOKUP(D341,CAT!$A$2:$G$498,4,0)</f>
        <v>Semilla</v>
      </c>
    </row>
    <row r="342" spans="1:8" x14ac:dyDescent="0.3">
      <c r="A342" s="8" t="str">
        <f t="shared" si="17"/>
        <v>05000539</v>
      </c>
      <c r="B342" s="19" t="str">
        <f t="shared" si="18"/>
        <v>01</v>
      </c>
      <c r="C342" s="7" t="s">
        <v>98</v>
      </c>
      <c r="D342" s="7" t="s">
        <v>1961</v>
      </c>
      <c r="E342" s="7" t="s">
        <v>1962</v>
      </c>
      <c r="F342" s="7" t="s">
        <v>1180</v>
      </c>
      <c r="G342" s="78">
        <v>5</v>
      </c>
      <c r="H342" s="8" t="e">
        <f>+VLOOKUP(D342,CAT!$A$2:$G$498,4,0)</f>
        <v>#N/A</v>
      </c>
    </row>
    <row r="343" spans="1:8" x14ac:dyDescent="0.3">
      <c r="A343" s="8" t="str">
        <f t="shared" si="17"/>
        <v>05000375</v>
      </c>
      <c r="B343" s="19" t="str">
        <f t="shared" si="18"/>
        <v>01</v>
      </c>
      <c r="C343" s="7" t="s">
        <v>98</v>
      </c>
      <c r="D343" s="7" t="s">
        <v>602</v>
      </c>
      <c r="E343" s="7" t="s">
        <v>2089</v>
      </c>
      <c r="F343" s="7" t="s">
        <v>1180</v>
      </c>
      <c r="G343" s="78">
        <v>25</v>
      </c>
      <c r="H343" s="8" t="str">
        <f>+VLOOKUP(D343,CAT!$A$2:$G$498,4,0)</f>
        <v>Aditivos</v>
      </c>
    </row>
    <row r="344" spans="1:8" x14ac:dyDescent="0.3">
      <c r="A344" s="8" t="str">
        <f t="shared" si="17"/>
        <v>05000024</v>
      </c>
      <c r="B344" s="19" t="str">
        <f t="shared" si="18"/>
        <v>01</v>
      </c>
      <c r="C344" s="7" t="s">
        <v>98</v>
      </c>
      <c r="D344" s="7" t="s">
        <v>298</v>
      </c>
      <c r="E344" s="7" t="s">
        <v>393</v>
      </c>
      <c r="F344" s="7" t="s">
        <v>1180</v>
      </c>
      <c r="G344" s="78">
        <v>625.29999999999995</v>
      </c>
      <c r="H344" s="8" t="str">
        <f>+VLOOKUP(D344,CAT!$A$2:$G$498,4,0)</f>
        <v>Streech</v>
      </c>
    </row>
    <row r="345" spans="1:8" x14ac:dyDescent="0.3">
      <c r="A345" s="8" t="str">
        <f t="shared" si="17"/>
        <v>0507200_MP011</v>
      </c>
      <c r="B345" s="19" t="str">
        <f t="shared" si="18"/>
        <v>01</v>
      </c>
      <c r="C345" s="7" t="s">
        <v>98</v>
      </c>
      <c r="D345" s="7" t="s">
        <v>1970</v>
      </c>
      <c r="E345" s="7" t="s">
        <v>1973</v>
      </c>
      <c r="F345" s="7" t="s">
        <v>1122</v>
      </c>
      <c r="G345" s="78">
        <v>1080</v>
      </c>
      <c r="H345" s="8" t="e">
        <f>+VLOOKUP(D345,CAT!$A$2:$G$498,4,0)</f>
        <v>#N/A</v>
      </c>
    </row>
    <row r="346" spans="1:8" x14ac:dyDescent="0.3">
      <c r="A346" s="8" t="str">
        <f t="shared" si="17"/>
        <v>05000530</v>
      </c>
      <c r="B346" s="19" t="str">
        <f t="shared" si="18"/>
        <v>01</v>
      </c>
      <c r="C346" s="7" t="s">
        <v>98</v>
      </c>
      <c r="D346" s="7" t="s">
        <v>1206</v>
      </c>
      <c r="E346" s="7" t="s">
        <v>1207</v>
      </c>
      <c r="F346" s="7" t="s">
        <v>1180</v>
      </c>
      <c r="G346" s="78">
        <v>2640</v>
      </c>
      <c r="H346" s="8" t="e">
        <f>+VLOOKUP(D346,CAT!$A$2:$G$498,4,0)</f>
        <v>#N/A</v>
      </c>
    </row>
    <row r="347" spans="1:8" x14ac:dyDescent="0.3">
      <c r="A347" s="8" t="str">
        <f t="shared" si="17"/>
        <v>05000542</v>
      </c>
      <c r="B347" s="19" t="str">
        <f t="shared" si="18"/>
        <v>01</v>
      </c>
      <c r="C347" s="7" t="s">
        <v>98</v>
      </c>
      <c r="D347" s="7" t="s">
        <v>1070</v>
      </c>
      <c r="E347" s="7" t="s">
        <v>1955</v>
      </c>
      <c r="F347" s="7" t="s">
        <v>1180</v>
      </c>
      <c r="G347" s="78">
        <v>40</v>
      </c>
      <c r="H347" s="8" t="e">
        <f>+VLOOKUP(D347,CAT!$A$2:$G$498,4,0)</f>
        <v>#N/A</v>
      </c>
    </row>
    <row r="348" spans="1:8" x14ac:dyDescent="0.3">
      <c r="A348" s="8" t="str">
        <f t="shared" si="17"/>
        <v>05000202</v>
      </c>
      <c r="B348" s="19" t="str">
        <f t="shared" si="18"/>
        <v>01</v>
      </c>
      <c r="C348" s="7" t="s">
        <v>98</v>
      </c>
      <c r="D348" s="7" t="s">
        <v>262</v>
      </c>
      <c r="E348" s="7" t="s">
        <v>405</v>
      </c>
      <c r="F348" s="7" t="s">
        <v>1122</v>
      </c>
      <c r="G348" s="78">
        <v>100</v>
      </c>
      <c r="H348" s="8" t="str">
        <f>+VLOOKUP(D348,CAT!$A$2:$G$498,4,0)</f>
        <v>Aditivos</v>
      </c>
    </row>
    <row r="349" spans="1:8" x14ac:dyDescent="0.3">
      <c r="A349" s="8" t="str">
        <f t="shared" si="17"/>
        <v>05000501</v>
      </c>
      <c r="B349" s="19" t="str">
        <f t="shared" si="18"/>
        <v>01</v>
      </c>
      <c r="C349" s="7" t="s">
        <v>98</v>
      </c>
      <c r="D349" s="7" t="s">
        <v>980</v>
      </c>
      <c r="E349" s="7" t="s">
        <v>2151</v>
      </c>
      <c r="F349" s="7" t="s">
        <v>1122</v>
      </c>
      <c r="G349" s="78">
        <v>1700</v>
      </c>
      <c r="H349" s="8" t="e">
        <f>+VLOOKUP(D349,CAT!$A$2:$G$498,4,0)</f>
        <v>#N/A</v>
      </c>
    </row>
    <row r="350" spans="1:8" x14ac:dyDescent="0.3">
      <c r="A350" s="8" t="str">
        <f t="shared" si="17"/>
        <v>05</v>
      </c>
      <c r="B350" s="19" t="str">
        <f t="shared" si="18"/>
        <v>01</v>
      </c>
      <c r="C350" s="7" t="s">
        <v>98</v>
      </c>
      <c r="D350" s="7"/>
      <c r="E350" s="7"/>
      <c r="F350" s="7"/>
      <c r="G350" s="78"/>
      <c r="H350" s="8" t="e">
        <f>+VLOOKUP(D350,CAT!$A$2:$G$498,4,0)</f>
        <v>#N/A</v>
      </c>
    </row>
    <row r="351" spans="1:8" x14ac:dyDescent="0.3">
      <c r="A351" s="8" t="str">
        <f t="shared" si="17"/>
        <v>10EM 34</v>
      </c>
      <c r="B351" s="19" t="str">
        <f t="shared" si="18"/>
        <v>04</v>
      </c>
      <c r="C351" s="7" t="s">
        <v>1755</v>
      </c>
      <c r="D351" s="7" t="s">
        <v>1582</v>
      </c>
      <c r="E351" s="7" t="s">
        <v>1583</v>
      </c>
      <c r="F351" s="7" t="s">
        <v>1139</v>
      </c>
      <c r="G351" s="78">
        <v>0</v>
      </c>
      <c r="H351" s="8" t="e">
        <f>+VLOOKUP(D351,CAT!$A$2:$G$498,4,0)</f>
        <v>#N/A</v>
      </c>
    </row>
    <row r="352" spans="1:8" x14ac:dyDescent="0.3">
      <c r="A352" s="8" t="str">
        <f t="shared" si="17"/>
        <v>10LAPZ 61</v>
      </c>
      <c r="B352" s="19" t="str">
        <f t="shared" si="18"/>
        <v>04</v>
      </c>
      <c r="C352" s="7" t="s">
        <v>1755</v>
      </c>
      <c r="D352" s="7" t="s">
        <v>1613</v>
      </c>
      <c r="E352" s="7" t="s">
        <v>1614</v>
      </c>
      <c r="F352" s="7" t="s">
        <v>1139</v>
      </c>
      <c r="G352" s="78">
        <v>0</v>
      </c>
      <c r="H352" s="8" t="e">
        <f>+VLOOKUP(D352,CAT!$A$2:$G$498,4,0)</f>
        <v>#N/A</v>
      </c>
    </row>
    <row r="353" spans="1:8" x14ac:dyDescent="0.3">
      <c r="A353" s="8" t="str">
        <f t="shared" si="17"/>
        <v>10LAPZ 62</v>
      </c>
      <c r="B353" s="19" t="str">
        <f t="shared" si="18"/>
        <v>04</v>
      </c>
      <c r="C353" s="7" t="s">
        <v>1755</v>
      </c>
      <c r="D353" s="7" t="s">
        <v>1615</v>
      </c>
      <c r="E353" s="7" t="s">
        <v>1616</v>
      </c>
      <c r="F353" s="7" t="s">
        <v>1139</v>
      </c>
      <c r="G353" s="78">
        <v>0</v>
      </c>
      <c r="H353" s="8" t="e">
        <f>+VLOOKUP(D353,CAT!$A$2:$G$498,4,0)</f>
        <v>#N/A</v>
      </c>
    </row>
    <row r="354" spans="1:8" x14ac:dyDescent="0.3">
      <c r="A354" s="8" t="str">
        <f t="shared" si="17"/>
        <v>10LAPZ 64</v>
      </c>
      <c r="B354" s="19" t="str">
        <f t="shared" si="18"/>
        <v>04</v>
      </c>
      <c r="C354" s="7" t="s">
        <v>1755</v>
      </c>
      <c r="D354" s="7" t="s">
        <v>1619</v>
      </c>
      <c r="E354" s="7" t="s">
        <v>1620</v>
      </c>
      <c r="F354" s="7" t="s">
        <v>1139</v>
      </c>
      <c r="G354" s="78">
        <v>0</v>
      </c>
      <c r="H354" s="8" t="e">
        <f>+VLOOKUP(D354,CAT!$A$2:$G$498,4,0)</f>
        <v>#N/A</v>
      </c>
    </row>
    <row r="355" spans="1:8" x14ac:dyDescent="0.3">
      <c r="A355" s="8" t="str">
        <f t="shared" si="17"/>
        <v>10PA 31</v>
      </c>
      <c r="B355" s="19" t="str">
        <f t="shared" si="18"/>
        <v>04</v>
      </c>
      <c r="C355" s="7" t="s">
        <v>1755</v>
      </c>
      <c r="D355" s="7" t="s">
        <v>1658</v>
      </c>
      <c r="E355" s="7" t="s">
        <v>1659</v>
      </c>
      <c r="F355" s="7" t="s">
        <v>1139</v>
      </c>
      <c r="G355" s="78">
        <v>0</v>
      </c>
      <c r="H355" s="8" t="e">
        <f>+VLOOKUP(D355,CAT!$A$2:$G$498,4,0)</f>
        <v>#N/A</v>
      </c>
    </row>
    <row r="356" spans="1:8" x14ac:dyDescent="0.3">
      <c r="A356" s="8" t="str">
        <f t="shared" si="17"/>
        <v>10PA 32</v>
      </c>
      <c r="B356" s="19" t="str">
        <f t="shared" si="18"/>
        <v>04</v>
      </c>
      <c r="C356" s="7" t="s">
        <v>1755</v>
      </c>
      <c r="D356" s="7" t="s">
        <v>1660</v>
      </c>
      <c r="E356" s="7" t="s">
        <v>1661</v>
      </c>
      <c r="F356" s="7" t="s">
        <v>1139</v>
      </c>
      <c r="G356" s="78">
        <v>0</v>
      </c>
      <c r="H356" s="8" t="e">
        <f>+VLOOKUP(D356,CAT!$A$2:$G$498,4,0)</f>
        <v>#N/A</v>
      </c>
    </row>
    <row r="357" spans="1:8" x14ac:dyDescent="0.3">
      <c r="A357" s="8" t="str">
        <f t="shared" si="17"/>
        <v>10PA 33</v>
      </c>
      <c r="B357" s="19" t="str">
        <f t="shared" si="18"/>
        <v>04</v>
      </c>
      <c r="C357" s="7" t="s">
        <v>1755</v>
      </c>
      <c r="D357" s="7" t="s">
        <v>1662</v>
      </c>
      <c r="E357" s="7" t="s">
        <v>1663</v>
      </c>
      <c r="F357" s="7" t="s">
        <v>1139</v>
      </c>
      <c r="G357" s="78">
        <v>0</v>
      </c>
      <c r="H357" s="8" t="e">
        <f>+VLOOKUP(D357,CAT!$A$2:$G$498,4,0)</f>
        <v>#N/A</v>
      </c>
    </row>
    <row r="358" spans="1:8" x14ac:dyDescent="0.3">
      <c r="A358" s="8" t="str">
        <f t="shared" si="17"/>
        <v>10PACK106</v>
      </c>
      <c r="B358" s="19" t="str">
        <f t="shared" si="18"/>
        <v>04</v>
      </c>
      <c r="C358" s="7" t="s">
        <v>1755</v>
      </c>
      <c r="D358" s="7" t="s">
        <v>1756</v>
      </c>
      <c r="E358" s="7" t="s">
        <v>1757</v>
      </c>
      <c r="F358" s="7" t="s">
        <v>1139</v>
      </c>
      <c r="G358" s="78">
        <v>0</v>
      </c>
      <c r="H358" s="8" t="e">
        <f>+VLOOKUP(D358,CAT!$A$2:$G$498,4,0)</f>
        <v>#N/A</v>
      </c>
    </row>
    <row r="359" spans="1:8" x14ac:dyDescent="0.3">
      <c r="A359" s="8" t="str">
        <f t="shared" si="17"/>
        <v>10PZ 21</v>
      </c>
      <c r="B359" s="19" t="str">
        <f t="shared" si="18"/>
        <v>04</v>
      </c>
      <c r="C359" s="7" t="s">
        <v>1755</v>
      </c>
      <c r="D359" s="7" t="s">
        <v>1680</v>
      </c>
      <c r="E359" s="7" t="s">
        <v>1681</v>
      </c>
      <c r="F359" s="7" t="s">
        <v>1122</v>
      </c>
      <c r="G359" s="78">
        <v>0</v>
      </c>
      <c r="H359" s="8" t="e">
        <f>+VLOOKUP(D359,CAT!$A$2:$G$498,4,0)</f>
        <v>#N/A</v>
      </c>
    </row>
    <row r="360" spans="1:8" x14ac:dyDescent="0.3">
      <c r="A360" s="8" t="str">
        <f t="shared" si="17"/>
        <v>10PZ 31</v>
      </c>
      <c r="B360" s="19" t="str">
        <f t="shared" si="18"/>
        <v>04</v>
      </c>
      <c r="C360" s="7" t="s">
        <v>1755</v>
      </c>
      <c r="D360" s="7" t="s">
        <v>1688</v>
      </c>
      <c r="E360" s="7" t="s">
        <v>1689</v>
      </c>
      <c r="F360" s="7" t="s">
        <v>1139</v>
      </c>
      <c r="G360" s="78">
        <v>0</v>
      </c>
      <c r="H360" s="8" t="e">
        <f>+VLOOKUP(D360,CAT!$A$2:$G$498,4,0)</f>
        <v>#N/A</v>
      </c>
    </row>
    <row r="361" spans="1:8" x14ac:dyDescent="0.3">
      <c r="A361" s="8" t="str">
        <f t="shared" si="17"/>
        <v>10PZ 32</v>
      </c>
      <c r="B361" s="19" t="str">
        <f t="shared" si="18"/>
        <v>04</v>
      </c>
      <c r="C361" s="7" t="s">
        <v>1755</v>
      </c>
      <c r="D361" s="7" t="s">
        <v>1690</v>
      </c>
      <c r="E361" s="7" t="s">
        <v>1691</v>
      </c>
      <c r="F361" s="7" t="s">
        <v>1139</v>
      </c>
      <c r="G361" s="78">
        <v>0</v>
      </c>
      <c r="H361" s="8" t="e">
        <f>+VLOOKUP(D361,CAT!$A$2:$G$498,4,0)</f>
        <v>#N/A</v>
      </c>
    </row>
    <row r="362" spans="1:8" x14ac:dyDescent="0.3">
      <c r="A362" s="8" t="str">
        <f t="shared" si="17"/>
        <v>10TO 23</v>
      </c>
      <c r="B362" s="19" t="str">
        <f t="shared" si="18"/>
        <v>04</v>
      </c>
      <c r="C362" s="7" t="s">
        <v>1755</v>
      </c>
      <c r="D362" s="7" t="s">
        <v>1718</v>
      </c>
      <c r="E362" s="7" t="s">
        <v>1719</v>
      </c>
      <c r="F362" s="7" t="s">
        <v>1139</v>
      </c>
      <c r="G362" s="78">
        <v>0</v>
      </c>
      <c r="H362" s="8" t="e">
        <f>+VLOOKUP(D362,CAT!$A$2:$G$498,4,0)</f>
        <v>#N/A</v>
      </c>
    </row>
    <row r="363" spans="1:8" x14ac:dyDescent="0.3">
      <c r="A363" s="8" t="str">
        <f t="shared" si="17"/>
        <v>10VEPZ 62</v>
      </c>
      <c r="B363" s="19" t="str">
        <f t="shared" si="18"/>
        <v>04</v>
      </c>
      <c r="C363" s="7" t="s">
        <v>1755</v>
      </c>
      <c r="D363" s="7" t="s">
        <v>1722</v>
      </c>
      <c r="E363" s="7" t="s">
        <v>1723</v>
      </c>
      <c r="F363" s="7" t="s">
        <v>1139</v>
      </c>
      <c r="G363" s="78">
        <v>0</v>
      </c>
      <c r="H363" s="8" t="e">
        <f>+VLOOKUP(D363,CAT!$A$2:$G$498,4,0)</f>
        <v>#N/A</v>
      </c>
    </row>
    <row r="364" spans="1:8" x14ac:dyDescent="0.3">
      <c r="A364" s="8" t="str">
        <f t="shared" si="17"/>
        <v>11BU 31</v>
      </c>
      <c r="B364" s="19" t="str">
        <f t="shared" si="18"/>
        <v>04</v>
      </c>
      <c r="C364" s="7" t="s">
        <v>1758</v>
      </c>
      <c r="D364" s="7" t="s">
        <v>1531</v>
      </c>
      <c r="E364" s="7" t="s">
        <v>1532</v>
      </c>
      <c r="F364" s="7" t="s">
        <v>1139</v>
      </c>
      <c r="G364" s="78">
        <v>0</v>
      </c>
      <c r="H364" s="8" t="e">
        <f>+VLOOKUP(D364,CAT!$A$2:$G$498,4,0)</f>
        <v>#N/A</v>
      </c>
    </row>
    <row r="365" spans="1:8" x14ac:dyDescent="0.3">
      <c r="A365" s="8" t="str">
        <f t="shared" si="17"/>
        <v>11BU 61</v>
      </c>
      <c r="B365" s="19" t="str">
        <f t="shared" si="18"/>
        <v>04</v>
      </c>
      <c r="C365" s="7" t="s">
        <v>1758</v>
      </c>
      <c r="D365" s="7" t="s">
        <v>1533</v>
      </c>
      <c r="E365" s="7" t="s">
        <v>1534</v>
      </c>
      <c r="F365" s="7" t="s">
        <v>1139</v>
      </c>
      <c r="G365" s="78">
        <v>0</v>
      </c>
      <c r="H365" s="8" t="e">
        <f>+VLOOKUP(D365,CAT!$A$2:$G$498,4,0)</f>
        <v>#N/A</v>
      </c>
    </row>
    <row r="366" spans="1:8" x14ac:dyDescent="0.3">
      <c r="A366" s="8" t="str">
        <f t="shared" ref="A366:A429" si="19">+C366&amp;D366</f>
        <v>11CH 61</v>
      </c>
      <c r="B366" s="19" t="str">
        <f t="shared" ref="B366:B429" si="20">+IF(C366="05","01",IF(C366="02","02",IF(C366="57","03","04")))</f>
        <v>04</v>
      </c>
      <c r="C366" s="7" t="s">
        <v>1758</v>
      </c>
      <c r="D366" s="7" t="s">
        <v>1539</v>
      </c>
      <c r="E366" s="7" t="s">
        <v>1540</v>
      </c>
      <c r="F366" s="7" t="s">
        <v>1139</v>
      </c>
      <c r="G366" s="78">
        <v>0</v>
      </c>
      <c r="H366" s="8" t="e">
        <f>+VLOOKUP(D366,CAT!$A$2:$G$498,4,0)</f>
        <v>#N/A</v>
      </c>
    </row>
    <row r="367" spans="1:8" x14ac:dyDescent="0.3">
      <c r="A367" s="8" t="str">
        <f t="shared" si="19"/>
        <v>11CZ 21</v>
      </c>
      <c r="B367" s="19" t="str">
        <f t="shared" si="20"/>
        <v>04</v>
      </c>
      <c r="C367" s="7" t="s">
        <v>1758</v>
      </c>
      <c r="D367" s="7" t="s">
        <v>1544</v>
      </c>
      <c r="E367" s="7" t="s">
        <v>1545</v>
      </c>
      <c r="F367" s="7" t="s">
        <v>1139</v>
      </c>
      <c r="G367" s="78">
        <v>0</v>
      </c>
      <c r="H367" s="8" t="e">
        <f>+VLOOKUP(D367,CAT!$A$2:$G$498,4,0)</f>
        <v>#N/A</v>
      </c>
    </row>
    <row r="368" spans="1:8" x14ac:dyDescent="0.3">
      <c r="A368" s="8" t="str">
        <f t="shared" si="19"/>
        <v>11CZ 22</v>
      </c>
      <c r="B368" s="19" t="str">
        <f t="shared" si="20"/>
        <v>04</v>
      </c>
      <c r="C368" s="7" t="s">
        <v>1758</v>
      </c>
      <c r="D368" s="7" t="s">
        <v>1546</v>
      </c>
      <c r="E368" s="7" t="s">
        <v>1547</v>
      </c>
      <c r="F368" s="7" t="s">
        <v>1139</v>
      </c>
      <c r="G368" s="78">
        <v>0</v>
      </c>
      <c r="H368" s="8" t="e">
        <f>+VLOOKUP(D368,CAT!$A$2:$G$498,4,0)</f>
        <v>#N/A</v>
      </c>
    </row>
    <row r="369" spans="1:8" x14ac:dyDescent="0.3">
      <c r="A369" s="8" t="str">
        <f t="shared" si="19"/>
        <v>11CZ 23</v>
      </c>
      <c r="B369" s="19" t="str">
        <f t="shared" si="20"/>
        <v>04</v>
      </c>
      <c r="C369" s="7" t="s">
        <v>1758</v>
      </c>
      <c r="D369" s="7" t="s">
        <v>1548</v>
      </c>
      <c r="E369" s="7" t="s">
        <v>1549</v>
      </c>
      <c r="F369" s="7" t="s">
        <v>1139</v>
      </c>
      <c r="G369" s="78">
        <v>0</v>
      </c>
      <c r="H369" s="8" t="e">
        <f>+VLOOKUP(D369,CAT!$A$2:$G$498,4,0)</f>
        <v>#N/A</v>
      </c>
    </row>
    <row r="370" spans="1:8" x14ac:dyDescent="0.3">
      <c r="A370" s="8" t="str">
        <f t="shared" si="19"/>
        <v>11CZ 61</v>
      </c>
      <c r="B370" s="19" t="str">
        <f t="shared" si="20"/>
        <v>04</v>
      </c>
      <c r="C370" s="7" t="s">
        <v>1758</v>
      </c>
      <c r="D370" s="7" t="s">
        <v>1550</v>
      </c>
      <c r="E370" s="7" t="s">
        <v>1551</v>
      </c>
      <c r="F370" s="7" t="s">
        <v>1139</v>
      </c>
      <c r="G370" s="78">
        <v>0</v>
      </c>
      <c r="H370" s="8" t="e">
        <f>+VLOOKUP(D370,CAT!$A$2:$G$498,4,0)</f>
        <v>#N/A</v>
      </c>
    </row>
    <row r="371" spans="1:8" x14ac:dyDescent="0.3">
      <c r="A371" s="8" t="str">
        <f t="shared" si="19"/>
        <v>11CZ 62</v>
      </c>
      <c r="B371" s="19" t="str">
        <f t="shared" si="20"/>
        <v>04</v>
      </c>
      <c r="C371" s="7" t="s">
        <v>1758</v>
      </c>
      <c r="D371" s="7" t="s">
        <v>1552</v>
      </c>
      <c r="E371" s="7" t="s">
        <v>1553</v>
      </c>
      <c r="F371" s="7" t="s">
        <v>1139</v>
      </c>
      <c r="G371" s="78">
        <v>0</v>
      </c>
      <c r="H371" s="8" t="e">
        <f>+VLOOKUP(D371,CAT!$A$2:$G$498,4,0)</f>
        <v>#N/A</v>
      </c>
    </row>
    <row r="372" spans="1:8" x14ac:dyDescent="0.3">
      <c r="A372" s="8" t="str">
        <f t="shared" si="19"/>
        <v>11EM 21</v>
      </c>
      <c r="B372" s="19" t="str">
        <f t="shared" si="20"/>
        <v>04</v>
      </c>
      <c r="C372" s="7" t="s">
        <v>1758</v>
      </c>
      <c r="D372" s="7" t="s">
        <v>1564</v>
      </c>
      <c r="E372" s="7" t="s">
        <v>1565</v>
      </c>
      <c r="F372" s="7" t="s">
        <v>1139</v>
      </c>
      <c r="G372" s="78">
        <v>0</v>
      </c>
      <c r="H372" s="8" t="e">
        <f>+VLOOKUP(D372,CAT!$A$2:$G$498,4,0)</f>
        <v>#N/A</v>
      </c>
    </row>
    <row r="373" spans="1:8" x14ac:dyDescent="0.3">
      <c r="A373" s="8" t="str">
        <f t="shared" si="19"/>
        <v>11EM 23</v>
      </c>
      <c r="B373" s="19" t="str">
        <f t="shared" si="20"/>
        <v>04</v>
      </c>
      <c r="C373" s="7" t="s">
        <v>1758</v>
      </c>
      <c r="D373" s="7" t="s">
        <v>1568</v>
      </c>
      <c r="E373" s="7" t="s">
        <v>1569</v>
      </c>
      <c r="F373" s="7" t="s">
        <v>1139</v>
      </c>
      <c r="G373" s="78">
        <v>0</v>
      </c>
      <c r="H373" s="8" t="e">
        <f>+VLOOKUP(D373,CAT!$A$2:$G$498,4,0)</f>
        <v>#N/A</v>
      </c>
    </row>
    <row r="374" spans="1:8" x14ac:dyDescent="0.3">
      <c r="A374" s="8" t="str">
        <f t="shared" si="19"/>
        <v>11EM 24</v>
      </c>
      <c r="B374" s="19" t="str">
        <f t="shared" si="20"/>
        <v>04</v>
      </c>
      <c r="C374" s="7" t="s">
        <v>1758</v>
      </c>
      <c r="D374" s="7" t="s">
        <v>1570</v>
      </c>
      <c r="E374" s="7" t="s">
        <v>1571</v>
      </c>
      <c r="F374" s="7" t="s">
        <v>1139</v>
      </c>
      <c r="G374" s="78">
        <v>0</v>
      </c>
      <c r="H374" s="8" t="e">
        <f>+VLOOKUP(D374,CAT!$A$2:$G$498,4,0)</f>
        <v>#N/A</v>
      </c>
    </row>
    <row r="375" spans="1:8" x14ac:dyDescent="0.3">
      <c r="A375" s="8" t="str">
        <f t="shared" si="19"/>
        <v>11EM 34</v>
      </c>
      <c r="B375" s="19" t="str">
        <f t="shared" si="20"/>
        <v>04</v>
      </c>
      <c r="C375" s="7" t="s">
        <v>1758</v>
      </c>
      <c r="D375" s="7" t="s">
        <v>1582</v>
      </c>
      <c r="E375" s="7" t="s">
        <v>1583</v>
      </c>
      <c r="F375" s="7" t="s">
        <v>1139</v>
      </c>
      <c r="G375" s="78">
        <v>0</v>
      </c>
      <c r="H375" s="8" t="e">
        <f>+VLOOKUP(D375,CAT!$A$2:$G$498,4,0)</f>
        <v>#N/A</v>
      </c>
    </row>
    <row r="376" spans="1:8" x14ac:dyDescent="0.3">
      <c r="A376" s="8" t="str">
        <f t="shared" si="19"/>
        <v>11EM 40</v>
      </c>
      <c r="B376" s="19" t="str">
        <f t="shared" si="20"/>
        <v>04</v>
      </c>
      <c r="C376" s="7" t="s">
        <v>1758</v>
      </c>
      <c r="D376" s="7" t="s">
        <v>1759</v>
      </c>
      <c r="E376" s="7" t="s">
        <v>1760</v>
      </c>
      <c r="F376" s="7" t="s">
        <v>1139</v>
      </c>
      <c r="G376" s="78">
        <v>0</v>
      </c>
      <c r="H376" s="8" t="e">
        <f>+VLOOKUP(D376,CAT!$A$2:$G$498,4,0)</f>
        <v>#N/A</v>
      </c>
    </row>
    <row r="377" spans="1:8" x14ac:dyDescent="0.3">
      <c r="A377" s="8" t="str">
        <f t="shared" si="19"/>
        <v>11EM 61</v>
      </c>
      <c r="B377" s="19" t="str">
        <f t="shared" si="20"/>
        <v>04</v>
      </c>
      <c r="C377" s="7" t="s">
        <v>1758</v>
      </c>
      <c r="D377" s="7" t="s">
        <v>1584</v>
      </c>
      <c r="E377" s="7" t="s">
        <v>1585</v>
      </c>
      <c r="F377" s="7" t="s">
        <v>1139</v>
      </c>
      <c r="G377" s="78">
        <v>0</v>
      </c>
      <c r="H377" s="8" t="e">
        <f>+VLOOKUP(D377,CAT!$A$2:$G$498,4,0)</f>
        <v>#N/A</v>
      </c>
    </row>
    <row r="378" spans="1:8" x14ac:dyDescent="0.3">
      <c r="A378" s="8" t="str">
        <f t="shared" si="19"/>
        <v>11EM 62</v>
      </c>
      <c r="B378" s="19" t="str">
        <f t="shared" si="20"/>
        <v>04</v>
      </c>
      <c r="C378" s="7" t="s">
        <v>1758</v>
      </c>
      <c r="D378" s="7" t="s">
        <v>1586</v>
      </c>
      <c r="E378" s="7" t="s">
        <v>1587</v>
      </c>
      <c r="F378" s="7" t="s">
        <v>1139</v>
      </c>
      <c r="G378" s="78">
        <v>0</v>
      </c>
      <c r="H378" s="8" t="e">
        <f>+VLOOKUP(D378,CAT!$A$2:$G$498,4,0)</f>
        <v>#N/A</v>
      </c>
    </row>
    <row r="379" spans="1:8" x14ac:dyDescent="0.3">
      <c r="A379" s="8" t="str">
        <f t="shared" si="19"/>
        <v>11EM 63</v>
      </c>
      <c r="B379" s="19" t="str">
        <f t="shared" si="20"/>
        <v>04</v>
      </c>
      <c r="C379" s="7" t="s">
        <v>1758</v>
      </c>
      <c r="D379" s="7" t="s">
        <v>1588</v>
      </c>
      <c r="E379" s="7" t="s">
        <v>1589</v>
      </c>
      <c r="F379" s="7" t="s">
        <v>1139</v>
      </c>
      <c r="G379" s="78">
        <v>0</v>
      </c>
      <c r="H379" s="8" t="e">
        <f>+VLOOKUP(D379,CAT!$A$2:$G$498,4,0)</f>
        <v>#N/A</v>
      </c>
    </row>
    <row r="380" spans="1:8" x14ac:dyDescent="0.3">
      <c r="A380" s="8" t="str">
        <f t="shared" si="19"/>
        <v>11EM 64</v>
      </c>
      <c r="B380" s="19" t="str">
        <f t="shared" si="20"/>
        <v>04</v>
      </c>
      <c r="C380" s="7" t="s">
        <v>1758</v>
      </c>
      <c r="D380" s="7" t="s">
        <v>1590</v>
      </c>
      <c r="E380" s="7" t="s">
        <v>1591</v>
      </c>
      <c r="F380" s="7" t="s">
        <v>1139</v>
      </c>
      <c r="G380" s="78">
        <v>0</v>
      </c>
      <c r="H380" s="8" t="e">
        <f>+VLOOKUP(D380,CAT!$A$2:$G$498,4,0)</f>
        <v>#N/A</v>
      </c>
    </row>
    <row r="381" spans="1:8" x14ac:dyDescent="0.3">
      <c r="A381" s="8" t="str">
        <f t="shared" si="19"/>
        <v>11FP 21</v>
      </c>
      <c r="B381" s="19" t="str">
        <f t="shared" si="20"/>
        <v>04</v>
      </c>
      <c r="C381" s="7" t="s">
        <v>1758</v>
      </c>
      <c r="D381" s="7" t="s">
        <v>1592</v>
      </c>
      <c r="E381" s="7" t="s">
        <v>1593</v>
      </c>
      <c r="F381" s="7" t="s">
        <v>1139</v>
      </c>
      <c r="G381" s="78">
        <v>0</v>
      </c>
      <c r="H381" s="8" t="e">
        <f>+VLOOKUP(D381,CAT!$A$2:$G$498,4,0)</f>
        <v>#N/A</v>
      </c>
    </row>
    <row r="382" spans="1:8" x14ac:dyDescent="0.3">
      <c r="A382" s="8" t="str">
        <f t="shared" si="19"/>
        <v>11JBPZ 62</v>
      </c>
      <c r="B382" s="19" t="str">
        <f t="shared" si="20"/>
        <v>04</v>
      </c>
      <c r="C382" s="7" t="s">
        <v>1758</v>
      </c>
      <c r="D382" s="7" t="s">
        <v>1741</v>
      </c>
      <c r="E382" s="7" t="s">
        <v>1742</v>
      </c>
      <c r="F382" s="7" t="s">
        <v>1139</v>
      </c>
      <c r="G382" s="78">
        <v>0</v>
      </c>
      <c r="H382" s="8" t="e">
        <f>+VLOOKUP(D382,CAT!$A$2:$G$498,4,0)</f>
        <v>#N/A</v>
      </c>
    </row>
    <row r="383" spans="1:8" x14ac:dyDescent="0.3">
      <c r="A383" s="8" t="str">
        <f t="shared" si="19"/>
        <v>11JC 61</v>
      </c>
      <c r="B383" s="19" t="str">
        <f t="shared" si="20"/>
        <v>04</v>
      </c>
      <c r="C383" s="7" t="s">
        <v>1758</v>
      </c>
      <c r="D383" s="7" t="s">
        <v>1599</v>
      </c>
      <c r="E383" s="7" t="s">
        <v>1600</v>
      </c>
      <c r="F383" s="7" t="s">
        <v>1139</v>
      </c>
      <c r="G383" s="78">
        <v>0</v>
      </c>
      <c r="H383" s="8" t="e">
        <f>+VLOOKUP(D383,CAT!$A$2:$G$498,4,0)</f>
        <v>#N/A</v>
      </c>
    </row>
    <row r="384" spans="1:8" x14ac:dyDescent="0.3">
      <c r="A384" s="8" t="str">
        <f t="shared" si="19"/>
        <v>11JC 62</v>
      </c>
      <c r="B384" s="19" t="str">
        <f t="shared" si="20"/>
        <v>04</v>
      </c>
      <c r="C384" s="7" t="s">
        <v>1758</v>
      </c>
      <c r="D384" s="7" t="s">
        <v>1601</v>
      </c>
      <c r="E384" s="7" t="s">
        <v>1602</v>
      </c>
      <c r="F384" s="7" t="s">
        <v>1139</v>
      </c>
      <c r="G384" s="78">
        <v>0</v>
      </c>
      <c r="H384" s="8" t="e">
        <f>+VLOOKUP(D384,CAT!$A$2:$G$498,4,0)</f>
        <v>#N/A</v>
      </c>
    </row>
    <row r="385" spans="1:8" x14ac:dyDescent="0.3">
      <c r="A385" s="8" t="str">
        <f t="shared" si="19"/>
        <v>11JC 63</v>
      </c>
      <c r="B385" s="19" t="str">
        <f t="shared" si="20"/>
        <v>04</v>
      </c>
      <c r="C385" s="7" t="s">
        <v>1758</v>
      </c>
      <c r="D385" s="7" t="s">
        <v>1603</v>
      </c>
      <c r="E385" s="7" t="s">
        <v>1604</v>
      </c>
      <c r="F385" s="7" t="s">
        <v>1139</v>
      </c>
      <c r="G385" s="78">
        <v>0</v>
      </c>
      <c r="H385" s="8" t="e">
        <f>+VLOOKUP(D385,CAT!$A$2:$G$498,4,0)</f>
        <v>#N/A</v>
      </c>
    </row>
    <row r="386" spans="1:8" x14ac:dyDescent="0.3">
      <c r="A386" s="8" t="str">
        <f t="shared" si="19"/>
        <v>11LABU 62</v>
      </c>
      <c r="B386" s="19" t="str">
        <f t="shared" si="20"/>
        <v>04</v>
      </c>
      <c r="C386" s="7" t="s">
        <v>1758</v>
      </c>
      <c r="D386" s="7" t="s">
        <v>1605</v>
      </c>
      <c r="E386" s="7" t="s">
        <v>1606</v>
      </c>
      <c r="F386" s="7" t="s">
        <v>1139</v>
      </c>
      <c r="G386" s="78">
        <v>0</v>
      </c>
      <c r="H386" s="8" t="e">
        <f>+VLOOKUP(D386,CAT!$A$2:$G$498,4,0)</f>
        <v>#N/A</v>
      </c>
    </row>
    <row r="387" spans="1:8" x14ac:dyDescent="0.3">
      <c r="A387" s="8" t="str">
        <f t="shared" si="19"/>
        <v>11LABU 63</v>
      </c>
      <c r="B387" s="19" t="str">
        <f t="shared" si="20"/>
        <v>04</v>
      </c>
      <c r="C387" s="7" t="s">
        <v>1758</v>
      </c>
      <c r="D387" s="7" t="s">
        <v>1607</v>
      </c>
      <c r="E387" s="7" t="s">
        <v>1608</v>
      </c>
      <c r="F387" s="7" t="s">
        <v>1139</v>
      </c>
      <c r="G387" s="78">
        <v>0</v>
      </c>
      <c r="H387" s="8" t="e">
        <f>+VLOOKUP(D387,CAT!$A$2:$G$498,4,0)</f>
        <v>#N/A</v>
      </c>
    </row>
    <row r="388" spans="1:8" x14ac:dyDescent="0.3">
      <c r="A388" s="8" t="str">
        <f t="shared" si="19"/>
        <v>11LABU 65</v>
      </c>
      <c r="B388" s="19" t="str">
        <f t="shared" si="20"/>
        <v>04</v>
      </c>
      <c r="C388" s="7" t="s">
        <v>1758</v>
      </c>
      <c r="D388" s="7" t="s">
        <v>1611</v>
      </c>
      <c r="E388" s="7" t="s">
        <v>1612</v>
      </c>
      <c r="F388" s="7" t="s">
        <v>1139</v>
      </c>
      <c r="G388" s="78">
        <v>0</v>
      </c>
      <c r="H388" s="8" t="e">
        <f>+VLOOKUP(D388,CAT!$A$2:$G$498,4,0)</f>
        <v>#N/A</v>
      </c>
    </row>
    <row r="389" spans="1:8" x14ac:dyDescent="0.3">
      <c r="A389" s="8" t="str">
        <f t="shared" si="19"/>
        <v>11LAPZ 61</v>
      </c>
      <c r="B389" s="19" t="str">
        <f t="shared" si="20"/>
        <v>04</v>
      </c>
      <c r="C389" s="7" t="s">
        <v>1758</v>
      </c>
      <c r="D389" s="7" t="s">
        <v>1613</v>
      </c>
      <c r="E389" s="7" t="s">
        <v>1614</v>
      </c>
      <c r="F389" s="7" t="s">
        <v>1139</v>
      </c>
      <c r="G389" s="78">
        <v>0</v>
      </c>
      <c r="H389" s="8" t="e">
        <f>+VLOOKUP(D389,CAT!$A$2:$G$498,4,0)</f>
        <v>#N/A</v>
      </c>
    </row>
    <row r="390" spans="1:8" x14ac:dyDescent="0.3">
      <c r="A390" s="8" t="str">
        <f t="shared" si="19"/>
        <v>11LAPZ 62</v>
      </c>
      <c r="B390" s="19" t="str">
        <f t="shared" si="20"/>
        <v>04</v>
      </c>
      <c r="C390" s="7" t="s">
        <v>1758</v>
      </c>
      <c r="D390" s="7" t="s">
        <v>1615</v>
      </c>
      <c r="E390" s="7" t="s">
        <v>1616</v>
      </c>
      <c r="F390" s="7" t="s">
        <v>1139</v>
      </c>
      <c r="G390" s="78">
        <v>0</v>
      </c>
      <c r="H390" s="8" t="e">
        <f>+VLOOKUP(D390,CAT!$A$2:$G$498,4,0)</f>
        <v>#N/A</v>
      </c>
    </row>
    <row r="391" spans="1:8" x14ac:dyDescent="0.3">
      <c r="A391" s="8" t="str">
        <f t="shared" si="19"/>
        <v>11LAPZ 63</v>
      </c>
      <c r="B391" s="19" t="str">
        <f t="shared" si="20"/>
        <v>04</v>
      </c>
      <c r="C391" s="7" t="s">
        <v>1758</v>
      </c>
      <c r="D391" s="7" t="s">
        <v>1617</v>
      </c>
      <c r="E391" s="7" t="s">
        <v>1618</v>
      </c>
      <c r="F391" s="7" t="s">
        <v>1139</v>
      </c>
      <c r="G391" s="78">
        <v>0</v>
      </c>
      <c r="H391" s="8" t="e">
        <f>+VLOOKUP(D391,CAT!$A$2:$G$498,4,0)</f>
        <v>#N/A</v>
      </c>
    </row>
    <row r="392" spans="1:8" x14ac:dyDescent="0.3">
      <c r="A392" s="8" t="str">
        <f t="shared" si="19"/>
        <v>11LAPZ 64</v>
      </c>
      <c r="B392" s="19" t="str">
        <f t="shared" si="20"/>
        <v>04</v>
      </c>
      <c r="C392" s="7" t="s">
        <v>1758</v>
      </c>
      <c r="D392" s="7" t="s">
        <v>1619</v>
      </c>
      <c r="E392" s="7" t="s">
        <v>1620</v>
      </c>
      <c r="F392" s="7" t="s">
        <v>1139</v>
      </c>
      <c r="G392" s="78">
        <v>0</v>
      </c>
      <c r="H392" s="8" t="e">
        <f>+VLOOKUP(D392,CAT!$A$2:$G$498,4,0)</f>
        <v>#N/A</v>
      </c>
    </row>
    <row r="393" spans="1:8" x14ac:dyDescent="0.3">
      <c r="A393" s="8" t="str">
        <f t="shared" si="19"/>
        <v>11MXPZ 61</v>
      </c>
      <c r="B393" s="19" t="str">
        <f t="shared" si="20"/>
        <v>04</v>
      </c>
      <c r="C393" s="7" t="s">
        <v>1758</v>
      </c>
      <c r="D393" s="7" t="s">
        <v>1654</v>
      </c>
      <c r="E393" s="7" t="s">
        <v>1655</v>
      </c>
      <c r="F393" s="7" t="s">
        <v>1139</v>
      </c>
      <c r="G393" s="78">
        <v>0</v>
      </c>
      <c r="H393" s="8" t="e">
        <f>+VLOOKUP(D393,CAT!$A$2:$G$498,4,0)</f>
        <v>#N/A</v>
      </c>
    </row>
    <row r="394" spans="1:8" x14ac:dyDescent="0.3">
      <c r="A394" s="8" t="str">
        <f t="shared" si="19"/>
        <v>11PA 31</v>
      </c>
      <c r="B394" s="19" t="str">
        <f t="shared" si="20"/>
        <v>04</v>
      </c>
      <c r="C394" s="7" t="s">
        <v>1758</v>
      </c>
      <c r="D394" s="7" t="s">
        <v>1658</v>
      </c>
      <c r="E394" s="7" t="s">
        <v>1659</v>
      </c>
      <c r="F394" s="7" t="s">
        <v>1139</v>
      </c>
      <c r="G394" s="78">
        <v>0</v>
      </c>
      <c r="H394" s="8" t="e">
        <f>+VLOOKUP(D394,CAT!$A$2:$G$498,4,0)</f>
        <v>#N/A</v>
      </c>
    </row>
    <row r="395" spans="1:8" x14ac:dyDescent="0.3">
      <c r="A395" s="8" t="str">
        <f t="shared" si="19"/>
        <v>11PA 32</v>
      </c>
      <c r="B395" s="19" t="str">
        <f t="shared" si="20"/>
        <v>04</v>
      </c>
      <c r="C395" s="7" t="s">
        <v>1758</v>
      </c>
      <c r="D395" s="7" t="s">
        <v>1660</v>
      </c>
      <c r="E395" s="7" t="s">
        <v>1661</v>
      </c>
      <c r="F395" s="7" t="s">
        <v>1139</v>
      </c>
      <c r="G395" s="78">
        <v>0</v>
      </c>
      <c r="H395" s="8" t="e">
        <f>+VLOOKUP(D395,CAT!$A$2:$G$498,4,0)</f>
        <v>#N/A</v>
      </c>
    </row>
    <row r="396" spans="1:8" x14ac:dyDescent="0.3">
      <c r="A396" s="8" t="str">
        <f t="shared" si="19"/>
        <v>11PA 33</v>
      </c>
      <c r="B396" s="19" t="str">
        <f t="shared" si="20"/>
        <v>04</v>
      </c>
      <c r="C396" s="7" t="s">
        <v>1758</v>
      </c>
      <c r="D396" s="7" t="s">
        <v>1662</v>
      </c>
      <c r="E396" s="7" t="s">
        <v>1663</v>
      </c>
      <c r="F396" s="7" t="s">
        <v>1139</v>
      </c>
      <c r="G396" s="78">
        <v>0</v>
      </c>
      <c r="H396" s="8" t="e">
        <f>+VLOOKUP(D396,CAT!$A$2:$G$498,4,0)</f>
        <v>#N/A</v>
      </c>
    </row>
    <row r="397" spans="1:8" x14ac:dyDescent="0.3">
      <c r="A397" s="8" t="str">
        <f t="shared" si="19"/>
        <v>11PN 61</v>
      </c>
      <c r="B397" s="19" t="str">
        <f t="shared" si="20"/>
        <v>04</v>
      </c>
      <c r="C397" s="7" t="s">
        <v>1758</v>
      </c>
      <c r="D397" s="7" t="s">
        <v>1666</v>
      </c>
      <c r="E397" s="7" t="s">
        <v>1667</v>
      </c>
      <c r="F397" s="7" t="s">
        <v>1139</v>
      </c>
      <c r="G397" s="78">
        <v>0</v>
      </c>
      <c r="H397" s="8" t="e">
        <f>+VLOOKUP(D397,CAT!$A$2:$G$498,4,0)</f>
        <v>#N/A</v>
      </c>
    </row>
    <row r="398" spans="1:8" x14ac:dyDescent="0.3">
      <c r="A398" s="8" t="str">
        <f t="shared" si="19"/>
        <v>11PN 62</v>
      </c>
      <c r="B398" s="19" t="str">
        <f t="shared" si="20"/>
        <v>04</v>
      </c>
      <c r="C398" s="7" t="s">
        <v>1758</v>
      </c>
      <c r="D398" s="7" t="s">
        <v>1668</v>
      </c>
      <c r="E398" s="7" t="s">
        <v>1669</v>
      </c>
      <c r="F398" s="7" t="s">
        <v>1139</v>
      </c>
      <c r="G398" s="78">
        <v>0</v>
      </c>
      <c r="H398" s="8" t="e">
        <f>+VLOOKUP(D398,CAT!$A$2:$G$498,4,0)</f>
        <v>#N/A</v>
      </c>
    </row>
    <row r="399" spans="1:8" x14ac:dyDescent="0.3">
      <c r="A399" s="8" t="str">
        <f t="shared" si="19"/>
        <v>11PN 63</v>
      </c>
      <c r="B399" s="19" t="str">
        <f t="shared" si="20"/>
        <v>04</v>
      </c>
      <c r="C399" s="7" t="s">
        <v>1758</v>
      </c>
      <c r="D399" s="7" t="s">
        <v>1446</v>
      </c>
      <c r="E399" s="7" t="s">
        <v>1447</v>
      </c>
      <c r="F399" s="7" t="s">
        <v>1139</v>
      </c>
      <c r="G399" s="78">
        <v>0</v>
      </c>
      <c r="H399" s="8" t="e">
        <f>+VLOOKUP(D399,CAT!$A$2:$G$498,4,0)</f>
        <v>#N/A</v>
      </c>
    </row>
    <row r="400" spans="1:8" x14ac:dyDescent="0.3">
      <c r="A400" s="8" t="str">
        <f t="shared" si="19"/>
        <v>11PP 65</v>
      </c>
      <c r="B400" s="19" t="str">
        <f t="shared" si="20"/>
        <v>04</v>
      </c>
      <c r="C400" s="7" t="s">
        <v>1758</v>
      </c>
      <c r="D400" s="7" t="s">
        <v>1670</v>
      </c>
      <c r="E400" s="7" t="s">
        <v>1671</v>
      </c>
      <c r="F400" s="7" t="s">
        <v>1139</v>
      </c>
      <c r="G400" s="78">
        <v>0</v>
      </c>
      <c r="H400" s="8" t="e">
        <f>+VLOOKUP(D400,CAT!$A$2:$G$498,4,0)</f>
        <v>#N/A</v>
      </c>
    </row>
    <row r="401" spans="1:13" x14ac:dyDescent="0.3">
      <c r="A401" s="8" t="str">
        <f t="shared" si="19"/>
        <v>11PP 66</v>
      </c>
      <c r="B401" s="19" t="str">
        <f t="shared" si="20"/>
        <v>04</v>
      </c>
      <c r="C401" s="7" t="s">
        <v>1758</v>
      </c>
      <c r="D401" s="7" t="s">
        <v>1672</v>
      </c>
      <c r="E401" s="7" t="s">
        <v>1673</v>
      </c>
      <c r="F401" s="7" t="s">
        <v>1139</v>
      </c>
      <c r="G401" s="78">
        <v>0</v>
      </c>
      <c r="H401" s="8" t="e">
        <f>+VLOOKUP(D401,CAT!$A$2:$G$498,4,0)</f>
        <v>#N/A</v>
      </c>
    </row>
    <row r="402" spans="1:13" x14ac:dyDescent="0.3">
      <c r="A402" s="8" t="str">
        <f t="shared" si="19"/>
        <v>11PZ 11</v>
      </c>
      <c r="B402" s="19" t="str">
        <f t="shared" si="20"/>
        <v>04</v>
      </c>
      <c r="C402" s="7" t="s">
        <v>1758</v>
      </c>
      <c r="D402" s="7" t="s">
        <v>1678</v>
      </c>
      <c r="E402" s="7" t="s">
        <v>1679</v>
      </c>
      <c r="F402" s="7" t="s">
        <v>1139</v>
      </c>
      <c r="G402" s="78">
        <v>0</v>
      </c>
      <c r="H402" s="8" t="e">
        <f>+VLOOKUP(D402,CAT!$A$2:$G$498,4,0)</f>
        <v>#N/A</v>
      </c>
    </row>
    <row r="403" spans="1:13" x14ac:dyDescent="0.3">
      <c r="A403" s="8" t="str">
        <f t="shared" si="19"/>
        <v>11PZ 21</v>
      </c>
      <c r="B403" s="19" t="str">
        <f t="shared" si="20"/>
        <v>04</v>
      </c>
      <c r="C403" s="7" t="s">
        <v>1758</v>
      </c>
      <c r="D403" s="7" t="s">
        <v>1680</v>
      </c>
      <c r="E403" s="7" t="s">
        <v>1681</v>
      </c>
      <c r="F403" s="7" t="s">
        <v>1122</v>
      </c>
      <c r="G403" s="78">
        <v>0</v>
      </c>
      <c r="H403" s="8" t="e">
        <f>+VLOOKUP(D403,CAT!$A$2:$G$498,4,0)</f>
        <v>#N/A</v>
      </c>
    </row>
    <row r="404" spans="1:13" x14ac:dyDescent="0.3">
      <c r="A404" s="8" t="str">
        <f t="shared" si="19"/>
        <v>11PZ 31</v>
      </c>
      <c r="B404" s="19" t="str">
        <f t="shared" si="20"/>
        <v>04</v>
      </c>
      <c r="C404" s="7" t="s">
        <v>1758</v>
      </c>
      <c r="D404" s="7" t="s">
        <v>1688</v>
      </c>
      <c r="E404" s="7" t="s">
        <v>1689</v>
      </c>
      <c r="F404" s="7" t="s">
        <v>1139</v>
      </c>
      <c r="G404" s="78">
        <v>0</v>
      </c>
      <c r="H404" s="8" t="e">
        <f>+VLOOKUP(D404,CAT!$A$2:$G$498,4,0)</f>
        <v>#N/A</v>
      </c>
    </row>
    <row r="405" spans="1:13" x14ac:dyDescent="0.3">
      <c r="A405" s="8" t="str">
        <f t="shared" si="19"/>
        <v>11PZ 32</v>
      </c>
      <c r="B405" s="19" t="str">
        <f t="shared" si="20"/>
        <v>04</v>
      </c>
      <c r="C405" s="7" t="s">
        <v>1758</v>
      </c>
      <c r="D405" s="7" t="s">
        <v>1690</v>
      </c>
      <c r="E405" s="7" t="s">
        <v>1691</v>
      </c>
      <c r="F405" s="7" t="s">
        <v>1139</v>
      </c>
      <c r="G405" s="78">
        <v>0</v>
      </c>
      <c r="H405" s="8" t="e">
        <f>+VLOOKUP(D405,CAT!$A$2:$G$498,4,0)</f>
        <v>#N/A</v>
      </c>
    </row>
    <row r="406" spans="1:13" x14ac:dyDescent="0.3">
      <c r="A406" s="8" t="str">
        <f t="shared" si="19"/>
        <v>11PZ 61</v>
      </c>
      <c r="B406" s="19" t="str">
        <f t="shared" si="20"/>
        <v>04</v>
      </c>
      <c r="C406" s="7" t="s">
        <v>1758</v>
      </c>
      <c r="D406" s="7" t="s">
        <v>1692</v>
      </c>
      <c r="E406" s="7" t="s">
        <v>1693</v>
      </c>
      <c r="F406" s="7" t="s">
        <v>1139</v>
      </c>
      <c r="G406" s="78">
        <v>0</v>
      </c>
      <c r="H406" s="8" t="e">
        <f>+VLOOKUP(D406,CAT!$A$2:$G$498,4,0)</f>
        <v>#N/A</v>
      </c>
      <c r="I406" s="261"/>
      <c r="J406" s="261"/>
      <c r="K406" s="262"/>
      <c r="L406" s="263"/>
      <c r="M406" s="236"/>
    </row>
    <row r="407" spans="1:13" x14ac:dyDescent="0.3">
      <c r="A407" s="8" t="str">
        <f t="shared" si="19"/>
        <v>11PZ 62</v>
      </c>
      <c r="B407" s="19" t="str">
        <f t="shared" si="20"/>
        <v>04</v>
      </c>
      <c r="C407" s="7" t="s">
        <v>1758</v>
      </c>
      <c r="D407" s="7" t="s">
        <v>1694</v>
      </c>
      <c r="E407" s="7" t="s">
        <v>1695</v>
      </c>
      <c r="F407" s="7" t="s">
        <v>1139</v>
      </c>
      <c r="G407" s="78">
        <v>0</v>
      </c>
      <c r="H407" s="8" t="e">
        <f>+VLOOKUP(D407,CAT!$A$2:$G$498,4,0)</f>
        <v>#N/A</v>
      </c>
      <c r="I407" s="264"/>
      <c r="J407" s="218"/>
      <c r="K407" s="265"/>
      <c r="L407" s="266"/>
      <c r="M407" s="236"/>
    </row>
    <row r="408" spans="1:13" x14ac:dyDescent="0.3">
      <c r="A408" s="8" t="str">
        <f t="shared" si="19"/>
        <v>11RA 21</v>
      </c>
      <c r="B408" s="19" t="str">
        <f t="shared" si="20"/>
        <v>04</v>
      </c>
      <c r="C408" s="7" t="s">
        <v>1758</v>
      </c>
      <c r="D408" s="7" t="s">
        <v>1704</v>
      </c>
      <c r="E408" s="7" t="s">
        <v>1705</v>
      </c>
      <c r="F408" s="7" t="s">
        <v>1139</v>
      </c>
      <c r="G408" s="78">
        <v>0</v>
      </c>
      <c r="H408" s="8" t="e">
        <f>+VLOOKUP(D408,CAT!$A$2:$G$498,4,0)</f>
        <v>#N/A</v>
      </c>
      <c r="I408" s="264"/>
      <c r="J408" s="218"/>
      <c r="K408" s="265"/>
      <c r="L408" s="266"/>
      <c r="M408" s="236"/>
    </row>
    <row r="409" spans="1:13" x14ac:dyDescent="0.3">
      <c r="A409" s="8" t="str">
        <f t="shared" si="19"/>
        <v>11SP 21</v>
      </c>
      <c r="B409" s="19" t="str">
        <f t="shared" si="20"/>
        <v>04</v>
      </c>
      <c r="C409" s="7" t="s">
        <v>1758</v>
      </c>
      <c r="D409" s="7" t="s">
        <v>1716</v>
      </c>
      <c r="E409" s="7" t="s">
        <v>1717</v>
      </c>
      <c r="F409" s="7" t="s">
        <v>1139</v>
      </c>
      <c r="G409" s="78">
        <v>0</v>
      </c>
      <c r="H409" s="8" t="e">
        <f>+VLOOKUP(D409,CAT!$A$2:$G$498,4,0)</f>
        <v>#N/A</v>
      </c>
      <c r="I409" s="264"/>
      <c r="J409" s="218"/>
      <c r="K409" s="265"/>
      <c r="L409" s="266"/>
      <c r="M409" s="236"/>
    </row>
    <row r="410" spans="1:13" x14ac:dyDescent="0.3">
      <c r="A410" s="8" t="str">
        <f t="shared" si="19"/>
        <v>11TO 23</v>
      </c>
      <c r="B410" s="19" t="str">
        <f t="shared" si="20"/>
        <v>04</v>
      </c>
      <c r="C410" s="7" t="s">
        <v>1758</v>
      </c>
      <c r="D410" s="7" t="s">
        <v>1718</v>
      </c>
      <c r="E410" s="7" t="s">
        <v>1719</v>
      </c>
      <c r="F410" s="7" t="s">
        <v>1139</v>
      </c>
      <c r="G410" s="78">
        <v>0</v>
      </c>
      <c r="H410" s="8" t="e">
        <f>+VLOOKUP(D410,CAT!$A$2:$G$498,4,0)</f>
        <v>#N/A</v>
      </c>
      <c r="I410" s="236"/>
      <c r="J410" s="236"/>
      <c r="K410" s="236"/>
      <c r="L410" s="236"/>
      <c r="M410" s="236"/>
    </row>
    <row r="411" spans="1:13" x14ac:dyDescent="0.3">
      <c r="A411" s="8" t="str">
        <f t="shared" si="19"/>
        <v>11VEPZ 62</v>
      </c>
      <c r="B411" s="19" t="str">
        <f t="shared" si="20"/>
        <v>04</v>
      </c>
      <c r="C411" s="7" t="s">
        <v>1758</v>
      </c>
      <c r="D411" s="7" t="s">
        <v>1722</v>
      </c>
      <c r="E411" s="7" t="s">
        <v>1723</v>
      </c>
      <c r="F411" s="7" t="s">
        <v>1139</v>
      </c>
      <c r="G411" s="78">
        <v>0</v>
      </c>
      <c r="H411" s="8" t="e">
        <f>+VLOOKUP(D411,CAT!$A$2:$G$498,4,0)</f>
        <v>#N/A</v>
      </c>
    </row>
    <row r="412" spans="1:13" x14ac:dyDescent="0.3">
      <c r="A412" s="8" t="str">
        <f t="shared" si="19"/>
        <v>12000014091</v>
      </c>
      <c r="B412" s="19" t="str">
        <f t="shared" si="20"/>
        <v>04</v>
      </c>
      <c r="C412" s="7" t="s">
        <v>1761</v>
      </c>
      <c r="D412" s="7" t="s">
        <v>1762</v>
      </c>
      <c r="E412" s="7" t="s">
        <v>1763</v>
      </c>
      <c r="F412" s="7" t="s">
        <v>1139</v>
      </c>
      <c r="G412" s="78">
        <v>62</v>
      </c>
      <c r="H412" s="8" t="e">
        <f>+VLOOKUP(D412,CAT!$A$2:$G$498,4,0)</f>
        <v>#N/A</v>
      </c>
    </row>
    <row r="413" spans="1:13" x14ac:dyDescent="0.3">
      <c r="A413" s="8" t="str">
        <f t="shared" si="19"/>
        <v>12EM 21</v>
      </c>
      <c r="B413" s="19" t="str">
        <f t="shared" si="20"/>
        <v>04</v>
      </c>
      <c r="C413" s="7" t="s">
        <v>1761</v>
      </c>
      <c r="D413" s="7" t="s">
        <v>1564</v>
      </c>
      <c r="E413" s="7" t="s">
        <v>1565</v>
      </c>
      <c r="F413" s="7" t="s">
        <v>1139</v>
      </c>
      <c r="G413" s="78">
        <v>0</v>
      </c>
      <c r="H413" s="8" t="e">
        <f>+VLOOKUP(D413,CAT!$A$2:$G$498,4,0)</f>
        <v>#N/A</v>
      </c>
    </row>
    <row r="414" spans="1:13" x14ac:dyDescent="0.3">
      <c r="A414" s="8" t="str">
        <f t="shared" si="19"/>
        <v>12FP 61</v>
      </c>
      <c r="B414" s="19" t="str">
        <f t="shared" si="20"/>
        <v>04</v>
      </c>
      <c r="C414" s="7" t="s">
        <v>1761</v>
      </c>
      <c r="D414" s="7" t="s">
        <v>1594</v>
      </c>
      <c r="E414" s="7" t="s">
        <v>1595</v>
      </c>
      <c r="F414" s="7" t="s">
        <v>1596</v>
      </c>
      <c r="G414" s="78">
        <v>0</v>
      </c>
      <c r="H414" s="8" t="e">
        <f>+VLOOKUP(D414,CAT!$A$2:$G$498,4,0)</f>
        <v>#N/A</v>
      </c>
    </row>
    <row r="415" spans="1:13" x14ac:dyDescent="0.3">
      <c r="A415" s="8" t="str">
        <f t="shared" si="19"/>
        <v>12LAPZ 61</v>
      </c>
      <c r="B415" s="19" t="str">
        <f t="shared" si="20"/>
        <v>04</v>
      </c>
      <c r="C415" s="7" t="s">
        <v>1761</v>
      </c>
      <c r="D415" s="7" t="s">
        <v>1613</v>
      </c>
      <c r="E415" s="7" t="s">
        <v>1614</v>
      </c>
      <c r="F415" s="7" t="s">
        <v>1139</v>
      </c>
      <c r="G415" s="78">
        <v>0</v>
      </c>
      <c r="H415" s="8" t="e">
        <f>+VLOOKUP(D415,CAT!$A$2:$G$498,4,0)</f>
        <v>#N/A</v>
      </c>
    </row>
    <row r="416" spans="1:13" x14ac:dyDescent="0.3">
      <c r="A416" s="8" t="str">
        <f t="shared" si="19"/>
        <v>12LAPZ 62</v>
      </c>
      <c r="B416" s="19" t="str">
        <f t="shared" si="20"/>
        <v>04</v>
      </c>
      <c r="C416" s="7" t="s">
        <v>1761</v>
      </c>
      <c r="D416" s="7" t="s">
        <v>1615</v>
      </c>
      <c r="E416" s="7" t="s">
        <v>1616</v>
      </c>
      <c r="F416" s="7" t="s">
        <v>1139</v>
      </c>
      <c r="G416" s="78">
        <v>0</v>
      </c>
      <c r="H416" s="8" t="e">
        <f>+VLOOKUP(D416,CAT!$A$2:$G$498,4,0)</f>
        <v>#N/A</v>
      </c>
    </row>
    <row r="417" spans="1:8" x14ac:dyDescent="0.3">
      <c r="A417" s="8" t="str">
        <f t="shared" si="19"/>
        <v>12PZ 11</v>
      </c>
      <c r="B417" s="19" t="str">
        <f t="shared" si="20"/>
        <v>04</v>
      </c>
      <c r="C417" s="7" t="s">
        <v>1761</v>
      </c>
      <c r="D417" s="7" t="s">
        <v>1678</v>
      </c>
      <c r="E417" s="7" t="s">
        <v>1679</v>
      </c>
      <c r="F417" s="7" t="s">
        <v>1139</v>
      </c>
      <c r="G417" s="78">
        <v>0</v>
      </c>
      <c r="H417" s="8" t="e">
        <f>+VLOOKUP(D417,CAT!$A$2:$G$498,4,0)</f>
        <v>#N/A</v>
      </c>
    </row>
    <row r="418" spans="1:8" x14ac:dyDescent="0.3">
      <c r="A418" s="8" t="str">
        <f t="shared" si="19"/>
        <v>12RA 61</v>
      </c>
      <c r="B418" s="19" t="str">
        <f t="shared" si="20"/>
        <v>04</v>
      </c>
      <c r="C418" s="7" t="s">
        <v>1761</v>
      </c>
      <c r="D418" s="7" t="s">
        <v>1706</v>
      </c>
      <c r="E418" s="7" t="s">
        <v>1707</v>
      </c>
      <c r="F418" s="7" t="s">
        <v>1182</v>
      </c>
      <c r="G418" s="78">
        <v>0</v>
      </c>
      <c r="H418" s="8" t="e">
        <f>+VLOOKUP(D418,CAT!$A$2:$G$498,4,0)</f>
        <v>#N/A</v>
      </c>
    </row>
    <row r="419" spans="1:8" x14ac:dyDescent="0.3">
      <c r="A419" s="8" t="str">
        <f t="shared" si="19"/>
        <v>13BU 61</v>
      </c>
      <c r="B419" s="19" t="str">
        <f t="shared" si="20"/>
        <v>04</v>
      </c>
      <c r="C419" s="7" t="s">
        <v>1764</v>
      </c>
      <c r="D419" s="7" t="s">
        <v>1533</v>
      </c>
      <c r="E419" s="7" t="s">
        <v>1534</v>
      </c>
      <c r="F419" s="7" t="s">
        <v>1139</v>
      </c>
      <c r="G419" s="78">
        <v>0</v>
      </c>
      <c r="H419" s="8" t="e">
        <f>+VLOOKUP(D419,CAT!$A$2:$G$498,4,0)</f>
        <v>#N/A</v>
      </c>
    </row>
    <row r="420" spans="1:8" x14ac:dyDescent="0.3">
      <c r="A420" s="8" t="str">
        <f t="shared" si="19"/>
        <v>13CH 61</v>
      </c>
      <c r="B420" s="19" t="str">
        <f t="shared" si="20"/>
        <v>04</v>
      </c>
      <c r="C420" s="7" t="s">
        <v>1764</v>
      </c>
      <c r="D420" s="7" t="s">
        <v>1539</v>
      </c>
      <c r="E420" s="7" t="s">
        <v>1540</v>
      </c>
      <c r="F420" s="7" t="s">
        <v>1139</v>
      </c>
      <c r="G420" s="78">
        <v>0</v>
      </c>
      <c r="H420" s="8" t="e">
        <f>+VLOOKUP(D420,CAT!$A$2:$G$498,4,0)</f>
        <v>#N/A</v>
      </c>
    </row>
    <row r="421" spans="1:8" x14ac:dyDescent="0.3">
      <c r="A421" s="8" t="str">
        <f t="shared" si="19"/>
        <v>13CZ 61</v>
      </c>
      <c r="B421" s="19" t="str">
        <f t="shared" si="20"/>
        <v>04</v>
      </c>
      <c r="C421" s="7" t="s">
        <v>1764</v>
      </c>
      <c r="D421" s="7" t="s">
        <v>1550</v>
      </c>
      <c r="E421" s="7" t="s">
        <v>1551</v>
      </c>
      <c r="F421" s="7" t="s">
        <v>1139</v>
      </c>
      <c r="G421" s="78">
        <v>0</v>
      </c>
      <c r="H421" s="8" t="e">
        <f>+VLOOKUP(D421,CAT!$A$2:$G$498,4,0)</f>
        <v>#N/A</v>
      </c>
    </row>
    <row r="422" spans="1:8" x14ac:dyDescent="0.3">
      <c r="A422" s="8" t="str">
        <f t="shared" si="19"/>
        <v>13EM 61</v>
      </c>
      <c r="B422" s="19" t="str">
        <f t="shared" si="20"/>
        <v>04</v>
      </c>
      <c r="C422" s="7" t="s">
        <v>1764</v>
      </c>
      <c r="D422" s="7" t="s">
        <v>1584</v>
      </c>
      <c r="E422" s="7" t="s">
        <v>1585</v>
      </c>
      <c r="F422" s="7" t="s">
        <v>1139</v>
      </c>
      <c r="G422" s="78">
        <v>0</v>
      </c>
      <c r="H422" s="8" t="e">
        <f>+VLOOKUP(D422,CAT!$A$2:$G$498,4,0)</f>
        <v>#N/A</v>
      </c>
    </row>
    <row r="423" spans="1:8" x14ac:dyDescent="0.3">
      <c r="A423" s="8" t="str">
        <f t="shared" si="19"/>
        <v>13EM 63</v>
      </c>
      <c r="B423" s="19" t="str">
        <f t="shared" si="20"/>
        <v>04</v>
      </c>
      <c r="C423" s="7" t="s">
        <v>1764</v>
      </c>
      <c r="D423" s="7" t="s">
        <v>1588</v>
      </c>
      <c r="E423" s="7" t="s">
        <v>1589</v>
      </c>
      <c r="F423" s="7" t="s">
        <v>1139</v>
      </c>
      <c r="G423" s="78">
        <v>0</v>
      </c>
      <c r="H423" s="8" t="e">
        <f>+VLOOKUP(D423,CAT!$A$2:$G$498,4,0)</f>
        <v>#N/A</v>
      </c>
    </row>
    <row r="424" spans="1:8" x14ac:dyDescent="0.3">
      <c r="A424" s="8" t="str">
        <f t="shared" si="19"/>
        <v>13EM 64</v>
      </c>
      <c r="B424" s="19" t="str">
        <f t="shared" si="20"/>
        <v>04</v>
      </c>
      <c r="C424" s="7" t="s">
        <v>1764</v>
      </c>
      <c r="D424" s="7" t="s">
        <v>1590</v>
      </c>
      <c r="E424" s="7" t="s">
        <v>1591</v>
      </c>
      <c r="F424" s="7" t="s">
        <v>1139</v>
      </c>
      <c r="G424" s="78">
        <v>0</v>
      </c>
      <c r="H424" s="8" t="e">
        <f>+VLOOKUP(D424,CAT!$A$2:$G$498,4,0)</f>
        <v>#N/A</v>
      </c>
    </row>
    <row r="425" spans="1:8" x14ac:dyDescent="0.3">
      <c r="A425" s="8" t="str">
        <f t="shared" si="19"/>
        <v>13JC 61</v>
      </c>
      <c r="B425" s="19" t="str">
        <f t="shared" si="20"/>
        <v>04</v>
      </c>
      <c r="C425" s="7" t="s">
        <v>1764</v>
      </c>
      <c r="D425" s="7" t="s">
        <v>1599</v>
      </c>
      <c r="E425" s="7" t="s">
        <v>1600</v>
      </c>
      <c r="F425" s="7" t="s">
        <v>1139</v>
      </c>
      <c r="G425" s="78">
        <v>0</v>
      </c>
      <c r="H425" s="8" t="e">
        <f>+VLOOKUP(D425,CAT!$A$2:$G$498,4,0)</f>
        <v>#N/A</v>
      </c>
    </row>
    <row r="426" spans="1:8" x14ac:dyDescent="0.3">
      <c r="A426" s="8" t="str">
        <f t="shared" si="19"/>
        <v>13JC 62</v>
      </c>
      <c r="B426" s="19" t="str">
        <f t="shared" si="20"/>
        <v>04</v>
      </c>
      <c r="C426" s="7" t="s">
        <v>1764</v>
      </c>
      <c r="D426" s="7" t="s">
        <v>1601</v>
      </c>
      <c r="E426" s="7" t="s">
        <v>1602</v>
      </c>
      <c r="F426" s="7" t="s">
        <v>1139</v>
      </c>
      <c r="G426" s="78">
        <v>0</v>
      </c>
      <c r="H426" s="8" t="e">
        <f>+VLOOKUP(D426,CAT!$A$2:$G$498,4,0)</f>
        <v>#N/A</v>
      </c>
    </row>
    <row r="427" spans="1:8" x14ac:dyDescent="0.3">
      <c r="A427" s="8" t="str">
        <f t="shared" si="19"/>
        <v>13JC 63</v>
      </c>
      <c r="B427" s="19" t="str">
        <f t="shared" si="20"/>
        <v>04</v>
      </c>
      <c r="C427" s="7" t="s">
        <v>1764</v>
      </c>
      <c r="D427" s="7" t="s">
        <v>1603</v>
      </c>
      <c r="E427" s="7" t="s">
        <v>1604</v>
      </c>
      <c r="F427" s="7" t="s">
        <v>1139</v>
      </c>
      <c r="G427" s="78">
        <v>0</v>
      </c>
      <c r="H427" s="8" t="e">
        <f>+VLOOKUP(D427,CAT!$A$2:$G$498,4,0)</f>
        <v>#N/A</v>
      </c>
    </row>
    <row r="428" spans="1:8" x14ac:dyDescent="0.3">
      <c r="A428" s="8" t="str">
        <f t="shared" si="19"/>
        <v>13LABU 62</v>
      </c>
      <c r="B428" s="19" t="str">
        <f t="shared" si="20"/>
        <v>04</v>
      </c>
      <c r="C428" s="7" t="s">
        <v>1764</v>
      </c>
      <c r="D428" s="7" t="s">
        <v>1605</v>
      </c>
      <c r="E428" s="7" t="s">
        <v>1606</v>
      </c>
      <c r="F428" s="7" t="s">
        <v>1139</v>
      </c>
      <c r="G428" s="78">
        <v>0</v>
      </c>
      <c r="H428" s="8" t="e">
        <f>+VLOOKUP(D428,CAT!$A$2:$G$498,4,0)</f>
        <v>#N/A</v>
      </c>
    </row>
    <row r="429" spans="1:8" x14ac:dyDescent="0.3">
      <c r="A429" s="8" t="str">
        <f t="shared" si="19"/>
        <v>13LABU 63</v>
      </c>
      <c r="B429" s="19" t="str">
        <f t="shared" si="20"/>
        <v>04</v>
      </c>
      <c r="C429" s="7" t="s">
        <v>1764</v>
      </c>
      <c r="D429" s="7" t="s">
        <v>1607</v>
      </c>
      <c r="E429" s="7" t="s">
        <v>1608</v>
      </c>
      <c r="F429" s="7" t="s">
        <v>1139</v>
      </c>
      <c r="G429" s="78">
        <v>0</v>
      </c>
      <c r="H429" s="8" t="e">
        <f>+VLOOKUP(D429,CAT!$A$2:$G$498,4,0)</f>
        <v>#N/A</v>
      </c>
    </row>
    <row r="430" spans="1:8" x14ac:dyDescent="0.3">
      <c r="A430" s="8" t="str">
        <f t="shared" ref="A430:A493" si="21">+C430&amp;D430</f>
        <v>13LABU 64</v>
      </c>
      <c r="B430" s="19" t="str">
        <f t="shared" ref="B430:B493" si="22">+IF(C430="05","01",IF(C430="02","02",IF(C430="57","03","04")))</f>
        <v>04</v>
      </c>
      <c r="C430" s="7" t="s">
        <v>1764</v>
      </c>
      <c r="D430" s="7" t="s">
        <v>1609</v>
      </c>
      <c r="E430" s="7" t="s">
        <v>1610</v>
      </c>
      <c r="F430" s="7" t="s">
        <v>1139</v>
      </c>
      <c r="G430" s="78">
        <v>0</v>
      </c>
      <c r="H430" s="8" t="e">
        <f>+VLOOKUP(D430,CAT!$A$2:$G$498,4,0)</f>
        <v>#N/A</v>
      </c>
    </row>
    <row r="431" spans="1:8" x14ac:dyDescent="0.3">
      <c r="A431" s="8" t="str">
        <f t="shared" si="21"/>
        <v>13LABU 65</v>
      </c>
      <c r="B431" s="19" t="str">
        <f t="shared" si="22"/>
        <v>04</v>
      </c>
      <c r="C431" s="7" t="s">
        <v>1764</v>
      </c>
      <c r="D431" s="7" t="s">
        <v>1611</v>
      </c>
      <c r="E431" s="7" t="s">
        <v>1612</v>
      </c>
      <c r="F431" s="7" t="s">
        <v>1139</v>
      </c>
      <c r="G431" s="78">
        <v>0</v>
      </c>
      <c r="H431" s="8" t="e">
        <f>+VLOOKUP(D431,CAT!$A$2:$G$498,4,0)</f>
        <v>#N/A</v>
      </c>
    </row>
    <row r="432" spans="1:8" x14ac:dyDescent="0.3">
      <c r="A432" s="8" t="str">
        <f t="shared" si="21"/>
        <v>13LAPZ 61</v>
      </c>
      <c r="B432" s="19" t="str">
        <f t="shared" si="22"/>
        <v>04</v>
      </c>
      <c r="C432" s="7" t="s">
        <v>1764</v>
      </c>
      <c r="D432" s="7" t="s">
        <v>1613</v>
      </c>
      <c r="E432" s="7" t="s">
        <v>1614</v>
      </c>
      <c r="F432" s="7" t="s">
        <v>1139</v>
      </c>
      <c r="G432" s="78">
        <v>0</v>
      </c>
      <c r="H432" s="8" t="e">
        <f>+VLOOKUP(D432,CAT!$A$2:$G$498,4,0)</f>
        <v>#N/A</v>
      </c>
    </row>
    <row r="433" spans="1:8" x14ac:dyDescent="0.3">
      <c r="A433" s="8" t="str">
        <f t="shared" si="21"/>
        <v>13LAPZ 62</v>
      </c>
      <c r="B433" s="19" t="str">
        <f t="shared" si="22"/>
        <v>04</v>
      </c>
      <c r="C433" s="7" t="s">
        <v>1764</v>
      </c>
      <c r="D433" s="7" t="s">
        <v>1615</v>
      </c>
      <c r="E433" s="7" t="s">
        <v>1616</v>
      </c>
      <c r="F433" s="7" t="s">
        <v>1139</v>
      </c>
      <c r="G433" s="78">
        <v>0</v>
      </c>
      <c r="H433" s="8" t="e">
        <f>+VLOOKUP(D433,CAT!$A$2:$G$498,4,0)</f>
        <v>#N/A</v>
      </c>
    </row>
    <row r="434" spans="1:8" x14ac:dyDescent="0.3">
      <c r="A434" s="8" t="str">
        <f t="shared" si="21"/>
        <v>13LAPZ 63</v>
      </c>
      <c r="B434" s="19" t="str">
        <f t="shared" si="22"/>
        <v>04</v>
      </c>
      <c r="C434" s="7" t="s">
        <v>1764</v>
      </c>
      <c r="D434" s="7" t="s">
        <v>1617</v>
      </c>
      <c r="E434" s="7" t="s">
        <v>1618</v>
      </c>
      <c r="F434" s="7" t="s">
        <v>1139</v>
      </c>
      <c r="G434" s="78">
        <v>0</v>
      </c>
      <c r="H434" s="8" t="e">
        <f>+VLOOKUP(D434,CAT!$A$2:$G$498,4,0)</f>
        <v>#N/A</v>
      </c>
    </row>
    <row r="435" spans="1:8" x14ac:dyDescent="0.3">
      <c r="A435" s="8" t="str">
        <f t="shared" si="21"/>
        <v>13LAPZ 64</v>
      </c>
      <c r="B435" s="19" t="str">
        <f t="shared" si="22"/>
        <v>04</v>
      </c>
      <c r="C435" s="7" t="s">
        <v>1764</v>
      </c>
      <c r="D435" s="7" t="s">
        <v>1619</v>
      </c>
      <c r="E435" s="7" t="s">
        <v>1620</v>
      </c>
      <c r="F435" s="7" t="s">
        <v>1139</v>
      </c>
      <c r="G435" s="78">
        <v>0</v>
      </c>
      <c r="H435" s="8" t="e">
        <f>+VLOOKUP(D435,CAT!$A$2:$G$498,4,0)</f>
        <v>#N/A</v>
      </c>
    </row>
    <row r="436" spans="1:8" x14ac:dyDescent="0.3">
      <c r="A436" s="8" t="str">
        <f t="shared" si="21"/>
        <v>13MFMM71</v>
      </c>
      <c r="B436" s="19" t="str">
        <f t="shared" si="22"/>
        <v>04</v>
      </c>
      <c r="C436" s="7" t="s">
        <v>1764</v>
      </c>
      <c r="D436" s="7" t="s">
        <v>1442</v>
      </c>
      <c r="E436" s="7" t="s">
        <v>1443</v>
      </c>
      <c r="F436" s="7" t="s">
        <v>1139</v>
      </c>
      <c r="G436" s="78">
        <v>0</v>
      </c>
      <c r="H436" s="8" t="e">
        <f>+VLOOKUP(D436,CAT!$A$2:$G$498,4,0)</f>
        <v>#N/A</v>
      </c>
    </row>
    <row r="437" spans="1:8" x14ac:dyDescent="0.3">
      <c r="A437" s="8" t="str">
        <f t="shared" si="21"/>
        <v>13MFMP60</v>
      </c>
      <c r="B437" s="19" t="str">
        <f t="shared" si="22"/>
        <v>04</v>
      </c>
      <c r="C437" s="7" t="s">
        <v>1764</v>
      </c>
      <c r="D437" s="7" t="s">
        <v>1444</v>
      </c>
      <c r="E437" s="7" t="s">
        <v>1445</v>
      </c>
      <c r="F437" s="7" t="s">
        <v>1139</v>
      </c>
      <c r="G437" s="78">
        <v>0</v>
      </c>
      <c r="H437" s="8" t="e">
        <f>+VLOOKUP(D437,CAT!$A$2:$G$498,4,0)</f>
        <v>#N/A</v>
      </c>
    </row>
    <row r="438" spans="1:8" x14ac:dyDescent="0.3">
      <c r="A438" s="8" t="str">
        <f t="shared" si="21"/>
        <v>13MS 61</v>
      </c>
      <c r="B438" s="19" t="str">
        <f t="shared" si="22"/>
        <v>04</v>
      </c>
      <c r="C438" s="7" t="s">
        <v>1764</v>
      </c>
      <c r="D438" s="7" t="s">
        <v>1642</v>
      </c>
      <c r="E438" s="7" t="s">
        <v>1643</v>
      </c>
      <c r="F438" s="7" t="s">
        <v>1139</v>
      </c>
      <c r="G438" s="78">
        <v>0</v>
      </c>
      <c r="H438" s="8" t="e">
        <f>+VLOOKUP(D438,CAT!$A$2:$G$498,4,0)</f>
        <v>#N/A</v>
      </c>
    </row>
    <row r="439" spans="1:8" x14ac:dyDescent="0.3">
      <c r="A439" s="8" t="str">
        <f t="shared" si="21"/>
        <v>13MS 63</v>
      </c>
      <c r="B439" s="19" t="str">
        <f t="shared" si="22"/>
        <v>04</v>
      </c>
      <c r="C439" s="7" t="s">
        <v>1764</v>
      </c>
      <c r="D439" s="7" t="s">
        <v>1646</v>
      </c>
      <c r="E439" s="7" t="s">
        <v>1647</v>
      </c>
      <c r="F439" s="7" t="s">
        <v>1139</v>
      </c>
      <c r="G439" s="78">
        <v>0</v>
      </c>
      <c r="H439" s="8" t="e">
        <f>+VLOOKUP(D439,CAT!$A$2:$G$498,4,0)</f>
        <v>#N/A</v>
      </c>
    </row>
    <row r="440" spans="1:8" x14ac:dyDescent="0.3">
      <c r="A440" s="8" t="str">
        <f t="shared" si="21"/>
        <v>13PA 31</v>
      </c>
      <c r="B440" s="19" t="str">
        <f t="shared" si="22"/>
        <v>04</v>
      </c>
      <c r="C440" s="7" t="s">
        <v>1764</v>
      </c>
      <c r="D440" s="7" t="s">
        <v>1658</v>
      </c>
      <c r="E440" s="7" t="s">
        <v>1659</v>
      </c>
      <c r="F440" s="7" t="s">
        <v>1139</v>
      </c>
      <c r="G440" s="78">
        <v>0</v>
      </c>
      <c r="H440" s="8" t="e">
        <f>+VLOOKUP(D440,CAT!$A$2:$G$498,4,0)</f>
        <v>#N/A</v>
      </c>
    </row>
    <row r="441" spans="1:8" x14ac:dyDescent="0.3">
      <c r="A441" s="8" t="str">
        <f t="shared" si="21"/>
        <v>13PN 61</v>
      </c>
      <c r="B441" s="19" t="str">
        <f t="shared" si="22"/>
        <v>04</v>
      </c>
      <c r="C441" s="7" t="s">
        <v>1764</v>
      </c>
      <c r="D441" s="7" t="s">
        <v>1666</v>
      </c>
      <c r="E441" s="7" t="s">
        <v>1667</v>
      </c>
      <c r="F441" s="7" t="s">
        <v>1139</v>
      </c>
      <c r="G441" s="78">
        <v>0</v>
      </c>
      <c r="H441" s="8" t="e">
        <f>+VLOOKUP(D441,CAT!$A$2:$G$498,4,0)</f>
        <v>#N/A</v>
      </c>
    </row>
    <row r="442" spans="1:8" x14ac:dyDescent="0.3">
      <c r="A442" s="8" t="str">
        <f t="shared" si="21"/>
        <v>13PN 62</v>
      </c>
      <c r="B442" s="19" t="str">
        <f t="shared" si="22"/>
        <v>04</v>
      </c>
      <c r="C442" s="7" t="s">
        <v>1764</v>
      </c>
      <c r="D442" s="7" t="s">
        <v>1668</v>
      </c>
      <c r="E442" s="7" t="s">
        <v>1669</v>
      </c>
      <c r="F442" s="7" t="s">
        <v>1139</v>
      </c>
      <c r="G442" s="78">
        <v>0</v>
      </c>
      <c r="H442" s="8" t="e">
        <f>+VLOOKUP(D442,CAT!$A$2:$G$498,4,0)</f>
        <v>#N/A</v>
      </c>
    </row>
    <row r="443" spans="1:8" x14ac:dyDescent="0.3">
      <c r="A443" s="8" t="str">
        <f t="shared" si="21"/>
        <v>13PN 63</v>
      </c>
      <c r="B443" s="19" t="str">
        <f t="shared" si="22"/>
        <v>04</v>
      </c>
      <c r="C443" s="7" t="s">
        <v>1764</v>
      </c>
      <c r="D443" s="7" t="s">
        <v>1446</v>
      </c>
      <c r="E443" s="7" t="s">
        <v>1447</v>
      </c>
      <c r="F443" s="7" t="s">
        <v>1139</v>
      </c>
      <c r="G443" s="78">
        <v>0</v>
      </c>
      <c r="H443" s="8" t="e">
        <f>+VLOOKUP(D443,CAT!$A$2:$G$498,4,0)</f>
        <v>#N/A</v>
      </c>
    </row>
    <row r="444" spans="1:8" x14ac:dyDescent="0.3">
      <c r="A444" s="8" t="str">
        <f t="shared" si="21"/>
        <v>13PP 65</v>
      </c>
      <c r="B444" s="19" t="str">
        <f t="shared" si="22"/>
        <v>04</v>
      </c>
      <c r="C444" s="7" t="s">
        <v>1764</v>
      </c>
      <c r="D444" s="7" t="s">
        <v>1670</v>
      </c>
      <c r="E444" s="7" t="s">
        <v>1671</v>
      </c>
      <c r="F444" s="7" t="s">
        <v>1139</v>
      </c>
      <c r="G444" s="78">
        <v>0</v>
      </c>
      <c r="H444" s="8" t="e">
        <f>+VLOOKUP(D444,CAT!$A$2:$G$498,4,0)</f>
        <v>#N/A</v>
      </c>
    </row>
    <row r="445" spans="1:8" x14ac:dyDescent="0.3">
      <c r="A445" s="8" t="str">
        <f t="shared" si="21"/>
        <v>13PP 66</v>
      </c>
      <c r="B445" s="19" t="str">
        <f t="shared" si="22"/>
        <v>04</v>
      </c>
      <c r="C445" s="7" t="s">
        <v>1764</v>
      </c>
      <c r="D445" s="7" t="s">
        <v>1672</v>
      </c>
      <c r="E445" s="7" t="s">
        <v>1673</v>
      </c>
      <c r="F445" s="7" t="s">
        <v>1139</v>
      </c>
      <c r="G445" s="78">
        <v>0</v>
      </c>
      <c r="H445" s="8" t="e">
        <f>+VLOOKUP(D445,CAT!$A$2:$G$498,4,0)</f>
        <v>#N/A</v>
      </c>
    </row>
    <row r="446" spans="1:8" x14ac:dyDescent="0.3">
      <c r="A446" s="8" t="str">
        <f t="shared" si="21"/>
        <v>15BU 61</v>
      </c>
      <c r="B446" s="19" t="str">
        <f t="shared" si="22"/>
        <v>04</v>
      </c>
      <c r="C446" s="7" t="s">
        <v>1765</v>
      </c>
      <c r="D446" s="7" t="s">
        <v>1533</v>
      </c>
      <c r="E446" s="7" t="s">
        <v>1534</v>
      </c>
      <c r="F446" s="7" t="s">
        <v>1139</v>
      </c>
      <c r="G446" s="78">
        <v>0</v>
      </c>
      <c r="H446" s="8" t="e">
        <f>+VLOOKUP(D446,CAT!$A$2:$G$498,4,0)</f>
        <v>#N/A</v>
      </c>
    </row>
    <row r="447" spans="1:8" x14ac:dyDescent="0.3">
      <c r="A447" s="8" t="str">
        <f t="shared" si="21"/>
        <v>15CH 61</v>
      </c>
      <c r="B447" s="19" t="str">
        <f t="shared" si="22"/>
        <v>04</v>
      </c>
      <c r="C447" s="7" t="s">
        <v>1765</v>
      </c>
      <c r="D447" s="7" t="s">
        <v>1539</v>
      </c>
      <c r="E447" s="7" t="s">
        <v>1540</v>
      </c>
      <c r="F447" s="7" t="s">
        <v>1139</v>
      </c>
      <c r="G447" s="78">
        <v>0</v>
      </c>
      <c r="H447" s="8" t="e">
        <f>+VLOOKUP(D447,CAT!$A$2:$G$498,4,0)</f>
        <v>#N/A</v>
      </c>
    </row>
    <row r="448" spans="1:8" x14ac:dyDescent="0.3">
      <c r="A448" s="8" t="str">
        <f t="shared" si="21"/>
        <v>15CZ 62</v>
      </c>
      <c r="B448" s="19" t="str">
        <f t="shared" si="22"/>
        <v>04</v>
      </c>
      <c r="C448" s="7" t="s">
        <v>1765</v>
      </c>
      <c r="D448" s="7" t="s">
        <v>1552</v>
      </c>
      <c r="E448" s="7" t="s">
        <v>1553</v>
      </c>
      <c r="F448" s="7" t="s">
        <v>1139</v>
      </c>
      <c r="G448" s="78">
        <v>0</v>
      </c>
      <c r="H448" s="8" t="e">
        <f>+VLOOKUP(D448,CAT!$A$2:$G$498,4,0)</f>
        <v>#N/A</v>
      </c>
    </row>
    <row r="449" spans="1:8" x14ac:dyDescent="0.3">
      <c r="A449" s="8" t="str">
        <f t="shared" si="21"/>
        <v>15EM 61</v>
      </c>
      <c r="B449" s="19" t="str">
        <f t="shared" si="22"/>
        <v>04</v>
      </c>
      <c r="C449" s="7" t="s">
        <v>1765</v>
      </c>
      <c r="D449" s="7" t="s">
        <v>1584</v>
      </c>
      <c r="E449" s="7" t="s">
        <v>1585</v>
      </c>
      <c r="F449" s="7" t="s">
        <v>1139</v>
      </c>
      <c r="G449" s="78">
        <v>0</v>
      </c>
      <c r="H449" s="8" t="e">
        <f>+VLOOKUP(D449,CAT!$A$2:$G$498,4,0)</f>
        <v>#N/A</v>
      </c>
    </row>
    <row r="450" spans="1:8" x14ac:dyDescent="0.3">
      <c r="A450" s="8" t="str">
        <f t="shared" si="21"/>
        <v>15LAPZ 61</v>
      </c>
      <c r="B450" s="19" t="str">
        <f t="shared" si="22"/>
        <v>04</v>
      </c>
      <c r="C450" s="7" t="s">
        <v>1765</v>
      </c>
      <c r="D450" s="7" t="s">
        <v>1613</v>
      </c>
      <c r="E450" s="7" t="s">
        <v>1614</v>
      </c>
      <c r="F450" s="7" t="s">
        <v>1139</v>
      </c>
      <c r="G450" s="78">
        <v>0</v>
      </c>
      <c r="H450" s="8" t="e">
        <f>+VLOOKUP(D450,CAT!$A$2:$G$498,4,0)</f>
        <v>#N/A</v>
      </c>
    </row>
    <row r="451" spans="1:8" x14ac:dyDescent="0.3">
      <c r="A451" s="8" t="str">
        <f t="shared" si="21"/>
        <v>15LAPZ 62</v>
      </c>
      <c r="B451" s="19" t="str">
        <f t="shared" si="22"/>
        <v>04</v>
      </c>
      <c r="C451" s="7" t="s">
        <v>1765</v>
      </c>
      <c r="D451" s="7" t="s">
        <v>1615</v>
      </c>
      <c r="E451" s="7" t="s">
        <v>1616</v>
      </c>
      <c r="F451" s="7" t="s">
        <v>1139</v>
      </c>
      <c r="G451" s="78">
        <v>0</v>
      </c>
      <c r="H451" s="8" t="e">
        <f>+VLOOKUP(D451,CAT!$A$2:$G$498,4,0)</f>
        <v>#N/A</v>
      </c>
    </row>
    <row r="452" spans="1:8" x14ac:dyDescent="0.3">
      <c r="A452" s="8" t="str">
        <f t="shared" si="21"/>
        <v>15PA 31</v>
      </c>
      <c r="B452" s="19" t="str">
        <f t="shared" si="22"/>
        <v>04</v>
      </c>
      <c r="C452" s="7" t="s">
        <v>1765</v>
      </c>
      <c r="D452" s="7" t="s">
        <v>1658</v>
      </c>
      <c r="E452" s="7" t="s">
        <v>1659</v>
      </c>
      <c r="F452" s="7" t="s">
        <v>1139</v>
      </c>
      <c r="G452" s="78">
        <v>0</v>
      </c>
      <c r="H452" s="8" t="e">
        <f>+VLOOKUP(D452,CAT!$A$2:$G$498,4,0)</f>
        <v>#N/A</v>
      </c>
    </row>
    <row r="453" spans="1:8" x14ac:dyDescent="0.3">
      <c r="A453" s="8" t="str">
        <f t="shared" si="21"/>
        <v>15PA 32</v>
      </c>
      <c r="B453" s="19" t="str">
        <f t="shared" si="22"/>
        <v>04</v>
      </c>
      <c r="C453" s="7" t="s">
        <v>1765</v>
      </c>
      <c r="D453" s="7" t="s">
        <v>1660</v>
      </c>
      <c r="E453" s="7" t="s">
        <v>1661</v>
      </c>
      <c r="F453" s="7" t="s">
        <v>1139</v>
      </c>
      <c r="G453" s="78">
        <v>0</v>
      </c>
      <c r="H453" s="8" t="e">
        <f>+VLOOKUP(D453,CAT!$A$2:$G$498,4,0)</f>
        <v>#N/A</v>
      </c>
    </row>
    <row r="454" spans="1:8" x14ac:dyDescent="0.3">
      <c r="A454" s="8" t="str">
        <f t="shared" si="21"/>
        <v>15PA 33</v>
      </c>
      <c r="B454" s="19" t="str">
        <f t="shared" si="22"/>
        <v>04</v>
      </c>
      <c r="C454" s="7" t="s">
        <v>1765</v>
      </c>
      <c r="D454" s="7" t="s">
        <v>1662</v>
      </c>
      <c r="E454" s="7" t="s">
        <v>1663</v>
      </c>
      <c r="F454" s="7" t="s">
        <v>1139</v>
      </c>
      <c r="G454" s="78">
        <v>0</v>
      </c>
      <c r="H454" s="8" t="e">
        <f>+VLOOKUP(D454,CAT!$A$2:$G$498,4,0)</f>
        <v>#N/A</v>
      </c>
    </row>
    <row r="455" spans="1:8" x14ac:dyDescent="0.3">
      <c r="A455" s="8" t="str">
        <f t="shared" si="21"/>
        <v>15PN 61</v>
      </c>
      <c r="B455" s="19" t="str">
        <f t="shared" si="22"/>
        <v>04</v>
      </c>
      <c r="C455" s="7" t="s">
        <v>1765</v>
      </c>
      <c r="D455" s="7" t="s">
        <v>1666</v>
      </c>
      <c r="E455" s="7" t="s">
        <v>1667</v>
      </c>
      <c r="F455" s="7" t="s">
        <v>1139</v>
      </c>
      <c r="G455" s="78">
        <v>0</v>
      </c>
      <c r="H455" s="8" t="e">
        <f>+VLOOKUP(D455,CAT!$A$2:$G$498,4,0)</f>
        <v>#N/A</v>
      </c>
    </row>
    <row r="456" spans="1:8" x14ac:dyDescent="0.3">
      <c r="A456" s="8" t="str">
        <f t="shared" si="21"/>
        <v>15PN 63</v>
      </c>
      <c r="B456" s="19" t="str">
        <f t="shared" si="22"/>
        <v>04</v>
      </c>
      <c r="C456" s="7" t="s">
        <v>1765</v>
      </c>
      <c r="D456" s="7" t="s">
        <v>1446</v>
      </c>
      <c r="E456" s="7" t="s">
        <v>1447</v>
      </c>
      <c r="F456" s="7" t="s">
        <v>1139</v>
      </c>
      <c r="G456" s="78">
        <v>0</v>
      </c>
      <c r="H456" s="8" t="e">
        <f>+VLOOKUP(D456,CAT!$A$2:$G$498,4,0)</f>
        <v>#N/A</v>
      </c>
    </row>
    <row r="457" spans="1:8" x14ac:dyDescent="0.3">
      <c r="A457" s="8" t="str">
        <f t="shared" si="21"/>
        <v>15PP 65</v>
      </c>
      <c r="B457" s="19" t="str">
        <f t="shared" si="22"/>
        <v>04</v>
      </c>
      <c r="C457" s="7" t="s">
        <v>1765</v>
      </c>
      <c r="D457" s="7" t="s">
        <v>1670</v>
      </c>
      <c r="E457" s="7" t="s">
        <v>1671</v>
      </c>
      <c r="F457" s="7" t="s">
        <v>1139</v>
      </c>
      <c r="G457" s="78">
        <v>0</v>
      </c>
      <c r="H457" s="8" t="e">
        <f>+VLOOKUP(D457,CAT!$A$2:$G$498,4,0)</f>
        <v>#N/A</v>
      </c>
    </row>
    <row r="458" spans="1:8" x14ac:dyDescent="0.3">
      <c r="A458" s="8" t="str">
        <f t="shared" si="21"/>
        <v>15PZ 31</v>
      </c>
      <c r="B458" s="19" t="str">
        <f t="shared" si="22"/>
        <v>04</v>
      </c>
      <c r="C458" s="7" t="s">
        <v>1765</v>
      </c>
      <c r="D458" s="7" t="s">
        <v>1688</v>
      </c>
      <c r="E458" s="7" t="s">
        <v>1689</v>
      </c>
      <c r="F458" s="7" t="s">
        <v>1139</v>
      </c>
      <c r="G458" s="78">
        <v>0</v>
      </c>
      <c r="H458" s="8" t="e">
        <f>+VLOOKUP(D458,CAT!$A$2:$G$498,4,0)</f>
        <v>#N/A</v>
      </c>
    </row>
    <row r="459" spans="1:8" x14ac:dyDescent="0.3">
      <c r="A459" s="8" t="str">
        <f t="shared" si="21"/>
        <v>15PZ 32</v>
      </c>
      <c r="B459" s="19" t="str">
        <f t="shared" si="22"/>
        <v>04</v>
      </c>
      <c r="C459" s="7" t="s">
        <v>1765</v>
      </c>
      <c r="D459" s="7" t="s">
        <v>1690</v>
      </c>
      <c r="E459" s="7" t="s">
        <v>1691</v>
      </c>
      <c r="F459" s="7" t="s">
        <v>1139</v>
      </c>
      <c r="G459" s="78">
        <v>0</v>
      </c>
      <c r="H459" s="8" t="e">
        <f>+VLOOKUP(D459,CAT!$A$2:$G$498,4,0)</f>
        <v>#N/A</v>
      </c>
    </row>
    <row r="460" spans="1:8" x14ac:dyDescent="0.3">
      <c r="A460" s="8" t="str">
        <f t="shared" si="21"/>
        <v>16BU 61</v>
      </c>
      <c r="B460" s="19" t="str">
        <f t="shared" si="22"/>
        <v>04</v>
      </c>
      <c r="C460" s="7" t="s">
        <v>1766</v>
      </c>
      <c r="D460" s="7" t="s">
        <v>1533</v>
      </c>
      <c r="E460" s="7" t="s">
        <v>1534</v>
      </c>
      <c r="F460" s="7" t="s">
        <v>1139</v>
      </c>
      <c r="G460" s="78">
        <v>0</v>
      </c>
      <c r="H460" s="8" t="e">
        <f>+VLOOKUP(D460,CAT!$A$2:$G$498,4,0)</f>
        <v>#N/A</v>
      </c>
    </row>
    <row r="461" spans="1:8" x14ac:dyDescent="0.3">
      <c r="A461" s="8" t="str">
        <f t="shared" si="21"/>
        <v>16CH 61</v>
      </c>
      <c r="B461" s="19" t="str">
        <f t="shared" si="22"/>
        <v>04</v>
      </c>
      <c r="C461" s="7" t="s">
        <v>1766</v>
      </c>
      <c r="D461" s="7" t="s">
        <v>1539</v>
      </c>
      <c r="E461" s="7" t="s">
        <v>1540</v>
      </c>
      <c r="F461" s="7" t="s">
        <v>1139</v>
      </c>
      <c r="G461" s="78">
        <v>0</v>
      </c>
      <c r="H461" s="8" t="e">
        <f>+VLOOKUP(D461,CAT!$A$2:$G$498,4,0)</f>
        <v>#N/A</v>
      </c>
    </row>
    <row r="462" spans="1:8" x14ac:dyDescent="0.3">
      <c r="A462" s="8" t="str">
        <f t="shared" si="21"/>
        <v>16CZ 61</v>
      </c>
      <c r="B462" s="19" t="str">
        <f t="shared" si="22"/>
        <v>04</v>
      </c>
      <c r="C462" s="7" t="s">
        <v>1766</v>
      </c>
      <c r="D462" s="7" t="s">
        <v>1550</v>
      </c>
      <c r="E462" s="7" t="s">
        <v>1551</v>
      </c>
      <c r="F462" s="7" t="s">
        <v>1139</v>
      </c>
      <c r="G462" s="78">
        <v>0</v>
      </c>
      <c r="H462" s="8" t="e">
        <f>+VLOOKUP(D462,CAT!$A$2:$G$498,4,0)</f>
        <v>#N/A</v>
      </c>
    </row>
    <row r="463" spans="1:8" x14ac:dyDescent="0.3">
      <c r="A463" s="8" t="str">
        <f t="shared" si="21"/>
        <v>16EM 61</v>
      </c>
      <c r="B463" s="19" t="str">
        <f t="shared" si="22"/>
        <v>04</v>
      </c>
      <c r="C463" s="7" t="s">
        <v>1766</v>
      </c>
      <c r="D463" s="7" t="s">
        <v>1584</v>
      </c>
      <c r="E463" s="7" t="s">
        <v>1585</v>
      </c>
      <c r="F463" s="7" t="s">
        <v>1139</v>
      </c>
      <c r="G463" s="78">
        <v>0</v>
      </c>
      <c r="H463" s="8" t="e">
        <f>+VLOOKUP(D463,CAT!$A$2:$G$498,4,0)</f>
        <v>#N/A</v>
      </c>
    </row>
    <row r="464" spans="1:8" x14ac:dyDescent="0.3">
      <c r="A464" s="8" t="str">
        <f t="shared" si="21"/>
        <v>16EM 63</v>
      </c>
      <c r="B464" s="19" t="str">
        <f t="shared" si="22"/>
        <v>04</v>
      </c>
      <c r="C464" s="7" t="s">
        <v>1766</v>
      </c>
      <c r="D464" s="7" t="s">
        <v>1588</v>
      </c>
      <c r="E464" s="7" t="s">
        <v>1589</v>
      </c>
      <c r="F464" s="7" t="s">
        <v>1139</v>
      </c>
      <c r="G464" s="78">
        <v>0</v>
      </c>
      <c r="H464" s="8" t="e">
        <f>+VLOOKUP(D464,CAT!$A$2:$G$498,4,0)</f>
        <v>#N/A</v>
      </c>
    </row>
    <row r="465" spans="1:8" x14ac:dyDescent="0.3">
      <c r="A465" s="8" t="str">
        <f t="shared" si="21"/>
        <v>16LABU 62</v>
      </c>
      <c r="B465" s="19" t="str">
        <f t="shared" si="22"/>
        <v>04</v>
      </c>
      <c r="C465" s="7" t="s">
        <v>1766</v>
      </c>
      <c r="D465" s="7" t="s">
        <v>1605</v>
      </c>
      <c r="E465" s="7" t="s">
        <v>1606</v>
      </c>
      <c r="F465" s="7" t="s">
        <v>1139</v>
      </c>
      <c r="G465" s="78">
        <v>0</v>
      </c>
      <c r="H465" s="8" t="e">
        <f>+VLOOKUP(D465,CAT!$A$2:$G$498,4,0)</f>
        <v>#N/A</v>
      </c>
    </row>
    <row r="466" spans="1:8" x14ac:dyDescent="0.3">
      <c r="A466" s="8" t="str">
        <f t="shared" si="21"/>
        <v>16LABU 63</v>
      </c>
      <c r="B466" s="19" t="str">
        <f t="shared" si="22"/>
        <v>04</v>
      </c>
      <c r="C466" s="7" t="s">
        <v>1766</v>
      </c>
      <c r="D466" s="7" t="s">
        <v>1607</v>
      </c>
      <c r="E466" s="7" t="s">
        <v>1608</v>
      </c>
      <c r="F466" s="7" t="s">
        <v>1139</v>
      </c>
      <c r="G466" s="78">
        <v>0</v>
      </c>
      <c r="H466" s="8" t="e">
        <f>+VLOOKUP(D466,CAT!$A$2:$G$498,4,0)</f>
        <v>#N/A</v>
      </c>
    </row>
    <row r="467" spans="1:8" x14ac:dyDescent="0.3">
      <c r="A467" s="8" t="str">
        <f t="shared" si="21"/>
        <v>16LAPZ 61</v>
      </c>
      <c r="B467" s="19" t="str">
        <f t="shared" si="22"/>
        <v>04</v>
      </c>
      <c r="C467" s="7" t="s">
        <v>1766</v>
      </c>
      <c r="D467" s="7" t="s">
        <v>1613</v>
      </c>
      <c r="E467" s="7" t="s">
        <v>1614</v>
      </c>
      <c r="F467" s="7" t="s">
        <v>1139</v>
      </c>
      <c r="G467" s="78">
        <v>0</v>
      </c>
      <c r="H467" s="8" t="e">
        <f>+VLOOKUP(D467,CAT!$A$2:$G$498,4,0)</f>
        <v>#N/A</v>
      </c>
    </row>
    <row r="468" spans="1:8" x14ac:dyDescent="0.3">
      <c r="A468" s="8" t="str">
        <f t="shared" si="21"/>
        <v>16LAPZ 62</v>
      </c>
      <c r="B468" s="19" t="str">
        <f t="shared" si="22"/>
        <v>04</v>
      </c>
      <c r="C468" s="7" t="s">
        <v>1766</v>
      </c>
      <c r="D468" s="7" t="s">
        <v>1615</v>
      </c>
      <c r="E468" s="7" t="s">
        <v>1616</v>
      </c>
      <c r="F468" s="7" t="s">
        <v>1139</v>
      </c>
      <c r="G468" s="78">
        <v>0</v>
      </c>
      <c r="H468" s="8" t="e">
        <f>+VLOOKUP(D468,CAT!$A$2:$G$498,4,0)</f>
        <v>#N/A</v>
      </c>
    </row>
    <row r="469" spans="1:8" x14ac:dyDescent="0.3">
      <c r="A469" s="8" t="str">
        <f t="shared" si="21"/>
        <v>16LAPZ 63</v>
      </c>
      <c r="B469" s="19" t="str">
        <f t="shared" si="22"/>
        <v>04</v>
      </c>
      <c r="C469" s="7" t="s">
        <v>1766</v>
      </c>
      <c r="D469" s="7" t="s">
        <v>1617</v>
      </c>
      <c r="E469" s="7" t="s">
        <v>1618</v>
      </c>
      <c r="F469" s="7" t="s">
        <v>1139</v>
      </c>
      <c r="G469" s="78">
        <v>0</v>
      </c>
      <c r="H469" s="8" t="e">
        <f>+VLOOKUP(D469,CAT!$A$2:$G$498,4,0)</f>
        <v>#N/A</v>
      </c>
    </row>
    <row r="470" spans="1:8" x14ac:dyDescent="0.3">
      <c r="A470" s="8" t="str">
        <f t="shared" si="21"/>
        <v>16LAPZ 64</v>
      </c>
      <c r="B470" s="19" t="str">
        <f t="shared" si="22"/>
        <v>04</v>
      </c>
      <c r="C470" s="7" t="s">
        <v>1766</v>
      </c>
      <c r="D470" s="7" t="s">
        <v>1619</v>
      </c>
      <c r="E470" s="7" t="s">
        <v>1620</v>
      </c>
      <c r="F470" s="7" t="s">
        <v>1139</v>
      </c>
      <c r="G470" s="78">
        <v>0</v>
      </c>
      <c r="H470" s="8" t="e">
        <f>+VLOOKUP(D470,CAT!$A$2:$G$498,4,0)</f>
        <v>#N/A</v>
      </c>
    </row>
    <row r="471" spans="1:8" x14ac:dyDescent="0.3">
      <c r="A471" s="8" t="str">
        <f t="shared" si="21"/>
        <v>16PA 31</v>
      </c>
      <c r="B471" s="19" t="str">
        <f t="shared" si="22"/>
        <v>04</v>
      </c>
      <c r="C471" s="7" t="s">
        <v>1766</v>
      </c>
      <c r="D471" s="7" t="s">
        <v>1658</v>
      </c>
      <c r="E471" s="7" t="s">
        <v>1659</v>
      </c>
      <c r="F471" s="7" t="s">
        <v>1139</v>
      </c>
      <c r="G471" s="78">
        <v>0</v>
      </c>
      <c r="H471" s="8" t="e">
        <f>+VLOOKUP(D471,CAT!$A$2:$G$498,4,0)</f>
        <v>#N/A</v>
      </c>
    </row>
    <row r="472" spans="1:8" x14ac:dyDescent="0.3">
      <c r="A472" s="8" t="str">
        <f t="shared" si="21"/>
        <v>16PN 61</v>
      </c>
      <c r="B472" s="19" t="str">
        <f t="shared" si="22"/>
        <v>04</v>
      </c>
      <c r="C472" s="7" t="s">
        <v>1766</v>
      </c>
      <c r="D472" s="7" t="s">
        <v>1666</v>
      </c>
      <c r="E472" s="7" t="s">
        <v>1667</v>
      </c>
      <c r="F472" s="7" t="s">
        <v>1139</v>
      </c>
      <c r="G472" s="78">
        <v>0</v>
      </c>
      <c r="H472" s="8" t="e">
        <f>+VLOOKUP(D472,CAT!$A$2:$G$498,4,0)</f>
        <v>#N/A</v>
      </c>
    </row>
    <row r="473" spans="1:8" x14ac:dyDescent="0.3">
      <c r="A473" s="8" t="str">
        <f t="shared" si="21"/>
        <v>16PN 62</v>
      </c>
      <c r="B473" s="19" t="str">
        <f t="shared" si="22"/>
        <v>04</v>
      </c>
      <c r="C473" s="7" t="s">
        <v>1766</v>
      </c>
      <c r="D473" s="7" t="s">
        <v>1668</v>
      </c>
      <c r="E473" s="7" t="s">
        <v>1669</v>
      </c>
      <c r="F473" s="7" t="s">
        <v>1139</v>
      </c>
      <c r="G473" s="78">
        <v>0</v>
      </c>
      <c r="H473" s="8" t="e">
        <f>+VLOOKUP(D473,CAT!$A$2:$G$498,4,0)</f>
        <v>#N/A</v>
      </c>
    </row>
    <row r="474" spans="1:8" x14ac:dyDescent="0.3">
      <c r="A474" s="8" t="str">
        <f t="shared" si="21"/>
        <v>16PN 63</v>
      </c>
      <c r="B474" s="19" t="str">
        <f t="shared" si="22"/>
        <v>04</v>
      </c>
      <c r="C474" s="7" t="s">
        <v>1766</v>
      </c>
      <c r="D474" s="7" t="s">
        <v>1446</v>
      </c>
      <c r="E474" s="7" t="s">
        <v>1447</v>
      </c>
      <c r="F474" s="7" t="s">
        <v>1139</v>
      </c>
      <c r="G474" s="78">
        <v>0</v>
      </c>
      <c r="H474" s="8" t="e">
        <f>+VLOOKUP(D474,CAT!$A$2:$G$498,4,0)</f>
        <v>#N/A</v>
      </c>
    </row>
    <row r="475" spans="1:8" x14ac:dyDescent="0.3">
      <c r="A475" s="8" t="str">
        <f t="shared" si="21"/>
        <v>16PZ 21</v>
      </c>
      <c r="B475" s="19" t="str">
        <f t="shared" si="22"/>
        <v>04</v>
      </c>
      <c r="C475" s="7" t="s">
        <v>1766</v>
      </c>
      <c r="D475" s="7" t="s">
        <v>1680</v>
      </c>
      <c r="E475" s="7" t="s">
        <v>1681</v>
      </c>
      <c r="F475" s="7" t="s">
        <v>1122</v>
      </c>
      <c r="G475" s="78">
        <v>0</v>
      </c>
      <c r="H475" s="8" t="e">
        <f>+VLOOKUP(D475,CAT!$A$2:$G$498,4,0)</f>
        <v>#N/A</v>
      </c>
    </row>
    <row r="476" spans="1:8" x14ac:dyDescent="0.3">
      <c r="A476" s="8" t="str">
        <f t="shared" si="21"/>
        <v>16VEPZ 61</v>
      </c>
      <c r="B476" s="19" t="str">
        <f t="shared" si="22"/>
        <v>04</v>
      </c>
      <c r="C476" s="7" t="s">
        <v>1766</v>
      </c>
      <c r="D476" s="7" t="s">
        <v>1720</v>
      </c>
      <c r="E476" s="7" t="s">
        <v>1721</v>
      </c>
      <c r="F476" s="7" t="s">
        <v>1139</v>
      </c>
      <c r="G476" s="78">
        <v>0</v>
      </c>
      <c r="H476" s="8" t="e">
        <f>+VLOOKUP(D476,CAT!$A$2:$G$498,4,0)</f>
        <v>#N/A</v>
      </c>
    </row>
    <row r="477" spans="1:8" x14ac:dyDescent="0.3">
      <c r="A477" s="8" t="str">
        <f t="shared" si="21"/>
        <v>17BU 61</v>
      </c>
      <c r="B477" s="19" t="str">
        <f t="shared" si="22"/>
        <v>04</v>
      </c>
      <c r="C477" s="7" t="s">
        <v>1767</v>
      </c>
      <c r="D477" s="7" t="s">
        <v>1533</v>
      </c>
      <c r="E477" s="7" t="s">
        <v>1534</v>
      </c>
      <c r="F477" s="7" t="s">
        <v>1139</v>
      </c>
      <c r="G477" s="78">
        <v>0</v>
      </c>
      <c r="H477" s="8" t="e">
        <f>+VLOOKUP(D477,CAT!$A$2:$G$498,4,0)</f>
        <v>#N/A</v>
      </c>
    </row>
    <row r="478" spans="1:8" x14ac:dyDescent="0.3">
      <c r="A478" s="8" t="str">
        <f t="shared" si="21"/>
        <v>17CH 61</v>
      </c>
      <c r="B478" s="19" t="str">
        <f t="shared" si="22"/>
        <v>04</v>
      </c>
      <c r="C478" s="7" t="s">
        <v>1767</v>
      </c>
      <c r="D478" s="7" t="s">
        <v>1539</v>
      </c>
      <c r="E478" s="7" t="s">
        <v>1540</v>
      </c>
      <c r="F478" s="7" t="s">
        <v>1139</v>
      </c>
      <c r="G478" s="78">
        <v>0</v>
      </c>
      <c r="H478" s="8" t="e">
        <f>+VLOOKUP(D478,CAT!$A$2:$G$498,4,0)</f>
        <v>#N/A</v>
      </c>
    </row>
    <row r="479" spans="1:8" x14ac:dyDescent="0.3">
      <c r="A479" s="8" t="str">
        <f t="shared" si="21"/>
        <v>17CZ 21</v>
      </c>
      <c r="B479" s="19" t="str">
        <f t="shared" si="22"/>
        <v>04</v>
      </c>
      <c r="C479" s="7" t="s">
        <v>1767</v>
      </c>
      <c r="D479" s="7" t="s">
        <v>1544</v>
      </c>
      <c r="E479" s="7" t="s">
        <v>1545</v>
      </c>
      <c r="F479" s="7" t="s">
        <v>1139</v>
      </c>
      <c r="G479" s="78">
        <v>0</v>
      </c>
      <c r="H479" s="8" t="e">
        <f>+VLOOKUP(D479,CAT!$A$2:$G$498,4,0)</f>
        <v>#N/A</v>
      </c>
    </row>
    <row r="480" spans="1:8" x14ac:dyDescent="0.3">
      <c r="A480" s="8" t="str">
        <f t="shared" si="21"/>
        <v>17PN 61</v>
      </c>
      <c r="B480" s="19" t="str">
        <f t="shared" si="22"/>
        <v>04</v>
      </c>
      <c r="C480" s="7" t="s">
        <v>1767</v>
      </c>
      <c r="D480" s="7" t="s">
        <v>1666</v>
      </c>
      <c r="E480" s="7" t="s">
        <v>1667</v>
      </c>
      <c r="F480" s="7" t="s">
        <v>1139</v>
      </c>
      <c r="G480" s="78">
        <v>0</v>
      </c>
      <c r="H480" s="8" t="e">
        <f>+VLOOKUP(D480,CAT!$A$2:$G$498,4,0)</f>
        <v>#N/A</v>
      </c>
    </row>
    <row r="481" spans="1:8" x14ac:dyDescent="0.3">
      <c r="A481" s="8" t="str">
        <f t="shared" si="21"/>
        <v>17PN 62</v>
      </c>
      <c r="B481" s="19" t="str">
        <f t="shared" si="22"/>
        <v>04</v>
      </c>
      <c r="C481" s="7" t="s">
        <v>1767</v>
      </c>
      <c r="D481" s="7" t="s">
        <v>1668</v>
      </c>
      <c r="E481" s="7" t="s">
        <v>1669</v>
      </c>
      <c r="F481" s="7" t="s">
        <v>1139</v>
      </c>
      <c r="G481" s="78">
        <v>0</v>
      </c>
      <c r="H481" s="8" t="e">
        <f>+VLOOKUP(D481,CAT!$A$2:$G$498,4,0)</f>
        <v>#N/A</v>
      </c>
    </row>
    <row r="482" spans="1:8" x14ac:dyDescent="0.3">
      <c r="A482" s="8" t="str">
        <f t="shared" si="21"/>
        <v>17PN 63</v>
      </c>
      <c r="B482" s="19" t="str">
        <f t="shared" si="22"/>
        <v>04</v>
      </c>
      <c r="C482" s="7" t="s">
        <v>1767</v>
      </c>
      <c r="D482" s="7" t="s">
        <v>1446</v>
      </c>
      <c r="E482" s="7" t="s">
        <v>1447</v>
      </c>
      <c r="F482" s="7" t="s">
        <v>1139</v>
      </c>
      <c r="G482" s="78">
        <v>0</v>
      </c>
      <c r="H482" s="8" t="e">
        <f>+VLOOKUP(D482,CAT!$A$2:$G$498,4,0)</f>
        <v>#N/A</v>
      </c>
    </row>
    <row r="483" spans="1:8" x14ac:dyDescent="0.3">
      <c r="A483" s="8" t="str">
        <f t="shared" si="21"/>
        <v>17PZ 21</v>
      </c>
      <c r="B483" s="19" t="str">
        <f t="shared" si="22"/>
        <v>04</v>
      </c>
      <c r="C483" s="7" t="s">
        <v>1767</v>
      </c>
      <c r="D483" s="7" t="s">
        <v>1680</v>
      </c>
      <c r="E483" s="7" t="s">
        <v>1681</v>
      </c>
      <c r="F483" s="7" t="s">
        <v>1122</v>
      </c>
      <c r="G483" s="78">
        <v>0</v>
      </c>
      <c r="H483" s="8" t="e">
        <f>+VLOOKUP(D483,CAT!$A$2:$G$498,4,0)</f>
        <v>#N/A</v>
      </c>
    </row>
    <row r="484" spans="1:8" x14ac:dyDescent="0.3">
      <c r="A484" s="8" t="str">
        <f t="shared" si="21"/>
        <v>17PZ 31</v>
      </c>
      <c r="B484" s="19" t="str">
        <f t="shared" si="22"/>
        <v>04</v>
      </c>
      <c r="C484" s="7" t="s">
        <v>1767</v>
      </c>
      <c r="D484" s="7" t="s">
        <v>1688</v>
      </c>
      <c r="E484" s="7" t="s">
        <v>1689</v>
      </c>
      <c r="F484" s="7" t="s">
        <v>1139</v>
      </c>
      <c r="G484" s="78">
        <v>0</v>
      </c>
      <c r="H484" s="8" t="e">
        <f>+VLOOKUP(D484,CAT!$A$2:$G$498,4,0)</f>
        <v>#N/A</v>
      </c>
    </row>
    <row r="485" spans="1:8" x14ac:dyDescent="0.3">
      <c r="A485" s="8" t="str">
        <f t="shared" si="21"/>
        <v>18BU 31</v>
      </c>
      <c r="B485" s="19" t="str">
        <f t="shared" si="22"/>
        <v>04</v>
      </c>
      <c r="C485" s="7" t="s">
        <v>1768</v>
      </c>
      <c r="D485" s="7" t="s">
        <v>1531</v>
      </c>
      <c r="E485" s="7" t="s">
        <v>1532</v>
      </c>
      <c r="F485" s="7" t="s">
        <v>1139</v>
      </c>
      <c r="G485" s="78">
        <v>0</v>
      </c>
      <c r="H485" s="8" t="e">
        <f>+VLOOKUP(D485,CAT!$A$2:$G$498,4,0)</f>
        <v>#N/A</v>
      </c>
    </row>
    <row r="486" spans="1:8" x14ac:dyDescent="0.3">
      <c r="A486" s="8" t="str">
        <f t="shared" si="21"/>
        <v>18BU 61</v>
      </c>
      <c r="B486" s="19" t="str">
        <f t="shared" si="22"/>
        <v>04</v>
      </c>
      <c r="C486" s="7" t="s">
        <v>1768</v>
      </c>
      <c r="D486" s="7" t="s">
        <v>1533</v>
      </c>
      <c r="E486" s="7" t="s">
        <v>1534</v>
      </c>
      <c r="F486" s="7" t="s">
        <v>1139</v>
      </c>
      <c r="G486" s="78">
        <v>0</v>
      </c>
      <c r="H486" s="8" t="e">
        <f>+VLOOKUP(D486,CAT!$A$2:$G$498,4,0)</f>
        <v>#N/A</v>
      </c>
    </row>
    <row r="487" spans="1:8" x14ac:dyDescent="0.3">
      <c r="A487" s="8" t="str">
        <f t="shared" si="21"/>
        <v>18CH 61</v>
      </c>
      <c r="B487" s="19" t="str">
        <f t="shared" si="22"/>
        <v>04</v>
      </c>
      <c r="C487" s="7" t="s">
        <v>1768</v>
      </c>
      <c r="D487" s="7" t="s">
        <v>1539</v>
      </c>
      <c r="E487" s="7" t="s">
        <v>1540</v>
      </c>
      <c r="F487" s="7" t="s">
        <v>1139</v>
      </c>
      <c r="G487" s="78">
        <v>0</v>
      </c>
      <c r="H487" s="8" t="e">
        <f>+VLOOKUP(D487,CAT!$A$2:$G$498,4,0)</f>
        <v>#N/A</v>
      </c>
    </row>
    <row r="488" spans="1:8" x14ac:dyDescent="0.3">
      <c r="A488" s="8" t="str">
        <f t="shared" si="21"/>
        <v>18CZ 21</v>
      </c>
      <c r="B488" s="19" t="str">
        <f t="shared" si="22"/>
        <v>04</v>
      </c>
      <c r="C488" s="7" t="s">
        <v>1768</v>
      </c>
      <c r="D488" s="7" t="s">
        <v>1544</v>
      </c>
      <c r="E488" s="7" t="s">
        <v>1545</v>
      </c>
      <c r="F488" s="7" t="s">
        <v>1139</v>
      </c>
      <c r="G488" s="78">
        <v>0</v>
      </c>
      <c r="H488" s="8" t="e">
        <f>+VLOOKUP(D488,CAT!$A$2:$G$498,4,0)</f>
        <v>#N/A</v>
      </c>
    </row>
    <row r="489" spans="1:8" x14ac:dyDescent="0.3">
      <c r="A489" s="8" t="str">
        <f t="shared" si="21"/>
        <v>18CZ 22</v>
      </c>
      <c r="B489" s="19" t="str">
        <f t="shared" si="22"/>
        <v>04</v>
      </c>
      <c r="C489" s="7" t="s">
        <v>1768</v>
      </c>
      <c r="D489" s="7" t="s">
        <v>1546</v>
      </c>
      <c r="E489" s="7" t="s">
        <v>1547</v>
      </c>
      <c r="F489" s="7" t="s">
        <v>1139</v>
      </c>
      <c r="G489" s="78">
        <v>0</v>
      </c>
      <c r="H489" s="8" t="e">
        <f>+VLOOKUP(D489,CAT!$A$2:$G$498,4,0)</f>
        <v>#N/A</v>
      </c>
    </row>
    <row r="490" spans="1:8" x14ac:dyDescent="0.3">
      <c r="A490" s="8" t="str">
        <f t="shared" si="21"/>
        <v>18CZ 61</v>
      </c>
      <c r="B490" s="19" t="str">
        <f t="shared" si="22"/>
        <v>04</v>
      </c>
      <c r="C490" s="7" t="s">
        <v>1768</v>
      </c>
      <c r="D490" s="7" t="s">
        <v>1550</v>
      </c>
      <c r="E490" s="7" t="s">
        <v>1551</v>
      </c>
      <c r="F490" s="7" t="s">
        <v>1139</v>
      </c>
      <c r="G490" s="78">
        <v>0</v>
      </c>
      <c r="H490" s="8" t="e">
        <f>+VLOOKUP(D490,CAT!$A$2:$G$498,4,0)</f>
        <v>#N/A</v>
      </c>
    </row>
    <row r="491" spans="1:8" x14ac:dyDescent="0.3">
      <c r="A491" s="8" t="str">
        <f t="shared" si="21"/>
        <v>18EM 11</v>
      </c>
      <c r="B491" s="19" t="str">
        <f t="shared" si="22"/>
        <v>04</v>
      </c>
      <c r="C491" s="7" t="s">
        <v>1768</v>
      </c>
      <c r="D491" s="7" t="s">
        <v>1556</v>
      </c>
      <c r="E491" s="7" t="s">
        <v>1557</v>
      </c>
      <c r="F491" s="7" t="s">
        <v>1139</v>
      </c>
      <c r="G491" s="78">
        <v>0</v>
      </c>
      <c r="H491" s="8" t="e">
        <f>+VLOOKUP(D491,CAT!$A$2:$G$498,4,0)</f>
        <v>#N/A</v>
      </c>
    </row>
    <row r="492" spans="1:8" x14ac:dyDescent="0.3">
      <c r="A492" s="8" t="str">
        <f t="shared" si="21"/>
        <v>18EM 13</v>
      </c>
      <c r="B492" s="19" t="str">
        <f t="shared" si="22"/>
        <v>04</v>
      </c>
      <c r="C492" s="7" t="s">
        <v>1768</v>
      </c>
      <c r="D492" s="7" t="s">
        <v>1735</v>
      </c>
      <c r="E492" s="7" t="s">
        <v>1736</v>
      </c>
      <c r="F492" s="7" t="s">
        <v>1139</v>
      </c>
      <c r="G492" s="78">
        <v>0</v>
      </c>
      <c r="H492" s="8" t="e">
        <f>+VLOOKUP(D492,CAT!$A$2:$G$498,4,0)</f>
        <v>#N/A</v>
      </c>
    </row>
    <row r="493" spans="1:8" x14ac:dyDescent="0.3">
      <c r="A493" s="8" t="str">
        <f t="shared" si="21"/>
        <v>18EM 14</v>
      </c>
      <c r="B493" s="19" t="str">
        <f t="shared" si="22"/>
        <v>04</v>
      </c>
      <c r="C493" s="7" t="s">
        <v>1768</v>
      </c>
      <c r="D493" s="7" t="s">
        <v>1558</v>
      </c>
      <c r="E493" s="7" t="s">
        <v>1559</v>
      </c>
      <c r="F493" s="7" t="s">
        <v>1139</v>
      </c>
      <c r="G493" s="78">
        <v>0</v>
      </c>
      <c r="H493" s="8" t="e">
        <f>+VLOOKUP(D493,CAT!$A$2:$G$498,4,0)</f>
        <v>#N/A</v>
      </c>
    </row>
    <row r="494" spans="1:8" x14ac:dyDescent="0.3">
      <c r="A494" s="8" t="str">
        <f t="shared" ref="A494:A557" si="23">+C494&amp;D494</f>
        <v>18EM 61</v>
      </c>
      <c r="B494" s="19" t="str">
        <f t="shared" ref="B494:B557" si="24">+IF(C494="05","01",IF(C494="02","02",IF(C494="57","03","04")))</f>
        <v>04</v>
      </c>
      <c r="C494" s="7" t="s">
        <v>1768</v>
      </c>
      <c r="D494" s="7" t="s">
        <v>1584</v>
      </c>
      <c r="E494" s="7" t="s">
        <v>1585</v>
      </c>
      <c r="F494" s="7" t="s">
        <v>1139</v>
      </c>
      <c r="G494" s="78">
        <v>0</v>
      </c>
      <c r="H494" s="8" t="e">
        <f>+VLOOKUP(D494,CAT!$A$2:$G$498,4,0)</f>
        <v>#N/A</v>
      </c>
    </row>
    <row r="495" spans="1:8" x14ac:dyDescent="0.3">
      <c r="A495" s="8" t="str">
        <f t="shared" si="23"/>
        <v>18EM 63</v>
      </c>
      <c r="B495" s="19" t="str">
        <f t="shared" si="24"/>
        <v>04</v>
      </c>
      <c r="C495" s="7" t="s">
        <v>1768</v>
      </c>
      <c r="D495" s="7" t="s">
        <v>1588</v>
      </c>
      <c r="E495" s="7" t="s">
        <v>1589</v>
      </c>
      <c r="F495" s="7" t="s">
        <v>1139</v>
      </c>
      <c r="G495" s="78">
        <v>0</v>
      </c>
      <c r="H495" s="8" t="e">
        <f>+VLOOKUP(D495,CAT!$A$2:$G$498,4,0)</f>
        <v>#N/A</v>
      </c>
    </row>
    <row r="496" spans="1:8" x14ac:dyDescent="0.3">
      <c r="A496" s="8" t="str">
        <f t="shared" si="23"/>
        <v>18EM 64</v>
      </c>
      <c r="B496" s="19" t="str">
        <f t="shared" si="24"/>
        <v>04</v>
      </c>
      <c r="C496" s="7" t="s">
        <v>1768</v>
      </c>
      <c r="D496" s="7" t="s">
        <v>1590</v>
      </c>
      <c r="E496" s="7" t="s">
        <v>1591</v>
      </c>
      <c r="F496" s="7" t="s">
        <v>1139</v>
      </c>
      <c r="G496" s="78">
        <v>0</v>
      </c>
      <c r="H496" s="8" t="e">
        <f>+VLOOKUP(D496,CAT!$A$2:$G$498,4,0)</f>
        <v>#N/A</v>
      </c>
    </row>
    <row r="497" spans="1:8" x14ac:dyDescent="0.3">
      <c r="A497" s="8" t="str">
        <f t="shared" si="23"/>
        <v>18FP 21</v>
      </c>
      <c r="B497" s="19" t="str">
        <f t="shared" si="24"/>
        <v>04</v>
      </c>
      <c r="C497" s="7" t="s">
        <v>1768</v>
      </c>
      <c r="D497" s="7" t="s">
        <v>1592</v>
      </c>
      <c r="E497" s="7" t="s">
        <v>1593</v>
      </c>
      <c r="F497" s="7" t="s">
        <v>1139</v>
      </c>
      <c r="G497" s="78">
        <v>0</v>
      </c>
      <c r="H497" s="8" t="e">
        <f>+VLOOKUP(D497,CAT!$A$2:$G$498,4,0)</f>
        <v>#N/A</v>
      </c>
    </row>
    <row r="498" spans="1:8" x14ac:dyDescent="0.3">
      <c r="A498" s="8" t="str">
        <f t="shared" si="23"/>
        <v>18LAPZ 61</v>
      </c>
      <c r="B498" s="19" t="str">
        <f t="shared" si="24"/>
        <v>04</v>
      </c>
      <c r="C498" s="7" t="s">
        <v>1768</v>
      </c>
      <c r="D498" s="7" t="s">
        <v>1613</v>
      </c>
      <c r="E498" s="7" t="s">
        <v>1614</v>
      </c>
      <c r="F498" s="7" t="s">
        <v>1139</v>
      </c>
      <c r="G498" s="78">
        <v>0</v>
      </c>
      <c r="H498" s="8" t="e">
        <f>+VLOOKUP(D498,CAT!$A$2:$G$498,4,0)</f>
        <v>#N/A</v>
      </c>
    </row>
    <row r="499" spans="1:8" x14ac:dyDescent="0.3">
      <c r="A499" s="8" t="str">
        <f t="shared" si="23"/>
        <v>18LAPZ 62</v>
      </c>
      <c r="B499" s="19" t="str">
        <f t="shared" si="24"/>
        <v>04</v>
      </c>
      <c r="C499" s="7" t="s">
        <v>1768</v>
      </c>
      <c r="D499" s="7" t="s">
        <v>1615</v>
      </c>
      <c r="E499" s="7" t="s">
        <v>1616</v>
      </c>
      <c r="F499" s="7" t="s">
        <v>1139</v>
      </c>
      <c r="G499" s="78">
        <v>0</v>
      </c>
      <c r="H499" s="8" t="e">
        <f>+VLOOKUP(D499,CAT!$A$2:$G$498,4,0)</f>
        <v>#N/A</v>
      </c>
    </row>
    <row r="500" spans="1:8" x14ac:dyDescent="0.3">
      <c r="A500" s="8" t="str">
        <f t="shared" si="23"/>
        <v>18LAPZ 63</v>
      </c>
      <c r="B500" s="19" t="str">
        <f t="shared" si="24"/>
        <v>04</v>
      </c>
      <c r="C500" s="7" t="s">
        <v>1768</v>
      </c>
      <c r="D500" s="7" t="s">
        <v>1617</v>
      </c>
      <c r="E500" s="7" t="s">
        <v>1618</v>
      </c>
      <c r="F500" s="7" t="s">
        <v>1139</v>
      </c>
      <c r="G500" s="78">
        <v>0</v>
      </c>
      <c r="H500" s="8" t="e">
        <f>+VLOOKUP(D500,CAT!$A$2:$G$498,4,0)</f>
        <v>#N/A</v>
      </c>
    </row>
    <row r="501" spans="1:8" x14ac:dyDescent="0.3">
      <c r="A501" s="8" t="str">
        <f t="shared" si="23"/>
        <v>18LAPZ 64</v>
      </c>
      <c r="B501" s="19" t="str">
        <f t="shared" si="24"/>
        <v>04</v>
      </c>
      <c r="C501" s="7" t="s">
        <v>1768</v>
      </c>
      <c r="D501" s="7" t="s">
        <v>1619</v>
      </c>
      <c r="E501" s="7" t="s">
        <v>1620</v>
      </c>
      <c r="F501" s="7" t="s">
        <v>1139</v>
      </c>
      <c r="G501" s="78">
        <v>0</v>
      </c>
      <c r="H501" s="8" t="e">
        <f>+VLOOKUP(D501,CAT!$A$2:$G$498,4,0)</f>
        <v>#N/A</v>
      </c>
    </row>
    <row r="502" spans="1:8" x14ac:dyDescent="0.3">
      <c r="A502" s="8" t="str">
        <f t="shared" si="23"/>
        <v>18PA 31</v>
      </c>
      <c r="B502" s="19" t="str">
        <f t="shared" si="24"/>
        <v>04</v>
      </c>
      <c r="C502" s="7" t="s">
        <v>1768</v>
      </c>
      <c r="D502" s="7" t="s">
        <v>1658</v>
      </c>
      <c r="E502" s="7" t="s">
        <v>1659</v>
      </c>
      <c r="F502" s="7" t="s">
        <v>1139</v>
      </c>
      <c r="G502" s="78">
        <v>0</v>
      </c>
      <c r="H502" s="8" t="e">
        <f>+VLOOKUP(D502,CAT!$A$2:$G$498,4,0)</f>
        <v>#N/A</v>
      </c>
    </row>
    <row r="503" spans="1:8" x14ac:dyDescent="0.3">
      <c r="A503" s="8" t="str">
        <f t="shared" si="23"/>
        <v>18PA 33</v>
      </c>
      <c r="B503" s="19" t="str">
        <f t="shared" si="24"/>
        <v>04</v>
      </c>
      <c r="C503" s="7" t="s">
        <v>1768</v>
      </c>
      <c r="D503" s="7" t="s">
        <v>1662</v>
      </c>
      <c r="E503" s="7" t="s">
        <v>1663</v>
      </c>
      <c r="F503" s="7" t="s">
        <v>1139</v>
      </c>
      <c r="G503" s="78">
        <v>0</v>
      </c>
      <c r="H503" s="8" t="e">
        <f>+VLOOKUP(D503,CAT!$A$2:$G$498,4,0)</f>
        <v>#N/A</v>
      </c>
    </row>
    <row r="504" spans="1:8" x14ac:dyDescent="0.3">
      <c r="A504" s="8" t="str">
        <f t="shared" si="23"/>
        <v>18PN 61</v>
      </c>
      <c r="B504" s="19" t="str">
        <f t="shared" si="24"/>
        <v>04</v>
      </c>
      <c r="C504" s="7" t="s">
        <v>1768</v>
      </c>
      <c r="D504" s="7" t="s">
        <v>1666</v>
      </c>
      <c r="E504" s="7" t="s">
        <v>1667</v>
      </c>
      <c r="F504" s="7" t="s">
        <v>1139</v>
      </c>
      <c r="G504" s="78">
        <v>0</v>
      </c>
      <c r="H504" s="8" t="e">
        <f>+VLOOKUP(D504,CAT!$A$2:$G$498,4,0)</f>
        <v>#N/A</v>
      </c>
    </row>
    <row r="505" spans="1:8" x14ac:dyDescent="0.3">
      <c r="A505" s="8" t="str">
        <f t="shared" si="23"/>
        <v>18PN 62</v>
      </c>
      <c r="B505" s="19" t="str">
        <f t="shared" si="24"/>
        <v>04</v>
      </c>
      <c r="C505" s="7" t="s">
        <v>1768</v>
      </c>
      <c r="D505" s="7" t="s">
        <v>1668</v>
      </c>
      <c r="E505" s="7" t="s">
        <v>1669</v>
      </c>
      <c r="F505" s="7" t="s">
        <v>1139</v>
      </c>
      <c r="G505" s="78">
        <v>0</v>
      </c>
      <c r="H505" s="8" t="e">
        <f>+VLOOKUP(D505,CAT!$A$2:$G$498,4,0)</f>
        <v>#N/A</v>
      </c>
    </row>
    <row r="506" spans="1:8" x14ac:dyDescent="0.3">
      <c r="A506" s="8" t="str">
        <f t="shared" si="23"/>
        <v>18PN 63</v>
      </c>
      <c r="B506" s="19" t="str">
        <f t="shared" si="24"/>
        <v>04</v>
      </c>
      <c r="C506" s="7" t="s">
        <v>1768</v>
      </c>
      <c r="D506" s="7" t="s">
        <v>1446</v>
      </c>
      <c r="E506" s="7" t="s">
        <v>1447</v>
      </c>
      <c r="F506" s="7" t="s">
        <v>1139</v>
      </c>
      <c r="G506" s="78">
        <v>0</v>
      </c>
      <c r="H506" s="8" t="e">
        <f>+VLOOKUP(D506,CAT!$A$2:$G$498,4,0)</f>
        <v>#N/A</v>
      </c>
    </row>
    <row r="507" spans="1:8" x14ac:dyDescent="0.3">
      <c r="A507" s="8" t="str">
        <f t="shared" si="23"/>
        <v>18PP 66</v>
      </c>
      <c r="B507" s="19" t="str">
        <f t="shared" si="24"/>
        <v>04</v>
      </c>
      <c r="C507" s="7" t="s">
        <v>1768</v>
      </c>
      <c r="D507" s="7" t="s">
        <v>1672</v>
      </c>
      <c r="E507" s="7" t="s">
        <v>1673</v>
      </c>
      <c r="F507" s="7" t="s">
        <v>1139</v>
      </c>
      <c r="G507" s="78">
        <v>0</v>
      </c>
      <c r="H507" s="8" t="e">
        <f>+VLOOKUP(D507,CAT!$A$2:$G$498,4,0)</f>
        <v>#N/A</v>
      </c>
    </row>
    <row r="508" spans="1:8" x14ac:dyDescent="0.3">
      <c r="A508" s="8" t="str">
        <f t="shared" si="23"/>
        <v>18PZ 21</v>
      </c>
      <c r="B508" s="19" t="str">
        <f t="shared" si="24"/>
        <v>04</v>
      </c>
      <c r="C508" s="7" t="s">
        <v>1768</v>
      </c>
      <c r="D508" s="7" t="s">
        <v>1680</v>
      </c>
      <c r="E508" s="7" t="s">
        <v>1681</v>
      </c>
      <c r="F508" s="7" t="s">
        <v>1122</v>
      </c>
      <c r="G508" s="78">
        <v>0</v>
      </c>
      <c r="H508" s="8" t="e">
        <f>+VLOOKUP(D508,CAT!$A$2:$G$498,4,0)</f>
        <v>#N/A</v>
      </c>
    </row>
    <row r="509" spans="1:8" x14ac:dyDescent="0.3">
      <c r="A509" s="8" t="str">
        <f t="shared" si="23"/>
        <v>18PZ 31</v>
      </c>
      <c r="B509" s="19" t="str">
        <f t="shared" si="24"/>
        <v>04</v>
      </c>
      <c r="C509" s="7" t="s">
        <v>1768</v>
      </c>
      <c r="D509" s="7" t="s">
        <v>1688</v>
      </c>
      <c r="E509" s="7" t="s">
        <v>1689</v>
      </c>
      <c r="F509" s="7" t="s">
        <v>1139</v>
      </c>
      <c r="G509" s="78">
        <v>0</v>
      </c>
      <c r="H509" s="8" t="e">
        <f>+VLOOKUP(D509,CAT!$A$2:$G$498,4,0)</f>
        <v>#N/A</v>
      </c>
    </row>
    <row r="510" spans="1:8" x14ac:dyDescent="0.3">
      <c r="A510" s="8" t="str">
        <f t="shared" si="23"/>
        <v>19BU 61</v>
      </c>
      <c r="B510" s="19" t="str">
        <f t="shared" si="24"/>
        <v>04</v>
      </c>
      <c r="C510" s="7" t="s">
        <v>1769</v>
      </c>
      <c r="D510" s="7" t="s">
        <v>1533</v>
      </c>
      <c r="E510" s="7" t="s">
        <v>1534</v>
      </c>
      <c r="F510" s="7" t="s">
        <v>1139</v>
      </c>
      <c r="G510" s="78">
        <v>0</v>
      </c>
      <c r="H510" s="8" t="e">
        <f>+VLOOKUP(D510,CAT!$A$2:$G$498,4,0)</f>
        <v>#N/A</v>
      </c>
    </row>
    <row r="511" spans="1:8" x14ac:dyDescent="0.3">
      <c r="A511" s="8" t="str">
        <f t="shared" si="23"/>
        <v>19CH 61</v>
      </c>
      <c r="B511" s="19" t="str">
        <f t="shared" si="24"/>
        <v>04</v>
      </c>
      <c r="C511" s="7" t="s">
        <v>1769</v>
      </c>
      <c r="D511" s="7" t="s">
        <v>1539</v>
      </c>
      <c r="E511" s="7" t="s">
        <v>1540</v>
      </c>
      <c r="F511" s="7" t="s">
        <v>1139</v>
      </c>
      <c r="G511" s="78">
        <v>0</v>
      </c>
      <c r="H511" s="8" t="e">
        <f>+VLOOKUP(D511,CAT!$A$2:$G$498,4,0)</f>
        <v>#N/A</v>
      </c>
    </row>
    <row r="512" spans="1:8" x14ac:dyDescent="0.3">
      <c r="A512" s="8" t="str">
        <f t="shared" si="23"/>
        <v>19CZ 21</v>
      </c>
      <c r="B512" s="19" t="str">
        <f t="shared" si="24"/>
        <v>04</v>
      </c>
      <c r="C512" s="7" t="s">
        <v>1769</v>
      </c>
      <c r="D512" s="7" t="s">
        <v>1544</v>
      </c>
      <c r="E512" s="7" t="s">
        <v>1545</v>
      </c>
      <c r="F512" s="7" t="s">
        <v>1139</v>
      </c>
      <c r="G512" s="78">
        <v>0</v>
      </c>
      <c r="H512" s="8" t="e">
        <f>+VLOOKUP(D512,CAT!$A$2:$G$498,4,0)</f>
        <v>#N/A</v>
      </c>
    </row>
    <row r="513" spans="1:8" x14ac:dyDescent="0.3">
      <c r="A513" s="8" t="str">
        <f t="shared" si="23"/>
        <v>19CZ 22</v>
      </c>
      <c r="B513" s="19" t="str">
        <f t="shared" si="24"/>
        <v>04</v>
      </c>
      <c r="C513" s="7" t="s">
        <v>1769</v>
      </c>
      <c r="D513" s="7" t="s">
        <v>1546</v>
      </c>
      <c r="E513" s="7" t="s">
        <v>1547</v>
      </c>
      <c r="F513" s="7" t="s">
        <v>1139</v>
      </c>
      <c r="G513" s="78">
        <v>0</v>
      </c>
      <c r="H513" s="8" t="e">
        <f>+VLOOKUP(D513,CAT!$A$2:$G$498,4,0)</f>
        <v>#N/A</v>
      </c>
    </row>
    <row r="514" spans="1:8" x14ac:dyDescent="0.3">
      <c r="A514" s="8" t="str">
        <f t="shared" si="23"/>
        <v>19CZ 23</v>
      </c>
      <c r="B514" s="19" t="str">
        <f t="shared" si="24"/>
        <v>04</v>
      </c>
      <c r="C514" s="7" t="s">
        <v>1769</v>
      </c>
      <c r="D514" s="7" t="s">
        <v>1548</v>
      </c>
      <c r="E514" s="7" t="s">
        <v>1549</v>
      </c>
      <c r="F514" s="7" t="s">
        <v>1139</v>
      </c>
      <c r="G514" s="78">
        <v>0</v>
      </c>
      <c r="H514" s="8" t="e">
        <f>+VLOOKUP(D514,CAT!$A$2:$G$498,4,0)</f>
        <v>#N/A</v>
      </c>
    </row>
    <row r="515" spans="1:8" x14ac:dyDescent="0.3">
      <c r="A515" s="8" t="str">
        <f t="shared" si="23"/>
        <v>19EM 61</v>
      </c>
      <c r="B515" s="19" t="str">
        <f t="shared" si="24"/>
        <v>04</v>
      </c>
      <c r="C515" s="7" t="s">
        <v>1769</v>
      </c>
      <c r="D515" s="7" t="s">
        <v>1584</v>
      </c>
      <c r="E515" s="7" t="s">
        <v>1585</v>
      </c>
      <c r="F515" s="7" t="s">
        <v>1139</v>
      </c>
      <c r="G515" s="78">
        <v>0</v>
      </c>
      <c r="H515" s="8" t="e">
        <f>+VLOOKUP(D515,CAT!$A$2:$G$498,4,0)</f>
        <v>#N/A</v>
      </c>
    </row>
    <row r="516" spans="1:8" x14ac:dyDescent="0.3">
      <c r="A516" s="8" t="str">
        <f t="shared" si="23"/>
        <v>19EM 63</v>
      </c>
      <c r="B516" s="19" t="str">
        <f t="shared" si="24"/>
        <v>04</v>
      </c>
      <c r="C516" s="7" t="s">
        <v>1769</v>
      </c>
      <c r="D516" s="7" t="s">
        <v>1588</v>
      </c>
      <c r="E516" s="7" t="s">
        <v>1589</v>
      </c>
      <c r="F516" s="7" t="s">
        <v>1139</v>
      </c>
      <c r="G516" s="78">
        <v>0</v>
      </c>
      <c r="H516" s="8" t="e">
        <f>+VLOOKUP(D516,CAT!$A$2:$G$498,4,0)</f>
        <v>#N/A</v>
      </c>
    </row>
    <row r="517" spans="1:8" x14ac:dyDescent="0.3">
      <c r="A517" s="8" t="str">
        <f t="shared" si="23"/>
        <v>19LABU 62</v>
      </c>
      <c r="B517" s="19" t="str">
        <f t="shared" si="24"/>
        <v>04</v>
      </c>
      <c r="C517" s="7" t="s">
        <v>1769</v>
      </c>
      <c r="D517" s="7" t="s">
        <v>1605</v>
      </c>
      <c r="E517" s="7" t="s">
        <v>1606</v>
      </c>
      <c r="F517" s="7" t="s">
        <v>1139</v>
      </c>
      <c r="G517" s="78">
        <v>0</v>
      </c>
      <c r="H517" s="8" t="e">
        <f>+VLOOKUP(D517,CAT!$A$2:$G$498,4,0)</f>
        <v>#N/A</v>
      </c>
    </row>
    <row r="518" spans="1:8" x14ac:dyDescent="0.3">
      <c r="A518" s="8" t="str">
        <f t="shared" si="23"/>
        <v>19LABU 63</v>
      </c>
      <c r="B518" s="19" t="str">
        <f t="shared" si="24"/>
        <v>04</v>
      </c>
      <c r="C518" s="7" t="s">
        <v>1769</v>
      </c>
      <c r="D518" s="7" t="s">
        <v>1607</v>
      </c>
      <c r="E518" s="7" t="s">
        <v>1608</v>
      </c>
      <c r="F518" s="7" t="s">
        <v>1139</v>
      </c>
      <c r="G518" s="78">
        <v>0</v>
      </c>
      <c r="H518" s="8" t="e">
        <f>+VLOOKUP(D518,CAT!$A$2:$G$498,4,0)</f>
        <v>#N/A</v>
      </c>
    </row>
    <row r="519" spans="1:8" x14ac:dyDescent="0.3">
      <c r="A519" s="8" t="str">
        <f t="shared" si="23"/>
        <v>19LABU 64</v>
      </c>
      <c r="B519" s="19" t="str">
        <f t="shared" si="24"/>
        <v>04</v>
      </c>
      <c r="C519" s="7" t="s">
        <v>1769</v>
      </c>
      <c r="D519" s="7" t="s">
        <v>1609</v>
      </c>
      <c r="E519" s="7" t="s">
        <v>1610</v>
      </c>
      <c r="F519" s="7" t="s">
        <v>1139</v>
      </c>
      <c r="G519" s="78">
        <v>0</v>
      </c>
      <c r="H519" s="8" t="e">
        <f>+VLOOKUP(D519,CAT!$A$2:$G$498,4,0)</f>
        <v>#N/A</v>
      </c>
    </row>
    <row r="520" spans="1:8" x14ac:dyDescent="0.3">
      <c r="A520" s="8" t="str">
        <f t="shared" si="23"/>
        <v>19LABU 65</v>
      </c>
      <c r="B520" s="19" t="str">
        <f t="shared" si="24"/>
        <v>04</v>
      </c>
      <c r="C520" s="7" t="s">
        <v>1769</v>
      </c>
      <c r="D520" s="7" t="s">
        <v>1611</v>
      </c>
      <c r="E520" s="7" t="s">
        <v>1612</v>
      </c>
      <c r="F520" s="7" t="s">
        <v>1139</v>
      </c>
      <c r="G520" s="78">
        <v>0</v>
      </c>
      <c r="H520" s="8" t="e">
        <f>+VLOOKUP(D520,CAT!$A$2:$G$498,4,0)</f>
        <v>#N/A</v>
      </c>
    </row>
    <row r="521" spans="1:8" x14ac:dyDescent="0.3">
      <c r="A521" s="8" t="str">
        <f t="shared" si="23"/>
        <v>19LAPZ 61</v>
      </c>
      <c r="B521" s="19" t="str">
        <f t="shared" si="24"/>
        <v>04</v>
      </c>
      <c r="C521" s="7" t="s">
        <v>1769</v>
      </c>
      <c r="D521" s="7" t="s">
        <v>1613</v>
      </c>
      <c r="E521" s="7" t="s">
        <v>1614</v>
      </c>
      <c r="F521" s="7" t="s">
        <v>1139</v>
      </c>
      <c r="G521" s="78">
        <v>0</v>
      </c>
      <c r="H521" s="8" t="e">
        <f>+VLOOKUP(D521,CAT!$A$2:$G$498,4,0)</f>
        <v>#N/A</v>
      </c>
    </row>
    <row r="522" spans="1:8" x14ac:dyDescent="0.3">
      <c r="A522" s="8" t="str">
        <f t="shared" si="23"/>
        <v>19LAPZ 62</v>
      </c>
      <c r="B522" s="19" t="str">
        <f t="shared" si="24"/>
        <v>04</v>
      </c>
      <c r="C522" s="7" t="s">
        <v>1769</v>
      </c>
      <c r="D522" s="7" t="s">
        <v>1615</v>
      </c>
      <c r="E522" s="7" t="s">
        <v>1616</v>
      </c>
      <c r="F522" s="7" t="s">
        <v>1139</v>
      </c>
      <c r="G522" s="78">
        <v>0</v>
      </c>
      <c r="H522" s="8" t="e">
        <f>+VLOOKUP(D522,CAT!$A$2:$G$498,4,0)</f>
        <v>#N/A</v>
      </c>
    </row>
    <row r="523" spans="1:8" x14ac:dyDescent="0.3">
      <c r="A523" s="8" t="str">
        <f t="shared" si="23"/>
        <v>19LAPZ 63</v>
      </c>
      <c r="B523" s="19" t="str">
        <f t="shared" si="24"/>
        <v>04</v>
      </c>
      <c r="C523" s="7" t="s">
        <v>1769</v>
      </c>
      <c r="D523" s="7" t="s">
        <v>1617</v>
      </c>
      <c r="E523" s="7" t="s">
        <v>1618</v>
      </c>
      <c r="F523" s="7" t="s">
        <v>1139</v>
      </c>
      <c r="G523" s="78">
        <v>0</v>
      </c>
      <c r="H523" s="8" t="e">
        <f>+VLOOKUP(D523,CAT!$A$2:$G$498,4,0)</f>
        <v>#N/A</v>
      </c>
    </row>
    <row r="524" spans="1:8" x14ac:dyDescent="0.3">
      <c r="A524" s="8" t="str">
        <f t="shared" si="23"/>
        <v>19LAPZ 64</v>
      </c>
      <c r="B524" s="19" t="str">
        <f t="shared" si="24"/>
        <v>04</v>
      </c>
      <c r="C524" s="7" t="s">
        <v>1769</v>
      </c>
      <c r="D524" s="7" t="s">
        <v>1619</v>
      </c>
      <c r="E524" s="7" t="s">
        <v>1620</v>
      </c>
      <c r="F524" s="7" t="s">
        <v>1139</v>
      </c>
      <c r="G524" s="78">
        <v>0</v>
      </c>
      <c r="H524" s="8" t="e">
        <f>+VLOOKUP(D524,CAT!$A$2:$G$498,4,0)</f>
        <v>#N/A</v>
      </c>
    </row>
    <row r="525" spans="1:8" x14ac:dyDescent="0.3">
      <c r="A525" s="8" t="str">
        <f t="shared" si="23"/>
        <v>19PN 61</v>
      </c>
      <c r="B525" s="19" t="str">
        <f t="shared" si="24"/>
        <v>04</v>
      </c>
      <c r="C525" s="7" t="s">
        <v>1769</v>
      </c>
      <c r="D525" s="7" t="s">
        <v>1666</v>
      </c>
      <c r="E525" s="7" t="s">
        <v>1667</v>
      </c>
      <c r="F525" s="7" t="s">
        <v>1139</v>
      </c>
      <c r="G525" s="78">
        <v>0</v>
      </c>
      <c r="H525" s="8" t="e">
        <f>+VLOOKUP(D525,CAT!$A$2:$G$498,4,0)</f>
        <v>#N/A</v>
      </c>
    </row>
    <row r="526" spans="1:8" x14ac:dyDescent="0.3">
      <c r="A526" s="8" t="str">
        <f t="shared" si="23"/>
        <v>19PN 63</v>
      </c>
      <c r="B526" s="19" t="str">
        <f t="shared" si="24"/>
        <v>04</v>
      </c>
      <c r="C526" s="7" t="s">
        <v>1769</v>
      </c>
      <c r="D526" s="7" t="s">
        <v>1446</v>
      </c>
      <c r="E526" s="7" t="s">
        <v>1447</v>
      </c>
      <c r="F526" s="7" t="s">
        <v>1139</v>
      </c>
      <c r="G526" s="78">
        <v>0</v>
      </c>
      <c r="H526" s="8" t="e">
        <f>+VLOOKUP(D526,CAT!$A$2:$G$498,4,0)</f>
        <v>#N/A</v>
      </c>
    </row>
    <row r="527" spans="1:8" x14ac:dyDescent="0.3">
      <c r="A527" s="8" t="str">
        <f t="shared" si="23"/>
        <v>19PZ 21</v>
      </c>
      <c r="B527" s="19" t="str">
        <f t="shared" si="24"/>
        <v>04</v>
      </c>
      <c r="C527" s="7" t="s">
        <v>1769</v>
      </c>
      <c r="D527" s="7" t="s">
        <v>1680</v>
      </c>
      <c r="E527" s="7" t="s">
        <v>1681</v>
      </c>
      <c r="F527" s="7" t="s">
        <v>1122</v>
      </c>
      <c r="G527" s="78">
        <v>0</v>
      </c>
      <c r="H527" s="8" t="e">
        <f>+VLOOKUP(D527,CAT!$A$2:$G$498,4,0)</f>
        <v>#N/A</v>
      </c>
    </row>
    <row r="528" spans="1:8" x14ac:dyDescent="0.3">
      <c r="A528" s="8" t="str">
        <f t="shared" si="23"/>
        <v>19PZ 32</v>
      </c>
      <c r="B528" s="19" t="str">
        <f t="shared" si="24"/>
        <v>04</v>
      </c>
      <c r="C528" s="7" t="s">
        <v>1769</v>
      </c>
      <c r="D528" s="7" t="s">
        <v>1690</v>
      </c>
      <c r="E528" s="7" t="s">
        <v>1691</v>
      </c>
      <c r="F528" s="7" t="s">
        <v>1139</v>
      </c>
      <c r="G528" s="78">
        <v>0</v>
      </c>
      <c r="H528" s="8" t="e">
        <f>+VLOOKUP(D528,CAT!$A$2:$G$498,4,0)</f>
        <v>#N/A</v>
      </c>
    </row>
    <row r="529" spans="1:8" x14ac:dyDescent="0.3">
      <c r="A529" s="8" t="str">
        <f t="shared" si="23"/>
        <v>20LAPZ 62</v>
      </c>
      <c r="B529" s="19" t="str">
        <f t="shared" si="24"/>
        <v>04</v>
      </c>
      <c r="C529" s="7" t="s">
        <v>1896</v>
      </c>
      <c r="D529" s="7" t="s">
        <v>1615</v>
      </c>
      <c r="E529" s="7" t="s">
        <v>1616</v>
      </c>
      <c r="F529" s="7" t="s">
        <v>1139</v>
      </c>
      <c r="G529" s="78">
        <v>0</v>
      </c>
      <c r="H529" s="8" t="e">
        <f>+VLOOKUP(D529,CAT!$A$2:$G$498,4,0)</f>
        <v>#N/A</v>
      </c>
    </row>
    <row r="530" spans="1:8" x14ac:dyDescent="0.3">
      <c r="A530" s="8" t="str">
        <f t="shared" si="23"/>
        <v>22BU 31</v>
      </c>
      <c r="B530" s="19" t="str">
        <f t="shared" si="24"/>
        <v>04</v>
      </c>
      <c r="C530" s="7" t="s">
        <v>1897</v>
      </c>
      <c r="D530" s="7" t="s">
        <v>1531</v>
      </c>
      <c r="E530" s="7" t="s">
        <v>1532</v>
      </c>
      <c r="F530" s="7" t="s">
        <v>1139</v>
      </c>
      <c r="G530" s="78">
        <v>0</v>
      </c>
      <c r="H530" s="8" t="e">
        <f>+VLOOKUP(D530,CAT!$A$2:$G$498,4,0)</f>
        <v>#N/A</v>
      </c>
    </row>
    <row r="531" spans="1:8" x14ac:dyDescent="0.3">
      <c r="A531" s="8" t="str">
        <f t="shared" si="23"/>
        <v>22BU 61</v>
      </c>
      <c r="B531" s="19" t="str">
        <f t="shared" si="24"/>
        <v>04</v>
      </c>
      <c r="C531" s="7" t="s">
        <v>1897</v>
      </c>
      <c r="D531" s="7" t="s">
        <v>1533</v>
      </c>
      <c r="E531" s="7" t="s">
        <v>1534</v>
      </c>
      <c r="F531" s="7" t="s">
        <v>1139</v>
      </c>
      <c r="G531" s="78">
        <v>0</v>
      </c>
      <c r="H531" s="8" t="e">
        <f>+VLOOKUP(D531,CAT!$A$2:$G$498,4,0)</f>
        <v>#N/A</v>
      </c>
    </row>
    <row r="532" spans="1:8" x14ac:dyDescent="0.3">
      <c r="A532" s="8" t="str">
        <f t="shared" si="23"/>
        <v>22EM 61</v>
      </c>
      <c r="B532" s="19" t="str">
        <f t="shared" si="24"/>
        <v>04</v>
      </c>
      <c r="C532" s="7" t="s">
        <v>1897</v>
      </c>
      <c r="D532" s="7" t="s">
        <v>1584</v>
      </c>
      <c r="E532" s="7" t="s">
        <v>1585</v>
      </c>
      <c r="F532" s="7" t="s">
        <v>1139</v>
      </c>
      <c r="G532" s="78">
        <v>0</v>
      </c>
      <c r="H532" s="8" t="e">
        <f>+VLOOKUP(D532,CAT!$A$2:$G$498,4,0)</f>
        <v>#N/A</v>
      </c>
    </row>
    <row r="533" spans="1:8" x14ac:dyDescent="0.3">
      <c r="A533" s="8" t="str">
        <f t="shared" si="23"/>
        <v>22EM 64</v>
      </c>
      <c r="B533" s="19" t="str">
        <f t="shared" si="24"/>
        <v>04</v>
      </c>
      <c r="C533" s="7" t="s">
        <v>1897</v>
      </c>
      <c r="D533" s="7" t="s">
        <v>1590</v>
      </c>
      <c r="E533" s="7" t="s">
        <v>1591</v>
      </c>
      <c r="F533" s="7" t="s">
        <v>1139</v>
      </c>
      <c r="G533" s="78">
        <v>0</v>
      </c>
      <c r="H533" s="8" t="e">
        <f>+VLOOKUP(D533,CAT!$A$2:$G$498,4,0)</f>
        <v>#N/A</v>
      </c>
    </row>
    <row r="534" spans="1:8" x14ac:dyDescent="0.3">
      <c r="A534" s="8" t="str">
        <f t="shared" si="23"/>
        <v>22LAPZ 61</v>
      </c>
      <c r="B534" s="19" t="str">
        <f t="shared" si="24"/>
        <v>04</v>
      </c>
      <c r="C534" s="7" t="s">
        <v>1897</v>
      </c>
      <c r="D534" s="7" t="s">
        <v>1613</v>
      </c>
      <c r="E534" s="7" t="s">
        <v>1614</v>
      </c>
      <c r="F534" s="7" t="s">
        <v>1139</v>
      </c>
      <c r="G534" s="78">
        <v>0</v>
      </c>
      <c r="H534" s="8" t="e">
        <f>+VLOOKUP(D534,CAT!$A$2:$G$498,4,0)</f>
        <v>#N/A</v>
      </c>
    </row>
    <row r="535" spans="1:8" x14ac:dyDescent="0.3">
      <c r="A535" s="8" t="str">
        <f t="shared" si="23"/>
        <v>22LAPZ 62</v>
      </c>
      <c r="B535" s="19" t="str">
        <f t="shared" si="24"/>
        <v>04</v>
      </c>
      <c r="C535" s="7" t="s">
        <v>1897</v>
      </c>
      <c r="D535" s="7" t="s">
        <v>1615</v>
      </c>
      <c r="E535" s="7" t="s">
        <v>1616</v>
      </c>
      <c r="F535" s="7" t="s">
        <v>1139</v>
      </c>
      <c r="G535" s="78">
        <v>0</v>
      </c>
      <c r="H535" s="8" t="e">
        <f>+VLOOKUP(D535,CAT!$A$2:$G$498,4,0)</f>
        <v>#N/A</v>
      </c>
    </row>
    <row r="536" spans="1:8" x14ac:dyDescent="0.3">
      <c r="A536" s="8" t="str">
        <f t="shared" si="23"/>
        <v>22LAPZ 63</v>
      </c>
      <c r="B536" s="19" t="str">
        <f t="shared" si="24"/>
        <v>04</v>
      </c>
      <c r="C536" s="7" t="s">
        <v>1897</v>
      </c>
      <c r="D536" s="7" t="s">
        <v>1617</v>
      </c>
      <c r="E536" s="7" t="s">
        <v>1618</v>
      </c>
      <c r="F536" s="7" t="s">
        <v>1139</v>
      </c>
      <c r="G536" s="78">
        <v>0</v>
      </c>
      <c r="H536" s="8" t="e">
        <f>+VLOOKUP(D536,CAT!$A$2:$G$498,4,0)</f>
        <v>#N/A</v>
      </c>
    </row>
    <row r="537" spans="1:8" x14ac:dyDescent="0.3">
      <c r="A537" s="8" t="str">
        <f t="shared" si="23"/>
        <v>22LAPZ 64</v>
      </c>
      <c r="B537" s="19" t="str">
        <f t="shared" si="24"/>
        <v>04</v>
      </c>
      <c r="C537" s="7" t="s">
        <v>1897</v>
      </c>
      <c r="D537" s="7" t="s">
        <v>1619</v>
      </c>
      <c r="E537" s="7" t="s">
        <v>1620</v>
      </c>
      <c r="F537" s="7" t="s">
        <v>1139</v>
      </c>
      <c r="G537" s="78">
        <v>0</v>
      </c>
      <c r="H537" s="8" t="e">
        <f>+VLOOKUP(D537,CAT!$A$2:$G$498,4,0)</f>
        <v>#N/A</v>
      </c>
    </row>
    <row r="538" spans="1:8" x14ac:dyDescent="0.3">
      <c r="A538" s="8" t="str">
        <f t="shared" si="23"/>
        <v>22PA 31</v>
      </c>
      <c r="B538" s="19" t="str">
        <f t="shared" si="24"/>
        <v>04</v>
      </c>
      <c r="C538" s="7" t="s">
        <v>1897</v>
      </c>
      <c r="D538" s="7" t="s">
        <v>1658</v>
      </c>
      <c r="E538" s="7" t="s">
        <v>1659</v>
      </c>
      <c r="F538" s="7" t="s">
        <v>1139</v>
      </c>
      <c r="G538" s="78">
        <v>0</v>
      </c>
      <c r="H538" s="8" t="e">
        <f>+VLOOKUP(D538,CAT!$A$2:$G$498,4,0)</f>
        <v>#N/A</v>
      </c>
    </row>
    <row r="539" spans="1:8" x14ac:dyDescent="0.3">
      <c r="A539" s="8" t="str">
        <f t="shared" si="23"/>
        <v>22PA 33</v>
      </c>
      <c r="B539" s="19" t="str">
        <f t="shared" si="24"/>
        <v>04</v>
      </c>
      <c r="C539" s="7" t="s">
        <v>1897</v>
      </c>
      <c r="D539" s="7" t="s">
        <v>1662</v>
      </c>
      <c r="E539" s="7" t="s">
        <v>1663</v>
      </c>
      <c r="F539" s="7" t="s">
        <v>1139</v>
      </c>
      <c r="G539" s="78">
        <v>0</v>
      </c>
      <c r="H539" s="8" t="e">
        <f>+VLOOKUP(D539,CAT!$A$2:$G$498,4,0)</f>
        <v>#N/A</v>
      </c>
    </row>
    <row r="540" spans="1:8" x14ac:dyDescent="0.3">
      <c r="A540" s="8" t="str">
        <f t="shared" si="23"/>
        <v>22PN 62</v>
      </c>
      <c r="B540" s="19" t="str">
        <f t="shared" si="24"/>
        <v>04</v>
      </c>
      <c r="C540" s="7" t="s">
        <v>1897</v>
      </c>
      <c r="D540" s="7" t="s">
        <v>1668</v>
      </c>
      <c r="E540" s="7" t="s">
        <v>1669</v>
      </c>
      <c r="F540" s="7" t="s">
        <v>1139</v>
      </c>
      <c r="G540" s="78">
        <v>0</v>
      </c>
      <c r="H540" s="8" t="e">
        <f>+VLOOKUP(D540,CAT!$A$2:$G$498,4,0)</f>
        <v>#N/A</v>
      </c>
    </row>
    <row r="541" spans="1:8" x14ac:dyDescent="0.3">
      <c r="A541" s="8" t="str">
        <f t="shared" si="23"/>
        <v>22PZ 21</v>
      </c>
      <c r="B541" s="19" t="str">
        <f t="shared" si="24"/>
        <v>04</v>
      </c>
      <c r="C541" s="7" t="s">
        <v>1897</v>
      </c>
      <c r="D541" s="7" t="s">
        <v>1680</v>
      </c>
      <c r="E541" s="7" t="s">
        <v>1681</v>
      </c>
      <c r="F541" s="7" t="s">
        <v>1122</v>
      </c>
      <c r="G541" s="78">
        <v>0</v>
      </c>
      <c r="H541" s="8" t="e">
        <f>+VLOOKUP(D541,CAT!$A$2:$G$498,4,0)</f>
        <v>#N/A</v>
      </c>
    </row>
    <row r="542" spans="1:8" x14ac:dyDescent="0.3">
      <c r="A542" s="8" t="str">
        <f t="shared" si="23"/>
        <v>22PZ 31</v>
      </c>
      <c r="B542" s="19" t="str">
        <f t="shared" si="24"/>
        <v>04</v>
      </c>
      <c r="C542" s="7" t="s">
        <v>1897</v>
      </c>
      <c r="D542" s="7" t="s">
        <v>1688</v>
      </c>
      <c r="E542" s="7" t="s">
        <v>1689</v>
      </c>
      <c r="F542" s="7" t="s">
        <v>1139</v>
      </c>
      <c r="G542" s="78">
        <v>0</v>
      </c>
      <c r="H542" s="8" t="e">
        <f>+VLOOKUP(D542,CAT!$A$2:$G$498,4,0)</f>
        <v>#N/A</v>
      </c>
    </row>
    <row r="543" spans="1:8" x14ac:dyDescent="0.3">
      <c r="A543" s="8" t="str">
        <f t="shared" si="23"/>
        <v>23BU 61</v>
      </c>
      <c r="B543" s="19" t="str">
        <f t="shared" si="24"/>
        <v>04</v>
      </c>
      <c r="C543" s="7" t="s">
        <v>1898</v>
      </c>
      <c r="D543" s="7" t="s">
        <v>1533</v>
      </c>
      <c r="E543" s="7" t="s">
        <v>1534</v>
      </c>
      <c r="F543" s="7" t="s">
        <v>1139</v>
      </c>
      <c r="G543" s="78">
        <v>0</v>
      </c>
      <c r="H543" s="8" t="e">
        <f>+VLOOKUP(D543,CAT!$A$2:$G$498,4,0)</f>
        <v>#N/A</v>
      </c>
    </row>
    <row r="544" spans="1:8" x14ac:dyDescent="0.3">
      <c r="A544" s="8" t="str">
        <f t="shared" si="23"/>
        <v>23CZ 61</v>
      </c>
      <c r="B544" s="19" t="str">
        <f t="shared" si="24"/>
        <v>04</v>
      </c>
      <c r="C544" s="7" t="s">
        <v>1898</v>
      </c>
      <c r="D544" s="7" t="s">
        <v>1550</v>
      </c>
      <c r="E544" s="7" t="s">
        <v>1551</v>
      </c>
      <c r="F544" s="7" t="s">
        <v>1139</v>
      </c>
      <c r="G544" s="78">
        <v>0</v>
      </c>
      <c r="H544" s="8" t="e">
        <f>+VLOOKUP(D544,CAT!$A$2:$G$498,4,0)</f>
        <v>#N/A</v>
      </c>
    </row>
    <row r="545" spans="1:8" x14ac:dyDescent="0.3">
      <c r="A545" s="8" t="str">
        <f t="shared" si="23"/>
        <v>23EM 64</v>
      </c>
      <c r="B545" s="19" t="str">
        <f t="shared" si="24"/>
        <v>04</v>
      </c>
      <c r="C545" s="7" t="s">
        <v>1898</v>
      </c>
      <c r="D545" s="7" t="s">
        <v>1590</v>
      </c>
      <c r="E545" s="7" t="s">
        <v>1591</v>
      </c>
      <c r="F545" s="7" t="s">
        <v>1139</v>
      </c>
      <c r="G545" s="78">
        <v>0</v>
      </c>
      <c r="H545" s="8" t="e">
        <f>+VLOOKUP(D545,CAT!$A$2:$G$498,4,0)</f>
        <v>#N/A</v>
      </c>
    </row>
    <row r="546" spans="1:8" x14ac:dyDescent="0.3">
      <c r="A546" s="8" t="str">
        <f t="shared" si="23"/>
        <v>23LABU 62</v>
      </c>
      <c r="B546" s="19" t="str">
        <f t="shared" si="24"/>
        <v>04</v>
      </c>
      <c r="C546" s="7" t="s">
        <v>1898</v>
      </c>
      <c r="D546" s="7" t="s">
        <v>1605</v>
      </c>
      <c r="E546" s="7" t="s">
        <v>1606</v>
      </c>
      <c r="F546" s="7" t="s">
        <v>1139</v>
      </c>
      <c r="G546" s="78">
        <v>0</v>
      </c>
      <c r="H546" s="8" t="e">
        <f>+VLOOKUP(D546,CAT!$A$2:$G$498,4,0)</f>
        <v>#N/A</v>
      </c>
    </row>
    <row r="547" spans="1:8" x14ac:dyDescent="0.3">
      <c r="A547" s="8" t="str">
        <f t="shared" si="23"/>
        <v>23LABU 63</v>
      </c>
      <c r="B547" s="19" t="str">
        <f t="shared" si="24"/>
        <v>04</v>
      </c>
      <c r="C547" s="7" t="s">
        <v>1898</v>
      </c>
      <c r="D547" s="7" t="s">
        <v>1607</v>
      </c>
      <c r="E547" s="7" t="s">
        <v>1608</v>
      </c>
      <c r="F547" s="7" t="s">
        <v>1139</v>
      </c>
      <c r="G547" s="78">
        <v>0</v>
      </c>
      <c r="H547" s="8" t="e">
        <f>+VLOOKUP(D547,CAT!$A$2:$G$498,4,0)</f>
        <v>#N/A</v>
      </c>
    </row>
    <row r="548" spans="1:8" x14ac:dyDescent="0.3">
      <c r="A548" s="8" t="str">
        <f t="shared" si="23"/>
        <v>23LAPZ 61</v>
      </c>
      <c r="B548" s="19" t="str">
        <f t="shared" si="24"/>
        <v>04</v>
      </c>
      <c r="C548" s="7" t="s">
        <v>1898</v>
      </c>
      <c r="D548" s="7" t="s">
        <v>1613</v>
      </c>
      <c r="E548" s="7" t="s">
        <v>1614</v>
      </c>
      <c r="F548" s="7" t="s">
        <v>1139</v>
      </c>
      <c r="G548" s="78">
        <v>0</v>
      </c>
      <c r="H548" s="8" t="e">
        <f>+VLOOKUP(D548,CAT!$A$2:$G$498,4,0)</f>
        <v>#N/A</v>
      </c>
    </row>
    <row r="549" spans="1:8" x14ac:dyDescent="0.3">
      <c r="A549" s="8" t="str">
        <f t="shared" si="23"/>
        <v>23LAPZ 62</v>
      </c>
      <c r="B549" s="19" t="str">
        <f t="shared" si="24"/>
        <v>04</v>
      </c>
      <c r="C549" s="7" t="s">
        <v>1898</v>
      </c>
      <c r="D549" s="7" t="s">
        <v>1615</v>
      </c>
      <c r="E549" s="7" t="s">
        <v>1616</v>
      </c>
      <c r="F549" s="7" t="s">
        <v>1139</v>
      </c>
      <c r="G549" s="78">
        <v>0</v>
      </c>
      <c r="H549" s="8" t="e">
        <f>+VLOOKUP(D549,CAT!$A$2:$G$498,4,0)</f>
        <v>#N/A</v>
      </c>
    </row>
    <row r="550" spans="1:8" x14ac:dyDescent="0.3">
      <c r="A550" s="8" t="str">
        <f t="shared" si="23"/>
        <v>23LAPZ 63</v>
      </c>
      <c r="B550" s="19" t="str">
        <f t="shared" si="24"/>
        <v>04</v>
      </c>
      <c r="C550" s="7" t="s">
        <v>1898</v>
      </c>
      <c r="D550" s="7" t="s">
        <v>1617</v>
      </c>
      <c r="E550" s="7" t="s">
        <v>1618</v>
      </c>
      <c r="F550" s="7" t="s">
        <v>1139</v>
      </c>
      <c r="G550" s="78">
        <v>0</v>
      </c>
      <c r="H550" s="8" t="e">
        <f>+VLOOKUP(D550,CAT!$A$2:$G$498,4,0)</f>
        <v>#N/A</v>
      </c>
    </row>
    <row r="551" spans="1:8" x14ac:dyDescent="0.3">
      <c r="A551" s="8" t="str">
        <f t="shared" si="23"/>
        <v>23LAPZ 64</v>
      </c>
      <c r="B551" s="19" t="str">
        <f t="shared" si="24"/>
        <v>04</v>
      </c>
      <c r="C551" s="7" t="s">
        <v>1898</v>
      </c>
      <c r="D551" s="7" t="s">
        <v>1619</v>
      </c>
      <c r="E551" s="7" t="s">
        <v>1620</v>
      </c>
      <c r="F551" s="7" t="s">
        <v>1139</v>
      </c>
      <c r="G551" s="78">
        <v>0</v>
      </c>
      <c r="H551" s="8" t="e">
        <f>+VLOOKUP(D551,CAT!$A$2:$G$498,4,0)</f>
        <v>#N/A</v>
      </c>
    </row>
    <row r="552" spans="1:8" x14ac:dyDescent="0.3">
      <c r="A552" s="8" t="str">
        <f t="shared" si="23"/>
        <v>23MM 61</v>
      </c>
      <c r="B552" s="19" t="str">
        <f t="shared" si="24"/>
        <v>04</v>
      </c>
      <c r="C552" s="7" t="s">
        <v>1898</v>
      </c>
      <c r="D552" s="7" t="s">
        <v>1633</v>
      </c>
      <c r="E552" s="7" t="s">
        <v>1634</v>
      </c>
      <c r="F552" s="7" t="s">
        <v>1635</v>
      </c>
      <c r="G552" s="78">
        <v>0</v>
      </c>
      <c r="H552" s="8" t="e">
        <f>+VLOOKUP(D552,CAT!$A$2:$G$498,4,0)</f>
        <v>#N/A</v>
      </c>
    </row>
    <row r="553" spans="1:8" x14ac:dyDescent="0.3">
      <c r="A553" s="8" t="str">
        <f t="shared" si="23"/>
        <v>23PN 61</v>
      </c>
      <c r="B553" s="19" t="str">
        <f t="shared" si="24"/>
        <v>04</v>
      </c>
      <c r="C553" s="7" t="s">
        <v>1898</v>
      </c>
      <c r="D553" s="7" t="s">
        <v>1666</v>
      </c>
      <c r="E553" s="7" t="s">
        <v>1667</v>
      </c>
      <c r="F553" s="7" t="s">
        <v>1139</v>
      </c>
      <c r="G553" s="78">
        <v>0</v>
      </c>
      <c r="H553" s="8" t="e">
        <f>+VLOOKUP(D553,CAT!$A$2:$G$498,4,0)</f>
        <v>#N/A</v>
      </c>
    </row>
    <row r="554" spans="1:8" x14ac:dyDescent="0.3">
      <c r="A554" s="8" t="str">
        <f t="shared" si="23"/>
        <v>23PN 63</v>
      </c>
      <c r="B554" s="19" t="str">
        <f t="shared" si="24"/>
        <v>04</v>
      </c>
      <c r="C554" s="7" t="s">
        <v>1898</v>
      </c>
      <c r="D554" s="7" t="s">
        <v>1446</v>
      </c>
      <c r="E554" s="7" t="s">
        <v>1447</v>
      </c>
      <c r="F554" s="7" t="s">
        <v>1139</v>
      </c>
      <c r="G554" s="78">
        <v>0</v>
      </c>
      <c r="H554" s="8" t="e">
        <f>+VLOOKUP(D554,CAT!$A$2:$G$498,4,0)</f>
        <v>#N/A</v>
      </c>
    </row>
    <row r="555" spans="1:8" x14ac:dyDescent="0.3">
      <c r="A555" s="8" t="str">
        <f t="shared" si="23"/>
        <v>23RA 61</v>
      </c>
      <c r="B555" s="19" t="str">
        <f t="shared" si="24"/>
        <v>04</v>
      </c>
      <c r="C555" s="7" t="s">
        <v>1898</v>
      </c>
      <c r="D555" s="7" t="s">
        <v>1706</v>
      </c>
      <c r="E555" s="7" t="s">
        <v>1707</v>
      </c>
      <c r="F555" s="7" t="s">
        <v>1182</v>
      </c>
      <c r="G555" s="78">
        <v>0</v>
      </c>
      <c r="H555" s="8" t="e">
        <f>+VLOOKUP(D555,CAT!$A$2:$G$498,4,0)</f>
        <v>#N/A</v>
      </c>
    </row>
    <row r="556" spans="1:8" x14ac:dyDescent="0.3">
      <c r="A556" s="8" t="str">
        <f t="shared" si="23"/>
        <v>25BU 61</v>
      </c>
      <c r="B556" s="19" t="str">
        <f t="shared" si="24"/>
        <v>04</v>
      </c>
      <c r="C556" s="7" t="s">
        <v>1899</v>
      </c>
      <c r="D556" s="7" t="s">
        <v>1533</v>
      </c>
      <c r="E556" s="7" t="s">
        <v>1534</v>
      </c>
      <c r="F556" s="7" t="s">
        <v>1139</v>
      </c>
      <c r="G556" s="78">
        <v>0</v>
      </c>
      <c r="H556" s="8" t="e">
        <f>+VLOOKUP(D556,CAT!$A$2:$G$498,4,0)</f>
        <v>#N/A</v>
      </c>
    </row>
    <row r="557" spans="1:8" x14ac:dyDescent="0.3">
      <c r="A557" s="8" t="str">
        <f t="shared" si="23"/>
        <v>25CH 61</v>
      </c>
      <c r="B557" s="19" t="str">
        <f t="shared" si="24"/>
        <v>04</v>
      </c>
      <c r="C557" s="7" t="s">
        <v>1899</v>
      </c>
      <c r="D557" s="7" t="s">
        <v>1539</v>
      </c>
      <c r="E557" s="7" t="s">
        <v>1540</v>
      </c>
      <c r="F557" s="7" t="s">
        <v>1139</v>
      </c>
      <c r="G557" s="78">
        <v>0</v>
      </c>
      <c r="H557" s="8" t="e">
        <f>+VLOOKUP(D557,CAT!$A$2:$G$498,4,0)</f>
        <v>#N/A</v>
      </c>
    </row>
    <row r="558" spans="1:8" x14ac:dyDescent="0.3">
      <c r="A558" s="8" t="str">
        <f t="shared" ref="A558:A621" si="25">+C558&amp;D558</f>
        <v>25CZ 62</v>
      </c>
      <c r="B558" s="19" t="str">
        <f t="shared" ref="B558:B621" si="26">+IF(C558="05","01",IF(C558="02","02",IF(C558="57","03","04")))</f>
        <v>04</v>
      </c>
      <c r="C558" s="7" t="s">
        <v>1899</v>
      </c>
      <c r="D558" s="7" t="s">
        <v>1552</v>
      </c>
      <c r="E558" s="7" t="s">
        <v>1553</v>
      </c>
      <c r="F558" s="7" t="s">
        <v>1139</v>
      </c>
      <c r="G558" s="78">
        <v>0</v>
      </c>
      <c r="H558" s="8" t="e">
        <f>+VLOOKUP(D558,CAT!$A$2:$G$498,4,0)</f>
        <v>#N/A</v>
      </c>
    </row>
    <row r="559" spans="1:8" x14ac:dyDescent="0.3">
      <c r="A559" s="8" t="str">
        <f t="shared" si="25"/>
        <v>25EM 34</v>
      </c>
      <c r="B559" s="19" t="str">
        <f t="shared" si="26"/>
        <v>04</v>
      </c>
      <c r="C559" s="7" t="s">
        <v>1899</v>
      </c>
      <c r="D559" s="7" t="s">
        <v>1582</v>
      </c>
      <c r="E559" s="7" t="s">
        <v>1583</v>
      </c>
      <c r="F559" s="7" t="s">
        <v>1139</v>
      </c>
      <c r="G559" s="78">
        <v>0</v>
      </c>
      <c r="H559" s="8" t="e">
        <f>+VLOOKUP(D559,CAT!$A$2:$G$498,4,0)</f>
        <v>#N/A</v>
      </c>
    </row>
    <row r="560" spans="1:8" x14ac:dyDescent="0.3">
      <c r="A560" s="8" t="str">
        <f t="shared" si="25"/>
        <v>25EM 61</v>
      </c>
      <c r="B560" s="19" t="str">
        <f t="shared" si="26"/>
        <v>04</v>
      </c>
      <c r="C560" s="7" t="s">
        <v>1899</v>
      </c>
      <c r="D560" s="7" t="s">
        <v>1584</v>
      </c>
      <c r="E560" s="7" t="s">
        <v>1585</v>
      </c>
      <c r="F560" s="7" t="s">
        <v>1139</v>
      </c>
      <c r="G560" s="78">
        <v>0</v>
      </c>
      <c r="H560" s="8" t="e">
        <f>+VLOOKUP(D560,CAT!$A$2:$G$498,4,0)</f>
        <v>#N/A</v>
      </c>
    </row>
    <row r="561" spans="1:8" x14ac:dyDescent="0.3">
      <c r="A561" s="8" t="str">
        <f t="shared" si="25"/>
        <v>25EM 63</v>
      </c>
      <c r="B561" s="19" t="str">
        <f t="shared" si="26"/>
        <v>04</v>
      </c>
      <c r="C561" s="7" t="s">
        <v>1899</v>
      </c>
      <c r="D561" s="7" t="s">
        <v>1588</v>
      </c>
      <c r="E561" s="7" t="s">
        <v>1589</v>
      </c>
      <c r="F561" s="7" t="s">
        <v>1139</v>
      </c>
      <c r="G561" s="78">
        <v>0</v>
      </c>
      <c r="H561" s="8" t="e">
        <f>+VLOOKUP(D561,CAT!$A$2:$G$498,4,0)</f>
        <v>#N/A</v>
      </c>
    </row>
    <row r="562" spans="1:8" x14ac:dyDescent="0.3">
      <c r="A562" s="8" t="str">
        <f t="shared" si="25"/>
        <v>25EM 64</v>
      </c>
      <c r="B562" s="19" t="str">
        <f t="shared" si="26"/>
        <v>04</v>
      </c>
      <c r="C562" s="7" t="s">
        <v>1899</v>
      </c>
      <c r="D562" s="7" t="s">
        <v>1590</v>
      </c>
      <c r="E562" s="7" t="s">
        <v>1591</v>
      </c>
      <c r="F562" s="7" t="s">
        <v>1139</v>
      </c>
      <c r="G562" s="78">
        <v>0</v>
      </c>
      <c r="H562" s="8" t="e">
        <f>+VLOOKUP(D562,CAT!$A$2:$G$498,4,0)</f>
        <v>#N/A</v>
      </c>
    </row>
    <row r="563" spans="1:8" x14ac:dyDescent="0.3">
      <c r="A563" s="8" t="str">
        <f t="shared" si="25"/>
        <v>25FP 61</v>
      </c>
      <c r="B563" s="19" t="str">
        <f t="shared" si="26"/>
        <v>04</v>
      </c>
      <c r="C563" s="7" t="s">
        <v>1899</v>
      </c>
      <c r="D563" s="7" t="s">
        <v>1594</v>
      </c>
      <c r="E563" s="7" t="s">
        <v>1595</v>
      </c>
      <c r="F563" s="7" t="s">
        <v>1596</v>
      </c>
      <c r="G563" s="78">
        <v>0</v>
      </c>
      <c r="H563" s="8" t="e">
        <f>+VLOOKUP(D563,CAT!$A$2:$G$498,4,0)</f>
        <v>#N/A</v>
      </c>
    </row>
    <row r="564" spans="1:8" x14ac:dyDescent="0.3">
      <c r="A564" s="8" t="str">
        <f t="shared" si="25"/>
        <v>25LABU 62</v>
      </c>
      <c r="B564" s="19" t="str">
        <f t="shared" si="26"/>
        <v>04</v>
      </c>
      <c r="C564" s="7" t="s">
        <v>1899</v>
      </c>
      <c r="D564" s="7" t="s">
        <v>1605</v>
      </c>
      <c r="E564" s="7" t="s">
        <v>1606</v>
      </c>
      <c r="F564" s="7" t="s">
        <v>1139</v>
      </c>
      <c r="G564" s="78">
        <v>0</v>
      </c>
      <c r="H564" s="8" t="e">
        <f>+VLOOKUP(D564,CAT!$A$2:$G$498,4,0)</f>
        <v>#N/A</v>
      </c>
    </row>
    <row r="565" spans="1:8" x14ac:dyDescent="0.3">
      <c r="A565" s="8" t="str">
        <f t="shared" si="25"/>
        <v>25LABU 63</v>
      </c>
      <c r="B565" s="19" t="str">
        <f t="shared" si="26"/>
        <v>04</v>
      </c>
      <c r="C565" s="7" t="s">
        <v>1899</v>
      </c>
      <c r="D565" s="7" t="s">
        <v>1607</v>
      </c>
      <c r="E565" s="7" t="s">
        <v>1608</v>
      </c>
      <c r="F565" s="7" t="s">
        <v>1139</v>
      </c>
      <c r="G565" s="78">
        <v>0</v>
      </c>
      <c r="H565" s="8" t="e">
        <f>+VLOOKUP(D565,CAT!$A$2:$G$498,4,0)</f>
        <v>#N/A</v>
      </c>
    </row>
    <row r="566" spans="1:8" x14ac:dyDescent="0.3">
      <c r="A566" s="8" t="str">
        <f t="shared" si="25"/>
        <v>25LAPZ 61</v>
      </c>
      <c r="B566" s="19" t="str">
        <f t="shared" si="26"/>
        <v>04</v>
      </c>
      <c r="C566" s="7" t="s">
        <v>1899</v>
      </c>
      <c r="D566" s="7" t="s">
        <v>1613</v>
      </c>
      <c r="E566" s="7" t="s">
        <v>1614</v>
      </c>
      <c r="F566" s="7" t="s">
        <v>1139</v>
      </c>
      <c r="G566" s="78">
        <v>0</v>
      </c>
      <c r="H566" s="8" t="e">
        <f>+VLOOKUP(D566,CAT!$A$2:$G$498,4,0)</f>
        <v>#N/A</v>
      </c>
    </row>
    <row r="567" spans="1:8" x14ac:dyDescent="0.3">
      <c r="A567" s="8" t="str">
        <f t="shared" si="25"/>
        <v>25LAPZ 62</v>
      </c>
      <c r="B567" s="19" t="str">
        <f t="shared" si="26"/>
        <v>04</v>
      </c>
      <c r="C567" s="7" t="s">
        <v>1899</v>
      </c>
      <c r="D567" s="7" t="s">
        <v>1615</v>
      </c>
      <c r="E567" s="7" t="s">
        <v>1616</v>
      </c>
      <c r="F567" s="7" t="s">
        <v>1139</v>
      </c>
      <c r="G567" s="78">
        <v>0</v>
      </c>
      <c r="H567" s="8" t="e">
        <f>+VLOOKUP(D567,CAT!$A$2:$G$498,4,0)</f>
        <v>#N/A</v>
      </c>
    </row>
    <row r="568" spans="1:8" x14ac:dyDescent="0.3">
      <c r="A568" s="8" t="str">
        <f t="shared" si="25"/>
        <v>25LAPZ 63</v>
      </c>
      <c r="B568" s="19" t="str">
        <f t="shared" si="26"/>
        <v>04</v>
      </c>
      <c r="C568" s="7" t="s">
        <v>1899</v>
      </c>
      <c r="D568" s="7" t="s">
        <v>1617</v>
      </c>
      <c r="E568" s="7" t="s">
        <v>1618</v>
      </c>
      <c r="F568" s="7" t="s">
        <v>1139</v>
      </c>
      <c r="G568" s="78">
        <v>0</v>
      </c>
      <c r="H568" s="8" t="e">
        <f>+VLOOKUP(D568,CAT!$A$2:$G$498,4,0)</f>
        <v>#N/A</v>
      </c>
    </row>
    <row r="569" spans="1:8" x14ac:dyDescent="0.3">
      <c r="A569" s="8" t="str">
        <f t="shared" si="25"/>
        <v>25LAPZ 64</v>
      </c>
      <c r="B569" s="19" t="str">
        <f t="shared" si="26"/>
        <v>04</v>
      </c>
      <c r="C569" s="7" t="s">
        <v>1899</v>
      </c>
      <c r="D569" s="7" t="s">
        <v>1619</v>
      </c>
      <c r="E569" s="7" t="s">
        <v>1620</v>
      </c>
      <c r="F569" s="7" t="s">
        <v>1139</v>
      </c>
      <c r="G569" s="78">
        <v>0</v>
      </c>
      <c r="H569" s="8" t="e">
        <f>+VLOOKUP(D569,CAT!$A$2:$G$498,4,0)</f>
        <v>#N/A</v>
      </c>
    </row>
    <row r="570" spans="1:8" x14ac:dyDescent="0.3">
      <c r="A570" s="8" t="str">
        <f t="shared" si="25"/>
        <v>25MP 61</v>
      </c>
      <c r="B570" s="19" t="str">
        <f t="shared" si="26"/>
        <v>04</v>
      </c>
      <c r="C570" s="7" t="s">
        <v>1899</v>
      </c>
      <c r="D570" s="7" t="s">
        <v>1640</v>
      </c>
      <c r="E570" s="7" t="s">
        <v>1641</v>
      </c>
      <c r="F570" s="7" t="s">
        <v>1635</v>
      </c>
      <c r="G570" s="78">
        <v>0</v>
      </c>
      <c r="H570" s="8" t="e">
        <f>+VLOOKUP(D570,CAT!$A$2:$G$498,4,0)</f>
        <v>#N/A</v>
      </c>
    </row>
    <row r="571" spans="1:8" x14ac:dyDescent="0.3">
      <c r="A571" s="8" t="str">
        <f t="shared" si="25"/>
        <v>25MXPZ 61</v>
      </c>
      <c r="B571" s="19" t="str">
        <f t="shared" si="26"/>
        <v>04</v>
      </c>
      <c r="C571" s="7" t="s">
        <v>1899</v>
      </c>
      <c r="D571" s="7" t="s">
        <v>1654</v>
      </c>
      <c r="E571" s="7" t="s">
        <v>1655</v>
      </c>
      <c r="F571" s="7" t="s">
        <v>1139</v>
      </c>
      <c r="G571" s="78">
        <v>0</v>
      </c>
      <c r="H571" s="8" t="e">
        <f>+VLOOKUP(D571,CAT!$A$2:$G$498,4,0)</f>
        <v>#N/A</v>
      </c>
    </row>
    <row r="572" spans="1:8" x14ac:dyDescent="0.3">
      <c r="A572" s="8" t="str">
        <f t="shared" si="25"/>
        <v>25PN 61</v>
      </c>
      <c r="B572" s="19" t="str">
        <f t="shared" si="26"/>
        <v>04</v>
      </c>
      <c r="C572" s="7" t="s">
        <v>1899</v>
      </c>
      <c r="D572" s="7" t="s">
        <v>1666</v>
      </c>
      <c r="E572" s="7" t="s">
        <v>1667</v>
      </c>
      <c r="F572" s="7" t="s">
        <v>1139</v>
      </c>
      <c r="G572" s="78">
        <v>0</v>
      </c>
      <c r="H572" s="8" t="e">
        <f>+VLOOKUP(D572,CAT!$A$2:$G$498,4,0)</f>
        <v>#N/A</v>
      </c>
    </row>
    <row r="573" spans="1:8" x14ac:dyDescent="0.3">
      <c r="A573" s="8" t="str">
        <f t="shared" si="25"/>
        <v>25PN 62</v>
      </c>
      <c r="B573" s="19" t="str">
        <f t="shared" si="26"/>
        <v>04</v>
      </c>
      <c r="C573" s="7" t="s">
        <v>1899</v>
      </c>
      <c r="D573" s="7" t="s">
        <v>1668</v>
      </c>
      <c r="E573" s="7" t="s">
        <v>1669</v>
      </c>
      <c r="F573" s="7" t="s">
        <v>1139</v>
      </c>
      <c r="G573" s="78">
        <v>0</v>
      </c>
      <c r="H573" s="8" t="e">
        <f>+VLOOKUP(D573,CAT!$A$2:$G$498,4,0)</f>
        <v>#N/A</v>
      </c>
    </row>
    <row r="574" spans="1:8" x14ac:dyDescent="0.3">
      <c r="A574" s="8" t="str">
        <f t="shared" si="25"/>
        <v>25PN 63</v>
      </c>
      <c r="B574" s="19" t="str">
        <f t="shared" si="26"/>
        <v>04</v>
      </c>
      <c r="C574" s="7" t="s">
        <v>1899</v>
      </c>
      <c r="D574" s="7" t="s">
        <v>1446</v>
      </c>
      <c r="E574" s="7" t="s">
        <v>1447</v>
      </c>
      <c r="F574" s="7" t="s">
        <v>1139</v>
      </c>
      <c r="G574" s="78">
        <v>0</v>
      </c>
      <c r="H574" s="8" t="e">
        <f>+VLOOKUP(D574,CAT!$A$2:$G$498,4,0)</f>
        <v>#N/A</v>
      </c>
    </row>
    <row r="575" spans="1:8" x14ac:dyDescent="0.3">
      <c r="A575" s="8" t="str">
        <f t="shared" si="25"/>
        <v>25PP 66</v>
      </c>
      <c r="B575" s="19" t="str">
        <f t="shared" si="26"/>
        <v>04</v>
      </c>
      <c r="C575" s="7" t="s">
        <v>1899</v>
      </c>
      <c r="D575" s="7" t="s">
        <v>1672</v>
      </c>
      <c r="E575" s="7" t="s">
        <v>1673</v>
      </c>
      <c r="F575" s="7" t="s">
        <v>1139</v>
      </c>
      <c r="G575" s="78">
        <v>0</v>
      </c>
      <c r="H575" s="8" t="e">
        <f>+VLOOKUP(D575,CAT!$A$2:$G$498,4,0)</f>
        <v>#N/A</v>
      </c>
    </row>
    <row r="576" spans="1:8" x14ac:dyDescent="0.3">
      <c r="A576" s="8" t="str">
        <f t="shared" si="25"/>
        <v>25PZ 11</v>
      </c>
      <c r="B576" s="19" t="str">
        <f t="shared" si="26"/>
        <v>04</v>
      </c>
      <c r="C576" s="7" t="s">
        <v>1899</v>
      </c>
      <c r="D576" s="7" t="s">
        <v>1678</v>
      </c>
      <c r="E576" s="7" t="s">
        <v>1679</v>
      </c>
      <c r="F576" s="7" t="s">
        <v>1139</v>
      </c>
      <c r="G576" s="78">
        <v>0</v>
      </c>
      <c r="H576" s="8" t="e">
        <f>+VLOOKUP(D576,CAT!$A$2:$G$498,4,0)</f>
        <v>#N/A</v>
      </c>
    </row>
    <row r="577" spans="1:8" x14ac:dyDescent="0.3">
      <c r="A577" s="8" t="str">
        <f t="shared" si="25"/>
        <v>25RA 61</v>
      </c>
      <c r="B577" s="19" t="str">
        <f t="shared" si="26"/>
        <v>04</v>
      </c>
      <c r="C577" s="7" t="s">
        <v>1899</v>
      </c>
      <c r="D577" s="7" t="s">
        <v>1706</v>
      </c>
      <c r="E577" s="7" t="s">
        <v>1707</v>
      </c>
      <c r="F577" s="7" t="s">
        <v>1182</v>
      </c>
      <c r="G577" s="78">
        <v>0</v>
      </c>
      <c r="H577" s="8" t="e">
        <f>+VLOOKUP(D577,CAT!$A$2:$G$498,4,0)</f>
        <v>#N/A</v>
      </c>
    </row>
    <row r="578" spans="1:8" x14ac:dyDescent="0.3">
      <c r="A578" s="8" t="str">
        <f t="shared" si="25"/>
        <v>25VEPZ 61</v>
      </c>
      <c r="B578" s="19" t="str">
        <f t="shared" si="26"/>
        <v>04</v>
      </c>
      <c r="C578" s="7" t="s">
        <v>1899</v>
      </c>
      <c r="D578" s="7" t="s">
        <v>1720</v>
      </c>
      <c r="E578" s="7" t="s">
        <v>1721</v>
      </c>
      <c r="F578" s="7" t="s">
        <v>1139</v>
      </c>
      <c r="G578" s="78">
        <v>0</v>
      </c>
      <c r="H578" s="8" t="e">
        <f>+VLOOKUP(D578,CAT!$A$2:$G$498,4,0)</f>
        <v>#N/A</v>
      </c>
    </row>
    <row r="579" spans="1:8" x14ac:dyDescent="0.3">
      <c r="A579" s="8" t="str">
        <f t="shared" si="25"/>
        <v>25VEPZ 62</v>
      </c>
      <c r="B579" s="19" t="str">
        <f t="shared" si="26"/>
        <v>04</v>
      </c>
      <c r="C579" s="7" t="s">
        <v>1899</v>
      </c>
      <c r="D579" s="7" t="s">
        <v>1722</v>
      </c>
      <c r="E579" s="7" t="s">
        <v>1723</v>
      </c>
      <c r="F579" s="7" t="s">
        <v>1139</v>
      </c>
      <c r="G579" s="78">
        <v>0</v>
      </c>
      <c r="H579" s="8" t="e">
        <f>+VLOOKUP(D579,CAT!$A$2:$G$498,4,0)</f>
        <v>#N/A</v>
      </c>
    </row>
    <row r="580" spans="1:8" x14ac:dyDescent="0.3">
      <c r="A580" s="8" t="str">
        <f t="shared" si="25"/>
        <v>29BU 61</v>
      </c>
      <c r="B580" s="19" t="str">
        <f t="shared" si="26"/>
        <v>04</v>
      </c>
      <c r="C580" s="7" t="s">
        <v>1900</v>
      </c>
      <c r="D580" s="7" t="s">
        <v>1533</v>
      </c>
      <c r="E580" s="7" t="s">
        <v>1534</v>
      </c>
      <c r="F580" s="7" t="s">
        <v>1139</v>
      </c>
      <c r="G580" s="78">
        <v>0</v>
      </c>
      <c r="H580" s="8" t="e">
        <f>+VLOOKUP(D580,CAT!$A$2:$G$498,4,0)</f>
        <v>#N/A</v>
      </c>
    </row>
    <row r="581" spans="1:8" x14ac:dyDescent="0.3">
      <c r="A581" s="8" t="str">
        <f t="shared" si="25"/>
        <v>29PZ 61</v>
      </c>
      <c r="B581" s="19" t="str">
        <f t="shared" si="26"/>
        <v>04</v>
      </c>
      <c r="C581" s="7" t="s">
        <v>1900</v>
      </c>
      <c r="D581" s="7" t="s">
        <v>1692</v>
      </c>
      <c r="E581" s="7" t="s">
        <v>1693</v>
      </c>
      <c r="F581" s="7" t="s">
        <v>1139</v>
      </c>
      <c r="G581" s="78">
        <v>0</v>
      </c>
      <c r="H581" s="8" t="e">
        <f>+VLOOKUP(D581,CAT!$A$2:$G$498,4,0)</f>
        <v>#N/A</v>
      </c>
    </row>
    <row r="582" spans="1:8" x14ac:dyDescent="0.3">
      <c r="A582" s="8" t="str">
        <f t="shared" si="25"/>
        <v>29PZ 62</v>
      </c>
      <c r="B582" s="19" t="str">
        <f t="shared" si="26"/>
        <v>04</v>
      </c>
      <c r="C582" s="7" t="s">
        <v>1900</v>
      </c>
      <c r="D582" s="7" t="s">
        <v>1694</v>
      </c>
      <c r="E582" s="7" t="s">
        <v>1695</v>
      </c>
      <c r="F582" s="7" t="s">
        <v>1139</v>
      </c>
      <c r="G582" s="78">
        <v>0</v>
      </c>
      <c r="H582" s="8" t="e">
        <f>+VLOOKUP(D582,CAT!$A$2:$G$498,4,0)</f>
        <v>#N/A</v>
      </c>
    </row>
    <row r="583" spans="1:8" x14ac:dyDescent="0.3">
      <c r="A583" s="8" t="str">
        <f t="shared" si="25"/>
        <v>32BU 61</v>
      </c>
      <c r="B583" s="19" t="str">
        <f t="shared" si="26"/>
        <v>04</v>
      </c>
      <c r="C583" s="7" t="s">
        <v>1901</v>
      </c>
      <c r="D583" s="7" t="s">
        <v>1533</v>
      </c>
      <c r="E583" s="7" t="s">
        <v>1534</v>
      </c>
      <c r="F583" s="7" t="s">
        <v>1139</v>
      </c>
      <c r="G583" s="78">
        <v>0</v>
      </c>
      <c r="H583" s="8" t="e">
        <f>+VLOOKUP(D583,CAT!$A$2:$G$498,4,0)</f>
        <v>#N/A</v>
      </c>
    </row>
    <row r="584" spans="1:8" x14ac:dyDescent="0.3">
      <c r="A584" s="8" t="str">
        <f t="shared" si="25"/>
        <v>32CZ 61</v>
      </c>
      <c r="B584" s="19" t="str">
        <f t="shared" si="26"/>
        <v>04</v>
      </c>
      <c r="C584" s="7" t="s">
        <v>1901</v>
      </c>
      <c r="D584" s="7" t="s">
        <v>1550</v>
      </c>
      <c r="E584" s="7" t="s">
        <v>1551</v>
      </c>
      <c r="F584" s="7" t="s">
        <v>1139</v>
      </c>
      <c r="G584" s="78">
        <v>0</v>
      </c>
      <c r="H584" s="8" t="e">
        <f>+VLOOKUP(D584,CAT!$A$2:$G$498,4,0)</f>
        <v>#N/A</v>
      </c>
    </row>
    <row r="585" spans="1:8" x14ac:dyDescent="0.3">
      <c r="A585" s="8" t="str">
        <f t="shared" si="25"/>
        <v>32FP 61</v>
      </c>
      <c r="B585" s="19" t="str">
        <f t="shared" si="26"/>
        <v>04</v>
      </c>
      <c r="C585" s="7" t="s">
        <v>1901</v>
      </c>
      <c r="D585" s="7" t="s">
        <v>1594</v>
      </c>
      <c r="E585" s="7" t="s">
        <v>1595</v>
      </c>
      <c r="F585" s="7" t="s">
        <v>1596</v>
      </c>
      <c r="G585" s="78">
        <v>0</v>
      </c>
      <c r="H585" s="8" t="e">
        <f>+VLOOKUP(D585,CAT!$A$2:$G$498,4,0)</f>
        <v>#N/A</v>
      </c>
    </row>
    <row r="586" spans="1:8" x14ac:dyDescent="0.3">
      <c r="A586" s="8" t="str">
        <f t="shared" si="25"/>
        <v>32LAPZ 61</v>
      </c>
      <c r="B586" s="19" t="str">
        <f t="shared" si="26"/>
        <v>04</v>
      </c>
      <c r="C586" s="7" t="s">
        <v>1901</v>
      </c>
      <c r="D586" s="7" t="s">
        <v>1613</v>
      </c>
      <c r="E586" s="7" t="s">
        <v>1614</v>
      </c>
      <c r="F586" s="7" t="s">
        <v>1139</v>
      </c>
      <c r="G586" s="78">
        <v>0</v>
      </c>
      <c r="H586" s="8" t="e">
        <f>+VLOOKUP(D586,CAT!$A$2:$G$498,4,0)</f>
        <v>#N/A</v>
      </c>
    </row>
    <row r="587" spans="1:8" x14ac:dyDescent="0.3">
      <c r="A587" s="8" t="str">
        <f t="shared" si="25"/>
        <v>32LAPZ 62</v>
      </c>
      <c r="B587" s="19" t="str">
        <f t="shared" si="26"/>
        <v>04</v>
      </c>
      <c r="C587" s="7" t="s">
        <v>1901</v>
      </c>
      <c r="D587" s="7" t="s">
        <v>1615</v>
      </c>
      <c r="E587" s="7" t="s">
        <v>1616</v>
      </c>
      <c r="F587" s="7" t="s">
        <v>1139</v>
      </c>
      <c r="G587" s="78">
        <v>0</v>
      </c>
      <c r="H587" s="8" t="e">
        <f>+VLOOKUP(D587,CAT!$A$2:$G$498,4,0)</f>
        <v>#N/A</v>
      </c>
    </row>
    <row r="588" spans="1:8" x14ac:dyDescent="0.3">
      <c r="A588" s="8" t="str">
        <f t="shared" si="25"/>
        <v>32LAPZ 63</v>
      </c>
      <c r="B588" s="19" t="str">
        <f t="shared" si="26"/>
        <v>04</v>
      </c>
      <c r="C588" s="7" t="s">
        <v>1901</v>
      </c>
      <c r="D588" s="7" t="s">
        <v>1617</v>
      </c>
      <c r="E588" s="7" t="s">
        <v>1618</v>
      </c>
      <c r="F588" s="7" t="s">
        <v>1139</v>
      </c>
      <c r="G588" s="78">
        <v>0</v>
      </c>
      <c r="H588" s="8" t="e">
        <f>+VLOOKUP(D588,CAT!$A$2:$G$498,4,0)</f>
        <v>#N/A</v>
      </c>
    </row>
    <row r="589" spans="1:8" x14ac:dyDescent="0.3">
      <c r="A589" s="8" t="str">
        <f t="shared" si="25"/>
        <v>32LAPZ 64</v>
      </c>
      <c r="B589" s="19" t="str">
        <f t="shared" si="26"/>
        <v>04</v>
      </c>
      <c r="C589" s="7" t="s">
        <v>1901</v>
      </c>
      <c r="D589" s="7" t="s">
        <v>1619</v>
      </c>
      <c r="E589" s="7" t="s">
        <v>1620</v>
      </c>
      <c r="F589" s="7" t="s">
        <v>1139</v>
      </c>
      <c r="G589" s="78">
        <v>0</v>
      </c>
      <c r="H589" s="8" t="e">
        <f>+VLOOKUP(D589,CAT!$A$2:$G$498,4,0)</f>
        <v>#N/A</v>
      </c>
    </row>
    <row r="590" spans="1:8" x14ac:dyDescent="0.3">
      <c r="A590" s="8" t="str">
        <f t="shared" si="25"/>
        <v>32MM 61</v>
      </c>
      <c r="B590" s="19" t="str">
        <f t="shared" si="26"/>
        <v>04</v>
      </c>
      <c r="C590" s="7" t="s">
        <v>1901</v>
      </c>
      <c r="D590" s="7" t="s">
        <v>1633</v>
      </c>
      <c r="E590" s="7" t="s">
        <v>1634</v>
      </c>
      <c r="F590" s="7" t="s">
        <v>1635</v>
      </c>
      <c r="G590" s="78">
        <v>0</v>
      </c>
      <c r="H590" s="8" t="e">
        <f>+VLOOKUP(D590,CAT!$A$2:$G$498,4,0)</f>
        <v>#N/A</v>
      </c>
    </row>
    <row r="591" spans="1:8" x14ac:dyDescent="0.3">
      <c r="A591" s="8" t="str">
        <f t="shared" si="25"/>
        <v>32MP 61</v>
      </c>
      <c r="B591" s="19" t="str">
        <f t="shared" si="26"/>
        <v>04</v>
      </c>
      <c r="C591" s="7" t="s">
        <v>1901</v>
      </c>
      <c r="D591" s="7" t="s">
        <v>1640</v>
      </c>
      <c r="E591" s="7" t="s">
        <v>1641</v>
      </c>
      <c r="F591" s="7" t="s">
        <v>1635</v>
      </c>
      <c r="G591" s="78">
        <v>0</v>
      </c>
      <c r="H591" s="8" t="e">
        <f>+VLOOKUP(D591,CAT!$A$2:$G$498,4,0)</f>
        <v>#N/A</v>
      </c>
    </row>
    <row r="592" spans="1:8" x14ac:dyDescent="0.3">
      <c r="A592" s="8" t="str">
        <f t="shared" si="25"/>
        <v>32PN 61</v>
      </c>
      <c r="B592" s="19" t="str">
        <f t="shared" si="26"/>
        <v>04</v>
      </c>
      <c r="C592" s="7" t="s">
        <v>1901</v>
      </c>
      <c r="D592" s="7" t="s">
        <v>1666</v>
      </c>
      <c r="E592" s="7" t="s">
        <v>1667</v>
      </c>
      <c r="F592" s="7" t="s">
        <v>1139</v>
      </c>
      <c r="G592" s="78">
        <v>0</v>
      </c>
      <c r="H592" s="8" t="e">
        <f>+VLOOKUP(D592,CAT!$A$2:$G$498,4,0)</f>
        <v>#N/A</v>
      </c>
    </row>
    <row r="593" spans="1:8" x14ac:dyDescent="0.3">
      <c r="A593" s="8" t="str">
        <f t="shared" si="25"/>
        <v>32PN 62</v>
      </c>
      <c r="B593" s="19" t="str">
        <f t="shared" si="26"/>
        <v>04</v>
      </c>
      <c r="C593" s="7" t="s">
        <v>1901</v>
      </c>
      <c r="D593" s="7" t="s">
        <v>1668</v>
      </c>
      <c r="E593" s="7" t="s">
        <v>1669</v>
      </c>
      <c r="F593" s="7" t="s">
        <v>1139</v>
      </c>
      <c r="G593" s="78">
        <v>0</v>
      </c>
      <c r="H593" s="8" t="e">
        <f>+VLOOKUP(D593,CAT!$A$2:$G$498,4,0)</f>
        <v>#N/A</v>
      </c>
    </row>
    <row r="594" spans="1:8" x14ac:dyDescent="0.3">
      <c r="A594" s="8" t="str">
        <f t="shared" si="25"/>
        <v>32PN 63</v>
      </c>
      <c r="B594" s="19" t="str">
        <f t="shared" si="26"/>
        <v>04</v>
      </c>
      <c r="C594" s="7" t="s">
        <v>1901</v>
      </c>
      <c r="D594" s="7" t="s">
        <v>1446</v>
      </c>
      <c r="E594" s="7" t="s">
        <v>1447</v>
      </c>
      <c r="F594" s="7" t="s">
        <v>1139</v>
      </c>
      <c r="G594" s="78">
        <v>0</v>
      </c>
      <c r="H594" s="8" t="e">
        <f>+VLOOKUP(D594,CAT!$A$2:$G$498,4,0)</f>
        <v>#N/A</v>
      </c>
    </row>
    <row r="595" spans="1:8" x14ac:dyDescent="0.3">
      <c r="A595" s="8" t="str">
        <f t="shared" si="25"/>
        <v>32RA 61</v>
      </c>
      <c r="B595" s="19" t="str">
        <f t="shared" si="26"/>
        <v>04</v>
      </c>
      <c r="C595" s="7" t="s">
        <v>1901</v>
      </c>
      <c r="D595" s="7" t="s">
        <v>1706</v>
      </c>
      <c r="E595" s="7" t="s">
        <v>1707</v>
      </c>
      <c r="F595" s="7" t="s">
        <v>1182</v>
      </c>
      <c r="G595" s="78">
        <v>0</v>
      </c>
      <c r="H595" s="8" t="e">
        <f>+VLOOKUP(D595,CAT!$A$2:$G$498,4,0)</f>
        <v>#N/A</v>
      </c>
    </row>
    <row r="596" spans="1:8" x14ac:dyDescent="0.3">
      <c r="A596" s="8" t="str">
        <f t="shared" si="25"/>
        <v>35BU 61</v>
      </c>
      <c r="B596" s="19" t="str">
        <f t="shared" si="26"/>
        <v>04</v>
      </c>
      <c r="C596" s="7" t="s">
        <v>1902</v>
      </c>
      <c r="D596" s="7" t="s">
        <v>1533</v>
      </c>
      <c r="E596" s="7" t="s">
        <v>1534</v>
      </c>
      <c r="F596" s="7" t="s">
        <v>1139</v>
      </c>
      <c r="G596" s="78">
        <v>0</v>
      </c>
      <c r="H596" s="8" t="e">
        <f>+VLOOKUP(D596,CAT!$A$2:$G$498,4,0)</f>
        <v>#N/A</v>
      </c>
    </row>
    <row r="597" spans="1:8" x14ac:dyDescent="0.3">
      <c r="A597" s="8" t="str">
        <f t="shared" si="25"/>
        <v>35CH 61</v>
      </c>
      <c r="B597" s="19" t="str">
        <f t="shared" si="26"/>
        <v>04</v>
      </c>
      <c r="C597" s="7" t="s">
        <v>1902</v>
      </c>
      <c r="D597" s="7" t="s">
        <v>1539</v>
      </c>
      <c r="E597" s="7" t="s">
        <v>1540</v>
      </c>
      <c r="F597" s="7" t="s">
        <v>1139</v>
      </c>
      <c r="G597" s="78">
        <v>0</v>
      </c>
      <c r="H597" s="8" t="e">
        <f>+VLOOKUP(D597,CAT!$A$2:$G$498,4,0)</f>
        <v>#N/A</v>
      </c>
    </row>
    <row r="598" spans="1:8" x14ac:dyDescent="0.3">
      <c r="A598" s="8" t="str">
        <f t="shared" si="25"/>
        <v>35LABU 63</v>
      </c>
      <c r="B598" s="19" t="str">
        <f t="shared" si="26"/>
        <v>04</v>
      </c>
      <c r="C598" s="7" t="s">
        <v>1902</v>
      </c>
      <c r="D598" s="7" t="s">
        <v>1607</v>
      </c>
      <c r="E598" s="7" t="s">
        <v>1608</v>
      </c>
      <c r="F598" s="7" t="s">
        <v>1139</v>
      </c>
      <c r="G598" s="78">
        <v>0</v>
      </c>
      <c r="H598" s="8" t="e">
        <f>+VLOOKUP(D598,CAT!$A$2:$G$498,4,0)</f>
        <v>#N/A</v>
      </c>
    </row>
    <row r="599" spans="1:8" x14ac:dyDescent="0.3">
      <c r="A599" s="8" t="str">
        <f t="shared" si="25"/>
        <v>35LAPZ 61</v>
      </c>
      <c r="B599" s="19" t="str">
        <f t="shared" si="26"/>
        <v>04</v>
      </c>
      <c r="C599" s="7" t="s">
        <v>1902</v>
      </c>
      <c r="D599" s="7" t="s">
        <v>1613</v>
      </c>
      <c r="E599" s="7" t="s">
        <v>1614</v>
      </c>
      <c r="F599" s="7" t="s">
        <v>1139</v>
      </c>
      <c r="G599" s="78">
        <v>0</v>
      </c>
      <c r="H599" s="8" t="e">
        <f>+VLOOKUP(D599,CAT!$A$2:$G$498,4,0)</f>
        <v>#N/A</v>
      </c>
    </row>
    <row r="600" spans="1:8" x14ac:dyDescent="0.3">
      <c r="A600" s="8" t="str">
        <f t="shared" si="25"/>
        <v>35LAPZ 62</v>
      </c>
      <c r="B600" s="19" t="str">
        <f t="shared" si="26"/>
        <v>04</v>
      </c>
      <c r="C600" s="7" t="s">
        <v>1902</v>
      </c>
      <c r="D600" s="7" t="s">
        <v>1615</v>
      </c>
      <c r="E600" s="7" t="s">
        <v>1616</v>
      </c>
      <c r="F600" s="7" t="s">
        <v>1139</v>
      </c>
      <c r="G600" s="78">
        <v>0</v>
      </c>
      <c r="H600" s="8" t="e">
        <f>+VLOOKUP(D600,CAT!$A$2:$G$498,4,0)</f>
        <v>#N/A</v>
      </c>
    </row>
    <row r="601" spans="1:8" x14ac:dyDescent="0.3">
      <c r="A601" s="8" t="str">
        <f t="shared" si="25"/>
        <v>35LAPZ 63</v>
      </c>
      <c r="B601" s="19" t="str">
        <f t="shared" si="26"/>
        <v>04</v>
      </c>
      <c r="C601" s="7" t="s">
        <v>1902</v>
      </c>
      <c r="D601" s="7" t="s">
        <v>1617</v>
      </c>
      <c r="E601" s="7" t="s">
        <v>1618</v>
      </c>
      <c r="F601" s="7" t="s">
        <v>1139</v>
      </c>
      <c r="G601" s="78">
        <v>0</v>
      </c>
      <c r="H601" s="8" t="e">
        <f>+VLOOKUP(D601,CAT!$A$2:$G$498,4,0)</f>
        <v>#N/A</v>
      </c>
    </row>
    <row r="602" spans="1:8" x14ac:dyDescent="0.3">
      <c r="A602" s="8" t="str">
        <f t="shared" si="25"/>
        <v>35MXPZ 61</v>
      </c>
      <c r="B602" s="19" t="str">
        <f t="shared" si="26"/>
        <v>04</v>
      </c>
      <c r="C602" s="7" t="s">
        <v>1902</v>
      </c>
      <c r="D602" s="7" t="s">
        <v>1654</v>
      </c>
      <c r="E602" s="7" t="s">
        <v>1655</v>
      </c>
      <c r="F602" s="7" t="s">
        <v>1139</v>
      </c>
      <c r="G602" s="78">
        <v>0</v>
      </c>
      <c r="H602" s="8" t="e">
        <f>+VLOOKUP(D602,CAT!$A$2:$G$498,4,0)</f>
        <v>#N/A</v>
      </c>
    </row>
    <row r="603" spans="1:8" x14ac:dyDescent="0.3">
      <c r="A603" s="8" t="str">
        <f t="shared" si="25"/>
        <v>35PN 61</v>
      </c>
      <c r="B603" s="19" t="str">
        <f t="shared" si="26"/>
        <v>04</v>
      </c>
      <c r="C603" s="7" t="s">
        <v>1902</v>
      </c>
      <c r="D603" s="7" t="s">
        <v>1666</v>
      </c>
      <c r="E603" s="7" t="s">
        <v>1667</v>
      </c>
      <c r="F603" s="7" t="s">
        <v>1139</v>
      </c>
      <c r="G603" s="78">
        <v>0</v>
      </c>
      <c r="H603" s="8" t="e">
        <f>+VLOOKUP(D603,CAT!$A$2:$G$498,4,0)</f>
        <v>#N/A</v>
      </c>
    </row>
    <row r="604" spans="1:8" x14ac:dyDescent="0.3">
      <c r="A604" s="8" t="str">
        <f t="shared" si="25"/>
        <v>35PN 63</v>
      </c>
      <c r="B604" s="19" t="str">
        <f t="shared" si="26"/>
        <v>04</v>
      </c>
      <c r="C604" s="7" t="s">
        <v>1902</v>
      </c>
      <c r="D604" s="7" t="s">
        <v>1446</v>
      </c>
      <c r="E604" s="7" t="s">
        <v>1447</v>
      </c>
      <c r="F604" s="7" t="s">
        <v>1139</v>
      </c>
      <c r="G604" s="78">
        <v>0</v>
      </c>
      <c r="H604" s="8" t="e">
        <f>+VLOOKUP(D604,CAT!$A$2:$G$498,4,0)</f>
        <v>#N/A</v>
      </c>
    </row>
    <row r="605" spans="1:8" x14ac:dyDescent="0.3">
      <c r="A605" s="8" t="str">
        <f t="shared" si="25"/>
        <v>35PP 66</v>
      </c>
      <c r="B605" s="19" t="str">
        <f t="shared" si="26"/>
        <v>04</v>
      </c>
      <c r="C605" s="7" t="s">
        <v>1902</v>
      </c>
      <c r="D605" s="7" t="s">
        <v>1672</v>
      </c>
      <c r="E605" s="7" t="s">
        <v>1673</v>
      </c>
      <c r="F605" s="7" t="s">
        <v>1139</v>
      </c>
      <c r="G605" s="78">
        <v>0</v>
      </c>
      <c r="H605" s="8" t="e">
        <f>+VLOOKUP(D605,CAT!$A$2:$G$498,4,0)</f>
        <v>#N/A</v>
      </c>
    </row>
    <row r="606" spans="1:8" x14ac:dyDescent="0.3">
      <c r="A606" s="8" t="str">
        <f t="shared" si="25"/>
        <v>35RA 61</v>
      </c>
      <c r="B606" s="19" t="str">
        <f t="shared" si="26"/>
        <v>04</v>
      </c>
      <c r="C606" s="7" t="s">
        <v>1902</v>
      </c>
      <c r="D606" s="7" t="s">
        <v>1706</v>
      </c>
      <c r="E606" s="7" t="s">
        <v>1707</v>
      </c>
      <c r="F606" s="7" t="s">
        <v>1182</v>
      </c>
      <c r="G606" s="78">
        <v>0</v>
      </c>
      <c r="H606" s="8" t="e">
        <f>+VLOOKUP(D606,CAT!$A$2:$G$498,4,0)</f>
        <v>#N/A</v>
      </c>
    </row>
    <row r="607" spans="1:8" x14ac:dyDescent="0.3">
      <c r="A607" s="8" t="str">
        <f t="shared" si="25"/>
        <v>36BU 61</v>
      </c>
      <c r="B607" s="19" t="str">
        <f t="shared" si="26"/>
        <v>04</v>
      </c>
      <c r="C607" s="7" t="s">
        <v>1903</v>
      </c>
      <c r="D607" s="7" t="s">
        <v>1533</v>
      </c>
      <c r="E607" s="7" t="s">
        <v>1534</v>
      </c>
      <c r="F607" s="7" t="s">
        <v>1139</v>
      </c>
      <c r="G607" s="78">
        <v>0</v>
      </c>
      <c r="H607" s="8" t="e">
        <f>+VLOOKUP(D607,CAT!$A$2:$G$498,4,0)</f>
        <v>#N/A</v>
      </c>
    </row>
    <row r="608" spans="1:8" x14ac:dyDescent="0.3">
      <c r="A608" s="8" t="str">
        <f t="shared" si="25"/>
        <v>36CH 61</v>
      </c>
      <c r="B608" s="19" t="str">
        <f t="shared" si="26"/>
        <v>04</v>
      </c>
      <c r="C608" s="7" t="s">
        <v>1903</v>
      </c>
      <c r="D608" s="7" t="s">
        <v>1539</v>
      </c>
      <c r="E608" s="7" t="s">
        <v>1540</v>
      </c>
      <c r="F608" s="7" t="s">
        <v>1139</v>
      </c>
      <c r="G608" s="78">
        <v>0</v>
      </c>
      <c r="H608" s="8" t="e">
        <f>+VLOOKUP(D608,CAT!$A$2:$G$498,4,0)</f>
        <v>#N/A</v>
      </c>
    </row>
    <row r="609" spans="1:8" x14ac:dyDescent="0.3">
      <c r="A609" s="8" t="str">
        <f t="shared" si="25"/>
        <v>36CZ 61</v>
      </c>
      <c r="B609" s="19" t="str">
        <f t="shared" si="26"/>
        <v>04</v>
      </c>
      <c r="C609" s="7" t="s">
        <v>1903</v>
      </c>
      <c r="D609" s="7" t="s">
        <v>1550</v>
      </c>
      <c r="E609" s="7" t="s">
        <v>1551</v>
      </c>
      <c r="F609" s="7" t="s">
        <v>1139</v>
      </c>
      <c r="G609" s="78">
        <v>0</v>
      </c>
      <c r="H609" s="8" t="e">
        <f>+VLOOKUP(D609,CAT!$A$2:$G$498,4,0)</f>
        <v>#N/A</v>
      </c>
    </row>
    <row r="610" spans="1:8" x14ac:dyDescent="0.3">
      <c r="A610" s="8" t="str">
        <f t="shared" si="25"/>
        <v>36CZ 62</v>
      </c>
      <c r="B610" s="19" t="str">
        <f t="shared" si="26"/>
        <v>04</v>
      </c>
      <c r="C610" s="7" t="s">
        <v>1903</v>
      </c>
      <c r="D610" s="7" t="s">
        <v>1552</v>
      </c>
      <c r="E610" s="7" t="s">
        <v>1553</v>
      </c>
      <c r="F610" s="7" t="s">
        <v>1139</v>
      </c>
      <c r="G610" s="78">
        <v>0</v>
      </c>
      <c r="H610" s="8" t="e">
        <f>+VLOOKUP(D610,CAT!$A$2:$G$498,4,0)</f>
        <v>#N/A</v>
      </c>
    </row>
    <row r="611" spans="1:8" x14ac:dyDescent="0.3">
      <c r="A611" s="8" t="str">
        <f t="shared" si="25"/>
        <v>36LAPZ 61</v>
      </c>
      <c r="B611" s="19" t="str">
        <f t="shared" si="26"/>
        <v>04</v>
      </c>
      <c r="C611" s="7" t="s">
        <v>1903</v>
      </c>
      <c r="D611" s="7" t="s">
        <v>1613</v>
      </c>
      <c r="E611" s="7" t="s">
        <v>1614</v>
      </c>
      <c r="F611" s="7" t="s">
        <v>1139</v>
      </c>
      <c r="G611" s="78">
        <v>0</v>
      </c>
      <c r="H611" s="8" t="e">
        <f>+VLOOKUP(D611,CAT!$A$2:$G$498,4,0)</f>
        <v>#N/A</v>
      </c>
    </row>
    <row r="612" spans="1:8" x14ac:dyDescent="0.3">
      <c r="A612" s="8" t="str">
        <f t="shared" si="25"/>
        <v>36LAPZ 62</v>
      </c>
      <c r="B612" s="19" t="str">
        <f t="shared" si="26"/>
        <v>04</v>
      </c>
      <c r="C612" s="7" t="s">
        <v>1903</v>
      </c>
      <c r="D612" s="7" t="s">
        <v>1615</v>
      </c>
      <c r="E612" s="7" t="s">
        <v>1616</v>
      </c>
      <c r="F612" s="7" t="s">
        <v>1139</v>
      </c>
      <c r="G612" s="78">
        <v>0</v>
      </c>
      <c r="H612" s="8" t="e">
        <f>+VLOOKUP(D612,CAT!$A$2:$G$498,4,0)</f>
        <v>#N/A</v>
      </c>
    </row>
    <row r="613" spans="1:8" x14ac:dyDescent="0.3">
      <c r="A613" s="8" t="str">
        <f t="shared" si="25"/>
        <v>36PN 61</v>
      </c>
      <c r="B613" s="19" t="str">
        <f t="shared" si="26"/>
        <v>04</v>
      </c>
      <c r="C613" s="7" t="s">
        <v>1903</v>
      </c>
      <c r="D613" s="7" t="s">
        <v>1666</v>
      </c>
      <c r="E613" s="7" t="s">
        <v>1667</v>
      </c>
      <c r="F613" s="7" t="s">
        <v>1139</v>
      </c>
      <c r="G613" s="78">
        <v>0</v>
      </c>
      <c r="H613" s="8" t="e">
        <f>+VLOOKUP(D613,CAT!$A$2:$G$498,4,0)</f>
        <v>#N/A</v>
      </c>
    </row>
    <row r="614" spans="1:8" x14ac:dyDescent="0.3">
      <c r="A614" s="8" t="str">
        <f t="shared" si="25"/>
        <v>36PN 63</v>
      </c>
      <c r="B614" s="19" t="str">
        <f t="shared" si="26"/>
        <v>04</v>
      </c>
      <c r="C614" s="7" t="s">
        <v>1903</v>
      </c>
      <c r="D614" s="7" t="s">
        <v>1446</v>
      </c>
      <c r="E614" s="7" t="s">
        <v>1447</v>
      </c>
      <c r="F614" s="7" t="s">
        <v>1139</v>
      </c>
      <c r="G614" s="78">
        <v>0</v>
      </c>
      <c r="H614" s="8" t="e">
        <f>+VLOOKUP(D614,CAT!$A$2:$G$498,4,0)</f>
        <v>#N/A</v>
      </c>
    </row>
    <row r="615" spans="1:8" x14ac:dyDescent="0.3">
      <c r="A615" s="8" t="str">
        <f t="shared" si="25"/>
        <v>36PP 66</v>
      </c>
      <c r="B615" s="19" t="str">
        <f t="shared" si="26"/>
        <v>04</v>
      </c>
      <c r="C615" s="7" t="s">
        <v>1903</v>
      </c>
      <c r="D615" s="7" t="s">
        <v>1672</v>
      </c>
      <c r="E615" s="7" t="s">
        <v>1673</v>
      </c>
      <c r="F615" s="7" t="s">
        <v>1139</v>
      </c>
      <c r="G615" s="78">
        <v>0</v>
      </c>
      <c r="H615" s="8" t="e">
        <f>+VLOOKUP(D615,CAT!$A$2:$G$498,4,0)</f>
        <v>#N/A</v>
      </c>
    </row>
    <row r="616" spans="1:8" x14ac:dyDescent="0.3">
      <c r="A616" s="8" t="str">
        <f t="shared" si="25"/>
        <v>37BU 61</v>
      </c>
      <c r="B616" s="19" t="str">
        <f t="shared" si="26"/>
        <v>04</v>
      </c>
      <c r="C616" s="7" t="s">
        <v>1904</v>
      </c>
      <c r="D616" s="7" t="s">
        <v>1533</v>
      </c>
      <c r="E616" s="7" t="s">
        <v>1534</v>
      </c>
      <c r="F616" s="7" t="s">
        <v>1139</v>
      </c>
      <c r="G616" s="78">
        <v>0</v>
      </c>
      <c r="H616" s="8" t="e">
        <f>+VLOOKUP(D616,CAT!$A$2:$G$498,4,0)</f>
        <v>#N/A</v>
      </c>
    </row>
    <row r="617" spans="1:8" x14ac:dyDescent="0.3">
      <c r="A617" s="8" t="str">
        <f t="shared" si="25"/>
        <v>37LAPZ 61</v>
      </c>
      <c r="B617" s="19" t="str">
        <f t="shared" si="26"/>
        <v>04</v>
      </c>
      <c r="C617" s="7" t="s">
        <v>1904</v>
      </c>
      <c r="D617" s="7" t="s">
        <v>1613</v>
      </c>
      <c r="E617" s="7" t="s">
        <v>1614</v>
      </c>
      <c r="F617" s="7" t="s">
        <v>1139</v>
      </c>
      <c r="G617" s="78">
        <v>0</v>
      </c>
      <c r="H617" s="8" t="e">
        <f>+VLOOKUP(D617,CAT!$A$2:$G$498,4,0)</f>
        <v>#N/A</v>
      </c>
    </row>
    <row r="618" spans="1:8" x14ac:dyDescent="0.3">
      <c r="A618" s="8" t="str">
        <f t="shared" si="25"/>
        <v>37LAPZ 62</v>
      </c>
      <c r="B618" s="19" t="str">
        <f t="shared" si="26"/>
        <v>04</v>
      </c>
      <c r="C618" s="7" t="s">
        <v>1904</v>
      </c>
      <c r="D618" s="7" t="s">
        <v>1615</v>
      </c>
      <c r="E618" s="7" t="s">
        <v>1616</v>
      </c>
      <c r="F618" s="7" t="s">
        <v>1139</v>
      </c>
      <c r="G618" s="78">
        <v>0</v>
      </c>
      <c r="H618" s="8" t="e">
        <f>+VLOOKUP(D618,CAT!$A$2:$G$498,4,0)</f>
        <v>#N/A</v>
      </c>
    </row>
    <row r="619" spans="1:8" x14ac:dyDescent="0.3">
      <c r="A619" s="8" t="str">
        <f t="shared" si="25"/>
        <v>40000209</v>
      </c>
      <c r="B619" s="19" t="str">
        <f t="shared" si="26"/>
        <v>04</v>
      </c>
      <c r="C619" s="7" t="s">
        <v>1905</v>
      </c>
      <c r="D619" s="7" t="s">
        <v>256</v>
      </c>
      <c r="E619" s="7" t="s">
        <v>255</v>
      </c>
      <c r="F619" s="7" t="s">
        <v>1180</v>
      </c>
      <c r="G619" s="78">
        <v>10500</v>
      </c>
      <c r="H619" s="8" t="str">
        <f>+VLOOKUP(D619,CAT!$A$2:$G$498,4,0)</f>
        <v>Pollo</v>
      </c>
    </row>
    <row r="620" spans="1:8" x14ac:dyDescent="0.3">
      <c r="A620" s="8" t="str">
        <f t="shared" si="25"/>
        <v>40000511</v>
      </c>
      <c r="B620" s="19" t="str">
        <f t="shared" si="26"/>
        <v>04</v>
      </c>
      <c r="C620" s="7" t="s">
        <v>1905</v>
      </c>
      <c r="D620" s="7" t="s">
        <v>1314</v>
      </c>
      <c r="E620" s="7" t="s">
        <v>1335</v>
      </c>
      <c r="F620" s="7" t="s">
        <v>1122</v>
      </c>
      <c r="G620" s="78">
        <v>20</v>
      </c>
      <c r="H620" s="8" t="e">
        <f>+VLOOKUP(D620,CAT!$A$2:$G$498,4,0)</f>
        <v>#N/A</v>
      </c>
    </row>
    <row r="621" spans="1:8" x14ac:dyDescent="0.3">
      <c r="A621" s="8" t="str">
        <f t="shared" si="25"/>
        <v>40PAFP 52</v>
      </c>
      <c r="B621" s="19" t="str">
        <f t="shared" si="26"/>
        <v>04</v>
      </c>
      <c r="C621" s="7" t="s">
        <v>1905</v>
      </c>
      <c r="D621" s="7" t="s">
        <v>1168</v>
      </c>
      <c r="E621" s="7" t="s">
        <v>1152</v>
      </c>
      <c r="F621" s="7" t="s">
        <v>1139</v>
      </c>
      <c r="G621" s="78">
        <v>52</v>
      </c>
      <c r="H621" s="8" t="e">
        <f>+VLOOKUP(D621,CAT!$A$2:$G$498,4,0)</f>
        <v>#N/A</v>
      </c>
    </row>
    <row r="622" spans="1:8" x14ac:dyDescent="0.3">
      <c r="A622" s="8" t="str">
        <f t="shared" ref="A622:A685" si="27">+C622&amp;D622</f>
        <v>41BU 31</v>
      </c>
      <c r="B622" s="19" t="str">
        <f t="shared" ref="B622:B685" si="28">+IF(C622="05","01",IF(C622="02","02",IF(C622="57","03","04")))</f>
        <v>04</v>
      </c>
      <c r="C622" s="7" t="s">
        <v>1906</v>
      </c>
      <c r="D622" s="7" t="s">
        <v>1531</v>
      </c>
      <c r="E622" s="7" t="s">
        <v>1532</v>
      </c>
      <c r="F622" s="7" t="s">
        <v>1139</v>
      </c>
      <c r="G622" s="78">
        <v>0</v>
      </c>
      <c r="H622" s="8" t="e">
        <f>+VLOOKUP(D622,CAT!$A$2:$G$498,4,0)</f>
        <v>#N/A</v>
      </c>
    </row>
    <row r="623" spans="1:8" x14ac:dyDescent="0.3">
      <c r="A623" s="8" t="str">
        <f t="shared" si="27"/>
        <v>41CZ 21</v>
      </c>
      <c r="B623" s="19" t="str">
        <f t="shared" si="28"/>
        <v>04</v>
      </c>
      <c r="C623" s="7" t="s">
        <v>1906</v>
      </c>
      <c r="D623" s="7" t="s">
        <v>1544</v>
      </c>
      <c r="E623" s="7" t="s">
        <v>1545</v>
      </c>
      <c r="F623" s="7" t="s">
        <v>1139</v>
      </c>
      <c r="G623" s="78">
        <v>0</v>
      </c>
      <c r="H623" s="8" t="e">
        <f>+VLOOKUP(D623,CAT!$A$2:$G$498,4,0)</f>
        <v>#N/A</v>
      </c>
    </row>
    <row r="624" spans="1:8" x14ac:dyDescent="0.3">
      <c r="A624" s="8" t="str">
        <f t="shared" si="27"/>
        <v>41CZ 22</v>
      </c>
      <c r="B624" s="19" t="str">
        <f t="shared" si="28"/>
        <v>04</v>
      </c>
      <c r="C624" s="7" t="s">
        <v>1906</v>
      </c>
      <c r="D624" s="7" t="s">
        <v>1546</v>
      </c>
      <c r="E624" s="7" t="s">
        <v>1547</v>
      </c>
      <c r="F624" s="7" t="s">
        <v>1139</v>
      </c>
      <c r="G624" s="78">
        <v>0</v>
      </c>
      <c r="H624" s="8" t="e">
        <f>+VLOOKUP(D624,CAT!$A$2:$G$498,4,0)</f>
        <v>#N/A</v>
      </c>
    </row>
    <row r="625" spans="1:8" x14ac:dyDescent="0.3">
      <c r="A625" s="8" t="str">
        <f t="shared" si="27"/>
        <v>41CZ 23</v>
      </c>
      <c r="B625" s="19" t="str">
        <f t="shared" si="28"/>
        <v>04</v>
      </c>
      <c r="C625" s="7" t="s">
        <v>1906</v>
      </c>
      <c r="D625" s="7" t="s">
        <v>1548</v>
      </c>
      <c r="E625" s="7" t="s">
        <v>1549</v>
      </c>
      <c r="F625" s="7" t="s">
        <v>1139</v>
      </c>
      <c r="G625" s="78">
        <v>0</v>
      </c>
      <c r="H625" s="8" t="e">
        <f>+VLOOKUP(D625,CAT!$A$2:$G$498,4,0)</f>
        <v>#N/A</v>
      </c>
    </row>
    <row r="626" spans="1:8" x14ac:dyDescent="0.3">
      <c r="A626" s="8" t="str">
        <f t="shared" si="27"/>
        <v>41CZ 61</v>
      </c>
      <c r="B626" s="19" t="str">
        <f t="shared" si="28"/>
        <v>04</v>
      </c>
      <c r="C626" s="7" t="s">
        <v>1906</v>
      </c>
      <c r="D626" s="7" t="s">
        <v>1550</v>
      </c>
      <c r="E626" s="7" t="s">
        <v>1551</v>
      </c>
      <c r="F626" s="7" t="s">
        <v>1139</v>
      </c>
      <c r="G626" s="78">
        <v>0</v>
      </c>
      <c r="H626" s="8" t="e">
        <f>+VLOOKUP(D626,CAT!$A$2:$G$498,4,0)</f>
        <v>#N/A</v>
      </c>
    </row>
    <row r="627" spans="1:8" x14ac:dyDescent="0.3">
      <c r="A627" s="8" t="str">
        <f t="shared" si="27"/>
        <v>41CZ 62</v>
      </c>
      <c r="B627" s="19" t="str">
        <f t="shared" si="28"/>
        <v>04</v>
      </c>
      <c r="C627" s="7" t="s">
        <v>1906</v>
      </c>
      <c r="D627" s="7" t="s">
        <v>1552</v>
      </c>
      <c r="E627" s="7" t="s">
        <v>1553</v>
      </c>
      <c r="F627" s="7" t="s">
        <v>1139</v>
      </c>
      <c r="G627" s="78">
        <v>0</v>
      </c>
      <c r="H627" s="8" t="e">
        <f>+VLOOKUP(D627,CAT!$A$2:$G$498,4,0)</f>
        <v>#N/A</v>
      </c>
    </row>
    <row r="628" spans="1:8" x14ac:dyDescent="0.3">
      <c r="A628" s="8" t="str">
        <f t="shared" si="27"/>
        <v>41EM 61</v>
      </c>
      <c r="B628" s="19" t="str">
        <f t="shared" si="28"/>
        <v>04</v>
      </c>
      <c r="C628" s="7" t="s">
        <v>1906</v>
      </c>
      <c r="D628" s="7" t="s">
        <v>1584</v>
      </c>
      <c r="E628" s="7" t="s">
        <v>1585</v>
      </c>
      <c r="F628" s="7" t="s">
        <v>1139</v>
      </c>
      <c r="G628" s="78">
        <v>0</v>
      </c>
      <c r="H628" s="8" t="e">
        <f>+VLOOKUP(D628,CAT!$A$2:$G$498,4,0)</f>
        <v>#N/A</v>
      </c>
    </row>
    <row r="629" spans="1:8" x14ac:dyDescent="0.3">
      <c r="A629" s="8" t="str">
        <f t="shared" si="27"/>
        <v>41LAPZ 61</v>
      </c>
      <c r="B629" s="19" t="str">
        <f t="shared" si="28"/>
        <v>04</v>
      </c>
      <c r="C629" s="7" t="s">
        <v>1906</v>
      </c>
      <c r="D629" s="7" t="s">
        <v>1613</v>
      </c>
      <c r="E629" s="7" t="s">
        <v>1614</v>
      </c>
      <c r="F629" s="7" t="s">
        <v>1139</v>
      </c>
      <c r="G629" s="78">
        <v>0</v>
      </c>
      <c r="H629" s="8" t="e">
        <f>+VLOOKUP(D629,CAT!$A$2:$G$498,4,0)</f>
        <v>#N/A</v>
      </c>
    </row>
    <row r="630" spans="1:8" x14ac:dyDescent="0.3">
      <c r="A630" s="8" t="str">
        <f t="shared" si="27"/>
        <v>41LAPZ 62</v>
      </c>
      <c r="B630" s="19" t="str">
        <f t="shared" si="28"/>
        <v>04</v>
      </c>
      <c r="C630" s="7" t="s">
        <v>1906</v>
      </c>
      <c r="D630" s="7" t="s">
        <v>1615</v>
      </c>
      <c r="E630" s="7" t="s">
        <v>1616</v>
      </c>
      <c r="F630" s="7" t="s">
        <v>1139</v>
      </c>
      <c r="G630" s="78">
        <v>0</v>
      </c>
      <c r="H630" s="8" t="e">
        <f>+VLOOKUP(D630,CAT!$A$2:$G$498,4,0)</f>
        <v>#N/A</v>
      </c>
    </row>
    <row r="631" spans="1:8" x14ac:dyDescent="0.3">
      <c r="A631" s="8" t="str">
        <f t="shared" si="27"/>
        <v>41PA 33</v>
      </c>
      <c r="B631" s="19" t="str">
        <f t="shared" si="28"/>
        <v>04</v>
      </c>
      <c r="C631" s="7" t="s">
        <v>1906</v>
      </c>
      <c r="D631" s="7" t="s">
        <v>1662</v>
      </c>
      <c r="E631" s="7" t="s">
        <v>1663</v>
      </c>
      <c r="F631" s="7" t="s">
        <v>1139</v>
      </c>
      <c r="G631" s="78">
        <v>0</v>
      </c>
      <c r="H631" s="8" t="e">
        <f>+VLOOKUP(D631,CAT!$A$2:$G$498,4,0)</f>
        <v>#N/A</v>
      </c>
    </row>
    <row r="632" spans="1:8" x14ac:dyDescent="0.3">
      <c r="A632" s="8" t="str">
        <f t="shared" si="27"/>
        <v>41PN 61</v>
      </c>
      <c r="B632" s="19" t="str">
        <f t="shared" si="28"/>
        <v>04</v>
      </c>
      <c r="C632" s="7" t="s">
        <v>1906</v>
      </c>
      <c r="D632" s="7" t="s">
        <v>1666</v>
      </c>
      <c r="E632" s="7" t="s">
        <v>1667</v>
      </c>
      <c r="F632" s="7" t="s">
        <v>1139</v>
      </c>
      <c r="G632" s="78">
        <v>0</v>
      </c>
      <c r="H632" s="8" t="e">
        <f>+VLOOKUP(D632,CAT!$A$2:$G$498,4,0)</f>
        <v>#N/A</v>
      </c>
    </row>
    <row r="633" spans="1:8" x14ac:dyDescent="0.3">
      <c r="A633" s="8" t="str">
        <f t="shared" si="27"/>
        <v>41PN 63</v>
      </c>
      <c r="B633" s="19" t="str">
        <f t="shared" si="28"/>
        <v>04</v>
      </c>
      <c r="C633" s="7" t="s">
        <v>1906</v>
      </c>
      <c r="D633" s="7" t="s">
        <v>1446</v>
      </c>
      <c r="E633" s="7" t="s">
        <v>1447</v>
      </c>
      <c r="F633" s="7" t="s">
        <v>1139</v>
      </c>
      <c r="G633" s="78">
        <v>0</v>
      </c>
      <c r="H633" s="8" t="e">
        <f>+VLOOKUP(D633,CAT!$A$2:$G$498,4,0)</f>
        <v>#N/A</v>
      </c>
    </row>
    <row r="634" spans="1:8" x14ac:dyDescent="0.3">
      <c r="A634" s="8" t="str">
        <f t="shared" si="27"/>
        <v>41PZ 31</v>
      </c>
      <c r="B634" s="19" t="str">
        <f t="shared" si="28"/>
        <v>04</v>
      </c>
      <c r="C634" s="7" t="s">
        <v>1906</v>
      </c>
      <c r="D634" s="7" t="s">
        <v>1688</v>
      </c>
      <c r="E634" s="7" t="s">
        <v>1689</v>
      </c>
      <c r="F634" s="7" t="s">
        <v>1139</v>
      </c>
      <c r="G634" s="78">
        <v>0</v>
      </c>
      <c r="H634" s="8" t="e">
        <f>+VLOOKUP(D634,CAT!$A$2:$G$498,4,0)</f>
        <v>#N/A</v>
      </c>
    </row>
    <row r="635" spans="1:8" x14ac:dyDescent="0.3">
      <c r="A635" s="8" t="str">
        <f t="shared" si="27"/>
        <v>42LAPZ 61</v>
      </c>
      <c r="B635" s="19" t="str">
        <f t="shared" si="28"/>
        <v>04</v>
      </c>
      <c r="C635" s="7" t="s">
        <v>1907</v>
      </c>
      <c r="D635" s="7" t="s">
        <v>1613</v>
      </c>
      <c r="E635" s="7" t="s">
        <v>1614</v>
      </c>
      <c r="F635" s="7" t="s">
        <v>1139</v>
      </c>
      <c r="G635" s="78">
        <v>0</v>
      </c>
      <c r="H635" s="8" t="e">
        <f>+VLOOKUP(D635,CAT!$A$2:$G$498,4,0)</f>
        <v>#N/A</v>
      </c>
    </row>
    <row r="636" spans="1:8" x14ac:dyDescent="0.3">
      <c r="A636" s="8" t="str">
        <f t="shared" si="27"/>
        <v>42PP 65</v>
      </c>
      <c r="B636" s="19" t="str">
        <f t="shared" si="28"/>
        <v>04</v>
      </c>
      <c r="C636" s="7" t="s">
        <v>1907</v>
      </c>
      <c r="D636" s="7" t="s">
        <v>1670</v>
      </c>
      <c r="E636" s="7" t="s">
        <v>1671</v>
      </c>
      <c r="F636" s="7" t="s">
        <v>1139</v>
      </c>
      <c r="G636" s="78">
        <v>0</v>
      </c>
      <c r="H636" s="8" t="e">
        <f>+VLOOKUP(D636,CAT!$A$2:$G$498,4,0)</f>
        <v>#N/A</v>
      </c>
    </row>
    <row r="637" spans="1:8" x14ac:dyDescent="0.3">
      <c r="A637" s="8" t="str">
        <f t="shared" si="27"/>
        <v>42PP 66</v>
      </c>
      <c r="B637" s="19" t="str">
        <f t="shared" si="28"/>
        <v>04</v>
      </c>
      <c r="C637" s="7" t="s">
        <v>1907</v>
      </c>
      <c r="D637" s="7" t="s">
        <v>1672</v>
      </c>
      <c r="E637" s="7" t="s">
        <v>1673</v>
      </c>
      <c r="F637" s="7" t="s">
        <v>1139</v>
      </c>
      <c r="G637" s="78">
        <v>0</v>
      </c>
      <c r="H637" s="8" t="e">
        <f>+VLOOKUP(D637,CAT!$A$2:$G$498,4,0)</f>
        <v>#N/A</v>
      </c>
    </row>
    <row r="638" spans="1:8" x14ac:dyDescent="0.3">
      <c r="A638" s="8" t="str">
        <f t="shared" si="27"/>
        <v>47BU 31</v>
      </c>
      <c r="B638" s="19" t="str">
        <f t="shared" si="28"/>
        <v>04</v>
      </c>
      <c r="C638" s="7" t="s">
        <v>1908</v>
      </c>
      <c r="D638" s="7" t="s">
        <v>1531</v>
      </c>
      <c r="E638" s="7" t="s">
        <v>1532</v>
      </c>
      <c r="F638" s="7" t="s">
        <v>1139</v>
      </c>
      <c r="G638" s="78">
        <v>0</v>
      </c>
      <c r="H638" s="8" t="e">
        <f>+VLOOKUP(D638,CAT!$A$2:$G$498,4,0)</f>
        <v>#N/A</v>
      </c>
    </row>
    <row r="639" spans="1:8" x14ac:dyDescent="0.3">
      <c r="A639" s="8" t="str">
        <f t="shared" si="27"/>
        <v>47CZ 21</v>
      </c>
      <c r="B639" s="19" t="str">
        <f t="shared" si="28"/>
        <v>04</v>
      </c>
      <c r="C639" s="7" t="s">
        <v>1908</v>
      </c>
      <c r="D639" s="7" t="s">
        <v>1544</v>
      </c>
      <c r="E639" s="7" t="s">
        <v>1545</v>
      </c>
      <c r="F639" s="7" t="s">
        <v>1139</v>
      </c>
      <c r="G639" s="78">
        <v>0</v>
      </c>
      <c r="H639" s="8" t="e">
        <f>+VLOOKUP(D639,CAT!$A$2:$G$498,4,0)</f>
        <v>#N/A</v>
      </c>
    </row>
    <row r="640" spans="1:8" x14ac:dyDescent="0.3">
      <c r="A640" s="8" t="str">
        <f t="shared" si="27"/>
        <v>47CZ 22</v>
      </c>
      <c r="B640" s="19" t="str">
        <f t="shared" si="28"/>
        <v>04</v>
      </c>
      <c r="C640" s="7" t="s">
        <v>1908</v>
      </c>
      <c r="D640" s="7" t="s">
        <v>1546</v>
      </c>
      <c r="E640" s="7" t="s">
        <v>1547</v>
      </c>
      <c r="F640" s="7" t="s">
        <v>1139</v>
      </c>
      <c r="G640" s="78">
        <v>0</v>
      </c>
      <c r="H640" s="8" t="e">
        <f>+VLOOKUP(D640,CAT!$A$2:$G$498,4,0)</f>
        <v>#N/A</v>
      </c>
    </row>
    <row r="641" spans="1:8" x14ac:dyDescent="0.3">
      <c r="A641" s="8" t="str">
        <f t="shared" si="27"/>
        <v>47CZ 23</v>
      </c>
      <c r="B641" s="19" t="str">
        <f t="shared" si="28"/>
        <v>04</v>
      </c>
      <c r="C641" s="7" t="s">
        <v>1908</v>
      </c>
      <c r="D641" s="7" t="s">
        <v>1548</v>
      </c>
      <c r="E641" s="7" t="s">
        <v>1549</v>
      </c>
      <c r="F641" s="7" t="s">
        <v>1139</v>
      </c>
      <c r="G641" s="78">
        <v>0</v>
      </c>
      <c r="H641" s="8" t="e">
        <f>+VLOOKUP(D641,CAT!$A$2:$G$498,4,0)</f>
        <v>#N/A</v>
      </c>
    </row>
    <row r="642" spans="1:8" x14ac:dyDescent="0.3">
      <c r="A642" s="8" t="str">
        <f t="shared" si="27"/>
        <v>47CZ 61</v>
      </c>
      <c r="B642" s="19" t="str">
        <f t="shared" si="28"/>
        <v>04</v>
      </c>
      <c r="C642" s="7" t="s">
        <v>1908</v>
      </c>
      <c r="D642" s="7" t="s">
        <v>1550</v>
      </c>
      <c r="E642" s="7" t="s">
        <v>1551</v>
      </c>
      <c r="F642" s="7" t="s">
        <v>1139</v>
      </c>
      <c r="G642" s="78">
        <v>0</v>
      </c>
      <c r="H642" s="8" t="e">
        <f>+VLOOKUP(D642,CAT!$A$2:$G$498,4,0)</f>
        <v>#N/A</v>
      </c>
    </row>
    <row r="643" spans="1:8" x14ac:dyDescent="0.3">
      <c r="A643" s="8" t="str">
        <f t="shared" si="27"/>
        <v>47EM 22</v>
      </c>
      <c r="B643" s="19" t="str">
        <f t="shared" si="28"/>
        <v>04</v>
      </c>
      <c r="C643" s="7" t="s">
        <v>1908</v>
      </c>
      <c r="D643" s="7" t="s">
        <v>1566</v>
      </c>
      <c r="E643" s="7" t="s">
        <v>1567</v>
      </c>
      <c r="F643" s="7" t="s">
        <v>1139</v>
      </c>
      <c r="G643" s="78">
        <v>0</v>
      </c>
      <c r="H643" s="8" t="e">
        <f>+VLOOKUP(D643,CAT!$A$2:$G$498,4,0)</f>
        <v>#N/A</v>
      </c>
    </row>
    <row r="644" spans="1:8" x14ac:dyDescent="0.3">
      <c r="A644" s="8" t="str">
        <f t="shared" si="27"/>
        <v>47EM 23</v>
      </c>
      <c r="B644" s="19" t="str">
        <f t="shared" si="28"/>
        <v>04</v>
      </c>
      <c r="C644" s="7" t="s">
        <v>1908</v>
      </c>
      <c r="D644" s="7" t="s">
        <v>1568</v>
      </c>
      <c r="E644" s="7" t="s">
        <v>1569</v>
      </c>
      <c r="F644" s="7" t="s">
        <v>1139</v>
      </c>
      <c r="G644" s="78">
        <v>0</v>
      </c>
      <c r="H644" s="8" t="e">
        <f>+VLOOKUP(D644,CAT!$A$2:$G$498,4,0)</f>
        <v>#N/A</v>
      </c>
    </row>
    <row r="645" spans="1:8" x14ac:dyDescent="0.3">
      <c r="A645" s="8" t="str">
        <f t="shared" si="27"/>
        <v>47EM 24</v>
      </c>
      <c r="B645" s="19" t="str">
        <f t="shared" si="28"/>
        <v>04</v>
      </c>
      <c r="C645" s="7" t="s">
        <v>1908</v>
      </c>
      <c r="D645" s="7" t="s">
        <v>1570</v>
      </c>
      <c r="E645" s="7" t="s">
        <v>1571</v>
      </c>
      <c r="F645" s="7" t="s">
        <v>1139</v>
      </c>
      <c r="G645" s="78">
        <v>0</v>
      </c>
      <c r="H645" s="8" t="e">
        <f>+VLOOKUP(D645,CAT!$A$2:$G$498,4,0)</f>
        <v>#N/A</v>
      </c>
    </row>
    <row r="646" spans="1:8" x14ac:dyDescent="0.3">
      <c r="A646" s="8" t="str">
        <f t="shared" si="27"/>
        <v>47LAPZ 61</v>
      </c>
      <c r="B646" s="19" t="str">
        <f t="shared" si="28"/>
        <v>04</v>
      </c>
      <c r="C646" s="7" t="s">
        <v>1908</v>
      </c>
      <c r="D646" s="7" t="s">
        <v>1613</v>
      </c>
      <c r="E646" s="7" t="s">
        <v>1614</v>
      </c>
      <c r="F646" s="7" t="s">
        <v>1139</v>
      </c>
      <c r="G646" s="78">
        <v>0</v>
      </c>
      <c r="H646" s="8" t="e">
        <f>+VLOOKUP(D646,CAT!$A$2:$G$498,4,0)</f>
        <v>#N/A</v>
      </c>
    </row>
    <row r="647" spans="1:8" x14ac:dyDescent="0.3">
      <c r="A647" s="8" t="str">
        <f t="shared" si="27"/>
        <v>47LAPZ 62</v>
      </c>
      <c r="B647" s="19" t="str">
        <f t="shared" si="28"/>
        <v>04</v>
      </c>
      <c r="C647" s="7" t="s">
        <v>1908</v>
      </c>
      <c r="D647" s="7" t="s">
        <v>1615</v>
      </c>
      <c r="E647" s="7" t="s">
        <v>1616</v>
      </c>
      <c r="F647" s="7" t="s">
        <v>1139</v>
      </c>
      <c r="G647" s="78">
        <v>0</v>
      </c>
      <c r="H647" s="8" t="e">
        <f>+VLOOKUP(D647,CAT!$A$2:$G$498,4,0)</f>
        <v>#N/A</v>
      </c>
    </row>
    <row r="648" spans="1:8" x14ac:dyDescent="0.3">
      <c r="A648" s="8" t="str">
        <f t="shared" si="27"/>
        <v>47LAPZ 63</v>
      </c>
      <c r="B648" s="19" t="str">
        <f t="shared" si="28"/>
        <v>04</v>
      </c>
      <c r="C648" s="7" t="s">
        <v>1908</v>
      </c>
      <c r="D648" s="7" t="s">
        <v>1617</v>
      </c>
      <c r="E648" s="7" t="s">
        <v>1618</v>
      </c>
      <c r="F648" s="7" t="s">
        <v>1139</v>
      </c>
      <c r="G648" s="78">
        <v>0</v>
      </c>
      <c r="H648" s="8" t="e">
        <f>+VLOOKUP(D648,CAT!$A$2:$G$498,4,0)</f>
        <v>#N/A</v>
      </c>
    </row>
    <row r="649" spans="1:8" x14ac:dyDescent="0.3">
      <c r="A649" s="8" t="str">
        <f t="shared" si="27"/>
        <v>47LAPZ 64</v>
      </c>
      <c r="B649" s="19" t="str">
        <f t="shared" si="28"/>
        <v>04</v>
      </c>
      <c r="C649" s="7" t="s">
        <v>1908</v>
      </c>
      <c r="D649" s="7" t="s">
        <v>1619</v>
      </c>
      <c r="E649" s="7" t="s">
        <v>1620</v>
      </c>
      <c r="F649" s="7" t="s">
        <v>1139</v>
      </c>
      <c r="G649" s="78">
        <v>0</v>
      </c>
      <c r="H649" s="8" t="e">
        <f>+VLOOKUP(D649,CAT!$A$2:$G$498,4,0)</f>
        <v>#N/A</v>
      </c>
    </row>
    <row r="650" spans="1:8" x14ac:dyDescent="0.3">
      <c r="A650" s="8" t="str">
        <f t="shared" si="27"/>
        <v>47PZ 31</v>
      </c>
      <c r="B650" s="19" t="str">
        <f t="shared" si="28"/>
        <v>04</v>
      </c>
      <c r="C650" s="7" t="s">
        <v>1908</v>
      </c>
      <c r="D650" s="7" t="s">
        <v>1688</v>
      </c>
      <c r="E650" s="7" t="s">
        <v>1689</v>
      </c>
      <c r="F650" s="7" t="s">
        <v>1139</v>
      </c>
      <c r="G650" s="78">
        <v>0</v>
      </c>
      <c r="H650" s="8" t="e">
        <f>+VLOOKUP(D650,CAT!$A$2:$G$498,4,0)</f>
        <v>#N/A</v>
      </c>
    </row>
    <row r="651" spans="1:8" x14ac:dyDescent="0.3">
      <c r="A651" s="8" t="str">
        <f t="shared" si="27"/>
        <v>53MFCO62</v>
      </c>
      <c r="B651" s="19" t="str">
        <f t="shared" si="28"/>
        <v>04</v>
      </c>
      <c r="C651" s="7" t="s">
        <v>1909</v>
      </c>
      <c r="D651" s="7" t="s">
        <v>1910</v>
      </c>
      <c r="E651" s="7" t="s">
        <v>1911</v>
      </c>
      <c r="F651" s="7" t="s">
        <v>1139</v>
      </c>
      <c r="G651" s="78">
        <v>0</v>
      </c>
      <c r="H651" s="8" t="e">
        <f>+VLOOKUP(D651,CAT!$A$2:$G$498,4,0)</f>
        <v>#N/A</v>
      </c>
    </row>
    <row r="652" spans="1:8" x14ac:dyDescent="0.3">
      <c r="A652" s="8" t="str">
        <f t="shared" si="27"/>
        <v>53MFMS 81</v>
      </c>
      <c r="B652" s="19" t="str">
        <f t="shared" si="28"/>
        <v>04</v>
      </c>
      <c r="C652" s="7" t="s">
        <v>1909</v>
      </c>
      <c r="D652" s="7" t="s">
        <v>1912</v>
      </c>
      <c r="E652" s="7" t="s">
        <v>1913</v>
      </c>
      <c r="F652" s="7" t="s">
        <v>1139</v>
      </c>
      <c r="G652" s="78">
        <v>0</v>
      </c>
      <c r="H652" s="8" t="e">
        <f>+VLOOKUP(D652,CAT!$A$2:$G$498,4,0)</f>
        <v>#N/A</v>
      </c>
    </row>
    <row r="653" spans="1:8" x14ac:dyDescent="0.3">
      <c r="A653" s="8" t="str">
        <f t="shared" si="27"/>
        <v>55000083</v>
      </c>
      <c r="B653" s="19" t="str">
        <f t="shared" si="28"/>
        <v>04</v>
      </c>
      <c r="C653" s="7" t="s">
        <v>1914</v>
      </c>
      <c r="D653" s="7" t="s">
        <v>1915</v>
      </c>
      <c r="E653" s="7" t="s">
        <v>1916</v>
      </c>
      <c r="F653" s="7" t="s">
        <v>1182</v>
      </c>
      <c r="G653" s="78">
        <v>1</v>
      </c>
      <c r="H653" s="8" t="e">
        <f>+VLOOKUP(D653,CAT!$A$2:$G$498,4,0)</f>
        <v>#N/A</v>
      </c>
    </row>
    <row r="654" spans="1:8" x14ac:dyDescent="0.3">
      <c r="A654" s="8" t="str">
        <f t="shared" si="27"/>
        <v>55000144</v>
      </c>
      <c r="B654" s="19" t="str">
        <f t="shared" si="28"/>
        <v>04</v>
      </c>
      <c r="C654" s="7" t="s">
        <v>1914</v>
      </c>
      <c r="D654" s="7" t="s">
        <v>1917</v>
      </c>
      <c r="E654" s="7" t="s">
        <v>1918</v>
      </c>
      <c r="F654" s="7" t="s">
        <v>1182</v>
      </c>
      <c r="G654" s="78">
        <v>782</v>
      </c>
      <c r="H654" s="8" t="e">
        <f>+VLOOKUP(D654,CAT!$A$2:$G$498,4,0)</f>
        <v>#N/A</v>
      </c>
    </row>
    <row r="655" spans="1:8" x14ac:dyDescent="0.3">
      <c r="A655" s="8" t="str">
        <f t="shared" si="27"/>
        <v>55000145</v>
      </c>
      <c r="B655" s="19" t="str">
        <f t="shared" si="28"/>
        <v>04</v>
      </c>
      <c r="C655" s="7" t="s">
        <v>1914</v>
      </c>
      <c r="D655" s="7" t="s">
        <v>1919</v>
      </c>
      <c r="E655" s="7" t="s">
        <v>1920</v>
      </c>
      <c r="F655" s="7" t="s">
        <v>1182</v>
      </c>
      <c r="G655" s="78">
        <v>276</v>
      </c>
      <c r="H655" s="8" t="e">
        <f>+VLOOKUP(D655,CAT!$A$2:$G$498,4,0)</f>
        <v>#N/A</v>
      </c>
    </row>
    <row r="656" spans="1:8" x14ac:dyDescent="0.3">
      <c r="A656" s="8" t="str">
        <f t="shared" si="27"/>
        <v>56LAPZ 61</v>
      </c>
      <c r="B656" s="19" t="str">
        <f t="shared" si="28"/>
        <v>04</v>
      </c>
      <c r="C656" s="7" t="s">
        <v>1921</v>
      </c>
      <c r="D656" s="7" t="s">
        <v>1613</v>
      </c>
      <c r="E656" s="7" t="s">
        <v>1614</v>
      </c>
      <c r="F656" s="7" t="s">
        <v>1139</v>
      </c>
      <c r="G656" s="78">
        <v>0</v>
      </c>
      <c r="H656" s="8" t="e">
        <f>+VLOOKUP(D656,CAT!$A$2:$G$498,4,0)</f>
        <v>#N/A</v>
      </c>
    </row>
    <row r="657" spans="1:8" x14ac:dyDescent="0.3">
      <c r="A657" s="8" t="str">
        <f t="shared" si="27"/>
        <v>56LAPZ 62</v>
      </c>
      <c r="B657" s="19" t="str">
        <f t="shared" si="28"/>
        <v>04</v>
      </c>
      <c r="C657" s="7" t="s">
        <v>1921</v>
      </c>
      <c r="D657" s="7" t="s">
        <v>1615</v>
      </c>
      <c r="E657" s="7" t="s">
        <v>1616</v>
      </c>
      <c r="F657" s="7" t="s">
        <v>1139</v>
      </c>
      <c r="G657" s="78">
        <v>0</v>
      </c>
      <c r="H657" s="8" t="e">
        <f>+VLOOKUP(D657,CAT!$A$2:$G$498,4,0)</f>
        <v>#N/A</v>
      </c>
    </row>
    <row r="658" spans="1:8" x14ac:dyDescent="0.3">
      <c r="A658" s="8" t="str">
        <f t="shared" si="27"/>
        <v>57BU 61</v>
      </c>
      <c r="B658" s="19" t="str">
        <f t="shared" si="28"/>
        <v>03</v>
      </c>
      <c r="C658" s="7" t="s">
        <v>1922</v>
      </c>
      <c r="D658" s="7" t="s">
        <v>1533</v>
      </c>
      <c r="E658" s="7" t="s">
        <v>1534</v>
      </c>
      <c r="F658" s="7" t="s">
        <v>1139</v>
      </c>
      <c r="G658" s="78">
        <v>0</v>
      </c>
      <c r="H658" s="8" t="e">
        <f>+VLOOKUP(D658,CAT!$A$2:$G$498,4,0)</f>
        <v>#N/A</v>
      </c>
    </row>
    <row r="659" spans="1:8" x14ac:dyDescent="0.3">
      <c r="A659" s="8" t="str">
        <f t="shared" si="27"/>
        <v>57LAPZ 61</v>
      </c>
      <c r="B659" s="19" t="str">
        <f t="shared" si="28"/>
        <v>03</v>
      </c>
      <c r="C659" s="7" t="s">
        <v>1922</v>
      </c>
      <c r="D659" s="7" t="s">
        <v>1613</v>
      </c>
      <c r="E659" s="7" t="s">
        <v>1614</v>
      </c>
      <c r="F659" s="7" t="s">
        <v>1139</v>
      </c>
      <c r="G659" s="78">
        <v>0</v>
      </c>
      <c r="H659" s="8" t="e">
        <f>+VLOOKUP(D659,CAT!$A$2:$G$498,4,0)</f>
        <v>#N/A</v>
      </c>
    </row>
    <row r="660" spans="1:8" x14ac:dyDescent="0.3">
      <c r="A660" s="8" t="str">
        <f t="shared" si="27"/>
        <v>57LAPZ 62</v>
      </c>
      <c r="B660" s="19" t="str">
        <f t="shared" si="28"/>
        <v>03</v>
      </c>
      <c r="C660" s="7" t="s">
        <v>1922</v>
      </c>
      <c r="D660" s="7" t="s">
        <v>1615</v>
      </c>
      <c r="E660" s="7" t="s">
        <v>1616</v>
      </c>
      <c r="F660" s="7" t="s">
        <v>1139</v>
      </c>
      <c r="G660" s="78">
        <v>0</v>
      </c>
      <c r="H660" s="8" t="e">
        <f>+VLOOKUP(D660,CAT!$A$2:$G$498,4,0)</f>
        <v>#N/A</v>
      </c>
    </row>
    <row r="661" spans="1:8" x14ac:dyDescent="0.3">
      <c r="A661" s="8" t="str">
        <f t="shared" si="27"/>
        <v>57PP 66</v>
      </c>
      <c r="B661" s="19" t="str">
        <f t="shared" si="28"/>
        <v>03</v>
      </c>
      <c r="C661" s="7" t="s">
        <v>1922</v>
      </c>
      <c r="D661" s="7" t="s">
        <v>1672</v>
      </c>
      <c r="E661" s="7" t="s">
        <v>1673</v>
      </c>
      <c r="F661" s="7" t="s">
        <v>1139</v>
      </c>
      <c r="G661" s="78">
        <v>0</v>
      </c>
      <c r="H661" s="8" t="e">
        <f>+VLOOKUP(D661,CAT!$A$2:$G$498,4,0)</f>
        <v>#N/A</v>
      </c>
    </row>
    <row r="662" spans="1:8" x14ac:dyDescent="0.3">
      <c r="A662" s="8" t="str">
        <f t="shared" si="27"/>
        <v>58BU 61</v>
      </c>
      <c r="B662" s="19" t="str">
        <f t="shared" si="28"/>
        <v>04</v>
      </c>
      <c r="C662" s="7" t="s">
        <v>1923</v>
      </c>
      <c r="D662" s="7" t="s">
        <v>1533</v>
      </c>
      <c r="E662" s="7" t="s">
        <v>1534</v>
      </c>
      <c r="F662" s="7" t="s">
        <v>1139</v>
      </c>
      <c r="G662" s="78">
        <v>0</v>
      </c>
      <c r="H662" s="8" t="e">
        <f>+VLOOKUP(D662,CAT!$A$2:$G$498,4,0)</f>
        <v>#N/A</v>
      </c>
    </row>
    <row r="663" spans="1:8" x14ac:dyDescent="0.3">
      <c r="A663" s="8" t="str">
        <f t="shared" si="27"/>
        <v>58CZ 61</v>
      </c>
      <c r="B663" s="19" t="str">
        <f t="shared" si="28"/>
        <v>04</v>
      </c>
      <c r="C663" s="7" t="s">
        <v>1923</v>
      </c>
      <c r="D663" s="7" t="s">
        <v>1550</v>
      </c>
      <c r="E663" s="7" t="s">
        <v>1551</v>
      </c>
      <c r="F663" s="7" t="s">
        <v>1139</v>
      </c>
      <c r="G663" s="78">
        <v>0</v>
      </c>
      <c r="H663" s="8" t="e">
        <f>+VLOOKUP(D663,CAT!$A$2:$G$498,4,0)</f>
        <v>#N/A</v>
      </c>
    </row>
    <row r="664" spans="1:8" x14ac:dyDescent="0.3">
      <c r="A664" s="8" t="str">
        <f t="shared" si="27"/>
        <v>58CZ 62</v>
      </c>
      <c r="B664" s="19" t="str">
        <f t="shared" si="28"/>
        <v>04</v>
      </c>
      <c r="C664" s="7" t="s">
        <v>1923</v>
      </c>
      <c r="D664" s="7" t="s">
        <v>1552</v>
      </c>
      <c r="E664" s="7" t="s">
        <v>1553</v>
      </c>
      <c r="F664" s="7" t="s">
        <v>1139</v>
      </c>
      <c r="G664" s="78">
        <v>0</v>
      </c>
      <c r="H664" s="8" t="e">
        <f>+VLOOKUP(D664,CAT!$A$2:$G$498,4,0)</f>
        <v>#N/A</v>
      </c>
    </row>
    <row r="665" spans="1:8" x14ac:dyDescent="0.3">
      <c r="A665" s="8" t="str">
        <f t="shared" si="27"/>
        <v>58LAPZ 61</v>
      </c>
      <c r="B665" s="19" t="str">
        <f t="shared" si="28"/>
        <v>04</v>
      </c>
      <c r="C665" s="7" t="s">
        <v>1923</v>
      </c>
      <c r="D665" s="7" t="s">
        <v>1613</v>
      </c>
      <c r="E665" s="7" t="s">
        <v>1614</v>
      </c>
      <c r="F665" s="7" t="s">
        <v>1139</v>
      </c>
      <c r="G665" s="78">
        <v>0</v>
      </c>
      <c r="H665" s="8" t="e">
        <f>+VLOOKUP(D665,CAT!$A$2:$G$498,4,0)</f>
        <v>#N/A</v>
      </c>
    </row>
    <row r="666" spans="1:8" x14ac:dyDescent="0.3">
      <c r="A666" s="8" t="str">
        <f t="shared" si="27"/>
        <v>58LAPZ 62</v>
      </c>
      <c r="B666" s="19" t="str">
        <f t="shared" si="28"/>
        <v>04</v>
      </c>
      <c r="C666" s="7" t="s">
        <v>1923</v>
      </c>
      <c r="D666" s="7" t="s">
        <v>1615</v>
      </c>
      <c r="E666" s="7" t="s">
        <v>1616</v>
      </c>
      <c r="F666" s="7" t="s">
        <v>1139</v>
      </c>
      <c r="G666" s="78">
        <v>0</v>
      </c>
      <c r="H666" s="8" t="e">
        <f>+VLOOKUP(D666,CAT!$A$2:$G$498,4,0)</f>
        <v>#N/A</v>
      </c>
    </row>
    <row r="667" spans="1:8" x14ac:dyDescent="0.3">
      <c r="A667" s="8" t="str">
        <f t="shared" si="27"/>
        <v>58PN 61</v>
      </c>
      <c r="B667" s="19" t="str">
        <f t="shared" si="28"/>
        <v>04</v>
      </c>
      <c r="C667" s="7" t="s">
        <v>1923</v>
      </c>
      <c r="D667" s="7" t="s">
        <v>1666</v>
      </c>
      <c r="E667" s="7" t="s">
        <v>1667</v>
      </c>
      <c r="F667" s="7" t="s">
        <v>1139</v>
      </c>
      <c r="G667" s="78">
        <v>0</v>
      </c>
      <c r="H667" s="8" t="e">
        <f>+VLOOKUP(D667,CAT!$A$2:$G$498,4,0)</f>
        <v>#N/A</v>
      </c>
    </row>
    <row r="668" spans="1:8" x14ac:dyDescent="0.3">
      <c r="A668" s="8" t="str">
        <f t="shared" si="27"/>
        <v>58PN 63</v>
      </c>
      <c r="B668" s="19" t="str">
        <f t="shared" si="28"/>
        <v>04</v>
      </c>
      <c r="C668" s="7" t="s">
        <v>1923</v>
      </c>
      <c r="D668" s="7" t="s">
        <v>1446</v>
      </c>
      <c r="E668" s="7" t="s">
        <v>1447</v>
      </c>
      <c r="F668" s="7" t="s">
        <v>1139</v>
      </c>
      <c r="G668" s="78">
        <v>0</v>
      </c>
      <c r="H668" s="8" t="e">
        <f>+VLOOKUP(D668,CAT!$A$2:$G$498,4,0)</f>
        <v>#N/A</v>
      </c>
    </row>
    <row r="669" spans="1:8" x14ac:dyDescent="0.3">
      <c r="A669" s="8" t="str">
        <f t="shared" si="27"/>
        <v>60BU 61</v>
      </c>
      <c r="B669" s="19" t="str">
        <f t="shared" si="28"/>
        <v>04</v>
      </c>
      <c r="C669" s="7" t="s">
        <v>1924</v>
      </c>
      <c r="D669" s="7" t="s">
        <v>1533</v>
      </c>
      <c r="E669" s="7" t="s">
        <v>1534</v>
      </c>
      <c r="F669" s="7" t="s">
        <v>1139</v>
      </c>
      <c r="G669" s="78">
        <v>0</v>
      </c>
      <c r="H669" s="8" t="e">
        <f>+VLOOKUP(D669,CAT!$A$2:$G$498,4,0)</f>
        <v>#N/A</v>
      </c>
    </row>
    <row r="670" spans="1:8" x14ac:dyDescent="0.3">
      <c r="A670" s="8" t="str">
        <f t="shared" si="27"/>
        <v>60CH 61</v>
      </c>
      <c r="B670" s="19" t="str">
        <f t="shared" si="28"/>
        <v>04</v>
      </c>
      <c r="C670" s="7" t="s">
        <v>1924</v>
      </c>
      <c r="D670" s="7" t="s">
        <v>1539</v>
      </c>
      <c r="E670" s="7" t="s">
        <v>1540</v>
      </c>
      <c r="F670" s="7" t="s">
        <v>1139</v>
      </c>
      <c r="G670" s="78">
        <v>0</v>
      </c>
      <c r="H670" s="8" t="e">
        <f>+VLOOKUP(D670,CAT!$A$2:$G$498,4,0)</f>
        <v>#N/A</v>
      </c>
    </row>
    <row r="671" spans="1:8" x14ac:dyDescent="0.3">
      <c r="A671" s="8" t="str">
        <f t="shared" si="27"/>
        <v>60EM 63</v>
      </c>
      <c r="B671" s="19" t="str">
        <f t="shared" si="28"/>
        <v>04</v>
      </c>
      <c r="C671" s="7" t="s">
        <v>1924</v>
      </c>
      <c r="D671" s="7" t="s">
        <v>1588</v>
      </c>
      <c r="E671" s="7" t="s">
        <v>1589</v>
      </c>
      <c r="F671" s="7" t="s">
        <v>1139</v>
      </c>
      <c r="G671" s="78">
        <v>0</v>
      </c>
      <c r="H671" s="8" t="e">
        <f>+VLOOKUP(D671,CAT!$A$2:$G$498,4,0)</f>
        <v>#N/A</v>
      </c>
    </row>
    <row r="672" spans="1:8" x14ac:dyDescent="0.3">
      <c r="A672" s="8" t="str">
        <f t="shared" si="27"/>
        <v>60JC 61</v>
      </c>
      <c r="B672" s="19" t="str">
        <f t="shared" si="28"/>
        <v>04</v>
      </c>
      <c r="C672" s="7" t="s">
        <v>1924</v>
      </c>
      <c r="D672" s="7" t="s">
        <v>1599</v>
      </c>
      <c r="E672" s="7" t="s">
        <v>1600</v>
      </c>
      <c r="F672" s="7" t="s">
        <v>1139</v>
      </c>
      <c r="G672" s="78">
        <v>0</v>
      </c>
      <c r="H672" s="8" t="e">
        <f>+VLOOKUP(D672,CAT!$A$2:$G$498,4,0)</f>
        <v>#N/A</v>
      </c>
    </row>
    <row r="673" spans="1:8" x14ac:dyDescent="0.3">
      <c r="A673" s="8" t="str">
        <f t="shared" si="27"/>
        <v>60JC 62</v>
      </c>
      <c r="B673" s="19" t="str">
        <f t="shared" si="28"/>
        <v>04</v>
      </c>
      <c r="C673" s="7" t="s">
        <v>1924</v>
      </c>
      <c r="D673" s="7" t="s">
        <v>1601</v>
      </c>
      <c r="E673" s="7" t="s">
        <v>1602</v>
      </c>
      <c r="F673" s="7" t="s">
        <v>1139</v>
      </c>
      <c r="G673" s="78">
        <v>0</v>
      </c>
      <c r="H673" s="8" t="e">
        <f>+VLOOKUP(D673,CAT!$A$2:$G$498,4,0)</f>
        <v>#N/A</v>
      </c>
    </row>
    <row r="674" spans="1:8" x14ac:dyDescent="0.3">
      <c r="A674" s="8" t="str">
        <f t="shared" si="27"/>
        <v>60JC 63</v>
      </c>
      <c r="B674" s="19" t="str">
        <f t="shared" si="28"/>
        <v>04</v>
      </c>
      <c r="C674" s="7" t="s">
        <v>1924</v>
      </c>
      <c r="D674" s="7" t="s">
        <v>1603</v>
      </c>
      <c r="E674" s="7" t="s">
        <v>1604</v>
      </c>
      <c r="F674" s="7" t="s">
        <v>1139</v>
      </c>
      <c r="G674" s="78">
        <v>0</v>
      </c>
      <c r="H674" s="8" t="e">
        <f>+VLOOKUP(D674,CAT!$A$2:$G$498,4,0)</f>
        <v>#N/A</v>
      </c>
    </row>
    <row r="675" spans="1:8" x14ac:dyDescent="0.3">
      <c r="A675" s="8" t="str">
        <f t="shared" si="27"/>
        <v>60LAPZ 61</v>
      </c>
      <c r="B675" s="19" t="str">
        <f t="shared" si="28"/>
        <v>04</v>
      </c>
      <c r="C675" s="7" t="s">
        <v>1924</v>
      </c>
      <c r="D675" s="7" t="s">
        <v>1613</v>
      </c>
      <c r="E675" s="7" t="s">
        <v>1614</v>
      </c>
      <c r="F675" s="7" t="s">
        <v>1139</v>
      </c>
      <c r="G675" s="78">
        <v>0</v>
      </c>
      <c r="H675" s="8" t="e">
        <f>+VLOOKUP(D675,CAT!$A$2:$G$498,4,0)</f>
        <v>#N/A</v>
      </c>
    </row>
    <row r="676" spans="1:8" x14ac:dyDescent="0.3">
      <c r="A676" s="8" t="str">
        <f t="shared" si="27"/>
        <v>60LAPZ 62</v>
      </c>
      <c r="B676" s="19" t="str">
        <f t="shared" si="28"/>
        <v>04</v>
      </c>
      <c r="C676" s="7" t="s">
        <v>1924</v>
      </c>
      <c r="D676" s="7" t="s">
        <v>1615</v>
      </c>
      <c r="E676" s="7" t="s">
        <v>1616</v>
      </c>
      <c r="F676" s="7" t="s">
        <v>1139</v>
      </c>
      <c r="G676" s="78">
        <v>0</v>
      </c>
      <c r="H676" s="8" t="e">
        <f>+VLOOKUP(D676,CAT!$A$2:$G$498,4,0)</f>
        <v>#N/A</v>
      </c>
    </row>
    <row r="677" spans="1:8" x14ac:dyDescent="0.3">
      <c r="A677" s="8" t="str">
        <f t="shared" si="27"/>
        <v>60LAPZ 63</v>
      </c>
      <c r="B677" s="19" t="str">
        <f t="shared" si="28"/>
        <v>04</v>
      </c>
      <c r="C677" s="7" t="s">
        <v>1924</v>
      </c>
      <c r="D677" s="7" t="s">
        <v>1617</v>
      </c>
      <c r="E677" s="7" t="s">
        <v>1618</v>
      </c>
      <c r="F677" s="7" t="s">
        <v>1139</v>
      </c>
      <c r="G677" s="78">
        <v>0</v>
      </c>
      <c r="H677" s="8" t="e">
        <f>+VLOOKUP(D677,CAT!$A$2:$G$498,4,0)</f>
        <v>#N/A</v>
      </c>
    </row>
    <row r="678" spans="1:8" x14ac:dyDescent="0.3">
      <c r="A678" s="8" t="str">
        <f t="shared" si="27"/>
        <v>60LAPZ 64</v>
      </c>
      <c r="B678" s="19" t="str">
        <f t="shared" si="28"/>
        <v>04</v>
      </c>
      <c r="C678" s="7" t="s">
        <v>1924</v>
      </c>
      <c r="D678" s="7" t="s">
        <v>1619</v>
      </c>
      <c r="E678" s="7" t="s">
        <v>1620</v>
      </c>
      <c r="F678" s="7" t="s">
        <v>1139</v>
      </c>
      <c r="G678" s="78">
        <v>0</v>
      </c>
      <c r="H678" s="8" t="e">
        <f>+VLOOKUP(D678,CAT!$A$2:$G$498,4,0)</f>
        <v>#N/A</v>
      </c>
    </row>
    <row r="679" spans="1:8" x14ac:dyDescent="0.3">
      <c r="A679" s="8" t="str">
        <f t="shared" si="27"/>
        <v>60PN 61</v>
      </c>
      <c r="B679" s="19" t="str">
        <f t="shared" si="28"/>
        <v>04</v>
      </c>
      <c r="C679" s="7" t="s">
        <v>1924</v>
      </c>
      <c r="D679" s="7" t="s">
        <v>1666</v>
      </c>
      <c r="E679" s="7" t="s">
        <v>1667</v>
      </c>
      <c r="F679" s="7" t="s">
        <v>1139</v>
      </c>
      <c r="G679" s="78">
        <v>0</v>
      </c>
      <c r="H679" s="8" t="e">
        <f>+VLOOKUP(D679,CAT!$A$2:$G$498,4,0)</f>
        <v>#N/A</v>
      </c>
    </row>
    <row r="680" spans="1:8" x14ac:dyDescent="0.3">
      <c r="A680" s="8" t="str">
        <f t="shared" si="27"/>
        <v>60PN 62</v>
      </c>
      <c r="B680" s="19" t="str">
        <f t="shared" si="28"/>
        <v>04</v>
      </c>
      <c r="C680" s="7" t="s">
        <v>1924</v>
      </c>
      <c r="D680" s="7" t="s">
        <v>1668</v>
      </c>
      <c r="E680" s="7" t="s">
        <v>1669</v>
      </c>
      <c r="F680" s="7" t="s">
        <v>1139</v>
      </c>
      <c r="G680" s="78">
        <v>0</v>
      </c>
      <c r="H680" s="8" t="e">
        <f>+VLOOKUP(D680,CAT!$A$2:$G$498,4,0)</f>
        <v>#N/A</v>
      </c>
    </row>
    <row r="681" spans="1:8" x14ac:dyDescent="0.3">
      <c r="A681" s="8" t="str">
        <f t="shared" si="27"/>
        <v>60PN 63</v>
      </c>
      <c r="B681" s="19" t="str">
        <f t="shared" si="28"/>
        <v>04</v>
      </c>
      <c r="C681" s="7" t="s">
        <v>1924</v>
      </c>
      <c r="D681" s="7" t="s">
        <v>1446</v>
      </c>
      <c r="E681" s="7" t="s">
        <v>1447</v>
      </c>
      <c r="F681" s="7" t="s">
        <v>1139</v>
      </c>
      <c r="G681" s="78">
        <v>0</v>
      </c>
      <c r="H681" s="8" t="e">
        <f>+VLOOKUP(D681,CAT!$A$2:$G$498,4,0)</f>
        <v>#N/A</v>
      </c>
    </row>
    <row r="682" spans="1:8" x14ac:dyDescent="0.3">
      <c r="A682" s="8" t="str">
        <f t="shared" si="27"/>
        <v>60PP 65</v>
      </c>
      <c r="B682" s="19" t="str">
        <f t="shared" si="28"/>
        <v>04</v>
      </c>
      <c r="C682" s="7" t="s">
        <v>1924</v>
      </c>
      <c r="D682" s="7" t="s">
        <v>1670</v>
      </c>
      <c r="E682" s="7" t="s">
        <v>1671</v>
      </c>
      <c r="F682" s="7" t="s">
        <v>1139</v>
      </c>
      <c r="G682" s="78">
        <v>0</v>
      </c>
      <c r="H682" s="8" t="e">
        <f>+VLOOKUP(D682,CAT!$A$2:$G$498,4,0)</f>
        <v>#N/A</v>
      </c>
    </row>
    <row r="683" spans="1:8" x14ac:dyDescent="0.3">
      <c r="A683" s="8" t="str">
        <f t="shared" si="27"/>
        <v>60PP 66</v>
      </c>
      <c r="B683" s="19" t="str">
        <f t="shared" si="28"/>
        <v>04</v>
      </c>
      <c r="C683" s="7" t="s">
        <v>1924</v>
      </c>
      <c r="D683" s="7" t="s">
        <v>1672</v>
      </c>
      <c r="E683" s="7" t="s">
        <v>1673</v>
      </c>
      <c r="F683" s="7" t="s">
        <v>1139</v>
      </c>
      <c r="G683" s="78">
        <v>0</v>
      </c>
      <c r="H683" s="8" t="e">
        <f>+VLOOKUP(D683,CAT!$A$2:$G$498,4,0)</f>
        <v>#N/A</v>
      </c>
    </row>
    <row r="684" spans="1:8" x14ac:dyDescent="0.3">
      <c r="A684" s="8" t="str">
        <f t="shared" si="27"/>
        <v>61BU 61</v>
      </c>
      <c r="B684" s="19" t="str">
        <f t="shared" si="28"/>
        <v>04</v>
      </c>
      <c r="C684" s="7" t="s">
        <v>1925</v>
      </c>
      <c r="D684" s="7" t="s">
        <v>1533</v>
      </c>
      <c r="E684" s="7" t="s">
        <v>1534</v>
      </c>
      <c r="F684" s="7" t="s">
        <v>1139</v>
      </c>
      <c r="G684" s="78">
        <v>0</v>
      </c>
      <c r="H684" s="8" t="e">
        <f>+VLOOKUP(D684,CAT!$A$2:$G$498,4,0)</f>
        <v>#N/A</v>
      </c>
    </row>
    <row r="685" spans="1:8" x14ac:dyDescent="0.3">
      <c r="A685" s="8" t="str">
        <f t="shared" si="27"/>
        <v>61LAPZ 61</v>
      </c>
      <c r="B685" s="19" t="str">
        <f t="shared" si="28"/>
        <v>04</v>
      </c>
      <c r="C685" s="7" t="s">
        <v>1925</v>
      </c>
      <c r="D685" s="7" t="s">
        <v>1613</v>
      </c>
      <c r="E685" s="7" t="s">
        <v>1614</v>
      </c>
      <c r="F685" s="7" t="s">
        <v>1139</v>
      </c>
      <c r="G685" s="78">
        <v>0</v>
      </c>
      <c r="H685" s="8" t="e">
        <f>+VLOOKUP(D685,CAT!$A$2:$G$498,4,0)</f>
        <v>#N/A</v>
      </c>
    </row>
    <row r="686" spans="1:8" x14ac:dyDescent="0.3">
      <c r="A686" s="8" t="str">
        <f t="shared" ref="A686:A749" si="29">+C686&amp;D686</f>
        <v>61LAPZ 62</v>
      </c>
      <c r="B686" s="19" t="str">
        <f t="shared" ref="B686:B749" si="30">+IF(C686="05","01",IF(C686="02","02",IF(C686="57","03","04")))</f>
        <v>04</v>
      </c>
      <c r="C686" s="7" t="s">
        <v>1925</v>
      </c>
      <c r="D686" s="7" t="s">
        <v>1615</v>
      </c>
      <c r="E686" s="7" t="s">
        <v>1616</v>
      </c>
      <c r="F686" s="7" t="s">
        <v>1139</v>
      </c>
      <c r="G686" s="78">
        <v>0</v>
      </c>
      <c r="H686" s="8" t="e">
        <f>+VLOOKUP(D686,CAT!$A$2:$G$498,4,0)</f>
        <v>#N/A</v>
      </c>
    </row>
    <row r="687" spans="1:8" x14ac:dyDescent="0.3">
      <c r="A687" s="8" t="str">
        <f t="shared" si="29"/>
        <v>61LAPZ 64</v>
      </c>
      <c r="B687" s="19" t="str">
        <f t="shared" si="30"/>
        <v>04</v>
      </c>
      <c r="C687" s="7" t="s">
        <v>1925</v>
      </c>
      <c r="D687" s="7" t="s">
        <v>1619</v>
      </c>
      <c r="E687" s="7" t="s">
        <v>1620</v>
      </c>
      <c r="F687" s="7" t="s">
        <v>1139</v>
      </c>
      <c r="G687" s="78">
        <v>0</v>
      </c>
      <c r="H687" s="8" t="e">
        <f>+VLOOKUP(D687,CAT!$A$2:$G$498,4,0)</f>
        <v>#N/A</v>
      </c>
    </row>
    <row r="688" spans="1:8" x14ac:dyDescent="0.3">
      <c r="A688" s="8" t="str">
        <f t="shared" si="29"/>
        <v>62BU 61</v>
      </c>
      <c r="B688" s="19" t="str">
        <f t="shared" si="30"/>
        <v>04</v>
      </c>
      <c r="C688" s="7" t="s">
        <v>1926</v>
      </c>
      <c r="D688" s="7" t="s">
        <v>1533</v>
      </c>
      <c r="E688" s="7" t="s">
        <v>1534</v>
      </c>
      <c r="F688" s="7" t="s">
        <v>1139</v>
      </c>
      <c r="G688" s="78">
        <v>0</v>
      </c>
      <c r="H688" s="8" t="e">
        <f>+VLOOKUP(D688,CAT!$A$2:$G$498,4,0)</f>
        <v>#N/A</v>
      </c>
    </row>
    <row r="689" spans="1:8" x14ac:dyDescent="0.3">
      <c r="A689" s="8" t="str">
        <f t="shared" si="29"/>
        <v>62LAPZ 61</v>
      </c>
      <c r="B689" s="19" t="str">
        <f t="shared" si="30"/>
        <v>04</v>
      </c>
      <c r="C689" s="7" t="s">
        <v>1926</v>
      </c>
      <c r="D689" s="7" t="s">
        <v>1613</v>
      </c>
      <c r="E689" s="7" t="s">
        <v>1614</v>
      </c>
      <c r="F689" s="7" t="s">
        <v>1139</v>
      </c>
      <c r="G689" s="78">
        <v>0</v>
      </c>
      <c r="H689" s="8" t="e">
        <f>+VLOOKUP(D689,CAT!$A$2:$G$498,4,0)</f>
        <v>#N/A</v>
      </c>
    </row>
    <row r="690" spans="1:8" x14ac:dyDescent="0.3">
      <c r="A690" s="8" t="str">
        <f t="shared" si="29"/>
        <v>62LAPZ 62</v>
      </c>
      <c r="B690" s="19" t="str">
        <f t="shared" si="30"/>
        <v>04</v>
      </c>
      <c r="C690" s="7" t="s">
        <v>1926</v>
      </c>
      <c r="D690" s="7" t="s">
        <v>1615</v>
      </c>
      <c r="E690" s="7" t="s">
        <v>1616</v>
      </c>
      <c r="F690" s="7" t="s">
        <v>1139</v>
      </c>
      <c r="G690" s="78">
        <v>0</v>
      </c>
      <c r="H690" s="8" t="e">
        <f>+VLOOKUP(D690,CAT!$A$2:$G$498,4,0)</f>
        <v>#N/A</v>
      </c>
    </row>
    <row r="691" spans="1:8" x14ac:dyDescent="0.3">
      <c r="A691" s="8" t="str">
        <f t="shared" si="29"/>
        <v>62PN 63</v>
      </c>
      <c r="B691" s="19" t="str">
        <f t="shared" si="30"/>
        <v>04</v>
      </c>
      <c r="C691" s="7" t="s">
        <v>1926</v>
      </c>
      <c r="D691" s="7" t="s">
        <v>1446</v>
      </c>
      <c r="E691" s="7" t="s">
        <v>1447</v>
      </c>
      <c r="F691" s="7" t="s">
        <v>1139</v>
      </c>
      <c r="G691" s="78">
        <v>0</v>
      </c>
      <c r="H691" s="8" t="e">
        <f>+VLOOKUP(D691,CAT!$A$2:$G$498,4,0)</f>
        <v>#N/A</v>
      </c>
    </row>
    <row r="692" spans="1:8" x14ac:dyDescent="0.3">
      <c r="A692" s="8" t="str">
        <f t="shared" si="29"/>
        <v>63PZ 21</v>
      </c>
      <c r="B692" s="19" t="str">
        <f t="shared" si="30"/>
        <v>04</v>
      </c>
      <c r="C692" s="7" t="s">
        <v>1927</v>
      </c>
      <c r="D692" s="7" t="s">
        <v>1680</v>
      </c>
      <c r="E692" s="7" t="s">
        <v>1681</v>
      </c>
      <c r="F692" s="7" t="s">
        <v>1122</v>
      </c>
      <c r="G692" s="78">
        <v>0</v>
      </c>
      <c r="H692" s="8" t="e">
        <f>+VLOOKUP(D692,CAT!$A$2:$G$498,4,0)</f>
        <v>#N/A</v>
      </c>
    </row>
    <row r="693" spans="1:8" x14ac:dyDescent="0.3">
      <c r="A693" s="8" t="str">
        <f t="shared" si="29"/>
        <v>63PZ 32</v>
      </c>
      <c r="B693" s="19" t="str">
        <f t="shared" si="30"/>
        <v>04</v>
      </c>
      <c r="C693" s="7" t="s">
        <v>1927</v>
      </c>
      <c r="D693" s="7" t="s">
        <v>1690</v>
      </c>
      <c r="E693" s="7" t="s">
        <v>1691</v>
      </c>
      <c r="F693" s="7" t="s">
        <v>1139</v>
      </c>
      <c r="G693" s="78">
        <v>0</v>
      </c>
      <c r="H693" s="8" t="e">
        <f>+VLOOKUP(D693,CAT!$A$2:$G$498,4,0)</f>
        <v>#N/A</v>
      </c>
    </row>
    <row r="694" spans="1:8" x14ac:dyDescent="0.3">
      <c r="A694" s="8" t="str">
        <f t="shared" si="29"/>
        <v>6600050900</v>
      </c>
      <c r="B694" s="19" t="str">
        <f t="shared" si="30"/>
        <v>04</v>
      </c>
      <c r="C694" s="7" t="s">
        <v>2030</v>
      </c>
      <c r="D694" s="7" t="s">
        <v>1196</v>
      </c>
      <c r="E694" s="7" t="s">
        <v>1197</v>
      </c>
      <c r="F694" s="7" t="s">
        <v>1180</v>
      </c>
      <c r="G694" s="78">
        <v>60</v>
      </c>
      <c r="H694" s="8" t="e">
        <f>+VLOOKUP(D694,CAT!$A$2:$G$498,4,0)</f>
        <v>#N/A</v>
      </c>
    </row>
    <row r="695" spans="1:8" x14ac:dyDescent="0.3">
      <c r="A695" s="8" t="str">
        <f t="shared" si="29"/>
        <v>6800012701</v>
      </c>
      <c r="B695" s="19" t="str">
        <f t="shared" si="30"/>
        <v>04</v>
      </c>
      <c r="C695" s="7" t="s">
        <v>1928</v>
      </c>
      <c r="D695" s="7" t="s">
        <v>984</v>
      </c>
      <c r="E695" s="7" t="s">
        <v>985</v>
      </c>
      <c r="F695" s="7" t="s">
        <v>1139</v>
      </c>
      <c r="G695" s="78">
        <v>4500</v>
      </c>
      <c r="H695" s="8" t="e">
        <f>+VLOOKUP(D695,CAT!$A$2:$G$498,4,0)</f>
        <v>#N/A</v>
      </c>
    </row>
    <row r="696" spans="1:8" x14ac:dyDescent="0.3">
      <c r="A696" s="8" t="str">
        <f t="shared" si="29"/>
        <v>6805060_MP003</v>
      </c>
      <c r="B696" s="19" t="str">
        <f t="shared" si="30"/>
        <v>04</v>
      </c>
      <c r="C696" s="7" t="s">
        <v>1928</v>
      </c>
      <c r="D696" s="7" t="s">
        <v>1835</v>
      </c>
      <c r="E696" s="7" t="s">
        <v>1836</v>
      </c>
      <c r="F696" s="7" t="s">
        <v>1180</v>
      </c>
      <c r="G696" s="78">
        <v>4639.5</v>
      </c>
      <c r="H696" s="8" t="e">
        <f>+VLOOKUP(D696,CAT!$A$2:$G$498,4,0)</f>
        <v>#N/A</v>
      </c>
    </row>
    <row r="697" spans="1:8" x14ac:dyDescent="0.3">
      <c r="A697" s="8" t="str">
        <f t="shared" si="29"/>
        <v>6805163_MP003</v>
      </c>
      <c r="B697" s="19" t="str">
        <f t="shared" si="30"/>
        <v>04</v>
      </c>
      <c r="C697" s="7" t="s">
        <v>1928</v>
      </c>
      <c r="D697" s="7" t="s">
        <v>1839</v>
      </c>
      <c r="E697" s="7" t="s">
        <v>1840</v>
      </c>
      <c r="F697" s="7" t="s">
        <v>1122</v>
      </c>
      <c r="G697" s="78">
        <v>150</v>
      </c>
      <c r="H697" s="8" t="e">
        <f>+VLOOKUP(D697,CAT!$A$2:$G$498,4,0)</f>
        <v>#N/A</v>
      </c>
    </row>
    <row r="698" spans="1:8" x14ac:dyDescent="0.3">
      <c r="A698" s="8" t="str">
        <f t="shared" si="29"/>
        <v>6805460_MP003</v>
      </c>
      <c r="B698" s="19" t="str">
        <f t="shared" si="30"/>
        <v>04</v>
      </c>
      <c r="C698" s="7" t="s">
        <v>1928</v>
      </c>
      <c r="D698" s="7" t="s">
        <v>1290</v>
      </c>
      <c r="E698" s="7" t="s">
        <v>1463</v>
      </c>
      <c r="F698" s="7" t="s">
        <v>1180</v>
      </c>
      <c r="G698" s="78">
        <v>1700</v>
      </c>
      <c r="H698" s="8" t="e">
        <f>+VLOOKUP(D698,CAT!$A$2:$G$498,4,0)</f>
        <v>#N/A</v>
      </c>
    </row>
    <row r="699" spans="1:8" x14ac:dyDescent="0.3">
      <c r="A699" s="8" t="str">
        <f t="shared" si="29"/>
        <v>6805531_MP003</v>
      </c>
      <c r="B699" s="19" t="str">
        <f t="shared" si="30"/>
        <v>04</v>
      </c>
      <c r="C699" s="7" t="s">
        <v>1928</v>
      </c>
      <c r="D699" s="7" t="s">
        <v>1841</v>
      </c>
      <c r="E699" s="7" t="s">
        <v>1842</v>
      </c>
      <c r="F699" s="7" t="s">
        <v>1122</v>
      </c>
      <c r="G699" s="78">
        <v>5070</v>
      </c>
      <c r="H699" s="8" t="e">
        <f>+VLOOKUP(D699,CAT!$A$2:$G$498,4,0)</f>
        <v>#N/A</v>
      </c>
    </row>
    <row r="700" spans="1:8" x14ac:dyDescent="0.3">
      <c r="A700" s="8" t="str">
        <f t="shared" si="29"/>
        <v>68CAMS 71</v>
      </c>
      <c r="B700" s="19" t="str">
        <f t="shared" si="30"/>
        <v>04</v>
      </c>
      <c r="C700" s="7" t="s">
        <v>1928</v>
      </c>
      <c r="D700" s="7" t="s">
        <v>2031</v>
      </c>
      <c r="E700" s="7" t="s">
        <v>2032</v>
      </c>
      <c r="F700" s="7" t="s">
        <v>1139</v>
      </c>
      <c r="G700" s="78">
        <v>0</v>
      </c>
      <c r="H700" s="8" t="e">
        <f>+VLOOKUP(D700,CAT!$A$2:$G$498,4,0)</f>
        <v>#N/A</v>
      </c>
    </row>
    <row r="701" spans="1:8" x14ac:dyDescent="0.3">
      <c r="A701" s="8" t="str">
        <f t="shared" si="29"/>
        <v>68MFMM71</v>
      </c>
      <c r="B701" s="19" t="str">
        <f t="shared" si="30"/>
        <v>04</v>
      </c>
      <c r="C701" s="7" t="s">
        <v>1928</v>
      </c>
      <c r="D701" s="7" t="s">
        <v>1442</v>
      </c>
      <c r="E701" s="7" t="s">
        <v>1443</v>
      </c>
      <c r="F701" s="7" t="s">
        <v>1139</v>
      </c>
      <c r="G701" s="78">
        <v>0</v>
      </c>
      <c r="H701" s="8" t="e">
        <f>+VLOOKUP(D701,CAT!$A$2:$G$498,4,0)</f>
        <v>#N/A</v>
      </c>
    </row>
    <row r="702" spans="1:8" x14ac:dyDescent="0.3">
      <c r="A702" s="8" t="str">
        <f t="shared" si="29"/>
        <v>68MFMP60</v>
      </c>
      <c r="B702" s="19" t="str">
        <f t="shared" si="30"/>
        <v>04</v>
      </c>
      <c r="C702" s="7" t="s">
        <v>1928</v>
      </c>
      <c r="D702" s="7" t="s">
        <v>1444</v>
      </c>
      <c r="E702" s="7" t="s">
        <v>1445</v>
      </c>
      <c r="F702" s="7" t="s">
        <v>1139</v>
      </c>
      <c r="G702" s="78">
        <v>0</v>
      </c>
      <c r="H702" s="8" t="e">
        <f>+VLOOKUP(D702,CAT!$A$2:$G$498,4,0)</f>
        <v>#N/A</v>
      </c>
    </row>
    <row r="703" spans="1:8" x14ac:dyDescent="0.3">
      <c r="A703" s="8" t="str">
        <f t="shared" si="29"/>
        <v>68MFMS 83</v>
      </c>
      <c r="B703" s="19" t="str">
        <f t="shared" si="30"/>
        <v>04</v>
      </c>
      <c r="C703" s="7" t="s">
        <v>1928</v>
      </c>
      <c r="D703" s="7" t="s">
        <v>1929</v>
      </c>
      <c r="E703" s="7" t="s">
        <v>1930</v>
      </c>
      <c r="F703" s="7" t="s">
        <v>1139</v>
      </c>
      <c r="G703" s="78">
        <v>0</v>
      </c>
      <c r="H703" s="8" t="e">
        <f>+VLOOKUP(D703,CAT!$A$2:$G$498,4,0)</f>
        <v>#N/A</v>
      </c>
    </row>
    <row r="704" spans="1:8" x14ac:dyDescent="0.3">
      <c r="A704" s="8" t="str">
        <f t="shared" si="29"/>
        <v>68MFTO61</v>
      </c>
      <c r="B704" s="19" t="str">
        <f t="shared" si="30"/>
        <v>04</v>
      </c>
      <c r="C704" s="7" t="s">
        <v>1928</v>
      </c>
      <c r="D704" s="7" t="s">
        <v>1931</v>
      </c>
      <c r="E704" s="7" t="s">
        <v>1932</v>
      </c>
      <c r="F704" s="7" t="s">
        <v>1139</v>
      </c>
      <c r="G704" s="78">
        <v>0</v>
      </c>
      <c r="H704" s="8" t="e">
        <f>+VLOOKUP(D704,CAT!$A$2:$G$498,4,0)</f>
        <v>#N/A</v>
      </c>
    </row>
    <row r="705" spans="1:8" x14ac:dyDescent="0.3">
      <c r="A705" s="8" t="str">
        <f t="shared" si="29"/>
        <v>68PN 63</v>
      </c>
      <c r="B705" s="19" t="str">
        <f t="shared" si="30"/>
        <v>04</v>
      </c>
      <c r="C705" s="7" t="s">
        <v>1928</v>
      </c>
      <c r="D705" s="7" t="s">
        <v>1446</v>
      </c>
      <c r="E705" s="7" t="s">
        <v>1447</v>
      </c>
      <c r="F705" s="7" t="s">
        <v>1139</v>
      </c>
      <c r="G705" s="78">
        <v>0</v>
      </c>
      <c r="H705" s="8" t="e">
        <f>+VLOOKUP(D705,CAT!$A$2:$G$498,4,0)</f>
        <v>#N/A</v>
      </c>
    </row>
    <row r="706" spans="1:8" x14ac:dyDescent="0.3">
      <c r="A706" s="8" t="str">
        <f t="shared" si="29"/>
        <v>6900047501</v>
      </c>
      <c r="B706" s="19" t="str">
        <f t="shared" si="30"/>
        <v>04</v>
      </c>
      <c r="C706" s="7" t="s">
        <v>1933</v>
      </c>
      <c r="D706" s="7" t="s">
        <v>1265</v>
      </c>
      <c r="E706" s="7" t="s">
        <v>1243</v>
      </c>
      <c r="F706" s="7" t="s">
        <v>1139</v>
      </c>
      <c r="G706" s="78">
        <v>1499</v>
      </c>
      <c r="H706" s="8" t="e">
        <f>+VLOOKUP(D706,CAT!$A$2:$G$498,4,0)</f>
        <v>#N/A</v>
      </c>
    </row>
    <row r="707" spans="1:8" x14ac:dyDescent="0.3">
      <c r="A707" s="8" t="str">
        <f t="shared" si="29"/>
        <v>6900047902</v>
      </c>
      <c r="B707" s="19" t="str">
        <f t="shared" si="30"/>
        <v>04</v>
      </c>
      <c r="C707" s="7" t="s">
        <v>1933</v>
      </c>
      <c r="D707" s="7" t="s">
        <v>1288</v>
      </c>
      <c r="E707" s="7" t="s">
        <v>878</v>
      </c>
      <c r="F707" s="7" t="s">
        <v>1139</v>
      </c>
      <c r="G707" s="78">
        <v>6</v>
      </c>
      <c r="H707" s="8" t="e">
        <f>+VLOOKUP(D707,CAT!$A$2:$G$498,4,0)</f>
        <v>#N/A</v>
      </c>
    </row>
    <row r="708" spans="1:8" x14ac:dyDescent="0.3">
      <c r="A708" s="8" t="str">
        <f t="shared" si="29"/>
        <v>6900053200</v>
      </c>
      <c r="B708" s="19" t="str">
        <f t="shared" si="30"/>
        <v>04</v>
      </c>
      <c r="C708" s="7" t="s">
        <v>1933</v>
      </c>
      <c r="D708" s="7" t="s">
        <v>1368</v>
      </c>
      <c r="E708" s="7" t="s">
        <v>1934</v>
      </c>
      <c r="F708" s="7" t="s">
        <v>1122</v>
      </c>
      <c r="G708" s="78">
        <v>221.68</v>
      </c>
      <c r="H708" s="8" t="e">
        <f>+VLOOKUP(D708,CAT!$A$2:$G$498,4,0)</f>
        <v>#N/A</v>
      </c>
    </row>
    <row r="709" spans="1:8" x14ac:dyDescent="0.3">
      <c r="A709" s="8" t="str">
        <f t="shared" si="29"/>
        <v>690110028</v>
      </c>
      <c r="B709" s="19" t="str">
        <f t="shared" si="30"/>
        <v>04</v>
      </c>
      <c r="C709" s="7" t="s">
        <v>1933</v>
      </c>
      <c r="D709" s="7" t="s">
        <v>136</v>
      </c>
      <c r="E709" s="7" t="s">
        <v>439</v>
      </c>
      <c r="F709" s="7" t="s">
        <v>1139</v>
      </c>
      <c r="G709" s="78">
        <v>20</v>
      </c>
      <c r="H709" s="8" t="str">
        <f>+VLOOKUP(D709,CAT!$A$2:$G$498,4,0)</f>
        <v>Cinta</v>
      </c>
    </row>
    <row r="710" spans="1:8" x14ac:dyDescent="0.3">
      <c r="A710" s="8" t="str">
        <f t="shared" si="29"/>
        <v>70MFMP60</v>
      </c>
      <c r="B710" s="19" t="str">
        <f t="shared" si="30"/>
        <v>04</v>
      </c>
      <c r="C710" s="7" t="s">
        <v>1935</v>
      </c>
      <c r="D710" s="7" t="s">
        <v>1444</v>
      </c>
      <c r="E710" s="7" t="s">
        <v>1445</v>
      </c>
      <c r="F710" s="7" t="s">
        <v>1139</v>
      </c>
      <c r="G710" s="78">
        <v>0</v>
      </c>
      <c r="H710" s="8" t="e">
        <f>+VLOOKUP(D710,CAT!$A$2:$G$498,4,0)</f>
        <v>#N/A</v>
      </c>
    </row>
    <row r="711" spans="1:8" x14ac:dyDescent="0.3">
      <c r="A711" s="8" t="str">
        <f t="shared" si="29"/>
        <v>70MFMS 80</v>
      </c>
      <c r="B711" s="19" t="str">
        <f t="shared" si="30"/>
        <v>04</v>
      </c>
      <c r="C711" s="7" t="s">
        <v>1935</v>
      </c>
      <c r="D711" s="7" t="s">
        <v>1625</v>
      </c>
      <c r="E711" s="7" t="s">
        <v>1626</v>
      </c>
      <c r="F711" s="7" t="s">
        <v>1139</v>
      </c>
      <c r="G711" s="78">
        <v>0</v>
      </c>
      <c r="H711" s="8" t="e">
        <f>+VLOOKUP(D711,CAT!$A$2:$G$498,4,0)</f>
        <v>#N/A</v>
      </c>
    </row>
    <row r="712" spans="1:8" x14ac:dyDescent="0.3">
      <c r="A712" s="8" t="str">
        <f t="shared" si="29"/>
        <v>70MFMS 84</v>
      </c>
      <c r="B712" s="19" t="str">
        <f t="shared" si="30"/>
        <v>04</v>
      </c>
      <c r="C712" s="7" t="s">
        <v>1935</v>
      </c>
      <c r="D712" s="7" t="s">
        <v>1936</v>
      </c>
      <c r="E712" s="7" t="s">
        <v>1937</v>
      </c>
      <c r="F712" s="7" t="s">
        <v>1139</v>
      </c>
      <c r="G712" s="78">
        <v>0</v>
      </c>
      <c r="H712" s="8" t="e">
        <f>+VLOOKUP(D712,CAT!$A$2:$G$498,4,0)</f>
        <v>#N/A</v>
      </c>
    </row>
    <row r="713" spans="1:8" x14ac:dyDescent="0.3">
      <c r="A713" s="8" t="str">
        <f t="shared" si="29"/>
        <v>70MFMS 85</v>
      </c>
      <c r="B713" s="19" t="str">
        <f t="shared" si="30"/>
        <v>04</v>
      </c>
      <c r="C713" s="7" t="s">
        <v>1935</v>
      </c>
      <c r="D713" s="7" t="s">
        <v>1938</v>
      </c>
      <c r="E713" s="7" t="s">
        <v>1939</v>
      </c>
      <c r="F713" s="7" t="s">
        <v>1139</v>
      </c>
      <c r="G713" s="78">
        <v>0</v>
      </c>
      <c r="H713" s="8" t="e">
        <f>+VLOOKUP(D713,CAT!$A$2:$G$498,4,0)</f>
        <v>#N/A</v>
      </c>
    </row>
    <row r="714" spans="1:8" x14ac:dyDescent="0.3">
      <c r="A714" s="8" t="str">
        <f t="shared" si="29"/>
        <v>70SIPZ 62</v>
      </c>
      <c r="B714" s="19" t="str">
        <f t="shared" si="30"/>
        <v>04</v>
      </c>
      <c r="C714" s="7" t="s">
        <v>1935</v>
      </c>
      <c r="D714" s="7" t="s">
        <v>1940</v>
      </c>
      <c r="E714" s="7" t="s">
        <v>1941</v>
      </c>
      <c r="F714" s="7" t="s">
        <v>1139</v>
      </c>
      <c r="G714" s="78">
        <v>0</v>
      </c>
      <c r="H714" s="8" t="e">
        <f>+VLOOKUP(D714,CAT!$A$2:$G$498,4,0)</f>
        <v>#N/A</v>
      </c>
    </row>
    <row r="715" spans="1:8" x14ac:dyDescent="0.3">
      <c r="A715" s="8" t="str">
        <f t="shared" si="29"/>
        <v>70SIPZ 67</v>
      </c>
      <c r="B715" s="19" t="str">
        <f t="shared" si="30"/>
        <v>04</v>
      </c>
      <c r="C715" s="7" t="s">
        <v>1935</v>
      </c>
      <c r="D715" s="7" t="s">
        <v>1942</v>
      </c>
      <c r="E715" s="7" t="s">
        <v>1943</v>
      </c>
      <c r="F715" s="7" t="s">
        <v>1139</v>
      </c>
      <c r="G715" s="78">
        <v>0</v>
      </c>
      <c r="H715" s="8" t="e">
        <f>+VLOOKUP(D715,CAT!$A$2:$G$498,4,0)</f>
        <v>#N/A</v>
      </c>
    </row>
    <row r="716" spans="1:8" x14ac:dyDescent="0.3">
      <c r="A716" s="8" t="str">
        <f t="shared" si="29"/>
        <v>71000127</v>
      </c>
      <c r="B716" s="19" t="str">
        <f t="shared" si="30"/>
        <v>04</v>
      </c>
      <c r="C716" s="7" t="s">
        <v>1944</v>
      </c>
      <c r="D716" s="7" t="s">
        <v>275</v>
      </c>
      <c r="E716" s="7" t="s">
        <v>1183</v>
      </c>
      <c r="F716" s="7" t="s">
        <v>1139</v>
      </c>
      <c r="G716" s="78">
        <v>1448</v>
      </c>
      <c r="H716" s="8" t="str">
        <f>+VLOOKUP(D716,CAT!$A$2:$G$498,4,0)</f>
        <v>Ins Pack</v>
      </c>
    </row>
    <row r="717" spans="1:8" x14ac:dyDescent="0.3">
      <c r="A717" s="8" t="str">
        <f t="shared" si="29"/>
        <v>7100046801</v>
      </c>
      <c r="B717" s="19" t="str">
        <f t="shared" si="30"/>
        <v>04</v>
      </c>
      <c r="C717" s="7" t="s">
        <v>1944</v>
      </c>
      <c r="D717" s="7" t="s">
        <v>1015</v>
      </c>
      <c r="E717" s="7" t="s">
        <v>1016</v>
      </c>
      <c r="F717" s="7" t="s">
        <v>1139</v>
      </c>
      <c r="G717" s="78">
        <v>1558</v>
      </c>
      <c r="H717" s="8" t="e">
        <f>+VLOOKUP(D717,CAT!$A$2:$G$498,4,0)</f>
        <v>#N/A</v>
      </c>
    </row>
    <row r="718" spans="1:8" x14ac:dyDescent="0.3">
      <c r="A718" s="8" t="str">
        <f t="shared" si="29"/>
        <v>7100047102</v>
      </c>
      <c r="B718" s="19" t="str">
        <f t="shared" si="30"/>
        <v>04</v>
      </c>
      <c r="C718" s="7" t="s">
        <v>1944</v>
      </c>
      <c r="D718" s="7" t="s">
        <v>1458</v>
      </c>
      <c r="E718" s="7" t="s">
        <v>1511</v>
      </c>
      <c r="F718" s="7" t="s">
        <v>1139</v>
      </c>
      <c r="G718" s="78">
        <v>820</v>
      </c>
      <c r="H718" s="8" t="e">
        <f>+VLOOKUP(D718,CAT!$A$2:$G$498,4,0)</f>
        <v>#N/A</v>
      </c>
    </row>
    <row r="719" spans="1:8" x14ac:dyDescent="0.3">
      <c r="A719" s="8" t="str">
        <f t="shared" si="29"/>
        <v>7100047501</v>
      </c>
      <c r="B719" s="19" t="str">
        <f t="shared" si="30"/>
        <v>04</v>
      </c>
      <c r="C719" s="7" t="s">
        <v>1944</v>
      </c>
      <c r="D719" s="7" t="s">
        <v>1265</v>
      </c>
      <c r="E719" s="7" t="s">
        <v>1243</v>
      </c>
      <c r="F719" s="7" t="s">
        <v>1139</v>
      </c>
      <c r="G719" s="78">
        <v>10</v>
      </c>
      <c r="H719" s="8" t="e">
        <f>+VLOOKUP(D719,CAT!$A$2:$G$498,4,0)</f>
        <v>#N/A</v>
      </c>
    </row>
    <row r="720" spans="1:8" x14ac:dyDescent="0.3">
      <c r="A720" s="8" t="str">
        <f t="shared" si="29"/>
        <v>7100047902</v>
      </c>
      <c r="B720" s="19" t="str">
        <f t="shared" si="30"/>
        <v>04</v>
      </c>
      <c r="C720" s="7" t="s">
        <v>1944</v>
      </c>
      <c r="D720" s="7" t="s">
        <v>1288</v>
      </c>
      <c r="E720" s="7" t="s">
        <v>878</v>
      </c>
      <c r="F720" s="7" t="s">
        <v>1139</v>
      </c>
      <c r="G720" s="78">
        <v>26.4</v>
      </c>
      <c r="H720" s="8" t="e">
        <f>+VLOOKUP(D720,CAT!$A$2:$G$498,4,0)</f>
        <v>#N/A</v>
      </c>
    </row>
    <row r="721" spans="1:8" x14ac:dyDescent="0.3">
      <c r="A721" s="8" t="str">
        <f t="shared" si="29"/>
        <v>71000524</v>
      </c>
      <c r="B721" s="19" t="str">
        <f t="shared" si="30"/>
        <v>04</v>
      </c>
      <c r="C721" s="7" t="s">
        <v>1944</v>
      </c>
      <c r="D721" s="7" t="s">
        <v>997</v>
      </c>
      <c r="E721" s="7" t="s">
        <v>998</v>
      </c>
      <c r="F721" s="7" t="s">
        <v>1139</v>
      </c>
      <c r="G721" s="78">
        <v>5160</v>
      </c>
      <c r="H721" s="8" t="e">
        <f>+VLOOKUP(D721,CAT!$A$2:$G$498,4,0)</f>
        <v>#N/A</v>
      </c>
    </row>
    <row r="722" spans="1:8" x14ac:dyDescent="0.3">
      <c r="A722" s="8" t="str">
        <f t="shared" si="29"/>
        <v>7100052901</v>
      </c>
      <c r="B722" s="19" t="str">
        <f t="shared" si="30"/>
        <v>04</v>
      </c>
      <c r="C722" s="7" t="s">
        <v>1944</v>
      </c>
      <c r="D722" s="7" t="s">
        <v>1294</v>
      </c>
      <c r="E722" s="7" t="s">
        <v>1104</v>
      </c>
      <c r="F722" s="7" t="s">
        <v>1122</v>
      </c>
      <c r="G722" s="78">
        <v>113.6</v>
      </c>
      <c r="H722" s="8" t="e">
        <f>+VLOOKUP(D722,CAT!$A$2:$G$498,4,0)</f>
        <v>#N/A</v>
      </c>
    </row>
    <row r="723" spans="1:8" x14ac:dyDescent="0.3">
      <c r="A723" s="8" t="str">
        <f t="shared" si="29"/>
        <v>7200045302</v>
      </c>
      <c r="B723" s="19" t="str">
        <f t="shared" si="30"/>
        <v>04</v>
      </c>
      <c r="C723" s="7" t="s">
        <v>1945</v>
      </c>
      <c r="D723" s="7" t="s">
        <v>1316</v>
      </c>
      <c r="E723" s="7" t="s">
        <v>1396</v>
      </c>
      <c r="F723" s="7" t="s">
        <v>1122</v>
      </c>
      <c r="G723" s="78">
        <v>187.2</v>
      </c>
      <c r="H723" s="8" t="e">
        <f>+VLOOKUP(D723,CAT!$A$2:$G$498,4,0)</f>
        <v>#N/A</v>
      </c>
    </row>
    <row r="724" spans="1:8" x14ac:dyDescent="0.3">
      <c r="A724" s="8" t="str">
        <f t="shared" si="29"/>
        <v>7200047103</v>
      </c>
      <c r="B724" s="19" t="str">
        <f t="shared" si="30"/>
        <v>04</v>
      </c>
      <c r="C724" s="7" t="s">
        <v>1945</v>
      </c>
      <c r="D724" s="7" t="s">
        <v>1827</v>
      </c>
      <c r="E724" s="7" t="s">
        <v>1511</v>
      </c>
      <c r="F724" s="7" t="s">
        <v>1139</v>
      </c>
      <c r="G724" s="78">
        <v>2400</v>
      </c>
      <c r="H724" s="8" t="e">
        <f>+VLOOKUP(D724,CAT!$A$2:$G$498,4,0)</f>
        <v>#N/A</v>
      </c>
    </row>
    <row r="725" spans="1:8" x14ac:dyDescent="0.3">
      <c r="A725" s="8" t="str">
        <f t="shared" si="29"/>
        <v>7200047202</v>
      </c>
      <c r="B725" s="19" t="str">
        <f t="shared" si="30"/>
        <v>04</v>
      </c>
      <c r="C725" s="7" t="s">
        <v>1945</v>
      </c>
      <c r="D725" s="7" t="s">
        <v>1299</v>
      </c>
      <c r="E725" s="7" t="s">
        <v>1194</v>
      </c>
      <c r="F725" s="7" t="s">
        <v>1139</v>
      </c>
      <c r="G725" s="78">
        <v>11640</v>
      </c>
      <c r="H725" s="8" t="e">
        <f>+VLOOKUP(D725,CAT!$A$2:$G$498,4,0)</f>
        <v>#N/A</v>
      </c>
    </row>
    <row r="726" spans="1:8" x14ac:dyDescent="0.3">
      <c r="A726" s="8" t="str">
        <f t="shared" si="29"/>
        <v>7200047501</v>
      </c>
      <c r="B726" s="19" t="str">
        <f t="shared" si="30"/>
        <v>04</v>
      </c>
      <c r="C726" s="7" t="s">
        <v>1945</v>
      </c>
      <c r="D726" s="7" t="s">
        <v>1265</v>
      </c>
      <c r="E726" s="7" t="s">
        <v>1243</v>
      </c>
      <c r="F726" s="7" t="s">
        <v>1139</v>
      </c>
      <c r="G726" s="78">
        <v>60</v>
      </c>
      <c r="H726" s="8" t="e">
        <f>+VLOOKUP(D726,CAT!$A$2:$G$498,4,0)</f>
        <v>#N/A</v>
      </c>
    </row>
    <row r="727" spans="1:8" x14ac:dyDescent="0.3">
      <c r="A727" s="8" t="str">
        <f t="shared" si="29"/>
        <v>7200050802</v>
      </c>
      <c r="B727" s="19" t="str">
        <f t="shared" si="30"/>
        <v>04</v>
      </c>
      <c r="C727" s="7" t="s">
        <v>1945</v>
      </c>
      <c r="D727" s="7" t="s">
        <v>1295</v>
      </c>
      <c r="E727" s="7" t="s">
        <v>1049</v>
      </c>
      <c r="F727" s="7" t="s">
        <v>1180</v>
      </c>
      <c r="G727" s="78">
        <v>331</v>
      </c>
      <c r="H727" s="8" t="e">
        <f>+VLOOKUP(D727,CAT!$A$2:$G$498,4,0)</f>
        <v>#N/A</v>
      </c>
    </row>
    <row r="728" spans="1:8" x14ac:dyDescent="0.3">
      <c r="A728" s="8" t="str">
        <f t="shared" si="29"/>
        <v>72000524</v>
      </c>
      <c r="B728" s="19" t="str">
        <f t="shared" si="30"/>
        <v>04</v>
      </c>
      <c r="C728" s="7" t="s">
        <v>1945</v>
      </c>
      <c r="D728" s="7" t="s">
        <v>997</v>
      </c>
      <c r="E728" s="7" t="s">
        <v>998</v>
      </c>
      <c r="F728" s="7" t="s">
        <v>1139</v>
      </c>
      <c r="G728" s="78">
        <v>7200</v>
      </c>
      <c r="H728" s="8" t="e">
        <f>+VLOOKUP(D728,CAT!$A$2:$G$498,4,0)</f>
        <v>#N/A</v>
      </c>
    </row>
    <row r="729" spans="1:8" x14ac:dyDescent="0.3">
      <c r="A729" s="8" t="str">
        <f t="shared" si="29"/>
        <v>720110107</v>
      </c>
      <c r="B729" s="19" t="str">
        <f t="shared" si="30"/>
        <v>04</v>
      </c>
      <c r="C729" s="7" t="s">
        <v>1945</v>
      </c>
      <c r="D729" s="7" t="s">
        <v>1946</v>
      </c>
      <c r="E729" s="7" t="s">
        <v>1947</v>
      </c>
      <c r="F729" s="7" t="s">
        <v>1139</v>
      </c>
      <c r="G729" s="78">
        <v>21</v>
      </c>
      <c r="H729" s="8" t="e">
        <f>+VLOOKUP(D729,CAT!$A$2:$G$498,4,0)</f>
        <v>#N/A</v>
      </c>
    </row>
    <row r="730" spans="1:8" x14ac:dyDescent="0.3">
      <c r="A730" s="8" t="str">
        <f t="shared" si="29"/>
        <v>GY 000545</v>
      </c>
      <c r="B730" s="19" t="str">
        <f t="shared" si="30"/>
        <v>04</v>
      </c>
      <c r="C730" s="7" t="s">
        <v>102</v>
      </c>
      <c r="D730" s="7" t="s">
        <v>1975</v>
      </c>
      <c r="E730" s="7" t="s">
        <v>1976</v>
      </c>
      <c r="F730" s="7" t="s">
        <v>1180</v>
      </c>
      <c r="G730" s="78">
        <v>14.23</v>
      </c>
      <c r="H730" s="8" t="e">
        <f>+VLOOKUP(D730,CAT!$A$2:$G$498,4,0)</f>
        <v>#N/A</v>
      </c>
    </row>
    <row r="731" spans="1:8" x14ac:dyDescent="0.3">
      <c r="A731" s="8" t="str">
        <f t="shared" si="29"/>
        <v>GY000009</v>
      </c>
      <c r="B731" s="19" t="str">
        <f t="shared" si="30"/>
        <v>04</v>
      </c>
      <c r="C731" s="7" t="s">
        <v>102</v>
      </c>
      <c r="D731" s="7" t="s">
        <v>302</v>
      </c>
      <c r="E731" s="7" t="s">
        <v>390</v>
      </c>
      <c r="F731" s="7" t="s">
        <v>1122</v>
      </c>
      <c r="G731" s="78">
        <v>9.3379999999999992</v>
      </c>
      <c r="H731" s="8" t="str">
        <f>+VLOOKUP(D731,CAT!$A$2:$G$498,4,0)</f>
        <v>Aditivos</v>
      </c>
    </row>
    <row r="732" spans="1:8" x14ac:dyDescent="0.3">
      <c r="A732" s="8" t="str">
        <f t="shared" si="29"/>
        <v>GY000018</v>
      </c>
      <c r="B732" s="19" t="str">
        <f t="shared" si="30"/>
        <v>04</v>
      </c>
      <c r="C732" s="7" t="s">
        <v>102</v>
      </c>
      <c r="D732" s="7" t="s">
        <v>673</v>
      </c>
      <c r="E732" s="7" t="s">
        <v>1179</v>
      </c>
      <c r="F732" s="7" t="s">
        <v>1122</v>
      </c>
      <c r="G732" s="78">
        <v>7.78</v>
      </c>
      <c r="H732" s="8" t="str">
        <f>+VLOOKUP(D732,CAT!$A$2:$G$498,4,0)</f>
        <v>Aditivos</v>
      </c>
    </row>
    <row r="733" spans="1:8" x14ac:dyDescent="0.3">
      <c r="A733" s="8" t="str">
        <f t="shared" si="29"/>
        <v>GY00002</v>
      </c>
      <c r="B733" s="19" t="str">
        <f t="shared" si="30"/>
        <v>04</v>
      </c>
      <c r="C733" s="7" t="s">
        <v>102</v>
      </c>
      <c r="D733" s="7" t="s">
        <v>692</v>
      </c>
      <c r="E733" s="7" t="s">
        <v>1239</v>
      </c>
      <c r="F733" s="7" t="s">
        <v>1122</v>
      </c>
      <c r="G733" s="78">
        <v>22.12</v>
      </c>
      <c r="H733" s="8" t="str">
        <f>+VLOOKUP(D733,CAT!$A$2:$G$498,4,0)</f>
        <v>Sabor</v>
      </c>
    </row>
    <row r="734" spans="1:8" x14ac:dyDescent="0.3">
      <c r="A734" s="8" t="str">
        <f t="shared" si="29"/>
        <v>GY000033</v>
      </c>
      <c r="B734" s="19" t="str">
        <f t="shared" si="30"/>
        <v>04</v>
      </c>
      <c r="C734" s="7" t="s">
        <v>102</v>
      </c>
      <c r="D734" s="7" t="s">
        <v>296</v>
      </c>
      <c r="E734" s="7" t="s">
        <v>394</v>
      </c>
      <c r="F734" s="7" t="s">
        <v>1180</v>
      </c>
      <c r="G734" s="78">
        <v>6.82</v>
      </c>
      <c r="H734" s="8" t="str">
        <f>+VLOOKUP(D734,CAT!$A$2:$G$498,4,0)</f>
        <v>Aditivos</v>
      </c>
    </row>
    <row r="735" spans="1:8" x14ac:dyDescent="0.3">
      <c r="A735" s="8" t="str">
        <f t="shared" si="29"/>
        <v>GY000172</v>
      </c>
      <c r="B735" s="19" t="str">
        <f t="shared" si="30"/>
        <v>04</v>
      </c>
      <c r="C735" s="7" t="s">
        <v>102</v>
      </c>
      <c r="D735" s="7" t="s">
        <v>270</v>
      </c>
      <c r="E735" s="7" t="s">
        <v>401</v>
      </c>
      <c r="F735" s="7" t="s">
        <v>1122</v>
      </c>
      <c r="G735" s="78">
        <v>11.01</v>
      </c>
      <c r="H735" s="8" t="str">
        <f>+VLOOKUP(D735,CAT!$A$2:$G$498,4,0)</f>
        <v>Vegetal</v>
      </c>
    </row>
    <row r="736" spans="1:8" x14ac:dyDescent="0.3">
      <c r="A736" s="8" t="str">
        <f t="shared" si="29"/>
        <v>GY00017FR</v>
      </c>
      <c r="B736" s="19" t="str">
        <f t="shared" si="30"/>
        <v>04</v>
      </c>
      <c r="C736" s="7" t="s">
        <v>102</v>
      </c>
      <c r="D736" s="7" t="s">
        <v>2079</v>
      </c>
      <c r="E736" s="7" t="s">
        <v>2081</v>
      </c>
      <c r="F736" s="7" t="s">
        <v>1180</v>
      </c>
      <c r="G736" s="78">
        <v>900</v>
      </c>
      <c r="H736" s="8" t="e">
        <f>+VLOOKUP(D736,CAT!$A$2:$G$498,4,0)</f>
        <v>#N/A</v>
      </c>
    </row>
    <row r="737" spans="1:8" x14ac:dyDescent="0.3">
      <c r="A737" s="8" t="str">
        <f t="shared" si="29"/>
        <v>GY000198</v>
      </c>
      <c r="B737" s="19" t="str">
        <f t="shared" si="30"/>
        <v>04</v>
      </c>
      <c r="C737" s="7" t="s">
        <v>102</v>
      </c>
      <c r="D737" s="7" t="s">
        <v>268</v>
      </c>
      <c r="E737" s="7" t="s">
        <v>267</v>
      </c>
      <c r="F737" s="7" t="s">
        <v>1122</v>
      </c>
      <c r="G737" s="78">
        <v>23.81</v>
      </c>
      <c r="H737" s="8" t="str">
        <f>+VLOOKUP(D737,CAT!$A$2:$G$498,4,0)</f>
        <v>Aditivos</v>
      </c>
    </row>
    <row r="738" spans="1:8" x14ac:dyDescent="0.3">
      <c r="A738" s="8" t="str">
        <f t="shared" si="29"/>
        <v>GY000199</v>
      </c>
      <c r="B738" s="19" t="str">
        <f t="shared" si="30"/>
        <v>04</v>
      </c>
      <c r="C738" s="7" t="s">
        <v>102</v>
      </c>
      <c r="D738" s="7" t="s">
        <v>266</v>
      </c>
      <c r="E738" s="7" t="s">
        <v>403</v>
      </c>
      <c r="F738" s="7" t="s">
        <v>1122</v>
      </c>
      <c r="G738" s="78">
        <v>17.77</v>
      </c>
      <c r="H738" s="8" t="str">
        <f>+VLOOKUP(D738,CAT!$A$2:$G$498,4,0)</f>
        <v>Aditivos</v>
      </c>
    </row>
    <row r="739" spans="1:8" x14ac:dyDescent="0.3">
      <c r="A739" s="8" t="str">
        <f t="shared" si="29"/>
        <v>GY000200</v>
      </c>
      <c r="B739" s="19" t="str">
        <f t="shared" si="30"/>
        <v>04</v>
      </c>
      <c r="C739" s="7" t="s">
        <v>102</v>
      </c>
      <c r="D739" s="7" t="s">
        <v>265</v>
      </c>
      <c r="E739" s="7" t="s">
        <v>264</v>
      </c>
      <c r="F739" s="7" t="s">
        <v>1122</v>
      </c>
      <c r="G739" s="78">
        <v>22.53</v>
      </c>
      <c r="H739" s="8" t="str">
        <f>+VLOOKUP(D739,CAT!$A$2:$G$498,4,0)</f>
        <v>Aditivos</v>
      </c>
    </row>
    <row r="740" spans="1:8" x14ac:dyDescent="0.3">
      <c r="A740" s="8" t="str">
        <f t="shared" si="29"/>
        <v>GY000202</v>
      </c>
      <c r="B740" s="19" t="str">
        <f t="shared" si="30"/>
        <v>04</v>
      </c>
      <c r="C740" s="7" t="s">
        <v>102</v>
      </c>
      <c r="D740" s="7" t="s">
        <v>262</v>
      </c>
      <c r="E740" s="7" t="s">
        <v>405</v>
      </c>
      <c r="F740" s="7" t="s">
        <v>1122</v>
      </c>
      <c r="G740" s="78">
        <v>6.73</v>
      </c>
      <c r="H740" s="8" t="str">
        <f>+VLOOKUP(D740,CAT!$A$2:$G$498,4,0)</f>
        <v>Aditivos</v>
      </c>
    </row>
    <row r="741" spans="1:8" x14ac:dyDescent="0.3">
      <c r="A741" s="8" t="str">
        <f t="shared" si="29"/>
        <v>GY000204</v>
      </c>
      <c r="B741" s="19" t="str">
        <f t="shared" si="30"/>
        <v>04</v>
      </c>
      <c r="C741" s="7" t="s">
        <v>102</v>
      </c>
      <c r="D741" s="7" t="s">
        <v>259</v>
      </c>
      <c r="E741" s="7" t="s">
        <v>406</v>
      </c>
      <c r="F741" s="7" t="s">
        <v>1180</v>
      </c>
      <c r="G741" s="78">
        <v>3.24</v>
      </c>
      <c r="H741" s="8" t="str">
        <f>+VLOOKUP(D741,CAT!$A$2:$G$498,4,0)</f>
        <v>Aditivos</v>
      </c>
    </row>
    <row r="742" spans="1:8" x14ac:dyDescent="0.3">
      <c r="A742" s="8" t="str">
        <f t="shared" si="29"/>
        <v>GY000207</v>
      </c>
      <c r="B742" s="19" t="str">
        <f t="shared" si="30"/>
        <v>04</v>
      </c>
      <c r="C742" s="7" t="s">
        <v>102</v>
      </c>
      <c r="D742" s="7" t="s">
        <v>257</v>
      </c>
      <c r="E742" s="7" t="s">
        <v>408</v>
      </c>
      <c r="F742" s="7" t="s">
        <v>1180</v>
      </c>
      <c r="G742" s="78">
        <v>31.317</v>
      </c>
      <c r="H742" s="8" t="str">
        <f>+VLOOKUP(D742,CAT!$A$2:$G$498,4,0)</f>
        <v>Aditivos</v>
      </c>
    </row>
    <row r="743" spans="1:8" x14ac:dyDescent="0.3">
      <c r="A743" s="8" t="str">
        <f t="shared" si="29"/>
        <v>GY000238</v>
      </c>
      <c r="B743" s="19" t="str">
        <f t="shared" si="30"/>
        <v>04</v>
      </c>
      <c r="C743" s="7" t="s">
        <v>102</v>
      </c>
      <c r="D743" s="7" t="s">
        <v>249</v>
      </c>
      <c r="E743" s="7" t="s">
        <v>248</v>
      </c>
      <c r="F743" s="7" t="s">
        <v>1122</v>
      </c>
      <c r="G743" s="78">
        <v>3.74</v>
      </c>
      <c r="H743" s="8" t="str">
        <f>+VLOOKUP(D743,CAT!$A$2:$G$498,4,0)</f>
        <v>Sabor</v>
      </c>
    </row>
    <row r="744" spans="1:8" x14ac:dyDescent="0.3">
      <c r="A744" s="8" t="str">
        <f t="shared" si="29"/>
        <v>GY000273</v>
      </c>
      <c r="B744" s="19" t="str">
        <f t="shared" si="30"/>
        <v>04</v>
      </c>
      <c r="C744" s="7" t="s">
        <v>102</v>
      </c>
      <c r="D744" s="7" t="s">
        <v>238</v>
      </c>
      <c r="E744" s="7" t="s">
        <v>413</v>
      </c>
      <c r="F744" s="7" t="s">
        <v>1180</v>
      </c>
      <c r="G744" s="78">
        <v>13.03</v>
      </c>
      <c r="H744" s="8" t="str">
        <f>+VLOOKUP(D744,CAT!$A$2:$G$498,4,0)</f>
        <v>Text &amp; Soja</v>
      </c>
    </row>
    <row r="745" spans="1:8" x14ac:dyDescent="0.3">
      <c r="A745" s="8" t="str">
        <f t="shared" si="29"/>
        <v>GY000340</v>
      </c>
      <c r="B745" s="19" t="str">
        <f t="shared" si="30"/>
        <v>04</v>
      </c>
      <c r="C745" s="7" t="s">
        <v>102</v>
      </c>
      <c r="D745" s="7" t="s">
        <v>189</v>
      </c>
      <c r="E745" s="7" t="s">
        <v>417</v>
      </c>
      <c r="F745" s="7" t="s">
        <v>1122</v>
      </c>
      <c r="G745" s="78">
        <v>975.00099999999998</v>
      </c>
      <c r="H745" s="8" t="str">
        <f>+VLOOKUP(D745,CAT!$A$2:$G$498,4,0)</f>
        <v>Reboz</v>
      </c>
    </row>
    <row r="746" spans="1:8" x14ac:dyDescent="0.3">
      <c r="A746" s="8" t="str">
        <f t="shared" si="29"/>
        <v>GY000343</v>
      </c>
      <c r="B746" s="19" t="str">
        <f t="shared" si="30"/>
        <v>04</v>
      </c>
      <c r="C746" s="7" t="s">
        <v>102</v>
      </c>
      <c r="D746" s="7" t="s">
        <v>187</v>
      </c>
      <c r="E746" s="7" t="s">
        <v>419</v>
      </c>
      <c r="F746" s="7" t="s">
        <v>1122</v>
      </c>
      <c r="G746" s="78">
        <v>20.43</v>
      </c>
      <c r="H746" s="8" t="str">
        <f>+VLOOKUP(D746,CAT!$A$2:$G$498,4,0)</f>
        <v>Sabor</v>
      </c>
    </row>
    <row r="747" spans="1:8" x14ac:dyDescent="0.3">
      <c r="A747" s="8" t="str">
        <f t="shared" si="29"/>
        <v>GY000346</v>
      </c>
      <c r="B747" s="19" t="str">
        <f t="shared" si="30"/>
        <v>04</v>
      </c>
      <c r="C747" s="7" t="s">
        <v>102</v>
      </c>
      <c r="D747" s="7" t="s">
        <v>184</v>
      </c>
      <c r="E747" s="7" t="s">
        <v>421</v>
      </c>
      <c r="F747" s="7" t="s">
        <v>1122</v>
      </c>
      <c r="G747" s="78">
        <v>13.94</v>
      </c>
      <c r="H747" s="8" t="str">
        <f>+VLOOKUP(D747,CAT!$A$2:$G$498,4,0)</f>
        <v>Sabor</v>
      </c>
    </row>
    <row r="748" spans="1:8" x14ac:dyDescent="0.3">
      <c r="A748" s="8" t="str">
        <f t="shared" si="29"/>
        <v>GY000355</v>
      </c>
      <c r="B748" s="19" t="str">
        <f t="shared" si="30"/>
        <v>04</v>
      </c>
      <c r="C748" s="7" t="s">
        <v>102</v>
      </c>
      <c r="D748" s="7" t="s">
        <v>176</v>
      </c>
      <c r="E748" s="7" t="s">
        <v>175</v>
      </c>
      <c r="F748" s="7" t="s">
        <v>1122</v>
      </c>
      <c r="G748" s="78">
        <v>11.16</v>
      </c>
      <c r="H748" s="8" t="str">
        <f>+VLOOKUP(D748,CAT!$A$2:$G$498,4,0)</f>
        <v>Sabor</v>
      </c>
    </row>
    <row r="749" spans="1:8" x14ac:dyDescent="0.3">
      <c r="A749" s="8" t="str">
        <f t="shared" si="29"/>
        <v>GY000365</v>
      </c>
      <c r="B749" s="19" t="str">
        <f t="shared" si="30"/>
        <v>04</v>
      </c>
      <c r="C749" s="7" t="s">
        <v>102</v>
      </c>
      <c r="D749" s="7" t="s">
        <v>320</v>
      </c>
      <c r="E749" s="7" t="s">
        <v>431</v>
      </c>
      <c r="F749" s="7" t="s">
        <v>1122</v>
      </c>
      <c r="G749" s="78">
        <v>0.76</v>
      </c>
      <c r="H749" s="8" t="str">
        <f>+VLOOKUP(D749,CAT!$A$2:$G$498,4,0)</f>
        <v>Sabor</v>
      </c>
    </row>
    <row r="750" spans="1:8" x14ac:dyDescent="0.3">
      <c r="A750" s="8" t="str">
        <f t="shared" ref="A750:A803" si="31">+C750&amp;D750</f>
        <v>GY000372</v>
      </c>
      <c r="B750" s="19" t="str">
        <f t="shared" ref="B750:B803" si="32">+IF(C750="05","01",IF(C750="02","02",IF(C750="57","03","04")))</f>
        <v>04</v>
      </c>
      <c r="C750" s="7" t="s">
        <v>102</v>
      </c>
      <c r="D750" s="7" t="s">
        <v>599</v>
      </c>
      <c r="E750" s="7" t="s">
        <v>1185</v>
      </c>
      <c r="F750" s="7" t="s">
        <v>1180</v>
      </c>
      <c r="G750" s="78">
        <v>91.234999999999999</v>
      </c>
      <c r="H750" s="8" t="str">
        <f>+VLOOKUP(D750,CAT!$A$2:$G$498,4,0)</f>
        <v>Salsa</v>
      </c>
    </row>
    <row r="751" spans="1:8" x14ac:dyDescent="0.3">
      <c r="A751" s="8" t="str">
        <f t="shared" si="31"/>
        <v>GY000375</v>
      </c>
      <c r="B751" s="19" t="str">
        <f t="shared" si="32"/>
        <v>04</v>
      </c>
      <c r="C751" s="7" t="s">
        <v>102</v>
      </c>
      <c r="D751" s="7" t="s">
        <v>602</v>
      </c>
      <c r="E751" s="7" t="s">
        <v>2089</v>
      </c>
      <c r="F751" s="7" t="s">
        <v>1180</v>
      </c>
      <c r="G751" s="78">
        <v>15.145</v>
      </c>
      <c r="H751" s="8" t="str">
        <f>+VLOOKUP(D751,CAT!$A$2:$G$498,4,0)</f>
        <v>Aditivos</v>
      </c>
    </row>
    <row r="752" spans="1:8" x14ac:dyDescent="0.3">
      <c r="A752" s="8" t="str">
        <f t="shared" si="31"/>
        <v>GY000382</v>
      </c>
      <c r="B752" s="19" t="str">
        <f t="shared" si="32"/>
        <v>04</v>
      </c>
      <c r="C752" s="7" t="s">
        <v>102</v>
      </c>
      <c r="D752" s="7" t="s">
        <v>635</v>
      </c>
      <c r="E752" s="7" t="s">
        <v>1187</v>
      </c>
      <c r="F752" s="7" t="s">
        <v>1122</v>
      </c>
      <c r="G752" s="78">
        <v>15.43</v>
      </c>
      <c r="H752" s="8" t="str">
        <f>+VLOOKUP(D752,CAT!$A$2:$G$498,4,0)</f>
        <v>Avena</v>
      </c>
    </row>
    <row r="753" spans="1:13" x14ac:dyDescent="0.3">
      <c r="A753" s="8" t="str">
        <f t="shared" si="31"/>
        <v>GY000386</v>
      </c>
      <c r="B753" s="19" t="str">
        <f t="shared" si="32"/>
        <v>04</v>
      </c>
      <c r="C753" s="7" t="s">
        <v>102</v>
      </c>
      <c r="D753" s="7" t="s">
        <v>680</v>
      </c>
      <c r="E753" s="7" t="s">
        <v>1010</v>
      </c>
      <c r="F753" s="7" t="s">
        <v>1180</v>
      </c>
      <c r="G753" s="78">
        <v>1.2390000000000001</v>
      </c>
      <c r="H753" s="8" t="str">
        <f>+VLOOKUP(D753,CAT!$A$2:$G$498,4,0)</f>
        <v>Aditivos</v>
      </c>
    </row>
    <row r="754" spans="1:13" x14ac:dyDescent="0.3">
      <c r="A754" s="8" t="str">
        <f t="shared" si="31"/>
        <v>GY000405</v>
      </c>
      <c r="B754" s="19" t="str">
        <f t="shared" si="32"/>
        <v>04</v>
      </c>
      <c r="C754" s="7" t="s">
        <v>102</v>
      </c>
      <c r="D754" s="7" t="s">
        <v>720</v>
      </c>
      <c r="E754" s="7" t="s">
        <v>1188</v>
      </c>
      <c r="F754" s="7" t="s">
        <v>1180</v>
      </c>
      <c r="G754" s="78">
        <v>11.63</v>
      </c>
      <c r="H754" s="8" t="str">
        <f>+VLOOKUP(D754,CAT!$A$2:$G$498,4,0)</f>
        <v>Aditivos</v>
      </c>
    </row>
    <row r="755" spans="1:13" x14ac:dyDescent="0.3">
      <c r="A755" s="8" t="str">
        <f t="shared" si="31"/>
        <v>GY000408</v>
      </c>
      <c r="B755" s="19" t="str">
        <f t="shared" si="32"/>
        <v>04</v>
      </c>
      <c r="C755" s="7" t="s">
        <v>102</v>
      </c>
      <c r="D755" s="7" t="s">
        <v>747</v>
      </c>
      <c r="E755" s="7" t="s">
        <v>1374</v>
      </c>
      <c r="F755" s="7" t="s">
        <v>1122</v>
      </c>
      <c r="G755" s="78">
        <v>20.614000000000001</v>
      </c>
      <c r="H755" s="8" t="str">
        <f>+VLOOKUP(D755,CAT!$A$2:$G$498,4,0)</f>
        <v>Sabor</v>
      </c>
    </row>
    <row r="756" spans="1:13" x14ac:dyDescent="0.3">
      <c r="A756" s="8" t="str">
        <f t="shared" si="31"/>
        <v>GY000412</v>
      </c>
      <c r="B756" s="19" t="str">
        <f t="shared" si="32"/>
        <v>04</v>
      </c>
      <c r="C756" s="7" t="s">
        <v>102</v>
      </c>
      <c r="D756" s="7" t="s">
        <v>735</v>
      </c>
      <c r="E756" s="7" t="s">
        <v>733</v>
      </c>
      <c r="F756" s="7" t="s">
        <v>1122</v>
      </c>
      <c r="G756" s="78">
        <v>15</v>
      </c>
      <c r="H756" s="8" t="str">
        <f>+VLOOKUP(D756,CAT!$A$2:$G$498,4,0)</f>
        <v>Batter</v>
      </c>
      <c r="I756" s="225">
        <v>45224</v>
      </c>
      <c r="J756" s="225"/>
      <c r="K756" s="225"/>
    </row>
    <row r="757" spans="1:13" x14ac:dyDescent="0.3">
      <c r="A757" s="8" t="str">
        <f t="shared" si="31"/>
        <v>GY000424</v>
      </c>
      <c r="B757" s="19" t="str">
        <f t="shared" si="32"/>
        <v>04</v>
      </c>
      <c r="C757" s="7" t="s">
        <v>102</v>
      </c>
      <c r="D757" s="7" t="s">
        <v>765</v>
      </c>
      <c r="E757" s="7" t="s">
        <v>2090</v>
      </c>
      <c r="F757" s="7" t="s">
        <v>1122</v>
      </c>
      <c r="G757" s="78">
        <v>23.456</v>
      </c>
      <c r="H757" s="8" t="str">
        <f>+VLOOKUP(D757,CAT!$A$2:$G$498,4,0)</f>
        <v>Fiambre</v>
      </c>
      <c r="I757">
        <f>+G757/1800</f>
        <v>1.3031111111111111E-2</v>
      </c>
      <c r="J757" s="7"/>
      <c r="K757" s="7"/>
      <c r="L757" s="7"/>
      <c r="M757" s="78"/>
    </row>
    <row r="758" spans="1:13" x14ac:dyDescent="0.3">
      <c r="A758" s="8" t="str">
        <f t="shared" si="31"/>
        <v>GY000430</v>
      </c>
      <c r="B758" s="19" t="str">
        <f t="shared" ref="B758:B765" si="33">+IF(C758="05","01",IF(C758="02","02",IF(C758="57","03","04")))</f>
        <v>04</v>
      </c>
      <c r="C758" s="7" t="s">
        <v>102</v>
      </c>
      <c r="D758" s="7" t="s">
        <v>771</v>
      </c>
      <c r="E758" s="7" t="s">
        <v>1959</v>
      </c>
      <c r="F758" s="7" t="s">
        <v>1122</v>
      </c>
      <c r="G758" s="78">
        <v>499.99900000000002</v>
      </c>
      <c r="J758" s="7"/>
      <c r="K758" s="7"/>
      <c r="L758" s="7"/>
      <c r="M758" s="78"/>
    </row>
    <row r="759" spans="1:13" x14ac:dyDescent="0.3">
      <c r="A759" s="8" t="str">
        <f t="shared" si="31"/>
        <v>GY000451</v>
      </c>
      <c r="B759" s="19" t="str">
        <f t="shared" si="33"/>
        <v>04</v>
      </c>
      <c r="C759" s="7" t="s">
        <v>102</v>
      </c>
      <c r="D759" s="7" t="s">
        <v>813</v>
      </c>
      <c r="E759" s="7" t="s">
        <v>960</v>
      </c>
      <c r="F759" s="7" t="s">
        <v>1122</v>
      </c>
      <c r="G759" s="78">
        <v>10</v>
      </c>
      <c r="H759" s="8" t="str">
        <f>+VLOOKUP(D759,CAT!$A$2:$G$498,4,0)</f>
        <v>Aditivos</v>
      </c>
      <c r="J759" s="7"/>
      <c r="K759" s="7"/>
      <c r="L759" s="78"/>
    </row>
    <row r="760" spans="1:13" x14ac:dyDescent="0.3">
      <c r="A760" s="8" t="str">
        <f t="shared" ref="A760:A765" si="34">+C760&amp;D760</f>
        <v>GY000452</v>
      </c>
      <c r="B760" s="19" t="str">
        <f t="shared" si="33"/>
        <v>04</v>
      </c>
      <c r="C760" s="7" t="s">
        <v>102</v>
      </c>
      <c r="D760" s="7" t="s">
        <v>815</v>
      </c>
      <c r="E760" s="7" t="s">
        <v>961</v>
      </c>
      <c r="F760" s="7" t="s">
        <v>1180</v>
      </c>
      <c r="G760" s="78">
        <v>0.4</v>
      </c>
      <c r="H760" s="8" t="str">
        <f>+VLOOKUP(D760,CAT!$A$2:$G$498,4,0)</f>
        <v>Aditivos</v>
      </c>
      <c r="J760" s="7"/>
      <c r="K760" s="7"/>
      <c r="L760" s="78"/>
    </row>
    <row r="761" spans="1:13" x14ac:dyDescent="0.3">
      <c r="A761" s="8" t="str">
        <f t="shared" si="34"/>
        <v>GY000461</v>
      </c>
      <c r="B761" s="19" t="str">
        <f t="shared" si="33"/>
        <v>04</v>
      </c>
      <c r="C761" s="7" t="s">
        <v>102</v>
      </c>
      <c r="D761" s="7" t="s">
        <v>856</v>
      </c>
      <c r="E761" s="7" t="s">
        <v>1193</v>
      </c>
      <c r="F761" s="7" t="s">
        <v>1122</v>
      </c>
      <c r="G761" s="78">
        <v>2E-3</v>
      </c>
      <c r="H761" s="8" t="str">
        <f>+VLOOKUP(D761,CAT!$A$2:$G$498,4,0)</f>
        <v>Mozza</v>
      </c>
      <c r="J761" s="7"/>
      <c r="K761" s="7"/>
      <c r="L761" s="78"/>
    </row>
    <row r="762" spans="1:13" x14ac:dyDescent="0.3">
      <c r="A762" s="8" t="str">
        <f t="shared" si="34"/>
        <v>GY000473</v>
      </c>
      <c r="B762" s="19" t="str">
        <f t="shared" si="33"/>
        <v>04</v>
      </c>
      <c r="C762" s="7" t="s">
        <v>102</v>
      </c>
      <c r="D762" s="7" t="s">
        <v>864</v>
      </c>
      <c r="E762" s="7" t="s">
        <v>1950</v>
      </c>
      <c r="F762" s="7" t="s">
        <v>1180</v>
      </c>
      <c r="G762" s="78">
        <v>14.65</v>
      </c>
      <c r="H762" s="8" t="str">
        <f>+VLOOKUP(D762,CAT!$A$2:$G$498,4,0)</f>
        <v>Aditivos</v>
      </c>
      <c r="J762" s="7"/>
      <c r="K762" s="7"/>
      <c r="L762" s="78"/>
    </row>
    <row r="763" spans="1:13" x14ac:dyDescent="0.3">
      <c r="A763" s="8" t="str">
        <f t="shared" si="34"/>
        <v>GY000474</v>
      </c>
      <c r="B763" s="19" t="str">
        <f t="shared" si="33"/>
        <v>04</v>
      </c>
      <c r="C763" s="7" t="s">
        <v>102</v>
      </c>
      <c r="D763" s="7" t="s">
        <v>865</v>
      </c>
      <c r="E763" s="7" t="s">
        <v>1951</v>
      </c>
      <c r="F763" s="7" t="s">
        <v>1180</v>
      </c>
      <c r="G763" s="78">
        <v>18.7</v>
      </c>
      <c r="H763" s="8" t="str">
        <f>+VLOOKUP(D763,CAT!$A$2:$G$498,4,0)</f>
        <v>Aditivos</v>
      </c>
      <c r="J763" s="7"/>
      <c r="K763" s="7"/>
      <c r="L763" s="78"/>
    </row>
    <row r="764" spans="1:13" x14ac:dyDescent="0.3">
      <c r="A764" s="8" t="str">
        <f t="shared" si="34"/>
        <v>GY000475</v>
      </c>
      <c r="B764" s="19" t="str">
        <f t="shared" si="33"/>
        <v>04</v>
      </c>
      <c r="C764" s="7" t="s">
        <v>102</v>
      </c>
      <c r="D764" s="7" t="s">
        <v>866</v>
      </c>
      <c r="E764" s="7" t="s">
        <v>867</v>
      </c>
      <c r="F764" s="7" t="s">
        <v>1180</v>
      </c>
      <c r="G764" s="78">
        <v>2.61</v>
      </c>
      <c r="H764" s="8" t="str">
        <f>+VLOOKUP(D764,CAT!$A$2:$G$498,4,0)</f>
        <v>Aditivos</v>
      </c>
      <c r="J764" s="7"/>
      <c r="K764" s="7"/>
      <c r="L764" s="78"/>
    </row>
    <row r="765" spans="1:13" x14ac:dyDescent="0.3">
      <c r="A765" s="8" t="str">
        <f t="shared" si="34"/>
        <v>GY000496</v>
      </c>
      <c r="B765" s="19" t="str">
        <f t="shared" si="33"/>
        <v>04</v>
      </c>
      <c r="C765" s="7" t="s">
        <v>102</v>
      </c>
      <c r="D765" s="7" t="s">
        <v>971</v>
      </c>
      <c r="E765" s="7" t="s">
        <v>1261</v>
      </c>
      <c r="F765" s="7" t="s">
        <v>1122</v>
      </c>
      <c r="G765" s="78">
        <v>9.1</v>
      </c>
      <c r="H765" s="8" t="e">
        <f>+VLOOKUP(D765,CAT!$A$2:$G$498,4,0)</f>
        <v>#N/A</v>
      </c>
      <c r="J765" s="7"/>
      <c r="K765" s="7"/>
      <c r="L765" s="78"/>
    </row>
    <row r="766" spans="1:13" x14ac:dyDescent="0.3">
      <c r="C766" s="7" t="s">
        <v>102</v>
      </c>
      <c r="D766" s="7" t="s">
        <v>975</v>
      </c>
      <c r="E766" s="7" t="s">
        <v>1254</v>
      </c>
      <c r="F766" s="7" t="s">
        <v>1180</v>
      </c>
      <c r="G766" s="78">
        <v>3.11</v>
      </c>
      <c r="J766" s="7"/>
      <c r="K766" s="7"/>
      <c r="L766" s="78"/>
    </row>
    <row r="767" spans="1:13" x14ac:dyDescent="0.3">
      <c r="A767" s="8"/>
      <c r="B767" s="19"/>
      <c r="C767" s="7" t="s">
        <v>102</v>
      </c>
      <c r="D767" s="7" t="s">
        <v>979</v>
      </c>
      <c r="E767" s="7" t="s">
        <v>1948</v>
      </c>
      <c r="F767" s="7" t="s">
        <v>1180</v>
      </c>
      <c r="G767" s="78">
        <v>4.7</v>
      </c>
      <c r="H767" s="8"/>
      <c r="J767" s="7"/>
      <c r="K767" s="7"/>
      <c r="L767" s="78"/>
    </row>
    <row r="768" spans="1:13" x14ac:dyDescent="0.3">
      <c r="A768" s="8" t="str">
        <f t="shared" si="31"/>
        <v>GY000511</v>
      </c>
      <c r="B768" s="19" t="str">
        <f t="shared" si="32"/>
        <v>04</v>
      </c>
      <c r="C768" s="7" t="s">
        <v>102</v>
      </c>
      <c r="D768" s="7" t="s">
        <v>1314</v>
      </c>
      <c r="E768" s="7" t="s">
        <v>1335</v>
      </c>
      <c r="F768" s="7" t="s">
        <v>1122</v>
      </c>
      <c r="G768" s="78">
        <v>9.7899999999999991</v>
      </c>
      <c r="H768" s="8" t="e">
        <f>+VLOOKUP(D768,CAT!$A$2:$G$498,4,0)</f>
        <v>#N/A</v>
      </c>
    </row>
    <row r="769" spans="1:8" x14ac:dyDescent="0.3">
      <c r="A769" s="8" t="str">
        <f t="shared" si="31"/>
        <v>GY000530</v>
      </c>
      <c r="B769" s="19" t="str">
        <f t="shared" si="32"/>
        <v>04</v>
      </c>
      <c r="C769" s="7" t="s">
        <v>102</v>
      </c>
      <c r="D769" s="7" t="s">
        <v>1206</v>
      </c>
      <c r="E769" s="7" t="s">
        <v>1207</v>
      </c>
      <c r="F769" s="7" t="s">
        <v>1180</v>
      </c>
      <c r="G769" s="78">
        <v>4.66</v>
      </c>
      <c r="H769" s="8" t="e">
        <f>+VLOOKUP(D769,CAT!$A$2:$G$498,4,0)</f>
        <v>#N/A</v>
      </c>
    </row>
    <row r="770" spans="1:8" x14ac:dyDescent="0.3">
      <c r="A770" s="8" t="str">
        <f t="shared" si="31"/>
        <v>GY000531</v>
      </c>
      <c r="B770" s="19" t="str">
        <f t="shared" si="32"/>
        <v>04</v>
      </c>
      <c r="C770" s="7" t="s">
        <v>102</v>
      </c>
      <c r="D770" s="7" t="s">
        <v>1244</v>
      </c>
      <c r="E770" s="7" t="s">
        <v>1245</v>
      </c>
      <c r="F770" s="7" t="s">
        <v>1180</v>
      </c>
      <c r="G770" s="78">
        <v>12.2</v>
      </c>
      <c r="H770" s="8" t="e">
        <f>+VLOOKUP(D770,CAT!$A$2:$G$498,4,0)</f>
        <v>#N/A</v>
      </c>
    </row>
    <row r="771" spans="1:8" x14ac:dyDescent="0.3">
      <c r="A771" s="8" t="str">
        <f t="shared" si="31"/>
        <v>GY00054300</v>
      </c>
      <c r="B771" s="19" t="str">
        <f t="shared" si="32"/>
        <v>04</v>
      </c>
      <c r="C771" s="7" t="s">
        <v>102</v>
      </c>
      <c r="D771" s="7" t="s">
        <v>2074</v>
      </c>
      <c r="E771" s="7" t="s">
        <v>2075</v>
      </c>
      <c r="F771" s="7" t="s">
        <v>1122</v>
      </c>
      <c r="G771" s="78">
        <v>85.13</v>
      </c>
      <c r="H771" s="8" t="e">
        <f>+VLOOKUP(D771,CAT!$A$2:$G$498,4,0)</f>
        <v>#N/A</v>
      </c>
    </row>
    <row r="772" spans="1:8" x14ac:dyDescent="0.3">
      <c r="A772" s="8" t="str">
        <f t="shared" si="31"/>
        <v>GY0040001</v>
      </c>
      <c r="B772" s="19" t="str">
        <f t="shared" si="32"/>
        <v>04</v>
      </c>
      <c r="C772" s="7" t="s">
        <v>102</v>
      </c>
      <c r="D772" s="7" t="s">
        <v>828</v>
      </c>
      <c r="E772" s="7" t="s">
        <v>829</v>
      </c>
      <c r="F772" s="7" t="s">
        <v>1122</v>
      </c>
      <c r="G772" s="78">
        <v>8.9700000000000006</v>
      </c>
      <c r="H772" s="8" t="str">
        <f>+VLOOKUP(D772,CAT!$A$2:$G$498,4,0)</f>
        <v>Sabor</v>
      </c>
    </row>
    <row r="773" spans="1:8" x14ac:dyDescent="0.3">
      <c r="A773" s="8" t="str">
        <f t="shared" si="31"/>
        <v>GY0040002</v>
      </c>
      <c r="B773" s="19" t="str">
        <f t="shared" si="32"/>
        <v>04</v>
      </c>
      <c r="C773" s="7" t="s">
        <v>102</v>
      </c>
      <c r="D773" s="7" t="s">
        <v>156</v>
      </c>
      <c r="E773" s="7" t="s">
        <v>432</v>
      </c>
      <c r="F773" s="7" t="s">
        <v>1122</v>
      </c>
      <c r="G773" s="78">
        <v>25.327999999999999</v>
      </c>
      <c r="H773" s="8" t="str">
        <f>+VLOOKUP(D773,CAT!$A$2:$G$498,4,0)</f>
        <v>Azucar</v>
      </c>
    </row>
    <row r="774" spans="1:8" x14ac:dyDescent="0.3">
      <c r="A774" s="8" t="str">
        <f t="shared" si="31"/>
        <v>GY0040004</v>
      </c>
      <c r="B774" s="19" t="str">
        <f t="shared" si="32"/>
        <v>04</v>
      </c>
      <c r="C774" s="7" t="s">
        <v>102</v>
      </c>
      <c r="D774" s="7" t="s">
        <v>657</v>
      </c>
      <c r="E774" s="7" t="s">
        <v>1303</v>
      </c>
      <c r="F774" s="7" t="s">
        <v>1122</v>
      </c>
      <c r="G774" s="78">
        <v>2.97</v>
      </c>
      <c r="H774" s="8" t="str">
        <f>+VLOOKUP(D774,CAT!$A$2:$G$498,4,0)</f>
        <v>Sabor</v>
      </c>
    </row>
    <row r="775" spans="1:8" x14ac:dyDescent="0.3">
      <c r="A775" s="8" t="str">
        <f t="shared" si="31"/>
        <v>GY0040005</v>
      </c>
      <c r="B775" s="19" t="str">
        <f t="shared" si="32"/>
        <v>04</v>
      </c>
      <c r="C775" s="7" t="s">
        <v>102</v>
      </c>
      <c r="D775" s="7" t="s">
        <v>155</v>
      </c>
      <c r="E775" s="7" t="s">
        <v>154</v>
      </c>
      <c r="F775" s="7" t="s">
        <v>1122</v>
      </c>
      <c r="G775" s="78">
        <v>3.7639999999999998</v>
      </c>
      <c r="H775" s="8" t="str">
        <f>+VLOOKUP(D775,CAT!$A$2:$G$498,4,0)</f>
        <v>Sabor</v>
      </c>
    </row>
    <row r="776" spans="1:8" x14ac:dyDescent="0.3">
      <c r="A776" s="8" t="str">
        <f t="shared" si="31"/>
        <v>GY0040006</v>
      </c>
      <c r="B776" s="19" t="str">
        <f t="shared" si="32"/>
        <v>04</v>
      </c>
      <c r="C776" s="7" t="s">
        <v>102</v>
      </c>
      <c r="D776" s="7" t="s">
        <v>658</v>
      </c>
      <c r="E776" s="7" t="s">
        <v>1771</v>
      </c>
      <c r="F776" s="7" t="s">
        <v>1122</v>
      </c>
      <c r="G776" s="78">
        <v>9.4</v>
      </c>
      <c r="H776" s="8" t="str">
        <f>+VLOOKUP(D776,CAT!$A$2:$G$498,4,0)</f>
        <v>Sabor</v>
      </c>
    </row>
    <row r="777" spans="1:8" x14ac:dyDescent="0.3">
      <c r="A777" s="8" t="str">
        <f t="shared" si="31"/>
        <v>GY0040007</v>
      </c>
      <c r="B777" s="19" t="str">
        <f t="shared" si="32"/>
        <v>04</v>
      </c>
      <c r="C777" s="7" t="s">
        <v>102</v>
      </c>
      <c r="D777" s="7" t="s">
        <v>153</v>
      </c>
      <c r="E777" s="7" t="s">
        <v>433</v>
      </c>
      <c r="F777" s="7" t="s">
        <v>1122</v>
      </c>
      <c r="G777" s="78">
        <v>45.183</v>
      </c>
      <c r="H777" s="8" t="str">
        <f>+VLOOKUP(D777,CAT!$A$2:$G$498,4,0)</f>
        <v>Sal</v>
      </c>
    </row>
    <row r="778" spans="1:8" x14ac:dyDescent="0.3">
      <c r="A778" s="8" t="str">
        <f t="shared" si="31"/>
        <v>GY0040010</v>
      </c>
      <c r="B778" s="19" t="str">
        <f t="shared" si="32"/>
        <v>04</v>
      </c>
      <c r="C778" s="7" t="s">
        <v>102</v>
      </c>
      <c r="D778" s="7" t="s">
        <v>659</v>
      </c>
      <c r="E778" s="7" t="s">
        <v>1949</v>
      </c>
      <c r="F778" s="7" t="s">
        <v>1122</v>
      </c>
      <c r="G778" s="78">
        <v>21.533999999999999</v>
      </c>
      <c r="H778" s="8" t="str">
        <f>+VLOOKUP(D778,CAT!$A$2:$G$498,4,0)</f>
        <v>Sabor</v>
      </c>
    </row>
    <row r="779" spans="1:8" x14ac:dyDescent="0.3">
      <c r="A779" s="8" t="str">
        <f t="shared" si="31"/>
        <v>GY0040011</v>
      </c>
      <c r="B779" s="19" t="str">
        <f t="shared" si="32"/>
        <v>04</v>
      </c>
      <c r="C779" s="7" t="s">
        <v>102</v>
      </c>
      <c r="D779" s="7" t="s">
        <v>660</v>
      </c>
      <c r="E779" s="7" t="s">
        <v>2033</v>
      </c>
      <c r="F779" s="7" t="s">
        <v>1122</v>
      </c>
      <c r="G779" s="78">
        <v>4.1349999999999998</v>
      </c>
      <c r="H779" s="8" t="str">
        <f>+VLOOKUP(D779,CAT!$A$2:$G$498,4,0)</f>
        <v>Sabor</v>
      </c>
    </row>
    <row r="780" spans="1:8" x14ac:dyDescent="0.3">
      <c r="A780" s="8" t="str">
        <f t="shared" si="31"/>
        <v>GY0040018</v>
      </c>
      <c r="B780" s="19" t="str">
        <f t="shared" si="32"/>
        <v>04</v>
      </c>
      <c r="C780" s="7" t="s">
        <v>102</v>
      </c>
      <c r="D780" s="7" t="s">
        <v>152</v>
      </c>
      <c r="E780" s="7" t="s">
        <v>434</v>
      </c>
      <c r="F780" s="7" t="s">
        <v>1180</v>
      </c>
      <c r="G780" s="78">
        <v>11.42</v>
      </c>
      <c r="H780" s="8" t="str">
        <f>+VLOOKUP(D780,CAT!$A$2:$G$498,4,0)</f>
        <v>Sabor</v>
      </c>
    </row>
    <row r="781" spans="1:8" x14ac:dyDescent="0.3">
      <c r="A781" s="8" t="str">
        <f t="shared" si="31"/>
        <v>GY0060016</v>
      </c>
      <c r="B781" s="19" t="str">
        <f t="shared" si="32"/>
        <v>04</v>
      </c>
      <c r="C781" s="7" t="s">
        <v>102</v>
      </c>
      <c r="D781" s="7" t="s">
        <v>148</v>
      </c>
      <c r="E781" s="7" t="s">
        <v>1200</v>
      </c>
      <c r="F781" s="7" t="s">
        <v>1122</v>
      </c>
      <c r="G781" s="78">
        <v>3.5</v>
      </c>
      <c r="H781" s="8" t="str">
        <f>+VLOOKUP(D781,CAT!$A$2:$G$498,4,0)</f>
        <v>Harina</v>
      </c>
    </row>
    <row r="782" spans="1:8" x14ac:dyDescent="0.3">
      <c r="A782" s="8" t="str">
        <f t="shared" si="31"/>
        <v>GY0060017</v>
      </c>
      <c r="B782" s="19" t="str">
        <f t="shared" si="32"/>
        <v>04</v>
      </c>
      <c r="C782" s="7" t="s">
        <v>102</v>
      </c>
      <c r="D782" s="7" t="s">
        <v>146</v>
      </c>
      <c r="E782" s="7" t="s">
        <v>437</v>
      </c>
      <c r="F782" s="7" t="s">
        <v>1122</v>
      </c>
      <c r="G782" s="78">
        <v>32.46</v>
      </c>
      <c r="H782" s="8" t="str">
        <f>+VLOOKUP(D782,CAT!$A$2:$G$498,4,0)</f>
        <v>Harina</v>
      </c>
    </row>
    <row r="783" spans="1:8" x14ac:dyDescent="0.3">
      <c r="A783" s="8" t="str">
        <f t="shared" si="31"/>
        <v>GY0070010</v>
      </c>
      <c r="B783" s="19" t="str">
        <f t="shared" si="32"/>
        <v>04</v>
      </c>
      <c r="C783" s="7" t="s">
        <v>102</v>
      </c>
      <c r="D783" s="7" t="s">
        <v>143</v>
      </c>
      <c r="E783" s="7" t="s">
        <v>142</v>
      </c>
      <c r="F783" s="7" t="s">
        <v>1122</v>
      </c>
      <c r="G783" s="78">
        <v>10.384</v>
      </c>
      <c r="H783" s="8" t="str">
        <f>+VLOOKUP(D783,CAT!$A$2:$G$498,4,0)</f>
        <v>Leche</v>
      </c>
    </row>
    <row r="784" spans="1:8" x14ac:dyDescent="0.3">
      <c r="A784" s="8" t="str">
        <f t="shared" si="31"/>
        <v>GY0070014</v>
      </c>
      <c r="B784" s="19" t="str">
        <f t="shared" si="32"/>
        <v>04</v>
      </c>
      <c r="C784" s="7" t="s">
        <v>102</v>
      </c>
      <c r="D784" s="7" t="s">
        <v>141</v>
      </c>
      <c r="E784" s="7" t="s">
        <v>140</v>
      </c>
      <c r="F784" s="7" t="s">
        <v>1122</v>
      </c>
      <c r="G784" s="78">
        <v>15.09</v>
      </c>
      <c r="H784" s="8" t="str">
        <f>+VLOOKUP(D784,CAT!$A$2:$G$498,4,0)</f>
        <v>Aditivos</v>
      </c>
    </row>
    <row r="785" spans="1:9" x14ac:dyDescent="0.3">
      <c r="A785" s="8" t="str">
        <f t="shared" si="31"/>
        <v/>
      </c>
      <c r="B785" s="19" t="str">
        <f t="shared" si="32"/>
        <v>04</v>
      </c>
      <c r="C785" s="7"/>
      <c r="D785" s="7"/>
      <c r="E785" s="7"/>
      <c r="F785" s="7"/>
      <c r="G785" s="78"/>
      <c r="H785" s="8" t="e">
        <f>+VLOOKUP(D785,CAT!$A$2:$G$498,4,0)</f>
        <v>#N/A</v>
      </c>
    </row>
    <row r="786" spans="1:9" x14ac:dyDescent="0.3">
      <c r="A786" s="8" t="str">
        <f t="shared" si="31"/>
        <v/>
      </c>
      <c r="B786" s="19" t="str">
        <f t="shared" si="32"/>
        <v>04</v>
      </c>
      <c r="C786" s="7"/>
      <c r="D786" s="7"/>
      <c r="E786" s="7"/>
      <c r="F786" s="7"/>
      <c r="G786" s="78"/>
      <c r="H786" s="8" t="e">
        <f>+VLOOKUP(D786,CAT!$A$2:$G$498,4,0)</f>
        <v>#N/A</v>
      </c>
    </row>
    <row r="787" spans="1:9" x14ac:dyDescent="0.3">
      <c r="A787" s="8" t="str">
        <f t="shared" si="31"/>
        <v/>
      </c>
      <c r="B787" s="19" t="str">
        <f t="shared" si="32"/>
        <v>04</v>
      </c>
      <c r="C787" s="7"/>
      <c r="D787" s="7"/>
      <c r="E787" s="7"/>
      <c r="F787" s="7"/>
      <c r="G787" s="78"/>
      <c r="H787" s="8" t="e">
        <f>+VLOOKUP(D787,CAT!$A$2:$G$498,4,0)</f>
        <v>#N/A</v>
      </c>
    </row>
    <row r="788" spans="1:9" x14ac:dyDescent="0.3">
      <c r="A788" s="8" t="str">
        <f t="shared" si="31"/>
        <v/>
      </c>
      <c r="B788" s="19" t="str">
        <f t="shared" si="32"/>
        <v>04</v>
      </c>
      <c r="C788" s="7"/>
      <c r="D788" s="7"/>
      <c r="E788" s="7"/>
      <c r="F788" s="7"/>
      <c r="G788" s="78"/>
      <c r="H788" s="8" t="e">
        <f>+VLOOKUP(D788,CAT!$A$2:$G$498,4,0)</f>
        <v>#N/A</v>
      </c>
    </row>
    <row r="789" spans="1:9" x14ac:dyDescent="0.3">
      <c r="A789" s="8" t="str">
        <f t="shared" si="31"/>
        <v>IDEAL RECIBIR LUNES 27/05</v>
      </c>
      <c r="B789" s="19" t="str">
        <f t="shared" si="32"/>
        <v>04</v>
      </c>
      <c r="C789" s="273" t="s">
        <v>2095</v>
      </c>
      <c r="D789" s="273"/>
      <c r="E789" s="238"/>
      <c r="F789" s="238"/>
      <c r="G789" s="274" t="s">
        <v>6</v>
      </c>
      <c r="H789" s="275" t="s">
        <v>999</v>
      </c>
      <c r="I789" s="236" t="s">
        <v>2092</v>
      </c>
    </row>
    <row r="790" spans="1:9" x14ac:dyDescent="0.3">
      <c r="A790" s="8" t="str">
        <f t="shared" si="31"/>
        <v>OC 488700054400</v>
      </c>
      <c r="B790" s="19" t="str">
        <f t="shared" si="32"/>
        <v>04</v>
      </c>
      <c r="C790" s="238" t="s">
        <v>2091</v>
      </c>
      <c r="D790" s="264" t="s">
        <v>2014</v>
      </c>
      <c r="E790" s="218" t="s">
        <v>2015</v>
      </c>
      <c r="F790" s="238" t="s">
        <v>1122</v>
      </c>
      <c r="G790" s="274">
        <v>100</v>
      </c>
      <c r="H790" s="275">
        <v>300</v>
      </c>
      <c r="I790" s="274">
        <f t="shared" ref="I790:I795" si="35">+H790-G790</f>
        <v>200</v>
      </c>
    </row>
    <row r="791" spans="1:9" x14ac:dyDescent="0.3">
      <c r="A791" s="8" t="str">
        <f t="shared" si="31"/>
        <v>OC 488700054500</v>
      </c>
      <c r="B791" s="19" t="str">
        <f t="shared" si="32"/>
        <v>04</v>
      </c>
      <c r="C791" s="238" t="s">
        <v>2091</v>
      </c>
      <c r="D791" s="264" t="s">
        <v>2016</v>
      </c>
      <c r="E791" s="218" t="s">
        <v>2017</v>
      </c>
      <c r="F791" s="238" t="s">
        <v>1122</v>
      </c>
      <c r="G791" s="274">
        <v>100</v>
      </c>
      <c r="H791" s="275">
        <v>300</v>
      </c>
      <c r="I791" s="274">
        <f t="shared" si="35"/>
        <v>200</v>
      </c>
    </row>
    <row r="792" spans="1:9" x14ac:dyDescent="0.3">
      <c r="A792" s="8" t="str">
        <f t="shared" si="31"/>
        <v>OC 488700054600</v>
      </c>
      <c r="B792" s="19" t="str">
        <f t="shared" si="32"/>
        <v>04</v>
      </c>
      <c r="C792" s="238" t="s">
        <v>2091</v>
      </c>
      <c r="D792" s="264" t="s">
        <v>2018</v>
      </c>
      <c r="E792" s="218" t="s">
        <v>2019</v>
      </c>
      <c r="F792" s="238" t="s">
        <v>1122</v>
      </c>
      <c r="G792" s="274">
        <v>100</v>
      </c>
      <c r="H792" s="275">
        <v>300</v>
      </c>
      <c r="I792" s="274">
        <f t="shared" si="35"/>
        <v>200</v>
      </c>
    </row>
    <row r="793" spans="1:9" x14ac:dyDescent="0.3">
      <c r="A793" s="8" t="str">
        <f t="shared" si="31"/>
        <v>OC 489300046403</v>
      </c>
      <c r="B793" s="19" t="str">
        <f t="shared" si="32"/>
        <v>04</v>
      </c>
      <c r="C793" s="238" t="s">
        <v>2071</v>
      </c>
      <c r="D793" s="264" t="s">
        <v>1476</v>
      </c>
      <c r="E793" s="218" t="s">
        <v>892</v>
      </c>
      <c r="F793" s="238" t="s">
        <v>1122</v>
      </c>
      <c r="G793" s="274">
        <v>200</v>
      </c>
      <c r="H793" s="275">
        <v>600</v>
      </c>
      <c r="I793" s="274">
        <f t="shared" si="35"/>
        <v>400</v>
      </c>
    </row>
    <row r="794" spans="1:9" x14ac:dyDescent="0.3">
      <c r="A794" s="8" t="str">
        <f t="shared" si="31"/>
        <v>OC 489300037303</v>
      </c>
      <c r="B794" s="19" t="str">
        <f t="shared" si="32"/>
        <v>04</v>
      </c>
      <c r="C794" s="238" t="s">
        <v>2071</v>
      </c>
      <c r="D794" s="264" t="s">
        <v>1477</v>
      </c>
      <c r="E794" s="218" t="s">
        <v>597</v>
      </c>
      <c r="F794" s="238" t="s">
        <v>1122</v>
      </c>
      <c r="G794" s="274">
        <v>100</v>
      </c>
      <c r="H794" s="275">
        <v>300</v>
      </c>
      <c r="I794" s="274">
        <f t="shared" si="35"/>
        <v>200</v>
      </c>
    </row>
    <row r="795" spans="1:9" x14ac:dyDescent="0.3">
      <c r="A795" s="8" t="str">
        <f t="shared" si="31"/>
        <v>OC 4895PACK06803</v>
      </c>
      <c r="B795" s="19" t="str">
        <f t="shared" si="32"/>
        <v>04</v>
      </c>
      <c r="C795" s="238" t="s">
        <v>2072</v>
      </c>
      <c r="D795" s="264" t="s">
        <v>1479</v>
      </c>
      <c r="E795" s="218" t="s">
        <v>89</v>
      </c>
      <c r="F795" s="238" t="s">
        <v>1122</v>
      </c>
      <c r="G795" s="274">
        <v>200</v>
      </c>
      <c r="H795" s="275">
        <v>400</v>
      </c>
      <c r="I795" s="274">
        <f t="shared" si="35"/>
        <v>200</v>
      </c>
    </row>
    <row r="796" spans="1:9" x14ac:dyDescent="0.3">
      <c r="A796" s="8"/>
      <c r="B796" s="19"/>
      <c r="C796" s="7"/>
      <c r="D796" s="37"/>
      <c r="E796" s="40"/>
      <c r="F796" s="7"/>
      <c r="G796" s="269"/>
      <c r="H796" s="129"/>
      <c r="I796" s="269"/>
    </row>
    <row r="797" spans="1:9" x14ac:dyDescent="0.3">
      <c r="A797" s="8"/>
      <c r="B797" s="19"/>
      <c r="C797" s="7"/>
      <c r="D797" s="37"/>
      <c r="E797" s="40"/>
      <c r="F797" s="7"/>
      <c r="G797" s="269"/>
      <c r="H797" s="129"/>
      <c r="I797" s="269"/>
    </row>
    <row r="798" spans="1:9" x14ac:dyDescent="0.3">
      <c r="A798" s="8" t="str">
        <f t="shared" si="31"/>
        <v>POSTERGAR FECHA DE ENTREGA AL 17/06</v>
      </c>
      <c r="B798" s="19" t="str">
        <f t="shared" si="32"/>
        <v>04</v>
      </c>
      <c r="C798" s="270" t="s">
        <v>2094</v>
      </c>
      <c r="D798" s="270"/>
      <c r="E798" s="270"/>
      <c r="F798" s="7"/>
      <c r="G798" s="78"/>
      <c r="H798" s="8" t="e">
        <f>+VLOOKUP(D798,CAT!$A$2:$G$498,4,0)</f>
        <v>#N/A</v>
      </c>
    </row>
    <row r="799" spans="1:9" x14ac:dyDescent="0.3">
      <c r="A799" s="8" t="str">
        <f t="shared" si="31"/>
        <v>OC 489400052701</v>
      </c>
      <c r="B799" s="19" t="str">
        <f t="shared" si="32"/>
        <v>04</v>
      </c>
      <c r="C799" s="270" t="s">
        <v>2093</v>
      </c>
      <c r="D799" s="271" t="s">
        <v>1257</v>
      </c>
      <c r="E799" s="272" t="s">
        <v>1258</v>
      </c>
      <c r="F799" s="7"/>
      <c r="G799" s="78"/>
      <c r="H799" s="8" t="e">
        <f>+VLOOKUP(D799,CAT!$A$2:$G$498,4,0)</f>
        <v>#N/A</v>
      </c>
    </row>
    <row r="800" spans="1:9" x14ac:dyDescent="0.3">
      <c r="A800" s="8" t="str">
        <f t="shared" si="31"/>
        <v>OC 489400045203</v>
      </c>
      <c r="B800" s="19" t="str">
        <f t="shared" si="32"/>
        <v>04</v>
      </c>
      <c r="C800" s="270" t="s">
        <v>2093</v>
      </c>
      <c r="D800" s="271" t="s">
        <v>1253</v>
      </c>
      <c r="E800" s="272" t="s">
        <v>990</v>
      </c>
      <c r="F800" s="7"/>
      <c r="G800" s="78"/>
      <c r="H800" s="8" t="e">
        <f>+VLOOKUP(D800,CAT!$A$2:$G$498,4,0)</f>
        <v>#N/A</v>
      </c>
    </row>
    <row r="801" spans="1:8" x14ac:dyDescent="0.3">
      <c r="A801" s="8" t="str">
        <f t="shared" si="31"/>
        <v>OC 489700036003</v>
      </c>
      <c r="B801" s="19" t="str">
        <f t="shared" si="32"/>
        <v>04</v>
      </c>
      <c r="C801" s="270" t="s">
        <v>2073</v>
      </c>
      <c r="D801" s="271" t="s">
        <v>1499</v>
      </c>
      <c r="E801" s="272" t="s">
        <v>87</v>
      </c>
      <c r="F801" s="7"/>
      <c r="G801" s="78"/>
      <c r="H801" s="8" t="e">
        <f>+VLOOKUP(D801,CAT!$A$2:$G$498,4,0)</f>
        <v>#N/A</v>
      </c>
    </row>
    <row r="802" spans="1:8" x14ac:dyDescent="0.3">
      <c r="A802" s="8" t="str">
        <f>+C802&amp;D802</f>
        <v>OC 489800036202</v>
      </c>
      <c r="B802" s="19" t="str">
        <f>+IF(C802="05","01",IF(C802="02","02",IF(C802="57","03","04")))</f>
        <v>04</v>
      </c>
      <c r="C802" s="270" t="s">
        <v>2078</v>
      </c>
      <c r="D802" s="271" t="s">
        <v>1504</v>
      </c>
      <c r="E802" s="272" t="s">
        <v>41</v>
      </c>
      <c r="F802" s="7"/>
      <c r="G802" s="78"/>
      <c r="H802" s="8" t="e">
        <f>+VLOOKUP(D802,CAT!$A$2:$G$498,4,0)</f>
        <v>#N/A</v>
      </c>
    </row>
    <row r="803" spans="1:8" x14ac:dyDescent="0.3">
      <c r="A803" s="8" t="str">
        <f t="shared" si="31"/>
        <v/>
      </c>
      <c r="B803" s="19" t="str">
        <f t="shared" si="32"/>
        <v>04</v>
      </c>
      <c r="C803" s="7"/>
      <c r="D803" s="7"/>
      <c r="E803" s="7"/>
      <c r="F803" s="7"/>
      <c r="G803" s="78"/>
      <c r="H803" s="8" t="e">
        <f>+VLOOKUP(D803,CAT!$A$2:$G$498,4,0)</f>
        <v>#N/A</v>
      </c>
    </row>
    <row r="804" spans="1:8" x14ac:dyDescent="0.3">
      <c r="A804" s="8" t="str">
        <f>+C804&amp;D804</f>
        <v/>
      </c>
      <c r="B804" s="19" t="str">
        <f>+IF(C804="05","01",IF(C804="02","02",IF(C804="57","03","04")))</f>
        <v>04</v>
      </c>
      <c r="C804" s="7"/>
      <c r="D804" s="7"/>
      <c r="E804" s="7"/>
      <c r="F804" s="7"/>
      <c r="G804" s="78"/>
      <c r="H804" s="8" t="e">
        <f>+VLOOKUP(D804,CAT!$A$2:$G$498,4,0)</f>
        <v>#N/A</v>
      </c>
    </row>
    <row r="805" spans="1:8" x14ac:dyDescent="0.3">
      <c r="A805" s="8" t="str">
        <f t="shared" ref="A805:A832" si="36">+C805&amp;D805</f>
        <v/>
      </c>
      <c r="B805" s="19" t="str">
        <f t="shared" ref="B805:B832" si="37">+IF(C805="05","01",IF(C805="02","02",IF(C805="57","03","04")))</f>
        <v>04</v>
      </c>
      <c r="C805" s="7"/>
      <c r="D805" s="7"/>
      <c r="E805" s="7"/>
      <c r="F805" s="7"/>
      <c r="G805" s="78"/>
      <c r="H805" s="8" t="e">
        <f>+VLOOKUP(D805,CAT!$A$2:$G$498,4,0)</f>
        <v>#N/A</v>
      </c>
    </row>
    <row r="806" spans="1:8" x14ac:dyDescent="0.3">
      <c r="A806" s="8" t="str">
        <f t="shared" si="36"/>
        <v/>
      </c>
      <c r="B806" s="19" t="str">
        <f t="shared" si="37"/>
        <v>04</v>
      </c>
      <c r="C806" s="7"/>
      <c r="D806" s="7"/>
      <c r="E806" s="7"/>
      <c r="F806" s="7"/>
      <c r="G806" s="78"/>
      <c r="H806" s="8" t="e">
        <f>+VLOOKUP(D806,CAT!$A$2:$G$498,4,0)</f>
        <v>#N/A</v>
      </c>
    </row>
    <row r="807" spans="1:8" x14ac:dyDescent="0.3">
      <c r="A807" s="8" t="str">
        <f t="shared" si="36"/>
        <v/>
      </c>
      <c r="B807" s="19" t="str">
        <f t="shared" si="37"/>
        <v>04</v>
      </c>
      <c r="C807" s="7"/>
      <c r="D807" s="7"/>
      <c r="E807" s="7"/>
      <c r="F807" s="7"/>
      <c r="G807" s="78"/>
      <c r="H807" s="8" t="e">
        <f>+VLOOKUP(D807,CAT!$A$2:$G$498,4,0)</f>
        <v>#N/A</v>
      </c>
    </row>
    <row r="808" spans="1:8" x14ac:dyDescent="0.3">
      <c r="A808" s="8" t="str">
        <f t="shared" si="36"/>
        <v/>
      </c>
      <c r="B808" s="19" t="str">
        <f t="shared" si="37"/>
        <v>04</v>
      </c>
      <c r="C808" s="7"/>
      <c r="D808" s="7"/>
      <c r="E808" s="7"/>
      <c r="F808" s="7"/>
      <c r="G808" s="78"/>
      <c r="H808" s="8" t="e">
        <f>+VLOOKUP(D808,CAT!$A$2:$G$498,4,0)</f>
        <v>#N/A</v>
      </c>
    </row>
    <row r="809" spans="1:8" x14ac:dyDescent="0.3">
      <c r="A809" s="8" t="str">
        <f t="shared" si="36"/>
        <v/>
      </c>
      <c r="B809" s="19" t="str">
        <f t="shared" si="37"/>
        <v>04</v>
      </c>
      <c r="C809" s="7"/>
      <c r="D809" s="7"/>
      <c r="E809" s="7"/>
      <c r="F809" s="7"/>
      <c r="G809" s="78"/>
      <c r="H809" s="8" t="e">
        <f>+VLOOKUP(D809,CAT!$A$2:$G$498,4,0)</f>
        <v>#N/A</v>
      </c>
    </row>
    <row r="810" spans="1:8" x14ac:dyDescent="0.3">
      <c r="A810" s="8" t="str">
        <f t="shared" si="36"/>
        <v/>
      </c>
      <c r="B810" s="19" t="str">
        <f t="shared" si="37"/>
        <v>04</v>
      </c>
      <c r="C810" s="7"/>
      <c r="D810" s="7"/>
      <c r="E810" s="7"/>
      <c r="F810" s="7"/>
      <c r="G810" s="78"/>
      <c r="H810" s="8" t="e">
        <f>+VLOOKUP(D810,CAT!$A$2:$G$498,4,0)</f>
        <v>#N/A</v>
      </c>
    </row>
    <row r="811" spans="1:8" x14ac:dyDescent="0.3">
      <c r="A811" s="8" t="str">
        <f t="shared" si="36"/>
        <v/>
      </c>
      <c r="B811" s="19" t="str">
        <f t="shared" si="37"/>
        <v>04</v>
      </c>
      <c r="C811" s="7"/>
      <c r="D811" s="7"/>
      <c r="E811" s="7"/>
      <c r="F811" s="7"/>
      <c r="G811" s="78"/>
      <c r="H811" s="8" t="e">
        <f>+VLOOKUP(D811,CAT!$A$2:$G$498,4,0)</f>
        <v>#N/A</v>
      </c>
    </row>
    <row r="812" spans="1:8" x14ac:dyDescent="0.3">
      <c r="A812" s="8" t="str">
        <f t="shared" si="36"/>
        <v/>
      </c>
      <c r="B812" s="19" t="str">
        <f t="shared" si="37"/>
        <v>04</v>
      </c>
      <c r="C812" s="7"/>
      <c r="D812" s="7"/>
      <c r="E812" s="7"/>
      <c r="F812" s="7"/>
      <c r="G812" s="78"/>
      <c r="H812" s="8" t="e">
        <f>+VLOOKUP(D812,CAT!$A$2:$G$498,4,0)</f>
        <v>#N/A</v>
      </c>
    </row>
    <row r="813" spans="1:8" x14ac:dyDescent="0.3">
      <c r="A813" s="8" t="str">
        <f t="shared" si="36"/>
        <v/>
      </c>
      <c r="B813" s="19" t="str">
        <f t="shared" si="37"/>
        <v>04</v>
      </c>
      <c r="C813" s="7"/>
      <c r="D813" s="7"/>
      <c r="E813" s="7"/>
      <c r="F813" s="7"/>
      <c r="G813" s="78"/>
      <c r="H813" s="8" t="e">
        <f>+VLOOKUP(D813,CAT!$A$2:$G$498,4,0)</f>
        <v>#N/A</v>
      </c>
    </row>
    <row r="814" spans="1:8" x14ac:dyDescent="0.3">
      <c r="A814" s="8" t="str">
        <f t="shared" si="36"/>
        <v/>
      </c>
      <c r="B814" s="19" t="str">
        <f t="shared" si="37"/>
        <v>04</v>
      </c>
      <c r="C814" s="7"/>
      <c r="D814" s="7"/>
      <c r="E814" s="7"/>
      <c r="F814" s="7"/>
      <c r="G814" s="78"/>
      <c r="H814" s="8" t="e">
        <f>+VLOOKUP(D814,CAT!$A$2:$G$498,4,0)</f>
        <v>#N/A</v>
      </c>
    </row>
    <row r="815" spans="1:8" x14ac:dyDescent="0.3">
      <c r="A815" s="8" t="str">
        <f t="shared" si="36"/>
        <v/>
      </c>
      <c r="B815" s="19" t="str">
        <f t="shared" si="37"/>
        <v>04</v>
      </c>
      <c r="C815" s="7"/>
      <c r="D815" s="7"/>
      <c r="E815" s="7"/>
      <c r="F815" s="7"/>
      <c r="G815" s="78"/>
      <c r="H815" s="8" t="e">
        <f>+VLOOKUP(D815,CAT!$A$2:$G$498,4,0)</f>
        <v>#N/A</v>
      </c>
    </row>
    <row r="816" spans="1:8" x14ac:dyDescent="0.3">
      <c r="A816" s="8" t="str">
        <f t="shared" si="36"/>
        <v/>
      </c>
      <c r="B816" s="19" t="str">
        <f t="shared" si="37"/>
        <v>04</v>
      </c>
      <c r="C816" s="7"/>
      <c r="D816" s="7"/>
      <c r="E816" s="7"/>
      <c r="F816" s="7"/>
      <c r="G816" s="78"/>
      <c r="H816" s="8" t="e">
        <f>+VLOOKUP(D816,CAT!$A$2:$G$498,4,0)</f>
        <v>#N/A</v>
      </c>
    </row>
    <row r="817" spans="1:20" x14ac:dyDescent="0.3">
      <c r="A817" s="8" t="str">
        <f t="shared" si="36"/>
        <v/>
      </c>
      <c r="B817" s="19" t="str">
        <f t="shared" si="37"/>
        <v>04</v>
      </c>
      <c r="C817" s="7"/>
      <c r="D817" s="7"/>
      <c r="E817" s="7"/>
      <c r="F817" s="7"/>
      <c r="G817" s="78"/>
      <c r="H817" s="8" t="e">
        <f>+VLOOKUP(D817,CAT!$A$2:$G$498,4,0)</f>
        <v>#N/A</v>
      </c>
    </row>
    <row r="818" spans="1:20" x14ac:dyDescent="0.3">
      <c r="A818" s="8" t="str">
        <f t="shared" si="36"/>
        <v/>
      </c>
      <c r="B818" s="19" t="str">
        <f t="shared" si="37"/>
        <v>04</v>
      </c>
      <c r="C818" s="7"/>
      <c r="D818" s="7"/>
      <c r="E818" s="7"/>
      <c r="F818" s="7"/>
      <c r="G818" s="78"/>
      <c r="H818" s="8" t="e">
        <f>+VLOOKUP(D818,CAT!$A$2:$G$498,4,0)</f>
        <v>#N/A</v>
      </c>
    </row>
    <row r="819" spans="1:20" x14ac:dyDescent="0.3">
      <c r="A819" s="8" t="str">
        <f t="shared" si="36"/>
        <v/>
      </c>
      <c r="B819" s="19" t="str">
        <f t="shared" si="37"/>
        <v>04</v>
      </c>
      <c r="C819" s="7"/>
      <c r="D819" s="7"/>
      <c r="E819" s="7"/>
      <c r="F819" s="7"/>
      <c r="G819" s="78"/>
      <c r="H819" s="8" t="e">
        <f>+VLOOKUP(D819,CAT!$A$2:$G$498,4,0)</f>
        <v>#N/A</v>
      </c>
    </row>
    <row r="820" spans="1:20" x14ac:dyDescent="0.3">
      <c r="A820" s="8" t="str">
        <f t="shared" si="36"/>
        <v/>
      </c>
      <c r="B820" s="19" t="str">
        <f t="shared" si="37"/>
        <v>04</v>
      </c>
      <c r="C820" s="7"/>
      <c r="D820" s="7"/>
      <c r="E820" s="7"/>
      <c r="F820" s="7"/>
      <c r="G820" s="78"/>
      <c r="H820" s="8" t="e">
        <f>+VLOOKUP(D820,CAT!$A$2:$G$498,4,0)</f>
        <v>#N/A</v>
      </c>
    </row>
    <row r="821" spans="1:20" x14ac:dyDescent="0.3">
      <c r="A821" s="8" t="str">
        <f t="shared" si="36"/>
        <v/>
      </c>
      <c r="B821" s="19" t="str">
        <f t="shared" si="37"/>
        <v>04</v>
      </c>
      <c r="C821" s="7"/>
      <c r="D821" s="7"/>
      <c r="E821" s="7"/>
      <c r="F821" s="7"/>
      <c r="G821" s="78"/>
      <c r="H821" s="8" t="e">
        <f>+VLOOKUP(D821,CAT!$A$2:$G$498,4,0)</f>
        <v>#N/A</v>
      </c>
    </row>
    <row r="822" spans="1:20" x14ac:dyDescent="0.3">
      <c r="A822" s="8" t="str">
        <f t="shared" si="36"/>
        <v/>
      </c>
      <c r="B822" s="19" t="str">
        <f t="shared" si="37"/>
        <v>04</v>
      </c>
      <c r="C822" s="7"/>
      <c r="D822" s="7"/>
      <c r="E822" s="7"/>
      <c r="F822" s="7"/>
      <c r="G822" s="78"/>
      <c r="H822" s="8" t="e">
        <f>+VLOOKUP(D822,CAT!$A$2:$G$498,4,0)</f>
        <v>#N/A</v>
      </c>
    </row>
    <row r="823" spans="1:20" x14ac:dyDescent="0.3">
      <c r="A823" s="8" t="str">
        <f t="shared" si="36"/>
        <v/>
      </c>
      <c r="B823" s="19" t="str">
        <f t="shared" si="37"/>
        <v>04</v>
      </c>
      <c r="C823" s="7"/>
      <c r="D823" s="7"/>
      <c r="E823" s="7"/>
      <c r="F823" s="7"/>
      <c r="G823" s="78"/>
      <c r="H823" s="8" t="e">
        <f>+VLOOKUP(D823,CAT!$A$2:$G$498,4,0)</f>
        <v>#N/A</v>
      </c>
    </row>
    <row r="824" spans="1:20" x14ac:dyDescent="0.3">
      <c r="A824" s="8" t="str">
        <f t="shared" si="36"/>
        <v/>
      </c>
      <c r="B824" s="19" t="str">
        <f t="shared" si="37"/>
        <v>04</v>
      </c>
      <c r="C824" s="7"/>
      <c r="D824" s="7"/>
      <c r="E824" s="7"/>
      <c r="F824" s="7"/>
      <c r="G824" s="78"/>
      <c r="H824" s="8" t="e">
        <f>+VLOOKUP(D824,CAT!$A$2:$G$498,4,0)</f>
        <v>#N/A</v>
      </c>
    </row>
    <row r="825" spans="1:20" x14ac:dyDescent="0.3">
      <c r="A825" s="8" t="str">
        <f t="shared" si="36"/>
        <v/>
      </c>
      <c r="B825" s="19" t="str">
        <f t="shared" si="37"/>
        <v>04</v>
      </c>
      <c r="C825" s="7"/>
      <c r="D825" s="7"/>
      <c r="E825" s="7"/>
      <c r="F825" s="7"/>
      <c r="G825" s="78"/>
      <c r="H825" s="8" t="e">
        <f>+VLOOKUP(D825,CAT!$A$2:$G$498,4,0)</f>
        <v>#N/A</v>
      </c>
    </row>
    <row r="826" spans="1:20" ht="15" thickBot="1" x14ac:dyDescent="0.35">
      <c r="A826" s="8" t="str">
        <f t="shared" si="36"/>
        <v/>
      </c>
      <c r="B826" s="19" t="str">
        <f t="shared" si="37"/>
        <v>04</v>
      </c>
      <c r="C826" s="7"/>
      <c r="D826" s="7"/>
      <c r="E826" s="7"/>
      <c r="F826" s="7"/>
      <c r="G826" s="78"/>
      <c r="H826" s="8" t="e">
        <f>+VLOOKUP(D826,CAT!$A$2:$G$498,4,0)</f>
        <v>#N/A</v>
      </c>
    </row>
    <row r="827" spans="1:20" ht="15" thickBot="1" x14ac:dyDescent="0.35">
      <c r="A827" s="8" t="str">
        <f t="shared" si="36"/>
        <v/>
      </c>
      <c r="B827" s="19" t="str">
        <f t="shared" si="37"/>
        <v>04</v>
      </c>
      <c r="C827" s="7"/>
      <c r="D827" s="7"/>
      <c r="E827" s="7"/>
      <c r="F827" s="7"/>
      <c r="G827" s="78"/>
      <c r="H827" s="8" t="e">
        <f>+VLOOKUP(D827,CAT!$A$2:$G$498,4,0)</f>
        <v>#N/A</v>
      </c>
      <c r="J827" s="253" t="s">
        <v>1986</v>
      </c>
      <c r="K827" s="254" t="s">
        <v>1987</v>
      </c>
      <c r="N827" t="s">
        <v>1992</v>
      </c>
      <c r="O827" t="s">
        <v>1993</v>
      </c>
      <c r="P827" t="s">
        <v>1994</v>
      </c>
      <c r="Q827" t="s">
        <v>1995</v>
      </c>
      <c r="R827" t="s">
        <v>1996</v>
      </c>
      <c r="S827" t="s">
        <v>1997</v>
      </c>
    </row>
    <row r="828" spans="1:20" ht="15" thickBot="1" x14ac:dyDescent="0.35">
      <c r="A828" s="8" t="str">
        <f t="shared" si="36"/>
        <v/>
      </c>
      <c r="B828" s="19" t="str">
        <f t="shared" si="37"/>
        <v>04</v>
      </c>
      <c r="C828" s="7"/>
      <c r="D828" s="7"/>
      <c r="E828" s="7"/>
      <c r="F828" s="7"/>
      <c r="G828" s="78"/>
      <c r="H828" s="8" t="e">
        <f>+VLOOKUP(D828,CAT!$A$2:$G$498,4,0)</f>
        <v>#N/A</v>
      </c>
      <c r="J828" s="255" t="s">
        <v>1988</v>
      </c>
      <c r="K828" s="256">
        <v>11040</v>
      </c>
      <c r="L828">
        <f>857*7</f>
        <v>5999</v>
      </c>
      <c r="M828" s="10">
        <f>+K828-L828</f>
        <v>5041</v>
      </c>
      <c r="N828">
        <f>+M828/7</f>
        <v>720.14285714285711</v>
      </c>
      <c r="O828">
        <v>60</v>
      </c>
      <c r="P828">
        <f>+O828*2</f>
        <v>120</v>
      </c>
      <c r="Q828">
        <v>243</v>
      </c>
      <c r="S828">
        <f>+Q828+R828-P828</f>
        <v>123</v>
      </c>
    </row>
    <row r="829" spans="1:20" ht="15" thickBot="1" x14ac:dyDescent="0.35">
      <c r="A829" s="8" t="str">
        <f t="shared" si="36"/>
        <v/>
      </c>
      <c r="B829" s="19" t="str">
        <f t="shared" si="37"/>
        <v>04</v>
      </c>
      <c r="C829" s="7"/>
      <c r="D829" s="7"/>
      <c r="E829" s="7"/>
      <c r="F829" s="7"/>
      <c r="G829" s="78"/>
      <c r="H829" s="8" t="e">
        <f>+VLOOKUP(D829,CAT!$A$2:$G$498,4,0)</f>
        <v>#N/A</v>
      </c>
      <c r="J829" s="255" t="s">
        <v>1989</v>
      </c>
      <c r="K829" s="256">
        <v>10800</v>
      </c>
      <c r="L829">
        <f>1000*7</f>
        <v>7000</v>
      </c>
      <c r="M829" s="10">
        <f>+K829-L829</f>
        <v>3800</v>
      </c>
      <c r="N829">
        <f>+M829/7</f>
        <v>542.85714285714289</v>
      </c>
      <c r="O829">
        <v>82</v>
      </c>
      <c r="P829">
        <f>+O829+30</f>
        <v>112</v>
      </c>
      <c r="Q829">
        <v>0</v>
      </c>
      <c r="R829">
        <v>300</v>
      </c>
      <c r="S829">
        <f>+Q829+R829-P829</f>
        <v>188</v>
      </c>
    </row>
    <row r="830" spans="1:20" ht="15" thickBot="1" x14ac:dyDescent="0.35">
      <c r="A830" s="8" t="str">
        <f t="shared" si="36"/>
        <v/>
      </c>
      <c r="B830" s="19" t="str">
        <f t="shared" si="37"/>
        <v>04</v>
      </c>
      <c r="C830" s="7"/>
      <c r="D830" s="7"/>
      <c r="E830" s="7"/>
      <c r="F830" s="7"/>
      <c r="G830" s="78"/>
      <c r="H830" s="8" t="e">
        <f>+VLOOKUP(D830,CAT!$A$2:$G$498,4,0)</f>
        <v>#N/A</v>
      </c>
      <c r="J830" s="255" t="s">
        <v>1990</v>
      </c>
      <c r="K830" s="256">
        <v>8880</v>
      </c>
      <c r="L830">
        <f>1000*7</f>
        <v>7000</v>
      </c>
      <c r="M830" s="10">
        <f>+K830-L830</f>
        <v>1880</v>
      </c>
      <c r="N830">
        <f>+M830/7</f>
        <v>268.57142857142856</v>
      </c>
      <c r="O830">
        <v>82</v>
      </c>
      <c r="P830">
        <f>+O830+10</f>
        <v>92</v>
      </c>
      <c r="Q830">
        <v>252</v>
      </c>
      <c r="S830">
        <f>+Q830+R830-P830</f>
        <v>160</v>
      </c>
    </row>
    <row r="831" spans="1:20" ht="15" thickBot="1" x14ac:dyDescent="0.35">
      <c r="A831" s="8" t="str">
        <f t="shared" si="36"/>
        <v/>
      </c>
      <c r="B831" s="19" t="str">
        <f t="shared" si="37"/>
        <v>04</v>
      </c>
      <c r="C831" s="7"/>
      <c r="D831" s="7"/>
      <c r="E831" s="7"/>
      <c r="F831" s="7"/>
      <c r="G831" s="78"/>
      <c r="H831" s="8" t="e">
        <f>+VLOOKUP(D831,CAT!$A$2:$G$498,4,0)</f>
        <v>#N/A</v>
      </c>
      <c r="J831" s="255" t="s">
        <v>1991</v>
      </c>
      <c r="K831" s="256">
        <v>14260</v>
      </c>
      <c r="L831">
        <f>685*5.8</f>
        <v>3973</v>
      </c>
      <c r="M831" s="10">
        <f>+K831-L831</f>
        <v>10287</v>
      </c>
      <c r="N831">
        <f>+M831/5.8</f>
        <v>1773.6206896551726</v>
      </c>
      <c r="O831">
        <v>53</v>
      </c>
      <c r="P831">
        <f>+O831*4</f>
        <v>212</v>
      </c>
      <c r="Q831">
        <v>50</v>
      </c>
      <c r="R831">
        <v>300</v>
      </c>
      <c r="S831">
        <f>+Q831+R831-P831</f>
        <v>138</v>
      </c>
      <c r="T831" t="s">
        <v>1998</v>
      </c>
    </row>
    <row r="832" spans="1:20" ht="15" thickBot="1" x14ac:dyDescent="0.35">
      <c r="A832" s="8" t="str">
        <f t="shared" si="36"/>
        <v/>
      </c>
      <c r="B832" s="19" t="str">
        <f t="shared" si="37"/>
        <v>04</v>
      </c>
      <c r="C832" s="7"/>
      <c r="D832" s="7"/>
      <c r="E832" s="7"/>
      <c r="F832" s="7"/>
      <c r="G832" s="78"/>
      <c r="H832" s="8" t="e">
        <f>+VLOOKUP(D832,CAT!$A$2:$G$498,4,0)</f>
        <v>#N/A</v>
      </c>
      <c r="J832" s="257"/>
      <c r="K832" s="258">
        <v>44980</v>
      </c>
      <c r="L832">
        <f>SUM(L828:L831)</f>
        <v>23972</v>
      </c>
      <c r="N832" s="8">
        <f>SUM(N828:N831)</f>
        <v>3305.192118226601</v>
      </c>
    </row>
    <row r="833" spans="1:14" x14ac:dyDescent="0.3">
      <c r="A833" s="8" t="str">
        <f t="shared" ref="A833:A858" si="38">+C833&amp;D833</f>
        <v/>
      </c>
      <c r="B833" s="19" t="str">
        <f t="shared" ref="B833:B858" si="39">+IF(C833="05","01",IF(C833="02","02",IF(C833="57","03","04")))</f>
        <v>04</v>
      </c>
      <c r="C833" s="7"/>
      <c r="D833" s="7"/>
      <c r="E833" s="7"/>
      <c r="F833" s="7"/>
      <c r="G833" s="78"/>
      <c r="H833" s="8" t="e">
        <f>+VLOOKUP(D833,CAT!$A$2:$G$498,4,0)</f>
        <v>#N/A</v>
      </c>
      <c r="N833" s="8">
        <v>3542</v>
      </c>
    </row>
    <row r="834" spans="1:14" x14ac:dyDescent="0.3">
      <c r="A834" s="8" t="str">
        <f t="shared" si="38"/>
        <v/>
      </c>
      <c r="B834" s="19" t="str">
        <f t="shared" si="39"/>
        <v>04</v>
      </c>
      <c r="C834" s="7"/>
      <c r="D834" s="7"/>
      <c r="E834" s="7"/>
      <c r="F834" s="7"/>
      <c r="G834" s="78"/>
      <c r="H834" s="8" t="e">
        <f>+VLOOKUP(D834,CAT!$A$2:$G$498,4,0)</f>
        <v>#N/A</v>
      </c>
      <c r="K834">
        <f>30720/7</f>
        <v>4388.5714285714284</v>
      </c>
    </row>
    <row r="835" spans="1:14" x14ac:dyDescent="0.3">
      <c r="A835" s="8" t="str">
        <f t="shared" si="38"/>
        <v/>
      </c>
      <c r="B835" s="19" t="str">
        <f t="shared" si="39"/>
        <v>04</v>
      </c>
      <c r="C835" s="7"/>
      <c r="D835" s="7"/>
      <c r="E835" s="7"/>
      <c r="F835" s="7"/>
      <c r="G835" s="78"/>
      <c r="H835" s="8" t="e">
        <f>+VLOOKUP(D835,CAT!$A$2:$G$498,4,0)</f>
        <v>#N/A</v>
      </c>
      <c r="K835">
        <f>14260/5.8</f>
        <v>2458.6206896551726</v>
      </c>
    </row>
    <row r="836" spans="1:14" x14ac:dyDescent="0.3">
      <c r="A836" s="8" t="str">
        <f t="shared" si="38"/>
        <v/>
      </c>
      <c r="B836" s="19" t="str">
        <f t="shared" si="39"/>
        <v>04</v>
      </c>
      <c r="C836" s="7"/>
      <c r="D836" s="7"/>
      <c r="E836" s="7"/>
      <c r="F836" s="7"/>
      <c r="G836" s="78"/>
      <c r="H836" s="8" t="e">
        <f>+VLOOKUP(D836,CAT!$A$2:$G$498,4,0)</f>
        <v>#N/A</v>
      </c>
      <c r="K836" s="8">
        <f>SUM(K834:K835)</f>
        <v>6847.1921182266015</v>
      </c>
    </row>
    <row r="837" spans="1:14" x14ac:dyDescent="0.3">
      <c r="A837" s="8" t="str">
        <f t="shared" si="38"/>
        <v/>
      </c>
      <c r="B837" s="19" t="str">
        <f t="shared" si="39"/>
        <v>04</v>
      </c>
      <c r="C837" s="7"/>
      <c r="D837" s="7"/>
      <c r="E837" s="7"/>
      <c r="F837" s="7"/>
      <c r="G837" s="78"/>
      <c r="H837" s="8" t="e">
        <f>+VLOOKUP(D837,CAT!$A$2:$G$498,4,0)</f>
        <v>#N/A</v>
      </c>
    </row>
    <row r="838" spans="1:14" x14ac:dyDescent="0.3">
      <c r="A838" s="8" t="str">
        <f t="shared" si="38"/>
        <v/>
      </c>
      <c r="B838" s="19" t="str">
        <f t="shared" si="39"/>
        <v>04</v>
      </c>
      <c r="C838" s="7"/>
      <c r="D838" s="7"/>
      <c r="E838" s="7"/>
      <c r="F838" s="7"/>
      <c r="G838" s="78"/>
      <c r="H838" s="8" t="e">
        <f>+VLOOKUP(D838,CAT!$A$2:$G$498,4,0)</f>
        <v>#N/A</v>
      </c>
    </row>
    <row r="839" spans="1:14" x14ac:dyDescent="0.3">
      <c r="A839" s="8" t="str">
        <f t="shared" si="38"/>
        <v/>
      </c>
      <c r="B839" s="19" t="str">
        <f t="shared" si="39"/>
        <v>04</v>
      </c>
      <c r="C839" s="7"/>
      <c r="D839" s="7"/>
      <c r="E839" s="7"/>
      <c r="F839" s="7"/>
      <c r="G839" s="78"/>
      <c r="H839" s="8" t="e">
        <f>+VLOOKUP(D839,CAT!$A$2:$G$498,4,0)</f>
        <v>#N/A</v>
      </c>
    </row>
    <row r="840" spans="1:14" x14ac:dyDescent="0.3">
      <c r="A840" s="8" t="str">
        <f t="shared" si="38"/>
        <v/>
      </c>
      <c r="B840" s="19" t="str">
        <f t="shared" si="39"/>
        <v>04</v>
      </c>
      <c r="C840" s="7"/>
      <c r="D840" s="7"/>
      <c r="E840" s="7"/>
      <c r="F840" s="7"/>
      <c r="G840" s="78"/>
      <c r="H840" s="8" t="e">
        <f>+VLOOKUP(D840,CAT!$A$2:$G$498,4,0)</f>
        <v>#N/A</v>
      </c>
    </row>
    <row r="841" spans="1:14" x14ac:dyDescent="0.3">
      <c r="A841" s="8" t="str">
        <f t="shared" si="38"/>
        <v/>
      </c>
      <c r="B841" s="19" t="str">
        <f t="shared" si="39"/>
        <v>04</v>
      </c>
      <c r="C841" s="7"/>
      <c r="D841" s="7"/>
      <c r="E841" s="7"/>
      <c r="F841" s="7"/>
      <c r="G841" s="78"/>
      <c r="H841" s="8" t="e">
        <f>+VLOOKUP(D841,CAT!$A$2:$G$498,4,0)</f>
        <v>#N/A</v>
      </c>
    </row>
    <row r="842" spans="1:14" x14ac:dyDescent="0.3">
      <c r="A842" s="8" t="str">
        <f t="shared" si="38"/>
        <v/>
      </c>
      <c r="B842" s="19" t="str">
        <f t="shared" si="39"/>
        <v>04</v>
      </c>
      <c r="C842" s="7"/>
      <c r="D842" s="7"/>
      <c r="E842" s="7"/>
      <c r="F842" s="7"/>
      <c r="G842" s="78"/>
      <c r="H842" s="8" t="e">
        <f>+VLOOKUP(D842,CAT!$A$2:$G$498,4,0)</f>
        <v>#N/A</v>
      </c>
    </row>
    <row r="843" spans="1:14" x14ac:dyDescent="0.3">
      <c r="A843" s="8" t="str">
        <f t="shared" si="38"/>
        <v/>
      </c>
      <c r="B843" s="19" t="str">
        <f t="shared" si="39"/>
        <v>04</v>
      </c>
      <c r="C843" s="7"/>
      <c r="D843" s="7"/>
      <c r="E843" s="7"/>
      <c r="F843" s="7"/>
      <c r="G843" s="78"/>
      <c r="H843" s="8" t="e">
        <f>+VLOOKUP(D843,CAT!$A$2:$G$498,4,0)</f>
        <v>#N/A</v>
      </c>
    </row>
    <row r="844" spans="1:14" x14ac:dyDescent="0.3">
      <c r="A844" s="8" t="str">
        <f t="shared" si="38"/>
        <v/>
      </c>
      <c r="B844" s="19" t="str">
        <f t="shared" si="39"/>
        <v>04</v>
      </c>
      <c r="C844" s="7"/>
      <c r="D844" s="7"/>
      <c r="E844" s="7"/>
      <c r="F844" s="7"/>
      <c r="G844" s="78"/>
      <c r="H844" s="8" t="e">
        <f>+VLOOKUP(D844,CAT!$A$2:$G$498,4,0)</f>
        <v>#N/A</v>
      </c>
    </row>
    <row r="845" spans="1:14" x14ac:dyDescent="0.3">
      <c r="A845" s="8" t="str">
        <f t="shared" si="38"/>
        <v/>
      </c>
      <c r="B845" s="19" t="str">
        <f t="shared" si="39"/>
        <v>04</v>
      </c>
      <c r="C845" s="7"/>
      <c r="D845" s="7"/>
      <c r="E845" s="7"/>
      <c r="F845" s="7"/>
      <c r="G845" s="78"/>
      <c r="H845" s="8" t="e">
        <f>+VLOOKUP(D845,CAT!$A$2:$G$498,4,0)</f>
        <v>#N/A</v>
      </c>
    </row>
    <row r="846" spans="1:14" x14ac:dyDescent="0.3">
      <c r="A846" s="8" t="str">
        <f t="shared" si="38"/>
        <v/>
      </c>
      <c r="B846" s="19" t="str">
        <f t="shared" si="39"/>
        <v>04</v>
      </c>
      <c r="C846" s="7"/>
      <c r="D846" s="7"/>
      <c r="E846" s="7"/>
      <c r="F846" s="7"/>
      <c r="G846" s="78"/>
      <c r="H846" s="8" t="e">
        <f>+VLOOKUP(D846,CAT!$A$2:$G$498,4,0)</f>
        <v>#N/A</v>
      </c>
    </row>
    <row r="847" spans="1:14" x14ac:dyDescent="0.3">
      <c r="A847" s="8" t="str">
        <f t="shared" si="38"/>
        <v/>
      </c>
      <c r="B847" s="19" t="str">
        <f t="shared" si="39"/>
        <v>04</v>
      </c>
      <c r="C847" s="7"/>
      <c r="D847" s="7"/>
      <c r="E847" s="7"/>
      <c r="F847" s="7"/>
      <c r="G847" s="78"/>
      <c r="H847" s="8" t="e">
        <f>+VLOOKUP(D847,CAT!$A$2:$G$498,4,0)</f>
        <v>#N/A</v>
      </c>
    </row>
    <row r="848" spans="1:14" x14ac:dyDescent="0.3">
      <c r="A848" s="8" t="str">
        <f t="shared" si="38"/>
        <v/>
      </c>
      <c r="B848" s="19" t="str">
        <f t="shared" si="39"/>
        <v>04</v>
      </c>
      <c r="C848" s="7"/>
      <c r="D848" s="7"/>
      <c r="E848" s="7"/>
      <c r="F848" s="7"/>
      <c r="G848" s="78"/>
      <c r="H848" s="8" t="e">
        <f>+VLOOKUP(D848,CAT!$A$2:$G$498,4,0)</f>
        <v>#N/A</v>
      </c>
    </row>
    <row r="849" spans="1:8" x14ac:dyDescent="0.3">
      <c r="A849" s="8" t="str">
        <f t="shared" si="38"/>
        <v/>
      </c>
      <c r="B849" s="19" t="str">
        <f t="shared" si="39"/>
        <v>04</v>
      </c>
      <c r="C849" s="7"/>
      <c r="D849" s="7"/>
      <c r="E849" s="7"/>
      <c r="F849" s="7"/>
      <c r="G849" s="78"/>
      <c r="H849" s="8" t="e">
        <f>+VLOOKUP(D849,CAT!$A$2:$G$498,4,0)</f>
        <v>#N/A</v>
      </c>
    </row>
    <row r="850" spans="1:8" x14ac:dyDescent="0.3">
      <c r="A850" s="8" t="str">
        <f t="shared" si="38"/>
        <v/>
      </c>
      <c r="B850" s="19" t="str">
        <f t="shared" si="39"/>
        <v>04</v>
      </c>
      <c r="C850" s="7"/>
      <c r="D850" s="7"/>
      <c r="E850" s="7"/>
      <c r="F850" s="7"/>
      <c r="G850" s="78"/>
      <c r="H850" s="8" t="e">
        <f>+VLOOKUP(D850,CAT!$A$2:$G$498,4,0)</f>
        <v>#N/A</v>
      </c>
    </row>
    <row r="851" spans="1:8" x14ac:dyDescent="0.3">
      <c r="A851" s="8" t="str">
        <f t="shared" si="38"/>
        <v/>
      </c>
      <c r="B851" s="19" t="str">
        <f t="shared" si="39"/>
        <v>04</v>
      </c>
      <c r="C851" s="7"/>
      <c r="D851" s="7"/>
      <c r="E851" s="7"/>
      <c r="F851" s="7"/>
      <c r="G851" s="78"/>
      <c r="H851" s="8" t="e">
        <f>+VLOOKUP(D851,CAT!$A$2:$G$498,4,0)</f>
        <v>#N/A</v>
      </c>
    </row>
    <row r="852" spans="1:8" x14ac:dyDescent="0.3">
      <c r="A852" s="8" t="str">
        <f t="shared" si="38"/>
        <v/>
      </c>
      <c r="B852" s="19" t="str">
        <f t="shared" si="39"/>
        <v>04</v>
      </c>
      <c r="C852" s="7"/>
      <c r="D852" s="7"/>
      <c r="E852" s="7"/>
      <c r="F852" s="7"/>
      <c r="G852" s="78"/>
      <c r="H852" s="8" t="e">
        <f>+VLOOKUP(D852,CAT!$A$2:$G$498,4,0)</f>
        <v>#N/A</v>
      </c>
    </row>
    <row r="853" spans="1:8" x14ac:dyDescent="0.3">
      <c r="A853" s="8" t="str">
        <f t="shared" si="38"/>
        <v/>
      </c>
      <c r="B853" s="19" t="str">
        <f t="shared" si="39"/>
        <v>04</v>
      </c>
      <c r="C853" s="7"/>
      <c r="D853" s="7"/>
      <c r="E853" s="7"/>
      <c r="F853" s="7"/>
      <c r="G853" s="78"/>
      <c r="H853" s="8" t="e">
        <f>+VLOOKUP(D853,CAT!$A$2:$G$498,4,0)</f>
        <v>#N/A</v>
      </c>
    </row>
    <row r="854" spans="1:8" x14ac:dyDescent="0.3">
      <c r="A854" s="8" t="str">
        <f t="shared" si="38"/>
        <v/>
      </c>
      <c r="B854" s="19" t="str">
        <f t="shared" si="39"/>
        <v>04</v>
      </c>
      <c r="C854" s="7"/>
      <c r="D854" s="7"/>
      <c r="E854" s="7"/>
      <c r="F854" s="7"/>
      <c r="G854" s="78"/>
      <c r="H854" s="8" t="e">
        <f>+VLOOKUP(D854,CAT!$A$2:$G$498,4,0)</f>
        <v>#N/A</v>
      </c>
    </row>
    <row r="855" spans="1:8" x14ac:dyDescent="0.3">
      <c r="A855" s="8" t="str">
        <f t="shared" si="38"/>
        <v/>
      </c>
      <c r="B855" s="19" t="str">
        <f t="shared" si="39"/>
        <v>04</v>
      </c>
      <c r="C855" s="7"/>
      <c r="D855" s="7"/>
      <c r="E855" s="7"/>
      <c r="F855" s="7"/>
      <c r="G855" s="78"/>
      <c r="H855" s="8" t="e">
        <f>+VLOOKUP(D855,CAT!$A$2:$G$498,4,0)</f>
        <v>#N/A</v>
      </c>
    </row>
    <row r="856" spans="1:8" x14ac:dyDescent="0.3">
      <c r="A856" s="8" t="str">
        <f t="shared" si="38"/>
        <v/>
      </c>
      <c r="B856" s="19" t="str">
        <f t="shared" si="39"/>
        <v>04</v>
      </c>
      <c r="C856" s="7"/>
      <c r="D856" s="7"/>
      <c r="E856" s="7"/>
      <c r="F856" s="7"/>
      <c r="G856" s="78"/>
      <c r="H856" s="8" t="e">
        <f>+VLOOKUP(D856,CAT!$A$2:$G$498,4,0)</f>
        <v>#N/A</v>
      </c>
    </row>
    <row r="857" spans="1:8" x14ac:dyDescent="0.3">
      <c r="A857" s="8" t="str">
        <f t="shared" si="38"/>
        <v/>
      </c>
      <c r="B857" s="19" t="str">
        <f t="shared" si="39"/>
        <v>04</v>
      </c>
      <c r="C857" s="7"/>
      <c r="D857" s="7"/>
      <c r="E857" s="7"/>
      <c r="F857" s="7"/>
      <c r="G857" s="78"/>
      <c r="H857" s="8" t="e">
        <f>+VLOOKUP(D857,CAT!$A$2:$G$498,4,0)</f>
        <v>#N/A</v>
      </c>
    </row>
    <row r="858" spans="1:8" x14ac:dyDescent="0.3">
      <c r="A858" s="8" t="str">
        <f t="shared" si="38"/>
        <v/>
      </c>
      <c r="B858" s="19" t="str">
        <f t="shared" si="39"/>
        <v>04</v>
      </c>
      <c r="C858" s="7"/>
      <c r="D858" s="7"/>
      <c r="E858" s="7"/>
      <c r="F858" s="7"/>
      <c r="G858" s="78"/>
      <c r="H858" s="8" t="e">
        <f>+VLOOKUP(D858,CAT!$A$2:$G$498,4,0)</f>
        <v>#N/A</v>
      </c>
    </row>
    <row r="859" spans="1:8" x14ac:dyDescent="0.3">
      <c r="A859" s="8" t="str">
        <f t="shared" ref="A859:A912" si="40">+C859&amp;D859</f>
        <v/>
      </c>
      <c r="B859" s="19" t="str">
        <f t="shared" ref="B859:B912" si="41">+IF(C859="05","01",IF(C859="02","02",IF(C859="57","03","04")))</f>
        <v>04</v>
      </c>
      <c r="C859" s="7"/>
      <c r="D859" s="7"/>
      <c r="E859" s="7"/>
      <c r="F859" s="7"/>
      <c r="G859" s="78"/>
      <c r="H859" s="8" t="e">
        <f>+VLOOKUP(D859,CAT!$A$2:$G$498,4,0)</f>
        <v>#N/A</v>
      </c>
    </row>
    <row r="860" spans="1:8" x14ac:dyDescent="0.3">
      <c r="A860" s="8" t="str">
        <f t="shared" si="40"/>
        <v/>
      </c>
      <c r="B860" s="19" t="str">
        <f t="shared" si="41"/>
        <v>04</v>
      </c>
      <c r="C860" s="7"/>
      <c r="D860" s="7"/>
      <c r="E860" s="7"/>
      <c r="F860" s="7"/>
      <c r="G860" s="78"/>
      <c r="H860" s="8" t="e">
        <f>+VLOOKUP(D860,CAT!$A$2:$G$498,4,0)</f>
        <v>#N/A</v>
      </c>
    </row>
    <row r="861" spans="1:8" x14ac:dyDescent="0.3">
      <c r="A861" s="8" t="str">
        <f t="shared" si="40"/>
        <v/>
      </c>
      <c r="B861" s="19" t="str">
        <f t="shared" si="41"/>
        <v>04</v>
      </c>
      <c r="C861" s="7"/>
      <c r="D861" s="7"/>
      <c r="E861" s="7"/>
      <c r="F861" s="7"/>
      <c r="G861" s="78"/>
      <c r="H861" s="8" t="e">
        <f>+VLOOKUP(D861,CAT!$A$2:$G$498,4,0)</f>
        <v>#N/A</v>
      </c>
    </row>
    <row r="862" spans="1:8" x14ac:dyDescent="0.3">
      <c r="A862" s="8" t="str">
        <f t="shared" si="40"/>
        <v/>
      </c>
      <c r="B862" s="19" t="str">
        <f t="shared" si="41"/>
        <v>04</v>
      </c>
      <c r="C862" s="7"/>
      <c r="D862" s="7"/>
      <c r="E862" s="7"/>
      <c r="F862" s="7"/>
      <c r="G862" s="78"/>
      <c r="H862" s="8" t="e">
        <f>+VLOOKUP(D862,CAT!$A$2:$G$498,4,0)</f>
        <v>#N/A</v>
      </c>
    </row>
    <row r="863" spans="1:8" x14ac:dyDescent="0.3">
      <c r="A863" s="8" t="str">
        <f t="shared" si="40"/>
        <v/>
      </c>
      <c r="B863" s="19" t="str">
        <f t="shared" si="41"/>
        <v>04</v>
      </c>
      <c r="C863" s="7"/>
      <c r="D863" s="7"/>
      <c r="E863" s="7"/>
      <c r="F863" s="7"/>
      <c r="G863" s="78"/>
      <c r="H863" s="8" t="e">
        <f>+VLOOKUP(D863,CAT!$A$2:$G$498,4,0)</f>
        <v>#N/A</v>
      </c>
    </row>
    <row r="864" spans="1:8" x14ac:dyDescent="0.3">
      <c r="A864" s="8" t="str">
        <f t="shared" si="40"/>
        <v/>
      </c>
      <c r="B864" s="19" t="str">
        <f t="shared" si="41"/>
        <v>04</v>
      </c>
      <c r="C864" s="7"/>
      <c r="D864" s="7"/>
      <c r="E864" s="7"/>
      <c r="F864" s="7"/>
      <c r="G864" s="78"/>
      <c r="H864" s="8" t="e">
        <f>+VLOOKUP(D864,CAT!$A$2:$G$498,4,0)</f>
        <v>#N/A</v>
      </c>
    </row>
    <row r="865" spans="1:8" x14ac:dyDescent="0.3">
      <c r="A865" s="8" t="str">
        <f t="shared" si="40"/>
        <v/>
      </c>
      <c r="B865" s="19" t="str">
        <f t="shared" si="41"/>
        <v>04</v>
      </c>
      <c r="C865" s="7"/>
      <c r="D865" s="7"/>
      <c r="E865" s="7"/>
      <c r="F865" s="7"/>
      <c r="G865" s="78"/>
      <c r="H865" s="8" t="e">
        <f>+VLOOKUP(D865,CAT!$A$2:$G$498,4,0)</f>
        <v>#N/A</v>
      </c>
    </row>
    <row r="866" spans="1:8" x14ac:dyDescent="0.3">
      <c r="A866" s="8" t="str">
        <f t="shared" si="40"/>
        <v/>
      </c>
      <c r="B866" s="19" t="str">
        <f t="shared" si="41"/>
        <v>04</v>
      </c>
      <c r="C866" s="7"/>
      <c r="D866" s="7"/>
      <c r="E866" s="7"/>
      <c r="F866" s="7"/>
      <c r="G866" s="78"/>
      <c r="H866" s="8" t="e">
        <f>+VLOOKUP(D866,CAT!$A$2:$G$498,4,0)</f>
        <v>#N/A</v>
      </c>
    </row>
    <row r="867" spans="1:8" x14ac:dyDescent="0.3">
      <c r="A867" s="8" t="str">
        <f t="shared" si="40"/>
        <v/>
      </c>
      <c r="B867" s="19" t="str">
        <f t="shared" si="41"/>
        <v>04</v>
      </c>
      <c r="C867" s="7"/>
      <c r="D867" s="7"/>
      <c r="E867" s="7"/>
      <c r="F867" s="7"/>
      <c r="G867" s="78"/>
      <c r="H867" s="8" t="e">
        <f>+VLOOKUP(D867,CAT!$A$2:$G$498,4,0)</f>
        <v>#N/A</v>
      </c>
    </row>
    <row r="868" spans="1:8" x14ac:dyDescent="0.3">
      <c r="A868" s="8" t="str">
        <f t="shared" si="40"/>
        <v/>
      </c>
      <c r="B868" s="19" t="str">
        <f t="shared" si="41"/>
        <v>04</v>
      </c>
      <c r="C868" s="7"/>
      <c r="D868" s="7"/>
      <c r="E868" s="7"/>
      <c r="F868" s="7"/>
      <c r="G868" s="78"/>
      <c r="H868" s="8" t="e">
        <f>+VLOOKUP(D868,CAT!$A$2:$G$498,4,0)</f>
        <v>#N/A</v>
      </c>
    </row>
    <row r="869" spans="1:8" x14ac:dyDescent="0.3">
      <c r="A869" s="8" t="str">
        <f t="shared" si="40"/>
        <v/>
      </c>
      <c r="B869" s="19" t="str">
        <f t="shared" si="41"/>
        <v>04</v>
      </c>
      <c r="C869" s="7"/>
      <c r="D869" s="7"/>
      <c r="E869" s="7"/>
      <c r="F869" s="7"/>
      <c r="G869" s="78"/>
      <c r="H869" s="8" t="e">
        <f>+VLOOKUP(D869,CAT!$A$2:$G$498,4,0)</f>
        <v>#N/A</v>
      </c>
    </row>
    <row r="870" spans="1:8" x14ac:dyDescent="0.3">
      <c r="A870" s="8" t="str">
        <f t="shared" si="40"/>
        <v/>
      </c>
      <c r="B870" s="19" t="str">
        <f t="shared" si="41"/>
        <v>04</v>
      </c>
      <c r="C870" s="7"/>
      <c r="D870" s="7"/>
      <c r="E870" s="7"/>
      <c r="F870" s="7"/>
      <c r="G870" s="78"/>
      <c r="H870" s="8" t="e">
        <f>+VLOOKUP(D870,CAT!$A$2:$G$498,4,0)</f>
        <v>#N/A</v>
      </c>
    </row>
    <row r="871" spans="1:8" x14ac:dyDescent="0.3">
      <c r="A871" s="8" t="str">
        <f t="shared" si="40"/>
        <v/>
      </c>
      <c r="B871" s="19" t="str">
        <f t="shared" si="41"/>
        <v>04</v>
      </c>
      <c r="C871" s="7"/>
      <c r="D871" s="7"/>
      <c r="E871" s="7"/>
      <c r="F871" s="7"/>
      <c r="G871" s="78"/>
      <c r="H871" s="8" t="e">
        <f>+VLOOKUP(D871,CAT!$A$2:$G$498,4,0)</f>
        <v>#N/A</v>
      </c>
    </row>
    <row r="872" spans="1:8" x14ac:dyDescent="0.3">
      <c r="A872" s="8" t="str">
        <f t="shared" si="40"/>
        <v/>
      </c>
      <c r="B872" s="19" t="str">
        <f t="shared" si="41"/>
        <v>04</v>
      </c>
      <c r="C872" s="7"/>
      <c r="D872" s="7"/>
      <c r="E872" s="7"/>
      <c r="F872" s="7"/>
      <c r="G872" s="78"/>
      <c r="H872" s="8" t="e">
        <f>+VLOOKUP(D872,CAT!$A$2:$G$498,4,0)</f>
        <v>#N/A</v>
      </c>
    </row>
    <row r="873" spans="1:8" x14ac:dyDescent="0.3">
      <c r="A873" s="8" t="str">
        <f t="shared" si="40"/>
        <v/>
      </c>
      <c r="B873" s="19" t="str">
        <f t="shared" si="41"/>
        <v>04</v>
      </c>
      <c r="C873" s="7"/>
      <c r="D873" s="7"/>
      <c r="E873" s="7"/>
      <c r="F873" s="7"/>
      <c r="G873" s="78"/>
      <c r="H873" s="8" t="e">
        <f>+VLOOKUP(D873,CAT!$A$2:$G$498,4,0)</f>
        <v>#N/A</v>
      </c>
    </row>
    <row r="874" spans="1:8" x14ac:dyDescent="0.3">
      <c r="A874" s="8" t="str">
        <f t="shared" si="40"/>
        <v/>
      </c>
      <c r="B874" s="19" t="str">
        <f t="shared" si="41"/>
        <v>04</v>
      </c>
      <c r="C874" s="7"/>
      <c r="D874" s="7"/>
      <c r="E874" s="7"/>
      <c r="F874" s="7"/>
      <c r="G874" s="78"/>
      <c r="H874" s="8" t="e">
        <f>+VLOOKUP(D874,CAT!$A$2:$G$498,4,0)</f>
        <v>#N/A</v>
      </c>
    </row>
    <row r="875" spans="1:8" x14ac:dyDescent="0.3">
      <c r="A875" s="8" t="str">
        <f t="shared" si="40"/>
        <v/>
      </c>
      <c r="B875" s="19" t="str">
        <f t="shared" si="41"/>
        <v>04</v>
      </c>
      <c r="C875" s="7"/>
      <c r="D875" s="7"/>
      <c r="E875" s="7"/>
      <c r="F875" s="7"/>
      <c r="G875" s="78"/>
      <c r="H875" s="8" t="e">
        <f>+VLOOKUP(D875,CAT!$A$2:$G$498,4,0)</f>
        <v>#N/A</v>
      </c>
    </row>
    <row r="876" spans="1:8" x14ac:dyDescent="0.3">
      <c r="A876" s="8" t="str">
        <f t="shared" si="40"/>
        <v/>
      </c>
      <c r="B876" s="19" t="str">
        <f t="shared" si="41"/>
        <v>04</v>
      </c>
      <c r="C876" s="7"/>
      <c r="D876" s="7"/>
      <c r="E876" s="7"/>
      <c r="F876" s="7"/>
      <c r="G876" s="78"/>
      <c r="H876" s="8" t="e">
        <f>+VLOOKUP(D876,CAT!$A$2:$G$498,4,0)</f>
        <v>#N/A</v>
      </c>
    </row>
    <row r="877" spans="1:8" x14ac:dyDescent="0.3">
      <c r="A877" s="8" t="str">
        <f t="shared" si="40"/>
        <v/>
      </c>
      <c r="B877" s="19" t="str">
        <f t="shared" si="41"/>
        <v>04</v>
      </c>
      <c r="C877" s="7"/>
      <c r="D877" s="7"/>
      <c r="E877" s="7"/>
      <c r="F877" s="7"/>
      <c r="G877" s="78"/>
      <c r="H877" s="8" t="e">
        <f>+VLOOKUP(D877,CAT!$A$2:$G$498,4,0)</f>
        <v>#N/A</v>
      </c>
    </row>
    <row r="878" spans="1:8" x14ac:dyDescent="0.3">
      <c r="A878" s="8" t="str">
        <f t="shared" si="40"/>
        <v/>
      </c>
      <c r="B878" s="19" t="str">
        <f t="shared" si="41"/>
        <v>04</v>
      </c>
      <c r="C878" s="7"/>
      <c r="D878" s="7"/>
      <c r="E878" s="7"/>
      <c r="F878" s="7"/>
      <c r="G878" s="78"/>
      <c r="H878" s="8" t="e">
        <f>+VLOOKUP(D878,CAT!$A$2:$G$498,4,0)</f>
        <v>#N/A</v>
      </c>
    </row>
    <row r="879" spans="1:8" x14ac:dyDescent="0.3">
      <c r="A879" s="8" t="str">
        <f t="shared" si="40"/>
        <v/>
      </c>
      <c r="B879" s="19" t="str">
        <f t="shared" si="41"/>
        <v>04</v>
      </c>
      <c r="C879" s="7"/>
      <c r="D879" s="7"/>
      <c r="E879" s="7"/>
      <c r="F879" s="7"/>
      <c r="G879" s="78"/>
      <c r="H879" s="8" t="e">
        <f>+VLOOKUP(D879,CAT!$A$2:$G$498,4,0)</f>
        <v>#N/A</v>
      </c>
    </row>
    <row r="880" spans="1:8" x14ac:dyDescent="0.3">
      <c r="A880" s="8" t="str">
        <f t="shared" si="40"/>
        <v/>
      </c>
      <c r="B880" s="19" t="str">
        <f t="shared" si="41"/>
        <v>04</v>
      </c>
      <c r="C880" s="7"/>
      <c r="D880" s="7"/>
      <c r="E880" s="7"/>
      <c r="F880" s="7"/>
      <c r="G880" s="78"/>
      <c r="H880" s="8" t="e">
        <f>+VLOOKUP(D880,CAT!$A$2:$G$498,4,0)</f>
        <v>#N/A</v>
      </c>
    </row>
    <row r="881" spans="1:8" x14ac:dyDescent="0.3">
      <c r="A881" s="8" t="str">
        <f t="shared" si="40"/>
        <v/>
      </c>
      <c r="B881" s="19" t="str">
        <f t="shared" si="41"/>
        <v>04</v>
      </c>
      <c r="C881" s="7"/>
      <c r="D881" s="7"/>
      <c r="E881" s="7"/>
      <c r="F881" s="7"/>
      <c r="G881" s="78"/>
      <c r="H881" s="8" t="e">
        <f>+VLOOKUP(D881,CAT!$A$2:$G$498,4,0)</f>
        <v>#N/A</v>
      </c>
    </row>
    <row r="882" spans="1:8" x14ac:dyDescent="0.3">
      <c r="A882" s="8" t="str">
        <f t="shared" si="40"/>
        <v/>
      </c>
      <c r="B882" s="19" t="str">
        <f t="shared" si="41"/>
        <v>04</v>
      </c>
      <c r="C882" s="7"/>
      <c r="D882" s="7"/>
      <c r="E882" s="7"/>
      <c r="F882" s="7"/>
      <c r="G882" s="78"/>
      <c r="H882" s="8" t="e">
        <f>+VLOOKUP(D882,CAT!$A$2:$G$498,4,0)</f>
        <v>#N/A</v>
      </c>
    </row>
    <row r="883" spans="1:8" x14ac:dyDescent="0.3">
      <c r="A883" s="8" t="str">
        <f t="shared" si="40"/>
        <v/>
      </c>
      <c r="B883" s="19" t="str">
        <f t="shared" si="41"/>
        <v>04</v>
      </c>
      <c r="C883" s="7"/>
      <c r="D883" s="7"/>
      <c r="E883" s="7"/>
      <c r="F883" s="7"/>
      <c r="G883" s="78"/>
      <c r="H883" s="8" t="e">
        <f>+VLOOKUP(D883,CAT!$A$2:$G$498,4,0)</f>
        <v>#N/A</v>
      </c>
    </row>
    <row r="884" spans="1:8" x14ac:dyDescent="0.3">
      <c r="A884" s="8" t="str">
        <f t="shared" si="40"/>
        <v/>
      </c>
      <c r="B884" s="19" t="str">
        <f t="shared" si="41"/>
        <v>04</v>
      </c>
      <c r="C884" s="7"/>
      <c r="D884" s="7"/>
      <c r="E884" s="7"/>
      <c r="F884" s="7"/>
      <c r="G884" s="78"/>
      <c r="H884" s="8" t="e">
        <f>+VLOOKUP(D884,CAT!$A$2:$G$498,4,0)</f>
        <v>#N/A</v>
      </c>
    </row>
    <row r="885" spans="1:8" x14ac:dyDescent="0.3">
      <c r="A885" s="8" t="str">
        <f t="shared" si="40"/>
        <v/>
      </c>
      <c r="B885" s="19" t="str">
        <f t="shared" si="41"/>
        <v>04</v>
      </c>
      <c r="C885" s="7"/>
      <c r="D885" s="7"/>
      <c r="E885" s="7"/>
      <c r="F885" s="7"/>
      <c r="G885" s="78"/>
      <c r="H885" s="8" t="e">
        <f>+VLOOKUP(D885,CAT!$A$2:$G$498,4,0)</f>
        <v>#N/A</v>
      </c>
    </row>
    <row r="886" spans="1:8" x14ac:dyDescent="0.3">
      <c r="A886" s="8" t="str">
        <f t="shared" si="40"/>
        <v/>
      </c>
      <c r="B886" s="19" t="str">
        <f t="shared" si="41"/>
        <v>04</v>
      </c>
      <c r="C886" s="7"/>
      <c r="D886" s="7"/>
      <c r="E886" s="7"/>
      <c r="F886" s="7"/>
      <c r="G886" s="78"/>
      <c r="H886" s="8" t="e">
        <f>+VLOOKUP(D886,CAT!$A$2:$G$498,4,0)</f>
        <v>#N/A</v>
      </c>
    </row>
    <row r="887" spans="1:8" x14ac:dyDescent="0.3">
      <c r="A887" s="8" t="str">
        <f t="shared" si="40"/>
        <v/>
      </c>
      <c r="B887" s="19" t="str">
        <f t="shared" si="41"/>
        <v>04</v>
      </c>
      <c r="C887" s="7"/>
      <c r="D887" s="7"/>
      <c r="E887" s="7"/>
      <c r="F887" s="7"/>
      <c r="G887" s="78"/>
      <c r="H887" s="8" t="e">
        <f>+VLOOKUP(D887,CAT!$A$2:$G$498,4,0)</f>
        <v>#N/A</v>
      </c>
    </row>
    <row r="888" spans="1:8" x14ac:dyDescent="0.3">
      <c r="A888" s="8" t="str">
        <f t="shared" si="40"/>
        <v/>
      </c>
      <c r="B888" s="19" t="str">
        <f t="shared" si="41"/>
        <v>04</v>
      </c>
      <c r="C888" s="7"/>
      <c r="D888" s="7"/>
      <c r="E888" s="7"/>
      <c r="F888" s="7"/>
      <c r="G888" s="78"/>
      <c r="H888" s="8" t="e">
        <f>+VLOOKUP(D888,CAT!$A$2:$G$498,4,0)</f>
        <v>#N/A</v>
      </c>
    </row>
    <row r="889" spans="1:8" x14ac:dyDescent="0.3">
      <c r="A889" s="8" t="str">
        <f t="shared" si="40"/>
        <v/>
      </c>
      <c r="B889" s="19" t="str">
        <f t="shared" si="41"/>
        <v>04</v>
      </c>
      <c r="C889" s="7"/>
      <c r="D889" s="7"/>
      <c r="E889" s="7"/>
      <c r="F889" s="7"/>
      <c r="G889" s="78"/>
      <c r="H889" s="8" t="e">
        <f>+VLOOKUP(D889,CAT!$A$2:$G$498,4,0)</f>
        <v>#N/A</v>
      </c>
    </row>
    <row r="890" spans="1:8" x14ac:dyDescent="0.3">
      <c r="A890" s="8" t="str">
        <f t="shared" si="40"/>
        <v/>
      </c>
      <c r="B890" s="19" t="str">
        <f t="shared" si="41"/>
        <v>04</v>
      </c>
      <c r="C890" s="7"/>
      <c r="D890" s="7"/>
      <c r="E890" s="7"/>
      <c r="F890" s="7"/>
      <c r="G890" s="78"/>
      <c r="H890" s="8" t="e">
        <f>+VLOOKUP(D890,CAT!$A$2:$G$498,4,0)</f>
        <v>#N/A</v>
      </c>
    </row>
    <row r="891" spans="1:8" x14ac:dyDescent="0.3">
      <c r="A891" s="8" t="str">
        <f t="shared" si="40"/>
        <v/>
      </c>
      <c r="B891" s="19" t="str">
        <f t="shared" si="41"/>
        <v>04</v>
      </c>
      <c r="C891" s="7"/>
      <c r="D891" s="7"/>
      <c r="E891" s="7"/>
      <c r="F891" s="7"/>
      <c r="G891" s="78"/>
      <c r="H891" s="8" t="e">
        <f>+VLOOKUP(D891,CAT!$A$2:$G$498,4,0)</f>
        <v>#N/A</v>
      </c>
    </row>
    <row r="892" spans="1:8" x14ac:dyDescent="0.3">
      <c r="A892" s="8" t="str">
        <f t="shared" si="40"/>
        <v/>
      </c>
      <c r="B892" s="19" t="str">
        <f t="shared" si="41"/>
        <v>04</v>
      </c>
      <c r="C892" s="7"/>
      <c r="D892" s="7"/>
      <c r="E892" s="7"/>
      <c r="F892" s="7"/>
      <c r="G892" s="78"/>
      <c r="H892" s="8" t="e">
        <f>+VLOOKUP(D892,CAT!$A$2:$G$498,4,0)</f>
        <v>#N/A</v>
      </c>
    </row>
    <row r="893" spans="1:8" x14ac:dyDescent="0.3">
      <c r="A893" s="8" t="str">
        <f t="shared" si="40"/>
        <v/>
      </c>
      <c r="B893" s="19" t="str">
        <f t="shared" si="41"/>
        <v>04</v>
      </c>
      <c r="C893" s="7"/>
      <c r="D893" s="7"/>
      <c r="E893" s="7"/>
      <c r="F893" s="7"/>
      <c r="G893" s="78"/>
      <c r="H893" s="8" t="e">
        <f>+VLOOKUP(D893,CAT!$A$2:$G$498,4,0)</f>
        <v>#N/A</v>
      </c>
    </row>
    <row r="894" spans="1:8" x14ac:dyDescent="0.3">
      <c r="A894" s="8" t="str">
        <f t="shared" si="40"/>
        <v/>
      </c>
      <c r="B894" s="19" t="str">
        <f t="shared" si="41"/>
        <v>04</v>
      </c>
      <c r="C894" s="7"/>
      <c r="D894" s="7"/>
      <c r="E894" s="7"/>
      <c r="F894" s="7"/>
      <c r="G894" s="78"/>
      <c r="H894" s="8" t="e">
        <f>+VLOOKUP(D894,CAT!$A$2:$G$498,4,0)</f>
        <v>#N/A</v>
      </c>
    </row>
    <row r="895" spans="1:8" x14ac:dyDescent="0.3">
      <c r="A895" s="8" t="str">
        <f t="shared" si="40"/>
        <v/>
      </c>
      <c r="B895" s="19" t="str">
        <f t="shared" si="41"/>
        <v>04</v>
      </c>
      <c r="C895" s="7"/>
      <c r="D895" s="7"/>
      <c r="E895" s="7"/>
      <c r="F895" s="7"/>
      <c r="G895" s="78"/>
      <c r="H895" s="8" t="e">
        <f>+VLOOKUP(D895,CAT!$A$2:$G$498,4,0)</f>
        <v>#N/A</v>
      </c>
    </row>
    <row r="896" spans="1:8" x14ac:dyDescent="0.3">
      <c r="A896" s="8" t="str">
        <f t="shared" si="40"/>
        <v/>
      </c>
      <c r="B896" s="19" t="str">
        <f t="shared" si="41"/>
        <v>04</v>
      </c>
      <c r="C896" s="7"/>
      <c r="D896" s="7"/>
      <c r="E896" s="7"/>
      <c r="F896" s="7"/>
      <c r="G896" s="78"/>
      <c r="H896" s="8" t="e">
        <f>+VLOOKUP(D896,CAT!$A$2:$G$498,4,0)</f>
        <v>#N/A</v>
      </c>
    </row>
    <row r="897" spans="1:8" x14ac:dyDescent="0.3">
      <c r="A897" s="8" t="str">
        <f t="shared" si="40"/>
        <v/>
      </c>
      <c r="B897" s="19" t="str">
        <f t="shared" si="41"/>
        <v>04</v>
      </c>
      <c r="C897" s="7"/>
      <c r="D897" s="7"/>
      <c r="E897" s="7"/>
      <c r="F897" s="7"/>
      <c r="G897" s="78"/>
      <c r="H897" s="8" t="e">
        <f>+VLOOKUP(D897,CAT!$A$2:$G$498,4,0)</f>
        <v>#N/A</v>
      </c>
    </row>
    <row r="898" spans="1:8" x14ac:dyDescent="0.3">
      <c r="A898" s="8" t="str">
        <f t="shared" si="40"/>
        <v/>
      </c>
      <c r="B898" s="19" t="str">
        <f t="shared" si="41"/>
        <v>04</v>
      </c>
      <c r="C898" s="7"/>
      <c r="D898" s="7"/>
      <c r="E898" s="7"/>
      <c r="F898" s="7"/>
      <c r="G898" s="78"/>
      <c r="H898" s="8" t="e">
        <f>+VLOOKUP(D898,CAT!$A$2:$G$498,4,0)</f>
        <v>#N/A</v>
      </c>
    </row>
    <row r="899" spans="1:8" x14ac:dyDescent="0.3">
      <c r="A899" s="8" t="str">
        <f t="shared" si="40"/>
        <v/>
      </c>
      <c r="B899" s="19" t="str">
        <f t="shared" si="41"/>
        <v>04</v>
      </c>
      <c r="C899" s="7"/>
      <c r="D899" s="7"/>
      <c r="E899" s="7"/>
      <c r="F899" s="7"/>
      <c r="G899" s="78"/>
      <c r="H899" s="8" t="e">
        <f>+VLOOKUP(D899,CAT!$A$2:$G$498,4,0)</f>
        <v>#N/A</v>
      </c>
    </row>
    <row r="900" spans="1:8" x14ac:dyDescent="0.3">
      <c r="A900" s="8" t="str">
        <f t="shared" si="40"/>
        <v/>
      </c>
      <c r="B900" s="19" t="str">
        <f t="shared" si="41"/>
        <v>04</v>
      </c>
      <c r="C900" s="7"/>
      <c r="D900" s="7"/>
      <c r="E900" s="7"/>
      <c r="F900" s="7"/>
      <c r="G900" s="78"/>
      <c r="H900" s="8" t="e">
        <f>+VLOOKUP(D900,CAT!$A$2:$G$498,4,0)</f>
        <v>#N/A</v>
      </c>
    </row>
    <row r="901" spans="1:8" x14ac:dyDescent="0.3">
      <c r="A901" s="8" t="str">
        <f t="shared" si="40"/>
        <v/>
      </c>
      <c r="B901" s="19" t="str">
        <f t="shared" si="41"/>
        <v>04</v>
      </c>
      <c r="C901" s="7"/>
      <c r="D901" s="7"/>
      <c r="E901" s="7"/>
      <c r="F901" s="7"/>
      <c r="G901" s="78"/>
      <c r="H901" s="8" t="e">
        <f>+VLOOKUP(D901,CAT!$A$2:$G$498,4,0)</f>
        <v>#N/A</v>
      </c>
    </row>
    <row r="902" spans="1:8" x14ac:dyDescent="0.3">
      <c r="A902" s="8" t="str">
        <f t="shared" si="40"/>
        <v/>
      </c>
      <c r="B902" s="19" t="str">
        <f t="shared" si="41"/>
        <v>04</v>
      </c>
      <c r="C902" s="7"/>
      <c r="D902" s="7"/>
      <c r="E902" s="7"/>
      <c r="F902" s="7"/>
      <c r="G902" s="78"/>
      <c r="H902" s="8" t="e">
        <f>+VLOOKUP(D902,CAT!$A$2:$G$498,4,0)</f>
        <v>#N/A</v>
      </c>
    </row>
    <row r="903" spans="1:8" x14ac:dyDescent="0.3">
      <c r="A903" s="8" t="str">
        <f t="shared" si="40"/>
        <v/>
      </c>
      <c r="B903" s="19" t="str">
        <f t="shared" si="41"/>
        <v>04</v>
      </c>
      <c r="C903" s="7"/>
      <c r="D903" s="7"/>
      <c r="E903" s="7"/>
      <c r="F903" s="7"/>
      <c r="G903" s="78"/>
      <c r="H903" s="8" t="e">
        <f>+VLOOKUP(D903,CAT!$A$2:$G$498,4,0)</f>
        <v>#N/A</v>
      </c>
    </row>
    <row r="904" spans="1:8" x14ac:dyDescent="0.3">
      <c r="A904" s="8" t="str">
        <f t="shared" si="40"/>
        <v/>
      </c>
      <c r="B904" s="19" t="str">
        <f t="shared" si="41"/>
        <v>04</v>
      </c>
      <c r="C904" s="7"/>
      <c r="D904" s="7"/>
      <c r="E904" s="7"/>
      <c r="F904" s="7"/>
      <c r="G904" s="78"/>
      <c r="H904" s="8" t="e">
        <f>+VLOOKUP(D904,CAT!$A$2:$G$498,4,0)</f>
        <v>#N/A</v>
      </c>
    </row>
    <row r="905" spans="1:8" x14ac:dyDescent="0.3">
      <c r="A905" s="8" t="str">
        <f t="shared" si="40"/>
        <v/>
      </c>
      <c r="B905" s="19" t="str">
        <f t="shared" si="41"/>
        <v>04</v>
      </c>
      <c r="C905" s="7"/>
      <c r="D905" s="7"/>
      <c r="E905" s="7"/>
      <c r="F905" s="7"/>
      <c r="G905" s="78"/>
      <c r="H905" s="8" t="e">
        <f>+VLOOKUP(D905,CAT!$A$2:$G$498,4,0)</f>
        <v>#N/A</v>
      </c>
    </row>
    <row r="906" spans="1:8" x14ac:dyDescent="0.3">
      <c r="A906" s="8" t="str">
        <f t="shared" si="40"/>
        <v/>
      </c>
      <c r="B906" s="19" t="str">
        <f t="shared" si="41"/>
        <v>04</v>
      </c>
      <c r="C906" s="7"/>
      <c r="D906" s="7"/>
      <c r="E906" s="7"/>
      <c r="F906" s="7"/>
      <c r="G906" s="78"/>
      <c r="H906" s="8" t="e">
        <f>+VLOOKUP(D906,CAT!$A$2:$G$498,4,0)</f>
        <v>#N/A</v>
      </c>
    </row>
    <row r="907" spans="1:8" x14ac:dyDescent="0.3">
      <c r="A907" s="8" t="str">
        <f t="shared" si="40"/>
        <v/>
      </c>
      <c r="B907" s="19" t="str">
        <f t="shared" si="41"/>
        <v>04</v>
      </c>
      <c r="C907" s="7"/>
      <c r="D907" s="7"/>
      <c r="E907" s="7"/>
      <c r="F907" s="7"/>
      <c r="G907" s="78"/>
      <c r="H907" s="8" t="e">
        <f>+VLOOKUP(D907,CAT!$A$2:$G$498,4,0)</f>
        <v>#N/A</v>
      </c>
    </row>
    <row r="908" spans="1:8" x14ac:dyDescent="0.3">
      <c r="A908" s="8" t="str">
        <f t="shared" si="40"/>
        <v/>
      </c>
      <c r="B908" s="19" t="str">
        <f t="shared" si="41"/>
        <v>04</v>
      </c>
      <c r="C908" s="7"/>
      <c r="D908" s="7"/>
      <c r="E908" s="7"/>
      <c r="F908" s="7"/>
      <c r="G908" s="78"/>
      <c r="H908" s="8" t="e">
        <f>+VLOOKUP(D908,CAT!$A$2:$G$498,4,0)</f>
        <v>#N/A</v>
      </c>
    </row>
    <row r="909" spans="1:8" x14ac:dyDescent="0.3">
      <c r="A909" s="8" t="str">
        <f t="shared" si="40"/>
        <v/>
      </c>
      <c r="B909" s="19" t="str">
        <f t="shared" si="41"/>
        <v>04</v>
      </c>
      <c r="C909" s="7"/>
      <c r="D909" s="7"/>
      <c r="E909" s="7"/>
      <c r="F909" s="7"/>
      <c r="G909" s="78"/>
      <c r="H909" s="8" t="e">
        <f>+VLOOKUP(D909,CAT!$A$2:$G$498,4,0)</f>
        <v>#N/A</v>
      </c>
    </row>
    <row r="910" spans="1:8" x14ac:dyDescent="0.3">
      <c r="A910" s="8" t="str">
        <f t="shared" si="40"/>
        <v/>
      </c>
      <c r="B910" s="19" t="str">
        <f t="shared" si="41"/>
        <v>04</v>
      </c>
      <c r="C910" s="7"/>
      <c r="D910" s="7"/>
      <c r="E910" s="7"/>
      <c r="F910" s="7"/>
      <c r="G910" s="78"/>
      <c r="H910" s="8" t="e">
        <f>+VLOOKUP(D910,CAT!$A$2:$G$498,4,0)</f>
        <v>#N/A</v>
      </c>
    </row>
    <row r="911" spans="1:8" x14ac:dyDescent="0.3">
      <c r="A911" s="8" t="str">
        <f t="shared" si="40"/>
        <v/>
      </c>
      <c r="B911" s="19" t="str">
        <f t="shared" si="41"/>
        <v>04</v>
      </c>
      <c r="C911" s="7"/>
      <c r="D911" s="7"/>
      <c r="E911" s="7"/>
      <c r="F911" s="7"/>
      <c r="G911" s="78"/>
      <c r="H911" s="8" t="e">
        <f>+VLOOKUP(D911,CAT!$A$2:$G$498,4,0)</f>
        <v>#N/A</v>
      </c>
    </row>
    <row r="912" spans="1:8" x14ac:dyDescent="0.3">
      <c r="A912" s="8" t="str">
        <f t="shared" si="40"/>
        <v/>
      </c>
      <c r="B912" s="19" t="str">
        <f t="shared" si="41"/>
        <v>04</v>
      </c>
      <c r="C912" s="7"/>
      <c r="D912" s="7"/>
      <c r="E912" s="7"/>
      <c r="F912" s="7"/>
      <c r="G912" s="78"/>
      <c r="H912" s="8" t="e">
        <f>+VLOOKUP(D912,CAT!$A$2:$G$498,4,0)</f>
        <v>#N/A</v>
      </c>
    </row>
    <row r="913" spans="1:8" x14ac:dyDescent="0.3">
      <c r="A913" s="8" t="str">
        <f t="shared" ref="A913:A921" si="42">+C913&amp;D913</f>
        <v/>
      </c>
      <c r="B913" s="19" t="str">
        <f t="shared" ref="B913:B921" si="43">+IF(C913="05","01",IF(C913="02","02",IF(C913="57","03","04")))</f>
        <v>04</v>
      </c>
      <c r="C913" s="7"/>
      <c r="D913" s="7"/>
      <c r="E913" s="7"/>
      <c r="F913" s="7"/>
      <c r="G913" s="78"/>
      <c r="H913" s="8" t="e">
        <f>+VLOOKUP(D913,CAT!$A$2:$G$498,4,0)</f>
        <v>#N/A</v>
      </c>
    </row>
    <row r="914" spans="1:8" x14ac:dyDescent="0.3">
      <c r="A914" s="8" t="str">
        <f t="shared" si="42"/>
        <v/>
      </c>
      <c r="B914" s="19" t="str">
        <f t="shared" si="43"/>
        <v>04</v>
      </c>
      <c r="C914" s="7"/>
      <c r="D914" s="7"/>
      <c r="E914" s="7"/>
      <c r="F914" s="7"/>
      <c r="G914" s="78"/>
      <c r="H914" s="8" t="e">
        <f>+VLOOKUP(D914,CAT!$A$2:$G$498,4,0)</f>
        <v>#N/A</v>
      </c>
    </row>
    <row r="915" spans="1:8" x14ac:dyDescent="0.3">
      <c r="A915" s="8" t="str">
        <f t="shared" si="42"/>
        <v/>
      </c>
      <c r="B915" s="19" t="str">
        <f t="shared" si="43"/>
        <v>04</v>
      </c>
      <c r="C915" s="7"/>
      <c r="D915" s="7"/>
      <c r="E915" s="7"/>
      <c r="F915" s="7"/>
      <c r="G915" s="78"/>
      <c r="H915" s="8" t="e">
        <f>+VLOOKUP(D915,CAT!$A$2:$G$498,4,0)</f>
        <v>#N/A</v>
      </c>
    </row>
    <row r="916" spans="1:8" x14ac:dyDescent="0.3">
      <c r="A916" s="8" t="str">
        <f t="shared" si="42"/>
        <v/>
      </c>
      <c r="B916" s="19" t="str">
        <f t="shared" si="43"/>
        <v>04</v>
      </c>
      <c r="C916" s="7"/>
      <c r="D916" s="7"/>
      <c r="E916" s="7"/>
      <c r="F916" s="7"/>
      <c r="G916" s="78"/>
      <c r="H916" s="8" t="e">
        <f>+VLOOKUP(D916,CAT!$A$2:$G$498,4,0)</f>
        <v>#N/A</v>
      </c>
    </row>
    <row r="917" spans="1:8" x14ac:dyDescent="0.3">
      <c r="A917" s="8" t="str">
        <f t="shared" si="42"/>
        <v/>
      </c>
      <c r="B917" s="19" t="str">
        <f t="shared" si="43"/>
        <v>04</v>
      </c>
      <c r="C917" s="7"/>
      <c r="D917" s="7"/>
      <c r="E917" s="7"/>
      <c r="F917" s="7"/>
      <c r="G917" s="78"/>
      <c r="H917" s="8" t="e">
        <f>+VLOOKUP(D917,CAT!$A$2:$G$498,4,0)</f>
        <v>#N/A</v>
      </c>
    </row>
    <row r="918" spans="1:8" x14ac:dyDescent="0.3">
      <c r="A918" s="8" t="str">
        <f t="shared" si="42"/>
        <v/>
      </c>
      <c r="B918" s="19" t="str">
        <f t="shared" si="43"/>
        <v>04</v>
      </c>
      <c r="C918" s="7"/>
      <c r="D918" s="7"/>
      <c r="E918" s="7"/>
      <c r="F918" s="7"/>
      <c r="G918" s="78"/>
      <c r="H918" s="8" t="e">
        <f>+VLOOKUP(D918,CAT!$A$2:$G$498,4,0)</f>
        <v>#N/A</v>
      </c>
    </row>
    <row r="919" spans="1:8" x14ac:dyDescent="0.3">
      <c r="A919" s="8" t="str">
        <f t="shared" si="42"/>
        <v/>
      </c>
      <c r="B919" s="19" t="str">
        <f t="shared" si="43"/>
        <v>04</v>
      </c>
      <c r="C919" s="7"/>
      <c r="D919" s="7"/>
      <c r="E919" s="7"/>
      <c r="F919" s="7"/>
      <c r="G919" s="78"/>
      <c r="H919" s="8" t="e">
        <f>+VLOOKUP(D919,CAT!$A$2:$G$498,4,0)</f>
        <v>#N/A</v>
      </c>
    </row>
    <row r="920" spans="1:8" x14ac:dyDescent="0.3">
      <c r="A920" s="8" t="str">
        <f t="shared" si="42"/>
        <v/>
      </c>
      <c r="B920" s="19" t="str">
        <f t="shared" si="43"/>
        <v>04</v>
      </c>
      <c r="C920" s="7"/>
      <c r="D920" s="7"/>
      <c r="E920" s="7"/>
      <c r="F920" s="7"/>
      <c r="G920" s="78"/>
      <c r="H920" s="8" t="e">
        <f>+VLOOKUP(D920,CAT!$A$2:$G$498,4,0)</f>
        <v>#N/A</v>
      </c>
    </row>
    <row r="921" spans="1:8" x14ac:dyDescent="0.3">
      <c r="A921" s="8" t="str">
        <f t="shared" si="42"/>
        <v/>
      </c>
      <c r="B921" s="19" t="str">
        <f t="shared" si="43"/>
        <v>04</v>
      </c>
      <c r="C921" s="7"/>
      <c r="D921" s="7"/>
      <c r="E921" s="7"/>
      <c r="F921" s="7"/>
      <c r="G921" s="78"/>
      <c r="H921" s="8" t="e">
        <f>+VLOOKUP(D921,CAT!$A$2:$G$498,4,0)</f>
        <v>#N/A</v>
      </c>
    </row>
  </sheetData>
  <autoFilter ref="A1:H921" xr:uid="{5A5530AB-DBD6-4F49-8D76-248073585479}"/>
  <sortState xmlns:xlrd2="http://schemas.microsoft.com/office/spreadsheetml/2017/richdata2" ref="A239:I832">
    <sortCondition ref="B2:B1978"/>
    <sortCondition ref="C2:C1978"/>
  </sortState>
  <phoneticPr fontId="33" type="noConversion"/>
  <conditionalFormatting sqref="K13 K10 K8 K4">
    <cfRule type="cellIs" dxfId="37" priority="10" operator="lessThan">
      <formula>0</formula>
    </cfRule>
  </conditionalFormatting>
  <conditionalFormatting sqref="K5">
    <cfRule type="cellIs" dxfId="36" priority="9" operator="lessThan">
      <formula>0</formula>
    </cfRule>
  </conditionalFormatting>
  <conditionalFormatting sqref="K6">
    <cfRule type="cellIs" dxfId="35" priority="8" operator="lessThan">
      <formula>0</formula>
    </cfRule>
  </conditionalFormatting>
  <conditionalFormatting sqref="K7">
    <cfRule type="cellIs" dxfId="34" priority="7" operator="lessThan">
      <formula>0</formula>
    </cfRule>
  </conditionalFormatting>
  <conditionalFormatting sqref="K9">
    <cfRule type="cellIs" dxfId="33" priority="6" operator="lessThan">
      <formula>0</formula>
    </cfRule>
  </conditionalFormatting>
  <conditionalFormatting sqref="K11">
    <cfRule type="cellIs" dxfId="32" priority="5" operator="lessThan">
      <formula>0</formula>
    </cfRule>
  </conditionalFormatting>
  <conditionalFormatting sqref="K12">
    <cfRule type="cellIs" dxfId="31" priority="4" operator="lessThan">
      <formula>0</formula>
    </cfRule>
  </conditionalFormatting>
  <conditionalFormatting sqref="L408">
    <cfRule type="cellIs" dxfId="30" priority="3" operator="lessThan">
      <formula>0</formula>
    </cfRule>
  </conditionalFormatting>
  <conditionalFormatting sqref="L407">
    <cfRule type="cellIs" dxfId="29" priority="2" operator="lessThan">
      <formula>0</formula>
    </cfRule>
  </conditionalFormatting>
  <conditionalFormatting sqref="L409">
    <cfRule type="cellIs" dxfId="28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BE66-EB9B-4AA1-9C56-C606E0FC737E}">
  <sheetPr filterMode="1"/>
  <dimension ref="A1:E88"/>
  <sheetViews>
    <sheetView topLeftCell="A17" workbookViewId="0">
      <selection activeCell="H77" sqref="H77"/>
    </sheetView>
  </sheetViews>
  <sheetFormatPr baseColWidth="10" defaultRowHeight="14.4" x14ac:dyDescent="0.3"/>
  <cols>
    <col min="1" max="1" width="11.77734375" customWidth="1"/>
    <col min="2" max="2" width="33.109375" bestFit="1" customWidth="1"/>
  </cols>
  <sheetData>
    <row r="1" spans="1:5" x14ac:dyDescent="0.3">
      <c r="A1" t="s">
        <v>2337</v>
      </c>
      <c r="B1" t="s">
        <v>2338</v>
      </c>
      <c r="C1" t="s">
        <v>2339</v>
      </c>
      <c r="D1" t="s">
        <v>2340</v>
      </c>
      <c r="E1" t="s">
        <v>2341</v>
      </c>
    </row>
    <row r="2" spans="1:5" x14ac:dyDescent="0.3">
      <c r="A2">
        <v>0</v>
      </c>
      <c r="B2" t="s">
        <v>2342</v>
      </c>
      <c r="C2" t="s">
        <v>2343</v>
      </c>
      <c r="D2" t="s">
        <v>785</v>
      </c>
    </row>
    <row r="3" spans="1:5" hidden="1" x14ac:dyDescent="0.3">
      <c r="A3">
        <v>1</v>
      </c>
      <c r="B3" t="s">
        <v>2344</v>
      </c>
      <c r="D3" t="s">
        <v>2345</v>
      </c>
    </row>
    <row r="4" spans="1:5" x14ac:dyDescent="0.3">
      <c r="A4">
        <v>2</v>
      </c>
      <c r="B4" t="s">
        <v>2346</v>
      </c>
      <c r="C4" t="s">
        <v>2347</v>
      </c>
      <c r="D4" t="s">
        <v>785</v>
      </c>
    </row>
    <row r="5" spans="1:5" hidden="1" x14ac:dyDescent="0.3">
      <c r="A5">
        <v>3</v>
      </c>
      <c r="B5" t="s">
        <v>2348</v>
      </c>
      <c r="C5" t="s">
        <v>2349</v>
      </c>
      <c r="D5" t="s">
        <v>2345</v>
      </c>
    </row>
    <row r="6" spans="1:5" hidden="1" x14ac:dyDescent="0.3">
      <c r="A6">
        <v>4</v>
      </c>
      <c r="B6" t="s">
        <v>2350</v>
      </c>
      <c r="D6" t="s">
        <v>2345</v>
      </c>
    </row>
    <row r="7" spans="1:5" x14ac:dyDescent="0.3">
      <c r="A7">
        <v>5</v>
      </c>
      <c r="B7" t="s">
        <v>2351</v>
      </c>
      <c r="D7" t="s">
        <v>785</v>
      </c>
    </row>
    <row r="8" spans="1:5" x14ac:dyDescent="0.3">
      <c r="A8">
        <v>6</v>
      </c>
      <c r="B8" t="s">
        <v>2352</v>
      </c>
      <c r="C8" t="s">
        <v>2353</v>
      </c>
      <c r="D8" t="s">
        <v>785</v>
      </c>
      <c r="E8" t="s">
        <v>2354</v>
      </c>
    </row>
    <row r="9" spans="1:5" hidden="1" x14ac:dyDescent="0.3">
      <c r="A9">
        <v>7</v>
      </c>
      <c r="B9" t="s">
        <v>2355</v>
      </c>
      <c r="C9" t="s">
        <v>2356</v>
      </c>
      <c r="D9" t="s">
        <v>2345</v>
      </c>
    </row>
    <row r="10" spans="1:5" hidden="1" x14ac:dyDescent="0.3">
      <c r="A10">
        <v>8</v>
      </c>
      <c r="B10" t="s">
        <v>2357</v>
      </c>
      <c r="D10" t="s">
        <v>2345</v>
      </c>
    </row>
    <row r="11" spans="1:5" hidden="1" x14ac:dyDescent="0.3">
      <c r="A11">
        <v>9</v>
      </c>
      <c r="B11" t="s">
        <v>2358</v>
      </c>
      <c r="C11" t="s">
        <v>2359</v>
      </c>
      <c r="D11" t="s">
        <v>2345</v>
      </c>
    </row>
    <row r="12" spans="1:5" hidden="1" x14ac:dyDescent="0.3">
      <c r="A12">
        <v>10</v>
      </c>
      <c r="B12" t="s">
        <v>2360</v>
      </c>
      <c r="C12" t="s">
        <v>2361</v>
      </c>
      <c r="D12" t="s">
        <v>2345</v>
      </c>
    </row>
    <row r="13" spans="1:5" hidden="1" x14ac:dyDescent="0.3">
      <c r="A13">
        <v>11</v>
      </c>
      <c r="B13" t="s">
        <v>2362</v>
      </c>
      <c r="D13" t="s">
        <v>2345</v>
      </c>
    </row>
    <row r="14" spans="1:5" x14ac:dyDescent="0.3">
      <c r="A14">
        <v>12</v>
      </c>
      <c r="B14" t="s">
        <v>2363</v>
      </c>
      <c r="C14" t="s">
        <v>2364</v>
      </c>
      <c r="D14" t="s">
        <v>785</v>
      </c>
      <c r="E14" t="s">
        <v>2365</v>
      </c>
    </row>
    <row r="15" spans="1:5" hidden="1" x14ac:dyDescent="0.3">
      <c r="A15">
        <v>13</v>
      </c>
      <c r="B15" t="s">
        <v>2366</v>
      </c>
      <c r="C15" t="s">
        <v>2367</v>
      </c>
      <c r="D15" t="s">
        <v>2345</v>
      </c>
    </row>
    <row r="16" spans="1:5" hidden="1" x14ac:dyDescent="0.3">
      <c r="A16">
        <v>14</v>
      </c>
      <c r="B16" t="s">
        <v>2368</v>
      </c>
      <c r="D16" t="s">
        <v>2345</v>
      </c>
    </row>
    <row r="17" spans="1:4" x14ac:dyDescent="0.3">
      <c r="A17">
        <v>15</v>
      </c>
      <c r="B17" t="s">
        <v>2369</v>
      </c>
      <c r="C17" t="s">
        <v>2356</v>
      </c>
      <c r="D17" t="s">
        <v>785</v>
      </c>
    </row>
    <row r="18" spans="1:4" hidden="1" x14ac:dyDescent="0.3">
      <c r="A18">
        <v>16</v>
      </c>
      <c r="B18" t="s">
        <v>2370</v>
      </c>
      <c r="D18" t="s">
        <v>2345</v>
      </c>
    </row>
    <row r="19" spans="1:4" hidden="1" x14ac:dyDescent="0.3">
      <c r="A19">
        <v>17</v>
      </c>
      <c r="B19" t="s">
        <v>2371</v>
      </c>
      <c r="D19" t="s">
        <v>2345</v>
      </c>
    </row>
    <row r="20" spans="1:4" hidden="1" x14ac:dyDescent="0.3">
      <c r="A20">
        <v>18</v>
      </c>
      <c r="B20" t="s">
        <v>2372</v>
      </c>
      <c r="D20" t="s">
        <v>2345</v>
      </c>
    </row>
    <row r="21" spans="1:4" hidden="1" x14ac:dyDescent="0.3">
      <c r="A21">
        <v>19</v>
      </c>
      <c r="B21" t="s">
        <v>2373</v>
      </c>
      <c r="D21" t="s">
        <v>2345</v>
      </c>
    </row>
    <row r="22" spans="1:4" hidden="1" x14ac:dyDescent="0.3">
      <c r="A22">
        <v>20</v>
      </c>
      <c r="B22" t="s">
        <v>2374</v>
      </c>
      <c r="D22" t="s">
        <v>2345</v>
      </c>
    </row>
    <row r="23" spans="1:4" hidden="1" x14ac:dyDescent="0.3">
      <c r="A23">
        <v>21</v>
      </c>
      <c r="B23" t="s">
        <v>2375</v>
      </c>
      <c r="D23" t="s">
        <v>2345</v>
      </c>
    </row>
    <row r="24" spans="1:4" hidden="1" x14ac:dyDescent="0.3">
      <c r="A24">
        <v>22</v>
      </c>
      <c r="B24" t="s">
        <v>2376</v>
      </c>
      <c r="D24" t="s">
        <v>2345</v>
      </c>
    </row>
    <row r="25" spans="1:4" hidden="1" x14ac:dyDescent="0.3">
      <c r="A25">
        <v>23</v>
      </c>
      <c r="B25" t="s">
        <v>2377</v>
      </c>
      <c r="D25" t="s">
        <v>2345</v>
      </c>
    </row>
    <row r="26" spans="1:4" hidden="1" x14ac:dyDescent="0.3">
      <c r="A26">
        <v>24</v>
      </c>
      <c r="B26" t="s">
        <v>2378</v>
      </c>
      <c r="D26" t="s">
        <v>2345</v>
      </c>
    </row>
    <row r="27" spans="1:4" hidden="1" x14ac:dyDescent="0.3">
      <c r="A27">
        <v>25</v>
      </c>
      <c r="B27" t="s">
        <v>2379</v>
      </c>
      <c r="D27" t="s">
        <v>2345</v>
      </c>
    </row>
    <row r="28" spans="1:4" hidden="1" x14ac:dyDescent="0.3">
      <c r="A28">
        <v>26</v>
      </c>
      <c r="B28" t="s">
        <v>2380</v>
      </c>
      <c r="D28" t="s">
        <v>2345</v>
      </c>
    </row>
    <row r="29" spans="1:4" hidden="1" x14ac:dyDescent="0.3">
      <c r="A29">
        <v>27</v>
      </c>
      <c r="B29" t="s">
        <v>2381</v>
      </c>
      <c r="C29" t="s">
        <v>2382</v>
      </c>
      <c r="D29" t="s">
        <v>2345</v>
      </c>
    </row>
    <row r="30" spans="1:4" hidden="1" x14ac:dyDescent="0.3">
      <c r="A30">
        <v>28</v>
      </c>
      <c r="B30" t="s">
        <v>2383</v>
      </c>
      <c r="C30" t="s">
        <v>2384</v>
      </c>
      <c r="D30" t="s">
        <v>2345</v>
      </c>
    </row>
    <row r="31" spans="1:4" hidden="1" x14ac:dyDescent="0.3">
      <c r="A31">
        <v>29</v>
      </c>
      <c r="B31" t="s">
        <v>2385</v>
      </c>
      <c r="D31" t="s">
        <v>2345</v>
      </c>
    </row>
    <row r="32" spans="1:4" hidden="1" x14ac:dyDescent="0.3">
      <c r="A32">
        <v>30</v>
      </c>
      <c r="B32" t="s">
        <v>2386</v>
      </c>
      <c r="C32" t="s">
        <v>2356</v>
      </c>
      <c r="D32" t="s">
        <v>2345</v>
      </c>
    </row>
    <row r="33" spans="1:4" hidden="1" x14ac:dyDescent="0.3">
      <c r="A33">
        <v>31</v>
      </c>
      <c r="B33" t="s">
        <v>2387</v>
      </c>
      <c r="C33" t="s">
        <v>2388</v>
      </c>
      <c r="D33" t="s">
        <v>2345</v>
      </c>
    </row>
    <row r="34" spans="1:4" hidden="1" x14ac:dyDescent="0.3">
      <c r="A34">
        <v>32</v>
      </c>
      <c r="B34" t="s">
        <v>2389</v>
      </c>
      <c r="D34" t="s">
        <v>2345</v>
      </c>
    </row>
    <row r="35" spans="1:4" hidden="1" x14ac:dyDescent="0.3">
      <c r="A35">
        <v>33</v>
      </c>
      <c r="B35" t="s">
        <v>2390</v>
      </c>
      <c r="C35" t="s">
        <v>2391</v>
      </c>
      <c r="D35" t="s">
        <v>2345</v>
      </c>
    </row>
    <row r="36" spans="1:4" hidden="1" x14ac:dyDescent="0.3">
      <c r="A36">
        <v>34</v>
      </c>
      <c r="B36" t="s">
        <v>2392</v>
      </c>
      <c r="D36" t="s">
        <v>2345</v>
      </c>
    </row>
    <row r="37" spans="1:4" hidden="1" x14ac:dyDescent="0.3">
      <c r="A37">
        <v>35</v>
      </c>
      <c r="B37" t="s">
        <v>2393</v>
      </c>
      <c r="D37" t="s">
        <v>2345</v>
      </c>
    </row>
    <row r="38" spans="1:4" hidden="1" x14ac:dyDescent="0.3">
      <c r="A38">
        <v>36</v>
      </c>
      <c r="B38" t="s">
        <v>2394</v>
      </c>
      <c r="D38" t="s">
        <v>2345</v>
      </c>
    </row>
    <row r="39" spans="1:4" hidden="1" x14ac:dyDescent="0.3">
      <c r="A39">
        <v>37</v>
      </c>
      <c r="B39" t="s">
        <v>2395</v>
      </c>
      <c r="D39" t="s">
        <v>2345</v>
      </c>
    </row>
    <row r="40" spans="1:4" hidden="1" x14ac:dyDescent="0.3">
      <c r="A40">
        <v>38</v>
      </c>
      <c r="B40" t="s">
        <v>2396</v>
      </c>
      <c r="D40" t="s">
        <v>2345</v>
      </c>
    </row>
    <row r="41" spans="1:4" hidden="1" x14ac:dyDescent="0.3">
      <c r="A41">
        <v>39</v>
      </c>
      <c r="B41" t="s">
        <v>2397</v>
      </c>
      <c r="D41" t="s">
        <v>2345</v>
      </c>
    </row>
    <row r="42" spans="1:4" x14ac:dyDescent="0.3">
      <c r="A42">
        <v>40</v>
      </c>
      <c r="B42" t="s">
        <v>1119</v>
      </c>
      <c r="D42" t="s">
        <v>785</v>
      </c>
    </row>
    <row r="43" spans="1:4" hidden="1" x14ac:dyDescent="0.3">
      <c r="A43">
        <v>41</v>
      </c>
      <c r="B43" t="s">
        <v>2398</v>
      </c>
      <c r="C43" t="s">
        <v>2399</v>
      </c>
      <c r="D43" t="s">
        <v>2345</v>
      </c>
    </row>
    <row r="44" spans="1:4" hidden="1" x14ac:dyDescent="0.3">
      <c r="A44">
        <v>42</v>
      </c>
      <c r="B44" t="s">
        <v>2400</v>
      </c>
      <c r="D44" t="s">
        <v>2345</v>
      </c>
    </row>
    <row r="45" spans="1:4" hidden="1" x14ac:dyDescent="0.3">
      <c r="A45">
        <v>43</v>
      </c>
      <c r="B45" t="s">
        <v>2401</v>
      </c>
      <c r="D45" t="s">
        <v>2345</v>
      </c>
    </row>
    <row r="46" spans="1:4" hidden="1" x14ac:dyDescent="0.3">
      <c r="A46">
        <v>44</v>
      </c>
      <c r="B46" t="s">
        <v>2402</v>
      </c>
      <c r="D46" t="s">
        <v>2345</v>
      </c>
    </row>
    <row r="47" spans="1:4" hidden="1" x14ac:dyDescent="0.3">
      <c r="A47">
        <v>45</v>
      </c>
      <c r="B47" t="s">
        <v>2403</v>
      </c>
      <c r="D47" t="s">
        <v>2345</v>
      </c>
    </row>
    <row r="48" spans="1:4" hidden="1" x14ac:dyDescent="0.3">
      <c r="A48">
        <v>46</v>
      </c>
      <c r="B48" t="s">
        <v>2404</v>
      </c>
      <c r="D48" t="s">
        <v>2345</v>
      </c>
    </row>
    <row r="49" spans="1:5" x14ac:dyDescent="0.3">
      <c r="A49">
        <v>47</v>
      </c>
      <c r="B49" t="s">
        <v>2405</v>
      </c>
      <c r="D49" t="s">
        <v>785</v>
      </c>
    </row>
    <row r="50" spans="1:5" x14ac:dyDescent="0.3">
      <c r="A50">
        <v>48</v>
      </c>
      <c r="B50" t="s">
        <v>2406</v>
      </c>
      <c r="C50" t="s">
        <v>2407</v>
      </c>
      <c r="D50" t="s">
        <v>785</v>
      </c>
    </row>
    <row r="51" spans="1:5" hidden="1" x14ac:dyDescent="0.3">
      <c r="A51">
        <v>49</v>
      </c>
      <c r="B51" t="s">
        <v>2408</v>
      </c>
      <c r="C51" t="s">
        <v>2409</v>
      </c>
      <c r="D51" t="s">
        <v>2345</v>
      </c>
    </row>
    <row r="52" spans="1:5" hidden="1" x14ac:dyDescent="0.3">
      <c r="A52">
        <v>50</v>
      </c>
      <c r="B52" t="s">
        <v>2410</v>
      </c>
      <c r="C52" t="s">
        <v>2347</v>
      </c>
      <c r="D52" t="s">
        <v>2345</v>
      </c>
    </row>
    <row r="53" spans="1:5" hidden="1" x14ac:dyDescent="0.3">
      <c r="A53">
        <v>51</v>
      </c>
      <c r="B53" t="s">
        <v>2411</v>
      </c>
      <c r="D53" t="s">
        <v>2345</v>
      </c>
    </row>
    <row r="54" spans="1:5" hidden="1" x14ac:dyDescent="0.3">
      <c r="A54">
        <v>52</v>
      </c>
      <c r="B54" t="s">
        <v>2412</v>
      </c>
      <c r="C54" t="s">
        <v>2413</v>
      </c>
      <c r="D54" t="s">
        <v>2345</v>
      </c>
    </row>
    <row r="55" spans="1:5" x14ac:dyDescent="0.3">
      <c r="A55">
        <v>53</v>
      </c>
      <c r="B55" t="s">
        <v>2414</v>
      </c>
      <c r="C55" t="s">
        <v>2415</v>
      </c>
      <c r="D55" t="s">
        <v>785</v>
      </c>
    </row>
    <row r="56" spans="1:5" x14ac:dyDescent="0.3">
      <c r="A56">
        <v>54</v>
      </c>
      <c r="B56" t="s">
        <v>2416</v>
      </c>
      <c r="C56" t="s">
        <v>2417</v>
      </c>
      <c r="D56" t="s">
        <v>785</v>
      </c>
    </row>
    <row r="57" spans="1:5" hidden="1" x14ac:dyDescent="0.3">
      <c r="A57">
        <v>55</v>
      </c>
      <c r="B57" t="s">
        <v>2418</v>
      </c>
      <c r="C57" t="s">
        <v>2419</v>
      </c>
      <c r="D57" t="s">
        <v>2345</v>
      </c>
    </row>
    <row r="58" spans="1:5" x14ac:dyDescent="0.3">
      <c r="A58">
        <v>56</v>
      </c>
      <c r="B58" t="s">
        <v>2420</v>
      </c>
      <c r="D58" t="s">
        <v>785</v>
      </c>
      <c r="E58" t="s">
        <v>2354</v>
      </c>
    </row>
    <row r="59" spans="1:5" x14ac:dyDescent="0.3">
      <c r="A59">
        <v>57</v>
      </c>
      <c r="B59" t="s">
        <v>2421</v>
      </c>
      <c r="D59" t="s">
        <v>785</v>
      </c>
    </row>
    <row r="60" spans="1:5" hidden="1" x14ac:dyDescent="0.3">
      <c r="A60">
        <v>58</v>
      </c>
      <c r="B60" t="s">
        <v>2422</v>
      </c>
      <c r="D60" t="s">
        <v>2345</v>
      </c>
    </row>
    <row r="61" spans="1:5" hidden="1" x14ac:dyDescent="0.3">
      <c r="A61">
        <v>59</v>
      </c>
      <c r="B61" t="s">
        <v>2423</v>
      </c>
      <c r="D61" t="s">
        <v>2345</v>
      </c>
    </row>
    <row r="62" spans="1:5" hidden="1" x14ac:dyDescent="0.3">
      <c r="A62">
        <v>60</v>
      </c>
      <c r="B62" t="s">
        <v>2424</v>
      </c>
      <c r="D62" t="s">
        <v>2345</v>
      </c>
    </row>
    <row r="63" spans="1:5" hidden="1" x14ac:dyDescent="0.3">
      <c r="A63">
        <v>61</v>
      </c>
      <c r="B63" t="s">
        <v>2425</v>
      </c>
      <c r="D63" t="s">
        <v>2345</v>
      </c>
    </row>
    <row r="64" spans="1:5" hidden="1" x14ac:dyDescent="0.3">
      <c r="A64">
        <v>62</v>
      </c>
      <c r="B64" t="s">
        <v>2426</v>
      </c>
      <c r="D64" t="s">
        <v>2345</v>
      </c>
    </row>
    <row r="65" spans="1:5" hidden="1" x14ac:dyDescent="0.3">
      <c r="A65">
        <v>63</v>
      </c>
      <c r="B65" t="s">
        <v>2427</v>
      </c>
      <c r="C65" t="s">
        <v>2428</v>
      </c>
      <c r="D65" t="s">
        <v>2345</v>
      </c>
    </row>
    <row r="66" spans="1:5" hidden="1" x14ac:dyDescent="0.3">
      <c r="A66">
        <v>64</v>
      </c>
      <c r="B66" t="s">
        <v>2429</v>
      </c>
      <c r="D66" t="s">
        <v>2345</v>
      </c>
    </row>
    <row r="67" spans="1:5" hidden="1" x14ac:dyDescent="0.3">
      <c r="A67">
        <v>65</v>
      </c>
      <c r="B67" t="s">
        <v>2430</v>
      </c>
      <c r="D67" t="s">
        <v>2345</v>
      </c>
    </row>
    <row r="68" spans="1:5" x14ac:dyDescent="0.3">
      <c r="A68">
        <v>66</v>
      </c>
      <c r="B68" t="s">
        <v>2431</v>
      </c>
      <c r="D68" t="s">
        <v>785</v>
      </c>
    </row>
    <row r="69" spans="1:5" x14ac:dyDescent="0.3">
      <c r="A69">
        <v>67</v>
      </c>
      <c r="B69" t="s">
        <v>2432</v>
      </c>
      <c r="C69" t="s">
        <v>2433</v>
      </c>
      <c r="D69" t="s">
        <v>785</v>
      </c>
    </row>
    <row r="70" spans="1:5" x14ac:dyDescent="0.3">
      <c r="A70">
        <v>68</v>
      </c>
      <c r="B70" t="s">
        <v>2434</v>
      </c>
      <c r="C70" t="s">
        <v>2435</v>
      </c>
      <c r="D70" t="s">
        <v>785</v>
      </c>
    </row>
    <row r="71" spans="1:5" x14ac:dyDescent="0.3">
      <c r="A71">
        <v>69</v>
      </c>
      <c r="B71" t="s">
        <v>2436</v>
      </c>
      <c r="C71" t="s">
        <v>2437</v>
      </c>
      <c r="D71" t="s">
        <v>785</v>
      </c>
    </row>
    <row r="72" spans="1:5" x14ac:dyDescent="0.3">
      <c r="A72">
        <v>70</v>
      </c>
      <c r="B72" t="s">
        <v>2438</v>
      </c>
      <c r="C72" t="s">
        <v>2439</v>
      </c>
      <c r="D72" t="s">
        <v>785</v>
      </c>
      <c r="E72" t="s">
        <v>2354</v>
      </c>
    </row>
    <row r="73" spans="1:5" x14ac:dyDescent="0.3">
      <c r="A73">
        <v>71</v>
      </c>
      <c r="B73" t="s">
        <v>2440</v>
      </c>
      <c r="C73" t="s">
        <v>2441</v>
      </c>
      <c r="D73" t="s">
        <v>785</v>
      </c>
      <c r="E73" t="s">
        <v>2354</v>
      </c>
    </row>
    <row r="74" spans="1:5" x14ac:dyDescent="0.3">
      <c r="A74">
        <v>72</v>
      </c>
      <c r="B74" t="s">
        <v>2442</v>
      </c>
      <c r="D74" t="s">
        <v>785</v>
      </c>
    </row>
    <row r="75" spans="1:5" x14ac:dyDescent="0.3">
      <c r="A75">
        <v>73</v>
      </c>
      <c r="B75" t="s">
        <v>2443</v>
      </c>
      <c r="D75" t="s">
        <v>785</v>
      </c>
    </row>
    <row r="76" spans="1:5" x14ac:dyDescent="0.3">
      <c r="A76">
        <v>80</v>
      </c>
      <c r="B76" t="s">
        <v>2444</v>
      </c>
      <c r="C76" t="s">
        <v>2347</v>
      </c>
      <c r="D76" t="s">
        <v>785</v>
      </c>
    </row>
    <row r="77" spans="1:5" x14ac:dyDescent="0.3">
      <c r="A77">
        <v>88</v>
      </c>
      <c r="B77" t="s">
        <v>2445</v>
      </c>
      <c r="C77" t="s">
        <v>2446</v>
      </c>
      <c r="D77" t="s">
        <v>785</v>
      </c>
    </row>
    <row r="78" spans="1:5" hidden="1" x14ac:dyDescent="0.3">
      <c r="A78">
        <v>98</v>
      </c>
      <c r="B78" t="s">
        <v>2447</v>
      </c>
      <c r="C78" t="s">
        <v>2356</v>
      </c>
      <c r="D78" t="s">
        <v>2345</v>
      </c>
    </row>
    <row r="79" spans="1:5" hidden="1" x14ac:dyDescent="0.3">
      <c r="A79">
        <v>99</v>
      </c>
      <c r="B79" t="s">
        <v>2448</v>
      </c>
      <c r="C79" t="s">
        <v>2449</v>
      </c>
      <c r="D79" t="s">
        <v>2345</v>
      </c>
    </row>
    <row r="80" spans="1:5" x14ac:dyDescent="0.3">
      <c r="A80" t="s">
        <v>2450</v>
      </c>
      <c r="B80" t="s">
        <v>2451</v>
      </c>
      <c r="D80" t="s">
        <v>785</v>
      </c>
    </row>
    <row r="81" spans="1:4" x14ac:dyDescent="0.3">
      <c r="A81" t="s">
        <v>2452</v>
      </c>
      <c r="B81" t="s">
        <v>2453</v>
      </c>
      <c r="D81" t="s">
        <v>785</v>
      </c>
    </row>
    <row r="82" spans="1:4" x14ac:dyDescent="0.3">
      <c r="A82" t="s">
        <v>2454</v>
      </c>
      <c r="B82" t="s">
        <v>2455</v>
      </c>
      <c r="C82" t="s">
        <v>2399</v>
      </c>
      <c r="D82" t="s">
        <v>785</v>
      </c>
    </row>
    <row r="83" spans="1:4" x14ac:dyDescent="0.3">
      <c r="A83" t="s">
        <v>102</v>
      </c>
      <c r="B83" t="s">
        <v>2456</v>
      </c>
      <c r="C83" t="s">
        <v>2399</v>
      </c>
      <c r="D83" t="s">
        <v>785</v>
      </c>
    </row>
    <row r="84" spans="1:4" x14ac:dyDescent="0.3">
      <c r="A84" t="s">
        <v>2457</v>
      </c>
      <c r="B84" t="s">
        <v>2458</v>
      </c>
      <c r="D84" t="s">
        <v>785</v>
      </c>
    </row>
    <row r="85" spans="1:4" hidden="1" x14ac:dyDescent="0.3">
      <c r="A85" t="s">
        <v>2459</v>
      </c>
      <c r="B85" t="s">
        <v>2460</v>
      </c>
      <c r="C85" t="s">
        <v>2461</v>
      </c>
      <c r="D85" t="s">
        <v>2345</v>
      </c>
    </row>
    <row r="86" spans="1:4" hidden="1" x14ac:dyDescent="0.3">
      <c r="A86" t="s">
        <v>570</v>
      </c>
      <c r="B86" t="s">
        <v>2460</v>
      </c>
      <c r="C86" t="s">
        <v>2461</v>
      </c>
      <c r="D86" t="s">
        <v>2345</v>
      </c>
    </row>
    <row r="87" spans="1:4" hidden="1" x14ac:dyDescent="0.3">
      <c r="A87" t="s">
        <v>2462</v>
      </c>
      <c r="B87" t="s">
        <v>2463</v>
      </c>
      <c r="C87" t="s">
        <v>2399</v>
      </c>
      <c r="D87" t="s">
        <v>2345</v>
      </c>
    </row>
    <row r="88" spans="1:4" x14ac:dyDescent="0.3">
      <c r="A88" t="s">
        <v>2464</v>
      </c>
      <c r="B88" t="s">
        <v>2465</v>
      </c>
      <c r="C88" t="s">
        <v>2356</v>
      </c>
      <c r="D88" t="s">
        <v>785</v>
      </c>
    </row>
  </sheetData>
  <autoFilter ref="A1:E88" xr:uid="{9E8ABE66-EB9B-4AA1-9C56-C606E0FC737E}">
    <filterColumn colId="3">
      <filters>
        <filter val="No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3"/>
    <pageSetUpPr fitToPage="1"/>
  </sheetPr>
  <dimension ref="B2:V109"/>
  <sheetViews>
    <sheetView topLeftCell="A16" workbookViewId="0">
      <selection activeCell="F39" sqref="F39"/>
    </sheetView>
  </sheetViews>
  <sheetFormatPr baseColWidth="10" defaultRowHeight="14.4" x14ac:dyDescent="0.3"/>
  <cols>
    <col min="2" max="2" width="13" customWidth="1"/>
    <col min="3" max="3" width="14.5546875" customWidth="1"/>
    <col min="4" max="4" width="30" bestFit="1" customWidth="1"/>
    <col min="5" max="6" width="9.6640625" bestFit="1" customWidth="1"/>
    <col min="7" max="9" width="10.6640625" bestFit="1" customWidth="1"/>
    <col min="10" max="10" width="9.6640625" bestFit="1" customWidth="1"/>
    <col min="11" max="13" width="10.6640625" bestFit="1" customWidth="1"/>
    <col min="14" max="15" width="9.6640625" bestFit="1" customWidth="1"/>
    <col min="16" max="18" width="10.6640625" bestFit="1" customWidth="1"/>
    <col min="19" max="19" width="8.6640625" bestFit="1" customWidth="1"/>
    <col min="20" max="24" width="9.6640625" bestFit="1" customWidth="1"/>
  </cols>
  <sheetData>
    <row r="2" spans="2:22" x14ac:dyDescent="0.3">
      <c r="B2" s="217" t="s">
        <v>3</v>
      </c>
      <c r="C2" s="218" t="s">
        <v>1145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</row>
    <row r="3" spans="2:22" x14ac:dyDescent="0.3"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</row>
    <row r="4" spans="2:22" x14ac:dyDescent="0.3">
      <c r="B4" s="217" t="s">
        <v>97</v>
      </c>
      <c r="C4" s="218"/>
      <c r="D4" s="218"/>
      <c r="E4" s="217" t="s">
        <v>453</v>
      </c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8"/>
      <c r="U4" s="218"/>
      <c r="V4" s="218"/>
    </row>
    <row r="5" spans="2:22" x14ac:dyDescent="0.3">
      <c r="B5" s="217" t="s">
        <v>16</v>
      </c>
      <c r="C5" s="217" t="s">
        <v>2</v>
      </c>
      <c r="D5" s="217" t="s">
        <v>4</v>
      </c>
      <c r="E5" s="221">
        <v>45565</v>
      </c>
      <c r="F5" s="221">
        <v>45572</v>
      </c>
      <c r="G5" s="221">
        <v>45579</v>
      </c>
      <c r="H5" s="221">
        <v>45586</v>
      </c>
      <c r="I5" s="221">
        <v>45593</v>
      </c>
      <c r="J5" s="221">
        <v>45600</v>
      </c>
      <c r="K5" s="221">
        <v>45607</v>
      </c>
      <c r="L5" s="221">
        <v>45614</v>
      </c>
      <c r="M5" s="221">
        <v>45621</v>
      </c>
      <c r="N5" s="221">
        <v>45628</v>
      </c>
      <c r="O5" s="221">
        <v>45635</v>
      </c>
      <c r="P5" s="221">
        <v>45642</v>
      </c>
      <c r="Q5" s="221">
        <v>45649</v>
      </c>
      <c r="R5" s="221">
        <v>45656</v>
      </c>
      <c r="S5" s="221">
        <v>45663</v>
      </c>
      <c r="T5" s="221">
        <v>45670</v>
      </c>
      <c r="U5" s="221">
        <v>45677</v>
      </c>
      <c r="V5" s="221">
        <v>45684</v>
      </c>
    </row>
    <row r="6" spans="2:22" x14ac:dyDescent="0.3">
      <c r="B6" s="218" t="s">
        <v>2109</v>
      </c>
      <c r="C6" s="218" t="s">
        <v>2132</v>
      </c>
      <c r="D6" s="218" t="s">
        <v>2133</v>
      </c>
      <c r="E6" s="222"/>
      <c r="F6" s="222"/>
      <c r="G6" s="222"/>
      <c r="H6" s="222"/>
      <c r="I6" s="222"/>
      <c r="J6" s="222"/>
      <c r="K6" s="222"/>
      <c r="L6" s="222"/>
      <c r="M6" s="222"/>
      <c r="N6" s="222"/>
      <c r="O6" s="222">
        <v>4000</v>
      </c>
      <c r="P6" s="222"/>
      <c r="Q6" s="222"/>
      <c r="R6" s="222"/>
      <c r="S6" s="222"/>
      <c r="T6" s="222"/>
      <c r="U6" s="222"/>
      <c r="V6" s="222"/>
    </row>
    <row r="7" spans="2:22" x14ac:dyDescent="0.3">
      <c r="B7" s="218" t="s">
        <v>2246</v>
      </c>
      <c r="C7" s="218" t="s">
        <v>2249</v>
      </c>
      <c r="D7" s="218" t="s">
        <v>1857</v>
      </c>
      <c r="E7" s="222"/>
      <c r="F7" s="222"/>
      <c r="G7" s="222">
        <v>3750</v>
      </c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2"/>
      <c r="U7" s="222"/>
      <c r="V7" s="222"/>
    </row>
    <row r="8" spans="2:22" x14ac:dyDescent="0.3">
      <c r="B8" s="218" t="s">
        <v>2316</v>
      </c>
      <c r="C8" s="218" t="s">
        <v>2317</v>
      </c>
      <c r="D8" s="218" t="s">
        <v>1424</v>
      </c>
      <c r="E8" s="222">
        <v>3000</v>
      </c>
      <c r="F8" s="222"/>
      <c r="G8" s="222"/>
      <c r="H8" s="222"/>
      <c r="I8" s="222"/>
      <c r="J8" s="222"/>
      <c r="K8" s="222"/>
      <c r="L8" s="222"/>
      <c r="M8" s="222"/>
      <c r="N8" s="222"/>
      <c r="O8" s="222"/>
      <c r="P8" s="222"/>
      <c r="Q8" s="222"/>
      <c r="R8" s="222"/>
      <c r="S8" s="222"/>
      <c r="T8" s="222"/>
      <c r="U8" s="222"/>
      <c r="V8" s="222"/>
    </row>
    <row r="9" spans="2:22" x14ac:dyDescent="0.3">
      <c r="B9" s="218" t="s">
        <v>1979</v>
      </c>
      <c r="C9" s="218" t="s">
        <v>1982</v>
      </c>
      <c r="D9" s="218" t="s">
        <v>1983</v>
      </c>
      <c r="E9" s="284"/>
      <c r="F9" s="284"/>
      <c r="G9" s="284"/>
      <c r="H9" s="284">
        <v>1800</v>
      </c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</row>
    <row r="10" spans="2:22" x14ac:dyDescent="0.3">
      <c r="B10" s="218" t="s">
        <v>2218</v>
      </c>
      <c r="C10" s="218" t="s">
        <v>2219</v>
      </c>
      <c r="D10" s="218" t="s">
        <v>1521</v>
      </c>
      <c r="E10" s="222"/>
      <c r="F10" s="222"/>
      <c r="G10" s="222"/>
      <c r="H10" s="222">
        <v>3000</v>
      </c>
      <c r="I10" s="222"/>
      <c r="J10" s="222"/>
      <c r="K10" s="222"/>
      <c r="L10" s="222"/>
      <c r="M10" s="222"/>
      <c r="N10" s="222"/>
      <c r="O10" s="222">
        <v>3000</v>
      </c>
      <c r="P10" s="222"/>
      <c r="Q10" s="222"/>
      <c r="R10" s="222"/>
      <c r="S10" s="222"/>
      <c r="T10" s="222"/>
      <c r="U10" s="222"/>
      <c r="V10" s="222"/>
    </row>
    <row r="11" spans="2:22" x14ac:dyDescent="0.3">
      <c r="B11" s="218" t="s">
        <v>2169</v>
      </c>
      <c r="C11" s="218" t="s">
        <v>2158</v>
      </c>
      <c r="D11" s="218" t="s">
        <v>2159</v>
      </c>
      <c r="E11" s="222"/>
      <c r="F11" s="222">
        <v>729.17</v>
      </c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Q11" s="222"/>
      <c r="R11" s="222">
        <v>1879.17</v>
      </c>
      <c r="S11" s="222"/>
      <c r="T11" s="222"/>
      <c r="U11" s="222"/>
      <c r="V11" s="222"/>
    </row>
    <row r="12" spans="2:22" x14ac:dyDescent="0.3">
      <c r="B12" s="218" t="s">
        <v>2170</v>
      </c>
      <c r="C12" s="218" t="s">
        <v>2157</v>
      </c>
      <c r="D12" s="218" t="s">
        <v>1381</v>
      </c>
      <c r="E12" s="222"/>
      <c r="F12" s="222">
        <v>1406.25</v>
      </c>
      <c r="G12" s="222"/>
      <c r="H12" s="222"/>
      <c r="I12" s="222"/>
      <c r="J12" s="222"/>
      <c r="K12" s="222"/>
      <c r="L12" s="222"/>
      <c r="M12" s="222"/>
      <c r="N12" s="222"/>
      <c r="O12" s="222">
        <v>1250</v>
      </c>
      <c r="P12" s="222">
        <v>1562.5</v>
      </c>
      <c r="Q12" s="222"/>
      <c r="R12" s="222"/>
      <c r="S12" s="222"/>
      <c r="T12" s="222"/>
      <c r="U12" s="222"/>
      <c r="V12" s="222"/>
    </row>
    <row r="13" spans="2:22" x14ac:dyDescent="0.3">
      <c r="B13" s="218" t="s">
        <v>2245</v>
      </c>
      <c r="C13" s="218" t="s">
        <v>2253</v>
      </c>
      <c r="D13" s="218" t="s">
        <v>1508</v>
      </c>
      <c r="E13" s="222"/>
      <c r="F13" s="222"/>
      <c r="G13" s="222">
        <v>1800</v>
      </c>
      <c r="H13" s="222"/>
      <c r="I13" s="222"/>
      <c r="J13" s="222"/>
      <c r="K13" s="222"/>
      <c r="L13" s="222"/>
      <c r="M13" s="222"/>
      <c r="N13" s="222"/>
      <c r="O13" s="222"/>
      <c r="P13" s="222"/>
      <c r="Q13" s="222"/>
      <c r="R13" s="222"/>
      <c r="S13" s="222"/>
      <c r="T13" s="222"/>
      <c r="U13" s="222"/>
      <c r="V13" s="222"/>
    </row>
    <row r="14" spans="2:22" x14ac:dyDescent="0.3">
      <c r="B14" s="218" t="s">
        <v>2247</v>
      </c>
      <c r="C14" s="218" t="s">
        <v>2264</v>
      </c>
      <c r="D14" s="218" t="s">
        <v>1783</v>
      </c>
      <c r="E14" s="222"/>
      <c r="F14" s="222"/>
      <c r="G14" s="222"/>
      <c r="H14" s="222"/>
      <c r="I14" s="222"/>
      <c r="J14" s="222"/>
      <c r="K14" s="222"/>
      <c r="L14" s="222"/>
      <c r="M14" s="222">
        <v>2604.66</v>
      </c>
      <c r="N14" s="222"/>
      <c r="O14" s="222"/>
      <c r="P14" s="222"/>
      <c r="Q14" s="222"/>
      <c r="R14" s="222"/>
      <c r="S14" s="222"/>
      <c r="T14" s="222"/>
      <c r="U14" s="222"/>
      <c r="V14" s="222"/>
    </row>
    <row r="15" spans="2:22" x14ac:dyDescent="0.3">
      <c r="B15" s="218" t="s">
        <v>2265</v>
      </c>
      <c r="C15" s="218" t="s">
        <v>2266</v>
      </c>
      <c r="D15" s="218" t="s">
        <v>2267</v>
      </c>
      <c r="E15" s="222"/>
      <c r="F15" s="222"/>
      <c r="G15" s="222"/>
      <c r="H15" s="222"/>
      <c r="I15" s="222"/>
      <c r="J15" s="222"/>
      <c r="K15" s="222"/>
      <c r="L15" s="222"/>
      <c r="M15" s="222"/>
      <c r="N15" s="222"/>
      <c r="O15" s="222"/>
      <c r="P15" s="222"/>
      <c r="Q15" s="222"/>
      <c r="R15" s="222">
        <v>2206.3200000000002</v>
      </c>
      <c r="S15" s="222"/>
      <c r="T15" s="222"/>
      <c r="U15" s="222"/>
      <c r="V15" s="222"/>
    </row>
    <row r="16" spans="2:22" x14ac:dyDescent="0.3">
      <c r="B16" s="218" t="s">
        <v>2254</v>
      </c>
      <c r="C16" s="218" t="s">
        <v>2261</v>
      </c>
      <c r="D16" s="218" t="s">
        <v>2262</v>
      </c>
      <c r="E16" s="222"/>
      <c r="F16" s="222"/>
      <c r="G16" s="222"/>
      <c r="H16" s="222">
        <v>933.34</v>
      </c>
      <c r="I16" s="222"/>
      <c r="J16" s="222"/>
      <c r="K16" s="222">
        <v>1000</v>
      </c>
      <c r="L16" s="222"/>
      <c r="M16" s="222"/>
      <c r="N16" s="222"/>
      <c r="O16" s="222"/>
      <c r="P16" s="222"/>
      <c r="Q16" s="222"/>
      <c r="R16" s="222"/>
      <c r="S16" s="222"/>
      <c r="T16" s="222"/>
      <c r="U16" s="222"/>
      <c r="V16" s="222"/>
    </row>
    <row r="17" spans="2:22" x14ac:dyDescent="0.3">
      <c r="B17" s="218" t="s">
        <v>2002</v>
      </c>
      <c r="C17" s="218" t="s">
        <v>2028</v>
      </c>
      <c r="D17" s="218" t="s">
        <v>2198</v>
      </c>
      <c r="E17" s="284"/>
      <c r="F17" s="284">
        <v>861.12</v>
      </c>
      <c r="G17" s="284"/>
      <c r="H17" s="284"/>
      <c r="I17" s="284"/>
      <c r="J17" s="284"/>
      <c r="K17" s="284">
        <v>833.33</v>
      </c>
      <c r="L17" s="284"/>
      <c r="M17" s="284"/>
      <c r="N17" s="284"/>
      <c r="O17" s="284">
        <v>833.33</v>
      </c>
      <c r="P17" s="284"/>
      <c r="Q17" s="284"/>
      <c r="R17" s="284"/>
      <c r="S17" s="284"/>
      <c r="T17" s="284"/>
      <c r="U17" s="284"/>
      <c r="V17" s="284">
        <v>833.34</v>
      </c>
    </row>
    <row r="18" spans="2:22" x14ac:dyDescent="0.3">
      <c r="B18" s="218" t="s">
        <v>2003</v>
      </c>
      <c r="C18" s="218" t="s">
        <v>2029</v>
      </c>
      <c r="D18" s="218" t="s">
        <v>2200</v>
      </c>
      <c r="E18" s="284"/>
      <c r="F18" s="284">
        <v>888.89</v>
      </c>
      <c r="G18" s="284"/>
      <c r="H18" s="284"/>
      <c r="I18" s="284"/>
      <c r="J18" s="284"/>
      <c r="K18" s="284">
        <v>833.34</v>
      </c>
      <c r="L18" s="284"/>
      <c r="M18" s="284"/>
      <c r="N18" s="284"/>
      <c r="O18" s="284">
        <v>833.33</v>
      </c>
      <c r="P18" s="284"/>
      <c r="Q18" s="284"/>
      <c r="R18" s="284"/>
      <c r="S18" s="284"/>
      <c r="T18" s="284"/>
      <c r="U18" s="284"/>
      <c r="V18" s="284">
        <v>833.33</v>
      </c>
    </row>
    <row r="19" spans="2:22" x14ac:dyDescent="0.3">
      <c r="B19" s="218" t="s">
        <v>2134</v>
      </c>
      <c r="C19" s="218" t="s">
        <v>2142</v>
      </c>
      <c r="D19" s="218" t="s">
        <v>1390</v>
      </c>
      <c r="E19" s="222"/>
      <c r="F19" s="222"/>
      <c r="G19" s="222"/>
      <c r="H19" s="222"/>
      <c r="I19" s="222"/>
      <c r="J19" s="222"/>
      <c r="K19" s="222">
        <v>2496</v>
      </c>
      <c r="L19" s="222"/>
      <c r="M19" s="222"/>
      <c r="N19" s="222"/>
      <c r="O19" s="222">
        <v>2496</v>
      </c>
      <c r="P19" s="222"/>
      <c r="Q19" s="222"/>
      <c r="R19" s="222"/>
      <c r="S19" s="222"/>
      <c r="T19" s="222">
        <v>2496</v>
      </c>
      <c r="U19" s="222"/>
      <c r="V19" s="222"/>
    </row>
    <row r="20" spans="2:22" x14ac:dyDescent="0.3">
      <c r="B20" s="285" t="s">
        <v>2053</v>
      </c>
      <c r="C20" s="285" t="s">
        <v>2055</v>
      </c>
      <c r="D20" s="285" t="s">
        <v>2056</v>
      </c>
      <c r="E20" s="284"/>
      <c r="F20" s="284"/>
      <c r="G20" s="284"/>
      <c r="H20" s="284"/>
      <c r="I20" s="284"/>
      <c r="J20" s="284"/>
      <c r="K20" s="284">
        <v>2496.0526319999999</v>
      </c>
      <c r="L20" s="284"/>
      <c r="M20" s="284"/>
      <c r="N20" s="284"/>
      <c r="O20" s="284"/>
      <c r="P20" s="284">
        <v>2496.0526319999999</v>
      </c>
      <c r="Q20" s="284"/>
      <c r="R20" s="284"/>
      <c r="S20" s="284"/>
      <c r="T20" s="284"/>
      <c r="U20" s="284"/>
      <c r="V20" s="284"/>
    </row>
    <row r="21" spans="2:22" x14ac:dyDescent="0.3">
      <c r="B21" s="218" t="s">
        <v>2171</v>
      </c>
      <c r="C21" s="218" t="s">
        <v>2176</v>
      </c>
      <c r="D21" s="218" t="s">
        <v>2177</v>
      </c>
      <c r="E21" s="222">
        <v>2184</v>
      </c>
      <c r="F21" s="222"/>
      <c r="G21" s="222"/>
      <c r="H21" s="222"/>
      <c r="I21" s="222"/>
      <c r="J21" s="222">
        <v>2184.0300000000002</v>
      </c>
      <c r="K21" s="222"/>
      <c r="L21" s="222"/>
      <c r="M21" s="222"/>
      <c r="N21" s="222"/>
      <c r="O21" s="222"/>
      <c r="P21" s="222"/>
      <c r="Q21" s="222"/>
      <c r="R21" s="222"/>
      <c r="S21" s="222"/>
      <c r="T21" s="222"/>
      <c r="U21" s="222"/>
      <c r="V21" s="222"/>
    </row>
    <row r="22" spans="2:22" x14ac:dyDescent="0.3">
      <c r="B22" s="218" t="s">
        <v>2124</v>
      </c>
      <c r="C22" s="218" t="s">
        <v>2139</v>
      </c>
      <c r="D22" s="218" t="s">
        <v>2140</v>
      </c>
      <c r="E22" s="222">
        <v>890.03268000000003</v>
      </c>
      <c r="F22" s="222"/>
      <c r="G22" s="222">
        <v>1603.9477119999999</v>
      </c>
      <c r="H22" s="222"/>
      <c r="I22" s="222">
        <v>3643.7908499999999</v>
      </c>
      <c r="J22" s="222">
        <v>2908.1699349999999</v>
      </c>
      <c r="K22" s="222"/>
      <c r="L22" s="222"/>
      <c r="M22" s="222">
        <v>2184</v>
      </c>
      <c r="N22" s="222">
        <v>4367.9738559999996</v>
      </c>
      <c r="O22" s="222"/>
      <c r="P22" s="222"/>
      <c r="Q22" s="222"/>
      <c r="R22" s="222">
        <v>1877.941176</v>
      </c>
      <c r="S22" s="222">
        <v>2184</v>
      </c>
      <c r="T22" s="222"/>
      <c r="U22" s="222">
        <v>4368</v>
      </c>
      <c r="V22" s="222"/>
    </row>
    <row r="23" spans="2:22" x14ac:dyDescent="0.3">
      <c r="B23" s="218" t="s">
        <v>2001</v>
      </c>
      <c r="C23" s="218" t="s">
        <v>2008</v>
      </c>
      <c r="D23" s="218" t="s">
        <v>2009</v>
      </c>
      <c r="E23" s="284"/>
      <c r="F23" s="284"/>
      <c r="G23" s="284">
        <v>1248</v>
      </c>
      <c r="H23" s="284"/>
      <c r="I23" s="284"/>
      <c r="J23" s="284"/>
      <c r="K23" s="284"/>
      <c r="L23" s="284"/>
      <c r="M23" s="284"/>
      <c r="N23" s="284"/>
      <c r="O23" s="284"/>
      <c r="P23" s="284"/>
      <c r="Q23" s="284">
        <v>1248</v>
      </c>
      <c r="R23" s="284"/>
      <c r="S23" s="284"/>
      <c r="T23" s="284"/>
      <c r="U23" s="284"/>
      <c r="V23" s="284"/>
    </row>
    <row r="24" spans="2:22" x14ac:dyDescent="0.3">
      <c r="B24" s="218" t="s">
        <v>2068</v>
      </c>
      <c r="C24" s="218" t="s">
        <v>2070</v>
      </c>
      <c r="D24" s="218" t="s">
        <v>2064</v>
      </c>
      <c r="E24" s="284">
        <v>3020.06</v>
      </c>
      <c r="F24" s="284"/>
      <c r="G24" s="284">
        <v>1347.94</v>
      </c>
      <c r="H24" s="284"/>
      <c r="I24" s="284"/>
      <c r="J24" s="284">
        <v>2184.0300000000002</v>
      </c>
      <c r="K24" s="284"/>
      <c r="L24" s="284"/>
      <c r="M24" s="284">
        <v>3276</v>
      </c>
      <c r="N24" s="284">
        <v>2184.0300000000002</v>
      </c>
      <c r="O24" s="284"/>
      <c r="P24" s="284"/>
      <c r="Q24" s="284">
        <v>1092</v>
      </c>
      <c r="R24" s="284"/>
      <c r="S24" s="284">
        <v>2888.7</v>
      </c>
      <c r="T24" s="284"/>
      <c r="U24" s="284">
        <v>2633.81</v>
      </c>
      <c r="V24" s="284">
        <v>1029.57</v>
      </c>
    </row>
    <row r="25" spans="2:22" x14ac:dyDescent="0.3">
      <c r="B25" s="218" t="s">
        <v>2000</v>
      </c>
      <c r="C25" s="218" t="s">
        <v>2011</v>
      </c>
      <c r="D25" s="218" t="s">
        <v>1149</v>
      </c>
      <c r="E25" s="284"/>
      <c r="F25" s="284"/>
      <c r="G25" s="284">
        <v>1092</v>
      </c>
      <c r="H25" s="284"/>
      <c r="I25" s="284">
        <v>2184</v>
      </c>
      <c r="J25" s="284"/>
      <c r="K25" s="284"/>
      <c r="L25" s="284"/>
      <c r="M25" s="284"/>
      <c r="N25" s="284"/>
      <c r="O25" s="284"/>
      <c r="P25" s="284"/>
      <c r="Q25" s="284">
        <v>1092</v>
      </c>
      <c r="R25" s="284"/>
      <c r="S25" s="284">
        <v>1094.28</v>
      </c>
      <c r="T25" s="284"/>
      <c r="U25" s="284"/>
      <c r="V25" s="284"/>
    </row>
    <row r="26" spans="2:22" x14ac:dyDescent="0.3">
      <c r="B26" s="218" t="s">
        <v>2248</v>
      </c>
      <c r="C26" s="218" t="s">
        <v>2256</v>
      </c>
      <c r="D26" s="218" t="s">
        <v>2257</v>
      </c>
      <c r="E26" s="222"/>
      <c r="F26" s="222"/>
      <c r="G26" s="222"/>
      <c r="H26" s="222"/>
      <c r="I26" s="222">
        <v>1092.46</v>
      </c>
      <c r="J26" s="222"/>
      <c r="K26" s="222"/>
      <c r="L26" s="222"/>
      <c r="M26" s="222"/>
      <c r="N26" s="222"/>
      <c r="O26" s="222"/>
      <c r="P26" s="222"/>
      <c r="Q26" s="222">
        <v>1037.73</v>
      </c>
      <c r="R26" s="222"/>
      <c r="S26" s="222"/>
      <c r="T26" s="222"/>
      <c r="U26" s="222"/>
      <c r="V26" s="222"/>
    </row>
    <row r="27" spans="2:22" x14ac:dyDescent="0.3">
      <c r="B27" s="218" t="s">
        <v>2147</v>
      </c>
      <c r="C27" s="218" t="s">
        <v>1150</v>
      </c>
      <c r="D27" s="218" t="s">
        <v>1425</v>
      </c>
      <c r="E27" s="222"/>
      <c r="F27" s="222"/>
      <c r="G27" s="222"/>
      <c r="H27" s="222">
        <v>731.97368400000005</v>
      </c>
      <c r="I27" s="222"/>
      <c r="J27" s="222"/>
      <c r="K27" s="222"/>
      <c r="L27" s="222">
        <v>657.89473699999996</v>
      </c>
      <c r="M27" s="222"/>
      <c r="N27" s="222"/>
      <c r="O27" s="222"/>
      <c r="P27" s="222">
        <v>723.684211</v>
      </c>
      <c r="Q27" s="222"/>
      <c r="R27" s="222"/>
      <c r="S27" s="222"/>
      <c r="T27" s="222">
        <v>657.89473699999996</v>
      </c>
      <c r="U27" s="222"/>
      <c r="V27" s="222"/>
    </row>
    <row r="28" spans="2:22" x14ac:dyDescent="0.3">
      <c r="B28" s="218" t="s">
        <v>2148</v>
      </c>
      <c r="C28" s="218" t="s">
        <v>1151</v>
      </c>
      <c r="D28" s="218" t="s">
        <v>1152</v>
      </c>
      <c r="E28" s="222"/>
      <c r="F28" s="222"/>
      <c r="G28" s="222"/>
      <c r="H28" s="222">
        <v>530</v>
      </c>
      <c r="I28" s="222"/>
      <c r="J28" s="222"/>
      <c r="K28" s="222">
        <v>592.10526300000004</v>
      </c>
      <c r="L28" s="222"/>
      <c r="M28" s="222"/>
      <c r="N28" s="222"/>
      <c r="O28" s="222"/>
      <c r="P28" s="222">
        <v>526.315789</v>
      </c>
      <c r="Q28" s="222"/>
      <c r="R28" s="222"/>
      <c r="S28" s="222"/>
      <c r="T28" s="222">
        <v>592.10526300000004</v>
      </c>
      <c r="U28" s="222"/>
      <c r="V28" s="222"/>
    </row>
    <row r="29" spans="2:22" x14ac:dyDescent="0.3">
      <c r="B29" s="218" t="s">
        <v>2111</v>
      </c>
      <c r="C29" s="218" t="s">
        <v>2118</v>
      </c>
      <c r="D29" s="218" t="s">
        <v>2119</v>
      </c>
      <c r="E29" s="222"/>
      <c r="F29" s="222"/>
      <c r="G29" s="222"/>
      <c r="H29" s="222">
        <v>3100</v>
      </c>
      <c r="I29" s="222"/>
      <c r="J29" s="222"/>
      <c r="K29" s="222"/>
      <c r="L29" s="222">
        <v>4722.2299999999996</v>
      </c>
      <c r="M29" s="222"/>
      <c r="N29" s="222"/>
      <c r="O29" s="222"/>
      <c r="P29" s="222">
        <v>4722.22</v>
      </c>
      <c r="Q29" s="222"/>
      <c r="R29" s="222"/>
      <c r="S29" s="222"/>
      <c r="T29" s="222">
        <v>4722.22</v>
      </c>
      <c r="U29" s="222"/>
      <c r="V29" s="222"/>
    </row>
    <row r="30" spans="2:22" x14ac:dyDescent="0.3">
      <c r="B30" s="218" t="s">
        <v>2107</v>
      </c>
      <c r="C30" s="218" t="s">
        <v>2120</v>
      </c>
      <c r="D30" s="218" t="s">
        <v>2121</v>
      </c>
      <c r="E30" s="222"/>
      <c r="F30" s="222"/>
      <c r="G30" s="222"/>
      <c r="H30" s="222">
        <v>1750</v>
      </c>
      <c r="I30" s="222"/>
      <c r="J30" s="222"/>
      <c r="K30" s="222"/>
      <c r="L30" s="222">
        <v>1225.5</v>
      </c>
      <c r="M30" s="222"/>
      <c r="N30" s="222"/>
      <c r="O30" s="222"/>
      <c r="P30" s="222"/>
      <c r="Q30" s="222"/>
      <c r="R30" s="222"/>
      <c r="S30" s="222"/>
      <c r="T30" s="222"/>
      <c r="U30" s="222"/>
      <c r="V30" s="222">
        <v>1470.58</v>
      </c>
    </row>
    <row r="31" spans="2:22" x14ac:dyDescent="0.3">
      <c r="B31" s="218" t="s">
        <v>2112</v>
      </c>
      <c r="C31" s="218" t="s">
        <v>2122</v>
      </c>
      <c r="D31" s="218" t="s">
        <v>2123</v>
      </c>
      <c r="E31" s="222"/>
      <c r="F31" s="222">
        <v>4200</v>
      </c>
      <c r="G31" s="222"/>
      <c r="H31" s="222"/>
      <c r="I31" s="222"/>
      <c r="J31" s="222"/>
      <c r="K31" s="222"/>
      <c r="L31" s="222">
        <v>5147.0600000000004</v>
      </c>
      <c r="M31" s="222"/>
      <c r="N31" s="222"/>
      <c r="O31" s="222">
        <v>5147.0600000000004</v>
      </c>
      <c r="P31" s="222"/>
      <c r="Q31" s="222"/>
      <c r="R31" s="222"/>
      <c r="S31" s="222"/>
      <c r="T31" s="222">
        <v>4901.96</v>
      </c>
      <c r="U31" s="222"/>
      <c r="V31" s="222"/>
    </row>
    <row r="32" spans="2:22" x14ac:dyDescent="0.3">
      <c r="B32" s="218" t="s">
        <v>2114</v>
      </c>
      <c r="C32" s="218" t="s">
        <v>2135</v>
      </c>
      <c r="D32" s="218" t="s">
        <v>2136</v>
      </c>
      <c r="E32" s="222"/>
      <c r="F32" s="222"/>
      <c r="G32" s="222"/>
      <c r="H32" s="222">
        <v>1100</v>
      </c>
      <c r="I32" s="222"/>
      <c r="J32" s="222"/>
      <c r="K32" s="222"/>
      <c r="L32" s="222"/>
      <c r="M32" s="222"/>
      <c r="N32" s="222"/>
      <c r="O32" s="222">
        <v>1010.11</v>
      </c>
      <c r="P32" s="222"/>
      <c r="Q32" s="222"/>
      <c r="R32" s="222"/>
      <c r="S32" s="222"/>
      <c r="T32" s="222"/>
      <c r="U32" s="222"/>
      <c r="V32" s="222"/>
    </row>
    <row r="33" spans="2:22" x14ac:dyDescent="0.3">
      <c r="B33" s="218" t="s">
        <v>2108</v>
      </c>
      <c r="C33" s="218" t="s">
        <v>2126</v>
      </c>
      <c r="D33" s="218" t="s">
        <v>2127</v>
      </c>
      <c r="E33" s="222"/>
      <c r="F33" s="222">
        <v>1343.86</v>
      </c>
      <c r="G33" s="222"/>
      <c r="H33" s="222"/>
      <c r="I33" s="222"/>
      <c r="J33" s="222"/>
      <c r="K33" s="222"/>
      <c r="L33" s="222"/>
      <c r="M33" s="222"/>
      <c r="N33" s="222"/>
      <c r="O33" s="222">
        <v>877.2</v>
      </c>
      <c r="P33" s="222"/>
      <c r="Q33" s="222"/>
      <c r="R33" s="222"/>
      <c r="S33" s="222"/>
      <c r="T33" s="222">
        <v>877.19</v>
      </c>
      <c r="U33" s="222"/>
      <c r="V33" s="222">
        <v>877.19</v>
      </c>
    </row>
    <row r="34" spans="2:22" x14ac:dyDescent="0.3">
      <c r="B34" s="218" t="s">
        <v>2113</v>
      </c>
      <c r="C34" s="218" t="s">
        <v>2129</v>
      </c>
      <c r="D34" s="218" t="s">
        <v>2130</v>
      </c>
      <c r="E34" s="222"/>
      <c r="F34" s="222">
        <v>500</v>
      </c>
      <c r="G34" s="222"/>
      <c r="H34" s="222"/>
      <c r="I34" s="222"/>
      <c r="J34" s="222"/>
      <c r="K34" s="222"/>
      <c r="L34" s="222">
        <v>877.2</v>
      </c>
      <c r="M34" s="222"/>
      <c r="N34" s="222"/>
      <c r="O34" s="222"/>
      <c r="P34" s="222">
        <v>877.19</v>
      </c>
      <c r="Q34" s="222"/>
      <c r="R34" s="222"/>
      <c r="S34" s="222"/>
      <c r="T34" s="222">
        <v>877.19</v>
      </c>
      <c r="U34" s="222"/>
      <c r="V34" s="222"/>
    </row>
    <row r="35" spans="2:22" x14ac:dyDescent="0.3">
      <c r="B35" s="218" t="s">
        <v>1378</v>
      </c>
      <c r="C35" s="218" t="s">
        <v>1153</v>
      </c>
      <c r="D35" s="218" t="s">
        <v>1392</v>
      </c>
      <c r="E35" s="222"/>
      <c r="F35" s="222"/>
      <c r="G35" s="222"/>
      <c r="H35" s="222">
        <v>1095.9000000000001</v>
      </c>
      <c r="I35" s="222"/>
      <c r="J35" s="222"/>
      <c r="K35" s="222"/>
      <c r="L35" s="222">
        <v>1284.24</v>
      </c>
      <c r="M35" s="222"/>
      <c r="N35" s="222"/>
      <c r="O35" s="222"/>
      <c r="P35" s="222"/>
      <c r="Q35" s="222"/>
      <c r="R35" s="222"/>
      <c r="S35" s="222"/>
      <c r="T35" s="222"/>
      <c r="U35" s="222"/>
      <c r="V35" s="222"/>
    </row>
    <row r="36" spans="2:22" x14ac:dyDescent="0.3">
      <c r="B36" s="218" t="s">
        <v>1377</v>
      </c>
      <c r="C36" s="218" t="s">
        <v>1146</v>
      </c>
      <c r="D36" s="218" t="s">
        <v>1418</v>
      </c>
      <c r="E36" s="222"/>
      <c r="F36" s="222"/>
      <c r="G36" s="222"/>
      <c r="H36" s="222">
        <v>757.15</v>
      </c>
      <c r="I36" s="222"/>
      <c r="J36" s="222"/>
      <c r="K36" s="222">
        <v>428.57</v>
      </c>
      <c r="L36" s="222"/>
      <c r="M36" s="222"/>
      <c r="N36" s="222"/>
      <c r="O36" s="222"/>
      <c r="P36" s="222"/>
      <c r="Q36" s="222"/>
      <c r="R36" s="222">
        <v>811</v>
      </c>
      <c r="S36" s="222"/>
      <c r="T36" s="222"/>
      <c r="U36" s="222"/>
      <c r="V36" s="222"/>
    </row>
    <row r="37" spans="2:22" x14ac:dyDescent="0.3">
      <c r="B37" s="218" t="s">
        <v>1376</v>
      </c>
      <c r="C37" s="218" t="s">
        <v>1147</v>
      </c>
      <c r="D37" s="218" t="s">
        <v>1419</v>
      </c>
      <c r="E37" s="222"/>
      <c r="F37" s="222"/>
      <c r="G37" s="222"/>
      <c r="H37" s="222"/>
      <c r="I37" s="222"/>
      <c r="J37" s="222"/>
      <c r="K37" s="222"/>
      <c r="L37" s="222">
        <v>571.41999999999996</v>
      </c>
      <c r="M37" s="222"/>
      <c r="N37" s="222"/>
      <c r="O37" s="222"/>
      <c r="P37" s="222"/>
      <c r="Q37" s="222"/>
      <c r="R37" s="222">
        <v>880</v>
      </c>
      <c r="S37" s="222"/>
      <c r="T37" s="222"/>
      <c r="U37" s="222"/>
      <c r="V37" s="222"/>
    </row>
    <row r="38" spans="2:22" x14ac:dyDescent="0.3">
      <c r="B38" s="218" t="s">
        <v>2069</v>
      </c>
      <c r="C38" s="218" t="s">
        <v>1148</v>
      </c>
      <c r="D38" s="218" t="s">
        <v>1394</v>
      </c>
      <c r="E38" s="284"/>
      <c r="F38" s="284"/>
      <c r="G38" s="284"/>
      <c r="H38" s="284">
        <v>742.85714299999995</v>
      </c>
      <c r="I38" s="284"/>
      <c r="J38" s="284"/>
      <c r="K38" s="284">
        <v>428.57142900000002</v>
      </c>
      <c r="L38" s="284"/>
      <c r="M38" s="284"/>
      <c r="N38" s="284"/>
      <c r="O38" s="284"/>
      <c r="P38" s="284"/>
      <c r="Q38" s="284"/>
      <c r="R38" s="284"/>
      <c r="S38" s="284"/>
      <c r="T38" s="284"/>
      <c r="U38" s="284"/>
      <c r="V38" s="284"/>
    </row>
    <row r="55" spans="2:20" ht="15" thickBot="1" x14ac:dyDescent="0.35"/>
    <row r="56" spans="2:20" ht="15" thickBot="1" x14ac:dyDescent="0.35"/>
    <row r="57" spans="2:20" ht="15" thickBot="1" x14ac:dyDescent="0.35"/>
    <row r="59" spans="2:20" x14ac:dyDescent="0.3">
      <c r="B59" s="40"/>
      <c r="C59" s="40"/>
      <c r="D59" s="40"/>
      <c r="E59" s="268"/>
      <c r="F59" s="268"/>
      <c r="G59" s="268"/>
      <c r="H59" s="268"/>
      <c r="I59" s="268"/>
      <c r="J59" s="268"/>
      <c r="K59" s="268"/>
      <c r="L59" s="268"/>
      <c r="M59" s="268"/>
      <c r="N59" s="268"/>
      <c r="O59" s="268"/>
      <c r="P59" s="268"/>
      <c r="Q59" s="268"/>
      <c r="R59" s="268"/>
    </row>
    <row r="60" spans="2:20" x14ac:dyDescent="0.3">
      <c r="B60" s="40"/>
      <c r="C60" s="40"/>
      <c r="D60" s="40"/>
      <c r="E60" s="268"/>
      <c r="F60" s="268"/>
      <c r="G60" s="268"/>
      <c r="H60" s="268"/>
      <c r="I60" s="268"/>
      <c r="J60" s="268"/>
      <c r="K60" s="268"/>
      <c r="L60" s="268"/>
      <c r="M60" s="268"/>
      <c r="N60" s="268"/>
      <c r="O60" s="268"/>
      <c r="P60" s="268"/>
      <c r="Q60" s="268"/>
      <c r="R60" s="268"/>
      <c r="S60" s="268"/>
      <c r="T60" s="268"/>
    </row>
    <row r="61" spans="2:20" ht="15" thickBot="1" x14ac:dyDescent="0.35">
      <c r="D61" s="255" t="s">
        <v>1990</v>
      </c>
      <c r="E61" s="256">
        <v>8880</v>
      </c>
      <c r="F61">
        <f>1000*7</f>
        <v>7000</v>
      </c>
      <c r="G61" s="10">
        <f>+E61-F61</f>
        <v>1880</v>
      </c>
      <c r="H61">
        <f>+G61/7</f>
        <v>268.57142857142856</v>
      </c>
      <c r="I61">
        <v>82</v>
      </c>
      <c r="J61">
        <f>+I61+10</f>
        <v>92</v>
      </c>
      <c r="K61">
        <v>252</v>
      </c>
      <c r="M61">
        <f>+K61+L61-J61</f>
        <v>160</v>
      </c>
    </row>
    <row r="62" spans="2:20" ht="15" thickBot="1" x14ac:dyDescent="0.35">
      <c r="D62" s="255" t="s">
        <v>1991</v>
      </c>
      <c r="E62" s="256">
        <v>14260</v>
      </c>
      <c r="F62">
        <f>685*5.8</f>
        <v>3973</v>
      </c>
      <c r="G62" s="10">
        <f>+E62-F62</f>
        <v>10287</v>
      </c>
      <c r="H62">
        <f>+G62/5.8</f>
        <v>1773.6206896551726</v>
      </c>
      <c r="I62">
        <v>53</v>
      </c>
      <c r="J62">
        <f>+I62*4</f>
        <v>212</v>
      </c>
      <c r="K62">
        <v>50</v>
      </c>
      <c r="L62">
        <v>300</v>
      </c>
      <c r="M62">
        <f>+K62+L62-J62</f>
        <v>138</v>
      </c>
      <c r="N62" t="s">
        <v>1998</v>
      </c>
    </row>
    <row r="63" spans="2:20" ht="15" thickBot="1" x14ac:dyDescent="0.35">
      <c r="D63" s="257"/>
      <c r="E63" s="258">
        <v>44980</v>
      </c>
      <c r="F63">
        <f>SUM(F57:F62)</f>
        <v>10973</v>
      </c>
      <c r="H63" s="8">
        <f>SUM(H57:H62)</f>
        <v>2042.192118226601</v>
      </c>
    </row>
    <row r="64" spans="2:20" x14ac:dyDescent="0.3">
      <c r="H64" s="8">
        <v>3542</v>
      </c>
    </row>
    <row r="65" spans="5:5" x14ac:dyDescent="0.3">
      <c r="E65">
        <f>30720/7</f>
        <v>4388.5714285714284</v>
      </c>
    </row>
    <row r="66" spans="5:5" x14ac:dyDescent="0.3">
      <c r="E66">
        <f>14260/5.8</f>
        <v>2458.6206896551726</v>
      </c>
    </row>
    <row r="67" spans="5:5" x14ac:dyDescent="0.3">
      <c r="E67" s="8">
        <f>SUM(E65:E66)</f>
        <v>6847.1921182266015</v>
      </c>
    </row>
    <row r="108" spans="4:4" x14ac:dyDescent="0.3">
      <c r="D108" s="241" t="s">
        <v>1894</v>
      </c>
    </row>
    <row r="109" spans="4:4" x14ac:dyDescent="0.3">
      <c r="D109" s="241" t="s">
        <v>1895</v>
      </c>
    </row>
  </sheetData>
  <pageMargins left="0.70866141732283472" right="0.70866141732283472" top="0.74803149606299213" bottom="0.74803149606299213" header="0.31496062992125984" footer="0.31496062992125984"/>
  <pageSetup paperSize="9" scale="34" orientation="portrait" copies="4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B1:M1502"/>
  <sheetViews>
    <sheetView topLeftCell="A73" workbookViewId="0">
      <selection activeCell="C17" sqref="C17"/>
    </sheetView>
  </sheetViews>
  <sheetFormatPr baseColWidth="10" defaultRowHeight="14.4" x14ac:dyDescent="0.3"/>
  <cols>
    <col min="2" max="2" width="16.33203125" bestFit="1" customWidth="1"/>
    <col min="3" max="3" width="34.88671875" bestFit="1" customWidth="1"/>
    <col min="4" max="4" width="19.109375" bestFit="1" customWidth="1"/>
    <col min="5" max="5" width="19.109375" customWidth="1"/>
    <col min="9" max="9" width="30.109375" bestFit="1" customWidth="1"/>
    <col min="10" max="10" width="6.44140625" customWidth="1"/>
    <col min="11" max="11" width="7.6640625" customWidth="1"/>
    <col min="12" max="12" width="11.5546875" bestFit="1" customWidth="1"/>
    <col min="13" max="13" width="12.44140625" bestFit="1" customWidth="1"/>
  </cols>
  <sheetData>
    <row r="1" spans="2:13" x14ac:dyDescent="0.3">
      <c r="B1" s="72" t="s">
        <v>3</v>
      </c>
      <c r="C1" t="s">
        <v>481</v>
      </c>
    </row>
    <row r="2" spans="2:13" x14ac:dyDescent="0.3">
      <c r="E2" s="8">
        <v>28</v>
      </c>
    </row>
    <row r="3" spans="2:13" x14ac:dyDescent="0.3">
      <c r="B3" s="72" t="s">
        <v>2</v>
      </c>
      <c r="C3" s="72" t="s">
        <v>4</v>
      </c>
      <c r="D3" t="s">
        <v>97</v>
      </c>
      <c r="E3" s="70" t="s">
        <v>790</v>
      </c>
      <c r="H3" s="279"/>
      <c r="I3" s="279"/>
      <c r="J3" s="279"/>
      <c r="K3" s="280"/>
      <c r="L3" s="281"/>
      <c r="M3" s="281"/>
    </row>
    <row r="4" spans="2:13" x14ac:dyDescent="0.3">
      <c r="B4" t="s">
        <v>2055</v>
      </c>
      <c r="C4" t="s">
        <v>2056</v>
      </c>
      <c r="D4" s="6">
        <v>2496.0526319999999</v>
      </c>
      <c r="E4" s="6">
        <f>+D4/$E$2</f>
        <v>89.14473685714286</v>
      </c>
      <c r="H4" s="279"/>
      <c r="I4" s="279"/>
      <c r="J4" s="279"/>
      <c r="K4" s="280"/>
      <c r="L4" s="281"/>
      <c r="M4" s="281"/>
    </row>
    <row r="5" spans="2:13" x14ac:dyDescent="0.3">
      <c r="B5" t="s">
        <v>2070</v>
      </c>
      <c r="C5" t="s">
        <v>2064</v>
      </c>
      <c r="D5" s="6">
        <v>9828.0300000000007</v>
      </c>
      <c r="E5" s="6">
        <f t="shared" ref="E5:E68" si="0">+D5/$E$2</f>
        <v>351.00107142857144</v>
      </c>
      <c r="H5" s="279"/>
      <c r="I5" s="279"/>
      <c r="J5" s="279"/>
      <c r="K5" s="280"/>
      <c r="L5" s="281"/>
      <c r="M5" s="281"/>
    </row>
    <row r="6" spans="2:13" x14ac:dyDescent="0.3">
      <c r="B6" t="s">
        <v>1146</v>
      </c>
      <c r="C6" t="s">
        <v>1418</v>
      </c>
      <c r="D6" s="6">
        <v>1185.72</v>
      </c>
      <c r="E6" s="6">
        <f t="shared" si="0"/>
        <v>42.347142857142856</v>
      </c>
      <c r="L6" s="281"/>
      <c r="M6" s="281"/>
    </row>
    <row r="7" spans="2:13" x14ac:dyDescent="0.3">
      <c r="B7" t="s">
        <v>1147</v>
      </c>
      <c r="C7" t="s">
        <v>1419</v>
      </c>
      <c r="D7" s="6">
        <v>571.41999999999996</v>
      </c>
      <c r="E7" s="6">
        <f t="shared" si="0"/>
        <v>20.407857142857143</v>
      </c>
      <c r="L7" s="281"/>
      <c r="M7" s="281"/>
    </row>
    <row r="8" spans="2:13" x14ac:dyDescent="0.3">
      <c r="B8" t="s">
        <v>1148</v>
      </c>
      <c r="C8" t="s">
        <v>1394</v>
      </c>
      <c r="D8" s="6">
        <v>1171.428572</v>
      </c>
      <c r="E8" s="6">
        <f t="shared" si="0"/>
        <v>41.836734714285718</v>
      </c>
      <c r="L8" s="281"/>
      <c r="M8" s="281"/>
    </row>
    <row r="9" spans="2:13" x14ac:dyDescent="0.3">
      <c r="B9" t="s">
        <v>1153</v>
      </c>
      <c r="C9" t="s">
        <v>1392</v>
      </c>
      <c r="D9" s="6">
        <v>2380.1400000000003</v>
      </c>
      <c r="E9" s="6">
        <f t="shared" si="0"/>
        <v>85.00500000000001</v>
      </c>
    </row>
    <row r="10" spans="2:13" x14ac:dyDescent="0.3">
      <c r="B10" t="s">
        <v>1150</v>
      </c>
      <c r="C10" t="s">
        <v>1425</v>
      </c>
      <c r="D10" s="6">
        <v>1389.8684210000001</v>
      </c>
      <c r="E10" s="6">
        <f t="shared" si="0"/>
        <v>49.638157892857144</v>
      </c>
      <c r="G10">
        <f>1600+1800</f>
        <v>3400</v>
      </c>
    </row>
    <row r="11" spans="2:13" x14ac:dyDescent="0.3">
      <c r="B11" t="s">
        <v>1151</v>
      </c>
      <c r="C11" t="s">
        <v>1152</v>
      </c>
      <c r="D11" s="6">
        <v>1122.1052629999999</v>
      </c>
      <c r="E11" s="6">
        <f t="shared" si="0"/>
        <v>40.075187964285711</v>
      </c>
    </row>
    <row r="12" spans="2:13" x14ac:dyDescent="0.3">
      <c r="B12" t="s">
        <v>2158</v>
      </c>
      <c r="C12" t="s">
        <v>2159</v>
      </c>
      <c r="D12" s="6">
        <v>729.17</v>
      </c>
      <c r="E12" s="6">
        <f t="shared" si="0"/>
        <v>26.041785714285712</v>
      </c>
    </row>
    <row r="13" spans="2:13" x14ac:dyDescent="0.3">
      <c r="B13" t="s">
        <v>1257</v>
      </c>
      <c r="C13" t="s">
        <v>1258</v>
      </c>
      <c r="D13" s="6">
        <v>90.22999999999999</v>
      </c>
      <c r="E13" s="6">
        <f t="shared" si="0"/>
        <v>3.2224999999999997</v>
      </c>
    </row>
    <row r="14" spans="2:13" x14ac:dyDescent="0.3">
      <c r="B14" t="s">
        <v>270</v>
      </c>
      <c r="C14" t="s">
        <v>315</v>
      </c>
      <c r="D14" s="6">
        <v>320.71911399999999</v>
      </c>
      <c r="E14" s="6">
        <f t="shared" si="0"/>
        <v>11.45425407142857</v>
      </c>
    </row>
    <row r="15" spans="2:13" x14ac:dyDescent="0.3">
      <c r="B15" t="s">
        <v>137</v>
      </c>
      <c r="C15" t="s">
        <v>52</v>
      </c>
      <c r="D15" s="6">
        <v>7078.9943600000006</v>
      </c>
      <c r="E15" s="6">
        <f t="shared" si="0"/>
        <v>252.82122714285717</v>
      </c>
    </row>
    <row r="16" spans="2:13" x14ac:dyDescent="0.3">
      <c r="B16" t="s">
        <v>139</v>
      </c>
      <c r="C16" t="s">
        <v>51</v>
      </c>
      <c r="D16" s="6">
        <v>8209.0609250000016</v>
      </c>
      <c r="E16" s="6">
        <f t="shared" si="0"/>
        <v>293.18074732142861</v>
      </c>
    </row>
    <row r="17" spans="2:5" x14ac:dyDescent="0.3">
      <c r="B17" t="s">
        <v>602</v>
      </c>
      <c r="C17" t="s">
        <v>603</v>
      </c>
      <c r="D17" s="6">
        <v>10.579283</v>
      </c>
      <c r="E17" s="6">
        <f t="shared" si="0"/>
        <v>0.37783153571428574</v>
      </c>
    </row>
    <row r="18" spans="2:5" x14ac:dyDescent="0.3">
      <c r="B18" t="s">
        <v>238</v>
      </c>
      <c r="C18" t="s">
        <v>82</v>
      </c>
      <c r="D18" s="6">
        <v>1057.0780619999998</v>
      </c>
      <c r="E18" s="6">
        <f t="shared" si="0"/>
        <v>37.752787928571422</v>
      </c>
    </row>
    <row r="19" spans="2:5" x14ac:dyDescent="0.3">
      <c r="B19" t="s">
        <v>680</v>
      </c>
      <c r="C19" t="s">
        <v>678</v>
      </c>
      <c r="D19" s="6">
        <v>7.457376</v>
      </c>
      <c r="E19" s="6">
        <f t="shared" si="0"/>
        <v>0.26633485714285715</v>
      </c>
    </row>
    <row r="20" spans="2:5" x14ac:dyDescent="0.3">
      <c r="B20" t="s">
        <v>747</v>
      </c>
      <c r="C20" t="s">
        <v>736</v>
      </c>
      <c r="D20" s="6">
        <v>101.82444599999999</v>
      </c>
      <c r="E20" s="6">
        <f t="shared" si="0"/>
        <v>3.6365873571428571</v>
      </c>
    </row>
    <row r="21" spans="2:5" x14ac:dyDescent="0.3">
      <c r="B21" t="s">
        <v>735</v>
      </c>
      <c r="C21" t="s">
        <v>754</v>
      </c>
      <c r="D21" s="6">
        <v>1081.6102880000001</v>
      </c>
      <c r="E21" s="6">
        <f t="shared" si="0"/>
        <v>38.628938857142863</v>
      </c>
    </row>
    <row r="22" spans="2:5" x14ac:dyDescent="0.3">
      <c r="B22" t="s">
        <v>146</v>
      </c>
      <c r="C22" t="s">
        <v>88</v>
      </c>
      <c r="D22" s="6">
        <v>5702.5175539999991</v>
      </c>
      <c r="E22" s="6">
        <f t="shared" si="0"/>
        <v>203.66134121428567</v>
      </c>
    </row>
    <row r="23" spans="2:5" x14ac:dyDescent="0.3">
      <c r="B23" t="s">
        <v>692</v>
      </c>
      <c r="C23" t="s">
        <v>693</v>
      </c>
      <c r="D23" s="6">
        <v>191.12079399999999</v>
      </c>
      <c r="E23" s="6">
        <f t="shared" si="0"/>
        <v>6.8257426428571426</v>
      </c>
    </row>
    <row r="24" spans="2:5" x14ac:dyDescent="0.3">
      <c r="B24" t="s">
        <v>259</v>
      </c>
      <c r="C24" t="s">
        <v>29</v>
      </c>
      <c r="D24" s="6">
        <v>219.78501</v>
      </c>
      <c r="E24" s="6">
        <f t="shared" si="0"/>
        <v>7.8494646428571428</v>
      </c>
    </row>
    <row r="25" spans="2:5" x14ac:dyDescent="0.3">
      <c r="B25" t="s">
        <v>249</v>
      </c>
      <c r="C25" t="s">
        <v>78</v>
      </c>
      <c r="D25" s="6">
        <v>24.918296000000005</v>
      </c>
      <c r="E25" s="6">
        <f t="shared" si="0"/>
        <v>0.88993914285714304</v>
      </c>
    </row>
    <row r="26" spans="2:5" x14ac:dyDescent="0.3">
      <c r="B26" t="s">
        <v>187</v>
      </c>
      <c r="C26" t="s">
        <v>34</v>
      </c>
      <c r="D26" s="6">
        <v>4.1938520000000006</v>
      </c>
      <c r="E26" s="6">
        <f t="shared" si="0"/>
        <v>0.14978042857142859</v>
      </c>
    </row>
    <row r="27" spans="2:5" x14ac:dyDescent="0.3">
      <c r="B27" t="s">
        <v>186</v>
      </c>
      <c r="C27" t="s">
        <v>347</v>
      </c>
      <c r="D27" s="6">
        <v>7.5499310000000008</v>
      </c>
      <c r="E27" s="6">
        <f t="shared" si="0"/>
        <v>0.26964039285714286</v>
      </c>
    </row>
    <row r="28" spans="2:5" x14ac:dyDescent="0.3">
      <c r="B28" t="s">
        <v>176</v>
      </c>
      <c r="C28" t="s">
        <v>38</v>
      </c>
      <c r="D28" s="6">
        <v>27.984425000000002</v>
      </c>
      <c r="E28" s="6">
        <f t="shared" si="0"/>
        <v>0.99944375000000008</v>
      </c>
    </row>
    <row r="29" spans="2:5" x14ac:dyDescent="0.3">
      <c r="B29" t="s">
        <v>320</v>
      </c>
      <c r="C29" t="s">
        <v>354</v>
      </c>
      <c r="D29" s="6">
        <v>74.75488</v>
      </c>
      <c r="E29" s="6">
        <f t="shared" si="0"/>
        <v>2.6698171428571427</v>
      </c>
    </row>
    <row r="30" spans="2:5" x14ac:dyDescent="0.3">
      <c r="B30" t="s">
        <v>152</v>
      </c>
      <c r="C30" t="s">
        <v>58</v>
      </c>
      <c r="D30" s="6">
        <v>233.94887600000001</v>
      </c>
      <c r="E30" s="6">
        <f t="shared" si="0"/>
        <v>8.3553170000000012</v>
      </c>
    </row>
    <row r="31" spans="2:5" x14ac:dyDescent="0.3">
      <c r="B31" t="s">
        <v>269</v>
      </c>
      <c r="C31" t="s">
        <v>743</v>
      </c>
      <c r="D31" s="6">
        <v>5120.5627030000005</v>
      </c>
      <c r="E31" s="6">
        <f t="shared" si="0"/>
        <v>182.87723939285715</v>
      </c>
    </row>
    <row r="32" spans="2:5" x14ac:dyDescent="0.3">
      <c r="B32" t="s">
        <v>657</v>
      </c>
      <c r="C32" t="s">
        <v>646</v>
      </c>
      <c r="D32" s="6">
        <v>0.30641000000000002</v>
      </c>
      <c r="E32" s="6">
        <f t="shared" si="0"/>
        <v>1.0943214285714287E-2</v>
      </c>
    </row>
    <row r="33" spans="2:5" x14ac:dyDescent="0.3">
      <c r="B33" t="s">
        <v>155</v>
      </c>
      <c r="C33" t="s">
        <v>45</v>
      </c>
      <c r="D33" s="6">
        <v>204.79893299999998</v>
      </c>
      <c r="E33" s="6">
        <f t="shared" si="0"/>
        <v>7.3142476071428559</v>
      </c>
    </row>
    <row r="34" spans="2:5" x14ac:dyDescent="0.3">
      <c r="B34" t="s">
        <v>658</v>
      </c>
      <c r="C34" t="s">
        <v>647</v>
      </c>
      <c r="D34" s="6">
        <v>1.094322</v>
      </c>
      <c r="E34" s="6">
        <f t="shared" si="0"/>
        <v>3.9082928571428574E-2</v>
      </c>
    </row>
    <row r="35" spans="2:5" x14ac:dyDescent="0.3">
      <c r="B35" t="s">
        <v>659</v>
      </c>
      <c r="C35" t="s">
        <v>671</v>
      </c>
      <c r="D35" s="6">
        <v>13.113409999999998</v>
      </c>
      <c r="E35" s="6">
        <f t="shared" si="0"/>
        <v>0.46833607142857137</v>
      </c>
    </row>
    <row r="36" spans="2:5" x14ac:dyDescent="0.3">
      <c r="B36" t="s">
        <v>256</v>
      </c>
      <c r="C36" t="s">
        <v>77</v>
      </c>
      <c r="D36" s="6">
        <v>42514.128265999992</v>
      </c>
      <c r="E36" s="6">
        <f t="shared" si="0"/>
        <v>1518.361723785714</v>
      </c>
    </row>
    <row r="37" spans="2:5" x14ac:dyDescent="0.3">
      <c r="B37" t="s">
        <v>667</v>
      </c>
      <c r="C37" t="s">
        <v>656</v>
      </c>
      <c r="D37" s="6">
        <v>168.207908</v>
      </c>
      <c r="E37" s="6">
        <f t="shared" si="0"/>
        <v>6.0074252857142856</v>
      </c>
    </row>
    <row r="38" spans="2:5" x14ac:dyDescent="0.3">
      <c r="B38" t="s">
        <v>599</v>
      </c>
      <c r="C38" t="s">
        <v>982</v>
      </c>
      <c r="D38" s="6">
        <v>31509.585446999998</v>
      </c>
      <c r="E38" s="6">
        <f t="shared" si="0"/>
        <v>1125.342337392857</v>
      </c>
    </row>
    <row r="39" spans="2:5" x14ac:dyDescent="0.3">
      <c r="B39" t="s">
        <v>765</v>
      </c>
      <c r="C39" t="s">
        <v>760</v>
      </c>
      <c r="D39" s="6">
        <v>8385.9838949999994</v>
      </c>
      <c r="E39" s="6">
        <f t="shared" si="0"/>
        <v>299.49942482142853</v>
      </c>
    </row>
    <row r="40" spans="2:5" x14ac:dyDescent="0.3">
      <c r="B40" t="s">
        <v>660</v>
      </c>
      <c r="C40" t="s">
        <v>649</v>
      </c>
      <c r="D40" s="6">
        <v>0.71298499999999998</v>
      </c>
      <c r="E40" s="6">
        <f t="shared" si="0"/>
        <v>2.546375E-2</v>
      </c>
    </row>
    <row r="41" spans="2:5" x14ac:dyDescent="0.3">
      <c r="B41" t="s">
        <v>666</v>
      </c>
      <c r="C41" t="s">
        <v>672</v>
      </c>
      <c r="D41" s="6">
        <v>589.53169200000002</v>
      </c>
      <c r="E41" s="6">
        <f t="shared" si="0"/>
        <v>21.054703285714286</v>
      </c>
    </row>
    <row r="42" spans="2:5" x14ac:dyDescent="0.3">
      <c r="B42" t="s">
        <v>178</v>
      </c>
      <c r="C42" t="s">
        <v>351</v>
      </c>
      <c r="D42" s="6">
        <v>9664.0395580000004</v>
      </c>
      <c r="E42" s="6">
        <f t="shared" si="0"/>
        <v>345.14426992857142</v>
      </c>
    </row>
    <row r="43" spans="2:5" x14ac:dyDescent="0.3">
      <c r="B43" t="s">
        <v>771</v>
      </c>
      <c r="C43" t="s">
        <v>768</v>
      </c>
      <c r="D43" s="6">
        <v>8121.8293160000012</v>
      </c>
      <c r="E43" s="6">
        <f t="shared" si="0"/>
        <v>290.06533271428577</v>
      </c>
    </row>
    <row r="44" spans="2:5" x14ac:dyDescent="0.3">
      <c r="B44" t="s">
        <v>189</v>
      </c>
      <c r="C44" t="s">
        <v>57</v>
      </c>
      <c r="D44" s="6">
        <v>8392.0624899999984</v>
      </c>
      <c r="E44" s="6">
        <f t="shared" si="0"/>
        <v>299.71651749999995</v>
      </c>
    </row>
    <row r="45" spans="2:5" x14ac:dyDescent="0.3">
      <c r="B45" t="s">
        <v>766</v>
      </c>
      <c r="C45" t="s">
        <v>761</v>
      </c>
      <c r="D45" s="6">
        <v>17344.24857</v>
      </c>
      <c r="E45" s="6">
        <f t="shared" si="0"/>
        <v>619.43744892857137</v>
      </c>
    </row>
    <row r="46" spans="2:5" x14ac:dyDescent="0.3">
      <c r="B46" t="s">
        <v>767</v>
      </c>
      <c r="C46" t="s">
        <v>762</v>
      </c>
      <c r="D46" s="6">
        <v>8433.36</v>
      </c>
      <c r="E46" s="6">
        <f t="shared" si="0"/>
        <v>301.19142857142862</v>
      </c>
    </row>
    <row r="47" spans="2:5" x14ac:dyDescent="0.3">
      <c r="B47" t="s">
        <v>148</v>
      </c>
      <c r="C47" t="s">
        <v>586</v>
      </c>
      <c r="D47" s="6">
        <v>114537.54665499994</v>
      </c>
      <c r="E47" s="6">
        <f t="shared" si="0"/>
        <v>4090.6266662499979</v>
      </c>
    </row>
    <row r="48" spans="2:5" x14ac:dyDescent="0.3">
      <c r="B48" t="s">
        <v>99</v>
      </c>
      <c r="C48" t="s">
        <v>2206</v>
      </c>
      <c r="D48" s="6">
        <v>5391.0813440000002</v>
      </c>
      <c r="E48" s="6">
        <f t="shared" si="0"/>
        <v>192.53861942857142</v>
      </c>
    </row>
    <row r="49" spans="2:5" x14ac:dyDescent="0.3">
      <c r="B49" t="s">
        <v>302</v>
      </c>
      <c r="C49" t="s">
        <v>23</v>
      </c>
      <c r="D49" s="6">
        <v>214.62760900000004</v>
      </c>
      <c r="E49" s="6">
        <f t="shared" si="0"/>
        <v>7.6652717500000014</v>
      </c>
    </row>
    <row r="50" spans="2:5" x14ac:dyDescent="0.3">
      <c r="B50" t="s">
        <v>257</v>
      </c>
      <c r="C50" t="s">
        <v>30</v>
      </c>
      <c r="D50" s="6">
        <v>2306.2742989999997</v>
      </c>
      <c r="E50" s="6">
        <f t="shared" si="0"/>
        <v>82.366939249999987</v>
      </c>
    </row>
    <row r="51" spans="2:5" x14ac:dyDescent="0.3">
      <c r="B51" t="s">
        <v>156</v>
      </c>
      <c r="C51" t="s">
        <v>44</v>
      </c>
      <c r="D51" s="6">
        <v>829.46843100000001</v>
      </c>
      <c r="E51" s="6">
        <f t="shared" si="0"/>
        <v>29.623872535714288</v>
      </c>
    </row>
    <row r="52" spans="2:5" x14ac:dyDescent="0.3">
      <c r="B52" t="s">
        <v>153</v>
      </c>
      <c r="C52" t="s">
        <v>46</v>
      </c>
      <c r="D52" s="6">
        <v>3471.3508369999995</v>
      </c>
      <c r="E52" s="6">
        <f t="shared" si="0"/>
        <v>123.97681560714284</v>
      </c>
    </row>
    <row r="53" spans="2:5" x14ac:dyDescent="0.3">
      <c r="B53" t="s">
        <v>141</v>
      </c>
      <c r="C53" t="s">
        <v>309</v>
      </c>
      <c r="D53" s="6">
        <v>243.62396499999997</v>
      </c>
      <c r="E53" s="6">
        <f t="shared" si="0"/>
        <v>8.7008558928571418</v>
      </c>
    </row>
    <row r="54" spans="2:5" x14ac:dyDescent="0.3">
      <c r="B54" t="s">
        <v>296</v>
      </c>
      <c r="C54" t="s">
        <v>313</v>
      </c>
      <c r="D54" s="6">
        <v>9.945233</v>
      </c>
      <c r="E54" s="6">
        <f t="shared" si="0"/>
        <v>0.35518689285714283</v>
      </c>
    </row>
    <row r="55" spans="2:5" x14ac:dyDescent="0.3">
      <c r="B55" t="s">
        <v>280</v>
      </c>
      <c r="C55" t="s">
        <v>26</v>
      </c>
      <c r="D55" s="6">
        <v>1117.3676210000001</v>
      </c>
      <c r="E55" s="6">
        <f t="shared" si="0"/>
        <v>39.905986464285718</v>
      </c>
    </row>
    <row r="56" spans="2:5" x14ac:dyDescent="0.3">
      <c r="B56" t="s">
        <v>268</v>
      </c>
      <c r="C56" t="s">
        <v>312</v>
      </c>
      <c r="D56" s="6">
        <v>238.97553500000001</v>
      </c>
      <c r="E56" s="6">
        <f t="shared" si="0"/>
        <v>8.5348405357142862</v>
      </c>
    </row>
    <row r="57" spans="2:5" x14ac:dyDescent="0.3">
      <c r="B57" t="s">
        <v>265</v>
      </c>
      <c r="C57" t="s">
        <v>28</v>
      </c>
      <c r="D57" s="6">
        <v>73.410643999999991</v>
      </c>
      <c r="E57" s="6">
        <f t="shared" si="0"/>
        <v>2.6218087142857138</v>
      </c>
    </row>
    <row r="58" spans="2:5" x14ac:dyDescent="0.3">
      <c r="B58" t="s">
        <v>262</v>
      </c>
      <c r="C58" t="s">
        <v>75</v>
      </c>
      <c r="D58" s="6">
        <v>132.98626999999999</v>
      </c>
      <c r="E58" s="6">
        <f t="shared" si="0"/>
        <v>4.7495096428571424</v>
      </c>
    </row>
    <row r="59" spans="2:5" x14ac:dyDescent="0.3">
      <c r="B59" t="s">
        <v>143</v>
      </c>
      <c r="C59" t="s">
        <v>50</v>
      </c>
      <c r="D59" s="6">
        <v>460.07208100000003</v>
      </c>
      <c r="E59" s="6">
        <f t="shared" si="0"/>
        <v>16.431145750000002</v>
      </c>
    </row>
    <row r="60" spans="2:5" x14ac:dyDescent="0.3">
      <c r="B60" t="s">
        <v>673</v>
      </c>
      <c r="C60" t="s">
        <v>679</v>
      </c>
      <c r="D60" s="6">
        <v>225.823251</v>
      </c>
      <c r="E60" s="6">
        <f t="shared" si="0"/>
        <v>8.0651161071428579</v>
      </c>
    </row>
    <row r="61" spans="2:5" x14ac:dyDescent="0.3">
      <c r="B61" t="s">
        <v>161</v>
      </c>
      <c r="C61" t="s">
        <v>43</v>
      </c>
      <c r="D61" s="6">
        <v>27248.774383999997</v>
      </c>
      <c r="E61" s="6">
        <f t="shared" si="0"/>
        <v>973.17051371428556</v>
      </c>
    </row>
    <row r="62" spans="2:5" x14ac:dyDescent="0.3">
      <c r="B62" t="s">
        <v>132</v>
      </c>
      <c r="C62" t="s">
        <v>59</v>
      </c>
      <c r="D62" s="6">
        <v>13556.059606999999</v>
      </c>
      <c r="E62" s="6">
        <f t="shared" si="0"/>
        <v>484.14498596428569</v>
      </c>
    </row>
    <row r="63" spans="2:5" x14ac:dyDescent="0.3">
      <c r="B63" t="s">
        <v>158</v>
      </c>
      <c r="C63" t="s">
        <v>70</v>
      </c>
      <c r="D63" s="6">
        <v>810.20932700000003</v>
      </c>
      <c r="E63" s="6">
        <f t="shared" si="0"/>
        <v>28.936047392857144</v>
      </c>
    </row>
    <row r="64" spans="2:5" x14ac:dyDescent="0.3">
      <c r="B64" t="s">
        <v>273</v>
      </c>
      <c r="C64" t="s">
        <v>27</v>
      </c>
      <c r="D64" s="6">
        <v>2897.7357789999996</v>
      </c>
      <c r="E64" s="6">
        <f t="shared" si="0"/>
        <v>103.49056353571427</v>
      </c>
    </row>
    <row r="65" spans="2:5" x14ac:dyDescent="0.3">
      <c r="B65" t="s">
        <v>971</v>
      </c>
      <c r="C65" t="s">
        <v>969</v>
      </c>
      <c r="D65" s="6">
        <v>0.87</v>
      </c>
      <c r="E65" s="6">
        <f t="shared" si="0"/>
        <v>3.1071428571428573E-2</v>
      </c>
    </row>
    <row r="66" spans="2:5" x14ac:dyDescent="0.3">
      <c r="B66" t="s">
        <v>185</v>
      </c>
      <c r="C66" t="s">
        <v>888</v>
      </c>
      <c r="D66" s="6">
        <v>7.4042409999999999</v>
      </c>
      <c r="E66" s="6">
        <f t="shared" si="0"/>
        <v>0.26443717857142857</v>
      </c>
    </row>
    <row r="67" spans="2:5" x14ac:dyDescent="0.3">
      <c r="B67" t="s">
        <v>1206</v>
      </c>
      <c r="C67" t="s">
        <v>1207</v>
      </c>
      <c r="D67" s="6">
        <v>5104.2699999999995</v>
      </c>
      <c r="E67" s="6">
        <f t="shared" si="0"/>
        <v>182.29535714285711</v>
      </c>
    </row>
    <row r="68" spans="2:5" x14ac:dyDescent="0.3">
      <c r="B68" t="s">
        <v>329</v>
      </c>
      <c r="C68" t="s">
        <v>53</v>
      </c>
      <c r="D68" s="6">
        <v>91127.430508999998</v>
      </c>
      <c r="E68" s="6">
        <f t="shared" si="0"/>
        <v>3254.5510896071428</v>
      </c>
    </row>
    <row r="69" spans="2:5" x14ac:dyDescent="0.3">
      <c r="B69" t="s">
        <v>635</v>
      </c>
      <c r="C69" t="s">
        <v>626</v>
      </c>
      <c r="D69" s="6">
        <v>63.123252999999998</v>
      </c>
      <c r="E69" s="6">
        <f t="shared" ref="E69:E132" si="1">+D69/$E$2</f>
        <v>2.254401892857143</v>
      </c>
    </row>
    <row r="70" spans="2:5" x14ac:dyDescent="0.3">
      <c r="B70" t="s">
        <v>683</v>
      </c>
      <c r="C70" t="s">
        <v>688</v>
      </c>
      <c r="D70" s="6">
        <v>5014.7268459999996</v>
      </c>
      <c r="E70" s="6">
        <f t="shared" si="1"/>
        <v>179.09738735714285</v>
      </c>
    </row>
    <row r="71" spans="2:5" x14ac:dyDescent="0.3">
      <c r="B71" t="s">
        <v>815</v>
      </c>
      <c r="C71" t="s">
        <v>800</v>
      </c>
      <c r="D71" s="6">
        <v>64.010000000000005</v>
      </c>
      <c r="E71" s="6">
        <f t="shared" si="1"/>
        <v>2.2860714285714288</v>
      </c>
    </row>
    <row r="72" spans="2:5" x14ac:dyDescent="0.3">
      <c r="B72" t="s">
        <v>856</v>
      </c>
      <c r="C72" t="s">
        <v>842</v>
      </c>
      <c r="D72" s="6">
        <v>4503.74</v>
      </c>
      <c r="E72" s="6">
        <f t="shared" si="1"/>
        <v>160.84785714285712</v>
      </c>
    </row>
    <row r="73" spans="2:5" x14ac:dyDescent="0.3">
      <c r="B73" t="s">
        <v>977</v>
      </c>
      <c r="C73" t="s">
        <v>976</v>
      </c>
      <c r="D73" s="6">
        <v>25650.670000000002</v>
      </c>
      <c r="E73" s="6">
        <f t="shared" si="1"/>
        <v>916.09535714285721</v>
      </c>
    </row>
    <row r="74" spans="2:5" x14ac:dyDescent="0.3">
      <c r="B74" t="s">
        <v>716</v>
      </c>
      <c r="C74" t="s">
        <v>732</v>
      </c>
      <c r="D74" s="6">
        <v>1068.8628760000001</v>
      </c>
      <c r="E74" s="6">
        <f t="shared" si="1"/>
        <v>38.173674142857145</v>
      </c>
    </row>
    <row r="75" spans="2:5" x14ac:dyDescent="0.3">
      <c r="B75" t="s">
        <v>1253</v>
      </c>
      <c r="C75" t="s">
        <v>990</v>
      </c>
      <c r="D75" s="6">
        <v>115.44</v>
      </c>
      <c r="E75" s="6">
        <f t="shared" si="1"/>
        <v>4.1228571428571428</v>
      </c>
    </row>
    <row r="76" spans="2:5" x14ac:dyDescent="0.3">
      <c r="B76" t="s">
        <v>1288</v>
      </c>
      <c r="C76" t="s">
        <v>878</v>
      </c>
      <c r="D76" s="6">
        <v>36.19</v>
      </c>
      <c r="E76" s="6">
        <f t="shared" si="1"/>
        <v>1.2925</v>
      </c>
    </row>
    <row r="77" spans="2:5" x14ac:dyDescent="0.3">
      <c r="B77" t="s">
        <v>1248</v>
      </c>
      <c r="C77" t="s">
        <v>1091</v>
      </c>
      <c r="D77" s="6">
        <v>48.2</v>
      </c>
      <c r="E77" s="6">
        <f t="shared" si="1"/>
        <v>1.7214285714285715</v>
      </c>
    </row>
    <row r="78" spans="2:5" x14ac:dyDescent="0.3">
      <c r="B78" t="s">
        <v>1296</v>
      </c>
      <c r="C78" t="s">
        <v>687</v>
      </c>
      <c r="D78" s="6">
        <v>30400.089999999997</v>
      </c>
      <c r="E78" s="6">
        <f t="shared" si="1"/>
        <v>1085.7175</v>
      </c>
    </row>
    <row r="79" spans="2:5" x14ac:dyDescent="0.3">
      <c r="B79" t="s">
        <v>780</v>
      </c>
      <c r="C79" t="s">
        <v>792</v>
      </c>
      <c r="D79" s="6">
        <v>12727.51</v>
      </c>
      <c r="E79" s="6">
        <f t="shared" si="1"/>
        <v>454.55392857142857</v>
      </c>
    </row>
    <row r="80" spans="2:5" x14ac:dyDescent="0.3">
      <c r="B80" t="s">
        <v>997</v>
      </c>
      <c r="C80" t="s">
        <v>998</v>
      </c>
      <c r="D80" s="6">
        <v>18091.89</v>
      </c>
      <c r="E80" s="6">
        <f t="shared" si="1"/>
        <v>646.13892857142855</v>
      </c>
    </row>
    <row r="81" spans="2:5" x14ac:dyDescent="0.3">
      <c r="B81" t="s">
        <v>250</v>
      </c>
      <c r="C81" t="s">
        <v>31</v>
      </c>
      <c r="D81" s="6">
        <v>73.174696999999995</v>
      </c>
      <c r="E81" s="6">
        <f t="shared" si="1"/>
        <v>2.6133820357142854</v>
      </c>
    </row>
    <row r="82" spans="2:5" x14ac:dyDescent="0.3">
      <c r="B82" t="s">
        <v>828</v>
      </c>
      <c r="C82" t="s">
        <v>852</v>
      </c>
      <c r="D82" s="6">
        <v>8.5980309999999989</v>
      </c>
      <c r="E82" s="6">
        <f t="shared" si="1"/>
        <v>0.30707253571428567</v>
      </c>
    </row>
    <row r="83" spans="2:5" x14ac:dyDescent="0.3">
      <c r="B83" t="s">
        <v>975</v>
      </c>
      <c r="C83" t="s">
        <v>1413</v>
      </c>
      <c r="D83" s="6">
        <v>81.069999999999993</v>
      </c>
      <c r="E83" s="6">
        <f t="shared" si="1"/>
        <v>2.8953571428571427</v>
      </c>
    </row>
    <row r="84" spans="2:5" x14ac:dyDescent="0.3">
      <c r="B84" t="s">
        <v>1018</v>
      </c>
      <c r="C84" t="s">
        <v>1019</v>
      </c>
      <c r="D84" s="6">
        <v>9588.7000000000007</v>
      </c>
      <c r="E84" s="6">
        <f t="shared" si="1"/>
        <v>342.45357142857148</v>
      </c>
    </row>
    <row r="85" spans="2:5" x14ac:dyDescent="0.3">
      <c r="B85" t="s">
        <v>980</v>
      </c>
      <c r="C85" t="s">
        <v>2151</v>
      </c>
      <c r="D85" s="6">
        <v>2104.13</v>
      </c>
      <c r="E85" s="6">
        <f t="shared" si="1"/>
        <v>75.147500000000008</v>
      </c>
    </row>
    <row r="86" spans="2:5" x14ac:dyDescent="0.3">
      <c r="B86" t="s">
        <v>239</v>
      </c>
      <c r="C86" t="s">
        <v>32</v>
      </c>
      <c r="D86" s="6">
        <v>3841.8546829999996</v>
      </c>
      <c r="E86" s="6">
        <f t="shared" si="1"/>
        <v>137.20909582142855</v>
      </c>
    </row>
    <row r="87" spans="2:5" x14ac:dyDescent="0.3">
      <c r="B87" t="s">
        <v>109</v>
      </c>
      <c r="C87" t="s">
        <v>91</v>
      </c>
      <c r="D87" s="6">
        <v>3761.9736840000005</v>
      </c>
      <c r="E87" s="6">
        <f t="shared" si="1"/>
        <v>134.35620300000002</v>
      </c>
    </row>
    <row r="88" spans="2:5" x14ac:dyDescent="0.3">
      <c r="B88" t="s">
        <v>864</v>
      </c>
      <c r="C88" t="s">
        <v>850</v>
      </c>
      <c r="D88" s="6">
        <v>10.629999999999999</v>
      </c>
      <c r="E88" s="6">
        <f t="shared" si="1"/>
        <v>0.37964285714285712</v>
      </c>
    </row>
    <row r="89" spans="2:5" x14ac:dyDescent="0.3">
      <c r="B89" t="s">
        <v>897</v>
      </c>
      <c r="C89" t="s">
        <v>1420</v>
      </c>
      <c r="D89" s="6">
        <v>1028.2314660000002</v>
      </c>
      <c r="E89" s="6">
        <f t="shared" si="1"/>
        <v>36.722552357142867</v>
      </c>
    </row>
    <row r="90" spans="2:5" x14ac:dyDescent="0.3">
      <c r="B90" t="s">
        <v>782</v>
      </c>
      <c r="C90" t="s">
        <v>793</v>
      </c>
      <c r="D90" s="6">
        <v>1114.31</v>
      </c>
      <c r="E90" s="6">
        <f t="shared" si="1"/>
        <v>39.796785714285711</v>
      </c>
    </row>
    <row r="91" spans="2:5" x14ac:dyDescent="0.3">
      <c r="B91" t="s">
        <v>301</v>
      </c>
      <c r="C91" t="s">
        <v>605</v>
      </c>
      <c r="D91" s="6">
        <v>4098.5494500000004</v>
      </c>
      <c r="E91" s="6">
        <f t="shared" si="1"/>
        <v>146.37676607142859</v>
      </c>
    </row>
    <row r="92" spans="2:5" x14ac:dyDescent="0.3">
      <c r="B92" t="s">
        <v>1004</v>
      </c>
      <c r="C92" t="s">
        <v>1498</v>
      </c>
      <c r="D92" s="6">
        <v>2806.3906369999991</v>
      </c>
      <c r="E92" s="6">
        <f t="shared" si="1"/>
        <v>100.22823703571426</v>
      </c>
    </row>
    <row r="93" spans="2:5" x14ac:dyDescent="0.3">
      <c r="B93" t="s">
        <v>1499</v>
      </c>
      <c r="C93" t="s">
        <v>87</v>
      </c>
      <c r="D93" s="6">
        <v>94.34</v>
      </c>
      <c r="E93" s="6">
        <f t="shared" si="1"/>
        <v>3.3692857142857142</v>
      </c>
    </row>
    <row r="94" spans="2:5" x14ac:dyDescent="0.3">
      <c r="B94" t="s">
        <v>1501</v>
      </c>
      <c r="C94" t="s">
        <v>40</v>
      </c>
      <c r="D94" s="6">
        <v>36.39</v>
      </c>
      <c r="E94" s="6">
        <f t="shared" si="1"/>
        <v>1.2996428571428571</v>
      </c>
    </row>
    <row r="95" spans="2:5" x14ac:dyDescent="0.3">
      <c r="B95" t="s">
        <v>1022</v>
      </c>
      <c r="C95" t="s">
        <v>1503</v>
      </c>
      <c r="D95" s="6">
        <v>658.69999999999993</v>
      </c>
      <c r="E95" s="6">
        <f t="shared" si="1"/>
        <v>23.524999999999999</v>
      </c>
    </row>
    <row r="96" spans="2:5" x14ac:dyDescent="0.3">
      <c r="B96" t="s">
        <v>1504</v>
      </c>
      <c r="C96" t="s">
        <v>41</v>
      </c>
      <c r="D96" s="6">
        <v>45.55</v>
      </c>
      <c r="E96" s="6">
        <f t="shared" si="1"/>
        <v>1.6267857142857143</v>
      </c>
    </row>
    <row r="97" spans="2:5" x14ac:dyDescent="0.3">
      <c r="B97" t="s">
        <v>1467</v>
      </c>
      <c r="C97" t="s">
        <v>759</v>
      </c>
      <c r="D97" s="6">
        <v>1506.64</v>
      </c>
      <c r="E97" s="6">
        <f t="shared" si="1"/>
        <v>53.808571428571433</v>
      </c>
    </row>
    <row r="98" spans="2:5" x14ac:dyDescent="0.3">
      <c r="B98" t="s">
        <v>1479</v>
      </c>
      <c r="C98" t="s">
        <v>89</v>
      </c>
      <c r="D98" s="6">
        <v>296.33</v>
      </c>
      <c r="E98" s="6">
        <f t="shared" si="1"/>
        <v>10.583214285714286</v>
      </c>
    </row>
    <row r="99" spans="2:5" x14ac:dyDescent="0.3">
      <c r="B99" t="s">
        <v>1473</v>
      </c>
      <c r="C99" t="s">
        <v>769</v>
      </c>
      <c r="D99" s="6">
        <v>97.3</v>
      </c>
      <c r="E99" s="6">
        <f t="shared" si="1"/>
        <v>3.4750000000000001</v>
      </c>
    </row>
    <row r="100" spans="2:5" x14ac:dyDescent="0.3">
      <c r="B100" t="s">
        <v>1448</v>
      </c>
      <c r="C100" t="s">
        <v>758</v>
      </c>
      <c r="D100" s="6">
        <v>502.22</v>
      </c>
      <c r="E100" s="6">
        <f t="shared" si="1"/>
        <v>17.936428571428571</v>
      </c>
    </row>
    <row r="101" spans="2:5" x14ac:dyDescent="0.3">
      <c r="B101" t="s">
        <v>1449</v>
      </c>
      <c r="C101" t="s">
        <v>689</v>
      </c>
      <c r="D101" s="6">
        <v>183.54</v>
      </c>
      <c r="E101" s="6">
        <f t="shared" si="1"/>
        <v>6.5549999999999997</v>
      </c>
    </row>
    <row r="102" spans="2:5" x14ac:dyDescent="0.3">
      <c r="B102" t="s">
        <v>1513</v>
      </c>
      <c r="C102" t="s">
        <v>83</v>
      </c>
      <c r="D102" s="6">
        <v>278.01</v>
      </c>
      <c r="E102" s="6">
        <f t="shared" si="1"/>
        <v>9.9289285714285711</v>
      </c>
    </row>
    <row r="103" spans="2:5" x14ac:dyDescent="0.3">
      <c r="B103" t="s">
        <v>1514</v>
      </c>
      <c r="C103" t="s">
        <v>84</v>
      </c>
      <c r="D103" s="6">
        <v>145.88999999999999</v>
      </c>
      <c r="E103" s="6">
        <f t="shared" si="1"/>
        <v>5.2103571428571422</v>
      </c>
    </row>
    <row r="104" spans="2:5" x14ac:dyDescent="0.3">
      <c r="B104" t="s">
        <v>1474</v>
      </c>
      <c r="C104" t="s">
        <v>171</v>
      </c>
      <c r="D104" s="6">
        <v>359.47</v>
      </c>
      <c r="E104" s="6">
        <f t="shared" si="1"/>
        <v>12.838214285714287</v>
      </c>
    </row>
    <row r="105" spans="2:5" x14ac:dyDescent="0.3">
      <c r="B105" t="s">
        <v>1480</v>
      </c>
      <c r="C105" t="s">
        <v>113</v>
      </c>
      <c r="D105" s="6">
        <v>247.99</v>
      </c>
      <c r="E105" s="6">
        <f t="shared" si="1"/>
        <v>8.8567857142857154</v>
      </c>
    </row>
    <row r="106" spans="2:5" x14ac:dyDescent="0.3">
      <c r="B106" t="s">
        <v>1472</v>
      </c>
      <c r="C106" t="s">
        <v>69</v>
      </c>
      <c r="D106" s="6">
        <v>82.009999999999991</v>
      </c>
      <c r="E106" s="6">
        <f t="shared" si="1"/>
        <v>2.9289285714285711</v>
      </c>
    </row>
    <row r="107" spans="2:5" x14ac:dyDescent="0.3">
      <c r="B107" t="s">
        <v>2219</v>
      </c>
      <c r="C107" t="s">
        <v>1521</v>
      </c>
      <c r="D107" s="6">
        <v>3000</v>
      </c>
      <c r="E107" s="6">
        <f t="shared" si="1"/>
        <v>107.14285714285714</v>
      </c>
    </row>
    <row r="108" spans="2:5" x14ac:dyDescent="0.3">
      <c r="B108" t="s">
        <v>1778</v>
      </c>
      <c r="C108" t="s">
        <v>1780</v>
      </c>
      <c r="D108" s="6">
        <v>83.595020999999988</v>
      </c>
      <c r="E108" s="6">
        <f t="shared" si="1"/>
        <v>2.9855364642857141</v>
      </c>
    </row>
    <row r="109" spans="2:5" x14ac:dyDescent="0.3">
      <c r="B109" t="s">
        <v>1471</v>
      </c>
      <c r="C109" t="s">
        <v>67</v>
      </c>
      <c r="D109" s="6">
        <v>183.49</v>
      </c>
      <c r="E109" s="6">
        <f t="shared" si="1"/>
        <v>6.5532142857142857</v>
      </c>
    </row>
    <row r="110" spans="2:5" x14ac:dyDescent="0.3">
      <c r="B110" t="s">
        <v>1470</v>
      </c>
      <c r="C110" t="s">
        <v>62</v>
      </c>
      <c r="D110" s="6">
        <v>46.89</v>
      </c>
      <c r="E110" s="6">
        <f t="shared" si="1"/>
        <v>1.6746428571428571</v>
      </c>
    </row>
    <row r="111" spans="2:5" x14ac:dyDescent="0.3">
      <c r="B111" t="s">
        <v>966</v>
      </c>
      <c r="C111" t="s">
        <v>1828</v>
      </c>
      <c r="D111" s="6">
        <v>209.86363499999999</v>
      </c>
      <c r="E111" s="6">
        <f t="shared" si="1"/>
        <v>7.4951298214285709</v>
      </c>
    </row>
    <row r="112" spans="2:5" x14ac:dyDescent="0.3">
      <c r="B112" t="s">
        <v>1512</v>
      </c>
      <c r="C112" t="s">
        <v>42</v>
      </c>
      <c r="D112" s="6">
        <v>44.45</v>
      </c>
      <c r="E112" s="6">
        <f t="shared" si="1"/>
        <v>1.5875000000000001</v>
      </c>
    </row>
    <row r="113" spans="2:5" x14ac:dyDescent="0.3">
      <c r="B113" t="s">
        <v>813</v>
      </c>
      <c r="C113" t="s">
        <v>798</v>
      </c>
      <c r="D113" s="6">
        <v>38.14</v>
      </c>
      <c r="E113" s="6">
        <f t="shared" si="1"/>
        <v>1.3621428571428571</v>
      </c>
    </row>
    <row r="114" spans="2:5" x14ac:dyDescent="0.3">
      <c r="B114" t="s">
        <v>1336</v>
      </c>
      <c r="C114" t="s">
        <v>1848</v>
      </c>
      <c r="D114" s="6">
        <v>13685.42</v>
      </c>
      <c r="E114" s="6">
        <f t="shared" si="1"/>
        <v>488.76499999999999</v>
      </c>
    </row>
    <row r="115" spans="2:5" x14ac:dyDescent="0.3">
      <c r="B115" t="s">
        <v>2317</v>
      </c>
      <c r="C115" t="s">
        <v>1424</v>
      </c>
      <c r="D115" s="6">
        <v>3000</v>
      </c>
      <c r="E115" s="6">
        <f t="shared" si="1"/>
        <v>107.14285714285714</v>
      </c>
    </row>
    <row r="116" spans="2:5" x14ac:dyDescent="0.3">
      <c r="B116" t="s">
        <v>1774</v>
      </c>
      <c r="C116" t="s">
        <v>322</v>
      </c>
      <c r="D116" s="6">
        <v>6240.68</v>
      </c>
      <c r="E116" s="6">
        <f t="shared" si="1"/>
        <v>222.88142857142859</v>
      </c>
    </row>
    <row r="117" spans="2:5" x14ac:dyDescent="0.3">
      <c r="B117" t="s">
        <v>822</v>
      </c>
      <c r="C117" t="s">
        <v>806</v>
      </c>
      <c r="D117" s="6">
        <v>1941.71</v>
      </c>
      <c r="E117" s="6">
        <f t="shared" si="1"/>
        <v>69.346785714285716</v>
      </c>
    </row>
    <row r="118" spans="2:5" x14ac:dyDescent="0.3">
      <c r="B118" t="s">
        <v>823</v>
      </c>
      <c r="C118" t="s">
        <v>807</v>
      </c>
      <c r="D118" s="6">
        <v>754.94</v>
      </c>
      <c r="E118" s="6">
        <f t="shared" si="1"/>
        <v>26.962142857142858</v>
      </c>
    </row>
    <row r="119" spans="2:5" x14ac:dyDescent="0.3">
      <c r="B119" t="s">
        <v>2249</v>
      </c>
      <c r="C119" t="s">
        <v>1857</v>
      </c>
      <c r="D119" s="6">
        <v>3750</v>
      </c>
      <c r="E119" s="6">
        <f t="shared" si="1"/>
        <v>133.92857142857142</v>
      </c>
    </row>
    <row r="120" spans="2:5" x14ac:dyDescent="0.3">
      <c r="B120" t="s">
        <v>1982</v>
      </c>
      <c r="C120" t="s">
        <v>1983</v>
      </c>
      <c r="D120" s="6">
        <v>1800</v>
      </c>
      <c r="E120" s="6">
        <f t="shared" si="1"/>
        <v>64.285714285714292</v>
      </c>
    </row>
    <row r="121" spans="2:5" x14ac:dyDescent="0.3">
      <c r="B121" t="s">
        <v>870</v>
      </c>
      <c r="C121" t="s">
        <v>849</v>
      </c>
      <c r="D121" s="6">
        <v>35.770000000000003</v>
      </c>
      <c r="E121" s="6">
        <f t="shared" si="1"/>
        <v>1.2775000000000001</v>
      </c>
    </row>
    <row r="122" spans="2:5" x14ac:dyDescent="0.3">
      <c r="B122" t="s">
        <v>1827</v>
      </c>
      <c r="C122" t="s">
        <v>1511</v>
      </c>
      <c r="D122" s="6">
        <v>4405.1099999999997</v>
      </c>
      <c r="E122" s="6">
        <f t="shared" si="1"/>
        <v>157.32535714285714</v>
      </c>
    </row>
    <row r="123" spans="2:5" x14ac:dyDescent="0.3">
      <c r="B123" t="s">
        <v>1240</v>
      </c>
      <c r="C123" t="s">
        <v>1195</v>
      </c>
      <c r="D123" s="6">
        <v>166.17000000000002</v>
      </c>
      <c r="E123" s="6">
        <f t="shared" si="1"/>
        <v>5.9346428571428573</v>
      </c>
    </row>
    <row r="124" spans="2:5" x14ac:dyDescent="0.3">
      <c r="B124" t="s">
        <v>2253</v>
      </c>
      <c r="C124" t="s">
        <v>1508</v>
      </c>
      <c r="D124" s="6">
        <v>1800</v>
      </c>
      <c r="E124" s="6">
        <f t="shared" si="1"/>
        <v>64.285714285714292</v>
      </c>
    </row>
    <row r="125" spans="2:5" x14ac:dyDescent="0.3">
      <c r="B125" t="s">
        <v>379</v>
      </c>
      <c r="C125" t="s">
        <v>355</v>
      </c>
      <c r="D125" s="6">
        <v>600.90479800000003</v>
      </c>
      <c r="E125" s="6">
        <f t="shared" si="1"/>
        <v>21.460885642857143</v>
      </c>
    </row>
    <row r="126" spans="2:5" x14ac:dyDescent="0.3">
      <c r="B126" t="s">
        <v>1845</v>
      </c>
      <c r="C126" t="s">
        <v>1846</v>
      </c>
      <c r="D126" s="6">
        <v>196.17000000000002</v>
      </c>
      <c r="E126" s="6">
        <f t="shared" si="1"/>
        <v>7.0060714285714294</v>
      </c>
    </row>
    <row r="127" spans="2:5" x14ac:dyDescent="0.3">
      <c r="B127" t="s">
        <v>2011</v>
      </c>
      <c r="C127" t="s">
        <v>1149</v>
      </c>
      <c r="D127" s="6">
        <v>3276</v>
      </c>
      <c r="E127" s="6">
        <f t="shared" si="1"/>
        <v>117</v>
      </c>
    </row>
    <row r="128" spans="2:5" x14ac:dyDescent="0.3">
      <c r="B128" t="s">
        <v>2008</v>
      </c>
      <c r="C128" t="s">
        <v>2009</v>
      </c>
      <c r="D128" s="6">
        <v>1248</v>
      </c>
      <c r="E128" s="6">
        <f t="shared" si="1"/>
        <v>44.571428571428569</v>
      </c>
    </row>
    <row r="129" spans="2:5" x14ac:dyDescent="0.3">
      <c r="B129" t="s">
        <v>1956</v>
      </c>
      <c r="C129" t="s">
        <v>1957</v>
      </c>
      <c r="D129" s="6">
        <v>8.33</v>
      </c>
      <c r="E129" s="6">
        <f t="shared" si="1"/>
        <v>0.29749999999999999</v>
      </c>
    </row>
    <row r="130" spans="2:5" x14ac:dyDescent="0.3">
      <c r="B130" t="s">
        <v>275</v>
      </c>
      <c r="C130" t="s">
        <v>1339</v>
      </c>
      <c r="D130" s="6">
        <v>12164.451238000001</v>
      </c>
      <c r="E130" s="6">
        <f t="shared" si="1"/>
        <v>434.44468707142863</v>
      </c>
    </row>
    <row r="131" spans="2:5" x14ac:dyDescent="0.3">
      <c r="B131" t="s">
        <v>2020</v>
      </c>
      <c r="C131" t="s">
        <v>2021</v>
      </c>
      <c r="D131" s="6">
        <v>5457.03</v>
      </c>
      <c r="E131" s="6">
        <f t="shared" si="1"/>
        <v>194.89392857142857</v>
      </c>
    </row>
    <row r="132" spans="2:5" x14ac:dyDescent="0.3">
      <c r="B132" t="s">
        <v>2023</v>
      </c>
      <c r="C132" t="s">
        <v>2024</v>
      </c>
      <c r="D132" s="6">
        <v>107.37</v>
      </c>
      <c r="E132" s="6">
        <f t="shared" si="1"/>
        <v>3.8346428571428572</v>
      </c>
    </row>
    <row r="133" spans="2:5" x14ac:dyDescent="0.3">
      <c r="B133" t="s">
        <v>2026</v>
      </c>
      <c r="C133" t="s">
        <v>2027</v>
      </c>
      <c r="D133" s="6">
        <v>109.13</v>
      </c>
      <c r="E133" s="6">
        <f t="shared" ref="E133:E155" si="2">+D133/$E$2</f>
        <v>3.8975</v>
      </c>
    </row>
    <row r="134" spans="2:5" x14ac:dyDescent="0.3">
      <c r="B134" t="s">
        <v>2028</v>
      </c>
      <c r="C134" t="s">
        <v>2198</v>
      </c>
      <c r="D134" s="6">
        <v>1694.45</v>
      </c>
      <c r="E134" s="6">
        <f t="shared" si="2"/>
        <v>60.516071428571429</v>
      </c>
    </row>
    <row r="135" spans="2:5" x14ac:dyDescent="0.3">
      <c r="B135" t="s">
        <v>2029</v>
      </c>
      <c r="C135" t="s">
        <v>2200</v>
      </c>
      <c r="D135" s="6">
        <v>1722.23</v>
      </c>
      <c r="E135" s="6">
        <f t="shared" si="2"/>
        <v>61.508214285714288</v>
      </c>
    </row>
    <row r="136" spans="2:5" x14ac:dyDescent="0.3">
      <c r="B136" t="s">
        <v>1975</v>
      </c>
      <c r="C136" t="s">
        <v>1976</v>
      </c>
      <c r="D136" s="6">
        <v>14.389999999999999</v>
      </c>
      <c r="E136" s="6">
        <f t="shared" si="2"/>
        <v>0.5139285714285714</v>
      </c>
    </row>
    <row r="137" spans="2:5" x14ac:dyDescent="0.3">
      <c r="B137" t="s">
        <v>2036</v>
      </c>
      <c r="C137" t="s">
        <v>2042</v>
      </c>
      <c r="D137" s="6">
        <v>60749.159999999996</v>
      </c>
      <c r="E137" s="6">
        <f t="shared" si="2"/>
        <v>2169.6128571428571</v>
      </c>
    </row>
    <row r="138" spans="2:5" x14ac:dyDescent="0.3">
      <c r="B138" t="s">
        <v>2256</v>
      </c>
      <c r="C138" t="s">
        <v>2257</v>
      </c>
      <c r="D138" s="6">
        <v>1092.46</v>
      </c>
      <c r="E138" s="6">
        <f t="shared" si="2"/>
        <v>39.01642857142857</v>
      </c>
    </row>
    <row r="139" spans="2:5" x14ac:dyDescent="0.3">
      <c r="B139" t="s">
        <v>2058</v>
      </c>
      <c r="C139" t="s">
        <v>2059</v>
      </c>
      <c r="D139" s="6">
        <v>33.989999999999995</v>
      </c>
      <c r="E139" s="6">
        <f t="shared" si="2"/>
        <v>1.2139285714285712</v>
      </c>
    </row>
    <row r="140" spans="2:5" x14ac:dyDescent="0.3">
      <c r="B140" t="s">
        <v>2261</v>
      </c>
      <c r="C140" t="s">
        <v>2262</v>
      </c>
      <c r="D140" s="6">
        <v>1933.3400000000001</v>
      </c>
      <c r="E140" s="6">
        <f t="shared" si="2"/>
        <v>69.047857142857154</v>
      </c>
    </row>
    <row r="141" spans="2:5" x14ac:dyDescent="0.3">
      <c r="B141" t="s">
        <v>2098</v>
      </c>
      <c r="C141" t="s">
        <v>2115</v>
      </c>
      <c r="D141" s="6">
        <v>20547.690000000002</v>
      </c>
      <c r="E141" s="6">
        <f t="shared" si="2"/>
        <v>733.84607142857146</v>
      </c>
    </row>
    <row r="142" spans="2:5" x14ac:dyDescent="0.3">
      <c r="B142" t="s">
        <v>134</v>
      </c>
      <c r="C142" t="s">
        <v>441</v>
      </c>
      <c r="D142" s="6">
        <v>9.969792</v>
      </c>
      <c r="E142" s="6">
        <f t="shared" si="2"/>
        <v>0.35606399999999999</v>
      </c>
    </row>
    <row r="143" spans="2:5" x14ac:dyDescent="0.3">
      <c r="B143" t="s">
        <v>2118</v>
      </c>
      <c r="C143" t="s">
        <v>2119</v>
      </c>
      <c r="D143" s="6">
        <v>7822.23</v>
      </c>
      <c r="E143" s="6">
        <f t="shared" si="2"/>
        <v>279.36535714285714</v>
      </c>
    </row>
    <row r="144" spans="2:5" x14ac:dyDescent="0.3">
      <c r="B144" t="s">
        <v>2120</v>
      </c>
      <c r="C144" t="s">
        <v>2121</v>
      </c>
      <c r="D144" s="6">
        <v>2975.5</v>
      </c>
      <c r="E144" s="6">
        <f t="shared" si="2"/>
        <v>106.26785714285714</v>
      </c>
    </row>
    <row r="145" spans="2:5" x14ac:dyDescent="0.3">
      <c r="B145" t="s">
        <v>2122</v>
      </c>
      <c r="C145" t="s">
        <v>2123</v>
      </c>
      <c r="D145" s="6">
        <v>9347.0600000000013</v>
      </c>
      <c r="E145" s="6">
        <f t="shared" si="2"/>
        <v>333.82357142857148</v>
      </c>
    </row>
    <row r="146" spans="2:5" x14ac:dyDescent="0.3">
      <c r="B146" t="s">
        <v>2097</v>
      </c>
      <c r="C146" t="s">
        <v>2125</v>
      </c>
      <c r="D146" s="6">
        <v>3897.49</v>
      </c>
      <c r="E146" s="6">
        <f t="shared" si="2"/>
        <v>139.19607142857143</v>
      </c>
    </row>
    <row r="147" spans="2:5" x14ac:dyDescent="0.3">
      <c r="B147" t="s">
        <v>2126</v>
      </c>
      <c r="C147" t="s">
        <v>2127</v>
      </c>
      <c r="D147" s="6">
        <v>1343.86</v>
      </c>
      <c r="E147" s="6">
        <f t="shared" si="2"/>
        <v>47.994999999999997</v>
      </c>
    </row>
    <row r="148" spans="2:5" x14ac:dyDescent="0.3">
      <c r="B148" t="s">
        <v>2129</v>
      </c>
      <c r="C148" t="s">
        <v>2130</v>
      </c>
      <c r="D148" s="6">
        <v>1377.2</v>
      </c>
      <c r="E148" s="6">
        <f t="shared" si="2"/>
        <v>49.18571428571429</v>
      </c>
    </row>
    <row r="149" spans="2:5" x14ac:dyDescent="0.3">
      <c r="B149" t="s">
        <v>2157</v>
      </c>
      <c r="C149" t="s">
        <v>1381</v>
      </c>
      <c r="D149" s="6">
        <v>1406.25</v>
      </c>
      <c r="E149" s="6">
        <f t="shared" si="2"/>
        <v>50.223214285714285</v>
      </c>
    </row>
    <row r="150" spans="2:5" x14ac:dyDescent="0.3">
      <c r="B150" t="s">
        <v>825</v>
      </c>
      <c r="C150" t="s">
        <v>808</v>
      </c>
      <c r="D150" s="6">
        <v>37.880000000000003</v>
      </c>
      <c r="E150" s="6">
        <f t="shared" si="2"/>
        <v>1.352857142857143</v>
      </c>
    </row>
    <row r="151" spans="2:5" x14ac:dyDescent="0.3">
      <c r="B151" t="s">
        <v>865</v>
      </c>
      <c r="C151" t="s">
        <v>851</v>
      </c>
      <c r="D151" s="6">
        <v>2.44</v>
      </c>
      <c r="E151" s="6">
        <f t="shared" si="2"/>
        <v>8.7142857142857147E-2</v>
      </c>
    </row>
    <row r="152" spans="2:5" x14ac:dyDescent="0.3">
      <c r="B152" t="s">
        <v>1314</v>
      </c>
      <c r="C152" t="s">
        <v>1335</v>
      </c>
      <c r="D152" s="6">
        <v>29.46</v>
      </c>
      <c r="E152" s="6">
        <f t="shared" si="2"/>
        <v>1.0521428571428573</v>
      </c>
    </row>
    <row r="153" spans="2:5" x14ac:dyDescent="0.3">
      <c r="B153" t="s">
        <v>2264</v>
      </c>
      <c r="C153" t="s">
        <v>1783</v>
      </c>
      <c r="D153" s="6">
        <v>2604.66</v>
      </c>
      <c r="E153" s="6">
        <f t="shared" si="2"/>
        <v>93.023571428571429</v>
      </c>
    </row>
    <row r="154" spans="2:5" x14ac:dyDescent="0.3">
      <c r="B154" t="s">
        <v>2144</v>
      </c>
      <c r="C154" t="s">
        <v>597</v>
      </c>
      <c r="D154" s="6">
        <v>149.78</v>
      </c>
      <c r="E154" s="6">
        <f t="shared" si="2"/>
        <v>5.3492857142857142</v>
      </c>
    </row>
    <row r="155" spans="2:5" x14ac:dyDescent="0.3">
      <c r="B155" t="s">
        <v>2135</v>
      </c>
      <c r="C155" t="s">
        <v>2136</v>
      </c>
      <c r="D155" s="6">
        <v>1100</v>
      </c>
      <c r="E155" s="6">
        <f t="shared" si="2"/>
        <v>39.285714285714285</v>
      </c>
    </row>
    <row r="156" spans="2:5" x14ac:dyDescent="0.3">
      <c r="B156" t="s">
        <v>1466</v>
      </c>
      <c r="C156" t="s">
        <v>841</v>
      </c>
      <c r="D156" s="6">
        <v>1886.64</v>
      </c>
      <c r="E156" s="6"/>
    </row>
    <row r="157" spans="2:5" x14ac:dyDescent="0.3">
      <c r="B157" t="s">
        <v>2139</v>
      </c>
      <c r="C157" t="s">
        <v>2140</v>
      </c>
      <c r="D157" s="6">
        <v>11229.941177000001</v>
      </c>
      <c r="E157" s="6"/>
    </row>
    <row r="158" spans="2:5" x14ac:dyDescent="0.3">
      <c r="B158" t="s">
        <v>1475</v>
      </c>
      <c r="C158" t="s">
        <v>352</v>
      </c>
      <c r="D158" s="6">
        <v>359.46</v>
      </c>
      <c r="E158" s="6"/>
    </row>
    <row r="159" spans="2:5" x14ac:dyDescent="0.3">
      <c r="B159" t="s">
        <v>2142</v>
      </c>
      <c r="C159" t="s">
        <v>1390</v>
      </c>
      <c r="D159" s="6">
        <v>2496</v>
      </c>
      <c r="E159" s="6"/>
    </row>
    <row r="160" spans="2:5" x14ac:dyDescent="0.3">
      <c r="B160" t="s">
        <v>810</v>
      </c>
      <c r="C160" t="s">
        <v>795</v>
      </c>
      <c r="D160" s="6">
        <v>31.62</v>
      </c>
      <c r="E160" s="6"/>
    </row>
    <row r="161" spans="2:5" x14ac:dyDescent="0.3">
      <c r="B161" t="s">
        <v>866</v>
      </c>
      <c r="C161" t="s">
        <v>918</v>
      </c>
      <c r="D161" s="6">
        <v>11.129999999999999</v>
      </c>
      <c r="E161" s="6"/>
    </row>
    <row r="162" spans="2:5" x14ac:dyDescent="0.3">
      <c r="B162" t="s">
        <v>904</v>
      </c>
      <c r="C162" t="s">
        <v>893</v>
      </c>
      <c r="D162" s="6">
        <v>40.479999999999997</v>
      </c>
      <c r="E162" s="6"/>
    </row>
    <row r="163" spans="2:5" x14ac:dyDescent="0.3">
      <c r="B163" t="s">
        <v>895</v>
      </c>
      <c r="C163" t="s">
        <v>983</v>
      </c>
      <c r="D163" s="6">
        <v>3343.01</v>
      </c>
      <c r="E163" s="6"/>
    </row>
    <row r="164" spans="2:5" x14ac:dyDescent="0.3">
      <c r="B164" t="s">
        <v>936</v>
      </c>
      <c r="C164" t="s">
        <v>935</v>
      </c>
      <c r="D164" s="6">
        <v>51.69</v>
      </c>
      <c r="E164" s="6"/>
    </row>
    <row r="165" spans="2:5" x14ac:dyDescent="0.3">
      <c r="B165" t="s">
        <v>1476</v>
      </c>
      <c r="C165" t="s">
        <v>892</v>
      </c>
      <c r="D165" s="6">
        <v>490.75</v>
      </c>
      <c r="E165" s="6"/>
    </row>
    <row r="166" spans="2:5" x14ac:dyDescent="0.3">
      <c r="B166" t="s">
        <v>2176</v>
      </c>
      <c r="C166" t="s">
        <v>2177</v>
      </c>
      <c r="D166" s="6">
        <v>4368.0300000000007</v>
      </c>
      <c r="E166" s="6"/>
    </row>
    <row r="167" spans="2:5" x14ac:dyDescent="0.3">
      <c r="B167" t="s">
        <v>1070</v>
      </c>
      <c r="C167" t="s">
        <v>1955</v>
      </c>
      <c r="D167" s="6">
        <v>7.81</v>
      </c>
      <c r="E167" s="6"/>
    </row>
    <row r="168" spans="2:5" x14ac:dyDescent="0.3">
      <c r="B168" t="s">
        <v>2167</v>
      </c>
      <c r="C168" t="s">
        <v>2168</v>
      </c>
      <c r="D168" s="6">
        <v>116.00999999999999</v>
      </c>
      <c r="E168" s="6"/>
    </row>
    <row r="169" spans="2:5" x14ac:dyDescent="0.3">
      <c r="B169" t="s">
        <v>333</v>
      </c>
      <c r="D169" s="6">
        <v>795301.25717099966</v>
      </c>
      <c r="E169" s="6"/>
    </row>
    <row r="170" spans="2:5" x14ac:dyDescent="0.3">
      <c r="E170" s="6"/>
    </row>
    <row r="171" spans="2:5" x14ac:dyDescent="0.3">
      <c r="E171" s="6"/>
    </row>
    <row r="172" spans="2:5" x14ac:dyDescent="0.3">
      <c r="E172" s="6"/>
    </row>
    <row r="173" spans="2:5" x14ac:dyDescent="0.3">
      <c r="E173" s="6"/>
    </row>
    <row r="174" spans="2:5" x14ac:dyDescent="0.3">
      <c r="E174" s="6"/>
    </row>
    <row r="175" spans="2:5" x14ac:dyDescent="0.3">
      <c r="E175" s="6"/>
    </row>
    <row r="176" spans="2:5" x14ac:dyDescent="0.3">
      <c r="E176" s="6"/>
    </row>
    <row r="177" spans="5:5" x14ac:dyDescent="0.3">
      <c r="E177" s="6"/>
    </row>
    <row r="178" spans="5:5" x14ac:dyDescent="0.3">
      <c r="E178" s="6"/>
    </row>
    <row r="179" spans="5:5" x14ac:dyDescent="0.3">
      <c r="E179" s="6"/>
    </row>
    <row r="180" spans="5:5" x14ac:dyDescent="0.3">
      <c r="E180" s="6"/>
    </row>
    <row r="181" spans="5:5" x14ac:dyDescent="0.3">
      <c r="E181" s="6"/>
    </row>
    <row r="182" spans="5:5" x14ac:dyDescent="0.3">
      <c r="E182" s="6"/>
    </row>
    <row r="1316" spans="4:4" x14ac:dyDescent="0.3">
      <c r="D1316" s="5">
        <v>44249</v>
      </c>
    </row>
    <row r="1317" spans="4:4" x14ac:dyDescent="0.3">
      <c r="D1317" s="5">
        <v>44249</v>
      </c>
    </row>
    <row r="1318" spans="4:4" x14ac:dyDescent="0.3">
      <c r="D1318" s="5">
        <v>44249</v>
      </c>
    </row>
    <row r="1319" spans="4:4" x14ac:dyDescent="0.3">
      <c r="D1319" s="5">
        <v>44249</v>
      </c>
    </row>
    <row r="1320" spans="4:4" x14ac:dyDescent="0.3">
      <c r="D1320" s="5">
        <v>44249</v>
      </c>
    </row>
    <row r="1321" spans="4:4" x14ac:dyDescent="0.3">
      <c r="D1321" s="5">
        <v>44249</v>
      </c>
    </row>
    <row r="1322" spans="4:4" x14ac:dyDescent="0.3">
      <c r="D1322" s="5">
        <v>44249</v>
      </c>
    </row>
    <row r="1323" spans="4:4" x14ac:dyDescent="0.3">
      <c r="D1323" s="5">
        <v>44249</v>
      </c>
    </row>
    <row r="1324" spans="4:4" x14ac:dyDescent="0.3">
      <c r="D1324" s="5">
        <v>44249</v>
      </c>
    </row>
    <row r="1325" spans="4:4" x14ac:dyDescent="0.3">
      <c r="D1325" s="5">
        <v>44249</v>
      </c>
    </row>
    <row r="1326" spans="4:4" x14ac:dyDescent="0.3">
      <c r="D1326" s="5">
        <v>44249</v>
      </c>
    </row>
    <row r="1327" spans="4:4" x14ac:dyDescent="0.3">
      <c r="D1327" s="5">
        <v>44249</v>
      </c>
    </row>
    <row r="1328" spans="4:4" x14ac:dyDescent="0.3">
      <c r="D1328" s="5">
        <v>44249</v>
      </c>
    </row>
    <row r="1329" spans="4:4" x14ac:dyDescent="0.3">
      <c r="D1329" s="5">
        <v>44249</v>
      </c>
    </row>
    <row r="1330" spans="4:4" x14ac:dyDescent="0.3">
      <c r="D1330" s="5">
        <v>44249</v>
      </c>
    </row>
    <row r="1331" spans="4:4" x14ac:dyDescent="0.3">
      <c r="D1331" s="5">
        <v>44249</v>
      </c>
    </row>
    <row r="1332" spans="4:4" x14ac:dyDescent="0.3">
      <c r="D1332" s="5">
        <v>44249</v>
      </c>
    </row>
    <row r="1333" spans="4:4" x14ac:dyDescent="0.3">
      <c r="D1333" s="5">
        <v>44249</v>
      </c>
    </row>
    <row r="1334" spans="4:4" x14ac:dyDescent="0.3">
      <c r="D1334" s="5">
        <v>44249</v>
      </c>
    </row>
    <row r="1335" spans="4:4" x14ac:dyDescent="0.3">
      <c r="D1335" s="5">
        <v>44249</v>
      </c>
    </row>
    <row r="1336" spans="4:4" x14ac:dyDescent="0.3">
      <c r="D1336" s="5">
        <v>44249</v>
      </c>
    </row>
    <row r="1337" spans="4:4" x14ac:dyDescent="0.3">
      <c r="D1337" s="5">
        <v>44249</v>
      </c>
    </row>
    <row r="1338" spans="4:4" x14ac:dyDescent="0.3">
      <c r="D1338" s="5">
        <v>44249</v>
      </c>
    </row>
    <row r="1339" spans="4:4" x14ac:dyDescent="0.3">
      <c r="D1339" s="5">
        <v>44249</v>
      </c>
    </row>
    <row r="1340" spans="4:4" x14ac:dyDescent="0.3">
      <c r="D1340" s="5">
        <v>44249</v>
      </c>
    </row>
    <row r="1341" spans="4:4" x14ac:dyDescent="0.3">
      <c r="D1341" s="5">
        <v>44249</v>
      </c>
    </row>
    <row r="1342" spans="4:4" x14ac:dyDescent="0.3">
      <c r="D1342" s="5">
        <v>44249</v>
      </c>
    </row>
    <row r="1343" spans="4:4" x14ac:dyDescent="0.3">
      <c r="D1343" s="5">
        <v>44249</v>
      </c>
    </row>
    <row r="1344" spans="4:4" x14ac:dyDescent="0.3">
      <c r="D1344" s="5">
        <v>44249</v>
      </c>
    </row>
    <row r="1345" spans="4:4" x14ac:dyDescent="0.3">
      <c r="D1345" s="5">
        <v>44249</v>
      </c>
    </row>
    <row r="1346" spans="4:4" x14ac:dyDescent="0.3">
      <c r="D1346" s="5">
        <v>44249</v>
      </c>
    </row>
    <row r="1347" spans="4:4" x14ac:dyDescent="0.3">
      <c r="D1347" s="5">
        <v>44249</v>
      </c>
    </row>
    <row r="1348" spans="4:4" x14ac:dyDescent="0.3">
      <c r="D1348" s="5">
        <v>44249</v>
      </c>
    </row>
    <row r="1349" spans="4:4" x14ac:dyDescent="0.3">
      <c r="D1349" s="5">
        <v>44249</v>
      </c>
    </row>
    <row r="1350" spans="4:4" x14ac:dyDescent="0.3">
      <c r="D1350" s="5">
        <v>44249</v>
      </c>
    </row>
    <row r="1351" spans="4:4" x14ac:dyDescent="0.3">
      <c r="D1351" s="5">
        <v>44249</v>
      </c>
    </row>
    <row r="1352" spans="4:4" x14ac:dyDescent="0.3">
      <c r="D1352" s="5">
        <v>44249</v>
      </c>
    </row>
    <row r="1353" spans="4:4" x14ac:dyDescent="0.3">
      <c r="D1353" s="5">
        <v>44249</v>
      </c>
    </row>
    <row r="1354" spans="4:4" x14ac:dyDescent="0.3">
      <c r="D1354" s="5">
        <v>44249</v>
      </c>
    </row>
    <row r="1355" spans="4:4" x14ac:dyDescent="0.3">
      <c r="D1355" s="5">
        <v>44249</v>
      </c>
    </row>
    <row r="1356" spans="4:4" x14ac:dyDescent="0.3">
      <c r="D1356" s="5">
        <v>44249</v>
      </c>
    </row>
    <row r="1357" spans="4:4" x14ac:dyDescent="0.3">
      <c r="D1357" s="5">
        <v>44249</v>
      </c>
    </row>
    <row r="1358" spans="4:4" x14ac:dyDescent="0.3">
      <c r="D1358" s="5">
        <v>44249</v>
      </c>
    </row>
    <row r="1359" spans="4:4" x14ac:dyDescent="0.3">
      <c r="D1359" s="5">
        <v>44249</v>
      </c>
    </row>
    <row r="1360" spans="4:4" x14ac:dyDescent="0.3">
      <c r="D1360" s="5">
        <v>44249</v>
      </c>
    </row>
    <row r="1361" spans="4:4" x14ac:dyDescent="0.3">
      <c r="D1361" s="5">
        <v>44249</v>
      </c>
    </row>
    <row r="1362" spans="4:4" x14ac:dyDescent="0.3">
      <c r="D1362" s="5">
        <v>44249</v>
      </c>
    </row>
    <row r="1363" spans="4:4" x14ac:dyDescent="0.3">
      <c r="D1363" s="5">
        <v>44249</v>
      </c>
    </row>
    <row r="1364" spans="4:4" x14ac:dyDescent="0.3">
      <c r="D1364" s="5">
        <v>44249</v>
      </c>
    </row>
    <row r="1365" spans="4:4" x14ac:dyDescent="0.3">
      <c r="D1365" s="5">
        <v>44249</v>
      </c>
    </row>
    <row r="1366" spans="4:4" x14ac:dyDescent="0.3">
      <c r="D1366" s="5">
        <v>44249</v>
      </c>
    </row>
    <row r="1367" spans="4:4" x14ac:dyDescent="0.3">
      <c r="D1367" s="5">
        <v>44249</v>
      </c>
    </row>
    <row r="1368" spans="4:4" x14ac:dyDescent="0.3">
      <c r="D1368" s="5">
        <v>44249</v>
      </c>
    </row>
    <row r="1369" spans="4:4" x14ac:dyDescent="0.3">
      <c r="D1369" s="5">
        <v>44249</v>
      </c>
    </row>
    <row r="1370" spans="4:4" x14ac:dyDescent="0.3">
      <c r="D1370" s="5">
        <v>44249</v>
      </c>
    </row>
    <row r="1371" spans="4:4" x14ac:dyDescent="0.3">
      <c r="D1371" s="5">
        <v>44249</v>
      </c>
    </row>
    <row r="1372" spans="4:4" x14ac:dyDescent="0.3">
      <c r="D1372" s="5">
        <v>44249</v>
      </c>
    </row>
    <row r="1373" spans="4:4" x14ac:dyDescent="0.3">
      <c r="D1373" s="5">
        <v>44249</v>
      </c>
    </row>
    <row r="1374" spans="4:4" x14ac:dyDescent="0.3">
      <c r="D1374" s="5">
        <v>44249</v>
      </c>
    </row>
    <row r="1375" spans="4:4" x14ac:dyDescent="0.3">
      <c r="D1375" s="5">
        <v>44249</v>
      </c>
    </row>
    <row r="1376" spans="4:4" x14ac:dyDescent="0.3">
      <c r="D1376" s="5">
        <v>44249</v>
      </c>
    </row>
    <row r="1377" spans="4:4" x14ac:dyDescent="0.3">
      <c r="D1377" s="5">
        <v>44249</v>
      </c>
    </row>
    <row r="1378" spans="4:4" x14ac:dyDescent="0.3">
      <c r="D1378" s="5">
        <v>44249</v>
      </c>
    </row>
    <row r="1379" spans="4:4" x14ac:dyDescent="0.3">
      <c r="D1379" s="5">
        <v>44249</v>
      </c>
    </row>
    <row r="1380" spans="4:4" x14ac:dyDescent="0.3">
      <c r="D1380" s="5">
        <v>44249</v>
      </c>
    </row>
    <row r="1381" spans="4:4" x14ac:dyDescent="0.3">
      <c r="D1381" s="5">
        <v>44249</v>
      </c>
    </row>
    <row r="1382" spans="4:4" x14ac:dyDescent="0.3">
      <c r="D1382" s="5">
        <v>44249</v>
      </c>
    </row>
    <row r="1383" spans="4:4" x14ac:dyDescent="0.3">
      <c r="D1383" s="5">
        <v>44249</v>
      </c>
    </row>
    <row r="1384" spans="4:4" x14ac:dyDescent="0.3">
      <c r="D1384" s="5">
        <v>44249</v>
      </c>
    </row>
    <row r="1385" spans="4:4" x14ac:dyDescent="0.3">
      <c r="D1385" s="5">
        <v>44249</v>
      </c>
    </row>
    <row r="1386" spans="4:4" x14ac:dyDescent="0.3">
      <c r="D1386" s="5">
        <v>44249</v>
      </c>
    </row>
    <row r="1387" spans="4:4" x14ac:dyDescent="0.3">
      <c r="D1387" s="5">
        <v>44249</v>
      </c>
    </row>
    <row r="1388" spans="4:4" x14ac:dyDescent="0.3">
      <c r="D1388" s="5">
        <v>44249</v>
      </c>
    </row>
    <row r="1389" spans="4:4" x14ac:dyDescent="0.3">
      <c r="D1389" s="5">
        <v>44249</v>
      </c>
    </row>
    <row r="1390" spans="4:4" x14ac:dyDescent="0.3">
      <c r="D1390" s="5">
        <v>44249</v>
      </c>
    </row>
    <row r="1391" spans="4:4" x14ac:dyDescent="0.3">
      <c r="D1391" s="5">
        <v>44249</v>
      </c>
    </row>
    <row r="1392" spans="4:4" x14ac:dyDescent="0.3">
      <c r="D1392" s="5">
        <v>44249</v>
      </c>
    </row>
    <row r="1393" spans="4:4" x14ac:dyDescent="0.3">
      <c r="D1393" s="5">
        <v>44249</v>
      </c>
    </row>
    <row r="1394" spans="4:4" x14ac:dyDescent="0.3">
      <c r="D1394" s="5">
        <v>44249</v>
      </c>
    </row>
    <row r="1395" spans="4:4" x14ac:dyDescent="0.3">
      <c r="D1395" s="5">
        <v>44249</v>
      </c>
    </row>
    <row r="1396" spans="4:4" x14ac:dyDescent="0.3">
      <c r="D1396" s="5">
        <v>44249</v>
      </c>
    </row>
    <row r="1397" spans="4:4" x14ac:dyDescent="0.3">
      <c r="D1397" s="5">
        <v>44249</v>
      </c>
    </row>
    <row r="1398" spans="4:4" x14ac:dyDescent="0.3">
      <c r="D1398" s="5">
        <v>44249</v>
      </c>
    </row>
    <row r="1399" spans="4:4" x14ac:dyDescent="0.3">
      <c r="D1399" s="5">
        <v>44249</v>
      </c>
    </row>
    <row r="1400" spans="4:4" x14ac:dyDescent="0.3">
      <c r="D1400" s="5">
        <v>44249</v>
      </c>
    </row>
    <row r="1401" spans="4:4" x14ac:dyDescent="0.3">
      <c r="D1401" s="5">
        <v>44249</v>
      </c>
    </row>
    <row r="1402" spans="4:4" x14ac:dyDescent="0.3">
      <c r="D1402" s="5">
        <v>44249</v>
      </c>
    </row>
    <row r="1403" spans="4:4" x14ac:dyDescent="0.3">
      <c r="D1403" s="5">
        <v>44249</v>
      </c>
    </row>
    <row r="1404" spans="4:4" x14ac:dyDescent="0.3">
      <c r="D1404" s="5">
        <v>44249</v>
      </c>
    </row>
    <row r="1405" spans="4:4" x14ac:dyDescent="0.3">
      <c r="D1405" s="5">
        <v>44249</v>
      </c>
    </row>
    <row r="1406" spans="4:4" x14ac:dyDescent="0.3">
      <c r="D1406" s="5">
        <v>44249</v>
      </c>
    </row>
    <row r="1407" spans="4:4" x14ac:dyDescent="0.3">
      <c r="D1407" s="5">
        <v>44249</v>
      </c>
    </row>
    <row r="1408" spans="4:4" x14ac:dyDescent="0.3">
      <c r="D1408" s="5">
        <v>44249</v>
      </c>
    </row>
    <row r="1409" spans="4:4" x14ac:dyDescent="0.3">
      <c r="D1409" s="5">
        <v>44249</v>
      </c>
    </row>
    <row r="1410" spans="4:4" x14ac:dyDescent="0.3">
      <c r="D1410" s="5">
        <v>44249</v>
      </c>
    </row>
    <row r="1411" spans="4:4" x14ac:dyDescent="0.3">
      <c r="D1411" s="5">
        <v>44249</v>
      </c>
    </row>
    <row r="1412" spans="4:4" x14ac:dyDescent="0.3">
      <c r="D1412" s="5">
        <v>44249</v>
      </c>
    </row>
    <row r="1413" spans="4:4" x14ac:dyDescent="0.3">
      <c r="D1413" s="5">
        <v>44249</v>
      </c>
    </row>
    <row r="1414" spans="4:4" x14ac:dyDescent="0.3">
      <c r="D1414" s="5">
        <v>44249</v>
      </c>
    </row>
    <row r="1415" spans="4:4" x14ac:dyDescent="0.3">
      <c r="D1415" s="5">
        <v>44249</v>
      </c>
    </row>
    <row r="1416" spans="4:4" x14ac:dyDescent="0.3">
      <c r="D1416" s="5">
        <v>44249</v>
      </c>
    </row>
    <row r="1417" spans="4:4" x14ac:dyDescent="0.3">
      <c r="D1417" s="5">
        <v>44249</v>
      </c>
    </row>
    <row r="1418" spans="4:4" x14ac:dyDescent="0.3">
      <c r="D1418" s="5">
        <v>44249</v>
      </c>
    </row>
    <row r="1419" spans="4:4" x14ac:dyDescent="0.3">
      <c r="D1419" s="5">
        <v>44249</v>
      </c>
    </row>
    <row r="1420" spans="4:4" x14ac:dyDescent="0.3">
      <c r="D1420" s="5">
        <v>44249</v>
      </c>
    </row>
    <row r="1421" spans="4:4" x14ac:dyDescent="0.3">
      <c r="D1421" s="5">
        <v>44249</v>
      </c>
    </row>
    <row r="1422" spans="4:4" x14ac:dyDescent="0.3">
      <c r="D1422" s="5">
        <v>44249</v>
      </c>
    </row>
    <row r="1423" spans="4:4" x14ac:dyDescent="0.3">
      <c r="D1423" s="5">
        <v>44249</v>
      </c>
    </row>
    <row r="1424" spans="4:4" x14ac:dyDescent="0.3">
      <c r="D1424" s="5">
        <v>44249</v>
      </c>
    </row>
    <row r="1425" spans="4:4" x14ac:dyDescent="0.3">
      <c r="D1425" s="5">
        <v>44249</v>
      </c>
    </row>
    <row r="1426" spans="4:4" x14ac:dyDescent="0.3">
      <c r="D1426" s="5">
        <v>44249</v>
      </c>
    </row>
    <row r="1427" spans="4:4" x14ac:dyDescent="0.3">
      <c r="D1427" s="5">
        <v>44249</v>
      </c>
    </row>
    <row r="1428" spans="4:4" x14ac:dyDescent="0.3">
      <c r="D1428" s="5">
        <v>44249</v>
      </c>
    </row>
    <row r="1429" spans="4:4" x14ac:dyDescent="0.3">
      <c r="D1429" s="5">
        <v>44249</v>
      </c>
    </row>
    <row r="1430" spans="4:4" x14ac:dyDescent="0.3">
      <c r="D1430" s="5">
        <v>44249</v>
      </c>
    </row>
    <row r="1431" spans="4:4" x14ac:dyDescent="0.3">
      <c r="D1431" s="5">
        <v>44249</v>
      </c>
    </row>
    <row r="1432" spans="4:4" x14ac:dyDescent="0.3">
      <c r="D1432" s="5">
        <v>44249</v>
      </c>
    </row>
    <row r="1433" spans="4:4" x14ac:dyDescent="0.3">
      <c r="D1433" s="5">
        <v>44249</v>
      </c>
    </row>
    <row r="1434" spans="4:4" x14ac:dyDescent="0.3">
      <c r="D1434" s="5">
        <v>44249</v>
      </c>
    </row>
    <row r="1435" spans="4:4" x14ac:dyDescent="0.3">
      <c r="D1435" s="5">
        <v>44249</v>
      </c>
    </row>
    <row r="1436" spans="4:4" x14ac:dyDescent="0.3">
      <c r="D1436" s="5">
        <v>44249</v>
      </c>
    </row>
    <row r="1437" spans="4:4" x14ac:dyDescent="0.3">
      <c r="D1437" s="5">
        <v>44249</v>
      </c>
    </row>
    <row r="1438" spans="4:4" x14ac:dyDescent="0.3">
      <c r="D1438" s="5">
        <v>44249</v>
      </c>
    </row>
    <row r="1439" spans="4:4" x14ac:dyDescent="0.3">
      <c r="D1439" s="5">
        <v>44249</v>
      </c>
    </row>
    <row r="1440" spans="4:4" x14ac:dyDescent="0.3">
      <c r="D1440" s="5">
        <v>44249</v>
      </c>
    </row>
    <row r="1441" spans="4:4" x14ac:dyDescent="0.3">
      <c r="D1441" s="5">
        <v>44249</v>
      </c>
    </row>
    <row r="1442" spans="4:4" x14ac:dyDescent="0.3">
      <c r="D1442" s="5">
        <v>44249</v>
      </c>
    </row>
    <row r="1443" spans="4:4" x14ac:dyDescent="0.3">
      <c r="D1443" s="5">
        <v>44249</v>
      </c>
    </row>
    <row r="1444" spans="4:4" x14ac:dyDescent="0.3">
      <c r="D1444" s="5">
        <v>44249</v>
      </c>
    </row>
    <row r="1445" spans="4:4" x14ac:dyDescent="0.3">
      <c r="D1445" s="5">
        <v>44249</v>
      </c>
    </row>
    <row r="1446" spans="4:4" x14ac:dyDescent="0.3">
      <c r="D1446" s="5">
        <v>44249</v>
      </c>
    </row>
    <row r="1447" spans="4:4" x14ac:dyDescent="0.3">
      <c r="D1447" s="5">
        <v>44249</v>
      </c>
    </row>
    <row r="1448" spans="4:4" x14ac:dyDescent="0.3">
      <c r="D1448" s="5">
        <v>44249</v>
      </c>
    </row>
    <row r="1449" spans="4:4" x14ac:dyDescent="0.3">
      <c r="D1449" s="5">
        <v>44249</v>
      </c>
    </row>
    <row r="1450" spans="4:4" x14ac:dyDescent="0.3">
      <c r="D1450" s="5">
        <v>44249</v>
      </c>
    </row>
    <row r="1451" spans="4:4" x14ac:dyDescent="0.3">
      <c r="D1451" s="5">
        <v>44249</v>
      </c>
    </row>
    <row r="1452" spans="4:4" x14ac:dyDescent="0.3">
      <c r="D1452" s="5">
        <v>44249</v>
      </c>
    </row>
    <row r="1453" spans="4:4" x14ac:dyDescent="0.3">
      <c r="D1453" s="5">
        <v>44249</v>
      </c>
    </row>
    <row r="1454" spans="4:4" x14ac:dyDescent="0.3">
      <c r="D1454" s="5">
        <v>44249</v>
      </c>
    </row>
    <row r="1455" spans="4:4" x14ac:dyDescent="0.3">
      <c r="D1455" s="5">
        <v>44249</v>
      </c>
    </row>
    <row r="1456" spans="4:4" x14ac:dyDescent="0.3">
      <c r="D1456" s="5">
        <v>44249</v>
      </c>
    </row>
    <row r="1457" spans="4:4" x14ac:dyDescent="0.3">
      <c r="D1457" s="5">
        <v>44249</v>
      </c>
    </row>
    <row r="1458" spans="4:4" x14ac:dyDescent="0.3">
      <c r="D1458" s="5">
        <v>44249</v>
      </c>
    </row>
    <row r="1459" spans="4:4" x14ac:dyDescent="0.3">
      <c r="D1459" s="5">
        <v>44249</v>
      </c>
    </row>
    <row r="1460" spans="4:4" x14ac:dyDescent="0.3">
      <c r="D1460" s="5">
        <v>44249</v>
      </c>
    </row>
    <row r="1461" spans="4:4" x14ac:dyDescent="0.3">
      <c r="D1461" s="5">
        <v>44249</v>
      </c>
    </row>
    <row r="1462" spans="4:4" x14ac:dyDescent="0.3">
      <c r="D1462" s="5">
        <v>44249</v>
      </c>
    </row>
    <row r="1463" spans="4:4" x14ac:dyDescent="0.3">
      <c r="D1463" s="5">
        <v>44249</v>
      </c>
    </row>
    <row r="1464" spans="4:4" x14ac:dyDescent="0.3">
      <c r="D1464" s="5">
        <v>44249</v>
      </c>
    </row>
    <row r="1465" spans="4:4" x14ac:dyDescent="0.3">
      <c r="D1465" s="5">
        <v>44249</v>
      </c>
    </row>
    <row r="1466" spans="4:4" x14ac:dyDescent="0.3">
      <c r="D1466" s="5">
        <v>44249</v>
      </c>
    </row>
    <row r="1467" spans="4:4" x14ac:dyDescent="0.3">
      <c r="D1467" s="5">
        <v>44249</v>
      </c>
    </row>
    <row r="1468" spans="4:4" x14ac:dyDescent="0.3">
      <c r="D1468" s="5">
        <v>44249</v>
      </c>
    </row>
    <row r="1469" spans="4:4" x14ac:dyDescent="0.3">
      <c r="D1469" s="5">
        <v>44249</v>
      </c>
    </row>
    <row r="1470" spans="4:4" x14ac:dyDescent="0.3">
      <c r="D1470" s="5">
        <v>44249</v>
      </c>
    </row>
    <row r="1471" spans="4:4" x14ac:dyDescent="0.3">
      <c r="D1471" s="5">
        <v>44249</v>
      </c>
    </row>
    <row r="1472" spans="4:4" x14ac:dyDescent="0.3">
      <c r="D1472" s="5">
        <v>44249</v>
      </c>
    </row>
    <row r="1473" spans="4:4" x14ac:dyDescent="0.3">
      <c r="D1473" s="5">
        <v>44249</v>
      </c>
    </row>
    <row r="1474" spans="4:4" x14ac:dyDescent="0.3">
      <c r="D1474" s="5">
        <v>44249</v>
      </c>
    </row>
    <row r="1475" spans="4:4" x14ac:dyDescent="0.3">
      <c r="D1475" s="5">
        <v>44249</v>
      </c>
    </row>
    <row r="1476" spans="4:4" x14ac:dyDescent="0.3">
      <c r="D1476" s="5">
        <v>44249</v>
      </c>
    </row>
    <row r="1477" spans="4:4" x14ac:dyDescent="0.3">
      <c r="D1477" s="5">
        <v>44249</v>
      </c>
    </row>
    <row r="1478" spans="4:4" x14ac:dyDescent="0.3">
      <c r="D1478" s="5">
        <v>44249</v>
      </c>
    </row>
    <row r="1479" spans="4:4" x14ac:dyDescent="0.3">
      <c r="D1479" s="5">
        <v>44249</v>
      </c>
    </row>
    <row r="1480" spans="4:4" x14ac:dyDescent="0.3">
      <c r="D1480" s="5">
        <v>44249</v>
      </c>
    </row>
    <row r="1481" spans="4:4" x14ac:dyDescent="0.3">
      <c r="D1481" s="5">
        <v>44249</v>
      </c>
    </row>
    <row r="1482" spans="4:4" x14ac:dyDescent="0.3">
      <c r="D1482" s="5">
        <v>44249</v>
      </c>
    </row>
    <row r="1483" spans="4:4" x14ac:dyDescent="0.3">
      <c r="D1483" s="5">
        <v>44249</v>
      </c>
    </row>
    <row r="1484" spans="4:4" x14ac:dyDescent="0.3">
      <c r="D1484" s="5">
        <v>44249</v>
      </c>
    </row>
    <row r="1485" spans="4:4" x14ac:dyDescent="0.3">
      <c r="D1485" s="5">
        <v>44249</v>
      </c>
    </row>
    <row r="1486" spans="4:4" x14ac:dyDescent="0.3">
      <c r="D1486" s="5">
        <v>44249</v>
      </c>
    </row>
    <row r="1487" spans="4:4" x14ac:dyDescent="0.3">
      <c r="D1487" s="5">
        <v>44249</v>
      </c>
    </row>
    <row r="1488" spans="4:4" x14ac:dyDescent="0.3">
      <c r="D1488" s="5">
        <v>44249</v>
      </c>
    </row>
    <row r="1489" spans="4:4" x14ac:dyDescent="0.3">
      <c r="D1489" s="5">
        <v>44249</v>
      </c>
    </row>
    <row r="1490" spans="4:4" x14ac:dyDescent="0.3">
      <c r="D1490" s="5">
        <v>44249</v>
      </c>
    </row>
    <row r="1491" spans="4:4" x14ac:dyDescent="0.3">
      <c r="D1491" s="5">
        <v>44249</v>
      </c>
    </row>
    <row r="1492" spans="4:4" x14ac:dyDescent="0.3">
      <c r="D1492" s="5">
        <v>44249</v>
      </c>
    </row>
    <row r="1493" spans="4:4" x14ac:dyDescent="0.3">
      <c r="D1493" s="5">
        <v>44249</v>
      </c>
    </row>
    <row r="1494" spans="4:4" x14ac:dyDescent="0.3">
      <c r="D1494" s="5">
        <v>44249</v>
      </c>
    </row>
    <row r="1495" spans="4:4" x14ac:dyDescent="0.3">
      <c r="D1495" s="5">
        <v>44249</v>
      </c>
    </row>
    <row r="1496" spans="4:4" x14ac:dyDescent="0.3">
      <c r="D1496" s="5">
        <v>44249</v>
      </c>
    </row>
    <row r="1497" spans="4:4" x14ac:dyDescent="0.3">
      <c r="D1497" s="5">
        <v>44249</v>
      </c>
    </row>
    <row r="1498" spans="4:4" x14ac:dyDescent="0.3">
      <c r="D1498" s="5">
        <v>44249</v>
      </c>
    </row>
    <row r="1499" spans="4:4" x14ac:dyDescent="0.3">
      <c r="D1499" s="5">
        <v>44249</v>
      </c>
    </row>
    <row r="1500" spans="4:4" x14ac:dyDescent="0.3">
      <c r="D1500" s="5">
        <v>44249</v>
      </c>
    </row>
    <row r="1501" spans="4:4" x14ac:dyDescent="0.3">
      <c r="D1501" s="5">
        <v>44249</v>
      </c>
    </row>
    <row r="1502" spans="4:4" x14ac:dyDescent="0.3">
      <c r="D1502" s="5">
        <v>44249</v>
      </c>
    </row>
  </sheetData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A1:O173"/>
  <sheetViews>
    <sheetView workbookViewId="0">
      <selection activeCell="B48" sqref="B48:B49"/>
    </sheetView>
  </sheetViews>
  <sheetFormatPr baseColWidth="10" defaultRowHeight="14.4" x14ac:dyDescent="0.3"/>
  <cols>
    <col min="1" max="1" width="11" bestFit="1" customWidth="1"/>
    <col min="2" max="2" width="34.88671875" bestFit="1" customWidth="1"/>
    <col min="3" max="15" width="14.33203125" bestFit="1" customWidth="1"/>
  </cols>
  <sheetData>
    <row r="1" spans="1:15" x14ac:dyDescent="0.3">
      <c r="A1" s="72" t="s">
        <v>471</v>
      </c>
      <c r="B1" t="s">
        <v>481</v>
      </c>
    </row>
    <row r="2" spans="1:15" x14ac:dyDescent="0.3">
      <c r="A2" s="72" t="s">
        <v>482</v>
      </c>
      <c r="B2" t="s">
        <v>480</v>
      </c>
    </row>
    <row r="4" spans="1:15" x14ac:dyDescent="0.3">
      <c r="A4" s="72" t="s">
        <v>462</v>
      </c>
      <c r="C4" s="72" t="s">
        <v>464</v>
      </c>
      <c r="D4" s="72" t="s">
        <v>457</v>
      </c>
    </row>
    <row r="5" spans="1:15" x14ac:dyDescent="0.3">
      <c r="C5">
        <v>18</v>
      </c>
      <c r="D5">
        <v>19</v>
      </c>
      <c r="E5">
        <v>20</v>
      </c>
      <c r="F5">
        <v>21</v>
      </c>
      <c r="G5">
        <v>22</v>
      </c>
      <c r="H5">
        <v>23</v>
      </c>
      <c r="I5">
        <v>24</v>
      </c>
      <c r="J5">
        <v>25</v>
      </c>
      <c r="K5">
        <v>26</v>
      </c>
      <c r="L5">
        <v>27</v>
      </c>
      <c r="M5">
        <v>28</v>
      </c>
      <c r="N5">
        <v>29</v>
      </c>
      <c r="O5">
        <v>30</v>
      </c>
    </row>
    <row r="6" spans="1:15" x14ac:dyDescent="0.3">
      <c r="A6" s="72" t="s">
        <v>454</v>
      </c>
      <c r="B6" s="72" t="s">
        <v>455</v>
      </c>
      <c r="C6" s="5">
        <v>45047</v>
      </c>
      <c r="D6" s="5">
        <v>45054</v>
      </c>
      <c r="E6" s="5">
        <v>45061</v>
      </c>
      <c r="F6" s="5">
        <v>45068</v>
      </c>
      <c r="G6" s="5">
        <v>45075</v>
      </c>
      <c r="H6" s="5">
        <v>45082</v>
      </c>
      <c r="I6" s="5">
        <v>45089</v>
      </c>
      <c r="J6" s="5">
        <v>45096</v>
      </c>
      <c r="K6" s="5">
        <v>45103</v>
      </c>
      <c r="L6" s="5">
        <v>45110</v>
      </c>
      <c r="M6" s="5">
        <v>45117</v>
      </c>
      <c r="N6" s="5">
        <v>45124</v>
      </c>
      <c r="O6" s="5">
        <v>45131</v>
      </c>
    </row>
    <row r="7" spans="1:15" x14ac:dyDescent="0.3">
      <c r="A7" t="s">
        <v>302</v>
      </c>
      <c r="B7" t="s">
        <v>23</v>
      </c>
      <c r="C7" s="6">
        <v>5.1506319999999999</v>
      </c>
      <c r="D7" s="6">
        <v>149.922156</v>
      </c>
      <c r="E7" s="6">
        <v>40.329255000000003</v>
      </c>
      <c r="F7" s="6">
        <v>55.391767999999999</v>
      </c>
      <c r="G7" s="6">
        <v>98.721451000000002</v>
      </c>
      <c r="H7" s="6">
        <v>22.205321999999999</v>
      </c>
      <c r="I7" s="6">
        <v>26.371461</v>
      </c>
      <c r="J7" s="6">
        <v>3.3552390000000001</v>
      </c>
      <c r="K7" s="6">
        <v>20.532491</v>
      </c>
      <c r="L7" s="6">
        <v>6.9187989999999999</v>
      </c>
      <c r="M7" s="6">
        <v>5.992362</v>
      </c>
      <c r="N7" s="6">
        <v>117.977977</v>
      </c>
      <c r="O7" s="6"/>
    </row>
    <row r="8" spans="1:15" x14ac:dyDescent="0.3">
      <c r="A8" t="s">
        <v>296</v>
      </c>
      <c r="B8" t="s">
        <v>313</v>
      </c>
      <c r="C8" s="6"/>
      <c r="D8" s="6">
        <v>9.4348550000000007</v>
      </c>
      <c r="E8" s="6"/>
      <c r="F8" s="6">
        <v>3.1045400000000001</v>
      </c>
      <c r="G8" s="6">
        <v>4.2279049999999998</v>
      </c>
      <c r="H8" s="6">
        <v>1.641224</v>
      </c>
      <c r="I8" s="6">
        <v>15.256842000000001</v>
      </c>
      <c r="J8" s="6">
        <v>0.24410499999999999</v>
      </c>
      <c r="K8" s="6"/>
      <c r="L8" s="6"/>
      <c r="M8" s="6"/>
      <c r="N8" s="6">
        <v>7.2483839999999997</v>
      </c>
      <c r="O8" s="6"/>
    </row>
    <row r="9" spans="1:15" x14ac:dyDescent="0.3">
      <c r="A9" t="s">
        <v>289</v>
      </c>
      <c r="B9" t="s">
        <v>317</v>
      </c>
      <c r="C9" s="6"/>
      <c r="D9" s="6"/>
      <c r="E9" s="6">
        <v>0.72502699999999998</v>
      </c>
      <c r="F9" s="6"/>
      <c r="G9" s="6"/>
      <c r="H9" s="6"/>
      <c r="I9" s="6">
        <v>1.0875410000000001</v>
      </c>
      <c r="J9" s="6"/>
      <c r="K9" s="6"/>
      <c r="L9" s="6"/>
      <c r="M9" s="6"/>
      <c r="N9" s="6"/>
      <c r="O9" s="6"/>
    </row>
    <row r="10" spans="1:15" x14ac:dyDescent="0.3">
      <c r="A10" t="s">
        <v>284</v>
      </c>
      <c r="B10" t="s">
        <v>25</v>
      </c>
      <c r="C10" s="6"/>
      <c r="D10" s="6"/>
      <c r="E10" s="6"/>
      <c r="F10" s="6"/>
      <c r="G10" s="6">
        <v>47.003216999999999</v>
      </c>
      <c r="H10" s="6"/>
      <c r="I10" s="6"/>
      <c r="J10" s="6"/>
      <c r="K10" s="6"/>
      <c r="L10" s="6"/>
      <c r="M10" s="6"/>
      <c r="N10" s="6"/>
      <c r="O10" s="6"/>
    </row>
    <row r="11" spans="1:15" x14ac:dyDescent="0.3">
      <c r="A11" t="s">
        <v>280</v>
      </c>
      <c r="B11" t="s">
        <v>26</v>
      </c>
      <c r="C11" s="6">
        <v>165.132431</v>
      </c>
      <c r="D11" s="6"/>
      <c r="E11" s="6">
        <v>219.66531799999998</v>
      </c>
      <c r="F11" s="6">
        <v>78.974992</v>
      </c>
      <c r="G11" s="6">
        <v>99.299509</v>
      </c>
      <c r="H11" s="6">
        <v>204.873043</v>
      </c>
      <c r="I11" s="6">
        <v>177.55771399999998</v>
      </c>
      <c r="J11" s="6">
        <v>87.598611000000005</v>
      </c>
      <c r="K11" s="6">
        <v>150.32171599999998</v>
      </c>
      <c r="L11" s="6">
        <v>163.38306900000001</v>
      </c>
      <c r="M11" s="6">
        <v>179.43303300000002</v>
      </c>
      <c r="N11" s="6">
        <v>201.369834</v>
      </c>
      <c r="O11" s="6">
        <v>62.642243999999998</v>
      </c>
    </row>
    <row r="12" spans="1:15" x14ac:dyDescent="0.3">
      <c r="A12" t="s">
        <v>275</v>
      </c>
      <c r="B12" t="s">
        <v>1339</v>
      </c>
      <c r="C12" s="6"/>
      <c r="D12" s="6"/>
      <c r="E12" s="6">
        <v>13.996171</v>
      </c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5" x14ac:dyDescent="0.3">
      <c r="A13" t="s">
        <v>273</v>
      </c>
      <c r="B13" t="s">
        <v>27</v>
      </c>
      <c r="C13" s="6"/>
      <c r="D13" s="6">
        <v>1505.3954200000001</v>
      </c>
      <c r="E13" s="6">
        <v>1474.5602820000001</v>
      </c>
      <c r="F13" s="6">
        <v>576.60850000000005</v>
      </c>
      <c r="G13" s="6">
        <v>1259.246858</v>
      </c>
      <c r="H13" s="6"/>
      <c r="I13" s="6">
        <v>1843.1971440000002</v>
      </c>
      <c r="J13" s="6"/>
      <c r="K13" s="6"/>
      <c r="L13" s="6">
        <v>1474.5564880000002</v>
      </c>
      <c r="M13" s="6"/>
      <c r="N13" s="6">
        <v>1346.2477839999999</v>
      </c>
      <c r="O13" s="6"/>
    </row>
    <row r="14" spans="1:15" x14ac:dyDescent="0.3">
      <c r="A14" t="s">
        <v>270</v>
      </c>
      <c r="B14" t="s">
        <v>315</v>
      </c>
      <c r="C14" s="6"/>
      <c r="D14" s="6">
        <v>41.086120999999999</v>
      </c>
      <c r="E14" s="6">
        <v>292.42248900000004</v>
      </c>
      <c r="F14" s="6"/>
      <c r="G14" s="6">
        <v>266.610029</v>
      </c>
      <c r="H14" s="6">
        <v>25.316669000000001</v>
      </c>
      <c r="I14" s="6">
        <v>562.02741500000002</v>
      </c>
      <c r="J14" s="6">
        <v>8.3304159999999996</v>
      </c>
      <c r="K14" s="6">
        <v>86.881480999999994</v>
      </c>
      <c r="L14" s="6"/>
      <c r="M14" s="6"/>
      <c r="N14" s="6"/>
      <c r="O14" s="6"/>
    </row>
    <row r="15" spans="1:15" x14ac:dyDescent="0.3">
      <c r="A15" t="s">
        <v>269</v>
      </c>
      <c r="B15" t="s">
        <v>743</v>
      </c>
      <c r="C15" s="6"/>
      <c r="D15" s="6">
        <v>1631.9925840000001</v>
      </c>
      <c r="E15" s="6">
        <v>891.11348300000009</v>
      </c>
      <c r="F15" s="6">
        <v>860.25037499999996</v>
      </c>
      <c r="G15" s="6">
        <v>1055.466095</v>
      </c>
      <c r="H15" s="6">
        <v>355.50000199999999</v>
      </c>
      <c r="I15" s="6">
        <v>937.89542300000005</v>
      </c>
      <c r="J15" s="6">
        <v>53.272124000000005</v>
      </c>
      <c r="K15" s="6">
        <v>434.32742499999995</v>
      </c>
      <c r="L15" s="6">
        <v>80.000069999999994</v>
      </c>
      <c r="M15" s="6">
        <v>857.96692999999993</v>
      </c>
      <c r="N15" s="6">
        <v>1066.121324</v>
      </c>
      <c r="O15" s="6"/>
    </row>
    <row r="16" spans="1:15" x14ac:dyDescent="0.3">
      <c r="A16" t="s">
        <v>268</v>
      </c>
      <c r="B16" t="s">
        <v>312</v>
      </c>
      <c r="C16" s="6"/>
      <c r="D16" s="6">
        <v>107.25334599999999</v>
      </c>
      <c r="E16" s="6">
        <v>95.241165999999993</v>
      </c>
      <c r="F16" s="6">
        <v>21.914397999999998</v>
      </c>
      <c r="G16" s="6">
        <v>96.795833999999999</v>
      </c>
      <c r="H16" s="6">
        <v>43.962986000000001</v>
      </c>
      <c r="I16" s="6">
        <v>60.668728000000002</v>
      </c>
      <c r="J16" s="6">
        <v>1.7230890000000001</v>
      </c>
      <c r="K16" s="6">
        <v>99.557422000000003</v>
      </c>
      <c r="L16" s="6"/>
      <c r="M16" s="6"/>
      <c r="N16" s="6">
        <v>51.165059999999997</v>
      </c>
      <c r="O16" s="6"/>
    </row>
    <row r="17" spans="1:15" x14ac:dyDescent="0.3">
      <c r="A17" t="s">
        <v>266</v>
      </c>
      <c r="B17" t="s">
        <v>73</v>
      </c>
      <c r="C17" s="6"/>
      <c r="D17" s="6"/>
      <c r="E17" s="6">
        <v>1.2540789999999999</v>
      </c>
      <c r="F17" s="6"/>
      <c r="G17" s="6"/>
      <c r="H17" s="6"/>
      <c r="I17" s="6">
        <v>1.8811180000000001</v>
      </c>
      <c r="J17" s="6"/>
      <c r="K17" s="6"/>
      <c r="L17" s="6"/>
      <c r="M17" s="6"/>
      <c r="N17" s="6"/>
      <c r="O17" s="6"/>
    </row>
    <row r="18" spans="1:15" x14ac:dyDescent="0.3">
      <c r="A18" t="s">
        <v>265</v>
      </c>
      <c r="B18" t="s">
        <v>28</v>
      </c>
      <c r="C18" s="6">
        <v>3.8924310000000002</v>
      </c>
      <c r="D18" s="6">
        <v>79.992491000000001</v>
      </c>
      <c r="E18" s="6">
        <v>54.947718000000009</v>
      </c>
      <c r="F18" s="6">
        <v>6.7817780000000001</v>
      </c>
      <c r="G18" s="6">
        <v>29.694329</v>
      </c>
      <c r="H18" s="6">
        <v>9.620984</v>
      </c>
      <c r="I18" s="6">
        <v>59.892785000000003</v>
      </c>
      <c r="J18" s="6">
        <v>49.003734000000001</v>
      </c>
      <c r="K18" s="6">
        <v>9.3951279999999997</v>
      </c>
      <c r="L18" s="6">
        <v>30.607908000000002</v>
      </c>
      <c r="M18" s="6">
        <v>5.992362</v>
      </c>
      <c r="N18" s="6">
        <v>50.082954000000001</v>
      </c>
      <c r="O18" s="6">
        <v>4.4696400000000001</v>
      </c>
    </row>
    <row r="19" spans="1:15" x14ac:dyDescent="0.3">
      <c r="A19" t="s">
        <v>262</v>
      </c>
      <c r="B19" t="s">
        <v>75</v>
      </c>
      <c r="C19" s="6">
        <v>5.3130689999999996</v>
      </c>
      <c r="D19" s="6">
        <v>42.065384000000002</v>
      </c>
      <c r="E19" s="6">
        <v>35.304087000000003</v>
      </c>
      <c r="F19" s="6">
        <v>34.404364000000001</v>
      </c>
      <c r="G19" s="6">
        <v>16.115048000000002</v>
      </c>
      <c r="H19" s="6">
        <v>50.989908</v>
      </c>
      <c r="I19" s="6">
        <v>35.836765</v>
      </c>
      <c r="J19" s="6"/>
      <c r="K19" s="6">
        <v>25.279485000000001</v>
      </c>
      <c r="L19" s="6"/>
      <c r="M19" s="6">
        <v>51.413388999999995</v>
      </c>
      <c r="N19" s="6"/>
      <c r="O19" s="6"/>
    </row>
    <row r="20" spans="1:15" x14ac:dyDescent="0.3">
      <c r="A20" t="s">
        <v>259</v>
      </c>
      <c r="B20" t="s">
        <v>29</v>
      </c>
      <c r="C20" s="6">
        <v>11.290271000000001</v>
      </c>
      <c r="D20" s="6">
        <v>68.703781000000006</v>
      </c>
      <c r="E20" s="6">
        <v>59.381121</v>
      </c>
      <c r="F20" s="6">
        <v>50.109301000000002</v>
      </c>
      <c r="G20" s="6">
        <v>25.247177000000001</v>
      </c>
      <c r="H20" s="6">
        <v>83.189081999999999</v>
      </c>
      <c r="I20" s="6">
        <v>69.981861999999992</v>
      </c>
      <c r="J20" s="6"/>
      <c r="K20" s="6">
        <v>34.232942000000001</v>
      </c>
      <c r="L20" s="6">
        <v>17.84686</v>
      </c>
      <c r="M20" s="6">
        <v>69.181775999999999</v>
      </c>
      <c r="N20" s="6"/>
      <c r="O20" s="6"/>
    </row>
    <row r="21" spans="1:15" x14ac:dyDescent="0.3">
      <c r="A21" t="s">
        <v>257</v>
      </c>
      <c r="B21" t="s">
        <v>30</v>
      </c>
      <c r="C21" s="6">
        <v>39.326743999999998</v>
      </c>
      <c r="D21" s="6">
        <v>561.63703500000008</v>
      </c>
      <c r="E21" s="6">
        <v>420.82044400000001</v>
      </c>
      <c r="F21" s="6">
        <v>352.49242700000002</v>
      </c>
      <c r="G21" s="6">
        <v>222.98610600000001</v>
      </c>
      <c r="H21" s="6">
        <v>486.64484400000003</v>
      </c>
      <c r="I21" s="6">
        <v>356.59335000000004</v>
      </c>
      <c r="J21" s="6">
        <v>101.97118800000001</v>
      </c>
      <c r="K21" s="6">
        <v>296.90278600000005</v>
      </c>
      <c r="L21" s="6">
        <v>23.417417</v>
      </c>
      <c r="M21" s="6">
        <v>515.69497600000011</v>
      </c>
      <c r="N21" s="6">
        <v>83.844664000000009</v>
      </c>
      <c r="O21" s="6"/>
    </row>
    <row r="22" spans="1:15" x14ac:dyDescent="0.3">
      <c r="A22" t="s">
        <v>256</v>
      </c>
      <c r="B22" t="s">
        <v>77</v>
      </c>
      <c r="C22" s="6">
        <v>3079.5002199999999</v>
      </c>
      <c r="D22" s="6">
        <v>10624.738669999999</v>
      </c>
      <c r="E22" s="6">
        <v>8265.5838679999997</v>
      </c>
      <c r="F22" s="6">
        <v>8441.2864489999993</v>
      </c>
      <c r="G22" s="6">
        <v>3967.5676030000004</v>
      </c>
      <c r="H22" s="6">
        <v>13952.169963</v>
      </c>
      <c r="I22" s="6">
        <v>8025.8802009999999</v>
      </c>
      <c r="J22" s="6">
        <v>194.62531899999999</v>
      </c>
      <c r="K22" s="6">
        <v>6087.6301350000003</v>
      </c>
      <c r="L22" s="6"/>
      <c r="M22" s="6">
        <v>12394.908131</v>
      </c>
      <c r="N22" s="6"/>
      <c r="O22" s="6"/>
    </row>
    <row r="23" spans="1:15" x14ac:dyDescent="0.3">
      <c r="A23" t="s">
        <v>254</v>
      </c>
      <c r="B23" t="s">
        <v>316</v>
      </c>
      <c r="C23" s="6"/>
      <c r="D23" s="6"/>
      <c r="E23" s="6">
        <v>739.17642000000001</v>
      </c>
      <c r="F23" s="6"/>
      <c r="G23" s="6"/>
      <c r="H23" s="6"/>
      <c r="I23" s="6">
        <v>1108.764631</v>
      </c>
      <c r="J23" s="6"/>
      <c r="K23" s="6"/>
      <c r="L23" s="6"/>
      <c r="M23" s="6"/>
      <c r="N23" s="6"/>
      <c r="O23" s="6"/>
    </row>
    <row r="24" spans="1:15" x14ac:dyDescent="0.3">
      <c r="A24" t="s">
        <v>250</v>
      </c>
      <c r="B24" t="s">
        <v>31</v>
      </c>
      <c r="C24" s="6">
        <v>4.3592569999999995</v>
      </c>
      <c r="D24" s="6">
        <v>6.1017669999999997</v>
      </c>
      <c r="E24" s="6">
        <v>0.56877599999999995</v>
      </c>
      <c r="F24" s="6"/>
      <c r="G24" s="6">
        <v>7.8597879999999991</v>
      </c>
      <c r="H24" s="6"/>
      <c r="I24" s="6"/>
      <c r="J24" s="6">
        <v>11.776273</v>
      </c>
      <c r="K24" s="6"/>
      <c r="L24" s="6"/>
      <c r="M24" s="6"/>
      <c r="N24" s="6"/>
      <c r="O24" s="6"/>
    </row>
    <row r="25" spans="1:15" x14ac:dyDescent="0.3">
      <c r="A25" t="s">
        <v>244</v>
      </c>
      <c r="B25" t="s">
        <v>80</v>
      </c>
      <c r="C25" s="6">
        <v>6.6413359999999999</v>
      </c>
      <c r="D25" s="6"/>
      <c r="E25" s="6"/>
      <c r="F25" s="6"/>
      <c r="G25" s="6"/>
      <c r="H25" s="6">
        <v>6.6413359999999999</v>
      </c>
      <c r="I25" s="6"/>
      <c r="J25" s="6"/>
      <c r="K25" s="6"/>
      <c r="L25" s="6"/>
      <c r="M25" s="6"/>
      <c r="N25" s="6"/>
      <c r="O25" s="6"/>
    </row>
    <row r="26" spans="1:15" x14ac:dyDescent="0.3">
      <c r="A26" t="s">
        <v>239</v>
      </c>
      <c r="B26" t="s">
        <v>32</v>
      </c>
      <c r="C26" s="6"/>
      <c r="D26" s="6"/>
      <c r="E26" s="6">
        <v>1595.079878</v>
      </c>
      <c r="F26" s="6"/>
      <c r="G26" s="6">
        <v>1634.084533</v>
      </c>
      <c r="H26" s="6"/>
      <c r="I26" s="6">
        <v>390.04432800000001</v>
      </c>
      <c r="J26" s="6"/>
      <c r="K26" s="6">
        <v>1283.04486</v>
      </c>
      <c r="L26" s="6">
        <v>312.03501799999998</v>
      </c>
      <c r="M26" s="6"/>
      <c r="N26" s="6"/>
      <c r="O26" s="6"/>
    </row>
    <row r="27" spans="1:15" x14ac:dyDescent="0.3">
      <c r="A27" t="s">
        <v>238</v>
      </c>
      <c r="B27" t="s">
        <v>82</v>
      </c>
      <c r="C27" s="6">
        <v>26.565342999999999</v>
      </c>
      <c r="D27" s="6">
        <v>321.84579100000002</v>
      </c>
      <c r="E27" s="6">
        <v>249.20531299999999</v>
      </c>
      <c r="F27" s="6">
        <v>255.47271800000001</v>
      </c>
      <c r="G27" s="6">
        <v>113.75327799999999</v>
      </c>
      <c r="H27" s="6">
        <v>364.334791</v>
      </c>
      <c r="I27" s="6">
        <v>243.05707000000001</v>
      </c>
      <c r="J27" s="6"/>
      <c r="K27" s="6">
        <v>184.83771200000001</v>
      </c>
      <c r="L27" s="6"/>
      <c r="M27" s="6">
        <v>373.89424800000006</v>
      </c>
      <c r="N27" s="6"/>
      <c r="O27" s="6"/>
    </row>
    <row r="28" spans="1:15" x14ac:dyDescent="0.3">
      <c r="A28" t="s">
        <v>189</v>
      </c>
      <c r="B28" t="s">
        <v>57</v>
      </c>
      <c r="C28" s="6"/>
      <c r="D28" s="6">
        <v>5546.7755479999996</v>
      </c>
      <c r="E28" s="6">
        <v>840.64374899999996</v>
      </c>
      <c r="F28" s="6">
        <v>826.8845</v>
      </c>
      <c r="G28" s="6">
        <v>2678.0349649999998</v>
      </c>
      <c r="H28" s="6"/>
      <c r="I28" s="6"/>
      <c r="J28" s="6">
        <v>2399.8106459999999</v>
      </c>
      <c r="K28" s="6">
        <v>2069.2682060000002</v>
      </c>
      <c r="L28" s="6"/>
      <c r="M28" s="6"/>
      <c r="N28" s="6">
        <v>4189.2150759999995</v>
      </c>
      <c r="O28" s="6">
        <v>1939.9337499999999</v>
      </c>
    </row>
    <row r="29" spans="1:15" x14ac:dyDescent="0.3">
      <c r="A29" t="s">
        <v>187</v>
      </c>
      <c r="B29" t="s">
        <v>34</v>
      </c>
      <c r="C29" s="6">
        <v>0.82971499999999998</v>
      </c>
      <c r="D29" s="6">
        <v>5.7697099999999999</v>
      </c>
      <c r="E29" s="6">
        <v>4.5324760000000008</v>
      </c>
      <c r="F29" s="6">
        <v>0.82353799999999999</v>
      </c>
      <c r="G29" s="6">
        <v>2.3390040000000001</v>
      </c>
      <c r="H29" s="6">
        <v>0.77506799999999998</v>
      </c>
      <c r="I29" s="6">
        <v>4.4030109999999993</v>
      </c>
      <c r="J29" s="6">
        <v>3.8890350000000002</v>
      </c>
      <c r="K29" s="6">
        <v>1.4958089999999999</v>
      </c>
      <c r="L29" s="6">
        <v>3.5224069999999998</v>
      </c>
      <c r="M29" s="6"/>
      <c r="N29" s="6"/>
      <c r="O29" s="6"/>
    </row>
    <row r="30" spans="1:15" x14ac:dyDescent="0.3">
      <c r="A30" t="s">
        <v>183</v>
      </c>
      <c r="B30" t="s">
        <v>35</v>
      </c>
      <c r="C30" s="6">
        <v>2.324468</v>
      </c>
      <c r="D30" s="6">
        <v>27.473314999999999</v>
      </c>
      <c r="E30" s="6">
        <v>10.889947000000001</v>
      </c>
      <c r="F30" s="6">
        <v>13.876481</v>
      </c>
      <c r="G30" s="6">
        <v>14.602134</v>
      </c>
      <c r="H30" s="6">
        <v>15.707417</v>
      </c>
      <c r="I30" s="6">
        <v>11.229091</v>
      </c>
      <c r="J30" s="6">
        <v>1.0033040000000002</v>
      </c>
      <c r="K30" s="6">
        <v>5.6066979999999997</v>
      </c>
      <c r="L30" s="6">
        <v>2.5830979999999997</v>
      </c>
      <c r="M30" s="6">
        <v>12.624695000000001</v>
      </c>
      <c r="N30" s="6">
        <v>13.040975</v>
      </c>
      <c r="O30" s="6"/>
    </row>
    <row r="31" spans="1:15" x14ac:dyDescent="0.3">
      <c r="A31" t="s">
        <v>176</v>
      </c>
      <c r="B31" t="s">
        <v>38</v>
      </c>
      <c r="C31" s="6">
        <v>5.5948320000000002</v>
      </c>
      <c r="D31" s="6">
        <v>3.4535020000000003</v>
      </c>
      <c r="E31" s="6">
        <v>18.803117</v>
      </c>
      <c r="F31" s="6"/>
      <c r="G31" s="6">
        <v>8.3547240000000009</v>
      </c>
      <c r="H31" s="6">
        <v>5.5948320000000002</v>
      </c>
      <c r="I31" s="6">
        <v>23.503864</v>
      </c>
      <c r="J31" s="6">
        <v>2.7677500000000004</v>
      </c>
      <c r="K31" s="6"/>
      <c r="L31" s="6">
        <v>18.803072999999998</v>
      </c>
      <c r="M31" s="6"/>
      <c r="N31" s="6"/>
      <c r="O31" s="6"/>
    </row>
    <row r="32" spans="1:15" x14ac:dyDescent="0.3">
      <c r="A32" t="s">
        <v>164</v>
      </c>
      <c r="B32" t="s">
        <v>42</v>
      </c>
      <c r="C32" s="6"/>
      <c r="D32" s="6"/>
      <c r="E32" s="6">
        <v>63.301107999999999</v>
      </c>
      <c r="F32" s="6"/>
      <c r="G32" s="6"/>
      <c r="H32" s="6"/>
      <c r="I32" s="6">
        <v>79.126497999999998</v>
      </c>
      <c r="J32" s="6"/>
      <c r="K32" s="6"/>
      <c r="L32" s="6">
        <v>63.301107999999999</v>
      </c>
      <c r="M32" s="6"/>
      <c r="N32" s="6"/>
      <c r="O32" s="6"/>
    </row>
    <row r="33" spans="1:15" x14ac:dyDescent="0.3">
      <c r="A33" t="s">
        <v>161</v>
      </c>
      <c r="B33" t="s">
        <v>43</v>
      </c>
      <c r="C33" s="6">
        <v>924.90098</v>
      </c>
      <c r="D33" s="6">
        <v>6085.2833330000003</v>
      </c>
      <c r="E33" s="6">
        <v>8389.9761839999992</v>
      </c>
      <c r="F33" s="6">
        <v>4861.6062229999998</v>
      </c>
      <c r="G33" s="6">
        <v>5853.378224000001</v>
      </c>
      <c r="H33" s="6">
        <v>5655.6352740000002</v>
      </c>
      <c r="I33" s="6">
        <v>8141.4875930000007</v>
      </c>
      <c r="J33" s="6">
        <v>384.25826399999994</v>
      </c>
      <c r="K33" s="6">
        <v>5348.8349519999992</v>
      </c>
      <c r="L33" s="6">
        <v>2417.5204990000002</v>
      </c>
      <c r="M33" s="6">
        <v>7348.7466390000009</v>
      </c>
      <c r="N33" s="6">
        <v>2369.244381</v>
      </c>
      <c r="O33" s="6">
        <v>1818.1868239999999</v>
      </c>
    </row>
    <row r="34" spans="1:15" x14ac:dyDescent="0.3">
      <c r="A34" t="s">
        <v>158</v>
      </c>
      <c r="B34" t="s">
        <v>70</v>
      </c>
      <c r="C34" s="6"/>
      <c r="D34" s="6">
        <v>1056.42732</v>
      </c>
      <c r="E34" s="6"/>
      <c r="F34" s="6"/>
      <c r="G34" s="6"/>
      <c r="H34" s="6"/>
      <c r="I34" s="6"/>
      <c r="J34" s="6">
        <v>748.302685</v>
      </c>
      <c r="K34" s="6"/>
      <c r="L34" s="6"/>
      <c r="M34" s="6"/>
      <c r="N34" s="6">
        <v>704.28488000000004</v>
      </c>
      <c r="O34" s="6"/>
    </row>
    <row r="35" spans="1:15" x14ac:dyDescent="0.3">
      <c r="A35" t="s">
        <v>156</v>
      </c>
      <c r="B35" t="s">
        <v>44</v>
      </c>
      <c r="C35" s="6">
        <v>118.31098</v>
      </c>
      <c r="D35" s="6">
        <v>19.635579</v>
      </c>
      <c r="E35" s="6">
        <v>208.756362</v>
      </c>
      <c r="F35" s="6">
        <v>59.981638999999994</v>
      </c>
      <c r="G35" s="6">
        <v>92.519403000000011</v>
      </c>
      <c r="H35" s="6">
        <v>155.606594</v>
      </c>
      <c r="I35" s="6">
        <v>156.24909500000001</v>
      </c>
      <c r="J35" s="6">
        <v>68.486066999999991</v>
      </c>
      <c r="K35" s="6">
        <v>112.741287</v>
      </c>
      <c r="L35" s="6">
        <v>167.194602</v>
      </c>
      <c r="M35" s="6">
        <v>134.57477499999999</v>
      </c>
      <c r="N35" s="6">
        <v>113.084531</v>
      </c>
      <c r="O35" s="6">
        <v>46.981682999999997</v>
      </c>
    </row>
    <row r="36" spans="1:15" x14ac:dyDescent="0.3">
      <c r="A36" t="s">
        <v>155</v>
      </c>
      <c r="B36" t="s">
        <v>45</v>
      </c>
      <c r="C36" s="6">
        <v>27.537706</v>
      </c>
      <c r="D36" s="6">
        <v>85.781904999999995</v>
      </c>
      <c r="E36" s="6">
        <v>49.243459000000001</v>
      </c>
      <c r="F36" s="6">
        <v>17.292135999999999</v>
      </c>
      <c r="G36" s="6">
        <v>53.541131999999998</v>
      </c>
      <c r="H36" s="6">
        <v>31.898198000000001</v>
      </c>
      <c r="I36" s="6">
        <v>12.584779000000001</v>
      </c>
      <c r="J36" s="6">
        <v>64.548928000000004</v>
      </c>
      <c r="K36" s="6">
        <v>66.094716000000005</v>
      </c>
      <c r="L36" s="6">
        <v>32.49362</v>
      </c>
      <c r="M36" s="6">
        <v>25.916408000000001</v>
      </c>
      <c r="N36" s="6">
        <v>74.701509999999999</v>
      </c>
      <c r="O36" s="6">
        <v>45.955995000000001</v>
      </c>
    </row>
    <row r="37" spans="1:15" x14ac:dyDescent="0.3">
      <c r="A37" t="s">
        <v>153</v>
      </c>
      <c r="B37" t="s">
        <v>46</v>
      </c>
      <c r="C37" s="6">
        <v>369.046516</v>
      </c>
      <c r="D37" s="6">
        <v>590.57918900000004</v>
      </c>
      <c r="E37" s="6">
        <v>884.39681500000029</v>
      </c>
      <c r="F37" s="6">
        <v>344.23555400000004</v>
      </c>
      <c r="G37" s="6">
        <v>520.83907499999998</v>
      </c>
      <c r="H37" s="6">
        <v>714.02857799999992</v>
      </c>
      <c r="I37" s="6">
        <v>705.66111399999988</v>
      </c>
      <c r="J37" s="6">
        <v>417.95772199999999</v>
      </c>
      <c r="K37" s="6">
        <v>652.69502199999999</v>
      </c>
      <c r="L37" s="6">
        <v>454.78997299999997</v>
      </c>
      <c r="M37" s="6">
        <v>638.64304900000002</v>
      </c>
      <c r="N37" s="6">
        <v>551.70129500000007</v>
      </c>
      <c r="O37" s="6">
        <v>304.07005800000002</v>
      </c>
    </row>
    <row r="38" spans="1:15" x14ac:dyDescent="0.3">
      <c r="A38" t="s">
        <v>152</v>
      </c>
      <c r="B38" t="s">
        <v>58</v>
      </c>
      <c r="C38" s="6">
        <v>0.209482</v>
      </c>
      <c r="D38" s="6">
        <v>26.266009000000004</v>
      </c>
      <c r="E38" s="6">
        <v>24.369218999999998</v>
      </c>
      <c r="F38" s="6">
        <v>3.3497840000000001</v>
      </c>
      <c r="G38" s="6">
        <v>16.35453</v>
      </c>
      <c r="H38" s="6">
        <v>4.98644</v>
      </c>
      <c r="I38" s="6">
        <v>10.969339</v>
      </c>
      <c r="J38" s="6">
        <v>14.810217999999999</v>
      </c>
      <c r="K38" s="6">
        <v>30.025639000000002</v>
      </c>
      <c r="L38" s="6"/>
      <c r="M38" s="6">
        <v>8.2363940000000007</v>
      </c>
      <c r="N38" s="6">
        <v>13.938938</v>
      </c>
      <c r="O38" s="6">
        <v>12.291508</v>
      </c>
    </row>
    <row r="39" spans="1:15" x14ac:dyDescent="0.3">
      <c r="A39" t="s">
        <v>148</v>
      </c>
      <c r="B39" t="s">
        <v>586</v>
      </c>
      <c r="C39" s="6">
        <v>13602.062726</v>
      </c>
      <c r="D39" s="6">
        <v>7458.8515750000006</v>
      </c>
      <c r="E39" s="6">
        <v>24899.611326999999</v>
      </c>
      <c r="F39" s="6">
        <v>7937.5176860000001</v>
      </c>
      <c r="G39" s="6">
        <v>10477.498216</v>
      </c>
      <c r="H39" s="6">
        <v>20510.261267000002</v>
      </c>
      <c r="I39" s="6">
        <v>18186.714346000001</v>
      </c>
      <c r="J39" s="6">
        <v>10756.639727</v>
      </c>
      <c r="K39" s="6">
        <v>17903.836390999997</v>
      </c>
      <c r="L39" s="6">
        <v>18245.413482</v>
      </c>
      <c r="M39" s="6">
        <v>18123.022364999997</v>
      </c>
      <c r="N39" s="6">
        <v>21915.357469000002</v>
      </c>
      <c r="O39" s="6">
        <v>9029.2972639999989</v>
      </c>
    </row>
    <row r="40" spans="1:15" x14ac:dyDescent="0.3">
      <c r="A40" t="s">
        <v>146</v>
      </c>
      <c r="B40" t="s">
        <v>88</v>
      </c>
      <c r="C40" s="6">
        <v>18.841496999999997</v>
      </c>
      <c r="D40" s="6">
        <v>1342.3450849999999</v>
      </c>
      <c r="E40" s="6">
        <v>830.45808699999998</v>
      </c>
      <c r="F40" s="6">
        <v>861.481087</v>
      </c>
      <c r="G40" s="6">
        <v>640.63344200000006</v>
      </c>
      <c r="H40" s="6">
        <v>1017.521782</v>
      </c>
      <c r="I40" s="6">
        <v>712.04895599999986</v>
      </c>
      <c r="J40" s="6">
        <v>13.137716000000001</v>
      </c>
      <c r="K40" s="6">
        <v>675.60914600000001</v>
      </c>
      <c r="L40" s="6"/>
      <c r="M40" s="6">
        <v>1051.022624</v>
      </c>
      <c r="N40" s="6">
        <v>325.99177800000001</v>
      </c>
      <c r="O40" s="6"/>
    </row>
    <row r="41" spans="1:15" x14ac:dyDescent="0.3">
      <c r="A41" t="s">
        <v>143</v>
      </c>
      <c r="B41" t="s">
        <v>50</v>
      </c>
      <c r="C41" s="6">
        <v>9.0099730000000005</v>
      </c>
      <c r="D41" s="6">
        <v>71.891050000000007</v>
      </c>
      <c r="E41" s="6">
        <v>179.553361</v>
      </c>
      <c r="F41" s="6">
        <v>8.9429020000000001</v>
      </c>
      <c r="G41" s="6">
        <v>116.95324100000001</v>
      </c>
      <c r="H41" s="6">
        <v>16.076509000000001</v>
      </c>
      <c r="I41" s="6">
        <v>355.86765700000001</v>
      </c>
      <c r="J41" s="6">
        <v>53.224305999999999</v>
      </c>
      <c r="K41" s="6">
        <v>81.470095999999998</v>
      </c>
      <c r="L41" s="6">
        <v>89.314599000000001</v>
      </c>
      <c r="M41" s="6"/>
      <c r="N41" s="6">
        <v>148.47199599999999</v>
      </c>
      <c r="O41" s="6"/>
    </row>
    <row r="42" spans="1:15" x14ac:dyDescent="0.3">
      <c r="A42" t="s">
        <v>141</v>
      </c>
      <c r="B42" t="s">
        <v>309</v>
      </c>
      <c r="C42" s="6"/>
      <c r="D42" s="6">
        <v>177.02003799999997</v>
      </c>
      <c r="E42" s="6">
        <v>58.023152000000003</v>
      </c>
      <c r="F42" s="6">
        <v>61.574189999999994</v>
      </c>
      <c r="G42" s="6">
        <v>151.871893</v>
      </c>
      <c r="H42" s="6">
        <v>105.739496</v>
      </c>
      <c r="I42" s="6">
        <v>85.033218000000005</v>
      </c>
      <c r="J42" s="6">
        <v>14.229434999999999</v>
      </c>
      <c r="K42" s="6">
        <v>40.911971000000001</v>
      </c>
      <c r="L42" s="6">
        <v>3.943762</v>
      </c>
      <c r="M42" s="6">
        <v>40.526888</v>
      </c>
      <c r="N42" s="6">
        <v>51.165059999999997</v>
      </c>
      <c r="O42" s="6"/>
    </row>
    <row r="43" spans="1:15" x14ac:dyDescent="0.3">
      <c r="A43" t="s">
        <v>139</v>
      </c>
      <c r="B43" t="s">
        <v>51</v>
      </c>
      <c r="C43" s="6">
        <v>303.94313899999997</v>
      </c>
      <c r="D43" s="6">
        <v>1427.5632310000001</v>
      </c>
      <c r="E43" s="6">
        <v>1531.0371280000002</v>
      </c>
      <c r="F43" s="6">
        <v>146.971766</v>
      </c>
      <c r="G43" s="6">
        <v>2212.8095969999999</v>
      </c>
      <c r="H43" s="6">
        <v>504.650059</v>
      </c>
      <c r="I43" s="6">
        <v>403.98462899999998</v>
      </c>
      <c r="J43" s="6">
        <v>1085.949801</v>
      </c>
      <c r="K43" s="6">
        <v>88.742400000000004</v>
      </c>
      <c r="L43" s="6">
        <v>323.18724300000002</v>
      </c>
      <c r="M43" s="6">
        <v>504.650059</v>
      </c>
      <c r="N43" s="6">
        <v>871.95935299999996</v>
      </c>
      <c r="O43" s="6"/>
    </row>
    <row r="44" spans="1:15" x14ac:dyDescent="0.3">
      <c r="A44" t="s">
        <v>137</v>
      </c>
      <c r="B44" t="s">
        <v>52</v>
      </c>
      <c r="C44" s="6">
        <v>1499.938003</v>
      </c>
      <c r="D44" s="6">
        <v>674.85191899999995</v>
      </c>
      <c r="E44" s="6">
        <v>625.25042600000006</v>
      </c>
      <c r="F44" s="6">
        <v>266.03337399999998</v>
      </c>
      <c r="G44" s="6">
        <v>955.09638899999993</v>
      </c>
      <c r="H44" s="6">
        <v>256.53583399999997</v>
      </c>
      <c r="I44" s="6">
        <v>1134.6123620000001</v>
      </c>
      <c r="J44" s="6">
        <v>606.50832700000001</v>
      </c>
      <c r="K44" s="6">
        <v>1104.634689</v>
      </c>
      <c r="L44" s="6">
        <v>825.97145799999998</v>
      </c>
      <c r="M44" s="6">
        <v>847.96696400000008</v>
      </c>
      <c r="N44" s="6">
        <v>261.552592</v>
      </c>
      <c r="O44" s="6"/>
    </row>
    <row r="45" spans="1:15" x14ac:dyDescent="0.3">
      <c r="A45" t="s">
        <v>132</v>
      </c>
      <c r="B45" t="s">
        <v>59</v>
      </c>
      <c r="C45" s="6">
        <v>1030.413031</v>
      </c>
      <c r="D45" s="6">
        <v>5245.7230280000003</v>
      </c>
      <c r="E45" s="6">
        <v>4490.2458629999992</v>
      </c>
      <c r="F45" s="6"/>
      <c r="G45" s="6">
        <v>3674.9936950000001</v>
      </c>
      <c r="H45" s="6"/>
      <c r="I45" s="6">
        <v>7051.555085</v>
      </c>
      <c r="J45" s="6">
        <v>3715.7230280000003</v>
      </c>
      <c r="K45" s="6">
        <v>3886.8838249999999</v>
      </c>
      <c r="L45" s="6">
        <v>4114.3613949999999</v>
      </c>
      <c r="M45" s="6">
        <v>1094.389428</v>
      </c>
      <c r="N45" s="6">
        <v>5677.8063320000001</v>
      </c>
      <c r="O45" s="6">
        <v>2619.8598000000002</v>
      </c>
    </row>
    <row r="46" spans="1:15" x14ac:dyDescent="0.3">
      <c r="A46" t="s">
        <v>329</v>
      </c>
      <c r="B46" t="s">
        <v>53</v>
      </c>
      <c r="C46" s="6">
        <v>7789.1315120000008</v>
      </c>
      <c r="D46" s="6">
        <v>35038.700470999996</v>
      </c>
      <c r="E46" s="6">
        <v>25989.763514999999</v>
      </c>
      <c r="F46" s="6">
        <v>14592.582513000001</v>
      </c>
      <c r="G46" s="6">
        <v>18640.835851</v>
      </c>
      <c r="H46" s="6">
        <v>23317.370865999997</v>
      </c>
      <c r="I46" s="6">
        <v>23172.192726000001</v>
      </c>
      <c r="J46" s="6">
        <v>15128.092756000002</v>
      </c>
      <c r="K46" s="6">
        <v>20100.038855999999</v>
      </c>
      <c r="L46" s="6">
        <v>11591.831245000001</v>
      </c>
      <c r="M46" s="6">
        <v>20787.363347999999</v>
      </c>
      <c r="N46" s="6">
        <v>21728.657404999994</v>
      </c>
      <c r="O46" s="6">
        <v>9244.4843899999996</v>
      </c>
    </row>
    <row r="47" spans="1:15" x14ac:dyDescent="0.3">
      <c r="A47" t="s">
        <v>111</v>
      </c>
      <c r="B47" t="s">
        <v>90</v>
      </c>
      <c r="C47" s="6"/>
      <c r="D47" s="6"/>
      <c r="E47" s="6">
        <v>7618.4313719999991</v>
      </c>
      <c r="F47" s="6"/>
      <c r="G47" s="6">
        <v>3376.3235289999998</v>
      </c>
      <c r="H47" s="6">
        <v>1250.490196</v>
      </c>
      <c r="I47" s="6">
        <v>3116.666667</v>
      </c>
      <c r="J47" s="6"/>
      <c r="K47" s="6">
        <v>3376.3235289999998</v>
      </c>
      <c r="L47" s="6"/>
      <c r="M47" s="6">
        <v>4367.1568630000002</v>
      </c>
      <c r="N47" s="6"/>
      <c r="O47" s="6"/>
    </row>
    <row r="48" spans="1:15" x14ac:dyDescent="0.3">
      <c r="A48" t="s">
        <v>109</v>
      </c>
      <c r="B48" t="s">
        <v>91</v>
      </c>
      <c r="C48" s="6"/>
      <c r="D48" s="6"/>
      <c r="E48" s="6"/>
      <c r="F48" s="6">
        <v>1447.3684210000001</v>
      </c>
      <c r="G48" s="6"/>
      <c r="H48" s="6"/>
      <c r="I48" s="6">
        <v>1315.7894740000002</v>
      </c>
      <c r="J48" s="6"/>
      <c r="K48" s="6"/>
      <c r="L48" s="6"/>
      <c r="M48" s="6">
        <v>1315.7894740000002</v>
      </c>
      <c r="N48" s="6"/>
      <c r="O48" s="6"/>
    </row>
    <row r="49" spans="1:15" x14ac:dyDescent="0.3">
      <c r="A49" t="s">
        <v>104</v>
      </c>
      <c r="B49" t="s">
        <v>322</v>
      </c>
      <c r="C49" s="6"/>
      <c r="D49" s="6">
        <v>7275.8951360000001</v>
      </c>
      <c r="E49" s="6">
        <v>220.32</v>
      </c>
      <c r="F49" s="6">
        <v>3078.6217109999998</v>
      </c>
      <c r="G49" s="6">
        <v>2757.9994740000002</v>
      </c>
      <c r="H49" s="6">
        <v>5091.84</v>
      </c>
      <c r="I49" s="6"/>
      <c r="J49" s="6"/>
      <c r="K49" s="6"/>
      <c r="L49" s="6"/>
      <c r="M49" s="6">
        <v>3818.933685</v>
      </c>
      <c r="N49" s="6">
        <v>2545.9736849999999</v>
      </c>
      <c r="O49" s="6"/>
    </row>
    <row r="50" spans="1:15" x14ac:dyDescent="0.3">
      <c r="A50" t="s">
        <v>99</v>
      </c>
      <c r="B50" t="s">
        <v>323</v>
      </c>
      <c r="C50" s="6"/>
      <c r="D50" s="6">
        <v>5245.7230280000003</v>
      </c>
      <c r="E50" s="6">
        <v>1124.1502</v>
      </c>
      <c r="F50" s="6"/>
      <c r="G50" s="6">
        <v>2075.3379</v>
      </c>
      <c r="H50" s="6"/>
      <c r="I50" s="6"/>
      <c r="J50" s="6">
        <v>3715.7230280000003</v>
      </c>
      <c r="K50" s="6">
        <v>2767.1273000000001</v>
      </c>
      <c r="L50" s="6"/>
      <c r="M50" s="6"/>
      <c r="N50" s="6">
        <v>3497.1282860000001</v>
      </c>
      <c r="O50" s="6">
        <v>2594.1749</v>
      </c>
    </row>
    <row r="51" spans="1:15" x14ac:dyDescent="0.3">
      <c r="A51" t="s">
        <v>186</v>
      </c>
      <c r="B51" t="s">
        <v>347</v>
      </c>
      <c r="C51" s="6"/>
      <c r="D51" s="6">
        <v>3.372125</v>
      </c>
      <c r="E51" s="6">
        <v>1.7196709999999999</v>
      </c>
      <c r="F51" s="6">
        <v>2.169638</v>
      </c>
      <c r="G51" s="6">
        <v>0.784968</v>
      </c>
      <c r="H51" s="6">
        <v>4.1675690000000003</v>
      </c>
      <c r="I51" s="6">
        <v>1.269307</v>
      </c>
      <c r="J51" s="6"/>
      <c r="K51" s="6">
        <v>0.784968</v>
      </c>
      <c r="L51" s="6"/>
      <c r="M51" s="6">
        <v>3.4984970000000004</v>
      </c>
      <c r="N51" s="6"/>
      <c r="O51" s="6"/>
    </row>
    <row r="52" spans="1:15" x14ac:dyDescent="0.3">
      <c r="A52" t="s">
        <v>184</v>
      </c>
      <c r="B52" t="s">
        <v>348</v>
      </c>
      <c r="C52" s="6"/>
      <c r="D52" s="6">
        <v>24.179185999999998</v>
      </c>
      <c r="E52" s="6"/>
      <c r="F52" s="6">
        <v>9.663336000000001</v>
      </c>
      <c r="G52" s="6">
        <v>6.163316</v>
      </c>
      <c r="H52" s="6">
        <v>12.949196000000001</v>
      </c>
      <c r="I52" s="6">
        <v>4.762728000000001</v>
      </c>
      <c r="J52" s="6">
        <v>0.15168799999999999</v>
      </c>
      <c r="K52" s="6">
        <v>1.8328879999999999</v>
      </c>
      <c r="L52" s="6"/>
      <c r="M52" s="6">
        <v>5.0935480000000002</v>
      </c>
      <c r="N52" s="6">
        <v>10.56648</v>
      </c>
      <c r="O52" s="6"/>
    </row>
    <row r="53" spans="1:15" x14ac:dyDescent="0.3">
      <c r="A53" t="s">
        <v>178</v>
      </c>
      <c r="B53" t="s">
        <v>351</v>
      </c>
      <c r="C53" s="6"/>
      <c r="D53" s="6">
        <v>3899.4596240000001</v>
      </c>
      <c r="E53" s="6">
        <v>1215.6210000000001</v>
      </c>
      <c r="F53" s="6">
        <v>2870.2242449999999</v>
      </c>
      <c r="G53" s="6">
        <v>680.88074399999994</v>
      </c>
      <c r="H53" s="6">
        <v>3698.0470920000002</v>
      </c>
      <c r="I53" s="6">
        <v>3063.1593630000002</v>
      </c>
      <c r="J53" s="6"/>
      <c r="K53" s="6">
        <v>550.69454499999995</v>
      </c>
      <c r="L53" s="6"/>
      <c r="M53" s="6">
        <v>3914.0734320000001</v>
      </c>
      <c r="N53" s="6"/>
      <c r="O53" s="6"/>
    </row>
    <row r="54" spans="1:15" x14ac:dyDescent="0.3">
      <c r="A54" t="s">
        <v>170</v>
      </c>
      <c r="B54" t="s">
        <v>352</v>
      </c>
      <c r="C54" s="6"/>
      <c r="D54" s="6">
        <v>644.58552599999996</v>
      </c>
      <c r="E54" s="6"/>
      <c r="F54" s="6">
        <v>289.35541899999998</v>
      </c>
      <c r="G54" s="6"/>
      <c r="H54" s="6">
        <v>741.06240000000003</v>
      </c>
      <c r="I54" s="6"/>
      <c r="J54" s="6"/>
      <c r="K54" s="6"/>
      <c r="L54" s="6"/>
      <c r="M54" s="6">
        <v>370.53901300000001</v>
      </c>
      <c r="N54" s="6"/>
      <c r="O54" s="6"/>
    </row>
    <row r="55" spans="1:15" x14ac:dyDescent="0.3">
      <c r="A55" t="s">
        <v>320</v>
      </c>
      <c r="B55" t="s">
        <v>354</v>
      </c>
      <c r="C55" s="6"/>
      <c r="D55" s="6"/>
      <c r="E55" s="6">
        <v>24.920531</v>
      </c>
      <c r="F55" s="6">
        <v>9.5047379999999997</v>
      </c>
      <c r="G55" s="6">
        <v>11.375328</v>
      </c>
      <c r="H55" s="6">
        <v>4.2130840000000003</v>
      </c>
      <c r="I55" s="6">
        <v>18.394098</v>
      </c>
      <c r="J55" s="6"/>
      <c r="K55" s="6">
        <v>11.375328</v>
      </c>
      <c r="L55" s="6"/>
      <c r="M55" s="6">
        <v>22.607182000000002</v>
      </c>
      <c r="N55" s="6"/>
      <c r="O55" s="6"/>
    </row>
    <row r="56" spans="1:15" x14ac:dyDescent="0.3">
      <c r="A56" t="s">
        <v>379</v>
      </c>
      <c r="B56" t="s">
        <v>355</v>
      </c>
      <c r="C56" s="6">
        <v>136.34866</v>
      </c>
      <c r="D56" s="6"/>
      <c r="E56" s="6"/>
      <c r="F56" s="6">
        <v>135.333665</v>
      </c>
      <c r="G56" s="6">
        <v>135.332041</v>
      </c>
      <c r="H56" s="6"/>
      <c r="I56" s="6"/>
      <c r="J56" s="6"/>
      <c r="K56" s="6"/>
      <c r="L56" s="6"/>
      <c r="M56" s="6"/>
      <c r="N56" s="6"/>
      <c r="O56" s="6"/>
    </row>
    <row r="57" spans="1:15" x14ac:dyDescent="0.3">
      <c r="A57" t="s">
        <v>249</v>
      </c>
      <c r="B57" t="s">
        <v>78</v>
      </c>
      <c r="C57" s="6">
        <v>0.64195999999999998</v>
      </c>
      <c r="D57" s="6">
        <v>5.0044589999999998</v>
      </c>
      <c r="E57" s="6">
        <v>8.3068430000000006</v>
      </c>
      <c r="F57" s="6">
        <v>6.6484169999999994</v>
      </c>
      <c r="G57" s="6">
        <v>4.1850069999999997</v>
      </c>
      <c r="H57" s="6">
        <v>1.404361</v>
      </c>
      <c r="I57" s="6">
        <v>10.704229</v>
      </c>
      <c r="J57" s="6">
        <v>0.393231</v>
      </c>
      <c r="K57" s="6">
        <v>9.2904400000000003</v>
      </c>
      <c r="L57" s="6"/>
      <c r="M57" s="6">
        <v>7.5357269999999996</v>
      </c>
      <c r="N57" s="6"/>
      <c r="O57" s="6"/>
    </row>
    <row r="58" spans="1:15" x14ac:dyDescent="0.3">
      <c r="A58" t="s">
        <v>1004</v>
      </c>
      <c r="B58" t="s">
        <v>1498</v>
      </c>
      <c r="C58" s="6">
        <v>226.149148</v>
      </c>
      <c r="D58" s="6">
        <v>484.16498200000001</v>
      </c>
      <c r="E58" s="6">
        <v>837.92821099999992</v>
      </c>
      <c r="F58" s="6">
        <v>288.797999</v>
      </c>
      <c r="G58" s="6">
        <v>472.70535700000005</v>
      </c>
      <c r="H58" s="6">
        <v>574.36745499999995</v>
      </c>
      <c r="I58" s="6">
        <v>706.28365299999996</v>
      </c>
      <c r="J58" s="6">
        <v>253.20974699999999</v>
      </c>
      <c r="K58" s="6">
        <v>438.04526699999997</v>
      </c>
      <c r="L58" s="6">
        <v>494.934754</v>
      </c>
      <c r="M58" s="6">
        <v>569.12929700000007</v>
      </c>
      <c r="N58" s="6">
        <v>545.11025100000006</v>
      </c>
      <c r="O58" s="6">
        <v>201.797314</v>
      </c>
    </row>
    <row r="59" spans="1:15" x14ac:dyDescent="0.3">
      <c r="A59" t="s">
        <v>301</v>
      </c>
      <c r="B59" t="s">
        <v>605</v>
      </c>
      <c r="C59" s="6">
        <v>285.00207799999998</v>
      </c>
      <c r="D59" s="6">
        <v>427.993832</v>
      </c>
      <c r="E59" s="6">
        <v>776.48598900000002</v>
      </c>
      <c r="F59" s="6">
        <v>424.80024499999996</v>
      </c>
      <c r="G59" s="6">
        <v>523.97039600000005</v>
      </c>
      <c r="H59" s="6">
        <v>793.62807099999998</v>
      </c>
      <c r="I59" s="6">
        <v>665.12456900000006</v>
      </c>
      <c r="J59" s="6">
        <v>152.18040000000002</v>
      </c>
      <c r="K59" s="6">
        <v>479.71517999999998</v>
      </c>
      <c r="L59" s="6">
        <v>511.54288199999996</v>
      </c>
      <c r="M59" s="6">
        <v>709.74808799999994</v>
      </c>
      <c r="N59" s="6">
        <v>548.58150699999999</v>
      </c>
      <c r="O59" s="6">
        <v>290.72820000000002</v>
      </c>
    </row>
    <row r="60" spans="1:15" x14ac:dyDescent="0.3">
      <c r="A60" t="s">
        <v>673</v>
      </c>
      <c r="B60" t="s">
        <v>679</v>
      </c>
      <c r="C60" s="6">
        <v>108.18704199999999</v>
      </c>
      <c r="D60" s="6"/>
      <c r="E60" s="6">
        <v>0.32539499999999999</v>
      </c>
      <c r="F60" s="6"/>
      <c r="G60" s="6">
        <v>66.728431999999998</v>
      </c>
      <c r="H60" s="6"/>
      <c r="I60" s="6">
        <v>0.40674199999999999</v>
      </c>
      <c r="J60" s="6"/>
      <c r="K60" s="6"/>
      <c r="L60" s="6">
        <v>0.32539299999999999</v>
      </c>
      <c r="M60" s="6"/>
      <c r="N60" s="6"/>
      <c r="O60" s="6"/>
    </row>
    <row r="61" spans="1:15" x14ac:dyDescent="0.3">
      <c r="A61" t="s">
        <v>692</v>
      </c>
      <c r="B61" t="s">
        <v>693</v>
      </c>
      <c r="C61" s="6">
        <v>0.98643599999999998</v>
      </c>
      <c r="D61" s="6">
        <v>2.4469310000000002</v>
      </c>
      <c r="E61" s="6">
        <v>56.056311000000001</v>
      </c>
      <c r="F61" s="6">
        <v>17.398969000000001</v>
      </c>
      <c r="G61" s="6">
        <v>24.565269000000004</v>
      </c>
      <c r="H61" s="6">
        <v>16.024756</v>
      </c>
      <c r="I61" s="6">
        <v>36.583597000000005</v>
      </c>
      <c r="J61" s="6"/>
      <c r="K61" s="6">
        <v>30.064722</v>
      </c>
      <c r="L61" s="6"/>
      <c r="M61" s="6">
        <v>42.147168000000008</v>
      </c>
      <c r="N61" s="6"/>
      <c r="O61" s="6"/>
    </row>
    <row r="62" spans="1:15" x14ac:dyDescent="0.3">
      <c r="A62" t="s">
        <v>281</v>
      </c>
      <c r="B62" t="s">
        <v>608</v>
      </c>
      <c r="C62" s="6"/>
      <c r="D62" s="6">
        <v>3.3698079999999999</v>
      </c>
      <c r="E62" s="6">
        <v>30.982483000000002</v>
      </c>
      <c r="F62" s="6"/>
      <c r="G62" s="6"/>
      <c r="H62" s="6"/>
      <c r="I62" s="6">
        <v>3.3330000000000002</v>
      </c>
      <c r="J62" s="6"/>
      <c r="K62" s="6"/>
      <c r="L62" s="6"/>
      <c r="M62" s="6"/>
      <c r="N62" s="6"/>
      <c r="O62" s="6"/>
    </row>
    <row r="63" spans="1:15" x14ac:dyDescent="0.3">
      <c r="A63" t="s">
        <v>1471</v>
      </c>
      <c r="B63" t="s">
        <v>67</v>
      </c>
      <c r="C63" s="6"/>
      <c r="D63" s="6"/>
      <c r="E63" s="6">
        <v>85.81</v>
      </c>
      <c r="F63" s="6"/>
      <c r="G63" s="6">
        <v>158.4</v>
      </c>
      <c r="H63" s="6"/>
      <c r="I63" s="6"/>
      <c r="J63" s="6"/>
      <c r="K63" s="6">
        <v>211.2</v>
      </c>
      <c r="L63" s="6"/>
      <c r="M63" s="6"/>
      <c r="N63" s="6"/>
      <c r="O63" s="6">
        <v>198</v>
      </c>
    </row>
    <row r="64" spans="1:15" x14ac:dyDescent="0.3">
      <c r="A64" t="s">
        <v>1472</v>
      </c>
      <c r="B64" t="s">
        <v>69</v>
      </c>
      <c r="C64" s="6"/>
      <c r="D64" s="6">
        <v>120.02</v>
      </c>
      <c r="E64" s="6"/>
      <c r="F64" s="6"/>
      <c r="G64" s="6"/>
      <c r="H64" s="6"/>
      <c r="I64" s="6"/>
      <c r="J64" s="6">
        <v>85.01</v>
      </c>
      <c r="K64" s="6"/>
      <c r="L64" s="6"/>
      <c r="M64" s="6"/>
      <c r="N64" s="6">
        <v>80</v>
      </c>
      <c r="O64" s="6"/>
    </row>
    <row r="65" spans="1:15" x14ac:dyDescent="0.3">
      <c r="A65" t="s">
        <v>1470</v>
      </c>
      <c r="B65" t="s">
        <v>62</v>
      </c>
      <c r="C65" s="6"/>
      <c r="D65" s="6">
        <v>140.68</v>
      </c>
      <c r="E65" s="6"/>
      <c r="F65" s="6"/>
      <c r="G65" s="6"/>
      <c r="H65" s="6"/>
      <c r="I65" s="6"/>
      <c r="J65" s="6">
        <v>99.64</v>
      </c>
      <c r="K65" s="6"/>
      <c r="L65" s="6"/>
      <c r="M65" s="6"/>
      <c r="N65" s="6">
        <v>93.78</v>
      </c>
      <c r="O65" s="6"/>
    </row>
    <row r="66" spans="1:15" x14ac:dyDescent="0.3">
      <c r="A66" t="s">
        <v>1513</v>
      </c>
      <c r="B66" t="s">
        <v>83</v>
      </c>
      <c r="C66" s="6"/>
      <c r="D66" s="6"/>
      <c r="E66" s="6"/>
      <c r="F66" s="6">
        <v>171.07</v>
      </c>
      <c r="G66" s="6"/>
      <c r="H66" s="6"/>
      <c r="I66" s="6">
        <v>144.76</v>
      </c>
      <c r="J66" s="6"/>
      <c r="K66" s="6"/>
      <c r="L66" s="6"/>
      <c r="M66" s="6">
        <v>144.75</v>
      </c>
      <c r="N66" s="6"/>
      <c r="O66" s="6"/>
    </row>
    <row r="67" spans="1:15" x14ac:dyDescent="0.3">
      <c r="A67" t="s">
        <v>1514</v>
      </c>
      <c r="B67" t="s">
        <v>84</v>
      </c>
      <c r="C67" s="6"/>
      <c r="D67" s="6"/>
      <c r="E67" s="6"/>
      <c r="F67" s="6">
        <v>76.989999999999995</v>
      </c>
      <c r="G67" s="6"/>
      <c r="H67" s="6"/>
      <c r="I67" s="6">
        <v>76.98</v>
      </c>
      <c r="J67" s="6"/>
      <c r="K67" s="6"/>
      <c r="L67" s="6"/>
      <c r="M67" s="6">
        <v>76.98</v>
      </c>
      <c r="N67" s="6"/>
      <c r="O67" s="6"/>
    </row>
    <row r="68" spans="1:15" x14ac:dyDescent="0.3">
      <c r="A68" t="s">
        <v>185</v>
      </c>
      <c r="B68" t="s">
        <v>888</v>
      </c>
      <c r="C68" s="6"/>
      <c r="D68" s="6">
        <v>8.4311550000000004</v>
      </c>
      <c r="E68" s="6"/>
      <c r="F68" s="6">
        <v>3.7847580000000001</v>
      </c>
      <c r="G68" s="6"/>
      <c r="H68" s="6">
        <v>9.6930689999999995</v>
      </c>
      <c r="I68" s="6"/>
      <c r="J68" s="6"/>
      <c r="K68" s="6"/>
      <c r="L68" s="6"/>
      <c r="M68" s="6">
        <v>4.8466370000000003</v>
      </c>
      <c r="N68" s="6"/>
      <c r="O68" s="6"/>
    </row>
    <row r="69" spans="1:15" x14ac:dyDescent="0.3">
      <c r="A69" t="s">
        <v>1474</v>
      </c>
      <c r="B69" t="s">
        <v>171</v>
      </c>
      <c r="C69" s="6"/>
      <c r="D69" s="6">
        <v>401.97</v>
      </c>
      <c r="E69" s="6"/>
      <c r="F69" s="6">
        <v>153.96</v>
      </c>
      <c r="G69" s="6">
        <v>209.67</v>
      </c>
      <c r="H69" s="6"/>
      <c r="I69" s="6"/>
      <c r="J69" s="6"/>
      <c r="K69" s="6"/>
      <c r="L69" s="6"/>
      <c r="M69" s="6"/>
      <c r="N69" s="6">
        <v>359.47</v>
      </c>
      <c r="O69" s="6"/>
    </row>
    <row r="70" spans="1:15" x14ac:dyDescent="0.3">
      <c r="A70" t="s">
        <v>1499</v>
      </c>
      <c r="B70" t="s">
        <v>87</v>
      </c>
      <c r="C70" s="6"/>
      <c r="D70" s="6"/>
      <c r="E70" s="6">
        <v>66.19</v>
      </c>
      <c r="F70" s="6"/>
      <c r="G70" s="6"/>
      <c r="H70" s="6">
        <v>73.53</v>
      </c>
      <c r="I70" s="6"/>
      <c r="J70" s="6"/>
      <c r="K70" s="6"/>
      <c r="L70" s="6"/>
      <c r="M70" s="6">
        <v>73.540000000000006</v>
      </c>
      <c r="N70" s="6"/>
      <c r="O70" s="6"/>
    </row>
    <row r="71" spans="1:15" x14ac:dyDescent="0.3">
      <c r="A71" t="s">
        <v>1501</v>
      </c>
      <c r="B71" t="s">
        <v>40</v>
      </c>
      <c r="C71" s="6"/>
      <c r="D71" s="6"/>
      <c r="E71" s="6">
        <v>70.72</v>
      </c>
      <c r="F71" s="6"/>
      <c r="G71" s="6"/>
      <c r="H71" s="6"/>
      <c r="I71" s="6">
        <v>88.39</v>
      </c>
      <c r="J71" s="6"/>
      <c r="K71" s="6"/>
      <c r="L71" s="6">
        <v>70.709999999999994</v>
      </c>
      <c r="M71" s="6"/>
      <c r="N71" s="6"/>
      <c r="O71" s="6"/>
    </row>
    <row r="72" spans="1:15" x14ac:dyDescent="0.3">
      <c r="A72" t="s">
        <v>1504</v>
      </c>
      <c r="B72" t="s">
        <v>41</v>
      </c>
      <c r="C72" s="6"/>
      <c r="D72" s="6"/>
      <c r="E72" s="6">
        <v>61.41</v>
      </c>
      <c r="F72" s="6"/>
      <c r="G72" s="6">
        <v>69.09</v>
      </c>
      <c r="H72" s="6"/>
      <c r="I72" s="6">
        <v>76.760000000000005</v>
      </c>
      <c r="J72" s="6"/>
      <c r="K72" s="6"/>
      <c r="L72" s="6">
        <v>61.41</v>
      </c>
      <c r="M72" s="6"/>
      <c r="N72" s="6"/>
      <c r="O72" s="6"/>
    </row>
    <row r="73" spans="1:15" x14ac:dyDescent="0.3">
      <c r="A73" t="s">
        <v>595</v>
      </c>
      <c r="B73" t="s">
        <v>596</v>
      </c>
      <c r="C73" s="6"/>
      <c r="D73" s="6"/>
      <c r="E73" s="6">
        <v>4423.1900000000005</v>
      </c>
      <c r="F73" s="6"/>
      <c r="G73" s="6">
        <v>1578.95</v>
      </c>
      <c r="H73" s="6"/>
      <c r="I73" s="6">
        <v>5528.9800000000005</v>
      </c>
      <c r="J73" s="6"/>
      <c r="K73" s="6"/>
      <c r="L73" s="6">
        <v>4423.18</v>
      </c>
      <c r="M73" s="6"/>
      <c r="N73" s="6"/>
      <c r="O73" s="6"/>
    </row>
    <row r="74" spans="1:15" x14ac:dyDescent="0.3">
      <c r="A74" t="s">
        <v>599</v>
      </c>
      <c r="B74" t="s">
        <v>982</v>
      </c>
      <c r="C74" s="6">
        <v>4987.9896950000002</v>
      </c>
      <c r="D74" s="6">
        <v>666.509905</v>
      </c>
      <c r="E74" s="6">
        <v>7102.9555</v>
      </c>
      <c r="F74" s="6">
        <v>2595.93048</v>
      </c>
      <c r="G74" s="6">
        <v>3010.673886</v>
      </c>
      <c r="H74" s="6">
        <v>6674.1173209999997</v>
      </c>
      <c r="I74" s="6">
        <v>3358.7357259999999</v>
      </c>
      <c r="J74" s="6">
        <v>3047.1717269999999</v>
      </c>
      <c r="K74" s="6">
        <v>4834.9571859999996</v>
      </c>
      <c r="L74" s="6">
        <v>5278.6172959999994</v>
      </c>
      <c r="M74" s="6">
        <v>5752.9772999999996</v>
      </c>
      <c r="N74" s="6">
        <v>4634.0958740000005</v>
      </c>
      <c r="O74" s="6">
        <v>2028.2549320000001</v>
      </c>
    </row>
    <row r="75" spans="1:15" x14ac:dyDescent="0.3">
      <c r="A75" t="s">
        <v>1477</v>
      </c>
      <c r="B75" t="s">
        <v>597</v>
      </c>
      <c r="C75" s="6"/>
      <c r="D75" s="6"/>
      <c r="E75" s="6">
        <v>25.93</v>
      </c>
      <c r="F75" s="6"/>
      <c r="G75" s="6">
        <v>149.77000000000001</v>
      </c>
      <c r="H75" s="6"/>
      <c r="I75" s="6"/>
      <c r="J75" s="6"/>
      <c r="K75" s="6"/>
      <c r="L75" s="6"/>
      <c r="M75" s="6">
        <v>149.78</v>
      </c>
      <c r="N75" s="6"/>
      <c r="O75" s="6"/>
    </row>
    <row r="76" spans="1:15" x14ac:dyDescent="0.3">
      <c r="A76" t="s">
        <v>1466</v>
      </c>
      <c r="B76" t="s">
        <v>841</v>
      </c>
      <c r="C76" s="6">
        <v>448.55</v>
      </c>
      <c r="D76" s="6"/>
      <c r="E76" s="6">
        <v>576.4</v>
      </c>
      <c r="F76" s="6">
        <v>439.21</v>
      </c>
      <c r="G76" s="6">
        <v>233.33</v>
      </c>
      <c r="H76" s="6">
        <v>749.42</v>
      </c>
      <c r="I76" s="6"/>
      <c r="J76" s="6"/>
      <c r="K76" s="6">
        <v>356.86</v>
      </c>
      <c r="L76" s="6">
        <v>741.18</v>
      </c>
      <c r="M76" s="6">
        <v>367.84</v>
      </c>
      <c r="N76" s="6">
        <v>367.84</v>
      </c>
      <c r="O76" s="6"/>
    </row>
    <row r="77" spans="1:15" x14ac:dyDescent="0.3">
      <c r="A77" t="s">
        <v>602</v>
      </c>
      <c r="B77" t="s">
        <v>603</v>
      </c>
      <c r="C77" s="6">
        <v>1.2065079999999999</v>
      </c>
      <c r="D77" s="6"/>
      <c r="E77" s="6">
        <v>1.914487</v>
      </c>
      <c r="F77" s="6">
        <v>0.69103099999999995</v>
      </c>
      <c r="G77" s="6">
        <v>0.77802000000000004</v>
      </c>
      <c r="H77" s="6">
        <v>1.7926389999999999</v>
      </c>
      <c r="I77" s="6">
        <v>1.380131</v>
      </c>
      <c r="J77" s="6">
        <v>0.64778800000000003</v>
      </c>
      <c r="K77" s="6">
        <v>1.315315</v>
      </c>
      <c r="L77" s="6">
        <v>1.429602</v>
      </c>
      <c r="M77" s="6">
        <v>1.570039</v>
      </c>
      <c r="N77" s="6">
        <v>1.58877</v>
      </c>
      <c r="O77" s="6">
        <v>0.54812000000000005</v>
      </c>
    </row>
    <row r="78" spans="1:15" x14ac:dyDescent="0.3">
      <c r="A78" t="s">
        <v>635</v>
      </c>
      <c r="B78" t="s">
        <v>626</v>
      </c>
      <c r="C78" s="6">
        <v>73.952875000000006</v>
      </c>
      <c r="D78" s="6">
        <v>101.260271</v>
      </c>
      <c r="E78" s="6"/>
      <c r="F78" s="6"/>
      <c r="G78" s="6">
        <v>117.43519099999997</v>
      </c>
      <c r="H78" s="6">
        <v>76.058373000000003</v>
      </c>
      <c r="I78" s="6"/>
      <c r="J78" s="6"/>
      <c r="K78" s="6">
        <v>45.676335000000002</v>
      </c>
      <c r="L78" s="6"/>
      <c r="M78" s="6"/>
      <c r="N78" s="6"/>
      <c r="O78" s="6"/>
    </row>
    <row r="79" spans="1:15" x14ac:dyDescent="0.3">
      <c r="A79" t="s">
        <v>680</v>
      </c>
      <c r="B79" t="s">
        <v>678</v>
      </c>
      <c r="C79" s="6">
        <v>0.86178999999999994</v>
      </c>
      <c r="D79" s="6"/>
      <c r="E79" s="6">
        <v>1.3674919999999997</v>
      </c>
      <c r="F79" s="6">
        <v>0.49359399999999998</v>
      </c>
      <c r="G79" s="6">
        <v>0.55573000000000006</v>
      </c>
      <c r="H79" s="6">
        <v>1.280456</v>
      </c>
      <c r="I79" s="6">
        <v>1.117998</v>
      </c>
      <c r="J79" s="6">
        <v>0.46270600000000001</v>
      </c>
      <c r="K79" s="6">
        <v>0.93951099999999999</v>
      </c>
      <c r="L79" s="6">
        <v>1.0211440000000001</v>
      </c>
      <c r="M79" s="6">
        <v>1.121456</v>
      </c>
      <c r="N79" s="6">
        <v>1.26681</v>
      </c>
      <c r="O79" s="6">
        <v>0.39151399999999997</v>
      </c>
    </row>
    <row r="80" spans="1:15" x14ac:dyDescent="0.3">
      <c r="A80" t="s">
        <v>683</v>
      </c>
      <c r="B80" t="s">
        <v>688</v>
      </c>
      <c r="C80" s="6">
        <v>1753.5790200000001</v>
      </c>
      <c r="D80" s="6"/>
      <c r="E80" s="6">
        <v>135.43629999999999</v>
      </c>
      <c r="F80" s="6"/>
      <c r="G80" s="6">
        <v>1622.4785079999999</v>
      </c>
      <c r="H80" s="6"/>
      <c r="I80" s="6"/>
      <c r="J80" s="6">
        <v>1760.6557809999999</v>
      </c>
      <c r="K80" s="6"/>
      <c r="L80" s="6"/>
      <c r="M80" s="6"/>
      <c r="N80" s="6"/>
      <c r="O80" s="6"/>
    </row>
    <row r="81" spans="1:15" x14ac:dyDescent="0.3">
      <c r="A81" t="s">
        <v>1449</v>
      </c>
      <c r="B81" t="s">
        <v>689</v>
      </c>
      <c r="C81" s="6"/>
      <c r="D81" s="6"/>
      <c r="E81" s="6">
        <v>14.12</v>
      </c>
      <c r="F81" s="6"/>
      <c r="G81" s="6">
        <v>169.05</v>
      </c>
      <c r="H81" s="6"/>
      <c r="I81" s="6"/>
      <c r="J81" s="6">
        <v>183.46</v>
      </c>
      <c r="K81" s="6"/>
      <c r="L81" s="6"/>
      <c r="M81" s="6"/>
      <c r="N81" s="6"/>
      <c r="O81" s="6"/>
    </row>
    <row r="82" spans="1:15" x14ac:dyDescent="0.3">
      <c r="A82" t="s">
        <v>1296</v>
      </c>
      <c r="B82" t="s">
        <v>687</v>
      </c>
      <c r="C82" s="6">
        <v>4846.9399999999996</v>
      </c>
      <c r="D82" s="6"/>
      <c r="E82" s="6">
        <v>7642.55</v>
      </c>
      <c r="F82" s="6">
        <v>2667.71</v>
      </c>
      <c r="G82" s="6">
        <v>2443.6400000000003</v>
      </c>
      <c r="H82" s="6">
        <v>7152.6399999999994</v>
      </c>
      <c r="I82" s="6">
        <v>6116.46</v>
      </c>
      <c r="J82" s="6">
        <v>2587.64</v>
      </c>
      <c r="K82" s="6">
        <v>5362.74</v>
      </c>
      <c r="L82" s="6">
        <v>5618.37</v>
      </c>
      <c r="M82" s="6">
        <v>5656.8899999999994</v>
      </c>
      <c r="N82" s="6">
        <v>6781.7000000000007</v>
      </c>
      <c r="O82" s="6">
        <v>2323.4299999999998</v>
      </c>
    </row>
    <row r="83" spans="1:15" x14ac:dyDescent="0.3">
      <c r="A83" t="s">
        <v>716</v>
      </c>
      <c r="B83" t="s">
        <v>732</v>
      </c>
      <c r="C83" s="6"/>
      <c r="D83" s="6">
        <v>1056.3274540000002</v>
      </c>
      <c r="E83" s="6"/>
      <c r="F83" s="6">
        <v>559.58595300000002</v>
      </c>
      <c r="G83" s="6"/>
      <c r="H83" s="6">
        <v>315.25456399999996</v>
      </c>
      <c r="I83" s="6">
        <v>735.09450199999992</v>
      </c>
      <c r="J83" s="6"/>
      <c r="K83" s="6">
        <v>1061.3453300000001</v>
      </c>
      <c r="L83" s="6"/>
      <c r="M83" s="6"/>
      <c r="N83" s="6"/>
      <c r="O83" s="6"/>
    </row>
    <row r="84" spans="1:15" x14ac:dyDescent="0.3">
      <c r="A84" t="s">
        <v>747</v>
      </c>
      <c r="B84" t="s">
        <v>736</v>
      </c>
      <c r="C84" s="6">
        <v>0.41135900000000003</v>
      </c>
      <c r="D84" s="6">
        <v>44.166249000000001</v>
      </c>
      <c r="E84" s="6">
        <v>2.810165</v>
      </c>
      <c r="F84" s="6">
        <v>13.657440999999999</v>
      </c>
      <c r="G84" s="6">
        <v>21.675196</v>
      </c>
      <c r="H84" s="6">
        <v>6.0886040000000001</v>
      </c>
      <c r="I84" s="6">
        <v>4.769838</v>
      </c>
      <c r="J84" s="6">
        <v>3.324173</v>
      </c>
      <c r="K84" s="6">
        <v>5.2669680000000003</v>
      </c>
      <c r="L84" s="6"/>
      <c r="M84" s="6"/>
      <c r="N84" s="6">
        <v>31.049941</v>
      </c>
      <c r="O84" s="6"/>
    </row>
    <row r="85" spans="1:15" x14ac:dyDescent="0.3">
      <c r="A85" t="s">
        <v>735</v>
      </c>
      <c r="B85" t="s">
        <v>754</v>
      </c>
      <c r="C85" s="6"/>
      <c r="D85" s="6">
        <v>703.93334900000002</v>
      </c>
      <c r="E85" s="6">
        <v>83.991531000000009</v>
      </c>
      <c r="F85" s="6">
        <v>293.77622700000001</v>
      </c>
      <c r="G85" s="6">
        <v>26.104544000000001</v>
      </c>
      <c r="H85" s="6">
        <v>600.38567699999999</v>
      </c>
      <c r="I85" s="6">
        <v>208.328632</v>
      </c>
      <c r="J85" s="6">
        <v>95.881990000000002</v>
      </c>
      <c r="K85" s="6">
        <v>70.486028000000005</v>
      </c>
      <c r="L85" s="6">
        <v>83.991154999999992</v>
      </c>
      <c r="M85" s="6">
        <v>300.19917299999997</v>
      </c>
      <c r="N85" s="6"/>
      <c r="O85" s="6"/>
    </row>
    <row r="86" spans="1:15" x14ac:dyDescent="0.3">
      <c r="A86" t="s">
        <v>752</v>
      </c>
      <c r="B86" t="s">
        <v>755</v>
      </c>
      <c r="C86" s="6"/>
      <c r="D86" s="6">
        <v>6.6502760000000007</v>
      </c>
      <c r="E86" s="6"/>
      <c r="F86" s="6"/>
      <c r="G86" s="6"/>
      <c r="H86" s="6">
        <v>3.5881050000000001</v>
      </c>
      <c r="I86" s="6"/>
      <c r="J86" s="6">
        <v>4.5529410000000006</v>
      </c>
      <c r="K86" s="6">
        <v>0.63946899999999995</v>
      </c>
      <c r="L86" s="6"/>
      <c r="M86" s="6"/>
      <c r="N86" s="6"/>
      <c r="O86" s="6"/>
    </row>
    <row r="87" spans="1:15" x14ac:dyDescent="0.3">
      <c r="A87" t="s">
        <v>1448</v>
      </c>
      <c r="B87" t="s">
        <v>758</v>
      </c>
      <c r="C87" s="6">
        <v>157.94999999999999</v>
      </c>
      <c r="D87" s="6"/>
      <c r="E87" s="6">
        <v>55.05</v>
      </c>
      <c r="F87" s="6"/>
      <c r="G87" s="6"/>
      <c r="H87" s="6"/>
      <c r="I87" s="6">
        <v>167.44</v>
      </c>
      <c r="J87" s="6"/>
      <c r="K87" s="6">
        <v>167.44</v>
      </c>
      <c r="L87" s="6">
        <v>167.76</v>
      </c>
      <c r="M87" s="6">
        <v>167.75</v>
      </c>
      <c r="N87" s="6"/>
      <c r="O87" s="6"/>
    </row>
    <row r="88" spans="1:15" x14ac:dyDescent="0.3">
      <c r="A88" t="s">
        <v>1467</v>
      </c>
      <c r="B88" t="s">
        <v>759</v>
      </c>
      <c r="C88" s="6">
        <v>160.94</v>
      </c>
      <c r="D88" s="6"/>
      <c r="E88" s="6">
        <v>575.29</v>
      </c>
      <c r="F88" s="6"/>
      <c r="G88" s="6"/>
      <c r="H88" s="6">
        <v>390.74</v>
      </c>
      <c r="I88" s="6">
        <v>416.79</v>
      </c>
      <c r="J88" s="6">
        <v>221.42</v>
      </c>
      <c r="K88" s="6">
        <v>312.58999999999997</v>
      </c>
      <c r="L88" s="6"/>
      <c r="M88" s="6">
        <v>346.45</v>
      </c>
      <c r="N88" s="6">
        <v>349.06</v>
      </c>
      <c r="O88" s="6">
        <v>349.06</v>
      </c>
    </row>
    <row r="89" spans="1:15" x14ac:dyDescent="0.3">
      <c r="A89" t="s">
        <v>1473</v>
      </c>
      <c r="B89" t="s">
        <v>769</v>
      </c>
      <c r="C89" s="6"/>
      <c r="D89" s="6">
        <v>140.68</v>
      </c>
      <c r="E89" s="6"/>
      <c r="F89" s="6"/>
      <c r="G89" s="6"/>
      <c r="H89" s="6"/>
      <c r="I89" s="6"/>
      <c r="J89" s="6">
        <v>99.64</v>
      </c>
      <c r="K89" s="6"/>
      <c r="L89" s="6"/>
      <c r="M89" s="6"/>
      <c r="N89" s="6">
        <v>93.78</v>
      </c>
      <c r="O89" s="6"/>
    </row>
    <row r="90" spans="1:15" x14ac:dyDescent="0.3">
      <c r="A90" t="s">
        <v>765</v>
      </c>
      <c r="B90" t="s">
        <v>760</v>
      </c>
      <c r="C90" s="6">
        <v>1081.128183</v>
      </c>
      <c r="D90" s="6"/>
      <c r="E90" s="6">
        <v>2810.034353</v>
      </c>
      <c r="F90" s="6">
        <v>176.92305500000001</v>
      </c>
      <c r="G90" s="6">
        <v>265.38245999999998</v>
      </c>
      <c r="H90" s="6">
        <v>1967.7203919999999</v>
      </c>
      <c r="I90" s="6">
        <v>2098.8909429999999</v>
      </c>
      <c r="J90" s="6">
        <v>1115.038468</v>
      </c>
      <c r="K90" s="6">
        <v>1737.639991</v>
      </c>
      <c r="L90" s="6"/>
      <c r="M90" s="6">
        <v>1744.704978</v>
      </c>
      <c r="N90" s="6">
        <v>1757.821261</v>
      </c>
      <c r="O90" s="6">
        <v>1757.8289810000001</v>
      </c>
    </row>
    <row r="91" spans="1:15" x14ac:dyDescent="0.3">
      <c r="A91" t="s">
        <v>766</v>
      </c>
      <c r="B91" t="s">
        <v>761</v>
      </c>
      <c r="C91" s="6">
        <v>1070.7858000000001</v>
      </c>
      <c r="D91" s="6">
        <v>2846.947768</v>
      </c>
      <c r="E91" s="6">
        <v>3712.7388000000001</v>
      </c>
      <c r="F91" s="6">
        <v>1090.4605260000001</v>
      </c>
      <c r="G91" s="6">
        <v>1485.0394739999999</v>
      </c>
      <c r="H91" s="6">
        <v>2599.8371999999999</v>
      </c>
      <c r="I91" s="6">
        <v>2773.1453999999999</v>
      </c>
      <c r="J91" s="6">
        <v>1473.2370000000001</v>
      </c>
      <c r="K91" s="6">
        <v>2079.8717999999999</v>
      </c>
      <c r="L91" s="6"/>
      <c r="M91" s="6">
        <v>2305.1795999999999</v>
      </c>
      <c r="N91" s="6">
        <v>4868.4830849999998</v>
      </c>
      <c r="O91" s="6">
        <v>2322.5196000000001</v>
      </c>
    </row>
    <row r="92" spans="1:15" x14ac:dyDescent="0.3">
      <c r="A92" t="s">
        <v>780</v>
      </c>
      <c r="B92" t="s">
        <v>792</v>
      </c>
      <c r="C92" s="6">
        <v>2723.34</v>
      </c>
      <c r="D92" s="6"/>
      <c r="E92" s="6">
        <v>3719.84</v>
      </c>
      <c r="F92" s="6">
        <v>2666.67</v>
      </c>
      <c r="G92" s="6">
        <v>2689.62</v>
      </c>
      <c r="H92" s="6">
        <v>4550</v>
      </c>
      <c r="I92" s="6"/>
      <c r="J92" s="6"/>
      <c r="K92" s="6">
        <v>2166.67</v>
      </c>
      <c r="L92" s="6">
        <v>4500</v>
      </c>
      <c r="M92" s="6">
        <v>3506.29</v>
      </c>
      <c r="N92" s="6">
        <v>2233.34</v>
      </c>
      <c r="O92" s="6"/>
    </row>
    <row r="93" spans="1:15" x14ac:dyDescent="0.3">
      <c r="A93" t="s">
        <v>767</v>
      </c>
      <c r="B93" t="s">
        <v>762</v>
      </c>
      <c r="C93" s="6">
        <v>1050.9161999999999</v>
      </c>
      <c r="D93" s="6">
        <v>4428.9473680000001</v>
      </c>
      <c r="E93" s="6">
        <v>341.649</v>
      </c>
      <c r="F93" s="6">
        <v>1988.1611849999999</v>
      </c>
      <c r="G93" s="6"/>
      <c r="H93" s="6">
        <v>5091.84</v>
      </c>
      <c r="I93" s="6">
        <v>1114.1052</v>
      </c>
      <c r="J93" s="6"/>
      <c r="K93" s="6">
        <v>1114.095</v>
      </c>
      <c r="L93" s="6">
        <v>1116.1656</v>
      </c>
      <c r="M93" s="6">
        <v>3662.1392850000002</v>
      </c>
      <c r="N93" s="6"/>
      <c r="O93" s="6"/>
    </row>
    <row r="94" spans="1:15" x14ac:dyDescent="0.3">
      <c r="A94" t="s">
        <v>782</v>
      </c>
      <c r="B94" t="s">
        <v>793</v>
      </c>
      <c r="C94" s="6"/>
      <c r="D94" s="6"/>
      <c r="E94" s="6">
        <v>85.68</v>
      </c>
      <c r="F94" s="6"/>
      <c r="G94" s="6">
        <v>1026.42</v>
      </c>
      <c r="H94" s="6"/>
      <c r="I94" s="6"/>
      <c r="J94" s="6">
        <v>1113.83</v>
      </c>
      <c r="K94" s="6"/>
      <c r="L94" s="6"/>
      <c r="M94" s="6"/>
      <c r="N94" s="6"/>
      <c r="O94" s="6"/>
    </row>
    <row r="95" spans="1:15" x14ac:dyDescent="0.3">
      <c r="A95" t="s">
        <v>771</v>
      </c>
      <c r="B95" t="s">
        <v>768</v>
      </c>
      <c r="C95" s="6"/>
      <c r="D95" s="6">
        <v>7509.4914810000009</v>
      </c>
      <c r="E95" s="6">
        <v>3070.6182550000003</v>
      </c>
      <c r="F95" s="6"/>
      <c r="G95" s="6">
        <v>3333.632396</v>
      </c>
      <c r="H95" s="6"/>
      <c r="I95" s="6">
        <v>1954.0474929999998</v>
      </c>
      <c r="J95" s="6">
        <v>5328.5914979999998</v>
      </c>
      <c r="K95" s="6">
        <v>3710.45334</v>
      </c>
      <c r="L95" s="6">
        <v>1563.2366030000001</v>
      </c>
      <c r="M95" s="6"/>
      <c r="N95" s="6">
        <v>4574.3324000000002</v>
      </c>
      <c r="O95" s="6">
        <v>3478.540696</v>
      </c>
    </row>
    <row r="96" spans="1:15" x14ac:dyDescent="0.3">
      <c r="A96" t="s">
        <v>1018</v>
      </c>
      <c r="B96" t="s">
        <v>1019</v>
      </c>
      <c r="C96" s="6"/>
      <c r="D96" s="6">
        <v>3331.68</v>
      </c>
      <c r="E96" s="6">
        <v>3468.75</v>
      </c>
      <c r="F96" s="6">
        <v>3153.5199999999995</v>
      </c>
      <c r="G96" s="6">
        <v>1580.73</v>
      </c>
      <c r="H96" s="6">
        <v>3780.92</v>
      </c>
      <c r="I96" s="6">
        <v>3497.11</v>
      </c>
      <c r="J96" s="6">
        <v>375.73</v>
      </c>
      <c r="K96" s="6">
        <v>1570.22</v>
      </c>
      <c r="L96" s="6"/>
      <c r="M96" s="6">
        <v>5287.59</v>
      </c>
      <c r="N96" s="6"/>
      <c r="O96" s="6"/>
    </row>
    <row r="97" spans="1:15" x14ac:dyDescent="0.3">
      <c r="A97" t="s">
        <v>1191</v>
      </c>
      <c r="B97" t="s">
        <v>1192</v>
      </c>
      <c r="C97" s="6"/>
      <c r="D97" s="6">
        <v>395.74</v>
      </c>
      <c r="E97" s="6"/>
      <c r="F97" s="6"/>
      <c r="G97" s="6"/>
      <c r="H97" s="6">
        <v>301.83</v>
      </c>
      <c r="I97" s="6"/>
      <c r="J97" s="6"/>
      <c r="K97" s="6"/>
      <c r="L97" s="6"/>
      <c r="M97" s="6"/>
      <c r="N97" s="6"/>
      <c r="O97" s="6"/>
    </row>
    <row r="98" spans="1:15" x14ac:dyDescent="0.3">
      <c r="A98" t="s">
        <v>815</v>
      </c>
      <c r="B98" t="s">
        <v>800</v>
      </c>
      <c r="C98" s="6"/>
      <c r="D98" s="6">
        <v>31.06</v>
      </c>
      <c r="E98" s="6">
        <v>53.36</v>
      </c>
      <c r="F98" s="6"/>
      <c r="G98" s="6">
        <v>71.459999999999994</v>
      </c>
      <c r="H98" s="6">
        <v>40.599999999999994</v>
      </c>
      <c r="I98" s="6">
        <v>51.179999999999993</v>
      </c>
      <c r="J98" s="6">
        <v>2.19</v>
      </c>
      <c r="K98" s="6">
        <v>63.78</v>
      </c>
      <c r="L98" s="6"/>
      <c r="M98" s="6"/>
      <c r="N98" s="6"/>
      <c r="O98" s="6"/>
    </row>
    <row r="99" spans="1:15" x14ac:dyDescent="0.3">
      <c r="A99" t="s">
        <v>1253</v>
      </c>
      <c r="B99" t="s">
        <v>990</v>
      </c>
      <c r="C99" s="6">
        <v>51.24</v>
      </c>
      <c r="D99" s="6">
        <v>82.67</v>
      </c>
      <c r="E99" s="6">
        <v>21.35</v>
      </c>
      <c r="F99" s="6"/>
      <c r="G99" s="6">
        <v>71.099999999999994</v>
      </c>
      <c r="H99" s="6">
        <v>56.660000000000004</v>
      </c>
      <c r="I99" s="6">
        <v>97.7</v>
      </c>
      <c r="J99" s="6">
        <v>70.64</v>
      </c>
      <c r="K99" s="6">
        <v>84.86999999999999</v>
      </c>
      <c r="L99" s="6"/>
      <c r="M99" s="6"/>
      <c r="N99" s="6"/>
      <c r="O99" s="6"/>
    </row>
    <row r="100" spans="1:15" x14ac:dyDescent="0.3">
      <c r="A100" t="s">
        <v>1315</v>
      </c>
      <c r="B100" t="s">
        <v>1396</v>
      </c>
      <c r="C100" s="6">
        <v>11.96</v>
      </c>
      <c r="D100" s="6">
        <v>7.67</v>
      </c>
      <c r="E100" s="6">
        <v>11.96</v>
      </c>
      <c r="F100" s="6"/>
      <c r="G100" s="6">
        <v>11.96</v>
      </c>
      <c r="H100" s="6"/>
      <c r="I100" s="6">
        <v>34.370000000000005</v>
      </c>
      <c r="J100" s="6"/>
      <c r="K100" s="6">
        <v>11.96</v>
      </c>
      <c r="L100" s="6"/>
      <c r="M100" s="6"/>
      <c r="N100" s="6"/>
      <c r="O100" s="6"/>
    </row>
    <row r="101" spans="1:15" x14ac:dyDescent="0.3">
      <c r="A101" t="s">
        <v>825</v>
      </c>
      <c r="B101" t="s">
        <v>808</v>
      </c>
      <c r="C101" s="6">
        <v>44.38</v>
      </c>
      <c r="D101" s="6">
        <v>45.989999999999995</v>
      </c>
      <c r="E101" s="6"/>
      <c r="F101" s="6"/>
      <c r="G101" s="6"/>
      <c r="H101" s="6"/>
      <c r="I101" s="6"/>
      <c r="J101" s="6">
        <v>31.5</v>
      </c>
      <c r="K101" s="6"/>
      <c r="L101" s="6"/>
      <c r="M101" s="6"/>
      <c r="N101" s="6"/>
      <c r="O101" s="6"/>
    </row>
    <row r="102" spans="1:15" x14ac:dyDescent="0.3">
      <c r="A102" t="s">
        <v>826</v>
      </c>
      <c r="B102" t="s">
        <v>809</v>
      </c>
      <c r="C102" s="6">
        <v>44.38</v>
      </c>
      <c r="D102" s="6">
        <v>24.939999999999998</v>
      </c>
      <c r="E102" s="6"/>
      <c r="F102" s="6"/>
      <c r="G102" s="6"/>
      <c r="H102" s="6"/>
      <c r="I102" s="6"/>
      <c r="J102" s="6">
        <v>17.07</v>
      </c>
      <c r="K102" s="6"/>
      <c r="L102" s="6"/>
      <c r="M102" s="6"/>
      <c r="N102" s="6"/>
      <c r="O102" s="6"/>
    </row>
    <row r="103" spans="1:15" x14ac:dyDescent="0.3">
      <c r="A103" t="s">
        <v>856</v>
      </c>
      <c r="B103" t="s">
        <v>842</v>
      </c>
      <c r="C103" s="6">
        <v>8302.14</v>
      </c>
      <c r="D103" s="6">
        <v>10350.68</v>
      </c>
      <c r="E103" s="6">
        <v>13228.779999999999</v>
      </c>
      <c r="F103" s="6">
        <v>7364.1299999999992</v>
      </c>
      <c r="G103" s="6">
        <v>11049.67</v>
      </c>
      <c r="H103" s="6">
        <v>11694.07</v>
      </c>
      <c r="I103" s="6">
        <v>8517.93</v>
      </c>
      <c r="J103" s="6">
        <v>6235.92</v>
      </c>
      <c r="K103" s="6">
        <v>9032.7900000000009</v>
      </c>
      <c r="L103" s="6">
        <v>9231.25</v>
      </c>
      <c r="M103" s="6">
        <v>9114.7400000000016</v>
      </c>
      <c r="N103" s="6">
        <v>17049.38</v>
      </c>
      <c r="O103" s="6">
        <v>2581.67</v>
      </c>
    </row>
    <row r="104" spans="1:15" x14ac:dyDescent="0.3">
      <c r="A104" t="s">
        <v>994</v>
      </c>
      <c r="B104" t="s">
        <v>995</v>
      </c>
      <c r="C104" s="6">
        <v>3107.3</v>
      </c>
      <c r="D104" s="6"/>
      <c r="E104" s="6"/>
      <c r="F104" s="6"/>
      <c r="G104" s="6"/>
      <c r="H104" s="6"/>
      <c r="I104" s="6"/>
      <c r="J104" s="6">
        <v>1500.15</v>
      </c>
      <c r="K104" s="6"/>
      <c r="L104" s="6"/>
      <c r="M104" s="6"/>
      <c r="N104" s="6"/>
      <c r="O104" s="6"/>
    </row>
    <row r="105" spans="1:15" x14ac:dyDescent="0.3">
      <c r="A105" t="s">
        <v>870</v>
      </c>
      <c r="B105" t="s">
        <v>849</v>
      </c>
      <c r="C105" s="6">
        <v>112.86</v>
      </c>
      <c r="D105" s="6"/>
      <c r="E105" s="6"/>
      <c r="F105" s="6"/>
      <c r="G105" s="6">
        <v>7.22</v>
      </c>
      <c r="H105" s="6"/>
      <c r="I105" s="6"/>
      <c r="J105" s="6"/>
      <c r="K105" s="6"/>
      <c r="L105" s="6"/>
      <c r="M105" s="6"/>
      <c r="N105" s="6"/>
      <c r="O105" s="6"/>
    </row>
    <row r="106" spans="1:15" x14ac:dyDescent="0.3">
      <c r="A106" t="s">
        <v>1210</v>
      </c>
      <c r="B106" t="s">
        <v>1194</v>
      </c>
      <c r="C106" s="6">
        <v>9856.2800000000007</v>
      </c>
      <c r="D106" s="6">
        <v>15435.750000000002</v>
      </c>
      <c r="E106" s="6">
        <v>5466.67</v>
      </c>
      <c r="F106" s="6">
        <v>8783.36</v>
      </c>
      <c r="G106" s="6">
        <v>12247.880000000001</v>
      </c>
      <c r="H106" s="6">
        <v>9000</v>
      </c>
      <c r="I106" s="6">
        <v>14630.96</v>
      </c>
      <c r="J106" s="6">
        <v>4844.7800000000007</v>
      </c>
      <c r="K106" s="6">
        <v>12108.64</v>
      </c>
      <c r="L106" s="6"/>
      <c r="M106" s="6"/>
      <c r="N106" s="6"/>
      <c r="O106" s="6"/>
    </row>
    <row r="107" spans="1:15" x14ac:dyDescent="0.3">
      <c r="A107" t="s">
        <v>864</v>
      </c>
      <c r="B107" t="s">
        <v>850</v>
      </c>
      <c r="C107" s="6">
        <v>2.13</v>
      </c>
      <c r="D107" s="6"/>
      <c r="E107" s="6"/>
      <c r="F107" s="6"/>
      <c r="G107" s="6"/>
      <c r="H107" s="6"/>
      <c r="I107" s="6">
        <v>4.63</v>
      </c>
      <c r="J107" s="6"/>
      <c r="K107" s="6"/>
      <c r="L107" s="6"/>
      <c r="M107" s="6"/>
      <c r="N107" s="6">
        <v>4.62</v>
      </c>
      <c r="O107" s="6"/>
    </row>
    <row r="108" spans="1:15" x14ac:dyDescent="0.3">
      <c r="A108" t="s">
        <v>865</v>
      </c>
      <c r="B108" t="s">
        <v>851</v>
      </c>
      <c r="C108" s="6">
        <v>2.62</v>
      </c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</row>
    <row r="109" spans="1:15" x14ac:dyDescent="0.3">
      <c r="A109" t="s">
        <v>1242</v>
      </c>
      <c r="B109" t="s">
        <v>1243</v>
      </c>
      <c r="C109" s="6">
        <v>1600.0100000000002</v>
      </c>
      <c r="D109" s="6"/>
      <c r="E109" s="6">
        <v>1600</v>
      </c>
      <c r="F109" s="6">
        <v>533.34</v>
      </c>
      <c r="G109" s="6"/>
      <c r="H109" s="6">
        <v>1066.67</v>
      </c>
      <c r="I109" s="6">
        <v>1066.67</v>
      </c>
      <c r="J109" s="6">
        <v>1066.6600000000001</v>
      </c>
      <c r="K109" s="6">
        <v>1599.9900000000002</v>
      </c>
      <c r="L109" s="6"/>
      <c r="M109" s="6"/>
      <c r="N109" s="6"/>
      <c r="O109" s="6"/>
    </row>
    <row r="110" spans="1:15" x14ac:dyDescent="0.3">
      <c r="A110" t="s">
        <v>1265</v>
      </c>
      <c r="B110" t="s">
        <v>1243</v>
      </c>
      <c r="C110" s="6"/>
      <c r="D110" s="6">
        <v>5666.67</v>
      </c>
      <c r="E110" s="6"/>
      <c r="F110" s="6"/>
      <c r="G110" s="6"/>
      <c r="H110" s="6">
        <v>2666.68</v>
      </c>
      <c r="I110" s="6"/>
      <c r="J110" s="6"/>
      <c r="K110" s="6">
        <v>1904.78</v>
      </c>
      <c r="L110" s="6"/>
      <c r="M110" s="6"/>
      <c r="N110" s="6"/>
      <c r="O110" s="6"/>
    </row>
    <row r="111" spans="1:15" x14ac:dyDescent="0.3">
      <c r="A111" t="s">
        <v>1251</v>
      </c>
      <c r="B111" t="s">
        <v>1252</v>
      </c>
      <c r="C111" s="6">
        <v>533.34</v>
      </c>
      <c r="D111" s="6">
        <v>342</v>
      </c>
      <c r="E111" s="6">
        <v>533.34</v>
      </c>
      <c r="F111" s="6"/>
      <c r="G111" s="6">
        <v>533.34</v>
      </c>
      <c r="H111" s="6"/>
      <c r="I111" s="6">
        <v>1533.3200000000002</v>
      </c>
      <c r="J111" s="6"/>
      <c r="K111" s="6">
        <v>533.34</v>
      </c>
      <c r="L111" s="6"/>
      <c r="M111" s="6"/>
      <c r="N111" s="6"/>
      <c r="O111" s="6"/>
    </row>
    <row r="112" spans="1:15" x14ac:dyDescent="0.3">
      <c r="A112" t="s">
        <v>1401</v>
      </c>
      <c r="B112" t="s">
        <v>1264</v>
      </c>
      <c r="C112" s="6">
        <v>840.02</v>
      </c>
      <c r="D112" s="6">
        <v>560</v>
      </c>
      <c r="E112" s="6">
        <v>560.01</v>
      </c>
      <c r="F112" s="6">
        <v>279.99</v>
      </c>
      <c r="G112" s="6">
        <v>840.01</v>
      </c>
      <c r="H112" s="6">
        <v>280</v>
      </c>
      <c r="I112" s="6">
        <v>840</v>
      </c>
      <c r="J112" s="6">
        <v>280</v>
      </c>
      <c r="K112" s="6">
        <v>559.99</v>
      </c>
      <c r="L112" s="6"/>
      <c r="M112" s="6"/>
      <c r="N112" s="6"/>
      <c r="O112" s="6"/>
    </row>
    <row r="113" spans="1:15" x14ac:dyDescent="0.3">
      <c r="A113" t="s">
        <v>1782</v>
      </c>
      <c r="B113" t="s">
        <v>878</v>
      </c>
      <c r="C113" s="6">
        <v>3.36</v>
      </c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</row>
    <row r="114" spans="1:15" x14ac:dyDescent="0.3">
      <c r="A114" t="s">
        <v>1288</v>
      </c>
      <c r="B114" t="s">
        <v>878</v>
      </c>
      <c r="C114" s="6">
        <v>28.44</v>
      </c>
      <c r="D114" s="6">
        <v>47.050000000000004</v>
      </c>
      <c r="E114" s="6">
        <v>214.8</v>
      </c>
      <c r="F114" s="6">
        <v>19.169999999999998</v>
      </c>
      <c r="G114" s="6">
        <v>225.69</v>
      </c>
      <c r="H114" s="6">
        <v>25.999999999999996</v>
      </c>
      <c r="I114" s="6">
        <v>36.06</v>
      </c>
      <c r="J114" s="6">
        <v>17.420000000000002</v>
      </c>
      <c r="K114" s="6">
        <v>231.96</v>
      </c>
      <c r="L114" s="6"/>
      <c r="M114" s="6"/>
      <c r="N114" s="6"/>
      <c r="O114" s="6"/>
    </row>
    <row r="115" spans="1:15" x14ac:dyDescent="0.3">
      <c r="A115" t="s">
        <v>898</v>
      </c>
      <c r="B115" t="s">
        <v>919</v>
      </c>
      <c r="C115" s="6">
        <v>22.74</v>
      </c>
      <c r="D115" s="6"/>
      <c r="E115" s="6"/>
      <c r="F115" s="6">
        <v>8.92</v>
      </c>
      <c r="G115" s="6">
        <v>8.91</v>
      </c>
      <c r="H115" s="6"/>
      <c r="I115" s="6">
        <v>9.1</v>
      </c>
      <c r="J115" s="6">
        <v>8.92</v>
      </c>
      <c r="K115" s="6"/>
      <c r="L115" s="6"/>
      <c r="M115" s="6"/>
      <c r="N115" s="6"/>
      <c r="O115" s="6"/>
    </row>
    <row r="116" spans="1:15" x14ac:dyDescent="0.3">
      <c r="A116" t="s">
        <v>971</v>
      </c>
      <c r="B116" t="s">
        <v>969</v>
      </c>
      <c r="C116" s="6">
        <v>3.7399999999999998</v>
      </c>
      <c r="D116" s="6"/>
      <c r="E116" s="6"/>
      <c r="F116" s="6">
        <v>0.99</v>
      </c>
      <c r="G116" s="6">
        <v>1.72</v>
      </c>
      <c r="H116" s="6"/>
      <c r="I116" s="6">
        <v>1.02</v>
      </c>
      <c r="J116" s="6">
        <v>1.72</v>
      </c>
      <c r="K116" s="6">
        <v>2.11</v>
      </c>
      <c r="L116" s="6"/>
      <c r="M116" s="6"/>
      <c r="N116" s="6"/>
      <c r="O116" s="6"/>
    </row>
    <row r="117" spans="1:15" x14ac:dyDescent="0.3">
      <c r="A117" t="s">
        <v>975</v>
      </c>
      <c r="B117" t="s">
        <v>1413</v>
      </c>
      <c r="C117" s="6">
        <v>83.37</v>
      </c>
      <c r="D117" s="6">
        <v>23.32</v>
      </c>
      <c r="E117" s="6"/>
      <c r="F117" s="6"/>
      <c r="G117" s="6">
        <v>14.44</v>
      </c>
      <c r="H117" s="6"/>
      <c r="I117" s="6"/>
      <c r="J117" s="6">
        <v>16.649999999999999</v>
      </c>
      <c r="K117" s="6"/>
      <c r="L117" s="6"/>
      <c r="M117" s="6"/>
      <c r="N117" s="6"/>
      <c r="O117" s="6"/>
    </row>
    <row r="118" spans="1:15" x14ac:dyDescent="0.3">
      <c r="A118" t="s">
        <v>980</v>
      </c>
      <c r="B118" t="s">
        <v>981</v>
      </c>
      <c r="C118" s="6">
        <v>93.69</v>
      </c>
      <c r="D118" s="6">
        <v>23.34</v>
      </c>
      <c r="E118" s="6"/>
      <c r="F118" s="6"/>
      <c r="G118" s="6">
        <v>82.85</v>
      </c>
      <c r="H118" s="6"/>
      <c r="I118" s="6"/>
      <c r="J118" s="6">
        <v>16.670000000000002</v>
      </c>
      <c r="K118" s="6"/>
      <c r="L118" s="6"/>
      <c r="M118" s="6"/>
      <c r="N118" s="6"/>
      <c r="O118" s="6"/>
    </row>
    <row r="119" spans="1:15" x14ac:dyDescent="0.3">
      <c r="A119" t="s">
        <v>977</v>
      </c>
      <c r="B119" t="s">
        <v>976</v>
      </c>
      <c r="C119" s="6">
        <v>77356.62999999999</v>
      </c>
      <c r="D119" s="6"/>
      <c r="E119" s="6"/>
      <c r="F119" s="6">
        <v>40044.33</v>
      </c>
      <c r="G119" s="6">
        <v>45046.879999999997</v>
      </c>
      <c r="H119" s="6"/>
      <c r="I119" s="6"/>
      <c r="J119" s="6">
        <v>20019.919999999998</v>
      </c>
      <c r="K119" s="6"/>
      <c r="L119" s="6"/>
      <c r="M119" s="6"/>
      <c r="N119" s="6"/>
      <c r="O119" s="6"/>
    </row>
    <row r="120" spans="1:15" x14ac:dyDescent="0.3">
      <c r="A120" t="s">
        <v>1240</v>
      </c>
      <c r="B120" t="s">
        <v>1195</v>
      </c>
      <c r="C120" s="6">
        <v>96.63</v>
      </c>
      <c r="D120" s="6"/>
      <c r="E120" s="6"/>
      <c r="F120" s="6"/>
      <c r="G120" s="6"/>
      <c r="H120" s="6"/>
      <c r="I120" s="6"/>
      <c r="J120" s="6">
        <v>70.97</v>
      </c>
      <c r="K120" s="6"/>
      <c r="L120" s="6"/>
      <c r="M120" s="6"/>
      <c r="N120" s="6"/>
      <c r="O120" s="6"/>
    </row>
    <row r="121" spans="1:15" x14ac:dyDescent="0.3">
      <c r="A121" t="s">
        <v>1196</v>
      </c>
      <c r="B121" t="s">
        <v>1197</v>
      </c>
      <c r="C121" s="6">
        <v>0.84</v>
      </c>
      <c r="D121" s="6">
        <v>0.83</v>
      </c>
      <c r="E121" s="6">
        <v>0.84</v>
      </c>
      <c r="F121" s="6">
        <v>0.83</v>
      </c>
      <c r="G121" s="6">
        <v>0.83</v>
      </c>
      <c r="H121" s="6"/>
      <c r="I121" s="6">
        <v>0.84</v>
      </c>
      <c r="J121" s="6"/>
      <c r="K121" s="6">
        <v>0.83</v>
      </c>
      <c r="L121" s="6"/>
      <c r="M121" s="6"/>
      <c r="N121" s="6"/>
      <c r="O121" s="6"/>
    </row>
    <row r="122" spans="1:15" x14ac:dyDescent="0.3">
      <c r="A122" t="s">
        <v>1314</v>
      </c>
      <c r="B122" t="s">
        <v>1335</v>
      </c>
      <c r="C122" s="6">
        <v>21.79</v>
      </c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</row>
    <row r="123" spans="1:15" x14ac:dyDescent="0.3">
      <c r="A123" t="s">
        <v>997</v>
      </c>
      <c r="B123" t="s">
        <v>998</v>
      </c>
      <c r="C123" s="6">
        <v>15631.520000000002</v>
      </c>
      <c r="D123" s="6">
        <v>23528.740000000005</v>
      </c>
      <c r="E123" s="6">
        <v>7867.3199999999988</v>
      </c>
      <c r="F123" s="6">
        <v>9584.32</v>
      </c>
      <c r="G123" s="6">
        <v>13315.890000000003</v>
      </c>
      <c r="H123" s="6">
        <v>11625.61</v>
      </c>
      <c r="I123" s="6">
        <v>17766.060000000005</v>
      </c>
      <c r="J123" s="6">
        <v>8444.69</v>
      </c>
      <c r="K123" s="6">
        <v>16414.850000000002</v>
      </c>
      <c r="L123" s="6"/>
      <c r="M123" s="6"/>
      <c r="N123" s="6"/>
      <c r="O123" s="6"/>
    </row>
    <row r="124" spans="1:15" x14ac:dyDescent="0.3">
      <c r="A124" t="s">
        <v>1257</v>
      </c>
      <c r="B124" t="s">
        <v>1258</v>
      </c>
      <c r="C124" s="6"/>
      <c r="D124" s="6">
        <v>246.20000000000002</v>
      </c>
      <c r="E124" s="6">
        <v>68.17</v>
      </c>
      <c r="F124" s="6">
        <v>82.78</v>
      </c>
      <c r="G124" s="6">
        <v>44.85</v>
      </c>
      <c r="H124" s="6">
        <v>172.17</v>
      </c>
      <c r="I124" s="6">
        <v>155.31</v>
      </c>
      <c r="J124" s="6"/>
      <c r="K124" s="6">
        <v>110.4</v>
      </c>
      <c r="L124" s="6"/>
      <c r="M124" s="6"/>
      <c r="N124" s="6"/>
      <c r="O124" s="6"/>
    </row>
    <row r="125" spans="1:15" x14ac:dyDescent="0.3">
      <c r="A125" t="s">
        <v>1248</v>
      </c>
      <c r="B125" t="s">
        <v>1091</v>
      </c>
      <c r="C125" s="6">
        <v>109.6</v>
      </c>
      <c r="D125" s="6"/>
      <c r="E125" s="6"/>
      <c r="F125" s="6">
        <v>70.349999999999994</v>
      </c>
      <c r="G125" s="6">
        <v>94.960000000000008</v>
      </c>
      <c r="H125" s="6"/>
      <c r="I125" s="6"/>
      <c r="J125" s="6">
        <v>41.85</v>
      </c>
      <c r="K125" s="6"/>
      <c r="L125" s="6"/>
      <c r="M125" s="6"/>
      <c r="N125" s="6"/>
      <c r="O125" s="6"/>
    </row>
    <row r="126" spans="1:15" x14ac:dyDescent="0.3">
      <c r="A126" t="s">
        <v>1206</v>
      </c>
      <c r="B126" t="s">
        <v>1207</v>
      </c>
      <c r="C126" s="6"/>
      <c r="D126" s="6">
        <v>1912.17</v>
      </c>
      <c r="E126" s="6">
        <v>2284.54</v>
      </c>
      <c r="F126" s="6">
        <v>1270.08</v>
      </c>
      <c r="G126" s="6">
        <v>1428.7399999999998</v>
      </c>
      <c r="H126" s="6">
        <v>1664.5900000000001</v>
      </c>
      <c r="I126" s="6">
        <v>2186.79</v>
      </c>
      <c r="J126" s="6">
        <v>231.89</v>
      </c>
      <c r="K126" s="6">
        <v>1576.7800000000002</v>
      </c>
      <c r="L126" s="6">
        <v>774.93000000000006</v>
      </c>
      <c r="M126" s="6">
        <v>1857.2400000000002</v>
      </c>
      <c r="N126" s="6"/>
      <c r="O126" s="6">
        <v>608.54999999999995</v>
      </c>
    </row>
    <row r="127" spans="1:15" x14ac:dyDescent="0.3">
      <c r="A127" t="s">
        <v>1244</v>
      </c>
      <c r="B127" t="s">
        <v>1245</v>
      </c>
      <c r="C127" s="6">
        <v>19.48</v>
      </c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</row>
    <row r="128" spans="1:15" x14ac:dyDescent="0.3">
      <c r="A128" t="s">
        <v>828</v>
      </c>
      <c r="B128" t="s">
        <v>852</v>
      </c>
      <c r="C128" s="6"/>
      <c r="D128" s="6">
        <v>1.9512670000000001</v>
      </c>
      <c r="E128" s="6">
        <v>1.147797</v>
      </c>
      <c r="F128" s="6"/>
      <c r="G128" s="6">
        <v>1.2476050000000001</v>
      </c>
      <c r="H128" s="6">
        <v>0.88075899999999996</v>
      </c>
      <c r="I128" s="6">
        <v>4.2989860000000002</v>
      </c>
      <c r="J128" s="6"/>
      <c r="K128" s="6">
        <v>1.134719</v>
      </c>
      <c r="L128" s="6"/>
      <c r="M128" s="6"/>
      <c r="N128" s="6">
        <v>4.2920170000000004</v>
      </c>
      <c r="O128" s="6"/>
    </row>
    <row r="129" spans="1:15" x14ac:dyDescent="0.3">
      <c r="A129" t="s">
        <v>657</v>
      </c>
      <c r="B129" t="s">
        <v>646</v>
      </c>
      <c r="C129" s="6">
        <v>1.249606</v>
      </c>
      <c r="D129" s="6"/>
      <c r="E129" s="6"/>
      <c r="F129" s="6">
        <v>0.350184</v>
      </c>
      <c r="G129" s="6">
        <v>0.56864199999999998</v>
      </c>
      <c r="H129" s="6"/>
      <c r="I129" s="6">
        <v>0.35734700000000003</v>
      </c>
      <c r="J129" s="6">
        <v>0.56864199999999998</v>
      </c>
      <c r="K129" s="6"/>
      <c r="L129" s="6"/>
      <c r="M129" s="6"/>
      <c r="N129" s="6"/>
      <c r="O129" s="6"/>
    </row>
    <row r="130" spans="1:15" x14ac:dyDescent="0.3">
      <c r="A130" t="s">
        <v>658</v>
      </c>
      <c r="B130" t="s">
        <v>647</v>
      </c>
      <c r="C130" s="6">
        <v>4.9010439999999997</v>
      </c>
      <c r="D130" s="6"/>
      <c r="E130" s="6"/>
      <c r="F130" s="6">
        <v>1.250658</v>
      </c>
      <c r="G130" s="6">
        <v>2.335388</v>
      </c>
      <c r="H130" s="6"/>
      <c r="I130" s="6">
        <v>1.276241</v>
      </c>
      <c r="J130" s="6">
        <v>2.299261</v>
      </c>
      <c r="K130" s="6"/>
      <c r="L130" s="6"/>
      <c r="M130" s="6"/>
      <c r="N130" s="6"/>
      <c r="O130" s="6"/>
    </row>
    <row r="131" spans="1:15" x14ac:dyDescent="0.3">
      <c r="A131" t="s">
        <v>659</v>
      </c>
      <c r="B131" t="s">
        <v>671</v>
      </c>
      <c r="C131" s="6">
        <v>0.71685200000000004</v>
      </c>
      <c r="D131" s="6">
        <v>0.80423299999999998</v>
      </c>
      <c r="E131" s="6">
        <v>2.5629770000000001</v>
      </c>
      <c r="F131" s="6">
        <v>1.142093</v>
      </c>
      <c r="G131" s="6">
        <v>3.7117580000000001</v>
      </c>
      <c r="H131" s="6">
        <v>1.2406929999999998</v>
      </c>
      <c r="I131" s="6">
        <v>4.0442849999999995</v>
      </c>
      <c r="J131" s="6">
        <v>0.14374500000000001</v>
      </c>
      <c r="K131" s="6">
        <v>1.537676</v>
      </c>
      <c r="L131" s="6"/>
      <c r="M131" s="6">
        <v>1.7159139999999997</v>
      </c>
      <c r="N131" s="6"/>
      <c r="O131" s="6"/>
    </row>
    <row r="132" spans="1:15" x14ac:dyDescent="0.3">
      <c r="A132" t="s">
        <v>660</v>
      </c>
      <c r="B132" t="s">
        <v>649</v>
      </c>
      <c r="C132" s="6">
        <v>0.89291100000000001</v>
      </c>
      <c r="D132" s="6"/>
      <c r="E132" s="6">
        <v>0.36142400000000002</v>
      </c>
      <c r="F132" s="6">
        <v>0.88626399999999994</v>
      </c>
      <c r="G132" s="6">
        <v>0.69143999999999994</v>
      </c>
      <c r="H132" s="6"/>
      <c r="I132" s="6">
        <v>0.95321600000000006</v>
      </c>
      <c r="J132" s="6"/>
      <c r="K132" s="6">
        <v>0.37663400000000002</v>
      </c>
      <c r="L132" s="6"/>
      <c r="M132" s="6"/>
      <c r="N132" s="6"/>
      <c r="O132" s="6"/>
    </row>
    <row r="133" spans="1:15" x14ac:dyDescent="0.3">
      <c r="A133" t="s">
        <v>897</v>
      </c>
      <c r="B133" t="s">
        <v>1420</v>
      </c>
      <c r="C133" s="6"/>
      <c r="D133" s="6">
        <v>218.57303999999999</v>
      </c>
      <c r="E133" s="6">
        <v>228.20469900000001</v>
      </c>
      <c r="F133" s="6"/>
      <c r="G133" s="6">
        <v>248.048586</v>
      </c>
      <c r="H133" s="6">
        <v>105.76679900000001</v>
      </c>
      <c r="I133" s="6">
        <v>514.11220200000002</v>
      </c>
      <c r="J133" s="6"/>
      <c r="K133" s="6">
        <v>300.85780199999999</v>
      </c>
      <c r="L133" s="6"/>
      <c r="M133" s="6"/>
      <c r="N133" s="6">
        <v>513.27888800000005</v>
      </c>
      <c r="O133" s="6"/>
    </row>
    <row r="134" spans="1:15" x14ac:dyDescent="0.3">
      <c r="A134" t="s">
        <v>638</v>
      </c>
      <c r="B134" t="s">
        <v>1202</v>
      </c>
      <c r="C134" s="6"/>
      <c r="D134" s="6">
        <v>374.92396100000002</v>
      </c>
      <c r="E134" s="6">
        <v>735.918858</v>
      </c>
      <c r="F134" s="6"/>
      <c r="G134" s="6">
        <v>380.42768999999998</v>
      </c>
      <c r="H134" s="6">
        <v>249.949308</v>
      </c>
      <c r="I134" s="6"/>
      <c r="J134" s="6"/>
      <c r="K134" s="6">
        <v>1346.991168</v>
      </c>
      <c r="L134" s="6"/>
      <c r="M134" s="6"/>
      <c r="N134" s="6"/>
      <c r="O134" s="6"/>
    </row>
    <row r="135" spans="1:15" x14ac:dyDescent="0.3">
      <c r="A135" t="s">
        <v>666</v>
      </c>
      <c r="B135" t="s">
        <v>672</v>
      </c>
      <c r="C135" s="6">
        <v>168.87381100000002</v>
      </c>
      <c r="D135" s="6">
        <v>55.053539000000001</v>
      </c>
      <c r="E135" s="6"/>
      <c r="F135" s="6">
        <v>43.384667</v>
      </c>
      <c r="G135" s="6">
        <v>207.38113299999998</v>
      </c>
      <c r="H135" s="6">
        <v>53.710771000000001</v>
      </c>
      <c r="I135" s="6">
        <v>44.272136000000003</v>
      </c>
      <c r="J135" s="6">
        <v>79.061323000000002</v>
      </c>
      <c r="K135" s="6"/>
      <c r="L135" s="6"/>
      <c r="M135" s="6"/>
      <c r="N135" s="6"/>
      <c r="O135" s="6"/>
    </row>
    <row r="136" spans="1:15" x14ac:dyDescent="0.3">
      <c r="A136" t="s">
        <v>1300</v>
      </c>
      <c r="B136" t="s">
        <v>1092</v>
      </c>
      <c r="C136" s="6"/>
      <c r="D136" s="6">
        <v>378.21</v>
      </c>
      <c r="E136" s="6"/>
      <c r="F136" s="6"/>
      <c r="G136" s="6"/>
      <c r="H136" s="6">
        <v>368.99</v>
      </c>
      <c r="I136" s="6"/>
      <c r="J136" s="6"/>
      <c r="K136" s="6"/>
      <c r="L136" s="6"/>
      <c r="M136" s="6"/>
      <c r="N136" s="6"/>
      <c r="O136" s="6"/>
    </row>
    <row r="137" spans="1:15" x14ac:dyDescent="0.3">
      <c r="A137" t="s">
        <v>676</v>
      </c>
      <c r="B137" t="s">
        <v>900</v>
      </c>
      <c r="C137" s="6">
        <v>5.441173</v>
      </c>
      <c r="D137" s="6"/>
      <c r="E137" s="6"/>
      <c r="F137" s="6">
        <v>3.8100320000000001</v>
      </c>
      <c r="G137" s="6">
        <v>4.286238</v>
      </c>
      <c r="H137" s="6"/>
      <c r="I137" s="6"/>
      <c r="J137" s="6">
        <v>1.904992</v>
      </c>
      <c r="K137" s="6"/>
      <c r="L137" s="6"/>
      <c r="M137" s="6"/>
      <c r="N137" s="6"/>
      <c r="O137" s="6"/>
    </row>
    <row r="138" spans="1:15" x14ac:dyDescent="0.3">
      <c r="A138" t="s">
        <v>1372</v>
      </c>
      <c r="B138" t="s">
        <v>1373</v>
      </c>
      <c r="C138" s="6">
        <v>400.01</v>
      </c>
      <c r="D138" s="6">
        <v>400</v>
      </c>
      <c r="E138" s="6">
        <v>400</v>
      </c>
      <c r="F138" s="6">
        <v>400</v>
      </c>
      <c r="G138" s="6">
        <v>400</v>
      </c>
      <c r="H138" s="6"/>
      <c r="I138" s="6">
        <v>400</v>
      </c>
      <c r="J138" s="6"/>
      <c r="K138" s="6">
        <v>400</v>
      </c>
      <c r="L138" s="6"/>
      <c r="M138" s="6"/>
      <c r="N138" s="6"/>
      <c r="O138" s="6"/>
    </row>
    <row r="139" spans="1:15" x14ac:dyDescent="0.3">
      <c r="A139" t="s">
        <v>1403</v>
      </c>
      <c r="B139" t="s">
        <v>1404</v>
      </c>
      <c r="C139" s="6">
        <v>400.05</v>
      </c>
      <c r="D139" s="6">
        <v>400.05</v>
      </c>
      <c r="E139" s="6">
        <v>400.04</v>
      </c>
      <c r="F139" s="6">
        <v>400.03</v>
      </c>
      <c r="G139" s="6">
        <v>400.05</v>
      </c>
      <c r="H139" s="6"/>
      <c r="I139" s="6">
        <v>400.04</v>
      </c>
      <c r="J139" s="6"/>
      <c r="K139" s="6">
        <v>400.03</v>
      </c>
      <c r="L139" s="6"/>
      <c r="M139" s="6"/>
      <c r="N139" s="6"/>
      <c r="O139" s="6"/>
    </row>
    <row r="140" spans="1:15" x14ac:dyDescent="0.3">
      <c r="A140" t="s">
        <v>1405</v>
      </c>
      <c r="B140" t="s">
        <v>1406</v>
      </c>
      <c r="C140" s="6">
        <v>400.05</v>
      </c>
      <c r="D140" s="6">
        <v>400.05</v>
      </c>
      <c r="E140" s="6">
        <v>400.04</v>
      </c>
      <c r="F140" s="6">
        <v>400.03</v>
      </c>
      <c r="G140" s="6">
        <v>400.05</v>
      </c>
      <c r="H140" s="6"/>
      <c r="I140" s="6">
        <v>400.04</v>
      </c>
      <c r="J140" s="6"/>
      <c r="K140" s="6">
        <v>400.03</v>
      </c>
      <c r="L140" s="6"/>
      <c r="M140" s="6"/>
      <c r="N140" s="6"/>
      <c r="O140" s="6"/>
    </row>
    <row r="141" spans="1:15" x14ac:dyDescent="0.3">
      <c r="A141" t="s">
        <v>1397</v>
      </c>
      <c r="B141" t="s">
        <v>1297</v>
      </c>
      <c r="C141" s="6">
        <v>400.41</v>
      </c>
      <c r="D141" s="6"/>
      <c r="E141" s="6">
        <v>400.41</v>
      </c>
      <c r="F141" s="6"/>
      <c r="G141" s="6">
        <v>400.4</v>
      </c>
      <c r="H141" s="6"/>
      <c r="I141" s="6">
        <v>400.39</v>
      </c>
      <c r="J141" s="6"/>
      <c r="K141" s="6">
        <v>400.41</v>
      </c>
      <c r="L141" s="6"/>
      <c r="M141" s="6"/>
      <c r="N141" s="6"/>
      <c r="O141" s="6"/>
    </row>
    <row r="142" spans="1:15" x14ac:dyDescent="0.3">
      <c r="A142" t="s">
        <v>1398</v>
      </c>
      <c r="B142" t="s">
        <v>1298</v>
      </c>
      <c r="C142" s="6">
        <v>400.41</v>
      </c>
      <c r="D142" s="6">
        <v>513.51</v>
      </c>
      <c r="E142" s="6">
        <v>400.41</v>
      </c>
      <c r="F142" s="6"/>
      <c r="G142" s="6">
        <v>400.4</v>
      </c>
      <c r="H142" s="6"/>
      <c r="I142" s="6">
        <v>1901.8899999999999</v>
      </c>
      <c r="J142" s="6"/>
      <c r="K142" s="6">
        <v>400.41</v>
      </c>
      <c r="L142" s="6"/>
      <c r="M142" s="6"/>
      <c r="N142" s="6"/>
      <c r="O142" s="6"/>
    </row>
    <row r="143" spans="1:15" x14ac:dyDescent="0.3">
      <c r="A143" t="s">
        <v>1384</v>
      </c>
      <c r="B143" t="s">
        <v>1385</v>
      </c>
      <c r="C143" s="6">
        <v>800.09</v>
      </c>
      <c r="D143" s="6"/>
      <c r="E143" s="6">
        <v>800.08</v>
      </c>
      <c r="F143" s="6"/>
      <c r="G143" s="6"/>
      <c r="H143" s="6"/>
      <c r="I143" s="6">
        <v>800.08</v>
      </c>
      <c r="J143" s="6"/>
      <c r="K143" s="6">
        <v>800.08</v>
      </c>
      <c r="L143" s="6"/>
      <c r="M143" s="6"/>
      <c r="N143" s="6"/>
      <c r="O143" s="6"/>
    </row>
    <row r="144" spans="1:15" x14ac:dyDescent="0.3">
      <c r="A144" t="s">
        <v>1430</v>
      </c>
      <c r="B144" t="s">
        <v>1431</v>
      </c>
      <c r="C144" s="6">
        <v>400.05</v>
      </c>
      <c r="D144" s="6">
        <v>400.05</v>
      </c>
      <c r="E144" s="6"/>
      <c r="F144" s="6"/>
      <c r="G144" s="6">
        <v>400.04</v>
      </c>
      <c r="H144" s="6"/>
      <c r="I144" s="6">
        <v>400.03</v>
      </c>
      <c r="J144" s="6"/>
      <c r="K144" s="6"/>
      <c r="L144" s="6"/>
      <c r="M144" s="6"/>
      <c r="N144" s="6"/>
      <c r="O144" s="6"/>
    </row>
    <row r="145" spans="1:15" x14ac:dyDescent="0.3">
      <c r="A145" t="s">
        <v>1350</v>
      </c>
      <c r="B145" t="s">
        <v>1351</v>
      </c>
      <c r="C145" s="6"/>
      <c r="D145" s="6">
        <v>400.01</v>
      </c>
      <c r="E145" s="6"/>
      <c r="F145" s="6"/>
      <c r="G145" s="6"/>
      <c r="H145" s="6">
        <v>600</v>
      </c>
      <c r="I145" s="6"/>
      <c r="J145" s="6"/>
      <c r="K145" s="6"/>
      <c r="L145" s="6"/>
      <c r="M145" s="6"/>
      <c r="N145" s="6"/>
      <c r="O145" s="6"/>
    </row>
    <row r="146" spans="1:15" x14ac:dyDescent="0.3">
      <c r="A146" t="s">
        <v>1522</v>
      </c>
      <c r="B146" t="s">
        <v>1523</v>
      </c>
      <c r="C146" s="6"/>
      <c r="D146" s="6">
        <v>1200</v>
      </c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</row>
    <row r="147" spans="1:15" x14ac:dyDescent="0.3">
      <c r="A147" t="s">
        <v>1524</v>
      </c>
      <c r="B147" t="s">
        <v>1525</v>
      </c>
      <c r="C147" s="6"/>
      <c r="D147" s="6">
        <v>1800</v>
      </c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</row>
    <row r="148" spans="1:15" x14ac:dyDescent="0.3">
      <c r="A148" t="s">
        <v>1022</v>
      </c>
      <c r="B148" t="s">
        <v>1503</v>
      </c>
      <c r="C148" s="6">
        <v>72.070000000000007</v>
      </c>
      <c r="D148" s="6">
        <v>130.16</v>
      </c>
      <c r="E148" s="6">
        <v>182.01000000000005</v>
      </c>
      <c r="F148" s="6">
        <v>73.070000000000007</v>
      </c>
      <c r="G148" s="6">
        <v>122.59</v>
      </c>
      <c r="H148" s="6">
        <v>144.43999999999997</v>
      </c>
      <c r="I148" s="6">
        <v>177.62999999999997</v>
      </c>
      <c r="J148" s="6">
        <v>69.55</v>
      </c>
      <c r="K148" s="6">
        <v>113.05000000000001</v>
      </c>
      <c r="L148" s="6">
        <v>123.69</v>
      </c>
      <c r="M148" s="6">
        <v>142.25</v>
      </c>
      <c r="N148" s="6">
        <v>136.25</v>
      </c>
      <c r="O148" s="6">
        <v>50.45</v>
      </c>
    </row>
    <row r="149" spans="1:15" x14ac:dyDescent="0.3">
      <c r="A149" t="s">
        <v>1428</v>
      </c>
      <c r="B149" t="s">
        <v>1429</v>
      </c>
      <c r="C149" s="6"/>
      <c r="D149" s="6"/>
      <c r="E149" s="6">
        <v>5.26</v>
      </c>
      <c r="F149" s="6"/>
      <c r="G149" s="6"/>
      <c r="H149" s="6"/>
      <c r="I149" s="6"/>
      <c r="J149" s="6"/>
      <c r="K149" s="6">
        <v>7</v>
      </c>
      <c r="L149" s="6"/>
      <c r="M149" s="6"/>
      <c r="N149" s="6"/>
      <c r="O149" s="6"/>
    </row>
    <row r="150" spans="1:15" x14ac:dyDescent="0.3">
      <c r="A150" t="s">
        <v>667</v>
      </c>
      <c r="B150" t="s">
        <v>656</v>
      </c>
      <c r="C150" s="6">
        <v>490.20366200000001</v>
      </c>
      <c r="D150" s="6"/>
      <c r="E150" s="6"/>
      <c r="F150" s="6">
        <v>192.23826800000001</v>
      </c>
      <c r="G150" s="6">
        <v>192.235961</v>
      </c>
      <c r="H150" s="6"/>
      <c r="I150" s="6">
        <v>196.170659</v>
      </c>
      <c r="J150" s="6">
        <v>192.235961</v>
      </c>
      <c r="K150" s="6"/>
      <c r="L150" s="6"/>
      <c r="M150" s="6"/>
      <c r="N150" s="6"/>
      <c r="O150" s="6"/>
    </row>
    <row r="151" spans="1:15" x14ac:dyDescent="0.3">
      <c r="A151" t="s">
        <v>1407</v>
      </c>
      <c r="B151" t="s">
        <v>1408</v>
      </c>
      <c r="C151" s="6">
        <v>400.05</v>
      </c>
      <c r="D151" s="6"/>
      <c r="E151" s="6">
        <v>400.05</v>
      </c>
      <c r="F151" s="6"/>
      <c r="G151" s="6">
        <v>400.04</v>
      </c>
      <c r="H151" s="6">
        <v>400.03</v>
      </c>
      <c r="I151" s="6">
        <v>400.05</v>
      </c>
      <c r="J151" s="6">
        <v>400.04</v>
      </c>
      <c r="K151" s="6">
        <v>400.03</v>
      </c>
      <c r="L151" s="6"/>
      <c r="M151" s="6"/>
      <c r="N151" s="6"/>
      <c r="O151" s="6"/>
    </row>
    <row r="152" spans="1:15" x14ac:dyDescent="0.3">
      <c r="A152" t="s">
        <v>1411</v>
      </c>
      <c r="B152" t="s">
        <v>1412</v>
      </c>
      <c r="C152" s="6">
        <v>400.05</v>
      </c>
      <c r="D152" s="6"/>
      <c r="E152" s="6">
        <v>400.04</v>
      </c>
      <c r="F152" s="6"/>
      <c r="G152" s="6"/>
      <c r="H152" s="6"/>
      <c r="I152" s="6"/>
      <c r="J152" s="6"/>
      <c r="K152" s="6">
        <v>400.04</v>
      </c>
      <c r="L152" s="6"/>
      <c r="M152" s="6"/>
      <c r="N152" s="6"/>
      <c r="O152" s="6"/>
    </row>
    <row r="153" spans="1:15" x14ac:dyDescent="0.3">
      <c r="A153" t="s">
        <v>1480</v>
      </c>
      <c r="B153" t="s">
        <v>113</v>
      </c>
      <c r="C153" s="6"/>
      <c r="D153" s="6"/>
      <c r="E153" s="6">
        <v>183.36</v>
      </c>
      <c r="F153" s="6"/>
      <c r="G153" s="6"/>
      <c r="H153" s="6"/>
      <c r="I153" s="6">
        <v>183.35</v>
      </c>
      <c r="J153" s="6"/>
      <c r="K153" s="6"/>
      <c r="L153" s="6"/>
      <c r="M153" s="6">
        <v>183.35</v>
      </c>
      <c r="N153" s="6"/>
      <c r="O153" s="6"/>
    </row>
    <row r="154" spans="1:15" x14ac:dyDescent="0.3">
      <c r="A154" t="s">
        <v>1479</v>
      </c>
      <c r="B154" t="s">
        <v>89</v>
      </c>
      <c r="C154" s="6"/>
      <c r="D154" s="6"/>
      <c r="E154" s="6">
        <v>198.55</v>
      </c>
      <c r="F154" s="6"/>
      <c r="G154" s="6">
        <v>198.55</v>
      </c>
      <c r="H154" s="6"/>
      <c r="I154" s="6"/>
      <c r="J154" s="6"/>
      <c r="K154" s="6">
        <v>198.55</v>
      </c>
      <c r="L154" s="6"/>
      <c r="M154" s="6"/>
      <c r="N154" s="6"/>
      <c r="O154" s="6"/>
    </row>
    <row r="155" spans="1:15" x14ac:dyDescent="0.3">
      <c r="A155" t="s">
        <v>1416</v>
      </c>
      <c r="B155" t="s">
        <v>1417</v>
      </c>
      <c r="C155" s="6"/>
      <c r="D155" s="6"/>
      <c r="E155" s="6"/>
      <c r="F155" s="6">
        <v>400.05</v>
      </c>
      <c r="G155" s="6"/>
      <c r="H155" s="6"/>
      <c r="I155" s="6"/>
      <c r="J155" s="6"/>
      <c r="K155" s="6"/>
      <c r="L155" s="6"/>
      <c r="M155" s="6"/>
      <c r="N155" s="6"/>
      <c r="O155" s="6"/>
    </row>
    <row r="156" spans="1:15" x14ac:dyDescent="0.3">
      <c r="A156" t="s">
        <v>1388</v>
      </c>
      <c r="B156" t="s">
        <v>1389</v>
      </c>
      <c r="C156" s="6"/>
      <c r="D156" s="6"/>
      <c r="E156" s="6"/>
      <c r="F156" s="6">
        <v>400.05</v>
      </c>
      <c r="G156" s="6"/>
      <c r="H156" s="6">
        <v>400.04</v>
      </c>
      <c r="I156" s="6"/>
      <c r="J156" s="6">
        <v>400.04</v>
      </c>
      <c r="K156" s="6"/>
      <c r="L156" s="6"/>
      <c r="M156" s="6"/>
      <c r="N156" s="6"/>
      <c r="O156" s="6"/>
    </row>
    <row r="157" spans="1:15" x14ac:dyDescent="0.3">
      <c r="A157" t="s">
        <v>872</v>
      </c>
      <c r="B157" t="s">
        <v>1201</v>
      </c>
      <c r="C157" s="6"/>
      <c r="D157" s="6"/>
      <c r="E157" s="6"/>
      <c r="F157" s="6"/>
      <c r="G157" s="6">
        <v>79.925004999999999</v>
      </c>
      <c r="H157" s="6"/>
      <c r="I157" s="6"/>
      <c r="J157" s="6"/>
      <c r="K157" s="6"/>
      <c r="L157" s="6"/>
      <c r="M157" s="6"/>
      <c r="N157" s="6"/>
      <c r="O157" s="6"/>
    </row>
    <row r="158" spans="1:15" x14ac:dyDescent="0.3">
      <c r="A158" t="s">
        <v>1087</v>
      </c>
      <c r="B158" t="s">
        <v>1088</v>
      </c>
      <c r="C158" s="6"/>
      <c r="D158" s="6"/>
      <c r="E158" s="6"/>
      <c r="F158" s="6"/>
      <c r="G158" s="6">
        <v>12501.42</v>
      </c>
      <c r="H158" s="6"/>
      <c r="I158" s="6"/>
      <c r="J158" s="6"/>
      <c r="K158" s="6"/>
      <c r="L158" s="6"/>
      <c r="M158" s="6"/>
      <c r="N158" s="6"/>
      <c r="O158" s="6"/>
    </row>
    <row r="159" spans="1:15" x14ac:dyDescent="0.3">
      <c r="A159" t="s">
        <v>813</v>
      </c>
      <c r="B159" t="s">
        <v>798</v>
      </c>
      <c r="C159" s="6"/>
      <c r="D159" s="6"/>
      <c r="E159" s="6"/>
      <c r="F159" s="6"/>
      <c r="G159" s="6"/>
      <c r="H159" s="6">
        <v>10.93</v>
      </c>
      <c r="I159" s="6">
        <v>25.41</v>
      </c>
      <c r="J159" s="6"/>
      <c r="K159" s="6"/>
      <c r="L159" s="6"/>
      <c r="M159" s="6"/>
      <c r="N159" s="6"/>
      <c r="O159" s="6"/>
    </row>
    <row r="160" spans="1:15" x14ac:dyDescent="0.3">
      <c r="A160" t="s">
        <v>822</v>
      </c>
      <c r="B160" t="s">
        <v>806</v>
      </c>
      <c r="C160" s="6"/>
      <c r="D160" s="6"/>
      <c r="E160" s="6"/>
      <c r="F160" s="6"/>
      <c r="G160" s="6"/>
      <c r="H160" s="6">
        <v>561.54999999999995</v>
      </c>
      <c r="I160" s="6">
        <v>1294.26</v>
      </c>
      <c r="J160" s="6"/>
      <c r="K160" s="6"/>
      <c r="L160" s="6"/>
      <c r="M160" s="6"/>
      <c r="N160" s="6"/>
      <c r="O160" s="6"/>
    </row>
    <row r="161" spans="1:15" x14ac:dyDescent="0.3">
      <c r="A161" t="s">
        <v>823</v>
      </c>
      <c r="B161" t="s">
        <v>807</v>
      </c>
      <c r="C161" s="6"/>
      <c r="D161" s="6"/>
      <c r="E161" s="6"/>
      <c r="F161" s="6"/>
      <c r="G161" s="6"/>
      <c r="H161" s="6">
        <v>218.4</v>
      </c>
      <c r="I161" s="6">
        <v>503.29</v>
      </c>
      <c r="J161" s="6"/>
      <c r="K161" s="6"/>
      <c r="L161" s="6"/>
      <c r="M161" s="6"/>
      <c r="N161" s="6"/>
      <c r="O161" s="6"/>
    </row>
    <row r="162" spans="1:15" x14ac:dyDescent="0.3">
      <c r="A162" t="s">
        <v>1348</v>
      </c>
      <c r="B162" t="s">
        <v>1349</v>
      </c>
      <c r="C162" s="6"/>
      <c r="D162" s="6"/>
      <c r="E162" s="6"/>
      <c r="F162" s="6"/>
      <c r="G162" s="6"/>
      <c r="H162" s="6">
        <v>400.01</v>
      </c>
      <c r="I162" s="6"/>
      <c r="J162" s="6"/>
      <c r="K162" s="6"/>
      <c r="L162" s="6"/>
      <c r="M162" s="6"/>
      <c r="N162" s="6"/>
      <c r="O162" s="6"/>
    </row>
    <row r="163" spans="1:15" x14ac:dyDescent="0.3">
      <c r="A163" t="s">
        <v>1346</v>
      </c>
      <c r="B163" t="s">
        <v>1347</v>
      </c>
      <c r="C163" s="6"/>
      <c r="D163" s="6"/>
      <c r="E163" s="6"/>
      <c r="F163" s="6"/>
      <c r="G163" s="6"/>
      <c r="H163" s="6">
        <v>800.01</v>
      </c>
      <c r="I163" s="6"/>
      <c r="J163" s="6"/>
      <c r="K163" s="6"/>
      <c r="L163" s="6"/>
      <c r="M163" s="6"/>
      <c r="N163" s="6"/>
      <c r="O163" s="6"/>
    </row>
    <row r="164" spans="1:15" x14ac:dyDescent="0.3">
      <c r="A164" t="s">
        <v>1409</v>
      </c>
      <c r="B164" t="s">
        <v>1410</v>
      </c>
      <c r="C164" s="6"/>
      <c r="D164" s="6"/>
      <c r="E164" s="6"/>
      <c r="F164" s="6"/>
      <c r="G164" s="6"/>
      <c r="H164" s="6">
        <v>400.05</v>
      </c>
      <c r="I164" s="6"/>
      <c r="J164" s="6">
        <v>400.04</v>
      </c>
      <c r="K164" s="6"/>
      <c r="L164" s="6"/>
      <c r="M164" s="6"/>
      <c r="N164" s="6"/>
      <c r="O164" s="6"/>
    </row>
    <row r="165" spans="1:15" x14ac:dyDescent="0.3">
      <c r="A165" t="s">
        <v>631</v>
      </c>
      <c r="B165" t="s">
        <v>622</v>
      </c>
      <c r="C165" s="6"/>
      <c r="D165" s="6"/>
      <c r="E165" s="6"/>
      <c r="F165" s="6"/>
      <c r="G165" s="6"/>
      <c r="H165" s="6"/>
      <c r="I165" s="6"/>
      <c r="J165" s="6"/>
      <c r="K165" s="6">
        <v>367.274877</v>
      </c>
      <c r="L165" s="6"/>
      <c r="M165" s="6"/>
      <c r="N165" s="6"/>
      <c r="O165" s="6"/>
    </row>
    <row r="166" spans="1:15" x14ac:dyDescent="0.3">
      <c r="A166" t="s">
        <v>810</v>
      </c>
      <c r="B166" t="s">
        <v>795</v>
      </c>
      <c r="C166" s="6"/>
      <c r="D166" s="6"/>
      <c r="E166" s="6"/>
      <c r="F166" s="6"/>
      <c r="G166" s="6"/>
      <c r="H166" s="6"/>
      <c r="I166" s="6">
        <v>16.53</v>
      </c>
      <c r="J166" s="6">
        <v>1.91</v>
      </c>
      <c r="K166" s="6"/>
      <c r="L166" s="6"/>
      <c r="M166" s="6"/>
      <c r="N166" s="6">
        <v>16.5</v>
      </c>
      <c r="O166" s="6"/>
    </row>
    <row r="167" spans="1:15" x14ac:dyDescent="0.3">
      <c r="A167" t="s">
        <v>866</v>
      </c>
      <c r="B167" t="s">
        <v>918</v>
      </c>
      <c r="C167" s="6"/>
      <c r="D167" s="6"/>
      <c r="E167" s="6"/>
      <c r="F167" s="6"/>
      <c r="G167" s="6"/>
      <c r="H167" s="6"/>
      <c r="I167" s="6">
        <v>5.82</v>
      </c>
      <c r="J167" s="6"/>
      <c r="K167" s="6"/>
      <c r="L167" s="6"/>
      <c r="M167" s="6"/>
      <c r="N167" s="6">
        <v>5.81</v>
      </c>
      <c r="O167" s="6"/>
    </row>
    <row r="168" spans="1:15" x14ac:dyDescent="0.3">
      <c r="A168" t="s">
        <v>904</v>
      </c>
      <c r="B168" t="s">
        <v>893</v>
      </c>
      <c r="C168" s="6"/>
      <c r="D168" s="6"/>
      <c r="E168" s="6"/>
      <c r="F168" s="6"/>
      <c r="G168" s="6"/>
      <c r="H168" s="6"/>
      <c r="I168" s="6">
        <v>13.22</v>
      </c>
      <c r="J168" s="6"/>
      <c r="K168" s="6"/>
      <c r="L168" s="6"/>
      <c r="M168" s="6"/>
      <c r="N168" s="6">
        <v>13.2</v>
      </c>
      <c r="O168" s="6"/>
    </row>
    <row r="169" spans="1:15" x14ac:dyDescent="0.3">
      <c r="A169" t="s">
        <v>895</v>
      </c>
      <c r="B169" t="s">
        <v>983</v>
      </c>
      <c r="C169" s="6"/>
      <c r="D169" s="6"/>
      <c r="E169" s="6"/>
      <c r="F169" s="6"/>
      <c r="G169" s="6"/>
      <c r="H169" s="6"/>
      <c r="I169" s="6">
        <v>1671.5</v>
      </c>
      <c r="J169" s="6"/>
      <c r="K169" s="6"/>
      <c r="L169" s="6"/>
      <c r="M169" s="6"/>
      <c r="N169" s="6">
        <v>1668.78</v>
      </c>
      <c r="O169" s="6"/>
    </row>
    <row r="170" spans="1:15" x14ac:dyDescent="0.3">
      <c r="A170" t="s">
        <v>936</v>
      </c>
      <c r="B170" t="s">
        <v>935</v>
      </c>
      <c r="C170" s="6"/>
      <c r="D170" s="6"/>
      <c r="E170" s="6"/>
      <c r="F170" s="6"/>
      <c r="G170" s="6"/>
      <c r="H170" s="6"/>
      <c r="I170" s="6">
        <v>25.85</v>
      </c>
      <c r="J170" s="6"/>
      <c r="K170" s="6"/>
      <c r="L170" s="6"/>
      <c r="M170" s="6"/>
      <c r="N170" s="6">
        <v>25.79</v>
      </c>
      <c r="O170" s="6"/>
    </row>
    <row r="171" spans="1:15" x14ac:dyDescent="0.3">
      <c r="A171" t="s">
        <v>1476</v>
      </c>
      <c r="B171" t="s">
        <v>892</v>
      </c>
      <c r="C171" s="6"/>
      <c r="D171" s="6"/>
      <c r="E171" s="6"/>
      <c r="F171" s="6"/>
      <c r="G171" s="6"/>
      <c r="H171" s="6"/>
      <c r="I171" s="6">
        <v>245.38</v>
      </c>
      <c r="J171" s="6"/>
      <c r="K171" s="6"/>
      <c r="L171" s="6"/>
      <c r="M171" s="6"/>
      <c r="N171" s="6">
        <v>244.97</v>
      </c>
      <c r="O171" s="6"/>
    </row>
    <row r="172" spans="1:15" x14ac:dyDescent="0.3">
      <c r="A172" t="s">
        <v>1342</v>
      </c>
      <c r="B172" t="s">
        <v>1343</v>
      </c>
      <c r="C172" s="6"/>
      <c r="D172" s="6"/>
      <c r="E172" s="6"/>
      <c r="F172" s="6"/>
      <c r="G172" s="6"/>
      <c r="H172" s="6"/>
      <c r="I172" s="6"/>
      <c r="J172" s="6"/>
      <c r="K172" s="6">
        <v>400.05</v>
      </c>
      <c r="L172" s="6"/>
      <c r="M172" s="6"/>
      <c r="N172" s="6"/>
      <c r="O172" s="6"/>
    </row>
    <row r="173" spans="1:15" x14ac:dyDescent="0.3">
      <c r="A173" t="s">
        <v>1340</v>
      </c>
      <c r="B173" t="s">
        <v>1341</v>
      </c>
      <c r="C173" s="6"/>
      <c r="D173" s="6"/>
      <c r="E173" s="6"/>
      <c r="F173" s="6"/>
      <c r="G173" s="6"/>
      <c r="H173" s="6"/>
      <c r="I173" s="6"/>
      <c r="J173" s="6"/>
      <c r="K173" s="6">
        <v>400.05</v>
      </c>
      <c r="L173" s="6"/>
      <c r="M173" s="6"/>
      <c r="N173" s="6"/>
      <c r="O173" s="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>
    <tabColor rgb="FF00B050"/>
  </sheetPr>
  <dimension ref="A1:G39"/>
  <sheetViews>
    <sheetView workbookViewId="0"/>
  </sheetViews>
  <sheetFormatPr baseColWidth="10" defaultRowHeight="14.4" x14ac:dyDescent="0.3"/>
  <cols>
    <col min="1" max="1" width="8.88671875" bestFit="1" customWidth="1"/>
    <col min="2" max="2" width="34.88671875" bestFit="1" customWidth="1"/>
    <col min="3" max="4" width="11.44140625" style="5"/>
    <col min="5" max="5" width="18.44140625" bestFit="1" customWidth="1"/>
  </cols>
  <sheetData>
    <row r="1" spans="1:7" s="11" customFormat="1" x14ac:dyDescent="0.3">
      <c r="A1" s="30" t="s">
        <v>454</v>
      </c>
      <c r="B1" s="30" t="s">
        <v>455</v>
      </c>
      <c r="C1" s="31" t="s">
        <v>463</v>
      </c>
      <c r="D1" s="31" t="s">
        <v>457</v>
      </c>
      <c r="E1" s="30" t="s">
        <v>462</v>
      </c>
    </row>
    <row r="2" spans="1:7" x14ac:dyDescent="0.3">
      <c r="A2" t="s">
        <v>269</v>
      </c>
      <c r="B2" t="s">
        <v>72</v>
      </c>
      <c r="C2" s="5">
        <v>42799</v>
      </c>
      <c r="D2" s="5">
        <v>42822</v>
      </c>
      <c r="E2" s="20">
        <v>651.05856000000006</v>
      </c>
    </row>
    <row r="3" spans="1:7" x14ac:dyDescent="0.3">
      <c r="A3" t="s">
        <v>269</v>
      </c>
      <c r="B3" t="s">
        <v>72</v>
      </c>
      <c r="C3" s="5">
        <v>42800</v>
      </c>
      <c r="D3" s="5">
        <v>42823</v>
      </c>
      <c r="E3" s="20">
        <v>239.31355000000002</v>
      </c>
      <c r="G3" s="5"/>
    </row>
    <row r="4" spans="1:7" x14ac:dyDescent="0.3">
      <c r="A4" t="s">
        <v>269</v>
      </c>
      <c r="B4" t="s">
        <v>72</v>
      </c>
      <c r="C4" s="5">
        <v>42801</v>
      </c>
      <c r="D4" s="5">
        <v>42824</v>
      </c>
      <c r="E4" s="20">
        <v>250.73542999999998</v>
      </c>
      <c r="G4" s="5"/>
    </row>
    <row r="5" spans="1:7" x14ac:dyDescent="0.3">
      <c r="A5" t="s">
        <v>269</v>
      </c>
      <c r="B5" t="s">
        <v>72</v>
      </c>
      <c r="C5" s="5">
        <v>42802</v>
      </c>
      <c r="D5" s="5">
        <v>42825</v>
      </c>
      <c r="E5" s="20">
        <v>195.50638199999997</v>
      </c>
      <c r="G5" s="5"/>
    </row>
    <row r="6" spans="1:7" x14ac:dyDescent="0.3">
      <c r="A6" t="s">
        <v>269</v>
      </c>
      <c r="B6" t="s">
        <v>72</v>
      </c>
      <c r="C6" s="5">
        <v>42803</v>
      </c>
      <c r="D6" s="5">
        <v>42826</v>
      </c>
      <c r="E6" s="20">
        <v>105.264</v>
      </c>
      <c r="G6" s="5"/>
    </row>
    <row r="7" spans="1:7" x14ac:dyDescent="0.3">
      <c r="A7" t="s">
        <v>261</v>
      </c>
      <c r="B7" t="s">
        <v>76</v>
      </c>
      <c r="C7" s="5">
        <v>42803</v>
      </c>
      <c r="D7" s="5">
        <v>42823</v>
      </c>
      <c r="E7" s="20">
        <v>1225.736922</v>
      </c>
      <c r="G7" s="5"/>
    </row>
    <row r="8" spans="1:7" x14ac:dyDescent="0.3">
      <c r="A8" t="s">
        <v>261</v>
      </c>
      <c r="B8" t="s">
        <v>76</v>
      </c>
      <c r="C8" s="5">
        <v>42804</v>
      </c>
      <c r="D8" s="5">
        <v>42824</v>
      </c>
      <c r="E8" s="20">
        <v>1134.1065600000002</v>
      </c>
      <c r="G8" s="5"/>
    </row>
    <row r="9" spans="1:7" x14ac:dyDescent="0.3">
      <c r="A9" t="s">
        <v>261</v>
      </c>
      <c r="B9" t="s">
        <v>76</v>
      </c>
      <c r="C9" s="5">
        <v>42805</v>
      </c>
      <c r="D9" s="5">
        <v>42825</v>
      </c>
      <c r="E9" s="20">
        <v>2418.7292190000003</v>
      </c>
      <c r="G9" s="5"/>
    </row>
    <row r="10" spans="1:7" x14ac:dyDescent="0.3">
      <c r="A10" t="s">
        <v>261</v>
      </c>
      <c r="B10" t="s">
        <v>76</v>
      </c>
      <c r="C10" s="5">
        <v>42806</v>
      </c>
      <c r="D10" s="5">
        <v>42826</v>
      </c>
      <c r="E10" s="20">
        <v>390.03787999999997</v>
      </c>
      <c r="G10" s="5"/>
    </row>
    <row r="11" spans="1:7" x14ac:dyDescent="0.3">
      <c r="A11" t="s">
        <v>256</v>
      </c>
      <c r="B11" t="s">
        <v>77</v>
      </c>
      <c r="C11" s="5">
        <v>42804</v>
      </c>
      <c r="D11" s="5">
        <v>42824</v>
      </c>
      <c r="E11" s="20">
        <v>4423.6690040000003</v>
      </c>
      <c r="G11" s="5"/>
    </row>
    <row r="12" spans="1:7" x14ac:dyDescent="0.3">
      <c r="A12" t="s">
        <v>256</v>
      </c>
      <c r="B12" t="s">
        <v>77</v>
      </c>
      <c r="C12" s="5">
        <v>42805</v>
      </c>
      <c r="D12" s="5">
        <v>42825</v>
      </c>
      <c r="E12" s="20">
        <v>1384.739206</v>
      </c>
      <c r="G12" s="5"/>
    </row>
    <row r="13" spans="1:7" x14ac:dyDescent="0.3">
      <c r="A13" t="s">
        <v>256</v>
      </c>
      <c r="B13" t="s">
        <v>77</v>
      </c>
      <c r="C13" s="5">
        <v>42806</v>
      </c>
      <c r="D13" s="5">
        <v>42826</v>
      </c>
      <c r="E13" s="20">
        <v>1754.6702560000001</v>
      </c>
      <c r="G13" s="5"/>
    </row>
    <row r="14" spans="1:7" x14ac:dyDescent="0.3">
      <c r="A14" t="s">
        <v>328</v>
      </c>
      <c r="B14" t="s">
        <v>85</v>
      </c>
      <c r="C14" s="5">
        <v>42805</v>
      </c>
      <c r="D14" s="5">
        <v>42823</v>
      </c>
      <c r="E14" s="20">
        <v>341.761347</v>
      </c>
      <c r="G14" s="5"/>
    </row>
    <row r="15" spans="1:7" x14ac:dyDescent="0.3">
      <c r="A15" t="s">
        <v>328</v>
      </c>
      <c r="B15" t="s">
        <v>85</v>
      </c>
      <c r="C15" s="5">
        <v>42806</v>
      </c>
      <c r="D15" s="5">
        <v>42824</v>
      </c>
      <c r="E15" s="20">
        <v>470.23443800000001</v>
      </c>
      <c r="G15" s="5"/>
    </row>
    <row r="16" spans="1:7" x14ac:dyDescent="0.3">
      <c r="A16" t="s">
        <v>328</v>
      </c>
      <c r="B16" t="s">
        <v>85</v>
      </c>
      <c r="C16" s="5">
        <v>42807</v>
      </c>
      <c r="D16" s="5">
        <v>42825</v>
      </c>
      <c r="E16" s="20">
        <v>134.036553</v>
      </c>
      <c r="G16" s="5"/>
    </row>
    <row r="17" spans="1:7" x14ac:dyDescent="0.3">
      <c r="A17" t="s">
        <v>328</v>
      </c>
      <c r="B17" t="s">
        <v>85</v>
      </c>
      <c r="C17" s="5">
        <v>42808</v>
      </c>
      <c r="D17" s="5">
        <v>42826</v>
      </c>
      <c r="E17" s="20">
        <v>169.844221</v>
      </c>
      <c r="G17" s="5"/>
    </row>
    <row r="18" spans="1:7" x14ac:dyDescent="0.3">
      <c r="A18" t="s">
        <v>191</v>
      </c>
      <c r="B18" t="s">
        <v>345</v>
      </c>
      <c r="C18" s="5">
        <v>42799</v>
      </c>
      <c r="D18" s="5">
        <v>42816</v>
      </c>
      <c r="E18" s="20">
        <v>981.21715200000006</v>
      </c>
    </row>
    <row r="19" spans="1:7" x14ac:dyDescent="0.3">
      <c r="A19" t="s">
        <v>191</v>
      </c>
      <c r="B19" t="s">
        <v>345</v>
      </c>
      <c r="C19" s="5">
        <v>42800</v>
      </c>
      <c r="D19" s="5">
        <v>42817</v>
      </c>
      <c r="E19" s="20">
        <v>1471.825728</v>
      </c>
    </row>
    <row r="20" spans="1:7" x14ac:dyDescent="0.3">
      <c r="A20" t="s">
        <v>191</v>
      </c>
      <c r="B20" t="s">
        <v>345</v>
      </c>
      <c r="C20" s="5">
        <v>42801</v>
      </c>
      <c r="D20" s="5">
        <v>42818</v>
      </c>
      <c r="E20" s="20">
        <v>793.63152000000002</v>
      </c>
    </row>
    <row r="21" spans="1:7" x14ac:dyDescent="0.3">
      <c r="A21" t="s">
        <v>168</v>
      </c>
      <c r="B21" t="s">
        <v>87</v>
      </c>
      <c r="C21" s="5">
        <v>42790</v>
      </c>
      <c r="D21" s="5">
        <v>42826</v>
      </c>
      <c r="E21" s="20">
        <v>79.791659999999993</v>
      </c>
    </row>
    <row r="22" spans="1:7" x14ac:dyDescent="0.3">
      <c r="A22" t="s">
        <v>158</v>
      </c>
      <c r="B22" t="s">
        <v>70</v>
      </c>
      <c r="C22" s="5">
        <v>42811</v>
      </c>
      <c r="D22" s="5">
        <v>42821</v>
      </c>
      <c r="E22" s="20">
        <v>1120.435211</v>
      </c>
    </row>
    <row r="23" spans="1:7" x14ac:dyDescent="0.3">
      <c r="A23" t="s">
        <v>158</v>
      </c>
      <c r="B23" t="s">
        <v>70</v>
      </c>
      <c r="C23" s="5">
        <v>42815</v>
      </c>
      <c r="D23" s="5">
        <v>42825</v>
      </c>
      <c r="E23" s="20">
        <v>542.11706300000003</v>
      </c>
    </row>
    <row r="24" spans="1:7" x14ac:dyDescent="0.3">
      <c r="A24" t="s">
        <v>150</v>
      </c>
      <c r="B24" t="s">
        <v>21</v>
      </c>
      <c r="C24" s="5">
        <v>42811</v>
      </c>
      <c r="D24" s="5">
        <v>42821</v>
      </c>
      <c r="E24" s="20">
        <v>2495.8580149999998</v>
      </c>
    </row>
    <row r="25" spans="1:7" x14ac:dyDescent="0.3">
      <c r="A25" t="s">
        <v>150</v>
      </c>
      <c r="B25" t="s">
        <v>21</v>
      </c>
      <c r="C25" s="5">
        <v>42812</v>
      </c>
      <c r="D25" s="5">
        <v>42822</v>
      </c>
      <c r="E25" s="20">
        <v>381.26322800000003</v>
      </c>
    </row>
    <row r="26" spans="1:7" x14ac:dyDescent="0.3">
      <c r="A26" t="s">
        <v>150</v>
      </c>
      <c r="B26" t="s">
        <v>21</v>
      </c>
      <c r="C26" s="5">
        <v>42813</v>
      </c>
      <c r="D26" s="5">
        <v>42823</v>
      </c>
      <c r="E26" s="20">
        <v>381.26322800000003</v>
      </c>
    </row>
    <row r="27" spans="1:7" x14ac:dyDescent="0.3">
      <c r="A27" t="s">
        <v>150</v>
      </c>
      <c r="B27" t="s">
        <v>21</v>
      </c>
      <c r="C27" s="5">
        <v>42814</v>
      </c>
      <c r="D27" s="5">
        <v>42824</v>
      </c>
      <c r="E27" s="20">
        <v>252.576774</v>
      </c>
    </row>
    <row r="28" spans="1:7" x14ac:dyDescent="0.3">
      <c r="A28" t="s">
        <v>150</v>
      </c>
      <c r="B28" t="s">
        <v>21</v>
      </c>
      <c r="C28" s="5">
        <v>42815</v>
      </c>
      <c r="D28" s="5">
        <v>42825</v>
      </c>
      <c r="E28" s="20">
        <v>252.576774</v>
      </c>
    </row>
    <row r="29" spans="1:7" x14ac:dyDescent="0.3">
      <c r="A29" t="s">
        <v>148</v>
      </c>
      <c r="B29" t="s">
        <v>22</v>
      </c>
      <c r="C29" s="5">
        <v>42811</v>
      </c>
      <c r="D29" s="5">
        <v>42825</v>
      </c>
      <c r="E29" s="20">
        <v>4230.7496359999996</v>
      </c>
    </row>
    <row r="30" spans="1:7" x14ac:dyDescent="0.3">
      <c r="A30" t="s">
        <v>145</v>
      </c>
      <c r="B30" t="s">
        <v>49</v>
      </c>
      <c r="C30" s="5">
        <v>42808</v>
      </c>
      <c r="D30" s="5">
        <v>42818</v>
      </c>
      <c r="E30" s="20">
        <v>2616.685465</v>
      </c>
    </row>
    <row r="31" spans="1:7" x14ac:dyDescent="0.3">
      <c r="A31" t="s">
        <v>145</v>
      </c>
      <c r="B31" t="s">
        <v>49</v>
      </c>
      <c r="C31" s="5">
        <v>42812</v>
      </c>
      <c r="D31" s="5">
        <v>42821</v>
      </c>
      <c r="E31" s="20">
        <v>2453.9058540000001</v>
      </c>
    </row>
    <row r="32" spans="1:7" x14ac:dyDescent="0.3">
      <c r="A32" t="s">
        <v>145</v>
      </c>
      <c r="B32" t="s">
        <v>49</v>
      </c>
      <c r="C32" s="5">
        <v>42813</v>
      </c>
      <c r="D32" s="5">
        <v>42822</v>
      </c>
      <c r="E32" s="20">
        <v>1726.456334</v>
      </c>
    </row>
    <row r="33" spans="1:5" x14ac:dyDescent="0.3">
      <c r="A33" t="s">
        <v>145</v>
      </c>
      <c r="B33" t="s">
        <v>49</v>
      </c>
      <c r="C33" s="5">
        <v>42814</v>
      </c>
      <c r="D33" s="5">
        <v>42823</v>
      </c>
      <c r="E33" s="20">
        <v>1726.456334</v>
      </c>
    </row>
    <row r="34" spans="1:5" x14ac:dyDescent="0.3">
      <c r="A34" t="s">
        <v>145</v>
      </c>
      <c r="B34" t="s">
        <v>49</v>
      </c>
      <c r="C34" s="5">
        <v>42815</v>
      </c>
      <c r="D34" s="5">
        <v>42824</v>
      </c>
      <c r="E34" s="20">
        <v>2807.3490839999999</v>
      </c>
    </row>
    <row r="35" spans="1:5" x14ac:dyDescent="0.3">
      <c r="A35" t="s">
        <v>145</v>
      </c>
      <c r="B35" t="s">
        <v>49</v>
      </c>
      <c r="C35" s="5">
        <v>42815</v>
      </c>
      <c r="D35" s="5">
        <v>42825</v>
      </c>
      <c r="E35" s="20">
        <v>172.964957</v>
      </c>
    </row>
    <row r="36" spans="1:5" x14ac:dyDescent="0.3">
      <c r="A36" t="s">
        <v>145</v>
      </c>
      <c r="B36" t="s">
        <v>49</v>
      </c>
      <c r="C36" s="5">
        <v>42816</v>
      </c>
      <c r="D36" s="5">
        <v>42825</v>
      </c>
      <c r="E36" s="20">
        <v>2807.3490839999999</v>
      </c>
    </row>
    <row r="37" spans="1:5" x14ac:dyDescent="0.3">
      <c r="A37" t="s">
        <v>145</v>
      </c>
      <c r="B37" t="s">
        <v>49</v>
      </c>
      <c r="C37" s="5">
        <v>42816</v>
      </c>
      <c r="D37" s="5">
        <v>42826</v>
      </c>
      <c r="E37" s="20">
        <v>485.0539</v>
      </c>
    </row>
    <row r="38" spans="1:5" x14ac:dyDescent="0.3">
      <c r="A38" t="s">
        <v>104</v>
      </c>
      <c r="B38" t="s">
        <v>322</v>
      </c>
      <c r="C38" s="5">
        <v>42806</v>
      </c>
      <c r="D38" s="5">
        <v>42822</v>
      </c>
      <c r="E38" s="20">
        <v>1285.704</v>
      </c>
    </row>
    <row r="39" spans="1:5" x14ac:dyDescent="0.3">
      <c r="A39" t="s">
        <v>104</v>
      </c>
      <c r="B39" t="s">
        <v>322</v>
      </c>
      <c r="C39" s="5">
        <v>42807</v>
      </c>
      <c r="D39" s="5">
        <v>42823</v>
      </c>
      <c r="E39" s="20">
        <v>1285.704</v>
      </c>
    </row>
  </sheetData>
  <sortState xmlns:xlrd2="http://schemas.microsoft.com/office/spreadsheetml/2017/richdata2" ref="A2:E39">
    <sortCondition ref="A2:A2000"/>
    <sortCondition ref="D2:D2000"/>
  </sortState>
  <pageMargins left="0.7" right="0.7" top="0.75" bottom="0.75" header="0.3" footer="0.3"/>
  <pageSetup paperSize="9" orientation="portrait" horizontalDpi="20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>
    <tabColor rgb="FF00B050"/>
  </sheetPr>
  <dimension ref="A1:N3758"/>
  <sheetViews>
    <sheetView workbookViewId="0"/>
  </sheetViews>
  <sheetFormatPr baseColWidth="10" defaultColWidth="11.44140625" defaultRowHeight="11.4" x14ac:dyDescent="0.2"/>
  <cols>
    <col min="1" max="1" width="11.44140625" style="9"/>
    <col min="2" max="2" width="32.33203125" style="9" bestFit="1" customWidth="1"/>
    <col min="3" max="3" width="11.44140625" style="9"/>
    <col min="4" max="4" width="11.44140625" style="14"/>
    <col min="5" max="5" width="11.44140625" style="15"/>
    <col min="6" max="6" width="11.44140625" style="9"/>
    <col min="7" max="8" width="11.44140625" style="26"/>
    <col min="9" max="9" width="8.88671875" style="33" bestFit="1" customWidth="1"/>
    <col min="10" max="10" width="10.88671875" style="14" bestFit="1" customWidth="1"/>
    <col min="11" max="11" width="28.44140625" style="9" bestFit="1" customWidth="1"/>
    <col min="12" max="12" width="11.6640625" style="9" bestFit="1" customWidth="1"/>
    <col min="13" max="13" width="12.88671875" style="9" bestFit="1" customWidth="1"/>
    <col min="14" max="14" width="11.44140625" style="22"/>
    <col min="15" max="16384" width="11.44140625" style="9"/>
  </cols>
  <sheetData>
    <row r="1" spans="1:14" x14ac:dyDescent="0.2">
      <c r="A1" s="16" t="s">
        <v>454</v>
      </c>
      <c r="B1" s="16" t="s">
        <v>455</v>
      </c>
      <c r="C1" s="16" t="s">
        <v>456</v>
      </c>
      <c r="D1" s="17" t="s">
        <v>457</v>
      </c>
      <c r="E1" s="18" t="s">
        <v>458</v>
      </c>
      <c r="F1" s="16" t="s">
        <v>459</v>
      </c>
      <c r="G1" s="25" t="s">
        <v>478</v>
      </c>
      <c r="H1" s="25" t="s">
        <v>479</v>
      </c>
      <c r="I1" s="32" t="s">
        <v>460</v>
      </c>
      <c r="J1" s="17" t="s">
        <v>463</v>
      </c>
      <c r="K1" s="16" t="s">
        <v>482</v>
      </c>
      <c r="L1" s="16" t="s">
        <v>464</v>
      </c>
      <c r="M1" s="16" t="s">
        <v>465</v>
      </c>
      <c r="N1" s="21" t="s">
        <v>471</v>
      </c>
    </row>
    <row r="2" spans="1:14" x14ac:dyDescent="0.2">
      <c r="A2" s="9" t="s">
        <v>302</v>
      </c>
      <c r="B2" s="9" t="s">
        <v>23</v>
      </c>
      <c r="C2" s="9">
        <v>0.74173999999999995</v>
      </c>
      <c r="D2" s="14">
        <v>45047</v>
      </c>
      <c r="E2" s="15">
        <v>0.74173999999999995</v>
      </c>
      <c r="G2" s="26">
        <v>0.74173999999999995</v>
      </c>
      <c r="J2" s="14">
        <v>45034</v>
      </c>
      <c r="K2" s="15" t="s">
        <v>480</v>
      </c>
      <c r="L2" s="9">
        <v>18</v>
      </c>
      <c r="M2" s="9">
        <v>16</v>
      </c>
      <c r="N2" s="22" t="s">
        <v>362</v>
      </c>
    </row>
    <row r="3" spans="1:14" x14ac:dyDescent="0.2">
      <c r="A3" s="9" t="s">
        <v>302</v>
      </c>
      <c r="B3" s="9" t="s">
        <v>23</v>
      </c>
      <c r="C3" s="9">
        <v>2.314073</v>
      </c>
      <c r="D3" s="14">
        <v>45047</v>
      </c>
      <c r="E3" s="15">
        <v>3.0558130000000001</v>
      </c>
      <c r="G3" s="26">
        <v>2.314073</v>
      </c>
      <c r="J3" s="14">
        <v>45034</v>
      </c>
      <c r="K3" s="15" t="s">
        <v>480</v>
      </c>
      <c r="L3" s="9">
        <v>18</v>
      </c>
      <c r="M3" s="9">
        <v>16</v>
      </c>
      <c r="N3" s="22" t="s">
        <v>362</v>
      </c>
    </row>
    <row r="4" spans="1:14" x14ac:dyDescent="0.2">
      <c r="A4" s="9" t="s">
        <v>302</v>
      </c>
      <c r="B4" s="9" t="s">
        <v>23</v>
      </c>
      <c r="C4" s="9">
        <v>2.0948190000000002</v>
      </c>
      <c r="D4" s="14">
        <v>45047</v>
      </c>
      <c r="E4" s="15">
        <v>5.1506319999999999</v>
      </c>
      <c r="G4" s="26">
        <v>2.0948190000000002</v>
      </c>
      <c r="J4" s="14">
        <v>45036</v>
      </c>
      <c r="K4" s="15" t="s">
        <v>480</v>
      </c>
      <c r="L4" s="9">
        <v>18</v>
      </c>
      <c r="M4" s="9">
        <v>16</v>
      </c>
      <c r="N4" s="22" t="s">
        <v>362</v>
      </c>
    </row>
    <row r="5" spans="1:14" x14ac:dyDescent="0.2">
      <c r="A5" s="9" t="s">
        <v>302</v>
      </c>
      <c r="B5" s="9" t="s">
        <v>23</v>
      </c>
      <c r="C5" s="9">
        <v>7.4018709999999999</v>
      </c>
      <c r="D5" s="14">
        <v>45054</v>
      </c>
      <c r="E5" s="15">
        <v>12.552503</v>
      </c>
      <c r="G5" s="26">
        <v>7.4018709999999999</v>
      </c>
      <c r="J5" s="14">
        <v>45041</v>
      </c>
      <c r="K5" s="15" t="s">
        <v>480</v>
      </c>
      <c r="L5" s="9">
        <v>19</v>
      </c>
      <c r="M5" s="9">
        <v>17</v>
      </c>
      <c r="N5" s="22" t="s">
        <v>362</v>
      </c>
    </row>
    <row r="6" spans="1:14" x14ac:dyDescent="0.2">
      <c r="A6" s="9" t="s">
        <v>302</v>
      </c>
      <c r="B6" s="9" t="s">
        <v>23</v>
      </c>
      <c r="C6" s="9">
        <v>1.4203170000000001</v>
      </c>
      <c r="D6" s="14">
        <v>45054</v>
      </c>
      <c r="E6" s="15">
        <v>13.97282</v>
      </c>
      <c r="G6" s="26">
        <v>1.4203170000000001</v>
      </c>
      <c r="J6" s="14">
        <v>45041</v>
      </c>
      <c r="K6" s="15" t="s">
        <v>480</v>
      </c>
      <c r="L6" s="9">
        <v>19</v>
      </c>
      <c r="M6" s="9">
        <v>17</v>
      </c>
      <c r="N6" s="22" t="s">
        <v>362</v>
      </c>
    </row>
    <row r="7" spans="1:14" x14ac:dyDescent="0.2">
      <c r="A7" s="9" t="s">
        <v>302</v>
      </c>
      <c r="B7" s="9" t="s">
        <v>23</v>
      </c>
      <c r="C7" s="9">
        <v>7.0245610000000003</v>
      </c>
      <c r="D7" s="14">
        <v>45054</v>
      </c>
      <c r="E7" s="15">
        <v>20.997381000000001</v>
      </c>
      <c r="G7" s="26">
        <v>7.0245610000000003</v>
      </c>
      <c r="J7" s="14">
        <v>45042</v>
      </c>
      <c r="K7" s="15" t="s">
        <v>480</v>
      </c>
      <c r="L7" s="9">
        <v>19</v>
      </c>
      <c r="M7" s="9">
        <v>17</v>
      </c>
      <c r="N7" s="22" t="s">
        <v>362</v>
      </c>
    </row>
    <row r="8" spans="1:14" x14ac:dyDescent="0.2">
      <c r="A8" s="9" t="s">
        <v>302</v>
      </c>
      <c r="B8" s="9" t="s">
        <v>23</v>
      </c>
      <c r="C8" s="9">
        <v>1.567447</v>
      </c>
      <c r="D8" s="14">
        <v>45054</v>
      </c>
      <c r="E8" s="15">
        <v>22.564828000000002</v>
      </c>
      <c r="F8" s="15"/>
      <c r="G8" s="26">
        <v>1.567447</v>
      </c>
      <c r="J8" s="14">
        <v>45042</v>
      </c>
      <c r="K8" s="15" t="s">
        <v>480</v>
      </c>
      <c r="L8" s="9">
        <v>19</v>
      </c>
      <c r="M8" s="9">
        <v>17</v>
      </c>
      <c r="N8" s="22" t="s">
        <v>362</v>
      </c>
    </row>
    <row r="9" spans="1:14" x14ac:dyDescent="0.2">
      <c r="A9" s="9" t="s">
        <v>302</v>
      </c>
      <c r="B9" s="9" t="s">
        <v>23</v>
      </c>
      <c r="C9" s="9">
        <v>116.609756</v>
      </c>
      <c r="D9" s="14">
        <v>45054</v>
      </c>
      <c r="E9" s="15">
        <v>139.17458400000001</v>
      </c>
      <c r="G9" s="26">
        <v>116.609756</v>
      </c>
      <c r="J9" s="14">
        <v>45042</v>
      </c>
      <c r="K9" s="15" t="s">
        <v>480</v>
      </c>
      <c r="L9" s="9">
        <v>19</v>
      </c>
      <c r="M9" s="9">
        <v>17</v>
      </c>
      <c r="N9" s="22" t="s">
        <v>362</v>
      </c>
    </row>
    <row r="10" spans="1:14" x14ac:dyDescent="0.2">
      <c r="A10" s="9" t="s">
        <v>302</v>
      </c>
      <c r="B10" s="9" t="s">
        <v>23</v>
      </c>
      <c r="C10" s="9">
        <v>15.315072000000001</v>
      </c>
      <c r="D10" s="14">
        <v>45054</v>
      </c>
      <c r="E10" s="15">
        <v>154.48965600000002</v>
      </c>
      <c r="G10" s="26">
        <v>15.315072000000001</v>
      </c>
      <c r="J10" s="14">
        <v>45042</v>
      </c>
      <c r="K10" s="9" t="s">
        <v>480</v>
      </c>
      <c r="L10" s="9">
        <v>19</v>
      </c>
      <c r="M10" s="9">
        <v>17</v>
      </c>
      <c r="N10" s="22" t="s">
        <v>362</v>
      </c>
    </row>
    <row r="11" spans="1:14" x14ac:dyDescent="0.2">
      <c r="A11" s="9" t="s">
        <v>302</v>
      </c>
      <c r="B11" s="9" t="s">
        <v>23</v>
      </c>
      <c r="C11" s="9">
        <v>0.58313199999999998</v>
      </c>
      <c r="D11" s="14">
        <v>45054</v>
      </c>
      <c r="E11" s="15">
        <v>155.07278800000003</v>
      </c>
      <c r="G11" s="26">
        <v>0.58313199999999998</v>
      </c>
      <c r="J11" s="14">
        <v>45043</v>
      </c>
      <c r="K11" s="9" t="s">
        <v>480</v>
      </c>
      <c r="L11" s="9">
        <v>19</v>
      </c>
      <c r="M11" s="9">
        <v>17</v>
      </c>
      <c r="N11" s="22" t="s">
        <v>362</v>
      </c>
    </row>
    <row r="12" spans="1:14" x14ac:dyDescent="0.2">
      <c r="A12" s="9" t="s">
        <v>302</v>
      </c>
      <c r="B12" s="9" t="s">
        <v>23</v>
      </c>
      <c r="C12" s="9">
        <v>1.1578090000000001</v>
      </c>
      <c r="D12" s="14">
        <v>45061</v>
      </c>
      <c r="E12" s="15">
        <v>156.23059700000002</v>
      </c>
      <c r="G12" s="26">
        <v>1.1578090000000001</v>
      </c>
      <c r="J12" s="14">
        <v>45048</v>
      </c>
      <c r="K12" s="9" t="s">
        <v>480</v>
      </c>
      <c r="L12" s="9">
        <v>20</v>
      </c>
      <c r="M12" s="9">
        <v>18</v>
      </c>
      <c r="N12" s="22" t="s">
        <v>362</v>
      </c>
    </row>
    <row r="13" spans="1:14" x14ac:dyDescent="0.2">
      <c r="A13" s="9" t="s">
        <v>302</v>
      </c>
      <c r="B13" s="9" t="s">
        <v>23</v>
      </c>
      <c r="C13" s="9">
        <v>5.434342</v>
      </c>
      <c r="D13" s="14">
        <v>45061</v>
      </c>
      <c r="E13" s="15">
        <v>161.664939</v>
      </c>
      <c r="G13" s="26">
        <v>5.434342</v>
      </c>
      <c r="J13" s="14">
        <v>45048</v>
      </c>
      <c r="K13" s="9" t="s">
        <v>480</v>
      </c>
      <c r="L13" s="9">
        <v>20</v>
      </c>
      <c r="M13" s="9">
        <v>18</v>
      </c>
      <c r="N13" s="22" t="s">
        <v>362</v>
      </c>
    </row>
    <row r="14" spans="1:14" x14ac:dyDescent="0.2">
      <c r="A14" s="9" t="s">
        <v>302</v>
      </c>
      <c r="B14" s="9" t="s">
        <v>23</v>
      </c>
      <c r="C14" s="9">
        <v>1.8364750000000001</v>
      </c>
      <c r="D14" s="14">
        <v>45061</v>
      </c>
      <c r="E14" s="15">
        <v>163.50141400000001</v>
      </c>
      <c r="G14" s="26">
        <v>1.8364750000000001</v>
      </c>
      <c r="J14" s="14">
        <v>45049</v>
      </c>
      <c r="K14" s="9" t="s">
        <v>480</v>
      </c>
      <c r="L14" s="9">
        <v>20</v>
      </c>
      <c r="M14" s="9">
        <v>18</v>
      </c>
      <c r="N14" s="22" t="s">
        <v>362</v>
      </c>
    </row>
    <row r="15" spans="1:14" x14ac:dyDescent="0.2">
      <c r="A15" s="9" t="s">
        <v>302</v>
      </c>
      <c r="B15" s="9" t="s">
        <v>23</v>
      </c>
      <c r="C15" s="9">
        <v>4.8189840000000004</v>
      </c>
      <c r="D15" s="14">
        <v>45061</v>
      </c>
      <c r="E15" s="15">
        <v>168.32039800000001</v>
      </c>
      <c r="G15" s="27">
        <v>4.8189840000000004</v>
      </c>
      <c r="J15" s="14">
        <v>45049</v>
      </c>
      <c r="K15" s="28" t="s">
        <v>480</v>
      </c>
      <c r="L15" s="9">
        <v>20</v>
      </c>
      <c r="M15" s="9">
        <v>18</v>
      </c>
      <c r="N15" s="22" t="s">
        <v>362</v>
      </c>
    </row>
    <row r="16" spans="1:14" x14ac:dyDescent="0.2">
      <c r="A16" s="9" t="s">
        <v>302</v>
      </c>
      <c r="B16" s="9" t="s">
        <v>23</v>
      </c>
      <c r="C16" s="9">
        <v>2.1003349999999998</v>
      </c>
      <c r="D16" s="14">
        <v>45061</v>
      </c>
      <c r="E16" s="15">
        <v>170.42073300000001</v>
      </c>
      <c r="G16" s="27">
        <v>2.1003349999999998</v>
      </c>
      <c r="J16" s="14">
        <v>45049</v>
      </c>
      <c r="K16" s="9" t="s">
        <v>480</v>
      </c>
      <c r="L16" s="9">
        <v>20</v>
      </c>
      <c r="M16" s="9">
        <v>18</v>
      </c>
      <c r="N16" s="22" t="s">
        <v>362</v>
      </c>
    </row>
    <row r="17" spans="1:14" x14ac:dyDescent="0.2">
      <c r="A17" s="9" t="s">
        <v>302</v>
      </c>
      <c r="B17" s="9" t="s">
        <v>23</v>
      </c>
      <c r="C17" s="9">
        <v>5.3931259999999996</v>
      </c>
      <c r="D17" s="14">
        <v>45061</v>
      </c>
      <c r="E17" s="15">
        <v>175.81385900000001</v>
      </c>
      <c r="G17" s="27">
        <v>5.3931259999999996</v>
      </c>
      <c r="J17" s="14">
        <v>45049</v>
      </c>
      <c r="K17" s="15" t="s">
        <v>480</v>
      </c>
      <c r="L17" s="9">
        <v>20</v>
      </c>
      <c r="M17" s="9">
        <v>18</v>
      </c>
      <c r="N17" s="22" t="s">
        <v>362</v>
      </c>
    </row>
    <row r="18" spans="1:14" x14ac:dyDescent="0.2">
      <c r="A18" s="9" t="s">
        <v>302</v>
      </c>
      <c r="B18" s="9" t="s">
        <v>23</v>
      </c>
      <c r="C18" s="9">
        <v>12.669385</v>
      </c>
      <c r="D18" s="14">
        <v>45061</v>
      </c>
      <c r="E18" s="15">
        <v>188.48324400000001</v>
      </c>
      <c r="G18" s="27">
        <v>12.669385</v>
      </c>
      <c r="J18" s="14">
        <v>45049</v>
      </c>
      <c r="K18" s="15" t="s">
        <v>480</v>
      </c>
      <c r="L18" s="9">
        <v>20</v>
      </c>
      <c r="M18" s="9">
        <v>18</v>
      </c>
      <c r="N18" s="22" t="s">
        <v>362</v>
      </c>
    </row>
    <row r="19" spans="1:14" x14ac:dyDescent="0.2">
      <c r="A19" s="9" t="s">
        <v>302</v>
      </c>
      <c r="B19" s="9" t="s">
        <v>23</v>
      </c>
      <c r="C19" s="9">
        <v>3.8376190000000001</v>
      </c>
      <c r="D19" s="14">
        <v>45061</v>
      </c>
      <c r="E19" s="15">
        <v>192.320863</v>
      </c>
      <c r="G19" s="27">
        <v>3.8376190000000001</v>
      </c>
      <c r="J19" s="14">
        <v>45049</v>
      </c>
      <c r="K19" s="29" t="s">
        <v>480</v>
      </c>
      <c r="L19" s="9">
        <v>20</v>
      </c>
      <c r="M19" s="9">
        <v>18</v>
      </c>
      <c r="N19" s="22" t="s">
        <v>362</v>
      </c>
    </row>
    <row r="20" spans="1:14" x14ac:dyDescent="0.2">
      <c r="A20" s="9" t="s">
        <v>302</v>
      </c>
      <c r="B20" s="9" t="s">
        <v>23</v>
      </c>
      <c r="C20" s="9">
        <v>3.0811799999999998</v>
      </c>
      <c r="D20" s="14">
        <v>45061</v>
      </c>
      <c r="E20" s="15">
        <v>195.40204299999999</v>
      </c>
      <c r="G20" s="27">
        <v>3.0811799999999998</v>
      </c>
      <c r="J20" s="14">
        <v>45049</v>
      </c>
      <c r="K20" s="9" t="s">
        <v>480</v>
      </c>
      <c r="L20" s="9">
        <v>20</v>
      </c>
      <c r="M20" s="9">
        <v>18</v>
      </c>
      <c r="N20" s="22" t="s">
        <v>362</v>
      </c>
    </row>
    <row r="21" spans="1:14" x14ac:dyDescent="0.2">
      <c r="A21" s="9" t="s">
        <v>302</v>
      </c>
      <c r="B21" s="9" t="s">
        <v>23</v>
      </c>
      <c r="C21" s="9">
        <v>0.48480099999999998</v>
      </c>
      <c r="D21" s="14">
        <v>45068</v>
      </c>
      <c r="E21" s="15">
        <v>195.886844</v>
      </c>
      <c r="G21" s="27">
        <v>0.48480099999999998</v>
      </c>
      <c r="J21" s="14">
        <v>45055</v>
      </c>
      <c r="K21" s="9" t="s">
        <v>480</v>
      </c>
      <c r="L21" s="9">
        <v>21</v>
      </c>
      <c r="M21" s="9">
        <v>19</v>
      </c>
      <c r="N21" s="22" t="s">
        <v>362</v>
      </c>
    </row>
    <row r="22" spans="1:14" x14ac:dyDescent="0.2">
      <c r="A22" s="9" t="s">
        <v>302</v>
      </c>
      <c r="B22" s="9" t="s">
        <v>23</v>
      </c>
      <c r="C22" s="9">
        <v>2.2968470000000001</v>
      </c>
      <c r="D22" s="14">
        <v>45068</v>
      </c>
      <c r="E22" s="15">
        <v>198.18369100000001</v>
      </c>
      <c r="G22" s="27">
        <v>2.2968470000000001</v>
      </c>
      <c r="J22" s="14">
        <v>45055</v>
      </c>
      <c r="K22" s="9" t="s">
        <v>480</v>
      </c>
      <c r="L22" s="9">
        <v>21</v>
      </c>
      <c r="M22" s="9">
        <v>19</v>
      </c>
      <c r="N22" s="22" t="s">
        <v>362</v>
      </c>
    </row>
    <row r="23" spans="1:14" x14ac:dyDescent="0.2">
      <c r="A23" s="9" t="s">
        <v>302</v>
      </c>
      <c r="B23" s="9" t="s">
        <v>23</v>
      </c>
      <c r="C23" s="9">
        <v>50.530895000000001</v>
      </c>
      <c r="D23" s="14">
        <v>45068</v>
      </c>
      <c r="E23" s="15">
        <v>248.714586</v>
      </c>
      <c r="G23" s="26">
        <v>50.530895000000001</v>
      </c>
      <c r="J23" s="14">
        <v>45056</v>
      </c>
      <c r="K23" s="9" t="s">
        <v>480</v>
      </c>
      <c r="L23" s="9">
        <v>21</v>
      </c>
      <c r="M23" s="9">
        <v>19</v>
      </c>
      <c r="N23" s="22" t="s">
        <v>363</v>
      </c>
    </row>
    <row r="24" spans="1:14" x14ac:dyDescent="0.2">
      <c r="A24" s="9" t="s">
        <v>302</v>
      </c>
      <c r="B24" s="9" t="s">
        <v>23</v>
      </c>
      <c r="C24" s="9">
        <v>2.0792250000000001</v>
      </c>
      <c r="D24" s="14">
        <v>45068</v>
      </c>
      <c r="E24" s="15">
        <v>250.79381100000001</v>
      </c>
      <c r="G24" s="26">
        <v>2.0792250000000001</v>
      </c>
      <c r="J24" s="14">
        <v>45057</v>
      </c>
      <c r="K24" s="9" t="s">
        <v>480</v>
      </c>
      <c r="L24" s="9">
        <v>21</v>
      </c>
      <c r="M24" s="9">
        <v>19</v>
      </c>
      <c r="N24" s="22" t="s">
        <v>363</v>
      </c>
    </row>
    <row r="25" spans="1:14" x14ac:dyDescent="0.2">
      <c r="A25" s="9" t="s">
        <v>302</v>
      </c>
      <c r="B25" s="9" t="s">
        <v>23</v>
      </c>
      <c r="C25" s="9">
        <v>0.72719500000000004</v>
      </c>
      <c r="D25" s="14">
        <v>45075</v>
      </c>
      <c r="E25" s="15">
        <v>251.521006</v>
      </c>
      <c r="G25" s="26">
        <v>0.72719500000000004</v>
      </c>
      <c r="J25" s="14">
        <v>45062</v>
      </c>
      <c r="K25" s="9" t="s">
        <v>480</v>
      </c>
      <c r="L25" s="9">
        <v>22</v>
      </c>
      <c r="M25" s="9">
        <v>20</v>
      </c>
      <c r="N25" s="22" t="s">
        <v>363</v>
      </c>
    </row>
    <row r="26" spans="1:14" x14ac:dyDescent="0.2">
      <c r="A26" s="9" t="s">
        <v>302</v>
      </c>
      <c r="B26" s="9" t="s">
        <v>23</v>
      </c>
      <c r="C26" s="9">
        <v>2.2968199999999999</v>
      </c>
      <c r="D26" s="14">
        <v>45075</v>
      </c>
      <c r="E26" s="15">
        <v>253.817826</v>
      </c>
      <c r="G26" s="26">
        <v>2.2968199999999999</v>
      </c>
      <c r="J26" s="14">
        <v>45062</v>
      </c>
      <c r="K26" s="9" t="s">
        <v>480</v>
      </c>
      <c r="L26" s="9">
        <v>22</v>
      </c>
      <c r="M26" s="9">
        <v>20</v>
      </c>
      <c r="N26" s="22" t="s">
        <v>363</v>
      </c>
    </row>
    <row r="27" spans="1:14" x14ac:dyDescent="0.2">
      <c r="A27" s="9" t="s">
        <v>302</v>
      </c>
      <c r="B27" s="9" t="s">
        <v>23</v>
      </c>
      <c r="C27" s="9">
        <v>1.9961679999999999</v>
      </c>
      <c r="D27" s="14">
        <v>45075</v>
      </c>
      <c r="E27" s="15">
        <v>255.81399400000001</v>
      </c>
      <c r="G27" s="26">
        <v>1.9961679999999999</v>
      </c>
      <c r="J27" s="14">
        <v>45063</v>
      </c>
      <c r="K27" s="9" t="s">
        <v>480</v>
      </c>
      <c r="L27" s="9">
        <v>22</v>
      </c>
      <c r="M27" s="9">
        <v>20</v>
      </c>
      <c r="N27" s="22" t="s">
        <v>363</v>
      </c>
    </row>
    <row r="28" spans="1:14" x14ac:dyDescent="0.2">
      <c r="A28" s="9" t="s">
        <v>302</v>
      </c>
      <c r="B28" s="9" t="s">
        <v>23</v>
      </c>
      <c r="C28" s="9">
        <v>5.2380259999999996</v>
      </c>
      <c r="D28" s="14">
        <v>45075</v>
      </c>
      <c r="E28" s="15">
        <v>261.05202000000003</v>
      </c>
      <c r="G28" s="26">
        <v>5.2380259999999996</v>
      </c>
      <c r="J28" s="14">
        <v>45063</v>
      </c>
      <c r="K28" s="9" t="s">
        <v>480</v>
      </c>
      <c r="L28" s="9">
        <v>22</v>
      </c>
      <c r="M28" s="9">
        <v>20</v>
      </c>
      <c r="N28" s="22" t="s">
        <v>363</v>
      </c>
    </row>
    <row r="29" spans="1:14" x14ac:dyDescent="0.2">
      <c r="A29" s="9" t="s">
        <v>302</v>
      </c>
      <c r="B29" s="9" t="s">
        <v>23</v>
      </c>
      <c r="C29" s="9">
        <v>2.0684260000000001</v>
      </c>
      <c r="D29" s="14">
        <v>45075</v>
      </c>
      <c r="E29" s="15">
        <v>263.12044600000002</v>
      </c>
      <c r="G29" s="26">
        <v>2.0684260000000001</v>
      </c>
      <c r="J29" s="14">
        <v>45063</v>
      </c>
      <c r="K29" s="9" t="s">
        <v>480</v>
      </c>
      <c r="L29" s="9">
        <v>22</v>
      </c>
      <c r="M29" s="9">
        <v>20</v>
      </c>
      <c r="N29" s="22" t="s">
        <v>363</v>
      </c>
    </row>
    <row r="30" spans="1:14" x14ac:dyDescent="0.2">
      <c r="A30" s="9" t="s">
        <v>302</v>
      </c>
      <c r="B30" s="9" t="s">
        <v>23</v>
      </c>
      <c r="C30" s="9">
        <v>68.815306000000007</v>
      </c>
      <c r="D30" s="14">
        <v>45075</v>
      </c>
      <c r="E30" s="15">
        <v>331.93575200000004</v>
      </c>
      <c r="G30" s="26">
        <v>68.815306000000007</v>
      </c>
      <c r="J30" s="14">
        <v>45063</v>
      </c>
      <c r="K30" s="9" t="s">
        <v>480</v>
      </c>
      <c r="L30" s="9">
        <v>22</v>
      </c>
      <c r="M30" s="9">
        <v>20</v>
      </c>
      <c r="N30" s="22" t="s">
        <v>363</v>
      </c>
    </row>
    <row r="31" spans="1:14" x14ac:dyDescent="0.2">
      <c r="A31" s="9" t="s">
        <v>302</v>
      </c>
      <c r="B31" s="9" t="s">
        <v>23</v>
      </c>
      <c r="C31" s="9">
        <v>12.669385</v>
      </c>
      <c r="D31" s="14">
        <v>45075</v>
      </c>
      <c r="E31" s="15">
        <v>344.60513700000001</v>
      </c>
      <c r="G31" s="26">
        <v>12.669385</v>
      </c>
      <c r="J31" s="14">
        <v>45063</v>
      </c>
      <c r="K31" s="9" t="s">
        <v>480</v>
      </c>
      <c r="L31" s="9">
        <v>22</v>
      </c>
      <c r="M31" s="9">
        <v>20</v>
      </c>
      <c r="N31" s="22" t="s">
        <v>363</v>
      </c>
    </row>
    <row r="32" spans="1:14" x14ac:dyDescent="0.2">
      <c r="A32" s="9" t="s">
        <v>302</v>
      </c>
      <c r="B32" s="9" t="s">
        <v>23</v>
      </c>
      <c r="C32" s="9">
        <v>3.4663300000000001</v>
      </c>
      <c r="D32" s="14">
        <v>45075</v>
      </c>
      <c r="E32" s="15">
        <v>348.07146700000004</v>
      </c>
      <c r="G32" s="26">
        <v>3.4663300000000001</v>
      </c>
      <c r="J32" s="14">
        <v>45063</v>
      </c>
      <c r="K32" s="9" t="s">
        <v>480</v>
      </c>
      <c r="L32" s="9">
        <v>22</v>
      </c>
      <c r="M32" s="9">
        <v>20</v>
      </c>
      <c r="N32" s="22" t="s">
        <v>362</v>
      </c>
    </row>
    <row r="33" spans="1:14" x14ac:dyDescent="0.2">
      <c r="A33" s="9" t="s">
        <v>302</v>
      </c>
      <c r="B33" s="9" t="s">
        <v>23</v>
      </c>
      <c r="C33" s="9">
        <v>1.4437949999999999</v>
      </c>
      <c r="D33" s="14">
        <v>45075</v>
      </c>
      <c r="E33" s="15">
        <v>349.51526200000006</v>
      </c>
      <c r="G33" s="26">
        <v>1.4437949999999999</v>
      </c>
      <c r="J33" s="14">
        <v>45064</v>
      </c>
      <c r="K33" s="9" t="s">
        <v>480</v>
      </c>
      <c r="L33" s="9">
        <v>22</v>
      </c>
      <c r="M33" s="9">
        <v>20</v>
      </c>
      <c r="N33" s="22" t="s">
        <v>362</v>
      </c>
    </row>
    <row r="34" spans="1:14" x14ac:dyDescent="0.2">
      <c r="A34" s="9" t="s">
        <v>1004</v>
      </c>
      <c r="B34" s="9" t="s">
        <v>1498</v>
      </c>
      <c r="C34" s="9">
        <v>127.115588</v>
      </c>
      <c r="D34" s="14">
        <v>45047</v>
      </c>
      <c r="E34" s="15">
        <v>127.115588</v>
      </c>
      <c r="G34" s="26">
        <v>127.115588</v>
      </c>
      <c r="J34" s="14">
        <v>45046</v>
      </c>
      <c r="K34" s="9" t="s">
        <v>480</v>
      </c>
      <c r="L34" s="9">
        <v>18</v>
      </c>
      <c r="M34" s="9">
        <v>17</v>
      </c>
      <c r="N34" s="22" t="s">
        <v>362</v>
      </c>
    </row>
    <row r="35" spans="1:14" x14ac:dyDescent="0.2">
      <c r="A35" s="9" t="s">
        <v>1004</v>
      </c>
      <c r="B35" s="9" t="s">
        <v>1498</v>
      </c>
      <c r="C35" s="9">
        <v>49.980500999999997</v>
      </c>
      <c r="D35" s="14">
        <v>45047</v>
      </c>
      <c r="E35" s="15">
        <v>177.09608900000001</v>
      </c>
      <c r="G35" s="26">
        <v>49.980500999999997</v>
      </c>
      <c r="J35" s="14">
        <v>45046</v>
      </c>
      <c r="K35" s="9" t="s">
        <v>480</v>
      </c>
      <c r="L35" s="9">
        <v>18</v>
      </c>
      <c r="M35" s="9">
        <v>17</v>
      </c>
      <c r="N35" s="22" t="s">
        <v>362</v>
      </c>
    </row>
    <row r="36" spans="1:14" x14ac:dyDescent="0.2">
      <c r="A36" s="9" t="s">
        <v>1004</v>
      </c>
      <c r="B36" s="9" t="s">
        <v>1498</v>
      </c>
      <c r="C36" s="9">
        <v>49.053058999999998</v>
      </c>
      <c r="D36" s="14">
        <v>45047</v>
      </c>
      <c r="E36" s="15">
        <v>226.149148</v>
      </c>
      <c r="G36" s="26">
        <v>49.053058999999998</v>
      </c>
      <c r="J36" s="14">
        <v>45046</v>
      </c>
      <c r="K36" s="9" t="s">
        <v>480</v>
      </c>
      <c r="L36" s="9">
        <v>18</v>
      </c>
      <c r="M36" s="9">
        <v>17</v>
      </c>
      <c r="N36" s="22" t="s">
        <v>362</v>
      </c>
    </row>
    <row r="37" spans="1:14" x14ac:dyDescent="0.2">
      <c r="A37" s="9" t="s">
        <v>1004</v>
      </c>
      <c r="B37" s="9" t="s">
        <v>1498</v>
      </c>
      <c r="C37" s="9">
        <v>180.89210499999999</v>
      </c>
      <c r="D37" s="14">
        <v>45054</v>
      </c>
      <c r="E37" s="15">
        <v>407.04125299999998</v>
      </c>
      <c r="G37" s="26">
        <v>180.89210499999999</v>
      </c>
      <c r="J37" s="14">
        <v>45053</v>
      </c>
      <c r="K37" s="9" t="s">
        <v>480</v>
      </c>
      <c r="L37" s="9">
        <v>19</v>
      </c>
      <c r="M37" s="9">
        <v>18</v>
      </c>
      <c r="N37" s="22" t="s">
        <v>362</v>
      </c>
    </row>
    <row r="38" spans="1:14" x14ac:dyDescent="0.2">
      <c r="A38" s="9" t="s">
        <v>1004</v>
      </c>
      <c r="B38" s="9" t="s">
        <v>1498</v>
      </c>
      <c r="C38" s="9">
        <v>102.779605</v>
      </c>
      <c r="D38" s="14">
        <v>45054</v>
      </c>
      <c r="E38" s="15">
        <v>509.82085799999999</v>
      </c>
      <c r="G38" s="26">
        <v>102.779605</v>
      </c>
      <c r="J38" s="14">
        <v>45053</v>
      </c>
      <c r="K38" s="9" t="s">
        <v>480</v>
      </c>
      <c r="L38" s="9">
        <v>19</v>
      </c>
      <c r="M38" s="9">
        <v>18</v>
      </c>
      <c r="N38" s="22" t="s">
        <v>362</v>
      </c>
    </row>
    <row r="39" spans="1:14" x14ac:dyDescent="0.2">
      <c r="A39" s="9" t="s">
        <v>1004</v>
      </c>
      <c r="B39" s="9" t="s">
        <v>1498</v>
      </c>
      <c r="C39" s="9">
        <v>13.498673</v>
      </c>
      <c r="D39" s="14">
        <v>45054</v>
      </c>
      <c r="E39" s="15">
        <v>523.31953099999998</v>
      </c>
      <c r="G39" s="26">
        <v>13.498673</v>
      </c>
      <c r="J39" s="14">
        <v>45053</v>
      </c>
      <c r="K39" s="9" t="s">
        <v>480</v>
      </c>
      <c r="L39" s="9">
        <v>19</v>
      </c>
      <c r="M39" s="9">
        <v>18</v>
      </c>
      <c r="N39" s="22" t="s">
        <v>362</v>
      </c>
    </row>
    <row r="40" spans="1:14" x14ac:dyDescent="0.2">
      <c r="A40" s="9" t="s">
        <v>1004</v>
      </c>
      <c r="B40" s="9" t="s">
        <v>1498</v>
      </c>
      <c r="C40" s="9">
        <v>62.331584999999997</v>
      </c>
      <c r="D40" s="14">
        <v>45054</v>
      </c>
      <c r="E40" s="15">
        <v>585.651116</v>
      </c>
      <c r="G40" s="26">
        <v>62.331584999999997</v>
      </c>
      <c r="J40" s="14">
        <v>45053</v>
      </c>
      <c r="K40" s="9" t="s">
        <v>480</v>
      </c>
      <c r="L40" s="9">
        <v>19</v>
      </c>
      <c r="M40" s="9">
        <v>18</v>
      </c>
      <c r="N40" s="22" t="s">
        <v>362</v>
      </c>
    </row>
    <row r="41" spans="1:14" x14ac:dyDescent="0.2">
      <c r="A41" s="9" t="s">
        <v>1004</v>
      </c>
      <c r="B41" s="9" t="s">
        <v>1498</v>
      </c>
      <c r="C41" s="9">
        <v>62.331584999999997</v>
      </c>
      <c r="D41" s="14">
        <v>45054</v>
      </c>
      <c r="E41" s="15">
        <v>647.98270100000002</v>
      </c>
      <c r="G41" s="26">
        <v>62.331584999999997</v>
      </c>
      <c r="J41" s="14">
        <v>45053</v>
      </c>
      <c r="K41" s="9" t="s">
        <v>480</v>
      </c>
      <c r="L41" s="9">
        <v>19</v>
      </c>
      <c r="M41" s="9">
        <v>18</v>
      </c>
      <c r="N41" s="22" t="s">
        <v>362</v>
      </c>
    </row>
    <row r="42" spans="1:14" x14ac:dyDescent="0.2">
      <c r="A42" s="9" t="s">
        <v>1004</v>
      </c>
      <c r="B42" s="9" t="s">
        <v>1498</v>
      </c>
      <c r="C42" s="9">
        <v>62.331429</v>
      </c>
      <c r="D42" s="14">
        <v>45054</v>
      </c>
      <c r="E42" s="15">
        <v>710.31412999999998</v>
      </c>
      <c r="G42" s="26">
        <v>62.331429</v>
      </c>
      <c r="J42" s="14">
        <v>45053</v>
      </c>
      <c r="K42" s="9" t="s">
        <v>480</v>
      </c>
      <c r="L42" s="9">
        <v>19</v>
      </c>
      <c r="M42" s="9">
        <v>18</v>
      </c>
      <c r="N42" s="22" t="s">
        <v>362</v>
      </c>
    </row>
    <row r="43" spans="1:14" x14ac:dyDescent="0.2">
      <c r="A43" s="9" t="s">
        <v>1004</v>
      </c>
      <c r="B43" s="9" t="s">
        <v>1498</v>
      </c>
      <c r="C43" s="9">
        <v>107.35588199999999</v>
      </c>
      <c r="D43" s="14">
        <v>45061</v>
      </c>
      <c r="E43" s="15">
        <v>817.67001199999993</v>
      </c>
      <c r="G43" s="26">
        <v>107.35588199999999</v>
      </c>
      <c r="J43" s="14">
        <v>45060</v>
      </c>
      <c r="K43" s="9" t="s">
        <v>480</v>
      </c>
      <c r="L43" s="9">
        <v>20</v>
      </c>
      <c r="M43" s="9">
        <v>19</v>
      </c>
      <c r="N43" s="22" t="s">
        <v>362</v>
      </c>
    </row>
    <row r="44" spans="1:14" x14ac:dyDescent="0.2">
      <c r="A44" s="9" t="s">
        <v>1004</v>
      </c>
      <c r="B44" s="9" t="s">
        <v>1498</v>
      </c>
      <c r="C44" s="9">
        <v>55.989359999999998</v>
      </c>
      <c r="D44" s="14">
        <v>45061</v>
      </c>
      <c r="E44" s="15">
        <v>873.65937199999996</v>
      </c>
      <c r="G44" s="26">
        <v>55.989359999999998</v>
      </c>
      <c r="J44" s="14">
        <v>45060</v>
      </c>
      <c r="K44" s="9" t="s">
        <v>480</v>
      </c>
      <c r="L44" s="9">
        <v>20</v>
      </c>
      <c r="M44" s="9">
        <v>19</v>
      </c>
      <c r="N44" s="22" t="s">
        <v>362</v>
      </c>
    </row>
    <row r="45" spans="1:14" x14ac:dyDescent="0.2">
      <c r="A45" s="9" t="s">
        <v>1004</v>
      </c>
      <c r="B45" s="9" t="s">
        <v>1498</v>
      </c>
      <c r="C45" s="9">
        <v>8.9985599999999994</v>
      </c>
      <c r="D45" s="14">
        <v>45061</v>
      </c>
      <c r="E45" s="15">
        <v>882.65793199999996</v>
      </c>
      <c r="G45" s="26">
        <v>8.9985599999999994</v>
      </c>
      <c r="J45" s="14">
        <v>45060</v>
      </c>
      <c r="K45" s="9" t="s">
        <v>480</v>
      </c>
      <c r="L45" s="9">
        <v>20</v>
      </c>
      <c r="M45" s="9">
        <v>19</v>
      </c>
      <c r="N45" s="22" t="s">
        <v>362</v>
      </c>
    </row>
    <row r="46" spans="1:14" x14ac:dyDescent="0.2">
      <c r="A46" s="9" t="s">
        <v>1004</v>
      </c>
      <c r="B46" s="9" t="s">
        <v>1498</v>
      </c>
      <c r="C46" s="9">
        <v>117.305803</v>
      </c>
      <c r="D46" s="14">
        <v>45061</v>
      </c>
      <c r="E46" s="15">
        <v>999.96373499999993</v>
      </c>
      <c r="G46" s="26">
        <v>117.305803</v>
      </c>
      <c r="J46" s="14">
        <v>45060</v>
      </c>
      <c r="K46" s="9" t="s">
        <v>480</v>
      </c>
      <c r="L46" s="9">
        <v>20</v>
      </c>
      <c r="M46" s="9">
        <v>19</v>
      </c>
      <c r="N46" s="22" t="s">
        <v>362</v>
      </c>
    </row>
    <row r="47" spans="1:14" x14ac:dyDescent="0.2">
      <c r="A47" s="9" t="s">
        <v>1004</v>
      </c>
      <c r="B47" s="9" t="s">
        <v>1498</v>
      </c>
      <c r="C47" s="9">
        <v>3.972102</v>
      </c>
      <c r="D47" s="14">
        <v>45061</v>
      </c>
      <c r="E47" s="15">
        <v>1003.9358369999999</v>
      </c>
      <c r="G47" s="26">
        <v>3.972102</v>
      </c>
      <c r="J47" s="14">
        <v>45060</v>
      </c>
      <c r="K47" s="9" t="s">
        <v>480</v>
      </c>
      <c r="L47" s="9">
        <v>20</v>
      </c>
      <c r="M47" s="9">
        <v>19</v>
      </c>
      <c r="N47" s="22" t="s">
        <v>362</v>
      </c>
    </row>
    <row r="48" spans="1:14" x14ac:dyDescent="0.2">
      <c r="A48" s="9" t="s">
        <v>1004</v>
      </c>
      <c r="B48" s="9" t="s">
        <v>1498</v>
      </c>
      <c r="C48" s="9">
        <v>3.9992399999999999</v>
      </c>
      <c r="D48" s="14">
        <v>45061</v>
      </c>
      <c r="E48" s="15">
        <v>1007.9350769999999</v>
      </c>
      <c r="G48" s="26">
        <v>3.9992399999999999</v>
      </c>
      <c r="J48" s="14">
        <v>45060</v>
      </c>
      <c r="K48" s="9" t="s">
        <v>480</v>
      </c>
      <c r="L48" s="9">
        <v>20</v>
      </c>
      <c r="M48" s="9">
        <v>19</v>
      </c>
      <c r="N48" s="22" t="s">
        <v>362</v>
      </c>
    </row>
    <row r="49" spans="1:14" x14ac:dyDescent="0.2">
      <c r="A49" s="9" t="s">
        <v>1004</v>
      </c>
      <c r="B49" s="9" t="s">
        <v>1498</v>
      </c>
      <c r="C49" s="9">
        <v>81.461111000000002</v>
      </c>
      <c r="D49" s="14">
        <v>45061</v>
      </c>
      <c r="E49" s="15">
        <v>1089.3961879999999</v>
      </c>
      <c r="G49" s="26">
        <v>81.461111000000002</v>
      </c>
      <c r="J49" s="14">
        <v>45060</v>
      </c>
      <c r="K49" s="9" t="s">
        <v>480</v>
      </c>
      <c r="L49" s="9">
        <v>20</v>
      </c>
      <c r="M49" s="9">
        <v>19</v>
      </c>
      <c r="N49" s="22" t="s">
        <v>362</v>
      </c>
    </row>
    <row r="50" spans="1:14" x14ac:dyDescent="0.2">
      <c r="A50" s="9" t="s">
        <v>1004</v>
      </c>
      <c r="B50" s="9" t="s">
        <v>1498</v>
      </c>
      <c r="C50" s="9">
        <v>29.404412000000001</v>
      </c>
      <c r="D50" s="14">
        <v>45061</v>
      </c>
      <c r="E50" s="15">
        <v>1118.8006</v>
      </c>
      <c r="G50" s="26">
        <v>29.404412000000001</v>
      </c>
      <c r="J50" s="14">
        <v>45060</v>
      </c>
      <c r="K50" s="9" t="s">
        <v>480</v>
      </c>
      <c r="L50" s="9">
        <v>20</v>
      </c>
      <c r="M50" s="9">
        <v>19</v>
      </c>
      <c r="N50" s="22" t="s">
        <v>362</v>
      </c>
    </row>
    <row r="51" spans="1:14" x14ac:dyDescent="0.2">
      <c r="A51" s="9" t="s">
        <v>1004</v>
      </c>
      <c r="B51" s="9" t="s">
        <v>1498</v>
      </c>
      <c r="C51" s="9">
        <v>88.213234999999997</v>
      </c>
      <c r="D51" s="14">
        <v>45061</v>
      </c>
      <c r="E51" s="15">
        <v>1207.013835</v>
      </c>
      <c r="G51" s="26">
        <v>88.213234999999997</v>
      </c>
      <c r="J51" s="14">
        <v>45060</v>
      </c>
      <c r="K51" s="9" t="s">
        <v>480</v>
      </c>
      <c r="L51" s="9">
        <v>20</v>
      </c>
      <c r="M51" s="9">
        <v>19</v>
      </c>
      <c r="N51" s="22" t="s">
        <v>364</v>
      </c>
    </row>
    <row r="52" spans="1:14" x14ac:dyDescent="0.2">
      <c r="A52" s="9" t="s">
        <v>1004</v>
      </c>
      <c r="B52" s="9" t="s">
        <v>1498</v>
      </c>
      <c r="C52" s="9">
        <v>85.059027</v>
      </c>
      <c r="D52" s="14">
        <v>45061</v>
      </c>
      <c r="E52" s="15">
        <v>1292.072862</v>
      </c>
      <c r="G52" s="26">
        <v>85.059027</v>
      </c>
      <c r="J52" s="14">
        <v>45060</v>
      </c>
      <c r="K52" s="9" t="s">
        <v>480</v>
      </c>
      <c r="L52" s="9">
        <v>20</v>
      </c>
      <c r="M52" s="9">
        <v>19</v>
      </c>
      <c r="N52" s="22" t="s">
        <v>364</v>
      </c>
    </row>
    <row r="53" spans="1:14" x14ac:dyDescent="0.2">
      <c r="A53" s="9" t="s">
        <v>1004</v>
      </c>
      <c r="B53" s="9" t="s">
        <v>1498</v>
      </c>
      <c r="C53" s="9">
        <v>73.866731999999999</v>
      </c>
      <c r="D53" s="14">
        <v>45061</v>
      </c>
      <c r="E53" s="15">
        <v>1365.9395939999999</v>
      </c>
      <c r="G53" s="26">
        <v>73.866731999999999</v>
      </c>
      <c r="J53" s="14">
        <v>45060</v>
      </c>
      <c r="K53" s="9" t="s">
        <v>480</v>
      </c>
      <c r="L53" s="9">
        <v>20</v>
      </c>
      <c r="M53" s="9">
        <v>19</v>
      </c>
      <c r="N53" s="22" t="s">
        <v>364</v>
      </c>
    </row>
    <row r="54" spans="1:14" x14ac:dyDescent="0.2">
      <c r="A54" s="9" t="s">
        <v>1004</v>
      </c>
      <c r="B54" s="9" t="s">
        <v>1498</v>
      </c>
      <c r="C54" s="9">
        <v>73.866731999999999</v>
      </c>
      <c r="D54" s="14">
        <v>45061</v>
      </c>
      <c r="E54" s="15">
        <v>1439.8063259999999</v>
      </c>
      <c r="G54" s="26">
        <v>73.866731999999999</v>
      </c>
      <c r="J54" s="14">
        <v>45060</v>
      </c>
      <c r="K54" s="9" t="s">
        <v>480</v>
      </c>
      <c r="L54" s="9">
        <v>20</v>
      </c>
      <c r="M54" s="9">
        <v>19</v>
      </c>
      <c r="N54" s="22" t="s">
        <v>364</v>
      </c>
    </row>
    <row r="55" spans="1:14" x14ac:dyDescent="0.2">
      <c r="A55" s="9" t="s">
        <v>1004</v>
      </c>
      <c r="B55" s="9" t="s">
        <v>1498</v>
      </c>
      <c r="C55" s="9">
        <v>40.469406999999997</v>
      </c>
      <c r="D55" s="14">
        <v>45061</v>
      </c>
      <c r="E55" s="15">
        <v>1480.2757329999999</v>
      </c>
      <c r="G55" s="26">
        <v>40.469406999999997</v>
      </c>
      <c r="J55" s="14">
        <v>45060</v>
      </c>
      <c r="K55" s="9" t="s">
        <v>480</v>
      </c>
      <c r="L55" s="9">
        <v>20</v>
      </c>
      <c r="M55" s="9">
        <v>19</v>
      </c>
      <c r="N55" s="22" t="s">
        <v>364</v>
      </c>
    </row>
    <row r="56" spans="1:14" x14ac:dyDescent="0.2">
      <c r="A56" s="9" t="s">
        <v>1004</v>
      </c>
      <c r="B56" s="9" t="s">
        <v>1498</v>
      </c>
      <c r="C56" s="9">
        <v>55.991740999999998</v>
      </c>
      <c r="D56" s="14">
        <v>45061</v>
      </c>
      <c r="E56" s="15">
        <v>1536.267474</v>
      </c>
      <c r="G56" s="26">
        <v>55.991740999999998</v>
      </c>
      <c r="J56" s="14">
        <v>45061</v>
      </c>
      <c r="K56" s="9" t="s">
        <v>480</v>
      </c>
      <c r="L56" s="9">
        <v>20</v>
      </c>
      <c r="M56" s="9">
        <v>20</v>
      </c>
      <c r="N56" s="22" t="s">
        <v>364</v>
      </c>
    </row>
    <row r="57" spans="1:14" x14ac:dyDescent="0.2">
      <c r="A57" s="9" t="s">
        <v>1004</v>
      </c>
      <c r="B57" s="9" t="s">
        <v>1498</v>
      </c>
      <c r="C57" s="9">
        <v>11.974867</v>
      </c>
      <c r="D57" s="14">
        <v>45061</v>
      </c>
      <c r="E57" s="15">
        <v>1548.2423409999999</v>
      </c>
      <c r="G57" s="26">
        <v>11.974867</v>
      </c>
      <c r="J57" s="14">
        <v>45061</v>
      </c>
      <c r="K57" s="9" t="s">
        <v>480</v>
      </c>
      <c r="L57" s="9">
        <v>20</v>
      </c>
      <c r="M57" s="9">
        <v>20</v>
      </c>
      <c r="N57" s="22" t="s">
        <v>364</v>
      </c>
    </row>
    <row r="58" spans="1:14" x14ac:dyDescent="0.2">
      <c r="A58" s="9" t="s">
        <v>1004</v>
      </c>
      <c r="B58" s="9" t="s">
        <v>1498</v>
      </c>
      <c r="C58" s="9">
        <v>81.202740000000006</v>
      </c>
      <c r="D58" s="14">
        <v>45068</v>
      </c>
      <c r="E58" s="15">
        <v>1629.4450809999998</v>
      </c>
      <c r="G58" s="26">
        <v>81.202740000000006</v>
      </c>
      <c r="J58" s="14">
        <v>45067</v>
      </c>
      <c r="K58" s="9" t="s">
        <v>480</v>
      </c>
      <c r="L58" s="9">
        <v>21</v>
      </c>
      <c r="M58" s="9">
        <v>20</v>
      </c>
      <c r="N58" s="22" t="s">
        <v>364</v>
      </c>
    </row>
    <row r="59" spans="1:14" x14ac:dyDescent="0.2">
      <c r="A59" s="9" t="s">
        <v>1004</v>
      </c>
      <c r="B59" s="9" t="s">
        <v>1498</v>
      </c>
      <c r="C59" s="9">
        <v>44.537829000000002</v>
      </c>
      <c r="D59" s="14">
        <v>45068</v>
      </c>
      <c r="E59" s="15">
        <v>1673.9829099999999</v>
      </c>
      <c r="G59" s="26">
        <v>44.537829000000002</v>
      </c>
      <c r="J59" s="14">
        <v>45067</v>
      </c>
      <c r="K59" s="9" t="s">
        <v>480</v>
      </c>
      <c r="L59" s="9">
        <v>21</v>
      </c>
      <c r="M59" s="9">
        <v>20</v>
      </c>
      <c r="N59" s="22" t="s">
        <v>364</v>
      </c>
    </row>
    <row r="60" spans="1:14" x14ac:dyDescent="0.2">
      <c r="A60" s="9" t="s">
        <v>1004</v>
      </c>
      <c r="B60" s="9" t="s">
        <v>1498</v>
      </c>
      <c r="C60" s="9">
        <v>124.47058800000001</v>
      </c>
      <c r="D60" s="14">
        <v>45068</v>
      </c>
      <c r="E60" s="15">
        <v>1798.4534979999999</v>
      </c>
      <c r="G60" s="26">
        <v>124.47058800000001</v>
      </c>
      <c r="J60" s="14">
        <v>45067</v>
      </c>
      <c r="K60" s="9" t="s">
        <v>480</v>
      </c>
      <c r="L60" s="9">
        <v>21</v>
      </c>
      <c r="M60" s="9">
        <v>20</v>
      </c>
      <c r="N60" s="22" t="s">
        <v>363</v>
      </c>
    </row>
    <row r="61" spans="1:14" x14ac:dyDescent="0.2">
      <c r="A61" s="9" t="s">
        <v>1004</v>
      </c>
      <c r="B61" s="9" t="s">
        <v>1498</v>
      </c>
      <c r="C61" s="9">
        <v>22.801316</v>
      </c>
      <c r="D61" s="14">
        <v>45068</v>
      </c>
      <c r="E61" s="15">
        <v>1821.2548139999999</v>
      </c>
      <c r="G61" s="26">
        <v>22.801316</v>
      </c>
      <c r="J61" s="14">
        <v>45067</v>
      </c>
      <c r="K61" s="9" t="s">
        <v>480</v>
      </c>
      <c r="L61" s="9">
        <v>21</v>
      </c>
      <c r="M61" s="9">
        <v>20</v>
      </c>
      <c r="N61" s="22" t="s">
        <v>363</v>
      </c>
    </row>
    <row r="62" spans="1:14" x14ac:dyDescent="0.2">
      <c r="A62" s="9" t="s">
        <v>1004</v>
      </c>
      <c r="B62" s="9" t="s">
        <v>1498</v>
      </c>
      <c r="C62" s="9">
        <v>15.785526000000001</v>
      </c>
      <c r="D62" s="14">
        <v>45068</v>
      </c>
      <c r="E62" s="15">
        <v>1837.0403399999998</v>
      </c>
      <c r="G62" s="26">
        <v>15.785526000000001</v>
      </c>
      <c r="J62" s="14">
        <v>45067</v>
      </c>
      <c r="K62" s="9" t="s">
        <v>480</v>
      </c>
      <c r="L62" s="9">
        <v>21</v>
      </c>
      <c r="M62" s="9">
        <v>20</v>
      </c>
      <c r="N62" s="22" t="s">
        <v>363</v>
      </c>
    </row>
    <row r="63" spans="1:14" x14ac:dyDescent="0.2">
      <c r="A63" s="9" t="s">
        <v>301</v>
      </c>
      <c r="B63" s="9" t="s">
        <v>605</v>
      </c>
      <c r="C63" s="9">
        <v>160.196078</v>
      </c>
      <c r="D63" s="14">
        <v>45047</v>
      </c>
      <c r="E63" s="15">
        <v>160.196078</v>
      </c>
      <c r="G63" s="26">
        <v>160.196078</v>
      </c>
      <c r="J63" s="14">
        <v>45046</v>
      </c>
      <c r="K63" s="9" t="s">
        <v>480</v>
      </c>
      <c r="L63" s="9">
        <v>18</v>
      </c>
      <c r="M63" s="9">
        <v>17</v>
      </c>
      <c r="N63" s="22" t="s">
        <v>363</v>
      </c>
    </row>
    <row r="64" spans="1:14" x14ac:dyDescent="0.2">
      <c r="A64" s="9" t="s">
        <v>301</v>
      </c>
      <c r="B64" s="9" t="s">
        <v>605</v>
      </c>
      <c r="C64" s="9">
        <v>62.987400000000001</v>
      </c>
      <c r="D64" s="14">
        <v>45047</v>
      </c>
      <c r="E64" s="15">
        <v>223.18347800000001</v>
      </c>
      <c r="G64" s="26">
        <v>62.987400000000001</v>
      </c>
      <c r="J64" s="14">
        <v>45046</v>
      </c>
      <c r="K64" s="9" t="s">
        <v>480</v>
      </c>
      <c r="L64" s="9">
        <v>18</v>
      </c>
      <c r="M64" s="9">
        <v>17</v>
      </c>
      <c r="N64" s="22" t="s">
        <v>363</v>
      </c>
    </row>
    <row r="65" spans="1:14" x14ac:dyDescent="0.2">
      <c r="A65" s="9" t="s">
        <v>301</v>
      </c>
      <c r="B65" s="9" t="s">
        <v>605</v>
      </c>
      <c r="C65" s="9">
        <v>61.818600000000004</v>
      </c>
      <c r="D65" s="14">
        <v>45047</v>
      </c>
      <c r="E65" s="15">
        <v>285.00207799999998</v>
      </c>
      <c r="G65" s="26">
        <v>61.818600000000004</v>
      </c>
      <c r="J65" s="14">
        <v>45046</v>
      </c>
      <c r="K65" s="9" t="s">
        <v>480</v>
      </c>
      <c r="L65" s="9">
        <v>18</v>
      </c>
      <c r="M65" s="9">
        <v>17</v>
      </c>
      <c r="N65" s="22" t="s">
        <v>363</v>
      </c>
    </row>
    <row r="66" spans="1:14" x14ac:dyDescent="0.2">
      <c r="A66" s="9" t="s">
        <v>301</v>
      </c>
      <c r="B66" s="9" t="s">
        <v>605</v>
      </c>
      <c r="C66" s="9">
        <v>260.52631600000001</v>
      </c>
      <c r="D66" s="14">
        <v>45054</v>
      </c>
      <c r="E66" s="15">
        <v>545.52839399999993</v>
      </c>
      <c r="G66" s="26">
        <v>260.52631600000001</v>
      </c>
      <c r="J66" s="14">
        <v>45053</v>
      </c>
      <c r="K66" s="9" t="s">
        <v>480</v>
      </c>
      <c r="L66" s="9">
        <v>19</v>
      </c>
      <c r="M66" s="9">
        <v>18</v>
      </c>
      <c r="N66" s="22" t="s">
        <v>363</v>
      </c>
    </row>
    <row r="67" spans="1:14" x14ac:dyDescent="0.2">
      <c r="A67" s="9" t="s">
        <v>301</v>
      </c>
      <c r="B67" s="9" t="s">
        <v>605</v>
      </c>
      <c r="C67" s="9">
        <v>148.02631600000001</v>
      </c>
      <c r="D67" s="14">
        <v>45054</v>
      </c>
      <c r="E67" s="15">
        <v>693.55470999999989</v>
      </c>
      <c r="G67" s="26">
        <v>148.02631600000001</v>
      </c>
      <c r="J67" s="14">
        <v>45053</v>
      </c>
      <c r="K67" s="9" t="s">
        <v>480</v>
      </c>
      <c r="L67" s="9">
        <v>19</v>
      </c>
      <c r="M67" s="9">
        <v>18</v>
      </c>
      <c r="N67" s="22" t="s">
        <v>363</v>
      </c>
    </row>
    <row r="68" spans="1:14" x14ac:dyDescent="0.2">
      <c r="A68" s="9" t="s">
        <v>301</v>
      </c>
      <c r="B68" s="9" t="s">
        <v>605</v>
      </c>
      <c r="C68" s="9">
        <v>19.441199999999998</v>
      </c>
      <c r="D68" s="14">
        <v>45054</v>
      </c>
      <c r="E68" s="15">
        <v>712.99590999999987</v>
      </c>
      <c r="G68" s="26">
        <v>19.441199999999998</v>
      </c>
      <c r="J68" s="14">
        <v>45053</v>
      </c>
      <c r="K68" s="9" t="s">
        <v>480</v>
      </c>
      <c r="L68" s="9">
        <v>19</v>
      </c>
      <c r="M68" s="9">
        <v>18</v>
      </c>
      <c r="N68" s="22" t="s">
        <v>364</v>
      </c>
    </row>
    <row r="69" spans="1:14" x14ac:dyDescent="0.2">
      <c r="A69" s="9" t="s">
        <v>301</v>
      </c>
      <c r="B69" s="9" t="s">
        <v>605</v>
      </c>
      <c r="C69" s="9">
        <v>135.294118</v>
      </c>
      <c r="D69" s="14">
        <v>45061</v>
      </c>
      <c r="E69" s="15">
        <v>848.29002799999989</v>
      </c>
      <c r="G69" s="26">
        <v>135.294118</v>
      </c>
      <c r="J69" s="14">
        <v>45060</v>
      </c>
      <c r="K69" s="9" t="s">
        <v>480</v>
      </c>
      <c r="L69" s="9">
        <v>20</v>
      </c>
      <c r="M69" s="9">
        <v>19</v>
      </c>
      <c r="N69" s="22" t="s">
        <v>364</v>
      </c>
    </row>
    <row r="70" spans="1:14" x14ac:dyDescent="0.2">
      <c r="A70" s="9" t="s">
        <v>301</v>
      </c>
      <c r="B70" s="9" t="s">
        <v>605</v>
      </c>
      <c r="C70" s="9">
        <v>70.56</v>
      </c>
      <c r="D70" s="14">
        <v>45061</v>
      </c>
      <c r="E70" s="15">
        <v>918.85002799999984</v>
      </c>
      <c r="G70" s="26">
        <v>70.56</v>
      </c>
      <c r="J70" s="14">
        <v>45060</v>
      </c>
      <c r="K70" s="9" t="s">
        <v>480</v>
      </c>
      <c r="L70" s="9">
        <v>20</v>
      </c>
      <c r="M70" s="9">
        <v>19</v>
      </c>
      <c r="N70" s="22" t="s">
        <v>364</v>
      </c>
    </row>
    <row r="71" spans="1:14" x14ac:dyDescent="0.2">
      <c r="A71" s="9" t="s">
        <v>301</v>
      </c>
      <c r="B71" s="9" t="s">
        <v>605</v>
      </c>
      <c r="C71" s="9">
        <v>12.96</v>
      </c>
      <c r="D71" s="14">
        <v>45061</v>
      </c>
      <c r="E71" s="15">
        <v>931.81002799999987</v>
      </c>
      <c r="G71" s="26">
        <v>12.96</v>
      </c>
      <c r="J71" s="14">
        <v>45060</v>
      </c>
      <c r="K71" s="9" t="s">
        <v>480</v>
      </c>
      <c r="L71" s="9">
        <v>20</v>
      </c>
      <c r="M71" s="9">
        <v>19</v>
      </c>
      <c r="N71" s="22" t="s">
        <v>364</v>
      </c>
    </row>
    <row r="72" spans="1:14" x14ac:dyDescent="0.2">
      <c r="A72" s="9" t="s">
        <v>301</v>
      </c>
      <c r="B72" s="9" t="s">
        <v>605</v>
      </c>
      <c r="C72" s="9">
        <v>147.83340000000001</v>
      </c>
      <c r="D72" s="14">
        <v>45061</v>
      </c>
      <c r="E72" s="15">
        <v>1079.6434279999999</v>
      </c>
      <c r="G72" s="26">
        <v>147.83340000000001</v>
      </c>
      <c r="J72" s="14">
        <v>45060</v>
      </c>
      <c r="K72" s="9" t="s">
        <v>480</v>
      </c>
      <c r="L72" s="9">
        <v>20</v>
      </c>
      <c r="M72" s="9">
        <v>19</v>
      </c>
      <c r="N72" s="22" t="s">
        <v>364</v>
      </c>
    </row>
    <row r="73" spans="1:14" x14ac:dyDescent="0.2">
      <c r="A73" s="9" t="s">
        <v>301</v>
      </c>
      <c r="B73" s="9" t="s">
        <v>605</v>
      </c>
      <c r="C73" s="9">
        <v>5.0057999999999998</v>
      </c>
      <c r="D73" s="14">
        <v>45061</v>
      </c>
      <c r="E73" s="15">
        <v>1084.6492279999998</v>
      </c>
      <c r="G73" s="26">
        <v>5.0057999999999998</v>
      </c>
      <c r="J73" s="14">
        <v>45060</v>
      </c>
      <c r="K73" s="9" t="s">
        <v>480</v>
      </c>
      <c r="L73" s="9">
        <v>20</v>
      </c>
      <c r="M73" s="9">
        <v>19</v>
      </c>
      <c r="N73" s="22" t="s">
        <v>365</v>
      </c>
    </row>
    <row r="74" spans="1:14" x14ac:dyDescent="0.2">
      <c r="A74" s="9" t="s">
        <v>301</v>
      </c>
      <c r="B74" s="9" t="s">
        <v>605</v>
      </c>
      <c r="C74" s="9">
        <v>5.04</v>
      </c>
      <c r="D74" s="14">
        <v>45061</v>
      </c>
      <c r="E74" s="15">
        <v>1089.6892279999997</v>
      </c>
      <c r="G74" s="26">
        <v>5.04</v>
      </c>
      <c r="J74" s="14">
        <v>45060</v>
      </c>
      <c r="K74" s="9" t="s">
        <v>480</v>
      </c>
      <c r="L74" s="9">
        <v>20</v>
      </c>
      <c r="M74" s="9">
        <v>19</v>
      </c>
      <c r="N74" s="22" t="s">
        <v>365</v>
      </c>
    </row>
    <row r="75" spans="1:14" x14ac:dyDescent="0.2">
      <c r="A75" s="9" t="s">
        <v>301</v>
      </c>
      <c r="B75" s="9" t="s">
        <v>605</v>
      </c>
      <c r="C75" s="9">
        <v>66.176471000000006</v>
      </c>
      <c r="D75" s="14">
        <v>45061</v>
      </c>
      <c r="E75" s="15">
        <v>1155.8656989999997</v>
      </c>
      <c r="G75" s="26">
        <v>66.176471000000006</v>
      </c>
      <c r="J75" s="14">
        <v>45060</v>
      </c>
      <c r="K75" s="9" t="s">
        <v>480</v>
      </c>
      <c r="L75" s="9">
        <v>20</v>
      </c>
      <c r="M75" s="9">
        <v>19</v>
      </c>
      <c r="N75" s="22" t="s">
        <v>365</v>
      </c>
    </row>
    <row r="76" spans="1:14" x14ac:dyDescent="0.2">
      <c r="A76" s="9" t="s">
        <v>301</v>
      </c>
      <c r="B76" s="9" t="s">
        <v>605</v>
      </c>
      <c r="C76" s="9">
        <v>96.970200000000006</v>
      </c>
      <c r="D76" s="14">
        <v>45061</v>
      </c>
      <c r="E76" s="15">
        <v>1252.8358989999997</v>
      </c>
      <c r="G76" s="26">
        <v>96.970200000000006</v>
      </c>
      <c r="J76" s="14">
        <v>45060</v>
      </c>
      <c r="K76" s="9" t="s">
        <v>480</v>
      </c>
      <c r="L76" s="9">
        <v>20</v>
      </c>
      <c r="M76" s="9">
        <v>19</v>
      </c>
      <c r="N76" s="22" t="s">
        <v>365</v>
      </c>
    </row>
    <row r="77" spans="1:14" x14ac:dyDescent="0.2">
      <c r="A77" s="9" t="s">
        <v>301</v>
      </c>
      <c r="B77" s="9" t="s">
        <v>605</v>
      </c>
      <c r="C77" s="9">
        <v>84.210599999999999</v>
      </c>
      <c r="D77" s="14">
        <v>45061</v>
      </c>
      <c r="E77" s="15">
        <v>1337.0464989999996</v>
      </c>
      <c r="G77" s="26">
        <v>84.210599999999999</v>
      </c>
      <c r="J77" s="14">
        <v>45060</v>
      </c>
      <c r="K77" s="9" t="s">
        <v>480</v>
      </c>
      <c r="L77" s="9">
        <v>20</v>
      </c>
      <c r="M77" s="9">
        <v>19</v>
      </c>
      <c r="N77" s="22" t="s">
        <v>365</v>
      </c>
    </row>
    <row r="78" spans="1:14" x14ac:dyDescent="0.2">
      <c r="A78" s="9" t="s">
        <v>301</v>
      </c>
      <c r="B78" s="9" t="s">
        <v>605</v>
      </c>
      <c r="C78" s="9">
        <v>66.781199999999998</v>
      </c>
      <c r="D78" s="14">
        <v>45061</v>
      </c>
      <c r="E78" s="15">
        <v>1403.8276989999995</v>
      </c>
      <c r="G78" s="26">
        <v>66.781199999999998</v>
      </c>
      <c r="J78" s="14">
        <v>45060</v>
      </c>
      <c r="K78" s="9" t="s">
        <v>480</v>
      </c>
      <c r="L78" s="9">
        <v>20</v>
      </c>
      <c r="M78" s="9">
        <v>19</v>
      </c>
      <c r="N78" s="22" t="s">
        <v>365</v>
      </c>
    </row>
    <row r="79" spans="1:14" x14ac:dyDescent="0.2">
      <c r="A79" s="9" t="s">
        <v>301</v>
      </c>
      <c r="B79" s="9" t="s">
        <v>605</v>
      </c>
      <c r="C79" s="9">
        <v>70.563000000000002</v>
      </c>
      <c r="D79" s="14">
        <v>45061</v>
      </c>
      <c r="E79" s="15">
        <v>1474.3906989999996</v>
      </c>
      <c r="G79" s="26">
        <v>70.563000000000002</v>
      </c>
      <c r="J79" s="14">
        <v>45061</v>
      </c>
      <c r="K79" s="9" t="s">
        <v>480</v>
      </c>
      <c r="L79" s="9">
        <v>20</v>
      </c>
      <c r="M79" s="9">
        <v>20</v>
      </c>
      <c r="N79" s="22" t="s">
        <v>365</v>
      </c>
    </row>
    <row r="80" spans="1:14" x14ac:dyDescent="0.2">
      <c r="A80" s="9" t="s">
        <v>301</v>
      </c>
      <c r="B80" s="9" t="s">
        <v>605</v>
      </c>
      <c r="C80" s="9">
        <v>15.091200000000001</v>
      </c>
      <c r="D80" s="14">
        <v>45061</v>
      </c>
      <c r="E80" s="15">
        <v>1489.4818989999997</v>
      </c>
      <c r="G80" s="26">
        <v>15.091200000000001</v>
      </c>
      <c r="J80" s="14">
        <v>45061</v>
      </c>
      <c r="K80" s="9" t="s">
        <v>480</v>
      </c>
      <c r="L80" s="9">
        <v>20</v>
      </c>
      <c r="M80" s="9">
        <v>20</v>
      </c>
      <c r="N80" s="22" t="s">
        <v>365</v>
      </c>
    </row>
    <row r="81" spans="1:14" x14ac:dyDescent="0.2">
      <c r="A81" s="9" t="s">
        <v>301</v>
      </c>
      <c r="B81" s="9" t="s">
        <v>605</v>
      </c>
      <c r="C81" s="9">
        <v>116.950658</v>
      </c>
      <c r="D81" s="14">
        <v>45068</v>
      </c>
      <c r="E81" s="15">
        <v>1606.4325569999996</v>
      </c>
      <c r="G81" s="26">
        <v>116.950658</v>
      </c>
      <c r="J81" s="14">
        <v>45067</v>
      </c>
      <c r="K81" s="9" t="s">
        <v>480</v>
      </c>
      <c r="L81" s="9">
        <v>21</v>
      </c>
      <c r="M81" s="9">
        <v>20</v>
      </c>
      <c r="N81" s="22" t="s">
        <v>365</v>
      </c>
    </row>
    <row r="82" spans="1:14" x14ac:dyDescent="0.2">
      <c r="A82" s="9" t="s">
        <v>301</v>
      </c>
      <c r="B82" s="9" t="s">
        <v>605</v>
      </c>
      <c r="C82" s="9">
        <v>64.144737000000006</v>
      </c>
      <c r="D82" s="14">
        <v>45068</v>
      </c>
      <c r="E82" s="15">
        <v>1670.5772939999997</v>
      </c>
      <c r="G82" s="26">
        <v>64.144737000000006</v>
      </c>
      <c r="J82" s="14">
        <v>45067</v>
      </c>
      <c r="K82" s="9" t="s">
        <v>480</v>
      </c>
      <c r="L82" s="9">
        <v>21</v>
      </c>
      <c r="M82" s="9">
        <v>20</v>
      </c>
      <c r="N82" s="22" t="s">
        <v>365</v>
      </c>
    </row>
    <row r="83" spans="1:14" x14ac:dyDescent="0.2">
      <c r="A83" s="9" t="s">
        <v>301</v>
      </c>
      <c r="B83" s="9" t="s">
        <v>605</v>
      </c>
      <c r="C83" s="9">
        <v>156.86274499999999</v>
      </c>
      <c r="D83" s="14">
        <v>45068</v>
      </c>
      <c r="E83" s="15">
        <v>1827.4400389999996</v>
      </c>
      <c r="G83" s="26">
        <v>156.86274499999999</v>
      </c>
      <c r="J83" s="14">
        <v>45067</v>
      </c>
      <c r="K83" s="9" t="s">
        <v>480</v>
      </c>
      <c r="L83" s="9">
        <v>21</v>
      </c>
      <c r="M83" s="9">
        <v>20</v>
      </c>
      <c r="N83" s="22" t="s">
        <v>365</v>
      </c>
    </row>
    <row r="84" spans="1:14" x14ac:dyDescent="0.2">
      <c r="A84" s="9" t="s">
        <v>301</v>
      </c>
      <c r="B84" s="9" t="s">
        <v>605</v>
      </c>
      <c r="C84" s="9">
        <v>51.315789000000002</v>
      </c>
      <c r="D84" s="14">
        <v>45068</v>
      </c>
      <c r="E84" s="15">
        <v>1878.7558279999996</v>
      </c>
      <c r="G84" s="26">
        <v>51.315789000000002</v>
      </c>
      <c r="J84" s="14">
        <v>45067</v>
      </c>
      <c r="K84" s="9" t="s">
        <v>480</v>
      </c>
      <c r="L84" s="9">
        <v>21</v>
      </c>
      <c r="M84" s="9">
        <v>20</v>
      </c>
      <c r="N84" s="22" t="s">
        <v>365</v>
      </c>
    </row>
    <row r="85" spans="1:14" x14ac:dyDescent="0.2">
      <c r="A85" s="9" t="s">
        <v>301</v>
      </c>
      <c r="B85" s="9" t="s">
        <v>605</v>
      </c>
      <c r="C85" s="9">
        <v>35.526316000000001</v>
      </c>
      <c r="D85" s="14">
        <v>45068</v>
      </c>
      <c r="E85" s="15">
        <v>1914.2821439999996</v>
      </c>
      <c r="G85" s="26">
        <v>35.526316000000001</v>
      </c>
      <c r="J85" s="14">
        <v>45067</v>
      </c>
      <c r="K85" s="9" t="s">
        <v>480</v>
      </c>
      <c r="L85" s="9">
        <v>21</v>
      </c>
      <c r="M85" s="9">
        <v>20</v>
      </c>
      <c r="N85" s="22" t="s">
        <v>365</v>
      </c>
    </row>
    <row r="86" spans="1:14" x14ac:dyDescent="0.2">
      <c r="A86" s="9" t="s">
        <v>673</v>
      </c>
      <c r="B86" s="9" t="s">
        <v>679</v>
      </c>
      <c r="C86" s="9">
        <v>73.128794999999997</v>
      </c>
      <c r="D86" s="14">
        <v>45047</v>
      </c>
      <c r="E86" s="15">
        <v>73.128794999999997</v>
      </c>
      <c r="G86" s="26">
        <v>73.128794999999997</v>
      </c>
      <c r="J86" s="14">
        <v>45034</v>
      </c>
      <c r="K86" s="9" t="s">
        <v>480</v>
      </c>
      <c r="L86" s="9">
        <v>18</v>
      </c>
      <c r="M86" s="9">
        <v>16</v>
      </c>
      <c r="N86" s="22" t="s">
        <v>365</v>
      </c>
    </row>
    <row r="87" spans="1:14" x14ac:dyDescent="0.2">
      <c r="A87" s="9" t="s">
        <v>673</v>
      </c>
      <c r="B87" s="9" t="s">
        <v>679</v>
      </c>
      <c r="C87" s="9">
        <v>35.058247000000001</v>
      </c>
      <c r="D87" s="14">
        <v>45047</v>
      </c>
      <c r="E87" s="15">
        <v>108.18704199999999</v>
      </c>
      <c r="G87" s="26">
        <v>35.058247000000001</v>
      </c>
      <c r="J87" s="14">
        <v>45034</v>
      </c>
      <c r="K87" s="9" t="s">
        <v>480</v>
      </c>
      <c r="L87" s="9">
        <v>18</v>
      </c>
      <c r="M87" s="9">
        <v>16</v>
      </c>
      <c r="N87" s="22" t="s">
        <v>365</v>
      </c>
    </row>
    <row r="88" spans="1:14" x14ac:dyDescent="0.2">
      <c r="A88" s="9" t="s">
        <v>673</v>
      </c>
      <c r="B88" s="9" t="s">
        <v>679</v>
      </c>
      <c r="C88" s="9">
        <v>0.32539499999999999</v>
      </c>
      <c r="D88" s="14">
        <v>45061</v>
      </c>
      <c r="E88" s="15">
        <v>108.51243699999999</v>
      </c>
      <c r="G88" s="26">
        <v>0.32539499999999999</v>
      </c>
      <c r="J88" s="14">
        <v>45050</v>
      </c>
      <c r="K88" s="9" t="s">
        <v>480</v>
      </c>
      <c r="L88" s="9">
        <v>20</v>
      </c>
      <c r="M88" s="9">
        <v>18</v>
      </c>
      <c r="N88" s="22" t="s">
        <v>365</v>
      </c>
    </row>
    <row r="89" spans="1:14" x14ac:dyDescent="0.2">
      <c r="A89" s="9" t="s">
        <v>673</v>
      </c>
      <c r="B89" s="9" t="s">
        <v>679</v>
      </c>
      <c r="C89" s="9">
        <v>46.050924999999999</v>
      </c>
      <c r="D89" s="14">
        <v>45075</v>
      </c>
      <c r="E89" s="15">
        <v>154.56336199999998</v>
      </c>
      <c r="G89" s="26">
        <v>46.050924999999999</v>
      </c>
      <c r="J89" s="14">
        <v>45064</v>
      </c>
      <c r="K89" s="9" t="s">
        <v>480</v>
      </c>
      <c r="L89" s="9">
        <v>22</v>
      </c>
      <c r="M89" s="9">
        <v>20</v>
      </c>
      <c r="N89" s="22" t="s">
        <v>365</v>
      </c>
    </row>
    <row r="90" spans="1:14" x14ac:dyDescent="0.2">
      <c r="A90" s="9" t="s">
        <v>673</v>
      </c>
      <c r="B90" s="9" t="s">
        <v>679</v>
      </c>
      <c r="C90" s="9">
        <v>20.677506999999999</v>
      </c>
      <c r="D90" s="14">
        <v>45075</v>
      </c>
      <c r="E90" s="15">
        <v>175.24086899999998</v>
      </c>
      <c r="G90" s="26">
        <v>20.677506999999999</v>
      </c>
      <c r="J90" s="14">
        <v>45064</v>
      </c>
      <c r="K90" s="9" t="s">
        <v>480</v>
      </c>
      <c r="L90" s="9">
        <v>22</v>
      </c>
      <c r="M90" s="9">
        <v>20</v>
      </c>
      <c r="N90" s="22" t="s">
        <v>366</v>
      </c>
    </row>
    <row r="91" spans="1:14" x14ac:dyDescent="0.2">
      <c r="A91" s="9" t="s">
        <v>692</v>
      </c>
      <c r="B91" s="9" t="s">
        <v>693</v>
      </c>
      <c r="C91" s="9">
        <v>0.98643599999999998</v>
      </c>
      <c r="D91" s="14">
        <v>45047</v>
      </c>
      <c r="E91" s="15">
        <v>0.98643599999999998</v>
      </c>
      <c r="G91" s="26">
        <v>0.98643599999999998</v>
      </c>
      <c r="J91" s="14">
        <v>45021</v>
      </c>
      <c r="K91" s="9" t="s">
        <v>480</v>
      </c>
      <c r="L91" s="9">
        <v>18</v>
      </c>
      <c r="M91" s="9">
        <v>14</v>
      </c>
      <c r="N91" s="22" t="s">
        <v>366</v>
      </c>
    </row>
    <row r="92" spans="1:14" x14ac:dyDescent="0.2">
      <c r="A92" s="9" t="s">
        <v>692</v>
      </c>
      <c r="B92" s="9" t="s">
        <v>693</v>
      </c>
      <c r="C92" s="9">
        <v>0.33412399999999998</v>
      </c>
      <c r="D92" s="14">
        <v>45054</v>
      </c>
      <c r="E92" s="15">
        <v>1.32056</v>
      </c>
      <c r="G92" s="26">
        <v>0.33412399999999998</v>
      </c>
      <c r="J92" s="14">
        <v>45027</v>
      </c>
      <c r="K92" s="9" t="s">
        <v>480</v>
      </c>
      <c r="L92" s="9">
        <v>19</v>
      </c>
      <c r="M92" s="9">
        <v>15</v>
      </c>
      <c r="N92" s="22" t="s">
        <v>366</v>
      </c>
    </row>
    <row r="93" spans="1:14" x14ac:dyDescent="0.2">
      <c r="A93" s="9" t="s">
        <v>692</v>
      </c>
      <c r="B93" s="9" t="s">
        <v>693</v>
      </c>
      <c r="C93" s="9">
        <v>1.3658870000000001</v>
      </c>
      <c r="D93" s="14">
        <v>45054</v>
      </c>
      <c r="E93" s="15">
        <v>2.6864470000000003</v>
      </c>
      <c r="G93" s="26">
        <v>1.3658870000000001</v>
      </c>
      <c r="J93" s="14">
        <v>45028</v>
      </c>
      <c r="K93" s="9" t="s">
        <v>480</v>
      </c>
      <c r="L93" s="9">
        <v>19</v>
      </c>
      <c r="M93" s="9">
        <v>15</v>
      </c>
      <c r="N93" s="22" t="s">
        <v>366</v>
      </c>
    </row>
    <row r="94" spans="1:14" x14ac:dyDescent="0.2">
      <c r="A94" s="9" t="s">
        <v>692</v>
      </c>
      <c r="B94" s="9" t="s">
        <v>693</v>
      </c>
      <c r="C94" s="9">
        <v>0.65583199999999997</v>
      </c>
      <c r="D94" s="14">
        <v>45054</v>
      </c>
      <c r="E94" s="15">
        <v>3.3422790000000004</v>
      </c>
      <c r="G94" s="26">
        <v>0.65583199999999997</v>
      </c>
      <c r="J94" s="14">
        <v>45028</v>
      </c>
      <c r="K94" s="9" t="s">
        <v>480</v>
      </c>
      <c r="L94" s="9">
        <v>19</v>
      </c>
      <c r="M94" s="9">
        <v>15</v>
      </c>
      <c r="N94" s="22" t="s">
        <v>366</v>
      </c>
    </row>
    <row r="95" spans="1:14" x14ac:dyDescent="0.2">
      <c r="A95" s="9" t="s">
        <v>692</v>
      </c>
      <c r="B95" s="9" t="s">
        <v>693</v>
      </c>
      <c r="C95" s="9">
        <v>9.1088000000000002E-2</v>
      </c>
      <c r="D95" s="14">
        <v>45054</v>
      </c>
      <c r="E95" s="15">
        <v>3.4333670000000005</v>
      </c>
      <c r="G95" s="26">
        <v>9.1088000000000002E-2</v>
      </c>
      <c r="J95" s="14">
        <v>45028</v>
      </c>
      <c r="K95" s="9" t="s">
        <v>480</v>
      </c>
      <c r="L95" s="9">
        <v>19</v>
      </c>
      <c r="M95" s="9">
        <v>15</v>
      </c>
      <c r="N95" s="22" t="s">
        <v>366</v>
      </c>
    </row>
    <row r="96" spans="1:14" x14ac:dyDescent="0.2">
      <c r="A96" s="9" t="s">
        <v>692</v>
      </c>
      <c r="B96" s="9" t="s">
        <v>693</v>
      </c>
      <c r="C96" s="9">
        <v>3.0118649999999998</v>
      </c>
      <c r="D96" s="14">
        <v>45061</v>
      </c>
      <c r="E96" s="15">
        <v>6.4452320000000007</v>
      </c>
      <c r="G96" s="26">
        <v>3.0118649999999998</v>
      </c>
      <c r="J96" s="14">
        <v>45035</v>
      </c>
      <c r="K96" s="9" t="s">
        <v>480</v>
      </c>
      <c r="L96" s="9">
        <v>20</v>
      </c>
      <c r="M96" s="9">
        <v>16</v>
      </c>
      <c r="N96" s="22" t="s">
        <v>366</v>
      </c>
    </row>
    <row r="97" spans="1:14" x14ac:dyDescent="0.2">
      <c r="A97" s="9" t="s">
        <v>692</v>
      </c>
      <c r="B97" s="9" t="s">
        <v>693</v>
      </c>
      <c r="C97" s="9">
        <v>7.8770449999999999</v>
      </c>
      <c r="D97" s="14">
        <v>45061</v>
      </c>
      <c r="E97" s="15">
        <v>14.322277</v>
      </c>
      <c r="G97" s="26">
        <v>7.8770449999999999</v>
      </c>
      <c r="J97" s="14">
        <v>45035</v>
      </c>
      <c r="K97" s="9" t="s">
        <v>480</v>
      </c>
      <c r="L97" s="9">
        <v>20</v>
      </c>
      <c r="M97" s="9">
        <v>16</v>
      </c>
      <c r="N97" s="22" t="s">
        <v>366</v>
      </c>
    </row>
    <row r="98" spans="1:14" x14ac:dyDescent="0.2">
      <c r="A98" s="9" t="s">
        <v>692</v>
      </c>
      <c r="B98" s="9" t="s">
        <v>693</v>
      </c>
      <c r="C98" s="9">
        <v>14.630141</v>
      </c>
      <c r="D98" s="14">
        <v>45061</v>
      </c>
      <c r="E98" s="15">
        <v>28.952418000000002</v>
      </c>
      <c r="G98" s="26">
        <v>14.630141</v>
      </c>
      <c r="J98" s="14">
        <v>45035</v>
      </c>
      <c r="K98" s="9" t="s">
        <v>480</v>
      </c>
      <c r="L98" s="9">
        <v>20</v>
      </c>
      <c r="M98" s="9">
        <v>16</v>
      </c>
      <c r="N98" s="22" t="s">
        <v>366</v>
      </c>
    </row>
    <row r="99" spans="1:14" x14ac:dyDescent="0.2">
      <c r="A99" s="9" t="s">
        <v>692</v>
      </c>
      <c r="B99" s="9" t="s">
        <v>693</v>
      </c>
      <c r="C99" s="9">
        <v>5.6876639999999998</v>
      </c>
      <c r="D99" s="14">
        <v>45061</v>
      </c>
      <c r="E99" s="15">
        <v>34.640082</v>
      </c>
      <c r="G99" s="26">
        <v>5.6876639999999998</v>
      </c>
      <c r="J99" s="14">
        <v>45035</v>
      </c>
      <c r="K99" s="9" t="s">
        <v>480</v>
      </c>
      <c r="L99" s="9">
        <v>20</v>
      </c>
      <c r="M99" s="9">
        <v>16</v>
      </c>
      <c r="N99" s="22" t="s">
        <v>366</v>
      </c>
    </row>
    <row r="100" spans="1:14" x14ac:dyDescent="0.2">
      <c r="A100" s="9" t="s">
        <v>692</v>
      </c>
      <c r="B100" s="9" t="s">
        <v>693</v>
      </c>
      <c r="C100" s="9">
        <v>17.062992000000001</v>
      </c>
      <c r="D100" s="14">
        <v>45061</v>
      </c>
      <c r="E100" s="15">
        <v>51.703074000000001</v>
      </c>
      <c r="G100" s="26">
        <v>17.062992000000001</v>
      </c>
      <c r="J100" s="14">
        <v>45035</v>
      </c>
      <c r="K100" s="9" t="s">
        <v>480</v>
      </c>
      <c r="L100" s="9">
        <v>20</v>
      </c>
      <c r="M100" s="9">
        <v>16</v>
      </c>
      <c r="N100" s="22" t="s">
        <v>366</v>
      </c>
    </row>
    <row r="101" spans="1:14" x14ac:dyDescent="0.2">
      <c r="A101" s="9" t="s">
        <v>692</v>
      </c>
      <c r="B101" s="9" t="s">
        <v>693</v>
      </c>
      <c r="C101" s="9">
        <v>4.454599</v>
      </c>
      <c r="D101" s="14">
        <v>45061</v>
      </c>
      <c r="E101" s="15">
        <v>56.157673000000003</v>
      </c>
      <c r="G101" s="26">
        <v>4.454599</v>
      </c>
      <c r="J101" s="14">
        <v>45037</v>
      </c>
      <c r="K101" s="9" t="s">
        <v>480</v>
      </c>
      <c r="L101" s="9">
        <v>20</v>
      </c>
      <c r="M101" s="9">
        <v>16</v>
      </c>
      <c r="N101" s="22" t="s">
        <v>366</v>
      </c>
    </row>
    <row r="102" spans="1:14" x14ac:dyDescent="0.2">
      <c r="A102" s="9" t="s">
        <v>692</v>
      </c>
      <c r="B102" s="9" t="s">
        <v>693</v>
      </c>
      <c r="C102" s="9">
        <v>0.83300099999999999</v>
      </c>
      <c r="D102" s="14">
        <v>45061</v>
      </c>
      <c r="E102" s="15">
        <v>56.990674000000006</v>
      </c>
      <c r="G102" s="26">
        <v>0.83300099999999999</v>
      </c>
      <c r="J102" s="14">
        <v>45037</v>
      </c>
      <c r="K102" s="9" t="s">
        <v>480</v>
      </c>
      <c r="L102" s="9">
        <v>20</v>
      </c>
      <c r="M102" s="9">
        <v>16</v>
      </c>
      <c r="N102" s="22" t="s">
        <v>367</v>
      </c>
    </row>
    <row r="103" spans="1:14" x14ac:dyDescent="0.2">
      <c r="A103" s="9" t="s">
        <v>692</v>
      </c>
      <c r="B103" s="9" t="s">
        <v>693</v>
      </c>
      <c r="C103" s="9">
        <v>2.4990039999999998</v>
      </c>
      <c r="D103" s="14">
        <v>45061</v>
      </c>
      <c r="E103" s="15">
        <v>59.489678000000005</v>
      </c>
      <c r="G103" s="26">
        <v>2.4990039999999998</v>
      </c>
      <c r="J103" s="14">
        <v>45037</v>
      </c>
      <c r="K103" s="9" t="s">
        <v>480</v>
      </c>
      <c r="L103" s="9">
        <v>20</v>
      </c>
      <c r="M103" s="9">
        <v>16</v>
      </c>
      <c r="N103" s="22" t="s">
        <v>367</v>
      </c>
    </row>
    <row r="104" spans="1:14" x14ac:dyDescent="0.2">
      <c r="A104" s="9" t="s">
        <v>692</v>
      </c>
      <c r="B104" s="9" t="s">
        <v>693</v>
      </c>
      <c r="C104" s="9">
        <v>8.4246540000000003</v>
      </c>
      <c r="D104" s="14">
        <v>45068</v>
      </c>
      <c r="E104" s="15">
        <v>67.914332000000002</v>
      </c>
      <c r="G104" s="26">
        <v>8.4246540000000003</v>
      </c>
      <c r="J104" s="14">
        <v>45042</v>
      </c>
      <c r="K104" s="9" t="s">
        <v>480</v>
      </c>
      <c r="L104" s="9">
        <v>21</v>
      </c>
      <c r="M104" s="9">
        <v>17</v>
      </c>
      <c r="N104" s="22" t="s">
        <v>367</v>
      </c>
    </row>
    <row r="105" spans="1:14" x14ac:dyDescent="0.2">
      <c r="A105" s="9" t="s">
        <v>692</v>
      </c>
      <c r="B105" s="9" t="s">
        <v>693</v>
      </c>
      <c r="C105" s="9">
        <v>5.8324540000000002</v>
      </c>
      <c r="D105" s="14">
        <v>45068</v>
      </c>
      <c r="E105" s="15">
        <v>73.746786</v>
      </c>
      <c r="G105" s="26">
        <v>5.8324540000000002</v>
      </c>
      <c r="J105" s="14">
        <v>45042</v>
      </c>
      <c r="K105" s="9" t="s">
        <v>480</v>
      </c>
      <c r="L105" s="9">
        <v>21</v>
      </c>
      <c r="M105" s="9">
        <v>17</v>
      </c>
      <c r="N105" s="22" t="s">
        <v>367</v>
      </c>
    </row>
    <row r="106" spans="1:14" x14ac:dyDescent="0.2">
      <c r="A106" s="9" t="s">
        <v>692</v>
      </c>
      <c r="B106" s="9" t="s">
        <v>693</v>
      </c>
      <c r="C106" s="9">
        <v>1.856554</v>
      </c>
      <c r="D106" s="14">
        <v>45068</v>
      </c>
      <c r="E106" s="15">
        <v>75.603340000000003</v>
      </c>
      <c r="G106" s="26">
        <v>1.856554</v>
      </c>
      <c r="J106" s="14">
        <v>45044</v>
      </c>
      <c r="K106" s="9" t="s">
        <v>480</v>
      </c>
      <c r="L106" s="9">
        <v>21</v>
      </c>
      <c r="M106" s="9">
        <v>17</v>
      </c>
      <c r="N106" s="22" t="s">
        <v>367</v>
      </c>
    </row>
    <row r="107" spans="1:14" x14ac:dyDescent="0.2">
      <c r="A107" s="9" t="s">
        <v>692</v>
      </c>
      <c r="B107" s="9" t="s">
        <v>693</v>
      </c>
      <c r="C107" s="9">
        <v>1.285307</v>
      </c>
      <c r="D107" s="14">
        <v>45068</v>
      </c>
      <c r="E107" s="15">
        <v>76.888647000000006</v>
      </c>
      <c r="G107" s="26">
        <v>1.285307</v>
      </c>
      <c r="J107" s="14">
        <v>45044</v>
      </c>
      <c r="K107" s="9" t="s">
        <v>480</v>
      </c>
      <c r="L107" s="9">
        <v>21</v>
      </c>
      <c r="M107" s="9">
        <v>17</v>
      </c>
      <c r="N107" s="22" t="s">
        <v>367</v>
      </c>
    </row>
    <row r="108" spans="1:14" x14ac:dyDescent="0.2">
      <c r="A108" s="9" t="s">
        <v>692</v>
      </c>
      <c r="B108" s="9" t="s">
        <v>693</v>
      </c>
      <c r="C108" s="9">
        <v>3.2737660000000002</v>
      </c>
      <c r="D108" s="14">
        <v>45075</v>
      </c>
      <c r="E108" s="15">
        <v>80.162413000000001</v>
      </c>
      <c r="G108" s="26">
        <v>3.2737660000000002</v>
      </c>
      <c r="J108" s="14">
        <v>45049</v>
      </c>
      <c r="K108" s="9" t="s">
        <v>480</v>
      </c>
      <c r="L108" s="9">
        <v>22</v>
      </c>
      <c r="M108" s="9">
        <v>18</v>
      </c>
      <c r="N108" s="22" t="s">
        <v>367</v>
      </c>
    </row>
    <row r="109" spans="1:14" x14ac:dyDescent="0.2">
      <c r="A109" s="9" t="s">
        <v>692</v>
      </c>
      <c r="B109" s="9" t="s">
        <v>693</v>
      </c>
      <c r="C109" s="9">
        <v>17.062992000000001</v>
      </c>
      <c r="D109" s="14">
        <v>45075</v>
      </c>
      <c r="E109" s="15">
        <v>97.225404999999995</v>
      </c>
      <c r="G109" s="26">
        <v>17.062992000000001</v>
      </c>
      <c r="J109" s="14">
        <v>45049</v>
      </c>
      <c r="K109" s="9" t="s">
        <v>480</v>
      </c>
      <c r="L109" s="9">
        <v>22</v>
      </c>
      <c r="M109" s="9">
        <v>18</v>
      </c>
      <c r="N109" s="22" t="s">
        <v>367</v>
      </c>
    </row>
    <row r="110" spans="1:14" x14ac:dyDescent="0.2">
      <c r="A110" s="9" t="s">
        <v>692</v>
      </c>
      <c r="B110" s="9" t="s">
        <v>693</v>
      </c>
      <c r="C110" s="9">
        <v>1.1865159999999999</v>
      </c>
      <c r="D110" s="14">
        <v>45075</v>
      </c>
      <c r="E110" s="15">
        <v>98.411920999999992</v>
      </c>
      <c r="G110" s="26">
        <v>1.1865159999999999</v>
      </c>
      <c r="J110" s="14">
        <v>45050</v>
      </c>
      <c r="K110" s="9" t="s">
        <v>480</v>
      </c>
      <c r="L110" s="9">
        <v>22</v>
      </c>
      <c r="M110" s="9">
        <v>18</v>
      </c>
      <c r="N110" s="22" t="s">
        <v>367</v>
      </c>
    </row>
    <row r="111" spans="1:14" x14ac:dyDescent="0.2">
      <c r="A111" s="9" t="s">
        <v>692</v>
      </c>
      <c r="B111" s="9" t="s">
        <v>693</v>
      </c>
      <c r="C111" s="9">
        <v>0.542991</v>
      </c>
      <c r="D111" s="14">
        <v>45075</v>
      </c>
      <c r="E111" s="15">
        <v>98.954911999999993</v>
      </c>
      <c r="G111" s="26">
        <v>0.542991</v>
      </c>
      <c r="J111" s="14">
        <v>45050</v>
      </c>
      <c r="K111" s="9" t="s">
        <v>480</v>
      </c>
      <c r="L111" s="9">
        <v>22</v>
      </c>
      <c r="M111" s="9">
        <v>18</v>
      </c>
      <c r="N111" s="22" t="s">
        <v>367</v>
      </c>
    </row>
    <row r="112" spans="1:14" x14ac:dyDescent="0.2">
      <c r="A112" s="9" t="s">
        <v>692</v>
      </c>
      <c r="B112" s="9" t="s">
        <v>693</v>
      </c>
      <c r="C112" s="9">
        <v>2.4990039999999998</v>
      </c>
      <c r="D112" s="14">
        <v>45075</v>
      </c>
      <c r="E112" s="15">
        <v>101.45391599999999</v>
      </c>
      <c r="G112" s="26">
        <v>2.4990039999999998</v>
      </c>
      <c r="J112" s="14">
        <v>45051</v>
      </c>
      <c r="K112" s="9" t="s">
        <v>480</v>
      </c>
      <c r="L112" s="9">
        <v>22</v>
      </c>
      <c r="M112" s="9">
        <v>18</v>
      </c>
      <c r="N112" s="22" t="s">
        <v>367</v>
      </c>
    </row>
    <row r="113" spans="1:14" x14ac:dyDescent="0.2">
      <c r="A113" s="9" t="s">
        <v>692</v>
      </c>
      <c r="B113" s="9" t="s">
        <v>693</v>
      </c>
      <c r="C113" s="9">
        <v>0.66824700000000004</v>
      </c>
      <c r="D113" s="14">
        <v>45082</v>
      </c>
      <c r="E113" s="15">
        <v>102.12216299999999</v>
      </c>
      <c r="G113" s="26">
        <v>0.66824700000000004</v>
      </c>
      <c r="J113" s="14">
        <v>45055</v>
      </c>
      <c r="K113" s="9" t="s">
        <v>480</v>
      </c>
      <c r="L113" s="9">
        <v>23</v>
      </c>
      <c r="M113" s="9">
        <v>19</v>
      </c>
      <c r="N113" s="22" t="s">
        <v>367</v>
      </c>
    </row>
    <row r="114" spans="1:14" x14ac:dyDescent="0.2">
      <c r="A114" s="9" t="s">
        <v>692</v>
      </c>
      <c r="B114" s="9" t="s">
        <v>693</v>
      </c>
      <c r="C114" s="9">
        <v>0.98643599999999998</v>
      </c>
      <c r="D114" s="14">
        <v>45082</v>
      </c>
      <c r="E114" s="15">
        <v>103.10859899999998</v>
      </c>
      <c r="G114" s="26">
        <v>0.98643599999999998</v>
      </c>
      <c r="J114" s="14">
        <v>45056</v>
      </c>
      <c r="K114" s="9" t="s">
        <v>480</v>
      </c>
      <c r="L114" s="9">
        <v>23</v>
      </c>
      <c r="M114" s="9">
        <v>19</v>
      </c>
      <c r="N114" s="22" t="s">
        <v>367</v>
      </c>
    </row>
    <row r="115" spans="1:14" x14ac:dyDescent="0.2">
      <c r="A115" s="9" t="s">
        <v>692</v>
      </c>
      <c r="B115" s="9" t="s">
        <v>693</v>
      </c>
      <c r="C115" s="9">
        <v>0.72870199999999996</v>
      </c>
      <c r="D115" s="14">
        <v>45082</v>
      </c>
      <c r="E115" s="15">
        <v>103.83730099999998</v>
      </c>
      <c r="G115" s="26">
        <v>0.72870199999999996</v>
      </c>
      <c r="J115" s="14">
        <v>45056</v>
      </c>
      <c r="K115" s="9" t="s">
        <v>480</v>
      </c>
      <c r="L115" s="9">
        <v>23</v>
      </c>
      <c r="M115" s="9">
        <v>19</v>
      </c>
      <c r="N115" s="22" t="s">
        <v>367</v>
      </c>
    </row>
    <row r="116" spans="1:14" x14ac:dyDescent="0.2">
      <c r="A116" s="9" t="s">
        <v>692</v>
      </c>
      <c r="B116" s="9" t="s">
        <v>693</v>
      </c>
      <c r="C116" s="9">
        <v>6.3196260000000004</v>
      </c>
      <c r="D116" s="14">
        <v>45082</v>
      </c>
      <c r="E116" s="15">
        <v>110.15692699999998</v>
      </c>
      <c r="G116" s="26">
        <v>6.3196260000000004</v>
      </c>
      <c r="J116" s="14">
        <v>45056</v>
      </c>
      <c r="K116" s="9" t="s">
        <v>480</v>
      </c>
      <c r="L116" s="9">
        <v>23</v>
      </c>
      <c r="M116" s="9">
        <v>19</v>
      </c>
      <c r="N116" s="22" t="s">
        <v>367</v>
      </c>
    </row>
    <row r="117" spans="1:14" x14ac:dyDescent="0.2">
      <c r="A117" s="9" t="s">
        <v>692</v>
      </c>
      <c r="B117" s="9" t="s">
        <v>693</v>
      </c>
      <c r="C117" s="9">
        <v>6.3961880000000004</v>
      </c>
      <c r="D117" s="14">
        <v>45082</v>
      </c>
      <c r="E117" s="15">
        <v>116.55311499999998</v>
      </c>
      <c r="G117" s="26">
        <v>6.3961880000000004</v>
      </c>
      <c r="J117" s="14">
        <v>45057</v>
      </c>
      <c r="K117" s="9" t="s">
        <v>480</v>
      </c>
      <c r="L117" s="9">
        <v>23</v>
      </c>
      <c r="M117" s="9">
        <v>19</v>
      </c>
      <c r="N117" s="22" t="s">
        <v>367</v>
      </c>
    </row>
    <row r="118" spans="1:14" x14ac:dyDescent="0.2">
      <c r="A118" s="9" t="s">
        <v>692</v>
      </c>
      <c r="B118" s="9" t="s">
        <v>693</v>
      </c>
      <c r="C118" s="9">
        <v>0.92555699999999996</v>
      </c>
      <c r="D118" s="14">
        <v>45082</v>
      </c>
      <c r="E118" s="15">
        <v>117.47867199999997</v>
      </c>
      <c r="G118" s="26">
        <v>0.92555699999999996</v>
      </c>
      <c r="J118" s="14">
        <v>45058</v>
      </c>
      <c r="K118" s="9" t="s">
        <v>480</v>
      </c>
      <c r="L118" s="9">
        <v>23</v>
      </c>
      <c r="M118" s="9">
        <v>19</v>
      </c>
      <c r="N118" s="22" t="s">
        <v>367</v>
      </c>
    </row>
    <row r="119" spans="1:14" x14ac:dyDescent="0.2">
      <c r="A119" s="9" t="s">
        <v>692</v>
      </c>
      <c r="B119" s="9" t="s">
        <v>693</v>
      </c>
      <c r="C119" s="9">
        <v>1.2582610000000001</v>
      </c>
      <c r="D119" s="14">
        <v>45089</v>
      </c>
      <c r="E119" s="15">
        <v>118.73693299999998</v>
      </c>
      <c r="G119" s="26">
        <v>1.2582610000000001</v>
      </c>
      <c r="J119" s="14">
        <v>45063</v>
      </c>
      <c r="K119" s="9" t="s">
        <v>480</v>
      </c>
      <c r="L119" s="9">
        <v>24</v>
      </c>
      <c r="M119" s="9">
        <v>20</v>
      </c>
      <c r="N119" s="22" t="s">
        <v>367</v>
      </c>
    </row>
    <row r="120" spans="1:14" x14ac:dyDescent="0.2">
      <c r="A120" s="9" t="s">
        <v>692</v>
      </c>
      <c r="B120" s="9" t="s">
        <v>693</v>
      </c>
      <c r="C120" s="9">
        <v>7.1285530000000001</v>
      </c>
      <c r="D120" s="14">
        <v>45089</v>
      </c>
      <c r="E120" s="15">
        <v>125.86548599999998</v>
      </c>
      <c r="G120" s="26">
        <v>7.1285530000000001</v>
      </c>
      <c r="J120" s="14">
        <v>45063</v>
      </c>
      <c r="K120" s="9" t="s">
        <v>480</v>
      </c>
      <c r="L120" s="9">
        <v>24</v>
      </c>
      <c r="M120" s="9">
        <v>20</v>
      </c>
      <c r="N120" s="22" t="s">
        <v>367</v>
      </c>
    </row>
    <row r="121" spans="1:14" x14ac:dyDescent="0.2">
      <c r="A121" s="9" t="s">
        <v>692</v>
      </c>
      <c r="B121" s="9" t="s">
        <v>693</v>
      </c>
      <c r="C121" s="9">
        <v>5.8324540000000002</v>
      </c>
      <c r="D121" s="14">
        <v>45089</v>
      </c>
      <c r="E121" s="15">
        <v>131.69793999999999</v>
      </c>
      <c r="G121" s="26">
        <v>5.8324540000000002</v>
      </c>
      <c r="J121" s="14">
        <v>45063</v>
      </c>
      <c r="K121" s="9" t="s">
        <v>480</v>
      </c>
      <c r="L121" s="9">
        <v>24</v>
      </c>
      <c r="M121" s="9">
        <v>20</v>
      </c>
      <c r="N121" s="22" t="s">
        <v>367</v>
      </c>
    </row>
    <row r="122" spans="1:14" x14ac:dyDescent="0.2">
      <c r="A122" s="9" t="s">
        <v>692</v>
      </c>
      <c r="B122" s="9" t="s">
        <v>693</v>
      </c>
      <c r="C122" s="9">
        <v>14.630141</v>
      </c>
      <c r="D122" s="14">
        <v>45089</v>
      </c>
      <c r="E122" s="15">
        <v>146.328081</v>
      </c>
      <c r="G122" s="26">
        <v>14.630141</v>
      </c>
      <c r="J122" s="14">
        <v>45063</v>
      </c>
      <c r="K122" s="9" t="s">
        <v>480</v>
      </c>
      <c r="L122" s="9">
        <v>24</v>
      </c>
      <c r="M122" s="9">
        <v>20</v>
      </c>
      <c r="N122" s="22" t="s">
        <v>367</v>
      </c>
    </row>
    <row r="123" spans="1:14" x14ac:dyDescent="0.2">
      <c r="A123" s="9" t="s">
        <v>692</v>
      </c>
      <c r="B123" s="9" t="s">
        <v>693</v>
      </c>
      <c r="C123" s="9">
        <v>0.42335099999999998</v>
      </c>
      <c r="D123" s="14">
        <v>45089</v>
      </c>
      <c r="E123" s="15">
        <v>146.75143199999999</v>
      </c>
      <c r="G123" s="26">
        <v>0.42335099999999998</v>
      </c>
      <c r="J123" s="14">
        <v>45064</v>
      </c>
      <c r="K123" s="9" t="s">
        <v>480</v>
      </c>
      <c r="L123" s="9">
        <v>24</v>
      </c>
      <c r="M123" s="9">
        <v>20</v>
      </c>
      <c r="N123" s="22" t="s">
        <v>367</v>
      </c>
    </row>
    <row r="124" spans="1:14" x14ac:dyDescent="0.2">
      <c r="A124" s="9" t="s">
        <v>692</v>
      </c>
      <c r="B124" s="9" t="s">
        <v>693</v>
      </c>
      <c r="C124" s="9">
        <v>1.5709310000000001</v>
      </c>
      <c r="D124" s="14">
        <v>45089</v>
      </c>
      <c r="E124" s="15">
        <v>148.322363</v>
      </c>
      <c r="G124" s="26">
        <v>1.5709310000000001</v>
      </c>
      <c r="J124" s="14">
        <v>45065</v>
      </c>
      <c r="K124" s="9" t="s">
        <v>480</v>
      </c>
      <c r="L124" s="9">
        <v>24</v>
      </c>
      <c r="M124" s="9">
        <v>20</v>
      </c>
      <c r="N124" s="22" t="s">
        <v>367</v>
      </c>
    </row>
    <row r="125" spans="1:14" x14ac:dyDescent="0.2">
      <c r="A125" s="9" t="s">
        <v>692</v>
      </c>
      <c r="B125" s="9" t="s">
        <v>693</v>
      </c>
      <c r="C125" s="9">
        <v>1.285307</v>
      </c>
      <c r="D125" s="14">
        <v>45089</v>
      </c>
      <c r="E125" s="15">
        <v>149.60766999999998</v>
      </c>
      <c r="G125" s="26">
        <v>1.285307</v>
      </c>
      <c r="J125" s="14">
        <v>45065</v>
      </c>
      <c r="K125" s="9" t="s">
        <v>480</v>
      </c>
      <c r="L125" s="9">
        <v>24</v>
      </c>
      <c r="M125" s="9">
        <v>20</v>
      </c>
      <c r="N125" s="22" t="s">
        <v>367</v>
      </c>
    </row>
    <row r="126" spans="1:14" x14ac:dyDescent="0.2">
      <c r="A126" s="9" t="s">
        <v>692</v>
      </c>
      <c r="B126" s="9" t="s">
        <v>693</v>
      </c>
      <c r="C126" s="9">
        <v>4.454599</v>
      </c>
      <c r="D126" s="14">
        <v>45089</v>
      </c>
      <c r="E126" s="15">
        <v>154.06226899999999</v>
      </c>
      <c r="G126" s="26">
        <v>4.454599</v>
      </c>
      <c r="J126" s="14">
        <v>45065</v>
      </c>
      <c r="K126" s="9" t="s">
        <v>480</v>
      </c>
      <c r="L126" s="9">
        <v>24</v>
      </c>
      <c r="M126" s="9">
        <v>20</v>
      </c>
      <c r="N126" s="22" t="s">
        <v>367</v>
      </c>
    </row>
    <row r="127" spans="1:14" x14ac:dyDescent="0.2">
      <c r="A127" s="9" t="s">
        <v>296</v>
      </c>
      <c r="B127" s="9" t="s">
        <v>313</v>
      </c>
      <c r="C127" s="9">
        <v>0.417655</v>
      </c>
      <c r="D127" s="14">
        <v>45054</v>
      </c>
      <c r="E127" s="15">
        <v>0.417655</v>
      </c>
      <c r="G127" s="26">
        <v>0.417655</v>
      </c>
      <c r="J127" s="14">
        <v>45041</v>
      </c>
      <c r="K127" s="9" t="s">
        <v>480</v>
      </c>
      <c r="L127" s="9">
        <v>19</v>
      </c>
      <c r="M127" s="9">
        <v>17</v>
      </c>
      <c r="N127" s="22" t="s">
        <v>367</v>
      </c>
    </row>
    <row r="128" spans="1:14" x14ac:dyDescent="0.2">
      <c r="A128" s="9" t="s">
        <v>296</v>
      </c>
      <c r="B128" s="9" t="s">
        <v>313</v>
      </c>
      <c r="C128" s="9">
        <v>0.54578599999999999</v>
      </c>
      <c r="D128" s="14">
        <v>45054</v>
      </c>
      <c r="E128" s="15">
        <v>0.96344099999999999</v>
      </c>
      <c r="G128" s="26">
        <v>0.54578599999999999</v>
      </c>
      <c r="J128" s="14">
        <v>45041</v>
      </c>
      <c r="K128" s="9" t="s">
        <v>480</v>
      </c>
      <c r="L128" s="9">
        <v>19</v>
      </c>
      <c r="M128" s="9">
        <v>17</v>
      </c>
      <c r="N128" s="22" t="s">
        <v>367</v>
      </c>
    </row>
    <row r="129" spans="1:14" x14ac:dyDescent="0.2">
      <c r="A129" s="9" t="s">
        <v>296</v>
      </c>
      <c r="B129" s="9" t="s">
        <v>313</v>
      </c>
      <c r="C129" s="9">
        <v>0.36615799999999998</v>
      </c>
      <c r="D129" s="14">
        <v>45054</v>
      </c>
      <c r="E129" s="15">
        <v>1.329599</v>
      </c>
      <c r="G129" s="26">
        <v>0.36615799999999998</v>
      </c>
      <c r="J129" s="14">
        <v>45042</v>
      </c>
      <c r="K129" s="9" t="s">
        <v>480</v>
      </c>
      <c r="L129" s="9">
        <v>19</v>
      </c>
      <c r="M129" s="9">
        <v>17</v>
      </c>
      <c r="N129" s="22" t="s">
        <v>367</v>
      </c>
    </row>
    <row r="130" spans="1:14" x14ac:dyDescent="0.2">
      <c r="A130" s="9" t="s">
        <v>296</v>
      </c>
      <c r="B130" s="9" t="s">
        <v>313</v>
      </c>
      <c r="C130" s="9">
        <v>7.1643220000000003</v>
      </c>
      <c r="D130" s="14">
        <v>45054</v>
      </c>
      <c r="E130" s="15">
        <v>8.4939210000000003</v>
      </c>
      <c r="G130" s="26">
        <v>7.1643220000000003</v>
      </c>
      <c r="J130" s="14">
        <v>45042</v>
      </c>
      <c r="K130" s="9" t="s">
        <v>480</v>
      </c>
      <c r="L130" s="9">
        <v>19</v>
      </c>
      <c r="M130" s="9">
        <v>17</v>
      </c>
      <c r="N130" s="22" t="s">
        <v>367</v>
      </c>
    </row>
    <row r="131" spans="1:14" x14ac:dyDescent="0.2">
      <c r="A131" s="9" t="s">
        <v>296</v>
      </c>
      <c r="B131" s="9" t="s">
        <v>313</v>
      </c>
      <c r="C131" s="9">
        <v>0.94093400000000005</v>
      </c>
      <c r="D131" s="14">
        <v>45054</v>
      </c>
      <c r="E131" s="15">
        <v>9.4348550000000007</v>
      </c>
      <c r="G131" s="26">
        <v>0.94093400000000005</v>
      </c>
      <c r="J131" s="14">
        <v>45042</v>
      </c>
      <c r="K131" s="9" t="s">
        <v>480</v>
      </c>
      <c r="L131" s="9">
        <v>19</v>
      </c>
      <c r="M131" s="9">
        <v>17</v>
      </c>
      <c r="N131" s="22" t="s">
        <v>367</v>
      </c>
    </row>
    <row r="132" spans="1:14" x14ac:dyDescent="0.2">
      <c r="A132" s="9" t="s">
        <v>296</v>
      </c>
      <c r="B132" s="9" t="s">
        <v>313</v>
      </c>
      <c r="C132" s="9">
        <v>3.1045400000000001</v>
      </c>
      <c r="D132" s="14">
        <v>45068</v>
      </c>
      <c r="E132" s="15">
        <v>12.539395000000001</v>
      </c>
      <c r="G132" s="26">
        <v>3.1045400000000001</v>
      </c>
      <c r="J132" s="14">
        <v>45056</v>
      </c>
      <c r="K132" s="9" t="s">
        <v>480</v>
      </c>
      <c r="L132" s="9">
        <v>21</v>
      </c>
      <c r="M132" s="9">
        <v>19</v>
      </c>
      <c r="N132" s="22" t="s">
        <v>367</v>
      </c>
    </row>
    <row r="133" spans="1:14" x14ac:dyDescent="0.2">
      <c r="A133" s="9" t="s">
        <v>296</v>
      </c>
      <c r="B133" s="9" t="s">
        <v>313</v>
      </c>
      <c r="C133" s="9">
        <v>4.2279049999999998</v>
      </c>
      <c r="D133" s="14">
        <v>45075</v>
      </c>
      <c r="E133" s="15">
        <v>16.767299999999999</v>
      </c>
      <c r="G133" s="26">
        <v>4.2279049999999998</v>
      </c>
      <c r="J133" s="14">
        <v>45063</v>
      </c>
      <c r="K133" s="9" t="s">
        <v>480</v>
      </c>
      <c r="L133" s="9">
        <v>22</v>
      </c>
      <c r="M133" s="9">
        <v>20</v>
      </c>
      <c r="N133" s="22" t="s">
        <v>367</v>
      </c>
    </row>
    <row r="134" spans="1:14" x14ac:dyDescent="0.2">
      <c r="A134" s="9" t="s">
        <v>289</v>
      </c>
      <c r="B134" s="9" t="s">
        <v>317</v>
      </c>
      <c r="C134" s="9">
        <v>0.72502699999999998</v>
      </c>
      <c r="D134" s="14">
        <v>45061</v>
      </c>
      <c r="E134" s="15">
        <v>0.72502699999999998</v>
      </c>
      <c r="G134" s="26">
        <v>0.72502699999999998</v>
      </c>
      <c r="J134" s="14">
        <v>45034</v>
      </c>
      <c r="K134" s="9" t="s">
        <v>480</v>
      </c>
      <c r="L134" s="9">
        <v>20</v>
      </c>
      <c r="M134" s="9">
        <v>16</v>
      </c>
      <c r="N134" s="22" t="s">
        <v>363</v>
      </c>
    </row>
    <row r="135" spans="1:14" x14ac:dyDescent="0.2">
      <c r="A135" s="9" t="s">
        <v>289</v>
      </c>
      <c r="B135" s="9" t="s">
        <v>317</v>
      </c>
      <c r="C135" s="9">
        <v>1.0875410000000001</v>
      </c>
      <c r="D135" s="14">
        <v>45089</v>
      </c>
      <c r="E135" s="15">
        <v>1.8125680000000002</v>
      </c>
      <c r="G135" s="26">
        <v>1.0875410000000001</v>
      </c>
      <c r="J135" s="14">
        <v>45062</v>
      </c>
      <c r="K135" s="9" t="s">
        <v>480</v>
      </c>
      <c r="L135" s="9">
        <v>24</v>
      </c>
      <c r="M135" s="9">
        <v>20</v>
      </c>
      <c r="N135" s="22" t="s">
        <v>363</v>
      </c>
    </row>
    <row r="136" spans="1:14" x14ac:dyDescent="0.2">
      <c r="A136" s="9" t="s">
        <v>284</v>
      </c>
      <c r="B136" s="9" t="s">
        <v>25</v>
      </c>
      <c r="C136" s="9">
        <v>47.003216999999999</v>
      </c>
      <c r="D136" s="14">
        <v>45075</v>
      </c>
      <c r="E136" s="15">
        <v>47.003216999999999</v>
      </c>
      <c r="G136" s="26">
        <v>47.003216999999999</v>
      </c>
      <c r="J136" s="14">
        <v>45056</v>
      </c>
      <c r="K136" s="9" t="s">
        <v>480</v>
      </c>
      <c r="L136" s="9">
        <v>22</v>
      </c>
      <c r="M136" s="9">
        <v>19</v>
      </c>
      <c r="N136" s="22" t="s">
        <v>363</v>
      </c>
    </row>
    <row r="137" spans="1:14" x14ac:dyDescent="0.2">
      <c r="A137" s="9" t="s">
        <v>281</v>
      </c>
      <c r="B137" s="9" t="s">
        <v>608</v>
      </c>
      <c r="C137" s="9">
        <v>3.3698079999999999</v>
      </c>
      <c r="D137" s="14">
        <v>45054</v>
      </c>
      <c r="E137" s="15">
        <v>3.3698079999999999</v>
      </c>
      <c r="G137" s="26">
        <v>3.3698079999999999</v>
      </c>
      <c r="J137" s="14">
        <v>45038</v>
      </c>
      <c r="K137" s="9" t="s">
        <v>480</v>
      </c>
      <c r="L137" s="9">
        <v>19</v>
      </c>
      <c r="M137" s="9">
        <v>16</v>
      </c>
      <c r="N137" s="22" t="s">
        <v>368</v>
      </c>
    </row>
    <row r="138" spans="1:14" x14ac:dyDescent="0.2">
      <c r="A138" s="9" t="s">
        <v>281</v>
      </c>
      <c r="B138" s="9" t="s">
        <v>608</v>
      </c>
      <c r="C138" s="9">
        <v>13.994400000000001</v>
      </c>
      <c r="D138" s="14">
        <v>45061</v>
      </c>
      <c r="E138" s="15">
        <v>17.364208000000001</v>
      </c>
      <c r="G138" s="26">
        <v>13.994400000000001</v>
      </c>
      <c r="J138" s="14">
        <v>45045</v>
      </c>
      <c r="K138" s="9" t="s">
        <v>480</v>
      </c>
      <c r="L138" s="9">
        <v>20</v>
      </c>
      <c r="M138" s="9">
        <v>17</v>
      </c>
      <c r="N138" s="22" t="s">
        <v>368</v>
      </c>
    </row>
    <row r="139" spans="1:14" x14ac:dyDescent="0.2">
      <c r="A139" s="9" t="s">
        <v>281</v>
      </c>
      <c r="B139" s="9" t="s">
        <v>608</v>
      </c>
      <c r="C139" s="9">
        <v>13.994994999999999</v>
      </c>
      <c r="D139" s="14">
        <v>45061</v>
      </c>
      <c r="E139" s="15">
        <v>31.359203000000001</v>
      </c>
      <c r="G139" s="26">
        <v>13.994994999999999</v>
      </c>
      <c r="J139" s="14">
        <v>45046</v>
      </c>
      <c r="K139" s="9" t="s">
        <v>480</v>
      </c>
      <c r="L139" s="9">
        <v>20</v>
      </c>
      <c r="M139" s="9">
        <v>17</v>
      </c>
      <c r="N139" s="22" t="s">
        <v>368</v>
      </c>
    </row>
    <row r="140" spans="1:14" x14ac:dyDescent="0.2">
      <c r="A140" s="9" t="s">
        <v>281</v>
      </c>
      <c r="B140" s="9" t="s">
        <v>608</v>
      </c>
      <c r="C140" s="9">
        <v>2.9930880000000002</v>
      </c>
      <c r="D140" s="14">
        <v>45061</v>
      </c>
      <c r="E140" s="15">
        <v>34.352291000000001</v>
      </c>
      <c r="G140" s="26">
        <v>2.9930880000000002</v>
      </c>
      <c r="J140" s="14">
        <v>45046</v>
      </c>
      <c r="K140" s="9" t="s">
        <v>480</v>
      </c>
      <c r="L140" s="9">
        <v>20</v>
      </c>
      <c r="M140" s="9">
        <v>17</v>
      </c>
      <c r="N140" s="22" t="s">
        <v>368</v>
      </c>
    </row>
    <row r="141" spans="1:14" x14ac:dyDescent="0.2">
      <c r="A141" s="9" t="s">
        <v>280</v>
      </c>
      <c r="B141" s="9" t="s">
        <v>26</v>
      </c>
      <c r="C141" s="9">
        <v>17.116962000000001</v>
      </c>
      <c r="D141" s="14">
        <v>45047</v>
      </c>
      <c r="E141" s="15">
        <v>17.116962000000001</v>
      </c>
      <c r="G141" s="26">
        <v>17.116962000000001</v>
      </c>
      <c r="J141" s="14">
        <v>45035</v>
      </c>
      <c r="K141" s="9" t="s">
        <v>480</v>
      </c>
      <c r="L141" s="9">
        <v>18</v>
      </c>
      <c r="M141" s="9">
        <v>16</v>
      </c>
      <c r="N141" s="22" t="s">
        <v>368</v>
      </c>
    </row>
    <row r="142" spans="1:14" x14ac:dyDescent="0.2">
      <c r="A142" s="9" t="s">
        <v>280</v>
      </c>
      <c r="B142" s="9" t="s">
        <v>26</v>
      </c>
      <c r="C142" s="9">
        <v>10.12895</v>
      </c>
      <c r="D142" s="14">
        <v>45047</v>
      </c>
      <c r="E142" s="15">
        <v>27.245912000000001</v>
      </c>
      <c r="G142" s="26">
        <v>10.12895</v>
      </c>
      <c r="J142" s="14">
        <v>45035</v>
      </c>
      <c r="K142" s="9" t="s">
        <v>480</v>
      </c>
      <c r="L142" s="9">
        <v>18</v>
      </c>
      <c r="M142" s="9">
        <v>16</v>
      </c>
      <c r="N142" s="22" t="s">
        <v>368</v>
      </c>
    </row>
    <row r="143" spans="1:14" x14ac:dyDescent="0.2">
      <c r="A143" s="9" t="s">
        <v>280</v>
      </c>
      <c r="B143" s="9" t="s">
        <v>26</v>
      </c>
      <c r="C143" s="9">
        <v>80.653210999999999</v>
      </c>
      <c r="D143" s="14">
        <v>45047</v>
      </c>
      <c r="E143" s="15">
        <v>107.899123</v>
      </c>
      <c r="G143" s="26">
        <v>80.653210999999999</v>
      </c>
      <c r="J143" s="14">
        <v>45035</v>
      </c>
      <c r="K143" s="9" t="s">
        <v>480</v>
      </c>
      <c r="L143" s="9">
        <v>18</v>
      </c>
      <c r="M143" s="9">
        <v>16</v>
      </c>
      <c r="N143" s="22" t="s">
        <v>368</v>
      </c>
    </row>
    <row r="144" spans="1:14" x14ac:dyDescent="0.2">
      <c r="A144" s="9" t="s">
        <v>280</v>
      </c>
      <c r="B144" s="9" t="s">
        <v>26</v>
      </c>
      <c r="C144" s="9">
        <v>28.880886</v>
      </c>
      <c r="D144" s="14">
        <v>45047</v>
      </c>
      <c r="E144" s="15">
        <v>136.78000900000001</v>
      </c>
      <c r="G144" s="26">
        <v>28.880886</v>
      </c>
      <c r="J144" s="14">
        <v>45035</v>
      </c>
      <c r="K144" s="9" t="s">
        <v>480</v>
      </c>
      <c r="L144" s="9">
        <v>18</v>
      </c>
      <c r="M144" s="9">
        <v>16</v>
      </c>
      <c r="N144" s="22" t="s">
        <v>368</v>
      </c>
    </row>
    <row r="145" spans="1:14" x14ac:dyDescent="0.2">
      <c r="A145" s="9" t="s">
        <v>280</v>
      </c>
      <c r="B145" s="9" t="s">
        <v>26</v>
      </c>
      <c r="C145" s="9">
        <v>28.352422000000001</v>
      </c>
      <c r="D145" s="14">
        <v>45047</v>
      </c>
      <c r="E145" s="15">
        <v>165.132431</v>
      </c>
      <c r="G145" s="26">
        <v>28.352422000000001</v>
      </c>
      <c r="J145" s="14">
        <v>45035</v>
      </c>
      <c r="K145" s="9" t="s">
        <v>480</v>
      </c>
      <c r="L145" s="9">
        <v>18</v>
      </c>
      <c r="M145" s="9">
        <v>16</v>
      </c>
      <c r="N145" s="22" t="s">
        <v>368</v>
      </c>
    </row>
    <row r="146" spans="1:14" x14ac:dyDescent="0.2">
      <c r="A146" s="9" t="s">
        <v>280</v>
      </c>
      <c r="B146" s="9" t="s">
        <v>26</v>
      </c>
      <c r="C146" s="9">
        <v>68.115930000000006</v>
      </c>
      <c r="D146" s="14">
        <v>45061</v>
      </c>
      <c r="E146" s="15">
        <v>233.24836099999999</v>
      </c>
      <c r="G146" s="26">
        <v>68.115930000000006</v>
      </c>
      <c r="J146" s="14">
        <v>45049</v>
      </c>
      <c r="K146" s="9" t="s">
        <v>480</v>
      </c>
      <c r="L146" s="9">
        <v>20</v>
      </c>
      <c r="M146" s="9">
        <v>18</v>
      </c>
      <c r="N146" s="22" t="s">
        <v>368</v>
      </c>
    </row>
    <row r="147" spans="1:14" x14ac:dyDescent="0.2">
      <c r="A147" s="9" t="s">
        <v>280</v>
      </c>
      <c r="B147" s="9" t="s">
        <v>26</v>
      </c>
      <c r="C147" s="9">
        <v>35.524531000000003</v>
      </c>
      <c r="D147" s="14">
        <v>45061</v>
      </c>
      <c r="E147" s="15">
        <v>268.77289200000001</v>
      </c>
      <c r="G147" s="26">
        <v>35.524531000000003</v>
      </c>
      <c r="J147" s="14">
        <v>45049</v>
      </c>
      <c r="K147" s="9" t="s">
        <v>480</v>
      </c>
      <c r="L147" s="9">
        <v>20</v>
      </c>
      <c r="M147" s="9">
        <v>18</v>
      </c>
      <c r="N147" s="22" t="s">
        <v>368</v>
      </c>
    </row>
    <row r="148" spans="1:14" x14ac:dyDescent="0.2">
      <c r="A148" s="9" t="s">
        <v>280</v>
      </c>
      <c r="B148" s="9" t="s">
        <v>26</v>
      </c>
      <c r="C148" s="9">
        <v>3.6353339999999998</v>
      </c>
      <c r="D148" s="14">
        <v>45061</v>
      </c>
      <c r="E148" s="15">
        <v>272.40822600000001</v>
      </c>
      <c r="G148" s="26">
        <v>3.6353339999999998</v>
      </c>
      <c r="J148" s="14">
        <v>45049</v>
      </c>
      <c r="K148" s="9" t="s">
        <v>480</v>
      </c>
      <c r="L148" s="9">
        <v>20</v>
      </c>
      <c r="M148" s="9">
        <v>18</v>
      </c>
      <c r="N148" s="22" t="s">
        <v>368</v>
      </c>
    </row>
    <row r="149" spans="1:14" x14ac:dyDescent="0.2">
      <c r="A149" s="9" t="s">
        <v>280</v>
      </c>
      <c r="B149" s="9" t="s">
        <v>26</v>
      </c>
      <c r="C149" s="9">
        <v>67.784345000000002</v>
      </c>
      <c r="D149" s="14">
        <v>45061</v>
      </c>
      <c r="E149" s="15">
        <v>340.19257100000004</v>
      </c>
      <c r="G149" s="26">
        <v>67.784345000000002</v>
      </c>
      <c r="J149" s="14">
        <v>45049</v>
      </c>
      <c r="K149" s="9" t="s">
        <v>480</v>
      </c>
      <c r="L149" s="9">
        <v>20</v>
      </c>
      <c r="M149" s="9">
        <v>18</v>
      </c>
      <c r="N149" s="22" t="s">
        <v>368</v>
      </c>
    </row>
    <row r="150" spans="1:14" x14ac:dyDescent="0.2">
      <c r="A150" s="9" t="s">
        <v>280</v>
      </c>
      <c r="B150" s="9" t="s">
        <v>26</v>
      </c>
      <c r="C150" s="9">
        <v>2.295855</v>
      </c>
      <c r="D150" s="14">
        <v>45061</v>
      </c>
      <c r="E150" s="15">
        <v>342.48842600000006</v>
      </c>
      <c r="G150" s="26">
        <v>2.295855</v>
      </c>
      <c r="J150" s="14">
        <v>45049</v>
      </c>
      <c r="K150" s="9" t="s">
        <v>480</v>
      </c>
      <c r="L150" s="9">
        <v>20</v>
      </c>
      <c r="M150" s="9">
        <v>18</v>
      </c>
      <c r="N150" s="22" t="s">
        <v>368</v>
      </c>
    </row>
    <row r="151" spans="1:14" x14ac:dyDescent="0.2">
      <c r="A151" s="9" t="s">
        <v>280</v>
      </c>
      <c r="B151" s="9" t="s">
        <v>26</v>
      </c>
      <c r="C151" s="9">
        <v>3.0334699999999999</v>
      </c>
      <c r="D151" s="14">
        <v>45061</v>
      </c>
      <c r="E151" s="15">
        <v>345.52189600000008</v>
      </c>
      <c r="G151" s="26">
        <v>3.0334699999999999</v>
      </c>
      <c r="J151" s="14">
        <v>45049</v>
      </c>
      <c r="K151" s="9" t="s">
        <v>480</v>
      </c>
      <c r="L151" s="9">
        <v>20</v>
      </c>
      <c r="M151" s="9">
        <v>18</v>
      </c>
      <c r="N151" s="22" t="s">
        <v>368</v>
      </c>
    </row>
    <row r="152" spans="1:14" x14ac:dyDescent="0.2">
      <c r="A152" s="9" t="s">
        <v>280</v>
      </c>
      <c r="B152" s="9" t="s">
        <v>26</v>
      </c>
      <c r="C152" s="9">
        <v>32.354439999999997</v>
      </c>
      <c r="D152" s="14">
        <v>45061</v>
      </c>
      <c r="E152" s="15">
        <v>377.87633600000009</v>
      </c>
      <c r="G152" s="26">
        <v>32.354439999999997</v>
      </c>
      <c r="J152" s="14">
        <v>45050</v>
      </c>
      <c r="K152" s="9" t="s">
        <v>480</v>
      </c>
      <c r="L152" s="9">
        <v>20</v>
      </c>
      <c r="M152" s="9">
        <v>18</v>
      </c>
      <c r="N152" s="22" t="s">
        <v>368</v>
      </c>
    </row>
    <row r="153" spans="1:14" x14ac:dyDescent="0.2">
      <c r="A153" s="9" t="s">
        <v>280</v>
      </c>
      <c r="B153" s="9" t="s">
        <v>26</v>
      </c>
      <c r="C153" s="9">
        <v>6.9214130000000003</v>
      </c>
      <c r="D153" s="14">
        <v>45061</v>
      </c>
      <c r="E153" s="15">
        <v>384.79774900000007</v>
      </c>
      <c r="G153" s="26">
        <v>6.9214130000000003</v>
      </c>
      <c r="J153" s="14">
        <v>45050</v>
      </c>
      <c r="K153" s="9" t="s">
        <v>480</v>
      </c>
      <c r="L153" s="9">
        <v>20</v>
      </c>
      <c r="M153" s="9">
        <v>18</v>
      </c>
      <c r="N153" s="22" t="s">
        <v>368</v>
      </c>
    </row>
    <row r="154" spans="1:14" x14ac:dyDescent="0.2">
      <c r="A154" s="9" t="s">
        <v>280</v>
      </c>
      <c r="B154" s="9" t="s">
        <v>26</v>
      </c>
      <c r="C154" s="9">
        <v>78.974992</v>
      </c>
      <c r="D154" s="14">
        <v>45068</v>
      </c>
      <c r="E154" s="15">
        <v>463.77274100000005</v>
      </c>
      <c r="G154" s="26">
        <v>78.974992</v>
      </c>
      <c r="J154" s="14">
        <v>45056</v>
      </c>
      <c r="K154" s="9" t="s">
        <v>480</v>
      </c>
      <c r="L154" s="9">
        <v>21</v>
      </c>
      <c r="M154" s="9">
        <v>19</v>
      </c>
      <c r="N154" s="22" t="s">
        <v>368</v>
      </c>
    </row>
    <row r="155" spans="1:14" x14ac:dyDescent="0.2">
      <c r="A155" s="9" t="s">
        <v>280</v>
      </c>
      <c r="B155" s="9" t="s">
        <v>26</v>
      </c>
      <c r="C155" s="9">
        <v>41.955464999999997</v>
      </c>
      <c r="D155" s="14">
        <v>45075</v>
      </c>
      <c r="E155" s="15">
        <v>505.72820600000006</v>
      </c>
      <c r="G155" s="26">
        <v>41.955464999999997</v>
      </c>
      <c r="J155" s="14">
        <v>45063</v>
      </c>
      <c r="K155" s="9" t="s">
        <v>480</v>
      </c>
      <c r="L155" s="9">
        <v>22</v>
      </c>
      <c r="M155" s="9">
        <v>20</v>
      </c>
      <c r="N155" s="22" t="s">
        <v>368</v>
      </c>
    </row>
    <row r="156" spans="1:14" x14ac:dyDescent="0.2">
      <c r="A156" s="9" t="s">
        <v>280</v>
      </c>
      <c r="B156" s="9" t="s">
        <v>26</v>
      </c>
      <c r="C156" s="9">
        <v>21.004152000000001</v>
      </c>
      <c r="D156" s="14">
        <v>45075</v>
      </c>
      <c r="E156" s="15">
        <v>526.73235800000009</v>
      </c>
      <c r="G156" s="26">
        <v>21.004152000000001</v>
      </c>
      <c r="J156" s="14">
        <v>45063</v>
      </c>
      <c r="K156" s="9" t="s">
        <v>480</v>
      </c>
      <c r="L156" s="9">
        <v>22</v>
      </c>
      <c r="M156" s="9">
        <v>20</v>
      </c>
      <c r="N156" s="22" t="s">
        <v>368</v>
      </c>
    </row>
    <row r="157" spans="1:14" x14ac:dyDescent="0.2">
      <c r="A157" s="9" t="s">
        <v>280</v>
      </c>
      <c r="B157" s="9" t="s">
        <v>26</v>
      </c>
      <c r="C157" s="9">
        <v>36.339891999999999</v>
      </c>
      <c r="D157" s="14">
        <v>45075</v>
      </c>
      <c r="E157" s="15">
        <v>563.07225000000005</v>
      </c>
      <c r="G157" s="26">
        <v>36.339891999999999</v>
      </c>
      <c r="J157" s="14">
        <v>45063</v>
      </c>
      <c r="K157" s="9" t="s">
        <v>480</v>
      </c>
      <c r="L157" s="9">
        <v>22</v>
      </c>
      <c r="M157" s="9">
        <v>20</v>
      </c>
      <c r="N157" s="22" t="s">
        <v>369</v>
      </c>
    </row>
    <row r="158" spans="1:14" x14ac:dyDescent="0.2">
      <c r="A158" s="9" t="s">
        <v>275</v>
      </c>
      <c r="B158" s="9" t="s">
        <v>1339</v>
      </c>
      <c r="C158" s="9">
        <v>13.996171</v>
      </c>
      <c r="D158" s="14">
        <v>45061</v>
      </c>
      <c r="E158" s="15">
        <v>13.996171</v>
      </c>
      <c r="G158" s="26">
        <v>13.996171</v>
      </c>
      <c r="J158" s="14">
        <v>45051</v>
      </c>
      <c r="K158" s="9" t="s">
        <v>480</v>
      </c>
      <c r="L158" s="9">
        <v>20</v>
      </c>
      <c r="M158" s="9">
        <v>18</v>
      </c>
      <c r="N158" s="22" t="s">
        <v>369</v>
      </c>
    </row>
    <row r="159" spans="1:14" x14ac:dyDescent="0.2">
      <c r="A159" s="9" t="s">
        <v>273</v>
      </c>
      <c r="B159" s="9" t="s">
        <v>27</v>
      </c>
      <c r="C159" s="9">
        <v>1330.635</v>
      </c>
      <c r="D159" s="14">
        <v>45054</v>
      </c>
      <c r="E159" s="15">
        <v>1330.635</v>
      </c>
      <c r="G159" s="26">
        <v>1330.635</v>
      </c>
      <c r="J159" s="14">
        <v>45045</v>
      </c>
      <c r="K159" s="9" t="s">
        <v>480</v>
      </c>
      <c r="L159" s="9">
        <v>19</v>
      </c>
      <c r="M159" s="9">
        <v>17</v>
      </c>
      <c r="N159" s="22" t="s">
        <v>369</v>
      </c>
    </row>
    <row r="160" spans="1:14" x14ac:dyDescent="0.2">
      <c r="A160" s="9" t="s">
        <v>273</v>
      </c>
      <c r="B160" s="9" t="s">
        <v>27</v>
      </c>
      <c r="C160" s="9">
        <v>174.76042000000001</v>
      </c>
      <c r="D160" s="14">
        <v>45054</v>
      </c>
      <c r="E160" s="15">
        <v>1505.3954200000001</v>
      </c>
      <c r="G160" s="26">
        <v>174.76042000000001</v>
      </c>
      <c r="J160" s="14">
        <v>45045</v>
      </c>
      <c r="K160" s="9" t="s">
        <v>480</v>
      </c>
      <c r="L160" s="9">
        <v>19</v>
      </c>
      <c r="M160" s="9">
        <v>17</v>
      </c>
      <c r="N160" s="22" t="s">
        <v>369</v>
      </c>
    </row>
    <row r="161" spans="1:14" x14ac:dyDescent="0.2">
      <c r="A161" s="9" t="s">
        <v>273</v>
      </c>
      <c r="B161" s="9" t="s">
        <v>27</v>
      </c>
      <c r="C161" s="9">
        <v>613.23152800000003</v>
      </c>
      <c r="D161" s="14">
        <v>45061</v>
      </c>
      <c r="E161" s="15">
        <v>2118.6269480000001</v>
      </c>
      <c r="G161" s="26">
        <v>613.23152800000003</v>
      </c>
      <c r="J161" s="14">
        <v>45052</v>
      </c>
      <c r="K161" s="9" t="s">
        <v>480</v>
      </c>
      <c r="L161" s="9">
        <v>20</v>
      </c>
      <c r="M161" s="9">
        <v>18</v>
      </c>
      <c r="N161" s="22" t="s">
        <v>369</v>
      </c>
    </row>
    <row r="162" spans="1:14" x14ac:dyDescent="0.2">
      <c r="A162" s="9" t="s">
        <v>273</v>
      </c>
      <c r="B162" s="9" t="s">
        <v>27</v>
      </c>
      <c r="C162" s="9">
        <v>440.00038499999999</v>
      </c>
      <c r="D162" s="14">
        <v>45061</v>
      </c>
      <c r="E162" s="15">
        <v>2558.6273329999999</v>
      </c>
      <c r="G162" s="26">
        <v>440.00038499999999</v>
      </c>
      <c r="J162" s="14">
        <v>45052</v>
      </c>
      <c r="K162" s="9" t="s">
        <v>480</v>
      </c>
      <c r="L162" s="9">
        <v>20</v>
      </c>
      <c r="M162" s="9">
        <v>18</v>
      </c>
      <c r="N162" s="22" t="s">
        <v>369</v>
      </c>
    </row>
    <row r="163" spans="1:14" x14ac:dyDescent="0.2">
      <c r="A163" s="9" t="s">
        <v>273</v>
      </c>
      <c r="B163" s="9" t="s">
        <v>27</v>
      </c>
      <c r="C163" s="9">
        <v>421.32836900000001</v>
      </c>
      <c r="D163" s="14">
        <v>45061</v>
      </c>
      <c r="E163" s="15">
        <v>2979.9557019999997</v>
      </c>
      <c r="G163" s="26">
        <v>421.32836900000001</v>
      </c>
      <c r="J163" s="14">
        <v>45052</v>
      </c>
      <c r="K163" s="9" t="s">
        <v>480</v>
      </c>
      <c r="L163" s="9">
        <v>20</v>
      </c>
      <c r="M163" s="9">
        <v>18</v>
      </c>
      <c r="N163" s="22" t="s">
        <v>369</v>
      </c>
    </row>
    <row r="164" spans="1:14" x14ac:dyDescent="0.2">
      <c r="A164" s="9" t="s">
        <v>273</v>
      </c>
      <c r="B164" s="9" t="s">
        <v>27</v>
      </c>
      <c r="C164" s="9">
        <v>576.60850000000005</v>
      </c>
      <c r="D164" s="14">
        <v>45068</v>
      </c>
      <c r="E164" s="15">
        <v>3556.5642019999996</v>
      </c>
      <c r="G164" s="26">
        <v>576.60850000000005</v>
      </c>
      <c r="J164" s="14">
        <v>45059</v>
      </c>
      <c r="K164" s="9" t="s">
        <v>480</v>
      </c>
      <c r="L164" s="9">
        <v>21</v>
      </c>
      <c r="M164" s="9">
        <v>19</v>
      </c>
      <c r="N164" s="22" t="s">
        <v>369</v>
      </c>
    </row>
    <row r="165" spans="1:14" x14ac:dyDescent="0.2">
      <c r="A165" s="9" t="s">
        <v>273</v>
      </c>
      <c r="B165" s="9" t="s">
        <v>27</v>
      </c>
      <c r="C165" s="9">
        <v>785.25206800000001</v>
      </c>
      <c r="D165" s="14">
        <v>45075</v>
      </c>
      <c r="E165" s="15">
        <v>4341.8162699999993</v>
      </c>
      <c r="G165" s="26">
        <v>785.25206800000001</v>
      </c>
      <c r="J165" s="14">
        <v>45066</v>
      </c>
      <c r="K165" s="9" t="s">
        <v>480</v>
      </c>
      <c r="L165" s="9">
        <v>22</v>
      </c>
      <c r="M165" s="9">
        <v>20</v>
      </c>
      <c r="N165" s="22" t="s">
        <v>369</v>
      </c>
    </row>
    <row r="166" spans="1:14" x14ac:dyDescent="0.2">
      <c r="A166" s="9" t="s">
        <v>273</v>
      </c>
      <c r="B166" s="9" t="s">
        <v>27</v>
      </c>
      <c r="C166" s="9">
        <v>473.99479000000002</v>
      </c>
      <c r="D166" s="14">
        <v>45075</v>
      </c>
      <c r="E166" s="15">
        <v>4815.8110599999991</v>
      </c>
      <c r="G166" s="26">
        <v>473.99479000000002</v>
      </c>
      <c r="J166" s="14">
        <v>45066</v>
      </c>
      <c r="K166" s="9" t="s">
        <v>480</v>
      </c>
      <c r="L166" s="9">
        <v>22</v>
      </c>
      <c r="M166" s="9">
        <v>20</v>
      </c>
      <c r="N166" s="22" t="s">
        <v>369</v>
      </c>
    </row>
    <row r="167" spans="1:14" x14ac:dyDescent="0.2">
      <c r="A167" s="9" t="s">
        <v>270</v>
      </c>
      <c r="B167" s="9" t="s">
        <v>315</v>
      </c>
      <c r="C167" s="9">
        <v>16.202919000000001</v>
      </c>
      <c r="D167" s="14">
        <v>45054</v>
      </c>
      <c r="E167" s="15">
        <v>16.202919000000001</v>
      </c>
      <c r="G167" s="26">
        <v>16.202919000000001</v>
      </c>
      <c r="J167" s="14">
        <v>44989</v>
      </c>
      <c r="K167" s="9" t="s">
        <v>480</v>
      </c>
      <c r="L167" s="9">
        <v>19</v>
      </c>
      <c r="M167" s="9">
        <v>9</v>
      </c>
      <c r="N167" s="22" t="s">
        <v>369</v>
      </c>
    </row>
    <row r="168" spans="1:14" x14ac:dyDescent="0.2">
      <c r="A168" s="9" t="s">
        <v>270</v>
      </c>
      <c r="B168" s="9" t="s">
        <v>315</v>
      </c>
      <c r="C168" s="9">
        <v>2.2504089999999999</v>
      </c>
      <c r="D168" s="14">
        <v>45054</v>
      </c>
      <c r="E168" s="15">
        <v>18.453328000000003</v>
      </c>
      <c r="G168" s="26">
        <v>2.2504089999999999</v>
      </c>
      <c r="J168" s="14">
        <v>44989</v>
      </c>
      <c r="K168" s="9" t="s">
        <v>480</v>
      </c>
      <c r="L168" s="9">
        <v>19</v>
      </c>
      <c r="M168" s="9">
        <v>9</v>
      </c>
      <c r="N168" s="22" t="s">
        <v>369</v>
      </c>
    </row>
    <row r="169" spans="1:14" x14ac:dyDescent="0.2">
      <c r="A169" s="9" t="s">
        <v>270</v>
      </c>
      <c r="B169" s="9" t="s">
        <v>315</v>
      </c>
      <c r="C169" s="9">
        <v>10.970151</v>
      </c>
      <c r="D169" s="14">
        <v>45054</v>
      </c>
      <c r="E169" s="15">
        <v>29.423479</v>
      </c>
      <c r="G169" s="26">
        <v>10.970151</v>
      </c>
      <c r="J169" s="14">
        <v>44989</v>
      </c>
      <c r="K169" s="9" t="s">
        <v>480</v>
      </c>
      <c r="L169" s="9">
        <v>19</v>
      </c>
      <c r="M169" s="9">
        <v>9</v>
      </c>
      <c r="N169" s="22" t="s">
        <v>369</v>
      </c>
    </row>
    <row r="170" spans="1:14" x14ac:dyDescent="0.2">
      <c r="A170" s="9" t="s">
        <v>270</v>
      </c>
      <c r="B170" s="9" t="s">
        <v>315</v>
      </c>
      <c r="C170" s="9">
        <v>11.662642</v>
      </c>
      <c r="D170" s="14">
        <v>45054</v>
      </c>
      <c r="E170" s="15">
        <v>41.086120999999999</v>
      </c>
      <c r="G170" s="26">
        <v>11.662642</v>
      </c>
      <c r="J170" s="14">
        <v>44989</v>
      </c>
      <c r="K170" s="9" t="s">
        <v>480</v>
      </c>
      <c r="L170" s="9">
        <v>19</v>
      </c>
      <c r="M170" s="9">
        <v>9</v>
      </c>
      <c r="N170" s="22" t="s">
        <v>369</v>
      </c>
    </row>
    <row r="171" spans="1:14" x14ac:dyDescent="0.2">
      <c r="A171" s="9" t="s">
        <v>270</v>
      </c>
      <c r="B171" s="9" t="s">
        <v>315</v>
      </c>
      <c r="C171" s="9">
        <v>51.458212000000003</v>
      </c>
      <c r="D171" s="14">
        <v>45061</v>
      </c>
      <c r="E171" s="15">
        <v>92.544332999999995</v>
      </c>
      <c r="G171" s="26">
        <v>51.458212000000003</v>
      </c>
      <c r="J171" s="14">
        <v>44996</v>
      </c>
      <c r="K171" s="9" t="s">
        <v>480</v>
      </c>
      <c r="L171" s="9">
        <v>20</v>
      </c>
      <c r="M171" s="9">
        <v>10</v>
      </c>
      <c r="N171" s="22" t="s">
        <v>370</v>
      </c>
    </row>
    <row r="172" spans="1:14" x14ac:dyDescent="0.2">
      <c r="A172" s="9" t="s">
        <v>270</v>
      </c>
      <c r="B172" s="9" t="s">
        <v>315</v>
      </c>
      <c r="C172" s="9">
        <v>240.96427700000001</v>
      </c>
      <c r="D172" s="14">
        <v>45061</v>
      </c>
      <c r="E172" s="15">
        <v>333.50860999999998</v>
      </c>
      <c r="G172" s="26">
        <v>240.96427700000001</v>
      </c>
      <c r="J172" s="14">
        <v>44997</v>
      </c>
      <c r="K172" s="9" t="s">
        <v>480</v>
      </c>
      <c r="L172" s="9">
        <v>20</v>
      </c>
      <c r="M172" s="9">
        <v>10</v>
      </c>
      <c r="N172" s="22" t="s">
        <v>370</v>
      </c>
    </row>
    <row r="173" spans="1:14" x14ac:dyDescent="0.2">
      <c r="A173" s="9" t="s">
        <v>270</v>
      </c>
      <c r="B173" s="9" t="s">
        <v>315</v>
      </c>
      <c r="C173" s="9">
        <v>261.91769299999999</v>
      </c>
      <c r="D173" s="14">
        <v>45075</v>
      </c>
      <c r="E173" s="15">
        <v>595.42630299999996</v>
      </c>
      <c r="G173" s="26">
        <v>261.91769299999999</v>
      </c>
      <c r="J173" s="14">
        <v>45011</v>
      </c>
      <c r="K173" s="9" t="s">
        <v>480</v>
      </c>
      <c r="L173" s="9">
        <v>22</v>
      </c>
      <c r="M173" s="9">
        <v>12</v>
      </c>
      <c r="N173" s="22" t="s">
        <v>370</v>
      </c>
    </row>
    <row r="174" spans="1:14" x14ac:dyDescent="0.2">
      <c r="A174" s="9" t="s">
        <v>270</v>
      </c>
      <c r="B174" s="9" t="s">
        <v>315</v>
      </c>
      <c r="C174" s="9">
        <v>4.6923360000000001</v>
      </c>
      <c r="D174" s="14">
        <v>45075</v>
      </c>
      <c r="E174" s="15">
        <v>600.11863899999992</v>
      </c>
      <c r="G174" s="26">
        <v>4.6923360000000001</v>
      </c>
      <c r="J174" s="14">
        <v>45011</v>
      </c>
      <c r="K174" s="9" t="s">
        <v>480</v>
      </c>
      <c r="L174" s="9">
        <v>22</v>
      </c>
      <c r="M174" s="9">
        <v>12</v>
      </c>
      <c r="N174" s="22" t="s">
        <v>370</v>
      </c>
    </row>
    <row r="175" spans="1:14" x14ac:dyDescent="0.2">
      <c r="A175" s="9" t="s">
        <v>270</v>
      </c>
      <c r="B175" s="9" t="s">
        <v>315</v>
      </c>
      <c r="C175" s="9">
        <v>18.003235</v>
      </c>
      <c r="D175" s="14">
        <v>45082</v>
      </c>
      <c r="E175" s="15">
        <v>618.12187399999993</v>
      </c>
      <c r="G175" s="26">
        <v>18.003235</v>
      </c>
      <c r="J175" s="14">
        <v>45017</v>
      </c>
      <c r="K175" s="9" t="s">
        <v>480</v>
      </c>
      <c r="L175" s="9">
        <v>23</v>
      </c>
      <c r="M175" s="9">
        <v>13</v>
      </c>
      <c r="N175" s="22" t="s">
        <v>370</v>
      </c>
    </row>
    <row r="176" spans="1:14" x14ac:dyDescent="0.2">
      <c r="A176" s="9" t="s">
        <v>270</v>
      </c>
      <c r="B176" s="9" t="s">
        <v>315</v>
      </c>
      <c r="C176" s="9">
        <v>7.313434</v>
      </c>
      <c r="D176" s="14">
        <v>45082</v>
      </c>
      <c r="E176" s="15">
        <v>625.43530799999996</v>
      </c>
      <c r="G176" s="26">
        <v>7.313434</v>
      </c>
      <c r="J176" s="14">
        <v>45017</v>
      </c>
      <c r="K176" s="9" t="s">
        <v>480</v>
      </c>
      <c r="L176" s="9">
        <v>23</v>
      </c>
      <c r="M176" s="9">
        <v>13</v>
      </c>
      <c r="N176" s="22" t="s">
        <v>370</v>
      </c>
    </row>
    <row r="177" spans="1:14" x14ac:dyDescent="0.2">
      <c r="A177" s="9" t="s">
        <v>270</v>
      </c>
      <c r="B177" s="9" t="s">
        <v>315</v>
      </c>
      <c r="C177" s="9">
        <v>350.26574099999999</v>
      </c>
      <c r="D177" s="14">
        <v>45089</v>
      </c>
      <c r="E177" s="15">
        <v>975.70104900000001</v>
      </c>
      <c r="G177" s="26">
        <v>350.26574099999999</v>
      </c>
      <c r="J177" s="14">
        <v>45025</v>
      </c>
      <c r="K177" s="9" t="s">
        <v>480</v>
      </c>
      <c r="L177" s="9">
        <v>24</v>
      </c>
      <c r="M177" s="9">
        <v>14</v>
      </c>
      <c r="N177" s="22" t="s">
        <v>370</v>
      </c>
    </row>
    <row r="178" spans="1:14" x14ac:dyDescent="0.2">
      <c r="A178" s="9" t="s">
        <v>270</v>
      </c>
      <c r="B178" s="9" t="s">
        <v>315</v>
      </c>
      <c r="C178" s="9">
        <v>211.761674</v>
      </c>
      <c r="D178" s="14">
        <v>45089</v>
      </c>
      <c r="E178" s="15">
        <v>1187.4627230000001</v>
      </c>
      <c r="G178" s="26">
        <v>211.761674</v>
      </c>
      <c r="J178" s="14">
        <v>45025</v>
      </c>
      <c r="K178" s="9" t="s">
        <v>480</v>
      </c>
      <c r="L178" s="9">
        <v>24</v>
      </c>
      <c r="M178" s="9">
        <v>14</v>
      </c>
      <c r="N178" s="22" t="s">
        <v>370</v>
      </c>
    </row>
    <row r="179" spans="1:14" x14ac:dyDescent="0.2">
      <c r="A179" s="9" t="s">
        <v>270</v>
      </c>
      <c r="B179" s="9" t="s">
        <v>315</v>
      </c>
      <c r="C179" s="9">
        <v>8.3304159999999996</v>
      </c>
      <c r="D179" s="14">
        <v>45096</v>
      </c>
      <c r="E179" s="15">
        <v>1195.7931390000001</v>
      </c>
      <c r="G179" s="26">
        <v>8.3304159999999996</v>
      </c>
      <c r="J179" s="14">
        <v>45031</v>
      </c>
      <c r="K179" s="9" t="s">
        <v>480</v>
      </c>
      <c r="L179" s="9">
        <v>25</v>
      </c>
      <c r="M179" s="9">
        <v>15</v>
      </c>
      <c r="N179" s="22" t="s">
        <v>370</v>
      </c>
    </row>
    <row r="180" spans="1:14" x14ac:dyDescent="0.2">
      <c r="A180" s="9" t="s">
        <v>270</v>
      </c>
      <c r="B180" s="9" t="s">
        <v>315</v>
      </c>
      <c r="C180" s="9">
        <v>68.610946999999996</v>
      </c>
      <c r="D180" s="14">
        <v>45103</v>
      </c>
      <c r="E180" s="15">
        <v>1264.404086</v>
      </c>
      <c r="G180" s="26">
        <v>68.610946999999996</v>
      </c>
      <c r="J180" s="14">
        <v>45038</v>
      </c>
      <c r="K180" s="9" t="s">
        <v>480</v>
      </c>
      <c r="L180" s="9">
        <v>26</v>
      </c>
      <c r="M180" s="9">
        <v>16</v>
      </c>
      <c r="N180" s="22" t="s">
        <v>370</v>
      </c>
    </row>
    <row r="181" spans="1:14" x14ac:dyDescent="0.2">
      <c r="A181" s="9" t="s">
        <v>270</v>
      </c>
      <c r="B181" s="9" t="s">
        <v>315</v>
      </c>
      <c r="C181" s="9">
        <v>18.270534000000001</v>
      </c>
      <c r="D181" s="14">
        <v>45103</v>
      </c>
      <c r="E181" s="15">
        <v>1282.67462</v>
      </c>
      <c r="G181" s="26">
        <v>18.270534000000001</v>
      </c>
      <c r="J181" s="14">
        <v>45038</v>
      </c>
      <c r="K181" s="9" t="s">
        <v>480</v>
      </c>
      <c r="L181" s="9">
        <v>26</v>
      </c>
      <c r="M181" s="9">
        <v>16</v>
      </c>
      <c r="N181" s="22" t="s">
        <v>370</v>
      </c>
    </row>
    <row r="182" spans="1:14" x14ac:dyDescent="0.2">
      <c r="A182" s="9" t="s">
        <v>269</v>
      </c>
      <c r="B182" s="9" t="s">
        <v>743</v>
      </c>
      <c r="C182" s="9">
        <v>68.919889999999995</v>
      </c>
      <c r="D182" s="14">
        <v>45054</v>
      </c>
      <c r="E182" s="15">
        <v>68.919889999999995</v>
      </c>
      <c r="G182" s="26">
        <v>68.919889999999995</v>
      </c>
      <c r="J182" s="14">
        <v>45029</v>
      </c>
      <c r="K182" s="9" t="s">
        <v>480</v>
      </c>
      <c r="L182" s="9">
        <v>19</v>
      </c>
      <c r="M182" s="9">
        <v>15</v>
      </c>
      <c r="N182" s="22" t="s">
        <v>370</v>
      </c>
    </row>
    <row r="183" spans="1:14" x14ac:dyDescent="0.2">
      <c r="A183" s="9" t="s">
        <v>269</v>
      </c>
      <c r="B183" s="9" t="s">
        <v>743</v>
      </c>
      <c r="C183" s="9">
        <v>80.276421999999997</v>
      </c>
      <c r="D183" s="14">
        <v>45054</v>
      </c>
      <c r="E183" s="15">
        <v>149.19631199999998</v>
      </c>
      <c r="G183" s="26">
        <v>80.276421999999997</v>
      </c>
      <c r="J183" s="14">
        <v>45029</v>
      </c>
      <c r="K183" s="9" t="s">
        <v>480</v>
      </c>
      <c r="L183" s="9">
        <v>19</v>
      </c>
      <c r="M183" s="9">
        <v>15</v>
      </c>
      <c r="N183" s="22" t="s">
        <v>370</v>
      </c>
    </row>
    <row r="184" spans="1:14" x14ac:dyDescent="0.2">
      <c r="A184" s="9" t="s">
        <v>269</v>
      </c>
      <c r="B184" s="9" t="s">
        <v>743</v>
      </c>
      <c r="C184" s="9">
        <v>101.78867099999999</v>
      </c>
      <c r="D184" s="14">
        <v>45054</v>
      </c>
      <c r="E184" s="15">
        <v>250.98498299999997</v>
      </c>
      <c r="G184" s="26">
        <v>101.78867099999999</v>
      </c>
      <c r="J184" s="14">
        <v>45029</v>
      </c>
      <c r="K184" s="9" t="s">
        <v>480</v>
      </c>
      <c r="L184" s="9">
        <v>19</v>
      </c>
      <c r="M184" s="9">
        <v>15</v>
      </c>
      <c r="N184" s="22" t="s">
        <v>370</v>
      </c>
    </row>
    <row r="185" spans="1:14" x14ac:dyDescent="0.2">
      <c r="A185" s="9" t="s">
        <v>269</v>
      </c>
      <c r="B185" s="9" t="s">
        <v>743</v>
      </c>
      <c r="C185" s="9">
        <v>41.041587</v>
      </c>
      <c r="D185" s="14">
        <v>45054</v>
      </c>
      <c r="E185" s="15">
        <v>292.02656999999999</v>
      </c>
      <c r="G185" s="26">
        <v>41.041587</v>
      </c>
      <c r="J185" s="14">
        <v>45029</v>
      </c>
      <c r="K185" s="9" t="s">
        <v>480</v>
      </c>
      <c r="L185" s="9">
        <v>19</v>
      </c>
      <c r="M185" s="9">
        <v>15</v>
      </c>
      <c r="N185" s="22" t="s">
        <v>370</v>
      </c>
    </row>
    <row r="186" spans="1:14" x14ac:dyDescent="0.2">
      <c r="A186" s="9" t="s">
        <v>269</v>
      </c>
      <c r="B186" s="9" t="s">
        <v>743</v>
      </c>
      <c r="C186" s="9">
        <v>5.7002199999999998</v>
      </c>
      <c r="D186" s="14">
        <v>45054</v>
      </c>
      <c r="E186" s="15">
        <v>297.72678999999999</v>
      </c>
      <c r="G186" s="26">
        <v>5.7002199999999998</v>
      </c>
      <c r="J186" s="14">
        <v>45029</v>
      </c>
      <c r="K186" s="9" t="s">
        <v>480</v>
      </c>
      <c r="L186" s="9">
        <v>19</v>
      </c>
      <c r="M186" s="9">
        <v>15</v>
      </c>
      <c r="N186" s="22" t="s">
        <v>370</v>
      </c>
    </row>
    <row r="187" spans="1:14" x14ac:dyDescent="0.2">
      <c r="A187" s="9" t="s">
        <v>269</v>
      </c>
      <c r="B187" s="9" t="s">
        <v>743</v>
      </c>
      <c r="C187" s="9">
        <v>44.191848</v>
      </c>
      <c r="D187" s="14">
        <v>45054</v>
      </c>
      <c r="E187" s="15">
        <v>341.91863799999999</v>
      </c>
      <c r="G187" s="26">
        <v>44.191848</v>
      </c>
      <c r="J187" s="14">
        <v>45029</v>
      </c>
      <c r="K187" s="9" t="s">
        <v>480</v>
      </c>
      <c r="L187" s="9">
        <v>19</v>
      </c>
      <c r="M187" s="9">
        <v>15</v>
      </c>
      <c r="N187" s="22" t="s">
        <v>370</v>
      </c>
    </row>
    <row r="188" spans="1:14" x14ac:dyDescent="0.2">
      <c r="A188" s="9" t="s">
        <v>269</v>
      </c>
      <c r="B188" s="9" t="s">
        <v>743</v>
      </c>
      <c r="C188" s="9">
        <v>18.011894999999999</v>
      </c>
      <c r="D188" s="14">
        <v>45054</v>
      </c>
      <c r="E188" s="15">
        <v>359.93053299999997</v>
      </c>
      <c r="G188" s="26">
        <v>18.011894999999999</v>
      </c>
      <c r="J188" s="14">
        <v>45029</v>
      </c>
      <c r="K188" s="9" t="s">
        <v>480</v>
      </c>
      <c r="L188" s="9">
        <v>19</v>
      </c>
      <c r="M188" s="9">
        <v>15</v>
      </c>
      <c r="N188" s="22" t="s">
        <v>370</v>
      </c>
    </row>
    <row r="189" spans="1:14" x14ac:dyDescent="0.2">
      <c r="A189" s="9" t="s">
        <v>269</v>
      </c>
      <c r="B189" s="9" t="s">
        <v>743</v>
      </c>
      <c r="C189" s="9">
        <v>26.052517000000002</v>
      </c>
      <c r="D189" s="14">
        <v>45054</v>
      </c>
      <c r="E189" s="15">
        <v>385.98304999999999</v>
      </c>
      <c r="G189" s="26">
        <v>26.052517000000002</v>
      </c>
      <c r="J189" s="14">
        <v>45030</v>
      </c>
      <c r="K189" s="9" t="s">
        <v>480</v>
      </c>
      <c r="L189" s="9">
        <v>19</v>
      </c>
      <c r="M189" s="9">
        <v>15</v>
      </c>
      <c r="N189" s="22" t="s">
        <v>370</v>
      </c>
    </row>
    <row r="190" spans="1:14" x14ac:dyDescent="0.2">
      <c r="A190" s="9" t="s">
        <v>269</v>
      </c>
      <c r="B190" s="9" t="s">
        <v>743</v>
      </c>
      <c r="C190" s="9">
        <v>53.855922</v>
      </c>
      <c r="D190" s="14">
        <v>45054</v>
      </c>
      <c r="E190" s="15">
        <v>439.83897200000001</v>
      </c>
      <c r="G190" s="26">
        <v>53.855922</v>
      </c>
      <c r="J190" s="14">
        <v>45030</v>
      </c>
      <c r="K190" s="9" t="s">
        <v>480</v>
      </c>
      <c r="L190" s="9">
        <v>19</v>
      </c>
      <c r="M190" s="9">
        <v>15</v>
      </c>
      <c r="N190" s="22" t="s">
        <v>370</v>
      </c>
    </row>
    <row r="191" spans="1:14" x14ac:dyDescent="0.2">
      <c r="A191" s="9" t="s">
        <v>269</v>
      </c>
      <c r="B191" s="9" t="s">
        <v>743</v>
      </c>
      <c r="C191" s="9">
        <v>1053.757239</v>
      </c>
      <c r="D191" s="14">
        <v>45054</v>
      </c>
      <c r="E191" s="15">
        <v>1493.596211</v>
      </c>
      <c r="G191" s="26">
        <v>1053.757239</v>
      </c>
      <c r="J191" s="14">
        <v>45030</v>
      </c>
      <c r="K191" s="9" t="s">
        <v>480</v>
      </c>
      <c r="L191" s="9">
        <v>19</v>
      </c>
      <c r="M191" s="9">
        <v>15</v>
      </c>
      <c r="N191" s="22" t="s">
        <v>370</v>
      </c>
    </row>
    <row r="192" spans="1:14" x14ac:dyDescent="0.2">
      <c r="A192" s="9" t="s">
        <v>269</v>
      </c>
      <c r="B192" s="9" t="s">
        <v>743</v>
      </c>
      <c r="C192" s="9">
        <v>138.39637300000001</v>
      </c>
      <c r="D192" s="14">
        <v>45054</v>
      </c>
      <c r="E192" s="15">
        <v>1631.9925840000001</v>
      </c>
      <c r="G192" s="26">
        <v>138.39637300000001</v>
      </c>
      <c r="J192" s="14">
        <v>45030</v>
      </c>
      <c r="K192" s="9" t="s">
        <v>480</v>
      </c>
      <c r="L192" s="9">
        <v>19</v>
      </c>
      <c r="M192" s="9">
        <v>15</v>
      </c>
      <c r="N192" s="22" t="s">
        <v>370</v>
      </c>
    </row>
    <row r="193" spans="1:14" x14ac:dyDescent="0.2">
      <c r="A193" s="9" t="s">
        <v>269</v>
      </c>
      <c r="B193" s="9" t="s">
        <v>743</v>
      </c>
      <c r="C193" s="9">
        <v>464.02574900000002</v>
      </c>
      <c r="D193" s="14">
        <v>45061</v>
      </c>
      <c r="E193" s="15">
        <v>2096.018333</v>
      </c>
      <c r="G193" s="26">
        <v>464.02574900000002</v>
      </c>
      <c r="J193" s="14">
        <v>45037</v>
      </c>
      <c r="K193" s="9" t="s">
        <v>480</v>
      </c>
      <c r="L193" s="9">
        <v>20</v>
      </c>
      <c r="M193" s="9">
        <v>16</v>
      </c>
      <c r="N193" s="22" t="s">
        <v>370</v>
      </c>
    </row>
    <row r="194" spans="1:14" x14ac:dyDescent="0.2">
      <c r="A194" s="9" t="s">
        <v>269</v>
      </c>
      <c r="B194" s="9" t="s">
        <v>743</v>
      </c>
      <c r="C194" s="9">
        <v>86.771916000000004</v>
      </c>
      <c r="D194" s="14">
        <v>45061</v>
      </c>
      <c r="E194" s="15">
        <v>2182.7902490000001</v>
      </c>
      <c r="G194" s="26">
        <v>86.771916000000004</v>
      </c>
      <c r="J194" s="14">
        <v>45037</v>
      </c>
      <c r="K194" s="9" t="s">
        <v>480</v>
      </c>
      <c r="L194" s="9">
        <v>20</v>
      </c>
      <c r="M194" s="9">
        <v>16</v>
      </c>
      <c r="N194" s="22" t="s">
        <v>370</v>
      </c>
    </row>
    <row r="195" spans="1:14" x14ac:dyDescent="0.2">
      <c r="A195" s="9" t="s">
        <v>269</v>
      </c>
      <c r="B195" s="9" t="s">
        <v>743</v>
      </c>
      <c r="C195" s="9">
        <v>260.31574799999999</v>
      </c>
      <c r="D195" s="14">
        <v>45061</v>
      </c>
      <c r="E195" s="15">
        <v>2443.1059970000001</v>
      </c>
      <c r="G195" s="26">
        <v>260.31574799999999</v>
      </c>
      <c r="J195" s="14">
        <v>45037</v>
      </c>
      <c r="K195" s="9" t="s">
        <v>480</v>
      </c>
      <c r="L195" s="9">
        <v>20</v>
      </c>
      <c r="M195" s="9">
        <v>16</v>
      </c>
      <c r="N195" s="22" t="s">
        <v>370</v>
      </c>
    </row>
    <row r="196" spans="1:14" x14ac:dyDescent="0.2">
      <c r="A196" s="9" t="s">
        <v>269</v>
      </c>
      <c r="B196" s="9" t="s">
        <v>743</v>
      </c>
      <c r="C196" s="9">
        <v>80.000069999999994</v>
      </c>
      <c r="D196" s="14">
        <v>45061</v>
      </c>
      <c r="E196" s="15">
        <v>2523.1060670000002</v>
      </c>
      <c r="G196" s="26">
        <v>80.000069999999994</v>
      </c>
      <c r="J196" s="14">
        <v>45038</v>
      </c>
      <c r="K196" s="9" t="s">
        <v>480</v>
      </c>
      <c r="L196" s="9">
        <v>20</v>
      </c>
      <c r="M196" s="9">
        <v>16</v>
      </c>
      <c r="N196" s="22" t="s">
        <v>370</v>
      </c>
    </row>
    <row r="197" spans="1:14" x14ac:dyDescent="0.2">
      <c r="A197" s="9" t="s">
        <v>269</v>
      </c>
      <c r="B197" s="9" t="s">
        <v>743</v>
      </c>
      <c r="C197" s="9">
        <v>76.341503000000003</v>
      </c>
      <c r="D197" s="14">
        <v>45068</v>
      </c>
      <c r="E197" s="15">
        <v>2599.4475700000003</v>
      </c>
      <c r="G197" s="26">
        <v>76.341503000000003</v>
      </c>
      <c r="J197" s="14">
        <v>45043</v>
      </c>
      <c r="K197" s="9" t="s">
        <v>480</v>
      </c>
      <c r="L197" s="9">
        <v>21</v>
      </c>
      <c r="M197" s="9">
        <v>17</v>
      </c>
      <c r="N197" s="22" t="s">
        <v>370</v>
      </c>
    </row>
    <row r="198" spans="1:14" x14ac:dyDescent="0.2">
      <c r="A198" s="9" t="s">
        <v>269</v>
      </c>
      <c r="B198" s="9" t="s">
        <v>743</v>
      </c>
      <c r="C198" s="9">
        <v>456.62813699999998</v>
      </c>
      <c r="D198" s="14">
        <v>45068</v>
      </c>
      <c r="E198" s="15">
        <v>3056.0757070000004</v>
      </c>
      <c r="G198" s="26">
        <v>456.62813699999998</v>
      </c>
      <c r="J198" s="14">
        <v>45044</v>
      </c>
      <c r="K198" s="9" t="s">
        <v>480</v>
      </c>
      <c r="L198" s="9">
        <v>21</v>
      </c>
      <c r="M198" s="9">
        <v>17</v>
      </c>
      <c r="N198" s="22" t="s">
        <v>370</v>
      </c>
    </row>
    <row r="199" spans="1:14" x14ac:dyDescent="0.2">
      <c r="A199" s="9" t="s">
        <v>269</v>
      </c>
      <c r="B199" s="9" t="s">
        <v>743</v>
      </c>
      <c r="C199" s="9">
        <v>193.39316199999999</v>
      </c>
      <c r="D199" s="14">
        <v>45068</v>
      </c>
      <c r="E199" s="15">
        <v>3249.4688690000003</v>
      </c>
      <c r="G199" s="26">
        <v>193.39316199999999</v>
      </c>
      <c r="J199" s="14">
        <v>45044</v>
      </c>
      <c r="K199" s="9" t="s">
        <v>480</v>
      </c>
      <c r="L199" s="9">
        <v>21</v>
      </c>
      <c r="M199" s="9">
        <v>17</v>
      </c>
      <c r="N199" s="22" t="s">
        <v>370</v>
      </c>
    </row>
    <row r="200" spans="1:14" x14ac:dyDescent="0.2">
      <c r="A200" s="9" t="s">
        <v>269</v>
      </c>
      <c r="B200" s="9" t="s">
        <v>743</v>
      </c>
      <c r="C200" s="9">
        <v>133.887573</v>
      </c>
      <c r="D200" s="14">
        <v>45068</v>
      </c>
      <c r="E200" s="15">
        <v>3383.3564420000002</v>
      </c>
      <c r="G200" s="26">
        <v>133.887573</v>
      </c>
      <c r="J200" s="14">
        <v>45044</v>
      </c>
      <c r="K200" s="9" t="s">
        <v>480</v>
      </c>
      <c r="L200" s="9">
        <v>21</v>
      </c>
      <c r="M200" s="9">
        <v>17</v>
      </c>
      <c r="N200" s="22" t="s">
        <v>370</v>
      </c>
    </row>
    <row r="201" spans="1:14" x14ac:dyDescent="0.2">
      <c r="A201" s="9" t="s">
        <v>269</v>
      </c>
      <c r="B201" s="9" t="s">
        <v>743</v>
      </c>
      <c r="C201" s="9">
        <v>80.959322</v>
      </c>
      <c r="D201" s="14">
        <v>45075</v>
      </c>
      <c r="E201" s="15">
        <v>3464.3157640000004</v>
      </c>
      <c r="G201" s="26">
        <v>80.959322</v>
      </c>
      <c r="J201" s="14">
        <v>45050</v>
      </c>
      <c r="K201" s="9" t="s">
        <v>480</v>
      </c>
      <c r="L201" s="9">
        <v>22</v>
      </c>
      <c r="M201" s="9">
        <v>18</v>
      </c>
      <c r="N201" s="22" t="s">
        <v>370</v>
      </c>
    </row>
    <row r="202" spans="1:14" x14ac:dyDescent="0.2">
      <c r="A202" s="9" t="s">
        <v>269</v>
      </c>
      <c r="B202" s="9" t="s">
        <v>743</v>
      </c>
      <c r="C202" s="9">
        <v>36.336582999999997</v>
      </c>
      <c r="D202" s="14">
        <v>45075</v>
      </c>
      <c r="E202" s="15">
        <v>3500.6523470000002</v>
      </c>
      <c r="G202" s="26">
        <v>36.336582999999997</v>
      </c>
      <c r="J202" s="14">
        <v>45050</v>
      </c>
      <c r="K202" s="9" t="s">
        <v>480</v>
      </c>
      <c r="L202" s="9">
        <v>22</v>
      </c>
      <c r="M202" s="9">
        <v>18</v>
      </c>
      <c r="N202" s="22" t="s">
        <v>370</v>
      </c>
    </row>
    <row r="203" spans="1:14" x14ac:dyDescent="0.2">
      <c r="A203" s="9" t="s">
        <v>269</v>
      </c>
      <c r="B203" s="9" t="s">
        <v>743</v>
      </c>
      <c r="C203" s="9">
        <v>38.994999999999997</v>
      </c>
      <c r="D203" s="14">
        <v>45075</v>
      </c>
      <c r="E203" s="15">
        <v>3539.6473470000001</v>
      </c>
      <c r="G203" s="26">
        <v>38.994999999999997</v>
      </c>
      <c r="J203" s="14">
        <v>45051</v>
      </c>
      <c r="K203" s="9" t="s">
        <v>480</v>
      </c>
      <c r="L203" s="9">
        <v>22</v>
      </c>
      <c r="M203" s="9">
        <v>18</v>
      </c>
      <c r="N203" s="22" t="s">
        <v>370</v>
      </c>
    </row>
    <row r="204" spans="1:14" x14ac:dyDescent="0.2">
      <c r="A204" s="9" t="s">
        <v>269</v>
      </c>
      <c r="B204" s="9" t="s">
        <v>743</v>
      </c>
      <c r="C204" s="9">
        <v>17.00217</v>
      </c>
      <c r="D204" s="14">
        <v>45075</v>
      </c>
      <c r="E204" s="15">
        <v>3556.6495170000003</v>
      </c>
      <c r="G204" s="26">
        <v>17.00217</v>
      </c>
      <c r="J204" s="14">
        <v>45051</v>
      </c>
      <c r="K204" s="9" t="s">
        <v>480</v>
      </c>
      <c r="L204" s="9">
        <v>22</v>
      </c>
      <c r="M204" s="9">
        <v>18</v>
      </c>
      <c r="N204" s="22" t="s">
        <v>370</v>
      </c>
    </row>
    <row r="205" spans="1:14" x14ac:dyDescent="0.2">
      <c r="A205" s="9" t="s">
        <v>269</v>
      </c>
      <c r="B205" s="9" t="s">
        <v>743</v>
      </c>
      <c r="C205" s="9">
        <v>621.85727199999997</v>
      </c>
      <c r="D205" s="14">
        <v>45075</v>
      </c>
      <c r="E205" s="15">
        <v>4178.506789</v>
      </c>
      <c r="G205" s="26">
        <v>621.85727199999997</v>
      </c>
      <c r="J205" s="14">
        <v>45051</v>
      </c>
      <c r="K205" s="9" t="s">
        <v>480</v>
      </c>
      <c r="L205" s="9">
        <v>22</v>
      </c>
      <c r="M205" s="9">
        <v>18</v>
      </c>
      <c r="N205" s="22" t="s">
        <v>370</v>
      </c>
    </row>
    <row r="206" spans="1:14" x14ac:dyDescent="0.2">
      <c r="A206" s="9" t="s">
        <v>269</v>
      </c>
      <c r="B206" s="9" t="s">
        <v>743</v>
      </c>
      <c r="C206" s="9">
        <v>260.31574799999999</v>
      </c>
      <c r="D206" s="14">
        <v>45075</v>
      </c>
      <c r="E206" s="15">
        <v>4438.822537</v>
      </c>
      <c r="G206" s="26">
        <v>260.31574799999999</v>
      </c>
      <c r="J206" s="14">
        <v>45051</v>
      </c>
      <c r="K206" s="9" t="s">
        <v>480</v>
      </c>
      <c r="L206" s="9">
        <v>22</v>
      </c>
      <c r="M206" s="9">
        <v>18</v>
      </c>
      <c r="N206" s="22" t="s">
        <v>370</v>
      </c>
    </row>
    <row r="207" spans="1:14" x14ac:dyDescent="0.2">
      <c r="A207" s="9" t="s">
        <v>269</v>
      </c>
      <c r="B207" s="9" t="s">
        <v>743</v>
      </c>
      <c r="C207" s="9">
        <v>137.83977999999999</v>
      </c>
      <c r="D207" s="14">
        <v>45082</v>
      </c>
      <c r="E207" s="15">
        <v>4576.6623170000003</v>
      </c>
      <c r="G207" s="26">
        <v>137.83977999999999</v>
      </c>
      <c r="J207" s="14">
        <v>45057</v>
      </c>
      <c r="K207" s="9" t="s">
        <v>480</v>
      </c>
      <c r="L207" s="9">
        <v>23</v>
      </c>
      <c r="M207" s="9">
        <v>19</v>
      </c>
      <c r="N207" s="22" t="s">
        <v>370</v>
      </c>
    </row>
    <row r="208" spans="1:14" x14ac:dyDescent="0.2">
      <c r="A208" s="9" t="s">
        <v>269</v>
      </c>
      <c r="B208" s="9" t="s">
        <v>743</v>
      </c>
      <c r="C208" s="9">
        <v>45.601764000000003</v>
      </c>
      <c r="D208" s="14">
        <v>45082</v>
      </c>
      <c r="E208" s="15">
        <v>4622.2640810000003</v>
      </c>
      <c r="G208" s="26">
        <v>45.601764000000003</v>
      </c>
      <c r="J208" s="14">
        <v>45057</v>
      </c>
      <c r="K208" s="9" t="s">
        <v>480</v>
      </c>
      <c r="L208" s="9">
        <v>23</v>
      </c>
      <c r="M208" s="9">
        <v>19</v>
      </c>
      <c r="N208" s="22" t="s">
        <v>370</v>
      </c>
    </row>
    <row r="209" spans="1:14" x14ac:dyDescent="0.2">
      <c r="A209" s="9" t="s">
        <v>269</v>
      </c>
      <c r="B209" s="9" t="s">
        <v>743</v>
      </c>
      <c r="C209" s="9">
        <v>29.461231999999999</v>
      </c>
      <c r="D209" s="14">
        <v>45082</v>
      </c>
      <c r="E209" s="15">
        <v>4651.7253129999999</v>
      </c>
      <c r="G209" s="26">
        <v>29.461231999999999</v>
      </c>
      <c r="J209" s="14">
        <v>45057</v>
      </c>
      <c r="K209" s="9" t="s">
        <v>480</v>
      </c>
      <c r="L209" s="9">
        <v>23</v>
      </c>
      <c r="M209" s="9">
        <v>19</v>
      </c>
      <c r="N209" s="22" t="s">
        <v>370</v>
      </c>
    </row>
    <row r="210" spans="1:14" x14ac:dyDescent="0.2">
      <c r="A210" s="9" t="s">
        <v>269</v>
      </c>
      <c r="B210" s="9" t="s">
        <v>743</v>
      </c>
      <c r="C210" s="9">
        <v>46.183985999999997</v>
      </c>
      <c r="D210" s="14">
        <v>45082</v>
      </c>
      <c r="E210" s="15">
        <v>4697.9092989999999</v>
      </c>
      <c r="G210" s="26">
        <v>46.183985999999997</v>
      </c>
      <c r="J210" s="14">
        <v>45058</v>
      </c>
      <c r="K210" s="9" t="s">
        <v>480</v>
      </c>
      <c r="L210" s="9">
        <v>23</v>
      </c>
      <c r="M210" s="9">
        <v>19</v>
      </c>
      <c r="N210" s="22" t="s">
        <v>370</v>
      </c>
    </row>
    <row r="211" spans="1:14" x14ac:dyDescent="0.2">
      <c r="A211" s="9" t="s">
        <v>269</v>
      </c>
      <c r="B211" s="9" t="s">
        <v>743</v>
      </c>
      <c r="C211" s="9">
        <v>96.413240000000002</v>
      </c>
      <c r="D211" s="14">
        <v>45082</v>
      </c>
      <c r="E211" s="15">
        <v>4794.3225389999998</v>
      </c>
      <c r="G211" s="26">
        <v>96.413240000000002</v>
      </c>
      <c r="J211" s="14">
        <v>45058</v>
      </c>
      <c r="K211" s="9" t="s">
        <v>480</v>
      </c>
      <c r="L211" s="9">
        <v>23</v>
      </c>
      <c r="M211" s="9">
        <v>19</v>
      </c>
      <c r="N211" s="22" t="s">
        <v>370</v>
      </c>
    </row>
    <row r="212" spans="1:14" x14ac:dyDescent="0.2">
      <c r="A212" s="9" t="s">
        <v>269</v>
      </c>
      <c r="B212" s="9" t="s">
        <v>743</v>
      </c>
      <c r="C212" s="9">
        <v>76.341503000000003</v>
      </c>
      <c r="D212" s="14">
        <v>45089</v>
      </c>
      <c r="E212" s="15">
        <v>4870.6640419999994</v>
      </c>
      <c r="G212" s="26">
        <v>76.341503000000003</v>
      </c>
      <c r="J212" s="14">
        <v>45064</v>
      </c>
      <c r="K212" s="9" t="s">
        <v>480</v>
      </c>
      <c r="L212" s="9">
        <v>24</v>
      </c>
      <c r="M212" s="9">
        <v>20</v>
      </c>
      <c r="N212" s="22" t="s">
        <v>370</v>
      </c>
    </row>
    <row r="213" spans="1:14" x14ac:dyDescent="0.2">
      <c r="A213" s="9" t="s">
        <v>269</v>
      </c>
      <c r="B213" s="9" t="s">
        <v>743</v>
      </c>
      <c r="C213" s="9">
        <v>163.640368</v>
      </c>
      <c r="D213" s="14">
        <v>45089</v>
      </c>
      <c r="E213" s="15">
        <v>5034.3044099999997</v>
      </c>
      <c r="G213" s="26">
        <v>163.640368</v>
      </c>
      <c r="J213" s="14">
        <v>45065</v>
      </c>
      <c r="K213" s="9" t="s">
        <v>480</v>
      </c>
      <c r="L213" s="9">
        <v>24</v>
      </c>
      <c r="M213" s="9">
        <v>20</v>
      </c>
      <c r="N213" s="22" t="s">
        <v>370</v>
      </c>
    </row>
    <row r="214" spans="1:14" x14ac:dyDescent="0.2">
      <c r="A214" s="9" t="s">
        <v>269</v>
      </c>
      <c r="B214" s="9" t="s">
        <v>743</v>
      </c>
      <c r="C214" s="9">
        <v>133.887573</v>
      </c>
      <c r="D214" s="14">
        <v>45089</v>
      </c>
      <c r="E214" s="15">
        <v>5168.1919829999997</v>
      </c>
      <c r="G214" s="26">
        <v>133.887573</v>
      </c>
      <c r="J214" s="14">
        <v>45065</v>
      </c>
      <c r="K214" s="9" t="s">
        <v>480</v>
      </c>
      <c r="L214" s="9">
        <v>24</v>
      </c>
      <c r="M214" s="9">
        <v>20</v>
      </c>
      <c r="N214" s="22" t="s">
        <v>370</v>
      </c>
    </row>
    <row r="215" spans="1:14" x14ac:dyDescent="0.2">
      <c r="A215" s="9" t="s">
        <v>269</v>
      </c>
      <c r="B215" s="9" t="s">
        <v>743</v>
      </c>
      <c r="C215" s="9">
        <v>464.02574900000002</v>
      </c>
      <c r="D215" s="14">
        <v>45089</v>
      </c>
      <c r="E215" s="15">
        <v>5632.2177320000001</v>
      </c>
      <c r="G215" s="26">
        <v>464.02574900000002</v>
      </c>
      <c r="J215" s="14">
        <v>45065</v>
      </c>
      <c r="K215" s="9" t="s">
        <v>480</v>
      </c>
      <c r="L215" s="9">
        <v>24</v>
      </c>
      <c r="M215" s="9">
        <v>20</v>
      </c>
      <c r="N215" s="22" t="s">
        <v>370</v>
      </c>
    </row>
    <row r="216" spans="1:14" x14ac:dyDescent="0.2">
      <c r="A216" s="9" t="s">
        <v>269</v>
      </c>
      <c r="B216" s="9" t="s">
        <v>743</v>
      </c>
      <c r="C216" s="9">
        <v>100.00023</v>
      </c>
      <c r="D216" s="14">
        <v>45089</v>
      </c>
      <c r="E216" s="15">
        <v>5732.2179619999997</v>
      </c>
      <c r="G216" s="26">
        <v>100.00023</v>
      </c>
      <c r="J216" s="14">
        <v>45066</v>
      </c>
      <c r="K216" s="9" t="s">
        <v>480</v>
      </c>
      <c r="L216" s="9">
        <v>24</v>
      </c>
      <c r="M216" s="9">
        <v>20</v>
      </c>
      <c r="N216" s="22" t="s">
        <v>370</v>
      </c>
    </row>
    <row r="217" spans="1:14" x14ac:dyDescent="0.2">
      <c r="A217" s="9" t="s">
        <v>268</v>
      </c>
      <c r="B217" s="9" t="s">
        <v>312</v>
      </c>
      <c r="C217" s="9">
        <v>3.341237</v>
      </c>
      <c r="D217" s="14">
        <v>45054</v>
      </c>
      <c r="E217" s="15">
        <v>3.341237</v>
      </c>
      <c r="G217" s="26">
        <v>3.341237</v>
      </c>
      <c r="J217" s="14">
        <v>45041</v>
      </c>
      <c r="K217" s="9" t="s">
        <v>480</v>
      </c>
      <c r="L217" s="9">
        <v>19</v>
      </c>
      <c r="M217" s="9">
        <v>17</v>
      </c>
      <c r="N217" s="22" t="s">
        <v>370</v>
      </c>
    </row>
    <row r="218" spans="1:14" x14ac:dyDescent="0.2">
      <c r="A218" s="9" t="s">
        <v>268</v>
      </c>
      <c r="B218" s="9" t="s">
        <v>312</v>
      </c>
      <c r="C218" s="9">
        <v>3.852608</v>
      </c>
      <c r="D218" s="14">
        <v>45054</v>
      </c>
      <c r="E218" s="15">
        <v>7.1938449999999996</v>
      </c>
      <c r="G218" s="26">
        <v>3.852608</v>
      </c>
      <c r="J218" s="14">
        <v>45041</v>
      </c>
      <c r="K218" s="9" t="s">
        <v>480</v>
      </c>
      <c r="L218" s="9">
        <v>19</v>
      </c>
      <c r="M218" s="9">
        <v>17</v>
      </c>
      <c r="N218" s="22" t="s">
        <v>370</v>
      </c>
    </row>
    <row r="219" spans="1:14" x14ac:dyDescent="0.2">
      <c r="A219" s="9" t="s">
        <v>268</v>
      </c>
      <c r="B219" s="9" t="s">
        <v>312</v>
      </c>
      <c r="C219" s="9">
        <v>13.502432000000001</v>
      </c>
      <c r="D219" s="14">
        <v>45054</v>
      </c>
      <c r="E219" s="15">
        <v>20.696277000000002</v>
      </c>
      <c r="G219" s="26">
        <v>13.502432000000001</v>
      </c>
      <c r="J219" s="14">
        <v>45042</v>
      </c>
      <c r="K219" s="9" t="s">
        <v>480</v>
      </c>
      <c r="L219" s="9">
        <v>19</v>
      </c>
      <c r="M219" s="9">
        <v>17</v>
      </c>
      <c r="N219" s="22" t="s">
        <v>370</v>
      </c>
    </row>
    <row r="220" spans="1:14" x14ac:dyDescent="0.2">
      <c r="A220" s="9" t="s">
        <v>268</v>
      </c>
      <c r="B220" s="9" t="s">
        <v>312</v>
      </c>
      <c r="C220" s="9">
        <v>1.8753409999999999</v>
      </c>
      <c r="D220" s="14">
        <v>45054</v>
      </c>
      <c r="E220" s="15">
        <v>22.571618000000001</v>
      </c>
      <c r="G220" s="26">
        <v>1.8753409999999999</v>
      </c>
      <c r="J220" s="14">
        <v>45042</v>
      </c>
      <c r="K220" s="9" t="s">
        <v>480</v>
      </c>
      <c r="L220" s="9">
        <v>19</v>
      </c>
      <c r="M220" s="9">
        <v>17</v>
      </c>
      <c r="N220" s="22" t="s">
        <v>371</v>
      </c>
    </row>
    <row r="221" spans="1:14" x14ac:dyDescent="0.2">
      <c r="A221" s="9" t="s">
        <v>268</v>
      </c>
      <c r="B221" s="9" t="s">
        <v>312</v>
      </c>
      <c r="C221" s="9">
        <v>24.883513000000001</v>
      </c>
      <c r="D221" s="14">
        <v>45054</v>
      </c>
      <c r="E221" s="15">
        <v>47.455131000000002</v>
      </c>
      <c r="G221" s="26">
        <v>24.883513000000001</v>
      </c>
      <c r="J221" s="14">
        <v>45042</v>
      </c>
      <c r="K221" s="9" t="s">
        <v>480</v>
      </c>
      <c r="L221" s="9">
        <v>19</v>
      </c>
      <c r="M221" s="9">
        <v>17</v>
      </c>
      <c r="N221" s="22" t="s">
        <v>371</v>
      </c>
    </row>
    <row r="222" spans="1:14" x14ac:dyDescent="0.2">
      <c r="A222" s="9" t="s">
        <v>268</v>
      </c>
      <c r="B222" s="9" t="s">
        <v>312</v>
      </c>
      <c r="C222" s="9">
        <v>2.584641</v>
      </c>
      <c r="D222" s="14">
        <v>45054</v>
      </c>
      <c r="E222" s="15">
        <v>50.039771999999999</v>
      </c>
      <c r="G222" s="26">
        <v>2.584641</v>
      </c>
      <c r="J222" s="14">
        <v>45042</v>
      </c>
      <c r="K222" s="9" t="s">
        <v>480</v>
      </c>
      <c r="L222" s="9">
        <v>19</v>
      </c>
      <c r="M222" s="9">
        <v>17</v>
      </c>
      <c r="N222" s="22" t="s">
        <v>370</v>
      </c>
    </row>
    <row r="223" spans="1:14" x14ac:dyDescent="0.2">
      <c r="A223" s="9" t="s">
        <v>268</v>
      </c>
      <c r="B223" s="9" t="s">
        <v>312</v>
      </c>
      <c r="C223" s="9">
        <v>50.571686</v>
      </c>
      <c r="D223" s="14">
        <v>45054</v>
      </c>
      <c r="E223" s="15">
        <v>100.611458</v>
      </c>
      <c r="G223" s="26">
        <v>50.571686</v>
      </c>
      <c r="J223" s="14">
        <v>45042</v>
      </c>
      <c r="K223" s="9" t="s">
        <v>480</v>
      </c>
      <c r="L223" s="9">
        <v>19</v>
      </c>
      <c r="M223" s="9">
        <v>17</v>
      </c>
      <c r="N223" s="22" t="s">
        <v>370</v>
      </c>
    </row>
    <row r="224" spans="1:14" x14ac:dyDescent="0.2">
      <c r="A224" s="9" t="s">
        <v>268</v>
      </c>
      <c r="B224" s="9" t="s">
        <v>312</v>
      </c>
      <c r="C224" s="9">
        <v>6.6418879999999998</v>
      </c>
      <c r="D224" s="14">
        <v>45054</v>
      </c>
      <c r="E224" s="15">
        <v>107.25334599999999</v>
      </c>
      <c r="G224" s="26">
        <v>6.6418879999999998</v>
      </c>
      <c r="J224" s="14">
        <v>45042</v>
      </c>
      <c r="K224" s="9" t="s">
        <v>480</v>
      </c>
      <c r="L224" s="9">
        <v>19</v>
      </c>
      <c r="M224" s="9">
        <v>17</v>
      </c>
      <c r="N224" s="22" t="s">
        <v>370</v>
      </c>
    </row>
    <row r="225" spans="1:14" x14ac:dyDescent="0.2">
      <c r="A225" s="9" t="s">
        <v>268</v>
      </c>
      <c r="B225" s="9" t="s">
        <v>312</v>
      </c>
      <c r="C225" s="9">
        <v>32.919572000000002</v>
      </c>
      <c r="D225" s="14">
        <v>45061</v>
      </c>
      <c r="E225" s="15">
        <v>140.17291799999998</v>
      </c>
      <c r="G225" s="26">
        <v>32.919572000000002</v>
      </c>
      <c r="J225" s="14">
        <v>45048</v>
      </c>
      <c r="K225" s="9" t="s">
        <v>480</v>
      </c>
      <c r="L225" s="9">
        <v>20</v>
      </c>
      <c r="M225" s="9">
        <v>18</v>
      </c>
      <c r="N225" s="22" t="s">
        <v>370</v>
      </c>
    </row>
    <row r="226" spans="1:14" x14ac:dyDescent="0.2">
      <c r="A226" s="9" t="s">
        <v>268</v>
      </c>
      <c r="B226" s="9" t="s">
        <v>312</v>
      </c>
      <c r="C226" s="9">
        <v>15.059326</v>
      </c>
      <c r="D226" s="14">
        <v>45061</v>
      </c>
      <c r="E226" s="15">
        <v>155.23224399999998</v>
      </c>
      <c r="G226" s="26">
        <v>15.059326</v>
      </c>
      <c r="J226" s="14">
        <v>45049</v>
      </c>
      <c r="K226" s="9" t="s">
        <v>480</v>
      </c>
      <c r="L226" s="9">
        <v>20</v>
      </c>
      <c r="M226" s="9">
        <v>18</v>
      </c>
      <c r="N226" s="22" t="s">
        <v>370</v>
      </c>
    </row>
    <row r="227" spans="1:14" x14ac:dyDescent="0.2">
      <c r="A227" s="9" t="s">
        <v>268</v>
      </c>
      <c r="B227" s="9" t="s">
        <v>312</v>
      </c>
      <c r="C227" s="9">
        <v>47.262267999999999</v>
      </c>
      <c r="D227" s="14">
        <v>45061</v>
      </c>
      <c r="E227" s="15">
        <v>202.49451199999999</v>
      </c>
      <c r="G227" s="26">
        <v>47.262267999999999</v>
      </c>
      <c r="J227" s="14">
        <v>45049</v>
      </c>
      <c r="K227" s="9" t="s">
        <v>480</v>
      </c>
      <c r="L227" s="9">
        <v>20</v>
      </c>
      <c r="M227" s="9">
        <v>18</v>
      </c>
      <c r="N227" s="22" t="s">
        <v>370</v>
      </c>
    </row>
    <row r="228" spans="1:14" x14ac:dyDescent="0.2">
      <c r="A228" s="9" t="s">
        <v>268</v>
      </c>
      <c r="B228" s="9" t="s">
        <v>312</v>
      </c>
      <c r="C228" s="9">
        <v>21.914397999999998</v>
      </c>
      <c r="D228" s="14">
        <v>45068</v>
      </c>
      <c r="E228" s="15">
        <v>224.40890999999999</v>
      </c>
      <c r="G228" s="26">
        <v>21.914397999999998</v>
      </c>
      <c r="J228" s="14">
        <v>45056</v>
      </c>
      <c r="K228" s="9" t="s">
        <v>480</v>
      </c>
      <c r="L228" s="9">
        <v>21</v>
      </c>
      <c r="M228" s="9">
        <v>19</v>
      </c>
      <c r="N228" s="22" t="s">
        <v>370</v>
      </c>
    </row>
    <row r="229" spans="1:14" x14ac:dyDescent="0.2">
      <c r="A229" s="9" t="s">
        <v>268</v>
      </c>
      <c r="B229" s="9" t="s">
        <v>312</v>
      </c>
      <c r="C229" s="9">
        <v>16.368832000000001</v>
      </c>
      <c r="D229" s="14">
        <v>45075</v>
      </c>
      <c r="E229" s="15">
        <v>240.77774199999999</v>
      </c>
      <c r="G229" s="26">
        <v>16.368832000000001</v>
      </c>
      <c r="J229" s="14">
        <v>45063</v>
      </c>
      <c r="K229" s="9" t="s">
        <v>480</v>
      </c>
      <c r="L229" s="9">
        <v>22</v>
      </c>
      <c r="M229" s="9">
        <v>20</v>
      </c>
      <c r="N229" s="22" t="s">
        <v>370</v>
      </c>
    </row>
    <row r="230" spans="1:14" x14ac:dyDescent="0.2">
      <c r="A230" s="9" t="s">
        <v>268</v>
      </c>
      <c r="B230" s="9" t="s">
        <v>312</v>
      </c>
      <c r="C230" s="9">
        <v>29.844037</v>
      </c>
      <c r="D230" s="14">
        <v>45075</v>
      </c>
      <c r="E230" s="15">
        <v>270.621779</v>
      </c>
      <c r="G230" s="26">
        <v>29.844037</v>
      </c>
      <c r="J230" s="14">
        <v>45063</v>
      </c>
      <c r="K230" s="9" t="s">
        <v>480</v>
      </c>
      <c r="L230" s="9">
        <v>22</v>
      </c>
      <c r="M230" s="9">
        <v>20</v>
      </c>
      <c r="N230" s="22" t="s">
        <v>370</v>
      </c>
    </row>
    <row r="231" spans="1:14" x14ac:dyDescent="0.2">
      <c r="A231" s="9" t="s">
        <v>268</v>
      </c>
      <c r="B231" s="9" t="s">
        <v>312</v>
      </c>
      <c r="C231" s="9">
        <v>22.561544000000001</v>
      </c>
      <c r="D231" s="14">
        <v>45075</v>
      </c>
      <c r="E231" s="15">
        <v>293.18332300000003</v>
      </c>
      <c r="G231" s="26">
        <v>22.561544000000001</v>
      </c>
      <c r="J231" s="14">
        <v>45064</v>
      </c>
      <c r="K231" s="9" t="s">
        <v>480</v>
      </c>
      <c r="L231" s="9">
        <v>22</v>
      </c>
      <c r="M231" s="9">
        <v>20</v>
      </c>
      <c r="N231" s="22" t="s">
        <v>370</v>
      </c>
    </row>
    <row r="232" spans="1:14" x14ac:dyDescent="0.2">
      <c r="A232" s="9" t="s">
        <v>268</v>
      </c>
      <c r="B232" s="9" t="s">
        <v>312</v>
      </c>
      <c r="C232" s="9">
        <v>19.458864999999999</v>
      </c>
      <c r="D232" s="14">
        <v>45075</v>
      </c>
      <c r="E232" s="15">
        <v>312.64218800000003</v>
      </c>
      <c r="G232" s="26">
        <v>19.458864999999999</v>
      </c>
      <c r="J232" s="14">
        <v>45064</v>
      </c>
      <c r="K232" s="9" t="s">
        <v>480</v>
      </c>
      <c r="L232" s="9">
        <v>22</v>
      </c>
      <c r="M232" s="9">
        <v>20</v>
      </c>
      <c r="N232" s="22" t="s">
        <v>370</v>
      </c>
    </row>
    <row r="233" spans="1:14" x14ac:dyDescent="0.2">
      <c r="A233" s="9" t="s">
        <v>268</v>
      </c>
      <c r="B233" s="9" t="s">
        <v>312</v>
      </c>
      <c r="C233" s="9">
        <v>8.5625560000000007</v>
      </c>
      <c r="D233" s="14">
        <v>45075</v>
      </c>
      <c r="E233" s="15">
        <v>321.20474400000001</v>
      </c>
      <c r="G233" s="26">
        <v>8.5625560000000007</v>
      </c>
      <c r="J233" s="14">
        <v>45064</v>
      </c>
      <c r="K233" s="9" t="s">
        <v>480</v>
      </c>
      <c r="L233" s="9">
        <v>22</v>
      </c>
      <c r="M233" s="9">
        <v>20</v>
      </c>
      <c r="N233" s="22" t="s">
        <v>370</v>
      </c>
    </row>
    <row r="234" spans="1:14" x14ac:dyDescent="0.2">
      <c r="A234" s="9" t="s">
        <v>266</v>
      </c>
      <c r="B234" s="9" t="s">
        <v>73</v>
      </c>
      <c r="C234" s="9">
        <v>1.2540789999999999</v>
      </c>
      <c r="D234" s="14">
        <v>45061</v>
      </c>
      <c r="E234" s="15">
        <v>1.2540789999999999</v>
      </c>
      <c r="G234" s="26">
        <v>1.2540789999999999</v>
      </c>
      <c r="J234" s="14">
        <v>45048</v>
      </c>
      <c r="K234" s="9" t="s">
        <v>480</v>
      </c>
      <c r="L234" s="9">
        <v>20</v>
      </c>
      <c r="M234" s="9">
        <v>18</v>
      </c>
      <c r="N234" s="22" t="s">
        <v>370</v>
      </c>
    </row>
    <row r="235" spans="1:14" x14ac:dyDescent="0.2">
      <c r="A235" s="9" t="s">
        <v>265</v>
      </c>
      <c r="B235" s="9" t="s">
        <v>28</v>
      </c>
      <c r="C235" s="9">
        <v>2.3341310000000002</v>
      </c>
      <c r="D235" s="14">
        <v>45047</v>
      </c>
      <c r="E235" s="15">
        <v>2.3341310000000002</v>
      </c>
      <c r="G235" s="26">
        <v>2.3341310000000002</v>
      </c>
      <c r="J235" s="14">
        <v>45034</v>
      </c>
      <c r="K235" s="9" t="s">
        <v>480</v>
      </c>
      <c r="L235" s="9">
        <v>18</v>
      </c>
      <c r="M235" s="9">
        <v>16</v>
      </c>
      <c r="N235" s="22" t="s">
        <v>370</v>
      </c>
    </row>
    <row r="236" spans="1:14" x14ac:dyDescent="0.2">
      <c r="A236" s="9" t="s">
        <v>265</v>
      </c>
      <c r="B236" s="9" t="s">
        <v>28</v>
      </c>
      <c r="C236" s="9">
        <v>1.5583</v>
      </c>
      <c r="D236" s="14">
        <v>45047</v>
      </c>
      <c r="E236" s="15">
        <v>3.8924310000000002</v>
      </c>
      <c r="G236" s="26">
        <v>1.5583</v>
      </c>
      <c r="J236" s="14">
        <v>45034</v>
      </c>
      <c r="K236" s="9" t="s">
        <v>480</v>
      </c>
      <c r="L236" s="9">
        <v>18</v>
      </c>
      <c r="M236" s="9">
        <v>16</v>
      </c>
      <c r="N236" s="22" t="s">
        <v>370</v>
      </c>
    </row>
    <row r="237" spans="1:14" x14ac:dyDescent="0.2">
      <c r="A237" s="9" t="s">
        <v>265</v>
      </c>
      <c r="B237" s="9" t="s">
        <v>28</v>
      </c>
      <c r="C237" s="9">
        <v>1.007477</v>
      </c>
      <c r="D237" s="14">
        <v>45054</v>
      </c>
      <c r="E237" s="15">
        <v>4.8999079999999999</v>
      </c>
      <c r="G237" s="26">
        <v>1.007477</v>
      </c>
      <c r="J237" s="14">
        <v>45041</v>
      </c>
      <c r="K237" s="9" t="s">
        <v>480</v>
      </c>
      <c r="L237" s="9">
        <v>19</v>
      </c>
      <c r="M237" s="9">
        <v>17</v>
      </c>
      <c r="N237" s="22" t="s">
        <v>370</v>
      </c>
    </row>
    <row r="238" spans="1:14" x14ac:dyDescent="0.2">
      <c r="A238" s="9" t="s">
        <v>265</v>
      </c>
      <c r="B238" s="9" t="s">
        <v>28</v>
      </c>
      <c r="C238" s="9">
        <v>1.1263110000000001</v>
      </c>
      <c r="D238" s="14">
        <v>45054</v>
      </c>
      <c r="E238" s="15">
        <v>6.0262190000000002</v>
      </c>
      <c r="G238" s="26">
        <v>1.1263110000000001</v>
      </c>
      <c r="J238" s="14">
        <v>45041</v>
      </c>
      <c r="K238" s="9" t="s">
        <v>480</v>
      </c>
      <c r="L238" s="9">
        <v>19</v>
      </c>
      <c r="M238" s="9">
        <v>17</v>
      </c>
      <c r="N238" s="22" t="s">
        <v>370</v>
      </c>
    </row>
    <row r="239" spans="1:14" x14ac:dyDescent="0.2">
      <c r="A239" s="9" t="s">
        <v>265</v>
      </c>
      <c r="B239" s="9" t="s">
        <v>28</v>
      </c>
      <c r="C239" s="9">
        <v>1.498067</v>
      </c>
      <c r="D239" s="14">
        <v>45054</v>
      </c>
      <c r="E239" s="15">
        <v>7.524286</v>
      </c>
      <c r="G239" s="26">
        <v>1.498067</v>
      </c>
      <c r="J239" s="14">
        <v>45041</v>
      </c>
      <c r="K239" s="9" t="s">
        <v>480</v>
      </c>
      <c r="L239" s="9">
        <v>19</v>
      </c>
      <c r="M239" s="9">
        <v>17</v>
      </c>
      <c r="N239" s="22" t="s">
        <v>370</v>
      </c>
    </row>
    <row r="240" spans="1:14" x14ac:dyDescent="0.2">
      <c r="A240" s="9" t="s">
        <v>265</v>
      </c>
      <c r="B240" s="9" t="s">
        <v>28</v>
      </c>
      <c r="C240" s="9">
        <v>1.4203170000000001</v>
      </c>
      <c r="D240" s="14">
        <v>45054</v>
      </c>
      <c r="E240" s="15">
        <v>8.9446030000000007</v>
      </c>
      <c r="G240" s="26">
        <v>1.4203170000000001</v>
      </c>
      <c r="J240" s="14">
        <v>45041</v>
      </c>
      <c r="K240" s="9" t="s">
        <v>480</v>
      </c>
      <c r="L240" s="9">
        <v>19</v>
      </c>
      <c r="M240" s="9">
        <v>17</v>
      </c>
      <c r="N240" s="22" t="s">
        <v>370</v>
      </c>
    </row>
    <row r="241" spans="1:14" x14ac:dyDescent="0.2">
      <c r="A241" s="9" t="s">
        <v>265</v>
      </c>
      <c r="B241" s="9" t="s">
        <v>28</v>
      </c>
      <c r="C241" s="9">
        <v>0.39025300000000002</v>
      </c>
      <c r="D241" s="14">
        <v>45054</v>
      </c>
      <c r="E241" s="15">
        <v>9.3348560000000003</v>
      </c>
      <c r="G241" s="26">
        <v>0.39025300000000002</v>
      </c>
      <c r="J241" s="14">
        <v>45042</v>
      </c>
      <c r="K241" s="9" t="s">
        <v>480</v>
      </c>
      <c r="L241" s="9">
        <v>19</v>
      </c>
      <c r="M241" s="9">
        <v>17</v>
      </c>
      <c r="N241" s="22" t="s">
        <v>370</v>
      </c>
    </row>
    <row r="242" spans="1:14" x14ac:dyDescent="0.2">
      <c r="A242" s="9" t="s">
        <v>265</v>
      </c>
      <c r="B242" s="9" t="s">
        <v>28</v>
      </c>
      <c r="C242" s="9">
        <v>0.81014600000000003</v>
      </c>
      <c r="D242" s="14">
        <v>45054</v>
      </c>
      <c r="E242" s="15">
        <v>10.145002</v>
      </c>
      <c r="G242" s="26">
        <v>0.81014600000000003</v>
      </c>
      <c r="J242" s="14">
        <v>45042</v>
      </c>
      <c r="K242" s="9" t="s">
        <v>480</v>
      </c>
      <c r="L242" s="9">
        <v>19</v>
      </c>
      <c r="M242" s="9">
        <v>17</v>
      </c>
      <c r="N242" s="22" t="s">
        <v>370</v>
      </c>
    </row>
    <row r="243" spans="1:14" x14ac:dyDescent="0.2">
      <c r="A243" s="9" t="s">
        <v>265</v>
      </c>
      <c r="B243" s="9" t="s">
        <v>28</v>
      </c>
      <c r="C243" s="9">
        <v>0.11252</v>
      </c>
      <c r="D243" s="14">
        <v>45054</v>
      </c>
      <c r="E243" s="15">
        <v>10.257522</v>
      </c>
      <c r="G243" s="26">
        <v>0.11252</v>
      </c>
      <c r="J243" s="14">
        <v>45042</v>
      </c>
      <c r="K243" s="9" t="s">
        <v>480</v>
      </c>
      <c r="L243" s="9">
        <v>19</v>
      </c>
      <c r="M243" s="9">
        <v>17</v>
      </c>
      <c r="N243" s="22" t="s">
        <v>362</v>
      </c>
    </row>
    <row r="244" spans="1:14" x14ac:dyDescent="0.2">
      <c r="A244" s="9" t="s">
        <v>265</v>
      </c>
      <c r="B244" s="9" t="s">
        <v>28</v>
      </c>
      <c r="C244" s="9">
        <v>1.0702590000000001</v>
      </c>
      <c r="D244" s="14">
        <v>45054</v>
      </c>
      <c r="E244" s="15">
        <v>11.327781</v>
      </c>
      <c r="G244" s="26">
        <v>1.0702590000000001</v>
      </c>
      <c r="J244" s="14">
        <v>45042</v>
      </c>
      <c r="K244" s="9" t="s">
        <v>480</v>
      </c>
      <c r="L244" s="9">
        <v>19</v>
      </c>
      <c r="M244" s="9">
        <v>17</v>
      </c>
      <c r="N244" s="22" t="s">
        <v>362</v>
      </c>
    </row>
    <row r="245" spans="1:14" x14ac:dyDescent="0.2">
      <c r="A245" s="9" t="s">
        <v>265</v>
      </c>
      <c r="B245" s="9" t="s">
        <v>28</v>
      </c>
      <c r="C245" s="9">
        <v>1.5735619999999999</v>
      </c>
      <c r="D245" s="14">
        <v>45054</v>
      </c>
      <c r="E245" s="15">
        <v>12.901343000000001</v>
      </c>
      <c r="G245" s="26">
        <v>1.5735619999999999</v>
      </c>
      <c r="J245" s="14">
        <v>45042</v>
      </c>
      <c r="K245" s="9" t="s">
        <v>480</v>
      </c>
      <c r="L245" s="9">
        <v>19</v>
      </c>
      <c r="M245" s="9">
        <v>17</v>
      </c>
      <c r="N245" s="22" t="s">
        <v>362</v>
      </c>
    </row>
    <row r="246" spans="1:14" x14ac:dyDescent="0.2">
      <c r="A246" s="9" t="s">
        <v>265</v>
      </c>
      <c r="B246" s="9" t="s">
        <v>28</v>
      </c>
      <c r="C246" s="9">
        <v>0.50562799999999997</v>
      </c>
      <c r="D246" s="14">
        <v>45054</v>
      </c>
      <c r="E246" s="15">
        <v>13.406971</v>
      </c>
      <c r="G246" s="26">
        <v>0.50562799999999997</v>
      </c>
      <c r="J246" s="14">
        <v>45042</v>
      </c>
      <c r="K246" s="9" t="s">
        <v>480</v>
      </c>
      <c r="L246" s="9">
        <v>19</v>
      </c>
      <c r="M246" s="9">
        <v>17</v>
      </c>
      <c r="N246" s="22" t="s">
        <v>362</v>
      </c>
    </row>
    <row r="247" spans="1:14" x14ac:dyDescent="0.2">
      <c r="A247" s="9" t="s">
        <v>265</v>
      </c>
      <c r="B247" s="9" t="s">
        <v>28</v>
      </c>
      <c r="C247" s="9">
        <v>1.398199</v>
      </c>
      <c r="D247" s="14">
        <v>45054</v>
      </c>
      <c r="E247" s="15">
        <v>14.80517</v>
      </c>
      <c r="G247" s="26">
        <v>1.398199</v>
      </c>
      <c r="J247" s="14">
        <v>45042</v>
      </c>
      <c r="K247" s="9" t="s">
        <v>480</v>
      </c>
      <c r="L247" s="9">
        <v>19</v>
      </c>
      <c r="M247" s="9">
        <v>17</v>
      </c>
      <c r="N247" s="22" t="s">
        <v>362</v>
      </c>
    </row>
    <row r="248" spans="1:14" x14ac:dyDescent="0.2">
      <c r="A248" s="9" t="s">
        <v>265</v>
      </c>
      <c r="B248" s="9" t="s">
        <v>28</v>
      </c>
      <c r="C248" s="9">
        <v>15.650257</v>
      </c>
      <c r="D248" s="14">
        <v>45054</v>
      </c>
      <c r="E248" s="15">
        <v>30.455427</v>
      </c>
      <c r="G248" s="26">
        <v>15.650257</v>
      </c>
      <c r="J248" s="14">
        <v>45042</v>
      </c>
      <c r="K248" s="9" t="s">
        <v>480</v>
      </c>
      <c r="L248" s="9">
        <v>19</v>
      </c>
      <c r="M248" s="9">
        <v>17</v>
      </c>
      <c r="N248" s="22" t="s">
        <v>362</v>
      </c>
    </row>
    <row r="249" spans="1:14" x14ac:dyDescent="0.2">
      <c r="A249" s="9" t="s">
        <v>265</v>
      </c>
      <c r="B249" s="9" t="s">
        <v>28</v>
      </c>
      <c r="C249" s="9">
        <v>2.0554429999999999</v>
      </c>
      <c r="D249" s="14">
        <v>45054</v>
      </c>
      <c r="E249" s="15">
        <v>32.510869999999997</v>
      </c>
      <c r="G249" s="26">
        <v>2.0554429999999999</v>
      </c>
      <c r="J249" s="14">
        <v>45042</v>
      </c>
      <c r="K249" s="9" t="s">
        <v>480</v>
      </c>
      <c r="L249" s="9">
        <v>19</v>
      </c>
      <c r="M249" s="9">
        <v>17</v>
      </c>
      <c r="N249" s="22" t="s">
        <v>362</v>
      </c>
    </row>
    <row r="250" spans="1:14" x14ac:dyDescent="0.2">
      <c r="A250" s="9" t="s">
        <v>265</v>
      </c>
      <c r="B250" s="9" t="s">
        <v>28</v>
      </c>
      <c r="C250" s="9">
        <v>24.679677000000002</v>
      </c>
      <c r="D250" s="14">
        <v>45054</v>
      </c>
      <c r="E250" s="15">
        <v>57.190546999999995</v>
      </c>
      <c r="G250" s="26">
        <v>24.679677000000002</v>
      </c>
      <c r="J250" s="14">
        <v>45042</v>
      </c>
      <c r="K250" s="9" t="s">
        <v>480</v>
      </c>
      <c r="L250" s="9">
        <v>19</v>
      </c>
      <c r="M250" s="9">
        <v>17</v>
      </c>
      <c r="N250" s="22" t="s">
        <v>362</v>
      </c>
    </row>
    <row r="251" spans="1:14" x14ac:dyDescent="0.2">
      <c r="A251" s="9" t="s">
        <v>265</v>
      </c>
      <c r="B251" s="9" t="s">
        <v>28</v>
      </c>
      <c r="C251" s="9">
        <v>26.694375000000001</v>
      </c>
      <c r="D251" s="14">
        <v>45054</v>
      </c>
      <c r="E251" s="15">
        <v>83.884921999999989</v>
      </c>
      <c r="G251" s="26">
        <v>26.694375000000001</v>
      </c>
      <c r="J251" s="14">
        <v>45042</v>
      </c>
      <c r="K251" s="9" t="s">
        <v>480</v>
      </c>
      <c r="L251" s="9">
        <v>19</v>
      </c>
      <c r="M251" s="9">
        <v>17</v>
      </c>
      <c r="N251" s="22" t="s">
        <v>362</v>
      </c>
    </row>
    <row r="252" spans="1:14" x14ac:dyDescent="0.2">
      <c r="A252" s="9" t="s">
        <v>265</v>
      </c>
      <c r="B252" s="9" t="s">
        <v>28</v>
      </c>
      <c r="C252" s="9">
        <v>14.421908</v>
      </c>
      <c r="D252" s="14">
        <v>45061</v>
      </c>
      <c r="E252" s="15">
        <v>98.306829999999991</v>
      </c>
      <c r="G252" s="26">
        <v>14.421908</v>
      </c>
      <c r="J252" s="14">
        <v>45048</v>
      </c>
      <c r="K252" s="9" t="s">
        <v>480</v>
      </c>
      <c r="L252" s="9">
        <v>20</v>
      </c>
      <c r="M252" s="9">
        <v>18</v>
      </c>
      <c r="N252" s="22" t="s">
        <v>362</v>
      </c>
    </row>
    <row r="253" spans="1:14" x14ac:dyDescent="0.2">
      <c r="A253" s="9" t="s">
        <v>265</v>
      </c>
      <c r="B253" s="9" t="s">
        <v>28</v>
      </c>
      <c r="C253" s="9">
        <v>0.48752200000000001</v>
      </c>
      <c r="D253" s="14">
        <v>45061</v>
      </c>
      <c r="E253" s="15">
        <v>98.794351999999989</v>
      </c>
      <c r="G253" s="26">
        <v>0.48752200000000001</v>
      </c>
      <c r="J253" s="14">
        <v>45048</v>
      </c>
      <c r="K253" s="9" t="s">
        <v>480</v>
      </c>
      <c r="L253" s="9">
        <v>20</v>
      </c>
      <c r="M253" s="9">
        <v>18</v>
      </c>
      <c r="N253" s="22" t="s">
        <v>362</v>
      </c>
    </row>
    <row r="254" spans="1:14" x14ac:dyDescent="0.2">
      <c r="A254" s="9" t="s">
        <v>265</v>
      </c>
      <c r="B254" s="9" t="s">
        <v>28</v>
      </c>
      <c r="C254" s="9">
        <v>2.1003349999999998</v>
      </c>
      <c r="D254" s="14">
        <v>45061</v>
      </c>
      <c r="E254" s="15">
        <v>100.89468699999999</v>
      </c>
      <c r="G254" s="26">
        <v>2.1003349999999998</v>
      </c>
      <c r="J254" s="14">
        <v>45049</v>
      </c>
      <c r="K254" s="9" t="s">
        <v>480</v>
      </c>
      <c r="L254" s="9">
        <v>20</v>
      </c>
      <c r="M254" s="9">
        <v>18</v>
      </c>
      <c r="N254" s="22" t="s">
        <v>362</v>
      </c>
    </row>
    <row r="255" spans="1:14" x14ac:dyDescent="0.2">
      <c r="A255" s="9" t="s">
        <v>265</v>
      </c>
      <c r="B255" s="9" t="s">
        <v>28</v>
      </c>
      <c r="C255" s="9">
        <v>5.3931259999999996</v>
      </c>
      <c r="D255" s="14">
        <v>45061</v>
      </c>
      <c r="E255" s="15">
        <v>106.28781299999999</v>
      </c>
      <c r="G255" s="26">
        <v>5.3931259999999996</v>
      </c>
      <c r="J255" s="14">
        <v>45049</v>
      </c>
      <c r="K255" s="9" t="s">
        <v>480</v>
      </c>
      <c r="L255" s="9">
        <v>20</v>
      </c>
      <c r="M255" s="9">
        <v>18</v>
      </c>
      <c r="N255" s="22" t="s">
        <v>362</v>
      </c>
    </row>
    <row r="256" spans="1:14" x14ac:dyDescent="0.2">
      <c r="A256" s="9" t="s">
        <v>265</v>
      </c>
      <c r="B256" s="9" t="s">
        <v>28</v>
      </c>
      <c r="C256" s="9">
        <v>10.059749</v>
      </c>
      <c r="D256" s="14">
        <v>45061</v>
      </c>
      <c r="E256" s="15">
        <v>116.34756199999998</v>
      </c>
      <c r="G256" s="26">
        <v>10.059749</v>
      </c>
      <c r="J256" s="14">
        <v>45049</v>
      </c>
      <c r="K256" s="9" t="s">
        <v>480</v>
      </c>
      <c r="L256" s="9">
        <v>20</v>
      </c>
      <c r="M256" s="9">
        <v>18</v>
      </c>
      <c r="N256" s="22" t="s">
        <v>362</v>
      </c>
    </row>
    <row r="257" spans="1:14" x14ac:dyDescent="0.2">
      <c r="A257" s="9" t="s">
        <v>265</v>
      </c>
      <c r="B257" s="9" t="s">
        <v>28</v>
      </c>
      <c r="C257" s="9">
        <v>8.3262140000000002</v>
      </c>
      <c r="D257" s="14">
        <v>45061</v>
      </c>
      <c r="E257" s="15">
        <v>124.67377599999998</v>
      </c>
      <c r="G257" s="26">
        <v>8.3262140000000002</v>
      </c>
      <c r="J257" s="14">
        <v>45049</v>
      </c>
      <c r="K257" s="9" t="s">
        <v>480</v>
      </c>
      <c r="L257" s="9">
        <v>20</v>
      </c>
      <c r="M257" s="9">
        <v>18</v>
      </c>
      <c r="N257" s="22" t="s">
        <v>362</v>
      </c>
    </row>
    <row r="258" spans="1:14" x14ac:dyDescent="0.2">
      <c r="A258" s="9" t="s">
        <v>265</v>
      </c>
      <c r="B258" s="9" t="s">
        <v>28</v>
      </c>
      <c r="C258" s="9">
        <v>3.8376190000000001</v>
      </c>
      <c r="D258" s="14">
        <v>45061</v>
      </c>
      <c r="E258" s="15">
        <v>128.51139499999996</v>
      </c>
      <c r="G258" s="26">
        <v>3.8376190000000001</v>
      </c>
      <c r="J258" s="14">
        <v>45049</v>
      </c>
      <c r="K258" s="9" t="s">
        <v>480</v>
      </c>
      <c r="L258" s="9">
        <v>20</v>
      </c>
      <c r="M258" s="9">
        <v>18</v>
      </c>
      <c r="N258" s="22" t="s">
        <v>362</v>
      </c>
    </row>
    <row r="259" spans="1:14" x14ac:dyDescent="0.2">
      <c r="A259" s="9" t="s">
        <v>265</v>
      </c>
      <c r="B259" s="9" t="s">
        <v>28</v>
      </c>
      <c r="C259" s="9">
        <v>8.3843879999999995</v>
      </c>
      <c r="D259" s="14">
        <v>45061</v>
      </c>
      <c r="E259" s="15">
        <v>136.89578299999997</v>
      </c>
      <c r="G259" s="26">
        <v>8.3843879999999995</v>
      </c>
      <c r="J259" s="14">
        <v>45049</v>
      </c>
      <c r="K259" s="9" t="s">
        <v>480</v>
      </c>
      <c r="L259" s="9">
        <v>20</v>
      </c>
      <c r="M259" s="9">
        <v>18</v>
      </c>
      <c r="N259" s="22" t="s">
        <v>362</v>
      </c>
    </row>
    <row r="260" spans="1:14" x14ac:dyDescent="0.2">
      <c r="A260" s="9" t="s">
        <v>265</v>
      </c>
      <c r="B260" s="9" t="s">
        <v>28</v>
      </c>
      <c r="C260" s="9">
        <v>1.9368570000000001</v>
      </c>
      <c r="D260" s="14">
        <v>45061</v>
      </c>
      <c r="E260" s="15">
        <v>138.83263999999997</v>
      </c>
      <c r="G260" s="26">
        <v>1.9368570000000001</v>
      </c>
      <c r="J260" s="14">
        <v>45049</v>
      </c>
      <c r="K260" s="9" t="s">
        <v>480</v>
      </c>
      <c r="L260" s="9">
        <v>20</v>
      </c>
      <c r="M260" s="9">
        <v>18</v>
      </c>
      <c r="N260" s="22" t="s">
        <v>362</v>
      </c>
    </row>
    <row r="261" spans="1:14" x14ac:dyDescent="0.2">
      <c r="A261" s="9" t="s">
        <v>265</v>
      </c>
      <c r="B261" s="9" t="s">
        <v>28</v>
      </c>
      <c r="C261" s="9">
        <v>6.7817780000000001</v>
      </c>
      <c r="D261" s="14">
        <v>45068</v>
      </c>
      <c r="E261" s="15">
        <v>145.61441799999997</v>
      </c>
      <c r="G261" s="26">
        <v>6.7817780000000001</v>
      </c>
      <c r="J261" s="14">
        <v>45056</v>
      </c>
      <c r="K261" s="9" t="s">
        <v>480</v>
      </c>
      <c r="L261" s="9">
        <v>21</v>
      </c>
      <c r="M261" s="9">
        <v>19</v>
      </c>
      <c r="N261" s="22" t="s">
        <v>362</v>
      </c>
    </row>
    <row r="262" spans="1:14" x14ac:dyDescent="0.2">
      <c r="A262" s="9" t="s">
        <v>265</v>
      </c>
      <c r="B262" s="9" t="s">
        <v>28</v>
      </c>
      <c r="C262" s="9">
        <v>5.8403400000000003</v>
      </c>
      <c r="D262" s="14">
        <v>45075</v>
      </c>
      <c r="E262" s="15">
        <v>151.45475799999997</v>
      </c>
      <c r="G262" s="26">
        <v>5.8403400000000003</v>
      </c>
      <c r="J262" s="14">
        <v>45062</v>
      </c>
      <c r="K262" s="9" t="s">
        <v>480</v>
      </c>
      <c r="L262" s="9">
        <v>22</v>
      </c>
      <c r="M262" s="9">
        <v>20</v>
      </c>
      <c r="N262" s="22" t="s">
        <v>362</v>
      </c>
    </row>
    <row r="263" spans="1:14" x14ac:dyDescent="0.2">
      <c r="A263" s="9" t="s">
        <v>265</v>
      </c>
      <c r="B263" s="9" t="s">
        <v>28</v>
      </c>
      <c r="C263" s="9">
        <v>9.2357379999999996</v>
      </c>
      <c r="D263" s="14">
        <v>45075</v>
      </c>
      <c r="E263" s="15">
        <v>160.69049599999997</v>
      </c>
      <c r="G263" s="26">
        <v>9.2357379999999996</v>
      </c>
      <c r="J263" s="14">
        <v>45063</v>
      </c>
      <c r="K263" s="9" t="s">
        <v>480</v>
      </c>
      <c r="L263" s="9">
        <v>22</v>
      </c>
      <c r="M263" s="9">
        <v>20</v>
      </c>
      <c r="N263" s="22" t="s">
        <v>362</v>
      </c>
    </row>
    <row r="264" spans="1:14" x14ac:dyDescent="0.2">
      <c r="A264" s="9" t="s">
        <v>265</v>
      </c>
      <c r="B264" s="9" t="s">
        <v>28</v>
      </c>
      <c r="C264" s="9">
        <v>9.4324460000000006</v>
      </c>
      <c r="D264" s="14">
        <v>45075</v>
      </c>
      <c r="E264" s="15">
        <v>170.12294199999997</v>
      </c>
      <c r="G264" s="26">
        <v>9.4324460000000006</v>
      </c>
      <c r="J264" s="14">
        <v>45063</v>
      </c>
      <c r="K264" s="9" t="s">
        <v>480</v>
      </c>
      <c r="L264" s="9">
        <v>22</v>
      </c>
      <c r="M264" s="9">
        <v>20</v>
      </c>
      <c r="N264" s="22" t="s">
        <v>362</v>
      </c>
    </row>
    <row r="265" spans="1:14" x14ac:dyDescent="0.2">
      <c r="A265" s="9" t="s">
        <v>265</v>
      </c>
      <c r="B265" s="9" t="s">
        <v>28</v>
      </c>
      <c r="C265" s="9">
        <v>3.5757080000000001</v>
      </c>
      <c r="D265" s="14">
        <v>45075</v>
      </c>
      <c r="E265" s="15">
        <v>173.69864999999996</v>
      </c>
      <c r="G265" s="26">
        <v>3.5757080000000001</v>
      </c>
      <c r="J265" s="14">
        <v>45063</v>
      </c>
      <c r="K265" s="9" t="s">
        <v>480</v>
      </c>
      <c r="L265" s="9">
        <v>22</v>
      </c>
      <c r="M265" s="9">
        <v>20</v>
      </c>
      <c r="N265" s="22" t="s">
        <v>362</v>
      </c>
    </row>
    <row r="266" spans="1:14" x14ac:dyDescent="0.2">
      <c r="A266" s="9" t="s">
        <v>265</v>
      </c>
      <c r="B266" s="9" t="s">
        <v>28</v>
      </c>
      <c r="C266" s="9">
        <v>0.56403899999999996</v>
      </c>
      <c r="D266" s="14">
        <v>45075</v>
      </c>
      <c r="E266" s="15">
        <v>174.26268899999997</v>
      </c>
      <c r="G266" s="26">
        <v>0.56403899999999996</v>
      </c>
      <c r="J266" s="14">
        <v>45064</v>
      </c>
      <c r="K266" s="9" t="s">
        <v>480</v>
      </c>
      <c r="L266" s="9">
        <v>22</v>
      </c>
      <c r="M266" s="9">
        <v>20</v>
      </c>
      <c r="N266" s="22" t="s">
        <v>362</v>
      </c>
    </row>
    <row r="267" spans="1:14" x14ac:dyDescent="0.2">
      <c r="A267" s="9" t="s">
        <v>265</v>
      </c>
      <c r="B267" s="9" t="s">
        <v>28</v>
      </c>
      <c r="C267" s="9">
        <v>0.71191000000000004</v>
      </c>
      <c r="D267" s="14">
        <v>45075</v>
      </c>
      <c r="E267" s="15">
        <v>174.97459899999996</v>
      </c>
      <c r="G267" s="26">
        <v>0.71191000000000004</v>
      </c>
      <c r="J267" s="14">
        <v>45064</v>
      </c>
      <c r="K267" s="9" t="s">
        <v>480</v>
      </c>
      <c r="L267" s="9">
        <v>22</v>
      </c>
      <c r="M267" s="9">
        <v>20</v>
      </c>
      <c r="N267" s="22" t="s">
        <v>362</v>
      </c>
    </row>
    <row r="268" spans="1:14" x14ac:dyDescent="0.2">
      <c r="A268" s="9" t="s">
        <v>265</v>
      </c>
      <c r="B268" s="9" t="s">
        <v>28</v>
      </c>
      <c r="C268" s="9">
        <v>0.334148</v>
      </c>
      <c r="D268" s="14">
        <v>45075</v>
      </c>
      <c r="E268" s="15">
        <v>175.30874699999995</v>
      </c>
      <c r="G268" s="26">
        <v>0.334148</v>
      </c>
      <c r="J268" s="14">
        <v>45064</v>
      </c>
      <c r="K268" s="9" t="s">
        <v>480</v>
      </c>
      <c r="L268" s="9">
        <v>22</v>
      </c>
      <c r="M268" s="9">
        <v>20</v>
      </c>
      <c r="N268" s="22" t="s">
        <v>362</v>
      </c>
    </row>
    <row r="269" spans="1:14" x14ac:dyDescent="0.2">
      <c r="A269" s="9" t="s">
        <v>262</v>
      </c>
      <c r="B269" s="9" t="s">
        <v>75</v>
      </c>
      <c r="C269" s="9">
        <v>5.3130689999999996</v>
      </c>
      <c r="D269" s="14">
        <v>45047</v>
      </c>
      <c r="E269" s="15">
        <v>5.3130689999999996</v>
      </c>
      <c r="G269" s="26">
        <v>5.3130689999999996</v>
      </c>
      <c r="J269" s="14">
        <v>45035</v>
      </c>
      <c r="K269" s="9" t="s">
        <v>480</v>
      </c>
      <c r="L269" s="9">
        <v>18</v>
      </c>
      <c r="M269" s="9">
        <v>16</v>
      </c>
      <c r="N269" s="22" t="s">
        <v>362</v>
      </c>
    </row>
    <row r="270" spans="1:14" x14ac:dyDescent="0.2">
      <c r="A270" s="9" t="s">
        <v>262</v>
      </c>
      <c r="B270" s="9" t="s">
        <v>75</v>
      </c>
      <c r="C270" s="9">
        <v>2.8773</v>
      </c>
      <c r="D270" s="14">
        <v>45054</v>
      </c>
      <c r="E270" s="15">
        <v>8.1903690000000005</v>
      </c>
      <c r="G270" s="26">
        <v>2.8773</v>
      </c>
      <c r="J270" s="14">
        <v>45041</v>
      </c>
      <c r="K270" s="9" t="s">
        <v>480</v>
      </c>
      <c r="L270" s="9">
        <v>19</v>
      </c>
      <c r="M270" s="9">
        <v>17</v>
      </c>
      <c r="N270" s="22" t="s">
        <v>362</v>
      </c>
    </row>
    <row r="271" spans="1:14" x14ac:dyDescent="0.2">
      <c r="A271" s="9" t="s">
        <v>262</v>
      </c>
      <c r="B271" s="9" t="s">
        <v>75</v>
      </c>
      <c r="C271" s="9">
        <v>3.0352579999999998</v>
      </c>
      <c r="D271" s="14">
        <v>45054</v>
      </c>
      <c r="E271" s="15">
        <v>11.225626999999999</v>
      </c>
      <c r="G271" s="26">
        <v>3.0352579999999998</v>
      </c>
      <c r="J271" s="14">
        <v>45041</v>
      </c>
      <c r="K271" s="9" t="s">
        <v>480</v>
      </c>
      <c r="L271" s="9">
        <v>19</v>
      </c>
      <c r="M271" s="9">
        <v>17</v>
      </c>
      <c r="N271" s="22" t="s">
        <v>362</v>
      </c>
    </row>
    <row r="272" spans="1:14" x14ac:dyDescent="0.2">
      <c r="A272" s="9" t="s">
        <v>262</v>
      </c>
      <c r="B272" s="9" t="s">
        <v>75</v>
      </c>
      <c r="C272" s="9">
        <v>2.4282059999999999</v>
      </c>
      <c r="D272" s="14">
        <v>45054</v>
      </c>
      <c r="E272" s="15">
        <v>13.653832999999999</v>
      </c>
      <c r="G272" s="26">
        <v>2.4282059999999999</v>
      </c>
      <c r="J272" s="14">
        <v>45042</v>
      </c>
      <c r="K272" s="9" t="s">
        <v>480</v>
      </c>
      <c r="L272" s="9">
        <v>19</v>
      </c>
      <c r="M272" s="9">
        <v>17</v>
      </c>
      <c r="N272" s="22" t="s">
        <v>362</v>
      </c>
    </row>
    <row r="273" spans="1:14" x14ac:dyDescent="0.2">
      <c r="A273" s="9" t="s">
        <v>262</v>
      </c>
      <c r="B273" s="9" t="s">
        <v>75</v>
      </c>
      <c r="C273" s="9">
        <v>33.724620000000002</v>
      </c>
      <c r="D273" s="14">
        <v>45054</v>
      </c>
      <c r="E273" s="15">
        <v>47.378453</v>
      </c>
      <c r="G273" s="26">
        <v>33.724620000000002</v>
      </c>
      <c r="J273" s="14">
        <v>45042</v>
      </c>
      <c r="K273" s="9" t="s">
        <v>480</v>
      </c>
      <c r="L273" s="9">
        <v>19</v>
      </c>
      <c r="M273" s="9">
        <v>17</v>
      </c>
      <c r="N273" s="22" t="s">
        <v>362</v>
      </c>
    </row>
    <row r="274" spans="1:14" x14ac:dyDescent="0.2">
      <c r="A274" s="9" t="s">
        <v>262</v>
      </c>
      <c r="B274" s="9" t="s">
        <v>75</v>
      </c>
      <c r="C274" s="9">
        <v>13.817356</v>
      </c>
      <c r="D274" s="14">
        <v>45061</v>
      </c>
      <c r="E274" s="15">
        <v>61.195808999999997</v>
      </c>
      <c r="G274" s="26">
        <v>13.817356</v>
      </c>
      <c r="J274" s="14">
        <v>45049</v>
      </c>
      <c r="K274" s="9" t="s">
        <v>480</v>
      </c>
      <c r="L274" s="9">
        <v>20</v>
      </c>
      <c r="M274" s="9">
        <v>18</v>
      </c>
      <c r="N274" s="22" t="s">
        <v>362</v>
      </c>
    </row>
    <row r="275" spans="1:14" x14ac:dyDescent="0.2">
      <c r="A275" s="9" t="s">
        <v>262</v>
      </c>
      <c r="B275" s="9" t="s">
        <v>75</v>
      </c>
      <c r="C275" s="9">
        <v>5.371683</v>
      </c>
      <c r="D275" s="14">
        <v>45061</v>
      </c>
      <c r="E275" s="15">
        <v>66.567492000000001</v>
      </c>
      <c r="G275" s="26">
        <v>5.371683</v>
      </c>
      <c r="J275" s="14">
        <v>45049</v>
      </c>
      <c r="K275" s="9" t="s">
        <v>480</v>
      </c>
      <c r="L275" s="9">
        <v>20</v>
      </c>
      <c r="M275" s="9">
        <v>18</v>
      </c>
      <c r="N275" s="22" t="s">
        <v>362</v>
      </c>
    </row>
    <row r="276" spans="1:14" x14ac:dyDescent="0.2">
      <c r="A276" s="9" t="s">
        <v>262</v>
      </c>
      <c r="B276" s="9" t="s">
        <v>75</v>
      </c>
      <c r="C276" s="9">
        <v>16.115048000000002</v>
      </c>
      <c r="D276" s="14">
        <v>45061</v>
      </c>
      <c r="E276" s="15">
        <v>82.682540000000003</v>
      </c>
      <c r="G276" s="26">
        <v>16.115048000000002</v>
      </c>
      <c r="J276" s="14">
        <v>45049</v>
      </c>
      <c r="K276" s="9" t="s">
        <v>480</v>
      </c>
      <c r="L276" s="9">
        <v>20</v>
      </c>
      <c r="M276" s="9">
        <v>18</v>
      </c>
      <c r="N276" s="22" t="s">
        <v>362</v>
      </c>
    </row>
    <row r="277" spans="1:14" x14ac:dyDescent="0.2">
      <c r="A277" s="9" t="s">
        <v>262</v>
      </c>
      <c r="B277" s="9" t="s">
        <v>75</v>
      </c>
      <c r="C277" s="9">
        <v>2.157975</v>
      </c>
      <c r="D277" s="14">
        <v>45068</v>
      </c>
      <c r="E277" s="15">
        <v>84.840514999999996</v>
      </c>
      <c r="G277" s="26">
        <v>2.157975</v>
      </c>
      <c r="J277" s="14">
        <v>45055</v>
      </c>
      <c r="K277" s="9" t="s">
        <v>480</v>
      </c>
      <c r="L277" s="9">
        <v>21</v>
      </c>
      <c r="M277" s="9">
        <v>19</v>
      </c>
      <c r="N277" s="22" t="s">
        <v>362</v>
      </c>
    </row>
    <row r="278" spans="1:14" x14ac:dyDescent="0.2">
      <c r="A278" s="9" t="s">
        <v>262</v>
      </c>
      <c r="B278" s="9" t="s">
        <v>75</v>
      </c>
      <c r="C278" s="9">
        <v>1.8211550000000001</v>
      </c>
      <c r="D278" s="14">
        <v>45068</v>
      </c>
      <c r="E278" s="15">
        <v>86.661670000000001</v>
      </c>
      <c r="G278" s="26">
        <v>1.8211550000000001</v>
      </c>
      <c r="J278" s="14">
        <v>45055</v>
      </c>
      <c r="K278" s="9" t="s">
        <v>480</v>
      </c>
      <c r="L278" s="9">
        <v>21</v>
      </c>
      <c r="M278" s="9">
        <v>19</v>
      </c>
      <c r="N278" s="22" t="s">
        <v>362</v>
      </c>
    </row>
    <row r="279" spans="1:14" x14ac:dyDescent="0.2">
      <c r="A279" s="9" t="s">
        <v>262</v>
      </c>
      <c r="B279" s="9" t="s">
        <v>75</v>
      </c>
      <c r="C279" s="9">
        <v>1.8211550000000001</v>
      </c>
      <c r="D279" s="14">
        <v>45068</v>
      </c>
      <c r="E279" s="15">
        <v>88.482825000000005</v>
      </c>
      <c r="G279" s="26">
        <v>1.8211550000000001</v>
      </c>
      <c r="J279" s="14">
        <v>45056</v>
      </c>
      <c r="K279" s="9" t="s">
        <v>480</v>
      </c>
      <c r="L279" s="9">
        <v>21</v>
      </c>
      <c r="M279" s="9">
        <v>19</v>
      </c>
      <c r="N279" s="22" t="s">
        <v>362</v>
      </c>
    </row>
    <row r="280" spans="1:14" x14ac:dyDescent="0.2">
      <c r="A280" s="9" t="s">
        <v>262</v>
      </c>
      <c r="B280" s="9" t="s">
        <v>75</v>
      </c>
      <c r="C280" s="9">
        <v>15.139033</v>
      </c>
      <c r="D280" s="14">
        <v>45068</v>
      </c>
      <c r="E280" s="15">
        <v>103.621858</v>
      </c>
      <c r="G280" s="26">
        <v>15.139033</v>
      </c>
      <c r="J280" s="14">
        <v>45056</v>
      </c>
      <c r="K280" s="9" t="s">
        <v>480</v>
      </c>
      <c r="L280" s="9">
        <v>21</v>
      </c>
      <c r="M280" s="9">
        <v>19</v>
      </c>
      <c r="N280" s="22" t="s">
        <v>362</v>
      </c>
    </row>
    <row r="281" spans="1:14" x14ac:dyDescent="0.2">
      <c r="A281" s="9" t="s">
        <v>262</v>
      </c>
      <c r="B281" s="9" t="s">
        <v>75</v>
      </c>
      <c r="C281" s="9">
        <v>7.9566179999999997</v>
      </c>
      <c r="D281" s="14">
        <v>45068</v>
      </c>
      <c r="E281" s="15">
        <v>111.57847600000001</v>
      </c>
      <c r="G281" s="26">
        <v>7.9566179999999997</v>
      </c>
      <c r="J281" s="14">
        <v>45056</v>
      </c>
      <c r="K281" s="9" t="s">
        <v>480</v>
      </c>
      <c r="L281" s="9">
        <v>21</v>
      </c>
      <c r="M281" s="9">
        <v>19</v>
      </c>
      <c r="N281" s="22" t="s">
        <v>362</v>
      </c>
    </row>
    <row r="282" spans="1:14" x14ac:dyDescent="0.2">
      <c r="A282" s="9" t="s">
        <v>262</v>
      </c>
      <c r="B282" s="9" t="s">
        <v>75</v>
      </c>
      <c r="C282" s="9">
        <v>5.5084280000000003</v>
      </c>
      <c r="D282" s="14">
        <v>45068</v>
      </c>
      <c r="E282" s="15">
        <v>117.086904</v>
      </c>
      <c r="G282" s="26">
        <v>5.5084280000000003</v>
      </c>
      <c r="J282" s="14">
        <v>45056</v>
      </c>
      <c r="K282" s="9" t="s">
        <v>480</v>
      </c>
      <c r="L282" s="9">
        <v>21</v>
      </c>
      <c r="M282" s="9">
        <v>19</v>
      </c>
      <c r="N282" s="22" t="s">
        <v>362</v>
      </c>
    </row>
    <row r="283" spans="1:14" x14ac:dyDescent="0.2">
      <c r="A283" s="9" t="s">
        <v>262</v>
      </c>
      <c r="B283" s="9" t="s">
        <v>75</v>
      </c>
      <c r="C283" s="9">
        <v>16.115048000000002</v>
      </c>
      <c r="D283" s="14">
        <v>45075</v>
      </c>
      <c r="E283" s="15">
        <v>133.20195200000001</v>
      </c>
      <c r="G283" s="26">
        <v>16.115048000000002</v>
      </c>
      <c r="J283" s="14">
        <v>45063</v>
      </c>
      <c r="K283" s="9" t="s">
        <v>480</v>
      </c>
      <c r="L283" s="9">
        <v>22</v>
      </c>
      <c r="M283" s="9">
        <v>20</v>
      </c>
      <c r="N283" s="22" t="s">
        <v>362</v>
      </c>
    </row>
    <row r="284" spans="1:14" x14ac:dyDescent="0.2">
      <c r="A284" s="9" t="s">
        <v>259</v>
      </c>
      <c r="B284" s="9" t="s">
        <v>29</v>
      </c>
      <c r="C284" s="9">
        <v>11.290271000000001</v>
      </c>
      <c r="D284" s="14">
        <v>45047</v>
      </c>
      <c r="E284" s="15">
        <v>11.290271000000001</v>
      </c>
      <c r="G284" s="26">
        <v>11.290271000000001</v>
      </c>
      <c r="J284" s="14">
        <v>45021</v>
      </c>
      <c r="K284" s="9" t="s">
        <v>480</v>
      </c>
      <c r="L284" s="9">
        <v>18</v>
      </c>
      <c r="M284" s="9">
        <v>14</v>
      </c>
      <c r="N284" s="22" t="s">
        <v>362</v>
      </c>
    </row>
    <row r="285" spans="1:14" x14ac:dyDescent="0.2">
      <c r="A285" s="9" t="s">
        <v>259</v>
      </c>
      <c r="B285" s="9" t="s">
        <v>29</v>
      </c>
      <c r="C285" s="9">
        <v>4.7954999999999997</v>
      </c>
      <c r="D285" s="14">
        <v>45054</v>
      </c>
      <c r="E285" s="15">
        <v>16.085771000000001</v>
      </c>
      <c r="G285" s="26">
        <v>4.7954999999999997</v>
      </c>
      <c r="J285" s="14">
        <v>45027</v>
      </c>
      <c r="K285" s="9" t="s">
        <v>480</v>
      </c>
      <c r="L285" s="9">
        <v>19</v>
      </c>
      <c r="M285" s="9">
        <v>15</v>
      </c>
      <c r="N285" s="22" t="s">
        <v>362</v>
      </c>
    </row>
    <row r="286" spans="1:14" x14ac:dyDescent="0.2">
      <c r="A286" s="9" t="s">
        <v>259</v>
      </c>
      <c r="B286" s="9" t="s">
        <v>29</v>
      </c>
      <c r="C286" s="9">
        <v>5.0587629999999999</v>
      </c>
      <c r="D286" s="14">
        <v>45054</v>
      </c>
      <c r="E286" s="15">
        <v>21.144534</v>
      </c>
      <c r="G286" s="26">
        <v>5.0587629999999999</v>
      </c>
      <c r="J286" s="14">
        <v>45027</v>
      </c>
      <c r="K286" s="9" t="s">
        <v>480</v>
      </c>
      <c r="L286" s="9">
        <v>19</v>
      </c>
      <c r="M286" s="9">
        <v>15</v>
      </c>
      <c r="N286" s="22" t="s">
        <v>362</v>
      </c>
    </row>
    <row r="287" spans="1:14" x14ac:dyDescent="0.2">
      <c r="A287" s="9" t="s">
        <v>259</v>
      </c>
      <c r="B287" s="9" t="s">
        <v>29</v>
      </c>
      <c r="C287" s="9">
        <v>4.0470100000000002</v>
      </c>
      <c r="D287" s="14">
        <v>45054</v>
      </c>
      <c r="E287" s="15">
        <v>25.191544</v>
      </c>
      <c r="G287" s="26">
        <v>4.0470100000000002</v>
      </c>
      <c r="J287" s="14">
        <v>45028</v>
      </c>
      <c r="K287" s="9" t="s">
        <v>480</v>
      </c>
      <c r="L287" s="9">
        <v>19</v>
      </c>
      <c r="M287" s="9">
        <v>15</v>
      </c>
      <c r="N287" s="22" t="s">
        <v>362</v>
      </c>
    </row>
    <row r="288" spans="1:14" x14ac:dyDescent="0.2">
      <c r="A288" s="9" t="s">
        <v>259</v>
      </c>
      <c r="B288" s="9" t="s">
        <v>29</v>
      </c>
      <c r="C288" s="9">
        <v>54.802508000000003</v>
      </c>
      <c r="D288" s="14">
        <v>45054</v>
      </c>
      <c r="E288" s="15">
        <v>79.994052000000011</v>
      </c>
      <c r="G288" s="26">
        <v>54.802508000000003</v>
      </c>
      <c r="J288" s="14">
        <v>45028</v>
      </c>
      <c r="K288" s="9" t="s">
        <v>480</v>
      </c>
      <c r="L288" s="9">
        <v>19</v>
      </c>
      <c r="M288" s="9">
        <v>15</v>
      </c>
      <c r="N288" s="22" t="s">
        <v>362</v>
      </c>
    </row>
    <row r="289" spans="1:14" x14ac:dyDescent="0.2">
      <c r="A289" s="9" t="s">
        <v>259</v>
      </c>
      <c r="B289" s="9" t="s">
        <v>29</v>
      </c>
      <c r="C289" s="9">
        <v>16.255711999999999</v>
      </c>
      <c r="D289" s="14">
        <v>45061</v>
      </c>
      <c r="E289" s="15">
        <v>96.249764000000013</v>
      </c>
      <c r="G289" s="26">
        <v>16.255711999999999</v>
      </c>
      <c r="J289" s="14">
        <v>45035</v>
      </c>
      <c r="K289" s="9" t="s">
        <v>480</v>
      </c>
      <c r="L289" s="9">
        <v>20</v>
      </c>
      <c r="M289" s="9">
        <v>16</v>
      </c>
      <c r="N289" s="22" t="s">
        <v>362</v>
      </c>
    </row>
    <row r="290" spans="1:14" x14ac:dyDescent="0.2">
      <c r="A290" s="9" t="s">
        <v>259</v>
      </c>
      <c r="B290" s="9" t="s">
        <v>29</v>
      </c>
      <c r="C290" s="9">
        <v>6.3196269999999997</v>
      </c>
      <c r="D290" s="14">
        <v>45061</v>
      </c>
      <c r="E290" s="15">
        <v>102.56939100000001</v>
      </c>
      <c r="G290" s="26">
        <v>6.3196269999999997</v>
      </c>
      <c r="J290" s="14">
        <v>45035</v>
      </c>
      <c r="K290" s="9" t="s">
        <v>480</v>
      </c>
      <c r="L290" s="9">
        <v>20</v>
      </c>
      <c r="M290" s="9">
        <v>16</v>
      </c>
      <c r="N290" s="22" t="s">
        <v>362</v>
      </c>
    </row>
    <row r="291" spans="1:14" x14ac:dyDescent="0.2">
      <c r="A291" s="9" t="s">
        <v>259</v>
      </c>
      <c r="B291" s="9" t="s">
        <v>29</v>
      </c>
      <c r="C291" s="9">
        <v>18.958880000000001</v>
      </c>
      <c r="D291" s="14">
        <v>45061</v>
      </c>
      <c r="E291" s="15">
        <v>121.52827100000002</v>
      </c>
      <c r="G291" s="26">
        <v>18.958880000000001</v>
      </c>
      <c r="J291" s="14">
        <v>45035</v>
      </c>
      <c r="K291" s="9" t="s">
        <v>480</v>
      </c>
      <c r="L291" s="9">
        <v>20</v>
      </c>
      <c r="M291" s="9">
        <v>16</v>
      </c>
      <c r="N291" s="22" t="s">
        <v>362</v>
      </c>
    </row>
    <row r="292" spans="1:14" x14ac:dyDescent="0.2">
      <c r="A292" s="9" t="s">
        <v>259</v>
      </c>
      <c r="B292" s="9" t="s">
        <v>29</v>
      </c>
      <c r="C292" s="9">
        <v>6.706499</v>
      </c>
      <c r="D292" s="14">
        <v>45061</v>
      </c>
      <c r="E292" s="15">
        <v>128.23477000000003</v>
      </c>
      <c r="G292" s="26">
        <v>6.706499</v>
      </c>
      <c r="J292" s="14">
        <v>45035</v>
      </c>
      <c r="K292" s="9" t="s">
        <v>480</v>
      </c>
      <c r="L292" s="9">
        <v>20</v>
      </c>
      <c r="M292" s="9">
        <v>16</v>
      </c>
      <c r="N292" s="22" t="s">
        <v>362</v>
      </c>
    </row>
    <row r="293" spans="1:14" x14ac:dyDescent="0.2">
      <c r="A293" s="9" t="s">
        <v>259</v>
      </c>
      <c r="B293" s="9" t="s">
        <v>29</v>
      </c>
      <c r="C293" s="9">
        <v>5.5508100000000002</v>
      </c>
      <c r="D293" s="14">
        <v>45061</v>
      </c>
      <c r="E293" s="15">
        <v>133.78558000000004</v>
      </c>
      <c r="G293" s="26">
        <v>5.5508100000000002</v>
      </c>
      <c r="J293" s="14">
        <v>45035</v>
      </c>
      <c r="K293" s="9" t="s">
        <v>480</v>
      </c>
      <c r="L293" s="9">
        <v>20</v>
      </c>
      <c r="M293" s="9">
        <v>16</v>
      </c>
      <c r="N293" s="22" t="s">
        <v>362</v>
      </c>
    </row>
    <row r="294" spans="1:14" x14ac:dyDescent="0.2">
      <c r="A294" s="9" t="s">
        <v>259</v>
      </c>
      <c r="B294" s="9" t="s">
        <v>29</v>
      </c>
      <c r="C294" s="9">
        <v>5.5895929999999998</v>
      </c>
      <c r="D294" s="14">
        <v>45061</v>
      </c>
      <c r="E294" s="15">
        <v>139.37517300000005</v>
      </c>
      <c r="G294" s="26">
        <v>5.5895929999999998</v>
      </c>
      <c r="J294" s="14">
        <v>45035</v>
      </c>
      <c r="K294" s="9" t="s">
        <v>480</v>
      </c>
      <c r="L294" s="9">
        <v>20</v>
      </c>
      <c r="M294" s="9">
        <v>16</v>
      </c>
      <c r="N294" s="22" t="s">
        <v>362</v>
      </c>
    </row>
    <row r="295" spans="1:14" x14ac:dyDescent="0.2">
      <c r="A295" s="9" t="s">
        <v>259</v>
      </c>
      <c r="B295" s="9" t="s">
        <v>29</v>
      </c>
      <c r="C295" s="9">
        <v>3.596625</v>
      </c>
      <c r="D295" s="14">
        <v>45068</v>
      </c>
      <c r="E295" s="15">
        <v>142.97179800000004</v>
      </c>
      <c r="G295" s="26">
        <v>3.596625</v>
      </c>
      <c r="J295" s="14">
        <v>45041</v>
      </c>
      <c r="K295" s="9" t="s">
        <v>480</v>
      </c>
      <c r="L295" s="9">
        <v>21</v>
      </c>
      <c r="M295" s="9">
        <v>17</v>
      </c>
      <c r="N295" s="22" t="s">
        <v>362</v>
      </c>
    </row>
    <row r="296" spans="1:14" x14ac:dyDescent="0.2">
      <c r="A296" s="9" t="s">
        <v>259</v>
      </c>
      <c r="B296" s="9" t="s">
        <v>29</v>
      </c>
      <c r="C296" s="9">
        <v>3.0352579999999998</v>
      </c>
      <c r="D296" s="14">
        <v>45068</v>
      </c>
      <c r="E296" s="15">
        <v>146.00705600000003</v>
      </c>
      <c r="G296" s="26">
        <v>3.0352579999999998</v>
      </c>
      <c r="J296" s="14">
        <v>45041</v>
      </c>
      <c r="K296" s="9" t="s">
        <v>480</v>
      </c>
      <c r="L296" s="9">
        <v>21</v>
      </c>
      <c r="M296" s="9">
        <v>17</v>
      </c>
      <c r="N296" s="22" t="s">
        <v>362</v>
      </c>
    </row>
    <row r="297" spans="1:14" x14ac:dyDescent="0.2">
      <c r="A297" s="9" t="s">
        <v>259</v>
      </c>
      <c r="B297" s="9" t="s">
        <v>29</v>
      </c>
      <c r="C297" s="9">
        <v>3.0352579999999998</v>
      </c>
      <c r="D297" s="14">
        <v>45068</v>
      </c>
      <c r="E297" s="15">
        <v>149.04231400000003</v>
      </c>
      <c r="G297" s="26">
        <v>3.0352579999999998</v>
      </c>
      <c r="J297" s="14">
        <v>45042</v>
      </c>
      <c r="K297" s="9" t="s">
        <v>480</v>
      </c>
      <c r="L297" s="9">
        <v>21</v>
      </c>
      <c r="M297" s="9">
        <v>17</v>
      </c>
      <c r="N297" s="22" t="s">
        <v>362</v>
      </c>
    </row>
    <row r="298" spans="1:14" x14ac:dyDescent="0.2">
      <c r="A298" s="9" t="s">
        <v>259</v>
      </c>
      <c r="B298" s="9" t="s">
        <v>29</v>
      </c>
      <c r="C298" s="9">
        <v>24.600929000000001</v>
      </c>
      <c r="D298" s="14">
        <v>45068</v>
      </c>
      <c r="E298" s="15">
        <v>173.64324300000004</v>
      </c>
      <c r="G298" s="26">
        <v>24.600929000000001</v>
      </c>
      <c r="J298" s="14">
        <v>45042</v>
      </c>
      <c r="K298" s="9" t="s">
        <v>480</v>
      </c>
      <c r="L298" s="9">
        <v>21</v>
      </c>
      <c r="M298" s="9">
        <v>17</v>
      </c>
      <c r="N298" s="22" t="s">
        <v>362</v>
      </c>
    </row>
    <row r="299" spans="1:14" x14ac:dyDescent="0.2">
      <c r="A299" s="9" t="s">
        <v>259</v>
      </c>
      <c r="B299" s="9" t="s">
        <v>29</v>
      </c>
      <c r="C299" s="9">
        <v>9.3607270000000007</v>
      </c>
      <c r="D299" s="14">
        <v>45068</v>
      </c>
      <c r="E299" s="15">
        <v>183.00397000000004</v>
      </c>
      <c r="G299" s="26">
        <v>9.3607270000000007</v>
      </c>
      <c r="J299" s="14">
        <v>45042</v>
      </c>
      <c r="K299" s="9" t="s">
        <v>480</v>
      </c>
      <c r="L299" s="9">
        <v>21</v>
      </c>
      <c r="M299" s="9">
        <v>17</v>
      </c>
      <c r="N299" s="22" t="s">
        <v>362</v>
      </c>
    </row>
    <row r="300" spans="1:14" x14ac:dyDescent="0.2">
      <c r="A300" s="9" t="s">
        <v>259</v>
      </c>
      <c r="B300" s="9" t="s">
        <v>29</v>
      </c>
      <c r="C300" s="9">
        <v>6.4805039999999998</v>
      </c>
      <c r="D300" s="14">
        <v>45068</v>
      </c>
      <c r="E300" s="15">
        <v>189.48447400000003</v>
      </c>
      <c r="G300" s="26">
        <v>6.4805039999999998</v>
      </c>
      <c r="J300" s="14">
        <v>45042</v>
      </c>
      <c r="K300" s="9" t="s">
        <v>480</v>
      </c>
      <c r="L300" s="9">
        <v>21</v>
      </c>
      <c r="M300" s="9">
        <v>17</v>
      </c>
      <c r="N300" s="22" t="s">
        <v>362</v>
      </c>
    </row>
    <row r="301" spans="1:14" x14ac:dyDescent="0.2">
      <c r="A301" s="9" t="s">
        <v>259</v>
      </c>
      <c r="B301" s="9" t="s">
        <v>29</v>
      </c>
      <c r="C301" s="9">
        <v>18.958880000000001</v>
      </c>
      <c r="D301" s="14">
        <v>45075</v>
      </c>
      <c r="E301" s="15">
        <v>208.44335400000003</v>
      </c>
      <c r="G301" s="26">
        <v>18.958880000000001</v>
      </c>
      <c r="J301" s="14">
        <v>45049</v>
      </c>
      <c r="K301" s="9" t="s">
        <v>480</v>
      </c>
      <c r="L301" s="9">
        <v>22</v>
      </c>
      <c r="M301" s="9">
        <v>18</v>
      </c>
      <c r="N301" s="22" t="s">
        <v>362</v>
      </c>
    </row>
    <row r="302" spans="1:14" x14ac:dyDescent="0.2">
      <c r="A302" s="9" t="s">
        <v>259</v>
      </c>
      <c r="B302" s="9" t="s">
        <v>29</v>
      </c>
      <c r="C302" s="9">
        <v>6.288297</v>
      </c>
      <c r="D302" s="14">
        <v>45075</v>
      </c>
      <c r="E302" s="15">
        <v>214.73165100000003</v>
      </c>
      <c r="G302" s="26">
        <v>6.288297</v>
      </c>
      <c r="J302" s="14">
        <v>45049</v>
      </c>
      <c r="K302" s="9" t="s">
        <v>480</v>
      </c>
      <c r="L302" s="9">
        <v>22</v>
      </c>
      <c r="M302" s="9">
        <v>18</v>
      </c>
      <c r="N302" s="22" t="s">
        <v>362</v>
      </c>
    </row>
    <row r="303" spans="1:14" x14ac:dyDescent="0.2">
      <c r="A303" s="9" t="s">
        <v>259</v>
      </c>
      <c r="B303" s="9" t="s">
        <v>29</v>
      </c>
      <c r="C303" s="9">
        <v>11.290271000000001</v>
      </c>
      <c r="D303" s="14">
        <v>45082</v>
      </c>
      <c r="E303" s="15">
        <v>226.02192200000002</v>
      </c>
      <c r="G303" s="26">
        <v>11.290271000000001</v>
      </c>
      <c r="J303" s="14">
        <v>45056</v>
      </c>
      <c r="K303" s="9" t="s">
        <v>480</v>
      </c>
      <c r="L303" s="9">
        <v>23</v>
      </c>
      <c r="M303" s="9">
        <v>19</v>
      </c>
      <c r="N303" s="22" t="s">
        <v>362</v>
      </c>
    </row>
    <row r="304" spans="1:14" x14ac:dyDescent="0.2">
      <c r="A304" s="9" t="s">
        <v>259</v>
      </c>
      <c r="B304" s="9" t="s">
        <v>29</v>
      </c>
      <c r="C304" s="9">
        <v>63.004949000000003</v>
      </c>
      <c r="D304" s="14">
        <v>45082</v>
      </c>
      <c r="E304" s="15">
        <v>289.02687100000003</v>
      </c>
      <c r="G304" s="26">
        <v>63.004949000000003</v>
      </c>
      <c r="J304" s="14">
        <v>45056</v>
      </c>
      <c r="K304" s="9" t="s">
        <v>480</v>
      </c>
      <c r="L304" s="9">
        <v>23</v>
      </c>
      <c r="M304" s="9">
        <v>19</v>
      </c>
      <c r="N304" s="22" t="s">
        <v>362</v>
      </c>
    </row>
    <row r="305" spans="1:14" x14ac:dyDescent="0.2">
      <c r="A305" s="9" t="s">
        <v>259</v>
      </c>
      <c r="B305" s="9" t="s">
        <v>29</v>
      </c>
      <c r="C305" s="9">
        <v>7.0218069999999999</v>
      </c>
      <c r="D305" s="14">
        <v>45082</v>
      </c>
      <c r="E305" s="15">
        <v>296.04867800000005</v>
      </c>
      <c r="G305" s="26">
        <v>7.0218069999999999</v>
      </c>
      <c r="J305" s="14">
        <v>45056</v>
      </c>
      <c r="K305" s="9" t="s">
        <v>480</v>
      </c>
      <c r="L305" s="9">
        <v>23</v>
      </c>
      <c r="M305" s="9">
        <v>19</v>
      </c>
      <c r="N305" s="22" t="s">
        <v>362</v>
      </c>
    </row>
    <row r="306" spans="1:14" x14ac:dyDescent="0.2">
      <c r="A306" s="9" t="s">
        <v>259</v>
      </c>
      <c r="B306" s="9" t="s">
        <v>29</v>
      </c>
      <c r="C306" s="9">
        <v>1.872055</v>
      </c>
      <c r="D306" s="14">
        <v>45082</v>
      </c>
      <c r="E306" s="15">
        <v>297.92073300000004</v>
      </c>
      <c r="G306" s="26">
        <v>1.872055</v>
      </c>
      <c r="J306" s="14">
        <v>45057</v>
      </c>
      <c r="K306" s="9" t="s">
        <v>480</v>
      </c>
      <c r="L306" s="9">
        <v>23</v>
      </c>
      <c r="M306" s="9">
        <v>19</v>
      </c>
      <c r="N306" s="22" t="s">
        <v>362</v>
      </c>
    </row>
    <row r="307" spans="1:14" x14ac:dyDescent="0.2">
      <c r="A307" s="9" t="s">
        <v>259</v>
      </c>
      <c r="B307" s="9" t="s">
        <v>29</v>
      </c>
      <c r="C307" s="9">
        <v>3.596625</v>
      </c>
      <c r="D307" s="14">
        <v>45089</v>
      </c>
      <c r="E307" s="15">
        <v>301.51735800000006</v>
      </c>
      <c r="G307" s="26">
        <v>3.596625</v>
      </c>
      <c r="J307" s="14">
        <v>45062</v>
      </c>
      <c r="K307" s="9" t="s">
        <v>480</v>
      </c>
      <c r="L307" s="9">
        <v>24</v>
      </c>
      <c r="M307" s="9">
        <v>20</v>
      </c>
      <c r="N307" s="22" t="s">
        <v>362</v>
      </c>
    </row>
    <row r="308" spans="1:14" x14ac:dyDescent="0.2">
      <c r="A308" s="9" t="s">
        <v>259</v>
      </c>
      <c r="B308" s="9" t="s">
        <v>29</v>
      </c>
      <c r="C308" s="9">
        <v>6.0705150000000003</v>
      </c>
      <c r="D308" s="14">
        <v>45089</v>
      </c>
      <c r="E308" s="15">
        <v>307.58787300000006</v>
      </c>
      <c r="G308" s="26">
        <v>6.0705150000000003</v>
      </c>
      <c r="J308" s="14">
        <v>45062</v>
      </c>
      <c r="K308" s="9" t="s">
        <v>480</v>
      </c>
      <c r="L308" s="9">
        <v>24</v>
      </c>
      <c r="M308" s="9">
        <v>20</v>
      </c>
      <c r="N308" s="22" t="s">
        <v>362</v>
      </c>
    </row>
    <row r="309" spans="1:14" x14ac:dyDescent="0.2">
      <c r="A309" s="9" t="s">
        <v>259</v>
      </c>
      <c r="B309" s="9" t="s">
        <v>29</v>
      </c>
      <c r="C309" s="9">
        <v>4.314038</v>
      </c>
      <c r="D309" s="14">
        <v>45089</v>
      </c>
      <c r="E309" s="15">
        <v>311.90191100000004</v>
      </c>
      <c r="G309" s="26">
        <v>4.314038</v>
      </c>
      <c r="J309" s="14">
        <v>45063</v>
      </c>
      <c r="K309" s="9" t="s">
        <v>480</v>
      </c>
      <c r="L309" s="9">
        <v>24</v>
      </c>
      <c r="M309" s="9">
        <v>20</v>
      </c>
      <c r="N309" s="22" t="s">
        <v>362</v>
      </c>
    </row>
    <row r="310" spans="1:14" x14ac:dyDescent="0.2">
      <c r="A310" s="9" t="s">
        <v>259</v>
      </c>
      <c r="B310" s="9" t="s">
        <v>29</v>
      </c>
      <c r="C310" s="9">
        <v>3.0352579999999998</v>
      </c>
      <c r="D310" s="14">
        <v>45089</v>
      </c>
      <c r="E310" s="15">
        <v>314.93716900000004</v>
      </c>
      <c r="G310" s="26">
        <v>3.0352579999999998</v>
      </c>
      <c r="J310" s="14">
        <v>45063</v>
      </c>
      <c r="K310" s="9" t="s">
        <v>480</v>
      </c>
      <c r="L310" s="9">
        <v>24</v>
      </c>
      <c r="M310" s="9">
        <v>20</v>
      </c>
      <c r="N310" s="22" t="s">
        <v>362</v>
      </c>
    </row>
    <row r="311" spans="1:14" x14ac:dyDescent="0.2">
      <c r="A311" s="9" t="s">
        <v>259</v>
      </c>
      <c r="B311" s="9" t="s">
        <v>29</v>
      </c>
      <c r="C311" s="9">
        <v>7.9206149999999997</v>
      </c>
      <c r="D311" s="14">
        <v>45089</v>
      </c>
      <c r="E311" s="15">
        <v>322.85778400000004</v>
      </c>
      <c r="G311" s="26">
        <v>7.9206149999999997</v>
      </c>
      <c r="J311" s="14">
        <v>45063</v>
      </c>
      <c r="K311" s="9" t="s">
        <v>480</v>
      </c>
      <c r="L311" s="9">
        <v>24</v>
      </c>
      <c r="M311" s="9">
        <v>20</v>
      </c>
      <c r="N311" s="22" t="s">
        <v>362</v>
      </c>
    </row>
    <row r="312" spans="1:14" x14ac:dyDescent="0.2">
      <c r="A312" s="9" t="s">
        <v>259</v>
      </c>
      <c r="B312" s="9" t="s">
        <v>29</v>
      </c>
      <c r="C312" s="9">
        <v>6.4805039999999998</v>
      </c>
      <c r="D312" s="14">
        <v>45089</v>
      </c>
      <c r="E312" s="15">
        <v>329.33828800000003</v>
      </c>
      <c r="G312" s="26">
        <v>6.4805039999999998</v>
      </c>
      <c r="J312" s="14">
        <v>45063</v>
      </c>
      <c r="K312" s="9" t="s">
        <v>480</v>
      </c>
      <c r="L312" s="9">
        <v>24</v>
      </c>
      <c r="M312" s="9">
        <v>20</v>
      </c>
      <c r="N312" s="22" t="s">
        <v>362</v>
      </c>
    </row>
    <row r="313" spans="1:14" x14ac:dyDescent="0.2">
      <c r="A313" s="9" t="s">
        <v>259</v>
      </c>
      <c r="B313" s="9" t="s">
        <v>29</v>
      </c>
      <c r="C313" s="9">
        <v>16.255711999999999</v>
      </c>
      <c r="D313" s="14">
        <v>45089</v>
      </c>
      <c r="E313" s="15">
        <v>345.59400000000005</v>
      </c>
      <c r="G313" s="26">
        <v>16.255711999999999</v>
      </c>
      <c r="J313" s="14">
        <v>45063</v>
      </c>
      <c r="K313" s="9" t="s">
        <v>480</v>
      </c>
      <c r="L313" s="9">
        <v>24</v>
      </c>
      <c r="M313" s="9">
        <v>20</v>
      </c>
      <c r="N313" s="22" t="s">
        <v>362</v>
      </c>
    </row>
    <row r="314" spans="1:14" x14ac:dyDescent="0.2">
      <c r="A314" s="9" t="s">
        <v>259</v>
      </c>
      <c r="B314" s="9" t="s">
        <v>29</v>
      </c>
      <c r="C314" s="9">
        <v>8.3830720000000003</v>
      </c>
      <c r="D314" s="14">
        <v>45089</v>
      </c>
      <c r="E314" s="15">
        <v>353.97707200000008</v>
      </c>
      <c r="G314" s="26">
        <v>8.3830720000000003</v>
      </c>
      <c r="J314" s="14">
        <v>45063</v>
      </c>
      <c r="K314" s="9" t="s">
        <v>480</v>
      </c>
      <c r="L314" s="9">
        <v>24</v>
      </c>
      <c r="M314" s="9">
        <v>20</v>
      </c>
      <c r="N314" s="22" t="s">
        <v>362</v>
      </c>
    </row>
    <row r="315" spans="1:14" x14ac:dyDescent="0.2">
      <c r="A315" s="9" t="s">
        <v>259</v>
      </c>
      <c r="B315" s="9" t="s">
        <v>29</v>
      </c>
      <c r="C315" s="9">
        <v>6.9385219999999999</v>
      </c>
      <c r="D315" s="14">
        <v>45089</v>
      </c>
      <c r="E315" s="15">
        <v>360.91559400000006</v>
      </c>
      <c r="G315" s="26">
        <v>6.9385219999999999</v>
      </c>
      <c r="J315" s="14">
        <v>45063</v>
      </c>
      <c r="K315" s="9" t="s">
        <v>480</v>
      </c>
      <c r="L315" s="9">
        <v>24</v>
      </c>
      <c r="M315" s="9">
        <v>20</v>
      </c>
      <c r="N315" s="22" t="s">
        <v>362</v>
      </c>
    </row>
    <row r="316" spans="1:14" x14ac:dyDescent="0.2">
      <c r="A316" s="9" t="s">
        <v>259</v>
      </c>
      <c r="B316" s="9" t="s">
        <v>29</v>
      </c>
      <c r="C316" s="9">
        <v>6.9870010000000002</v>
      </c>
      <c r="D316" s="14">
        <v>45089</v>
      </c>
      <c r="E316" s="15">
        <v>367.90259500000008</v>
      </c>
      <c r="G316" s="26">
        <v>6.9870010000000002</v>
      </c>
      <c r="J316" s="14">
        <v>45063</v>
      </c>
      <c r="K316" s="9" t="s">
        <v>480</v>
      </c>
      <c r="L316" s="9">
        <v>24</v>
      </c>
      <c r="M316" s="9">
        <v>20</v>
      </c>
      <c r="N316" s="22" t="s">
        <v>362</v>
      </c>
    </row>
    <row r="317" spans="1:14" x14ac:dyDescent="0.2">
      <c r="A317" s="9" t="s">
        <v>257</v>
      </c>
      <c r="B317" s="9" t="s">
        <v>30</v>
      </c>
      <c r="C317" s="9">
        <v>10.205285</v>
      </c>
      <c r="D317" s="14">
        <v>45047</v>
      </c>
      <c r="E317" s="15">
        <v>10.205285</v>
      </c>
      <c r="G317" s="26">
        <v>10.205285</v>
      </c>
      <c r="J317" s="14">
        <v>45034</v>
      </c>
      <c r="K317" s="9" t="s">
        <v>480</v>
      </c>
      <c r="L317" s="9">
        <v>18</v>
      </c>
      <c r="M317" s="9">
        <v>16</v>
      </c>
      <c r="N317" s="22" t="s">
        <v>362</v>
      </c>
    </row>
    <row r="318" spans="1:14" x14ac:dyDescent="0.2">
      <c r="A318" s="9" t="s">
        <v>257</v>
      </c>
      <c r="B318" s="9" t="s">
        <v>30</v>
      </c>
      <c r="C318" s="9">
        <v>5.0078149999999999</v>
      </c>
      <c r="D318" s="14">
        <v>45047</v>
      </c>
      <c r="E318" s="15">
        <v>15.213100000000001</v>
      </c>
      <c r="G318" s="26">
        <v>5.0078149999999999</v>
      </c>
      <c r="J318" s="14">
        <v>45034</v>
      </c>
      <c r="K318" s="9" t="s">
        <v>480</v>
      </c>
      <c r="L318" s="9">
        <v>18</v>
      </c>
      <c r="M318" s="9">
        <v>16</v>
      </c>
      <c r="N318" s="22" t="s">
        <v>362</v>
      </c>
    </row>
    <row r="319" spans="1:14" x14ac:dyDescent="0.2">
      <c r="A319" s="9" t="s">
        <v>257</v>
      </c>
      <c r="B319" s="9" t="s">
        <v>30</v>
      </c>
      <c r="C319" s="9">
        <v>19.924007</v>
      </c>
      <c r="D319" s="14">
        <v>45047</v>
      </c>
      <c r="E319" s="15">
        <v>35.137107</v>
      </c>
      <c r="G319" s="26">
        <v>19.924007</v>
      </c>
      <c r="J319" s="14">
        <v>45035</v>
      </c>
      <c r="K319" s="9" t="s">
        <v>480</v>
      </c>
      <c r="L319" s="9">
        <v>18</v>
      </c>
      <c r="M319" s="9">
        <v>16</v>
      </c>
      <c r="N319" s="22" t="s">
        <v>362</v>
      </c>
    </row>
    <row r="320" spans="1:14" x14ac:dyDescent="0.2">
      <c r="A320" s="9" t="s">
        <v>257</v>
      </c>
      <c r="B320" s="9" t="s">
        <v>30</v>
      </c>
      <c r="C320" s="9">
        <v>4.1896370000000003</v>
      </c>
      <c r="D320" s="14">
        <v>45047</v>
      </c>
      <c r="E320" s="15">
        <v>39.326743999999998</v>
      </c>
      <c r="G320" s="26">
        <v>4.1896370000000003</v>
      </c>
      <c r="J320" s="14">
        <v>45036</v>
      </c>
      <c r="K320" s="9" t="s">
        <v>480</v>
      </c>
      <c r="L320" s="9">
        <v>18</v>
      </c>
      <c r="M320" s="9">
        <v>16</v>
      </c>
      <c r="N320" s="22" t="s">
        <v>362</v>
      </c>
    </row>
    <row r="321" spans="1:14" x14ac:dyDescent="0.2">
      <c r="A321" s="9" t="s">
        <v>257</v>
      </c>
      <c r="B321" s="9" t="s">
        <v>30</v>
      </c>
      <c r="C321" s="9">
        <v>29.440667999999999</v>
      </c>
      <c r="D321" s="14">
        <v>45054</v>
      </c>
      <c r="E321" s="15">
        <v>68.767411999999993</v>
      </c>
      <c r="G321" s="26">
        <v>29.440667999999999</v>
      </c>
      <c r="J321" s="14">
        <v>45041</v>
      </c>
      <c r="K321" s="9" t="s">
        <v>480</v>
      </c>
      <c r="L321" s="9">
        <v>19</v>
      </c>
      <c r="M321" s="9">
        <v>17</v>
      </c>
      <c r="N321" s="22" t="s">
        <v>362</v>
      </c>
    </row>
    <row r="322" spans="1:14" x14ac:dyDescent="0.2">
      <c r="A322" s="9" t="s">
        <v>257</v>
      </c>
      <c r="B322" s="9" t="s">
        <v>30</v>
      </c>
      <c r="C322" s="9">
        <v>31.056896999999999</v>
      </c>
      <c r="D322" s="14">
        <v>45054</v>
      </c>
      <c r="E322" s="15">
        <v>99.824309</v>
      </c>
      <c r="G322" s="26">
        <v>31.056896999999999</v>
      </c>
      <c r="J322" s="14">
        <v>45041</v>
      </c>
      <c r="K322" s="9" t="s">
        <v>480</v>
      </c>
      <c r="L322" s="9">
        <v>19</v>
      </c>
      <c r="M322" s="9">
        <v>17</v>
      </c>
      <c r="N322" s="22" t="s">
        <v>362</v>
      </c>
    </row>
    <row r="323" spans="1:14" x14ac:dyDescent="0.2">
      <c r="A323" s="9" t="s">
        <v>257</v>
      </c>
      <c r="B323" s="9" t="s">
        <v>30</v>
      </c>
      <c r="C323" s="9">
        <v>4.2609510000000004</v>
      </c>
      <c r="D323" s="14">
        <v>45054</v>
      </c>
      <c r="E323" s="15">
        <v>104.08526000000001</v>
      </c>
      <c r="G323" s="26">
        <v>4.2609510000000004</v>
      </c>
      <c r="J323" s="14">
        <v>45041</v>
      </c>
      <c r="K323" s="9" t="s">
        <v>480</v>
      </c>
      <c r="L323" s="9">
        <v>19</v>
      </c>
      <c r="M323" s="9">
        <v>17</v>
      </c>
      <c r="N323" s="22" t="s">
        <v>372</v>
      </c>
    </row>
    <row r="324" spans="1:14" x14ac:dyDescent="0.2">
      <c r="A324" s="9" t="s">
        <v>257</v>
      </c>
      <c r="B324" s="9" t="s">
        <v>30</v>
      </c>
      <c r="C324" s="9">
        <v>24.845518999999999</v>
      </c>
      <c r="D324" s="14">
        <v>45054</v>
      </c>
      <c r="E324" s="15">
        <v>128.930779</v>
      </c>
      <c r="G324" s="26">
        <v>24.845518999999999</v>
      </c>
      <c r="J324" s="14">
        <v>45042</v>
      </c>
      <c r="K324" s="9" t="s">
        <v>480</v>
      </c>
      <c r="L324" s="9">
        <v>19</v>
      </c>
      <c r="M324" s="9">
        <v>17</v>
      </c>
      <c r="N324" s="22" t="s">
        <v>372</v>
      </c>
    </row>
    <row r="325" spans="1:14" x14ac:dyDescent="0.2">
      <c r="A325" s="9" t="s">
        <v>257</v>
      </c>
      <c r="B325" s="9" t="s">
        <v>30</v>
      </c>
      <c r="C325" s="9">
        <v>4.8034660000000002</v>
      </c>
      <c r="D325" s="14">
        <v>45054</v>
      </c>
      <c r="E325" s="15">
        <v>133.73424499999999</v>
      </c>
      <c r="G325" s="26">
        <v>4.8034660000000002</v>
      </c>
      <c r="J325" s="14">
        <v>45042</v>
      </c>
      <c r="K325" s="9" t="s">
        <v>480</v>
      </c>
      <c r="L325" s="9">
        <v>19</v>
      </c>
      <c r="M325" s="9">
        <v>17</v>
      </c>
      <c r="N325" s="22" t="s">
        <v>372</v>
      </c>
    </row>
    <row r="326" spans="1:14" x14ac:dyDescent="0.2">
      <c r="A326" s="9" t="s">
        <v>257</v>
      </c>
      <c r="B326" s="9" t="s">
        <v>30</v>
      </c>
      <c r="C326" s="9">
        <v>341.46177899999998</v>
      </c>
      <c r="D326" s="14">
        <v>45054</v>
      </c>
      <c r="E326" s="15">
        <v>475.19602399999997</v>
      </c>
      <c r="G326" s="26">
        <v>341.46177899999998</v>
      </c>
      <c r="J326" s="14">
        <v>45042</v>
      </c>
      <c r="K326" s="9" t="s">
        <v>480</v>
      </c>
      <c r="L326" s="9">
        <v>19</v>
      </c>
      <c r="M326" s="9">
        <v>17</v>
      </c>
      <c r="N326" s="22" t="s">
        <v>372</v>
      </c>
    </row>
    <row r="327" spans="1:14" x14ac:dyDescent="0.2">
      <c r="A327" s="9" t="s">
        <v>257</v>
      </c>
      <c r="B327" s="9" t="s">
        <v>30</v>
      </c>
      <c r="C327" s="9">
        <v>49.359352999999999</v>
      </c>
      <c r="D327" s="14">
        <v>45054</v>
      </c>
      <c r="E327" s="15">
        <v>524.55537699999991</v>
      </c>
      <c r="G327" s="26">
        <v>49.359352999999999</v>
      </c>
      <c r="J327" s="14">
        <v>45042</v>
      </c>
      <c r="K327" s="9" t="s">
        <v>480</v>
      </c>
      <c r="L327" s="9">
        <v>19</v>
      </c>
      <c r="M327" s="9">
        <v>17</v>
      </c>
      <c r="N327" s="22" t="s">
        <v>372</v>
      </c>
    </row>
    <row r="328" spans="1:14" x14ac:dyDescent="0.2">
      <c r="A328" s="9" t="s">
        <v>257</v>
      </c>
      <c r="B328" s="9" t="s">
        <v>30</v>
      </c>
      <c r="C328" s="9">
        <v>37.372123999999999</v>
      </c>
      <c r="D328" s="14">
        <v>45054</v>
      </c>
      <c r="E328" s="15">
        <v>561.92750099999989</v>
      </c>
      <c r="G328" s="26">
        <v>37.372123999999999</v>
      </c>
      <c r="J328" s="14">
        <v>45042</v>
      </c>
      <c r="K328" s="9" t="s">
        <v>480</v>
      </c>
      <c r="L328" s="9">
        <v>19</v>
      </c>
      <c r="M328" s="9">
        <v>17</v>
      </c>
      <c r="N328" s="22" t="s">
        <v>372</v>
      </c>
    </row>
    <row r="329" spans="1:14" x14ac:dyDescent="0.2">
      <c r="A329" s="9" t="s">
        <v>257</v>
      </c>
      <c r="B329" s="9" t="s">
        <v>30</v>
      </c>
      <c r="C329" s="9">
        <v>39.036278000000003</v>
      </c>
      <c r="D329" s="14">
        <v>45054</v>
      </c>
      <c r="E329" s="15">
        <v>600.96377899999993</v>
      </c>
      <c r="G329" s="26">
        <v>39.036278000000003</v>
      </c>
      <c r="J329" s="14">
        <v>45042</v>
      </c>
      <c r="K329" s="9" t="s">
        <v>480</v>
      </c>
      <c r="L329" s="9">
        <v>19</v>
      </c>
      <c r="M329" s="9">
        <v>17</v>
      </c>
      <c r="N329" s="22" t="s">
        <v>372</v>
      </c>
    </row>
    <row r="330" spans="1:14" x14ac:dyDescent="0.2">
      <c r="A330" s="9" t="s">
        <v>257</v>
      </c>
      <c r="B330" s="9" t="s">
        <v>30</v>
      </c>
      <c r="C330" s="9">
        <v>130.04569900000001</v>
      </c>
      <c r="D330" s="14">
        <v>45061</v>
      </c>
      <c r="E330" s="15">
        <v>731.00947799999994</v>
      </c>
      <c r="G330" s="26">
        <v>130.04569900000001</v>
      </c>
      <c r="J330" s="14">
        <v>45049</v>
      </c>
      <c r="K330" s="9" t="s">
        <v>480</v>
      </c>
      <c r="L330" s="9">
        <v>20</v>
      </c>
      <c r="M330" s="9">
        <v>18</v>
      </c>
      <c r="N330" s="22" t="s">
        <v>372</v>
      </c>
    </row>
    <row r="331" spans="1:14" x14ac:dyDescent="0.2">
      <c r="A331" s="9" t="s">
        <v>257</v>
      </c>
      <c r="B331" s="9" t="s">
        <v>30</v>
      </c>
      <c r="C331" s="9">
        <v>50.557015</v>
      </c>
      <c r="D331" s="14">
        <v>45061</v>
      </c>
      <c r="E331" s="15">
        <v>781.56649299999992</v>
      </c>
      <c r="G331" s="26">
        <v>50.557015</v>
      </c>
      <c r="J331" s="14">
        <v>45049</v>
      </c>
      <c r="K331" s="9" t="s">
        <v>480</v>
      </c>
      <c r="L331" s="9">
        <v>20</v>
      </c>
      <c r="M331" s="9">
        <v>18</v>
      </c>
      <c r="N331" s="22" t="s">
        <v>372</v>
      </c>
    </row>
    <row r="332" spans="1:14" x14ac:dyDescent="0.2">
      <c r="A332" s="9" t="s">
        <v>257</v>
      </c>
      <c r="B332" s="9" t="s">
        <v>30</v>
      </c>
      <c r="C332" s="9">
        <v>16.179376999999999</v>
      </c>
      <c r="D332" s="14">
        <v>45061</v>
      </c>
      <c r="E332" s="15">
        <v>797.74586999999997</v>
      </c>
      <c r="G332" s="26">
        <v>16.179376999999999</v>
      </c>
      <c r="J332" s="14">
        <v>45049</v>
      </c>
      <c r="K332" s="9" t="s">
        <v>480</v>
      </c>
      <c r="L332" s="9">
        <v>20</v>
      </c>
      <c r="M332" s="9">
        <v>18</v>
      </c>
      <c r="N332" s="22" t="s">
        <v>372</v>
      </c>
    </row>
    <row r="333" spans="1:14" x14ac:dyDescent="0.2">
      <c r="A333" s="9" t="s">
        <v>257</v>
      </c>
      <c r="B333" s="9" t="s">
        <v>30</v>
      </c>
      <c r="C333" s="9">
        <v>151.67103800000001</v>
      </c>
      <c r="D333" s="14">
        <v>45061</v>
      </c>
      <c r="E333" s="15">
        <v>949.41690799999992</v>
      </c>
      <c r="G333" s="26">
        <v>151.67103800000001</v>
      </c>
      <c r="J333" s="14">
        <v>45049</v>
      </c>
      <c r="K333" s="9" t="s">
        <v>480</v>
      </c>
      <c r="L333" s="9">
        <v>20</v>
      </c>
      <c r="M333" s="9">
        <v>18</v>
      </c>
      <c r="N333" s="22" t="s">
        <v>372</v>
      </c>
    </row>
    <row r="334" spans="1:14" x14ac:dyDescent="0.2">
      <c r="A334" s="9" t="s">
        <v>257</v>
      </c>
      <c r="B334" s="9" t="s">
        <v>30</v>
      </c>
      <c r="C334" s="9">
        <v>48.949897999999997</v>
      </c>
      <c r="D334" s="14">
        <v>45061</v>
      </c>
      <c r="E334" s="15">
        <v>998.36680599999988</v>
      </c>
      <c r="G334" s="26">
        <v>48.949897999999997</v>
      </c>
      <c r="J334" s="14">
        <v>45049</v>
      </c>
      <c r="K334" s="9" t="s">
        <v>480</v>
      </c>
      <c r="L334" s="9">
        <v>20</v>
      </c>
      <c r="M334" s="9">
        <v>18</v>
      </c>
      <c r="N334" s="22" t="s">
        <v>372</v>
      </c>
    </row>
    <row r="335" spans="1:14" x14ac:dyDescent="0.2">
      <c r="A335" s="9" t="s">
        <v>257</v>
      </c>
      <c r="B335" s="9" t="s">
        <v>30</v>
      </c>
      <c r="C335" s="9">
        <v>11.512859000000001</v>
      </c>
      <c r="D335" s="14">
        <v>45061</v>
      </c>
      <c r="E335" s="15">
        <v>1009.8796649999999</v>
      </c>
      <c r="G335" s="26">
        <v>11.512859000000001</v>
      </c>
      <c r="J335" s="14">
        <v>45049</v>
      </c>
      <c r="K335" s="9" t="s">
        <v>480</v>
      </c>
      <c r="L335" s="9">
        <v>20</v>
      </c>
      <c r="M335" s="9">
        <v>18</v>
      </c>
      <c r="N335" s="22" t="s">
        <v>362</v>
      </c>
    </row>
    <row r="336" spans="1:14" x14ac:dyDescent="0.2">
      <c r="A336" s="9" t="s">
        <v>257</v>
      </c>
      <c r="B336" s="9" t="s">
        <v>30</v>
      </c>
      <c r="C336" s="9">
        <v>11.904558</v>
      </c>
      <c r="D336" s="14">
        <v>45061</v>
      </c>
      <c r="E336" s="15">
        <v>1021.7842229999999</v>
      </c>
      <c r="G336" s="26">
        <v>11.904558</v>
      </c>
      <c r="J336" s="14">
        <v>45049</v>
      </c>
      <c r="K336" s="9" t="s">
        <v>480</v>
      </c>
      <c r="L336" s="9">
        <v>20</v>
      </c>
      <c r="M336" s="9">
        <v>18</v>
      </c>
      <c r="N336" s="22" t="s">
        <v>362</v>
      </c>
    </row>
    <row r="337" spans="1:14" x14ac:dyDescent="0.2">
      <c r="A337" s="9" t="s">
        <v>257</v>
      </c>
      <c r="B337" s="9" t="s">
        <v>30</v>
      </c>
      <c r="C337" s="9">
        <v>22.080501000000002</v>
      </c>
      <c r="D337" s="14">
        <v>45068</v>
      </c>
      <c r="E337" s="15">
        <v>1043.8647239999998</v>
      </c>
      <c r="G337" s="26">
        <v>22.080501000000002</v>
      </c>
      <c r="J337" s="14">
        <v>45055</v>
      </c>
      <c r="K337" s="9" t="s">
        <v>480</v>
      </c>
      <c r="L337" s="9">
        <v>21</v>
      </c>
      <c r="M337" s="9">
        <v>19</v>
      </c>
      <c r="N337" s="22" t="s">
        <v>362</v>
      </c>
    </row>
    <row r="338" spans="1:14" x14ac:dyDescent="0.2">
      <c r="A338" s="9" t="s">
        <v>257</v>
      </c>
      <c r="B338" s="9" t="s">
        <v>30</v>
      </c>
      <c r="C338" s="9">
        <v>18.634139999999999</v>
      </c>
      <c r="D338" s="14">
        <v>45068</v>
      </c>
      <c r="E338" s="15">
        <v>1062.4988639999997</v>
      </c>
      <c r="G338" s="26">
        <v>18.634139999999999</v>
      </c>
      <c r="J338" s="14">
        <v>45055</v>
      </c>
      <c r="K338" s="9" t="s">
        <v>480</v>
      </c>
      <c r="L338" s="9">
        <v>21</v>
      </c>
      <c r="M338" s="9">
        <v>19</v>
      </c>
      <c r="N338" s="22" t="s">
        <v>362</v>
      </c>
    </row>
    <row r="339" spans="1:14" x14ac:dyDescent="0.2">
      <c r="A339" s="9" t="s">
        <v>257</v>
      </c>
      <c r="B339" s="9" t="s">
        <v>30</v>
      </c>
      <c r="C339" s="9">
        <v>4.9705370000000002</v>
      </c>
      <c r="D339" s="14">
        <v>45068</v>
      </c>
      <c r="E339" s="15">
        <v>1067.4694009999996</v>
      </c>
      <c r="G339" s="26">
        <v>4.9705370000000002</v>
      </c>
      <c r="J339" s="14">
        <v>45055</v>
      </c>
      <c r="K339" s="9" t="s">
        <v>480</v>
      </c>
      <c r="L339" s="9">
        <v>21</v>
      </c>
      <c r="M339" s="9">
        <v>19</v>
      </c>
      <c r="N339" s="22" t="s">
        <v>362</v>
      </c>
    </row>
    <row r="340" spans="1:14" x14ac:dyDescent="0.2">
      <c r="A340" s="9" t="s">
        <v>257</v>
      </c>
      <c r="B340" s="9" t="s">
        <v>30</v>
      </c>
      <c r="C340" s="9">
        <v>18.634139999999999</v>
      </c>
      <c r="D340" s="14">
        <v>45068</v>
      </c>
      <c r="E340" s="15">
        <v>1086.1035409999995</v>
      </c>
      <c r="G340" s="26">
        <v>18.634139999999999</v>
      </c>
      <c r="J340" s="14">
        <v>45056</v>
      </c>
      <c r="K340" s="9" t="s">
        <v>480</v>
      </c>
      <c r="L340" s="9">
        <v>21</v>
      </c>
      <c r="M340" s="9">
        <v>19</v>
      </c>
      <c r="N340" s="22" t="s">
        <v>362</v>
      </c>
    </row>
    <row r="341" spans="1:14" x14ac:dyDescent="0.2">
      <c r="A341" s="9" t="s">
        <v>257</v>
      </c>
      <c r="B341" s="9" t="s">
        <v>30</v>
      </c>
      <c r="C341" s="9">
        <v>4.0021040000000001</v>
      </c>
      <c r="D341" s="14">
        <v>45068</v>
      </c>
      <c r="E341" s="15">
        <v>1090.1056449999994</v>
      </c>
      <c r="G341" s="26">
        <v>4.0021040000000001</v>
      </c>
      <c r="J341" s="14">
        <v>45056</v>
      </c>
      <c r="K341" s="9" t="s">
        <v>480</v>
      </c>
      <c r="L341" s="9">
        <v>21</v>
      </c>
      <c r="M341" s="9">
        <v>19</v>
      </c>
      <c r="N341" s="22" t="s">
        <v>362</v>
      </c>
    </row>
    <row r="342" spans="1:14" x14ac:dyDescent="0.2">
      <c r="A342" s="9" t="s">
        <v>257</v>
      </c>
      <c r="B342" s="9" t="s">
        <v>30</v>
      </c>
      <c r="C342" s="9">
        <v>153.28270900000001</v>
      </c>
      <c r="D342" s="14">
        <v>45068</v>
      </c>
      <c r="E342" s="15">
        <v>1243.3883539999995</v>
      </c>
      <c r="G342" s="26">
        <v>153.28270900000001</v>
      </c>
      <c r="J342" s="14">
        <v>45056</v>
      </c>
      <c r="K342" s="9" t="s">
        <v>480</v>
      </c>
      <c r="L342" s="9">
        <v>21</v>
      </c>
      <c r="M342" s="9">
        <v>19</v>
      </c>
      <c r="N342" s="22" t="s">
        <v>362</v>
      </c>
    </row>
    <row r="343" spans="1:14" x14ac:dyDescent="0.2">
      <c r="A343" s="9" t="s">
        <v>257</v>
      </c>
      <c r="B343" s="9" t="s">
        <v>30</v>
      </c>
      <c r="C343" s="9">
        <v>74.885816000000005</v>
      </c>
      <c r="D343" s="14">
        <v>45068</v>
      </c>
      <c r="E343" s="15">
        <v>1318.2741699999995</v>
      </c>
      <c r="G343" s="26">
        <v>74.885816000000005</v>
      </c>
      <c r="J343" s="14">
        <v>45056</v>
      </c>
      <c r="K343" s="9" t="s">
        <v>480</v>
      </c>
      <c r="L343" s="9">
        <v>21</v>
      </c>
      <c r="M343" s="9">
        <v>19</v>
      </c>
      <c r="N343" s="22" t="s">
        <v>362</v>
      </c>
    </row>
    <row r="344" spans="1:14" x14ac:dyDescent="0.2">
      <c r="A344" s="9" t="s">
        <v>257</v>
      </c>
      <c r="B344" s="9" t="s">
        <v>30</v>
      </c>
      <c r="C344" s="9">
        <v>51.844031999999999</v>
      </c>
      <c r="D344" s="14">
        <v>45068</v>
      </c>
      <c r="E344" s="15">
        <v>1370.1182019999994</v>
      </c>
      <c r="G344" s="26">
        <v>51.844031999999999</v>
      </c>
      <c r="J344" s="14">
        <v>45056</v>
      </c>
      <c r="K344" s="9" t="s">
        <v>480</v>
      </c>
      <c r="L344" s="9">
        <v>21</v>
      </c>
      <c r="M344" s="9">
        <v>19</v>
      </c>
      <c r="N344" s="22" t="s">
        <v>362</v>
      </c>
    </row>
    <row r="345" spans="1:14" x14ac:dyDescent="0.2">
      <c r="A345" s="9" t="s">
        <v>257</v>
      </c>
      <c r="B345" s="9" t="s">
        <v>30</v>
      </c>
      <c r="C345" s="9">
        <v>4.1584479999999999</v>
      </c>
      <c r="D345" s="14">
        <v>45068</v>
      </c>
      <c r="E345" s="15">
        <v>1374.2766499999993</v>
      </c>
      <c r="G345" s="26">
        <v>4.1584479999999999</v>
      </c>
      <c r="J345" s="14">
        <v>45057</v>
      </c>
      <c r="K345" s="9" t="s">
        <v>480</v>
      </c>
      <c r="L345" s="9">
        <v>21</v>
      </c>
      <c r="M345" s="9">
        <v>19</v>
      </c>
      <c r="N345" s="22" t="s">
        <v>362</v>
      </c>
    </row>
    <row r="346" spans="1:14" x14ac:dyDescent="0.2">
      <c r="A346" s="9" t="s">
        <v>257</v>
      </c>
      <c r="B346" s="9" t="s">
        <v>30</v>
      </c>
      <c r="C346" s="9">
        <v>4.9704769999999998</v>
      </c>
      <c r="D346" s="14">
        <v>45075</v>
      </c>
      <c r="E346" s="15">
        <v>1379.2471269999994</v>
      </c>
      <c r="G346" s="26">
        <v>4.9704769999999998</v>
      </c>
      <c r="J346" s="14">
        <v>45062</v>
      </c>
      <c r="K346" s="9" t="s">
        <v>480</v>
      </c>
      <c r="L346" s="9">
        <v>22</v>
      </c>
      <c r="M346" s="9">
        <v>20</v>
      </c>
      <c r="N346" s="22" t="s">
        <v>362</v>
      </c>
    </row>
    <row r="347" spans="1:14" x14ac:dyDescent="0.2">
      <c r="A347" s="9" t="s">
        <v>257</v>
      </c>
      <c r="B347" s="9" t="s">
        <v>30</v>
      </c>
      <c r="C347" s="9">
        <v>4.0020559999999996</v>
      </c>
      <c r="D347" s="14">
        <v>45075</v>
      </c>
      <c r="E347" s="15">
        <v>1383.2491829999994</v>
      </c>
      <c r="G347" s="26">
        <v>4.0020559999999996</v>
      </c>
      <c r="J347" s="14">
        <v>45063</v>
      </c>
      <c r="K347" s="9" t="s">
        <v>480</v>
      </c>
      <c r="L347" s="9">
        <v>22</v>
      </c>
      <c r="M347" s="9">
        <v>20</v>
      </c>
      <c r="N347" s="22" t="s">
        <v>362</v>
      </c>
    </row>
    <row r="348" spans="1:14" x14ac:dyDescent="0.2">
      <c r="A348" s="9" t="s">
        <v>257</v>
      </c>
      <c r="B348" s="9" t="s">
        <v>30</v>
      </c>
      <c r="C348" s="9">
        <v>151.67103800000001</v>
      </c>
      <c r="D348" s="14">
        <v>45075</v>
      </c>
      <c r="E348" s="15">
        <v>1534.9202209999994</v>
      </c>
      <c r="G348" s="26">
        <v>151.67103800000001</v>
      </c>
      <c r="J348" s="14">
        <v>45063</v>
      </c>
      <c r="K348" s="9" t="s">
        <v>480</v>
      </c>
      <c r="L348" s="9">
        <v>22</v>
      </c>
      <c r="M348" s="9">
        <v>20</v>
      </c>
      <c r="N348" s="22" t="s">
        <v>362</v>
      </c>
    </row>
    <row r="349" spans="1:14" x14ac:dyDescent="0.2">
      <c r="A349" s="9" t="s">
        <v>257</v>
      </c>
      <c r="B349" s="9" t="s">
        <v>30</v>
      </c>
      <c r="C349" s="9">
        <v>48.949897999999997</v>
      </c>
      <c r="D349" s="14">
        <v>45075</v>
      </c>
      <c r="E349" s="15">
        <v>1583.8701189999995</v>
      </c>
      <c r="G349" s="26">
        <v>48.949897999999997</v>
      </c>
      <c r="J349" s="14">
        <v>45063</v>
      </c>
      <c r="K349" s="9" t="s">
        <v>480</v>
      </c>
      <c r="L349" s="9">
        <v>22</v>
      </c>
      <c r="M349" s="9">
        <v>20</v>
      </c>
      <c r="N349" s="22" t="s">
        <v>362</v>
      </c>
    </row>
    <row r="350" spans="1:14" x14ac:dyDescent="0.2">
      <c r="A350" s="9" t="s">
        <v>257</v>
      </c>
      <c r="B350" s="9" t="s">
        <v>30</v>
      </c>
      <c r="C350" s="9">
        <v>13.392637000000001</v>
      </c>
      <c r="D350" s="14">
        <v>45075</v>
      </c>
      <c r="E350" s="15">
        <v>1597.2627559999994</v>
      </c>
      <c r="G350" s="26">
        <v>13.392637000000001</v>
      </c>
      <c r="J350" s="14">
        <v>45063</v>
      </c>
      <c r="K350" s="9" t="s">
        <v>480</v>
      </c>
      <c r="L350" s="9">
        <v>22</v>
      </c>
      <c r="M350" s="9">
        <v>20</v>
      </c>
      <c r="N350" s="22" t="s">
        <v>362</v>
      </c>
    </row>
    <row r="351" spans="1:14" x14ac:dyDescent="0.2">
      <c r="A351" s="9" t="s">
        <v>256</v>
      </c>
      <c r="B351" s="9" t="s">
        <v>77</v>
      </c>
      <c r="C351" s="9">
        <v>121.642869</v>
      </c>
      <c r="D351" s="14">
        <v>45047</v>
      </c>
      <c r="E351" s="15">
        <v>121.642869</v>
      </c>
      <c r="G351" s="26">
        <v>121.642869</v>
      </c>
      <c r="J351" s="14">
        <v>45025</v>
      </c>
      <c r="K351" s="9" t="s">
        <v>480</v>
      </c>
      <c r="L351" s="9">
        <v>18</v>
      </c>
      <c r="M351" s="9">
        <v>14</v>
      </c>
      <c r="N351" s="22" t="s">
        <v>362</v>
      </c>
    </row>
    <row r="352" spans="1:14" x14ac:dyDescent="0.2">
      <c r="A352" s="9" t="s">
        <v>256</v>
      </c>
      <c r="B352" s="9" t="s">
        <v>77</v>
      </c>
      <c r="C352" s="9">
        <v>196.08735100000001</v>
      </c>
      <c r="D352" s="14">
        <v>45047</v>
      </c>
      <c r="E352" s="15">
        <v>317.73022000000003</v>
      </c>
      <c r="G352" s="26">
        <v>196.08735100000001</v>
      </c>
      <c r="J352" s="14">
        <v>45025</v>
      </c>
      <c r="K352" s="9" t="s">
        <v>480</v>
      </c>
      <c r="L352" s="9">
        <v>18</v>
      </c>
      <c r="M352" s="9">
        <v>14</v>
      </c>
      <c r="N352" s="22" t="s">
        <v>362</v>
      </c>
    </row>
    <row r="353" spans="1:14" x14ac:dyDescent="0.2">
      <c r="A353" s="9" t="s">
        <v>256</v>
      </c>
      <c r="B353" s="9" t="s">
        <v>77</v>
      </c>
      <c r="C353" s="9">
        <v>2761.77</v>
      </c>
      <c r="D353" s="14">
        <v>45047</v>
      </c>
      <c r="E353" s="15">
        <v>3079.5002199999999</v>
      </c>
      <c r="G353" s="26">
        <v>2761.77</v>
      </c>
      <c r="J353" s="14">
        <v>45026</v>
      </c>
      <c r="K353" s="9" t="s">
        <v>480</v>
      </c>
      <c r="L353" s="9">
        <v>18</v>
      </c>
      <c r="M353" s="9">
        <v>15</v>
      </c>
      <c r="N353" s="22" t="s">
        <v>362</v>
      </c>
    </row>
    <row r="354" spans="1:14" x14ac:dyDescent="0.2">
      <c r="A354" s="9" t="s">
        <v>256</v>
      </c>
      <c r="B354" s="9" t="s">
        <v>77</v>
      </c>
      <c r="C354" s="9">
        <v>726.72777499999995</v>
      </c>
      <c r="D354" s="14">
        <v>45054</v>
      </c>
      <c r="E354" s="15">
        <v>3806.2279949999997</v>
      </c>
      <c r="G354" s="26">
        <v>726.72777499999995</v>
      </c>
      <c r="J354" s="14">
        <v>45033</v>
      </c>
      <c r="K354" s="9" t="s">
        <v>480</v>
      </c>
      <c r="L354" s="9">
        <v>19</v>
      </c>
      <c r="M354" s="9">
        <v>16</v>
      </c>
      <c r="N354" s="22" t="s">
        <v>362</v>
      </c>
    </row>
    <row r="355" spans="1:14" x14ac:dyDescent="0.2">
      <c r="A355" s="9" t="s">
        <v>256</v>
      </c>
      <c r="B355" s="9" t="s">
        <v>77</v>
      </c>
      <c r="C355" s="9">
        <v>766.623604</v>
      </c>
      <c r="D355" s="14">
        <v>45054</v>
      </c>
      <c r="E355" s="15">
        <v>4572.8515989999996</v>
      </c>
      <c r="G355" s="26">
        <v>766.623604</v>
      </c>
      <c r="J355" s="14">
        <v>45033</v>
      </c>
      <c r="K355" s="9" t="s">
        <v>480</v>
      </c>
      <c r="L355" s="9">
        <v>19</v>
      </c>
      <c r="M355" s="9">
        <v>16</v>
      </c>
      <c r="N355" s="22" t="s">
        <v>362</v>
      </c>
    </row>
    <row r="356" spans="1:14" x14ac:dyDescent="0.2">
      <c r="A356" s="9" t="s">
        <v>256</v>
      </c>
      <c r="B356" s="9" t="s">
        <v>77</v>
      </c>
      <c r="C356" s="9">
        <v>613.29888300000005</v>
      </c>
      <c r="D356" s="14">
        <v>45054</v>
      </c>
      <c r="E356" s="15">
        <v>5186.150482</v>
      </c>
      <c r="G356" s="26">
        <v>613.29888300000005</v>
      </c>
      <c r="J356" s="14">
        <v>45034</v>
      </c>
      <c r="K356" s="9" t="s">
        <v>480</v>
      </c>
      <c r="L356" s="9">
        <v>19</v>
      </c>
      <c r="M356" s="9">
        <v>16</v>
      </c>
      <c r="N356" s="22" t="s">
        <v>362</v>
      </c>
    </row>
    <row r="357" spans="1:14" x14ac:dyDescent="0.2">
      <c r="A357" s="9" t="s">
        <v>256</v>
      </c>
      <c r="B357" s="9" t="s">
        <v>77</v>
      </c>
      <c r="C357" s="9">
        <v>8518.0884079999996</v>
      </c>
      <c r="D357" s="14">
        <v>45054</v>
      </c>
      <c r="E357" s="15">
        <v>13704.238890000001</v>
      </c>
      <c r="G357" s="26">
        <v>8518.0884079999996</v>
      </c>
      <c r="J357" s="14">
        <v>45034</v>
      </c>
      <c r="K357" s="9" t="s">
        <v>480</v>
      </c>
      <c r="L357" s="9">
        <v>19</v>
      </c>
      <c r="M357" s="9">
        <v>16</v>
      </c>
      <c r="N357" s="22" t="s">
        <v>362</v>
      </c>
    </row>
    <row r="358" spans="1:14" x14ac:dyDescent="0.2">
      <c r="A358" s="9" t="s">
        <v>256</v>
      </c>
      <c r="B358" s="9" t="s">
        <v>77</v>
      </c>
      <c r="C358" s="9">
        <v>3234.9941560000002</v>
      </c>
      <c r="D358" s="14">
        <v>45061</v>
      </c>
      <c r="E358" s="15">
        <v>16939.233046000001</v>
      </c>
      <c r="G358" s="26">
        <v>3234.9941560000002</v>
      </c>
      <c r="J358" s="14">
        <v>45041</v>
      </c>
      <c r="K358" s="9" t="s">
        <v>480</v>
      </c>
      <c r="L358" s="9">
        <v>20</v>
      </c>
      <c r="M358" s="9">
        <v>17</v>
      </c>
      <c r="N358" s="22" t="s">
        <v>362</v>
      </c>
    </row>
    <row r="359" spans="1:14" x14ac:dyDescent="0.2">
      <c r="A359" s="9" t="s">
        <v>256</v>
      </c>
      <c r="B359" s="9" t="s">
        <v>77</v>
      </c>
      <c r="C359" s="9">
        <v>1257.647428</v>
      </c>
      <c r="D359" s="14">
        <v>45061</v>
      </c>
      <c r="E359" s="15">
        <v>18196.880474000001</v>
      </c>
      <c r="G359" s="26">
        <v>1257.647428</v>
      </c>
      <c r="J359" s="14">
        <v>45041</v>
      </c>
      <c r="K359" s="9" t="s">
        <v>480</v>
      </c>
      <c r="L359" s="9">
        <v>20</v>
      </c>
      <c r="M359" s="9">
        <v>17</v>
      </c>
      <c r="N359" s="22" t="s">
        <v>362</v>
      </c>
    </row>
    <row r="360" spans="1:14" x14ac:dyDescent="0.2">
      <c r="A360" s="9" t="s">
        <v>256</v>
      </c>
      <c r="B360" s="9" t="s">
        <v>77</v>
      </c>
      <c r="C360" s="9">
        <v>3772.9422840000002</v>
      </c>
      <c r="D360" s="14">
        <v>45061</v>
      </c>
      <c r="E360" s="15">
        <v>21969.822758000002</v>
      </c>
      <c r="G360" s="26">
        <v>3772.9422840000002</v>
      </c>
      <c r="J360" s="14">
        <v>45041</v>
      </c>
      <c r="K360" s="9" t="s">
        <v>480</v>
      </c>
      <c r="L360" s="9">
        <v>20</v>
      </c>
      <c r="M360" s="9">
        <v>17</v>
      </c>
      <c r="N360" s="22" t="s">
        <v>362</v>
      </c>
    </row>
    <row r="361" spans="1:14" x14ac:dyDescent="0.2">
      <c r="A361" s="9" t="s">
        <v>256</v>
      </c>
      <c r="B361" s="9" t="s">
        <v>77</v>
      </c>
      <c r="C361" s="9">
        <v>545.04583100000002</v>
      </c>
      <c r="D361" s="14">
        <v>45068</v>
      </c>
      <c r="E361" s="15">
        <v>22514.868589000002</v>
      </c>
      <c r="G361" s="26">
        <v>545.04583100000002</v>
      </c>
      <c r="J361" s="14">
        <v>45047</v>
      </c>
      <c r="K361" s="9" t="s">
        <v>480</v>
      </c>
      <c r="L361" s="9">
        <v>21</v>
      </c>
      <c r="M361" s="9">
        <v>18</v>
      </c>
      <c r="N361" s="22" t="s">
        <v>362</v>
      </c>
    </row>
    <row r="362" spans="1:14" x14ac:dyDescent="0.2">
      <c r="A362" s="9" t="s">
        <v>256</v>
      </c>
      <c r="B362" s="9" t="s">
        <v>77</v>
      </c>
      <c r="C362" s="9">
        <v>459.97416199999998</v>
      </c>
      <c r="D362" s="14">
        <v>45068</v>
      </c>
      <c r="E362" s="15">
        <v>22974.842751</v>
      </c>
      <c r="G362" s="26">
        <v>459.97416199999998</v>
      </c>
      <c r="J362" s="14">
        <v>45047</v>
      </c>
      <c r="K362" s="9" t="s">
        <v>480</v>
      </c>
      <c r="L362" s="9">
        <v>21</v>
      </c>
      <c r="M362" s="9">
        <v>18</v>
      </c>
      <c r="N362" s="22" t="s">
        <v>362</v>
      </c>
    </row>
    <row r="363" spans="1:14" x14ac:dyDescent="0.2">
      <c r="A363" s="9" t="s">
        <v>256</v>
      </c>
      <c r="B363" s="9" t="s">
        <v>77</v>
      </c>
      <c r="C363" s="9">
        <v>459.97416199999998</v>
      </c>
      <c r="D363" s="14">
        <v>45068</v>
      </c>
      <c r="E363" s="15">
        <v>23434.816912999999</v>
      </c>
      <c r="G363" s="26">
        <v>459.97416199999998</v>
      </c>
      <c r="J363" s="14">
        <v>45048</v>
      </c>
      <c r="K363" s="9" t="s">
        <v>480</v>
      </c>
      <c r="L363" s="9">
        <v>21</v>
      </c>
      <c r="M363" s="9">
        <v>18</v>
      </c>
      <c r="N363" s="22" t="s">
        <v>362</v>
      </c>
    </row>
    <row r="364" spans="1:14" x14ac:dyDescent="0.2">
      <c r="A364" s="9" t="s">
        <v>256</v>
      </c>
      <c r="B364" s="9" t="s">
        <v>77</v>
      </c>
      <c r="C364" s="9">
        <v>3823.7827940000002</v>
      </c>
      <c r="D364" s="14">
        <v>45068</v>
      </c>
      <c r="E364" s="15">
        <v>27258.599706999998</v>
      </c>
      <c r="G364" s="26">
        <v>3823.7827940000002</v>
      </c>
      <c r="J364" s="14">
        <v>45048</v>
      </c>
      <c r="K364" s="9" t="s">
        <v>480</v>
      </c>
      <c r="L364" s="9">
        <v>21</v>
      </c>
      <c r="M364" s="9">
        <v>18</v>
      </c>
      <c r="N364" s="22" t="s">
        <v>362</v>
      </c>
    </row>
    <row r="365" spans="1:14" x14ac:dyDescent="0.2">
      <c r="A365" s="9" t="s">
        <v>256</v>
      </c>
      <c r="B365" s="9" t="s">
        <v>77</v>
      </c>
      <c r="C365" s="9">
        <v>1862.8465229999999</v>
      </c>
      <c r="D365" s="14">
        <v>45068</v>
      </c>
      <c r="E365" s="15">
        <v>29121.446229999998</v>
      </c>
      <c r="G365" s="26">
        <v>1862.8465229999999</v>
      </c>
      <c r="J365" s="14">
        <v>45048</v>
      </c>
      <c r="K365" s="9" t="s">
        <v>480</v>
      </c>
      <c r="L365" s="9">
        <v>21</v>
      </c>
      <c r="M365" s="9">
        <v>18</v>
      </c>
      <c r="N365" s="22" t="s">
        <v>362</v>
      </c>
    </row>
    <row r="366" spans="1:14" x14ac:dyDescent="0.2">
      <c r="A366" s="9" t="s">
        <v>256</v>
      </c>
      <c r="B366" s="9" t="s">
        <v>77</v>
      </c>
      <c r="C366" s="9">
        <v>1289.662977</v>
      </c>
      <c r="D366" s="14">
        <v>45068</v>
      </c>
      <c r="E366" s="15">
        <v>30411.109206999998</v>
      </c>
      <c r="G366" s="26">
        <v>1289.662977</v>
      </c>
      <c r="J366" s="14">
        <v>45048</v>
      </c>
      <c r="K366" s="9" t="s">
        <v>480</v>
      </c>
      <c r="L366" s="9">
        <v>21</v>
      </c>
      <c r="M366" s="9">
        <v>18</v>
      </c>
      <c r="N366" s="22" t="s">
        <v>362</v>
      </c>
    </row>
    <row r="367" spans="1:14" x14ac:dyDescent="0.2">
      <c r="A367" s="9" t="s">
        <v>256</v>
      </c>
      <c r="B367" s="9" t="s">
        <v>77</v>
      </c>
      <c r="C367" s="9">
        <v>194.62531899999999</v>
      </c>
      <c r="D367" s="14">
        <v>45075</v>
      </c>
      <c r="E367" s="15">
        <v>30605.734525999997</v>
      </c>
      <c r="G367" s="26">
        <v>194.62531899999999</v>
      </c>
      <c r="J367" s="14">
        <v>45053</v>
      </c>
      <c r="K367" s="9" t="s">
        <v>480</v>
      </c>
      <c r="L367" s="9">
        <v>22</v>
      </c>
      <c r="M367" s="9">
        <v>18</v>
      </c>
      <c r="N367" s="22" t="s">
        <v>362</v>
      </c>
    </row>
    <row r="368" spans="1:14" x14ac:dyDescent="0.2">
      <c r="A368" s="9" t="s">
        <v>256</v>
      </c>
      <c r="B368" s="9" t="s">
        <v>77</v>
      </c>
      <c r="C368" s="9">
        <v>3772.9422840000002</v>
      </c>
      <c r="D368" s="14">
        <v>45075</v>
      </c>
      <c r="E368" s="15">
        <v>34378.676809999997</v>
      </c>
      <c r="G368" s="26">
        <v>3772.9422840000002</v>
      </c>
      <c r="J368" s="14">
        <v>45055</v>
      </c>
      <c r="K368" s="9" t="s">
        <v>480</v>
      </c>
      <c r="L368" s="9">
        <v>22</v>
      </c>
      <c r="M368" s="9">
        <v>19</v>
      </c>
      <c r="N368" s="22" t="s">
        <v>362</v>
      </c>
    </row>
    <row r="369" spans="1:14" x14ac:dyDescent="0.2">
      <c r="A369" s="9" t="s">
        <v>256</v>
      </c>
      <c r="B369" s="9" t="s">
        <v>77</v>
      </c>
      <c r="C369" s="9">
        <v>2761.77</v>
      </c>
      <c r="D369" s="14">
        <v>45082</v>
      </c>
      <c r="E369" s="15">
        <v>37140.446809999994</v>
      </c>
      <c r="G369" s="26">
        <v>2761.77</v>
      </c>
      <c r="J369" s="14">
        <v>45061</v>
      </c>
      <c r="K369" s="9" t="s">
        <v>480</v>
      </c>
      <c r="L369" s="9">
        <v>23</v>
      </c>
      <c r="M369" s="9">
        <v>20</v>
      </c>
      <c r="N369" s="22" t="s">
        <v>362</v>
      </c>
    </row>
    <row r="370" spans="1:14" x14ac:dyDescent="0.2">
      <c r="A370" s="9" t="s">
        <v>256</v>
      </c>
      <c r="B370" s="9" t="s">
        <v>77</v>
      </c>
      <c r="C370" s="9">
        <v>9793.0139319999998</v>
      </c>
      <c r="D370" s="14">
        <v>45082</v>
      </c>
      <c r="E370" s="15">
        <v>46933.460741999996</v>
      </c>
      <c r="G370" s="26">
        <v>9793.0139319999998</v>
      </c>
      <c r="J370" s="14">
        <v>45062</v>
      </c>
      <c r="K370" s="9" t="s">
        <v>480</v>
      </c>
      <c r="L370" s="9">
        <v>23</v>
      </c>
      <c r="M370" s="9">
        <v>20</v>
      </c>
      <c r="N370" s="22" t="s">
        <v>362</v>
      </c>
    </row>
    <row r="371" spans="1:14" x14ac:dyDescent="0.2">
      <c r="A371" s="9" t="s">
        <v>256</v>
      </c>
      <c r="B371" s="9" t="s">
        <v>77</v>
      </c>
      <c r="C371" s="9">
        <v>1397.386031</v>
      </c>
      <c r="D371" s="14">
        <v>45082</v>
      </c>
      <c r="E371" s="15">
        <v>48330.846772999997</v>
      </c>
      <c r="G371" s="26">
        <v>1397.386031</v>
      </c>
      <c r="J371" s="14">
        <v>45062</v>
      </c>
      <c r="K371" s="9" t="s">
        <v>480</v>
      </c>
      <c r="L371" s="9">
        <v>23</v>
      </c>
      <c r="M371" s="9">
        <v>20</v>
      </c>
      <c r="N371" s="22" t="s">
        <v>362</v>
      </c>
    </row>
    <row r="372" spans="1:14" x14ac:dyDescent="0.2">
      <c r="A372" s="9" t="s">
        <v>254</v>
      </c>
      <c r="B372" s="9" t="s">
        <v>316</v>
      </c>
      <c r="C372" s="9">
        <v>739.17642000000001</v>
      </c>
      <c r="D372" s="14">
        <v>45061</v>
      </c>
      <c r="E372" s="15">
        <v>739.17642000000001</v>
      </c>
      <c r="G372" s="26">
        <v>739.17642000000001</v>
      </c>
      <c r="J372" s="14">
        <v>44997</v>
      </c>
      <c r="K372" s="9" t="s">
        <v>480</v>
      </c>
      <c r="L372" s="9">
        <v>20</v>
      </c>
      <c r="M372" s="9">
        <v>10</v>
      </c>
      <c r="N372" s="22" t="s">
        <v>362</v>
      </c>
    </row>
    <row r="373" spans="1:14" x14ac:dyDescent="0.2">
      <c r="A373" s="9" t="s">
        <v>254</v>
      </c>
      <c r="B373" s="9" t="s">
        <v>316</v>
      </c>
      <c r="C373" s="9">
        <v>1108.764631</v>
      </c>
      <c r="D373" s="14">
        <v>45089</v>
      </c>
      <c r="E373" s="15">
        <v>1847.941051</v>
      </c>
      <c r="G373" s="26">
        <v>1108.764631</v>
      </c>
      <c r="J373" s="14">
        <v>45025</v>
      </c>
      <c r="K373" s="9" t="s">
        <v>480</v>
      </c>
      <c r="L373" s="9">
        <v>24</v>
      </c>
      <c r="M373" s="9">
        <v>14</v>
      </c>
      <c r="N373" s="22" t="s">
        <v>362</v>
      </c>
    </row>
    <row r="374" spans="1:14" x14ac:dyDescent="0.2">
      <c r="A374" s="9" t="s">
        <v>250</v>
      </c>
      <c r="B374" s="9" t="s">
        <v>31</v>
      </c>
      <c r="C374" s="9">
        <v>2.8009569999999999</v>
      </c>
      <c r="D374" s="14">
        <v>45047</v>
      </c>
      <c r="E374" s="15">
        <v>2.8009569999999999</v>
      </c>
      <c r="G374" s="26">
        <v>2.8009569999999999</v>
      </c>
      <c r="J374" s="14">
        <v>45034</v>
      </c>
      <c r="K374" s="9" t="s">
        <v>480</v>
      </c>
      <c r="L374" s="9">
        <v>18</v>
      </c>
      <c r="M374" s="9">
        <v>16</v>
      </c>
      <c r="N374" s="22" t="s">
        <v>362</v>
      </c>
    </row>
    <row r="375" spans="1:14" x14ac:dyDescent="0.2">
      <c r="A375" s="9" t="s">
        <v>250</v>
      </c>
      <c r="B375" s="9" t="s">
        <v>31</v>
      </c>
      <c r="C375" s="9">
        <v>1.5583</v>
      </c>
      <c r="D375" s="14">
        <v>45047</v>
      </c>
      <c r="E375" s="15">
        <v>4.3592569999999995</v>
      </c>
      <c r="G375" s="26">
        <v>1.5583</v>
      </c>
      <c r="J375" s="14">
        <v>45034</v>
      </c>
      <c r="K375" s="9" t="s">
        <v>480</v>
      </c>
      <c r="L375" s="9">
        <v>18</v>
      </c>
      <c r="M375" s="9">
        <v>16</v>
      </c>
      <c r="N375" s="22" t="s">
        <v>362</v>
      </c>
    </row>
    <row r="376" spans="1:14" x14ac:dyDescent="0.2">
      <c r="A376" s="9" t="s">
        <v>250</v>
      </c>
      <c r="B376" s="9" t="s">
        <v>31</v>
      </c>
      <c r="C376" s="9">
        <v>1.1263110000000001</v>
      </c>
      <c r="D376" s="14">
        <v>45054</v>
      </c>
      <c r="E376" s="15">
        <v>5.4855679999999998</v>
      </c>
      <c r="G376" s="26">
        <v>1.1263110000000001</v>
      </c>
      <c r="J376" s="14">
        <v>45041</v>
      </c>
      <c r="K376" s="9" t="s">
        <v>480</v>
      </c>
      <c r="L376" s="9">
        <v>19</v>
      </c>
      <c r="M376" s="9">
        <v>17</v>
      </c>
      <c r="N376" s="22" t="s">
        <v>362</v>
      </c>
    </row>
    <row r="377" spans="1:14" x14ac:dyDescent="0.2">
      <c r="A377" s="9" t="s">
        <v>250</v>
      </c>
      <c r="B377" s="9" t="s">
        <v>31</v>
      </c>
      <c r="C377" s="9">
        <v>1.498067</v>
      </c>
      <c r="D377" s="14">
        <v>45054</v>
      </c>
      <c r="E377" s="15">
        <v>6.9836349999999996</v>
      </c>
      <c r="G377" s="26">
        <v>1.498067</v>
      </c>
      <c r="J377" s="14">
        <v>45041</v>
      </c>
      <c r="K377" s="9" t="s">
        <v>480</v>
      </c>
      <c r="L377" s="9">
        <v>19</v>
      </c>
      <c r="M377" s="9">
        <v>17</v>
      </c>
      <c r="N377" s="22" t="s">
        <v>362</v>
      </c>
    </row>
    <row r="378" spans="1:14" x14ac:dyDescent="0.2">
      <c r="A378" s="9" t="s">
        <v>250</v>
      </c>
      <c r="B378" s="9" t="s">
        <v>31</v>
      </c>
      <c r="C378" s="9">
        <v>1.5735619999999999</v>
      </c>
      <c r="D378" s="14">
        <v>45054</v>
      </c>
      <c r="E378" s="15">
        <v>8.5571969999999986</v>
      </c>
      <c r="G378" s="26">
        <v>1.5735619999999999</v>
      </c>
      <c r="J378" s="14">
        <v>45042</v>
      </c>
      <c r="K378" s="9" t="s">
        <v>480</v>
      </c>
      <c r="L378" s="9">
        <v>19</v>
      </c>
      <c r="M378" s="9">
        <v>17</v>
      </c>
      <c r="N378" s="22" t="s">
        <v>362</v>
      </c>
    </row>
    <row r="379" spans="1:14" x14ac:dyDescent="0.2">
      <c r="A379" s="9" t="s">
        <v>250</v>
      </c>
      <c r="B379" s="9" t="s">
        <v>31</v>
      </c>
      <c r="C379" s="9">
        <v>0.50562799999999997</v>
      </c>
      <c r="D379" s="14">
        <v>45054</v>
      </c>
      <c r="E379" s="15">
        <v>9.0628249999999984</v>
      </c>
      <c r="G379" s="26">
        <v>0.50562799999999997</v>
      </c>
      <c r="J379" s="14">
        <v>45042</v>
      </c>
      <c r="K379" s="9" t="s">
        <v>480</v>
      </c>
      <c r="L379" s="9">
        <v>19</v>
      </c>
      <c r="M379" s="9">
        <v>17</v>
      </c>
      <c r="N379" s="22" t="s">
        <v>362</v>
      </c>
    </row>
    <row r="380" spans="1:14" x14ac:dyDescent="0.2">
      <c r="A380" s="9" t="s">
        <v>250</v>
      </c>
      <c r="B380" s="9" t="s">
        <v>31</v>
      </c>
      <c r="C380" s="9">
        <v>1.398199</v>
      </c>
      <c r="D380" s="14">
        <v>45054</v>
      </c>
      <c r="E380" s="15">
        <v>10.461023999999998</v>
      </c>
      <c r="G380" s="26">
        <v>1.398199</v>
      </c>
      <c r="J380" s="14">
        <v>45042</v>
      </c>
      <c r="K380" s="9" t="s">
        <v>480</v>
      </c>
      <c r="L380" s="9">
        <v>19</v>
      </c>
      <c r="M380" s="9">
        <v>17</v>
      </c>
      <c r="N380" s="22" t="s">
        <v>362</v>
      </c>
    </row>
    <row r="381" spans="1:14" x14ac:dyDescent="0.2">
      <c r="A381" s="9" t="s">
        <v>250</v>
      </c>
      <c r="B381" s="9" t="s">
        <v>31</v>
      </c>
      <c r="C381" s="9">
        <v>0.56877599999999995</v>
      </c>
      <c r="D381" s="14">
        <v>45061</v>
      </c>
      <c r="E381" s="15">
        <v>11.029799999999998</v>
      </c>
      <c r="G381" s="26">
        <v>0.56877599999999995</v>
      </c>
      <c r="J381" s="14">
        <v>45048</v>
      </c>
      <c r="K381" s="9" t="s">
        <v>480</v>
      </c>
      <c r="L381" s="9">
        <v>20</v>
      </c>
      <c r="M381" s="9">
        <v>18</v>
      </c>
      <c r="N381" s="22" t="s">
        <v>362</v>
      </c>
    </row>
    <row r="382" spans="1:14" x14ac:dyDescent="0.2">
      <c r="A382" s="9" t="s">
        <v>250</v>
      </c>
      <c r="B382" s="9" t="s">
        <v>31</v>
      </c>
      <c r="C382" s="9">
        <v>6.8137299999999996</v>
      </c>
      <c r="D382" s="14">
        <v>45075</v>
      </c>
      <c r="E382" s="15">
        <v>17.843529999999998</v>
      </c>
      <c r="G382" s="26">
        <v>6.8137299999999996</v>
      </c>
      <c r="J382" s="14">
        <v>45062</v>
      </c>
      <c r="K382" s="9" t="s">
        <v>480</v>
      </c>
      <c r="L382" s="9">
        <v>22</v>
      </c>
      <c r="M382" s="9">
        <v>20</v>
      </c>
      <c r="N382" s="22" t="s">
        <v>362</v>
      </c>
    </row>
    <row r="383" spans="1:14" x14ac:dyDescent="0.2">
      <c r="A383" s="9" t="s">
        <v>250</v>
      </c>
      <c r="B383" s="9" t="s">
        <v>31</v>
      </c>
      <c r="C383" s="9">
        <v>0.71191000000000004</v>
      </c>
      <c r="D383" s="14">
        <v>45075</v>
      </c>
      <c r="E383" s="15">
        <v>18.555439999999997</v>
      </c>
      <c r="G383" s="26">
        <v>0.71191000000000004</v>
      </c>
      <c r="J383" s="14">
        <v>45064</v>
      </c>
      <c r="K383" s="9" t="s">
        <v>480</v>
      </c>
      <c r="L383" s="9">
        <v>22</v>
      </c>
      <c r="M383" s="9">
        <v>20</v>
      </c>
      <c r="N383" s="22" t="s">
        <v>362</v>
      </c>
    </row>
    <row r="384" spans="1:14" x14ac:dyDescent="0.2">
      <c r="A384" s="9" t="s">
        <v>250</v>
      </c>
      <c r="B384" s="9" t="s">
        <v>31</v>
      </c>
      <c r="C384" s="9">
        <v>0.334148</v>
      </c>
      <c r="D384" s="14">
        <v>45075</v>
      </c>
      <c r="E384" s="15">
        <v>18.889587999999996</v>
      </c>
      <c r="G384" s="26">
        <v>0.334148</v>
      </c>
      <c r="J384" s="14">
        <v>45064</v>
      </c>
      <c r="K384" s="9" t="s">
        <v>480</v>
      </c>
      <c r="L384" s="9">
        <v>22</v>
      </c>
      <c r="M384" s="9">
        <v>20</v>
      </c>
      <c r="N384" s="22" t="s">
        <v>372</v>
      </c>
    </row>
    <row r="385" spans="1:14" x14ac:dyDescent="0.2">
      <c r="A385" s="9" t="s">
        <v>249</v>
      </c>
      <c r="B385" s="9" t="s">
        <v>78</v>
      </c>
      <c r="C385" s="9">
        <v>0.24577399999999999</v>
      </c>
      <c r="D385" s="14">
        <v>45047</v>
      </c>
      <c r="E385" s="15">
        <v>0.24577399999999999</v>
      </c>
      <c r="G385" s="26">
        <v>0.24577399999999999</v>
      </c>
      <c r="J385" s="14">
        <v>45020</v>
      </c>
      <c r="K385" s="9" t="s">
        <v>480</v>
      </c>
      <c r="L385" s="9">
        <v>18</v>
      </c>
      <c r="M385" s="9">
        <v>14</v>
      </c>
      <c r="N385" s="22" t="s">
        <v>372</v>
      </c>
    </row>
    <row r="386" spans="1:14" x14ac:dyDescent="0.2">
      <c r="A386" s="9" t="s">
        <v>249</v>
      </c>
      <c r="B386" s="9" t="s">
        <v>78</v>
      </c>
      <c r="C386" s="9">
        <v>0.39618599999999998</v>
      </c>
      <c r="D386" s="14">
        <v>45047</v>
      </c>
      <c r="E386" s="15">
        <v>0.64195999999999998</v>
      </c>
      <c r="G386" s="26">
        <v>0.39618599999999998</v>
      </c>
      <c r="J386" s="14">
        <v>45020</v>
      </c>
      <c r="K386" s="9" t="s">
        <v>480</v>
      </c>
      <c r="L386" s="9">
        <v>18</v>
      </c>
      <c r="M386" s="9">
        <v>14</v>
      </c>
      <c r="N386" s="22" t="s">
        <v>372</v>
      </c>
    </row>
    <row r="387" spans="1:14" x14ac:dyDescent="0.2">
      <c r="A387" s="9" t="s">
        <v>249</v>
      </c>
      <c r="B387" s="9" t="s">
        <v>78</v>
      </c>
      <c r="C387" s="9">
        <v>1.72638</v>
      </c>
      <c r="D387" s="14">
        <v>45054</v>
      </c>
      <c r="E387" s="15">
        <v>2.3683399999999999</v>
      </c>
      <c r="G387" s="26">
        <v>1.72638</v>
      </c>
      <c r="J387" s="14">
        <v>45027</v>
      </c>
      <c r="K387" s="9" t="s">
        <v>480</v>
      </c>
      <c r="L387" s="9">
        <v>19</v>
      </c>
      <c r="M387" s="9">
        <v>15</v>
      </c>
      <c r="N387" s="22" t="s">
        <v>372</v>
      </c>
    </row>
    <row r="388" spans="1:14" x14ac:dyDescent="0.2">
      <c r="A388" s="9" t="s">
        <v>249</v>
      </c>
      <c r="B388" s="9" t="s">
        <v>78</v>
      </c>
      <c r="C388" s="9">
        <v>1.8211550000000001</v>
      </c>
      <c r="D388" s="14">
        <v>45054</v>
      </c>
      <c r="E388" s="15">
        <v>4.189495</v>
      </c>
      <c r="G388" s="26">
        <v>1.8211550000000001</v>
      </c>
      <c r="J388" s="14">
        <v>45027</v>
      </c>
      <c r="K388" s="9" t="s">
        <v>480</v>
      </c>
      <c r="L388" s="9">
        <v>19</v>
      </c>
      <c r="M388" s="9">
        <v>15</v>
      </c>
      <c r="N388" s="22" t="s">
        <v>372</v>
      </c>
    </row>
    <row r="389" spans="1:14" x14ac:dyDescent="0.2">
      <c r="A389" s="9" t="s">
        <v>249</v>
      </c>
      <c r="B389" s="9" t="s">
        <v>78</v>
      </c>
      <c r="C389" s="9">
        <v>1.4569240000000001</v>
      </c>
      <c r="D389" s="14">
        <v>45054</v>
      </c>
      <c r="E389" s="15">
        <v>5.6464189999999999</v>
      </c>
      <c r="G389" s="26">
        <v>1.4569240000000001</v>
      </c>
      <c r="J389" s="14">
        <v>45028</v>
      </c>
      <c r="K389" s="9" t="s">
        <v>480</v>
      </c>
      <c r="L389" s="9">
        <v>19</v>
      </c>
      <c r="M389" s="9">
        <v>15</v>
      </c>
      <c r="N389" s="22" t="s">
        <v>372</v>
      </c>
    </row>
    <row r="390" spans="1:14" x14ac:dyDescent="0.2">
      <c r="A390" s="9" t="s">
        <v>249</v>
      </c>
      <c r="B390" s="9" t="s">
        <v>78</v>
      </c>
      <c r="C390" s="9">
        <v>3.2511420000000002</v>
      </c>
      <c r="D390" s="14">
        <v>45061</v>
      </c>
      <c r="E390" s="15">
        <v>8.8975609999999996</v>
      </c>
      <c r="G390" s="26">
        <v>3.2511420000000002</v>
      </c>
      <c r="J390" s="14">
        <v>45035</v>
      </c>
      <c r="K390" s="9" t="s">
        <v>480</v>
      </c>
      <c r="L390" s="9">
        <v>20</v>
      </c>
      <c r="M390" s="9">
        <v>16</v>
      </c>
      <c r="N390" s="22" t="s">
        <v>372</v>
      </c>
    </row>
    <row r="391" spans="1:14" x14ac:dyDescent="0.2">
      <c r="A391" s="9" t="s">
        <v>249</v>
      </c>
      <c r="B391" s="9" t="s">
        <v>78</v>
      </c>
      <c r="C391" s="9">
        <v>1.263925</v>
      </c>
      <c r="D391" s="14">
        <v>45061</v>
      </c>
      <c r="E391" s="15">
        <v>10.161486</v>
      </c>
      <c r="G391" s="26">
        <v>1.263925</v>
      </c>
      <c r="J391" s="14">
        <v>45035</v>
      </c>
      <c r="K391" s="9" t="s">
        <v>480</v>
      </c>
      <c r="L391" s="9">
        <v>20</v>
      </c>
      <c r="M391" s="9">
        <v>16</v>
      </c>
      <c r="N391" s="22" t="s">
        <v>372</v>
      </c>
    </row>
    <row r="392" spans="1:14" x14ac:dyDescent="0.2">
      <c r="A392" s="9" t="s">
        <v>249</v>
      </c>
      <c r="B392" s="9" t="s">
        <v>78</v>
      </c>
      <c r="C392" s="9">
        <v>3.791776</v>
      </c>
      <c r="D392" s="14">
        <v>45061</v>
      </c>
      <c r="E392" s="15">
        <v>13.953262</v>
      </c>
      <c r="G392" s="26">
        <v>3.791776</v>
      </c>
      <c r="J392" s="14">
        <v>45035</v>
      </c>
      <c r="K392" s="9" t="s">
        <v>480</v>
      </c>
      <c r="L392" s="9">
        <v>20</v>
      </c>
      <c r="M392" s="9">
        <v>16</v>
      </c>
      <c r="N392" s="22" t="s">
        <v>372</v>
      </c>
    </row>
    <row r="393" spans="1:14" x14ac:dyDescent="0.2">
      <c r="A393" s="9" t="s">
        <v>249</v>
      </c>
      <c r="B393" s="9" t="s">
        <v>78</v>
      </c>
      <c r="C393" s="9">
        <v>1.2947850000000001</v>
      </c>
      <c r="D393" s="14">
        <v>45068</v>
      </c>
      <c r="E393" s="15">
        <v>15.248047</v>
      </c>
      <c r="G393" s="26">
        <v>1.2947850000000001</v>
      </c>
      <c r="J393" s="14">
        <v>45041</v>
      </c>
      <c r="K393" s="9" t="s">
        <v>480</v>
      </c>
      <c r="L393" s="9">
        <v>21</v>
      </c>
      <c r="M393" s="9">
        <v>17</v>
      </c>
      <c r="N393" s="22" t="s">
        <v>372</v>
      </c>
    </row>
    <row r="394" spans="1:14" x14ac:dyDescent="0.2">
      <c r="A394" s="9" t="s">
        <v>249</v>
      </c>
      <c r="B394" s="9" t="s">
        <v>78</v>
      </c>
      <c r="C394" s="9">
        <v>1.0926929999999999</v>
      </c>
      <c r="D394" s="14">
        <v>45068</v>
      </c>
      <c r="E394" s="15">
        <v>16.34074</v>
      </c>
      <c r="G394" s="26">
        <v>1.0926929999999999</v>
      </c>
      <c r="J394" s="14">
        <v>45041</v>
      </c>
      <c r="K394" s="9" t="s">
        <v>480</v>
      </c>
      <c r="L394" s="9">
        <v>21</v>
      </c>
      <c r="M394" s="9">
        <v>17</v>
      </c>
      <c r="N394" s="22" t="s">
        <v>372</v>
      </c>
    </row>
    <row r="395" spans="1:14" x14ac:dyDescent="0.2">
      <c r="A395" s="9" t="s">
        <v>249</v>
      </c>
      <c r="B395" s="9" t="s">
        <v>78</v>
      </c>
      <c r="C395" s="9">
        <v>1.0926929999999999</v>
      </c>
      <c r="D395" s="14">
        <v>45068</v>
      </c>
      <c r="E395" s="15">
        <v>17.433433000000001</v>
      </c>
      <c r="G395" s="26">
        <v>1.0926929999999999</v>
      </c>
      <c r="J395" s="14">
        <v>45042</v>
      </c>
      <c r="K395" s="9" t="s">
        <v>480</v>
      </c>
      <c r="L395" s="9">
        <v>21</v>
      </c>
      <c r="M395" s="9">
        <v>17</v>
      </c>
      <c r="N395" s="22" t="s">
        <v>372</v>
      </c>
    </row>
    <row r="396" spans="1:14" x14ac:dyDescent="0.2">
      <c r="A396" s="9" t="s">
        <v>249</v>
      </c>
      <c r="B396" s="9" t="s">
        <v>78</v>
      </c>
      <c r="C396" s="9">
        <v>1.8721449999999999</v>
      </c>
      <c r="D396" s="14">
        <v>45068</v>
      </c>
      <c r="E396" s="15">
        <v>19.305578000000001</v>
      </c>
      <c r="G396" s="26">
        <v>1.8721449999999999</v>
      </c>
      <c r="J396" s="14">
        <v>45042</v>
      </c>
      <c r="K396" s="9" t="s">
        <v>480</v>
      </c>
      <c r="L396" s="9">
        <v>21</v>
      </c>
      <c r="M396" s="9">
        <v>17</v>
      </c>
      <c r="N396" s="22" t="s">
        <v>371</v>
      </c>
    </row>
    <row r="397" spans="1:14" x14ac:dyDescent="0.2">
      <c r="A397" s="9" t="s">
        <v>249</v>
      </c>
      <c r="B397" s="9" t="s">
        <v>78</v>
      </c>
      <c r="C397" s="9">
        <v>1.2961009999999999</v>
      </c>
      <c r="D397" s="14">
        <v>45068</v>
      </c>
      <c r="E397" s="15">
        <v>20.601679000000001</v>
      </c>
      <c r="G397" s="26">
        <v>1.2961009999999999</v>
      </c>
      <c r="J397" s="14">
        <v>45042</v>
      </c>
      <c r="K397" s="9" t="s">
        <v>480</v>
      </c>
      <c r="L397" s="9">
        <v>21</v>
      </c>
      <c r="M397" s="9">
        <v>17</v>
      </c>
      <c r="N397" s="22" t="s">
        <v>371</v>
      </c>
    </row>
    <row r="398" spans="1:14" x14ac:dyDescent="0.2">
      <c r="A398" s="9" t="s">
        <v>249</v>
      </c>
      <c r="B398" s="9" t="s">
        <v>78</v>
      </c>
      <c r="C398" s="9">
        <v>0.393231</v>
      </c>
      <c r="D398" s="14">
        <v>45075</v>
      </c>
      <c r="E398" s="15">
        <v>20.994910000000001</v>
      </c>
      <c r="G398" s="26">
        <v>0.393231</v>
      </c>
      <c r="J398" s="14">
        <v>45048</v>
      </c>
      <c r="K398" s="9" t="s">
        <v>480</v>
      </c>
      <c r="L398" s="9">
        <v>22</v>
      </c>
      <c r="M398" s="9">
        <v>18</v>
      </c>
      <c r="N398" s="22" t="s">
        <v>371</v>
      </c>
    </row>
    <row r="399" spans="1:14" x14ac:dyDescent="0.2">
      <c r="A399" s="9" t="s">
        <v>249</v>
      </c>
      <c r="B399" s="9" t="s">
        <v>78</v>
      </c>
      <c r="C399" s="9">
        <v>3.791776</v>
      </c>
      <c r="D399" s="14">
        <v>45075</v>
      </c>
      <c r="E399" s="15">
        <v>24.786686</v>
      </c>
      <c r="G399" s="26">
        <v>3.791776</v>
      </c>
      <c r="J399" s="14">
        <v>45049</v>
      </c>
      <c r="K399" s="9" t="s">
        <v>480</v>
      </c>
      <c r="L399" s="9">
        <v>22</v>
      </c>
      <c r="M399" s="9">
        <v>18</v>
      </c>
      <c r="N399" s="22" t="s">
        <v>371</v>
      </c>
    </row>
    <row r="400" spans="1:14" x14ac:dyDescent="0.2">
      <c r="A400" s="9" t="s">
        <v>249</v>
      </c>
      <c r="B400" s="9" t="s">
        <v>78</v>
      </c>
      <c r="C400" s="9">
        <v>1.404361</v>
      </c>
      <c r="D400" s="14">
        <v>45082</v>
      </c>
      <c r="E400" s="15">
        <v>26.191047000000001</v>
      </c>
      <c r="G400" s="26">
        <v>1.404361</v>
      </c>
      <c r="J400" s="14">
        <v>45056</v>
      </c>
      <c r="K400" s="9" t="s">
        <v>480</v>
      </c>
      <c r="L400" s="9">
        <v>23</v>
      </c>
      <c r="M400" s="9">
        <v>19</v>
      </c>
      <c r="N400" s="22" t="s">
        <v>364</v>
      </c>
    </row>
    <row r="401" spans="1:14" x14ac:dyDescent="0.2">
      <c r="A401" s="9" t="s">
        <v>249</v>
      </c>
      <c r="B401" s="9" t="s">
        <v>78</v>
      </c>
      <c r="C401" s="9">
        <v>1.2947850000000001</v>
      </c>
      <c r="D401" s="14">
        <v>45089</v>
      </c>
      <c r="E401" s="15">
        <v>27.485832000000002</v>
      </c>
      <c r="G401" s="26">
        <v>1.2947850000000001</v>
      </c>
      <c r="J401" s="14">
        <v>45062</v>
      </c>
      <c r="K401" s="9" t="s">
        <v>480</v>
      </c>
      <c r="L401" s="9">
        <v>24</v>
      </c>
      <c r="M401" s="9">
        <v>20</v>
      </c>
      <c r="N401" s="22" t="s">
        <v>364</v>
      </c>
    </row>
    <row r="402" spans="1:14" x14ac:dyDescent="0.2">
      <c r="A402" s="9" t="s">
        <v>249</v>
      </c>
      <c r="B402" s="9" t="s">
        <v>78</v>
      </c>
      <c r="C402" s="9">
        <v>2.1853850000000001</v>
      </c>
      <c r="D402" s="14">
        <v>45089</v>
      </c>
      <c r="E402" s="15">
        <v>29.671217000000002</v>
      </c>
      <c r="G402" s="26">
        <v>2.1853850000000001</v>
      </c>
      <c r="J402" s="14">
        <v>45062</v>
      </c>
      <c r="K402" s="9" t="s">
        <v>480</v>
      </c>
      <c r="L402" s="9">
        <v>24</v>
      </c>
      <c r="M402" s="9">
        <v>20</v>
      </c>
      <c r="N402" s="22" t="s">
        <v>364</v>
      </c>
    </row>
    <row r="403" spans="1:14" x14ac:dyDescent="0.2">
      <c r="A403" s="9" t="s">
        <v>249</v>
      </c>
      <c r="B403" s="9" t="s">
        <v>78</v>
      </c>
      <c r="C403" s="9">
        <v>1.0926929999999999</v>
      </c>
      <c r="D403" s="14">
        <v>45089</v>
      </c>
      <c r="E403" s="15">
        <v>30.763910000000003</v>
      </c>
      <c r="G403" s="26">
        <v>1.0926929999999999</v>
      </c>
      <c r="J403" s="14">
        <v>45063</v>
      </c>
      <c r="K403" s="9" t="s">
        <v>480</v>
      </c>
      <c r="L403" s="9">
        <v>24</v>
      </c>
      <c r="M403" s="9">
        <v>20</v>
      </c>
      <c r="N403" s="22" t="s">
        <v>362</v>
      </c>
    </row>
    <row r="404" spans="1:14" x14ac:dyDescent="0.2">
      <c r="A404" s="9" t="s">
        <v>249</v>
      </c>
      <c r="B404" s="9" t="s">
        <v>78</v>
      </c>
      <c r="C404" s="9">
        <v>1.5841229999999999</v>
      </c>
      <c r="D404" s="14">
        <v>45089</v>
      </c>
      <c r="E404" s="15">
        <v>32.348033000000001</v>
      </c>
      <c r="G404" s="26">
        <v>1.5841229999999999</v>
      </c>
      <c r="J404" s="14">
        <v>45063</v>
      </c>
      <c r="K404" s="9" t="s">
        <v>480</v>
      </c>
      <c r="L404" s="9">
        <v>24</v>
      </c>
      <c r="M404" s="9">
        <v>20</v>
      </c>
      <c r="N404" s="22" t="s">
        <v>362</v>
      </c>
    </row>
    <row r="405" spans="1:14" x14ac:dyDescent="0.2">
      <c r="A405" s="9" t="s">
        <v>249</v>
      </c>
      <c r="B405" s="9" t="s">
        <v>78</v>
      </c>
      <c r="C405" s="9">
        <v>1.2961009999999999</v>
      </c>
      <c r="D405" s="14">
        <v>45089</v>
      </c>
      <c r="E405" s="15">
        <v>33.644134000000001</v>
      </c>
      <c r="G405" s="26">
        <v>1.2961009999999999</v>
      </c>
      <c r="J405" s="14">
        <v>45063</v>
      </c>
      <c r="K405" s="9" t="s">
        <v>480</v>
      </c>
      <c r="L405" s="9">
        <v>24</v>
      </c>
      <c r="M405" s="9">
        <v>20</v>
      </c>
      <c r="N405" s="22" t="s">
        <v>363</v>
      </c>
    </row>
    <row r="406" spans="1:14" x14ac:dyDescent="0.2">
      <c r="A406" s="9" t="s">
        <v>249</v>
      </c>
      <c r="B406" s="9" t="s">
        <v>78</v>
      </c>
      <c r="C406" s="9">
        <v>3.2511420000000002</v>
      </c>
      <c r="D406" s="14">
        <v>45089</v>
      </c>
      <c r="E406" s="15">
        <v>36.895276000000003</v>
      </c>
      <c r="G406" s="26">
        <v>3.2511420000000002</v>
      </c>
      <c r="J406" s="14">
        <v>45063</v>
      </c>
      <c r="K406" s="9" t="s">
        <v>480</v>
      </c>
      <c r="L406" s="9">
        <v>24</v>
      </c>
      <c r="M406" s="9">
        <v>20</v>
      </c>
      <c r="N406" s="22" t="s">
        <v>363</v>
      </c>
    </row>
    <row r="407" spans="1:14" x14ac:dyDescent="0.2">
      <c r="A407" s="9" t="s">
        <v>244</v>
      </c>
      <c r="B407" s="9" t="s">
        <v>80</v>
      </c>
      <c r="C407" s="9">
        <v>6.6413359999999999</v>
      </c>
      <c r="D407" s="14">
        <v>45047</v>
      </c>
      <c r="E407" s="15">
        <v>6.6413359999999999</v>
      </c>
      <c r="G407" s="26">
        <v>6.6413359999999999</v>
      </c>
      <c r="J407" s="14">
        <v>45035</v>
      </c>
      <c r="K407" s="9" t="s">
        <v>480</v>
      </c>
      <c r="L407" s="9">
        <v>18</v>
      </c>
      <c r="M407" s="9">
        <v>16</v>
      </c>
      <c r="N407" s="22" t="s">
        <v>364</v>
      </c>
    </row>
    <row r="408" spans="1:14" x14ac:dyDescent="0.2">
      <c r="A408" s="9" t="s">
        <v>239</v>
      </c>
      <c r="B408" s="9" t="s">
        <v>32</v>
      </c>
      <c r="C408" s="9">
        <v>1283.04486</v>
      </c>
      <c r="D408" s="14">
        <v>45061</v>
      </c>
      <c r="E408" s="15">
        <v>1283.04486</v>
      </c>
      <c r="G408" s="26">
        <v>1283.04486</v>
      </c>
      <c r="J408" s="14">
        <v>45051</v>
      </c>
      <c r="K408" s="9" t="s">
        <v>480</v>
      </c>
      <c r="L408" s="9">
        <v>20</v>
      </c>
      <c r="M408" s="9">
        <v>18</v>
      </c>
      <c r="N408" s="22" t="s">
        <v>364</v>
      </c>
    </row>
    <row r="409" spans="1:14" x14ac:dyDescent="0.2">
      <c r="A409" s="9" t="s">
        <v>239</v>
      </c>
      <c r="B409" s="9" t="s">
        <v>32</v>
      </c>
      <c r="C409" s="9">
        <v>312.03501799999998</v>
      </c>
      <c r="D409" s="14">
        <v>45061</v>
      </c>
      <c r="E409" s="15">
        <v>1595.079878</v>
      </c>
      <c r="G409" s="26">
        <v>312.03501799999998</v>
      </c>
      <c r="J409" s="14">
        <v>45051</v>
      </c>
      <c r="K409" s="9" t="s">
        <v>480</v>
      </c>
      <c r="L409" s="9">
        <v>20</v>
      </c>
      <c r="M409" s="9">
        <v>18</v>
      </c>
      <c r="N409" s="22" t="s">
        <v>362</v>
      </c>
    </row>
    <row r="410" spans="1:14" x14ac:dyDescent="0.2">
      <c r="A410" s="9" t="s">
        <v>239</v>
      </c>
      <c r="B410" s="9" t="s">
        <v>32</v>
      </c>
      <c r="C410" s="9">
        <v>1283.04486</v>
      </c>
      <c r="D410" s="14">
        <v>45075</v>
      </c>
      <c r="E410" s="15">
        <v>2878.124738</v>
      </c>
      <c r="G410" s="26">
        <v>1283.04486</v>
      </c>
      <c r="J410" s="14">
        <v>45065</v>
      </c>
      <c r="K410" s="9" t="s">
        <v>480</v>
      </c>
      <c r="L410" s="9">
        <v>22</v>
      </c>
      <c r="M410" s="9">
        <v>20</v>
      </c>
      <c r="N410" s="22" t="s">
        <v>362</v>
      </c>
    </row>
    <row r="411" spans="1:14" x14ac:dyDescent="0.2">
      <c r="A411" s="9" t="s">
        <v>239</v>
      </c>
      <c r="B411" s="9" t="s">
        <v>32</v>
      </c>
      <c r="C411" s="9">
        <v>351.03967299999999</v>
      </c>
      <c r="D411" s="14">
        <v>45075</v>
      </c>
      <c r="E411" s="15">
        <v>3229.1644109999997</v>
      </c>
      <c r="G411" s="26">
        <v>351.03967299999999</v>
      </c>
      <c r="J411" s="14">
        <v>45065</v>
      </c>
      <c r="K411" s="9" t="s">
        <v>480</v>
      </c>
      <c r="L411" s="9">
        <v>22</v>
      </c>
      <c r="M411" s="9">
        <v>20</v>
      </c>
      <c r="N411" s="22" t="s">
        <v>362</v>
      </c>
    </row>
    <row r="412" spans="1:14" x14ac:dyDescent="0.2">
      <c r="A412" s="9" t="s">
        <v>238</v>
      </c>
      <c r="B412" s="9" t="s">
        <v>82</v>
      </c>
      <c r="C412" s="9">
        <v>26.565342999999999</v>
      </c>
      <c r="D412" s="14">
        <v>45047</v>
      </c>
      <c r="E412" s="15">
        <v>26.565342999999999</v>
      </c>
      <c r="G412" s="26">
        <v>26.565342999999999</v>
      </c>
      <c r="J412" s="14">
        <v>45012</v>
      </c>
      <c r="K412" s="9" t="s">
        <v>480</v>
      </c>
      <c r="L412" s="9">
        <v>18</v>
      </c>
      <c r="M412" s="9">
        <v>13</v>
      </c>
      <c r="N412" s="22" t="s">
        <v>362</v>
      </c>
    </row>
    <row r="413" spans="1:14" x14ac:dyDescent="0.2">
      <c r="A413" s="9" t="s">
        <v>238</v>
      </c>
      <c r="B413" s="9" t="s">
        <v>82</v>
      </c>
      <c r="C413" s="9">
        <v>22.317926</v>
      </c>
      <c r="D413" s="14">
        <v>45054</v>
      </c>
      <c r="E413" s="15">
        <v>48.883268999999999</v>
      </c>
      <c r="G413" s="26">
        <v>22.317926</v>
      </c>
      <c r="J413" s="14">
        <v>45018</v>
      </c>
      <c r="K413" s="9" t="s">
        <v>480</v>
      </c>
      <c r="L413" s="9">
        <v>19</v>
      </c>
      <c r="M413" s="9">
        <v>13</v>
      </c>
      <c r="N413" s="22" t="s">
        <v>362</v>
      </c>
    </row>
    <row r="414" spans="1:14" x14ac:dyDescent="0.2">
      <c r="A414" s="9" t="s">
        <v>238</v>
      </c>
      <c r="B414" s="9" t="s">
        <v>82</v>
      </c>
      <c r="C414" s="9">
        <v>23.543130999999999</v>
      </c>
      <c r="D414" s="14">
        <v>45054</v>
      </c>
      <c r="E414" s="15">
        <v>72.426400000000001</v>
      </c>
      <c r="G414" s="26">
        <v>23.543130999999999</v>
      </c>
      <c r="J414" s="14">
        <v>45018</v>
      </c>
      <c r="K414" s="9" t="s">
        <v>480</v>
      </c>
      <c r="L414" s="9">
        <v>19</v>
      </c>
      <c r="M414" s="9">
        <v>13</v>
      </c>
      <c r="N414" s="22" t="s">
        <v>362</v>
      </c>
    </row>
    <row r="415" spans="1:14" x14ac:dyDescent="0.2">
      <c r="A415" s="9" t="s">
        <v>238</v>
      </c>
      <c r="B415" s="9" t="s">
        <v>82</v>
      </c>
      <c r="C415" s="9">
        <v>18.834506000000001</v>
      </c>
      <c r="D415" s="14">
        <v>45054</v>
      </c>
      <c r="E415" s="15">
        <v>91.260906000000006</v>
      </c>
      <c r="G415" s="26">
        <v>18.834506000000001</v>
      </c>
      <c r="J415" s="14">
        <v>45019</v>
      </c>
      <c r="K415" s="9" t="s">
        <v>480</v>
      </c>
      <c r="L415" s="9">
        <v>19</v>
      </c>
      <c r="M415" s="9">
        <v>14</v>
      </c>
      <c r="N415" s="22" t="s">
        <v>362</v>
      </c>
    </row>
    <row r="416" spans="1:14" x14ac:dyDescent="0.2">
      <c r="A416" s="9" t="s">
        <v>238</v>
      </c>
      <c r="B416" s="9" t="s">
        <v>82</v>
      </c>
      <c r="C416" s="9">
        <v>257.15022800000003</v>
      </c>
      <c r="D416" s="14">
        <v>45054</v>
      </c>
      <c r="E416" s="15">
        <v>348.41113400000006</v>
      </c>
      <c r="G416" s="26">
        <v>257.15022800000003</v>
      </c>
      <c r="J416" s="14">
        <v>45019</v>
      </c>
      <c r="K416" s="9" t="s">
        <v>480</v>
      </c>
      <c r="L416" s="9">
        <v>19</v>
      </c>
      <c r="M416" s="9">
        <v>14</v>
      </c>
      <c r="N416" s="22" t="s">
        <v>362</v>
      </c>
    </row>
    <row r="417" spans="1:14" x14ac:dyDescent="0.2">
      <c r="A417" s="9" t="s">
        <v>238</v>
      </c>
      <c r="B417" s="9" t="s">
        <v>82</v>
      </c>
      <c r="C417" s="9">
        <v>97.534273999999996</v>
      </c>
      <c r="D417" s="14">
        <v>45061</v>
      </c>
      <c r="E417" s="15">
        <v>445.94540800000004</v>
      </c>
      <c r="G417" s="26">
        <v>97.534273999999996</v>
      </c>
      <c r="J417" s="14">
        <v>45026</v>
      </c>
      <c r="K417" s="9" t="s">
        <v>480</v>
      </c>
      <c r="L417" s="9">
        <v>20</v>
      </c>
      <c r="M417" s="9">
        <v>15</v>
      </c>
      <c r="N417" s="22" t="s">
        <v>362</v>
      </c>
    </row>
    <row r="418" spans="1:14" x14ac:dyDescent="0.2">
      <c r="A418" s="9" t="s">
        <v>238</v>
      </c>
      <c r="B418" s="9" t="s">
        <v>82</v>
      </c>
      <c r="C418" s="9">
        <v>37.917760999999999</v>
      </c>
      <c r="D418" s="14">
        <v>45061</v>
      </c>
      <c r="E418" s="15">
        <v>483.86316900000003</v>
      </c>
      <c r="G418" s="26">
        <v>37.917760999999999</v>
      </c>
      <c r="J418" s="14">
        <v>45026</v>
      </c>
      <c r="K418" s="9" t="s">
        <v>480</v>
      </c>
      <c r="L418" s="9">
        <v>20</v>
      </c>
      <c r="M418" s="9">
        <v>15</v>
      </c>
      <c r="N418" s="22" t="s">
        <v>362</v>
      </c>
    </row>
    <row r="419" spans="1:14" x14ac:dyDescent="0.2">
      <c r="A419" s="9" t="s">
        <v>238</v>
      </c>
      <c r="B419" s="9" t="s">
        <v>82</v>
      </c>
      <c r="C419" s="9">
        <v>113.75327799999999</v>
      </c>
      <c r="D419" s="14">
        <v>45061</v>
      </c>
      <c r="E419" s="15">
        <v>597.61644699999999</v>
      </c>
      <c r="G419" s="26">
        <v>113.75327799999999</v>
      </c>
      <c r="J419" s="14">
        <v>45026</v>
      </c>
      <c r="K419" s="9" t="s">
        <v>480</v>
      </c>
      <c r="L419" s="9">
        <v>20</v>
      </c>
      <c r="M419" s="9">
        <v>15</v>
      </c>
      <c r="N419" s="22" t="s">
        <v>362</v>
      </c>
    </row>
    <row r="420" spans="1:14" x14ac:dyDescent="0.2">
      <c r="A420" s="9" t="s">
        <v>238</v>
      </c>
      <c r="B420" s="9" t="s">
        <v>82</v>
      </c>
      <c r="C420" s="9">
        <v>16.738444000000001</v>
      </c>
      <c r="D420" s="14">
        <v>45068</v>
      </c>
      <c r="E420" s="15">
        <v>614.35489099999995</v>
      </c>
      <c r="G420" s="26">
        <v>16.738444000000001</v>
      </c>
      <c r="J420" s="14">
        <v>45032</v>
      </c>
      <c r="K420" s="9" t="s">
        <v>480</v>
      </c>
      <c r="L420" s="9">
        <v>21</v>
      </c>
      <c r="M420" s="9">
        <v>15</v>
      </c>
      <c r="N420" s="22" t="s">
        <v>362</v>
      </c>
    </row>
    <row r="421" spans="1:14" x14ac:dyDescent="0.2">
      <c r="A421" s="9" t="s">
        <v>238</v>
      </c>
      <c r="B421" s="9" t="s">
        <v>82</v>
      </c>
      <c r="C421" s="9">
        <v>14.125881</v>
      </c>
      <c r="D421" s="14">
        <v>45068</v>
      </c>
      <c r="E421" s="15">
        <v>628.480772</v>
      </c>
      <c r="G421" s="26">
        <v>14.125881</v>
      </c>
      <c r="J421" s="14">
        <v>45032</v>
      </c>
      <c r="K421" s="9" t="s">
        <v>480</v>
      </c>
      <c r="L421" s="9">
        <v>21</v>
      </c>
      <c r="M421" s="9">
        <v>15</v>
      </c>
      <c r="N421" s="22" t="s">
        <v>363</v>
      </c>
    </row>
    <row r="422" spans="1:14" x14ac:dyDescent="0.2">
      <c r="A422" s="9" t="s">
        <v>238</v>
      </c>
      <c r="B422" s="9" t="s">
        <v>82</v>
      </c>
      <c r="C422" s="9">
        <v>14.125881</v>
      </c>
      <c r="D422" s="14">
        <v>45068</v>
      </c>
      <c r="E422" s="15">
        <v>642.60665300000005</v>
      </c>
      <c r="G422" s="26">
        <v>14.125881</v>
      </c>
      <c r="J422" s="14">
        <v>45033</v>
      </c>
      <c r="K422" s="9" t="s">
        <v>480</v>
      </c>
      <c r="L422" s="9">
        <v>21</v>
      </c>
      <c r="M422" s="9">
        <v>16</v>
      </c>
      <c r="N422" s="22" t="s">
        <v>363</v>
      </c>
    </row>
    <row r="423" spans="1:14" x14ac:dyDescent="0.2">
      <c r="A423" s="9" t="s">
        <v>238</v>
      </c>
      <c r="B423" s="9" t="s">
        <v>82</v>
      </c>
      <c r="C423" s="9">
        <v>115.435126</v>
      </c>
      <c r="D423" s="14">
        <v>45068</v>
      </c>
      <c r="E423" s="15">
        <v>758.04177900000002</v>
      </c>
      <c r="G423" s="26">
        <v>115.435126</v>
      </c>
      <c r="J423" s="14">
        <v>45033</v>
      </c>
      <c r="K423" s="9" t="s">
        <v>480</v>
      </c>
      <c r="L423" s="9">
        <v>21</v>
      </c>
      <c r="M423" s="9">
        <v>16</v>
      </c>
      <c r="N423" s="22" t="s">
        <v>363</v>
      </c>
    </row>
    <row r="424" spans="1:14" x14ac:dyDescent="0.2">
      <c r="A424" s="9" t="s">
        <v>238</v>
      </c>
      <c r="B424" s="9" t="s">
        <v>82</v>
      </c>
      <c r="C424" s="9">
        <v>56.164361999999997</v>
      </c>
      <c r="D424" s="14">
        <v>45068</v>
      </c>
      <c r="E424" s="15">
        <v>814.206141</v>
      </c>
      <c r="G424" s="26">
        <v>56.164361999999997</v>
      </c>
      <c r="J424" s="14">
        <v>45033</v>
      </c>
      <c r="K424" s="9" t="s">
        <v>480</v>
      </c>
      <c r="L424" s="9">
        <v>21</v>
      </c>
      <c r="M424" s="9">
        <v>16</v>
      </c>
      <c r="N424" s="22" t="s">
        <v>363</v>
      </c>
    </row>
    <row r="425" spans="1:14" x14ac:dyDescent="0.2">
      <c r="A425" s="9" t="s">
        <v>238</v>
      </c>
      <c r="B425" s="9" t="s">
        <v>82</v>
      </c>
      <c r="C425" s="9">
        <v>38.883023999999999</v>
      </c>
      <c r="D425" s="14">
        <v>45068</v>
      </c>
      <c r="E425" s="15">
        <v>853.08916499999998</v>
      </c>
      <c r="G425" s="26">
        <v>38.883023999999999</v>
      </c>
      <c r="J425" s="14">
        <v>45033</v>
      </c>
      <c r="K425" s="9" t="s">
        <v>480</v>
      </c>
      <c r="L425" s="9">
        <v>21</v>
      </c>
      <c r="M425" s="9">
        <v>16</v>
      </c>
      <c r="N425" s="22" t="s">
        <v>363</v>
      </c>
    </row>
    <row r="426" spans="1:14" x14ac:dyDescent="0.2">
      <c r="A426" s="9" t="s">
        <v>238</v>
      </c>
      <c r="B426" s="9" t="s">
        <v>82</v>
      </c>
      <c r="C426" s="9">
        <v>113.75327799999999</v>
      </c>
      <c r="D426" s="14">
        <v>45075</v>
      </c>
      <c r="E426" s="15">
        <v>966.842443</v>
      </c>
      <c r="G426" s="26">
        <v>113.75327799999999</v>
      </c>
      <c r="J426" s="14">
        <v>45040</v>
      </c>
      <c r="K426" s="9" t="s">
        <v>480</v>
      </c>
      <c r="L426" s="9">
        <v>22</v>
      </c>
      <c r="M426" s="9">
        <v>17</v>
      </c>
      <c r="N426" s="22" t="s">
        <v>363</v>
      </c>
    </row>
    <row r="427" spans="1:14" x14ac:dyDescent="0.2">
      <c r="A427" s="9" t="s">
        <v>238</v>
      </c>
      <c r="B427" s="9" t="s">
        <v>82</v>
      </c>
      <c r="C427" s="9">
        <v>26.565342999999999</v>
      </c>
      <c r="D427" s="14">
        <v>45082</v>
      </c>
      <c r="E427" s="15">
        <v>993.40778599999999</v>
      </c>
      <c r="G427" s="26">
        <v>26.565342999999999</v>
      </c>
      <c r="J427" s="14">
        <v>45047</v>
      </c>
      <c r="K427" s="9" t="s">
        <v>480</v>
      </c>
      <c r="L427" s="9">
        <v>23</v>
      </c>
      <c r="M427" s="9">
        <v>18</v>
      </c>
      <c r="N427" s="22" t="s">
        <v>373</v>
      </c>
    </row>
    <row r="428" spans="1:14" x14ac:dyDescent="0.2">
      <c r="A428" s="9" t="s">
        <v>238</v>
      </c>
      <c r="B428" s="9" t="s">
        <v>82</v>
      </c>
      <c r="C428" s="9">
        <v>295.63860499999998</v>
      </c>
      <c r="D428" s="14">
        <v>45082</v>
      </c>
      <c r="E428" s="15">
        <v>1289.0463909999999</v>
      </c>
      <c r="G428" s="26">
        <v>295.63860499999998</v>
      </c>
      <c r="J428" s="14">
        <v>45047</v>
      </c>
      <c r="K428" s="9" t="s">
        <v>480</v>
      </c>
      <c r="L428" s="9">
        <v>23</v>
      </c>
      <c r="M428" s="9">
        <v>18</v>
      </c>
      <c r="N428" s="22" t="s">
        <v>373</v>
      </c>
    </row>
    <row r="429" spans="1:14" x14ac:dyDescent="0.2">
      <c r="A429" s="9" t="s">
        <v>238</v>
      </c>
      <c r="B429" s="9" t="s">
        <v>82</v>
      </c>
      <c r="C429" s="9">
        <v>42.130842999999999</v>
      </c>
      <c r="D429" s="14">
        <v>45082</v>
      </c>
      <c r="E429" s="15">
        <v>1331.1772339999998</v>
      </c>
      <c r="G429" s="26">
        <v>42.130842999999999</v>
      </c>
      <c r="J429" s="14">
        <v>45047</v>
      </c>
      <c r="K429" s="9" t="s">
        <v>480</v>
      </c>
      <c r="L429" s="9">
        <v>23</v>
      </c>
      <c r="M429" s="9">
        <v>18</v>
      </c>
      <c r="N429" s="22" t="s">
        <v>365</v>
      </c>
    </row>
    <row r="430" spans="1:14" x14ac:dyDescent="0.2">
      <c r="A430" s="9" t="s">
        <v>238</v>
      </c>
      <c r="B430" s="9" t="s">
        <v>82</v>
      </c>
      <c r="C430" s="9">
        <v>16.738444000000001</v>
      </c>
      <c r="D430" s="14">
        <v>45089</v>
      </c>
      <c r="E430" s="15">
        <v>1347.9156779999998</v>
      </c>
      <c r="G430" s="26">
        <v>16.738444000000001</v>
      </c>
      <c r="J430" s="14">
        <v>45053</v>
      </c>
      <c r="K430" s="9" t="s">
        <v>480</v>
      </c>
      <c r="L430" s="9">
        <v>24</v>
      </c>
      <c r="M430" s="9">
        <v>18</v>
      </c>
      <c r="N430" s="22" t="s">
        <v>365</v>
      </c>
    </row>
    <row r="431" spans="1:14" x14ac:dyDescent="0.2">
      <c r="A431" s="9" t="s">
        <v>238</v>
      </c>
      <c r="B431" s="9" t="s">
        <v>82</v>
      </c>
      <c r="C431" s="9">
        <v>28.251757000000001</v>
      </c>
      <c r="D431" s="14">
        <v>45089</v>
      </c>
      <c r="E431" s="15">
        <v>1376.1674349999998</v>
      </c>
      <c r="G431" s="26">
        <v>28.251757000000001</v>
      </c>
      <c r="J431" s="14">
        <v>45053</v>
      </c>
      <c r="K431" s="9" t="s">
        <v>480</v>
      </c>
      <c r="L431" s="9">
        <v>24</v>
      </c>
      <c r="M431" s="9">
        <v>18</v>
      </c>
      <c r="N431" s="22" t="s">
        <v>365</v>
      </c>
    </row>
    <row r="432" spans="1:14" x14ac:dyDescent="0.2">
      <c r="A432" s="9" t="s">
        <v>238</v>
      </c>
      <c r="B432" s="9" t="s">
        <v>82</v>
      </c>
      <c r="C432" s="9">
        <v>14.125881</v>
      </c>
      <c r="D432" s="14">
        <v>45089</v>
      </c>
      <c r="E432" s="15">
        <v>1390.2933159999998</v>
      </c>
      <c r="G432" s="26">
        <v>14.125881</v>
      </c>
      <c r="J432" s="14">
        <v>45054</v>
      </c>
      <c r="K432" s="9" t="s">
        <v>480</v>
      </c>
      <c r="L432" s="9">
        <v>24</v>
      </c>
      <c r="M432" s="9">
        <v>19</v>
      </c>
      <c r="N432" s="22" t="s">
        <v>365</v>
      </c>
    </row>
    <row r="433" spans="1:14" x14ac:dyDescent="0.2">
      <c r="A433" s="9" t="s">
        <v>238</v>
      </c>
      <c r="B433" s="9" t="s">
        <v>82</v>
      </c>
      <c r="C433" s="9">
        <v>47.523690000000002</v>
      </c>
      <c r="D433" s="14">
        <v>45089</v>
      </c>
      <c r="E433" s="15">
        <v>1437.8170059999998</v>
      </c>
      <c r="G433" s="26">
        <v>47.523690000000002</v>
      </c>
      <c r="J433" s="14">
        <v>45054</v>
      </c>
      <c r="K433" s="9" t="s">
        <v>480</v>
      </c>
      <c r="L433" s="9">
        <v>24</v>
      </c>
      <c r="M433" s="9">
        <v>19</v>
      </c>
      <c r="N433" s="22" t="s">
        <v>365</v>
      </c>
    </row>
    <row r="434" spans="1:14" x14ac:dyDescent="0.2">
      <c r="A434" s="9" t="s">
        <v>238</v>
      </c>
      <c r="B434" s="9" t="s">
        <v>82</v>
      </c>
      <c r="C434" s="9">
        <v>38.883023999999999</v>
      </c>
      <c r="D434" s="14">
        <v>45089</v>
      </c>
      <c r="E434" s="15">
        <v>1476.7000299999997</v>
      </c>
      <c r="G434" s="26">
        <v>38.883023999999999</v>
      </c>
      <c r="J434" s="14">
        <v>45054</v>
      </c>
      <c r="K434" s="9" t="s">
        <v>480</v>
      </c>
      <c r="L434" s="9">
        <v>24</v>
      </c>
      <c r="M434" s="9">
        <v>19</v>
      </c>
      <c r="N434" s="22" t="s">
        <v>365</v>
      </c>
    </row>
    <row r="435" spans="1:14" x14ac:dyDescent="0.2">
      <c r="A435" s="9" t="s">
        <v>238</v>
      </c>
      <c r="B435" s="9" t="s">
        <v>82</v>
      </c>
      <c r="C435" s="9">
        <v>97.534273999999996</v>
      </c>
      <c r="D435" s="14">
        <v>45089</v>
      </c>
      <c r="E435" s="15">
        <v>1574.2343039999998</v>
      </c>
      <c r="G435" s="26">
        <v>97.534273999999996</v>
      </c>
      <c r="J435" s="14">
        <v>45054</v>
      </c>
      <c r="K435" s="9" t="s">
        <v>480</v>
      </c>
      <c r="L435" s="9">
        <v>24</v>
      </c>
      <c r="M435" s="9">
        <v>19</v>
      </c>
      <c r="N435" s="22" t="s">
        <v>365</v>
      </c>
    </row>
    <row r="436" spans="1:14" x14ac:dyDescent="0.2">
      <c r="A436" s="9" t="s">
        <v>1471</v>
      </c>
      <c r="B436" s="9" t="s">
        <v>67</v>
      </c>
      <c r="C436" s="9">
        <v>85.81</v>
      </c>
      <c r="D436" s="14">
        <v>45061</v>
      </c>
      <c r="E436" s="15">
        <v>85.81</v>
      </c>
      <c r="G436" s="26">
        <v>85.81</v>
      </c>
      <c r="J436" s="14">
        <v>45060</v>
      </c>
      <c r="K436" s="9" t="s">
        <v>480</v>
      </c>
      <c r="L436" s="9">
        <v>20</v>
      </c>
      <c r="M436" s="9">
        <v>19</v>
      </c>
      <c r="N436" s="22" t="s">
        <v>365</v>
      </c>
    </row>
    <row r="437" spans="1:14" x14ac:dyDescent="0.2">
      <c r="A437" s="9" t="s">
        <v>1472</v>
      </c>
      <c r="B437" s="9" t="s">
        <v>69</v>
      </c>
      <c r="C437" s="9">
        <v>120.02</v>
      </c>
      <c r="D437" s="14">
        <v>45054</v>
      </c>
      <c r="E437" s="15">
        <v>120.02</v>
      </c>
      <c r="G437" s="26">
        <v>120.02</v>
      </c>
      <c r="J437" s="14">
        <v>45053</v>
      </c>
      <c r="K437" s="9" t="s">
        <v>480</v>
      </c>
      <c r="L437" s="9">
        <v>19</v>
      </c>
      <c r="M437" s="9">
        <v>18</v>
      </c>
      <c r="N437" s="22" t="s">
        <v>365</v>
      </c>
    </row>
    <row r="438" spans="1:14" x14ac:dyDescent="0.2">
      <c r="A438" s="9" t="s">
        <v>1470</v>
      </c>
      <c r="B438" s="9" t="s">
        <v>62</v>
      </c>
      <c r="C438" s="9">
        <v>140.68</v>
      </c>
      <c r="D438" s="14">
        <v>45054</v>
      </c>
      <c r="E438" s="15">
        <v>140.68</v>
      </c>
      <c r="G438" s="26">
        <v>140.68</v>
      </c>
      <c r="J438" s="14">
        <v>45053</v>
      </c>
      <c r="K438" s="9" t="s">
        <v>480</v>
      </c>
      <c r="L438" s="9">
        <v>19</v>
      </c>
      <c r="M438" s="9">
        <v>18</v>
      </c>
      <c r="N438" s="22" t="s">
        <v>365</v>
      </c>
    </row>
    <row r="439" spans="1:14" x14ac:dyDescent="0.2">
      <c r="A439" s="9" t="s">
        <v>1513</v>
      </c>
      <c r="B439" s="9" t="s">
        <v>83</v>
      </c>
      <c r="C439" s="9">
        <v>171.07</v>
      </c>
      <c r="D439" s="14">
        <v>45068</v>
      </c>
      <c r="E439" s="15">
        <v>171.07</v>
      </c>
      <c r="G439" s="26">
        <v>171.07</v>
      </c>
      <c r="J439" s="14">
        <v>45067</v>
      </c>
      <c r="K439" s="9" t="s">
        <v>480</v>
      </c>
      <c r="L439" s="9">
        <v>21</v>
      </c>
      <c r="M439" s="9">
        <v>20</v>
      </c>
      <c r="N439" s="22" t="s">
        <v>365</v>
      </c>
    </row>
    <row r="440" spans="1:14" x14ac:dyDescent="0.2">
      <c r="A440" s="9" t="s">
        <v>1514</v>
      </c>
      <c r="B440" s="9" t="s">
        <v>84</v>
      </c>
      <c r="C440" s="9">
        <v>76.989999999999995</v>
      </c>
      <c r="D440" s="14">
        <v>45068</v>
      </c>
      <c r="E440" s="15">
        <v>76.989999999999995</v>
      </c>
      <c r="G440" s="26">
        <v>76.989999999999995</v>
      </c>
      <c r="J440" s="14">
        <v>45067</v>
      </c>
      <c r="K440" s="9" t="s">
        <v>480</v>
      </c>
      <c r="L440" s="9">
        <v>21</v>
      </c>
      <c r="M440" s="9">
        <v>20</v>
      </c>
      <c r="N440" s="22" t="s">
        <v>365</v>
      </c>
    </row>
    <row r="441" spans="1:14" x14ac:dyDescent="0.2">
      <c r="A441" s="9" t="s">
        <v>189</v>
      </c>
      <c r="B441" s="9" t="s">
        <v>57</v>
      </c>
      <c r="C441" s="9">
        <v>1908.1949999999999</v>
      </c>
      <c r="D441" s="14">
        <v>45054</v>
      </c>
      <c r="E441" s="15">
        <v>1908.1949999999999</v>
      </c>
      <c r="G441" s="26">
        <v>1908.1949999999999</v>
      </c>
      <c r="J441" s="14">
        <v>45037</v>
      </c>
      <c r="K441" s="9" t="s">
        <v>480</v>
      </c>
      <c r="L441" s="9">
        <v>19</v>
      </c>
      <c r="M441" s="9">
        <v>16</v>
      </c>
      <c r="N441" s="22" t="s">
        <v>365</v>
      </c>
    </row>
    <row r="442" spans="1:14" x14ac:dyDescent="0.2">
      <c r="A442" s="9" t="s">
        <v>189</v>
      </c>
      <c r="B442" s="9" t="s">
        <v>57</v>
      </c>
      <c r="C442" s="9">
        <v>250.614902</v>
      </c>
      <c r="D442" s="14">
        <v>45054</v>
      </c>
      <c r="E442" s="15">
        <v>2158.809902</v>
      </c>
      <c r="G442" s="26">
        <v>250.614902</v>
      </c>
      <c r="J442" s="14">
        <v>45037</v>
      </c>
      <c r="K442" s="9" t="s">
        <v>480</v>
      </c>
      <c r="L442" s="9">
        <v>19</v>
      </c>
      <c r="M442" s="9">
        <v>16</v>
      </c>
      <c r="N442" s="22" t="s">
        <v>365</v>
      </c>
    </row>
    <row r="443" spans="1:14" x14ac:dyDescent="0.2">
      <c r="A443" s="9" t="s">
        <v>189</v>
      </c>
      <c r="B443" s="9" t="s">
        <v>57</v>
      </c>
      <c r="C443" s="9">
        <v>1129.322823</v>
      </c>
      <c r="D443" s="14">
        <v>45054</v>
      </c>
      <c r="E443" s="15">
        <v>3288.1327249999999</v>
      </c>
      <c r="G443" s="26">
        <v>1129.322823</v>
      </c>
      <c r="J443" s="14">
        <v>45037</v>
      </c>
      <c r="K443" s="9" t="s">
        <v>480</v>
      </c>
      <c r="L443" s="9">
        <v>19</v>
      </c>
      <c r="M443" s="9">
        <v>16</v>
      </c>
      <c r="N443" s="22" t="s">
        <v>374</v>
      </c>
    </row>
    <row r="444" spans="1:14" x14ac:dyDescent="0.2">
      <c r="A444" s="9" t="s">
        <v>189</v>
      </c>
      <c r="B444" s="9" t="s">
        <v>57</v>
      </c>
      <c r="C444" s="9">
        <v>1129.322823</v>
      </c>
      <c r="D444" s="14">
        <v>45054</v>
      </c>
      <c r="E444" s="15">
        <v>4417.4555479999999</v>
      </c>
      <c r="G444" s="26">
        <v>1129.322823</v>
      </c>
      <c r="J444" s="14">
        <v>45037</v>
      </c>
      <c r="K444" s="9" t="s">
        <v>480</v>
      </c>
      <c r="L444" s="9">
        <v>19</v>
      </c>
      <c r="M444" s="9">
        <v>16</v>
      </c>
      <c r="N444" s="22" t="s">
        <v>374</v>
      </c>
    </row>
    <row r="445" spans="1:14" x14ac:dyDescent="0.2">
      <c r="A445" s="9" t="s">
        <v>189</v>
      </c>
      <c r="B445" s="9" t="s">
        <v>57</v>
      </c>
      <c r="C445" s="9">
        <v>1129.32</v>
      </c>
      <c r="D445" s="14">
        <v>45054</v>
      </c>
      <c r="E445" s="15">
        <v>5546.7755479999996</v>
      </c>
      <c r="G445" s="26">
        <v>1129.32</v>
      </c>
      <c r="J445" s="14">
        <v>45037</v>
      </c>
      <c r="K445" s="9" t="s">
        <v>480</v>
      </c>
      <c r="L445" s="9">
        <v>19</v>
      </c>
      <c r="M445" s="9">
        <v>16</v>
      </c>
      <c r="N445" s="22" t="s">
        <v>364</v>
      </c>
    </row>
    <row r="446" spans="1:14" x14ac:dyDescent="0.2">
      <c r="A446" s="9" t="s">
        <v>189</v>
      </c>
      <c r="B446" s="9" t="s">
        <v>57</v>
      </c>
      <c r="C446" s="9">
        <v>840.64374899999996</v>
      </c>
      <c r="D446" s="14">
        <v>45061</v>
      </c>
      <c r="E446" s="15">
        <v>6387.4192969999995</v>
      </c>
      <c r="G446" s="26">
        <v>840.64374899999996</v>
      </c>
      <c r="J446" s="14">
        <v>45044</v>
      </c>
      <c r="K446" s="9" t="s">
        <v>480</v>
      </c>
      <c r="L446" s="9">
        <v>20</v>
      </c>
      <c r="M446" s="9">
        <v>17</v>
      </c>
      <c r="N446" s="22" t="s">
        <v>364</v>
      </c>
    </row>
    <row r="447" spans="1:14" x14ac:dyDescent="0.2">
      <c r="A447" s="9" t="s">
        <v>189</v>
      </c>
      <c r="B447" s="9" t="s">
        <v>57</v>
      </c>
      <c r="C447" s="9">
        <v>826.8845</v>
      </c>
      <c r="D447" s="14">
        <v>45068</v>
      </c>
      <c r="E447" s="15">
        <v>7214.3037969999996</v>
      </c>
      <c r="G447" s="26">
        <v>826.8845</v>
      </c>
      <c r="J447" s="14">
        <v>45051</v>
      </c>
      <c r="K447" s="9" t="s">
        <v>480</v>
      </c>
      <c r="L447" s="9">
        <v>21</v>
      </c>
      <c r="M447" s="9">
        <v>18</v>
      </c>
      <c r="N447" s="22" t="s">
        <v>364</v>
      </c>
    </row>
    <row r="448" spans="1:14" x14ac:dyDescent="0.2">
      <c r="A448" s="9" t="s">
        <v>189</v>
      </c>
      <c r="B448" s="9" t="s">
        <v>57</v>
      </c>
      <c r="C448" s="9">
        <v>1126.0894760000001</v>
      </c>
      <c r="D448" s="14">
        <v>45075</v>
      </c>
      <c r="E448" s="15">
        <v>8340.3932729999997</v>
      </c>
      <c r="G448" s="26">
        <v>1126.0894760000001</v>
      </c>
      <c r="J448" s="14">
        <v>45058</v>
      </c>
      <c r="K448" s="9" t="s">
        <v>480</v>
      </c>
      <c r="L448" s="9">
        <v>22</v>
      </c>
      <c r="M448" s="9">
        <v>19</v>
      </c>
      <c r="N448" s="22" t="s">
        <v>364</v>
      </c>
    </row>
    <row r="449" spans="1:14" x14ac:dyDescent="0.2">
      <c r="A449" s="9" t="s">
        <v>189</v>
      </c>
      <c r="B449" s="9" t="s">
        <v>57</v>
      </c>
      <c r="C449" s="9">
        <v>1551.945489</v>
      </c>
      <c r="D449" s="14">
        <v>45075</v>
      </c>
      <c r="E449" s="15">
        <v>9892.3387619999994</v>
      </c>
      <c r="G449" s="26">
        <v>1551.945489</v>
      </c>
      <c r="J449" s="14">
        <v>45058</v>
      </c>
      <c r="K449" s="9" t="s">
        <v>480</v>
      </c>
      <c r="L449" s="9">
        <v>22</v>
      </c>
      <c r="M449" s="9">
        <v>19</v>
      </c>
      <c r="N449" s="22" t="s">
        <v>364</v>
      </c>
    </row>
    <row r="450" spans="1:14" x14ac:dyDescent="0.2">
      <c r="A450" s="9" t="s">
        <v>187</v>
      </c>
      <c r="B450" s="9" t="s">
        <v>34</v>
      </c>
      <c r="C450" s="9">
        <v>0.82971499999999998</v>
      </c>
      <c r="D450" s="14">
        <v>45047</v>
      </c>
      <c r="E450" s="15">
        <v>0.82971499999999998</v>
      </c>
      <c r="G450" s="26">
        <v>0.82971499999999998</v>
      </c>
      <c r="J450" s="14">
        <v>45022</v>
      </c>
      <c r="K450" s="9" t="s">
        <v>480</v>
      </c>
      <c r="L450" s="9">
        <v>18</v>
      </c>
      <c r="M450" s="9">
        <v>14</v>
      </c>
      <c r="N450" s="22" t="s">
        <v>364</v>
      </c>
    </row>
    <row r="451" spans="1:14" x14ac:dyDescent="0.2">
      <c r="A451" s="9" t="s">
        <v>187</v>
      </c>
      <c r="B451" s="9" t="s">
        <v>34</v>
      </c>
      <c r="C451" s="9">
        <v>1.340376</v>
      </c>
      <c r="D451" s="14">
        <v>45054</v>
      </c>
      <c r="E451" s="15">
        <v>2.1700910000000002</v>
      </c>
      <c r="G451" s="26">
        <v>1.340376</v>
      </c>
      <c r="J451" s="14">
        <v>45027</v>
      </c>
      <c r="K451" s="9" t="s">
        <v>480</v>
      </c>
      <c r="L451" s="9">
        <v>19</v>
      </c>
      <c r="M451" s="9">
        <v>15</v>
      </c>
      <c r="N451" s="22" t="s">
        <v>364</v>
      </c>
    </row>
    <row r="452" spans="1:14" x14ac:dyDescent="0.2">
      <c r="A452" s="9" t="s">
        <v>187</v>
      </c>
      <c r="B452" s="9" t="s">
        <v>34</v>
      </c>
      <c r="C452" s="9">
        <v>1.3658870000000001</v>
      </c>
      <c r="D452" s="14">
        <v>45054</v>
      </c>
      <c r="E452" s="15">
        <v>3.5359780000000001</v>
      </c>
      <c r="G452" s="26">
        <v>1.3658870000000001</v>
      </c>
      <c r="J452" s="14">
        <v>45028</v>
      </c>
      <c r="K452" s="9" t="s">
        <v>480</v>
      </c>
      <c r="L452" s="9">
        <v>19</v>
      </c>
      <c r="M452" s="9">
        <v>15</v>
      </c>
      <c r="N452" s="22" t="s">
        <v>364</v>
      </c>
    </row>
    <row r="453" spans="1:14" x14ac:dyDescent="0.2">
      <c r="A453" s="9" t="s">
        <v>187</v>
      </c>
      <c r="B453" s="9" t="s">
        <v>34</v>
      </c>
      <c r="C453" s="9">
        <v>1.407923</v>
      </c>
      <c r="D453" s="14">
        <v>45054</v>
      </c>
      <c r="E453" s="15">
        <v>4.9439010000000003</v>
      </c>
      <c r="G453" s="26">
        <v>1.407923</v>
      </c>
      <c r="J453" s="14">
        <v>45028</v>
      </c>
      <c r="K453" s="9" t="s">
        <v>480</v>
      </c>
      <c r="L453" s="9">
        <v>19</v>
      </c>
      <c r="M453" s="9">
        <v>15</v>
      </c>
      <c r="N453" s="22" t="s">
        <v>364</v>
      </c>
    </row>
    <row r="454" spans="1:14" x14ac:dyDescent="0.2">
      <c r="A454" s="9" t="s">
        <v>187</v>
      </c>
      <c r="B454" s="9" t="s">
        <v>34</v>
      </c>
      <c r="C454" s="9">
        <v>0.404503</v>
      </c>
      <c r="D454" s="14">
        <v>45054</v>
      </c>
      <c r="E454" s="15">
        <v>5.3484040000000004</v>
      </c>
      <c r="G454" s="26">
        <v>0.404503</v>
      </c>
      <c r="J454" s="14">
        <v>45028</v>
      </c>
      <c r="K454" s="9" t="s">
        <v>480</v>
      </c>
      <c r="L454" s="9">
        <v>19</v>
      </c>
      <c r="M454" s="9">
        <v>15</v>
      </c>
      <c r="N454" s="22" t="s">
        <v>364</v>
      </c>
    </row>
    <row r="455" spans="1:14" x14ac:dyDescent="0.2">
      <c r="A455" s="9" t="s">
        <v>187</v>
      </c>
      <c r="B455" s="9" t="s">
        <v>34</v>
      </c>
      <c r="C455" s="9">
        <v>1.2510209999999999</v>
      </c>
      <c r="D455" s="14">
        <v>45054</v>
      </c>
      <c r="E455" s="15">
        <v>6.5994250000000001</v>
      </c>
      <c r="G455" s="26">
        <v>1.2510209999999999</v>
      </c>
      <c r="J455" s="14">
        <v>45028</v>
      </c>
      <c r="K455" s="9" t="s">
        <v>480</v>
      </c>
      <c r="L455" s="9">
        <v>19</v>
      </c>
      <c r="M455" s="9">
        <v>15</v>
      </c>
      <c r="N455" s="22" t="s">
        <v>364</v>
      </c>
    </row>
    <row r="456" spans="1:14" x14ac:dyDescent="0.2">
      <c r="A456" s="9" t="s">
        <v>187</v>
      </c>
      <c r="B456" s="9" t="s">
        <v>34</v>
      </c>
      <c r="C456" s="9">
        <v>1.0100610000000001</v>
      </c>
      <c r="D456" s="14">
        <v>45061</v>
      </c>
      <c r="E456" s="15">
        <v>7.6094860000000004</v>
      </c>
      <c r="G456" s="26">
        <v>1.0100610000000001</v>
      </c>
      <c r="J456" s="14">
        <v>45035</v>
      </c>
      <c r="K456" s="9" t="s">
        <v>480</v>
      </c>
      <c r="L456" s="9">
        <v>20</v>
      </c>
      <c r="M456" s="9">
        <v>16</v>
      </c>
      <c r="N456" s="22" t="s">
        <v>364</v>
      </c>
    </row>
    <row r="457" spans="1:14" x14ac:dyDescent="0.2">
      <c r="A457" s="9" t="s">
        <v>187</v>
      </c>
      <c r="B457" s="9" t="s">
        <v>34</v>
      </c>
      <c r="C457" s="9">
        <v>1.3236509999999999</v>
      </c>
      <c r="D457" s="14">
        <v>45061</v>
      </c>
      <c r="E457" s="15">
        <v>8.9331370000000003</v>
      </c>
      <c r="G457" s="26">
        <v>1.3236509999999999</v>
      </c>
      <c r="J457" s="14">
        <v>45035</v>
      </c>
      <c r="K457" s="9" t="s">
        <v>480</v>
      </c>
      <c r="L457" s="9">
        <v>20</v>
      </c>
      <c r="M457" s="9">
        <v>16</v>
      </c>
      <c r="N457" s="22" t="s">
        <v>364</v>
      </c>
    </row>
    <row r="458" spans="1:14" x14ac:dyDescent="0.2">
      <c r="A458" s="9" t="s">
        <v>187</v>
      </c>
      <c r="B458" s="9" t="s">
        <v>34</v>
      </c>
      <c r="C458" s="9">
        <v>1.0955550000000001</v>
      </c>
      <c r="D458" s="14">
        <v>45061</v>
      </c>
      <c r="E458" s="15">
        <v>10.028691999999999</v>
      </c>
      <c r="G458" s="26">
        <v>1.0955550000000001</v>
      </c>
      <c r="J458" s="14">
        <v>45035</v>
      </c>
      <c r="K458" s="9" t="s">
        <v>480</v>
      </c>
      <c r="L458" s="9">
        <v>20</v>
      </c>
      <c r="M458" s="9">
        <v>16</v>
      </c>
      <c r="N458" s="22" t="s">
        <v>364</v>
      </c>
    </row>
    <row r="459" spans="1:14" x14ac:dyDescent="0.2">
      <c r="A459" s="9" t="s">
        <v>187</v>
      </c>
      <c r="B459" s="9" t="s">
        <v>34</v>
      </c>
      <c r="C459" s="9">
        <v>1.1032090000000001</v>
      </c>
      <c r="D459" s="14">
        <v>45061</v>
      </c>
      <c r="E459" s="15">
        <v>11.131900999999999</v>
      </c>
      <c r="G459" s="26">
        <v>1.1032090000000001</v>
      </c>
      <c r="J459" s="14">
        <v>45035</v>
      </c>
      <c r="K459" s="9" t="s">
        <v>480</v>
      </c>
      <c r="L459" s="9">
        <v>20</v>
      </c>
      <c r="M459" s="9">
        <v>16</v>
      </c>
      <c r="N459" s="22" t="s">
        <v>364</v>
      </c>
    </row>
    <row r="460" spans="1:14" x14ac:dyDescent="0.2">
      <c r="A460" s="9" t="s">
        <v>187</v>
      </c>
      <c r="B460" s="9" t="s">
        <v>34</v>
      </c>
      <c r="C460" s="9">
        <v>0.82353799999999999</v>
      </c>
      <c r="D460" s="14">
        <v>45068</v>
      </c>
      <c r="E460" s="15">
        <v>11.955438999999998</v>
      </c>
      <c r="G460" s="26">
        <v>0.82353799999999999</v>
      </c>
      <c r="J460" s="14">
        <v>45043</v>
      </c>
      <c r="K460" s="9" t="s">
        <v>480</v>
      </c>
      <c r="L460" s="9">
        <v>21</v>
      </c>
      <c r="M460" s="9">
        <v>17</v>
      </c>
      <c r="N460" s="22" t="s">
        <v>364</v>
      </c>
    </row>
    <row r="461" spans="1:14" x14ac:dyDescent="0.2">
      <c r="A461" s="9" t="s">
        <v>187</v>
      </c>
      <c r="B461" s="9" t="s">
        <v>34</v>
      </c>
      <c r="C461" s="9">
        <v>1.097893</v>
      </c>
      <c r="D461" s="14">
        <v>45075</v>
      </c>
      <c r="E461" s="15">
        <v>13.053331999999997</v>
      </c>
      <c r="G461" s="26">
        <v>1.097893</v>
      </c>
      <c r="J461" s="14">
        <v>45049</v>
      </c>
      <c r="K461" s="9" t="s">
        <v>480</v>
      </c>
      <c r="L461" s="9">
        <v>22</v>
      </c>
      <c r="M461" s="9">
        <v>18</v>
      </c>
      <c r="N461" s="22" t="s">
        <v>364</v>
      </c>
    </row>
    <row r="462" spans="1:14" x14ac:dyDescent="0.2">
      <c r="A462" s="9" t="s">
        <v>187</v>
      </c>
      <c r="B462" s="9" t="s">
        <v>34</v>
      </c>
      <c r="C462" s="9">
        <v>1.2411110000000001</v>
      </c>
      <c r="D462" s="14">
        <v>45075</v>
      </c>
      <c r="E462" s="15">
        <v>14.294442999999998</v>
      </c>
      <c r="G462" s="26">
        <v>1.2411110000000001</v>
      </c>
      <c r="J462" s="14">
        <v>45049</v>
      </c>
      <c r="K462" s="9" t="s">
        <v>480</v>
      </c>
      <c r="L462" s="9">
        <v>22</v>
      </c>
      <c r="M462" s="9">
        <v>18</v>
      </c>
      <c r="N462" s="22" t="s">
        <v>364</v>
      </c>
    </row>
    <row r="463" spans="1:14" x14ac:dyDescent="0.2">
      <c r="A463" s="9" t="s">
        <v>187</v>
      </c>
      <c r="B463" s="9" t="s">
        <v>34</v>
      </c>
      <c r="C463" s="9">
        <v>0.77506799999999998</v>
      </c>
      <c r="D463" s="14">
        <v>45082</v>
      </c>
      <c r="E463" s="15">
        <v>15.069510999999997</v>
      </c>
      <c r="G463" s="26">
        <v>0.77506799999999998</v>
      </c>
      <c r="J463" s="14">
        <v>45056</v>
      </c>
      <c r="K463" s="9" t="s">
        <v>480</v>
      </c>
      <c r="L463" s="9">
        <v>23</v>
      </c>
      <c r="M463" s="9">
        <v>19</v>
      </c>
      <c r="N463" s="22" t="s">
        <v>364</v>
      </c>
    </row>
    <row r="464" spans="1:14" x14ac:dyDescent="0.2">
      <c r="A464" s="9" t="s">
        <v>187</v>
      </c>
      <c r="B464" s="9" t="s">
        <v>34</v>
      </c>
      <c r="C464" s="9">
        <v>1.6545529999999999</v>
      </c>
      <c r="D464" s="14">
        <v>45089</v>
      </c>
      <c r="E464" s="15">
        <v>16.724063999999998</v>
      </c>
      <c r="G464" s="26">
        <v>1.6545529999999999</v>
      </c>
      <c r="J464" s="14">
        <v>45063</v>
      </c>
      <c r="K464" s="9" t="s">
        <v>480</v>
      </c>
      <c r="L464" s="9">
        <v>24</v>
      </c>
      <c r="M464" s="9">
        <v>20</v>
      </c>
      <c r="N464" s="22" t="s">
        <v>364</v>
      </c>
    </row>
    <row r="465" spans="1:14" x14ac:dyDescent="0.2">
      <c r="A465" s="9" t="s">
        <v>187</v>
      </c>
      <c r="B465" s="9" t="s">
        <v>34</v>
      </c>
      <c r="C465" s="9">
        <v>1.369445</v>
      </c>
      <c r="D465" s="14">
        <v>45089</v>
      </c>
      <c r="E465" s="15">
        <v>18.093508999999997</v>
      </c>
      <c r="G465" s="26">
        <v>1.369445</v>
      </c>
      <c r="J465" s="14">
        <v>45063</v>
      </c>
      <c r="K465" s="9" t="s">
        <v>480</v>
      </c>
      <c r="L465" s="9">
        <v>24</v>
      </c>
      <c r="M465" s="9">
        <v>20</v>
      </c>
      <c r="N465" s="22" t="s">
        <v>364</v>
      </c>
    </row>
    <row r="466" spans="1:14" x14ac:dyDescent="0.2">
      <c r="A466" s="9" t="s">
        <v>187</v>
      </c>
      <c r="B466" s="9" t="s">
        <v>34</v>
      </c>
      <c r="C466" s="9">
        <v>1.379013</v>
      </c>
      <c r="D466" s="14">
        <v>45089</v>
      </c>
      <c r="E466" s="15">
        <v>19.472521999999998</v>
      </c>
      <c r="G466" s="26">
        <v>1.379013</v>
      </c>
      <c r="J466" s="14">
        <v>45063</v>
      </c>
      <c r="K466" s="9" t="s">
        <v>480</v>
      </c>
      <c r="L466" s="9">
        <v>24</v>
      </c>
      <c r="M466" s="9">
        <v>20</v>
      </c>
      <c r="N466" s="22" t="s">
        <v>364</v>
      </c>
    </row>
    <row r="467" spans="1:14" x14ac:dyDescent="0.2">
      <c r="A467" s="9" t="s">
        <v>186</v>
      </c>
      <c r="B467" s="9" t="s">
        <v>347</v>
      </c>
      <c r="C467" s="9">
        <v>3.372125</v>
      </c>
      <c r="D467" s="14">
        <v>45054</v>
      </c>
      <c r="E467" s="15">
        <v>3.372125</v>
      </c>
      <c r="G467" s="26">
        <v>3.372125</v>
      </c>
      <c r="J467" s="14">
        <v>45030</v>
      </c>
      <c r="K467" s="9" t="s">
        <v>480</v>
      </c>
      <c r="L467" s="9">
        <v>19</v>
      </c>
      <c r="M467" s="9">
        <v>15</v>
      </c>
      <c r="N467" s="22" t="s">
        <v>364</v>
      </c>
    </row>
    <row r="468" spans="1:14" x14ac:dyDescent="0.2">
      <c r="A468" s="9" t="s">
        <v>186</v>
      </c>
      <c r="B468" s="9" t="s">
        <v>347</v>
      </c>
      <c r="C468" s="9">
        <v>0.67304699999999995</v>
      </c>
      <c r="D468" s="14">
        <v>45061</v>
      </c>
      <c r="E468" s="15">
        <v>4.045172</v>
      </c>
      <c r="G468" s="26">
        <v>0.67304699999999995</v>
      </c>
      <c r="J468" s="14">
        <v>45037</v>
      </c>
      <c r="K468" s="9" t="s">
        <v>480</v>
      </c>
      <c r="L468" s="9">
        <v>20</v>
      </c>
      <c r="M468" s="9">
        <v>16</v>
      </c>
      <c r="N468" s="22" t="s">
        <v>364</v>
      </c>
    </row>
    <row r="469" spans="1:14" x14ac:dyDescent="0.2">
      <c r="A469" s="9" t="s">
        <v>186</v>
      </c>
      <c r="B469" s="9" t="s">
        <v>347</v>
      </c>
      <c r="C469" s="9">
        <v>0.261656</v>
      </c>
      <c r="D469" s="14">
        <v>45061</v>
      </c>
      <c r="E469" s="15">
        <v>4.3068280000000003</v>
      </c>
      <c r="G469" s="26">
        <v>0.261656</v>
      </c>
      <c r="J469" s="14">
        <v>45037</v>
      </c>
      <c r="K469" s="9" t="s">
        <v>480</v>
      </c>
      <c r="L469" s="9">
        <v>20</v>
      </c>
      <c r="M469" s="9">
        <v>16</v>
      </c>
      <c r="N469" s="22" t="s">
        <v>364</v>
      </c>
    </row>
    <row r="470" spans="1:14" x14ac:dyDescent="0.2">
      <c r="A470" s="9" t="s">
        <v>186</v>
      </c>
      <c r="B470" s="9" t="s">
        <v>347</v>
      </c>
      <c r="C470" s="9">
        <v>0.784968</v>
      </c>
      <c r="D470" s="14">
        <v>45061</v>
      </c>
      <c r="E470" s="15">
        <v>5.0917960000000004</v>
      </c>
      <c r="G470" s="26">
        <v>0.784968</v>
      </c>
      <c r="J470" s="14">
        <v>45037</v>
      </c>
      <c r="K470" s="9" t="s">
        <v>480</v>
      </c>
      <c r="L470" s="9">
        <v>20</v>
      </c>
      <c r="M470" s="9">
        <v>16</v>
      </c>
      <c r="N470" s="22" t="s">
        <v>364</v>
      </c>
    </row>
    <row r="471" spans="1:14" x14ac:dyDescent="0.2">
      <c r="A471" s="9" t="s">
        <v>186</v>
      </c>
      <c r="B471" s="9" t="s">
        <v>347</v>
      </c>
      <c r="C471" s="9">
        <v>1.513752</v>
      </c>
      <c r="D471" s="14">
        <v>45068</v>
      </c>
      <c r="E471" s="15">
        <v>6.6055480000000006</v>
      </c>
      <c r="G471" s="26">
        <v>1.513752</v>
      </c>
      <c r="J471" s="14">
        <v>45044</v>
      </c>
      <c r="K471" s="9" t="s">
        <v>480</v>
      </c>
      <c r="L471" s="9">
        <v>21</v>
      </c>
      <c r="M471" s="9">
        <v>17</v>
      </c>
      <c r="N471" s="22" t="s">
        <v>364</v>
      </c>
    </row>
    <row r="472" spans="1:14" x14ac:dyDescent="0.2">
      <c r="A472" s="9" t="s">
        <v>186</v>
      </c>
      <c r="B472" s="9" t="s">
        <v>347</v>
      </c>
      <c r="C472" s="9">
        <v>0.387569</v>
      </c>
      <c r="D472" s="14">
        <v>45068</v>
      </c>
      <c r="E472" s="15">
        <v>6.9931170000000007</v>
      </c>
      <c r="G472" s="26">
        <v>0.387569</v>
      </c>
      <c r="J472" s="14">
        <v>45044</v>
      </c>
      <c r="K472" s="9" t="s">
        <v>480</v>
      </c>
      <c r="L472" s="9">
        <v>21</v>
      </c>
      <c r="M472" s="9">
        <v>17</v>
      </c>
      <c r="N472" s="22" t="s">
        <v>364</v>
      </c>
    </row>
    <row r="473" spans="1:14" x14ac:dyDescent="0.2">
      <c r="A473" s="9" t="s">
        <v>186</v>
      </c>
      <c r="B473" s="9" t="s">
        <v>347</v>
      </c>
      <c r="C473" s="9">
        <v>0.26831700000000003</v>
      </c>
      <c r="D473" s="14">
        <v>45068</v>
      </c>
      <c r="E473" s="15">
        <v>7.2614340000000004</v>
      </c>
      <c r="G473" s="26">
        <v>0.26831700000000003</v>
      </c>
      <c r="J473" s="14">
        <v>45044</v>
      </c>
      <c r="K473" s="9" t="s">
        <v>480</v>
      </c>
      <c r="L473" s="9">
        <v>21</v>
      </c>
      <c r="M473" s="9">
        <v>17</v>
      </c>
      <c r="N473" s="22" t="s">
        <v>364</v>
      </c>
    </row>
    <row r="474" spans="1:14" x14ac:dyDescent="0.2">
      <c r="A474" s="9" t="s">
        <v>186</v>
      </c>
      <c r="B474" s="9" t="s">
        <v>347</v>
      </c>
      <c r="C474" s="9">
        <v>0.784968</v>
      </c>
      <c r="D474" s="14">
        <v>45075</v>
      </c>
      <c r="E474" s="15">
        <v>8.0464020000000005</v>
      </c>
      <c r="G474" s="26">
        <v>0.784968</v>
      </c>
      <c r="J474" s="14">
        <v>45051</v>
      </c>
      <c r="K474" s="9" t="s">
        <v>480</v>
      </c>
      <c r="L474" s="9">
        <v>22</v>
      </c>
      <c r="M474" s="9">
        <v>18</v>
      </c>
      <c r="N474" s="22" t="s">
        <v>364</v>
      </c>
    </row>
    <row r="475" spans="1:14" x14ac:dyDescent="0.2">
      <c r="A475" s="9" t="s">
        <v>186</v>
      </c>
      <c r="B475" s="9" t="s">
        <v>347</v>
      </c>
      <c r="C475" s="9">
        <v>3.8768400000000001</v>
      </c>
      <c r="D475" s="14">
        <v>45082</v>
      </c>
      <c r="E475" s="15">
        <v>11.923242</v>
      </c>
      <c r="G475" s="26">
        <v>3.8768400000000001</v>
      </c>
      <c r="J475" s="14">
        <v>45058</v>
      </c>
      <c r="K475" s="9" t="s">
        <v>480</v>
      </c>
      <c r="L475" s="9">
        <v>23</v>
      </c>
      <c r="M475" s="9">
        <v>19</v>
      </c>
      <c r="N475" s="22" t="s">
        <v>364</v>
      </c>
    </row>
    <row r="476" spans="1:14" x14ac:dyDescent="0.2">
      <c r="A476" s="9" t="s">
        <v>186</v>
      </c>
      <c r="B476" s="9" t="s">
        <v>347</v>
      </c>
      <c r="C476" s="9">
        <v>0.29072900000000002</v>
      </c>
      <c r="D476" s="14">
        <v>45082</v>
      </c>
      <c r="E476" s="15">
        <v>12.213971000000001</v>
      </c>
      <c r="G476" s="26">
        <v>0.29072900000000002</v>
      </c>
      <c r="J476" s="14">
        <v>45058</v>
      </c>
      <c r="K476" s="9" t="s">
        <v>480</v>
      </c>
      <c r="L476" s="9">
        <v>23</v>
      </c>
      <c r="M476" s="9">
        <v>19</v>
      </c>
      <c r="N476" s="22" t="s">
        <v>364</v>
      </c>
    </row>
    <row r="477" spans="1:14" x14ac:dyDescent="0.2">
      <c r="A477" s="9" t="s">
        <v>186</v>
      </c>
      <c r="B477" s="9" t="s">
        <v>347</v>
      </c>
      <c r="C477" s="9">
        <v>0.32794299999999998</v>
      </c>
      <c r="D477" s="14">
        <v>45089</v>
      </c>
      <c r="E477" s="15">
        <v>12.541914</v>
      </c>
      <c r="G477" s="26">
        <v>0.32794299999999998</v>
      </c>
      <c r="J477" s="14">
        <v>45065</v>
      </c>
      <c r="K477" s="9" t="s">
        <v>480</v>
      </c>
      <c r="L477" s="9">
        <v>24</v>
      </c>
      <c r="M477" s="9">
        <v>20</v>
      </c>
      <c r="N477" s="22" t="s">
        <v>364</v>
      </c>
    </row>
    <row r="478" spans="1:14" x14ac:dyDescent="0.2">
      <c r="A478" s="9" t="s">
        <v>186</v>
      </c>
      <c r="B478" s="9" t="s">
        <v>347</v>
      </c>
      <c r="C478" s="9">
        <v>0.26831700000000003</v>
      </c>
      <c r="D478" s="14">
        <v>45089</v>
      </c>
      <c r="E478" s="15">
        <v>12.810231</v>
      </c>
      <c r="G478" s="26">
        <v>0.26831700000000003</v>
      </c>
      <c r="J478" s="14">
        <v>45065</v>
      </c>
      <c r="K478" s="9" t="s">
        <v>480</v>
      </c>
      <c r="L478" s="9">
        <v>24</v>
      </c>
      <c r="M478" s="9">
        <v>20</v>
      </c>
      <c r="N478" s="22" t="s">
        <v>364</v>
      </c>
    </row>
    <row r="479" spans="1:14" x14ac:dyDescent="0.2">
      <c r="A479" s="9" t="s">
        <v>186</v>
      </c>
      <c r="B479" s="9" t="s">
        <v>347</v>
      </c>
      <c r="C479" s="9">
        <v>0.67304699999999995</v>
      </c>
      <c r="D479" s="14">
        <v>45089</v>
      </c>
      <c r="E479" s="15">
        <v>13.483278</v>
      </c>
      <c r="G479" s="26">
        <v>0.67304699999999995</v>
      </c>
      <c r="J479" s="14">
        <v>45065</v>
      </c>
      <c r="K479" s="9" t="s">
        <v>480</v>
      </c>
      <c r="L479" s="9">
        <v>24</v>
      </c>
      <c r="M479" s="9">
        <v>20</v>
      </c>
      <c r="N479" s="22" t="s">
        <v>364</v>
      </c>
    </row>
    <row r="480" spans="1:14" x14ac:dyDescent="0.2">
      <c r="A480" s="9" t="s">
        <v>185</v>
      </c>
      <c r="B480" s="9" t="s">
        <v>888</v>
      </c>
      <c r="C480" s="9">
        <v>8.4311550000000004</v>
      </c>
      <c r="D480" s="14">
        <v>45054</v>
      </c>
      <c r="E480" s="15">
        <v>8.4311550000000004</v>
      </c>
      <c r="G480" s="26">
        <v>8.4311550000000004</v>
      </c>
      <c r="J480" s="14">
        <v>45049</v>
      </c>
      <c r="K480" s="9" t="s">
        <v>480</v>
      </c>
      <c r="L480" s="9">
        <v>19</v>
      </c>
      <c r="M480" s="9">
        <v>18</v>
      </c>
      <c r="N480" s="22" t="s">
        <v>364</v>
      </c>
    </row>
    <row r="481" spans="1:14" x14ac:dyDescent="0.2">
      <c r="A481" s="9" t="s">
        <v>185</v>
      </c>
      <c r="B481" s="9" t="s">
        <v>888</v>
      </c>
      <c r="C481" s="9">
        <v>3.7847580000000001</v>
      </c>
      <c r="D481" s="14">
        <v>45068</v>
      </c>
      <c r="E481" s="15">
        <v>12.215913</v>
      </c>
      <c r="G481" s="26">
        <v>3.7847580000000001</v>
      </c>
      <c r="J481" s="14">
        <v>45063</v>
      </c>
      <c r="K481" s="9" t="s">
        <v>480</v>
      </c>
      <c r="L481" s="9">
        <v>21</v>
      </c>
      <c r="M481" s="9">
        <v>20</v>
      </c>
      <c r="N481" s="22" t="s">
        <v>364</v>
      </c>
    </row>
    <row r="482" spans="1:14" x14ac:dyDescent="0.2">
      <c r="A482" s="9" t="s">
        <v>184</v>
      </c>
      <c r="B482" s="9" t="s">
        <v>348</v>
      </c>
      <c r="C482" s="9">
        <v>0.67850500000000002</v>
      </c>
      <c r="D482" s="14">
        <v>45054</v>
      </c>
      <c r="E482" s="15">
        <v>0.67850500000000002</v>
      </c>
      <c r="G482" s="26">
        <v>0.67850500000000002</v>
      </c>
      <c r="J482" s="14">
        <v>45027</v>
      </c>
      <c r="K482" s="9" t="s">
        <v>480</v>
      </c>
      <c r="L482" s="9">
        <v>19</v>
      </c>
      <c r="M482" s="9">
        <v>15</v>
      </c>
      <c r="N482" s="22" t="s">
        <v>364</v>
      </c>
    </row>
    <row r="483" spans="1:14" x14ac:dyDescent="0.2">
      <c r="A483" s="9" t="s">
        <v>184</v>
      </c>
      <c r="B483" s="9" t="s">
        <v>348</v>
      </c>
      <c r="C483" s="9">
        <v>0.57545999999999997</v>
      </c>
      <c r="D483" s="14">
        <v>45054</v>
      </c>
      <c r="E483" s="15">
        <v>1.253965</v>
      </c>
      <c r="G483" s="26">
        <v>0.57545999999999997</v>
      </c>
      <c r="J483" s="14">
        <v>45027</v>
      </c>
      <c r="K483" s="9" t="s">
        <v>480</v>
      </c>
      <c r="L483" s="9">
        <v>19</v>
      </c>
      <c r="M483" s="9">
        <v>15</v>
      </c>
      <c r="N483" s="22" t="s">
        <v>364</v>
      </c>
    </row>
    <row r="484" spans="1:14" x14ac:dyDescent="0.2">
      <c r="A484" s="9" t="s">
        <v>184</v>
      </c>
      <c r="B484" s="9" t="s">
        <v>348</v>
      </c>
      <c r="C484" s="9">
        <v>0.60705200000000004</v>
      </c>
      <c r="D484" s="14">
        <v>45054</v>
      </c>
      <c r="E484" s="15">
        <v>1.8610169999999999</v>
      </c>
      <c r="G484" s="26">
        <v>0.60705200000000004</v>
      </c>
      <c r="J484" s="14">
        <v>45027</v>
      </c>
      <c r="K484" s="9" t="s">
        <v>480</v>
      </c>
      <c r="L484" s="9">
        <v>19</v>
      </c>
      <c r="M484" s="9">
        <v>15</v>
      </c>
      <c r="N484" s="22" t="s">
        <v>364</v>
      </c>
    </row>
    <row r="485" spans="1:14" x14ac:dyDescent="0.2">
      <c r="A485" s="9" t="s">
        <v>184</v>
      </c>
      <c r="B485" s="9" t="s">
        <v>348</v>
      </c>
      <c r="C485" s="9">
        <v>0.92871300000000001</v>
      </c>
      <c r="D485" s="14">
        <v>45054</v>
      </c>
      <c r="E485" s="15">
        <v>2.78973</v>
      </c>
      <c r="G485" s="26">
        <v>0.92871300000000001</v>
      </c>
      <c r="J485" s="14">
        <v>45027</v>
      </c>
      <c r="K485" s="9" t="s">
        <v>480</v>
      </c>
      <c r="L485" s="9">
        <v>19</v>
      </c>
      <c r="M485" s="9">
        <v>15</v>
      </c>
      <c r="N485" s="22" t="s">
        <v>364</v>
      </c>
    </row>
    <row r="486" spans="1:14" x14ac:dyDescent="0.2">
      <c r="A486" s="9" t="s">
        <v>184</v>
      </c>
      <c r="B486" s="9" t="s">
        <v>348</v>
      </c>
      <c r="C486" s="9">
        <v>0.48564099999999999</v>
      </c>
      <c r="D486" s="14">
        <v>45054</v>
      </c>
      <c r="E486" s="15">
        <v>3.2753709999999998</v>
      </c>
      <c r="G486" s="26">
        <v>0.48564099999999999</v>
      </c>
      <c r="J486" s="14">
        <v>45028</v>
      </c>
      <c r="K486" s="9" t="s">
        <v>480</v>
      </c>
      <c r="L486" s="9">
        <v>19</v>
      </c>
      <c r="M486" s="9">
        <v>15</v>
      </c>
      <c r="N486" s="22" t="s">
        <v>364</v>
      </c>
    </row>
    <row r="487" spans="1:14" x14ac:dyDescent="0.2">
      <c r="A487" s="9" t="s">
        <v>184</v>
      </c>
      <c r="B487" s="9" t="s">
        <v>348</v>
      </c>
      <c r="C487" s="9">
        <v>0.22753200000000001</v>
      </c>
      <c r="D487" s="14">
        <v>45054</v>
      </c>
      <c r="E487" s="15">
        <v>3.5029029999999999</v>
      </c>
      <c r="G487" s="26">
        <v>0.22753200000000001</v>
      </c>
      <c r="J487" s="14">
        <v>45028</v>
      </c>
      <c r="K487" s="9" t="s">
        <v>480</v>
      </c>
      <c r="L487" s="9">
        <v>19</v>
      </c>
      <c r="M487" s="9">
        <v>15</v>
      </c>
      <c r="N487" s="22" t="s">
        <v>364</v>
      </c>
    </row>
    <row r="488" spans="1:14" x14ac:dyDescent="0.2">
      <c r="A488" s="9" t="s">
        <v>184</v>
      </c>
      <c r="B488" s="9" t="s">
        <v>348</v>
      </c>
      <c r="C488" s="9">
        <v>8.8606789999999993</v>
      </c>
      <c r="D488" s="14">
        <v>45054</v>
      </c>
      <c r="E488" s="15">
        <v>12.363581999999999</v>
      </c>
      <c r="G488" s="26">
        <v>8.8606789999999993</v>
      </c>
      <c r="J488" s="14">
        <v>45028</v>
      </c>
      <c r="K488" s="9" t="s">
        <v>480</v>
      </c>
      <c r="L488" s="9">
        <v>19</v>
      </c>
      <c r="M488" s="9">
        <v>15</v>
      </c>
      <c r="N488" s="22" t="s">
        <v>364</v>
      </c>
    </row>
    <row r="489" spans="1:14" x14ac:dyDescent="0.2">
      <c r="A489" s="9" t="s">
        <v>184</v>
      </c>
      <c r="B489" s="9" t="s">
        <v>348</v>
      </c>
      <c r="C489" s="9">
        <v>10.443937999999999</v>
      </c>
      <c r="D489" s="14">
        <v>45054</v>
      </c>
      <c r="E489" s="15">
        <v>22.807519999999997</v>
      </c>
      <c r="G489" s="26">
        <v>10.443937999999999</v>
      </c>
      <c r="J489" s="14">
        <v>45028</v>
      </c>
      <c r="K489" s="9" t="s">
        <v>480</v>
      </c>
      <c r="L489" s="9">
        <v>19</v>
      </c>
      <c r="M489" s="9">
        <v>15</v>
      </c>
      <c r="N489" s="22" t="s">
        <v>364</v>
      </c>
    </row>
    <row r="490" spans="1:14" x14ac:dyDescent="0.2">
      <c r="A490" s="9" t="s">
        <v>184</v>
      </c>
      <c r="B490" s="9" t="s">
        <v>348</v>
      </c>
      <c r="C490" s="9">
        <v>1.3716660000000001</v>
      </c>
      <c r="D490" s="14">
        <v>45054</v>
      </c>
      <c r="E490" s="15">
        <v>24.179185999999998</v>
      </c>
      <c r="G490" s="26">
        <v>1.3716660000000001</v>
      </c>
      <c r="J490" s="14">
        <v>45028</v>
      </c>
      <c r="K490" s="9" t="s">
        <v>480</v>
      </c>
      <c r="L490" s="9">
        <v>19</v>
      </c>
      <c r="M490" s="9">
        <v>15</v>
      </c>
      <c r="N490" s="22" t="s">
        <v>364</v>
      </c>
    </row>
    <row r="491" spans="1:14" x14ac:dyDescent="0.2">
      <c r="A491" s="9" t="s">
        <v>184</v>
      </c>
      <c r="B491" s="9" t="s">
        <v>348</v>
      </c>
      <c r="C491" s="9">
        <v>0.43159500000000001</v>
      </c>
      <c r="D491" s="14">
        <v>45068</v>
      </c>
      <c r="E491" s="15">
        <v>24.610780999999999</v>
      </c>
      <c r="G491" s="26">
        <v>0.43159500000000001</v>
      </c>
      <c r="J491" s="14">
        <v>45041</v>
      </c>
      <c r="K491" s="9" t="s">
        <v>480</v>
      </c>
      <c r="L491" s="9">
        <v>21</v>
      </c>
      <c r="M491" s="9">
        <v>17</v>
      </c>
      <c r="N491" s="22" t="s">
        <v>364</v>
      </c>
    </row>
    <row r="492" spans="1:14" x14ac:dyDescent="0.2">
      <c r="A492" s="9" t="s">
        <v>184</v>
      </c>
      <c r="B492" s="9" t="s">
        <v>348</v>
      </c>
      <c r="C492" s="9">
        <v>0.36423100000000003</v>
      </c>
      <c r="D492" s="14">
        <v>45068</v>
      </c>
      <c r="E492" s="15">
        <v>24.975012</v>
      </c>
      <c r="G492" s="26">
        <v>0.36423100000000003</v>
      </c>
      <c r="J492" s="14">
        <v>45041</v>
      </c>
      <c r="K492" s="9" t="s">
        <v>480</v>
      </c>
      <c r="L492" s="9">
        <v>21</v>
      </c>
      <c r="M492" s="9">
        <v>17</v>
      </c>
      <c r="N492" s="22" t="s">
        <v>365</v>
      </c>
    </row>
    <row r="493" spans="1:14" x14ac:dyDescent="0.2">
      <c r="A493" s="9" t="s">
        <v>184</v>
      </c>
      <c r="B493" s="9" t="s">
        <v>348</v>
      </c>
      <c r="C493" s="9">
        <v>0.36423100000000003</v>
      </c>
      <c r="D493" s="14">
        <v>45068</v>
      </c>
      <c r="E493" s="15">
        <v>25.339243</v>
      </c>
      <c r="G493" s="26">
        <v>0.36423100000000003</v>
      </c>
      <c r="J493" s="14">
        <v>45042</v>
      </c>
      <c r="K493" s="9" t="s">
        <v>480</v>
      </c>
      <c r="L493" s="9">
        <v>21</v>
      </c>
      <c r="M493" s="9">
        <v>17</v>
      </c>
      <c r="N493" s="22" t="s">
        <v>365</v>
      </c>
    </row>
    <row r="494" spans="1:14" x14ac:dyDescent="0.2">
      <c r="A494" s="9" t="s">
        <v>184</v>
      </c>
      <c r="B494" s="9" t="s">
        <v>348</v>
      </c>
      <c r="C494" s="9">
        <v>3.9775719999999999</v>
      </c>
      <c r="D494" s="14">
        <v>45068</v>
      </c>
      <c r="E494" s="15">
        <v>29.316814999999998</v>
      </c>
      <c r="G494" s="26">
        <v>3.9775719999999999</v>
      </c>
      <c r="J494" s="14">
        <v>45042</v>
      </c>
      <c r="K494" s="9" t="s">
        <v>480</v>
      </c>
      <c r="L494" s="9">
        <v>21</v>
      </c>
      <c r="M494" s="9">
        <v>17</v>
      </c>
      <c r="N494" s="22" t="s">
        <v>365</v>
      </c>
    </row>
    <row r="495" spans="1:14" x14ac:dyDescent="0.2">
      <c r="A495" s="9" t="s">
        <v>184</v>
      </c>
      <c r="B495" s="9" t="s">
        <v>348</v>
      </c>
      <c r="C495" s="9">
        <v>4.5257069999999997</v>
      </c>
      <c r="D495" s="14">
        <v>45068</v>
      </c>
      <c r="E495" s="15">
        <v>33.842521999999995</v>
      </c>
      <c r="G495" s="26">
        <v>4.5257069999999997</v>
      </c>
      <c r="J495" s="14">
        <v>45042</v>
      </c>
      <c r="K495" s="9" t="s">
        <v>480</v>
      </c>
      <c r="L495" s="9">
        <v>21</v>
      </c>
      <c r="M495" s="9">
        <v>17</v>
      </c>
      <c r="N495" s="22" t="s">
        <v>365</v>
      </c>
    </row>
    <row r="496" spans="1:14" x14ac:dyDescent="0.2">
      <c r="A496" s="9" t="s">
        <v>184</v>
      </c>
      <c r="B496" s="9" t="s">
        <v>348</v>
      </c>
      <c r="C496" s="9">
        <v>6.163316</v>
      </c>
      <c r="D496" s="14">
        <v>45075</v>
      </c>
      <c r="E496" s="15">
        <v>40.005837999999997</v>
      </c>
      <c r="G496" s="26">
        <v>6.163316</v>
      </c>
      <c r="J496" s="14">
        <v>45049</v>
      </c>
      <c r="K496" s="9" t="s">
        <v>480</v>
      </c>
      <c r="L496" s="9">
        <v>22</v>
      </c>
      <c r="M496" s="9">
        <v>18</v>
      </c>
      <c r="N496" s="22" t="s">
        <v>365</v>
      </c>
    </row>
    <row r="497" spans="1:14" x14ac:dyDescent="0.2">
      <c r="A497" s="9" t="s">
        <v>184</v>
      </c>
      <c r="B497" s="9" t="s">
        <v>348</v>
      </c>
      <c r="C497" s="9">
        <v>1.35701</v>
      </c>
      <c r="D497" s="14">
        <v>45082</v>
      </c>
      <c r="E497" s="15">
        <v>41.362848</v>
      </c>
      <c r="G497" s="26">
        <v>1.35701</v>
      </c>
      <c r="J497" s="14">
        <v>45055</v>
      </c>
      <c r="K497" s="9" t="s">
        <v>480</v>
      </c>
      <c r="L497" s="9">
        <v>23</v>
      </c>
      <c r="M497" s="9">
        <v>19</v>
      </c>
      <c r="N497" s="22" t="s">
        <v>365</v>
      </c>
    </row>
    <row r="498" spans="1:14" x14ac:dyDescent="0.2">
      <c r="A498" s="9" t="s">
        <v>184</v>
      </c>
      <c r="B498" s="9" t="s">
        <v>348</v>
      </c>
      <c r="C498" s="9">
        <v>10.186881</v>
      </c>
      <c r="D498" s="14">
        <v>45082</v>
      </c>
      <c r="E498" s="15">
        <v>51.549728999999999</v>
      </c>
      <c r="G498" s="26">
        <v>10.186881</v>
      </c>
      <c r="J498" s="14">
        <v>45056</v>
      </c>
      <c r="K498" s="9" t="s">
        <v>480</v>
      </c>
      <c r="L498" s="9">
        <v>23</v>
      </c>
      <c r="M498" s="9">
        <v>19</v>
      </c>
      <c r="N498" s="22" t="s">
        <v>365</v>
      </c>
    </row>
    <row r="499" spans="1:14" x14ac:dyDescent="0.2">
      <c r="A499" s="9" t="s">
        <v>184</v>
      </c>
      <c r="B499" s="9" t="s">
        <v>348</v>
      </c>
      <c r="C499" s="9">
        <v>1.405305</v>
      </c>
      <c r="D499" s="14">
        <v>45082</v>
      </c>
      <c r="E499" s="15">
        <v>52.955033999999998</v>
      </c>
      <c r="G499" s="26">
        <v>1.405305</v>
      </c>
      <c r="J499" s="14">
        <v>45057</v>
      </c>
      <c r="K499" s="9" t="s">
        <v>480</v>
      </c>
      <c r="L499" s="9">
        <v>23</v>
      </c>
      <c r="M499" s="9">
        <v>19</v>
      </c>
      <c r="N499" s="22" t="s">
        <v>365</v>
      </c>
    </row>
    <row r="500" spans="1:14" x14ac:dyDescent="0.2">
      <c r="A500" s="9" t="s">
        <v>184</v>
      </c>
      <c r="B500" s="9" t="s">
        <v>348</v>
      </c>
      <c r="C500" s="9">
        <v>0.43159500000000001</v>
      </c>
      <c r="D500" s="14">
        <v>45089</v>
      </c>
      <c r="E500" s="15">
        <v>53.386628999999999</v>
      </c>
      <c r="G500" s="26">
        <v>0.43159500000000001</v>
      </c>
      <c r="J500" s="14">
        <v>45062</v>
      </c>
      <c r="K500" s="9" t="s">
        <v>480</v>
      </c>
      <c r="L500" s="9">
        <v>24</v>
      </c>
      <c r="M500" s="9">
        <v>20</v>
      </c>
      <c r="N500" s="22" t="s">
        <v>365</v>
      </c>
    </row>
    <row r="501" spans="1:14" x14ac:dyDescent="0.2">
      <c r="A501" s="9" t="s">
        <v>184</v>
      </c>
      <c r="B501" s="9" t="s">
        <v>348</v>
      </c>
      <c r="C501" s="9">
        <v>0.72846200000000005</v>
      </c>
      <c r="D501" s="14">
        <v>45089</v>
      </c>
      <c r="E501" s="15">
        <v>54.115091</v>
      </c>
      <c r="G501" s="26">
        <v>0.72846200000000005</v>
      </c>
      <c r="J501" s="14">
        <v>45062</v>
      </c>
      <c r="K501" s="9" t="s">
        <v>480</v>
      </c>
      <c r="L501" s="9">
        <v>24</v>
      </c>
      <c r="M501" s="9">
        <v>20</v>
      </c>
      <c r="N501" s="22" t="s">
        <v>365</v>
      </c>
    </row>
    <row r="502" spans="1:14" x14ac:dyDescent="0.2">
      <c r="A502" s="9" t="s">
        <v>184</v>
      </c>
      <c r="B502" s="9" t="s">
        <v>348</v>
      </c>
      <c r="C502" s="9">
        <v>3.2384400000000002</v>
      </c>
      <c r="D502" s="14">
        <v>45089</v>
      </c>
      <c r="E502" s="15">
        <v>57.353530999999997</v>
      </c>
      <c r="G502" s="26">
        <v>3.2384400000000002</v>
      </c>
      <c r="J502" s="14">
        <v>45063</v>
      </c>
      <c r="K502" s="9" t="s">
        <v>480</v>
      </c>
      <c r="L502" s="9">
        <v>24</v>
      </c>
      <c r="M502" s="9">
        <v>20</v>
      </c>
      <c r="N502" s="22" t="s">
        <v>364</v>
      </c>
    </row>
    <row r="503" spans="1:14" x14ac:dyDescent="0.2">
      <c r="A503" s="9" t="s">
        <v>184</v>
      </c>
      <c r="B503" s="9" t="s">
        <v>348</v>
      </c>
      <c r="C503" s="9">
        <v>0.36423100000000003</v>
      </c>
      <c r="D503" s="14">
        <v>45089</v>
      </c>
      <c r="E503" s="15">
        <v>57.717761999999993</v>
      </c>
      <c r="G503" s="26">
        <v>0.36423100000000003</v>
      </c>
      <c r="J503" s="14">
        <v>45063</v>
      </c>
      <c r="K503" s="9" t="s">
        <v>480</v>
      </c>
      <c r="L503" s="9">
        <v>24</v>
      </c>
      <c r="M503" s="9">
        <v>20</v>
      </c>
      <c r="N503" s="22" t="s">
        <v>364</v>
      </c>
    </row>
    <row r="504" spans="1:14" x14ac:dyDescent="0.2">
      <c r="A504" s="9" t="s">
        <v>183</v>
      </c>
      <c r="B504" s="9" t="s">
        <v>35</v>
      </c>
      <c r="C504" s="9">
        <v>2.324468</v>
      </c>
      <c r="D504" s="14">
        <v>45047</v>
      </c>
      <c r="E504" s="15">
        <v>2.324468</v>
      </c>
      <c r="G504" s="26">
        <v>2.324468</v>
      </c>
      <c r="J504" s="14">
        <v>45021</v>
      </c>
      <c r="K504" s="9" t="s">
        <v>480</v>
      </c>
      <c r="L504" s="9">
        <v>18</v>
      </c>
      <c r="M504" s="9">
        <v>14</v>
      </c>
      <c r="N504" s="22" t="s">
        <v>364</v>
      </c>
    </row>
    <row r="505" spans="1:14" x14ac:dyDescent="0.2">
      <c r="A505" s="9" t="s">
        <v>183</v>
      </c>
      <c r="B505" s="9" t="s">
        <v>35</v>
      </c>
      <c r="C505" s="9">
        <v>0.82242999999999999</v>
      </c>
      <c r="D505" s="14">
        <v>45054</v>
      </c>
      <c r="E505" s="15">
        <v>3.1468980000000002</v>
      </c>
      <c r="G505" s="26">
        <v>0.82242999999999999</v>
      </c>
      <c r="J505" s="14">
        <v>45027</v>
      </c>
      <c r="K505" s="9" t="s">
        <v>480</v>
      </c>
      <c r="L505" s="9">
        <v>19</v>
      </c>
      <c r="M505" s="9">
        <v>15</v>
      </c>
      <c r="N505" s="22" t="s">
        <v>370</v>
      </c>
    </row>
    <row r="506" spans="1:14" x14ac:dyDescent="0.2">
      <c r="A506" s="9" t="s">
        <v>183</v>
      </c>
      <c r="B506" s="9" t="s">
        <v>35</v>
      </c>
      <c r="C506" s="9">
        <v>0.56981899999999996</v>
      </c>
      <c r="D506" s="14">
        <v>45054</v>
      </c>
      <c r="E506" s="15">
        <v>3.716717</v>
      </c>
      <c r="G506" s="26">
        <v>0.56981899999999996</v>
      </c>
      <c r="J506" s="14">
        <v>45027</v>
      </c>
      <c r="K506" s="9" t="s">
        <v>480</v>
      </c>
      <c r="L506" s="9">
        <v>19</v>
      </c>
      <c r="M506" s="9">
        <v>15</v>
      </c>
      <c r="N506" s="22" t="s">
        <v>370</v>
      </c>
    </row>
    <row r="507" spans="1:14" x14ac:dyDescent="0.2">
      <c r="A507" s="9" t="s">
        <v>183</v>
      </c>
      <c r="B507" s="9" t="s">
        <v>35</v>
      </c>
      <c r="C507" s="9">
        <v>0.601101</v>
      </c>
      <c r="D507" s="14">
        <v>45054</v>
      </c>
      <c r="E507" s="15">
        <v>4.3178179999999999</v>
      </c>
      <c r="G507" s="26">
        <v>0.601101</v>
      </c>
      <c r="J507" s="14">
        <v>45027</v>
      </c>
      <c r="K507" s="9" t="s">
        <v>480</v>
      </c>
      <c r="L507" s="9">
        <v>19</v>
      </c>
      <c r="M507" s="9">
        <v>15</v>
      </c>
      <c r="N507" s="22" t="s">
        <v>370</v>
      </c>
    </row>
    <row r="508" spans="1:14" x14ac:dyDescent="0.2">
      <c r="A508" s="9" t="s">
        <v>183</v>
      </c>
      <c r="B508" s="9" t="s">
        <v>35</v>
      </c>
      <c r="C508" s="9">
        <v>0.39519700000000002</v>
      </c>
      <c r="D508" s="14">
        <v>45054</v>
      </c>
      <c r="E508" s="15">
        <v>4.7130150000000004</v>
      </c>
      <c r="G508" s="26">
        <v>0.39519700000000002</v>
      </c>
      <c r="J508" s="14">
        <v>45027</v>
      </c>
      <c r="K508" s="9" t="s">
        <v>480</v>
      </c>
      <c r="L508" s="9">
        <v>19</v>
      </c>
      <c r="M508" s="9">
        <v>15</v>
      </c>
      <c r="N508" s="22" t="s">
        <v>370</v>
      </c>
    </row>
    <row r="509" spans="1:14" x14ac:dyDescent="0.2">
      <c r="A509" s="9" t="s">
        <v>183</v>
      </c>
      <c r="B509" s="9" t="s">
        <v>35</v>
      </c>
      <c r="C509" s="9">
        <v>0.31538300000000002</v>
      </c>
      <c r="D509" s="14">
        <v>45054</v>
      </c>
      <c r="E509" s="15">
        <v>5.0283980000000001</v>
      </c>
      <c r="G509" s="26">
        <v>0.31538300000000002</v>
      </c>
      <c r="J509" s="14">
        <v>45027</v>
      </c>
      <c r="K509" s="9" t="s">
        <v>480</v>
      </c>
      <c r="L509" s="9">
        <v>19</v>
      </c>
      <c r="M509" s="9">
        <v>15</v>
      </c>
      <c r="N509" s="22" t="s">
        <v>370</v>
      </c>
    </row>
    <row r="510" spans="1:14" x14ac:dyDescent="0.2">
      <c r="A510" s="9" t="s">
        <v>183</v>
      </c>
      <c r="B510" s="9" t="s">
        <v>35</v>
      </c>
      <c r="C510" s="9">
        <v>0.480881</v>
      </c>
      <c r="D510" s="14">
        <v>45054</v>
      </c>
      <c r="E510" s="15">
        <v>5.5092790000000003</v>
      </c>
      <c r="G510" s="26">
        <v>0.480881</v>
      </c>
      <c r="J510" s="14">
        <v>45028</v>
      </c>
      <c r="K510" s="9" t="s">
        <v>480</v>
      </c>
      <c r="L510" s="9">
        <v>19</v>
      </c>
      <c r="M510" s="9">
        <v>15</v>
      </c>
      <c r="N510" s="22" t="s">
        <v>370</v>
      </c>
    </row>
    <row r="511" spans="1:14" x14ac:dyDescent="0.2">
      <c r="A511" s="9" t="s">
        <v>183</v>
      </c>
      <c r="B511" s="9" t="s">
        <v>35</v>
      </c>
      <c r="C511" s="9">
        <v>0.33127699999999999</v>
      </c>
      <c r="D511" s="14">
        <v>45054</v>
      </c>
      <c r="E511" s="15">
        <v>5.8405560000000003</v>
      </c>
      <c r="G511" s="26">
        <v>0.33127699999999999</v>
      </c>
      <c r="J511" s="14">
        <v>45028</v>
      </c>
      <c r="K511" s="9" t="s">
        <v>480</v>
      </c>
      <c r="L511" s="9">
        <v>19</v>
      </c>
      <c r="M511" s="9">
        <v>15</v>
      </c>
      <c r="N511" s="22" t="s">
        <v>370</v>
      </c>
    </row>
    <row r="512" spans="1:14" x14ac:dyDescent="0.2">
      <c r="A512" s="9" t="s">
        <v>183</v>
      </c>
      <c r="B512" s="9" t="s">
        <v>35</v>
      </c>
      <c r="C512" s="9">
        <v>0.22753200000000001</v>
      </c>
      <c r="D512" s="14">
        <v>45054</v>
      </c>
      <c r="E512" s="15">
        <v>6.0680880000000004</v>
      </c>
      <c r="G512" s="26">
        <v>0.22753200000000001</v>
      </c>
      <c r="J512" s="14">
        <v>45028</v>
      </c>
      <c r="K512" s="9" t="s">
        <v>480</v>
      </c>
      <c r="L512" s="9">
        <v>19</v>
      </c>
      <c r="M512" s="9">
        <v>15</v>
      </c>
      <c r="N512" s="22" t="s">
        <v>370</v>
      </c>
    </row>
    <row r="513" spans="1:14" x14ac:dyDescent="0.2">
      <c r="A513" s="9" t="s">
        <v>183</v>
      </c>
      <c r="B513" s="9" t="s">
        <v>35</v>
      </c>
      <c r="C513" s="9">
        <v>0.29435800000000001</v>
      </c>
      <c r="D513" s="14">
        <v>45054</v>
      </c>
      <c r="E513" s="15">
        <v>6.3624460000000003</v>
      </c>
      <c r="G513" s="26">
        <v>0.29435800000000001</v>
      </c>
      <c r="J513" s="14">
        <v>45028</v>
      </c>
      <c r="K513" s="9" t="s">
        <v>480</v>
      </c>
      <c r="L513" s="9">
        <v>19</v>
      </c>
      <c r="M513" s="9">
        <v>15</v>
      </c>
      <c r="N513" s="22" t="s">
        <v>370</v>
      </c>
    </row>
    <row r="514" spans="1:14" x14ac:dyDescent="0.2">
      <c r="A514" s="9" t="s">
        <v>183</v>
      </c>
      <c r="B514" s="9" t="s">
        <v>35</v>
      </c>
      <c r="C514" s="9">
        <v>8.8527129999999996</v>
      </c>
      <c r="D514" s="14">
        <v>45054</v>
      </c>
      <c r="E514" s="15">
        <v>15.215159</v>
      </c>
      <c r="G514" s="26">
        <v>8.8527129999999996</v>
      </c>
      <c r="J514" s="14">
        <v>45028</v>
      </c>
      <c r="K514" s="9" t="s">
        <v>480</v>
      </c>
      <c r="L514" s="9">
        <v>19</v>
      </c>
      <c r="M514" s="9">
        <v>15</v>
      </c>
      <c r="N514" s="22" t="s">
        <v>370</v>
      </c>
    </row>
    <row r="515" spans="1:14" x14ac:dyDescent="0.2">
      <c r="A515" s="9" t="s">
        <v>183</v>
      </c>
      <c r="B515" s="9" t="s">
        <v>35</v>
      </c>
      <c r="C515" s="9">
        <v>12.889735999999999</v>
      </c>
      <c r="D515" s="14">
        <v>45054</v>
      </c>
      <c r="E515" s="15">
        <v>28.104894999999999</v>
      </c>
      <c r="G515" s="26">
        <v>12.889735999999999</v>
      </c>
      <c r="J515" s="14">
        <v>45028</v>
      </c>
      <c r="K515" s="9" t="s">
        <v>480</v>
      </c>
      <c r="L515" s="9">
        <v>19</v>
      </c>
      <c r="M515" s="9">
        <v>15</v>
      </c>
      <c r="N515" s="22" t="s">
        <v>370</v>
      </c>
    </row>
    <row r="516" spans="1:14" x14ac:dyDescent="0.2">
      <c r="A516" s="9" t="s">
        <v>183</v>
      </c>
      <c r="B516" s="9" t="s">
        <v>35</v>
      </c>
      <c r="C516" s="9">
        <v>1.6928879999999999</v>
      </c>
      <c r="D516" s="14">
        <v>45054</v>
      </c>
      <c r="E516" s="15">
        <v>29.797782999999999</v>
      </c>
      <c r="G516" s="26">
        <v>1.6928879999999999</v>
      </c>
      <c r="J516" s="14">
        <v>45028</v>
      </c>
      <c r="K516" s="9" t="s">
        <v>480</v>
      </c>
      <c r="L516" s="9">
        <v>19</v>
      </c>
      <c r="M516" s="9">
        <v>15</v>
      </c>
      <c r="N516" s="22" t="s">
        <v>363</v>
      </c>
    </row>
    <row r="517" spans="1:14" x14ac:dyDescent="0.2">
      <c r="A517" s="9" t="s">
        <v>183</v>
      </c>
      <c r="B517" s="9" t="s">
        <v>35</v>
      </c>
      <c r="C517" s="9">
        <v>3.2511420000000002</v>
      </c>
      <c r="D517" s="14">
        <v>45061</v>
      </c>
      <c r="E517" s="15">
        <v>33.048924999999997</v>
      </c>
      <c r="G517" s="26">
        <v>3.2511420000000002</v>
      </c>
      <c r="J517" s="14">
        <v>45035</v>
      </c>
      <c r="K517" s="9" t="s">
        <v>480</v>
      </c>
      <c r="L517" s="9">
        <v>20</v>
      </c>
      <c r="M517" s="9">
        <v>16</v>
      </c>
      <c r="N517" s="22" t="s">
        <v>363</v>
      </c>
    </row>
    <row r="518" spans="1:14" x14ac:dyDescent="0.2">
      <c r="A518" s="9" t="s">
        <v>183</v>
      </c>
      <c r="B518" s="9" t="s">
        <v>35</v>
      </c>
      <c r="C518" s="9">
        <v>1.263925</v>
      </c>
      <c r="D518" s="14">
        <v>45061</v>
      </c>
      <c r="E518" s="15">
        <v>34.312849999999997</v>
      </c>
      <c r="G518" s="26">
        <v>1.263925</v>
      </c>
      <c r="J518" s="14">
        <v>45035</v>
      </c>
      <c r="K518" s="9" t="s">
        <v>480</v>
      </c>
      <c r="L518" s="9">
        <v>20</v>
      </c>
      <c r="M518" s="9">
        <v>16</v>
      </c>
      <c r="N518" s="22" t="s">
        <v>363</v>
      </c>
    </row>
    <row r="519" spans="1:14" x14ac:dyDescent="0.2">
      <c r="A519" s="9" t="s">
        <v>183</v>
      </c>
      <c r="B519" s="9" t="s">
        <v>35</v>
      </c>
      <c r="C519" s="9">
        <v>3.791776</v>
      </c>
      <c r="D519" s="14">
        <v>45061</v>
      </c>
      <c r="E519" s="15">
        <v>38.104625999999996</v>
      </c>
      <c r="G519" s="26">
        <v>3.791776</v>
      </c>
      <c r="J519" s="14">
        <v>45035</v>
      </c>
      <c r="K519" s="9" t="s">
        <v>480</v>
      </c>
      <c r="L519" s="9">
        <v>20</v>
      </c>
      <c r="M519" s="9">
        <v>16</v>
      </c>
      <c r="N519" s="22" t="s">
        <v>363</v>
      </c>
    </row>
    <row r="520" spans="1:14" x14ac:dyDescent="0.2">
      <c r="A520" s="9" t="s">
        <v>183</v>
      </c>
      <c r="B520" s="9" t="s">
        <v>35</v>
      </c>
      <c r="C520" s="9">
        <v>0.97067700000000001</v>
      </c>
      <c r="D520" s="14">
        <v>45061</v>
      </c>
      <c r="E520" s="15">
        <v>39.075302999999998</v>
      </c>
      <c r="G520" s="26">
        <v>0.97067700000000001</v>
      </c>
      <c r="J520" s="14">
        <v>45035</v>
      </c>
      <c r="K520" s="9" t="s">
        <v>480</v>
      </c>
      <c r="L520" s="9">
        <v>20</v>
      </c>
      <c r="M520" s="9">
        <v>16</v>
      </c>
      <c r="N520" s="22" t="s">
        <v>363</v>
      </c>
    </row>
    <row r="521" spans="1:14" x14ac:dyDescent="0.2">
      <c r="A521" s="9" t="s">
        <v>183</v>
      </c>
      <c r="B521" s="9" t="s">
        <v>35</v>
      </c>
      <c r="C521" s="9">
        <v>0.80340699999999998</v>
      </c>
      <c r="D521" s="14">
        <v>45061</v>
      </c>
      <c r="E521" s="15">
        <v>39.878709999999998</v>
      </c>
      <c r="G521" s="26">
        <v>0.80340699999999998</v>
      </c>
      <c r="J521" s="14">
        <v>45035</v>
      </c>
      <c r="K521" s="9" t="s">
        <v>480</v>
      </c>
      <c r="L521" s="9">
        <v>20</v>
      </c>
      <c r="M521" s="9">
        <v>16</v>
      </c>
      <c r="N521" s="22" t="s">
        <v>363</v>
      </c>
    </row>
    <row r="522" spans="1:14" x14ac:dyDescent="0.2">
      <c r="A522" s="9" t="s">
        <v>183</v>
      </c>
      <c r="B522" s="9" t="s">
        <v>35</v>
      </c>
      <c r="C522" s="9">
        <v>0.80901999999999996</v>
      </c>
      <c r="D522" s="14">
        <v>45061</v>
      </c>
      <c r="E522" s="15">
        <v>40.687729999999995</v>
      </c>
      <c r="G522" s="26">
        <v>0.80901999999999996</v>
      </c>
      <c r="J522" s="14">
        <v>45035</v>
      </c>
      <c r="K522" s="9" t="s">
        <v>480</v>
      </c>
      <c r="L522" s="9">
        <v>20</v>
      </c>
      <c r="M522" s="9">
        <v>16</v>
      </c>
      <c r="N522" s="22" t="s">
        <v>363</v>
      </c>
    </row>
    <row r="523" spans="1:14" x14ac:dyDescent="0.2">
      <c r="A523" s="9" t="s">
        <v>183</v>
      </c>
      <c r="B523" s="9" t="s">
        <v>35</v>
      </c>
      <c r="C523" s="9">
        <v>0.42736499999999999</v>
      </c>
      <c r="D523" s="14">
        <v>45068</v>
      </c>
      <c r="E523" s="15">
        <v>41.115094999999997</v>
      </c>
      <c r="G523" s="26">
        <v>0.42736499999999999</v>
      </c>
      <c r="J523" s="14">
        <v>45041</v>
      </c>
      <c r="K523" s="9" t="s">
        <v>480</v>
      </c>
      <c r="L523" s="9">
        <v>21</v>
      </c>
      <c r="M523" s="9">
        <v>17</v>
      </c>
      <c r="N523" s="22" t="s">
        <v>363</v>
      </c>
    </row>
    <row r="524" spans="1:14" x14ac:dyDescent="0.2">
      <c r="A524" s="9" t="s">
        <v>183</v>
      </c>
      <c r="B524" s="9" t="s">
        <v>35</v>
      </c>
      <c r="C524" s="9">
        <v>0.36066100000000001</v>
      </c>
      <c r="D524" s="14">
        <v>45068</v>
      </c>
      <c r="E524" s="15">
        <v>41.475755999999997</v>
      </c>
      <c r="G524" s="26">
        <v>0.36066100000000001</v>
      </c>
      <c r="J524" s="14">
        <v>45041</v>
      </c>
      <c r="K524" s="9" t="s">
        <v>480</v>
      </c>
      <c r="L524" s="9">
        <v>21</v>
      </c>
      <c r="M524" s="9">
        <v>17</v>
      </c>
      <c r="N524" s="22" t="s">
        <v>363</v>
      </c>
    </row>
    <row r="525" spans="1:14" x14ac:dyDescent="0.2">
      <c r="A525" s="9" t="s">
        <v>183</v>
      </c>
      <c r="B525" s="9" t="s">
        <v>35</v>
      </c>
      <c r="C525" s="9">
        <v>0.36066100000000001</v>
      </c>
      <c r="D525" s="14">
        <v>45068</v>
      </c>
      <c r="E525" s="15">
        <v>41.836416999999997</v>
      </c>
      <c r="G525" s="26">
        <v>0.36066100000000001</v>
      </c>
      <c r="J525" s="14">
        <v>45042</v>
      </c>
      <c r="K525" s="9" t="s">
        <v>480</v>
      </c>
      <c r="L525" s="9">
        <v>21</v>
      </c>
      <c r="M525" s="9">
        <v>17</v>
      </c>
      <c r="N525" s="22" t="s">
        <v>363</v>
      </c>
    </row>
    <row r="526" spans="1:14" x14ac:dyDescent="0.2">
      <c r="A526" s="9" t="s">
        <v>183</v>
      </c>
      <c r="B526" s="9" t="s">
        <v>35</v>
      </c>
      <c r="C526" s="9">
        <v>3.9739960000000001</v>
      </c>
      <c r="D526" s="14">
        <v>45068</v>
      </c>
      <c r="E526" s="15">
        <v>45.810412999999997</v>
      </c>
      <c r="G526" s="26">
        <v>3.9739960000000001</v>
      </c>
      <c r="J526" s="14">
        <v>45042</v>
      </c>
      <c r="K526" s="9" t="s">
        <v>480</v>
      </c>
      <c r="L526" s="9">
        <v>21</v>
      </c>
      <c r="M526" s="9">
        <v>17</v>
      </c>
      <c r="N526" s="22" t="s">
        <v>363</v>
      </c>
    </row>
    <row r="527" spans="1:14" x14ac:dyDescent="0.2">
      <c r="A527" s="9" t="s">
        <v>183</v>
      </c>
      <c r="B527" s="9" t="s">
        <v>35</v>
      </c>
      <c r="C527" s="9">
        <v>5.5855519999999999</v>
      </c>
      <c r="D527" s="14">
        <v>45068</v>
      </c>
      <c r="E527" s="15">
        <v>51.395964999999997</v>
      </c>
      <c r="G527" s="26">
        <v>5.5855519999999999</v>
      </c>
      <c r="J527" s="14">
        <v>45042</v>
      </c>
      <c r="K527" s="9" t="s">
        <v>480</v>
      </c>
      <c r="L527" s="9">
        <v>21</v>
      </c>
      <c r="M527" s="9">
        <v>17</v>
      </c>
      <c r="N527" s="22" t="s">
        <v>363</v>
      </c>
    </row>
    <row r="528" spans="1:14" x14ac:dyDescent="0.2">
      <c r="A528" s="9" t="s">
        <v>183</v>
      </c>
      <c r="B528" s="9" t="s">
        <v>35</v>
      </c>
      <c r="C528" s="9">
        <v>1.8721449999999999</v>
      </c>
      <c r="D528" s="14">
        <v>45068</v>
      </c>
      <c r="E528" s="15">
        <v>53.26811</v>
      </c>
      <c r="G528" s="26">
        <v>1.8721449999999999</v>
      </c>
      <c r="J528" s="14">
        <v>45042</v>
      </c>
      <c r="K528" s="9" t="s">
        <v>480</v>
      </c>
      <c r="L528" s="9">
        <v>21</v>
      </c>
      <c r="M528" s="9">
        <v>17</v>
      </c>
      <c r="N528" s="22" t="s">
        <v>370</v>
      </c>
    </row>
    <row r="529" spans="1:14" x14ac:dyDescent="0.2">
      <c r="A529" s="9" t="s">
        <v>183</v>
      </c>
      <c r="B529" s="9" t="s">
        <v>35</v>
      </c>
      <c r="C529" s="9">
        <v>1.2961009999999999</v>
      </c>
      <c r="D529" s="14">
        <v>45068</v>
      </c>
      <c r="E529" s="15">
        <v>54.564211</v>
      </c>
      <c r="G529" s="26">
        <v>1.2961009999999999</v>
      </c>
      <c r="J529" s="14">
        <v>45042</v>
      </c>
      <c r="K529" s="9" t="s">
        <v>480</v>
      </c>
      <c r="L529" s="9">
        <v>21</v>
      </c>
      <c r="M529" s="9">
        <v>17</v>
      </c>
      <c r="N529" s="22" t="s">
        <v>370</v>
      </c>
    </row>
    <row r="530" spans="1:14" x14ac:dyDescent="0.2">
      <c r="A530" s="9" t="s">
        <v>183</v>
      </c>
      <c r="B530" s="9" t="s">
        <v>35</v>
      </c>
      <c r="C530" s="9">
        <v>7.6066630000000002</v>
      </c>
      <c r="D530" s="14">
        <v>45075</v>
      </c>
      <c r="E530" s="15">
        <v>62.170873999999998</v>
      </c>
      <c r="G530" s="26">
        <v>7.6066630000000002</v>
      </c>
      <c r="J530" s="14">
        <v>45049</v>
      </c>
      <c r="K530" s="9" t="s">
        <v>480</v>
      </c>
      <c r="L530" s="9">
        <v>22</v>
      </c>
      <c r="M530" s="9">
        <v>18</v>
      </c>
      <c r="N530" s="22" t="s">
        <v>370</v>
      </c>
    </row>
    <row r="531" spans="1:14" x14ac:dyDescent="0.2">
      <c r="A531" s="9" t="s">
        <v>183</v>
      </c>
      <c r="B531" s="9" t="s">
        <v>35</v>
      </c>
      <c r="C531" s="9">
        <v>3.791776</v>
      </c>
      <c r="D531" s="14">
        <v>45075</v>
      </c>
      <c r="E531" s="15">
        <v>65.962649999999996</v>
      </c>
      <c r="G531" s="26">
        <v>3.791776</v>
      </c>
      <c r="J531" s="14">
        <v>45049</v>
      </c>
      <c r="K531" s="9" t="s">
        <v>480</v>
      </c>
      <c r="L531" s="9">
        <v>22</v>
      </c>
      <c r="M531" s="9">
        <v>18</v>
      </c>
      <c r="N531" s="22" t="s">
        <v>370</v>
      </c>
    </row>
    <row r="532" spans="1:14" x14ac:dyDescent="0.2">
      <c r="A532" s="9" t="s">
        <v>183</v>
      </c>
      <c r="B532" s="9" t="s">
        <v>35</v>
      </c>
      <c r="C532" s="9">
        <v>0.91014899999999999</v>
      </c>
      <c r="D532" s="14">
        <v>45075</v>
      </c>
      <c r="E532" s="15">
        <v>66.872799000000001</v>
      </c>
      <c r="G532" s="26">
        <v>0.91014899999999999</v>
      </c>
      <c r="J532" s="14">
        <v>45049</v>
      </c>
      <c r="K532" s="9" t="s">
        <v>480</v>
      </c>
      <c r="L532" s="9">
        <v>22</v>
      </c>
      <c r="M532" s="9">
        <v>18</v>
      </c>
      <c r="N532" s="22" t="s">
        <v>370</v>
      </c>
    </row>
    <row r="533" spans="1:14" x14ac:dyDescent="0.2">
      <c r="A533" s="9" t="s">
        <v>183</v>
      </c>
      <c r="B533" s="9" t="s">
        <v>35</v>
      </c>
      <c r="C533" s="9">
        <v>0.56403899999999996</v>
      </c>
      <c r="D533" s="14">
        <v>45075</v>
      </c>
      <c r="E533" s="15">
        <v>67.436837999999995</v>
      </c>
      <c r="G533" s="26">
        <v>0.56403899999999996</v>
      </c>
      <c r="J533" s="14">
        <v>45050</v>
      </c>
      <c r="K533" s="9" t="s">
        <v>480</v>
      </c>
      <c r="L533" s="9">
        <v>22</v>
      </c>
      <c r="M533" s="9">
        <v>18</v>
      </c>
      <c r="N533" s="22" t="s">
        <v>370</v>
      </c>
    </row>
    <row r="534" spans="1:14" x14ac:dyDescent="0.2">
      <c r="A534" s="9" t="s">
        <v>183</v>
      </c>
      <c r="B534" s="9" t="s">
        <v>35</v>
      </c>
      <c r="C534" s="9">
        <v>1.1865159999999999</v>
      </c>
      <c r="D534" s="14">
        <v>45075</v>
      </c>
      <c r="E534" s="15">
        <v>68.623353999999992</v>
      </c>
      <c r="G534" s="26">
        <v>1.1865159999999999</v>
      </c>
      <c r="J534" s="14">
        <v>45050</v>
      </c>
      <c r="K534" s="9" t="s">
        <v>480</v>
      </c>
      <c r="L534" s="9">
        <v>22</v>
      </c>
      <c r="M534" s="9">
        <v>18</v>
      </c>
      <c r="N534" s="22" t="s">
        <v>370</v>
      </c>
    </row>
    <row r="535" spans="1:14" x14ac:dyDescent="0.2">
      <c r="A535" s="9" t="s">
        <v>183</v>
      </c>
      <c r="B535" s="9" t="s">
        <v>35</v>
      </c>
      <c r="C535" s="9">
        <v>0.542991</v>
      </c>
      <c r="D535" s="14">
        <v>45075</v>
      </c>
      <c r="E535" s="15">
        <v>69.166344999999993</v>
      </c>
      <c r="G535" s="26">
        <v>0.542991</v>
      </c>
      <c r="J535" s="14">
        <v>45050</v>
      </c>
      <c r="K535" s="9" t="s">
        <v>480</v>
      </c>
      <c r="L535" s="9">
        <v>22</v>
      </c>
      <c r="M535" s="9">
        <v>18</v>
      </c>
      <c r="N535" s="22" t="s">
        <v>363</v>
      </c>
    </row>
    <row r="536" spans="1:14" x14ac:dyDescent="0.2">
      <c r="A536" s="9" t="s">
        <v>183</v>
      </c>
      <c r="B536" s="9" t="s">
        <v>35</v>
      </c>
      <c r="C536" s="9">
        <v>1.6448609999999999</v>
      </c>
      <c r="D536" s="14">
        <v>45082</v>
      </c>
      <c r="E536" s="15">
        <v>70.811205999999999</v>
      </c>
      <c r="G536" s="26">
        <v>1.6448609999999999</v>
      </c>
      <c r="J536" s="14">
        <v>45055</v>
      </c>
      <c r="K536" s="9" t="s">
        <v>480</v>
      </c>
      <c r="L536" s="9">
        <v>23</v>
      </c>
      <c r="M536" s="9">
        <v>19</v>
      </c>
      <c r="N536" s="22" t="s">
        <v>363</v>
      </c>
    </row>
    <row r="537" spans="1:14" x14ac:dyDescent="0.2">
      <c r="A537" s="9" t="s">
        <v>183</v>
      </c>
      <c r="B537" s="9" t="s">
        <v>35</v>
      </c>
      <c r="C537" s="9">
        <v>2.324468</v>
      </c>
      <c r="D537" s="14">
        <v>45082</v>
      </c>
      <c r="E537" s="15">
        <v>73.135673999999995</v>
      </c>
      <c r="G537" s="26">
        <v>2.324468</v>
      </c>
      <c r="J537" s="14">
        <v>45056</v>
      </c>
      <c r="K537" s="9" t="s">
        <v>480</v>
      </c>
      <c r="L537" s="9">
        <v>23</v>
      </c>
      <c r="M537" s="9">
        <v>19</v>
      </c>
      <c r="N537" s="22" t="s">
        <v>363</v>
      </c>
    </row>
    <row r="538" spans="1:14" x14ac:dyDescent="0.2">
      <c r="A538" s="9" t="s">
        <v>183</v>
      </c>
      <c r="B538" s="9" t="s">
        <v>35</v>
      </c>
      <c r="C538" s="9">
        <v>10.177721999999999</v>
      </c>
      <c r="D538" s="14">
        <v>45082</v>
      </c>
      <c r="E538" s="15">
        <v>83.313395999999997</v>
      </c>
      <c r="G538" s="26">
        <v>10.177721999999999</v>
      </c>
      <c r="J538" s="14">
        <v>45056</v>
      </c>
      <c r="K538" s="9" t="s">
        <v>480</v>
      </c>
      <c r="L538" s="9">
        <v>23</v>
      </c>
      <c r="M538" s="9">
        <v>19</v>
      </c>
      <c r="N538" s="22" t="s">
        <v>363</v>
      </c>
    </row>
    <row r="539" spans="1:14" x14ac:dyDescent="0.2">
      <c r="A539" s="9" t="s">
        <v>183</v>
      </c>
      <c r="B539" s="9" t="s">
        <v>35</v>
      </c>
      <c r="C539" s="9">
        <v>1.404361</v>
      </c>
      <c r="D539" s="14">
        <v>45082</v>
      </c>
      <c r="E539" s="15">
        <v>84.717756999999992</v>
      </c>
      <c r="G539" s="26">
        <v>1.404361</v>
      </c>
      <c r="J539" s="14">
        <v>45056</v>
      </c>
      <c r="K539" s="9" t="s">
        <v>480</v>
      </c>
      <c r="L539" s="9">
        <v>23</v>
      </c>
      <c r="M539" s="9">
        <v>19</v>
      </c>
      <c r="N539" s="22" t="s">
        <v>364</v>
      </c>
    </row>
    <row r="540" spans="1:14" x14ac:dyDescent="0.2">
      <c r="A540" s="9" t="s">
        <v>183</v>
      </c>
      <c r="B540" s="9" t="s">
        <v>35</v>
      </c>
      <c r="C540" s="9">
        <v>0.156005</v>
      </c>
      <c r="D540" s="14">
        <v>45082</v>
      </c>
      <c r="E540" s="15">
        <v>84.873761999999985</v>
      </c>
      <c r="G540" s="26">
        <v>0.156005</v>
      </c>
      <c r="J540" s="14">
        <v>45057</v>
      </c>
      <c r="K540" s="9" t="s">
        <v>480</v>
      </c>
      <c r="L540" s="9">
        <v>23</v>
      </c>
      <c r="M540" s="9">
        <v>19</v>
      </c>
      <c r="N540" s="22" t="s">
        <v>364</v>
      </c>
    </row>
    <row r="541" spans="1:14" x14ac:dyDescent="0.2">
      <c r="A541" s="9" t="s">
        <v>183</v>
      </c>
      <c r="B541" s="9" t="s">
        <v>35</v>
      </c>
      <c r="C541" s="9">
        <v>0.42736499999999999</v>
      </c>
      <c r="D541" s="14">
        <v>45089</v>
      </c>
      <c r="E541" s="15">
        <v>85.30112699999998</v>
      </c>
      <c r="G541" s="26">
        <v>0.42736499999999999</v>
      </c>
      <c r="J541" s="14">
        <v>45062</v>
      </c>
      <c r="K541" s="9" t="s">
        <v>480</v>
      </c>
      <c r="L541" s="9">
        <v>24</v>
      </c>
      <c r="M541" s="9">
        <v>20</v>
      </c>
      <c r="N541" s="22" t="s">
        <v>364</v>
      </c>
    </row>
    <row r="542" spans="1:14" x14ac:dyDescent="0.2">
      <c r="A542" s="9" t="s">
        <v>183</v>
      </c>
      <c r="B542" s="9" t="s">
        <v>35</v>
      </c>
      <c r="C542" s="9">
        <v>0.72132099999999999</v>
      </c>
      <c r="D542" s="14">
        <v>45089</v>
      </c>
      <c r="E542" s="15">
        <v>86.022447999999983</v>
      </c>
      <c r="G542" s="26">
        <v>0.72132099999999999</v>
      </c>
      <c r="J542" s="14">
        <v>45062</v>
      </c>
      <c r="K542" s="9" t="s">
        <v>480</v>
      </c>
      <c r="L542" s="9">
        <v>24</v>
      </c>
      <c r="M542" s="9">
        <v>20</v>
      </c>
      <c r="N542" s="22" t="s">
        <v>364</v>
      </c>
    </row>
    <row r="543" spans="1:14" x14ac:dyDescent="0.2">
      <c r="A543" s="9" t="s">
        <v>183</v>
      </c>
      <c r="B543" s="9" t="s">
        <v>35</v>
      </c>
      <c r="C543" s="9">
        <v>0.35950300000000002</v>
      </c>
      <c r="D543" s="14">
        <v>45089</v>
      </c>
      <c r="E543" s="15">
        <v>86.381950999999987</v>
      </c>
      <c r="G543" s="26">
        <v>0.35950300000000002</v>
      </c>
      <c r="J543" s="14">
        <v>45063</v>
      </c>
      <c r="K543" s="9" t="s">
        <v>480</v>
      </c>
      <c r="L543" s="9">
        <v>24</v>
      </c>
      <c r="M543" s="9">
        <v>20</v>
      </c>
      <c r="N543" s="22" t="s">
        <v>364</v>
      </c>
    </row>
    <row r="544" spans="1:14" x14ac:dyDescent="0.2">
      <c r="A544" s="9" t="s">
        <v>183</v>
      </c>
      <c r="B544" s="9" t="s">
        <v>35</v>
      </c>
      <c r="C544" s="9">
        <v>0.36066100000000001</v>
      </c>
      <c r="D544" s="14">
        <v>45089</v>
      </c>
      <c r="E544" s="15">
        <v>86.74261199999998</v>
      </c>
      <c r="G544" s="26">
        <v>0.36066100000000001</v>
      </c>
      <c r="J544" s="14">
        <v>45063</v>
      </c>
      <c r="K544" s="9" t="s">
        <v>480</v>
      </c>
      <c r="L544" s="9">
        <v>24</v>
      </c>
      <c r="M544" s="9">
        <v>20</v>
      </c>
      <c r="N544" s="22" t="s">
        <v>364</v>
      </c>
    </row>
    <row r="545" spans="1:14" x14ac:dyDescent="0.2">
      <c r="A545" s="9" t="s">
        <v>183</v>
      </c>
      <c r="B545" s="9" t="s">
        <v>35</v>
      </c>
      <c r="C545" s="9">
        <v>1.5841229999999999</v>
      </c>
      <c r="D545" s="14">
        <v>45089</v>
      </c>
      <c r="E545" s="15">
        <v>88.326734999999985</v>
      </c>
      <c r="G545" s="26">
        <v>1.5841229999999999</v>
      </c>
      <c r="J545" s="14">
        <v>45063</v>
      </c>
      <c r="K545" s="9" t="s">
        <v>480</v>
      </c>
      <c r="L545" s="9">
        <v>24</v>
      </c>
      <c r="M545" s="9">
        <v>20</v>
      </c>
      <c r="N545" s="22" t="s">
        <v>364</v>
      </c>
    </row>
    <row r="546" spans="1:14" x14ac:dyDescent="0.2">
      <c r="A546" s="9" t="s">
        <v>183</v>
      </c>
      <c r="B546" s="9" t="s">
        <v>35</v>
      </c>
      <c r="C546" s="9">
        <v>1.2961009999999999</v>
      </c>
      <c r="D546" s="14">
        <v>45089</v>
      </c>
      <c r="E546" s="15">
        <v>89.622835999999978</v>
      </c>
      <c r="G546" s="26">
        <v>1.2961009999999999</v>
      </c>
      <c r="J546" s="14">
        <v>45063</v>
      </c>
      <c r="K546" s="9" t="s">
        <v>480</v>
      </c>
      <c r="L546" s="9">
        <v>24</v>
      </c>
      <c r="M546" s="9">
        <v>20</v>
      </c>
      <c r="N546" s="22" t="s">
        <v>363</v>
      </c>
    </row>
    <row r="547" spans="1:14" x14ac:dyDescent="0.2">
      <c r="A547" s="9" t="s">
        <v>183</v>
      </c>
      <c r="B547" s="9" t="s">
        <v>35</v>
      </c>
      <c r="C547" s="9">
        <v>3.2511420000000002</v>
      </c>
      <c r="D547" s="14">
        <v>45089</v>
      </c>
      <c r="E547" s="15">
        <v>92.87397799999998</v>
      </c>
      <c r="G547" s="26">
        <v>3.2511420000000002</v>
      </c>
      <c r="J547" s="14">
        <v>45063</v>
      </c>
      <c r="K547" s="9" t="s">
        <v>480</v>
      </c>
      <c r="L547" s="9">
        <v>24</v>
      </c>
      <c r="M547" s="9">
        <v>20</v>
      </c>
      <c r="N547" s="22" t="s">
        <v>363</v>
      </c>
    </row>
    <row r="548" spans="1:14" x14ac:dyDescent="0.2">
      <c r="A548" s="9" t="s">
        <v>183</v>
      </c>
      <c r="B548" s="9" t="s">
        <v>35</v>
      </c>
      <c r="C548" s="9">
        <v>1.2133400000000001</v>
      </c>
      <c r="D548" s="14">
        <v>45089</v>
      </c>
      <c r="E548" s="15">
        <v>94.087317999999982</v>
      </c>
      <c r="G548" s="26">
        <v>1.2133400000000001</v>
      </c>
      <c r="J548" s="14">
        <v>45063</v>
      </c>
      <c r="K548" s="9" t="s">
        <v>480</v>
      </c>
      <c r="L548" s="9">
        <v>24</v>
      </c>
      <c r="M548" s="9">
        <v>20</v>
      </c>
      <c r="N548" s="22" t="s">
        <v>363</v>
      </c>
    </row>
    <row r="549" spans="1:14" x14ac:dyDescent="0.2">
      <c r="A549" s="9" t="s">
        <v>183</v>
      </c>
      <c r="B549" s="9" t="s">
        <v>35</v>
      </c>
      <c r="C549" s="9">
        <v>1.004259</v>
      </c>
      <c r="D549" s="14">
        <v>45089</v>
      </c>
      <c r="E549" s="15">
        <v>95.091576999999987</v>
      </c>
      <c r="G549" s="26">
        <v>1.004259</v>
      </c>
      <c r="J549" s="14">
        <v>45063</v>
      </c>
      <c r="K549" s="9" t="s">
        <v>480</v>
      </c>
      <c r="L549" s="9">
        <v>24</v>
      </c>
      <c r="M549" s="9">
        <v>20</v>
      </c>
      <c r="N549" s="22" t="s">
        <v>363</v>
      </c>
    </row>
    <row r="550" spans="1:14" x14ac:dyDescent="0.2">
      <c r="A550" s="9" t="s">
        <v>183</v>
      </c>
      <c r="B550" s="9" t="s">
        <v>35</v>
      </c>
      <c r="C550" s="9">
        <v>1.0112760000000001</v>
      </c>
      <c r="D550" s="14">
        <v>45089</v>
      </c>
      <c r="E550" s="15">
        <v>96.102852999999982</v>
      </c>
      <c r="G550" s="26">
        <v>1.0112760000000001</v>
      </c>
      <c r="J550" s="14">
        <v>45063</v>
      </c>
      <c r="K550" s="9" t="s">
        <v>480</v>
      </c>
      <c r="L550" s="9">
        <v>24</v>
      </c>
      <c r="M550" s="9">
        <v>20</v>
      </c>
      <c r="N550" s="22" t="s">
        <v>363</v>
      </c>
    </row>
    <row r="551" spans="1:14" x14ac:dyDescent="0.2">
      <c r="A551" s="9" t="s">
        <v>178</v>
      </c>
      <c r="B551" s="9" t="s">
        <v>351</v>
      </c>
      <c r="C551" s="9">
        <v>123.5</v>
      </c>
      <c r="D551" s="14">
        <v>45054</v>
      </c>
      <c r="E551" s="15">
        <v>123.5</v>
      </c>
      <c r="G551" s="26">
        <v>123.5</v>
      </c>
      <c r="J551" s="14">
        <v>45036</v>
      </c>
      <c r="K551" s="9" t="s">
        <v>480</v>
      </c>
      <c r="L551" s="9">
        <v>19</v>
      </c>
      <c r="M551" s="9">
        <v>16</v>
      </c>
      <c r="N551" s="22" t="s">
        <v>363</v>
      </c>
    </row>
    <row r="552" spans="1:14" x14ac:dyDescent="0.2">
      <c r="A552" s="9" t="s">
        <v>178</v>
      </c>
      <c r="B552" s="9" t="s">
        <v>351</v>
      </c>
      <c r="C552" s="9">
        <v>60.7</v>
      </c>
      <c r="D552" s="14">
        <v>45054</v>
      </c>
      <c r="E552" s="15">
        <v>184.2</v>
      </c>
      <c r="G552" s="26">
        <v>60.7</v>
      </c>
      <c r="J552" s="14">
        <v>45036</v>
      </c>
      <c r="K552" s="9" t="s">
        <v>480</v>
      </c>
      <c r="L552" s="9">
        <v>19</v>
      </c>
      <c r="M552" s="9">
        <v>16</v>
      </c>
      <c r="N552" s="22" t="s">
        <v>363</v>
      </c>
    </row>
    <row r="553" spans="1:14" x14ac:dyDescent="0.2">
      <c r="A553" s="9" t="s">
        <v>178</v>
      </c>
      <c r="B553" s="9" t="s">
        <v>351</v>
      </c>
      <c r="C553" s="9">
        <v>125.51655</v>
      </c>
      <c r="D553" s="14">
        <v>45054</v>
      </c>
      <c r="E553" s="15">
        <v>309.71654999999998</v>
      </c>
      <c r="G553" s="26">
        <v>125.51655</v>
      </c>
      <c r="J553" s="14">
        <v>45036</v>
      </c>
      <c r="K553" s="9" t="s">
        <v>480</v>
      </c>
      <c r="L553" s="9">
        <v>19</v>
      </c>
      <c r="M553" s="9">
        <v>16</v>
      </c>
      <c r="N553" s="22" t="s">
        <v>363</v>
      </c>
    </row>
    <row r="554" spans="1:14" x14ac:dyDescent="0.2">
      <c r="A554" s="9" t="s">
        <v>178</v>
      </c>
      <c r="B554" s="9" t="s">
        <v>351</v>
      </c>
      <c r="C554" s="9">
        <v>260.85608300000001</v>
      </c>
      <c r="D554" s="14">
        <v>45054</v>
      </c>
      <c r="E554" s="15">
        <v>570.572633</v>
      </c>
      <c r="G554" s="26">
        <v>260.85608300000001</v>
      </c>
      <c r="J554" s="14">
        <v>45036</v>
      </c>
      <c r="K554" s="9" t="s">
        <v>480</v>
      </c>
      <c r="L554" s="9">
        <v>19</v>
      </c>
      <c r="M554" s="9">
        <v>16</v>
      </c>
      <c r="N554" s="22" t="s">
        <v>363</v>
      </c>
    </row>
    <row r="555" spans="1:14" x14ac:dyDescent="0.2">
      <c r="A555" s="9" t="s">
        <v>178</v>
      </c>
      <c r="B555" s="9" t="s">
        <v>351</v>
      </c>
      <c r="C555" s="9">
        <v>115.21169999999999</v>
      </c>
      <c r="D555" s="14">
        <v>45054</v>
      </c>
      <c r="E555" s="15">
        <v>685.78433299999995</v>
      </c>
      <c r="G555" s="26">
        <v>115.21169999999999</v>
      </c>
      <c r="J555" s="14">
        <v>45036</v>
      </c>
      <c r="K555" s="9" t="s">
        <v>480</v>
      </c>
      <c r="L555" s="9">
        <v>19</v>
      </c>
      <c r="M555" s="9">
        <v>16</v>
      </c>
      <c r="N555" s="22" t="s">
        <v>363</v>
      </c>
    </row>
    <row r="556" spans="1:14" x14ac:dyDescent="0.2">
      <c r="A556" s="9" t="s">
        <v>178</v>
      </c>
      <c r="B556" s="9" t="s">
        <v>351</v>
      </c>
      <c r="C556" s="9">
        <v>16.001625000000001</v>
      </c>
      <c r="D556" s="14">
        <v>45054</v>
      </c>
      <c r="E556" s="15">
        <v>701.78595799999994</v>
      </c>
      <c r="G556" s="26">
        <v>16.001625000000001</v>
      </c>
      <c r="J556" s="14">
        <v>45036</v>
      </c>
      <c r="K556" s="9" t="s">
        <v>480</v>
      </c>
      <c r="L556" s="9">
        <v>19</v>
      </c>
      <c r="M556" s="9">
        <v>16</v>
      </c>
      <c r="N556" s="22" t="s">
        <v>363</v>
      </c>
    </row>
    <row r="557" spans="1:14" x14ac:dyDescent="0.2">
      <c r="A557" s="9" t="s">
        <v>178</v>
      </c>
      <c r="B557" s="9" t="s">
        <v>351</v>
      </c>
      <c r="C557" s="9">
        <v>234.624</v>
      </c>
      <c r="D557" s="14">
        <v>45054</v>
      </c>
      <c r="E557" s="15">
        <v>936.40995799999996</v>
      </c>
      <c r="G557" s="26">
        <v>234.624</v>
      </c>
      <c r="J557" s="14">
        <v>45036</v>
      </c>
      <c r="K557" s="9" t="s">
        <v>480</v>
      </c>
      <c r="L557" s="9">
        <v>19</v>
      </c>
      <c r="M557" s="9">
        <v>16</v>
      </c>
      <c r="N557" s="22" t="s">
        <v>363</v>
      </c>
    </row>
    <row r="558" spans="1:14" x14ac:dyDescent="0.2">
      <c r="A558" s="9" t="s">
        <v>178</v>
      </c>
      <c r="B558" s="9" t="s">
        <v>351</v>
      </c>
      <c r="C558" s="9">
        <v>208.684866</v>
      </c>
      <c r="D558" s="14">
        <v>45054</v>
      </c>
      <c r="E558" s="15">
        <v>1145.094824</v>
      </c>
      <c r="G558" s="26">
        <v>208.684866</v>
      </c>
      <c r="J558" s="14">
        <v>45037</v>
      </c>
      <c r="K558" s="9" t="s">
        <v>480</v>
      </c>
      <c r="L558" s="9">
        <v>19</v>
      </c>
      <c r="M558" s="9">
        <v>16</v>
      </c>
      <c r="N558" s="22" t="s">
        <v>363</v>
      </c>
    </row>
    <row r="559" spans="1:14" x14ac:dyDescent="0.2">
      <c r="A559" s="9" t="s">
        <v>178</v>
      </c>
      <c r="B559" s="9" t="s">
        <v>351</v>
      </c>
      <c r="C559" s="9">
        <v>2754.3647999999998</v>
      </c>
      <c r="D559" s="14">
        <v>45054</v>
      </c>
      <c r="E559" s="15">
        <v>3899.4596240000001</v>
      </c>
      <c r="G559" s="26">
        <v>2754.3647999999998</v>
      </c>
      <c r="J559" s="14">
        <v>45037</v>
      </c>
      <c r="K559" s="9" t="s">
        <v>480</v>
      </c>
      <c r="L559" s="9">
        <v>19</v>
      </c>
      <c r="M559" s="9">
        <v>16</v>
      </c>
      <c r="N559" s="22" t="s">
        <v>363</v>
      </c>
    </row>
    <row r="560" spans="1:14" x14ac:dyDescent="0.2">
      <c r="A560" s="9" t="s">
        <v>178</v>
      </c>
      <c r="B560" s="9" t="s">
        <v>351</v>
      </c>
      <c r="C560" s="9">
        <v>1215.6210000000001</v>
      </c>
      <c r="D560" s="14">
        <v>45061</v>
      </c>
      <c r="E560" s="15">
        <v>5115.0806240000002</v>
      </c>
      <c r="G560" s="26">
        <v>1215.6210000000001</v>
      </c>
      <c r="J560" s="14">
        <v>45044</v>
      </c>
      <c r="K560" s="9" t="s">
        <v>480</v>
      </c>
      <c r="L560" s="9">
        <v>20</v>
      </c>
      <c r="M560" s="9">
        <v>17</v>
      </c>
      <c r="N560" s="22" t="s">
        <v>363</v>
      </c>
    </row>
    <row r="561" spans="1:14" x14ac:dyDescent="0.2">
      <c r="A561" s="9" t="s">
        <v>178</v>
      </c>
      <c r="B561" s="9" t="s">
        <v>351</v>
      </c>
      <c r="C561" s="9">
        <v>94.137412999999995</v>
      </c>
      <c r="D561" s="14">
        <v>45068</v>
      </c>
      <c r="E561" s="15">
        <v>5209.2180370000005</v>
      </c>
      <c r="G561" s="26">
        <v>94.137412999999995</v>
      </c>
      <c r="J561" s="14">
        <v>45050</v>
      </c>
      <c r="K561" s="9" t="s">
        <v>480</v>
      </c>
      <c r="L561" s="9">
        <v>21</v>
      </c>
      <c r="M561" s="9">
        <v>18</v>
      </c>
      <c r="N561" s="22" t="s">
        <v>375</v>
      </c>
    </row>
    <row r="562" spans="1:14" x14ac:dyDescent="0.2">
      <c r="A562" s="9" t="s">
        <v>178</v>
      </c>
      <c r="B562" s="9" t="s">
        <v>351</v>
      </c>
      <c r="C562" s="9">
        <v>156.51365000000001</v>
      </c>
      <c r="D562" s="14">
        <v>45068</v>
      </c>
      <c r="E562" s="15">
        <v>5365.7316870000004</v>
      </c>
      <c r="G562" s="26">
        <v>156.51365000000001</v>
      </c>
      <c r="J562" s="14">
        <v>45050</v>
      </c>
      <c r="K562" s="9" t="s">
        <v>480</v>
      </c>
      <c r="L562" s="9">
        <v>21</v>
      </c>
      <c r="M562" s="9">
        <v>18</v>
      </c>
      <c r="N562" s="22" t="s">
        <v>375</v>
      </c>
    </row>
    <row r="563" spans="1:14" x14ac:dyDescent="0.2">
      <c r="A563" s="9" t="s">
        <v>178</v>
      </c>
      <c r="B563" s="9" t="s">
        <v>351</v>
      </c>
      <c r="C563" s="9">
        <v>156.51365000000001</v>
      </c>
      <c r="D563" s="14">
        <v>45068</v>
      </c>
      <c r="E563" s="15">
        <v>5522.2453370000003</v>
      </c>
      <c r="G563" s="26">
        <v>156.51365000000001</v>
      </c>
      <c r="J563" s="14">
        <v>45051</v>
      </c>
      <c r="K563" s="9" t="s">
        <v>480</v>
      </c>
      <c r="L563" s="9">
        <v>21</v>
      </c>
      <c r="M563" s="9">
        <v>18</v>
      </c>
      <c r="N563" s="22" t="s">
        <v>375</v>
      </c>
    </row>
    <row r="564" spans="1:14" x14ac:dyDescent="0.2">
      <c r="A564" s="9" t="s">
        <v>178</v>
      </c>
      <c r="B564" s="9" t="s">
        <v>351</v>
      </c>
      <c r="C564" s="9">
        <v>1236.4385319999999</v>
      </c>
      <c r="D564" s="14">
        <v>45068</v>
      </c>
      <c r="E564" s="15">
        <v>6758.6838690000004</v>
      </c>
      <c r="G564" s="26">
        <v>1236.4385319999999</v>
      </c>
      <c r="J564" s="14">
        <v>45051</v>
      </c>
      <c r="K564" s="9" t="s">
        <v>480</v>
      </c>
      <c r="L564" s="9">
        <v>21</v>
      </c>
      <c r="M564" s="9">
        <v>18</v>
      </c>
      <c r="N564" s="22" t="s">
        <v>375</v>
      </c>
    </row>
    <row r="565" spans="1:14" x14ac:dyDescent="0.2">
      <c r="A565" s="9" t="s">
        <v>178</v>
      </c>
      <c r="B565" s="9" t="s">
        <v>351</v>
      </c>
      <c r="C565" s="9">
        <v>724.82150000000001</v>
      </c>
      <c r="D565" s="14">
        <v>45068</v>
      </c>
      <c r="E565" s="15">
        <v>7483.5053690000004</v>
      </c>
      <c r="G565" s="26">
        <v>724.82150000000001</v>
      </c>
      <c r="J565" s="14">
        <v>45051</v>
      </c>
      <c r="K565" s="9" t="s">
        <v>480</v>
      </c>
      <c r="L565" s="9">
        <v>21</v>
      </c>
      <c r="M565" s="9">
        <v>18</v>
      </c>
      <c r="N565" s="22" t="s">
        <v>375</v>
      </c>
    </row>
    <row r="566" spans="1:14" x14ac:dyDescent="0.2">
      <c r="A566" s="9" t="s">
        <v>178</v>
      </c>
      <c r="B566" s="9" t="s">
        <v>351</v>
      </c>
      <c r="C566" s="9">
        <v>501.79950000000002</v>
      </c>
      <c r="D566" s="14">
        <v>45068</v>
      </c>
      <c r="E566" s="15">
        <v>7985.3048690000005</v>
      </c>
      <c r="G566" s="26">
        <v>501.79950000000002</v>
      </c>
      <c r="J566" s="14">
        <v>45051</v>
      </c>
      <c r="K566" s="9" t="s">
        <v>480</v>
      </c>
      <c r="L566" s="9">
        <v>21</v>
      </c>
      <c r="M566" s="9">
        <v>18</v>
      </c>
      <c r="N566" s="22" t="s">
        <v>375</v>
      </c>
    </row>
    <row r="567" spans="1:14" x14ac:dyDescent="0.2">
      <c r="A567" s="9" t="s">
        <v>178</v>
      </c>
      <c r="B567" s="9" t="s">
        <v>351</v>
      </c>
      <c r="C567" s="9">
        <v>245.13548399999999</v>
      </c>
      <c r="D567" s="14">
        <v>45075</v>
      </c>
      <c r="E567" s="15">
        <v>8230.440353</v>
      </c>
      <c r="G567" s="26">
        <v>245.13548399999999</v>
      </c>
      <c r="J567" s="14">
        <v>45056</v>
      </c>
      <c r="K567" s="9" t="s">
        <v>480</v>
      </c>
      <c r="L567" s="9">
        <v>22</v>
      </c>
      <c r="M567" s="9">
        <v>19</v>
      </c>
      <c r="N567" s="22" t="s">
        <v>375</v>
      </c>
    </row>
    <row r="568" spans="1:14" x14ac:dyDescent="0.2">
      <c r="A568" s="9" t="s">
        <v>178</v>
      </c>
      <c r="B568" s="9" t="s">
        <v>351</v>
      </c>
      <c r="C568" s="9">
        <v>101.894617</v>
      </c>
      <c r="D568" s="14">
        <v>45075</v>
      </c>
      <c r="E568" s="15">
        <v>8332.3349699999999</v>
      </c>
      <c r="G568" s="26">
        <v>101.894617</v>
      </c>
      <c r="J568" s="14">
        <v>45056</v>
      </c>
      <c r="K568" s="9" t="s">
        <v>480</v>
      </c>
      <c r="L568" s="9">
        <v>22</v>
      </c>
      <c r="M568" s="9">
        <v>19</v>
      </c>
      <c r="N568" s="22" t="s">
        <v>375</v>
      </c>
    </row>
    <row r="569" spans="1:14" x14ac:dyDescent="0.2">
      <c r="A569" s="9" t="s">
        <v>178</v>
      </c>
      <c r="B569" s="9" t="s">
        <v>351</v>
      </c>
      <c r="C569" s="9">
        <v>229.52160000000001</v>
      </c>
      <c r="D569" s="14">
        <v>45075</v>
      </c>
      <c r="E569" s="15">
        <v>8561.8565699999999</v>
      </c>
      <c r="G569" s="26">
        <v>229.52160000000001</v>
      </c>
      <c r="J569" s="14">
        <v>45057</v>
      </c>
      <c r="K569" s="9" t="s">
        <v>480</v>
      </c>
      <c r="L569" s="9">
        <v>22</v>
      </c>
      <c r="M569" s="9">
        <v>19</v>
      </c>
      <c r="N569" s="22" t="s">
        <v>375</v>
      </c>
    </row>
    <row r="570" spans="1:14" x14ac:dyDescent="0.2">
      <c r="A570" s="9" t="s">
        <v>178</v>
      </c>
      <c r="B570" s="9" t="s">
        <v>351</v>
      </c>
      <c r="C570" s="9">
        <v>104.329043</v>
      </c>
      <c r="D570" s="14">
        <v>45075</v>
      </c>
      <c r="E570" s="15">
        <v>8666.1856129999996</v>
      </c>
      <c r="G570" s="26">
        <v>104.329043</v>
      </c>
      <c r="J570" s="14">
        <v>45057</v>
      </c>
      <c r="K570" s="9" t="s">
        <v>480</v>
      </c>
      <c r="L570" s="9">
        <v>22</v>
      </c>
      <c r="M570" s="9">
        <v>19</v>
      </c>
      <c r="N570" s="22" t="s">
        <v>375</v>
      </c>
    </row>
    <row r="571" spans="1:14" x14ac:dyDescent="0.2">
      <c r="A571" s="9" t="s">
        <v>178</v>
      </c>
      <c r="B571" s="9" t="s">
        <v>351</v>
      </c>
      <c r="C571" s="9">
        <v>247</v>
      </c>
      <c r="D571" s="14">
        <v>45082</v>
      </c>
      <c r="E571" s="15">
        <v>8913.1856129999996</v>
      </c>
      <c r="G571" s="26">
        <v>247</v>
      </c>
      <c r="J571" s="14">
        <v>45064</v>
      </c>
      <c r="K571" s="9" t="s">
        <v>480</v>
      </c>
      <c r="L571" s="9">
        <v>23</v>
      </c>
      <c r="M571" s="9">
        <v>20</v>
      </c>
      <c r="N571" s="22" t="s">
        <v>375</v>
      </c>
    </row>
    <row r="572" spans="1:14" x14ac:dyDescent="0.2">
      <c r="A572" s="9" t="s">
        <v>178</v>
      </c>
      <c r="B572" s="9" t="s">
        <v>351</v>
      </c>
      <c r="C572" s="9">
        <v>128.01300000000001</v>
      </c>
      <c r="D572" s="14">
        <v>45082</v>
      </c>
      <c r="E572" s="15">
        <v>9041.1986130000005</v>
      </c>
      <c r="G572" s="26">
        <v>128.01300000000001</v>
      </c>
      <c r="J572" s="14">
        <v>45064</v>
      </c>
      <c r="K572" s="9" t="s">
        <v>480</v>
      </c>
      <c r="L572" s="9">
        <v>23</v>
      </c>
      <c r="M572" s="9">
        <v>20</v>
      </c>
      <c r="N572" s="22" t="s">
        <v>375</v>
      </c>
    </row>
    <row r="573" spans="1:14" x14ac:dyDescent="0.2">
      <c r="A573" s="9" t="s">
        <v>178</v>
      </c>
      <c r="B573" s="9" t="s">
        <v>351</v>
      </c>
      <c r="C573" s="9">
        <v>156.416</v>
      </c>
      <c r="D573" s="14">
        <v>45082</v>
      </c>
      <c r="E573" s="15">
        <v>9197.6146129999997</v>
      </c>
      <c r="G573" s="26">
        <v>156.416</v>
      </c>
      <c r="J573" s="14">
        <v>45064</v>
      </c>
      <c r="K573" s="9" t="s">
        <v>480</v>
      </c>
      <c r="L573" s="9">
        <v>23</v>
      </c>
      <c r="M573" s="9">
        <v>20</v>
      </c>
      <c r="N573" s="22" t="s">
        <v>375</v>
      </c>
    </row>
    <row r="574" spans="1:14" x14ac:dyDescent="0.2">
      <c r="A574" s="9" t="s">
        <v>178</v>
      </c>
      <c r="B574" s="9" t="s">
        <v>351</v>
      </c>
      <c r="C574" s="9">
        <v>3166.6180920000002</v>
      </c>
      <c r="D574" s="14">
        <v>45082</v>
      </c>
      <c r="E574" s="15">
        <v>12364.232705</v>
      </c>
      <c r="G574" s="26">
        <v>3166.6180920000002</v>
      </c>
      <c r="J574" s="14">
        <v>45065</v>
      </c>
      <c r="K574" s="9" t="s">
        <v>480</v>
      </c>
      <c r="L574" s="9">
        <v>23</v>
      </c>
      <c r="M574" s="9">
        <v>20</v>
      </c>
      <c r="N574" s="22" t="s">
        <v>375</v>
      </c>
    </row>
    <row r="575" spans="1:14" x14ac:dyDescent="0.2">
      <c r="A575" s="9" t="s">
        <v>176</v>
      </c>
      <c r="B575" s="9" t="s">
        <v>38</v>
      </c>
      <c r="C575" s="9">
        <v>5.5948320000000002</v>
      </c>
      <c r="D575" s="14">
        <v>45047</v>
      </c>
      <c r="E575" s="15">
        <v>5.5948320000000002</v>
      </c>
      <c r="G575" s="26">
        <v>5.5948320000000002</v>
      </c>
      <c r="J575" s="14">
        <v>45021</v>
      </c>
      <c r="K575" s="9" t="s">
        <v>480</v>
      </c>
      <c r="L575" s="9">
        <v>18</v>
      </c>
      <c r="M575" s="9">
        <v>14</v>
      </c>
      <c r="N575" s="22" t="s">
        <v>375</v>
      </c>
    </row>
    <row r="576" spans="1:14" x14ac:dyDescent="0.2">
      <c r="A576" s="9" t="s">
        <v>176</v>
      </c>
      <c r="B576" s="9" t="s">
        <v>38</v>
      </c>
      <c r="C576" s="9">
        <v>0.39519700000000002</v>
      </c>
      <c r="D576" s="14">
        <v>45054</v>
      </c>
      <c r="E576" s="15">
        <v>5.9900289999999998</v>
      </c>
      <c r="G576" s="26">
        <v>0.39519700000000002</v>
      </c>
      <c r="J576" s="14">
        <v>45027</v>
      </c>
      <c r="K576" s="9" t="s">
        <v>480</v>
      </c>
      <c r="L576" s="9">
        <v>19</v>
      </c>
      <c r="M576" s="9">
        <v>15</v>
      </c>
      <c r="N576" s="22" t="s">
        <v>375</v>
      </c>
    </row>
    <row r="577" spans="1:14" x14ac:dyDescent="0.2">
      <c r="A577" s="9" t="s">
        <v>176</v>
      </c>
      <c r="B577" s="9" t="s">
        <v>38</v>
      </c>
      <c r="C577" s="9">
        <v>1.024994</v>
      </c>
      <c r="D577" s="14">
        <v>45054</v>
      </c>
      <c r="E577" s="15">
        <v>7.0150229999999993</v>
      </c>
      <c r="G577" s="26">
        <v>1.024994</v>
      </c>
      <c r="J577" s="14">
        <v>45027</v>
      </c>
      <c r="K577" s="9" t="s">
        <v>480</v>
      </c>
      <c r="L577" s="9">
        <v>19</v>
      </c>
      <c r="M577" s="9">
        <v>15</v>
      </c>
      <c r="N577" s="22" t="s">
        <v>375</v>
      </c>
    </row>
    <row r="578" spans="1:14" x14ac:dyDescent="0.2">
      <c r="A578" s="9" t="s">
        <v>176</v>
      </c>
      <c r="B578" s="9" t="s">
        <v>38</v>
      </c>
      <c r="C578" s="9">
        <v>1.076648</v>
      </c>
      <c r="D578" s="14">
        <v>45054</v>
      </c>
      <c r="E578" s="15">
        <v>8.0916709999999998</v>
      </c>
      <c r="G578" s="26">
        <v>1.076648</v>
      </c>
      <c r="J578" s="14">
        <v>45028</v>
      </c>
      <c r="K578" s="9" t="s">
        <v>480</v>
      </c>
      <c r="L578" s="9">
        <v>19</v>
      </c>
      <c r="M578" s="9">
        <v>15</v>
      </c>
      <c r="N578" s="22" t="s">
        <v>375</v>
      </c>
    </row>
    <row r="579" spans="1:14" x14ac:dyDescent="0.2">
      <c r="A579" s="9" t="s">
        <v>176</v>
      </c>
      <c r="B579" s="9" t="s">
        <v>38</v>
      </c>
      <c r="C579" s="9">
        <v>0.95666300000000004</v>
      </c>
      <c r="D579" s="14">
        <v>45054</v>
      </c>
      <c r="E579" s="15">
        <v>9.0483340000000005</v>
      </c>
      <c r="G579" s="26">
        <v>0.95666300000000004</v>
      </c>
      <c r="J579" s="14">
        <v>45028</v>
      </c>
      <c r="K579" s="9" t="s">
        <v>480</v>
      </c>
      <c r="L579" s="9">
        <v>19</v>
      </c>
      <c r="M579" s="9">
        <v>15</v>
      </c>
      <c r="N579" s="22" t="s">
        <v>375</v>
      </c>
    </row>
    <row r="580" spans="1:14" x14ac:dyDescent="0.2">
      <c r="A580" s="9" t="s">
        <v>176</v>
      </c>
      <c r="B580" s="9" t="s">
        <v>38</v>
      </c>
      <c r="C580" s="9">
        <v>7.0658260000000004</v>
      </c>
      <c r="D580" s="14">
        <v>45061</v>
      </c>
      <c r="E580" s="15">
        <v>16.114160000000002</v>
      </c>
      <c r="G580" s="26">
        <v>7.0658260000000004</v>
      </c>
      <c r="J580" s="14">
        <v>45035</v>
      </c>
      <c r="K580" s="9" t="s">
        <v>480</v>
      </c>
      <c r="L580" s="9">
        <v>20</v>
      </c>
      <c r="M580" s="9">
        <v>16</v>
      </c>
      <c r="N580" s="22" t="s">
        <v>375</v>
      </c>
    </row>
    <row r="581" spans="1:14" x14ac:dyDescent="0.2">
      <c r="A581" s="9" t="s">
        <v>176</v>
      </c>
      <c r="B581" s="9" t="s">
        <v>38</v>
      </c>
      <c r="C581" s="9">
        <v>5.8482149999999997</v>
      </c>
      <c r="D581" s="14">
        <v>45061</v>
      </c>
      <c r="E581" s="15">
        <v>21.962375000000002</v>
      </c>
      <c r="G581" s="26">
        <v>5.8482149999999997</v>
      </c>
      <c r="J581" s="14">
        <v>45035</v>
      </c>
      <c r="K581" s="9" t="s">
        <v>480</v>
      </c>
      <c r="L581" s="9">
        <v>20</v>
      </c>
      <c r="M581" s="9">
        <v>16</v>
      </c>
      <c r="N581" s="22" t="s">
        <v>375</v>
      </c>
    </row>
    <row r="582" spans="1:14" x14ac:dyDescent="0.2">
      <c r="A582" s="9" t="s">
        <v>176</v>
      </c>
      <c r="B582" s="9" t="s">
        <v>38</v>
      </c>
      <c r="C582" s="9">
        <v>5.8890760000000002</v>
      </c>
      <c r="D582" s="14">
        <v>45061</v>
      </c>
      <c r="E582" s="15">
        <v>27.851451000000001</v>
      </c>
      <c r="G582" s="26">
        <v>5.8890760000000002</v>
      </c>
      <c r="J582" s="14">
        <v>45035</v>
      </c>
      <c r="K582" s="9" t="s">
        <v>480</v>
      </c>
      <c r="L582" s="9">
        <v>20</v>
      </c>
      <c r="M582" s="9">
        <v>16</v>
      </c>
      <c r="N582" s="22" t="s">
        <v>375</v>
      </c>
    </row>
    <row r="583" spans="1:14" x14ac:dyDescent="0.2">
      <c r="A583" s="9" t="s">
        <v>176</v>
      </c>
      <c r="B583" s="9" t="s">
        <v>38</v>
      </c>
      <c r="C583" s="9">
        <v>6.6252170000000001</v>
      </c>
      <c r="D583" s="14">
        <v>45075</v>
      </c>
      <c r="E583" s="15">
        <v>34.476668000000004</v>
      </c>
      <c r="G583" s="26">
        <v>6.6252170000000001</v>
      </c>
      <c r="J583" s="14">
        <v>45049</v>
      </c>
      <c r="K583" s="9" t="s">
        <v>480</v>
      </c>
      <c r="L583" s="9">
        <v>22</v>
      </c>
      <c r="M583" s="9">
        <v>18</v>
      </c>
      <c r="N583" s="22" t="s">
        <v>375</v>
      </c>
    </row>
    <row r="584" spans="1:14" x14ac:dyDescent="0.2">
      <c r="A584" s="9" t="s">
        <v>176</v>
      </c>
      <c r="B584" s="9" t="s">
        <v>38</v>
      </c>
      <c r="C584" s="9">
        <v>1.1865159999999999</v>
      </c>
      <c r="D584" s="14">
        <v>45075</v>
      </c>
      <c r="E584" s="15">
        <v>35.663184000000001</v>
      </c>
      <c r="G584" s="26">
        <v>1.1865159999999999</v>
      </c>
      <c r="J584" s="14">
        <v>45050</v>
      </c>
      <c r="K584" s="9" t="s">
        <v>480</v>
      </c>
      <c r="L584" s="9">
        <v>22</v>
      </c>
      <c r="M584" s="9">
        <v>18</v>
      </c>
      <c r="N584" s="22" t="s">
        <v>375</v>
      </c>
    </row>
    <row r="585" spans="1:14" x14ac:dyDescent="0.2">
      <c r="A585" s="9" t="s">
        <v>176</v>
      </c>
      <c r="B585" s="9" t="s">
        <v>38</v>
      </c>
      <c r="C585" s="9">
        <v>0.542991</v>
      </c>
      <c r="D585" s="14">
        <v>45075</v>
      </c>
      <c r="E585" s="15">
        <v>36.206175000000002</v>
      </c>
      <c r="G585" s="26">
        <v>0.542991</v>
      </c>
      <c r="J585" s="14">
        <v>45050</v>
      </c>
      <c r="K585" s="9" t="s">
        <v>480</v>
      </c>
      <c r="L585" s="9">
        <v>22</v>
      </c>
      <c r="M585" s="9">
        <v>18</v>
      </c>
      <c r="N585" s="22" t="s">
        <v>375</v>
      </c>
    </row>
    <row r="586" spans="1:14" x14ac:dyDescent="0.2">
      <c r="A586" s="9" t="s">
        <v>176</v>
      </c>
      <c r="B586" s="9" t="s">
        <v>38</v>
      </c>
      <c r="C586" s="9">
        <v>5.5948320000000002</v>
      </c>
      <c r="D586" s="14">
        <v>45082</v>
      </c>
      <c r="E586" s="15">
        <v>41.801006999999998</v>
      </c>
      <c r="G586" s="26">
        <v>5.5948320000000002</v>
      </c>
      <c r="J586" s="14">
        <v>45056</v>
      </c>
      <c r="K586" s="9" t="s">
        <v>480</v>
      </c>
      <c r="L586" s="9">
        <v>23</v>
      </c>
      <c r="M586" s="9">
        <v>19</v>
      </c>
      <c r="N586" s="22" t="s">
        <v>375</v>
      </c>
    </row>
    <row r="587" spans="1:14" x14ac:dyDescent="0.2">
      <c r="A587" s="9" t="s">
        <v>176</v>
      </c>
      <c r="B587" s="9" t="s">
        <v>38</v>
      </c>
      <c r="C587" s="9">
        <v>8.8322269999999996</v>
      </c>
      <c r="D587" s="14">
        <v>45089</v>
      </c>
      <c r="E587" s="15">
        <v>50.633234000000002</v>
      </c>
      <c r="G587" s="26">
        <v>8.8322269999999996</v>
      </c>
      <c r="J587" s="14">
        <v>45063</v>
      </c>
      <c r="K587" s="9" t="s">
        <v>480</v>
      </c>
      <c r="L587" s="9">
        <v>24</v>
      </c>
      <c r="M587" s="9">
        <v>20</v>
      </c>
      <c r="N587" s="22" t="s">
        <v>375</v>
      </c>
    </row>
    <row r="588" spans="1:14" x14ac:dyDescent="0.2">
      <c r="A588" s="9" t="s">
        <v>176</v>
      </c>
      <c r="B588" s="9" t="s">
        <v>38</v>
      </c>
      <c r="C588" s="9">
        <v>7.3102799999999997</v>
      </c>
      <c r="D588" s="14">
        <v>45089</v>
      </c>
      <c r="E588" s="15">
        <v>57.943514</v>
      </c>
      <c r="G588" s="26">
        <v>7.3102799999999997</v>
      </c>
      <c r="J588" s="14">
        <v>45063</v>
      </c>
      <c r="K588" s="9" t="s">
        <v>480</v>
      </c>
      <c r="L588" s="9">
        <v>24</v>
      </c>
      <c r="M588" s="9">
        <v>20</v>
      </c>
      <c r="N588" s="22" t="s">
        <v>375</v>
      </c>
    </row>
    <row r="589" spans="1:14" x14ac:dyDescent="0.2">
      <c r="A589" s="9" t="s">
        <v>176</v>
      </c>
      <c r="B589" s="9" t="s">
        <v>38</v>
      </c>
      <c r="C589" s="9">
        <v>7.3613569999999999</v>
      </c>
      <c r="D589" s="14">
        <v>45089</v>
      </c>
      <c r="E589" s="15">
        <v>65.304871000000006</v>
      </c>
      <c r="G589" s="26">
        <v>7.3613569999999999</v>
      </c>
      <c r="J589" s="14">
        <v>45063</v>
      </c>
      <c r="K589" s="9" t="s">
        <v>480</v>
      </c>
      <c r="L589" s="9">
        <v>24</v>
      </c>
      <c r="M589" s="9">
        <v>20</v>
      </c>
      <c r="N589" s="22" t="s">
        <v>375</v>
      </c>
    </row>
    <row r="590" spans="1:14" x14ac:dyDescent="0.2">
      <c r="A590" s="9" t="s">
        <v>1474</v>
      </c>
      <c r="B590" s="9" t="s">
        <v>171</v>
      </c>
      <c r="C590" s="9">
        <v>355.3</v>
      </c>
      <c r="D590" s="14">
        <v>45054</v>
      </c>
      <c r="E590" s="15">
        <v>355.3</v>
      </c>
      <c r="G590" s="26">
        <v>355.3</v>
      </c>
      <c r="J590" s="14">
        <v>45053</v>
      </c>
      <c r="K590" s="9" t="s">
        <v>480</v>
      </c>
      <c r="L590" s="9">
        <v>19</v>
      </c>
      <c r="M590" s="9">
        <v>18</v>
      </c>
      <c r="N590" s="22" t="s">
        <v>375</v>
      </c>
    </row>
    <row r="591" spans="1:14" x14ac:dyDescent="0.2">
      <c r="A591" s="9" t="s">
        <v>1474</v>
      </c>
      <c r="B591" s="9" t="s">
        <v>171</v>
      </c>
      <c r="C591" s="9">
        <v>46.67</v>
      </c>
      <c r="D591" s="14">
        <v>45054</v>
      </c>
      <c r="E591" s="15">
        <v>401.97</v>
      </c>
      <c r="G591" s="26">
        <v>46.67</v>
      </c>
      <c r="J591" s="14">
        <v>45053</v>
      </c>
      <c r="K591" s="9" t="s">
        <v>480</v>
      </c>
      <c r="L591" s="9">
        <v>19</v>
      </c>
      <c r="M591" s="9">
        <v>18</v>
      </c>
      <c r="N591" s="22" t="s">
        <v>375</v>
      </c>
    </row>
    <row r="592" spans="1:14" x14ac:dyDescent="0.2">
      <c r="A592" s="9" t="s">
        <v>1474</v>
      </c>
      <c r="B592" s="9" t="s">
        <v>171</v>
      </c>
      <c r="C592" s="9">
        <v>153.96</v>
      </c>
      <c r="D592" s="14">
        <v>45068</v>
      </c>
      <c r="E592" s="15">
        <v>555.93000000000006</v>
      </c>
      <c r="G592" s="26">
        <v>153.96</v>
      </c>
      <c r="J592" s="14">
        <v>45067</v>
      </c>
      <c r="K592" s="9" t="s">
        <v>480</v>
      </c>
      <c r="L592" s="9">
        <v>21</v>
      </c>
      <c r="M592" s="9">
        <v>20</v>
      </c>
      <c r="N592" s="22" t="s">
        <v>375</v>
      </c>
    </row>
    <row r="593" spans="1:14" x14ac:dyDescent="0.2">
      <c r="A593" s="9" t="s">
        <v>170</v>
      </c>
      <c r="B593" s="9" t="s">
        <v>352</v>
      </c>
      <c r="C593" s="9">
        <v>644.58552599999996</v>
      </c>
      <c r="D593" s="14">
        <v>45054</v>
      </c>
      <c r="E593" s="15">
        <v>644.58552599999996</v>
      </c>
      <c r="G593" s="26">
        <v>644.58552599999996</v>
      </c>
      <c r="J593" s="14">
        <v>45018</v>
      </c>
      <c r="K593" s="9" t="s">
        <v>480</v>
      </c>
      <c r="L593" s="9">
        <v>19</v>
      </c>
      <c r="M593" s="9">
        <v>13</v>
      </c>
      <c r="N593" s="22" t="s">
        <v>375</v>
      </c>
    </row>
    <row r="594" spans="1:14" x14ac:dyDescent="0.2">
      <c r="A594" s="9" t="s">
        <v>170</v>
      </c>
      <c r="B594" s="9" t="s">
        <v>352</v>
      </c>
      <c r="C594" s="9">
        <v>289.35541899999998</v>
      </c>
      <c r="D594" s="14">
        <v>45068</v>
      </c>
      <c r="E594" s="15">
        <v>933.94094499999994</v>
      </c>
      <c r="G594" s="26">
        <v>289.35541899999998</v>
      </c>
      <c r="J594" s="14">
        <v>45032</v>
      </c>
      <c r="K594" s="9" t="s">
        <v>480</v>
      </c>
      <c r="L594" s="9">
        <v>21</v>
      </c>
      <c r="M594" s="9">
        <v>15</v>
      </c>
      <c r="N594" s="22" t="s">
        <v>375</v>
      </c>
    </row>
    <row r="595" spans="1:14" x14ac:dyDescent="0.2">
      <c r="A595" s="9" t="s">
        <v>170</v>
      </c>
      <c r="B595" s="9" t="s">
        <v>352</v>
      </c>
      <c r="C595" s="9">
        <v>741.06240000000003</v>
      </c>
      <c r="D595" s="14">
        <v>45082</v>
      </c>
      <c r="E595" s="15">
        <v>1675.0033450000001</v>
      </c>
      <c r="G595" s="26">
        <v>741.06240000000003</v>
      </c>
      <c r="J595" s="14">
        <v>45046</v>
      </c>
      <c r="K595" s="9" t="s">
        <v>480</v>
      </c>
      <c r="L595" s="9">
        <v>23</v>
      </c>
      <c r="M595" s="9">
        <v>17</v>
      </c>
      <c r="N595" s="22" t="s">
        <v>375</v>
      </c>
    </row>
    <row r="596" spans="1:14" x14ac:dyDescent="0.2">
      <c r="A596" s="9" t="s">
        <v>1499</v>
      </c>
      <c r="B596" s="9" t="s">
        <v>87</v>
      </c>
      <c r="C596" s="9">
        <v>66.19</v>
      </c>
      <c r="D596" s="14">
        <v>45061</v>
      </c>
      <c r="E596" s="15">
        <v>66.19</v>
      </c>
      <c r="G596" s="26">
        <v>66.19</v>
      </c>
      <c r="J596" s="14">
        <v>45060</v>
      </c>
      <c r="K596" s="9" t="s">
        <v>480</v>
      </c>
      <c r="L596" s="9">
        <v>20</v>
      </c>
      <c r="M596" s="9">
        <v>19</v>
      </c>
      <c r="N596" s="22" t="s">
        <v>375</v>
      </c>
    </row>
    <row r="597" spans="1:14" x14ac:dyDescent="0.2">
      <c r="A597" s="9" t="s">
        <v>1501</v>
      </c>
      <c r="B597" s="9" t="s">
        <v>40</v>
      </c>
      <c r="C597" s="9">
        <v>70.72</v>
      </c>
      <c r="D597" s="14">
        <v>45061</v>
      </c>
      <c r="E597" s="15">
        <v>70.72</v>
      </c>
      <c r="G597" s="26">
        <v>70.72</v>
      </c>
      <c r="J597" s="14">
        <v>45060</v>
      </c>
      <c r="K597" s="9" t="s">
        <v>480</v>
      </c>
      <c r="L597" s="9">
        <v>20</v>
      </c>
      <c r="M597" s="9">
        <v>19</v>
      </c>
      <c r="N597" s="22" t="s">
        <v>375</v>
      </c>
    </row>
    <row r="598" spans="1:14" x14ac:dyDescent="0.2">
      <c r="A598" s="9" t="s">
        <v>1504</v>
      </c>
      <c r="B598" s="9" t="s">
        <v>41</v>
      </c>
      <c r="C598" s="9">
        <v>61.41</v>
      </c>
      <c r="D598" s="14">
        <v>45061</v>
      </c>
      <c r="E598" s="15">
        <v>61.41</v>
      </c>
      <c r="G598" s="26">
        <v>61.41</v>
      </c>
      <c r="J598" s="14">
        <v>45060</v>
      </c>
      <c r="K598" s="9" t="s">
        <v>480</v>
      </c>
      <c r="L598" s="9">
        <v>20</v>
      </c>
      <c r="M598" s="9">
        <v>19</v>
      </c>
      <c r="N598" s="22" t="s">
        <v>375</v>
      </c>
    </row>
    <row r="599" spans="1:14" x14ac:dyDescent="0.2">
      <c r="A599" s="9" t="s">
        <v>164</v>
      </c>
      <c r="B599" s="9" t="s">
        <v>42</v>
      </c>
      <c r="C599" s="9">
        <v>63.301107999999999</v>
      </c>
      <c r="D599" s="14">
        <v>45061</v>
      </c>
      <c r="E599" s="15">
        <v>63.301107999999999</v>
      </c>
      <c r="G599" s="26">
        <v>63.301107999999999</v>
      </c>
      <c r="J599" s="14">
        <v>45025</v>
      </c>
      <c r="K599" s="9" t="s">
        <v>480</v>
      </c>
      <c r="L599" s="9">
        <v>20</v>
      </c>
      <c r="M599" s="9">
        <v>14</v>
      </c>
      <c r="N599" s="22" t="s">
        <v>375</v>
      </c>
    </row>
    <row r="600" spans="1:14" x14ac:dyDescent="0.2">
      <c r="A600" s="9" t="s">
        <v>164</v>
      </c>
      <c r="B600" s="9" t="s">
        <v>42</v>
      </c>
      <c r="C600" s="9">
        <v>79.126497999999998</v>
      </c>
      <c r="D600" s="14">
        <v>45089</v>
      </c>
      <c r="E600" s="15">
        <v>142.427606</v>
      </c>
      <c r="G600" s="26">
        <v>79.126497999999998</v>
      </c>
      <c r="J600" s="14">
        <v>45053</v>
      </c>
      <c r="K600" s="9" t="s">
        <v>480</v>
      </c>
      <c r="L600" s="9">
        <v>24</v>
      </c>
      <c r="M600" s="9">
        <v>18</v>
      </c>
      <c r="N600" s="22" t="s">
        <v>375</v>
      </c>
    </row>
    <row r="601" spans="1:14" x14ac:dyDescent="0.2">
      <c r="A601" s="9" t="s">
        <v>320</v>
      </c>
      <c r="B601" s="9" t="s">
        <v>354</v>
      </c>
      <c r="C601" s="9">
        <v>9.7534270000000003</v>
      </c>
      <c r="D601" s="14">
        <v>45061</v>
      </c>
      <c r="E601" s="15">
        <v>9.7534270000000003</v>
      </c>
      <c r="G601" s="26">
        <v>9.7534270000000003</v>
      </c>
      <c r="J601" s="14">
        <v>45035</v>
      </c>
      <c r="K601" s="9" t="s">
        <v>480</v>
      </c>
      <c r="L601" s="9">
        <v>20</v>
      </c>
      <c r="M601" s="9">
        <v>16</v>
      </c>
      <c r="N601" s="22" t="s">
        <v>375</v>
      </c>
    </row>
    <row r="602" spans="1:14" x14ac:dyDescent="0.2">
      <c r="A602" s="9" t="s">
        <v>320</v>
      </c>
      <c r="B602" s="9" t="s">
        <v>354</v>
      </c>
      <c r="C602" s="9">
        <v>3.791776</v>
      </c>
      <c r="D602" s="14">
        <v>45061</v>
      </c>
      <c r="E602" s="15">
        <v>13.545203000000001</v>
      </c>
      <c r="G602" s="26">
        <v>3.791776</v>
      </c>
      <c r="J602" s="14">
        <v>45035</v>
      </c>
      <c r="K602" s="9" t="s">
        <v>480</v>
      </c>
      <c r="L602" s="9">
        <v>20</v>
      </c>
      <c r="M602" s="9">
        <v>16</v>
      </c>
      <c r="N602" s="22" t="s">
        <v>375</v>
      </c>
    </row>
    <row r="603" spans="1:14" x14ac:dyDescent="0.2">
      <c r="A603" s="9" t="s">
        <v>320</v>
      </c>
      <c r="B603" s="9" t="s">
        <v>354</v>
      </c>
      <c r="C603" s="9">
        <v>11.375328</v>
      </c>
      <c r="D603" s="14">
        <v>45061</v>
      </c>
      <c r="E603" s="15">
        <v>24.920531</v>
      </c>
      <c r="G603" s="26">
        <v>11.375328</v>
      </c>
      <c r="J603" s="14">
        <v>45035</v>
      </c>
      <c r="K603" s="9" t="s">
        <v>480</v>
      </c>
      <c r="L603" s="9">
        <v>20</v>
      </c>
      <c r="M603" s="9">
        <v>16</v>
      </c>
      <c r="N603" s="22" t="s">
        <v>375</v>
      </c>
    </row>
    <row r="604" spans="1:14" x14ac:dyDescent="0.2">
      <c r="A604" s="9" t="s">
        <v>320</v>
      </c>
      <c r="B604" s="9" t="s">
        <v>354</v>
      </c>
      <c r="C604" s="9">
        <v>5.6164360000000002</v>
      </c>
      <c r="D604" s="14">
        <v>45068</v>
      </c>
      <c r="E604" s="15">
        <v>30.536967000000001</v>
      </c>
      <c r="G604" s="26">
        <v>5.6164360000000002</v>
      </c>
      <c r="J604" s="14">
        <v>45042</v>
      </c>
      <c r="K604" s="9" t="s">
        <v>480</v>
      </c>
      <c r="L604" s="9">
        <v>21</v>
      </c>
      <c r="M604" s="9">
        <v>17</v>
      </c>
      <c r="N604" s="22" t="s">
        <v>375</v>
      </c>
    </row>
    <row r="605" spans="1:14" x14ac:dyDescent="0.2">
      <c r="A605" s="9" t="s">
        <v>320</v>
      </c>
      <c r="B605" s="9" t="s">
        <v>354</v>
      </c>
      <c r="C605" s="9">
        <v>3.8883019999999999</v>
      </c>
      <c r="D605" s="14">
        <v>45068</v>
      </c>
      <c r="E605" s="15">
        <v>34.425269</v>
      </c>
      <c r="G605" s="26">
        <v>3.8883019999999999</v>
      </c>
      <c r="J605" s="14">
        <v>45042</v>
      </c>
      <c r="K605" s="9" t="s">
        <v>480</v>
      </c>
      <c r="L605" s="9">
        <v>21</v>
      </c>
      <c r="M605" s="9">
        <v>17</v>
      </c>
      <c r="N605" s="22" t="s">
        <v>375</v>
      </c>
    </row>
    <row r="606" spans="1:14" x14ac:dyDescent="0.2">
      <c r="A606" s="9" t="s">
        <v>320</v>
      </c>
      <c r="B606" s="9" t="s">
        <v>354</v>
      </c>
      <c r="C606" s="9">
        <v>11.375328</v>
      </c>
      <c r="D606" s="14">
        <v>45075</v>
      </c>
      <c r="E606" s="15">
        <v>45.800596999999996</v>
      </c>
      <c r="G606" s="26">
        <v>11.375328</v>
      </c>
      <c r="J606" s="14">
        <v>45049</v>
      </c>
      <c r="K606" s="9" t="s">
        <v>480</v>
      </c>
      <c r="L606" s="9">
        <v>22</v>
      </c>
      <c r="M606" s="9">
        <v>18</v>
      </c>
      <c r="N606" s="22" t="s">
        <v>375</v>
      </c>
    </row>
    <row r="607" spans="1:14" x14ac:dyDescent="0.2">
      <c r="A607" s="9" t="s">
        <v>320</v>
      </c>
      <c r="B607" s="9" t="s">
        <v>354</v>
      </c>
      <c r="C607" s="9">
        <v>4.2130840000000003</v>
      </c>
      <c r="D607" s="14">
        <v>45082</v>
      </c>
      <c r="E607" s="15">
        <v>50.013680999999998</v>
      </c>
      <c r="G607" s="26">
        <v>4.2130840000000003</v>
      </c>
      <c r="J607" s="14">
        <v>45056</v>
      </c>
      <c r="K607" s="9" t="s">
        <v>480</v>
      </c>
      <c r="L607" s="9">
        <v>23</v>
      </c>
      <c r="M607" s="9">
        <v>19</v>
      </c>
      <c r="N607" s="22" t="s">
        <v>375</v>
      </c>
    </row>
    <row r="608" spans="1:14" x14ac:dyDescent="0.2">
      <c r="A608" s="9" t="s">
        <v>320</v>
      </c>
      <c r="B608" s="9" t="s">
        <v>354</v>
      </c>
      <c r="C608" s="9">
        <v>4.7523689999999998</v>
      </c>
      <c r="D608" s="14">
        <v>45089</v>
      </c>
      <c r="E608" s="15">
        <v>54.76605</v>
      </c>
      <c r="G608" s="26">
        <v>4.7523689999999998</v>
      </c>
      <c r="J608" s="14">
        <v>45063</v>
      </c>
      <c r="K608" s="9" t="s">
        <v>480</v>
      </c>
      <c r="L608" s="9">
        <v>24</v>
      </c>
      <c r="M608" s="9">
        <v>20</v>
      </c>
      <c r="N608" s="22" t="s">
        <v>375</v>
      </c>
    </row>
    <row r="609" spans="1:14" x14ac:dyDescent="0.2">
      <c r="A609" s="9" t="s">
        <v>320</v>
      </c>
      <c r="B609" s="9" t="s">
        <v>354</v>
      </c>
      <c r="C609" s="9">
        <v>3.8883019999999999</v>
      </c>
      <c r="D609" s="14">
        <v>45089</v>
      </c>
      <c r="E609" s="15">
        <v>58.654352000000003</v>
      </c>
      <c r="G609" s="26">
        <v>3.8883019999999999</v>
      </c>
      <c r="J609" s="14">
        <v>45063</v>
      </c>
      <c r="K609" s="9" t="s">
        <v>480</v>
      </c>
      <c r="L609" s="9">
        <v>24</v>
      </c>
      <c r="M609" s="9">
        <v>20</v>
      </c>
      <c r="N609" s="22" t="s">
        <v>375</v>
      </c>
    </row>
    <row r="610" spans="1:14" x14ac:dyDescent="0.2">
      <c r="A610" s="9" t="s">
        <v>320</v>
      </c>
      <c r="B610" s="9" t="s">
        <v>354</v>
      </c>
      <c r="C610" s="9">
        <v>9.7534270000000003</v>
      </c>
      <c r="D610" s="14">
        <v>45089</v>
      </c>
      <c r="E610" s="15">
        <v>68.407779000000005</v>
      </c>
      <c r="G610" s="26">
        <v>9.7534270000000003</v>
      </c>
      <c r="J610" s="14">
        <v>45063</v>
      </c>
      <c r="K610" s="9" t="s">
        <v>480</v>
      </c>
      <c r="L610" s="9">
        <v>24</v>
      </c>
      <c r="M610" s="9">
        <v>20</v>
      </c>
      <c r="N610" s="22" t="s">
        <v>373</v>
      </c>
    </row>
    <row r="611" spans="1:14" x14ac:dyDescent="0.2">
      <c r="A611" s="9" t="s">
        <v>595</v>
      </c>
      <c r="B611" s="9" t="s">
        <v>596</v>
      </c>
      <c r="C611" s="9">
        <v>1616.17</v>
      </c>
      <c r="D611" s="14">
        <v>45061</v>
      </c>
      <c r="E611" s="15">
        <v>1616.17</v>
      </c>
      <c r="G611" s="26">
        <v>1616.17</v>
      </c>
      <c r="J611" s="14">
        <v>45045</v>
      </c>
      <c r="K611" s="9" t="s">
        <v>480</v>
      </c>
      <c r="L611" s="9">
        <v>20</v>
      </c>
      <c r="M611" s="9">
        <v>17</v>
      </c>
      <c r="N611" s="22" t="s">
        <v>373</v>
      </c>
    </row>
    <row r="612" spans="1:14" x14ac:dyDescent="0.2">
      <c r="A612" s="9" t="s">
        <v>595</v>
      </c>
      <c r="B612" s="9" t="s">
        <v>596</v>
      </c>
      <c r="C612" s="9">
        <v>1403.51</v>
      </c>
      <c r="D612" s="14">
        <v>45061</v>
      </c>
      <c r="E612" s="15">
        <v>3019.6800000000003</v>
      </c>
      <c r="G612" s="26">
        <v>1403.51</v>
      </c>
      <c r="J612" s="14">
        <v>45045</v>
      </c>
      <c r="K612" s="9" t="s">
        <v>480</v>
      </c>
      <c r="L612" s="9">
        <v>20</v>
      </c>
      <c r="M612" s="9">
        <v>17</v>
      </c>
      <c r="N612" s="22" t="s">
        <v>373</v>
      </c>
    </row>
    <row r="613" spans="1:14" x14ac:dyDescent="0.2">
      <c r="A613" s="9" t="s">
        <v>595</v>
      </c>
      <c r="B613" s="9" t="s">
        <v>596</v>
      </c>
      <c r="C613" s="9">
        <v>1403.51</v>
      </c>
      <c r="D613" s="14">
        <v>45061</v>
      </c>
      <c r="E613" s="15">
        <v>4423.1900000000005</v>
      </c>
      <c r="G613" s="26">
        <v>1403.51</v>
      </c>
      <c r="J613" s="14">
        <v>45045</v>
      </c>
      <c r="K613" s="9" t="s">
        <v>480</v>
      </c>
      <c r="L613" s="9">
        <v>20</v>
      </c>
      <c r="M613" s="9">
        <v>17</v>
      </c>
      <c r="N613" s="22" t="s">
        <v>373</v>
      </c>
    </row>
    <row r="614" spans="1:14" x14ac:dyDescent="0.2">
      <c r="A614" s="9" t="s">
        <v>595</v>
      </c>
      <c r="B614" s="9" t="s">
        <v>596</v>
      </c>
      <c r="C614" s="9">
        <v>1578.95</v>
      </c>
      <c r="D614" s="14">
        <v>45075</v>
      </c>
      <c r="E614" s="15">
        <v>6002.14</v>
      </c>
      <c r="G614" s="26">
        <v>1578.95</v>
      </c>
      <c r="J614" s="14">
        <v>45059</v>
      </c>
      <c r="K614" s="9" t="s">
        <v>480</v>
      </c>
      <c r="L614" s="9">
        <v>22</v>
      </c>
      <c r="M614" s="9">
        <v>19</v>
      </c>
      <c r="N614" s="22" t="s">
        <v>373</v>
      </c>
    </row>
    <row r="615" spans="1:14" x14ac:dyDescent="0.2">
      <c r="A615" s="9" t="s">
        <v>599</v>
      </c>
      <c r="B615" s="9" t="s">
        <v>982</v>
      </c>
      <c r="C615" s="9">
        <v>38.296818000000002</v>
      </c>
      <c r="D615" s="14">
        <v>45047</v>
      </c>
      <c r="E615" s="15">
        <v>38.296818000000002</v>
      </c>
      <c r="G615" s="26">
        <v>38.296818000000002</v>
      </c>
      <c r="J615" s="14">
        <v>45028</v>
      </c>
      <c r="K615" s="9" t="s">
        <v>480</v>
      </c>
      <c r="L615" s="9">
        <v>18</v>
      </c>
      <c r="M615" s="9">
        <v>15</v>
      </c>
      <c r="N615" s="22" t="s">
        <v>373</v>
      </c>
    </row>
    <row r="616" spans="1:14" x14ac:dyDescent="0.2">
      <c r="A616" s="9" t="s">
        <v>599</v>
      </c>
      <c r="B616" s="9" t="s">
        <v>982</v>
      </c>
      <c r="C616" s="9">
        <v>24.579764999999998</v>
      </c>
      <c r="D616" s="14">
        <v>45047</v>
      </c>
      <c r="E616" s="15">
        <v>62.876582999999997</v>
      </c>
      <c r="G616" s="26">
        <v>24.579764999999998</v>
      </c>
      <c r="J616" s="14">
        <v>45028</v>
      </c>
      <c r="K616" s="9" t="s">
        <v>480</v>
      </c>
      <c r="L616" s="9">
        <v>18</v>
      </c>
      <c r="M616" s="9">
        <v>15</v>
      </c>
      <c r="N616" s="22" t="s">
        <v>373</v>
      </c>
    </row>
    <row r="617" spans="1:14" x14ac:dyDescent="0.2">
      <c r="A617" s="9" t="s">
        <v>599</v>
      </c>
      <c r="B617" s="9" t="s">
        <v>982</v>
      </c>
      <c r="C617" s="9">
        <v>39.622388000000001</v>
      </c>
      <c r="D617" s="14">
        <v>45047</v>
      </c>
      <c r="E617" s="15">
        <v>102.498971</v>
      </c>
      <c r="G617" s="26">
        <v>39.622388000000001</v>
      </c>
      <c r="J617" s="14">
        <v>45028</v>
      </c>
      <c r="K617" s="9" t="s">
        <v>480</v>
      </c>
      <c r="L617" s="9">
        <v>18</v>
      </c>
      <c r="M617" s="9">
        <v>15</v>
      </c>
      <c r="N617" s="22" t="s">
        <v>373</v>
      </c>
    </row>
    <row r="618" spans="1:14" x14ac:dyDescent="0.2">
      <c r="A618" s="9" t="s">
        <v>599</v>
      </c>
      <c r="B618" s="9" t="s">
        <v>982</v>
      </c>
      <c r="C618" s="9">
        <v>285.29015299999998</v>
      </c>
      <c r="D618" s="14">
        <v>45047</v>
      </c>
      <c r="E618" s="15">
        <v>387.78912399999996</v>
      </c>
      <c r="G618" s="26">
        <v>285.29015299999998</v>
      </c>
      <c r="J618" s="14">
        <v>45029</v>
      </c>
      <c r="K618" s="9" t="s">
        <v>480</v>
      </c>
      <c r="L618" s="9">
        <v>18</v>
      </c>
      <c r="M618" s="9">
        <v>15</v>
      </c>
      <c r="N618" s="22" t="s">
        <v>376</v>
      </c>
    </row>
    <row r="619" spans="1:14" x14ac:dyDescent="0.2">
      <c r="A619" s="9" t="s">
        <v>599</v>
      </c>
      <c r="B619" s="9" t="s">
        <v>982</v>
      </c>
      <c r="C619" s="9">
        <v>159.97573299999999</v>
      </c>
      <c r="D619" s="14">
        <v>45047</v>
      </c>
      <c r="E619" s="15">
        <v>547.76485699999989</v>
      </c>
      <c r="G619" s="26">
        <v>159.97573299999999</v>
      </c>
      <c r="J619" s="14">
        <v>45029</v>
      </c>
      <c r="K619" s="9" t="s">
        <v>480</v>
      </c>
      <c r="L619" s="9">
        <v>18</v>
      </c>
      <c r="M619" s="9">
        <v>15</v>
      </c>
      <c r="N619" s="22" t="s">
        <v>376</v>
      </c>
    </row>
    <row r="620" spans="1:14" x14ac:dyDescent="0.2">
      <c r="A620" s="9" t="s">
        <v>599</v>
      </c>
      <c r="B620" s="9" t="s">
        <v>982</v>
      </c>
      <c r="C620" s="9">
        <v>2635.7563799999998</v>
      </c>
      <c r="D620" s="14">
        <v>45047</v>
      </c>
      <c r="E620" s="15">
        <v>3183.5212369999999</v>
      </c>
      <c r="G620" s="26">
        <v>2635.7563799999998</v>
      </c>
      <c r="J620" s="14">
        <v>45030</v>
      </c>
      <c r="K620" s="9" t="s">
        <v>480</v>
      </c>
      <c r="L620" s="9">
        <v>18</v>
      </c>
      <c r="M620" s="9">
        <v>15</v>
      </c>
      <c r="N620" s="22" t="s">
        <v>376</v>
      </c>
    </row>
    <row r="621" spans="1:14" x14ac:dyDescent="0.2">
      <c r="A621" s="9" t="s">
        <v>599</v>
      </c>
      <c r="B621" s="9" t="s">
        <v>982</v>
      </c>
      <c r="C621" s="9">
        <v>935.11657700000001</v>
      </c>
      <c r="D621" s="14">
        <v>45047</v>
      </c>
      <c r="E621" s="15">
        <v>4118.6378139999997</v>
      </c>
      <c r="G621" s="26">
        <v>935.11657700000001</v>
      </c>
      <c r="J621" s="14">
        <v>45030</v>
      </c>
      <c r="K621" s="9" t="s">
        <v>480</v>
      </c>
      <c r="L621" s="9">
        <v>18</v>
      </c>
      <c r="M621" s="9">
        <v>15</v>
      </c>
      <c r="N621" s="22" t="s">
        <v>376</v>
      </c>
    </row>
    <row r="622" spans="1:14" x14ac:dyDescent="0.2">
      <c r="A622" s="9" t="s">
        <v>599</v>
      </c>
      <c r="B622" s="9" t="s">
        <v>982</v>
      </c>
      <c r="C622" s="9">
        <v>869.35188100000005</v>
      </c>
      <c r="D622" s="14">
        <v>45047</v>
      </c>
      <c r="E622" s="15">
        <v>4987.9896950000002</v>
      </c>
      <c r="G622" s="26">
        <v>869.35188100000005</v>
      </c>
      <c r="J622" s="14">
        <v>45030</v>
      </c>
      <c r="K622" s="9" t="s">
        <v>480</v>
      </c>
      <c r="L622" s="9">
        <v>18</v>
      </c>
      <c r="M622" s="9">
        <v>15</v>
      </c>
      <c r="N622" s="22" t="s">
        <v>376</v>
      </c>
    </row>
    <row r="623" spans="1:14" x14ac:dyDescent="0.2">
      <c r="A623" s="9" t="s">
        <v>599</v>
      </c>
      <c r="B623" s="9" t="s">
        <v>982</v>
      </c>
      <c r="C623" s="9">
        <v>666.509905</v>
      </c>
      <c r="D623" s="14">
        <v>45054</v>
      </c>
      <c r="E623" s="15">
        <v>5654.4996000000001</v>
      </c>
      <c r="G623" s="26">
        <v>666.509905</v>
      </c>
      <c r="J623" s="14">
        <v>45036</v>
      </c>
      <c r="K623" s="9" t="s">
        <v>480</v>
      </c>
      <c r="L623" s="9">
        <v>19</v>
      </c>
      <c r="M623" s="9">
        <v>16</v>
      </c>
      <c r="N623" s="22" t="s">
        <v>376</v>
      </c>
    </row>
    <row r="624" spans="1:14" x14ac:dyDescent="0.2">
      <c r="A624" s="9" t="s">
        <v>599</v>
      </c>
      <c r="B624" s="9" t="s">
        <v>982</v>
      </c>
      <c r="C624" s="9">
        <v>2226.0365999999999</v>
      </c>
      <c r="D624" s="14">
        <v>45061</v>
      </c>
      <c r="E624" s="15">
        <v>7880.5362000000005</v>
      </c>
      <c r="G624" s="26">
        <v>2226.0365999999999</v>
      </c>
      <c r="J624" s="14">
        <v>45044</v>
      </c>
      <c r="K624" s="9" t="s">
        <v>480</v>
      </c>
      <c r="L624" s="9">
        <v>20</v>
      </c>
      <c r="M624" s="9">
        <v>17</v>
      </c>
      <c r="N624" s="22" t="s">
        <v>376</v>
      </c>
    </row>
    <row r="625" spans="1:14" x14ac:dyDescent="0.2">
      <c r="A625" s="9" t="s">
        <v>599</v>
      </c>
      <c r="B625" s="9" t="s">
        <v>982</v>
      </c>
      <c r="C625" s="9">
        <v>1160.9458360000001</v>
      </c>
      <c r="D625" s="14">
        <v>45061</v>
      </c>
      <c r="E625" s="15">
        <v>9041.4820360000012</v>
      </c>
      <c r="G625" s="26">
        <v>1160.9458360000001</v>
      </c>
      <c r="J625" s="14">
        <v>45044</v>
      </c>
      <c r="K625" s="9" t="s">
        <v>480</v>
      </c>
      <c r="L625" s="9">
        <v>20</v>
      </c>
      <c r="M625" s="9">
        <v>17</v>
      </c>
      <c r="N625" s="22" t="s">
        <v>376</v>
      </c>
    </row>
    <row r="626" spans="1:14" x14ac:dyDescent="0.2">
      <c r="A626" s="9" t="s">
        <v>599</v>
      </c>
      <c r="B626" s="9" t="s">
        <v>982</v>
      </c>
      <c r="C626" s="9">
        <v>113.36941400000001</v>
      </c>
      <c r="D626" s="14">
        <v>45061</v>
      </c>
      <c r="E626" s="15">
        <v>9154.8514500000019</v>
      </c>
      <c r="G626" s="26">
        <v>113.36941400000001</v>
      </c>
      <c r="J626" s="14">
        <v>45044</v>
      </c>
      <c r="K626" s="9" t="s">
        <v>480</v>
      </c>
      <c r="L626" s="9">
        <v>20</v>
      </c>
      <c r="M626" s="9">
        <v>17</v>
      </c>
      <c r="N626" s="22" t="s">
        <v>376</v>
      </c>
    </row>
    <row r="627" spans="1:14" x14ac:dyDescent="0.2">
      <c r="A627" s="9" t="s">
        <v>599</v>
      </c>
      <c r="B627" s="9" t="s">
        <v>982</v>
      </c>
      <c r="C627" s="9">
        <v>2194.747887</v>
      </c>
      <c r="D627" s="14">
        <v>45061</v>
      </c>
      <c r="E627" s="15">
        <v>11349.599337000001</v>
      </c>
      <c r="G627" s="26">
        <v>2194.747887</v>
      </c>
      <c r="J627" s="14">
        <v>45044</v>
      </c>
      <c r="K627" s="9" t="s">
        <v>480</v>
      </c>
      <c r="L627" s="9">
        <v>20</v>
      </c>
      <c r="M627" s="9">
        <v>17</v>
      </c>
      <c r="N627" s="22" t="s">
        <v>376</v>
      </c>
    </row>
    <row r="628" spans="1:14" x14ac:dyDescent="0.2">
      <c r="A628" s="9" t="s">
        <v>599</v>
      </c>
      <c r="B628" s="9" t="s">
        <v>982</v>
      </c>
      <c r="C628" s="9">
        <v>70.396315000000001</v>
      </c>
      <c r="D628" s="14">
        <v>45061</v>
      </c>
      <c r="E628" s="15">
        <v>11419.995652000001</v>
      </c>
      <c r="G628" s="26">
        <v>70.396315000000001</v>
      </c>
      <c r="J628" s="14">
        <v>45044</v>
      </c>
      <c r="K628" s="9" t="s">
        <v>480</v>
      </c>
      <c r="L628" s="9">
        <v>20</v>
      </c>
      <c r="M628" s="9">
        <v>17</v>
      </c>
      <c r="N628" s="22" t="s">
        <v>376</v>
      </c>
    </row>
    <row r="629" spans="1:14" x14ac:dyDescent="0.2">
      <c r="A629" s="9" t="s">
        <v>599</v>
      </c>
      <c r="B629" s="9" t="s">
        <v>982</v>
      </c>
      <c r="C629" s="9">
        <v>77.648043999999999</v>
      </c>
      <c r="D629" s="14">
        <v>45061</v>
      </c>
      <c r="E629" s="15">
        <v>11497.643696000001</v>
      </c>
      <c r="G629" s="26">
        <v>77.648043999999999</v>
      </c>
      <c r="J629" s="14">
        <v>45044</v>
      </c>
      <c r="K629" s="9" t="s">
        <v>480</v>
      </c>
      <c r="L629" s="9">
        <v>20</v>
      </c>
      <c r="M629" s="9">
        <v>17</v>
      </c>
      <c r="N629" s="22" t="s">
        <v>376</v>
      </c>
    </row>
    <row r="630" spans="1:14" x14ac:dyDescent="0.2">
      <c r="A630" s="9" t="s">
        <v>599</v>
      </c>
      <c r="B630" s="9" t="s">
        <v>982</v>
      </c>
      <c r="C630" s="9">
        <v>1047.584613</v>
      </c>
      <c r="D630" s="14">
        <v>45061</v>
      </c>
      <c r="E630" s="15">
        <v>12545.228309000002</v>
      </c>
      <c r="G630" s="26">
        <v>1047.584613</v>
      </c>
      <c r="J630" s="14">
        <v>45045</v>
      </c>
      <c r="K630" s="9" t="s">
        <v>480</v>
      </c>
      <c r="L630" s="9">
        <v>20</v>
      </c>
      <c r="M630" s="9">
        <v>17</v>
      </c>
      <c r="N630" s="22" t="s">
        <v>376</v>
      </c>
    </row>
    <row r="631" spans="1:14" x14ac:dyDescent="0.2">
      <c r="A631" s="9" t="s">
        <v>599</v>
      </c>
      <c r="B631" s="9" t="s">
        <v>982</v>
      </c>
      <c r="C631" s="9">
        <v>212.22679099999999</v>
      </c>
      <c r="D631" s="14">
        <v>45061</v>
      </c>
      <c r="E631" s="15">
        <v>12757.455100000001</v>
      </c>
      <c r="G631" s="26">
        <v>212.22679099999999</v>
      </c>
      <c r="J631" s="14">
        <v>45045</v>
      </c>
      <c r="K631" s="9" t="s">
        <v>480</v>
      </c>
      <c r="L631" s="9">
        <v>20</v>
      </c>
      <c r="M631" s="9">
        <v>17</v>
      </c>
      <c r="N631" s="22" t="s">
        <v>376</v>
      </c>
    </row>
    <row r="632" spans="1:14" x14ac:dyDescent="0.2">
      <c r="A632" s="9" t="s">
        <v>599</v>
      </c>
      <c r="B632" s="9" t="s">
        <v>982</v>
      </c>
      <c r="C632" s="9">
        <v>15.01848</v>
      </c>
      <c r="D632" s="14">
        <v>45068</v>
      </c>
      <c r="E632" s="15">
        <v>12772.473580000002</v>
      </c>
      <c r="G632" s="26">
        <v>15.01848</v>
      </c>
      <c r="J632" s="14">
        <v>45050</v>
      </c>
      <c r="K632" s="9" t="s">
        <v>480</v>
      </c>
      <c r="L632" s="9">
        <v>21</v>
      </c>
      <c r="M632" s="9">
        <v>18</v>
      </c>
      <c r="N632" s="22" t="s">
        <v>363</v>
      </c>
    </row>
    <row r="633" spans="1:14" x14ac:dyDescent="0.2">
      <c r="A633" s="9" t="s">
        <v>599</v>
      </c>
      <c r="B633" s="9" t="s">
        <v>982</v>
      </c>
      <c r="C633" s="9">
        <v>2580.9119999999998</v>
      </c>
      <c r="D633" s="14">
        <v>45068</v>
      </c>
      <c r="E633" s="15">
        <v>15353.385580000002</v>
      </c>
      <c r="G633" s="26">
        <v>2580.9119999999998</v>
      </c>
      <c r="J633" s="14">
        <v>45051</v>
      </c>
      <c r="K633" s="9" t="s">
        <v>480</v>
      </c>
      <c r="L633" s="9">
        <v>21</v>
      </c>
      <c r="M633" s="9">
        <v>18</v>
      </c>
      <c r="N633" s="22" t="s">
        <v>363</v>
      </c>
    </row>
    <row r="634" spans="1:14" x14ac:dyDescent="0.2">
      <c r="A634" s="9" t="s">
        <v>599</v>
      </c>
      <c r="B634" s="9" t="s">
        <v>982</v>
      </c>
      <c r="C634" s="9">
        <v>39.326962999999999</v>
      </c>
      <c r="D634" s="14">
        <v>45075</v>
      </c>
      <c r="E634" s="15">
        <v>15392.712543000001</v>
      </c>
      <c r="G634" s="26">
        <v>39.326962999999999</v>
      </c>
      <c r="J634" s="14">
        <v>45056</v>
      </c>
      <c r="K634" s="9" t="s">
        <v>480</v>
      </c>
      <c r="L634" s="9">
        <v>22</v>
      </c>
      <c r="M634" s="9">
        <v>19</v>
      </c>
      <c r="N634" s="22" t="s">
        <v>363</v>
      </c>
    </row>
    <row r="635" spans="1:14" x14ac:dyDescent="0.2">
      <c r="A635" s="9" t="s">
        <v>599</v>
      </c>
      <c r="B635" s="9" t="s">
        <v>982</v>
      </c>
      <c r="C635" s="9">
        <v>15.0183</v>
      </c>
      <c r="D635" s="14">
        <v>45075</v>
      </c>
      <c r="E635" s="15">
        <v>15407.730843000001</v>
      </c>
      <c r="G635" s="26">
        <v>15.0183</v>
      </c>
      <c r="J635" s="14">
        <v>45057</v>
      </c>
      <c r="K635" s="9" t="s">
        <v>480</v>
      </c>
      <c r="L635" s="9">
        <v>22</v>
      </c>
      <c r="M635" s="9">
        <v>19</v>
      </c>
      <c r="N635" s="22" t="s">
        <v>363</v>
      </c>
    </row>
    <row r="636" spans="1:14" x14ac:dyDescent="0.2">
      <c r="A636" s="9" t="s">
        <v>599</v>
      </c>
      <c r="B636" s="9" t="s">
        <v>982</v>
      </c>
      <c r="C636" s="9">
        <v>1371.1095</v>
      </c>
      <c r="D636" s="14">
        <v>45075</v>
      </c>
      <c r="E636" s="15">
        <v>16778.840343</v>
      </c>
      <c r="G636" s="26">
        <v>1371.1095</v>
      </c>
      <c r="J636" s="14">
        <v>45058</v>
      </c>
      <c r="K636" s="9" t="s">
        <v>480</v>
      </c>
      <c r="L636" s="9">
        <v>22</v>
      </c>
      <c r="M636" s="9">
        <v>19</v>
      </c>
      <c r="N636" s="22" t="s">
        <v>363</v>
      </c>
    </row>
    <row r="637" spans="1:14" x14ac:dyDescent="0.2">
      <c r="A637" s="9" t="s">
        <v>599</v>
      </c>
      <c r="B637" s="9" t="s">
        <v>982</v>
      </c>
      <c r="C637" s="9">
        <v>655.02328299999999</v>
      </c>
      <c r="D637" s="14">
        <v>45075</v>
      </c>
      <c r="E637" s="15">
        <v>17433.863625999998</v>
      </c>
      <c r="G637" s="26">
        <v>655.02328299999999</v>
      </c>
      <c r="J637" s="14">
        <v>45058</v>
      </c>
      <c r="K637" s="9" t="s">
        <v>480</v>
      </c>
      <c r="L637" s="9">
        <v>22</v>
      </c>
      <c r="M637" s="9">
        <v>19</v>
      </c>
      <c r="N637" s="22" t="s">
        <v>363</v>
      </c>
    </row>
    <row r="638" spans="1:14" x14ac:dyDescent="0.2">
      <c r="A638" s="9" t="s">
        <v>599</v>
      </c>
      <c r="B638" s="9" t="s">
        <v>982</v>
      </c>
      <c r="C638" s="9">
        <v>930.19583999999998</v>
      </c>
      <c r="D638" s="14">
        <v>45075</v>
      </c>
      <c r="E638" s="15">
        <v>18364.059465999999</v>
      </c>
      <c r="G638" s="26">
        <v>930.19583999999998</v>
      </c>
      <c r="J638" s="14">
        <v>45058</v>
      </c>
      <c r="K638" s="9" t="s">
        <v>480</v>
      </c>
      <c r="L638" s="9">
        <v>22</v>
      </c>
      <c r="M638" s="9">
        <v>19</v>
      </c>
      <c r="N638" s="22" t="s">
        <v>363</v>
      </c>
    </row>
    <row r="639" spans="1:14" x14ac:dyDescent="0.2">
      <c r="A639" s="9" t="s">
        <v>599</v>
      </c>
      <c r="B639" s="9" t="s">
        <v>982</v>
      </c>
      <c r="C639" s="9">
        <v>4403.6810999999998</v>
      </c>
      <c r="D639" s="14">
        <v>45082</v>
      </c>
      <c r="E639" s="15">
        <v>22767.740566</v>
      </c>
      <c r="G639" s="26">
        <v>4403.6810999999998</v>
      </c>
      <c r="J639" s="14">
        <v>45065</v>
      </c>
      <c r="K639" s="9" t="s">
        <v>480</v>
      </c>
      <c r="L639" s="9">
        <v>23</v>
      </c>
      <c r="M639" s="9">
        <v>20</v>
      </c>
      <c r="N639" s="22" t="s">
        <v>363</v>
      </c>
    </row>
    <row r="640" spans="1:14" x14ac:dyDescent="0.2">
      <c r="A640" s="9" t="s">
        <v>599</v>
      </c>
      <c r="B640" s="9" t="s">
        <v>982</v>
      </c>
      <c r="C640" s="9">
        <v>2270.4362209999999</v>
      </c>
      <c r="D640" s="14">
        <v>45082</v>
      </c>
      <c r="E640" s="15">
        <v>25038.176787</v>
      </c>
      <c r="G640" s="26">
        <v>2270.4362209999999</v>
      </c>
      <c r="J640" s="14">
        <v>45065</v>
      </c>
      <c r="K640" s="9" t="s">
        <v>480</v>
      </c>
      <c r="L640" s="9">
        <v>23</v>
      </c>
      <c r="M640" s="9">
        <v>20</v>
      </c>
      <c r="N640" s="22" t="s">
        <v>363</v>
      </c>
    </row>
    <row r="641" spans="1:14" x14ac:dyDescent="0.2">
      <c r="A641" s="9" t="s">
        <v>1477</v>
      </c>
      <c r="B641" s="9" t="s">
        <v>597</v>
      </c>
      <c r="C641" s="9">
        <v>25.93</v>
      </c>
      <c r="D641" s="14">
        <v>45061</v>
      </c>
      <c r="E641" s="15">
        <v>25.93</v>
      </c>
      <c r="G641" s="26">
        <v>25.93</v>
      </c>
      <c r="J641" s="14">
        <v>45060</v>
      </c>
      <c r="K641" s="9" t="s">
        <v>480</v>
      </c>
      <c r="L641" s="9">
        <v>20</v>
      </c>
      <c r="M641" s="9">
        <v>19</v>
      </c>
      <c r="N641" s="22" t="s">
        <v>363</v>
      </c>
    </row>
    <row r="642" spans="1:14" x14ac:dyDescent="0.2">
      <c r="A642" s="9" t="s">
        <v>1466</v>
      </c>
      <c r="B642" s="9" t="s">
        <v>841</v>
      </c>
      <c r="C642" s="9">
        <v>448.55</v>
      </c>
      <c r="D642" s="14">
        <v>45047</v>
      </c>
      <c r="E642" s="15">
        <v>448.55</v>
      </c>
      <c r="G642" s="26">
        <v>448.55</v>
      </c>
      <c r="J642" s="14">
        <v>45046</v>
      </c>
      <c r="K642" s="9" t="s">
        <v>480</v>
      </c>
      <c r="L642" s="9">
        <v>18</v>
      </c>
      <c r="M642" s="9">
        <v>17</v>
      </c>
      <c r="N642" s="22" t="s">
        <v>363</v>
      </c>
    </row>
    <row r="643" spans="1:14" x14ac:dyDescent="0.2">
      <c r="A643" s="9" t="s">
        <v>1466</v>
      </c>
      <c r="B643" s="9" t="s">
        <v>841</v>
      </c>
      <c r="C643" s="9">
        <v>378.83</v>
      </c>
      <c r="D643" s="14">
        <v>45061</v>
      </c>
      <c r="E643" s="15">
        <v>827.38</v>
      </c>
      <c r="G643" s="26">
        <v>378.83</v>
      </c>
      <c r="J643" s="14">
        <v>45060</v>
      </c>
      <c r="K643" s="9" t="s">
        <v>480</v>
      </c>
      <c r="L643" s="9">
        <v>20</v>
      </c>
      <c r="M643" s="9">
        <v>19</v>
      </c>
      <c r="N643" s="22" t="s">
        <v>363</v>
      </c>
    </row>
    <row r="644" spans="1:14" x14ac:dyDescent="0.2">
      <c r="A644" s="9" t="s">
        <v>1466</v>
      </c>
      <c r="B644" s="9" t="s">
        <v>841</v>
      </c>
      <c r="C644" s="9">
        <v>197.57</v>
      </c>
      <c r="D644" s="14">
        <v>45061</v>
      </c>
      <c r="E644" s="15">
        <v>1024.95</v>
      </c>
      <c r="G644" s="26">
        <v>197.57</v>
      </c>
      <c r="J644" s="14">
        <v>45060</v>
      </c>
      <c r="K644" s="9" t="s">
        <v>480</v>
      </c>
      <c r="L644" s="9">
        <v>20</v>
      </c>
      <c r="M644" s="9">
        <v>19</v>
      </c>
      <c r="N644" s="22" t="s">
        <v>363</v>
      </c>
    </row>
    <row r="645" spans="1:14" x14ac:dyDescent="0.2">
      <c r="A645" s="9" t="s">
        <v>602</v>
      </c>
      <c r="B645" s="9" t="s">
        <v>603</v>
      </c>
      <c r="C645" s="9">
        <v>0.70571600000000001</v>
      </c>
      <c r="D645" s="14">
        <v>45047</v>
      </c>
      <c r="E645" s="15">
        <v>0.70571600000000001</v>
      </c>
      <c r="G645" s="26">
        <v>0.70571600000000001</v>
      </c>
      <c r="J645" s="14">
        <v>45011</v>
      </c>
      <c r="K645" s="9" t="s">
        <v>480</v>
      </c>
      <c r="L645" s="9">
        <v>18</v>
      </c>
      <c r="M645" s="9">
        <v>12</v>
      </c>
      <c r="N645" s="22" t="s">
        <v>363</v>
      </c>
    </row>
    <row r="646" spans="1:14" x14ac:dyDescent="0.2">
      <c r="A646" s="9" t="s">
        <v>602</v>
      </c>
      <c r="B646" s="9" t="s">
        <v>603</v>
      </c>
      <c r="C646" s="9">
        <v>0.25270799999999999</v>
      </c>
      <c r="D646" s="14">
        <v>45047</v>
      </c>
      <c r="E646" s="15">
        <v>0.95842399999999994</v>
      </c>
      <c r="G646" s="26">
        <v>0.25270799999999999</v>
      </c>
      <c r="J646" s="14">
        <v>45011</v>
      </c>
      <c r="K646" s="9" t="s">
        <v>480</v>
      </c>
      <c r="L646" s="9">
        <v>18</v>
      </c>
      <c r="M646" s="9">
        <v>12</v>
      </c>
      <c r="N646" s="22" t="s">
        <v>363</v>
      </c>
    </row>
    <row r="647" spans="1:14" x14ac:dyDescent="0.2">
      <c r="A647" s="9" t="s">
        <v>602</v>
      </c>
      <c r="B647" s="9" t="s">
        <v>603</v>
      </c>
      <c r="C647" s="9">
        <v>0.248084</v>
      </c>
      <c r="D647" s="14">
        <v>45047</v>
      </c>
      <c r="E647" s="15">
        <v>1.2065079999999999</v>
      </c>
      <c r="G647" s="26">
        <v>0.248084</v>
      </c>
      <c r="J647" s="14">
        <v>45011</v>
      </c>
      <c r="K647" s="9" t="s">
        <v>480</v>
      </c>
      <c r="L647" s="9">
        <v>18</v>
      </c>
      <c r="M647" s="9">
        <v>12</v>
      </c>
      <c r="N647" s="22" t="s">
        <v>363</v>
      </c>
    </row>
    <row r="648" spans="1:14" x14ac:dyDescent="0.2">
      <c r="A648" s="9" t="s">
        <v>602</v>
      </c>
      <c r="B648" s="9" t="s">
        <v>603</v>
      </c>
      <c r="C648" s="9">
        <v>0.59601400000000004</v>
      </c>
      <c r="D648" s="14">
        <v>45061</v>
      </c>
      <c r="E648" s="15">
        <v>1.802522</v>
      </c>
      <c r="G648" s="26">
        <v>0.59601400000000004</v>
      </c>
      <c r="J648" s="14">
        <v>45025</v>
      </c>
      <c r="K648" s="9" t="s">
        <v>480</v>
      </c>
      <c r="L648" s="9">
        <v>20</v>
      </c>
      <c r="M648" s="9">
        <v>14</v>
      </c>
      <c r="N648" s="22" t="s">
        <v>363</v>
      </c>
    </row>
    <row r="649" spans="1:14" x14ac:dyDescent="0.2">
      <c r="A649" s="9" t="s">
        <v>602</v>
      </c>
      <c r="B649" s="9" t="s">
        <v>603</v>
      </c>
      <c r="C649" s="9">
        <v>0.31084000000000001</v>
      </c>
      <c r="D649" s="14">
        <v>45061</v>
      </c>
      <c r="E649" s="15">
        <v>2.113362</v>
      </c>
      <c r="G649" s="26">
        <v>0.31084000000000001</v>
      </c>
      <c r="J649" s="14">
        <v>45025</v>
      </c>
      <c r="K649" s="9" t="s">
        <v>480</v>
      </c>
      <c r="L649" s="9">
        <v>20</v>
      </c>
      <c r="M649" s="9">
        <v>14</v>
      </c>
      <c r="N649" s="22" t="s">
        <v>363</v>
      </c>
    </row>
    <row r="650" spans="1:14" x14ac:dyDescent="0.2">
      <c r="A650" s="9" t="s">
        <v>602</v>
      </c>
      <c r="B650" s="9" t="s">
        <v>603</v>
      </c>
      <c r="C650" s="9">
        <v>3.1808999999999997E-2</v>
      </c>
      <c r="D650" s="14">
        <v>45061</v>
      </c>
      <c r="E650" s="15">
        <v>2.1451709999999999</v>
      </c>
      <c r="G650" s="26">
        <v>3.1808999999999997E-2</v>
      </c>
      <c r="J650" s="14">
        <v>45025</v>
      </c>
      <c r="K650" s="9" t="s">
        <v>480</v>
      </c>
      <c r="L650" s="9">
        <v>20</v>
      </c>
      <c r="M650" s="9">
        <v>14</v>
      </c>
      <c r="N650" s="22" t="s">
        <v>363</v>
      </c>
    </row>
    <row r="651" spans="1:14" x14ac:dyDescent="0.2">
      <c r="A651" s="9" t="s">
        <v>602</v>
      </c>
      <c r="B651" s="9" t="s">
        <v>603</v>
      </c>
      <c r="C651" s="9">
        <v>0.593113</v>
      </c>
      <c r="D651" s="14">
        <v>45061</v>
      </c>
      <c r="E651" s="15">
        <v>2.7382840000000002</v>
      </c>
      <c r="G651" s="26">
        <v>0.593113</v>
      </c>
      <c r="J651" s="14">
        <v>45025</v>
      </c>
      <c r="K651" s="9" t="s">
        <v>480</v>
      </c>
      <c r="L651" s="9">
        <v>20</v>
      </c>
      <c r="M651" s="9">
        <v>14</v>
      </c>
      <c r="N651" s="22" t="s">
        <v>363</v>
      </c>
    </row>
    <row r="652" spans="1:14" x14ac:dyDescent="0.2">
      <c r="A652" s="9" t="s">
        <v>602</v>
      </c>
      <c r="B652" s="9" t="s">
        <v>603</v>
      </c>
      <c r="C652" s="9">
        <v>2.0088999999999999E-2</v>
      </c>
      <c r="D652" s="14">
        <v>45061</v>
      </c>
      <c r="E652" s="15">
        <v>2.7583730000000002</v>
      </c>
      <c r="G652" s="26">
        <v>2.0088999999999999E-2</v>
      </c>
      <c r="J652" s="14">
        <v>45025</v>
      </c>
      <c r="K652" s="9" t="s">
        <v>480</v>
      </c>
      <c r="L652" s="9">
        <v>20</v>
      </c>
      <c r="M652" s="9">
        <v>14</v>
      </c>
      <c r="N652" s="22" t="s">
        <v>363</v>
      </c>
    </row>
    <row r="653" spans="1:14" x14ac:dyDescent="0.2">
      <c r="A653" s="9" t="s">
        <v>602</v>
      </c>
      <c r="B653" s="9" t="s">
        <v>603</v>
      </c>
      <c r="C653" s="9">
        <v>1.8959E-2</v>
      </c>
      <c r="D653" s="14">
        <v>45061</v>
      </c>
      <c r="E653" s="15">
        <v>2.7773320000000004</v>
      </c>
      <c r="G653" s="26">
        <v>1.8959E-2</v>
      </c>
      <c r="J653" s="14">
        <v>45025</v>
      </c>
      <c r="K653" s="9" t="s">
        <v>480</v>
      </c>
      <c r="L653" s="9">
        <v>20</v>
      </c>
      <c r="M653" s="9">
        <v>14</v>
      </c>
      <c r="N653" s="22" t="s">
        <v>363</v>
      </c>
    </row>
    <row r="654" spans="1:14" x14ac:dyDescent="0.2">
      <c r="A654" s="9" t="s">
        <v>602</v>
      </c>
      <c r="B654" s="9" t="s">
        <v>603</v>
      </c>
      <c r="C654" s="9">
        <v>0.28310099999999999</v>
      </c>
      <c r="D654" s="14">
        <v>45061</v>
      </c>
      <c r="E654" s="15">
        <v>3.0604330000000002</v>
      </c>
      <c r="G654" s="26">
        <v>0.28310099999999999</v>
      </c>
      <c r="J654" s="14">
        <v>45026</v>
      </c>
      <c r="K654" s="9" t="s">
        <v>480</v>
      </c>
      <c r="L654" s="9">
        <v>20</v>
      </c>
      <c r="M654" s="9">
        <v>15</v>
      </c>
      <c r="N654" s="22" t="s">
        <v>363</v>
      </c>
    </row>
    <row r="655" spans="1:14" x14ac:dyDescent="0.2">
      <c r="A655" s="9" t="s">
        <v>602</v>
      </c>
      <c r="B655" s="9" t="s">
        <v>603</v>
      </c>
      <c r="C655" s="9">
        <v>6.0561999999999998E-2</v>
      </c>
      <c r="D655" s="14">
        <v>45061</v>
      </c>
      <c r="E655" s="15">
        <v>3.1209950000000002</v>
      </c>
      <c r="G655" s="26">
        <v>6.0561999999999998E-2</v>
      </c>
      <c r="J655" s="14">
        <v>45026</v>
      </c>
      <c r="K655" s="9" t="s">
        <v>480</v>
      </c>
      <c r="L655" s="9">
        <v>20</v>
      </c>
      <c r="M655" s="9">
        <v>15</v>
      </c>
      <c r="N655" s="22" t="s">
        <v>363</v>
      </c>
    </row>
    <row r="656" spans="1:14" x14ac:dyDescent="0.2">
      <c r="A656" s="9" t="s">
        <v>602</v>
      </c>
      <c r="B656" s="9" t="s">
        <v>603</v>
      </c>
      <c r="C656" s="9">
        <v>0.69103099999999995</v>
      </c>
      <c r="D656" s="14">
        <v>45068</v>
      </c>
      <c r="E656" s="15">
        <v>3.8120260000000004</v>
      </c>
      <c r="G656" s="26">
        <v>0.69103099999999995</v>
      </c>
      <c r="J656" s="14">
        <v>45032</v>
      </c>
      <c r="K656" s="9" t="s">
        <v>480</v>
      </c>
      <c r="L656" s="9">
        <v>21</v>
      </c>
      <c r="M656" s="9">
        <v>15</v>
      </c>
      <c r="N656" s="22" t="s">
        <v>363</v>
      </c>
    </row>
    <row r="657" spans="1:14" x14ac:dyDescent="0.2">
      <c r="A657" s="9" t="s">
        <v>602</v>
      </c>
      <c r="B657" s="9" t="s">
        <v>603</v>
      </c>
      <c r="C657" s="9">
        <v>0.36710999999999999</v>
      </c>
      <c r="D657" s="14">
        <v>45075</v>
      </c>
      <c r="E657" s="15">
        <v>4.1791360000000006</v>
      </c>
      <c r="G657" s="26">
        <v>0.36710999999999999</v>
      </c>
      <c r="J657" s="14">
        <v>45039</v>
      </c>
      <c r="K657" s="9" t="s">
        <v>480</v>
      </c>
      <c r="L657" s="9">
        <v>22</v>
      </c>
      <c r="M657" s="9">
        <v>16</v>
      </c>
      <c r="N657" s="22" t="s">
        <v>363</v>
      </c>
    </row>
    <row r="658" spans="1:14" x14ac:dyDescent="0.2">
      <c r="A658" s="9" t="s">
        <v>602</v>
      </c>
      <c r="B658" s="9" t="s">
        <v>603</v>
      </c>
      <c r="C658" s="9">
        <v>0.183786</v>
      </c>
      <c r="D658" s="14">
        <v>45075</v>
      </c>
      <c r="E658" s="15">
        <v>4.3629220000000011</v>
      </c>
      <c r="G658" s="26">
        <v>0.183786</v>
      </c>
      <c r="J658" s="14">
        <v>45039</v>
      </c>
      <c r="K658" s="9" t="s">
        <v>480</v>
      </c>
      <c r="L658" s="9">
        <v>22</v>
      </c>
      <c r="M658" s="9">
        <v>16</v>
      </c>
      <c r="N658" s="22" t="s">
        <v>363</v>
      </c>
    </row>
    <row r="659" spans="1:14" x14ac:dyDescent="0.2">
      <c r="A659" s="9" t="s">
        <v>602</v>
      </c>
      <c r="B659" s="9" t="s">
        <v>603</v>
      </c>
      <c r="C659" s="9">
        <v>0.22712399999999999</v>
      </c>
      <c r="D659" s="14">
        <v>45075</v>
      </c>
      <c r="E659" s="15">
        <v>4.590046000000001</v>
      </c>
      <c r="G659" s="26">
        <v>0.22712399999999999</v>
      </c>
      <c r="J659" s="14">
        <v>45039</v>
      </c>
      <c r="K659" s="9" t="s">
        <v>480</v>
      </c>
      <c r="L659" s="9">
        <v>22</v>
      </c>
      <c r="M659" s="9">
        <v>16</v>
      </c>
      <c r="N659" s="22" t="s">
        <v>363</v>
      </c>
    </row>
    <row r="660" spans="1:14" x14ac:dyDescent="0.2">
      <c r="A660" s="9" t="s">
        <v>602</v>
      </c>
      <c r="B660" s="9" t="s">
        <v>603</v>
      </c>
      <c r="C660" s="9">
        <v>1.1790719999999999</v>
      </c>
      <c r="D660" s="14">
        <v>45082</v>
      </c>
      <c r="E660" s="15">
        <v>5.7691180000000006</v>
      </c>
      <c r="G660" s="26">
        <v>1.1790719999999999</v>
      </c>
      <c r="J660" s="14">
        <v>45046</v>
      </c>
      <c r="K660" s="9" t="s">
        <v>480</v>
      </c>
      <c r="L660" s="9">
        <v>23</v>
      </c>
      <c r="M660" s="9">
        <v>17</v>
      </c>
      <c r="N660" s="22" t="s">
        <v>363</v>
      </c>
    </row>
    <row r="661" spans="1:14" x14ac:dyDescent="0.2">
      <c r="A661" s="9" t="s">
        <v>602</v>
      </c>
      <c r="B661" s="9" t="s">
        <v>603</v>
      </c>
      <c r="C661" s="9">
        <v>0.61356699999999997</v>
      </c>
      <c r="D661" s="14">
        <v>45082</v>
      </c>
      <c r="E661" s="15">
        <v>6.3826850000000004</v>
      </c>
      <c r="G661" s="26">
        <v>0.61356699999999997</v>
      </c>
      <c r="J661" s="14">
        <v>45046</v>
      </c>
      <c r="K661" s="9" t="s">
        <v>480</v>
      </c>
      <c r="L661" s="9">
        <v>23</v>
      </c>
      <c r="M661" s="9">
        <v>17</v>
      </c>
      <c r="N661" s="22" t="s">
        <v>363</v>
      </c>
    </row>
    <row r="662" spans="1:14" x14ac:dyDescent="0.2">
      <c r="A662" s="9" t="s">
        <v>602</v>
      </c>
      <c r="B662" s="9" t="s">
        <v>603</v>
      </c>
      <c r="C662" s="9">
        <v>0.65446800000000005</v>
      </c>
      <c r="D662" s="14">
        <v>45089</v>
      </c>
      <c r="E662" s="15">
        <v>7.037153</v>
      </c>
      <c r="G662" s="26">
        <v>0.65446800000000005</v>
      </c>
      <c r="J662" s="14">
        <v>45053</v>
      </c>
      <c r="K662" s="9" t="s">
        <v>480</v>
      </c>
      <c r="L662" s="9">
        <v>24</v>
      </c>
      <c r="M662" s="9">
        <v>18</v>
      </c>
      <c r="N662" s="22" t="s">
        <v>363</v>
      </c>
    </row>
    <row r="663" spans="1:14" x14ac:dyDescent="0.2">
      <c r="A663" s="9" t="s">
        <v>602</v>
      </c>
      <c r="B663" s="9" t="s">
        <v>603</v>
      </c>
      <c r="C663" s="9">
        <v>0.26300000000000001</v>
      </c>
      <c r="D663" s="14">
        <v>45089</v>
      </c>
      <c r="E663" s="15">
        <v>7.3001529999999999</v>
      </c>
      <c r="G663" s="26">
        <v>0.26300000000000001</v>
      </c>
      <c r="J663" s="14">
        <v>45053</v>
      </c>
      <c r="K663" s="9" t="s">
        <v>480</v>
      </c>
      <c r="L663" s="9">
        <v>24</v>
      </c>
      <c r="M663" s="9">
        <v>18</v>
      </c>
      <c r="N663" s="22" t="s">
        <v>363</v>
      </c>
    </row>
    <row r="664" spans="1:14" x14ac:dyDescent="0.2">
      <c r="A664" s="9" t="s">
        <v>602</v>
      </c>
      <c r="B664" s="9" t="s">
        <v>603</v>
      </c>
      <c r="C664" s="9">
        <v>0.46266299999999999</v>
      </c>
      <c r="D664" s="14">
        <v>45089</v>
      </c>
      <c r="E664" s="15">
        <v>7.7628159999999999</v>
      </c>
      <c r="G664" s="26">
        <v>0.46266299999999999</v>
      </c>
      <c r="J664" s="14">
        <v>45056</v>
      </c>
      <c r="K664" s="9" t="s">
        <v>480</v>
      </c>
      <c r="L664" s="9">
        <v>24</v>
      </c>
      <c r="M664" s="9">
        <v>19</v>
      </c>
      <c r="N664" s="22" t="s">
        <v>363</v>
      </c>
    </row>
    <row r="665" spans="1:14" x14ac:dyDescent="0.2">
      <c r="A665" s="9" t="s">
        <v>602</v>
      </c>
      <c r="B665" s="9" t="s">
        <v>603</v>
      </c>
      <c r="C665" s="9">
        <v>0.34768700000000002</v>
      </c>
      <c r="D665" s="14">
        <v>45096</v>
      </c>
      <c r="E665" s="15">
        <v>8.1105029999999996</v>
      </c>
      <c r="G665" s="26">
        <v>0.34768700000000002</v>
      </c>
      <c r="J665" s="14">
        <v>45060</v>
      </c>
      <c r="K665" s="9" t="s">
        <v>480</v>
      </c>
      <c r="L665" s="9">
        <v>25</v>
      </c>
      <c r="M665" s="9">
        <v>19</v>
      </c>
      <c r="N665" s="22" t="s">
        <v>363</v>
      </c>
    </row>
    <row r="666" spans="1:14" x14ac:dyDescent="0.2">
      <c r="A666" s="9" t="s">
        <v>602</v>
      </c>
      <c r="B666" s="9" t="s">
        <v>603</v>
      </c>
      <c r="C666" s="9">
        <v>0.24646699999999999</v>
      </c>
      <c r="D666" s="14">
        <v>45096</v>
      </c>
      <c r="E666" s="15">
        <v>8.3569700000000005</v>
      </c>
      <c r="G666" s="26">
        <v>0.24646699999999999</v>
      </c>
      <c r="J666" s="14">
        <v>45060</v>
      </c>
      <c r="K666" s="9" t="s">
        <v>480</v>
      </c>
      <c r="L666" s="9">
        <v>25</v>
      </c>
      <c r="M666" s="9">
        <v>19</v>
      </c>
      <c r="N666" s="22" t="s">
        <v>363</v>
      </c>
    </row>
    <row r="667" spans="1:14" x14ac:dyDescent="0.2">
      <c r="A667" s="9" t="s">
        <v>602</v>
      </c>
      <c r="B667" s="9" t="s">
        <v>603</v>
      </c>
      <c r="C667" s="9">
        <v>5.3634000000000001E-2</v>
      </c>
      <c r="D667" s="14">
        <v>45096</v>
      </c>
      <c r="E667" s="15">
        <v>8.4106040000000011</v>
      </c>
      <c r="G667" s="26">
        <v>5.3634000000000001E-2</v>
      </c>
      <c r="J667" s="14">
        <v>45062</v>
      </c>
      <c r="K667" s="9" t="s">
        <v>480</v>
      </c>
      <c r="L667" s="9">
        <v>25</v>
      </c>
      <c r="M667" s="9">
        <v>20</v>
      </c>
      <c r="N667" s="22" t="s">
        <v>363</v>
      </c>
    </row>
    <row r="668" spans="1:14" x14ac:dyDescent="0.2">
      <c r="A668" s="9" t="s">
        <v>635</v>
      </c>
      <c r="B668" s="9" t="s">
        <v>626</v>
      </c>
      <c r="C668" s="9">
        <v>46.682623</v>
      </c>
      <c r="D668" s="14">
        <v>45047</v>
      </c>
      <c r="E668" s="15">
        <v>46.682623</v>
      </c>
      <c r="G668" s="26">
        <v>46.682623</v>
      </c>
      <c r="J668" s="14">
        <v>45026</v>
      </c>
      <c r="K668" s="9" t="s">
        <v>480</v>
      </c>
      <c r="L668" s="9">
        <v>18</v>
      </c>
      <c r="M668" s="9">
        <v>15</v>
      </c>
      <c r="N668" s="22" t="s">
        <v>363</v>
      </c>
    </row>
    <row r="669" spans="1:14" x14ac:dyDescent="0.2">
      <c r="A669" s="9" t="s">
        <v>635</v>
      </c>
      <c r="B669" s="9" t="s">
        <v>626</v>
      </c>
      <c r="C669" s="9">
        <v>27.270251999999999</v>
      </c>
      <c r="D669" s="14">
        <v>45047</v>
      </c>
      <c r="E669" s="15">
        <v>73.952875000000006</v>
      </c>
      <c r="G669" s="26">
        <v>27.270251999999999</v>
      </c>
      <c r="J669" s="14">
        <v>45026</v>
      </c>
      <c r="K669" s="9" t="s">
        <v>480</v>
      </c>
      <c r="L669" s="9">
        <v>18</v>
      </c>
      <c r="M669" s="9">
        <v>15</v>
      </c>
      <c r="N669" s="22" t="s">
        <v>363</v>
      </c>
    </row>
    <row r="670" spans="1:14" x14ac:dyDescent="0.2">
      <c r="A670" s="9" t="s">
        <v>635</v>
      </c>
      <c r="B670" s="9" t="s">
        <v>626</v>
      </c>
      <c r="C670" s="9">
        <v>24.304378</v>
      </c>
      <c r="D670" s="14">
        <v>45054</v>
      </c>
      <c r="E670" s="15">
        <v>98.257253000000006</v>
      </c>
      <c r="G670" s="26">
        <v>24.304378</v>
      </c>
      <c r="J670" s="14">
        <v>45034</v>
      </c>
      <c r="K670" s="9" t="s">
        <v>480</v>
      </c>
      <c r="L670" s="9">
        <v>19</v>
      </c>
      <c r="M670" s="9">
        <v>16</v>
      </c>
      <c r="N670" s="22" t="s">
        <v>363</v>
      </c>
    </row>
    <row r="671" spans="1:14" x14ac:dyDescent="0.2">
      <c r="A671" s="9" t="s">
        <v>635</v>
      </c>
      <c r="B671" s="9" t="s">
        <v>626</v>
      </c>
      <c r="C671" s="9">
        <v>3.375613</v>
      </c>
      <c r="D671" s="14">
        <v>45054</v>
      </c>
      <c r="E671" s="15">
        <v>101.63286600000001</v>
      </c>
      <c r="G671" s="26">
        <v>3.375613</v>
      </c>
      <c r="J671" s="14">
        <v>45034</v>
      </c>
      <c r="K671" s="9" t="s">
        <v>480</v>
      </c>
      <c r="L671" s="9">
        <v>19</v>
      </c>
      <c r="M671" s="9">
        <v>16</v>
      </c>
      <c r="N671" s="22" t="s">
        <v>363</v>
      </c>
    </row>
    <row r="672" spans="1:14" x14ac:dyDescent="0.2">
      <c r="A672" s="9" t="s">
        <v>635</v>
      </c>
      <c r="B672" s="9" t="s">
        <v>626</v>
      </c>
      <c r="C672" s="9">
        <v>73.580280000000002</v>
      </c>
      <c r="D672" s="14">
        <v>45054</v>
      </c>
      <c r="E672" s="15">
        <v>175.21314599999999</v>
      </c>
      <c r="G672" s="26">
        <v>73.580280000000002</v>
      </c>
      <c r="J672" s="14">
        <v>45034</v>
      </c>
      <c r="K672" s="9" t="s">
        <v>480</v>
      </c>
      <c r="L672" s="9">
        <v>19</v>
      </c>
      <c r="M672" s="9">
        <v>16</v>
      </c>
      <c r="N672" s="22" t="s">
        <v>363</v>
      </c>
    </row>
    <row r="673" spans="1:14" x14ac:dyDescent="0.2">
      <c r="A673" s="9" t="s">
        <v>635</v>
      </c>
      <c r="B673" s="9" t="s">
        <v>626</v>
      </c>
      <c r="C673" s="9">
        <v>2.887591</v>
      </c>
      <c r="D673" s="14">
        <v>45075</v>
      </c>
      <c r="E673" s="15">
        <v>178.10073699999998</v>
      </c>
      <c r="G673" s="26">
        <v>2.887591</v>
      </c>
      <c r="J673" s="14">
        <v>45056</v>
      </c>
      <c r="K673" s="9" t="s">
        <v>480</v>
      </c>
      <c r="L673" s="9">
        <v>22</v>
      </c>
      <c r="M673" s="9">
        <v>19</v>
      </c>
      <c r="N673" s="22" t="s">
        <v>363</v>
      </c>
    </row>
    <row r="674" spans="1:14" x14ac:dyDescent="0.2">
      <c r="A674" s="9" t="s">
        <v>635</v>
      </c>
      <c r="B674" s="9" t="s">
        <v>626</v>
      </c>
      <c r="C674" s="9">
        <v>21.621479999999998</v>
      </c>
      <c r="D674" s="14">
        <v>45075</v>
      </c>
      <c r="E674" s="15">
        <v>199.72221699999997</v>
      </c>
      <c r="G674" s="26">
        <v>21.621479999999998</v>
      </c>
      <c r="J674" s="14">
        <v>45056</v>
      </c>
      <c r="K674" s="9" t="s">
        <v>480</v>
      </c>
      <c r="L674" s="9">
        <v>22</v>
      </c>
      <c r="M674" s="9">
        <v>19</v>
      </c>
      <c r="N674" s="22" t="s">
        <v>363</v>
      </c>
    </row>
    <row r="675" spans="1:14" x14ac:dyDescent="0.2">
      <c r="A675" s="9" t="s">
        <v>635</v>
      </c>
      <c r="B675" s="9" t="s">
        <v>626</v>
      </c>
      <c r="C675" s="9">
        <v>2.377542</v>
      </c>
      <c r="D675" s="14">
        <v>45075</v>
      </c>
      <c r="E675" s="15">
        <v>202.09975899999998</v>
      </c>
      <c r="G675" s="26">
        <v>2.377542</v>
      </c>
      <c r="J675" s="14">
        <v>45056</v>
      </c>
      <c r="K675" s="9" t="s">
        <v>480</v>
      </c>
      <c r="L675" s="9">
        <v>22</v>
      </c>
      <c r="M675" s="9">
        <v>19</v>
      </c>
      <c r="N675" s="22" t="s">
        <v>363</v>
      </c>
    </row>
    <row r="676" spans="1:14" x14ac:dyDescent="0.2">
      <c r="A676" s="9" t="s">
        <v>635</v>
      </c>
      <c r="B676" s="9" t="s">
        <v>626</v>
      </c>
      <c r="C676" s="9">
        <v>62.410750999999998</v>
      </c>
      <c r="D676" s="14">
        <v>45075</v>
      </c>
      <c r="E676" s="15">
        <v>264.51050999999995</v>
      </c>
      <c r="G676" s="26">
        <v>62.410750999999998</v>
      </c>
      <c r="J676" s="14">
        <v>45056</v>
      </c>
      <c r="K676" s="9" t="s">
        <v>480</v>
      </c>
      <c r="L676" s="9">
        <v>22</v>
      </c>
      <c r="M676" s="9">
        <v>19</v>
      </c>
      <c r="N676" s="22" t="s">
        <v>363</v>
      </c>
    </row>
    <row r="677" spans="1:14" x14ac:dyDescent="0.2">
      <c r="A677" s="9" t="s">
        <v>635</v>
      </c>
      <c r="B677" s="9" t="s">
        <v>626</v>
      </c>
      <c r="C677" s="9">
        <v>0.98826099999999995</v>
      </c>
      <c r="D677" s="14">
        <v>45075</v>
      </c>
      <c r="E677" s="15">
        <v>265.49877099999998</v>
      </c>
      <c r="G677" s="26">
        <v>0.98826099999999995</v>
      </c>
      <c r="J677" s="14">
        <v>45056</v>
      </c>
      <c r="K677" s="9" t="s">
        <v>480</v>
      </c>
      <c r="L677" s="9">
        <v>22</v>
      </c>
      <c r="M677" s="9">
        <v>19</v>
      </c>
      <c r="N677" s="22" t="s">
        <v>363</v>
      </c>
    </row>
    <row r="678" spans="1:14" x14ac:dyDescent="0.2">
      <c r="A678" s="9" t="s">
        <v>635</v>
      </c>
      <c r="B678" s="9" t="s">
        <v>626</v>
      </c>
      <c r="C678" s="9">
        <v>27.149566</v>
      </c>
      <c r="D678" s="14">
        <v>45075</v>
      </c>
      <c r="E678" s="15">
        <v>292.64833699999997</v>
      </c>
      <c r="G678" s="26">
        <v>27.149566</v>
      </c>
      <c r="J678" s="14">
        <v>45056</v>
      </c>
      <c r="K678" s="9" t="s">
        <v>480</v>
      </c>
      <c r="L678" s="9">
        <v>22</v>
      </c>
      <c r="M678" s="9">
        <v>19</v>
      </c>
      <c r="N678" s="22" t="s">
        <v>363</v>
      </c>
    </row>
    <row r="679" spans="1:14" x14ac:dyDescent="0.2">
      <c r="A679" s="9" t="s">
        <v>635</v>
      </c>
      <c r="B679" s="9" t="s">
        <v>626</v>
      </c>
      <c r="C679" s="9">
        <v>27.004853000000001</v>
      </c>
      <c r="D679" s="14">
        <v>45082</v>
      </c>
      <c r="E679" s="15">
        <v>319.65319</v>
      </c>
      <c r="G679" s="26">
        <v>27.004853000000001</v>
      </c>
      <c r="J679" s="14">
        <v>45062</v>
      </c>
      <c r="K679" s="9" t="s">
        <v>480</v>
      </c>
      <c r="L679" s="9">
        <v>23</v>
      </c>
      <c r="M679" s="9">
        <v>20</v>
      </c>
      <c r="N679" s="22" t="s">
        <v>377</v>
      </c>
    </row>
    <row r="680" spans="1:14" x14ac:dyDescent="0.2">
      <c r="A680" s="9" t="s">
        <v>635</v>
      </c>
      <c r="B680" s="9" t="s">
        <v>626</v>
      </c>
      <c r="C680" s="9">
        <v>49.053519999999999</v>
      </c>
      <c r="D680" s="14">
        <v>45082</v>
      </c>
      <c r="E680" s="15">
        <v>368.70670999999999</v>
      </c>
      <c r="G680" s="26">
        <v>49.053519999999999</v>
      </c>
      <c r="J680" s="14">
        <v>45062</v>
      </c>
      <c r="K680" s="9" t="s">
        <v>480</v>
      </c>
      <c r="L680" s="9">
        <v>23</v>
      </c>
      <c r="M680" s="9">
        <v>20</v>
      </c>
      <c r="N680" s="22" t="s">
        <v>377</v>
      </c>
    </row>
    <row r="681" spans="1:14" x14ac:dyDescent="0.2">
      <c r="A681" s="9" t="s">
        <v>680</v>
      </c>
      <c r="B681" s="9" t="s">
        <v>678</v>
      </c>
      <c r="C681" s="9">
        <v>0.50408299999999995</v>
      </c>
      <c r="D681" s="14">
        <v>45047</v>
      </c>
      <c r="E681" s="15">
        <v>0.50408299999999995</v>
      </c>
      <c r="G681" s="26">
        <v>0.50408299999999995</v>
      </c>
      <c r="J681" s="14">
        <v>45020</v>
      </c>
      <c r="K681" s="9" t="s">
        <v>480</v>
      </c>
      <c r="L681" s="9">
        <v>18</v>
      </c>
      <c r="M681" s="9">
        <v>14</v>
      </c>
      <c r="N681" s="22" t="s">
        <v>377</v>
      </c>
    </row>
    <row r="682" spans="1:14" x14ac:dyDescent="0.2">
      <c r="A682" s="9" t="s">
        <v>680</v>
      </c>
      <c r="B682" s="9" t="s">
        <v>678</v>
      </c>
      <c r="C682" s="9">
        <v>0.180505</v>
      </c>
      <c r="D682" s="14">
        <v>45047</v>
      </c>
      <c r="E682" s="15">
        <v>0.68458799999999997</v>
      </c>
      <c r="G682" s="26">
        <v>0.180505</v>
      </c>
      <c r="J682" s="14">
        <v>45020</v>
      </c>
      <c r="K682" s="9" t="s">
        <v>480</v>
      </c>
      <c r="L682" s="9">
        <v>18</v>
      </c>
      <c r="M682" s="9">
        <v>14</v>
      </c>
      <c r="N682" s="22" t="s">
        <v>377</v>
      </c>
    </row>
    <row r="683" spans="1:14" x14ac:dyDescent="0.2">
      <c r="A683" s="9" t="s">
        <v>680</v>
      </c>
      <c r="B683" s="9" t="s">
        <v>678</v>
      </c>
      <c r="C683" s="9">
        <v>0.177202</v>
      </c>
      <c r="D683" s="14">
        <v>45047</v>
      </c>
      <c r="E683" s="15">
        <v>0.86178999999999994</v>
      </c>
      <c r="G683" s="26">
        <v>0.177202</v>
      </c>
      <c r="J683" s="14">
        <v>45020</v>
      </c>
      <c r="K683" s="9" t="s">
        <v>480</v>
      </c>
      <c r="L683" s="9">
        <v>18</v>
      </c>
      <c r="M683" s="9">
        <v>14</v>
      </c>
      <c r="N683" s="22" t="s">
        <v>377</v>
      </c>
    </row>
    <row r="684" spans="1:14" x14ac:dyDescent="0.2">
      <c r="A684" s="9" t="s">
        <v>680</v>
      </c>
      <c r="B684" s="9" t="s">
        <v>678</v>
      </c>
      <c r="C684" s="9">
        <v>0.42572500000000002</v>
      </c>
      <c r="D684" s="14">
        <v>45061</v>
      </c>
      <c r="E684" s="15">
        <v>1.287515</v>
      </c>
      <c r="G684" s="26">
        <v>0.42572500000000002</v>
      </c>
      <c r="J684" s="14">
        <v>45034</v>
      </c>
      <c r="K684" s="9" t="s">
        <v>480</v>
      </c>
      <c r="L684" s="9">
        <v>20</v>
      </c>
      <c r="M684" s="9">
        <v>16</v>
      </c>
      <c r="N684" s="22" t="s">
        <v>377</v>
      </c>
    </row>
    <row r="685" spans="1:14" x14ac:dyDescent="0.2">
      <c r="A685" s="9" t="s">
        <v>680</v>
      </c>
      <c r="B685" s="9" t="s">
        <v>678</v>
      </c>
      <c r="C685" s="9">
        <v>0.222028</v>
      </c>
      <c r="D685" s="14">
        <v>45061</v>
      </c>
      <c r="E685" s="15">
        <v>1.5095429999999999</v>
      </c>
      <c r="G685" s="26">
        <v>0.222028</v>
      </c>
      <c r="J685" s="14">
        <v>45034</v>
      </c>
      <c r="K685" s="9" t="s">
        <v>480</v>
      </c>
      <c r="L685" s="9">
        <v>20</v>
      </c>
      <c r="M685" s="9">
        <v>16</v>
      </c>
      <c r="N685" s="22" t="s">
        <v>377</v>
      </c>
    </row>
    <row r="686" spans="1:14" x14ac:dyDescent="0.2">
      <c r="A686" s="9" t="s">
        <v>680</v>
      </c>
      <c r="B686" s="9" t="s">
        <v>678</v>
      </c>
      <c r="C686" s="9">
        <v>2.2721000000000002E-2</v>
      </c>
      <c r="D686" s="14">
        <v>45061</v>
      </c>
      <c r="E686" s="15">
        <v>1.5322639999999998</v>
      </c>
      <c r="G686" s="26">
        <v>2.2721000000000002E-2</v>
      </c>
      <c r="J686" s="14">
        <v>45034</v>
      </c>
      <c r="K686" s="9" t="s">
        <v>480</v>
      </c>
      <c r="L686" s="9">
        <v>20</v>
      </c>
      <c r="M686" s="9">
        <v>16</v>
      </c>
      <c r="N686" s="22" t="s">
        <v>377</v>
      </c>
    </row>
    <row r="687" spans="1:14" x14ac:dyDescent="0.2">
      <c r="A687" s="9" t="s">
        <v>680</v>
      </c>
      <c r="B687" s="9" t="s">
        <v>678</v>
      </c>
      <c r="C687" s="9">
        <v>0.42365199999999997</v>
      </c>
      <c r="D687" s="14">
        <v>45061</v>
      </c>
      <c r="E687" s="15">
        <v>1.9559159999999998</v>
      </c>
      <c r="G687" s="26">
        <v>0.42365199999999997</v>
      </c>
      <c r="J687" s="14">
        <v>45034</v>
      </c>
      <c r="K687" s="9" t="s">
        <v>480</v>
      </c>
      <c r="L687" s="9">
        <v>20</v>
      </c>
      <c r="M687" s="9">
        <v>16</v>
      </c>
      <c r="N687" s="22" t="s">
        <v>377</v>
      </c>
    </row>
    <row r="688" spans="1:14" x14ac:dyDescent="0.2">
      <c r="A688" s="9" t="s">
        <v>680</v>
      </c>
      <c r="B688" s="9" t="s">
        <v>678</v>
      </c>
      <c r="C688" s="9">
        <v>1.4349000000000001E-2</v>
      </c>
      <c r="D688" s="14">
        <v>45061</v>
      </c>
      <c r="E688" s="15">
        <v>1.9702649999999997</v>
      </c>
      <c r="G688" s="26">
        <v>1.4349000000000001E-2</v>
      </c>
      <c r="J688" s="14">
        <v>45034</v>
      </c>
      <c r="K688" s="9" t="s">
        <v>480</v>
      </c>
      <c r="L688" s="9">
        <v>20</v>
      </c>
      <c r="M688" s="9">
        <v>16</v>
      </c>
      <c r="N688" s="22" t="s">
        <v>377</v>
      </c>
    </row>
    <row r="689" spans="1:14" x14ac:dyDescent="0.2">
      <c r="A689" s="9" t="s">
        <v>680</v>
      </c>
      <c r="B689" s="9" t="s">
        <v>678</v>
      </c>
      <c r="C689" s="9">
        <v>1.3542E-2</v>
      </c>
      <c r="D689" s="14">
        <v>45061</v>
      </c>
      <c r="E689" s="15">
        <v>1.9838069999999997</v>
      </c>
      <c r="G689" s="26">
        <v>1.3542E-2</v>
      </c>
      <c r="J689" s="14">
        <v>45034</v>
      </c>
      <c r="K689" s="9" t="s">
        <v>480</v>
      </c>
      <c r="L689" s="9">
        <v>20</v>
      </c>
      <c r="M689" s="9">
        <v>16</v>
      </c>
      <c r="N689" s="22" t="s">
        <v>377</v>
      </c>
    </row>
    <row r="690" spans="1:14" x14ac:dyDescent="0.2">
      <c r="A690" s="9" t="s">
        <v>680</v>
      </c>
      <c r="B690" s="9" t="s">
        <v>678</v>
      </c>
      <c r="C690" s="9">
        <v>0.20221600000000001</v>
      </c>
      <c r="D690" s="14">
        <v>45061</v>
      </c>
      <c r="E690" s="15">
        <v>2.1860229999999996</v>
      </c>
      <c r="G690" s="26">
        <v>0.20221600000000001</v>
      </c>
      <c r="J690" s="14">
        <v>45035</v>
      </c>
      <c r="K690" s="9" t="s">
        <v>480</v>
      </c>
      <c r="L690" s="9">
        <v>20</v>
      </c>
      <c r="M690" s="9">
        <v>16</v>
      </c>
      <c r="N690" s="22" t="s">
        <v>377</v>
      </c>
    </row>
    <row r="691" spans="1:14" x14ac:dyDescent="0.2">
      <c r="A691" s="9" t="s">
        <v>680</v>
      </c>
      <c r="B691" s="9" t="s">
        <v>678</v>
      </c>
      <c r="C691" s="9">
        <v>4.3258999999999999E-2</v>
      </c>
      <c r="D691" s="14">
        <v>45061</v>
      </c>
      <c r="E691" s="15">
        <v>2.2292819999999995</v>
      </c>
      <c r="G691" s="26">
        <v>4.3258999999999999E-2</v>
      </c>
      <c r="J691" s="14">
        <v>45035</v>
      </c>
      <c r="K691" s="9" t="s">
        <v>480</v>
      </c>
      <c r="L691" s="9">
        <v>20</v>
      </c>
      <c r="M691" s="9">
        <v>16</v>
      </c>
      <c r="N691" s="22" t="s">
        <v>377</v>
      </c>
    </row>
    <row r="692" spans="1:14" x14ac:dyDescent="0.2">
      <c r="A692" s="9" t="s">
        <v>680</v>
      </c>
      <c r="B692" s="9" t="s">
        <v>678</v>
      </c>
      <c r="C692" s="9">
        <v>0.49359399999999998</v>
      </c>
      <c r="D692" s="14">
        <v>45068</v>
      </c>
      <c r="E692" s="15">
        <v>2.7228759999999994</v>
      </c>
      <c r="G692" s="26">
        <v>0.49359399999999998</v>
      </c>
      <c r="J692" s="14">
        <v>45041</v>
      </c>
      <c r="K692" s="9" t="s">
        <v>480</v>
      </c>
      <c r="L692" s="9">
        <v>21</v>
      </c>
      <c r="M692" s="9">
        <v>17</v>
      </c>
      <c r="N692" s="22" t="s">
        <v>377</v>
      </c>
    </row>
    <row r="693" spans="1:14" x14ac:dyDescent="0.2">
      <c r="A693" s="9" t="s">
        <v>680</v>
      </c>
      <c r="B693" s="9" t="s">
        <v>678</v>
      </c>
      <c r="C693" s="9">
        <v>0.26222200000000001</v>
      </c>
      <c r="D693" s="14">
        <v>45075</v>
      </c>
      <c r="E693" s="15">
        <v>2.9850979999999994</v>
      </c>
      <c r="G693" s="26">
        <v>0.26222200000000001</v>
      </c>
      <c r="J693" s="14">
        <v>45048</v>
      </c>
      <c r="K693" s="9" t="s">
        <v>480</v>
      </c>
      <c r="L693" s="9">
        <v>22</v>
      </c>
      <c r="M693" s="9">
        <v>18</v>
      </c>
      <c r="N693" s="22" t="s">
        <v>377</v>
      </c>
    </row>
    <row r="694" spans="1:14" x14ac:dyDescent="0.2">
      <c r="A694" s="9" t="s">
        <v>680</v>
      </c>
      <c r="B694" s="9" t="s">
        <v>678</v>
      </c>
      <c r="C694" s="9">
        <v>0.131276</v>
      </c>
      <c r="D694" s="14">
        <v>45075</v>
      </c>
      <c r="E694" s="15">
        <v>3.1163739999999995</v>
      </c>
      <c r="G694" s="26">
        <v>0.131276</v>
      </c>
      <c r="J694" s="14">
        <v>45048</v>
      </c>
      <c r="K694" s="9" t="s">
        <v>480</v>
      </c>
      <c r="L694" s="9">
        <v>22</v>
      </c>
      <c r="M694" s="9">
        <v>18</v>
      </c>
      <c r="N694" s="22" t="s">
        <v>377</v>
      </c>
    </row>
    <row r="695" spans="1:14" x14ac:dyDescent="0.2">
      <c r="A695" s="9" t="s">
        <v>680</v>
      </c>
      <c r="B695" s="9" t="s">
        <v>678</v>
      </c>
      <c r="C695" s="9">
        <v>0.16223199999999999</v>
      </c>
      <c r="D695" s="14">
        <v>45075</v>
      </c>
      <c r="E695" s="15">
        <v>3.2786059999999995</v>
      </c>
      <c r="G695" s="26">
        <v>0.16223199999999999</v>
      </c>
      <c r="J695" s="14">
        <v>45048</v>
      </c>
      <c r="K695" s="9" t="s">
        <v>480</v>
      </c>
      <c r="L695" s="9">
        <v>22</v>
      </c>
      <c r="M695" s="9">
        <v>18</v>
      </c>
      <c r="N695" s="22" t="s">
        <v>377</v>
      </c>
    </row>
    <row r="696" spans="1:14" x14ac:dyDescent="0.2">
      <c r="A696" s="9" t="s">
        <v>680</v>
      </c>
      <c r="B696" s="9" t="s">
        <v>678</v>
      </c>
      <c r="C696" s="9">
        <v>0.842194</v>
      </c>
      <c r="D696" s="14">
        <v>45082</v>
      </c>
      <c r="E696" s="15">
        <v>4.1207999999999991</v>
      </c>
      <c r="G696" s="26">
        <v>0.842194</v>
      </c>
      <c r="J696" s="14">
        <v>45055</v>
      </c>
      <c r="K696" s="9" t="s">
        <v>480</v>
      </c>
      <c r="L696" s="9">
        <v>23</v>
      </c>
      <c r="M696" s="9">
        <v>19</v>
      </c>
      <c r="N696" s="22" t="s">
        <v>377</v>
      </c>
    </row>
    <row r="697" spans="1:14" x14ac:dyDescent="0.2">
      <c r="A697" s="9" t="s">
        <v>680</v>
      </c>
      <c r="B697" s="9" t="s">
        <v>678</v>
      </c>
      <c r="C697" s="9">
        <v>0.43826199999999998</v>
      </c>
      <c r="D697" s="14">
        <v>45082</v>
      </c>
      <c r="E697" s="15">
        <v>4.5590619999999991</v>
      </c>
      <c r="G697" s="26">
        <v>0.43826199999999998</v>
      </c>
      <c r="J697" s="14">
        <v>45055</v>
      </c>
      <c r="K697" s="9" t="s">
        <v>480</v>
      </c>
      <c r="L697" s="9">
        <v>23</v>
      </c>
      <c r="M697" s="9">
        <v>19</v>
      </c>
      <c r="N697" s="22" t="s">
        <v>377</v>
      </c>
    </row>
    <row r="698" spans="1:14" x14ac:dyDescent="0.2">
      <c r="A698" s="9" t="s">
        <v>680</v>
      </c>
      <c r="B698" s="9" t="s">
        <v>678</v>
      </c>
      <c r="C698" s="9">
        <v>0.46747699999999998</v>
      </c>
      <c r="D698" s="14">
        <v>45089</v>
      </c>
      <c r="E698" s="15">
        <v>5.0265389999999988</v>
      </c>
      <c r="G698" s="26">
        <v>0.46747699999999998</v>
      </c>
      <c r="J698" s="14">
        <v>45062</v>
      </c>
      <c r="K698" s="9" t="s">
        <v>480</v>
      </c>
      <c r="L698" s="9">
        <v>24</v>
      </c>
      <c r="M698" s="9">
        <v>20</v>
      </c>
      <c r="N698" s="22" t="s">
        <v>377</v>
      </c>
    </row>
    <row r="699" spans="1:14" x14ac:dyDescent="0.2">
      <c r="A699" s="9" t="s">
        <v>680</v>
      </c>
      <c r="B699" s="9" t="s">
        <v>678</v>
      </c>
      <c r="C699" s="9">
        <v>0.187858</v>
      </c>
      <c r="D699" s="14">
        <v>45089</v>
      </c>
      <c r="E699" s="15">
        <v>5.2143969999999991</v>
      </c>
      <c r="G699" s="26">
        <v>0.187858</v>
      </c>
      <c r="J699" s="14">
        <v>45062</v>
      </c>
      <c r="K699" s="9" t="s">
        <v>480</v>
      </c>
      <c r="L699" s="9">
        <v>24</v>
      </c>
      <c r="M699" s="9">
        <v>20</v>
      </c>
      <c r="N699" s="22" t="s">
        <v>377</v>
      </c>
    </row>
    <row r="700" spans="1:14" x14ac:dyDescent="0.2">
      <c r="A700" s="9" t="s">
        <v>680</v>
      </c>
      <c r="B700" s="9" t="s">
        <v>678</v>
      </c>
      <c r="C700" s="9">
        <v>0.46266299999999999</v>
      </c>
      <c r="D700" s="14">
        <v>45089</v>
      </c>
      <c r="E700" s="15">
        <v>5.6770599999999991</v>
      </c>
      <c r="G700" s="26">
        <v>0.46266299999999999</v>
      </c>
      <c r="J700" s="14">
        <v>45065</v>
      </c>
      <c r="K700" s="9" t="s">
        <v>480</v>
      </c>
      <c r="L700" s="9">
        <v>24</v>
      </c>
      <c r="M700" s="9">
        <v>20</v>
      </c>
      <c r="N700" s="22" t="s">
        <v>377</v>
      </c>
    </row>
    <row r="701" spans="1:14" x14ac:dyDescent="0.2">
      <c r="A701" s="9" t="s">
        <v>683</v>
      </c>
      <c r="B701" s="9" t="s">
        <v>688</v>
      </c>
      <c r="C701" s="9">
        <v>1168.414786</v>
      </c>
      <c r="D701" s="14">
        <v>45047</v>
      </c>
      <c r="E701" s="15">
        <v>1168.414786</v>
      </c>
      <c r="G701" s="26">
        <v>1168.414786</v>
      </c>
      <c r="J701" s="14">
        <v>45021</v>
      </c>
      <c r="K701" s="9" t="s">
        <v>480</v>
      </c>
      <c r="L701" s="9">
        <v>18</v>
      </c>
      <c r="M701" s="9">
        <v>14</v>
      </c>
      <c r="N701" s="22" t="s">
        <v>377</v>
      </c>
    </row>
    <row r="702" spans="1:14" x14ac:dyDescent="0.2">
      <c r="A702" s="9" t="s">
        <v>683</v>
      </c>
      <c r="B702" s="9" t="s">
        <v>688</v>
      </c>
      <c r="C702" s="9">
        <v>585.16423399999996</v>
      </c>
      <c r="D702" s="14">
        <v>45047</v>
      </c>
      <c r="E702" s="15">
        <v>1753.5790200000001</v>
      </c>
      <c r="G702" s="26">
        <v>585.16423399999996</v>
      </c>
      <c r="J702" s="14">
        <v>45021</v>
      </c>
      <c r="K702" s="9" t="s">
        <v>480</v>
      </c>
      <c r="L702" s="9">
        <v>18</v>
      </c>
      <c r="M702" s="9">
        <v>14</v>
      </c>
      <c r="N702" s="22" t="s">
        <v>377</v>
      </c>
    </row>
    <row r="703" spans="1:14" x14ac:dyDescent="0.2">
      <c r="A703" s="9" t="s">
        <v>683</v>
      </c>
      <c r="B703" s="9" t="s">
        <v>688</v>
      </c>
      <c r="C703" s="9">
        <v>135.43629999999999</v>
      </c>
      <c r="D703" s="14">
        <v>45061</v>
      </c>
      <c r="E703" s="15">
        <v>1889.0153200000002</v>
      </c>
      <c r="G703" s="26">
        <v>135.43629999999999</v>
      </c>
      <c r="J703" s="14">
        <v>45036</v>
      </c>
      <c r="K703" s="9" t="s">
        <v>480</v>
      </c>
      <c r="L703" s="9">
        <v>20</v>
      </c>
      <c r="M703" s="9">
        <v>16</v>
      </c>
      <c r="N703" s="22" t="s">
        <v>377</v>
      </c>
    </row>
    <row r="704" spans="1:14" x14ac:dyDescent="0.2">
      <c r="A704" s="9" t="s">
        <v>683</v>
      </c>
      <c r="B704" s="9" t="s">
        <v>688</v>
      </c>
      <c r="C704" s="9">
        <v>1622.4785079999999</v>
      </c>
      <c r="D704" s="14">
        <v>45075</v>
      </c>
      <c r="E704" s="15">
        <v>3511.4938280000001</v>
      </c>
      <c r="G704" s="26">
        <v>1622.4785079999999</v>
      </c>
      <c r="J704" s="14">
        <v>45050</v>
      </c>
      <c r="K704" s="9" t="s">
        <v>480</v>
      </c>
      <c r="L704" s="9">
        <v>22</v>
      </c>
      <c r="M704" s="9">
        <v>18</v>
      </c>
      <c r="N704" s="22" t="s">
        <v>377</v>
      </c>
    </row>
    <row r="705" spans="1:14" x14ac:dyDescent="0.2">
      <c r="A705" s="9" t="s">
        <v>1449</v>
      </c>
      <c r="B705" s="9" t="s">
        <v>689</v>
      </c>
      <c r="C705" s="9">
        <v>14.12</v>
      </c>
      <c r="D705" s="14">
        <v>45061</v>
      </c>
      <c r="E705" s="15">
        <v>14.12</v>
      </c>
      <c r="G705" s="26">
        <v>14.12</v>
      </c>
      <c r="J705" s="14">
        <v>45060</v>
      </c>
      <c r="K705" s="9" t="s">
        <v>480</v>
      </c>
      <c r="L705" s="9">
        <v>20</v>
      </c>
      <c r="M705" s="9">
        <v>19</v>
      </c>
      <c r="N705" s="22" t="s">
        <v>377</v>
      </c>
    </row>
    <row r="706" spans="1:14" x14ac:dyDescent="0.2">
      <c r="A706" s="9" t="s">
        <v>1296</v>
      </c>
      <c r="B706" s="9" t="s">
        <v>687</v>
      </c>
      <c r="C706" s="9">
        <v>2724.41</v>
      </c>
      <c r="D706" s="14">
        <v>45047</v>
      </c>
      <c r="E706" s="15">
        <v>2724.41</v>
      </c>
      <c r="G706" s="26">
        <v>2724.41</v>
      </c>
      <c r="J706" s="14">
        <v>45046</v>
      </c>
      <c r="K706" s="9" t="s">
        <v>480</v>
      </c>
      <c r="L706" s="9">
        <v>18</v>
      </c>
      <c r="M706" s="9">
        <v>17</v>
      </c>
      <c r="N706" s="22" t="s">
        <v>377</v>
      </c>
    </row>
    <row r="707" spans="1:14" x14ac:dyDescent="0.2">
      <c r="A707" s="9" t="s">
        <v>1296</v>
      </c>
      <c r="B707" s="9" t="s">
        <v>687</v>
      </c>
      <c r="C707" s="9">
        <v>1071.2</v>
      </c>
      <c r="D707" s="14">
        <v>45047</v>
      </c>
      <c r="E707" s="15">
        <v>3795.6099999999997</v>
      </c>
      <c r="G707" s="26">
        <v>1071.2</v>
      </c>
      <c r="J707" s="14">
        <v>45046</v>
      </c>
      <c r="K707" s="9" t="s">
        <v>480</v>
      </c>
      <c r="L707" s="9">
        <v>18</v>
      </c>
      <c r="M707" s="9">
        <v>17</v>
      </c>
      <c r="N707" s="22" t="s">
        <v>377</v>
      </c>
    </row>
    <row r="708" spans="1:14" x14ac:dyDescent="0.2">
      <c r="A708" s="9" t="s">
        <v>1296</v>
      </c>
      <c r="B708" s="9" t="s">
        <v>687</v>
      </c>
      <c r="C708" s="9">
        <v>1051.33</v>
      </c>
      <c r="D708" s="14">
        <v>45047</v>
      </c>
      <c r="E708" s="15">
        <v>4846.9399999999996</v>
      </c>
      <c r="G708" s="26">
        <v>1051.33</v>
      </c>
      <c r="J708" s="14">
        <v>45046</v>
      </c>
      <c r="K708" s="9" t="s">
        <v>480</v>
      </c>
      <c r="L708" s="9">
        <v>18</v>
      </c>
      <c r="M708" s="9">
        <v>17</v>
      </c>
      <c r="N708" s="22" t="s">
        <v>377</v>
      </c>
    </row>
    <row r="709" spans="1:14" x14ac:dyDescent="0.2">
      <c r="A709" s="9" t="s">
        <v>1296</v>
      </c>
      <c r="B709" s="9" t="s">
        <v>687</v>
      </c>
      <c r="C709" s="9">
        <v>2300.9</v>
      </c>
      <c r="D709" s="14">
        <v>45061</v>
      </c>
      <c r="E709" s="15">
        <v>7147.84</v>
      </c>
      <c r="G709" s="26">
        <v>2300.9</v>
      </c>
      <c r="J709" s="14">
        <v>45060</v>
      </c>
      <c r="K709" s="9" t="s">
        <v>480</v>
      </c>
      <c r="L709" s="9">
        <v>20</v>
      </c>
      <c r="M709" s="9">
        <v>19</v>
      </c>
      <c r="N709" s="22" t="s">
        <v>377</v>
      </c>
    </row>
    <row r="710" spans="1:14" x14ac:dyDescent="0.2">
      <c r="A710" s="9" t="s">
        <v>1296</v>
      </c>
      <c r="B710" s="9" t="s">
        <v>687</v>
      </c>
      <c r="C710" s="9">
        <v>1199.99</v>
      </c>
      <c r="D710" s="14">
        <v>45061</v>
      </c>
      <c r="E710" s="15">
        <v>8347.83</v>
      </c>
      <c r="G710" s="26">
        <v>1199.99</v>
      </c>
      <c r="J710" s="14">
        <v>45060</v>
      </c>
      <c r="K710" s="9" t="s">
        <v>480</v>
      </c>
      <c r="L710" s="9">
        <v>20</v>
      </c>
      <c r="M710" s="9">
        <v>19</v>
      </c>
      <c r="N710" s="22" t="s">
        <v>377</v>
      </c>
    </row>
    <row r="711" spans="1:14" x14ac:dyDescent="0.2">
      <c r="A711" s="9" t="s">
        <v>1296</v>
      </c>
      <c r="B711" s="9" t="s">
        <v>687</v>
      </c>
      <c r="C711" s="9">
        <v>2514.16</v>
      </c>
      <c r="D711" s="14">
        <v>45061</v>
      </c>
      <c r="E711" s="15">
        <v>10861.99</v>
      </c>
      <c r="G711" s="26">
        <v>2514.16</v>
      </c>
      <c r="J711" s="14">
        <v>45060</v>
      </c>
      <c r="K711" s="9" t="s">
        <v>480</v>
      </c>
      <c r="L711" s="9">
        <v>20</v>
      </c>
      <c r="M711" s="9">
        <v>19</v>
      </c>
      <c r="N711" s="22" t="s">
        <v>377</v>
      </c>
    </row>
    <row r="712" spans="1:14" x14ac:dyDescent="0.2">
      <c r="A712" s="9" t="s">
        <v>1296</v>
      </c>
      <c r="B712" s="9" t="s">
        <v>687</v>
      </c>
      <c r="C712" s="9">
        <v>85.13</v>
      </c>
      <c r="D712" s="14">
        <v>45061</v>
      </c>
      <c r="E712" s="15">
        <v>10947.119999999999</v>
      </c>
      <c r="G712" s="26">
        <v>85.13</v>
      </c>
      <c r="J712" s="14">
        <v>45060</v>
      </c>
      <c r="K712" s="9" t="s">
        <v>480</v>
      </c>
      <c r="L712" s="9">
        <v>20</v>
      </c>
      <c r="M712" s="9">
        <v>19</v>
      </c>
      <c r="N712" s="22" t="s">
        <v>377</v>
      </c>
    </row>
    <row r="713" spans="1:14" x14ac:dyDescent="0.2">
      <c r="A713" s="9" t="s">
        <v>1296</v>
      </c>
      <c r="B713" s="9" t="s">
        <v>687</v>
      </c>
      <c r="C713" s="9">
        <v>85.68</v>
      </c>
      <c r="D713" s="14">
        <v>45061</v>
      </c>
      <c r="E713" s="15">
        <v>11032.8</v>
      </c>
      <c r="G713" s="26">
        <v>85.68</v>
      </c>
      <c r="J713" s="14">
        <v>45060</v>
      </c>
      <c r="K713" s="9" t="s">
        <v>480</v>
      </c>
      <c r="L713" s="9">
        <v>20</v>
      </c>
      <c r="M713" s="9">
        <v>19</v>
      </c>
      <c r="N713" s="22" t="s">
        <v>377</v>
      </c>
    </row>
    <row r="714" spans="1:14" x14ac:dyDescent="0.2">
      <c r="A714" s="9" t="s">
        <v>1296</v>
      </c>
      <c r="B714" s="9" t="s">
        <v>687</v>
      </c>
      <c r="C714" s="9">
        <v>1200.04</v>
      </c>
      <c r="D714" s="14">
        <v>45061</v>
      </c>
      <c r="E714" s="15">
        <v>12232.84</v>
      </c>
      <c r="G714" s="26">
        <v>1200.04</v>
      </c>
      <c r="J714" s="14">
        <v>45061</v>
      </c>
      <c r="K714" s="9" t="s">
        <v>480</v>
      </c>
      <c r="L714" s="9">
        <v>20</v>
      </c>
      <c r="M714" s="9">
        <v>20</v>
      </c>
      <c r="N714" s="22" t="s">
        <v>377</v>
      </c>
    </row>
    <row r="715" spans="1:14" x14ac:dyDescent="0.2">
      <c r="A715" s="9" t="s">
        <v>1296</v>
      </c>
      <c r="B715" s="9" t="s">
        <v>687</v>
      </c>
      <c r="C715" s="9">
        <v>256.64999999999998</v>
      </c>
      <c r="D715" s="14">
        <v>45061</v>
      </c>
      <c r="E715" s="15">
        <v>12489.49</v>
      </c>
      <c r="G715" s="26">
        <v>256.64999999999998</v>
      </c>
      <c r="J715" s="14">
        <v>45061</v>
      </c>
      <c r="K715" s="9" t="s">
        <v>480</v>
      </c>
      <c r="L715" s="9">
        <v>20</v>
      </c>
      <c r="M715" s="9">
        <v>20</v>
      </c>
      <c r="N715" s="22" t="s">
        <v>377</v>
      </c>
    </row>
    <row r="716" spans="1:14" x14ac:dyDescent="0.2">
      <c r="A716" s="9" t="s">
        <v>716</v>
      </c>
      <c r="B716" s="9" t="s">
        <v>732</v>
      </c>
      <c r="C716" s="9">
        <v>101.21</v>
      </c>
      <c r="D716" s="14">
        <v>45054</v>
      </c>
      <c r="E716" s="15">
        <v>101.21</v>
      </c>
      <c r="G716" s="26">
        <v>101.21</v>
      </c>
      <c r="J716" s="14">
        <v>45030</v>
      </c>
      <c r="K716" s="9" t="s">
        <v>480</v>
      </c>
      <c r="L716" s="9">
        <v>19</v>
      </c>
      <c r="M716" s="9">
        <v>15</v>
      </c>
      <c r="N716" s="22" t="s">
        <v>377</v>
      </c>
    </row>
    <row r="717" spans="1:14" x14ac:dyDescent="0.2">
      <c r="A717" s="9" t="s">
        <v>716</v>
      </c>
      <c r="B717" s="9" t="s">
        <v>732</v>
      </c>
      <c r="C717" s="9">
        <v>150.5</v>
      </c>
      <c r="D717" s="14">
        <v>45054</v>
      </c>
      <c r="E717" s="15">
        <v>251.70999999999998</v>
      </c>
      <c r="G717" s="26">
        <v>150.5</v>
      </c>
      <c r="J717" s="14">
        <v>45030</v>
      </c>
      <c r="K717" s="9" t="s">
        <v>480</v>
      </c>
      <c r="L717" s="9">
        <v>19</v>
      </c>
      <c r="M717" s="9">
        <v>15</v>
      </c>
      <c r="N717" s="22" t="s">
        <v>377</v>
      </c>
    </row>
    <row r="718" spans="1:14" x14ac:dyDescent="0.2">
      <c r="A718" s="9" t="s">
        <v>716</v>
      </c>
      <c r="B718" s="9" t="s">
        <v>732</v>
      </c>
      <c r="C718" s="9">
        <v>301.26012300000002</v>
      </c>
      <c r="D718" s="14">
        <v>45054</v>
      </c>
      <c r="E718" s="15">
        <v>552.97012300000006</v>
      </c>
      <c r="G718" s="26">
        <v>301.26012300000002</v>
      </c>
      <c r="J718" s="14">
        <v>45030</v>
      </c>
      <c r="K718" s="9" t="s">
        <v>480</v>
      </c>
      <c r="L718" s="9">
        <v>19</v>
      </c>
      <c r="M718" s="9">
        <v>15</v>
      </c>
      <c r="N718" s="22" t="s">
        <v>377</v>
      </c>
    </row>
    <row r="719" spans="1:14" x14ac:dyDescent="0.2">
      <c r="A719" s="9" t="s">
        <v>716</v>
      </c>
      <c r="B719" s="9" t="s">
        <v>732</v>
      </c>
      <c r="C719" s="9">
        <v>292.51424900000001</v>
      </c>
      <c r="D719" s="14">
        <v>45054</v>
      </c>
      <c r="E719" s="15">
        <v>845.48437200000012</v>
      </c>
      <c r="G719" s="26">
        <v>292.51424900000001</v>
      </c>
      <c r="J719" s="14">
        <v>45030</v>
      </c>
      <c r="K719" s="9" t="s">
        <v>480</v>
      </c>
      <c r="L719" s="9">
        <v>19</v>
      </c>
      <c r="M719" s="9">
        <v>15</v>
      </c>
      <c r="N719" s="22" t="s">
        <v>377</v>
      </c>
    </row>
    <row r="720" spans="1:14" x14ac:dyDescent="0.2">
      <c r="A720" s="9" t="s">
        <v>716</v>
      </c>
      <c r="B720" s="9" t="s">
        <v>732</v>
      </c>
      <c r="C720" s="9">
        <v>210.84308200000001</v>
      </c>
      <c r="D720" s="14">
        <v>45054</v>
      </c>
      <c r="E720" s="15">
        <v>1056.3274540000002</v>
      </c>
      <c r="G720" s="26">
        <v>210.84308200000001</v>
      </c>
      <c r="J720" s="14">
        <v>45031</v>
      </c>
      <c r="K720" s="9" t="s">
        <v>480</v>
      </c>
      <c r="L720" s="9">
        <v>19</v>
      </c>
      <c r="M720" s="9">
        <v>15</v>
      </c>
      <c r="N720" s="22" t="s">
        <v>377</v>
      </c>
    </row>
    <row r="721" spans="1:14" x14ac:dyDescent="0.2">
      <c r="A721" s="9" t="s">
        <v>716</v>
      </c>
      <c r="B721" s="9" t="s">
        <v>732</v>
      </c>
      <c r="C721" s="9">
        <v>225.94509199999999</v>
      </c>
      <c r="D721" s="14">
        <v>45068</v>
      </c>
      <c r="E721" s="15">
        <v>1282.2725460000001</v>
      </c>
      <c r="G721" s="26">
        <v>225.94509199999999</v>
      </c>
      <c r="J721" s="14">
        <v>45044</v>
      </c>
      <c r="K721" s="9" t="s">
        <v>480</v>
      </c>
      <c r="L721" s="9">
        <v>21</v>
      </c>
      <c r="M721" s="9">
        <v>17</v>
      </c>
      <c r="N721" s="22" t="s">
        <v>377</v>
      </c>
    </row>
    <row r="722" spans="1:14" x14ac:dyDescent="0.2">
      <c r="A722" s="9" t="s">
        <v>716</v>
      </c>
      <c r="B722" s="9" t="s">
        <v>732</v>
      </c>
      <c r="C722" s="9">
        <v>175.50854899999999</v>
      </c>
      <c r="D722" s="14">
        <v>45068</v>
      </c>
      <c r="E722" s="15">
        <v>1457.7810950000001</v>
      </c>
      <c r="G722" s="26">
        <v>175.50854899999999</v>
      </c>
      <c r="J722" s="14">
        <v>45044</v>
      </c>
      <c r="K722" s="9" t="s">
        <v>480</v>
      </c>
      <c r="L722" s="9">
        <v>21</v>
      </c>
      <c r="M722" s="9">
        <v>17</v>
      </c>
      <c r="N722" s="22" t="s">
        <v>377</v>
      </c>
    </row>
    <row r="723" spans="1:14" x14ac:dyDescent="0.2">
      <c r="A723" s="9" t="s">
        <v>716</v>
      </c>
      <c r="B723" s="9" t="s">
        <v>732</v>
      </c>
      <c r="C723" s="9">
        <v>158.13231200000001</v>
      </c>
      <c r="D723" s="14">
        <v>45068</v>
      </c>
      <c r="E723" s="15">
        <v>1615.913407</v>
      </c>
      <c r="G723" s="26">
        <v>158.13231200000001</v>
      </c>
      <c r="J723" s="14">
        <v>45045</v>
      </c>
      <c r="K723" s="9" t="s">
        <v>480</v>
      </c>
      <c r="L723" s="9">
        <v>21</v>
      </c>
      <c r="M723" s="9">
        <v>17</v>
      </c>
      <c r="N723" s="22" t="s">
        <v>377</v>
      </c>
    </row>
    <row r="724" spans="1:14" x14ac:dyDescent="0.2">
      <c r="A724" s="9" t="s">
        <v>716</v>
      </c>
      <c r="B724" s="9" t="s">
        <v>732</v>
      </c>
      <c r="C724" s="9">
        <v>202.42</v>
      </c>
      <c r="D724" s="14">
        <v>45082</v>
      </c>
      <c r="E724" s="15">
        <v>1818.3334070000001</v>
      </c>
      <c r="G724" s="26">
        <v>202.42</v>
      </c>
      <c r="J724" s="14">
        <v>45058</v>
      </c>
      <c r="K724" s="9" t="s">
        <v>480</v>
      </c>
      <c r="L724" s="9">
        <v>23</v>
      </c>
      <c r="M724" s="9">
        <v>19</v>
      </c>
      <c r="N724" s="22" t="s">
        <v>377</v>
      </c>
    </row>
    <row r="725" spans="1:14" x14ac:dyDescent="0.2">
      <c r="A725" s="9" t="s">
        <v>716</v>
      </c>
      <c r="B725" s="9" t="s">
        <v>732</v>
      </c>
      <c r="C725" s="9">
        <v>112.834564</v>
      </c>
      <c r="D725" s="14">
        <v>45082</v>
      </c>
      <c r="E725" s="15">
        <v>1931.1679710000001</v>
      </c>
      <c r="G725" s="26">
        <v>112.834564</v>
      </c>
      <c r="J725" s="14">
        <v>45058</v>
      </c>
      <c r="K725" s="9" t="s">
        <v>480</v>
      </c>
      <c r="L725" s="9">
        <v>23</v>
      </c>
      <c r="M725" s="9">
        <v>19</v>
      </c>
      <c r="N725" s="22" t="s">
        <v>377</v>
      </c>
    </row>
    <row r="726" spans="1:14" x14ac:dyDescent="0.2">
      <c r="A726" s="9" t="s">
        <v>716</v>
      </c>
      <c r="B726" s="9" t="s">
        <v>732</v>
      </c>
      <c r="C726" s="9">
        <v>225.94509199999999</v>
      </c>
      <c r="D726" s="14">
        <v>45089</v>
      </c>
      <c r="E726" s="15">
        <v>2157.1130630000002</v>
      </c>
      <c r="G726" s="26">
        <v>225.94509199999999</v>
      </c>
      <c r="J726" s="14">
        <v>45065</v>
      </c>
      <c r="K726" s="9" t="s">
        <v>480</v>
      </c>
      <c r="L726" s="9">
        <v>24</v>
      </c>
      <c r="M726" s="9">
        <v>20</v>
      </c>
      <c r="N726" s="22" t="s">
        <v>377</v>
      </c>
    </row>
    <row r="727" spans="1:14" x14ac:dyDescent="0.2">
      <c r="A727" s="9" t="s">
        <v>716</v>
      </c>
      <c r="B727" s="9" t="s">
        <v>732</v>
      </c>
      <c r="C727" s="9">
        <v>351.01709799999998</v>
      </c>
      <c r="D727" s="14">
        <v>45089</v>
      </c>
      <c r="E727" s="15">
        <v>2508.130161</v>
      </c>
      <c r="G727" s="26">
        <v>351.01709799999998</v>
      </c>
      <c r="J727" s="14">
        <v>45065</v>
      </c>
      <c r="K727" s="9" t="s">
        <v>480</v>
      </c>
      <c r="L727" s="9">
        <v>24</v>
      </c>
      <c r="M727" s="9">
        <v>20</v>
      </c>
      <c r="N727" s="22" t="s">
        <v>377</v>
      </c>
    </row>
    <row r="728" spans="1:14" x14ac:dyDescent="0.2">
      <c r="A728" s="9" t="s">
        <v>716</v>
      </c>
      <c r="B728" s="9" t="s">
        <v>732</v>
      </c>
      <c r="C728" s="9">
        <v>158.13231200000001</v>
      </c>
      <c r="D728" s="14">
        <v>45089</v>
      </c>
      <c r="E728" s="15">
        <v>2666.2624730000002</v>
      </c>
      <c r="G728" s="26">
        <v>158.13231200000001</v>
      </c>
      <c r="J728" s="14">
        <v>45066</v>
      </c>
      <c r="K728" s="9" t="s">
        <v>480</v>
      </c>
      <c r="L728" s="9">
        <v>24</v>
      </c>
      <c r="M728" s="9">
        <v>20</v>
      </c>
      <c r="N728" s="22" t="s">
        <v>377</v>
      </c>
    </row>
    <row r="729" spans="1:14" x14ac:dyDescent="0.2">
      <c r="A729" s="9" t="s">
        <v>747</v>
      </c>
      <c r="B729" s="9" t="s">
        <v>736</v>
      </c>
      <c r="C729" s="9">
        <v>0.146894</v>
      </c>
      <c r="D729" s="14">
        <v>45047</v>
      </c>
      <c r="E729" s="15">
        <v>0.146894</v>
      </c>
      <c r="G729" s="26">
        <v>0.146894</v>
      </c>
      <c r="J729" s="14">
        <v>45020</v>
      </c>
      <c r="K729" s="9" t="s">
        <v>480</v>
      </c>
      <c r="L729" s="9">
        <v>18</v>
      </c>
      <c r="M729" s="9">
        <v>14</v>
      </c>
      <c r="N729" s="22" t="s">
        <v>377</v>
      </c>
    </row>
    <row r="730" spans="1:14" x14ac:dyDescent="0.2">
      <c r="A730" s="9" t="s">
        <v>747</v>
      </c>
      <c r="B730" s="9" t="s">
        <v>736</v>
      </c>
      <c r="C730" s="9">
        <v>0.26446500000000001</v>
      </c>
      <c r="D730" s="14">
        <v>45047</v>
      </c>
      <c r="E730" s="15">
        <v>0.41135900000000003</v>
      </c>
      <c r="G730" s="26">
        <v>0.26446500000000001</v>
      </c>
      <c r="J730" s="14">
        <v>45020</v>
      </c>
      <c r="K730" s="9" t="s">
        <v>480</v>
      </c>
      <c r="L730" s="9">
        <v>18</v>
      </c>
      <c r="M730" s="9">
        <v>14</v>
      </c>
      <c r="N730" s="22" t="s">
        <v>377</v>
      </c>
    </row>
    <row r="731" spans="1:14" x14ac:dyDescent="0.2">
      <c r="A731" s="9" t="s">
        <v>747</v>
      </c>
      <c r="B731" s="9" t="s">
        <v>736</v>
      </c>
      <c r="C731" s="9">
        <v>2.0560749999999999</v>
      </c>
      <c r="D731" s="14">
        <v>45054</v>
      </c>
      <c r="E731" s="15">
        <v>2.4674339999999999</v>
      </c>
      <c r="G731" s="26">
        <v>2.0560749999999999</v>
      </c>
      <c r="J731" s="14">
        <v>45027</v>
      </c>
      <c r="K731" s="9" t="s">
        <v>480</v>
      </c>
      <c r="L731" s="9">
        <v>19</v>
      </c>
      <c r="M731" s="9">
        <v>15</v>
      </c>
      <c r="N731" s="22" t="s">
        <v>377</v>
      </c>
    </row>
    <row r="732" spans="1:14" x14ac:dyDescent="0.2">
      <c r="A732" s="9" t="s">
        <v>747</v>
      </c>
      <c r="B732" s="9" t="s">
        <v>736</v>
      </c>
      <c r="C732" s="9">
        <v>1.014947</v>
      </c>
      <c r="D732" s="14">
        <v>45054</v>
      </c>
      <c r="E732" s="15">
        <v>3.4823810000000002</v>
      </c>
      <c r="G732" s="26">
        <v>1.014947</v>
      </c>
      <c r="J732" s="14">
        <v>45027</v>
      </c>
      <c r="K732" s="9" t="s">
        <v>480</v>
      </c>
      <c r="L732" s="9">
        <v>19</v>
      </c>
      <c r="M732" s="9">
        <v>15</v>
      </c>
      <c r="N732" s="22" t="s">
        <v>377</v>
      </c>
    </row>
    <row r="733" spans="1:14" x14ac:dyDescent="0.2">
      <c r="A733" s="9" t="s">
        <v>747</v>
      </c>
      <c r="B733" s="9" t="s">
        <v>736</v>
      </c>
      <c r="C733" s="9">
        <v>2.0488300000000002</v>
      </c>
      <c r="D733" s="14">
        <v>45054</v>
      </c>
      <c r="E733" s="15">
        <v>5.5312110000000008</v>
      </c>
      <c r="G733" s="26">
        <v>2.0488300000000002</v>
      </c>
      <c r="J733" s="14">
        <v>45028</v>
      </c>
      <c r="K733" s="9" t="s">
        <v>480</v>
      </c>
      <c r="L733" s="9">
        <v>19</v>
      </c>
      <c r="M733" s="9">
        <v>15</v>
      </c>
      <c r="N733" s="22" t="s">
        <v>377</v>
      </c>
    </row>
    <row r="734" spans="1:14" x14ac:dyDescent="0.2">
      <c r="A734" s="9" t="s">
        <v>747</v>
      </c>
      <c r="B734" s="9" t="s">
        <v>736</v>
      </c>
      <c r="C734" s="9">
        <v>0.32791599999999999</v>
      </c>
      <c r="D734" s="14">
        <v>45054</v>
      </c>
      <c r="E734" s="15">
        <v>5.8591270000000009</v>
      </c>
      <c r="G734" s="26">
        <v>0.32791599999999999</v>
      </c>
      <c r="J734" s="14">
        <v>45028</v>
      </c>
      <c r="K734" s="9" t="s">
        <v>480</v>
      </c>
      <c r="L734" s="9">
        <v>19</v>
      </c>
      <c r="M734" s="9">
        <v>15</v>
      </c>
      <c r="N734" s="22" t="s">
        <v>377</v>
      </c>
    </row>
    <row r="735" spans="1:14" x14ac:dyDescent="0.2">
      <c r="A735" s="9" t="s">
        <v>747</v>
      </c>
      <c r="B735" s="9" t="s">
        <v>736</v>
      </c>
      <c r="C735" s="9">
        <v>4.5544000000000001E-2</v>
      </c>
      <c r="D735" s="14">
        <v>45054</v>
      </c>
      <c r="E735" s="15">
        <v>5.9046710000000004</v>
      </c>
      <c r="G735" s="26">
        <v>4.5544000000000001E-2</v>
      </c>
      <c r="J735" s="14">
        <v>45028</v>
      </c>
      <c r="K735" s="9" t="s">
        <v>480</v>
      </c>
      <c r="L735" s="9">
        <v>19</v>
      </c>
      <c r="M735" s="9">
        <v>15</v>
      </c>
      <c r="N735" s="22" t="s">
        <v>377</v>
      </c>
    </row>
    <row r="736" spans="1:14" x14ac:dyDescent="0.2">
      <c r="A736" s="9" t="s">
        <v>747</v>
      </c>
      <c r="B736" s="9" t="s">
        <v>736</v>
      </c>
      <c r="C736" s="9">
        <v>1.0970150000000001</v>
      </c>
      <c r="D736" s="14">
        <v>45054</v>
      </c>
      <c r="E736" s="15">
        <v>7.0016860000000003</v>
      </c>
      <c r="G736" s="26">
        <v>1.0970150000000001</v>
      </c>
      <c r="J736" s="14">
        <v>45028</v>
      </c>
      <c r="K736" s="9" t="s">
        <v>480</v>
      </c>
      <c r="L736" s="9">
        <v>19</v>
      </c>
      <c r="M736" s="9">
        <v>15</v>
      </c>
      <c r="N736" s="22" t="s">
        <v>377</v>
      </c>
    </row>
    <row r="737" spans="1:14" x14ac:dyDescent="0.2">
      <c r="A737" s="9" t="s">
        <v>747</v>
      </c>
      <c r="B737" s="9" t="s">
        <v>736</v>
      </c>
      <c r="C737" s="9">
        <v>1.0660940000000001</v>
      </c>
      <c r="D737" s="14">
        <v>45054</v>
      </c>
      <c r="E737" s="15">
        <v>8.0677800000000008</v>
      </c>
      <c r="G737" s="26">
        <v>1.0660940000000001</v>
      </c>
      <c r="J737" s="14">
        <v>45028</v>
      </c>
      <c r="K737" s="9" t="s">
        <v>480</v>
      </c>
      <c r="L737" s="9">
        <v>19</v>
      </c>
      <c r="M737" s="9">
        <v>15</v>
      </c>
      <c r="N737" s="22" t="s">
        <v>377</v>
      </c>
    </row>
    <row r="738" spans="1:14" x14ac:dyDescent="0.2">
      <c r="A738" s="9" t="s">
        <v>747</v>
      </c>
      <c r="B738" s="9" t="s">
        <v>736</v>
      </c>
      <c r="C738" s="9">
        <v>0.375504</v>
      </c>
      <c r="D738" s="14">
        <v>45054</v>
      </c>
      <c r="E738" s="15">
        <v>8.4432840000000002</v>
      </c>
      <c r="G738" s="26">
        <v>0.375504</v>
      </c>
      <c r="J738" s="14">
        <v>45028</v>
      </c>
      <c r="K738" s="9" t="s">
        <v>480</v>
      </c>
      <c r="L738" s="9">
        <v>19</v>
      </c>
      <c r="M738" s="9">
        <v>15</v>
      </c>
      <c r="N738" s="22" t="s">
        <v>377</v>
      </c>
    </row>
    <row r="739" spans="1:14" x14ac:dyDescent="0.2">
      <c r="A739" s="9" t="s">
        <v>747</v>
      </c>
      <c r="B739" s="9" t="s">
        <v>736</v>
      </c>
      <c r="C739" s="9">
        <v>0.94728599999999996</v>
      </c>
      <c r="D739" s="14">
        <v>45054</v>
      </c>
      <c r="E739" s="15">
        <v>9.3905700000000003</v>
      </c>
      <c r="G739" s="26">
        <v>0.94728599999999996</v>
      </c>
      <c r="J739" s="14">
        <v>45028</v>
      </c>
      <c r="K739" s="9" t="s">
        <v>480</v>
      </c>
      <c r="L739" s="9">
        <v>19</v>
      </c>
      <c r="M739" s="9">
        <v>15</v>
      </c>
      <c r="N739" s="22" t="s">
        <v>377</v>
      </c>
    </row>
    <row r="740" spans="1:14" x14ac:dyDescent="0.2">
      <c r="A740" s="9" t="s">
        <v>747</v>
      </c>
      <c r="B740" s="9" t="s">
        <v>736</v>
      </c>
      <c r="C740" s="9">
        <v>30.689847</v>
      </c>
      <c r="D740" s="14">
        <v>45054</v>
      </c>
      <c r="E740" s="15">
        <v>40.080416999999997</v>
      </c>
      <c r="G740" s="26">
        <v>30.689847</v>
      </c>
      <c r="J740" s="14">
        <v>45028</v>
      </c>
      <c r="K740" s="9" t="s">
        <v>480</v>
      </c>
      <c r="L740" s="9">
        <v>19</v>
      </c>
      <c r="M740" s="9">
        <v>15</v>
      </c>
      <c r="N740" s="22" t="s">
        <v>377</v>
      </c>
    </row>
    <row r="741" spans="1:14" x14ac:dyDescent="0.2">
      <c r="A741" s="9" t="s">
        <v>747</v>
      </c>
      <c r="B741" s="9" t="s">
        <v>736</v>
      </c>
      <c r="C741" s="9">
        <v>4.0306850000000001</v>
      </c>
      <c r="D741" s="14">
        <v>45054</v>
      </c>
      <c r="E741" s="15">
        <v>44.111101999999995</v>
      </c>
      <c r="G741" s="26">
        <v>4.0306850000000001</v>
      </c>
      <c r="J741" s="14">
        <v>45028</v>
      </c>
      <c r="K741" s="9" t="s">
        <v>480</v>
      </c>
      <c r="L741" s="9">
        <v>19</v>
      </c>
      <c r="M741" s="9">
        <v>15</v>
      </c>
      <c r="N741" s="22" t="s">
        <v>377</v>
      </c>
    </row>
    <row r="742" spans="1:14" x14ac:dyDescent="0.2">
      <c r="A742" s="9" t="s">
        <v>747</v>
      </c>
      <c r="B742" s="9" t="s">
        <v>736</v>
      </c>
      <c r="C742" s="9">
        <v>0.46650599999999998</v>
      </c>
      <c r="D742" s="14">
        <v>45054</v>
      </c>
      <c r="E742" s="15">
        <v>44.577607999999998</v>
      </c>
      <c r="G742" s="26">
        <v>0.46650599999999998</v>
      </c>
      <c r="J742" s="14">
        <v>45029</v>
      </c>
      <c r="K742" s="9" t="s">
        <v>480</v>
      </c>
      <c r="L742" s="9">
        <v>19</v>
      </c>
      <c r="M742" s="9">
        <v>15</v>
      </c>
      <c r="N742" s="22" t="s">
        <v>377</v>
      </c>
    </row>
    <row r="743" spans="1:14" x14ac:dyDescent="0.2">
      <c r="A743" s="9" t="s">
        <v>747</v>
      </c>
      <c r="B743" s="9" t="s">
        <v>736</v>
      </c>
      <c r="C743" s="9">
        <v>1.6623680000000001</v>
      </c>
      <c r="D743" s="14">
        <v>45061</v>
      </c>
      <c r="E743" s="15">
        <v>46.239975999999999</v>
      </c>
      <c r="G743" s="26">
        <v>1.6623680000000001</v>
      </c>
      <c r="J743" s="14">
        <v>45034</v>
      </c>
      <c r="K743" s="9" t="s">
        <v>480</v>
      </c>
      <c r="L743" s="9">
        <v>20</v>
      </c>
      <c r="M743" s="9">
        <v>16</v>
      </c>
      <c r="N743" s="22" t="s">
        <v>377</v>
      </c>
    </row>
    <row r="744" spans="1:14" x14ac:dyDescent="0.2">
      <c r="A744" s="9" t="s">
        <v>747</v>
      </c>
      <c r="B744" s="9" t="s">
        <v>736</v>
      </c>
      <c r="C744" s="9">
        <v>1.147797</v>
      </c>
      <c r="D744" s="14">
        <v>45061</v>
      </c>
      <c r="E744" s="15">
        <v>47.387772999999996</v>
      </c>
      <c r="G744" s="26">
        <v>1.147797</v>
      </c>
      <c r="J744" s="14">
        <v>45035</v>
      </c>
      <c r="K744" s="9" t="s">
        <v>480</v>
      </c>
      <c r="L744" s="9">
        <v>20</v>
      </c>
      <c r="M744" s="9">
        <v>16</v>
      </c>
      <c r="N744" s="22" t="s">
        <v>377</v>
      </c>
    </row>
    <row r="745" spans="1:14" x14ac:dyDescent="0.2">
      <c r="A745" s="9" t="s">
        <v>747</v>
      </c>
      <c r="B745" s="9" t="s">
        <v>736</v>
      </c>
      <c r="C745" s="9">
        <v>9.6009999999999998E-2</v>
      </c>
      <c r="D745" s="14">
        <v>45068</v>
      </c>
      <c r="E745" s="15">
        <v>47.483782999999995</v>
      </c>
      <c r="G745" s="26">
        <v>9.6009999999999998E-2</v>
      </c>
      <c r="J745" s="14">
        <v>45041</v>
      </c>
      <c r="K745" s="9" t="s">
        <v>480</v>
      </c>
      <c r="L745" s="9">
        <v>21</v>
      </c>
      <c r="M745" s="9">
        <v>17</v>
      </c>
      <c r="N745" s="22" t="s">
        <v>377</v>
      </c>
    </row>
    <row r="746" spans="1:14" x14ac:dyDescent="0.2">
      <c r="A746" s="9" t="s">
        <v>747</v>
      </c>
      <c r="B746" s="9" t="s">
        <v>736</v>
      </c>
      <c r="C746" s="9">
        <v>0.26249699999999998</v>
      </c>
      <c r="D746" s="14">
        <v>45068</v>
      </c>
      <c r="E746" s="15">
        <v>47.746279999999999</v>
      </c>
      <c r="G746" s="26">
        <v>0.26249699999999998</v>
      </c>
      <c r="J746" s="14">
        <v>45041</v>
      </c>
      <c r="K746" s="9" t="s">
        <v>480</v>
      </c>
      <c r="L746" s="9">
        <v>21</v>
      </c>
      <c r="M746" s="9">
        <v>17</v>
      </c>
      <c r="N746" s="22" t="s">
        <v>377</v>
      </c>
    </row>
    <row r="747" spans="1:14" x14ac:dyDescent="0.2">
      <c r="A747" s="9" t="s">
        <v>747</v>
      </c>
      <c r="B747" s="9" t="s">
        <v>736</v>
      </c>
      <c r="C747" s="9">
        <v>13.298933999999999</v>
      </c>
      <c r="D747" s="14">
        <v>45068</v>
      </c>
      <c r="E747" s="15">
        <v>61.045214000000001</v>
      </c>
      <c r="G747" s="26">
        <v>13.298933999999999</v>
      </c>
      <c r="J747" s="14">
        <v>45042</v>
      </c>
      <c r="K747" s="9" t="s">
        <v>480</v>
      </c>
      <c r="L747" s="9">
        <v>21</v>
      </c>
      <c r="M747" s="9">
        <v>17</v>
      </c>
      <c r="N747" s="22" t="s">
        <v>377</v>
      </c>
    </row>
    <row r="748" spans="1:14" x14ac:dyDescent="0.2">
      <c r="A748" s="9" t="s">
        <v>747</v>
      </c>
      <c r="B748" s="9" t="s">
        <v>736</v>
      </c>
      <c r="C748" s="9">
        <v>0.144014</v>
      </c>
      <c r="D748" s="14">
        <v>45075</v>
      </c>
      <c r="E748" s="15">
        <v>61.189228</v>
      </c>
      <c r="G748" s="26">
        <v>0.144014</v>
      </c>
      <c r="J748" s="14">
        <v>45048</v>
      </c>
      <c r="K748" s="9" t="s">
        <v>480</v>
      </c>
      <c r="L748" s="9">
        <v>22</v>
      </c>
      <c r="M748" s="9">
        <v>18</v>
      </c>
      <c r="N748" s="22" t="s">
        <v>377</v>
      </c>
    </row>
    <row r="749" spans="1:14" x14ac:dyDescent="0.2">
      <c r="A749" s="9" t="s">
        <v>747</v>
      </c>
      <c r="B749" s="9" t="s">
        <v>736</v>
      </c>
      <c r="C749" s="9">
        <v>0.26249400000000001</v>
      </c>
      <c r="D749" s="14">
        <v>45075</v>
      </c>
      <c r="E749" s="15">
        <v>61.451721999999997</v>
      </c>
      <c r="G749" s="26">
        <v>0.26249400000000001</v>
      </c>
      <c r="J749" s="14">
        <v>45048</v>
      </c>
      <c r="K749" s="9" t="s">
        <v>480</v>
      </c>
      <c r="L749" s="9">
        <v>22</v>
      </c>
      <c r="M749" s="9">
        <v>18</v>
      </c>
      <c r="N749" s="22" t="s">
        <v>377</v>
      </c>
    </row>
    <row r="750" spans="1:14" x14ac:dyDescent="0.2">
      <c r="A750" s="9" t="s">
        <v>747</v>
      </c>
      <c r="B750" s="9" t="s">
        <v>736</v>
      </c>
      <c r="C750" s="9">
        <v>1.2476050000000001</v>
      </c>
      <c r="D750" s="14">
        <v>45075</v>
      </c>
      <c r="E750" s="15">
        <v>62.699326999999997</v>
      </c>
      <c r="G750" s="26">
        <v>1.2476050000000001</v>
      </c>
      <c r="J750" s="14">
        <v>45049</v>
      </c>
      <c r="K750" s="9" t="s">
        <v>480</v>
      </c>
      <c r="L750" s="9">
        <v>22</v>
      </c>
      <c r="M750" s="9">
        <v>18</v>
      </c>
      <c r="N750" s="22" t="s">
        <v>377</v>
      </c>
    </row>
    <row r="751" spans="1:14" x14ac:dyDescent="0.2">
      <c r="A751" s="9" t="s">
        <v>747</v>
      </c>
      <c r="B751" s="9" t="s">
        <v>736</v>
      </c>
      <c r="C751" s="9">
        <v>18.111101999999999</v>
      </c>
      <c r="D751" s="14">
        <v>45075</v>
      </c>
      <c r="E751" s="15">
        <v>80.810428999999999</v>
      </c>
      <c r="G751" s="26">
        <v>18.111101999999999</v>
      </c>
      <c r="J751" s="14">
        <v>45049</v>
      </c>
      <c r="K751" s="9" t="s">
        <v>480</v>
      </c>
      <c r="L751" s="9">
        <v>22</v>
      </c>
      <c r="M751" s="9">
        <v>18</v>
      </c>
      <c r="N751" s="22" t="s">
        <v>377</v>
      </c>
    </row>
    <row r="752" spans="1:14" x14ac:dyDescent="0.2">
      <c r="A752" s="9" t="s">
        <v>747</v>
      </c>
      <c r="B752" s="9" t="s">
        <v>736</v>
      </c>
      <c r="C752" s="9">
        <v>0.180474</v>
      </c>
      <c r="D752" s="14">
        <v>45075</v>
      </c>
      <c r="E752" s="15">
        <v>80.990903000000003</v>
      </c>
      <c r="G752" s="26">
        <v>0.180474</v>
      </c>
      <c r="J752" s="14">
        <v>45050</v>
      </c>
      <c r="K752" s="9" t="s">
        <v>480</v>
      </c>
      <c r="L752" s="9">
        <v>22</v>
      </c>
      <c r="M752" s="9">
        <v>18</v>
      </c>
      <c r="N752" s="22" t="s">
        <v>377</v>
      </c>
    </row>
    <row r="753" spans="1:14" x14ac:dyDescent="0.2">
      <c r="A753" s="9" t="s">
        <v>747</v>
      </c>
      <c r="B753" s="9" t="s">
        <v>736</v>
      </c>
      <c r="C753" s="9">
        <v>1.1865159999999999</v>
      </c>
      <c r="D753" s="14">
        <v>45075</v>
      </c>
      <c r="E753" s="15">
        <v>82.177419</v>
      </c>
      <c r="G753" s="26">
        <v>1.1865159999999999</v>
      </c>
      <c r="J753" s="14">
        <v>45050</v>
      </c>
      <c r="K753" s="9" t="s">
        <v>480</v>
      </c>
      <c r="L753" s="9">
        <v>22</v>
      </c>
      <c r="M753" s="9">
        <v>18</v>
      </c>
      <c r="N753" s="22" t="s">
        <v>377</v>
      </c>
    </row>
    <row r="754" spans="1:14" x14ac:dyDescent="0.2">
      <c r="A754" s="9" t="s">
        <v>747</v>
      </c>
      <c r="B754" s="9" t="s">
        <v>736</v>
      </c>
      <c r="C754" s="9">
        <v>0.542991</v>
      </c>
      <c r="D754" s="14">
        <v>45075</v>
      </c>
      <c r="E754" s="15">
        <v>82.720410000000001</v>
      </c>
      <c r="G754" s="26">
        <v>0.542991</v>
      </c>
      <c r="J754" s="14">
        <v>45050</v>
      </c>
      <c r="K754" s="9" t="s">
        <v>480</v>
      </c>
      <c r="L754" s="9">
        <v>22</v>
      </c>
      <c r="M754" s="9">
        <v>18</v>
      </c>
      <c r="N754" s="22" t="s">
        <v>377</v>
      </c>
    </row>
    <row r="755" spans="1:14" x14ac:dyDescent="0.2">
      <c r="A755" s="9" t="s">
        <v>747</v>
      </c>
      <c r="B755" s="9" t="s">
        <v>736</v>
      </c>
      <c r="C755" s="9">
        <v>4.1121509999999999</v>
      </c>
      <c r="D755" s="14">
        <v>45082</v>
      </c>
      <c r="E755" s="15">
        <v>86.832560999999998</v>
      </c>
      <c r="G755" s="26">
        <v>4.1121509999999999</v>
      </c>
      <c r="J755" s="14">
        <v>45055</v>
      </c>
      <c r="K755" s="9" t="s">
        <v>480</v>
      </c>
      <c r="L755" s="9">
        <v>23</v>
      </c>
      <c r="M755" s="9">
        <v>19</v>
      </c>
      <c r="N755" s="22" t="s">
        <v>377</v>
      </c>
    </row>
    <row r="756" spans="1:14" x14ac:dyDescent="0.2">
      <c r="A756" s="9" t="s">
        <v>747</v>
      </c>
      <c r="B756" s="9" t="s">
        <v>736</v>
      </c>
      <c r="C756" s="9">
        <v>0.88075899999999996</v>
      </c>
      <c r="D756" s="14">
        <v>45082</v>
      </c>
      <c r="E756" s="15">
        <v>87.713319999999996</v>
      </c>
      <c r="G756" s="26">
        <v>0.88075899999999996</v>
      </c>
      <c r="J756" s="14">
        <v>45056</v>
      </c>
      <c r="K756" s="9" t="s">
        <v>480</v>
      </c>
      <c r="L756" s="9">
        <v>23</v>
      </c>
      <c r="M756" s="9">
        <v>19</v>
      </c>
      <c r="N756" s="22" t="s">
        <v>377</v>
      </c>
    </row>
    <row r="757" spans="1:14" x14ac:dyDescent="0.2">
      <c r="A757" s="9" t="s">
        <v>747</v>
      </c>
      <c r="B757" s="9" t="s">
        <v>736</v>
      </c>
      <c r="C757" s="9">
        <v>0.36435099999999998</v>
      </c>
      <c r="D757" s="14">
        <v>45082</v>
      </c>
      <c r="E757" s="15">
        <v>88.077670999999995</v>
      </c>
      <c r="G757" s="26">
        <v>0.36435099999999998</v>
      </c>
      <c r="J757" s="14">
        <v>45056</v>
      </c>
      <c r="K757" s="9" t="s">
        <v>480</v>
      </c>
      <c r="L757" s="9">
        <v>23</v>
      </c>
      <c r="M757" s="9">
        <v>19</v>
      </c>
      <c r="N757" s="22" t="s">
        <v>377</v>
      </c>
    </row>
    <row r="758" spans="1:14" x14ac:dyDescent="0.2">
      <c r="A758" s="9" t="s">
        <v>747</v>
      </c>
      <c r="B758" s="9" t="s">
        <v>736</v>
      </c>
      <c r="C758" s="9">
        <v>0.73134299999999997</v>
      </c>
      <c r="D758" s="14">
        <v>45082</v>
      </c>
      <c r="E758" s="15">
        <v>88.809013999999991</v>
      </c>
      <c r="G758" s="26">
        <v>0.73134299999999997</v>
      </c>
      <c r="J758" s="14">
        <v>45056</v>
      </c>
      <c r="K758" s="9" t="s">
        <v>480</v>
      </c>
      <c r="L758" s="9">
        <v>23</v>
      </c>
      <c r="M758" s="9">
        <v>19</v>
      </c>
      <c r="N758" s="22" t="s">
        <v>377</v>
      </c>
    </row>
    <row r="759" spans="1:14" x14ac:dyDescent="0.2">
      <c r="A759" s="9" t="s">
        <v>747</v>
      </c>
      <c r="B759" s="9" t="s">
        <v>736</v>
      </c>
      <c r="C759" s="9">
        <v>3.209479</v>
      </c>
      <c r="D759" s="14">
        <v>45089</v>
      </c>
      <c r="E759" s="15">
        <v>92.018492999999992</v>
      </c>
      <c r="G759" s="26">
        <v>3.209479</v>
      </c>
      <c r="J759" s="14">
        <v>45062</v>
      </c>
      <c r="K759" s="9" t="s">
        <v>480</v>
      </c>
      <c r="L759" s="9">
        <v>24</v>
      </c>
      <c r="M759" s="9">
        <v>20</v>
      </c>
      <c r="N759" s="22" t="s">
        <v>377</v>
      </c>
    </row>
    <row r="760" spans="1:14" x14ac:dyDescent="0.2">
      <c r="A760" s="9" t="s">
        <v>747</v>
      </c>
      <c r="B760" s="9" t="s">
        <v>736</v>
      </c>
      <c r="C760" s="9">
        <v>1.5603590000000001</v>
      </c>
      <c r="D760" s="14">
        <v>45089</v>
      </c>
      <c r="E760" s="15">
        <v>93.578851999999998</v>
      </c>
      <c r="G760" s="26">
        <v>1.5603590000000001</v>
      </c>
      <c r="J760" s="14">
        <v>45064</v>
      </c>
      <c r="K760" s="9" t="s">
        <v>480</v>
      </c>
      <c r="L760" s="9">
        <v>24</v>
      </c>
      <c r="M760" s="9">
        <v>20</v>
      </c>
      <c r="N760" s="22" t="s">
        <v>377</v>
      </c>
    </row>
    <row r="761" spans="1:14" x14ac:dyDescent="0.2">
      <c r="A761" s="9" t="s">
        <v>735</v>
      </c>
      <c r="B761" s="9" t="s">
        <v>754</v>
      </c>
      <c r="C761" s="9">
        <v>49.457889999999999</v>
      </c>
      <c r="D761" s="14">
        <v>45054</v>
      </c>
      <c r="E761" s="15">
        <v>49.457889999999999</v>
      </c>
      <c r="G761" s="26">
        <v>49.457889999999999</v>
      </c>
      <c r="J761" s="14">
        <v>45027</v>
      </c>
      <c r="K761" s="9" t="s">
        <v>480</v>
      </c>
      <c r="L761" s="9">
        <v>19</v>
      </c>
      <c r="M761" s="9">
        <v>15</v>
      </c>
      <c r="N761" s="22" t="s">
        <v>377</v>
      </c>
    </row>
    <row r="762" spans="1:14" x14ac:dyDescent="0.2">
      <c r="A762" s="9" t="s">
        <v>735</v>
      </c>
      <c r="B762" s="9" t="s">
        <v>754</v>
      </c>
      <c r="C762" s="9">
        <v>39.566313999999998</v>
      </c>
      <c r="D762" s="14">
        <v>45054</v>
      </c>
      <c r="E762" s="15">
        <v>89.024203999999997</v>
      </c>
      <c r="G762" s="26">
        <v>39.566313999999998</v>
      </c>
      <c r="J762" s="14">
        <v>45028</v>
      </c>
      <c r="K762" s="9" t="s">
        <v>480</v>
      </c>
      <c r="L762" s="9">
        <v>19</v>
      </c>
      <c r="M762" s="9">
        <v>15</v>
      </c>
      <c r="N762" s="22" t="s">
        <v>377</v>
      </c>
    </row>
    <row r="763" spans="1:14" x14ac:dyDescent="0.2">
      <c r="A763" s="9" t="s">
        <v>735</v>
      </c>
      <c r="B763" s="9" t="s">
        <v>754</v>
      </c>
      <c r="C763" s="9">
        <v>522.223118</v>
      </c>
      <c r="D763" s="14">
        <v>45054</v>
      </c>
      <c r="E763" s="15">
        <v>611.24732199999994</v>
      </c>
      <c r="G763" s="26">
        <v>522.223118</v>
      </c>
      <c r="J763" s="14">
        <v>45028</v>
      </c>
      <c r="K763" s="9" t="s">
        <v>480</v>
      </c>
      <c r="L763" s="9">
        <v>19</v>
      </c>
      <c r="M763" s="9">
        <v>15</v>
      </c>
      <c r="N763" s="22" t="s">
        <v>377</v>
      </c>
    </row>
    <row r="764" spans="1:14" x14ac:dyDescent="0.2">
      <c r="A764" s="9" t="s">
        <v>735</v>
      </c>
      <c r="B764" s="9" t="s">
        <v>754</v>
      </c>
      <c r="C764" s="9">
        <v>47.940995000000001</v>
      </c>
      <c r="D764" s="14">
        <v>45054</v>
      </c>
      <c r="E764" s="15">
        <v>659.18831699999998</v>
      </c>
      <c r="G764" s="26">
        <v>47.940995000000001</v>
      </c>
      <c r="J764" s="14">
        <v>45029</v>
      </c>
      <c r="K764" s="9" t="s">
        <v>480</v>
      </c>
      <c r="L764" s="9">
        <v>19</v>
      </c>
      <c r="M764" s="9">
        <v>15</v>
      </c>
      <c r="N764" s="22" t="s">
        <v>377</v>
      </c>
    </row>
    <row r="765" spans="1:14" x14ac:dyDescent="0.2">
      <c r="A765" s="9" t="s">
        <v>735</v>
      </c>
      <c r="B765" s="9" t="s">
        <v>754</v>
      </c>
      <c r="C765" s="9">
        <v>44.745032000000002</v>
      </c>
      <c r="D765" s="14">
        <v>45054</v>
      </c>
      <c r="E765" s="15">
        <v>703.93334900000002</v>
      </c>
      <c r="G765" s="26">
        <v>44.745032000000002</v>
      </c>
      <c r="J765" s="14">
        <v>45030</v>
      </c>
      <c r="K765" s="9" t="s">
        <v>480</v>
      </c>
      <c r="L765" s="9">
        <v>19</v>
      </c>
      <c r="M765" s="9">
        <v>15</v>
      </c>
      <c r="N765" s="22" t="s">
        <v>377</v>
      </c>
    </row>
    <row r="766" spans="1:14" x14ac:dyDescent="0.2">
      <c r="A766" s="9" t="s">
        <v>735</v>
      </c>
      <c r="B766" s="9" t="s">
        <v>754</v>
      </c>
      <c r="C766" s="9">
        <v>30.235693000000001</v>
      </c>
      <c r="D766" s="14">
        <v>45061</v>
      </c>
      <c r="E766" s="15">
        <v>734.16904199999999</v>
      </c>
      <c r="G766" s="26">
        <v>30.235693000000001</v>
      </c>
      <c r="J766" s="14">
        <v>45036</v>
      </c>
      <c r="K766" s="9" t="s">
        <v>480</v>
      </c>
      <c r="L766" s="9">
        <v>20</v>
      </c>
      <c r="M766" s="9">
        <v>16</v>
      </c>
      <c r="N766" s="22" t="s">
        <v>377</v>
      </c>
    </row>
    <row r="767" spans="1:14" x14ac:dyDescent="0.2">
      <c r="A767" s="9" t="s">
        <v>735</v>
      </c>
      <c r="B767" s="9" t="s">
        <v>754</v>
      </c>
      <c r="C767" s="9">
        <v>30.551818000000001</v>
      </c>
      <c r="D767" s="14">
        <v>45061</v>
      </c>
      <c r="E767" s="15">
        <v>764.72086000000002</v>
      </c>
      <c r="G767" s="26">
        <v>30.551818000000001</v>
      </c>
      <c r="J767" s="14">
        <v>45038</v>
      </c>
      <c r="K767" s="9" t="s">
        <v>480</v>
      </c>
      <c r="L767" s="9">
        <v>20</v>
      </c>
      <c r="M767" s="9">
        <v>16</v>
      </c>
      <c r="N767" s="22" t="s">
        <v>377</v>
      </c>
    </row>
    <row r="768" spans="1:14" x14ac:dyDescent="0.2">
      <c r="A768" s="9" t="s">
        <v>735</v>
      </c>
      <c r="B768" s="9" t="s">
        <v>754</v>
      </c>
      <c r="C768" s="9">
        <v>23.20402</v>
      </c>
      <c r="D768" s="14">
        <v>45061</v>
      </c>
      <c r="E768" s="15">
        <v>787.92488000000003</v>
      </c>
      <c r="G768" s="26">
        <v>23.20402</v>
      </c>
      <c r="J768" s="14">
        <v>45038</v>
      </c>
      <c r="K768" s="9" t="s">
        <v>480</v>
      </c>
      <c r="L768" s="9">
        <v>20</v>
      </c>
      <c r="M768" s="9">
        <v>16</v>
      </c>
      <c r="N768" s="22" t="s">
        <v>363</v>
      </c>
    </row>
    <row r="769" spans="1:14" x14ac:dyDescent="0.2">
      <c r="A769" s="9" t="s">
        <v>735</v>
      </c>
      <c r="B769" s="9" t="s">
        <v>754</v>
      </c>
      <c r="C769" s="9">
        <v>29.674737</v>
      </c>
      <c r="D769" s="14">
        <v>45068</v>
      </c>
      <c r="E769" s="15">
        <v>817.59961700000008</v>
      </c>
      <c r="G769" s="26">
        <v>29.674737</v>
      </c>
      <c r="J769" s="14">
        <v>45041</v>
      </c>
      <c r="K769" s="9" t="s">
        <v>480</v>
      </c>
      <c r="L769" s="9">
        <v>21</v>
      </c>
      <c r="M769" s="9">
        <v>17</v>
      </c>
      <c r="N769" s="22" t="s">
        <v>363</v>
      </c>
    </row>
    <row r="770" spans="1:14" x14ac:dyDescent="0.2">
      <c r="A770" s="9" t="s">
        <v>735</v>
      </c>
      <c r="B770" s="9" t="s">
        <v>754</v>
      </c>
      <c r="C770" s="9">
        <v>29.674737</v>
      </c>
      <c r="D770" s="14">
        <v>45068</v>
      </c>
      <c r="E770" s="15">
        <v>847.27435400000013</v>
      </c>
      <c r="G770" s="26">
        <v>29.674737</v>
      </c>
      <c r="J770" s="14">
        <v>45042</v>
      </c>
      <c r="K770" s="9" t="s">
        <v>480</v>
      </c>
      <c r="L770" s="9">
        <v>21</v>
      </c>
      <c r="M770" s="9">
        <v>17</v>
      </c>
      <c r="N770" s="22" t="s">
        <v>363</v>
      </c>
    </row>
    <row r="771" spans="1:14" x14ac:dyDescent="0.2">
      <c r="A771" s="9" t="s">
        <v>735</v>
      </c>
      <c r="B771" s="9" t="s">
        <v>754</v>
      </c>
      <c r="C771" s="9">
        <v>234.42675299999999</v>
      </c>
      <c r="D771" s="14">
        <v>45068</v>
      </c>
      <c r="E771" s="15">
        <v>1081.7011070000001</v>
      </c>
      <c r="G771" s="26">
        <v>234.42675299999999</v>
      </c>
      <c r="J771" s="14">
        <v>45042</v>
      </c>
      <c r="K771" s="9" t="s">
        <v>480</v>
      </c>
      <c r="L771" s="9">
        <v>21</v>
      </c>
      <c r="M771" s="9">
        <v>17</v>
      </c>
      <c r="N771" s="22" t="s">
        <v>363</v>
      </c>
    </row>
    <row r="772" spans="1:14" x14ac:dyDescent="0.2">
      <c r="A772" s="9" t="s">
        <v>735</v>
      </c>
      <c r="B772" s="9" t="s">
        <v>754</v>
      </c>
      <c r="C772" s="9">
        <v>26.104544000000001</v>
      </c>
      <c r="D772" s="14">
        <v>45075</v>
      </c>
      <c r="E772" s="15">
        <v>1107.8056510000001</v>
      </c>
      <c r="G772" s="26">
        <v>26.104544000000001</v>
      </c>
      <c r="J772" s="14">
        <v>45052</v>
      </c>
      <c r="K772" s="9" t="s">
        <v>480</v>
      </c>
      <c r="L772" s="9">
        <v>22</v>
      </c>
      <c r="M772" s="9">
        <v>18</v>
      </c>
      <c r="N772" s="22" t="s">
        <v>363</v>
      </c>
    </row>
    <row r="773" spans="1:14" x14ac:dyDescent="0.2">
      <c r="A773" s="9" t="s">
        <v>735</v>
      </c>
      <c r="B773" s="9" t="s">
        <v>754</v>
      </c>
      <c r="C773" s="9">
        <v>600.38567699999999</v>
      </c>
      <c r="D773" s="14">
        <v>45082</v>
      </c>
      <c r="E773" s="15">
        <v>1708.1913280000001</v>
      </c>
      <c r="G773" s="26">
        <v>600.38567699999999</v>
      </c>
      <c r="J773" s="14">
        <v>45056</v>
      </c>
      <c r="K773" s="9" t="s">
        <v>480</v>
      </c>
      <c r="L773" s="9">
        <v>23</v>
      </c>
      <c r="M773" s="9">
        <v>19</v>
      </c>
      <c r="N773" s="22" t="s">
        <v>363</v>
      </c>
    </row>
    <row r="774" spans="1:14" x14ac:dyDescent="0.2">
      <c r="A774" s="9" t="s">
        <v>735</v>
      </c>
      <c r="B774" s="9" t="s">
        <v>754</v>
      </c>
      <c r="C774" s="9">
        <v>14.315424999999999</v>
      </c>
      <c r="D774" s="14">
        <v>45089</v>
      </c>
      <c r="E774" s="15">
        <v>1722.5067530000001</v>
      </c>
      <c r="G774" s="26">
        <v>14.315424999999999</v>
      </c>
      <c r="J774" s="14">
        <v>45062</v>
      </c>
      <c r="K774" s="9" t="s">
        <v>480</v>
      </c>
      <c r="L774" s="9">
        <v>24</v>
      </c>
      <c r="M774" s="9">
        <v>20</v>
      </c>
      <c r="N774" s="22" t="s">
        <v>363</v>
      </c>
    </row>
    <row r="775" spans="1:14" x14ac:dyDescent="0.2">
      <c r="A775" s="9" t="s">
        <v>735</v>
      </c>
      <c r="B775" s="9" t="s">
        <v>754</v>
      </c>
      <c r="C775" s="9">
        <v>59.349474999999998</v>
      </c>
      <c r="D775" s="14">
        <v>45089</v>
      </c>
      <c r="E775" s="15">
        <v>1781.8562280000001</v>
      </c>
      <c r="G775" s="26">
        <v>59.349474999999998</v>
      </c>
      <c r="J775" s="14">
        <v>45062</v>
      </c>
      <c r="K775" s="9" t="s">
        <v>480</v>
      </c>
      <c r="L775" s="9">
        <v>24</v>
      </c>
      <c r="M775" s="9">
        <v>20</v>
      </c>
      <c r="N775" s="22" t="s">
        <v>363</v>
      </c>
    </row>
    <row r="776" spans="1:14" x14ac:dyDescent="0.2">
      <c r="A776" s="9" t="s">
        <v>735</v>
      </c>
      <c r="B776" s="9" t="s">
        <v>754</v>
      </c>
      <c r="C776" s="9">
        <v>29.674737</v>
      </c>
      <c r="D776" s="14">
        <v>45089</v>
      </c>
      <c r="E776" s="15">
        <v>1811.5309650000002</v>
      </c>
      <c r="G776" s="26">
        <v>29.674737</v>
      </c>
      <c r="J776" s="14">
        <v>45063</v>
      </c>
      <c r="K776" s="9" t="s">
        <v>480</v>
      </c>
      <c r="L776" s="9">
        <v>24</v>
      </c>
      <c r="M776" s="9">
        <v>20</v>
      </c>
      <c r="N776" s="22" t="s">
        <v>363</v>
      </c>
    </row>
    <row r="777" spans="1:14" x14ac:dyDescent="0.2">
      <c r="A777" s="9" t="s">
        <v>735</v>
      </c>
      <c r="B777" s="9" t="s">
        <v>754</v>
      </c>
      <c r="C777" s="9">
        <v>37.794390999999997</v>
      </c>
      <c r="D777" s="14">
        <v>45089</v>
      </c>
      <c r="E777" s="15">
        <v>1849.3253560000001</v>
      </c>
      <c r="G777" s="26">
        <v>37.794390999999997</v>
      </c>
      <c r="J777" s="14">
        <v>45064</v>
      </c>
      <c r="K777" s="9" t="s">
        <v>480</v>
      </c>
      <c r="L777" s="9">
        <v>24</v>
      </c>
      <c r="M777" s="9">
        <v>20</v>
      </c>
      <c r="N777" s="22" t="s">
        <v>363</v>
      </c>
    </row>
    <row r="778" spans="1:14" x14ac:dyDescent="0.2">
      <c r="A778" s="9" t="s">
        <v>735</v>
      </c>
      <c r="B778" s="9" t="s">
        <v>754</v>
      </c>
      <c r="C778" s="9">
        <v>38.189537000000001</v>
      </c>
      <c r="D778" s="14">
        <v>45089</v>
      </c>
      <c r="E778" s="15">
        <v>1887.514893</v>
      </c>
      <c r="G778" s="26">
        <v>38.189537000000001</v>
      </c>
      <c r="J778" s="14">
        <v>45066</v>
      </c>
      <c r="K778" s="9" t="s">
        <v>480</v>
      </c>
      <c r="L778" s="9">
        <v>24</v>
      </c>
      <c r="M778" s="9">
        <v>20</v>
      </c>
      <c r="N778" s="22" t="s">
        <v>363</v>
      </c>
    </row>
    <row r="779" spans="1:14" x14ac:dyDescent="0.2">
      <c r="A779" s="9" t="s">
        <v>735</v>
      </c>
      <c r="B779" s="9" t="s">
        <v>754</v>
      </c>
      <c r="C779" s="9">
        <v>29.005067</v>
      </c>
      <c r="D779" s="14">
        <v>45089</v>
      </c>
      <c r="E779" s="15">
        <v>1916.5199600000001</v>
      </c>
      <c r="G779" s="26">
        <v>29.005067</v>
      </c>
      <c r="J779" s="14">
        <v>45066</v>
      </c>
      <c r="K779" s="9" t="s">
        <v>480</v>
      </c>
      <c r="L779" s="9">
        <v>24</v>
      </c>
      <c r="M779" s="9">
        <v>20</v>
      </c>
      <c r="N779" s="22" t="s">
        <v>363</v>
      </c>
    </row>
    <row r="780" spans="1:14" x14ac:dyDescent="0.2">
      <c r="A780" s="9" t="s">
        <v>752</v>
      </c>
      <c r="B780" s="9" t="s">
        <v>755</v>
      </c>
      <c r="C780" s="9">
        <v>1.593337</v>
      </c>
      <c r="D780" s="14">
        <v>45054</v>
      </c>
      <c r="E780" s="15">
        <v>1.593337</v>
      </c>
      <c r="G780" s="26">
        <v>1.593337</v>
      </c>
      <c r="J780" s="14">
        <v>45035</v>
      </c>
      <c r="K780" s="9" t="s">
        <v>480</v>
      </c>
      <c r="L780" s="9">
        <v>19</v>
      </c>
      <c r="M780" s="9">
        <v>16</v>
      </c>
      <c r="N780" s="22" t="s">
        <v>363</v>
      </c>
    </row>
    <row r="781" spans="1:14" x14ac:dyDescent="0.2">
      <c r="A781" s="9" t="s">
        <v>752</v>
      </c>
      <c r="B781" s="9" t="s">
        <v>755</v>
      </c>
      <c r="C781" s="9">
        <v>1.661702</v>
      </c>
      <c r="D781" s="14">
        <v>45054</v>
      </c>
      <c r="E781" s="15">
        <v>3.255039</v>
      </c>
      <c r="G781" s="26">
        <v>1.661702</v>
      </c>
      <c r="J781" s="14">
        <v>45035</v>
      </c>
      <c r="K781" s="9" t="s">
        <v>480</v>
      </c>
      <c r="L781" s="9">
        <v>19</v>
      </c>
      <c r="M781" s="9">
        <v>16</v>
      </c>
      <c r="N781" s="22" t="s">
        <v>363</v>
      </c>
    </row>
    <row r="782" spans="1:14" x14ac:dyDescent="0.2">
      <c r="A782" s="9" t="s">
        <v>752</v>
      </c>
      <c r="B782" s="9" t="s">
        <v>755</v>
      </c>
      <c r="C782" s="9">
        <v>1.844312</v>
      </c>
      <c r="D782" s="14">
        <v>45054</v>
      </c>
      <c r="E782" s="15">
        <v>5.0993510000000004</v>
      </c>
      <c r="G782" s="26">
        <v>1.844312</v>
      </c>
      <c r="J782" s="14">
        <v>45036</v>
      </c>
      <c r="K782" s="9" t="s">
        <v>480</v>
      </c>
      <c r="L782" s="9">
        <v>19</v>
      </c>
      <c r="M782" s="9">
        <v>16</v>
      </c>
      <c r="N782" s="22" t="s">
        <v>363</v>
      </c>
    </row>
    <row r="783" spans="1:14" x14ac:dyDescent="0.2">
      <c r="A783" s="9" t="s">
        <v>752</v>
      </c>
      <c r="B783" s="9" t="s">
        <v>755</v>
      </c>
      <c r="C783" s="9">
        <v>1.5509250000000001</v>
      </c>
      <c r="D783" s="14">
        <v>45054</v>
      </c>
      <c r="E783" s="15">
        <v>6.6502760000000007</v>
      </c>
      <c r="G783" s="26">
        <v>1.5509250000000001</v>
      </c>
      <c r="J783" s="14">
        <v>45036</v>
      </c>
      <c r="K783" s="9" t="s">
        <v>480</v>
      </c>
      <c r="L783" s="9">
        <v>19</v>
      </c>
      <c r="M783" s="9">
        <v>16</v>
      </c>
      <c r="N783" s="22" t="s">
        <v>363</v>
      </c>
    </row>
    <row r="784" spans="1:14" x14ac:dyDescent="0.2">
      <c r="A784" s="9" t="s">
        <v>752</v>
      </c>
      <c r="B784" s="9" t="s">
        <v>755</v>
      </c>
      <c r="C784" s="9">
        <v>3.5881050000000001</v>
      </c>
      <c r="D784" s="14">
        <v>45082</v>
      </c>
      <c r="E784" s="15">
        <v>10.238381</v>
      </c>
      <c r="G784" s="26">
        <v>3.5881050000000001</v>
      </c>
      <c r="J784" s="14">
        <v>45063</v>
      </c>
      <c r="K784" s="9" t="s">
        <v>480</v>
      </c>
      <c r="L784" s="9">
        <v>23</v>
      </c>
      <c r="M784" s="9">
        <v>20</v>
      </c>
      <c r="N784" s="22" t="s">
        <v>363</v>
      </c>
    </row>
    <row r="785" spans="1:14" x14ac:dyDescent="0.2">
      <c r="A785" s="9" t="s">
        <v>1448</v>
      </c>
      <c r="B785" s="9" t="s">
        <v>758</v>
      </c>
      <c r="C785" s="9">
        <v>157.94999999999999</v>
      </c>
      <c r="D785" s="14">
        <v>45047</v>
      </c>
      <c r="E785" s="15">
        <v>157.94999999999999</v>
      </c>
      <c r="G785" s="26">
        <v>157.94999999999999</v>
      </c>
      <c r="J785" s="14">
        <v>45046</v>
      </c>
      <c r="K785" s="9" t="s">
        <v>480</v>
      </c>
      <c r="L785" s="9">
        <v>18</v>
      </c>
      <c r="M785" s="9">
        <v>17</v>
      </c>
      <c r="N785" s="22" t="s">
        <v>363</v>
      </c>
    </row>
    <row r="786" spans="1:14" x14ac:dyDescent="0.2">
      <c r="A786" s="9" t="s">
        <v>1448</v>
      </c>
      <c r="B786" s="9" t="s">
        <v>758</v>
      </c>
      <c r="C786" s="9">
        <v>12.79</v>
      </c>
      <c r="D786" s="14">
        <v>45061</v>
      </c>
      <c r="E786" s="15">
        <v>170.73999999999998</v>
      </c>
      <c r="G786" s="26">
        <v>12.79</v>
      </c>
      <c r="J786" s="14">
        <v>45060</v>
      </c>
      <c r="K786" s="9" t="s">
        <v>480</v>
      </c>
      <c r="L786" s="9">
        <v>20</v>
      </c>
      <c r="M786" s="9">
        <v>19</v>
      </c>
      <c r="N786" s="22" t="s">
        <v>363</v>
      </c>
    </row>
    <row r="787" spans="1:14" x14ac:dyDescent="0.2">
      <c r="A787" s="9" t="s">
        <v>1448</v>
      </c>
      <c r="B787" s="9" t="s">
        <v>758</v>
      </c>
      <c r="C787" s="9">
        <v>42.26</v>
      </c>
      <c r="D787" s="14">
        <v>45061</v>
      </c>
      <c r="E787" s="15">
        <v>212.99999999999997</v>
      </c>
      <c r="G787" s="26">
        <v>42.26</v>
      </c>
      <c r="J787" s="14">
        <v>45061</v>
      </c>
      <c r="K787" s="9" t="s">
        <v>480</v>
      </c>
      <c r="L787" s="9">
        <v>20</v>
      </c>
      <c r="M787" s="9">
        <v>20</v>
      </c>
      <c r="N787" s="22" t="s">
        <v>363</v>
      </c>
    </row>
    <row r="788" spans="1:14" x14ac:dyDescent="0.2">
      <c r="A788" s="9" t="s">
        <v>1467</v>
      </c>
      <c r="B788" s="9" t="s">
        <v>759</v>
      </c>
      <c r="C788" s="9">
        <v>160.94</v>
      </c>
      <c r="D788" s="14">
        <v>45047</v>
      </c>
      <c r="E788" s="15">
        <v>160.94</v>
      </c>
      <c r="G788" s="26">
        <v>160.94</v>
      </c>
      <c r="J788" s="14">
        <v>45046</v>
      </c>
      <c r="K788" s="9" t="s">
        <v>480</v>
      </c>
      <c r="L788" s="9">
        <v>18</v>
      </c>
      <c r="M788" s="9">
        <v>17</v>
      </c>
      <c r="N788" s="22" t="s">
        <v>363</v>
      </c>
    </row>
    <row r="789" spans="1:14" x14ac:dyDescent="0.2">
      <c r="A789" s="9" t="s">
        <v>1467</v>
      </c>
      <c r="B789" s="9" t="s">
        <v>759</v>
      </c>
      <c r="C789" s="9">
        <v>377.71</v>
      </c>
      <c r="D789" s="14">
        <v>45061</v>
      </c>
      <c r="E789" s="15">
        <v>538.65</v>
      </c>
      <c r="G789" s="26">
        <v>377.71</v>
      </c>
      <c r="J789" s="14">
        <v>45060</v>
      </c>
      <c r="K789" s="9" t="s">
        <v>480</v>
      </c>
      <c r="L789" s="9">
        <v>20</v>
      </c>
      <c r="M789" s="9">
        <v>19</v>
      </c>
      <c r="N789" s="22" t="s">
        <v>363</v>
      </c>
    </row>
    <row r="790" spans="1:14" x14ac:dyDescent="0.2">
      <c r="A790" s="9" t="s">
        <v>1467</v>
      </c>
      <c r="B790" s="9" t="s">
        <v>759</v>
      </c>
      <c r="C790" s="9">
        <v>197.58</v>
      </c>
      <c r="D790" s="14">
        <v>45061</v>
      </c>
      <c r="E790" s="15">
        <v>736.23</v>
      </c>
      <c r="G790" s="26">
        <v>197.58</v>
      </c>
      <c r="J790" s="14">
        <v>45061</v>
      </c>
      <c r="K790" s="9" t="s">
        <v>480</v>
      </c>
      <c r="L790" s="9">
        <v>20</v>
      </c>
      <c r="M790" s="9">
        <v>20</v>
      </c>
      <c r="N790" s="22" t="s">
        <v>363</v>
      </c>
    </row>
    <row r="791" spans="1:14" x14ac:dyDescent="0.2">
      <c r="A791" s="9" t="s">
        <v>1473</v>
      </c>
      <c r="B791" s="9" t="s">
        <v>769</v>
      </c>
      <c r="C791" s="9">
        <v>140.68</v>
      </c>
      <c r="D791" s="14">
        <v>45054</v>
      </c>
      <c r="E791" s="15">
        <v>140.68</v>
      </c>
      <c r="G791" s="26">
        <v>140.68</v>
      </c>
      <c r="J791" s="14">
        <v>45053</v>
      </c>
      <c r="K791" s="9" t="s">
        <v>480</v>
      </c>
      <c r="L791" s="9">
        <v>19</v>
      </c>
      <c r="M791" s="9">
        <v>18</v>
      </c>
      <c r="N791" s="22" t="s">
        <v>363</v>
      </c>
    </row>
    <row r="792" spans="1:14" x14ac:dyDescent="0.2">
      <c r="A792" s="9" t="s">
        <v>765</v>
      </c>
      <c r="B792" s="9" t="s">
        <v>760</v>
      </c>
      <c r="C792" s="9">
        <v>270.69010900000001</v>
      </c>
      <c r="D792" s="14">
        <v>45047</v>
      </c>
      <c r="E792" s="15">
        <v>270.69010900000001</v>
      </c>
      <c r="G792" s="26">
        <v>270.69010900000001</v>
      </c>
      <c r="J792" s="14">
        <v>45028</v>
      </c>
      <c r="K792" s="9" t="s">
        <v>480</v>
      </c>
      <c r="L792" s="9">
        <v>18</v>
      </c>
      <c r="M792" s="9">
        <v>15</v>
      </c>
      <c r="N792" s="22" t="s">
        <v>363</v>
      </c>
    </row>
    <row r="793" spans="1:14" x14ac:dyDescent="0.2">
      <c r="A793" s="9" t="s">
        <v>765</v>
      </c>
      <c r="B793" s="9" t="s">
        <v>760</v>
      </c>
      <c r="C793" s="9">
        <v>810.43807400000003</v>
      </c>
      <c r="D793" s="14">
        <v>45047</v>
      </c>
      <c r="E793" s="15">
        <v>1081.128183</v>
      </c>
      <c r="G793" s="26">
        <v>810.43807400000003</v>
      </c>
      <c r="J793" s="14">
        <v>45030</v>
      </c>
      <c r="K793" s="9" t="s">
        <v>480</v>
      </c>
      <c r="L793" s="9">
        <v>18</v>
      </c>
      <c r="M793" s="9">
        <v>15</v>
      </c>
      <c r="N793" s="22" t="s">
        <v>363</v>
      </c>
    </row>
    <row r="794" spans="1:14" x14ac:dyDescent="0.2">
      <c r="A794" s="9" t="s">
        <v>765</v>
      </c>
      <c r="B794" s="9" t="s">
        <v>760</v>
      </c>
      <c r="C794" s="9">
        <v>1902.1235360000001</v>
      </c>
      <c r="D794" s="14">
        <v>45061</v>
      </c>
      <c r="E794" s="15">
        <v>2983.2517189999999</v>
      </c>
      <c r="G794" s="26">
        <v>1902.1235360000001</v>
      </c>
      <c r="J794" s="14">
        <v>45044</v>
      </c>
      <c r="K794" s="9" t="s">
        <v>480</v>
      </c>
      <c r="L794" s="9">
        <v>20</v>
      </c>
      <c r="M794" s="9">
        <v>17</v>
      </c>
      <c r="N794" s="22" t="s">
        <v>363</v>
      </c>
    </row>
    <row r="795" spans="1:14" x14ac:dyDescent="0.2">
      <c r="A795" s="9" t="s">
        <v>765</v>
      </c>
      <c r="B795" s="9" t="s">
        <v>760</v>
      </c>
      <c r="C795" s="9">
        <v>907.91081699999995</v>
      </c>
      <c r="D795" s="14">
        <v>45061</v>
      </c>
      <c r="E795" s="15">
        <v>3891.1625359999998</v>
      </c>
      <c r="G795" s="26">
        <v>907.91081699999995</v>
      </c>
      <c r="J795" s="14">
        <v>45045</v>
      </c>
      <c r="K795" s="9" t="s">
        <v>480</v>
      </c>
      <c r="L795" s="9">
        <v>20</v>
      </c>
      <c r="M795" s="9">
        <v>17</v>
      </c>
      <c r="N795" s="22" t="s">
        <v>363</v>
      </c>
    </row>
    <row r="796" spans="1:14" x14ac:dyDescent="0.2">
      <c r="A796" s="9" t="s">
        <v>765</v>
      </c>
      <c r="B796" s="9" t="s">
        <v>760</v>
      </c>
      <c r="C796" s="9">
        <v>176.92305500000001</v>
      </c>
      <c r="D796" s="14">
        <v>45068</v>
      </c>
      <c r="E796" s="15">
        <v>4068.085591</v>
      </c>
      <c r="G796" s="26">
        <v>176.92305500000001</v>
      </c>
      <c r="J796" s="14">
        <v>45049</v>
      </c>
      <c r="K796" s="9" t="s">
        <v>480</v>
      </c>
      <c r="L796" s="9">
        <v>21</v>
      </c>
      <c r="M796" s="9">
        <v>18</v>
      </c>
      <c r="N796" s="22" t="s">
        <v>363</v>
      </c>
    </row>
    <row r="797" spans="1:14" x14ac:dyDescent="0.2">
      <c r="A797" s="9" t="s">
        <v>765</v>
      </c>
      <c r="B797" s="9" t="s">
        <v>760</v>
      </c>
      <c r="C797" s="9">
        <v>265.38245999999998</v>
      </c>
      <c r="D797" s="14">
        <v>45075</v>
      </c>
      <c r="E797" s="15">
        <v>4333.4680509999998</v>
      </c>
      <c r="G797" s="26">
        <v>265.38245999999998</v>
      </c>
      <c r="J797" s="14">
        <v>45056</v>
      </c>
      <c r="K797" s="9" t="s">
        <v>480</v>
      </c>
      <c r="L797" s="9">
        <v>22</v>
      </c>
      <c r="M797" s="9">
        <v>19</v>
      </c>
      <c r="N797" s="22" t="s">
        <v>363</v>
      </c>
    </row>
    <row r="798" spans="1:14" x14ac:dyDescent="0.2">
      <c r="A798" s="9" t="s">
        <v>765</v>
      </c>
      <c r="B798" s="9" t="s">
        <v>760</v>
      </c>
      <c r="C798" s="9">
        <v>1967.7203919999999</v>
      </c>
      <c r="D798" s="14">
        <v>45082</v>
      </c>
      <c r="E798" s="15">
        <v>6301.188443</v>
      </c>
      <c r="G798" s="26">
        <v>1967.7203919999999</v>
      </c>
      <c r="J798" s="14">
        <v>45065</v>
      </c>
      <c r="K798" s="9" t="s">
        <v>480</v>
      </c>
      <c r="L798" s="9">
        <v>23</v>
      </c>
      <c r="M798" s="9">
        <v>20</v>
      </c>
      <c r="N798" s="22" t="s">
        <v>363</v>
      </c>
    </row>
    <row r="799" spans="1:14" x14ac:dyDescent="0.2">
      <c r="A799" s="9" t="s">
        <v>766</v>
      </c>
      <c r="B799" s="9" t="s">
        <v>761</v>
      </c>
      <c r="C799" s="9">
        <v>1070.7858000000001</v>
      </c>
      <c r="D799" s="14">
        <v>45047</v>
      </c>
      <c r="E799" s="15">
        <v>1070.7858000000001</v>
      </c>
      <c r="G799" s="26">
        <v>1070.7858000000001</v>
      </c>
      <c r="J799" s="14">
        <v>45031</v>
      </c>
      <c r="K799" s="9" t="s">
        <v>480</v>
      </c>
      <c r="L799" s="9">
        <v>18</v>
      </c>
      <c r="M799" s="9">
        <v>15</v>
      </c>
      <c r="N799" s="22" t="s">
        <v>363</v>
      </c>
    </row>
    <row r="800" spans="1:14" x14ac:dyDescent="0.2">
      <c r="A800" s="9" t="s">
        <v>766</v>
      </c>
      <c r="B800" s="9" t="s">
        <v>761</v>
      </c>
      <c r="C800" s="9">
        <v>2516.4473680000001</v>
      </c>
      <c r="D800" s="14">
        <v>45054</v>
      </c>
      <c r="E800" s="15">
        <v>3587.2331680000002</v>
      </c>
      <c r="G800" s="26">
        <v>2516.4473680000001</v>
      </c>
      <c r="J800" s="14">
        <v>45038</v>
      </c>
      <c r="K800" s="9" t="s">
        <v>480</v>
      </c>
      <c r="L800" s="9">
        <v>19</v>
      </c>
      <c r="M800" s="9">
        <v>16</v>
      </c>
      <c r="N800" s="22" t="s">
        <v>363</v>
      </c>
    </row>
    <row r="801" spans="1:14" x14ac:dyDescent="0.2">
      <c r="A801" s="9" t="s">
        <v>766</v>
      </c>
      <c r="B801" s="9" t="s">
        <v>761</v>
      </c>
      <c r="C801" s="9">
        <v>330.50040000000001</v>
      </c>
      <c r="D801" s="14">
        <v>45054</v>
      </c>
      <c r="E801" s="15">
        <v>3917.7335680000001</v>
      </c>
      <c r="G801" s="26">
        <v>330.50040000000001</v>
      </c>
      <c r="J801" s="14">
        <v>45038</v>
      </c>
      <c r="K801" s="9" t="s">
        <v>480</v>
      </c>
      <c r="L801" s="9">
        <v>19</v>
      </c>
      <c r="M801" s="9">
        <v>16</v>
      </c>
      <c r="N801" s="22" t="s">
        <v>363</v>
      </c>
    </row>
    <row r="802" spans="1:14" x14ac:dyDescent="0.2">
      <c r="A802" s="9" t="s">
        <v>766</v>
      </c>
      <c r="B802" s="9" t="s">
        <v>761</v>
      </c>
      <c r="C802" s="9">
        <v>2513.1678000000002</v>
      </c>
      <c r="D802" s="14">
        <v>45061</v>
      </c>
      <c r="E802" s="15">
        <v>6430.9013680000007</v>
      </c>
      <c r="G802" s="26">
        <v>2513.1678000000002</v>
      </c>
      <c r="J802" s="14">
        <v>45045</v>
      </c>
      <c r="K802" s="9" t="s">
        <v>480</v>
      </c>
      <c r="L802" s="9">
        <v>20</v>
      </c>
      <c r="M802" s="9">
        <v>17</v>
      </c>
      <c r="N802" s="22" t="s">
        <v>363</v>
      </c>
    </row>
    <row r="803" spans="1:14" x14ac:dyDescent="0.2">
      <c r="A803" s="9" t="s">
        <v>766</v>
      </c>
      <c r="B803" s="9" t="s">
        <v>761</v>
      </c>
      <c r="C803" s="9">
        <v>1199.5709999999999</v>
      </c>
      <c r="D803" s="14">
        <v>45061</v>
      </c>
      <c r="E803" s="15">
        <v>7630.4723680000006</v>
      </c>
      <c r="G803" s="26">
        <v>1199.5709999999999</v>
      </c>
      <c r="J803" s="14">
        <v>45046</v>
      </c>
      <c r="K803" s="9" t="s">
        <v>480</v>
      </c>
      <c r="L803" s="9">
        <v>20</v>
      </c>
      <c r="M803" s="9">
        <v>17</v>
      </c>
      <c r="N803" s="22" t="s">
        <v>363</v>
      </c>
    </row>
    <row r="804" spans="1:14" x14ac:dyDescent="0.2">
      <c r="A804" s="9" t="s">
        <v>766</v>
      </c>
      <c r="B804" s="9" t="s">
        <v>761</v>
      </c>
      <c r="C804" s="9">
        <v>1090.4605260000001</v>
      </c>
      <c r="D804" s="14">
        <v>45068</v>
      </c>
      <c r="E804" s="15">
        <v>8720.9328940000014</v>
      </c>
      <c r="G804" s="26">
        <v>1090.4605260000001</v>
      </c>
      <c r="J804" s="14">
        <v>45052</v>
      </c>
      <c r="K804" s="9" t="s">
        <v>480</v>
      </c>
      <c r="L804" s="9">
        <v>21</v>
      </c>
      <c r="M804" s="9">
        <v>18</v>
      </c>
      <c r="N804" s="22" t="s">
        <v>363</v>
      </c>
    </row>
    <row r="805" spans="1:14" x14ac:dyDescent="0.2">
      <c r="A805" s="9" t="s">
        <v>766</v>
      </c>
      <c r="B805" s="9" t="s">
        <v>761</v>
      </c>
      <c r="C805" s="9">
        <v>1485.0394739999999</v>
      </c>
      <c r="D805" s="14">
        <v>45075</v>
      </c>
      <c r="E805" s="15">
        <v>10205.972368000001</v>
      </c>
      <c r="G805" s="26">
        <v>1485.0394739999999</v>
      </c>
      <c r="J805" s="14">
        <v>45059</v>
      </c>
      <c r="K805" s="9" t="s">
        <v>480</v>
      </c>
      <c r="L805" s="9">
        <v>22</v>
      </c>
      <c r="M805" s="9">
        <v>19</v>
      </c>
      <c r="N805" s="22" t="s">
        <v>363</v>
      </c>
    </row>
    <row r="806" spans="1:14" x14ac:dyDescent="0.2">
      <c r="A806" s="9" t="s">
        <v>766</v>
      </c>
      <c r="B806" s="9" t="s">
        <v>761</v>
      </c>
      <c r="C806" s="9">
        <v>2599.8371999999999</v>
      </c>
      <c r="D806" s="14">
        <v>45082</v>
      </c>
      <c r="E806" s="15">
        <v>12805.809568000001</v>
      </c>
      <c r="G806" s="26">
        <v>2599.8371999999999</v>
      </c>
      <c r="J806" s="14">
        <v>45066</v>
      </c>
      <c r="K806" s="9" t="s">
        <v>480</v>
      </c>
      <c r="L806" s="9">
        <v>23</v>
      </c>
      <c r="M806" s="9">
        <v>20</v>
      </c>
      <c r="N806" s="22" t="s">
        <v>363</v>
      </c>
    </row>
    <row r="807" spans="1:14" x14ac:dyDescent="0.2">
      <c r="A807" s="9" t="s">
        <v>780</v>
      </c>
      <c r="B807" s="9" t="s">
        <v>792</v>
      </c>
      <c r="C807" s="9">
        <v>2723.34</v>
      </c>
      <c r="D807" s="14">
        <v>45047</v>
      </c>
      <c r="E807" s="15">
        <v>2723.34</v>
      </c>
      <c r="G807" s="26">
        <v>2723.34</v>
      </c>
      <c r="J807" s="14">
        <v>45046</v>
      </c>
      <c r="K807" s="9" t="s">
        <v>480</v>
      </c>
      <c r="L807" s="9">
        <v>18</v>
      </c>
      <c r="M807" s="9">
        <v>17</v>
      </c>
      <c r="N807" s="22" t="s">
        <v>363</v>
      </c>
    </row>
    <row r="808" spans="1:14" x14ac:dyDescent="0.2">
      <c r="A808" s="9" t="s">
        <v>780</v>
      </c>
      <c r="B808" s="9" t="s">
        <v>792</v>
      </c>
      <c r="C808" s="9">
        <v>2300</v>
      </c>
      <c r="D808" s="14">
        <v>45061</v>
      </c>
      <c r="E808" s="15">
        <v>5023.34</v>
      </c>
      <c r="G808" s="26">
        <v>2300</v>
      </c>
      <c r="J808" s="14">
        <v>45060</v>
      </c>
      <c r="K808" s="9" t="s">
        <v>480</v>
      </c>
      <c r="L808" s="9">
        <v>20</v>
      </c>
      <c r="M808" s="9">
        <v>19</v>
      </c>
      <c r="N808" s="22" t="s">
        <v>363</v>
      </c>
    </row>
    <row r="809" spans="1:14" x14ac:dyDescent="0.2">
      <c r="A809" s="9" t="s">
        <v>780</v>
      </c>
      <c r="B809" s="9" t="s">
        <v>792</v>
      </c>
      <c r="C809" s="9">
        <v>1199.52</v>
      </c>
      <c r="D809" s="14">
        <v>45061</v>
      </c>
      <c r="E809" s="15">
        <v>6222.8600000000006</v>
      </c>
      <c r="G809" s="26">
        <v>1199.52</v>
      </c>
      <c r="J809" s="14">
        <v>45060</v>
      </c>
      <c r="K809" s="9" t="s">
        <v>480</v>
      </c>
      <c r="L809" s="9">
        <v>20</v>
      </c>
      <c r="M809" s="9">
        <v>19</v>
      </c>
      <c r="N809" s="22" t="s">
        <v>363</v>
      </c>
    </row>
    <row r="810" spans="1:14" x14ac:dyDescent="0.2">
      <c r="A810" s="9" t="s">
        <v>780</v>
      </c>
      <c r="B810" s="9" t="s">
        <v>792</v>
      </c>
      <c r="C810" s="9">
        <v>220.32</v>
      </c>
      <c r="D810" s="14">
        <v>45061</v>
      </c>
      <c r="E810" s="15">
        <v>6443.18</v>
      </c>
      <c r="G810" s="26">
        <v>220.32</v>
      </c>
      <c r="J810" s="14">
        <v>45060</v>
      </c>
      <c r="K810" s="9" t="s">
        <v>480</v>
      </c>
      <c r="L810" s="9">
        <v>20</v>
      </c>
      <c r="M810" s="9">
        <v>19</v>
      </c>
      <c r="N810" s="22" t="s">
        <v>363</v>
      </c>
    </row>
    <row r="811" spans="1:14" x14ac:dyDescent="0.2">
      <c r="A811" s="9" t="s">
        <v>767</v>
      </c>
      <c r="B811" s="9" t="s">
        <v>762</v>
      </c>
      <c r="C811" s="9">
        <v>1050.9161999999999</v>
      </c>
      <c r="D811" s="14">
        <v>45047</v>
      </c>
      <c r="E811" s="15">
        <v>1050.9161999999999</v>
      </c>
      <c r="G811" s="26">
        <v>1050.9161999999999</v>
      </c>
      <c r="J811" s="14">
        <v>45031</v>
      </c>
      <c r="K811" s="9" t="s">
        <v>480</v>
      </c>
      <c r="L811" s="9">
        <v>18</v>
      </c>
      <c r="M811" s="9">
        <v>15</v>
      </c>
      <c r="N811" s="22" t="s">
        <v>363</v>
      </c>
    </row>
    <row r="812" spans="1:14" x14ac:dyDescent="0.2">
      <c r="A812" s="9" t="s">
        <v>767</v>
      </c>
      <c r="B812" s="9" t="s">
        <v>762</v>
      </c>
      <c r="C812" s="9">
        <v>4428.9473680000001</v>
      </c>
      <c r="D812" s="14">
        <v>45054</v>
      </c>
      <c r="E812" s="15">
        <v>5479.8635679999998</v>
      </c>
      <c r="G812" s="26">
        <v>4428.9473680000001</v>
      </c>
      <c r="J812" s="14">
        <v>45038</v>
      </c>
      <c r="K812" s="9" t="s">
        <v>480</v>
      </c>
      <c r="L812" s="9">
        <v>19</v>
      </c>
      <c r="M812" s="9">
        <v>16</v>
      </c>
      <c r="N812" s="22" t="s">
        <v>378</v>
      </c>
    </row>
    <row r="813" spans="1:14" x14ac:dyDescent="0.2">
      <c r="A813" s="9" t="s">
        <v>767</v>
      </c>
      <c r="B813" s="9" t="s">
        <v>762</v>
      </c>
      <c r="C813" s="9">
        <v>85.098600000000005</v>
      </c>
      <c r="D813" s="14">
        <v>45061</v>
      </c>
      <c r="E813" s="15">
        <v>5564.962168</v>
      </c>
      <c r="G813" s="26">
        <v>85.098600000000005</v>
      </c>
      <c r="J813" s="14">
        <v>45045</v>
      </c>
      <c r="K813" s="9" t="s">
        <v>480</v>
      </c>
      <c r="L813" s="9">
        <v>20</v>
      </c>
      <c r="M813" s="9">
        <v>17</v>
      </c>
      <c r="N813" s="22" t="s">
        <v>378</v>
      </c>
    </row>
    <row r="814" spans="1:14" x14ac:dyDescent="0.2">
      <c r="A814" s="9" t="s">
        <v>767</v>
      </c>
      <c r="B814" s="9" t="s">
        <v>762</v>
      </c>
      <c r="C814" s="9">
        <v>256.55040000000002</v>
      </c>
      <c r="D814" s="14">
        <v>45061</v>
      </c>
      <c r="E814" s="15">
        <v>5821.5125680000001</v>
      </c>
      <c r="G814" s="26">
        <v>256.55040000000002</v>
      </c>
      <c r="J814" s="14">
        <v>45046</v>
      </c>
      <c r="K814" s="9" t="s">
        <v>480</v>
      </c>
      <c r="L814" s="9">
        <v>20</v>
      </c>
      <c r="M814" s="9">
        <v>17</v>
      </c>
      <c r="N814" s="22" t="s">
        <v>378</v>
      </c>
    </row>
    <row r="815" spans="1:14" x14ac:dyDescent="0.2">
      <c r="A815" s="9" t="s">
        <v>767</v>
      </c>
      <c r="B815" s="9" t="s">
        <v>762</v>
      </c>
      <c r="C815" s="9">
        <v>1988.1611849999999</v>
      </c>
      <c r="D815" s="14">
        <v>45068</v>
      </c>
      <c r="E815" s="15">
        <v>7809.673753</v>
      </c>
      <c r="G815" s="26">
        <v>1988.1611849999999</v>
      </c>
      <c r="J815" s="14">
        <v>45052</v>
      </c>
      <c r="K815" s="9" t="s">
        <v>480</v>
      </c>
      <c r="L815" s="9">
        <v>21</v>
      </c>
      <c r="M815" s="9">
        <v>18</v>
      </c>
      <c r="N815" s="22" t="s">
        <v>378</v>
      </c>
    </row>
    <row r="816" spans="1:14" x14ac:dyDescent="0.2">
      <c r="A816" s="9" t="s">
        <v>767</v>
      </c>
      <c r="B816" s="9" t="s">
        <v>762</v>
      </c>
      <c r="C816" s="9">
        <v>5091.84</v>
      </c>
      <c r="D816" s="14">
        <v>45082</v>
      </c>
      <c r="E816" s="15">
        <v>12901.513752999999</v>
      </c>
      <c r="G816" s="26">
        <v>5091.84</v>
      </c>
      <c r="J816" s="14">
        <v>45066</v>
      </c>
      <c r="K816" s="9" t="s">
        <v>480</v>
      </c>
      <c r="L816" s="9">
        <v>23</v>
      </c>
      <c r="M816" s="9">
        <v>20</v>
      </c>
      <c r="N816" s="22" t="s">
        <v>378</v>
      </c>
    </row>
    <row r="817" spans="1:14" x14ac:dyDescent="0.2">
      <c r="A817" s="9" t="s">
        <v>782</v>
      </c>
      <c r="B817" s="9" t="s">
        <v>793</v>
      </c>
      <c r="C817" s="9">
        <v>85.68</v>
      </c>
      <c r="D817" s="14">
        <v>45061</v>
      </c>
      <c r="E817" s="15">
        <v>85.68</v>
      </c>
      <c r="G817" s="26">
        <v>85.68</v>
      </c>
      <c r="J817" s="14">
        <v>45060</v>
      </c>
      <c r="K817" s="9" t="s">
        <v>480</v>
      </c>
      <c r="L817" s="9">
        <v>20</v>
      </c>
      <c r="M817" s="9">
        <v>19</v>
      </c>
      <c r="N817" s="22" t="s">
        <v>378</v>
      </c>
    </row>
    <row r="818" spans="1:14" x14ac:dyDescent="0.2">
      <c r="A818" s="9" t="s">
        <v>771</v>
      </c>
      <c r="B818" s="9" t="s">
        <v>768</v>
      </c>
      <c r="C818" s="9">
        <v>130.456514</v>
      </c>
      <c r="D818" s="14">
        <v>45054</v>
      </c>
      <c r="E818" s="15">
        <v>130.456514</v>
      </c>
      <c r="G818" s="26">
        <v>130.456514</v>
      </c>
      <c r="J818" s="14">
        <v>45035</v>
      </c>
      <c r="K818" s="9" t="s">
        <v>480</v>
      </c>
      <c r="L818" s="9">
        <v>19</v>
      </c>
      <c r="M818" s="9">
        <v>16</v>
      </c>
      <c r="N818" s="22" t="s">
        <v>378</v>
      </c>
    </row>
    <row r="819" spans="1:14" x14ac:dyDescent="0.2">
      <c r="A819" s="9" t="s">
        <v>771</v>
      </c>
      <c r="B819" s="9" t="s">
        <v>768</v>
      </c>
      <c r="C819" s="9">
        <v>173.439425</v>
      </c>
      <c r="D819" s="14">
        <v>45054</v>
      </c>
      <c r="E819" s="15">
        <v>303.895939</v>
      </c>
      <c r="G819" s="26">
        <v>173.439425</v>
      </c>
      <c r="J819" s="14">
        <v>45035</v>
      </c>
      <c r="K819" s="9" t="s">
        <v>480</v>
      </c>
      <c r="L819" s="9">
        <v>19</v>
      </c>
      <c r="M819" s="9">
        <v>16</v>
      </c>
      <c r="N819" s="22" t="s">
        <v>378</v>
      </c>
    </row>
    <row r="820" spans="1:14" x14ac:dyDescent="0.2">
      <c r="A820" s="9" t="s">
        <v>771</v>
      </c>
      <c r="B820" s="9" t="s">
        <v>768</v>
      </c>
      <c r="C820" s="9">
        <v>182.179756</v>
      </c>
      <c r="D820" s="14">
        <v>45054</v>
      </c>
      <c r="E820" s="15">
        <v>486.075695</v>
      </c>
      <c r="G820" s="26">
        <v>182.179756</v>
      </c>
      <c r="J820" s="14">
        <v>45036</v>
      </c>
      <c r="K820" s="9" t="s">
        <v>480</v>
      </c>
      <c r="L820" s="9">
        <v>19</v>
      </c>
      <c r="M820" s="9">
        <v>16</v>
      </c>
      <c r="N820" s="22" t="s">
        <v>378</v>
      </c>
    </row>
    <row r="821" spans="1:14" x14ac:dyDescent="0.2">
      <c r="A821" s="9" t="s">
        <v>771</v>
      </c>
      <c r="B821" s="9" t="s">
        <v>768</v>
      </c>
      <c r="C821" s="9">
        <v>161.877163</v>
      </c>
      <c r="D821" s="14">
        <v>45054</v>
      </c>
      <c r="E821" s="15">
        <v>647.95285799999999</v>
      </c>
      <c r="G821" s="26">
        <v>161.877163</v>
      </c>
      <c r="J821" s="14">
        <v>45036</v>
      </c>
      <c r="K821" s="9" t="s">
        <v>480</v>
      </c>
      <c r="L821" s="9">
        <v>19</v>
      </c>
      <c r="M821" s="9">
        <v>16</v>
      </c>
      <c r="N821" s="22" t="s">
        <v>378</v>
      </c>
    </row>
    <row r="822" spans="1:14" x14ac:dyDescent="0.2">
      <c r="A822" s="9" t="s">
        <v>771</v>
      </c>
      <c r="B822" s="9" t="s">
        <v>768</v>
      </c>
      <c r="C822" s="9">
        <v>2287.1814469999999</v>
      </c>
      <c r="D822" s="14">
        <v>45054</v>
      </c>
      <c r="E822" s="15">
        <v>2935.134305</v>
      </c>
      <c r="G822" s="26">
        <v>2287.1814469999999</v>
      </c>
      <c r="J822" s="14">
        <v>45036</v>
      </c>
      <c r="K822" s="9" t="s">
        <v>480</v>
      </c>
      <c r="L822" s="9">
        <v>19</v>
      </c>
      <c r="M822" s="9">
        <v>16</v>
      </c>
      <c r="N822" s="22" t="s">
        <v>378</v>
      </c>
    </row>
    <row r="823" spans="1:14" x14ac:dyDescent="0.2">
      <c r="A823" s="9" t="s">
        <v>771</v>
      </c>
      <c r="B823" s="9" t="s">
        <v>768</v>
      </c>
      <c r="C823" s="9">
        <v>2287.1814469999999</v>
      </c>
      <c r="D823" s="14">
        <v>45054</v>
      </c>
      <c r="E823" s="15">
        <v>5222.3157520000004</v>
      </c>
      <c r="G823" s="26">
        <v>2287.1814469999999</v>
      </c>
      <c r="J823" s="14">
        <v>45036</v>
      </c>
      <c r="K823" s="9" t="s">
        <v>480</v>
      </c>
      <c r="L823" s="9">
        <v>19</v>
      </c>
      <c r="M823" s="9">
        <v>16</v>
      </c>
      <c r="N823" s="22" t="s">
        <v>378</v>
      </c>
    </row>
    <row r="824" spans="1:14" x14ac:dyDescent="0.2">
      <c r="A824" s="9" t="s">
        <v>771</v>
      </c>
      <c r="B824" s="9" t="s">
        <v>768</v>
      </c>
      <c r="C824" s="9">
        <v>2287.175729</v>
      </c>
      <c r="D824" s="14">
        <v>45054</v>
      </c>
      <c r="E824" s="15">
        <v>7509.4914810000009</v>
      </c>
      <c r="G824" s="26">
        <v>2287.175729</v>
      </c>
      <c r="J824" s="14">
        <v>45036</v>
      </c>
      <c r="K824" s="9" t="s">
        <v>480</v>
      </c>
      <c r="L824" s="9">
        <v>19</v>
      </c>
      <c r="M824" s="9">
        <v>16</v>
      </c>
      <c r="N824" s="22" t="s">
        <v>378</v>
      </c>
    </row>
    <row r="825" spans="1:14" x14ac:dyDescent="0.2">
      <c r="A825" s="9" t="s">
        <v>771</v>
      </c>
      <c r="B825" s="9" t="s">
        <v>768</v>
      </c>
      <c r="C825" s="9">
        <v>587.43357500000002</v>
      </c>
      <c r="D825" s="14">
        <v>45061</v>
      </c>
      <c r="E825" s="15">
        <v>8096.925056000001</v>
      </c>
      <c r="G825" s="26">
        <v>587.43357500000002</v>
      </c>
      <c r="J825" s="14">
        <v>45043</v>
      </c>
      <c r="K825" s="9" t="s">
        <v>480</v>
      </c>
      <c r="L825" s="9">
        <v>20</v>
      </c>
      <c r="M825" s="9">
        <v>17</v>
      </c>
      <c r="N825" s="22" t="s">
        <v>378</v>
      </c>
    </row>
    <row r="826" spans="1:14" x14ac:dyDescent="0.2">
      <c r="A826" s="9" t="s">
        <v>771</v>
      </c>
      <c r="B826" s="9" t="s">
        <v>768</v>
      </c>
      <c r="C826" s="9">
        <v>486.20478500000002</v>
      </c>
      <c r="D826" s="14">
        <v>45061</v>
      </c>
      <c r="E826" s="15">
        <v>8583.1298410000018</v>
      </c>
      <c r="G826" s="26">
        <v>486.20478500000002</v>
      </c>
      <c r="J826" s="14">
        <v>45043</v>
      </c>
      <c r="K826" s="9" t="s">
        <v>480</v>
      </c>
      <c r="L826" s="9">
        <v>20</v>
      </c>
      <c r="M826" s="9">
        <v>17</v>
      </c>
      <c r="N826" s="22" t="s">
        <v>378</v>
      </c>
    </row>
    <row r="827" spans="1:14" x14ac:dyDescent="0.2">
      <c r="A827" s="9" t="s">
        <v>771</v>
      </c>
      <c r="B827" s="9" t="s">
        <v>768</v>
      </c>
      <c r="C827" s="9">
        <v>489.601877</v>
      </c>
      <c r="D827" s="14">
        <v>45061</v>
      </c>
      <c r="E827" s="15">
        <v>9072.7317180000009</v>
      </c>
      <c r="G827" s="26">
        <v>489.601877</v>
      </c>
      <c r="J827" s="14">
        <v>45043</v>
      </c>
      <c r="K827" s="9" t="s">
        <v>480</v>
      </c>
      <c r="L827" s="9">
        <v>20</v>
      </c>
      <c r="M827" s="9">
        <v>17</v>
      </c>
      <c r="N827" s="22" t="s">
        <v>371</v>
      </c>
    </row>
    <row r="828" spans="1:14" x14ac:dyDescent="0.2">
      <c r="A828" s="9" t="s">
        <v>771</v>
      </c>
      <c r="B828" s="9" t="s">
        <v>768</v>
      </c>
      <c r="C828" s="9">
        <v>1507.3780180000001</v>
      </c>
      <c r="D828" s="14">
        <v>45061</v>
      </c>
      <c r="E828" s="15">
        <v>10580.109736</v>
      </c>
      <c r="G828" s="26">
        <v>1507.3780180000001</v>
      </c>
      <c r="J828" s="14">
        <v>45043</v>
      </c>
      <c r="K828" s="9" t="s">
        <v>480</v>
      </c>
      <c r="L828" s="9">
        <v>20</v>
      </c>
      <c r="M828" s="9">
        <v>17</v>
      </c>
      <c r="N828" s="22" t="s">
        <v>380</v>
      </c>
    </row>
    <row r="829" spans="1:14" x14ac:dyDescent="0.2">
      <c r="A829" s="9" t="s">
        <v>771</v>
      </c>
      <c r="B829" s="9" t="s">
        <v>768</v>
      </c>
      <c r="C829" s="9">
        <v>550.802548</v>
      </c>
      <c r="D829" s="14">
        <v>45075</v>
      </c>
      <c r="E829" s="15">
        <v>11130.912284</v>
      </c>
      <c r="G829" s="26">
        <v>550.802548</v>
      </c>
      <c r="J829" s="14">
        <v>45057</v>
      </c>
      <c r="K829" s="9" t="s">
        <v>480</v>
      </c>
      <c r="L829" s="9">
        <v>22</v>
      </c>
      <c r="M829" s="9">
        <v>19</v>
      </c>
      <c r="N829" s="22" t="s">
        <v>380</v>
      </c>
    </row>
    <row r="830" spans="1:14" x14ac:dyDescent="0.2">
      <c r="A830" s="9" t="s">
        <v>771</v>
      </c>
      <c r="B830" s="9" t="s">
        <v>768</v>
      </c>
      <c r="C830" s="9">
        <v>2782.8298479999999</v>
      </c>
      <c r="D830" s="14">
        <v>45075</v>
      </c>
      <c r="E830" s="15">
        <v>13913.742131999999</v>
      </c>
      <c r="G830" s="26">
        <v>2782.8298479999999</v>
      </c>
      <c r="J830" s="14">
        <v>45057</v>
      </c>
      <c r="K830" s="9" t="s">
        <v>480</v>
      </c>
      <c r="L830" s="9">
        <v>22</v>
      </c>
      <c r="M830" s="9">
        <v>19</v>
      </c>
      <c r="N830" s="22" t="s">
        <v>380</v>
      </c>
    </row>
    <row r="831" spans="1:14" x14ac:dyDescent="0.2">
      <c r="A831" s="9" t="s">
        <v>1018</v>
      </c>
      <c r="B831" s="9" t="s">
        <v>1019</v>
      </c>
      <c r="C831" s="9">
        <v>131.5</v>
      </c>
      <c r="D831" s="14">
        <v>45054</v>
      </c>
      <c r="E831" s="15">
        <v>131.5</v>
      </c>
      <c r="G831" s="26">
        <v>131.5</v>
      </c>
      <c r="J831" s="14">
        <v>45050</v>
      </c>
      <c r="K831" s="9" t="s">
        <v>480</v>
      </c>
      <c r="L831" s="9">
        <v>19</v>
      </c>
      <c r="M831" s="9">
        <v>18</v>
      </c>
      <c r="N831" s="22" t="s">
        <v>380</v>
      </c>
    </row>
    <row r="832" spans="1:14" x14ac:dyDescent="0.2">
      <c r="A832" s="9" t="s">
        <v>1018</v>
      </c>
      <c r="B832" s="9" t="s">
        <v>1019</v>
      </c>
      <c r="C832" s="9">
        <v>137.13</v>
      </c>
      <c r="D832" s="14">
        <v>45054</v>
      </c>
      <c r="E832" s="15">
        <v>268.63</v>
      </c>
      <c r="G832" s="26">
        <v>137.13</v>
      </c>
      <c r="J832" s="14">
        <v>45050</v>
      </c>
      <c r="K832" s="9" t="s">
        <v>480</v>
      </c>
      <c r="L832" s="9">
        <v>19</v>
      </c>
      <c r="M832" s="9">
        <v>18</v>
      </c>
      <c r="N832" s="22" t="s">
        <v>380</v>
      </c>
    </row>
    <row r="833" spans="1:14" x14ac:dyDescent="0.2">
      <c r="A833" s="9" t="s">
        <v>1018</v>
      </c>
      <c r="B833" s="9" t="s">
        <v>1019</v>
      </c>
      <c r="C833" s="9">
        <v>152.19999999999999</v>
      </c>
      <c r="D833" s="14">
        <v>45054</v>
      </c>
      <c r="E833" s="15">
        <v>420.83</v>
      </c>
      <c r="G833" s="26">
        <v>152.19999999999999</v>
      </c>
      <c r="J833" s="14">
        <v>45051</v>
      </c>
      <c r="K833" s="9" t="s">
        <v>480</v>
      </c>
      <c r="L833" s="9">
        <v>19</v>
      </c>
      <c r="M833" s="9">
        <v>18</v>
      </c>
      <c r="N833" s="22" t="s">
        <v>380</v>
      </c>
    </row>
    <row r="834" spans="1:14" x14ac:dyDescent="0.2">
      <c r="A834" s="9" t="s">
        <v>1018</v>
      </c>
      <c r="B834" s="9" t="s">
        <v>1019</v>
      </c>
      <c r="C834" s="9">
        <v>128</v>
      </c>
      <c r="D834" s="14">
        <v>45054</v>
      </c>
      <c r="E834" s="15">
        <v>548.82999999999993</v>
      </c>
      <c r="G834" s="26">
        <v>128</v>
      </c>
      <c r="J834" s="14">
        <v>45051</v>
      </c>
      <c r="K834" s="9" t="s">
        <v>480</v>
      </c>
      <c r="L834" s="9">
        <v>19</v>
      </c>
      <c r="M834" s="9">
        <v>18</v>
      </c>
      <c r="N834" s="22" t="s">
        <v>380</v>
      </c>
    </row>
    <row r="835" spans="1:14" x14ac:dyDescent="0.2">
      <c r="A835" s="9" t="s">
        <v>1018</v>
      </c>
      <c r="B835" s="9" t="s">
        <v>1019</v>
      </c>
      <c r="C835" s="9">
        <v>2782.85</v>
      </c>
      <c r="D835" s="14">
        <v>45054</v>
      </c>
      <c r="E835" s="15">
        <v>3331.68</v>
      </c>
      <c r="G835" s="26">
        <v>2782.85</v>
      </c>
      <c r="J835" s="14">
        <v>45052</v>
      </c>
      <c r="K835" s="9" t="s">
        <v>480</v>
      </c>
      <c r="L835" s="9">
        <v>19</v>
      </c>
      <c r="M835" s="9">
        <v>18</v>
      </c>
      <c r="N835" s="22" t="s">
        <v>380</v>
      </c>
    </row>
    <row r="836" spans="1:14" x14ac:dyDescent="0.2">
      <c r="A836" s="9" t="s">
        <v>1018</v>
      </c>
      <c r="B836" s="9" t="s">
        <v>1019</v>
      </c>
      <c r="C836" s="9">
        <v>1375.14</v>
      </c>
      <c r="D836" s="14">
        <v>45061</v>
      </c>
      <c r="E836" s="15">
        <v>4706.82</v>
      </c>
      <c r="G836" s="26">
        <v>1375.14</v>
      </c>
      <c r="J836" s="14">
        <v>45059</v>
      </c>
      <c r="K836" s="9" t="s">
        <v>480</v>
      </c>
      <c r="L836" s="9">
        <v>20</v>
      </c>
      <c r="M836" s="9">
        <v>19</v>
      </c>
      <c r="N836" s="22" t="s">
        <v>380</v>
      </c>
    </row>
    <row r="837" spans="1:14" x14ac:dyDescent="0.2">
      <c r="A837" s="9" t="s">
        <v>1018</v>
      </c>
      <c r="B837" s="9" t="s">
        <v>1019</v>
      </c>
      <c r="C837" s="9">
        <v>523.4</v>
      </c>
      <c r="D837" s="14">
        <v>45061</v>
      </c>
      <c r="E837" s="15">
        <v>5230.2199999999993</v>
      </c>
      <c r="G837" s="26">
        <v>523.4</v>
      </c>
      <c r="J837" s="14">
        <v>45059</v>
      </c>
      <c r="K837" s="9" t="s">
        <v>480</v>
      </c>
      <c r="L837" s="9">
        <v>20</v>
      </c>
      <c r="M837" s="9">
        <v>19</v>
      </c>
      <c r="N837" s="22" t="s">
        <v>380</v>
      </c>
    </row>
    <row r="838" spans="1:14" x14ac:dyDescent="0.2">
      <c r="A838" s="9" t="s">
        <v>1018</v>
      </c>
      <c r="B838" s="9" t="s">
        <v>1019</v>
      </c>
      <c r="C838" s="9">
        <v>1570.21</v>
      </c>
      <c r="D838" s="14">
        <v>45061</v>
      </c>
      <c r="E838" s="15">
        <v>6800.4299999999994</v>
      </c>
      <c r="G838" s="26">
        <v>1570.21</v>
      </c>
      <c r="J838" s="14">
        <v>45059</v>
      </c>
      <c r="K838" s="9" t="s">
        <v>480</v>
      </c>
      <c r="L838" s="9">
        <v>20</v>
      </c>
      <c r="M838" s="9">
        <v>19</v>
      </c>
      <c r="N838" s="22" t="s">
        <v>380</v>
      </c>
    </row>
    <row r="839" spans="1:14" x14ac:dyDescent="0.2">
      <c r="A839" s="9" t="s">
        <v>1018</v>
      </c>
      <c r="B839" s="9" t="s">
        <v>1019</v>
      </c>
      <c r="C839" s="9">
        <v>1249.23</v>
      </c>
      <c r="D839" s="14">
        <v>45068</v>
      </c>
      <c r="E839" s="15">
        <v>8049.66</v>
      </c>
      <c r="G839" s="26">
        <v>1249.23</v>
      </c>
      <c r="J839" s="14">
        <v>45066</v>
      </c>
      <c r="K839" s="9" t="s">
        <v>480</v>
      </c>
      <c r="L839" s="9">
        <v>21</v>
      </c>
      <c r="M839" s="9">
        <v>20</v>
      </c>
      <c r="N839" s="22" t="s">
        <v>380</v>
      </c>
    </row>
    <row r="840" spans="1:14" x14ac:dyDescent="0.2">
      <c r="A840" s="9" t="s">
        <v>1018</v>
      </c>
      <c r="B840" s="9" t="s">
        <v>1019</v>
      </c>
      <c r="C840" s="9">
        <v>1125.26</v>
      </c>
      <c r="D840" s="14">
        <v>45068</v>
      </c>
      <c r="E840" s="15">
        <v>9174.92</v>
      </c>
      <c r="G840" s="26">
        <v>1125.26</v>
      </c>
      <c r="J840" s="14">
        <v>45066</v>
      </c>
      <c r="K840" s="9" t="s">
        <v>480</v>
      </c>
      <c r="L840" s="9">
        <v>21</v>
      </c>
      <c r="M840" s="9">
        <v>20</v>
      </c>
      <c r="N840" s="22" t="s">
        <v>380</v>
      </c>
    </row>
    <row r="841" spans="1:14" x14ac:dyDescent="0.2">
      <c r="A841" s="9" t="s">
        <v>1018</v>
      </c>
      <c r="B841" s="9" t="s">
        <v>1019</v>
      </c>
      <c r="C841" s="9">
        <v>779.03</v>
      </c>
      <c r="D841" s="14">
        <v>45068</v>
      </c>
      <c r="E841" s="15">
        <v>9953.9500000000007</v>
      </c>
      <c r="G841" s="26">
        <v>779.03</v>
      </c>
      <c r="J841" s="14">
        <v>45066</v>
      </c>
      <c r="K841" s="9" t="s">
        <v>480</v>
      </c>
      <c r="L841" s="9">
        <v>21</v>
      </c>
      <c r="M841" s="9">
        <v>20</v>
      </c>
      <c r="N841" s="22" t="s">
        <v>380</v>
      </c>
    </row>
    <row r="842" spans="1:14" x14ac:dyDescent="0.2">
      <c r="A842" s="9" t="s">
        <v>1191</v>
      </c>
      <c r="B842" s="9" t="s">
        <v>1192</v>
      </c>
      <c r="C842" s="9">
        <v>108.02</v>
      </c>
      <c r="D842" s="14">
        <v>45054</v>
      </c>
      <c r="E842" s="15">
        <v>108.02</v>
      </c>
      <c r="G842" s="26">
        <v>108.02</v>
      </c>
      <c r="J842" s="14">
        <v>45051</v>
      </c>
      <c r="K842" s="9" t="s">
        <v>480</v>
      </c>
      <c r="L842" s="9">
        <v>19</v>
      </c>
      <c r="M842" s="9">
        <v>18</v>
      </c>
      <c r="N842" s="22" t="s">
        <v>380</v>
      </c>
    </row>
    <row r="843" spans="1:14" x14ac:dyDescent="0.2">
      <c r="A843" s="9" t="s">
        <v>1191</v>
      </c>
      <c r="B843" s="9" t="s">
        <v>1192</v>
      </c>
      <c r="C843" s="9">
        <v>15</v>
      </c>
      <c r="D843" s="14">
        <v>45054</v>
      </c>
      <c r="E843" s="15">
        <v>123.02</v>
      </c>
      <c r="G843" s="26">
        <v>15</v>
      </c>
      <c r="J843" s="14">
        <v>45051</v>
      </c>
      <c r="K843" s="9" t="s">
        <v>480</v>
      </c>
      <c r="L843" s="9">
        <v>19</v>
      </c>
      <c r="M843" s="9">
        <v>18</v>
      </c>
      <c r="N843" s="22" t="s">
        <v>380</v>
      </c>
    </row>
    <row r="844" spans="1:14" x14ac:dyDescent="0.2">
      <c r="A844" s="9" t="s">
        <v>1191</v>
      </c>
      <c r="B844" s="9" t="s">
        <v>1192</v>
      </c>
      <c r="C844" s="9">
        <v>272.72000000000003</v>
      </c>
      <c r="D844" s="14">
        <v>45054</v>
      </c>
      <c r="E844" s="15">
        <v>395.74</v>
      </c>
      <c r="G844" s="26">
        <v>272.72000000000003</v>
      </c>
      <c r="J844" s="14">
        <v>45051</v>
      </c>
      <c r="K844" s="9" t="s">
        <v>480</v>
      </c>
      <c r="L844" s="9">
        <v>19</v>
      </c>
      <c r="M844" s="9">
        <v>18</v>
      </c>
      <c r="N844" s="22" t="s">
        <v>380</v>
      </c>
    </row>
    <row r="845" spans="1:14" x14ac:dyDescent="0.2">
      <c r="A845" s="9" t="s">
        <v>815</v>
      </c>
      <c r="B845" s="9" t="s">
        <v>800</v>
      </c>
      <c r="C845" s="9">
        <v>8.11</v>
      </c>
      <c r="D845" s="14">
        <v>45054</v>
      </c>
      <c r="E845" s="15">
        <v>8.11</v>
      </c>
      <c r="G845" s="26">
        <v>8.11</v>
      </c>
      <c r="J845" s="14">
        <v>45049</v>
      </c>
      <c r="K845" s="9" t="s">
        <v>480</v>
      </c>
      <c r="L845" s="9">
        <v>19</v>
      </c>
      <c r="M845" s="9">
        <v>18</v>
      </c>
      <c r="N845" s="22" t="s">
        <v>380</v>
      </c>
    </row>
    <row r="846" spans="1:14" x14ac:dyDescent="0.2">
      <c r="A846" s="9" t="s">
        <v>815</v>
      </c>
      <c r="B846" s="9" t="s">
        <v>800</v>
      </c>
      <c r="C846" s="9">
        <v>1.1200000000000001</v>
      </c>
      <c r="D846" s="14">
        <v>45054</v>
      </c>
      <c r="E846" s="15">
        <v>9.23</v>
      </c>
      <c r="G846" s="26">
        <v>1.1200000000000001</v>
      </c>
      <c r="J846" s="14">
        <v>45049</v>
      </c>
      <c r="K846" s="9" t="s">
        <v>480</v>
      </c>
      <c r="L846" s="9">
        <v>19</v>
      </c>
      <c r="M846" s="9">
        <v>18</v>
      </c>
      <c r="N846" s="22" t="s">
        <v>380</v>
      </c>
    </row>
    <row r="847" spans="1:14" x14ac:dyDescent="0.2">
      <c r="A847" s="9" t="s">
        <v>815</v>
      </c>
      <c r="B847" s="9" t="s">
        <v>800</v>
      </c>
      <c r="C847" s="9">
        <v>18.54</v>
      </c>
      <c r="D847" s="14">
        <v>45054</v>
      </c>
      <c r="E847" s="15">
        <v>27.77</v>
      </c>
      <c r="G847" s="26">
        <v>18.54</v>
      </c>
      <c r="J847" s="14">
        <v>45049</v>
      </c>
      <c r="K847" s="9" t="s">
        <v>480</v>
      </c>
      <c r="L847" s="9">
        <v>19</v>
      </c>
      <c r="M847" s="9">
        <v>18</v>
      </c>
      <c r="N847" s="22" t="s">
        <v>380</v>
      </c>
    </row>
    <row r="848" spans="1:14" x14ac:dyDescent="0.2">
      <c r="A848" s="9" t="s">
        <v>815</v>
      </c>
      <c r="B848" s="9" t="s">
        <v>800</v>
      </c>
      <c r="C848" s="9">
        <v>3.29</v>
      </c>
      <c r="D848" s="14">
        <v>45054</v>
      </c>
      <c r="E848" s="15">
        <v>31.06</v>
      </c>
      <c r="G848" s="26">
        <v>3.29</v>
      </c>
      <c r="J848" s="14">
        <v>45049</v>
      </c>
      <c r="K848" s="9" t="s">
        <v>480</v>
      </c>
      <c r="L848" s="9">
        <v>19</v>
      </c>
      <c r="M848" s="9">
        <v>18</v>
      </c>
      <c r="N848" s="22" t="s">
        <v>380</v>
      </c>
    </row>
    <row r="849" spans="1:14" x14ac:dyDescent="0.2">
      <c r="A849" s="9" t="s">
        <v>815</v>
      </c>
      <c r="B849" s="9" t="s">
        <v>800</v>
      </c>
      <c r="C849" s="9">
        <v>27.1</v>
      </c>
      <c r="D849" s="14">
        <v>45061</v>
      </c>
      <c r="E849" s="15">
        <v>58.16</v>
      </c>
      <c r="G849" s="26">
        <v>27.1</v>
      </c>
      <c r="J849" s="14">
        <v>45056</v>
      </c>
      <c r="K849" s="9" t="s">
        <v>480</v>
      </c>
      <c r="L849" s="9">
        <v>20</v>
      </c>
      <c r="M849" s="9">
        <v>19</v>
      </c>
      <c r="N849" s="22" t="s">
        <v>380</v>
      </c>
    </row>
    <row r="850" spans="1:14" x14ac:dyDescent="0.2">
      <c r="A850" s="9" t="s">
        <v>815</v>
      </c>
      <c r="B850" s="9" t="s">
        <v>800</v>
      </c>
      <c r="C850" s="9">
        <v>26.26</v>
      </c>
      <c r="D850" s="14">
        <v>45061</v>
      </c>
      <c r="E850" s="15">
        <v>84.42</v>
      </c>
      <c r="G850" s="26">
        <v>26.26</v>
      </c>
      <c r="J850" s="14">
        <v>45056</v>
      </c>
      <c r="K850" s="9" t="s">
        <v>480</v>
      </c>
      <c r="L850" s="9">
        <v>20</v>
      </c>
      <c r="M850" s="9">
        <v>19</v>
      </c>
      <c r="N850" s="22" t="s">
        <v>380</v>
      </c>
    </row>
    <row r="851" spans="1:14" x14ac:dyDescent="0.2">
      <c r="A851" s="9" t="s">
        <v>1253</v>
      </c>
      <c r="B851" s="9" t="s">
        <v>990</v>
      </c>
      <c r="C851" s="9">
        <v>51.24</v>
      </c>
      <c r="D851" s="14">
        <v>45047</v>
      </c>
      <c r="E851" s="15">
        <v>51.24</v>
      </c>
      <c r="G851" s="26">
        <v>51.24</v>
      </c>
      <c r="J851" s="14">
        <v>45045</v>
      </c>
      <c r="K851" s="9" t="s">
        <v>480</v>
      </c>
      <c r="L851" s="9">
        <v>18</v>
      </c>
      <c r="M851" s="9">
        <v>17</v>
      </c>
      <c r="N851" s="22" t="s">
        <v>380</v>
      </c>
    </row>
    <row r="852" spans="1:14" x14ac:dyDescent="0.2">
      <c r="A852" s="9" t="s">
        <v>1253</v>
      </c>
      <c r="B852" s="9" t="s">
        <v>990</v>
      </c>
      <c r="C852" s="9">
        <v>11.21</v>
      </c>
      <c r="D852" s="14">
        <v>45054</v>
      </c>
      <c r="E852" s="15">
        <v>62.45</v>
      </c>
      <c r="G852" s="26">
        <v>11.21</v>
      </c>
      <c r="J852" s="14">
        <v>45052</v>
      </c>
      <c r="K852" s="9" t="s">
        <v>480</v>
      </c>
      <c r="L852" s="9">
        <v>19</v>
      </c>
      <c r="M852" s="9">
        <v>18</v>
      </c>
      <c r="N852" s="22" t="s">
        <v>380</v>
      </c>
    </row>
    <row r="853" spans="1:14" x14ac:dyDescent="0.2">
      <c r="A853" s="9" t="s">
        <v>1253</v>
      </c>
      <c r="B853" s="9" t="s">
        <v>990</v>
      </c>
      <c r="C853" s="9">
        <v>33.159999999999997</v>
      </c>
      <c r="D853" s="14">
        <v>45054</v>
      </c>
      <c r="E853" s="15">
        <v>95.61</v>
      </c>
      <c r="G853" s="26">
        <v>33.159999999999997</v>
      </c>
      <c r="J853" s="14">
        <v>45052</v>
      </c>
      <c r="K853" s="9" t="s">
        <v>480</v>
      </c>
      <c r="L853" s="9">
        <v>19</v>
      </c>
      <c r="M853" s="9">
        <v>18</v>
      </c>
      <c r="N853" s="22" t="s">
        <v>380</v>
      </c>
    </row>
    <row r="854" spans="1:14" x14ac:dyDescent="0.2">
      <c r="A854" s="9" t="s">
        <v>1253</v>
      </c>
      <c r="B854" s="9" t="s">
        <v>990</v>
      </c>
      <c r="C854" s="9">
        <v>19.420000000000002</v>
      </c>
      <c r="D854" s="14">
        <v>45054</v>
      </c>
      <c r="E854" s="15">
        <v>115.03</v>
      </c>
      <c r="G854" s="26">
        <v>19.420000000000002</v>
      </c>
      <c r="J854" s="14">
        <v>45053</v>
      </c>
      <c r="K854" s="9" t="s">
        <v>480</v>
      </c>
      <c r="L854" s="9">
        <v>19</v>
      </c>
      <c r="M854" s="9">
        <v>18</v>
      </c>
      <c r="N854" s="22" t="s">
        <v>380</v>
      </c>
    </row>
    <row r="855" spans="1:14" x14ac:dyDescent="0.2">
      <c r="A855" s="9" t="s">
        <v>1253</v>
      </c>
      <c r="B855" s="9" t="s">
        <v>990</v>
      </c>
      <c r="C855" s="9">
        <v>18.88</v>
      </c>
      <c r="D855" s="14">
        <v>45054</v>
      </c>
      <c r="E855" s="15">
        <v>133.91</v>
      </c>
      <c r="G855" s="26">
        <v>18.88</v>
      </c>
      <c r="J855" s="14">
        <v>45053</v>
      </c>
      <c r="K855" s="9" t="s">
        <v>480</v>
      </c>
      <c r="L855" s="9">
        <v>19</v>
      </c>
      <c r="M855" s="9">
        <v>18</v>
      </c>
      <c r="N855" s="22" t="s">
        <v>380</v>
      </c>
    </row>
    <row r="856" spans="1:14" x14ac:dyDescent="0.2">
      <c r="A856" s="9" t="s">
        <v>1253</v>
      </c>
      <c r="B856" s="9" t="s">
        <v>990</v>
      </c>
      <c r="C856" s="9">
        <v>21.35</v>
      </c>
      <c r="D856" s="14">
        <v>45061</v>
      </c>
      <c r="E856" s="15">
        <v>155.26</v>
      </c>
      <c r="G856" s="26">
        <v>21.35</v>
      </c>
      <c r="J856" s="14">
        <v>45059</v>
      </c>
      <c r="K856" s="9" t="s">
        <v>480</v>
      </c>
      <c r="L856" s="9">
        <v>20</v>
      </c>
      <c r="M856" s="9">
        <v>19</v>
      </c>
      <c r="N856" s="22" t="s">
        <v>380</v>
      </c>
    </row>
    <row r="857" spans="1:14" x14ac:dyDescent="0.2">
      <c r="A857" s="9" t="s">
        <v>1315</v>
      </c>
      <c r="B857" s="9" t="s">
        <v>1396</v>
      </c>
      <c r="C857" s="9">
        <v>5.98</v>
      </c>
      <c r="D857" s="14">
        <v>45047</v>
      </c>
      <c r="E857" s="15">
        <v>5.98</v>
      </c>
      <c r="G857" s="26">
        <v>5.98</v>
      </c>
      <c r="J857" s="14">
        <v>45045</v>
      </c>
      <c r="K857" s="9" t="s">
        <v>480</v>
      </c>
      <c r="L857" s="9">
        <v>18</v>
      </c>
      <c r="M857" s="9">
        <v>17</v>
      </c>
      <c r="N857" s="22" t="s">
        <v>380</v>
      </c>
    </row>
    <row r="858" spans="1:14" x14ac:dyDescent="0.2">
      <c r="A858" s="9" t="s">
        <v>1315</v>
      </c>
      <c r="B858" s="9" t="s">
        <v>1396</v>
      </c>
      <c r="C858" s="9">
        <v>5.98</v>
      </c>
      <c r="D858" s="14">
        <v>45047</v>
      </c>
      <c r="E858" s="15">
        <v>11.96</v>
      </c>
      <c r="G858" s="26">
        <v>5.98</v>
      </c>
      <c r="J858" s="14">
        <v>45045</v>
      </c>
      <c r="K858" s="9" t="s">
        <v>480</v>
      </c>
      <c r="L858" s="9">
        <v>18</v>
      </c>
      <c r="M858" s="9">
        <v>17</v>
      </c>
      <c r="N858" s="22" t="s">
        <v>380</v>
      </c>
    </row>
    <row r="859" spans="1:14" x14ac:dyDescent="0.2">
      <c r="A859" s="9" t="s">
        <v>1315</v>
      </c>
      <c r="B859" s="9" t="s">
        <v>1396</v>
      </c>
      <c r="C859" s="9">
        <v>7.67</v>
      </c>
      <c r="D859" s="14">
        <v>45054</v>
      </c>
      <c r="E859" s="15">
        <v>19.630000000000003</v>
      </c>
      <c r="G859" s="26">
        <v>7.67</v>
      </c>
      <c r="J859" s="14">
        <v>45052</v>
      </c>
      <c r="K859" s="9" t="s">
        <v>480</v>
      </c>
      <c r="L859" s="9">
        <v>19</v>
      </c>
      <c r="M859" s="9">
        <v>18</v>
      </c>
      <c r="N859" s="22" t="s">
        <v>380</v>
      </c>
    </row>
    <row r="860" spans="1:14" x14ac:dyDescent="0.2">
      <c r="A860" s="9" t="s">
        <v>1315</v>
      </c>
      <c r="B860" s="9" t="s">
        <v>1396</v>
      </c>
      <c r="C860" s="9">
        <v>5.98</v>
      </c>
      <c r="D860" s="14">
        <v>45061</v>
      </c>
      <c r="E860" s="15">
        <v>25.610000000000003</v>
      </c>
      <c r="G860" s="26">
        <v>5.98</v>
      </c>
      <c r="J860" s="14">
        <v>45059</v>
      </c>
      <c r="K860" s="9" t="s">
        <v>480</v>
      </c>
      <c r="L860" s="9">
        <v>20</v>
      </c>
      <c r="M860" s="9">
        <v>19</v>
      </c>
      <c r="N860" s="22" t="s">
        <v>380</v>
      </c>
    </row>
    <row r="861" spans="1:14" x14ac:dyDescent="0.2">
      <c r="A861" s="9" t="s">
        <v>1315</v>
      </c>
      <c r="B861" s="9" t="s">
        <v>1396</v>
      </c>
      <c r="C861" s="9">
        <v>5.98</v>
      </c>
      <c r="D861" s="14">
        <v>45061</v>
      </c>
      <c r="E861" s="15">
        <v>31.590000000000003</v>
      </c>
      <c r="G861" s="26">
        <v>5.98</v>
      </c>
      <c r="J861" s="14">
        <v>45059</v>
      </c>
      <c r="K861" s="9" t="s">
        <v>480</v>
      </c>
      <c r="L861" s="9">
        <v>20</v>
      </c>
      <c r="M861" s="9">
        <v>19</v>
      </c>
      <c r="N861" s="22" t="s">
        <v>380</v>
      </c>
    </row>
    <row r="862" spans="1:14" x14ac:dyDescent="0.2">
      <c r="A862" s="9" t="s">
        <v>825</v>
      </c>
      <c r="B862" s="9" t="s">
        <v>808</v>
      </c>
      <c r="C862" s="9">
        <v>28.01</v>
      </c>
      <c r="D862" s="14">
        <v>45047</v>
      </c>
      <c r="E862" s="15">
        <v>28.01</v>
      </c>
      <c r="G862" s="26">
        <v>28.01</v>
      </c>
      <c r="J862" s="14">
        <v>45041</v>
      </c>
      <c r="K862" s="9" t="s">
        <v>480</v>
      </c>
      <c r="L862" s="9">
        <v>18</v>
      </c>
      <c r="M862" s="9">
        <v>17</v>
      </c>
      <c r="N862" s="22" t="s">
        <v>380</v>
      </c>
    </row>
    <row r="863" spans="1:14" x14ac:dyDescent="0.2">
      <c r="A863" s="9" t="s">
        <v>825</v>
      </c>
      <c r="B863" s="9" t="s">
        <v>808</v>
      </c>
      <c r="C863" s="9">
        <v>16.37</v>
      </c>
      <c r="D863" s="14">
        <v>45047</v>
      </c>
      <c r="E863" s="15">
        <v>44.38</v>
      </c>
      <c r="G863" s="26">
        <v>16.37</v>
      </c>
      <c r="J863" s="14">
        <v>45041</v>
      </c>
      <c r="K863" s="9" t="s">
        <v>480</v>
      </c>
      <c r="L863" s="9">
        <v>18</v>
      </c>
      <c r="M863" s="9">
        <v>17</v>
      </c>
      <c r="N863" s="22" t="s">
        <v>380</v>
      </c>
    </row>
    <row r="864" spans="1:14" x14ac:dyDescent="0.2">
      <c r="A864" s="9" t="s">
        <v>825</v>
      </c>
      <c r="B864" s="9" t="s">
        <v>808</v>
      </c>
      <c r="C864" s="9">
        <v>11.02</v>
      </c>
      <c r="D864" s="14">
        <v>45054</v>
      </c>
      <c r="E864" s="15">
        <v>55.400000000000006</v>
      </c>
      <c r="G864" s="26">
        <v>11.02</v>
      </c>
      <c r="J864" s="14">
        <v>45050</v>
      </c>
      <c r="K864" s="9" t="s">
        <v>480</v>
      </c>
      <c r="L864" s="9">
        <v>19</v>
      </c>
      <c r="M864" s="9">
        <v>18</v>
      </c>
      <c r="N864" s="22" t="s">
        <v>380</v>
      </c>
    </row>
    <row r="865" spans="1:14" x14ac:dyDescent="0.2">
      <c r="A865" s="9" t="s">
        <v>825</v>
      </c>
      <c r="B865" s="9" t="s">
        <v>808</v>
      </c>
      <c r="C865" s="9">
        <v>11.49</v>
      </c>
      <c r="D865" s="14">
        <v>45054</v>
      </c>
      <c r="E865" s="15">
        <v>66.89</v>
      </c>
      <c r="G865" s="26">
        <v>11.49</v>
      </c>
      <c r="J865" s="14">
        <v>45050</v>
      </c>
      <c r="K865" s="9" t="s">
        <v>480</v>
      </c>
      <c r="L865" s="9">
        <v>19</v>
      </c>
      <c r="M865" s="9">
        <v>18</v>
      </c>
      <c r="N865" s="22" t="s">
        <v>380</v>
      </c>
    </row>
    <row r="866" spans="1:14" x14ac:dyDescent="0.2">
      <c r="A866" s="9" t="s">
        <v>825</v>
      </c>
      <c r="B866" s="9" t="s">
        <v>808</v>
      </c>
      <c r="C866" s="9">
        <v>12.76</v>
      </c>
      <c r="D866" s="14">
        <v>45054</v>
      </c>
      <c r="E866" s="15">
        <v>79.650000000000006</v>
      </c>
      <c r="G866" s="26">
        <v>12.76</v>
      </c>
      <c r="J866" s="14">
        <v>45051</v>
      </c>
      <c r="K866" s="9" t="s">
        <v>480</v>
      </c>
      <c r="L866" s="9">
        <v>19</v>
      </c>
      <c r="M866" s="9">
        <v>18</v>
      </c>
      <c r="N866" s="22" t="s">
        <v>380</v>
      </c>
    </row>
    <row r="867" spans="1:14" x14ac:dyDescent="0.2">
      <c r="A867" s="9" t="s">
        <v>825</v>
      </c>
      <c r="B867" s="9" t="s">
        <v>808</v>
      </c>
      <c r="C867" s="9">
        <v>10.72</v>
      </c>
      <c r="D867" s="14">
        <v>45054</v>
      </c>
      <c r="E867" s="15">
        <v>90.37</v>
      </c>
      <c r="G867" s="26">
        <v>10.72</v>
      </c>
      <c r="J867" s="14">
        <v>45051</v>
      </c>
      <c r="K867" s="9" t="s">
        <v>480</v>
      </c>
      <c r="L867" s="9">
        <v>19</v>
      </c>
      <c r="M867" s="9">
        <v>18</v>
      </c>
      <c r="N867" s="22" t="s">
        <v>380</v>
      </c>
    </row>
    <row r="868" spans="1:14" x14ac:dyDescent="0.2">
      <c r="A868" s="9" t="s">
        <v>826</v>
      </c>
      <c r="B868" s="9" t="s">
        <v>809</v>
      </c>
      <c r="C868" s="9">
        <v>28.01</v>
      </c>
      <c r="D868" s="14">
        <v>45047</v>
      </c>
      <c r="E868" s="15">
        <v>28.01</v>
      </c>
      <c r="G868" s="26">
        <v>28.01</v>
      </c>
      <c r="J868" s="14">
        <v>45041</v>
      </c>
      <c r="K868" s="9" t="s">
        <v>480</v>
      </c>
      <c r="L868" s="9">
        <v>18</v>
      </c>
      <c r="M868" s="9">
        <v>17</v>
      </c>
      <c r="N868" s="22" t="s">
        <v>380</v>
      </c>
    </row>
    <row r="869" spans="1:14" x14ac:dyDescent="0.2">
      <c r="A869" s="9" t="s">
        <v>826</v>
      </c>
      <c r="B869" s="9" t="s">
        <v>809</v>
      </c>
      <c r="C869" s="9">
        <v>16.37</v>
      </c>
      <c r="D869" s="14">
        <v>45047</v>
      </c>
      <c r="E869" s="15">
        <v>44.38</v>
      </c>
      <c r="G869" s="26">
        <v>16.37</v>
      </c>
      <c r="J869" s="14">
        <v>45041</v>
      </c>
      <c r="K869" s="9" t="s">
        <v>480</v>
      </c>
      <c r="L869" s="9">
        <v>18</v>
      </c>
      <c r="M869" s="9">
        <v>17</v>
      </c>
      <c r="N869" s="22" t="s">
        <v>380</v>
      </c>
    </row>
    <row r="870" spans="1:14" x14ac:dyDescent="0.2">
      <c r="A870" s="9" t="s">
        <v>826</v>
      </c>
      <c r="B870" s="9" t="s">
        <v>809</v>
      </c>
      <c r="C870" s="9">
        <v>5.97</v>
      </c>
      <c r="D870" s="14">
        <v>45054</v>
      </c>
      <c r="E870" s="15">
        <v>50.35</v>
      </c>
      <c r="G870" s="26">
        <v>5.97</v>
      </c>
      <c r="J870" s="14">
        <v>45050</v>
      </c>
      <c r="K870" s="9" t="s">
        <v>480</v>
      </c>
      <c r="L870" s="9">
        <v>19</v>
      </c>
      <c r="M870" s="9">
        <v>18</v>
      </c>
      <c r="N870" s="22" t="s">
        <v>380</v>
      </c>
    </row>
    <row r="871" spans="1:14" x14ac:dyDescent="0.2">
      <c r="A871" s="9" t="s">
        <v>826</v>
      </c>
      <c r="B871" s="9" t="s">
        <v>809</v>
      </c>
      <c r="C871" s="9">
        <v>6.23</v>
      </c>
      <c r="D871" s="14">
        <v>45054</v>
      </c>
      <c r="E871" s="15">
        <v>56.58</v>
      </c>
      <c r="G871" s="26">
        <v>6.23</v>
      </c>
      <c r="J871" s="14">
        <v>45050</v>
      </c>
      <c r="K871" s="9" t="s">
        <v>480</v>
      </c>
      <c r="L871" s="9">
        <v>19</v>
      </c>
      <c r="M871" s="9">
        <v>18</v>
      </c>
      <c r="N871" s="22" t="s">
        <v>380</v>
      </c>
    </row>
    <row r="872" spans="1:14" x14ac:dyDescent="0.2">
      <c r="A872" s="9" t="s">
        <v>826</v>
      </c>
      <c r="B872" s="9" t="s">
        <v>809</v>
      </c>
      <c r="C872" s="9">
        <v>6.92</v>
      </c>
      <c r="D872" s="14">
        <v>45054</v>
      </c>
      <c r="E872" s="15">
        <v>63.5</v>
      </c>
      <c r="G872" s="26">
        <v>6.92</v>
      </c>
      <c r="J872" s="14">
        <v>45051</v>
      </c>
      <c r="K872" s="9" t="s">
        <v>480</v>
      </c>
      <c r="L872" s="9">
        <v>19</v>
      </c>
      <c r="M872" s="9">
        <v>18</v>
      </c>
      <c r="N872" s="22" t="s">
        <v>380</v>
      </c>
    </row>
    <row r="873" spans="1:14" x14ac:dyDescent="0.2">
      <c r="A873" s="9" t="s">
        <v>826</v>
      </c>
      <c r="B873" s="9" t="s">
        <v>809</v>
      </c>
      <c r="C873" s="9">
        <v>5.82</v>
      </c>
      <c r="D873" s="14">
        <v>45054</v>
      </c>
      <c r="E873" s="15">
        <v>69.319999999999993</v>
      </c>
      <c r="G873" s="26">
        <v>5.82</v>
      </c>
      <c r="J873" s="14">
        <v>45051</v>
      </c>
      <c r="K873" s="9" t="s">
        <v>480</v>
      </c>
      <c r="L873" s="9">
        <v>19</v>
      </c>
      <c r="M873" s="9">
        <v>18</v>
      </c>
      <c r="N873" s="22" t="s">
        <v>380</v>
      </c>
    </row>
    <row r="874" spans="1:14" x14ac:dyDescent="0.2">
      <c r="A874" s="9" t="s">
        <v>856</v>
      </c>
      <c r="B874" s="9" t="s">
        <v>842</v>
      </c>
      <c r="C874" s="9">
        <v>348.07</v>
      </c>
      <c r="D874" s="14">
        <v>45047</v>
      </c>
      <c r="E874" s="15">
        <v>348.07</v>
      </c>
      <c r="G874" s="26">
        <v>348.07</v>
      </c>
      <c r="J874" s="14">
        <v>45043</v>
      </c>
      <c r="K874" s="9" t="s">
        <v>480</v>
      </c>
      <c r="L874" s="9">
        <v>18</v>
      </c>
      <c r="M874" s="9">
        <v>17</v>
      </c>
      <c r="N874" s="22" t="s">
        <v>380</v>
      </c>
    </row>
    <row r="875" spans="1:14" x14ac:dyDescent="0.2">
      <c r="A875" s="9" t="s">
        <v>856</v>
      </c>
      <c r="B875" s="9" t="s">
        <v>842</v>
      </c>
      <c r="C875" s="9">
        <v>100.17</v>
      </c>
      <c r="D875" s="14">
        <v>45047</v>
      </c>
      <c r="E875" s="15">
        <v>448.24</v>
      </c>
      <c r="G875" s="26">
        <v>100.17</v>
      </c>
      <c r="J875" s="14">
        <v>45043</v>
      </c>
      <c r="K875" s="9" t="s">
        <v>480</v>
      </c>
      <c r="L875" s="9">
        <v>18</v>
      </c>
      <c r="M875" s="9">
        <v>17</v>
      </c>
      <c r="N875" s="22" t="s">
        <v>380</v>
      </c>
    </row>
    <row r="876" spans="1:14" x14ac:dyDescent="0.2">
      <c r="A876" s="9" t="s">
        <v>856</v>
      </c>
      <c r="B876" s="9" t="s">
        <v>842</v>
      </c>
      <c r="C876" s="9">
        <v>128.16</v>
      </c>
      <c r="D876" s="14">
        <v>45047</v>
      </c>
      <c r="E876" s="15">
        <v>576.4</v>
      </c>
      <c r="G876" s="26">
        <v>128.16</v>
      </c>
      <c r="J876" s="14">
        <v>45043</v>
      </c>
      <c r="K876" s="9" t="s">
        <v>480</v>
      </c>
      <c r="L876" s="9">
        <v>18</v>
      </c>
      <c r="M876" s="9">
        <v>17</v>
      </c>
      <c r="N876" s="22" t="s">
        <v>380</v>
      </c>
    </row>
    <row r="877" spans="1:14" x14ac:dyDescent="0.2">
      <c r="A877" s="9" t="s">
        <v>856</v>
      </c>
      <c r="B877" s="9" t="s">
        <v>842</v>
      </c>
      <c r="C877" s="9">
        <v>570.79999999999995</v>
      </c>
      <c r="D877" s="14">
        <v>45047</v>
      </c>
      <c r="E877" s="15">
        <v>1147.1999999999998</v>
      </c>
      <c r="G877" s="26">
        <v>570.79999999999995</v>
      </c>
      <c r="J877" s="14">
        <v>45044</v>
      </c>
      <c r="K877" s="9" t="s">
        <v>480</v>
      </c>
      <c r="L877" s="9">
        <v>18</v>
      </c>
      <c r="M877" s="9">
        <v>17</v>
      </c>
      <c r="N877" s="22" t="s">
        <v>380</v>
      </c>
    </row>
    <row r="878" spans="1:14" x14ac:dyDescent="0.2">
      <c r="A878" s="9" t="s">
        <v>856</v>
      </c>
      <c r="B878" s="9" t="s">
        <v>842</v>
      </c>
      <c r="C878" s="9">
        <v>320.07</v>
      </c>
      <c r="D878" s="14">
        <v>45047</v>
      </c>
      <c r="E878" s="15">
        <v>1467.2699999999998</v>
      </c>
      <c r="G878" s="26">
        <v>320.07</v>
      </c>
      <c r="J878" s="14">
        <v>45044</v>
      </c>
      <c r="K878" s="9" t="s">
        <v>480</v>
      </c>
      <c r="L878" s="9">
        <v>18</v>
      </c>
      <c r="M878" s="9">
        <v>17</v>
      </c>
      <c r="N878" s="22" t="s">
        <v>380</v>
      </c>
    </row>
    <row r="879" spans="1:14" x14ac:dyDescent="0.2">
      <c r="A879" s="9" t="s">
        <v>856</v>
      </c>
      <c r="B879" s="9" t="s">
        <v>842</v>
      </c>
      <c r="C879" s="9">
        <v>4476.12</v>
      </c>
      <c r="D879" s="14">
        <v>45047</v>
      </c>
      <c r="E879" s="15">
        <v>5943.3899999999994</v>
      </c>
      <c r="G879" s="26">
        <v>4476.12</v>
      </c>
      <c r="J879" s="14">
        <v>45045</v>
      </c>
      <c r="K879" s="9" t="s">
        <v>480</v>
      </c>
      <c r="L879" s="9">
        <v>18</v>
      </c>
      <c r="M879" s="9">
        <v>17</v>
      </c>
      <c r="N879" s="22" t="s">
        <v>380</v>
      </c>
    </row>
    <row r="880" spans="1:14" x14ac:dyDescent="0.2">
      <c r="A880" s="9" t="s">
        <v>856</v>
      </c>
      <c r="B880" s="9" t="s">
        <v>842</v>
      </c>
      <c r="C880" s="9">
        <v>1190.26</v>
      </c>
      <c r="D880" s="14">
        <v>45047</v>
      </c>
      <c r="E880" s="15">
        <v>7133.65</v>
      </c>
      <c r="G880" s="26">
        <v>1190.26</v>
      </c>
      <c r="J880" s="14">
        <v>45045</v>
      </c>
      <c r="K880" s="9" t="s">
        <v>480</v>
      </c>
      <c r="L880" s="9">
        <v>18</v>
      </c>
      <c r="M880" s="9">
        <v>17</v>
      </c>
      <c r="N880" s="22" t="s">
        <v>380</v>
      </c>
    </row>
    <row r="881" spans="1:14" x14ac:dyDescent="0.2">
      <c r="A881" s="9" t="s">
        <v>856</v>
      </c>
      <c r="B881" s="9" t="s">
        <v>842</v>
      </c>
      <c r="C881" s="9">
        <v>1168.49</v>
      </c>
      <c r="D881" s="14">
        <v>45047</v>
      </c>
      <c r="E881" s="15">
        <v>8302.14</v>
      </c>
      <c r="G881" s="26">
        <v>1168.49</v>
      </c>
      <c r="J881" s="14">
        <v>45045</v>
      </c>
      <c r="K881" s="9" t="s">
        <v>480</v>
      </c>
      <c r="L881" s="9">
        <v>18</v>
      </c>
      <c r="M881" s="9">
        <v>17</v>
      </c>
      <c r="N881" s="22" t="s">
        <v>380</v>
      </c>
    </row>
    <row r="882" spans="1:14" x14ac:dyDescent="0.2">
      <c r="A882" s="9" t="s">
        <v>856</v>
      </c>
      <c r="B882" s="9" t="s">
        <v>842</v>
      </c>
      <c r="C882" s="9">
        <v>384.51</v>
      </c>
      <c r="D882" s="14">
        <v>45054</v>
      </c>
      <c r="E882" s="15">
        <v>8686.65</v>
      </c>
      <c r="G882" s="26">
        <v>384.51</v>
      </c>
      <c r="J882" s="14">
        <v>45050</v>
      </c>
      <c r="K882" s="9" t="s">
        <v>480</v>
      </c>
      <c r="L882" s="9">
        <v>19</v>
      </c>
      <c r="M882" s="9">
        <v>18</v>
      </c>
      <c r="N882" s="22" t="s">
        <v>380</v>
      </c>
    </row>
    <row r="883" spans="1:14" x14ac:dyDescent="0.2">
      <c r="A883" s="9" t="s">
        <v>856</v>
      </c>
      <c r="B883" s="9" t="s">
        <v>842</v>
      </c>
      <c r="C883" s="9">
        <v>148.29</v>
      </c>
      <c r="D883" s="14">
        <v>45054</v>
      </c>
      <c r="E883" s="15">
        <v>8834.94</v>
      </c>
      <c r="G883" s="26">
        <v>148.29</v>
      </c>
      <c r="J883" s="14">
        <v>45050</v>
      </c>
      <c r="K883" s="9" t="s">
        <v>480</v>
      </c>
      <c r="L883" s="9">
        <v>19</v>
      </c>
      <c r="M883" s="9">
        <v>18</v>
      </c>
      <c r="N883" s="22" t="s">
        <v>380</v>
      </c>
    </row>
    <row r="884" spans="1:14" x14ac:dyDescent="0.2">
      <c r="A884" s="9" t="s">
        <v>856</v>
      </c>
      <c r="B884" s="9" t="s">
        <v>842</v>
      </c>
      <c r="C884" s="9">
        <v>106.89</v>
      </c>
      <c r="D884" s="14">
        <v>45054</v>
      </c>
      <c r="E884" s="15">
        <v>8941.83</v>
      </c>
      <c r="G884" s="26">
        <v>106.89</v>
      </c>
      <c r="J884" s="14">
        <v>45050</v>
      </c>
      <c r="K884" s="9" t="s">
        <v>480</v>
      </c>
      <c r="L884" s="9">
        <v>19</v>
      </c>
      <c r="M884" s="9">
        <v>18</v>
      </c>
      <c r="N884" s="22" t="s">
        <v>380</v>
      </c>
    </row>
    <row r="885" spans="1:14" x14ac:dyDescent="0.2">
      <c r="A885" s="9" t="s">
        <v>856</v>
      </c>
      <c r="B885" s="9" t="s">
        <v>842</v>
      </c>
      <c r="C885" s="9">
        <v>134.09</v>
      </c>
      <c r="D885" s="14">
        <v>45054</v>
      </c>
      <c r="E885" s="15">
        <v>9075.92</v>
      </c>
      <c r="G885" s="26">
        <v>134.09</v>
      </c>
      <c r="J885" s="14">
        <v>45051</v>
      </c>
      <c r="K885" s="9" t="s">
        <v>480</v>
      </c>
      <c r="L885" s="9">
        <v>19</v>
      </c>
      <c r="M885" s="9">
        <v>18</v>
      </c>
      <c r="N885" s="22" t="s">
        <v>380</v>
      </c>
    </row>
    <row r="886" spans="1:14" x14ac:dyDescent="0.2">
      <c r="A886" s="9" t="s">
        <v>856</v>
      </c>
      <c r="B886" s="9" t="s">
        <v>842</v>
      </c>
      <c r="C886" s="9">
        <v>83.99</v>
      </c>
      <c r="D886" s="14">
        <v>45054</v>
      </c>
      <c r="E886" s="15">
        <v>9159.91</v>
      </c>
      <c r="G886" s="26">
        <v>83.99</v>
      </c>
      <c r="J886" s="14">
        <v>45051</v>
      </c>
      <c r="K886" s="9" t="s">
        <v>480</v>
      </c>
      <c r="L886" s="9">
        <v>19</v>
      </c>
      <c r="M886" s="9">
        <v>18</v>
      </c>
      <c r="N886" s="22" t="s">
        <v>380</v>
      </c>
    </row>
    <row r="887" spans="1:14" x14ac:dyDescent="0.2">
      <c r="A887" s="9" t="s">
        <v>856</v>
      </c>
      <c r="B887" s="9" t="s">
        <v>842</v>
      </c>
      <c r="C887" s="9">
        <v>5831.59</v>
      </c>
      <c r="D887" s="14">
        <v>45054</v>
      </c>
      <c r="E887" s="15">
        <v>14991.5</v>
      </c>
      <c r="G887" s="26">
        <v>5831.59</v>
      </c>
      <c r="J887" s="14">
        <v>45051</v>
      </c>
      <c r="K887" s="9" t="s">
        <v>480</v>
      </c>
      <c r="L887" s="9">
        <v>19</v>
      </c>
      <c r="M887" s="9">
        <v>18</v>
      </c>
      <c r="N887" s="22" t="s">
        <v>380</v>
      </c>
    </row>
    <row r="888" spans="1:14" x14ac:dyDescent="0.2">
      <c r="A888" s="9" t="s">
        <v>856</v>
      </c>
      <c r="B888" s="9" t="s">
        <v>842</v>
      </c>
      <c r="C888" s="9">
        <v>765.9</v>
      </c>
      <c r="D888" s="14">
        <v>45054</v>
      </c>
      <c r="E888" s="15">
        <v>15757.4</v>
      </c>
      <c r="G888" s="26">
        <v>765.9</v>
      </c>
      <c r="J888" s="14">
        <v>45051</v>
      </c>
      <c r="K888" s="9" t="s">
        <v>480</v>
      </c>
      <c r="L888" s="9">
        <v>19</v>
      </c>
      <c r="M888" s="9">
        <v>18</v>
      </c>
      <c r="N888" s="22" t="s">
        <v>380</v>
      </c>
    </row>
    <row r="889" spans="1:14" x14ac:dyDescent="0.2">
      <c r="A889" s="9" t="s">
        <v>856</v>
      </c>
      <c r="B889" s="9" t="s">
        <v>842</v>
      </c>
      <c r="C889" s="9">
        <v>1399.52</v>
      </c>
      <c r="D889" s="14">
        <v>45054</v>
      </c>
      <c r="E889" s="15">
        <v>17156.919999999998</v>
      </c>
      <c r="G889" s="26">
        <v>1399.52</v>
      </c>
      <c r="J889" s="14">
        <v>45051</v>
      </c>
      <c r="K889" s="9" t="s">
        <v>480</v>
      </c>
      <c r="L889" s="9">
        <v>19</v>
      </c>
      <c r="M889" s="9">
        <v>18</v>
      </c>
      <c r="N889" s="22" t="s">
        <v>380</v>
      </c>
    </row>
    <row r="890" spans="1:14" x14ac:dyDescent="0.2">
      <c r="A890" s="9" t="s">
        <v>856</v>
      </c>
      <c r="B890" s="9" t="s">
        <v>842</v>
      </c>
      <c r="C890" s="9">
        <v>465.13</v>
      </c>
      <c r="D890" s="14">
        <v>45054</v>
      </c>
      <c r="E890" s="15">
        <v>17622.05</v>
      </c>
      <c r="G890" s="26">
        <v>465.13</v>
      </c>
      <c r="J890" s="14">
        <v>45051</v>
      </c>
      <c r="K890" s="9" t="s">
        <v>480</v>
      </c>
      <c r="L890" s="9">
        <v>19</v>
      </c>
      <c r="M890" s="9">
        <v>18</v>
      </c>
      <c r="N890" s="22" t="s">
        <v>380</v>
      </c>
    </row>
    <row r="891" spans="1:14" x14ac:dyDescent="0.2">
      <c r="A891" s="9" t="s">
        <v>856</v>
      </c>
      <c r="B891" s="9" t="s">
        <v>842</v>
      </c>
      <c r="C891" s="9">
        <v>1030.77</v>
      </c>
      <c r="D891" s="14">
        <v>45054</v>
      </c>
      <c r="E891" s="15">
        <v>18652.82</v>
      </c>
      <c r="G891" s="26">
        <v>1030.77</v>
      </c>
      <c r="J891" s="14">
        <v>45051</v>
      </c>
      <c r="K891" s="9" t="s">
        <v>480</v>
      </c>
      <c r="L891" s="9">
        <v>19</v>
      </c>
      <c r="M891" s="9">
        <v>18</v>
      </c>
      <c r="N891" s="22" t="s">
        <v>380</v>
      </c>
    </row>
    <row r="892" spans="1:14" x14ac:dyDescent="0.2">
      <c r="A892" s="9" t="s">
        <v>856</v>
      </c>
      <c r="B892" s="9" t="s">
        <v>842</v>
      </c>
      <c r="C892" s="9">
        <v>137.71</v>
      </c>
      <c r="D892" s="14">
        <v>45061</v>
      </c>
      <c r="E892" s="15">
        <v>18790.53</v>
      </c>
      <c r="G892" s="26">
        <v>137.71</v>
      </c>
      <c r="J892" s="14">
        <v>45057</v>
      </c>
      <c r="K892" s="9" t="s">
        <v>480</v>
      </c>
      <c r="L892" s="9">
        <v>20</v>
      </c>
      <c r="M892" s="9">
        <v>19</v>
      </c>
      <c r="N892" s="22" t="s">
        <v>380</v>
      </c>
    </row>
    <row r="893" spans="1:14" x14ac:dyDescent="0.2">
      <c r="A893" s="9" t="s">
        <v>856</v>
      </c>
      <c r="B893" s="9" t="s">
        <v>842</v>
      </c>
      <c r="C893" s="9">
        <v>182.4</v>
      </c>
      <c r="D893" s="14">
        <v>45061</v>
      </c>
      <c r="E893" s="15">
        <v>18972.93</v>
      </c>
      <c r="G893" s="26">
        <v>182.4</v>
      </c>
      <c r="J893" s="14">
        <v>45057</v>
      </c>
      <c r="K893" s="9" t="s">
        <v>480</v>
      </c>
      <c r="L893" s="9">
        <v>20</v>
      </c>
      <c r="M893" s="9">
        <v>19</v>
      </c>
      <c r="N893" s="22" t="s">
        <v>380</v>
      </c>
    </row>
    <row r="894" spans="1:14" x14ac:dyDescent="0.2">
      <c r="A894" s="9" t="s">
        <v>856</v>
      </c>
      <c r="B894" s="9" t="s">
        <v>842</v>
      </c>
      <c r="C894" s="9">
        <v>51.7</v>
      </c>
      <c r="D894" s="14">
        <v>45061</v>
      </c>
      <c r="E894" s="15">
        <v>19024.63</v>
      </c>
      <c r="G894" s="26">
        <v>51.7</v>
      </c>
      <c r="J894" s="14">
        <v>45057</v>
      </c>
      <c r="K894" s="9" t="s">
        <v>480</v>
      </c>
      <c r="L894" s="9">
        <v>20</v>
      </c>
      <c r="M894" s="9">
        <v>19</v>
      </c>
      <c r="N894" s="22" t="s">
        <v>380</v>
      </c>
    </row>
    <row r="895" spans="1:14" x14ac:dyDescent="0.2">
      <c r="A895" s="9" t="s">
        <v>856</v>
      </c>
      <c r="B895" s="9" t="s">
        <v>842</v>
      </c>
      <c r="C895" s="9">
        <v>405.9</v>
      </c>
      <c r="D895" s="14">
        <v>45061</v>
      </c>
      <c r="E895" s="15">
        <v>19430.530000000002</v>
      </c>
      <c r="G895" s="26">
        <v>405.9</v>
      </c>
      <c r="J895" s="14">
        <v>45058</v>
      </c>
      <c r="K895" s="9" t="s">
        <v>480</v>
      </c>
      <c r="L895" s="9">
        <v>20</v>
      </c>
      <c r="M895" s="9">
        <v>19</v>
      </c>
      <c r="N895" s="22" t="s">
        <v>380</v>
      </c>
    </row>
    <row r="896" spans="1:14" x14ac:dyDescent="0.2">
      <c r="A896" s="9" t="s">
        <v>856</v>
      </c>
      <c r="B896" s="9" t="s">
        <v>842</v>
      </c>
      <c r="C896" s="9">
        <v>1254.5999999999999</v>
      </c>
      <c r="D896" s="14">
        <v>45061</v>
      </c>
      <c r="E896" s="15">
        <v>20685.13</v>
      </c>
      <c r="G896" s="26">
        <v>1254.5999999999999</v>
      </c>
      <c r="J896" s="14">
        <v>45058</v>
      </c>
      <c r="K896" s="9" t="s">
        <v>480</v>
      </c>
      <c r="L896" s="9">
        <v>20</v>
      </c>
      <c r="M896" s="9">
        <v>19</v>
      </c>
      <c r="N896" s="22" t="s">
        <v>380</v>
      </c>
    </row>
    <row r="897" spans="1:14" x14ac:dyDescent="0.2">
      <c r="A897" s="9" t="s">
        <v>856</v>
      </c>
      <c r="B897" s="9" t="s">
        <v>842</v>
      </c>
      <c r="C897" s="9">
        <v>288.83</v>
      </c>
      <c r="D897" s="14">
        <v>45061</v>
      </c>
      <c r="E897" s="15">
        <v>20973.960000000003</v>
      </c>
      <c r="G897" s="26">
        <v>288.83</v>
      </c>
      <c r="J897" s="14">
        <v>45058</v>
      </c>
      <c r="K897" s="9" t="s">
        <v>480</v>
      </c>
      <c r="L897" s="9">
        <v>20</v>
      </c>
      <c r="M897" s="9">
        <v>19</v>
      </c>
      <c r="N897" s="22" t="s">
        <v>380</v>
      </c>
    </row>
    <row r="898" spans="1:14" x14ac:dyDescent="0.2">
      <c r="A898" s="9" t="s">
        <v>856</v>
      </c>
      <c r="B898" s="9" t="s">
        <v>842</v>
      </c>
      <c r="C898" s="9">
        <v>305.11</v>
      </c>
      <c r="D898" s="14">
        <v>45061</v>
      </c>
      <c r="E898" s="15">
        <v>21279.070000000003</v>
      </c>
      <c r="G898" s="26">
        <v>305.11</v>
      </c>
      <c r="J898" s="14">
        <v>45058</v>
      </c>
      <c r="K898" s="9" t="s">
        <v>480</v>
      </c>
      <c r="L898" s="9">
        <v>20</v>
      </c>
      <c r="M898" s="9">
        <v>19</v>
      </c>
      <c r="N898" s="22" t="s">
        <v>380</v>
      </c>
    </row>
    <row r="899" spans="1:14" x14ac:dyDescent="0.2">
      <c r="A899" s="9" t="s">
        <v>856</v>
      </c>
      <c r="B899" s="9" t="s">
        <v>842</v>
      </c>
      <c r="C899" s="9">
        <v>3780.32</v>
      </c>
      <c r="D899" s="14">
        <v>45061</v>
      </c>
      <c r="E899" s="15">
        <v>25059.390000000003</v>
      </c>
      <c r="G899" s="26">
        <v>3780.32</v>
      </c>
      <c r="J899" s="14">
        <v>45059</v>
      </c>
      <c r="K899" s="9" t="s">
        <v>480</v>
      </c>
      <c r="L899" s="9">
        <v>20</v>
      </c>
      <c r="M899" s="9">
        <v>19</v>
      </c>
      <c r="N899" s="22" t="s">
        <v>380</v>
      </c>
    </row>
    <row r="900" spans="1:14" x14ac:dyDescent="0.2">
      <c r="A900" s="9" t="s">
        <v>856</v>
      </c>
      <c r="B900" s="9" t="s">
        <v>842</v>
      </c>
      <c r="C900" s="9">
        <v>1971.55</v>
      </c>
      <c r="D900" s="14">
        <v>45061</v>
      </c>
      <c r="E900" s="15">
        <v>27030.940000000002</v>
      </c>
      <c r="G900" s="26">
        <v>1971.55</v>
      </c>
      <c r="J900" s="14">
        <v>45059</v>
      </c>
      <c r="K900" s="9" t="s">
        <v>480</v>
      </c>
      <c r="L900" s="9">
        <v>20</v>
      </c>
      <c r="M900" s="9">
        <v>19</v>
      </c>
      <c r="N900" s="22" t="s">
        <v>380</v>
      </c>
    </row>
    <row r="901" spans="1:14" x14ac:dyDescent="0.2">
      <c r="A901" s="9" t="s">
        <v>856</v>
      </c>
      <c r="B901" s="9" t="s">
        <v>842</v>
      </c>
      <c r="C901" s="9">
        <v>205.89</v>
      </c>
      <c r="D901" s="14">
        <v>45061</v>
      </c>
      <c r="E901" s="15">
        <v>27236.83</v>
      </c>
      <c r="G901" s="26">
        <v>205.89</v>
      </c>
      <c r="J901" s="14">
        <v>45059</v>
      </c>
      <c r="K901" s="9" t="s">
        <v>480</v>
      </c>
      <c r="L901" s="9">
        <v>20</v>
      </c>
      <c r="M901" s="9">
        <v>19</v>
      </c>
      <c r="N901" s="22" t="s">
        <v>380</v>
      </c>
    </row>
    <row r="902" spans="1:14" x14ac:dyDescent="0.2">
      <c r="A902" s="9" t="s">
        <v>856</v>
      </c>
      <c r="B902" s="9" t="s">
        <v>842</v>
      </c>
      <c r="C902" s="9">
        <v>2793.59</v>
      </c>
      <c r="D902" s="14">
        <v>45061</v>
      </c>
      <c r="E902" s="15">
        <v>30030.420000000002</v>
      </c>
      <c r="G902" s="26">
        <v>2793.59</v>
      </c>
      <c r="J902" s="14">
        <v>45059</v>
      </c>
      <c r="K902" s="9" t="s">
        <v>480</v>
      </c>
      <c r="L902" s="9">
        <v>20</v>
      </c>
      <c r="M902" s="9">
        <v>19</v>
      </c>
      <c r="N902" s="22" t="s">
        <v>380</v>
      </c>
    </row>
    <row r="903" spans="1:14" x14ac:dyDescent="0.2">
      <c r="A903" s="9" t="s">
        <v>856</v>
      </c>
      <c r="B903" s="9" t="s">
        <v>842</v>
      </c>
      <c r="C903" s="9">
        <v>94.62</v>
      </c>
      <c r="D903" s="14">
        <v>45061</v>
      </c>
      <c r="E903" s="15">
        <v>30125.040000000001</v>
      </c>
      <c r="G903" s="26">
        <v>94.62</v>
      </c>
      <c r="J903" s="14">
        <v>45059</v>
      </c>
      <c r="K903" s="9" t="s">
        <v>480</v>
      </c>
      <c r="L903" s="9">
        <v>20</v>
      </c>
      <c r="M903" s="9">
        <v>19</v>
      </c>
      <c r="N903" s="22" t="s">
        <v>380</v>
      </c>
    </row>
    <row r="904" spans="1:14" x14ac:dyDescent="0.2">
      <c r="A904" s="9" t="s">
        <v>856</v>
      </c>
      <c r="B904" s="9" t="s">
        <v>842</v>
      </c>
      <c r="C904" s="9">
        <v>137.88</v>
      </c>
      <c r="D904" s="14">
        <v>45061</v>
      </c>
      <c r="E904" s="15">
        <v>30262.920000000002</v>
      </c>
      <c r="G904" s="26">
        <v>137.88</v>
      </c>
      <c r="J904" s="14">
        <v>45059</v>
      </c>
      <c r="K904" s="9" t="s">
        <v>480</v>
      </c>
      <c r="L904" s="9">
        <v>20</v>
      </c>
      <c r="M904" s="9">
        <v>19</v>
      </c>
      <c r="N904" s="22" t="s">
        <v>380</v>
      </c>
    </row>
    <row r="905" spans="1:14" x14ac:dyDescent="0.2">
      <c r="A905" s="9" t="s">
        <v>856</v>
      </c>
      <c r="B905" s="9" t="s">
        <v>842</v>
      </c>
      <c r="C905" s="9">
        <v>1333.43</v>
      </c>
      <c r="D905" s="14">
        <v>45061</v>
      </c>
      <c r="E905" s="15">
        <v>31596.350000000002</v>
      </c>
      <c r="G905" s="26">
        <v>1333.43</v>
      </c>
      <c r="J905" s="14">
        <v>45060</v>
      </c>
      <c r="K905" s="9" t="s">
        <v>480</v>
      </c>
      <c r="L905" s="9">
        <v>20</v>
      </c>
      <c r="M905" s="9">
        <v>19</v>
      </c>
      <c r="N905" s="22" t="s">
        <v>380</v>
      </c>
    </row>
    <row r="906" spans="1:14" x14ac:dyDescent="0.2">
      <c r="A906" s="9" t="s">
        <v>856</v>
      </c>
      <c r="B906" s="9" t="s">
        <v>842</v>
      </c>
      <c r="C906" s="9">
        <v>285.25</v>
      </c>
      <c r="D906" s="14">
        <v>45061</v>
      </c>
      <c r="E906" s="15">
        <v>31881.600000000002</v>
      </c>
      <c r="G906" s="26">
        <v>285.25</v>
      </c>
      <c r="J906" s="14">
        <v>45060</v>
      </c>
      <c r="K906" s="9" t="s">
        <v>480</v>
      </c>
      <c r="L906" s="9">
        <v>20</v>
      </c>
      <c r="M906" s="9">
        <v>19</v>
      </c>
      <c r="N906" s="22" t="s">
        <v>380</v>
      </c>
    </row>
    <row r="907" spans="1:14" x14ac:dyDescent="0.2">
      <c r="A907" s="9" t="s">
        <v>856</v>
      </c>
      <c r="B907" s="9" t="s">
        <v>842</v>
      </c>
      <c r="C907" s="9">
        <v>227.5</v>
      </c>
      <c r="D907" s="14">
        <v>45068</v>
      </c>
      <c r="E907" s="15">
        <v>32109.100000000002</v>
      </c>
      <c r="G907" s="26">
        <v>227.5</v>
      </c>
      <c r="J907" s="14">
        <v>45064</v>
      </c>
      <c r="K907" s="9" t="s">
        <v>480</v>
      </c>
      <c r="L907" s="9">
        <v>21</v>
      </c>
      <c r="M907" s="9">
        <v>20</v>
      </c>
      <c r="N907" s="22" t="s">
        <v>380</v>
      </c>
    </row>
    <row r="908" spans="1:14" x14ac:dyDescent="0.2">
      <c r="A908" s="9" t="s">
        <v>856</v>
      </c>
      <c r="B908" s="9" t="s">
        <v>842</v>
      </c>
      <c r="C908" s="9">
        <v>99.42</v>
      </c>
      <c r="D908" s="14">
        <v>45068</v>
      </c>
      <c r="E908" s="15">
        <v>32208.52</v>
      </c>
      <c r="G908" s="26">
        <v>99.42</v>
      </c>
      <c r="J908" s="14">
        <v>45064</v>
      </c>
      <c r="K908" s="9" t="s">
        <v>480</v>
      </c>
      <c r="L908" s="9">
        <v>21</v>
      </c>
      <c r="M908" s="9">
        <v>20</v>
      </c>
      <c r="N908" s="22" t="s">
        <v>380</v>
      </c>
    </row>
    <row r="909" spans="1:14" x14ac:dyDescent="0.2">
      <c r="A909" s="9" t="s">
        <v>856</v>
      </c>
      <c r="B909" s="9" t="s">
        <v>842</v>
      </c>
      <c r="C909" s="9">
        <v>127.21</v>
      </c>
      <c r="D909" s="14">
        <v>45068</v>
      </c>
      <c r="E909" s="15">
        <v>32335.73</v>
      </c>
      <c r="G909" s="26">
        <v>127.21</v>
      </c>
      <c r="J909" s="14">
        <v>45064</v>
      </c>
      <c r="K909" s="9" t="s">
        <v>480</v>
      </c>
      <c r="L909" s="9">
        <v>21</v>
      </c>
      <c r="M909" s="9">
        <v>20</v>
      </c>
      <c r="N909" s="22" t="s">
        <v>380</v>
      </c>
    </row>
    <row r="910" spans="1:14" x14ac:dyDescent="0.2">
      <c r="A910" s="9" t="s">
        <v>856</v>
      </c>
      <c r="B910" s="9" t="s">
        <v>842</v>
      </c>
      <c r="C910" s="9">
        <v>2527.02</v>
      </c>
      <c r="D910" s="14">
        <v>45068</v>
      </c>
      <c r="E910" s="15">
        <v>34862.75</v>
      </c>
      <c r="G910" s="26">
        <v>2527.02</v>
      </c>
      <c r="J910" s="14">
        <v>45065</v>
      </c>
      <c r="K910" s="9" t="s">
        <v>480</v>
      </c>
      <c r="L910" s="9">
        <v>21</v>
      </c>
      <c r="M910" s="9">
        <v>20</v>
      </c>
      <c r="N910" s="22" t="s">
        <v>380</v>
      </c>
    </row>
    <row r="911" spans="1:14" x14ac:dyDescent="0.2">
      <c r="A911" s="9" t="s">
        <v>856</v>
      </c>
      <c r="B911" s="9" t="s">
        <v>842</v>
      </c>
      <c r="C911" s="9">
        <v>4382.9799999999996</v>
      </c>
      <c r="D911" s="14">
        <v>45068</v>
      </c>
      <c r="E911" s="15">
        <v>39245.729999999996</v>
      </c>
      <c r="G911" s="26">
        <v>4382.9799999999996</v>
      </c>
      <c r="J911" s="14">
        <v>45066</v>
      </c>
      <c r="K911" s="9" t="s">
        <v>480</v>
      </c>
      <c r="L911" s="9">
        <v>21</v>
      </c>
      <c r="M911" s="9">
        <v>20</v>
      </c>
      <c r="N911" s="22" t="s">
        <v>380</v>
      </c>
    </row>
    <row r="912" spans="1:14" x14ac:dyDescent="0.2">
      <c r="A912" s="9" t="s">
        <v>994</v>
      </c>
      <c r="B912" s="9" t="s">
        <v>995</v>
      </c>
      <c r="C912" s="9">
        <v>1990.9</v>
      </c>
      <c r="D912" s="14">
        <v>45047</v>
      </c>
      <c r="E912" s="15">
        <v>1990.9</v>
      </c>
      <c r="G912" s="26">
        <v>1990.9</v>
      </c>
      <c r="J912" s="14">
        <v>45046</v>
      </c>
      <c r="K912" s="9" t="s">
        <v>480</v>
      </c>
      <c r="L912" s="9">
        <v>18</v>
      </c>
      <c r="M912" s="9">
        <v>17</v>
      </c>
      <c r="N912" s="22" t="s">
        <v>380</v>
      </c>
    </row>
    <row r="913" spans="1:14" x14ac:dyDescent="0.2">
      <c r="A913" s="9" t="s">
        <v>994</v>
      </c>
      <c r="B913" s="9" t="s">
        <v>995</v>
      </c>
      <c r="C913" s="9">
        <v>1116.4000000000001</v>
      </c>
      <c r="D913" s="14">
        <v>45047</v>
      </c>
      <c r="E913" s="15">
        <v>3107.3</v>
      </c>
      <c r="G913" s="26">
        <v>1116.4000000000001</v>
      </c>
      <c r="J913" s="14">
        <v>45046</v>
      </c>
      <c r="K913" s="9" t="s">
        <v>480</v>
      </c>
      <c r="L913" s="9">
        <v>18</v>
      </c>
      <c r="M913" s="9">
        <v>17</v>
      </c>
      <c r="N913" s="22" t="s">
        <v>380</v>
      </c>
    </row>
    <row r="914" spans="1:14" x14ac:dyDescent="0.2">
      <c r="A914" s="9" t="s">
        <v>870</v>
      </c>
      <c r="B914" s="9" t="s">
        <v>849</v>
      </c>
      <c r="C914" s="9">
        <v>26.46</v>
      </c>
      <c r="D914" s="14">
        <v>45047</v>
      </c>
      <c r="E914" s="15">
        <v>26.46</v>
      </c>
      <c r="G914" s="26">
        <v>26.46</v>
      </c>
      <c r="J914" s="14">
        <v>45041</v>
      </c>
      <c r="K914" s="9" t="s">
        <v>480</v>
      </c>
      <c r="L914" s="9">
        <v>18</v>
      </c>
      <c r="M914" s="9">
        <v>17</v>
      </c>
      <c r="N914" s="22" t="s">
        <v>380</v>
      </c>
    </row>
    <row r="915" spans="1:14" x14ac:dyDescent="0.2">
      <c r="A915" s="9" t="s">
        <v>870</v>
      </c>
      <c r="B915" s="9" t="s">
        <v>849</v>
      </c>
      <c r="C915" s="9">
        <v>15.58</v>
      </c>
      <c r="D915" s="14">
        <v>45047</v>
      </c>
      <c r="E915" s="15">
        <v>42.04</v>
      </c>
      <c r="G915" s="26">
        <v>15.58</v>
      </c>
      <c r="J915" s="14">
        <v>45041</v>
      </c>
      <c r="K915" s="9" t="s">
        <v>480</v>
      </c>
      <c r="L915" s="9">
        <v>18</v>
      </c>
      <c r="M915" s="9">
        <v>17</v>
      </c>
      <c r="N915" s="22" t="s">
        <v>380</v>
      </c>
    </row>
    <row r="916" spans="1:14" x14ac:dyDescent="0.2">
      <c r="A916" s="9" t="s">
        <v>870</v>
      </c>
      <c r="B916" s="9" t="s">
        <v>849</v>
      </c>
      <c r="C916" s="9">
        <v>45.37</v>
      </c>
      <c r="D916" s="14">
        <v>45047</v>
      </c>
      <c r="E916" s="15">
        <v>87.41</v>
      </c>
      <c r="G916" s="26">
        <v>45.37</v>
      </c>
      <c r="J916" s="14">
        <v>45044</v>
      </c>
      <c r="K916" s="9" t="s">
        <v>480</v>
      </c>
      <c r="L916" s="9">
        <v>18</v>
      </c>
      <c r="M916" s="9">
        <v>17</v>
      </c>
      <c r="N916" s="22" t="s">
        <v>380</v>
      </c>
    </row>
    <row r="917" spans="1:14" x14ac:dyDescent="0.2">
      <c r="A917" s="9" t="s">
        <v>870</v>
      </c>
      <c r="B917" s="9" t="s">
        <v>849</v>
      </c>
      <c r="C917" s="9">
        <v>25.45</v>
      </c>
      <c r="D917" s="14">
        <v>45047</v>
      </c>
      <c r="E917" s="15">
        <v>112.86</v>
      </c>
      <c r="G917" s="26">
        <v>25.45</v>
      </c>
      <c r="J917" s="14">
        <v>45044</v>
      </c>
      <c r="K917" s="9" t="s">
        <v>480</v>
      </c>
      <c r="L917" s="9">
        <v>18</v>
      </c>
      <c r="M917" s="9">
        <v>17</v>
      </c>
      <c r="N917" s="22" t="s">
        <v>380</v>
      </c>
    </row>
    <row r="918" spans="1:14" x14ac:dyDescent="0.2">
      <c r="A918" s="9" t="s">
        <v>1210</v>
      </c>
      <c r="B918" s="9" t="s">
        <v>1194</v>
      </c>
      <c r="C918" s="9">
        <v>416.67</v>
      </c>
      <c r="D918" s="14">
        <v>45047</v>
      </c>
      <c r="E918" s="15">
        <v>416.67</v>
      </c>
      <c r="G918" s="26">
        <v>416.67</v>
      </c>
      <c r="J918" s="14">
        <v>45045</v>
      </c>
      <c r="K918" s="9" t="s">
        <v>480</v>
      </c>
      <c r="L918" s="9">
        <v>18</v>
      </c>
      <c r="M918" s="9">
        <v>17</v>
      </c>
      <c r="N918" s="22" t="s">
        <v>380</v>
      </c>
    </row>
    <row r="919" spans="1:14" x14ac:dyDescent="0.2">
      <c r="A919" s="9" t="s">
        <v>1210</v>
      </c>
      <c r="B919" s="9" t="s">
        <v>1194</v>
      </c>
      <c r="C919" s="9">
        <v>3000</v>
      </c>
      <c r="D919" s="14">
        <v>45047</v>
      </c>
      <c r="E919" s="15">
        <v>3416.67</v>
      </c>
      <c r="G919" s="26">
        <v>3000</v>
      </c>
      <c r="J919" s="14">
        <v>45046</v>
      </c>
      <c r="K919" s="9" t="s">
        <v>480</v>
      </c>
      <c r="L919" s="9">
        <v>18</v>
      </c>
      <c r="M919" s="9">
        <v>17</v>
      </c>
      <c r="N919" s="22" t="s">
        <v>380</v>
      </c>
    </row>
    <row r="920" spans="1:14" x14ac:dyDescent="0.2">
      <c r="A920" s="9" t="s">
        <v>1210</v>
      </c>
      <c r="B920" s="9" t="s">
        <v>1194</v>
      </c>
      <c r="C920" s="9">
        <v>2125</v>
      </c>
      <c r="D920" s="14">
        <v>45047</v>
      </c>
      <c r="E920" s="15">
        <v>5541.67</v>
      </c>
      <c r="G920" s="26">
        <v>2125</v>
      </c>
      <c r="J920" s="14">
        <v>45046</v>
      </c>
      <c r="K920" s="9" t="s">
        <v>480</v>
      </c>
      <c r="L920" s="9">
        <v>18</v>
      </c>
      <c r="M920" s="9">
        <v>17</v>
      </c>
      <c r="N920" s="22" t="s">
        <v>380</v>
      </c>
    </row>
    <row r="921" spans="1:14" x14ac:dyDescent="0.2">
      <c r="A921" s="9" t="s">
        <v>1210</v>
      </c>
      <c r="B921" s="9" t="s">
        <v>1194</v>
      </c>
      <c r="C921" s="9">
        <v>520.84</v>
      </c>
      <c r="D921" s="14">
        <v>45047</v>
      </c>
      <c r="E921" s="15">
        <v>6062.51</v>
      </c>
      <c r="G921" s="26">
        <v>520.84</v>
      </c>
      <c r="J921" s="14">
        <v>45046</v>
      </c>
      <c r="K921" s="9" t="s">
        <v>480</v>
      </c>
      <c r="L921" s="9">
        <v>18</v>
      </c>
      <c r="M921" s="9">
        <v>17</v>
      </c>
      <c r="N921" s="22" t="s">
        <v>380</v>
      </c>
    </row>
    <row r="922" spans="1:14" x14ac:dyDescent="0.2">
      <c r="A922" s="9" t="s">
        <v>1210</v>
      </c>
      <c r="B922" s="9" t="s">
        <v>1194</v>
      </c>
      <c r="C922" s="9">
        <v>839.59</v>
      </c>
      <c r="D922" s="14">
        <v>45047</v>
      </c>
      <c r="E922" s="15">
        <v>6902.1</v>
      </c>
      <c r="G922" s="26">
        <v>839.59</v>
      </c>
      <c r="J922" s="14">
        <v>45046</v>
      </c>
      <c r="K922" s="9" t="s">
        <v>480</v>
      </c>
      <c r="L922" s="9">
        <v>18</v>
      </c>
      <c r="M922" s="9">
        <v>17</v>
      </c>
      <c r="N922" s="22" t="s">
        <v>380</v>
      </c>
    </row>
    <row r="923" spans="1:14" x14ac:dyDescent="0.2">
      <c r="A923" s="9" t="s">
        <v>1210</v>
      </c>
      <c r="B923" s="9" t="s">
        <v>1194</v>
      </c>
      <c r="C923" s="9">
        <v>1275</v>
      </c>
      <c r="D923" s="14">
        <v>45047</v>
      </c>
      <c r="E923" s="15">
        <v>8177.1</v>
      </c>
      <c r="G923" s="26">
        <v>1275</v>
      </c>
      <c r="J923" s="14">
        <v>45046</v>
      </c>
      <c r="K923" s="9" t="s">
        <v>480</v>
      </c>
      <c r="L923" s="9">
        <v>18</v>
      </c>
      <c r="M923" s="9">
        <v>17</v>
      </c>
      <c r="N923" s="22" t="s">
        <v>380</v>
      </c>
    </row>
    <row r="924" spans="1:14" x14ac:dyDescent="0.2">
      <c r="A924" s="9" t="s">
        <v>1210</v>
      </c>
      <c r="B924" s="9" t="s">
        <v>1194</v>
      </c>
      <c r="C924" s="9">
        <v>839.59</v>
      </c>
      <c r="D924" s="14">
        <v>45047</v>
      </c>
      <c r="E924" s="15">
        <v>9016.69</v>
      </c>
      <c r="G924" s="26">
        <v>839.59</v>
      </c>
      <c r="J924" s="14">
        <v>45046</v>
      </c>
      <c r="K924" s="9" t="s">
        <v>480</v>
      </c>
      <c r="L924" s="9">
        <v>18</v>
      </c>
      <c r="M924" s="9">
        <v>17</v>
      </c>
      <c r="N924" s="22" t="s">
        <v>380</v>
      </c>
    </row>
    <row r="925" spans="1:14" x14ac:dyDescent="0.2">
      <c r="A925" s="9" t="s">
        <v>1210</v>
      </c>
      <c r="B925" s="9" t="s">
        <v>1194</v>
      </c>
      <c r="C925" s="9">
        <v>839.59</v>
      </c>
      <c r="D925" s="14">
        <v>45047</v>
      </c>
      <c r="E925" s="15">
        <v>9856.2800000000007</v>
      </c>
      <c r="G925" s="26">
        <v>839.59</v>
      </c>
      <c r="J925" s="14">
        <v>45046</v>
      </c>
      <c r="K925" s="9" t="s">
        <v>480</v>
      </c>
      <c r="L925" s="9">
        <v>18</v>
      </c>
      <c r="M925" s="9">
        <v>17</v>
      </c>
      <c r="N925" s="22" t="s">
        <v>380</v>
      </c>
    </row>
    <row r="926" spans="1:14" x14ac:dyDescent="0.2">
      <c r="A926" s="9" t="s">
        <v>1210</v>
      </c>
      <c r="B926" s="9" t="s">
        <v>1194</v>
      </c>
      <c r="C926" s="9">
        <v>416.67</v>
      </c>
      <c r="D926" s="14">
        <v>45054</v>
      </c>
      <c r="E926" s="15">
        <v>10272.950000000001</v>
      </c>
      <c r="G926" s="26">
        <v>416.67</v>
      </c>
      <c r="J926" s="14">
        <v>45052</v>
      </c>
      <c r="K926" s="9" t="s">
        <v>480</v>
      </c>
      <c r="L926" s="9">
        <v>19</v>
      </c>
      <c r="M926" s="9">
        <v>18</v>
      </c>
      <c r="N926" s="22" t="s">
        <v>380</v>
      </c>
    </row>
    <row r="927" spans="1:14" x14ac:dyDescent="0.2">
      <c r="A927" s="9" t="s">
        <v>1210</v>
      </c>
      <c r="B927" s="9" t="s">
        <v>1194</v>
      </c>
      <c r="C927" s="9">
        <v>1000</v>
      </c>
      <c r="D927" s="14">
        <v>45054</v>
      </c>
      <c r="E927" s="15">
        <v>11272.95</v>
      </c>
      <c r="G927" s="26">
        <v>1000</v>
      </c>
      <c r="J927" s="14">
        <v>45053</v>
      </c>
      <c r="K927" s="9" t="s">
        <v>480</v>
      </c>
      <c r="L927" s="9">
        <v>19</v>
      </c>
      <c r="M927" s="9">
        <v>18</v>
      </c>
      <c r="N927" s="22" t="s">
        <v>380</v>
      </c>
    </row>
    <row r="928" spans="1:14" x14ac:dyDescent="0.2">
      <c r="A928" s="9" t="s">
        <v>1210</v>
      </c>
      <c r="B928" s="9" t="s">
        <v>1194</v>
      </c>
      <c r="C928" s="9">
        <v>1000</v>
      </c>
      <c r="D928" s="14">
        <v>45054</v>
      </c>
      <c r="E928" s="15">
        <v>12272.95</v>
      </c>
      <c r="G928" s="26">
        <v>1000</v>
      </c>
      <c r="J928" s="14">
        <v>45053</v>
      </c>
      <c r="K928" s="9" t="s">
        <v>480</v>
      </c>
      <c r="L928" s="9">
        <v>19</v>
      </c>
      <c r="M928" s="9">
        <v>18</v>
      </c>
      <c r="N928" s="22" t="s">
        <v>380</v>
      </c>
    </row>
    <row r="929" spans="1:14" x14ac:dyDescent="0.2">
      <c r="A929" s="9" t="s">
        <v>1210</v>
      </c>
      <c r="B929" s="9" t="s">
        <v>1194</v>
      </c>
      <c r="C929" s="9">
        <v>2000</v>
      </c>
      <c r="D929" s="14">
        <v>45054</v>
      </c>
      <c r="E929" s="15">
        <v>14272.95</v>
      </c>
      <c r="G929" s="26">
        <v>2000</v>
      </c>
      <c r="J929" s="14">
        <v>45053</v>
      </c>
      <c r="K929" s="9" t="s">
        <v>480</v>
      </c>
      <c r="L929" s="9">
        <v>19</v>
      </c>
      <c r="M929" s="9">
        <v>18</v>
      </c>
      <c r="N929" s="22" t="s">
        <v>380</v>
      </c>
    </row>
    <row r="930" spans="1:14" x14ac:dyDescent="0.2">
      <c r="A930" s="9" t="s">
        <v>1210</v>
      </c>
      <c r="B930" s="9" t="s">
        <v>1194</v>
      </c>
      <c r="C930" s="9">
        <v>2500</v>
      </c>
      <c r="D930" s="14">
        <v>45054</v>
      </c>
      <c r="E930" s="15">
        <v>16772.95</v>
      </c>
      <c r="G930" s="26">
        <v>2500</v>
      </c>
      <c r="J930" s="14">
        <v>45053</v>
      </c>
      <c r="K930" s="9" t="s">
        <v>480</v>
      </c>
      <c r="L930" s="9">
        <v>19</v>
      </c>
      <c r="M930" s="9">
        <v>18</v>
      </c>
      <c r="N930" s="22" t="s">
        <v>380</v>
      </c>
    </row>
    <row r="931" spans="1:14" x14ac:dyDescent="0.2">
      <c r="A931" s="9" t="s">
        <v>1210</v>
      </c>
      <c r="B931" s="9" t="s">
        <v>1194</v>
      </c>
      <c r="C931" s="9">
        <v>900</v>
      </c>
      <c r="D931" s="14">
        <v>45054</v>
      </c>
      <c r="E931" s="15">
        <v>17672.95</v>
      </c>
      <c r="G931" s="26">
        <v>900</v>
      </c>
      <c r="J931" s="14">
        <v>45053</v>
      </c>
      <c r="K931" s="9" t="s">
        <v>480</v>
      </c>
      <c r="L931" s="9">
        <v>19</v>
      </c>
      <c r="M931" s="9">
        <v>18</v>
      </c>
      <c r="N931" s="22" t="s">
        <v>380</v>
      </c>
    </row>
    <row r="932" spans="1:14" x14ac:dyDescent="0.2">
      <c r="A932" s="9" t="s">
        <v>1210</v>
      </c>
      <c r="B932" s="9" t="s">
        <v>1194</v>
      </c>
      <c r="C932" s="9">
        <v>125</v>
      </c>
      <c r="D932" s="14">
        <v>45054</v>
      </c>
      <c r="E932" s="15">
        <v>17797.95</v>
      </c>
      <c r="G932" s="26">
        <v>125</v>
      </c>
      <c r="J932" s="14">
        <v>45053</v>
      </c>
      <c r="K932" s="9" t="s">
        <v>480</v>
      </c>
      <c r="L932" s="9">
        <v>19</v>
      </c>
      <c r="M932" s="9">
        <v>18</v>
      </c>
      <c r="N932" s="22" t="s">
        <v>380</v>
      </c>
    </row>
    <row r="933" spans="1:14" x14ac:dyDescent="0.2">
      <c r="A933" s="9" t="s">
        <v>1210</v>
      </c>
      <c r="B933" s="9" t="s">
        <v>1194</v>
      </c>
      <c r="C933" s="9">
        <v>1500</v>
      </c>
      <c r="D933" s="14">
        <v>45054</v>
      </c>
      <c r="E933" s="15">
        <v>19297.95</v>
      </c>
      <c r="G933" s="26">
        <v>1500</v>
      </c>
      <c r="J933" s="14">
        <v>45053</v>
      </c>
      <c r="K933" s="9" t="s">
        <v>480</v>
      </c>
      <c r="L933" s="9">
        <v>19</v>
      </c>
      <c r="M933" s="9">
        <v>18</v>
      </c>
      <c r="N933" s="22" t="s">
        <v>380</v>
      </c>
    </row>
    <row r="934" spans="1:14" x14ac:dyDescent="0.2">
      <c r="A934" s="9" t="s">
        <v>1210</v>
      </c>
      <c r="B934" s="9" t="s">
        <v>1194</v>
      </c>
      <c r="C934" s="9">
        <v>911.12</v>
      </c>
      <c r="D934" s="14">
        <v>45054</v>
      </c>
      <c r="E934" s="15">
        <v>20209.07</v>
      </c>
      <c r="G934" s="26">
        <v>911.12</v>
      </c>
      <c r="J934" s="14">
        <v>45053</v>
      </c>
      <c r="K934" s="9" t="s">
        <v>480</v>
      </c>
      <c r="L934" s="9">
        <v>19</v>
      </c>
      <c r="M934" s="9">
        <v>18</v>
      </c>
      <c r="N934" s="22" t="s">
        <v>380</v>
      </c>
    </row>
    <row r="935" spans="1:14" x14ac:dyDescent="0.2">
      <c r="A935" s="9" t="s">
        <v>1210</v>
      </c>
      <c r="B935" s="9" t="s">
        <v>1194</v>
      </c>
      <c r="C935" s="9">
        <v>30.32</v>
      </c>
      <c r="D935" s="14">
        <v>45054</v>
      </c>
      <c r="E935" s="15">
        <v>20239.39</v>
      </c>
      <c r="G935" s="26">
        <v>30.32</v>
      </c>
      <c r="J935" s="14">
        <v>45053</v>
      </c>
      <c r="K935" s="9" t="s">
        <v>480</v>
      </c>
      <c r="L935" s="9">
        <v>19</v>
      </c>
      <c r="M935" s="9">
        <v>18</v>
      </c>
      <c r="N935" s="22" t="s">
        <v>380</v>
      </c>
    </row>
    <row r="936" spans="1:14" x14ac:dyDescent="0.2">
      <c r="A936" s="9" t="s">
        <v>1210</v>
      </c>
      <c r="B936" s="9" t="s">
        <v>1194</v>
      </c>
      <c r="C936" s="9">
        <v>1473.69</v>
      </c>
      <c r="D936" s="14">
        <v>45054</v>
      </c>
      <c r="E936" s="15">
        <v>21713.079999999998</v>
      </c>
      <c r="G936" s="26">
        <v>1473.69</v>
      </c>
      <c r="J936" s="14">
        <v>45053</v>
      </c>
      <c r="K936" s="9" t="s">
        <v>480</v>
      </c>
      <c r="L936" s="9">
        <v>19</v>
      </c>
      <c r="M936" s="9">
        <v>18</v>
      </c>
      <c r="N936" s="22" t="s">
        <v>380</v>
      </c>
    </row>
    <row r="937" spans="1:14" x14ac:dyDescent="0.2">
      <c r="A937" s="9" t="s">
        <v>1210</v>
      </c>
      <c r="B937" s="9" t="s">
        <v>1194</v>
      </c>
      <c r="C937" s="9">
        <v>1578.95</v>
      </c>
      <c r="D937" s="14">
        <v>45054</v>
      </c>
      <c r="E937" s="15">
        <v>23292.03</v>
      </c>
      <c r="G937" s="26">
        <v>1578.95</v>
      </c>
      <c r="J937" s="14">
        <v>45053</v>
      </c>
      <c r="K937" s="9" t="s">
        <v>480</v>
      </c>
      <c r="L937" s="9">
        <v>19</v>
      </c>
      <c r="M937" s="9">
        <v>18</v>
      </c>
      <c r="N937" s="22" t="s">
        <v>380</v>
      </c>
    </row>
    <row r="938" spans="1:14" x14ac:dyDescent="0.2">
      <c r="A938" s="9" t="s">
        <v>1210</v>
      </c>
      <c r="B938" s="9" t="s">
        <v>1194</v>
      </c>
      <c r="C938" s="9">
        <v>2000</v>
      </c>
      <c r="D938" s="14">
        <v>45054</v>
      </c>
      <c r="E938" s="15">
        <v>25292.03</v>
      </c>
      <c r="G938" s="26">
        <v>2000</v>
      </c>
      <c r="J938" s="14">
        <v>45054</v>
      </c>
      <c r="K938" s="9" t="s">
        <v>480</v>
      </c>
      <c r="L938" s="9">
        <v>19</v>
      </c>
      <c r="M938" s="9">
        <v>19</v>
      </c>
      <c r="N938" s="22" t="s">
        <v>380</v>
      </c>
    </row>
    <row r="939" spans="1:14" x14ac:dyDescent="0.2">
      <c r="A939" s="9" t="s">
        <v>1210</v>
      </c>
      <c r="B939" s="9" t="s">
        <v>1194</v>
      </c>
      <c r="C939" s="9">
        <v>416.67</v>
      </c>
      <c r="D939" s="14">
        <v>45061</v>
      </c>
      <c r="E939" s="15">
        <v>25708.699999999997</v>
      </c>
      <c r="G939" s="26">
        <v>416.67</v>
      </c>
      <c r="J939" s="14">
        <v>45059</v>
      </c>
      <c r="K939" s="9" t="s">
        <v>480</v>
      </c>
      <c r="L939" s="9">
        <v>20</v>
      </c>
      <c r="M939" s="9">
        <v>19</v>
      </c>
      <c r="N939" s="22" t="s">
        <v>380</v>
      </c>
    </row>
    <row r="940" spans="1:14" x14ac:dyDescent="0.2">
      <c r="A940" s="9" t="s">
        <v>1210</v>
      </c>
      <c r="B940" s="9" t="s">
        <v>1194</v>
      </c>
      <c r="C940" s="9">
        <v>2300</v>
      </c>
      <c r="D940" s="14">
        <v>45061</v>
      </c>
      <c r="E940" s="15">
        <v>28008.699999999997</v>
      </c>
      <c r="G940" s="26">
        <v>2300</v>
      </c>
      <c r="J940" s="14">
        <v>45060</v>
      </c>
      <c r="K940" s="9" t="s">
        <v>480</v>
      </c>
      <c r="L940" s="9">
        <v>20</v>
      </c>
      <c r="M940" s="9">
        <v>19</v>
      </c>
      <c r="N940" s="22" t="s">
        <v>380</v>
      </c>
    </row>
    <row r="941" spans="1:14" x14ac:dyDescent="0.2">
      <c r="A941" s="9" t="s">
        <v>1210</v>
      </c>
      <c r="B941" s="9" t="s">
        <v>1194</v>
      </c>
      <c r="C941" s="9">
        <v>1500</v>
      </c>
      <c r="D941" s="14">
        <v>45061</v>
      </c>
      <c r="E941" s="15">
        <v>29508.699999999997</v>
      </c>
      <c r="G941" s="26">
        <v>1500</v>
      </c>
      <c r="J941" s="14">
        <v>45060</v>
      </c>
      <c r="K941" s="9" t="s">
        <v>480</v>
      </c>
      <c r="L941" s="9">
        <v>20</v>
      </c>
      <c r="M941" s="9">
        <v>19</v>
      </c>
      <c r="N941" s="22" t="s">
        <v>380</v>
      </c>
    </row>
    <row r="942" spans="1:14" x14ac:dyDescent="0.2">
      <c r="A942" s="9" t="s">
        <v>1210</v>
      </c>
      <c r="B942" s="9" t="s">
        <v>1194</v>
      </c>
      <c r="C942" s="9">
        <v>1250</v>
      </c>
      <c r="D942" s="14">
        <v>45061</v>
      </c>
      <c r="E942" s="15">
        <v>30758.699999999997</v>
      </c>
      <c r="G942" s="26">
        <v>1250</v>
      </c>
      <c r="J942" s="14">
        <v>45060</v>
      </c>
      <c r="K942" s="9" t="s">
        <v>480</v>
      </c>
      <c r="L942" s="9">
        <v>20</v>
      </c>
      <c r="M942" s="9">
        <v>19</v>
      </c>
      <c r="N942" s="22" t="s">
        <v>380</v>
      </c>
    </row>
    <row r="943" spans="1:14" x14ac:dyDescent="0.2">
      <c r="A943" s="9" t="s">
        <v>1210</v>
      </c>
      <c r="B943" s="9" t="s">
        <v>1194</v>
      </c>
      <c r="C943" s="9">
        <v>416.66</v>
      </c>
      <c r="D943" s="14">
        <v>45068</v>
      </c>
      <c r="E943" s="15">
        <v>31175.359999999997</v>
      </c>
      <c r="G943" s="26">
        <v>416.66</v>
      </c>
      <c r="J943" s="14">
        <v>45066</v>
      </c>
      <c r="K943" s="9" t="s">
        <v>480</v>
      </c>
      <c r="L943" s="9">
        <v>21</v>
      </c>
      <c r="M943" s="9">
        <v>20</v>
      </c>
      <c r="N943" s="22" t="s">
        <v>380</v>
      </c>
    </row>
    <row r="944" spans="1:14" x14ac:dyDescent="0.2">
      <c r="A944" s="9" t="s">
        <v>864</v>
      </c>
      <c r="B944" s="9" t="s">
        <v>850</v>
      </c>
      <c r="C944" s="9">
        <v>1.31</v>
      </c>
      <c r="D944" s="14">
        <v>45047</v>
      </c>
      <c r="E944" s="15">
        <v>1.31</v>
      </c>
      <c r="G944" s="26">
        <v>1.31</v>
      </c>
      <c r="J944" s="14">
        <v>45041</v>
      </c>
      <c r="K944" s="9" t="s">
        <v>480</v>
      </c>
      <c r="L944" s="9">
        <v>18</v>
      </c>
      <c r="M944" s="9">
        <v>17</v>
      </c>
      <c r="N944" s="22" t="s">
        <v>380</v>
      </c>
    </row>
    <row r="945" spans="1:14" x14ac:dyDescent="0.2">
      <c r="A945" s="9" t="s">
        <v>864</v>
      </c>
      <c r="B945" s="9" t="s">
        <v>850</v>
      </c>
      <c r="C945" s="9">
        <v>0.82</v>
      </c>
      <c r="D945" s="14">
        <v>45047</v>
      </c>
      <c r="E945" s="15">
        <v>2.13</v>
      </c>
      <c r="G945" s="26">
        <v>0.82</v>
      </c>
      <c r="J945" s="14">
        <v>45041</v>
      </c>
      <c r="K945" s="9" t="s">
        <v>480</v>
      </c>
      <c r="L945" s="9">
        <v>18</v>
      </c>
      <c r="M945" s="9">
        <v>17</v>
      </c>
      <c r="N945" s="22" t="s">
        <v>380</v>
      </c>
    </row>
    <row r="946" spans="1:14" x14ac:dyDescent="0.2">
      <c r="A946" s="9" t="s">
        <v>865</v>
      </c>
      <c r="B946" s="9" t="s">
        <v>851</v>
      </c>
      <c r="C946" s="9">
        <v>1.8</v>
      </c>
      <c r="D946" s="14">
        <v>45047</v>
      </c>
      <c r="E946" s="15">
        <v>1.8</v>
      </c>
      <c r="G946" s="26">
        <v>1.8</v>
      </c>
      <c r="J946" s="14">
        <v>45041</v>
      </c>
      <c r="K946" s="9" t="s">
        <v>480</v>
      </c>
      <c r="L946" s="9">
        <v>18</v>
      </c>
      <c r="M946" s="9">
        <v>17</v>
      </c>
      <c r="N946" s="22" t="s">
        <v>380</v>
      </c>
    </row>
    <row r="947" spans="1:14" x14ac:dyDescent="0.2">
      <c r="A947" s="9" t="s">
        <v>865</v>
      </c>
      <c r="B947" s="9" t="s">
        <v>851</v>
      </c>
      <c r="C947" s="9">
        <v>0.82</v>
      </c>
      <c r="D947" s="14">
        <v>45047</v>
      </c>
      <c r="E947" s="15">
        <v>2.62</v>
      </c>
      <c r="G947" s="26">
        <v>0.82</v>
      </c>
      <c r="J947" s="14">
        <v>45041</v>
      </c>
      <c r="K947" s="9" t="s">
        <v>480</v>
      </c>
      <c r="L947" s="9">
        <v>18</v>
      </c>
      <c r="M947" s="9">
        <v>17</v>
      </c>
      <c r="N947" s="22" t="s">
        <v>367</v>
      </c>
    </row>
    <row r="948" spans="1:14" x14ac:dyDescent="0.2">
      <c r="A948" s="9" t="s">
        <v>1242</v>
      </c>
      <c r="B948" s="9" t="s">
        <v>1243</v>
      </c>
      <c r="C948" s="9">
        <v>533.34</v>
      </c>
      <c r="D948" s="14">
        <v>45047</v>
      </c>
      <c r="E948" s="15">
        <v>533.34</v>
      </c>
      <c r="G948" s="26">
        <v>533.34</v>
      </c>
      <c r="J948" s="14">
        <v>45046</v>
      </c>
      <c r="K948" s="9" t="s">
        <v>480</v>
      </c>
      <c r="L948" s="9">
        <v>18</v>
      </c>
      <c r="M948" s="9">
        <v>17</v>
      </c>
      <c r="N948" s="22" t="s">
        <v>367</v>
      </c>
    </row>
    <row r="949" spans="1:14" x14ac:dyDescent="0.2">
      <c r="A949" s="9" t="s">
        <v>1242</v>
      </c>
      <c r="B949" s="9" t="s">
        <v>1243</v>
      </c>
      <c r="C949" s="9">
        <v>1066.67</v>
      </c>
      <c r="D949" s="14">
        <v>45047</v>
      </c>
      <c r="E949" s="15">
        <v>1600.0100000000002</v>
      </c>
      <c r="G949" s="26">
        <v>1066.67</v>
      </c>
      <c r="J949" s="14">
        <v>45046</v>
      </c>
      <c r="K949" s="9" t="s">
        <v>480</v>
      </c>
      <c r="L949" s="9">
        <v>18</v>
      </c>
      <c r="M949" s="9">
        <v>17</v>
      </c>
      <c r="N949" s="22" t="s">
        <v>367</v>
      </c>
    </row>
    <row r="950" spans="1:14" x14ac:dyDescent="0.2">
      <c r="A950" s="9" t="s">
        <v>1242</v>
      </c>
      <c r="B950" s="9" t="s">
        <v>1243</v>
      </c>
      <c r="C950" s="9">
        <v>533.33000000000004</v>
      </c>
      <c r="D950" s="14">
        <v>45061</v>
      </c>
      <c r="E950" s="15">
        <v>2133.34</v>
      </c>
      <c r="G950" s="26">
        <v>533.33000000000004</v>
      </c>
      <c r="J950" s="14">
        <v>45060</v>
      </c>
      <c r="K950" s="9" t="s">
        <v>480</v>
      </c>
      <c r="L950" s="9">
        <v>20</v>
      </c>
      <c r="M950" s="9">
        <v>19</v>
      </c>
      <c r="N950" s="22" t="s">
        <v>367</v>
      </c>
    </row>
    <row r="951" spans="1:14" x14ac:dyDescent="0.2">
      <c r="A951" s="9" t="s">
        <v>1242</v>
      </c>
      <c r="B951" s="9" t="s">
        <v>1243</v>
      </c>
      <c r="C951" s="9">
        <v>1066.67</v>
      </c>
      <c r="D951" s="14">
        <v>45061</v>
      </c>
      <c r="E951" s="15">
        <v>3200.01</v>
      </c>
      <c r="G951" s="26">
        <v>1066.67</v>
      </c>
      <c r="J951" s="14">
        <v>45060</v>
      </c>
      <c r="K951" s="9" t="s">
        <v>480</v>
      </c>
      <c r="L951" s="9">
        <v>20</v>
      </c>
      <c r="M951" s="9">
        <v>19</v>
      </c>
      <c r="N951" s="22" t="s">
        <v>367</v>
      </c>
    </row>
    <row r="952" spans="1:14" x14ac:dyDescent="0.2">
      <c r="A952" s="9" t="s">
        <v>1265</v>
      </c>
      <c r="B952" s="9" t="s">
        <v>1243</v>
      </c>
      <c r="C952" s="9">
        <v>666.67</v>
      </c>
      <c r="D952" s="14">
        <v>45054</v>
      </c>
      <c r="E952" s="15">
        <v>666.67</v>
      </c>
      <c r="G952" s="26">
        <v>666.67</v>
      </c>
      <c r="J952" s="14">
        <v>45053</v>
      </c>
      <c r="K952" s="9" t="s">
        <v>480</v>
      </c>
      <c r="L952" s="9">
        <v>19</v>
      </c>
      <c r="M952" s="9">
        <v>18</v>
      </c>
      <c r="N952" s="22" t="s">
        <v>367</v>
      </c>
    </row>
    <row r="953" spans="1:14" x14ac:dyDescent="0.2">
      <c r="A953" s="9" t="s">
        <v>1265</v>
      </c>
      <c r="B953" s="9" t="s">
        <v>1243</v>
      </c>
      <c r="C953" s="9">
        <v>2000</v>
      </c>
      <c r="D953" s="14">
        <v>45054</v>
      </c>
      <c r="E953" s="15">
        <v>2666.67</v>
      </c>
      <c r="G953" s="26">
        <v>2000</v>
      </c>
      <c r="J953" s="14">
        <v>45053</v>
      </c>
      <c r="K953" s="9" t="s">
        <v>480</v>
      </c>
      <c r="L953" s="9">
        <v>19</v>
      </c>
      <c r="M953" s="9">
        <v>18</v>
      </c>
      <c r="N953" s="22" t="s">
        <v>367</v>
      </c>
    </row>
    <row r="954" spans="1:14" x14ac:dyDescent="0.2">
      <c r="A954" s="9" t="s">
        <v>1265</v>
      </c>
      <c r="B954" s="9" t="s">
        <v>1243</v>
      </c>
      <c r="C954" s="9">
        <v>3000</v>
      </c>
      <c r="D954" s="14">
        <v>45054</v>
      </c>
      <c r="E954" s="15">
        <v>5666.67</v>
      </c>
      <c r="G954" s="26">
        <v>3000</v>
      </c>
      <c r="J954" s="14">
        <v>45053</v>
      </c>
      <c r="K954" s="9" t="s">
        <v>480</v>
      </c>
      <c r="L954" s="9">
        <v>19</v>
      </c>
      <c r="M954" s="9">
        <v>18</v>
      </c>
      <c r="N954" s="22" t="s">
        <v>367</v>
      </c>
    </row>
    <row r="955" spans="1:14" x14ac:dyDescent="0.2">
      <c r="A955" s="9" t="s">
        <v>1251</v>
      </c>
      <c r="B955" s="9" t="s">
        <v>1252</v>
      </c>
      <c r="C955" s="9">
        <v>266.67</v>
      </c>
      <c r="D955" s="14">
        <v>45047</v>
      </c>
      <c r="E955" s="15">
        <v>266.67</v>
      </c>
      <c r="G955" s="26">
        <v>266.67</v>
      </c>
      <c r="J955" s="14">
        <v>45045</v>
      </c>
      <c r="K955" s="9" t="s">
        <v>480</v>
      </c>
      <c r="L955" s="9">
        <v>18</v>
      </c>
      <c r="M955" s="9">
        <v>17</v>
      </c>
      <c r="N955" s="22" t="s">
        <v>367</v>
      </c>
    </row>
    <row r="956" spans="1:14" x14ac:dyDescent="0.2">
      <c r="A956" s="9" t="s">
        <v>1251</v>
      </c>
      <c r="B956" s="9" t="s">
        <v>1252</v>
      </c>
      <c r="C956" s="9">
        <v>266.67</v>
      </c>
      <c r="D956" s="14">
        <v>45047</v>
      </c>
      <c r="E956" s="15">
        <v>533.34</v>
      </c>
      <c r="G956" s="26">
        <v>266.67</v>
      </c>
      <c r="J956" s="14">
        <v>45045</v>
      </c>
      <c r="K956" s="9" t="s">
        <v>480</v>
      </c>
      <c r="L956" s="9">
        <v>18</v>
      </c>
      <c r="M956" s="9">
        <v>17</v>
      </c>
      <c r="N956" s="22" t="s">
        <v>367</v>
      </c>
    </row>
    <row r="957" spans="1:14" x14ac:dyDescent="0.2">
      <c r="A957" s="9" t="s">
        <v>1251</v>
      </c>
      <c r="B957" s="9" t="s">
        <v>1252</v>
      </c>
      <c r="C957" s="9">
        <v>342</v>
      </c>
      <c r="D957" s="14">
        <v>45054</v>
      </c>
      <c r="E957" s="15">
        <v>875.34</v>
      </c>
      <c r="G957" s="26">
        <v>342</v>
      </c>
      <c r="J957" s="14">
        <v>45052</v>
      </c>
      <c r="K957" s="9" t="s">
        <v>480</v>
      </c>
      <c r="L957" s="9">
        <v>19</v>
      </c>
      <c r="M957" s="9">
        <v>18</v>
      </c>
      <c r="N957" s="22" t="s">
        <v>367</v>
      </c>
    </row>
    <row r="958" spans="1:14" x14ac:dyDescent="0.2">
      <c r="A958" s="9" t="s">
        <v>1251</v>
      </c>
      <c r="B958" s="9" t="s">
        <v>1252</v>
      </c>
      <c r="C958" s="9">
        <v>266.67</v>
      </c>
      <c r="D958" s="14">
        <v>45061</v>
      </c>
      <c r="E958" s="15">
        <v>1142.01</v>
      </c>
      <c r="G958" s="26">
        <v>266.67</v>
      </c>
      <c r="J958" s="14">
        <v>45059</v>
      </c>
      <c r="K958" s="9" t="s">
        <v>480</v>
      </c>
      <c r="L958" s="9">
        <v>20</v>
      </c>
      <c r="M958" s="9">
        <v>19</v>
      </c>
      <c r="N958" s="22" t="s">
        <v>367</v>
      </c>
    </row>
    <row r="959" spans="1:14" x14ac:dyDescent="0.2">
      <c r="A959" s="9" t="s">
        <v>1251</v>
      </c>
      <c r="B959" s="9" t="s">
        <v>1252</v>
      </c>
      <c r="C959" s="9">
        <v>266.67</v>
      </c>
      <c r="D959" s="14">
        <v>45061</v>
      </c>
      <c r="E959" s="15">
        <v>1408.68</v>
      </c>
      <c r="G959" s="26">
        <v>266.67</v>
      </c>
      <c r="J959" s="14">
        <v>45059</v>
      </c>
      <c r="K959" s="9" t="s">
        <v>480</v>
      </c>
      <c r="L959" s="9">
        <v>20</v>
      </c>
      <c r="M959" s="9">
        <v>19</v>
      </c>
      <c r="N959" s="22" t="s">
        <v>367</v>
      </c>
    </row>
    <row r="960" spans="1:14" x14ac:dyDescent="0.2">
      <c r="A960" s="9" t="s">
        <v>1401</v>
      </c>
      <c r="B960" s="9" t="s">
        <v>1264</v>
      </c>
      <c r="C960" s="9">
        <v>280.01</v>
      </c>
      <c r="D960" s="14">
        <v>45047</v>
      </c>
      <c r="E960" s="15">
        <v>280.01</v>
      </c>
      <c r="G960" s="26">
        <v>280.01</v>
      </c>
      <c r="J960" s="14">
        <v>45046</v>
      </c>
      <c r="K960" s="9" t="s">
        <v>480</v>
      </c>
      <c r="L960" s="9">
        <v>18</v>
      </c>
      <c r="M960" s="9">
        <v>17</v>
      </c>
      <c r="N960" s="22" t="s">
        <v>367</v>
      </c>
    </row>
    <row r="961" spans="1:14" x14ac:dyDescent="0.2">
      <c r="A961" s="9" t="s">
        <v>1401</v>
      </c>
      <c r="B961" s="9" t="s">
        <v>1264</v>
      </c>
      <c r="C961" s="9">
        <v>280</v>
      </c>
      <c r="D961" s="14">
        <v>45047</v>
      </c>
      <c r="E961" s="15">
        <v>560.01</v>
      </c>
      <c r="G961" s="26">
        <v>280</v>
      </c>
      <c r="J961" s="14">
        <v>45046</v>
      </c>
      <c r="K961" s="9" t="s">
        <v>480</v>
      </c>
      <c r="L961" s="9">
        <v>18</v>
      </c>
      <c r="M961" s="9">
        <v>17</v>
      </c>
      <c r="N961" s="22" t="s">
        <v>367</v>
      </c>
    </row>
    <row r="962" spans="1:14" x14ac:dyDescent="0.2">
      <c r="A962" s="9" t="s">
        <v>1401</v>
      </c>
      <c r="B962" s="9" t="s">
        <v>1264</v>
      </c>
      <c r="C962" s="9">
        <v>280.01</v>
      </c>
      <c r="D962" s="14">
        <v>45047</v>
      </c>
      <c r="E962" s="15">
        <v>840.02</v>
      </c>
      <c r="G962" s="26">
        <v>280.01</v>
      </c>
      <c r="J962" s="14">
        <v>45046</v>
      </c>
      <c r="K962" s="9" t="s">
        <v>480</v>
      </c>
      <c r="L962" s="9">
        <v>18</v>
      </c>
      <c r="M962" s="9">
        <v>17</v>
      </c>
      <c r="N962" s="22" t="s">
        <v>367</v>
      </c>
    </row>
    <row r="963" spans="1:14" x14ac:dyDescent="0.2">
      <c r="A963" s="9" t="s">
        <v>1401</v>
      </c>
      <c r="B963" s="9" t="s">
        <v>1264</v>
      </c>
      <c r="C963" s="9">
        <v>280</v>
      </c>
      <c r="D963" s="14">
        <v>45054</v>
      </c>
      <c r="E963" s="15">
        <v>1120.02</v>
      </c>
      <c r="G963" s="26">
        <v>280</v>
      </c>
      <c r="J963" s="14">
        <v>45053</v>
      </c>
      <c r="K963" s="9" t="s">
        <v>480</v>
      </c>
      <c r="L963" s="9">
        <v>19</v>
      </c>
      <c r="M963" s="9">
        <v>18</v>
      </c>
      <c r="N963" s="22" t="s">
        <v>367</v>
      </c>
    </row>
    <row r="964" spans="1:14" x14ac:dyDescent="0.2">
      <c r="A964" s="9" t="s">
        <v>1401</v>
      </c>
      <c r="B964" s="9" t="s">
        <v>1264</v>
      </c>
      <c r="C964" s="9">
        <v>280</v>
      </c>
      <c r="D964" s="14">
        <v>45054</v>
      </c>
      <c r="E964" s="15">
        <v>1400.02</v>
      </c>
      <c r="G964" s="26">
        <v>280</v>
      </c>
      <c r="J964" s="14">
        <v>45053</v>
      </c>
      <c r="K964" s="9" t="s">
        <v>480</v>
      </c>
      <c r="L964" s="9">
        <v>19</v>
      </c>
      <c r="M964" s="9">
        <v>18</v>
      </c>
      <c r="N964" s="22" t="s">
        <v>367</v>
      </c>
    </row>
    <row r="965" spans="1:14" x14ac:dyDescent="0.2">
      <c r="A965" s="9" t="s">
        <v>1401</v>
      </c>
      <c r="B965" s="9" t="s">
        <v>1264</v>
      </c>
      <c r="C965" s="9">
        <v>280.01</v>
      </c>
      <c r="D965" s="14">
        <v>45061</v>
      </c>
      <c r="E965" s="15">
        <v>1680.03</v>
      </c>
      <c r="G965" s="26">
        <v>280.01</v>
      </c>
      <c r="J965" s="14">
        <v>45060</v>
      </c>
      <c r="K965" s="9" t="s">
        <v>480</v>
      </c>
      <c r="L965" s="9">
        <v>20</v>
      </c>
      <c r="M965" s="9">
        <v>19</v>
      </c>
      <c r="N965" s="22" t="s">
        <v>362</v>
      </c>
    </row>
    <row r="966" spans="1:14" x14ac:dyDescent="0.2">
      <c r="A966" s="9" t="s">
        <v>1401</v>
      </c>
      <c r="B966" s="9" t="s">
        <v>1264</v>
      </c>
      <c r="C966" s="9">
        <v>280</v>
      </c>
      <c r="D966" s="14">
        <v>45061</v>
      </c>
      <c r="E966" s="15">
        <v>1960.03</v>
      </c>
      <c r="G966" s="26">
        <v>280</v>
      </c>
      <c r="J966" s="14">
        <v>45060</v>
      </c>
      <c r="K966" s="9" t="s">
        <v>480</v>
      </c>
      <c r="L966" s="9">
        <v>20</v>
      </c>
      <c r="M966" s="9">
        <v>19</v>
      </c>
      <c r="N966" s="22" t="s">
        <v>362</v>
      </c>
    </row>
    <row r="967" spans="1:14" x14ac:dyDescent="0.2">
      <c r="A967" s="9" t="s">
        <v>1782</v>
      </c>
      <c r="B967" s="9" t="s">
        <v>878</v>
      </c>
      <c r="C967" s="9">
        <v>1.68</v>
      </c>
      <c r="D967" s="14">
        <v>45047</v>
      </c>
      <c r="E967" s="15">
        <v>1.68</v>
      </c>
      <c r="G967" s="26">
        <v>1.68</v>
      </c>
      <c r="J967" s="14">
        <v>45046</v>
      </c>
      <c r="K967" s="9" t="s">
        <v>480</v>
      </c>
      <c r="L967" s="9">
        <v>18</v>
      </c>
      <c r="M967" s="9">
        <v>17</v>
      </c>
      <c r="N967" s="22" t="s">
        <v>362</v>
      </c>
    </row>
    <row r="968" spans="1:14" x14ac:dyDescent="0.2">
      <c r="A968" s="9" t="s">
        <v>1782</v>
      </c>
      <c r="B968" s="9" t="s">
        <v>878</v>
      </c>
      <c r="C968" s="9">
        <v>1.68</v>
      </c>
      <c r="D968" s="14">
        <v>45047</v>
      </c>
      <c r="E968" s="15">
        <v>3.36</v>
      </c>
      <c r="G968" s="26">
        <v>1.68</v>
      </c>
      <c r="J968" s="14">
        <v>45046</v>
      </c>
      <c r="K968" s="9" t="s">
        <v>480</v>
      </c>
      <c r="L968" s="9">
        <v>18</v>
      </c>
      <c r="M968" s="9">
        <v>17</v>
      </c>
      <c r="N968" s="22" t="s">
        <v>362</v>
      </c>
    </row>
    <row r="969" spans="1:14" x14ac:dyDescent="0.2">
      <c r="A969" s="9" t="s">
        <v>1288</v>
      </c>
      <c r="B969" s="9" t="s">
        <v>878</v>
      </c>
      <c r="C969" s="9">
        <v>0.84</v>
      </c>
      <c r="D969" s="14">
        <v>45047</v>
      </c>
      <c r="E969" s="15">
        <v>0.84</v>
      </c>
      <c r="G969" s="26">
        <v>0.84</v>
      </c>
      <c r="J969" s="14">
        <v>45045</v>
      </c>
      <c r="K969" s="9" t="s">
        <v>480</v>
      </c>
      <c r="L969" s="9">
        <v>18</v>
      </c>
      <c r="M969" s="9">
        <v>17</v>
      </c>
      <c r="N969" s="22" t="s">
        <v>362</v>
      </c>
    </row>
    <row r="970" spans="1:14" x14ac:dyDescent="0.2">
      <c r="A970" s="9" t="s">
        <v>1288</v>
      </c>
      <c r="B970" s="9" t="s">
        <v>878</v>
      </c>
      <c r="C970" s="9">
        <v>0.53</v>
      </c>
      <c r="D970" s="14">
        <v>45047</v>
      </c>
      <c r="E970" s="15">
        <v>1.37</v>
      </c>
      <c r="G970" s="26">
        <v>0.53</v>
      </c>
      <c r="J970" s="14">
        <v>45045</v>
      </c>
      <c r="K970" s="9" t="s">
        <v>480</v>
      </c>
      <c r="L970" s="9">
        <v>18</v>
      </c>
      <c r="M970" s="9">
        <v>17</v>
      </c>
      <c r="N970" s="22" t="s">
        <v>362</v>
      </c>
    </row>
    <row r="971" spans="1:14" x14ac:dyDescent="0.2">
      <c r="A971" s="9" t="s">
        <v>1288</v>
      </c>
      <c r="B971" s="9" t="s">
        <v>878</v>
      </c>
      <c r="C971" s="9">
        <v>0.54</v>
      </c>
      <c r="D971" s="14">
        <v>45047</v>
      </c>
      <c r="E971" s="15">
        <v>1.9100000000000001</v>
      </c>
      <c r="G971" s="26">
        <v>0.54</v>
      </c>
      <c r="J971" s="14">
        <v>45045</v>
      </c>
      <c r="K971" s="9" t="s">
        <v>480</v>
      </c>
      <c r="L971" s="9">
        <v>18</v>
      </c>
      <c r="M971" s="9">
        <v>17</v>
      </c>
      <c r="N971" s="22" t="s">
        <v>362</v>
      </c>
    </row>
    <row r="972" spans="1:14" x14ac:dyDescent="0.2">
      <c r="A972" s="9" t="s">
        <v>1288</v>
      </c>
      <c r="B972" s="9" t="s">
        <v>878</v>
      </c>
      <c r="C972" s="9">
        <v>6</v>
      </c>
      <c r="D972" s="14">
        <v>45047</v>
      </c>
      <c r="E972" s="15">
        <v>7.91</v>
      </c>
      <c r="G972" s="26">
        <v>6</v>
      </c>
      <c r="J972" s="14">
        <v>45046</v>
      </c>
      <c r="K972" s="9" t="s">
        <v>480</v>
      </c>
      <c r="L972" s="9">
        <v>18</v>
      </c>
      <c r="M972" s="9">
        <v>17</v>
      </c>
      <c r="N972" s="22" t="s">
        <v>362</v>
      </c>
    </row>
    <row r="973" spans="1:14" x14ac:dyDescent="0.2">
      <c r="A973" s="9" t="s">
        <v>1288</v>
      </c>
      <c r="B973" s="9" t="s">
        <v>878</v>
      </c>
      <c r="C973" s="9">
        <v>4.25</v>
      </c>
      <c r="D973" s="14">
        <v>45047</v>
      </c>
      <c r="E973" s="15">
        <v>12.16</v>
      </c>
      <c r="G973" s="26">
        <v>4.25</v>
      </c>
      <c r="J973" s="14">
        <v>45046</v>
      </c>
      <c r="K973" s="9" t="s">
        <v>480</v>
      </c>
      <c r="L973" s="9">
        <v>18</v>
      </c>
      <c r="M973" s="9">
        <v>17</v>
      </c>
      <c r="N973" s="22" t="s">
        <v>362</v>
      </c>
    </row>
    <row r="974" spans="1:14" x14ac:dyDescent="0.2">
      <c r="A974" s="9" t="s">
        <v>1288</v>
      </c>
      <c r="B974" s="9" t="s">
        <v>878</v>
      </c>
      <c r="C974" s="9">
        <v>1.04</v>
      </c>
      <c r="D974" s="14">
        <v>45047</v>
      </c>
      <c r="E974" s="15">
        <v>13.2</v>
      </c>
      <c r="G974" s="26">
        <v>1.04</v>
      </c>
      <c r="J974" s="14">
        <v>45046</v>
      </c>
      <c r="K974" s="9" t="s">
        <v>480</v>
      </c>
      <c r="L974" s="9">
        <v>18</v>
      </c>
      <c r="M974" s="9">
        <v>17</v>
      </c>
      <c r="N974" s="22" t="s">
        <v>362</v>
      </c>
    </row>
    <row r="975" spans="1:14" x14ac:dyDescent="0.2">
      <c r="A975" s="9" t="s">
        <v>1288</v>
      </c>
      <c r="B975" s="9" t="s">
        <v>878</v>
      </c>
      <c r="C975" s="9">
        <v>1.68</v>
      </c>
      <c r="D975" s="14">
        <v>45047</v>
      </c>
      <c r="E975" s="15">
        <v>14.879999999999999</v>
      </c>
      <c r="G975" s="26">
        <v>1.68</v>
      </c>
      <c r="J975" s="14">
        <v>45046</v>
      </c>
      <c r="K975" s="9" t="s">
        <v>480</v>
      </c>
      <c r="L975" s="9">
        <v>18</v>
      </c>
      <c r="M975" s="9">
        <v>17</v>
      </c>
      <c r="N975" s="22" t="s">
        <v>362</v>
      </c>
    </row>
    <row r="976" spans="1:14" x14ac:dyDescent="0.2">
      <c r="A976" s="9" t="s">
        <v>1288</v>
      </c>
      <c r="B976" s="9" t="s">
        <v>878</v>
      </c>
      <c r="C976" s="9">
        <v>2.5499999999999998</v>
      </c>
      <c r="D976" s="14">
        <v>45047</v>
      </c>
      <c r="E976" s="15">
        <v>17.43</v>
      </c>
      <c r="G976" s="26">
        <v>2.5499999999999998</v>
      </c>
      <c r="J976" s="14">
        <v>45046</v>
      </c>
      <c r="K976" s="9" t="s">
        <v>480</v>
      </c>
      <c r="L976" s="9">
        <v>18</v>
      </c>
      <c r="M976" s="9">
        <v>17</v>
      </c>
      <c r="N976" s="22" t="s">
        <v>362</v>
      </c>
    </row>
    <row r="977" spans="1:14" x14ac:dyDescent="0.2">
      <c r="A977" s="9" t="s">
        <v>1288</v>
      </c>
      <c r="B977" s="9" t="s">
        <v>878</v>
      </c>
      <c r="C977" s="9">
        <v>3.98</v>
      </c>
      <c r="D977" s="14">
        <v>45047</v>
      </c>
      <c r="E977" s="15">
        <v>21.41</v>
      </c>
      <c r="G977" s="26">
        <v>3.98</v>
      </c>
      <c r="J977" s="14">
        <v>45046</v>
      </c>
      <c r="K977" s="9" t="s">
        <v>480</v>
      </c>
      <c r="L977" s="9">
        <v>18</v>
      </c>
      <c r="M977" s="9">
        <v>17</v>
      </c>
      <c r="N977" s="22" t="s">
        <v>362</v>
      </c>
    </row>
    <row r="978" spans="1:14" x14ac:dyDescent="0.2">
      <c r="A978" s="9" t="s">
        <v>1288</v>
      </c>
      <c r="B978" s="9" t="s">
        <v>878</v>
      </c>
      <c r="C978" s="9">
        <v>2.23</v>
      </c>
      <c r="D978" s="14">
        <v>45047</v>
      </c>
      <c r="E978" s="15">
        <v>23.64</v>
      </c>
      <c r="G978" s="26">
        <v>2.23</v>
      </c>
      <c r="J978" s="14">
        <v>45046</v>
      </c>
      <c r="K978" s="9" t="s">
        <v>480</v>
      </c>
      <c r="L978" s="9">
        <v>18</v>
      </c>
      <c r="M978" s="9">
        <v>17</v>
      </c>
      <c r="N978" s="22" t="s">
        <v>362</v>
      </c>
    </row>
    <row r="979" spans="1:14" x14ac:dyDescent="0.2">
      <c r="A979" s="9" t="s">
        <v>1288</v>
      </c>
      <c r="B979" s="9" t="s">
        <v>878</v>
      </c>
      <c r="C979" s="9">
        <v>0.53</v>
      </c>
      <c r="D979" s="14">
        <v>45047</v>
      </c>
      <c r="E979" s="15">
        <v>24.17</v>
      </c>
      <c r="G979" s="26">
        <v>0.53</v>
      </c>
      <c r="J979" s="14">
        <v>45046</v>
      </c>
      <c r="K979" s="9" t="s">
        <v>480</v>
      </c>
      <c r="L979" s="9">
        <v>18</v>
      </c>
      <c r="M979" s="9">
        <v>17</v>
      </c>
      <c r="N979" s="22" t="s">
        <v>362</v>
      </c>
    </row>
    <row r="980" spans="1:14" x14ac:dyDescent="0.2">
      <c r="A980" s="9" t="s">
        <v>1288</v>
      </c>
      <c r="B980" s="9" t="s">
        <v>878</v>
      </c>
      <c r="C980" s="9">
        <v>1.07</v>
      </c>
      <c r="D980" s="14">
        <v>45047</v>
      </c>
      <c r="E980" s="15">
        <v>25.240000000000002</v>
      </c>
      <c r="G980" s="26">
        <v>1.07</v>
      </c>
      <c r="J980" s="14">
        <v>45046</v>
      </c>
      <c r="K980" s="9" t="s">
        <v>480</v>
      </c>
      <c r="L980" s="9">
        <v>18</v>
      </c>
      <c r="M980" s="9">
        <v>17</v>
      </c>
      <c r="N980" s="22" t="s">
        <v>371</v>
      </c>
    </row>
    <row r="981" spans="1:14" x14ac:dyDescent="0.2">
      <c r="A981" s="9" t="s">
        <v>1288</v>
      </c>
      <c r="B981" s="9" t="s">
        <v>878</v>
      </c>
      <c r="C981" s="9">
        <v>2.13</v>
      </c>
      <c r="D981" s="14">
        <v>45047</v>
      </c>
      <c r="E981" s="15">
        <v>27.37</v>
      </c>
      <c r="G981" s="26">
        <v>2.13</v>
      </c>
      <c r="J981" s="14">
        <v>45046</v>
      </c>
      <c r="K981" s="9" t="s">
        <v>480</v>
      </c>
      <c r="L981" s="9">
        <v>18</v>
      </c>
      <c r="M981" s="9">
        <v>17</v>
      </c>
      <c r="N981" s="22" t="s">
        <v>371</v>
      </c>
    </row>
    <row r="982" spans="1:14" x14ac:dyDescent="0.2">
      <c r="A982" s="9" t="s">
        <v>1288</v>
      </c>
      <c r="B982" s="9" t="s">
        <v>878</v>
      </c>
      <c r="C982" s="9">
        <v>0.54</v>
      </c>
      <c r="D982" s="14">
        <v>45047</v>
      </c>
      <c r="E982" s="15">
        <v>27.91</v>
      </c>
      <c r="G982" s="26">
        <v>0.54</v>
      </c>
      <c r="J982" s="14">
        <v>45046</v>
      </c>
      <c r="K982" s="9" t="s">
        <v>480</v>
      </c>
      <c r="L982" s="9">
        <v>18</v>
      </c>
      <c r="M982" s="9">
        <v>17</v>
      </c>
      <c r="N982" s="22" t="s">
        <v>371</v>
      </c>
    </row>
    <row r="983" spans="1:14" x14ac:dyDescent="0.2">
      <c r="A983" s="9" t="s">
        <v>1288</v>
      </c>
      <c r="B983" s="9" t="s">
        <v>878</v>
      </c>
      <c r="C983" s="9">
        <v>0.53</v>
      </c>
      <c r="D983" s="14">
        <v>45047</v>
      </c>
      <c r="E983" s="15">
        <v>28.44</v>
      </c>
      <c r="G983" s="26">
        <v>0.53</v>
      </c>
      <c r="J983" s="14">
        <v>45046</v>
      </c>
      <c r="K983" s="9" t="s">
        <v>480</v>
      </c>
      <c r="L983" s="9">
        <v>18</v>
      </c>
      <c r="M983" s="9">
        <v>17</v>
      </c>
      <c r="N983" s="22" t="s">
        <v>371</v>
      </c>
    </row>
    <row r="984" spans="1:14" x14ac:dyDescent="0.2">
      <c r="A984" s="9" t="s">
        <v>1288</v>
      </c>
      <c r="B984" s="9" t="s">
        <v>878</v>
      </c>
      <c r="C984" s="9">
        <v>0.83</v>
      </c>
      <c r="D984" s="14">
        <v>45054</v>
      </c>
      <c r="E984" s="15">
        <v>29.27</v>
      </c>
      <c r="G984" s="26">
        <v>0.83</v>
      </c>
      <c r="J984" s="14">
        <v>45052</v>
      </c>
      <c r="K984" s="9" t="s">
        <v>480</v>
      </c>
      <c r="L984" s="9">
        <v>19</v>
      </c>
      <c r="M984" s="9">
        <v>18</v>
      </c>
      <c r="N984" s="22" t="s">
        <v>371</v>
      </c>
    </row>
    <row r="985" spans="1:14" x14ac:dyDescent="0.2">
      <c r="A985" s="9" t="s">
        <v>1288</v>
      </c>
      <c r="B985" s="9" t="s">
        <v>878</v>
      </c>
      <c r="C985" s="9">
        <v>0.69</v>
      </c>
      <c r="D985" s="14">
        <v>45054</v>
      </c>
      <c r="E985" s="15">
        <v>29.96</v>
      </c>
      <c r="G985" s="26">
        <v>0.69</v>
      </c>
      <c r="J985" s="14">
        <v>45052</v>
      </c>
      <c r="K985" s="9" t="s">
        <v>480</v>
      </c>
      <c r="L985" s="9">
        <v>19</v>
      </c>
      <c r="M985" s="9">
        <v>18</v>
      </c>
      <c r="N985" s="22" t="s">
        <v>371</v>
      </c>
    </row>
    <row r="986" spans="1:14" x14ac:dyDescent="0.2">
      <c r="A986" s="9" t="s">
        <v>1288</v>
      </c>
      <c r="B986" s="9" t="s">
        <v>878</v>
      </c>
      <c r="C986" s="9">
        <v>2</v>
      </c>
      <c r="D986" s="14">
        <v>45054</v>
      </c>
      <c r="E986" s="15">
        <v>31.96</v>
      </c>
      <c r="G986" s="26">
        <v>2</v>
      </c>
      <c r="J986" s="14">
        <v>45053</v>
      </c>
      <c r="K986" s="9" t="s">
        <v>480</v>
      </c>
      <c r="L986" s="9">
        <v>19</v>
      </c>
      <c r="M986" s="9">
        <v>18</v>
      </c>
      <c r="N986" s="22" t="s">
        <v>371</v>
      </c>
    </row>
    <row r="987" spans="1:14" x14ac:dyDescent="0.2">
      <c r="A987" s="9" t="s">
        <v>1288</v>
      </c>
      <c r="B987" s="9" t="s">
        <v>878</v>
      </c>
      <c r="C987" s="9">
        <v>2</v>
      </c>
      <c r="D987" s="14">
        <v>45054</v>
      </c>
      <c r="E987" s="15">
        <v>33.96</v>
      </c>
      <c r="G987" s="26">
        <v>2</v>
      </c>
      <c r="J987" s="14">
        <v>45053</v>
      </c>
      <c r="K987" s="9" t="s">
        <v>480</v>
      </c>
      <c r="L987" s="9">
        <v>19</v>
      </c>
      <c r="M987" s="9">
        <v>18</v>
      </c>
      <c r="N987" s="22" t="s">
        <v>371</v>
      </c>
    </row>
    <row r="988" spans="1:14" x14ac:dyDescent="0.2">
      <c r="A988" s="9" t="s">
        <v>1288</v>
      </c>
      <c r="B988" s="9" t="s">
        <v>878</v>
      </c>
      <c r="C988" s="9">
        <v>4</v>
      </c>
      <c r="D988" s="14">
        <v>45054</v>
      </c>
      <c r="E988" s="15">
        <v>37.96</v>
      </c>
      <c r="G988" s="26">
        <v>4</v>
      </c>
      <c r="J988" s="14">
        <v>45053</v>
      </c>
      <c r="K988" s="9" t="s">
        <v>480</v>
      </c>
      <c r="L988" s="9">
        <v>19</v>
      </c>
      <c r="M988" s="9">
        <v>18</v>
      </c>
      <c r="N988" s="22" t="s">
        <v>371</v>
      </c>
    </row>
    <row r="989" spans="1:14" x14ac:dyDescent="0.2">
      <c r="A989" s="9" t="s">
        <v>1288</v>
      </c>
      <c r="B989" s="9" t="s">
        <v>878</v>
      </c>
      <c r="C989" s="9">
        <v>5</v>
      </c>
      <c r="D989" s="14">
        <v>45054</v>
      </c>
      <c r="E989" s="15">
        <v>42.96</v>
      </c>
      <c r="G989" s="26">
        <v>5</v>
      </c>
      <c r="J989" s="14">
        <v>45053</v>
      </c>
      <c r="K989" s="9" t="s">
        <v>480</v>
      </c>
      <c r="L989" s="9">
        <v>19</v>
      </c>
      <c r="M989" s="9">
        <v>18</v>
      </c>
      <c r="N989" s="22" t="s">
        <v>371</v>
      </c>
    </row>
    <row r="990" spans="1:14" x14ac:dyDescent="0.2">
      <c r="A990" s="9" t="s">
        <v>1288</v>
      </c>
      <c r="B990" s="9" t="s">
        <v>878</v>
      </c>
      <c r="C990" s="9">
        <v>1.8</v>
      </c>
      <c r="D990" s="14">
        <v>45054</v>
      </c>
      <c r="E990" s="15">
        <v>44.76</v>
      </c>
      <c r="G990" s="26">
        <v>1.8</v>
      </c>
      <c r="J990" s="14">
        <v>45053</v>
      </c>
      <c r="K990" s="9" t="s">
        <v>480</v>
      </c>
      <c r="L990" s="9">
        <v>19</v>
      </c>
      <c r="M990" s="9">
        <v>18</v>
      </c>
      <c r="N990" s="22" t="s">
        <v>371</v>
      </c>
    </row>
    <row r="991" spans="1:14" x14ac:dyDescent="0.2">
      <c r="A991" s="9" t="s">
        <v>1288</v>
      </c>
      <c r="B991" s="9" t="s">
        <v>878</v>
      </c>
      <c r="C991" s="9">
        <v>0.25</v>
      </c>
      <c r="D991" s="14">
        <v>45054</v>
      </c>
      <c r="E991" s="15">
        <v>45.01</v>
      </c>
      <c r="G991" s="26">
        <v>0.25</v>
      </c>
      <c r="J991" s="14">
        <v>45053</v>
      </c>
      <c r="K991" s="9" t="s">
        <v>480</v>
      </c>
      <c r="L991" s="9">
        <v>19</v>
      </c>
      <c r="M991" s="9">
        <v>18</v>
      </c>
      <c r="N991" s="22" t="s">
        <v>371</v>
      </c>
    </row>
    <row r="992" spans="1:14" x14ac:dyDescent="0.2">
      <c r="A992" s="9" t="s">
        <v>1288</v>
      </c>
      <c r="B992" s="9" t="s">
        <v>878</v>
      </c>
      <c r="C992" s="9">
        <v>3</v>
      </c>
      <c r="D992" s="14">
        <v>45054</v>
      </c>
      <c r="E992" s="15">
        <v>48.01</v>
      </c>
      <c r="G992" s="26">
        <v>3</v>
      </c>
      <c r="J992" s="14">
        <v>45053</v>
      </c>
      <c r="K992" s="9" t="s">
        <v>480</v>
      </c>
      <c r="L992" s="9">
        <v>19</v>
      </c>
      <c r="M992" s="9">
        <v>18</v>
      </c>
      <c r="N992" s="22" t="s">
        <v>371</v>
      </c>
    </row>
    <row r="993" spans="1:14" x14ac:dyDescent="0.2">
      <c r="A993" s="9" t="s">
        <v>1288</v>
      </c>
      <c r="B993" s="9" t="s">
        <v>878</v>
      </c>
      <c r="C993" s="9">
        <v>1.82</v>
      </c>
      <c r="D993" s="14">
        <v>45054</v>
      </c>
      <c r="E993" s="15">
        <v>49.83</v>
      </c>
      <c r="G993" s="26">
        <v>1.82</v>
      </c>
      <c r="J993" s="14">
        <v>45053</v>
      </c>
      <c r="K993" s="9" t="s">
        <v>480</v>
      </c>
      <c r="L993" s="9">
        <v>19</v>
      </c>
      <c r="M993" s="9">
        <v>18</v>
      </c>
      <c r="N993" s="22" t="s">
        <v>371</v>
      </c>
    </row>
    <row r="994" spans="1:14" x14ac:dyDescent="0.2">
      <c r="A994" s="9" t="s">
        <v>1288</v>
      </c>
      <c r="B994" s="9" t="s">
        <v>878</v>
      </c>
      <c r="C994" s="9">
        <v>3.16</v>
      </c>
      <c r="D994" s="14">
        <v>45054</v>
      </c>
      <c r="E994" s="15">
        <v>52.989999999999995</v>
      </c>
      <c r="G994" s="26">
        <v>3.16</v>
      </c>
      <c r="J994" s="14">
        <v>45053</v>
      </c>
      <c r="K994" s="9" t="s">
        <v>480</v>
      </c>
      <c r="L994" s="9">
        <v>19</v>
      </c>
      <c r="M994" s="9">
        <v>18</v>
      </c>
      <c r="N994" s="22" t="s">
        <v>371</v>
      </c>
    </row>
    <row r="995" spans="1:14" x14ac:dyDescent="0.2">
      <c r="A995" s="9" t="s">
        <v>1288</v>
      </c>
      <c r="B995" s="9" t="s">
        <v>878</v>
      </c>
      <c r="C995" s="9">
        <v>2.94</v>
      </c>
      <c r="D995" s="14">
        <v>45054</v>
      </c>
      <c r="E995" s="15">
        <v>55.929999999999993</v>
      </c>
      <c r="G995" s="26">
        <v>2.94</v>
      </c>
      <c r="J995" s="14">
        <v>45053</v>
      </c>
      <c r="K995" s="9" t="s">
        <v>480</v>
      </c>
      <c r="L995" s="9">
        <v>19</v>
      </c>
      <c r="M995" s="9">
        <v>18</v>
      </c>
      <c r="N995" s="22" t="s">
        <v>371</v>
      </c>
    </row>
    <row r="996" spans="1:14" x14ac:dyDescent="0.2">
      <c r="A996" s="9" t="s">
        <v>1288</v>
      </c>
      <c r="B996" s="9" t="s">
        <v>878</v>
      </c>
      <c r="C996" s="9">
        <v>3.16</v>
      </c>
      <c r="D996" s="14">
        <v>45054</v>
      </c>
      <c r="E996" s="15">
        <v>59.089999999999989</v>
      </c>
      <c r="G996" s="26">
        <v>3.16</v>
      </c>
      <c r="J996" s="14">
        <v>45053</v>
      </c>
      <c r="K996" s="9" t="s">
        <v>480</v>
      </c>
      <c r="L996" s="9">
        <v>19</v>
      </c>
      <c r="M996" s="9">
        <v>18</v>
      </c>
      <c r="N996" s="22" t="s">
        <v>371</v>
      </c>
    </row>
    <row r="997" spans="1:14" x14ac:dyDescent="0.2">
      <c r="A997" s="9" t="s">
        <v>1288</v>
      </c>
      <c r="B997" s="9" t="s">
        <v>878</v>
      </c>
      <c r="C997" s="9">
        <v>0.54</v>
      </c>
      <c r="D997" s="14">
        <v>45054</v>
      </c>
      <c r="E997" s="15">
        <v>59.629999999999988</v>
      </c>
      <c r="G997" s="26">
        <v>0.54</v>
      </c>
      <c r="J997" s="14">
        <v>45053</v>
      </c>
      <c r="K997" s="9" t="s">
        <v>480</v>
      </c>
      <c r="L997" s="9">
        <v>19</v>
      </c>
      <c r="M997" s="9">
        <v>18</v>
      </c>
      <c r="N997" s="22" t="s">
        <v>371</v>
      </c>
    </row>
    <row r="998" spans="1:14" x14ac:dyDescent="0.2">
      <c r="A998" s="9" t="s">
        <v>1288</v>
      </c>
      <c r="B998" s="9" t="s">
        <v>878</v>
      </c>
      <c r="C998" s="9">
        <v>0.53</v>
      </c>
      <c r="D998" s="14">
        <v>45054</v>
      </c>
      <c r="E998" s="15">
        <v>60.159999999999989</v>
      </c>
      <c r="G998" s="26">
        <v>0.53</v>
      </c>
      <c r="J998" s="14">
        <v>45053</v>
      </c>
      <c r="K998" s="9" t="s">
        <v>480</v>
      </c>
      <c r="L998" s="9">
        <v>19</v>
      </c>
      <c r="M998" s="9">
        <v>18</v>
      </c>
      <c r="N998" s="22" t="s">
        <v>371</v>
      </c>
    </row>
    <row r="999" spans="1:14" x14ac:dyDescent="0.2">
      <c r="A999" s="9" t="s">
        <v>1288</v>
      </c>
      <c r="B999" s="9" t="s">
        <v>878</v>
      </c>
      <c r="C999" s="9">
        <v>1.33</v>
      </c>
      <c r="D999" s="14">
        <v>45054</v>
      </c>
      <c r="E999" s="15">
        <v>61.489999999999988</v>
      </c>
      <c r="G999" s="26">
        <v>1.33</v>
      </c>
      <c r="J999" s="14">
        <v>45053</v>
      </c>
      <c r="K999" s="9" t="s">
        <v>480</v>
      </c>
      <c r="L999" s="9">
        <v>19</v>
      </c>
      <c r="M999" s="9">
        <v>18</v>
      </c>
      <c r="N999" s="22" t="s">
        <v>371</v>
      </c>
    </row>
    <row r="1000" spans="1:14" x14ac:dyDescent="0.2">
      <c r="A1000" s="9" t="s">
        <v>1288</v>
      </c>
      <c r="B1000" s="9" t="s">
        <v>878</v>
      </c>
      <c r="C1000" s="9">
        <v>4</v>
      </c>
      <c r="D1000" s="14">
        <v>45054</v>
      </c>
      <c r="E1000" s="15">
        <v>65.489999999999981</v>
      </c>
      <c r="G1000" s="26">
        <v>4</v>
      </c>
      <c r="J1000" s="14">
        <v>45053</v>
      </c>
      <c r="K1000" s="9" t="s">
        <v>480</v>
      </c>
      <c r="L1000" s="9">
        <v>19</v>
      </c>
      <c r="M1000" s="9">
        <v>18</v>
      </c>
      <c r="N1000" s="22" t="s">
        <v>371</v>
      </c>
    </row>
    <row r="1001" spans="1:14" x14ac:dyDescent="0.2">
      <c r="A1001" s="9" t="s">
        <v>1288</v>
      </c>
      <c r="B1001" s="9" t="s">
        <v>878</v>
      </c>
      <c r="C1001" s="9">
        <v>6</v>
      </c>
      <c r="D1001" s="14">
        <v>45054</v>
      </c>
      <c r="E1001" s="15">
        <v>71.489999999999981</v>
      </c>
      <c r="G1001" s="26">
        <v>6</v>
      </c>
      <c r="J1001" s="14">
        <v>45053</v>
      </c>
      <c r="K1001" s="9" t="s">
        <v>480</v>
      </c>
      <c r="L1001" s="9">
        <v>19</v>
      </c>
      <c r="M1001" s="9">
        <v>18</v>
      </c>
      <c r="N1001" s="22" t="s">
        <v>371</v>
      </c>
    </row>
    <row r="1002" spans="1:14" x14ac:dyDescent="0.2">
      <c r="A1002" s="9" t="s">
        <v>1288</v>
      </c>
      <c r="B1002" s="9" t="s">
        <v>878</v>
      </c>
      <c r="C1002" s="9">
        <v>4</v>
      </c>
      <c r="D1002" s="14">
        <v>45054</v>
      </c>
      <c r="E1002" s="15">
        <v>75.489999999999981</v>
      </c>
      <c r="G1002" s="26">
        <v>4</v>
      </c>
      <c r="J1002" s="14">
        <v>45054</v>
      </c>
      <c r="K1002" s="9" t="s">
        <v>480</v>
      </c>
      <c r="L1002" s="9">
        <v>19</v>
      </c>
      <c r="M1002" s="9">
        <v>19</v>
      </c>
      <c r="N1002" s="22" t="s">
        <v>371</v>
      </c>
    </row>
    <row r="1003" spans="1:14" x14ac:dyDescent="0.2">
      <c r="A1003" s="9" t="s">
        <v>1288</v>
      </c>
      <c r="B1003" s="9" t="s">
        <v>878</v>
      </c>
      <c r="C1003" s="9">
        <v>0.84</v>
      </c>
      <c r="D1003" s="14">
        <v>45061</v>
      </c>
      <c r="E1003" s="15">
        <v>76.329999999999984</v>
      </c>
      <c r="G1003" s="26">
        <v>0.84</v>
      </c>
      <c r="J1003" s="14">
        <v>45059</v>
      </c>
      <c r="K1003" s="9" t="s">
        <v>480</v>
      </c>
      <c r="L1003" s="9">
        <v>20</v>
      </c>
      <c r="M1003" s="9">
        <v>19</v>
      </c>
      <c r="N1003" s="22" t="s">
        <v>371</v>
      </c>
    </row>
    <row r="1004" spans="1:14" x14ac:dyDescent="0.2">
      <c r="A1004" s="9" t="s">
        <v>1288</v>
      </c>
      <c r="B1004" s="9" t="s">
        <v>878</v>
      </c>
      <c r="C1004" s="9">
        <v>0.53</v>
      </c>
      <c r="D1004" s="14">
        <v>45061</v>
      </c>
      <c r="E1004" s="15">
        <v>76.859999999999985</v>
      </c>
      <c r="G1004" s="26">
        <v>0.53</v>
      </c>
      <c r="J1004" s="14">
        <v>45059</v>
      </c>
      <c r="K1004" s="9" t="s">
        <v>480</v>
      </c>
      <c r="L1004" s="9">
        <v>20</v>
      </c>
      <c r="M1004" s="9">
        <v>19</v>
      </c>
      <c r="N1004" s="22" t="s">
        <v>371</v>
      </c>
    </row>
    <row r="1005" spans="1:14" x14ac:dyDescent="0.2">
      <c r="A1005" s="9" t="s">
        <v>1288</v>
      </c>
      <c r="B1005" s="9" t="s">
        <v>878</v>
      </c>
      <c r="C1005" s="9">
        <v>0.53</v>
      </c>
      <c r="D1005" s="14">
        <v>45061</v>
      </c>
      <c r="E1005" s="15">
        <v>77.389999999999986</v>
      </c>
      <c r="G1005" s="26">
        <v>0.53</v>
      </c>
      <c r="J1005" s="14">
        <v>45059</v>
      </c>
      <c r="K1005" s="9" t="s">
        <v>480</v>
      </c>
      <c r="L1005" s="9">
        <v>20</v>
      </c>
      <c r="M1005" s="9">
        <v>19</v>
      </c>
      <c r="N1005" s="22" t="s">
        <v>371</v>
      </c>
    </row>
    <row r="1006" spans="1:14" x14ac:dyDescent="0.2">
      <c r="A1006" s="9" t="s">
        <v>1288</v>
      </c>
      <c r="B1006" s="9" t="s">
        <v>878</v>
      </c>
      <c r="C1006" s="9">
        <v>4.5999999999999996</v>
      </c>
      <c r="D1006" s="14">
        <v>45061</v>
      </c>
      <c r="E1006" s="15">
        <v>81.989999999999981</v>
      </c>
      <c r="G1006" s="26">
        <v>4.5999999999999996</v>
      </c>
      <c r="J1006" s="14">
        <v>45060</v>
      </c>
      <c r="K1006" s="9" t="s">
        <v>480</v>
      </c>
      <c r="L1006" s="9">
        <v>20</v>
      </c>
      <c r="M1006" s="9">
        <v>19</v>
      </c>
      <c r="N1006" s="22" t="s">
        <v>371</v>
      </c>
    </row>
    <row r="1007" spans="1:14" x14ac:dyDescent="0.2">
      <c r="A1007" s="9" t="s">
        <v>1288</v>
      </c>
      <c r="B1007" s="9" t="s">
        <v>878</v>
      </c>
      <c r="C1007" s="9">
        <v>3</v>
      </c>
      <c r="D1007" s="14">
        <v>45061</v>
      </c>
      <c r="E1007" s="15">
        <v>84.989999999999981</v>
      </c>
      <c r="G1007" s="26">
        <v>3</v>
      </c>
      <c r="J1007" s="14">
        <v>45060</v>
      </c>
      <c r="K1007" s="9" t="s">
        <v>480</v>
      </c>
      <c r="L1007" s="9">
        <v>20</v>
      </c>
      <c r="M1007" s="9">
        <v>19</v>
      </c>
      <c r="N1007" s="22" t="s">
        <v>371</v>
      </c>
    </row>
    <row r="1008" spans="1:14" x14ac:dyDescent="0.2">
      <c r="A1008" s="9" t="s">
        <v>1288</v>
      </c>
      <c r="B1008" s="9" t="s">
        <v>878</v>
      </c>
      <c r="C1008" s="9">
        <v>2.5</v>
      </c>
      <c r="D1008" s="14">
        <v>45061</v>
      </c>
      <c r="E1008" s="15">
        <v>87.489999999999981</v>
      </c>
      <c r="G1008" s="26">
        <v>2.5</v>
      </c>
      <c r="J1008" s="14">
        <v>45060</v>
      </c>
      <c r="K1008" s="9" t="s">
        <v>480</v>
      </c>
      <c r="L1008" s="9">
        <v>20</v>
      </c>
      <c r="M1008" s="9">
        <v>19</v>
      </c>
      <c r="N1008" s="22" t="s">
        <v>371</v>
      </c>
    </row>
    <row r="1009" spans="1:14" x14ac:dyDescent="0.2">
      <c r="A1009" s="9" t="s">
        <v>1288</v>
      </c>
      <c r="B1009" s="9" t="s">
        <v>878</v>
      </c>
      <c r="C1009" s="9">
        <v>0.54</v>
      </c>
      <c r="D1009" s="14">
        <v>45061</v>
      </c>
      <c r="E1009" s="15">
        <v>88.029999999999987</v>
      </c>
      <c r="G1009" s="26">
        <v>0.54</v>
      </c>
      <c r="J1009" s="14">
        <v>45060</v>
      </c>
      <c r="K1009" s="9" t="s">
        <v>480</v>
      </c>
      <c r="L1009" s="9">
        <v>20</v>
      </c>
      <c r="M1009" s="9">
        <v>19</v>
      </c>
      <c r="N1009" s="22" t="s">
        <v>371</v>
      </c>
    </row>
    <row r="1010" spans="1:14" x14ac:dyDescent="0.2">
      <c r="A1010" s="9" t="s">
        <v>1288</v>
      </c>
      <c r="B1010" s="9" t="s">
        <v>878</v>
      </c>
      <c r="C1010" s="9">
        <v>1.06</v>
      </c>
      <c r="D1010" s="14">
        <v>45061</v>
      </c>
      <c r="E1010" s="15">
        <v>89.089999999999989</v>
      </c>
      <c r="G1010" s="26">
        <v>1.06</v>
      </c>
      <c r="J1010" s="14">
        <v>45060</v>
      </c>
      <c r="K1010" s="9" t="s">
        <v>480</v>
      </c>
      <c r="L1010" s="9">
        <v>20</v>
      </c>
      <c r="M1010" s="9">
        <v>19</v>
      </c>
      <c r="N1010" s="22" t="s">
        <v>371</v>
      </c>
    </row>
    <row r="1011" spans="1:14" x14ac:dyDescent="0.2">
      <c r="A1011" s="9" t="s">
        <v>1288</v>
      </c>
      <c r="B1011" s="9" t="s">
        <v>878</v>
      </c>
      <c r="C1011" s="9">
        <v>2.14</v>
      </c>
      <c r="D1011" s="14">
        <v>45061</v>
      </c>
      <c r="E1011" s="15">
        <v>91.22999999999999</v>
      </c>
      <c r="G1011" s="26">
        <v>2.14</v>
      </c>
      <c r="J1011" s="14">
        <v>45060</v>
      </c>
      <c r="K1011" s="9" t="s">
        <v>480</v>
      </c>
      <c r="L1011" s="9">
        <v>20</v>
      </c>
      <c r="M1011" s="9">
        <v>19</v>
      </c>
      <c r="N1011" s="22" t="s">
        <v>371</v>
      </c>
    </row>
    <row r="1012" spans="1:14" x14ac:dyDescent="0.2">
      <c r="A1012" s="9" t="s">
        <v>1288</v>
      </c>
      <c r="B1012" s="9" t="s">
        <v>878</v>
      </c>
      <c r="C1012" s="9">
        <v>0.53</v>
      </c>
      <c r="D1012" s="14">
        <v>45061</v>
      </c>
      <c r="E1012" s="15">
        <v>91.759999999999991</v>
      </c>
      <c r="G1012" s="26">
        <v>0.53</v>
      </c>
      <c r="J1012" s="14">
        <v>45060</v>
      </c>
      <c r="K1012" s="9" t="s">
        <v>480</v>
      </c>
      <c r="L1012" s="9">
        <v>20</v>
      </c>
      <c r="M1012" s="9">
        <v>19</v>
      </c>
      <c r="N1012" s="22" t="s">
        <v>371</v>
      </c>
    </row>
    <row r="1013" spans="1:14" x14ac:dyDescent="0.2">
      <c r="A1013" s="9" t="s">
        <v>1288</v>
      </c>
      <c r="B1013" s="9" t="s">
        <v>878</v>
      </c>
      <c r="C1013" s="9">
        <v>198.53</v>
      </c>
      <c r="D1013" s="14">
        <v>45061</v>
      </c>
      <c r="E1013" s="15">
        <v>290.28999999999996</v>
      </c>
      <c r="G1013" s="26">
        <v>198.53</v>
      </c>
      <c r="J1013" s="14">
        <v>45060</v>
      </c>
      <c r="K1013" s="9" t="s">
        <v>480</v>
      </c>
      <c r="L1013" s="9">
        <v>20</v>
      </c>
      <c r="M1013" s="9">
        <v>19</v>
      </c>
      <c r="N1013" s="22" t="s">
        <v>371</v>
      </c>
    </row>
    <row r="1014" spans="1:14" x14ac:dyDescent="0.2">
      <c r="A1014" s="9" t="s">
        <v>1288</v>
      </c>
      <c r="B1014" s="9" t="s">
        <v>878</v>
      </c>
      <c r="C1014" s="9">
        <v>0.83</v>
      </c>
      <c r="D1014" s="14">
        <v>45068</v>
      </c>
      <c r="E1014" s="15">
        <v>291.11999999999995</v>
      </c>
      <c r="G1014" s="26">
        <v>0.83</v>
      </c>
      <c r="J1014" s="14">
        <v>45066</v>
      </c>
      <c r="K1014" s="9" t="s">
        <v>480</v>
      </c>
      <c r="L1014" s="9">
        <v>21</v>
      </c>
      <c r="M1014" s="9">
        <v>20</v>
      </c>
      <c r="N1014" s="22" t="s">
        <v>371</v>
      </c>
    </row>
    <row r="1015" spans="1:14" x14ac:dyDescent="0.2">
      <c r="A1015" s="9" t="s">
        <v>898</v>
      </c>
      <c r="B1015" s="9" t="s">
        <v>919</v>
      </c>
      <c r="C1015" s="9">
        <v>22.74</v>
      </c>
      <c r="D1015" s="14">
        <v>45047</v>
      </c>
      <c r="E1015" s="15">
        <v>22.74</v>
      </c>
      <c r="G1015" s="26">
        <v>22.74</v>
      </c>
      <c r="J1015" s="14">
        <v>45041</v>
      </c>
      <c r="K1015" s="9" t="s">
        <v>480</v>
      </c>
      <c r="L1015" s="9">
        <v>18</v>
      </c>
      <c r="M1015" s="9">
        <v>17</v>
      </c>
      <c r="N1015" s="22" t="s">
        <v>369</v>
      </c>
    </row>
    <row r="1016" spans="1:14" x14ac:dyDescent="0.2">
      <c r="A1016" s="9" t="s">
        <v>898</v>
      </c>
      <c r="B1016" s="9" t="s">
        <v>919</v>
      </c>
      <c r="C1016" s="9">
        <v>8.92</v>
      </c>
      <c r="D1016" s="14">
        <v>45068</v>
      </c>
      <c r="E1016" s="15">
        <v>31.659999999999997</v>
      </c>
      <c r="G1016" s="26">
        <v>8.92</v>
      </c>
      <c r="J1016" s="14">
        <v>45063</v>
      </c>
      <c r="K1016" s="9" t="s">
        <v>480</v>
      </c>
      <c r="L1016" s="9">
        <v>21</v>
      </c>
      <c r="M1016" s="9">
        <v>20</v>
      </c>
      <c r="N1016" s="22" t="s">
        <v>369</v>
      </c>
    </row>
    <row r="1017" spans="1:14" x14ac:dyDescent="0.2">
      <c r="A1017" s="9" t="s">
        <v>971</v>
      </c>
      <c r="B1017" s="9" t="s">
        <v>969</v>
      </c>
      <c r="C1017" s="9">
        <v>2.5299999999999998</v>
      </c>
      <c r="D1017" s="14">
        <v>45047</v>
      </c>
      <c r="E1017" s="15">
        <v>2.5299999999999998</v>
      </c>
      <c r="G1017" s="26">
        <v>2.5299999999999998</v>
      </c>
      <c r="J1017" s="14">
        <v>45041</v>
      </c>
      <c r="K1017" s="9" t="s">
        <v>480</v>
      </c>
      <c r="L1017" s="9">
        <v>18</v>
      </c>
      <c r="M1017" s="9">
        <v>17</v>
      </c>
      <c r="N1017" s="22" t="s">
        <v>369</v>
      </c>
    </row>
    <row r="1018" spans="1:14" x14ac:dyDescent="0.2">
      <c r="A1018" s="9" t="s">
        <v>971</v>
      </c>
      <c r="B1018" s="9" t="s">
        <v>969</v>
      </c>
      <c r="C1018" s="9">
        <v>0.46</v>
      </c>
      <c r="D1018" s="14">
        <v>45047</v>
      </c>
      <c r="E1018" s="15">
        <v>2.9899999999999998</v>
      </c>
      <c r="G1018" s="26">
        <v>0.46</v>
      </c>
      <c r="J1018" s="14">
        <v>45041</v>
      </c>
      <c r="K1018" s="9" t="s">
        <v>480</v>
      </c>
      <c r="L1018" s="9">
        <v>18</v>
      </c>
      <c r="M1018" s="9">
        <v>17</v>
      </c>
      <c r="N1018" s="22" t="s">
        <v>369</v>
      </c>
    </row>
    <row r="1019" spans="1:14" x14ac:dyDescent="0.2">
      <c r="A1019" s="9" t="s">
        <v>971</v>
      </c>
      <c r="B1019" s="9" t="s">
        <v>969</v>
      </c>
      <c r="C1019" s="9">
        <v>0.75</v>
      </c>
      <c r="D1019" s="14">
        <v>45047</v>
      </c>
      <c r="E1019" s="15">
        <v>3.7399999999999998</v>
      </c>
      <c r="G1019" s="26">
        <v>0.75</v>
      </c>
      <c r="J1019" s="14">
        <v>45041</v>
      </c>
      <c r="K1019" s="9" t="s">
        <v>480</v>
      </c>
      <c r="L1019" s="9">
        <v>18</v>
      </c>
      <c r="M1019" s="9">
        <v>17</v>
      </c>
      <c r="N1019" s="22" t="s">
        <v>369</v>
      </c>
    </row>
    <row r="1020" spans="1:14" x14ac:dyDescent="0.2">
      <c r="A1020" s="9" t="s">
        <v>971</v>
      </c>
      <c r="B1020" s="9" t="s">
        <v>969</v>
      </c>
      <c r="C1020" s="9">
        <v>0.99</v>
      </c>
      <c r="D1020" s="14">
        <v>45068</v>
      </c>
      <c r="E1020" s="15">
        <v>4.7299999999999995</v>
      </c>
      <c r="G1020" s="26">
        <v>0.99</v>
      </c>
      <c r="J1020" s="14">
        <v>45063</v>
      </c>
      <c r="K1020" s="9" t="s">
        <v>480</v>
      </c>
      <c r="L1020" s="9">
        <v>21</v>
      </c>
      <c r="M1020" s="9">
        <v>20</v>
      </c>
      <c r="N1020" s="22" t="s">
        <v>369</v>
      </c>
    </row>
    <row r="1021" spans="1:14" x14ac:dyDescent="0.2">
      <c r="A1021" s="9" t="s">
        <v>975</v>
      </c>
      <c r="B1021" s="9" t="s">
        <v>1413</v>
      </c>
      <c r="C1021" s="9">
        <v>83.37</v>
      </c>
      <c r="D1021" s="14">
        <v>45047</v>
      </c>
      <c r="E1021" s="15">
        <v>83.37</v>
      </c>
      <c r="G1021" s="26">
        <v>83.37</v>
      </c>
      <c r="J1021" s="14">
        <v>45041</v>
      </c>
      <c r="K1021" s="9" t="s">
        <v>480</v>
      </c>
      <c r="L1021" s="9">
        <v>18</v>
      </c>
      <c r="M1021" s="9">
        <v>17</v>
      </c>
      <c r="N1021" s="22" t="s">
        <v>369</v>
      </c>
    </row>
    <row r="1022" spans="1:14" x14ac:dyDescent="0.2">
      <c r="A1022" s="9" t="s">
        <v>975</v>
      </c>
      <c r="B1022" s="9" t="s">
        <v>1413</v>
      </c>
      <c r="C1022" s="9">
        <v>23.32</v>
      </c>
      <c r="D1022" s="14">
        <v>45054</v>
      </c>
      <c r="E1022" s="15">
        <v>106.69</v>
      </c>
      <c r="G1022" s="26">
        <v>23.32</v>
      </c>
      <c r="J1022" s="14">
        <v>45051</v>
      </c>
      <c r="K1022" s="9" t="s">
        <v>480</v>
      </c>
      <c r="L1022" s="9">
        <v>19</v>
      </c>
      <c r="M1022" s="9">
        <v>18</v>
      </c>
      <c r="N1022" s="22" t="s">
        <v>369</v>
      </c>
    </row>
    <row r="1023" spans="1:14" x14ac:dyDescent="0.2">
      <c r="A1023" s="9" t="s">
        <v>980</v>
      </c>
      <c r="B1023" s="9" t="s">
        <v>981</v>
      </c>
      <c r="C1023" s="9">
        <v>93.69</v>
      </c>
      <c r="D1023" s="14">
        <v>45047</v>
      </c>
      <c r="E1023" s="15">
        <v>93.69</v>
      </c>
      <c r="G1023" s="26">
        <v>93.69</v>
      </c>
      <c r="J1023" s="14">
        <v>45042</v>
      </c>
      <c r="K1023" s="9" t="s">
        <v>480</v>
      </c>
      <c r="L1023" s="9">
        <v>18</v>
      </c>
      <c r="M1023" s="9">
        <v>17</v>
      </c>
      <c r="N1023" s="22" t="s">
        <v>369</v>
      </c>
    </row>
    <row r="1024" spans="1:14" x14ac:dyDescent="0.2">
      <c r="A1024" s="9" t="s">
        <v>980</v>
      </c>
      <c r="B1024" s="9" t="s">
        <v>981</v>
      </c>
      <c r="C1024" s="9">
        <v>23.34</v>
      </c>
      <c r="D1024" s="14">
        <v>45054</v>
      </c>
      <c r="E1024" s="15">
        <v>117.03</v>
      </c>
      <c r="G1024" s="26">
        <v>23.34</v>
      </c>
      <c r="J1024" s="14">
        <v>45051</v>
      </c>
      <c r="K1024" s="9" t="s">
        <v>480</v>
      </c>
      <c r="L1024" s="9">
        <v>19</v>
      </c>
      <c r="M1024" s="9">
        <v>18</v>
      </c>
      <c r="N1024" s="22" t="s">
        <v>369</v>
      </c>
    </row>
    <row r="1025" spans="1:14" x14ac:dyDescent="0.2">
      <c r="A1025" s="9" t="s">
        <v>977</v>
      </c>
      <c r="B1025" s="9" t="s">
        <v>976</v>
      </c>
      <c r="C1025" s="9">
        <v>25525.5</v>
      </c>
      <c r="D1025" s="14">
        <v>45047</v>
      </c>
      <c r="E1025" s="15">
        <v>25525.5</v>
      </c>
      <c r="G1025" s="26">
        <v>25525.5</v>
      </c>
      <c r="J1025" s="14">
        <v>45044</v>
      </c>
      <c r="K1025" s="9" t="s">
        <v>480</v>
      </c>
      <c r="L1025" s="9">
        <v>18</v>
      </c>
      <c r="M1025" s="9">
        <v>17</v>
      </c>
      <c r="N1025" s="22" t="s">
        <v>369</v>
      </c>
    </row>
    <row r="1026" spans="1:14" x14ac:dyDescent="0.2">
      <c r="A1026" s="9" t="s">
        <v>977</v>
      </c>
      <c r="B1026" s="9" t="s">
        <v>976</v>
      </c>
      <c r="C1026" s="9">
        <v>6256.34</v>
      </c>
      <c r="D1026" s="14">
        <v>45047</v>
      </c>
      <c r="E1026" s="15">
        <v>31781.84</v>
      </c>
      <c r="G1026" s="26">
        <v>6256.34</v>
      </c>
      <c r="J1026" s="14">
        <v>45044</v>
      </c>
      <c r="K1026" s="9" t="s">
        <v>480</v>
      </c>
      <c r="L1026" s="9">
        <v>18</v>
      </c>
      <c r="M1026" s="9">
        <v>17</v>
      </c>
      <c r="N1026" s="22" t="s">
        <v>369</v>
      </c>
    </row>
    <row r="1027" spans="1:14" x14ac:dyDescent="0.2">
      <c r="A1027" s="9" t="s">
        <v>977</v>
      </c>
      <c r="B1027" s="9" t="s">
        <v>976</v>
      </c>
      <c r="C1027" s="9">
        <v>10085.15</v>
      </c>
      <c r="D1027" s="14">
        <v>45047</v>
      </c>
      <c r="E1027" s="15">
        <v>41866.99</v>
      </c>
      <c r="G1027" s="26">
        <v>10085.15</v>
      </c>
      <c r="J1027" s="14">
        <v>45044</v>
      </c>
      <c r="K1027" s="9" t="s">
        <v>480</v>
      </c>
      <c r="L1027" s="9">
        <v>18</v>
      </c>
      <c r="M1027" s="9">
        <v>17</v>
      </c>
      <c r="N1027" s="22" t="s">
        <v>369</v>
      </c>
    </row>
    <row r="1028" spans="1:14" x14ac:dyDescent="0.2">
      <c r="A1028" s="9" t="s">
        <v>977</v>
      </c>
      <c r="B1028" s="9" t="s">
        <v>976</v>
      </c>
      <c r="C1028" s="9">
        <v>15315.3</v>
      </c>
      <c r="D1028" s="14">
        <v>45047</v>
      </c>
      <c r="E1028" s="15">
        <v>57182.289999999994</v>
      </c>
      <c r="G1028" s="26">
        <v>15315.3</v>
      </c>
      <c r="J1028" s="14">
        <v>45044</v>
      </c>
      <c r="K1028" s="9" t="s">
        <v>480</v>
      </c>
      <c r="L1028" s="9">
        <v>18</v>
      </c>
      <c r="M1028" s="9">
        <v>17</v>
      </c>
      <c r="N1028" s="22" t="s">
        <v>368</v>
      </c>
    </row>
    <row r="1029" spans="1:14" x14ac:dyDescent="0.2">
      <c r="A1029" s="9" t="s">
        <v>977</v>
      </c>
      <c r="B1029" s="9" t="s">
        <v>976</v>
      </c>
      <c r="C1029" s="9">
        <v>10087.17</v>
      </c>
      <c r="D1029" s="14">
        <v>45047</v>
      </c>
      <c r="E1029" s="15">
        <v>67269.459999999992</v>
      </c>
      <c r="G1029" s="26">
        <v>10087.17</v>
      </c>
      <c r="J1029" s="14">
        <v>45044</v>
      </c>
      <c r="K1029" s="9" t="s">
        <v>480</v>
      </c>
      <c r="L1029" s="9">
        <v>18</v>
      </c>
      <c r="M1029" s="9">
        <v>17</v>
      </c>
      <c r="N1029" s="22" t="s">
        <v>368</v>
      </c>
    </row>
    <row r="1030" spans="1:14" x14ac:dyDescent="0.2">
      <c r="A1030" s="9" t="s">
        <v>977</v>
      </c>
      <c r="B1030" s="9" t="s">
        <v>976</v>
      </c>
      <c r="C1030" s="9">
        <v>10087.17</v>
      </c>
      <c r="D1030" s="14">
        <v>45047</v>
      </c>
      <c r="E1030" s="15">
        <v>77356.62999999999</v>
      </c>
      <c r="G1030" s="26">
        <v>10087.17</v>
      </c>
      <c r="J1030" s="14">
        <v>45044</v>
      </c>
      <c r="K1030" s="9" t="s">
        <v>480</v>
      </c>
      <c r="L1030" s="9">
        <v>18</v>
      </c>
      <c r="M1030" s="9">
        <v>17</v>
      </c>
      <c r="N1030" s="22" t="s">
        <v>368</v>
      </c>
    </row>
    <row r="1031" spans="1:14" x14ac:dyDescent="0.2">
      <c r="A1031" s="9" t="s">
        <v>977</v>
      </c>
      <c r="B1031" s="9" t="s">
        <v>976</v>
      </c>
      <c r="C1031" s="9">
        <v>10010.08</v>
      </c>
      <c r="D1031" s="14">
        <v>45068</v>
      </c>
      <c r="E1031" s="15">
        <v>87366.709999999992</v>
      </c>
      <c r="G1031" s="26">
        <v>10010.08</v>
      </c>
      <c r="J1031" s="14">
        <v>45065</v>
      </c>
      <c r="K1031" s="9" t="s">
        <v>480</v>
      </c>
      <c r="L1031" s="9">
        <v>21</v>
      </c>
      <c r="M1031" s="9">
        <v>20</v>
      </c>
      <c r="N1031" s="22" t="s">
        <v>368</v>
      </c>
    </row>
    <row r="1032" spans="1:14" x14ac:dyDescent="0.2">
      <c r="A1032" s="9" t="s">
        <v>977</v>
      </c>
      <c r="B1032" s="9" t="s">
        <v>976</v>
      </c>
      <c r="C1032" s="9">
        <v>10012.09</v>
      </c>
      <c r="D1032" s="14">
        <v>45068</v>
      </c>
      <c r="E1032" s="15">
        <v>97378.799999999988</v>
      </c>
      <c r="G1032" s="26">
        <v>10012.09</v>
      </c>
      <c r="J1032" s="14">
        <v>45065</v>
      </c>
      <c r="K1032" s="9" t="s">
        <v>480</v>
      </c>
      <c r="L1032" s="9">
        <v>21</v>
      </c>
      <c r="M1032" s="9">
        <v>20</v>
      </c>
      <c r="N1032" s="22" t="s">
        <v>368</v>
      </c>
    </row>
    <row r="1033" spans="1:14" x14ac:dyDescent="0.2">
      <c r="A1033" s="9" t="s">
        <v>977</v>
      </c>
      <c r="B1033" s="9" t="s">
        <v>976</v>
      </c>
      <c r="C1033" s="9">
        <v>10012.08</v>
      </c>
      <c r="D1033" s="14">
        <v>45068</v>
      </c>
      <c r="E1033" s="15">
        <v>107390.87999999999</v>
      </c>
      <c r="G1033" s="26">
        <v>10012.08</v>
      </c>
      <c r="J1033" s="14">
        <v>45065</v>
      </c>
      <c r="K1033" s="9" t="s">
        <v>480</v>
      </c>
      <c r="L1033" s="9">
        <v>21</v>
      </c>
      <c r="M1033" s="9">
        <v>20</v>
      </c>
      <c r="N1033" s="22" t="s">
        <v>368</v>
      </c>
    </row>
    <row r="1034" spans="1:14" x14ac:dyDescent="0.2">
      <c r="A1034" s="9" t="s">
        <v>977</v>
      </c>
      <c r="B1034" s="9" t="s">
        <v>976</v>
      </c>
      <c r="C1034" s="9">
        <v>10010.08</v>
      </c>
      <c r="D1034" s="14">
        <v>45068</v>
      </c>
      <c r="E1034" s="15">
        <v>117400.95999999999</v>
      </c>
      <c r="G1034" s="26">
        <v>10010.08</v>
      </c>
      <c r="J1034" s="14">
        <v>45066</v>
      </c>
      <c r="K1034" s="9" t="s">
        <v>480</v>
      </c>
      <c r="L1034" s="9">
        <v>21</v>
      </c>
      <c r="M1034" s="9">
        <v>20</v>
      </c>
      <c r="N1034" s="22" t="s">
        <v>368</v>
      </c>
    </row>
    <row r="1035" spans="1:14" x14ac:dyDescent="0.2">
      <c r="A1035" s="9" t="s">
        <v>1240</v>
      </c>
      <c r="B1035" s="9" t="s">
        <v>1195</v>
      </c>
      <c r="C1035" s="9">
        <v>61.92</v>
      </c>
      <c r="D1035" s="14">
        <v>45047</v>
      </c>
      <c r="E1035" s="15">
        <v>61.92</v>
      </c>
      <c r="G1035" s="26">
        <v>61.92</v>
      </c>
      <c r="J1035" s="14">
        <v>45045</v>
      </c>
      <c r="K1035" s="9" t="s">
        <v>480</v>
      </c>
      <c r="L1035" s="9">
        <v>18</v>
      </c>
      <c r="M1035" s="9">
        <v>17</v>
      </c>
      <c r="N1035" s="22" t="s">
        <v>368</v>
      </c>
    </row>
    <row r="1036" spans="1:14" x14ac:dyDescent="0.2">
      <c r="A1036" s="9" t="s">
        <v>1240</v>
      </c>
      <c r="B1036" s="9" t="s">
        <v>1195</v>
      </c>
      <c r="C1036" s="9">
        <v>34.71</v>
      </c>
      <c r="D1036" s="14">
        <v>45047</v>
      </c>
      <c r="E1036" s="15">
        <v>96.63</v>
      </c>
      <c r="G1036" s="26">
        <v>34.71</v>
      </c>
      <c r="J1036" s="14">
        <v>45045</v>
      </c>
      <c r="K1036" s="9" t="s">
        <v>480</v>
      </c>
      <c r="L1036" s="9">
        <v>18</v>
      </c>
      <c r="M1036" s="9">
        <v>17</v>
      </c>
      <c r="N1036" s="22" t="s">
        <v>368</v>
      </c>
    </row>
    <row r="1037" spans="1:14" x14ac:dyDescent="0.2">
      <c r="A1037" s="9" t="s">
        <v>1196</v>
      </c>
      <c r="B1037" s="9" t="s">
        <v>1197</v>
      </c>
      <c r="C1037" s="9">
        <v>0.84</v>
      </c>
      <c r="D1037" s="14">
        <v>45047</v>
      </c>
      <c r="E1037" s="15">
        <v>0.84</v>
      </c>
      <c r="G1037" s="26">
        <v>0.84</v>
      </c>
      <c r="J1037" s="14">
        <v>45045</v>
      </c>
      <c r="K1037" s="9" t="s">
        <v>480</v>
      </c>
      <c r="L1037" s="9">
        <v>18</v>
      </c>
      <c r="M1037" s="9">
        <v>17</v>
      </c>
      <c r="N1037" s="22" t="s">
        <v>368</v>
      </c>
    </row>
    <row r="1038" spans="1:14" x14ac:dyDescent="0.2">
      <c r="A1038" s="9" t="s">
        <v>1196</v>
      </c>
      <c r="B1038" s="9" t="s">
        <v>1197</v>
      </c>
      <c r="C1038" s="9">
        <v>0.83</v>
      </c>
      <c r="D1038" s="14">
        <v>45054</v>
      </c>
      <c r="E1038" s="15">
        <v>1.67</v>
      </c>
      <c r="G1038" s="26">
        <v>0.83</v>
      </c>
      <c r="J1038" s="14">
        <v>45052</v>
      </c>
      <c r="K1038" s="9" t="s">
        <v>480</v>
      </c>
      <c r="L1038" s="9">
        <v>19</v>
      </c>
      <c r="M1038" s="9">
        <v>18</v>
      </c>
      <c r="N1038" s="22" t="s">
        <v>368</v>
      </c>
    </row>
    <row r="1039" spans="1:14" x14ac:dyDescent="0.2">
      <c r="A1039" s="9" t="s">
        <v>1196</v>
      </c>
      <c r="B1039" s="9" t="s">
        <v>1197</v>
      </c>
      <c r="C1039" s="9">
        <v>0.84</v>
      </c>
      <c r="D1039" s="14">
        <v>45061</v>
      </c>
      <c r="E1039" s="15">
        <v>2.5099999999999998</v>
      </c>
      <c r="G1039" s="26">
        <v>0.84</v>
      </c>
      <c r="J1039" s="14">
        <v>45059</v>
      </c>
      <c r="K1039" s="9" t="s">
        <v>480</v>
      </c>
      <c r="L1039" s="9">
        <v>20</v>
      </c>
      <c r="M1039" s="9">
        <v>19</v>
      </c>
      <c r="N1039" s="22" t="s">
        <v>368</v>
      </c>
    </row>
    <row r="1040" spans="1:14" x14ac:dyDescent="0.2">
      <c r="A1040" s="9" t="s">
        <v>1196</v>
      </c>
      <c r="B1040" s="9" t="s">
        <v>1197</v>
      </c>
      <c r="C1040" s="9">
        <v>0.83</v>
      </c>
      <c r="D1040" s="14">
        <v>45068</v>
      </c>
      <c r="E1040" s="15">
        <v>3.34</v>
      </c>
      <c r="G1040" s="26">
        <v>0.83</v>
      </c>
      <c r="J1040" s="14">
        <v>45066</v>
      </c>
      <c r="K1040" s="9" t="s">
        <v>480</v>
      </c>
      <c r="L1040" s="9">
        <v>21</v>
      </c>
      <c r="M1040" s="9">
        <v>20</v>
      </c>
      <c r="N1040" s="22" t="s">
        <v>368</v>
      </c>
    </row>
    <row r="1041" spans="1:14" x14ac:dyDescent="0.2">
      <c r="A1041" s="9" t="s">
        <v>1314</v>
      </c>
      <c r="B1041" s="9" t="s">
        <v>1335</v>
      </c>
      <c r="C1041" s="9">
        <v>21.79</v>
      </c>
      <c r="D1041" s="14">
        <v>45047</v>
      </c>
      <c r="E1041" s="15">
        <v>21.79</v>
      </c>
      <c r="G1041" s="26">
        <v>21.79</v>
      </c>
      <c r="J1041" s="14">
        <v>45041</v>
      </c>
      <c r="K1041" s="9" t="s">
        <v>480</v>
      </c>
      <c r="L1041" s="9">
        <v>18</v>
      </c>
      <c r="M1041" s="9">
        <v>17</v>
      </c>
      <c r="N1041" s="22" t="s">
        <v>368</v>
      </c>
    </row>
    <row r="1042" spans="1:14" x14ac:dyDescent="0.2">
      <c r="A1042" s="9" t="s">
        <v>997</v>
      </c>
      <c r="B1042" s="9" t="s">
        <v>998</v>
      </c>
      <c r="C1042" s="9">
        <v>3000.3</v>
      </c>
      <c r="D1042" s="14">
        <v>45047</v>
      </c>
      <c r="E1042" s="15">
        <v>3000.3</v>
      </c>
      <c r="G1042" s="26">
        <v>3000.3</v>
      </c>
      <c r="J1042" s="14">
        <v>45046</v>
      </c>
      <c r="K1042" s="9" t="s">
        <v>480</v>
      </c>
      <c r="L1042" s="9">
        <v>18</v>
      </c>
      <c r="M1042" s="9">
        <v>17</v>
      </c>
      <c r="N1042" s="22" t="s">
        <v>368</v>
      </c>
    </row>
    <row r="1043" spans="1:14" x14ac:dyDescent="0.2">
      <c r="A1043" s="9" t="s">
        <v>997</v>
      </c>
      <c r="B1043" s="9" t="s">
        <v>998</v>
      </c>
      <c r="C1043" s="9">
        <v>416.72</v>
      </c>
      <c r="D1043" s="14">
        <v>45047</v>
      </c>
      <c r="E1043" s="15">
        <v>3417.0200000000004</v>
      </c>
      <c r="G1043" s="26">
        <v>416.72</v>
      </c>
      <c r="J1043" s="14">
        <v>45046</v>
      </c>
      <c r="K1043" s="9" t="s">
        <v>480</v>
      </c>
      <c r="L1043" s="9">
        <v>18</v>
      </c>
      <c r="M1043" s="9">
        <v>17</v>
      </c>
      <c r="N1043" s="22" t="s">
        <v>368</v>
      </c>
    </row>
    <row r="1044" spans="1:14" x14ac:dyDescent="0.2">
      <c r="A1044" s="9" t="s">
        <v>997</v>
      </c>
      <c r="B1044" s="9" t="s">
        <v>998</v>
      </c>
      <c r="C1044" s="9">
        <v>2125.21</v>
      </c>
      <c r="D1044" s="14">
        <v>45047</v>
      </c>
      <c r="E1044" s="15">
        <v>5542.2300000000005</v>
      </c>
      <c r="G1044" s="26">
        <v>2125.21</v>
      </c>
      <c r="J1044" s="14">
        <v>45046</v>
      </c>
      <c r="K1044" s="9" t="s">
        <v>480</v>
      </c>
      <c r="L1044" s="9">
        <v>18</v>
      </c>
      <c r="M1044" s="9">
        <v>17</v>
      </c>
      <c r="N1044" s="22" t="s">
        <v>368</v>
      </c>
    </row>
    <row r="1045" spans="1:14" x14ac:dyDescent="0.2">
      <c r="A1045" s="9" t="s">
        <v>997</v>
      </c>
      <c r="B1045" s="9" t="s">
        <v>998</v>
      </c>
      <c r="C1045" s="9">
        <v>520.89</v>
      </c>
      <c r="D1045" s="14">
        <v>45047</v>
      </c>
      <c r="E1045" s="15">
        <v>6063.1200000000008</v>
      </c>
      <c r="G1045" s="26">
        <v>520.89</v>
      </c>
      <c r="J1045" s="14">
        <v>45046</v>
      </c>
      <c r="K1045" s="9" t="s">
        <v>480</v>
      </c>
      <c r="L1045" s="9">
        <v>18</v>
      </c>
      <c r="M1045" s="9">
        <v>17</v>
      </c>
      <c r="N1045" s="22" t="s">
        <v>368</v>
      </c>
    </row>
    <row r="1046" spans="1:14" x14ac:dyDescent="0.2">
      <c r="A1046" s="9" t="s">
        <v>997</v>
      </c>
      <c r="B1046" s="9" t="s">
        <v>998</v>
      </c>
      <c r="C1046" s="9">
        <v>839.68</v>
      </c>
      <c r="D1046" s="14">
        <v>45047</v>
      </c>
      <c r="E1046" s="15">
        <v>6902.8000000000011</v>
      </c>
      <c r="G1046" s="26">
        <v>839.68</v>
      </c>
      <c r="J1046" s="14">
        <v>45046</v>
      </c>
      <c r="K1046" s="9" t="s">
        <v>480</v>
      </c>
      <c r="L1046" s="9">
        <v>18</v>
      </c>
      <c r="M1046" s="9">
        <v>17</v>
      </c>
      <c r="N1046" s="22" t="s">
        <v>368</v>
      </c>
    </row>
    <row r="1047" spans="1:14" x14ac:dyDescent="0.2">
      <c r="A1047" s="9" t="s">
        <v>997</v>
      </c>
      <c r="B1047" s="9" t="s">
        <v>998</v>
      </c>
      <c r="C1047" s="9">
        <v>1275.1199999999999</v>
      </c>
      <c r="D1047" s="14">
        <v>45047</v>
      </c>
      <c r="E1047" s="15">
        <v>8177.920000000001</v>
      </c>
      <c r="G1047" s="26">
        <v>1275.1199999999999</v>
      </c>
      <c r="J1047" s="14">
        <v>45046</v>
      </c>
      <c r="K1047" s="9" t="s">
        <v>480</v>
      </c>
      <c r="L1047" s="9">
        <v>18</v>
      </c>
      <c r="M1047" s="9">
        <v>17</v>
      </c>
      <c r="N1047" s="22" t="e">
        <v>#N/A</v>
      </c>
    </row>
    <row r="1048" spans="1:14" x14ac:dyDescent="0.2">
      <c r="A1048" s="9" t="s">
        <v>997</v>
      </c>
      <c r="B1048" s="9" t="s">
        <v>998</v>
      </c>
      <c r="C1048" s="9">
        <v>839.68</v>
      </c>
      <c r="D1048" s="14">
        <v>45047</v>
      </c>
      <c r="E1048" s="15">
        <v>9017.6</v>
      </c>
      <c r="G1048" s="26">
        <v>839.68</v>
      </c>
      <c r="J1048" s="14">
        <v>45046</v>
      </c>
      <c r="K1048" s="9" t="s">
        <v>480</v>
      </c>
      <c r="L1048" s="9">
        <v>18</v>
      </c>
      <c r="M1048" s="9">
        <v>17</v>
      </c>
      <c r="N1048" s="22" t="e">
        <v>#N/A</v>
      </c>
    </row>
    <row r="1049" spans="1:14" x14ac:dyDescent="0.2">
      <c r="A1049" s="9" t="s">
        <v>997</v>
      </c>
      <c r="B1049" s="9" t="s">
        <v>998</v>
      </c>
      <c r="C1049" s="9">
        <v>839.67</v>
      </c>
      <c r="D1049" s="14">
        <v>45047</v>
      </c>
      <c r="E1049" s="15">
        <v>9857.27</v>
      </c>
      <c r="G1049" s="26">
        <v>839.67</v>
      </c>
      <c r="J1049" s="14">
        <v>45046</v>
      </c>
      <c r="K1049" s="9" t="s">
        <v>480</v>
      </c>
      <c r="L1049" s="9">
        <v>18</v>
      </c>
      <c r="M1049" s="9">
        <v>17</v>
      </c>
      <c r="N1049" s="22" t="e">
        <v>#N/A</v>
      </c>
    </row>
    <row r="1050" spans="1:14" x14ac:dyDescent="0.2">
      <c r="A1050" s="9" t="s">
        <v>997</v>
      </c>
      <c r="B1050" s="9" t="s">
        <v>998</v>
      </c>
      <c r="C1050" s="9">
        <v>1990.9</v>
      </c>
      <c r="D1050" s="14">
        <v>45047</v>
      </c>
      <c r="E1050" s="15">
        <v>11848.17</v>
      </c>
      <c r="G1050" s="26">
        <v>1990.9</v>
      </c>
      <c r="J1050" s="14">
        <v>45046</v>
      </c>
      <c r="K1050" s="9" t="s">
        <v>480</v>
      </c>
      <c r="L1050" s="9">
        <v>18</v>
      </c>
      <c r="M1050" s="9">
        <v>17</v>
      </c>
      <c r="N1050" s="22" t="e">
        <v>#N/A</v>
      </c>
    </row>
    <row r="1051" spans="1:14" x14ac:dyDescent="0.2">
      <c r="A1051" s="9" t="s">
        <v>997</v>
      </c>
      <c r="B1051" s="9" t="s">
        <v>998</v>
      </c>
      <c r="C1051" s="9">
        <v>1116.3900000000001</v>
      </c>
      <c r="D1051" s="14">
        <v>45047</v>
      </c>
      <c r="E1051" s="15">
        <v>12964.56</v>
      </c>
      <c r="G1051" s="26">
        <v>1116.3900000000001</v>
      </c>
      <c r="J1051" s="14">
        <v>45046</v>
      </c>
      <c r="K1051" s="9" t="s">
        <v>480</v>
      </c>
      <c r="L1051" s="9">
        <v>18</v>
      </c>
      <c r="M1051" s="9">
        <v>17</v>
      </c>
      <c r="N1051" s="22" t="e">
        <v>#N/A</v>
      </c>
    </row>
    <row r="1052" spans="1:14" x14ac:dyDescent="0.2">
      <c r="A1052" s="9" t="s">
        <v>997</v>
      </c>
      <c r="B1052" s="9" t="s">
        <v>998</v>
      </c>
      <c r="C1052" s="9">
        <v>266.7</v>
      </c>
      <c r="D1052" s="14">
        <v>45047</v>
      </c>
      <c r="E1052" s="15">
        <v>13231.26</v>
      </c>
      <c r="G1052" s="26">
        <v>266.7</v>
      </c>
      <c r="J1052" s="14">
        <v>45046</v>
      </c>
      <c r="K1052" s="9" t="s">
        <v>480</v>
      </c>
      <c r="L1052" s="9">
        <v>18</v>
      </c>
      <c r="M1052" s="9">
        <v>17</v>
      </c>
      <c r="N1052" s="22" t="e">
        <v>#N/A</v>
      </c>
    </row>
    <row r="1053" spans="1:14" x14ac:dyDescent="0.2">
      <c r="A1053" s="9" t="s">
        <v>997</v>
      </c>
      <c r="B1053" s="9" t="s">
        <v>998</v>
      </c>
      <c r="C1053" s="9">
        <v>533.39</v>
      </c>
      <c r="D1053" s="14">
        <v>45047</v>
      </c>
      <c r="E1053" s="15">
        <v>13764.65</v>
      </c>
      <c r="G1053" s="26">
        <v>533.39</v>
      </c>
      <c r="J1053" s="14">
        <v>45046</v>
      </c>
      <c r="K1053" s="9" t="s">
        <v>480</v>
      </c>
      <c r="L1053" s="9">
        <v>18</v>
      </c>
      <c r="M1053" s="9">
        <v>17</v>
      </c>
      <c r="N1053" s="22" t="e">
        <v>#N/A</v>
      </c>
    </row>
    <row r="1054" spans="1:14" x14ac:dyDescent="0.2">
      <c r="A1054" s="9" t="s">
        <v>997</v>
      </c>
      <c r="B1054" s="9" t="s">
        <v>998</v>
      </c>
      <c r="C1054" s="9">
        <v>266.7</v>
      </c>
      <c r="D1054" s="14">
        <v>45047</v>
      </c>
      <c r="E1054" s="15">
        <v>14031.35</v>
      </c>
      <c r="G1054" s="26">
        <v>266.7</v>
      </c>
      <c r="J1054" s="14">
        <v>45046</v>
      </c>
      <c r="K1054" s="9" t="s">
        <v>480</v>
      </c>
      <c r="L1054" s="9">
        <v>18</v>
      </c>
      <c r="M1054" s="9">
        <v>17</v>
      </c>
      <c r="N1054" s="22" t="e">
        <v>#N/A</v>
      </c>
    </row>
    <row r="1055" spans="1:14" x14ac:dyDescent="0.2">
      <c r="A1055" s="9" t="s">
        <v>997</v>
      </c>
      <c r="B1055" s="9" t="s">
        <v>998</v>
      </c>
      <c r="C1055" s="9">
        <v>266.69</v>
      </c>
      <c r="D1055" s="14">
        <v>45047</v>
      </c>
      <c r="E1055" s="15">
        <v>14298.04</v>
      </c>
      <c r="G1055" s="26">
        <v>266.69</v>
      </c>
      <c r="J1055" s="14">
        <v>45046</v>
      </c>
      <c r="K1055" s="9" t="s">
        <v>480</v>
      </c>
      <c r="L1055" s="9">
        <v>18</v>
      </c>
      <c r="M1055" s="9">
        <v>17</v>
      </c>
      <c r="N1055" s="22" t="e">
        <v>#N/A</v>
      </c>
    </row>
    <row r="1056" spans="1:14" x14ac:dyDescent="0.2">
      <c r="A1056" s="9" t="s">
        <v>997</v>
      </c>
      <c r="B1056" s="9" t="s">
        <v>998</v>
      </c>
      <c r="C1056" s="9">
        <v>1066.78</v>
      </c>
      <c r="D1056" s="14">
        <v>45047</v>
      </c>
      <c r="E1056" s="15">
        <v>15364.820000000002</v>
      </c>
      <c r="G1056" s="26">
        <v>1066.78</v>
      </c>
      <c r="J1056" s="14">
        <v>45046</v>
      </c>
      <c r="K1056" s="9" t="s">
        <v>480</v>
      </c>
      <c r="L1056" s="9">
        <v>18</v>
      </c>
      <c r="M1056" s="9">
        <v>17</v>
      </c>
      <c r="N1056" s="22" t="e">
        <v>#N/A</v>
      </c>
    </row>
    <row r="1057" spans="1:14" x14ac:dyDescent="0.2">
      <c r="A1057" s="9" t="s">
        <v>997</v>
      </c>
      <c r="B1057" s="9" t="s">
        <v>998</v>
      </c>
      <c r="C1057" s="9">
        <v>266.7</v>
      </c>
      <c r="D1057" s="14">
        <v>45047</v>
      </c>
      <c r="E1057" s="15">
        <v>15631.520000000002</v>
      </c>
      <c r="G1057" s="26">
        <v>266.7</v>
      </c>
      <c r="J1057" s="14">
        <v>45046</v>
      </c>
      <c r="K1057" s="9" t="s">
        <v>480</v>
      </c>
      <c r="L1057" s="9">
        <v>18</v>
      </c>
      <c r="M1057" s="9">
        <v>17</v>
      </c>
      <c r="N1057" s="22" t="e">
        <v>#N/A</v>
      </c>
    </row>
    <row r="1058" spans="1:14" x14ac:dyDescent="0.2">
      <c r="A1058" s="9" t="s">
        <v>997</v>
      </c>
      <c r="B1058" s="9" t="s">
        <v>998</v>
      </c>
      <c r="C1058" s="9">
        <v>1000.1</v>
      </c>
      <c r="D1058" s="14">
        <v>45054</v>
      </c>
      <c r="E1058" s="15">
        <v>16631.620000000003</v>
      </c>
      <c r="G1058" s="26">
        <v>1000.1</v>
      </c>
      <c r="J1058" s="14">
        <v>45053</v>
      </c>
      <c r="K1058" s="9" t="s">
        <v>480</v>
      </c>
      <c r="L1058" s="9">
        <v>19</v>
      </c>
      <c r="M1058" s="9">
        <v>18</v>
      </c>
      <c r="N1058" s="22" t="e">
        <v>#N/A</v>
      </c>
    </row>
    <row r="1059" spans="1:14" x14ac:dyDescent="0.2">
      <c r="A1059" s="9" t="s">
        <v>997</v>
      </c>
      <c r="B1059" s="9" t="s">
        <v>998</v>
      </c>
      <c r="C1059" s="9">
        <v>1000.1</v>
      </c>
      <c r="D1059" s="14">
        <v>45054</v>
      </c>
      <c r="E1059" s="15">
        <v>17631.72</v>
      </c>
      <c r="G1059" s="26">
        <v>1000.1</v>
      </c>
      <c r="J1059" s="14">
        <v>45053</v>
      </c>
      <c r="K1059" s="9" t="s">
        <v>480</v>
      </c>
      <c r="L1059" s="9">
        <v>19</v>
      </c>
      <c r="M1059" s="9">
        <v>18</v>
      </c>
      <c r="N1059" s="22" t="e">
        <v>#N/A</v>
      </c>
    </row>
    <row r="1060" spans="1:14" x14ac:dyDescent="0.2">
      <c r="A1060" s="9" t="s">
        <v>997</v>
      </c>
      <c r="B1060" s="9" t="s">
        <v>998</v>
      </c>
      <c r="C1060" s="9">
        <v>2000.2</v>
      </c>
      <c r="D1060" s="14">
        <v>45054</v>
      </c>
      <c r="E1060" s="15">
        <v>19631.920000000002</v>
      </c>
      <c r="G1060" s="26">
        <v>2000.2</v>
      </c>
      <c r="J1060" s="14">
        <v>45053</v>
      </c>
      <c r="K1060" s="9" t="s">
        <v>480</v>
      </c>
      <c r="L1060" s="9">
        <v>19</v>
      </c>
      <c r="M1060" s="9">
        <v>18</v>
      </c>
      <c r="N1060" s="22" t="e">
        <v>#N/A</v>
      </c>
    </row>
    <row r="1061" spans="1:14" x14ac:dyDescent="0.2">
      <c r="A1061" s="9" t="s">
        <v>997</v>
      </c>
      <c r="B1061" s="9" t="s">
        <v>998</v>
      </c>
      <c r="C1061" s="9">
        <v>2500.25</v>
      </c>
      <c r="D1061" s="14">
        <v>45054</v>
      </c>
      <c r="E1061" s="15">
        <v>22132.170000000002</v>
      </c>
      <c r="G1061" s="26">
        <v>2500.25</v>
      </c>
      <c r="J1061" s="14">
        <v>45053</v>
      </c>
      <c r="K1061" s="9" t="s">
        <v>480</v>
      </c>
      <c r="L1061" s="9">
        <v>19</v>
      </c>
      <c r="M1061" s="9">
        <v>18</v>
      </c>
      <c r="N1061" s="22" t="e">
        <v>#N/A</v>
      </c>
    </row>
    <row r="1062" spans="1:14" x14ac:dyDescent="0.2">
      <c r="A1062" s="9" t="s">
        <v>997</v>
      </c>
      <c r="B1062" s="9" t="s">
        <v>998</v>
      </c>
      <c r="C1062" s="9">
        <v>416.71</v>
      </c>
      <c r="D1062" s="14">
        <v>45054</v>
      </c>
      <c r="E1062" s="15">
        <v>22548.880000000001</v>
      </c>
      <c r="G1062" s="26">
        <v>416.71</v>
      </c>
      <c r="J1062" s="14">
        <v>45053</v>
      </c>
      <c r="K1062" s="9" t="s">
        <v>480</v>
      </c>
      <c r="L1062" s="9">
        <v>19</v>
      </c>
      <c r="M1062" s="9">
        <v>18</v>
      </c>
      <c r="N1062" s="22" t="e">
        <v>#N/A</v>
      </c>
    </row>
    <row r="1063" spans="1:14" x14ac:dyDescent="0.2">
      <c r="A1063" s="9" t="s">
        <v>997</v>
      </c>
      <c r="B1063" s="9" t="s">
        <v>998</v>
      </c>
      <c r="C1063" s="9">
        <v>900.09</v>
      </c>
      <c r="D1063" s="14">
        <v>45054</v>
      </c>
      <c r="E1063" s="15">
        <v>23448.97</v>
      </c>
      <c r="G1063" s="26">
        <v>900.09</v>
      </c>
      <c r="J1063" s="14">
        <v>45053</v>
      </c>
      <c r="K1063" s="9" t="s">
        <v>480</v>
      </c>
      <c r="L1063" s="9">
        <v>19</v>
      </c>
      <c r="M1063" s="9">
        <v>18</v>
      </c>
      <c r="N1063" s="22" t="e">
        <v>#N/A</v>
      </c>
    </row>
    <row r="1064" spans="1:14" x14ac:dyDescent="0.2">
      <c r="A1064" s="9" t="s">
        <v>997</v>
      </c>
      <c r="B1064" s="9" t="s">
        <v>998</v>
      </c>
      <c r="C1064" s="9">
        <v>125.01</v>
      </c>
      <c r="D1064" s="14">
        <v>45054</v>
      </c>
      <c r="E1064" s="15">
        <v>23573.98</v>
      </c>
      <c r="G1064" s="26">
        <v>125.01</v>
      </c>
      <c r="J1064" s="14">
        <v>45053</v>
      </c>
      <c r="K1064" s="9" t="s">
        <v>480</v>
      </c>
      <c r="L1064" s="9">
        <v>19</v>
      </c>
      <c r="M1064" s="9">
        <v>18</v>
      </c>
      <c r="N1064" s="22" t="e">
        <v>#N/A</v>
      </c>
    </row>
    <row r="1065" spans="1:14" x14ac:dyDescent="0.2">
      <c r="A1065" s="9" t="s">
        <v>997</v>
      </c>
      <c r="B1065" s="9" t="s">
        <v>998</v>
      </c>
      <c r="C1065" s="9">
        <v>1500.15</v>
      </c>
      <c r="D1065" s="14">
        <v>45054</v>
      </c>
      <c r="E1065" s="15">
        <v>25074.13</v>
      </c>
      <c r="G1065" s="26">
        <v>1500.15</v>
      </c>
      <c r="J1065" s="14">
        <v>45053</v>
      </c>
      <c r="K1065" s="9" t="s">
        <v>480</v>
      </c>
      <c r="L1065" s="9">
        <v>19</v>
      </c>
      <c r="M1065" s="9">
        <v>18</v>
      </c>
      <c r="N1065" s="22" t="e">
        <v>#N/A</v>
      </c>
    </row>
    <row r="1066" spans="1:14" x14ac:dyDescent="0.2">
      <c r="A1066" s="9" t="s">
        <v>997</v>
      </c>
      <c r="B1066" s="9" t="s">
        <v>998</v>
      </c>
      <c r="C1066" s="9">
        <v>911.21</v>
      </c>
      <c r="D1066" s="14">
        <v>45054</v>
      </c>
      <c r="E1066" s="15">
        <v>25985.34</v>
      </c>
      <c r="G1066" s="26">
        <v>911.21</v>
      </c>
      <c r="J1066" s="14">
        <v>45053</v>
      </c>
      <c r="K1066" s="9" t="s">
        <v>480</v>
      </c>
      <c r="L1066" s="9">
        <v>19</v>
      </c>
      <c r="M1066" s="9">
        <v>18</v>
      </c>
      <c r="N1066" s="22" t="e">
        <v>#N/A</v>
      </c>
    </row>
    <row r="1067" spans="1:14" x14ac:dyDescent="0.2">
      <c r="A1067" s="9" t="s">
        <v>997</v>
      </c>
      <c r="B1067" s="9" t="s">
        <v>998</v>
      </c>
      <c r="C1067" s="9">
        <v>1579.11</v>
      </c>
      <c r="D1067" s="14">
        <v>45054</v>
      </c>
      <c r="E1067" s="15">
        <v>27564.45</v>
      </c>
      <c r="G1067" s="26">
        <v>1579.11</v>
      </c>
      <c r="J1067" s="14">
        <v>45053</v>
      </c>
      <c r="K1067" s="9" t="s">
        <v>480</v>
      </c>
      <c r="L1067" s="9">
        <v>19</v>
      </c>
      <c r="M1067" s="9">
        <v>18</v>
      </c>
      <c r="N1067" s="22" t="e">
        <v>#N/A</v>
      </c>
    </row>
    <row r="1068" spans="1:14" x14ac:dyDescent="0.2">
      <c r="A1068" s="9" t="s">
        <v>997</v>
      </c>
      <c r="B1068" s="9" t="s">
        <v>998</v>
      </c>
      <c r="C1068" s="9">
        <v>1473.84</v>
      </c>
      <c r="D1068" s="14">
        <v>45054</v>
      </c>
      <c r="E1068" s="15">
        <v>29038.29</v>
      </c>
      <c r="G1068" s="26">
        <v>1473.84</v>
      </c>
      <c r="J1068" s="14">
        <v>45053</v>
      </c>
      <c r="K1068" s="9" t="s">
        <v>480</v>
      </c>
      <c r="L1068" s="9">
        <v>19</v>
      </c>
      <c r="M1068" s="9">
        <v>18</v>
      </c>
      <c r="N1068" s="22" t="e">
        <v>#N/A</v>
      </c>
    </row>
    <row r="1069" spans="1:14" x14ac:dyDescent="0.2">
      <c r="A1069" s="9" t="s">
        <v>997</v>
      </c>
      <c r="B1069" s="9" t="s">
        <v>998</v>
      </c>
      <c r="C1069" s="9">
        <v>1579.11</v>
      </c>
      <c r="D1069" s="14">
        <v>45054</v>
      </c>
      <c r="E1069" s="15">
        <v>30617.4</v>
      </c>
      <c r="G1069" s="26">
        <v>1579.11</v>
      </c>
      <c r="J1069" s="14">
        <v>45053</v>
      </c>
      <c r="K1069" s="9" t="s">
        <v>480</v>
      </c>
      <c r="L1069" s="9">
        <v>19</v>
      </c>
      <c r="M1069" s="9">
        <v>18</v>
      </c>
      <c r="N1069" s="22" t="e">
        <v>#N/A</v>
      </c>
    </row>
    <row r="1070" spans="1:14" x14ac:dyDescent="0.2">
      <c r="A1070" s="9" t="s">
        <v>997</v>
      </c>
      <c r="B1070" s="9" t="s">
        <v>998</v>
      </c>
      <c r="C1070" s="9">
        <v>266.69</v>
      </c>
      <c r="D1070" s="14">
        <v>45054</v>
      </c>
      <c r="E1070" s="15">
        <v>30884.09</v>
      </c>
      <c r="G1070" s="26">
        <v>266.69</v>
      </c>
      <c r="J1070" s="14">
        <v>45053</v>
      </c>
      <c r="K1070" s="9" t="s">
        <v>480</v>
      </c>
      <c r="L1070" s="9">
        <v>19</v>
      </c>
      <c r="M1070" s="9">
        <v>18</v>
      </c>
      <c r="N1070" s="22" t="e">
        <v>#N/A</v>
      </c>
    </row>
    <row r="1071" spans="1:14" x14ac:dyDescent="0.2">
      <c r="A1071" s="9" t="s">
        <v>997</v>
      </c>
      <c r="B1071" s="9" t="s">
        <v>998</v>
      </c>
      <c r="C1071" s="9">
        <v>342.04</v>
      </c>
      <c r="D1071" s="14">
        <v>45054</v>
      </c>
      <c r="E1071" s="15">
        <v>31226.13</v>
      </c>
      <c r="G1071" s="26">
        <v>342.04</v>
      </c>
      <c r="J1071" s="14">
        <v>45053</v>
      </c>
      <c r="K1071" s="9" t="s">
        <v>480</v>
      </c>
      <c r="L1071" s="9">
        <v>19</v>
      </c>
      <c r="M1071" s="9">
        <v>18</v>
      </c>
      <c r="N1071" s="22" t="e">
        <v>#N/A</v>
      </c>
    </row>
    <row r="1072" spans="1:14" x14ac:dyDescent="0.2">
      <c r="A1072" s="9" t="s">
        <v>997</v>
      </c>
      <c r="B1072" s="9" t="s">
        <v>998</v>
      </c>
      <c r="C1072" s="9">
        <v>266.69</v>
      </c>
      <c r="D1072" s="14">
        <v>45054</v>
      </c>
      <c r="E1072" s="15">
        <v>31492.82</v>
      </c>
      <c r="G1072" s="26">
        <v>266.69</v>
      </c>
      <c r="J1072" s="14">
        <v>45053</v>
      </c>
      <c r="K1072" s="9" t="s">
        <v>480</v>
      </c>
      <c r="L1072" s="9">
        <v>19</v>
      </c>
      <c r="M1072" s="9">
        <v>18</v>
      </c>
      <c r="N1072" s="22" t="e">
        <v>#N/A</v>
      </c>
    </row>
    <row r="1073" spans="1:14" x14ac:dyDescent="0.2">
      <c r="A1073" s="9" t="s">
        <v>997</v>
      </c>
      <c r="B1073" s="9" t="s">
        <v>998</v>
      </c>
      <c r="C1073" s="9">
        <v>666.74</v>
      </c>
      <c r="D1073" s="14">
        <v>45054</v>
      </c>
      <c r="E1073" s="15">
        <v>32159.56</v>
      </c>
      <c r="G1073" s="26">
        <v>666.74</v>
      </c>
      <c r="J1073" s="14">
        <v>45053</v>
      </c>
      <c r="K1073" s="9" t="s">
        <v>480</v>
      </c>
      <c r="L1073" s="9">
        <v>19</v>
      </c>
      <c r="M1073" s="9">
        <v>18</v>
      </c>
      <c r="N1073" s="22" t="e">
        <v>#N/A</v>
      </c>
    </row>
    <row r="1074" spans="1:14" x14ac:dyDescent="0.2">
      <c r="A1074" s="9" t="s">
        <v>997</v>
      </c>
      <c r="B1074" s="9" t="s">
        <v>998</v>
      </c>
      <c r="C1074" s="9">
        <v>2000.2</v>
      </c>
      <c r="D1074" s="14">
        <v>45054</v>
      </c>
      <c r="E1074" s="15">
        <v>34159.760000000002</v>
      </c>
      <c r="G1074" s="26">
        <v>2000.2</v>
      </c>
      <c r="J1074" s="14">
        <v>45053</v>
      </c>
      <c r="K1074" s="9" t="s">
        <v>480</v>
      </c>
      <c r="L1074" s="9">
        <v>19</v>
      </c>
      <c r="M1074" s="9">
        <v>18</v>
      </c>
      <c r="N1074" s="22" t="e">
        <v>#N/A</v>
      </c>
    </row>
    <row r="1075" spans="1:14" x14ac:dyDescent="0.2">
      <c r="A1075" s="9" t="s">
        <v>997</v>
      </c>
      <c r="B1075" s="9" t="s">
        <v>998</v>
      </c>
      <c r="C1075" s="9">
        <v>3000.3</v>
      </c>
      <c r="D1075" s="14">
        <v>45054</v>
      </c>
      <c r="E1075" s="15">
        <v>37160.060000000005</v>
      </c>
      <c r="G1075" s="26">
        <v>3000.3</v>
      </c>
      <c r="J1075" s="14">
        <v>45053</v>
      </c>
      <c r="K1075" s="9" t="s">
        <v>480</v>
      </c>
      <c r="L1075" s="9">
        <v>19</v>
      </c>
      <c r="M1075" s="9">
        <v>18</v>
      </c>
      <c r="N1075" s="22" t="e">
        <v>#N/A</v>
      </c>
    </row>
    <row r="1076" spans="1:14" x14ac:dyDescent="0.2">
      <c r="A1076" s="9" t="s">
        <v>997</v>
      </c>
      <c r="B1076" s="9" t="s">
        <v>998</v>
      </c>
      <c r="C1076" s="9">
        <v>2000.2</v>
      </c>
      <c r="D1076" s="14">
        <v>45054</v>
      </c>
      <c r="E1076" s="15">
        <v>39160.26</v>
      </c>
      <c r="G1076" s="26">
        <v>2000.2</v>
      </c>
      <c r="J1076" s="14">
        <v>45054</v>
      </c>
      <c r="K1076" s="9" t="s">
        <v>480</v>
      </c>
      <c r="L1076" s="9">
        <v>19</v>
      </c>
      <c r="M1076" s="9">
        <v>19</v>
      </c>
      <c r="N1076" s="22" t="e">
        <v>#N/A</v>
      </c>
    </row>
    <row r="1077" spans="1:14" x14ac:dyDescent="0.2">
      <c r="A1077" s="9" t="s">
        <v>997</v>
      </c>
      <c r="B1077" s="9" t="s">
        <v>998</v>
      </c>
      <c r="C1077" s="9">
        <v>2300.23</v>
      </c>
      <c r="D1077" s="14">
        <v>45061</v>
      </c>
      <c r="E1077" s="15">
        <v>41460.490000000005</v>
      </c>
      <c r="G1077" s="26">
        <v>2300.23</v>
      </c>
      <c r="J1077" s="14">
        <v>45060</v>
      </c>
      <c r="K1077" s="9" t="s">
        <v>480</v>
      </c>
      <c r="L1077" s="9">
        <v>20</v>
      </c>
      <c r="M1077" s="9">
        <v>19</v>
      </c>
      <c r="N1077" s="22" t="e">
        <v>#N/A</v>
      </c>
    </row>
    <row r="1078" spans="1:14" x14ac:dyDescent="0.2">
      <c r="A1078" s="9" t="s">
        <v>997</v>
      </c>
      <c r="B1078" s="9" t="s">
        <v>998</v>
      </c>
      <c r="C1078" s="9">
        <v>1500</v>
      </c>
      <c r="D1078" s="14">
        <v>45061</v>
      </c>
      <c r="E1078" s="15">
        <v>42960.490000000005</v>
      </c>
      <c r="G1078" s="26">
        <v>1500</v>
      </c>
      <c r="J1078" s="14">
        <v>45060</v>
      </c>
      <c r="K1078" s="9" t="s">
        <v>480</v>
      </c>
      <c r="L1078" s="9">
        <v>20</v>
      </c>
      <c r="M1078" s="9">
        <v>19</v>
      </c>
      <c r="N1078" s="22" t="e">
        <v>#N/A</v>
      </c>
    </row>
    <row r="1079" spans="1:14" x14ac:dyDescent="0.2">
      <c r="A1079" s="9" t="s">
        <v>997</v>
      </c>
      <c r="B1079" s="9" t="s">
        <v>998</v>
      </c>
      <c r="C1079" s="9">
        <v>416.71</v>
      </c>
      <c r="D1079" s="14">
        <v>45061</v>
      </c>
      <c r="E1079" s="15">
        <v>43377.200000000004</v>
      </c>
      <c r="G1079" s="26">
        <v>416.71</v>
      </c>
      <c r="J1079" s="14">
        <v>45060</v>
      </c>
      <c r="K1079" s="9" t="s">
        <v>480</v>
      </c>
      <c r="L1079" s="9">
        <v>20</v>
      </c>
      <c r="M1079" s="9">
        <v>19</v>
      </c>
      <c r="N1079" s="22" t="e">
        <v>#N/A</v>
      </c>
    </row>
    <row r="1080" spans="1:14" x14ac:dyDescent="0.2">
      <c r="A1080" s="9" t="s">
        <v>997</v>
      </c>
      <c r="B1080" s="9" t="s">
        <v>998</v>
      </c>
      <c r="C1080" s="9">
        <v>1250.1300000000001</v>
      </c>
      <c r="D1080" s="14">
        <v>45061</v>
      </c>
      <c r="E1080" s="15">
        <v>44627.33</v>
      </c>
      <c r="G1080" s="26">
        <v>1250.1300000000001</v>
      </c>
      <c r="J1080" s="14">
        <v>45060</v>
      </c>
      <c r="K1080" s="9" t="s">
        <v>480</v>
      </c>
      <c r="L1080" s="9">
        <v>20</v>
      </c>
      <c r="M1080" s="9">
        <v>19</v>
      </c>
      <c r="N1080" s="22" t="e">
        <v>#N/A</v>
      </c>
    </row>
    <row r="1081" spans="1:14" x14ac:dyDescent="0.2">
      <c r="A1081" s="9" t="s">
        <v>997</v>
      </c>
      <c r="B1081" s="9" t="s">
        <v>998</v>
      </c>
      <c r="C1081" s="9">
        <v>266.69</v>
      </c>
      <c r="D1081" s="14">
        <v>45061</v>
      </c>
      <c r="E1081" s="15">
        <v>44894.020000000004</v>
      </c>
      <c r="G1081" s="26">
        <v>266.69</v>
      </c>
      <c r="J1081" s="14">
        <v>45060</v>
      </c>
      <c r="K1081" s="9" t="s">
        <v>480</v>
      </c>
      <c r="L1081" s="9">
        <v>20</v>
      </c>
      <c r="M1081" s="9">
        <v>19</v>
      </c>
      <c r="N1081" s="22" t="e">
        <v>#N/A</v>
      </c>
    </row>
    <row r="1082" spans="1:14" x14ac:dyDescent="0.2">
      <c r="A1082" s="9" t="s">
        <v>997</v>
      </c>
      <c r="B1082" s="9" t="s">
        <v>998</v>
      </c>
      <c r="C1082" s="9">
        <v>533.39</v>
      </c>
      <c r="D1082" s="14">
        <v>45061</v>
      </c>
      <c r="E1082" s="15">
        <v>45427.41</v>
      </c>
      <c r="G1082" s="26">
        <v>533.39</v>
      </c>
      <c r="J1082" s="14">
        <v>45060</v>
      </c>
      <c r="K1082" s="9" t="s">
        <v>480</v>
      </c>
      <c r="L1082" s="9">
        <v>20</v>
      </c>
      <c r="M1082" s="9">
        <v>19</v>
      </c>
      <c r="N1082" s="22" t="e">
        <v>#N/A</v>
      </c>
    </row>
    <row r="1083" spans="1:14" x14ac:dyDescent="0.2">
      <c r="A1083" s="9" t="s">
        <v>997</v>
      </c>
      <c r="B1083" s="9" t="s">
        <v>998</v>
      </c>
      <c r="C1083" s="9">
        <v>266.69</v>
      </c>
      <c r="D1083" s="14">
        <v>45061</v>
      </c>
      <c r="E1083" s="15">
        <v>45694.100000000006</v>
      </c>
      <c r="G1083" s="26">
        <v>266.69</v>
      </c>
      <c r="J1083" s="14">
        <v>45060</v>
      </c>
      <c r="K1083" s="9" t="s">
        <v>480</v>
      </c>
      <c r="L1083" s="9">
        <v>20</v>
      </c>
      <c r="M1083" s="9">
        <v>19</v>
      </c>
      <c r="N1083" s="22" t="e">
        <v>#N/A</v>
      </c>
    </row>
    <row r="1084" spans="1:14" x14ac:dyDescent="0.2">
      <c r="A1084" s="9" t="s">
        <v>997</v>
      </c>
      <c r="B1084" s="9" t="s">
        <v>998</v>
      </c>
      <c r="C1084" s="9">
        <v>266.7</v>
      </c>
      <c r="D1084" s="14">
        <v>45061</v>
      </c>
      <c r="E1084" s="15">
        <v>45960.800000000003</v>
      </c>
      <c r="G1084" s="26">
        <v>266.7</v>
      </c>
      <c r="J1084" s="14">
        <v>45060</v>
      </c>
      <c r="K1084" s="9" t="s">
        <v>480</v>
      </c>
      <c r="L1084" s="9">
        <v>20</v>
      </c>
      <c r="M1084" s="9">
        <v>19</v>
      </c>
      <c r="N1084" s="22" t="e">
        <v>#N/A</v>
      </c>
    </row>
    <row r="1085" spans="1:14" x14ac:dyDescent="0.2">
      <c r="A1085" s="9" t="s">
        <v>997</v>
      </c>
      <c r="B1085" s="9" t="s">
        <v>998</v>
      </c>
      <c r="C1085" s="9">
        <v>1066.78</v>
      </c>
      <c r="D1085" s="14">
        <v>45061</v>
      </c>
      <c r="E1085" s="15">
        <v>47027.58</v>
      </c>
      <c r="G1085" s="26">
        <v>1066.78</v>
      </c>
      <c r="J1085" s="14">
        <v>45060</v>
      </c>
      <c r="K1085" s="9" t="s">
        <v>480</v>
      </c>
      <c r="L1085" s="9">
        <v>20</v>
      </c>
      <c r="M1085" s="9">
        <v>19</v>
      </c>
      <c r="N1085" s="22" t="e">
        <v>#N/A</v>
      </c>
    </row>
    <row r="1086" spans="1:14" x14ac:dyDescent="0.2">
      <c r="A1086" s="9" t="s">
        <v>1257</v>
      </c>
      <c r="B1086" s="9" t="s">
        <v>1258</v>
      </c>
      <c r="C1086" s="9">
        <v>16</v>
      </c>
      <c r="D1086" s="14">
        <v>45054</v>
      </c>
      <c r="E1086" s="15">
        <v>16</v>
      </c>
      <c r="G1086" s="26">
        <v>16</v>
      </c>
      <c r="J1086" s="14">
        <v>45052</v>
      </c>
      <c r="K1086" s="9" t="s">
        <v>480</v>
      </c>
      <c r="L1086" s="9">
        <v>19</v>
      </c>
      <c r="M1086" s="9">
        <v>18</v>
      </c>
      <c r="N1086" s="22" t="e">
        <v>#N/A</v>
      </c>
    </row>
    <row r="1087" spans="1:14" x14ac:dyDescent="0.2">
      <c r="A1087" s="9" t="s">
        <v>1257</v>
      </c>
      <c r="B1087" s="9" t="s">
        <v>1258</v>
      </c>
      <c r="C1087" s="9">
        <v>17.940000000000001</v>
      </c>
      <c r="D1087" s="14">
        <v>45054</v>
      </c>
      <c r="E1087" s="15">
        <v>33.94</v>
      </c>
      <c r="G1087" s="26">
        <v>17.940000000000001</v>
      </c>
      <c r="J1087" s="14">
        <v>45052</v>
      </c>
      <c r="K1087" s="9" t="s">
        <v>480</v>
      </c>
      <c r="L1087" s="9">
        <v>19</v>
      </c>
      <c r="M1087" s="9">
        <v>18</v>
      </c>
      <c r="N1087" s="22" t="e">
        <v>#N/A</v>
      </c>
    </row>
    <row r="1088" spans="1:14" x14ac:dyDescent="0.2">
      <c r="A1088" s="9" t="s">
        <v>1257</v>
      </c>
      <c r="B1088" s="9" t="s">
        <v>1258</v>
      </c>
      <c r="C1088" s="9">
        <v>35.89</v>
      </c>
      <c r="D1088" s="14">
        <v>45054</v>
      </c>
      <c r="E1088" s="15">
        <v>69.83</v>
      </c>
      <c r="G1088" s="26">
        <v>35.89</v>
      </c>
      <c r="J1088" s="14">
        <v>45052</v>
      </c>
      <c r="K1088" s="9" t="s">
        <v>480</v>
      </c>
      <c r="L1088" s="9">
        <v>19</v>
      </c>
      <c r="M1088" s="9">
        <v>18</v>
      </c>
      <c r="N1088" s="22" t="e">
        <v>#N/A</v>
      </c>
    </row>
    <row r="1089" spans="1:14" x14ac:dyDescent="0.2">
      <c r="A1089" s="9" t="s">
        <v>1257</v>
      </c>
      <c r="B1089" s="9" t="s">
        <v>1258</v>
      </c>
      <c r="C1089" s="9">
        <v>48.3</v>
      </c>
      <c r="D1089" s="14">
        <v>45054</v>
      </c>
      <c r="E1089" s="15">
        <v>118.13</v>
      </c>
      <c r="G1089" s="26">
        <v>48.3</v>
      </c>
      <c r="J1089" s="14">
        <v>45052</v>
      </c>
      <c r="K1089" s="9" t="s">
        <v>480</v>
      </c>
      <c r="L1089" s="9">
        <v>19</v>
      </c>
      <c r="M1089" s="9">
        <v>18</v>
      </c>
      <c r="N1089" s="22" t="e">
        <v>#N/A</v>
      </c>
    </row>
    <row r="1090" spans="1:14" x14ac:dyDescent="0.2">
      <c r="A1090" s="9" t="s">
        <v>1257</v>
      </c>
      <c r="B1090" s="9" t="s">
        <v>1258</v>
      </c>
      <c r="C1090" s="9">
        <v>16.149999999999999</v>
      </c>
      <c r="D1090" s="14">
        <v>45054</v>
      </c>
      <c r="E1090" s="15">
        <v>134.28</v>
      </c>
      <c r="G1090" s="26">
        <v>16.149999999999999</v>
      </c>
      <c r="J1090" s="14">
        <v>45052</v>
      </c>
      <c r="K1090" s="9" t="s">
        <v>480</v>
      </c>
      <c r="L1090" s="9">
        <v>19</v>
      </c>
      <c r="M1090" s="9">
        <v>18</v>
      </c>
      <c r="N1090" s="22" t="e">
        <v>#N/A</v>
      </c>
    </row>
    <row r="1091" spans="1:14" x14ac:dyDescent="0.2">
      <c r="A1091" s="9" t="s">
        <v>1257</v>
      </c>
      <c r="B1091" s="9" t="s">
        <v>1258</v>
      </c>
      <c r="C1091" s="9">
        <v>2.2400000000000002</v>
      </c>
      <c r="D1091" s="14">
        <v>45054</v>
      </c>
      <c r="E1091" s="15">
        <v>136.52000000000001</v>
      </c>
      <c r="G1091" s="26">
        <v>2.2400000000000002</v>
      </c>
      <c r="J1091" s="14">
        <v>45052</v>
      </c>
      <c r="K1091" s="9" t="s">
        <v>480</v>
      </c>
      <c r="L1091" s="9">
        <v>19</v>
      </c>
      <c r="M1091" s="9">
        <v>18</v>
      </c>
      <c r="N1091" s="22" t="e">
        <v>#N/A</v>
      </c>
    </row>
    <row r="1092" spans="1:14" x14ac:dyDescent="0.2">
      <c r="A1092" s="9" t="s">
        <v>1257</v>
      </c>
      <c r="B1092" s="9" t="s">
        <v>1258</v>
      </c>
      <c r="C1092" s="9">
        <v>26.91</v>
      </c>
      <c r="D1092" s="14">
        <v>45054</v>
      </c>
      <c r="E1092" s="15">
        <v>163.43</v>
      </c>
      <c r="G1092" s="26">
        <v>26.91</v>
      </c>
      <c r="J1092" s="14">
        <v>45052</v>
      </c>
      <c r="K1092" s="9" t="s">
        <v>480</v>
      </c>
      <c r="L1092" s="9">
        <v>19</v>
      </c>
      <c r="M1092" s="9">
        <v>18</v>
      </c>
      <c r="N1092" s="22" t="e">
        <v>#N/A</v>
      </c>
    </row>
    <row r="1093" spans="1:14" x14ac:dyDescent="0.2">
      <c r="A1093" s="9" t="s">
        <v>1257</v>
      </c>
      <c r="B1093" s="9" t="s">
        <v>1258</v>
      </c>
      <c r="C1093" s="9">
        <v>35.85</v>
      </c>
      <c r="D1093" s="14">
        <v>45054</v>
      </c>
      <c r="E1093" s="15">
        <v>199.28</v>
      </c>
      <c r="G1093" s="26">
        <v>35.85</v>
      </c>
      <c r="J1093" s="14">
        <v>45053</v>
      </c>
      <c r="K1093" s="9" t="s">
        <v>480</v>
      </c>
      <c r="L1093" s="9">
        <v>19</v>
      </c>
      <c r="M1093" s="9">
        <v>18</v>
      </c>
      <c r="N1093" s="22" t="e">
        <v>#N/A</v>
      </c>
    </row>
    <row r="1094" spans="1:14" x14ac:dyDescent="0.2">
      <c r="A1094" s="9" t="s">
        <v>1257</v>
      </c>
      <c r="B1094" s="9" t="s">
        <v>1258</v>
      </c>
      <c r="C1094" s="9">
        <v>5.52</v>
      </c>
      <c r="D1094" s="14">
        <v>45054</v>
      </c>
      <c r="E1094" s="15">
        <v>204.8</v>
      </c>
      <c r="G1094" s="26">
        <v>5.52</v>
      </c>
      <c r="J1094" s="14">
        <v>45053</v>
      </c>
      <c r="K1094" s="9" t="s">
        <v>480</v>
      </c>
      <c r="L1094" s="9">
        <v>19</v>
      </c>
      <c r="M1094" s="9">
        <v>18</v>
      </c>
      <c r="N1094" s="22" t="e">
        <v>#N/A</v>
      </c>
    </row>
    <row r="1095" spans="1:14" x14ac:dyDescent="0.2">
      <c r="A1095" s="9" t="s">
        <v>1257</v>
      </c>
      <c r="B1095" s="9" t="s">
        <v>1258</v>
      </c>
      <c r="C1095" s="9">
        <v>16.559999999999999</v>
      </c>
      <c r="D1095" s="14">
        <v>45054</v>
      </c>
      <c r="E1095" s="15">
        <v>221.36</v>
      </c>
      <c r="G1095" s="26">
        <v>16.559999999999999</v>
      </c>
      <c r="J1095" s="14">
        <v>45053</v>
      </c>
      <c r="K1095" s="9" t="s">
        <v>480</v>
      </c>
      <c r="L1095" s="9">
        <v>19</v>
      </c>
      <c r="M1095" s="9">
        <v>18</v>
      </c>
      <c r="N1095" s="22" t="e">
        <v>#N/A</v>
      </c>
    </row>
    <row r="1096" spans="1:14" x14ac:dyDescent="0.2">
      <c r="A1096" s="9" t="s">
        <v>1257</v>
      </c>
      <c r="B1096" s="9" t="s">
        <v>1258</v>
      </c>
      <c r="C1096" s="9">
        <v>24.84</v>
      </c>
      <c r="D1096" s="14">
        <v>45054</v>
      </c>
      <c r="E1096" s="15">
        <v>246.20000000000002</v>
      </c>
      <c r="G1096" s="26">
        <v>24.84</v>
      </c>
      <c r="J1096" s="14">
        <v>45053</v>
      </c>
      <c r="K1096" s="9" t="s">
        <v>480</v>
      </c>
      <c r="L1096" s="9">
        <v>19</v>
      </c>
      <c r="M1096" s="9">
        <v>18</v>
      </c>
      <c r="N1096" s="22" t="e">
        <v>#N/A</v>
      </c>
    </row>
    <row r="1097" spans="1:14" x14ac:dyDescent="0.2">
      <c r="A1097" s="9" t="s">
        <v>1257</v>
      </c>
      <c r="B1097" s="9" t="s">
        <v>1258</v>
      </c>
      <c r="C1097" s="9">
        <v>41.26</v>
      </c>
      <c r="D1097" s="14">
        <v>45061</v>
      </c>
      <c r="E1097" s="15">
        <v>287.46000000000004</v>
      </c>
      <c r="G1097" s="26">
        <v>41.26</v>
      </c>
      <c r="J1097" s="14">
        <v>45059</v>
      </c>
      <c r="K1097" s="9" t="s">
        <v>480</v>
      </c>
      <c r="L1097" s="9">
        <v>20</v>
      </c>
      <c r="M1097" s="9">
        <v>19</v>
      </c>
      <c r="N1097" s="22" t="e">
        <v>#N/A</v>
      </c>
    </row>
    <row r="1098" spans="1:14" x14ac:dyDescent="0.2">
      <c r="A1098" s="9" t="s">
        <v>1257</v>
      </c>
      <c r="B1098" s="9" t="s">
        <v>1258</v>
      </c>
      <c r="C1098" s="9">
        <v>26.91</v>
      </c>
      <c r="D1098" s="14">
        <v>45061</v>
      </c>
      <c r="E1098" s="15">
        <v>314.37000000000006</v>
      </c>
      <c r="G1098" s="26">
        <v>26.91</v>
      </c>
      <c r="J1098" s="14">
        <v>45059</v>
      </c>
      <c r="K1098" s="9" t="s">
        <v>480</v>
      </c>
      <c r="L1098" s="9">
        <v>20</v>
      </c>
      <c r="M1098" s="9">
        <v>19</v>
      </c>
      <c r="N1098" s="22" t="e">
        <v>#N/A</v>
      </c>
    </row>
    <row r="1099" spans="1:14" x14ac:dyDescent="0.2">
      <c r="A1099" s="9" t="s">
        <v>1257</v>
      </c>
      <c r="B1099" s="9" t="s">
        <v>1258</v>
      </c>
      <c r="C1099" s="9">
        <v>26.91</v>
      </c>
      <c r="D1099" s="14">
        <v>45068</v>
      </c>
      <c r="E1099" s="15">
        <v>341.28000000000009</v>
      </c>
      <c r="G1099" s="26">
        <v>26.91</v>
      </c>
      <c r="J1099" s="14">
        <v>45066</v>
      </c>
      <c r="K1099" s="9" t="s">
        <v>480</v>
      </c>
      <c r="L1099" s="9">
        <v>21</v>
      </c>
      <c r="M1099" s="9">
        <v>20</v>
      </c>
      <c r="N1099" s="22" t="e">
        <v>#N/A</v>
      </c>
    </row>
    <row r="1100" spans="1:14" x14ac:dyDescent="0.2">
      <c r="A1100" s="9" t="s">
        <v>1257</v>
      </c>
      <c r="B1100" s="9" t="s">
        <v>1258</v>
      </c>
      <c r="C1100" s="9">
        <v>28.98</v>
      </c>
      <c r="D1100" s="14">
        <v>45068</v>
      </c>
      <c r="E1100" s="15">
        <v>370.2600000000001</v>
      </c>
      <c r="G1100" s="26">
        <v>28.98</v>
      </c>
      <c r="J1100" s="14">
        <v>45066</v>
      </c>
      <c r="K1100" s="9" t="s">
        <v>480</v>
      </c>
      <c r="L1100" s="9">
        <v>21</v>
      </c>
      <c r="M1100" s="9">
        <v>20</v>
      </c>
      <c r="N1100" s="22" t="e">
        <v>#N/A</v>
      </c>
    </row>
    <row r="1101" spans="1:14" x14ac:dyDescent="0.2">
      <c r="A1101" s="9" t="s">
        <v>1248</v>
      </c>
      <c r="B1101" s="9" t="s">
        <v>1091</v>
      </c>
      <c r="C1101" s="9">
        <v>36.33</v>
      </c>
      <c r="D1101" s="14">
        <v>45047</v>
      </c>
      <c r="E1101" s="15">
        <v>36.33</v>
      </c>
      <c r="G1101" s="26">
        <v>36.33</v>
      </c>
      <c r="J1101" s="14">
        <v>45045</v>
      </c>
      <c r="K1101" s="9" t="s">
        <v>480</v>
      </c>
      <c r="L1101" s="9">
        <v>18</v>
      </c>
      <c r="M1101" s="9">
        <v>17</v>
      </c>
      <c r="N1101" s="22" t="e">
        <v>#N/A</v>
      </c>
    </row>
    <row r="1102" spans="1:14" x14ac:dyDescent="0.2">
      <c r="A1102" s="9" t="s">
        <v>1248</v>
      </c>
      <c r="B1102" s="9" t="s">
        <v>1091</v>
      </c>
      <c r="C1102" s="9">
        <v>8.91</v>
      </c>
      <c r="D1102" s="14">
        <v>45047</v>
      </c>
      <c r="E1102" s="15">
        <v>45.239999999999995</v>
      </c>
      <c r="G1102" s="26">
        <v>8.91</v>
      </c>
      <c r="J1102" s="14">
        <v>45045</v>
      </c>
      <c r="K1102" s="9" t="s">
        <v>480</v>
      </c>
      <c r="L1102" s="9">
        <v>18</v>
      </c>
      <c r="M1102" s="9">
        <v>17</v>
      </c>
      <c r="N1102" s="22" t="e">
        <v>#N/A</v>
      </c>
    </row>
    <row r="1103" spans="1:14" x14ac:dyDescent="0.2">
      <c r="A1103" s="9" t="s">
        <v>1248</v>
      </c>
      <c r="B1103" s="9" t="s">
        <v>1091</v>
      </c>
      <c r="C1103" s="9">
        <v>14.35</v>
      </c>
      <c r="D1103" s="14">
        <v>45047</v>
      </c>
      <c r="E1103" s="15">
        <v>59.589999999999996</v>
      </c>
      <c r="G1103" s="26">
        <v>14.35</v>
      </c>
      <c r="J1103" s="14">
        <v>45045</v>
      </c>
      <c r="K1103" s="9" t="s">
        <v>480</v>
      </c>
      <c r="L1103" s="9">
        <v>18</v>
      </c>
      <c r="M1103" s="9">
        <v>17</v>
      </c>
      <c r="N1103" s="22" t="e">
        <v>#N/A</v>
      </c>
    </row>
    <row r="1104" spans="1:14" x14ac:dyDescent="0.2">
      <c r="A1104" s="9" t="s">
        <v>1248</v>
      </c>
      <c r="B1104" s="9" t="s">
        <v>1091</v>
      </c>
      <c r="C1104" s="9">
        <v>21.8</v>
      </c>
      <c r="D1104" s="14">
        <v>45047</v>
      </c>
      <c r="E1104" s="15">
        <v>81.39</v>
      </c>
      <c r="G1104" s="26">
        <v>21.8</v>
      </c>
      <c r="J1104" s="14">
        <v>45045</v>
      </c>
      <c r="K1104" s="9" t="s">
        <v>480</v>
      </c>
      <c r="L1104" s="9">
        <v>18</v>
      </c>
      <c r="M1104" s="9">
        <v>17</v>
      </c>
      <c r="N1104" s="22" t="e">
        <v>#N/A</v>
      </c>
    </row>
    <row r="1105" spans="1:14" x14ac:dyDescent="0.2">
      <c r="A1105" s="9" t="s">
        <v>1248</v>
      </c>
      <c r="B1105" s="9" t="s">
        <v>1091</v>
      </c>
      <c r="C1105" s="9">
        <v>14.11</v>
      </c>
      <c r="D1105" s="14">
        <v>45047</v>
      </c>
      <c r="E1105" s="15">
        <v>95.5</v>
      </c>
      <c r="G1105" s="26">
        <v>14.11</v>
      </c>
      <c r="J1105" s="14">
        <v>45045</v>
      </c>
      <c r="K1105" s="9" t="s">
        <v>480</v>
      </c>
      <c r="L1105" s="9">
        <v>18</v>
      </c>
      <c r="M1105" s="9">
        <v>17</v>
      </c>
      <c r="N1105" s="22" t="e">
        <v>#N/A</v>
      </c>
    </row>
    <row r="1106" spans="1:14" x14ac:dyDescent="0.2">
      <c r="A1106" s="9" t="s">
        <v>1248</v>
      </c>
      <c r="B1106" s="9" t="s">
        <v>1091</v>
      </c>
      <c r="C1106" s="9">
        <v>14.1</v>
      </c>
      <c r="D1106" s="14">
        <v>45047</v>
      </c>
      <c r="E1106" s="15">
        <v>109.6</v>
      </c>
      <c r="G1106" s="26">
        <v>14.1</v>
      </c>
      <c r="J1106" s="14">
        <v>45045</v>
      </c>
      <c r="K1106" s="9" t="s">
        <v>480</v>
      </c>
      <c r="L1106" s="9">
        <v>18</v>
      </c>
      <c r="M1106" s="9">
        <v>17</v>
      </c>
      <c r="N1106" s="22" t="e">
        <v>#N/A</v>
      </c>
    </row>
    <row r="1107" spans="1:14" x14ac:dyDescent="0.2">
      <c r="A1107" s="9" t="s">
        <v>1248</v>
      </c>
      <c r="B1107" s="9" t="s">
        <v>1091</v>
      </c>
      <c r="C1107" s="9">
        <v>14.25</v>
      </c>
      <c r="D1107" s="14">
        <v>45068</v>
      </c>
      <c r="E1107" s="15">
        <v>123.85</v>
      </c>
      <c r="G1107" s="26">
        <v>14.25</v>
      </c>
      <c r="J1107" s="14">
        <v>45066</v>
      </c>
      <c r="K1107" s="9" t="s">
        <v>480</v>
      </c>
      <c r="L1107" s="9">
        <v>21</v>
      </c>
      <c r="M1107" s="9">
        <v>20</v>
      </c>
      <c r="N1107" s="22" t="e">
        <v>#N/A</v>
      </c>
    </row>
    <row r="1108" spans="1:14" x14ac:dyDescent="0.2">
      <c r="A1108" s="9" t="s">
        <v>1248</v>
      </c>
      <c r="B1108" s="9" t="s">
        <v>1091</v>
      </c>
      <c r="C1108" s="9">
        <v>14.25</v>
      </c>
      <c r="D1108" s="14">
        <v>45068</v>
      </c>
      <c r="E1108" s="15">
        <v>138.1</v>
      </c>
      <c r="G1108" s="26">
        <v>14.25</v>
      </c>
      <c r="J1108" s="14">
        <v>45066</v>
      </c>
      <c r="K1108" s="9" t="s">
        <v>480</v>
      </c>
      <c r="L1108" s="9">
        <v>21</v>
      </c>
      <c r="M1108" s="9">
        <v>20</v>
      </c>
      <c r="N1108" s="22" t="e">
        <v>#N/A</v>
      </c>
    </row>
    <row r="1109" spans="1:14" x14ac:dyDescent="0.2">
      <c r="A1109" s="9" t="s">
        <v>1248</v>
      </c>
      <c r="B1109" s="9" t="s">
        <v>1091</v>
      </c>
      <c r="C1109" s="9">
        <v>14.25</v>
      </c>
      <c r="D1109" s="14">
        <v>45068</v>
      </c>
      <c r="E1109" s="15">
        <v>152.35</v>
      </c>
      <c r="G1109" s="26">
        <v>14.25</v>
      </c>
      <c r="J1109" s="14">
        <v>45066</v>
      </c>
      <c r="K1109" s="9" t="s">
        <v>480</v>
      </c>
      <c r="L1109" s="9">
        <v>21</v>
      </c>
      <c r="M1109" s="9">
        <v>20</v>
      </c>
      <c r="N1109" s="22" t="e">
        <v>#N/A</v>
      </c>
    </row>
    <row r="1110" spans="1:14" x14ac:dyDescent="0.2">
      <c r="A1110" s="9" t="s">
        <v>1206</v>
      </c>
      <c r="B1110" s="9" t="s">
        <v>1207</v>
      </c>
      <c r="C1110" s="9">
        <v>112.7</v>
      </c>
      <c r="D1110" s="14">
        <v>45054</v>
      </c>
      <c r="E1110" s="15">
        <v>112.7</v>
      </c>
      <c r="G1110" s="26">
        <v>112.7</v>
      </c>
      <c r="J1110" s="14">
        <v>45048</v>
      </c>
      <c r="K1110" s="9" t="s">
        <v>480</v>
      </c>
      <c r="L1110" s="9">
        <v>19</v>
      </c>
      <c r="M1110" s="9">
        <v>18</v>
      </c>
      <c r="N1110" s="22" t="e">
        <v>#N/A</v>
      </c>
    </row>
    <row r="1111" spans="1:14" x14ac:dyDescent="0.2">
      <c r="A1111" s="9" t="s">
        <v>1206</v>
      </c>
      <c r="B1111" s="9" t="s">
        <v>1207</v>
      </c>
      <c r="C1111" s="9">
        <v>118.88</v>
      </c>
      <c r="D1111" s="14">
        <v>45054</v>
      </c>
      <c r="E1111" s="15">
        <v>231.57999999999998</v>
      </c>
      <c r="G1111" s="26">
        <v>118.88</v>
      </c>
      <c r="J1111" s="14">
        <v>45048</v>
      </c>
      <c r="K1111" s="9" t="s">
        <v>480</v>
      </c>
      <c r="L1111" s="9">
        <v>19</v>
      </c>
      <c r="M1111" s="9">
        <v>18</v>
      </c>
      <c r="N1111" s="22" t="e">
        <v>#N/A</v>
      </c>
    </row>
    <row r="1112" spans="1:14" x14ac:dyDescent="0.2">
      <c r="A1112" s="9" t="s">
        <v>1206</v>
      </c>
      <c r="B1112" s="9" t="s">
        <v>1207</v>
      </c>
      <c r="C1112" s="9">
        <v>64.569999999999993</v>
      </c>
      <c r="D1112" s="14">
        <v>45054</v>
      </c>
      <c r="E1112" s="15">
        <v>296.14999999999998</v>
      </c>
      <c r="G1112" s="26">
        <v>64.569999999999993</v>
      </c>
      <c r="J1112" s="14">
        <v>45048</v>
      </c>
      <c r="K1112" s="9" t="s">
        <v>480</v>
      </c>
      <c r="L1112" s="9">
        <v>19</v>
      </c>
      <c r="M1112" s="9">
        <v>18</v>
      </c>
      <c r="N1112" s="22" t="e">
        <v>#N/A</v>
      </c>
    </row>
    <row r="1113" spans="1:14" x14ac:dyDescent="0.2">
      <c r="A1113" s="9" t="s">
        <v>1206</v>
      </c>
      <c r="B1113" s="9" t="s">
        <v>1207</v>
      </c>
      <c r="C1113" s="9">
        <v>85.88</v>
      </c>
      <c r="D1113" s="14">
        <v>45054</v>
      </c>
      <c r="E1113" s="15">
        <v>382.03</v>
      </c>
      <c r="G1113" s="26">
        <v>85.88</v>
      </c>
      <c r="J1113" s="14">
        <v>45048</v>
      </c>
      <c r="K1113" s="9" t="s">
        <v>480</v>
      </c>
      <c r="L1113" s="9">
        <v>19</v>
      </c>
      <c r="M1113" s="9">
        <v>18</v>
      </c>
      <c r="N1113" s="22" t="e">
        <v>#N/A</v>
      </c>
    </row>
    <row r="1114" spans="1:14" x14ac:dyDescent="0.2">
      <c r="A1114" s="9" t="s">
        <v>1206</v>
      </c>
      <c r="B1114" s="9" t="s">
        <v>1207</v>
      </c>
      <c r="C1114" s="9">
        <v>95.1</v>
      </c>
      <c r="D1114" s="14">
        <v>45054</v>
      </c>
      <c r="E1114" s="15">
        <v>477.13</v>
      </c>
      <c r="G1114" s="26">
        <v>95.1</v>
      </c>
      <c r="J1114" s="14">
        <v>45049</v>
      </c>
      <c r="K1114" s="9" t="s">
        <v>480</v>
      </c>
      <c r="L1114" s="9">
        <v>19</v>
      </c>
      <c r="M1114" s="9">
        <v>18</v>
      </c>
      <c r="N1114" s="22" t="e">
        <v>#N/A</v>
      </c>
    </row>
    <row r="1115" spans="1:14" x14ac:dyDescent="0.2">
      <c r="A1115" s="9" t="s">
        <v>1206</v>
      </c>
      <c r="B1115" s="9" t="s">
        <v>1207</v>
      </c>
      <c r="C1115" s="9">
        <v>90.21</v>
      </c>
      <c r="D1115" s="14">
        <v>45054</v>
      </c>
      <c r="E1115" s="15">
        <v>567.34</v>
      </c>
      <c r="G1115" s="26">
        <v>90.21</v>
      </c>
      <c r="J1115" s="14">
        <v>45049</v>
      </c>
      <c r="K1115" s="9" t="s">
        <v>480</v>
      </c>
      <c r="L1115" s="9">
        <v>19</v>
      </c>
      <c r="M1115" s="9">
        <v>18</v>
      </c>
      <c r="N1115" s="22" t="e">
        <v>#N/A</v>
      </c>
    </row>
    <row r="1116" spans="1:14" x14ac:dyDescent="0.2">
      <c r="A1116" s="9" t="s">
        <v>1206</v>
      </c>
      <c r="B1116" s="9" t="s">
        <v>1207</v>
      </c>
      <c r="C1116" s="9">
        <v>80.16</v>
      </c>
      <c r="D1116" s="14">
        <v>45054</v>
      </c>
      <c r="E1116" s="15">
        <v>647.5</v>
      </c>
      <c r="G1116" s="26">
        <v>80.16</v>
      </c>
      <c r="J1116" s="14">
        <v>45049</v>
      </c>
      <c r="K1116" s="9" t="s">
        <v>480</v>
      </c>
      <c r="L1116" s="9">
        <v>19</v>
      </c>
      <c r="M1116" s="9">
        <v>18</v>
      </c>
      <c r="N1116" s="22" t="e">
        <v>#N/A</v>
      </c>
    </row>
    <row r="1117" spans="1:14" x14ac:dyDescent="0.2">
      <c r="A1117" s="9" t="s">
        <v>1206</v>
      </c>
      <c r="B1117" s="9" t="s">
        <v>1207</v>
      </c>
      <c r="C1117" s="9">
        <v>1264.67</v>
      </c>
      <c r="D1117" s="14">
        <v>45054</v>
      </c>
      <c r="E1117" s="15">
        <v>1912.17</v>
      </c>
      <c r="G1117" s="26">
        <v>1264.67</v>
      </c>
      <c r="J1117" s="14">
        <v>45049</v>
      </c>
      <c r="K1117" s="9" t="s">
        <v>480</v>
      </c>
      <c r="L1117" s="9">
        <v>19</v>
      </c>
      <c r="M1117" s="9">
        <v>18</v>
      </c>
      <c r="N1117" s="22" t="e">
        <v>#N/A</v>
      </c>
    </row>
    <row r="1118" spans="1:14" x14ac:dyDescent="0.2">
      <c r="A1118" s="9" t="s">
        <v>1206</v>
      </c>
      <c r="B1118" s="9" t="s">
        <v>1207</v>
      </c>
      <c r="C1118" s="9">
        <v>487.62</v>
      </c>
      <c r="D1118" s="14">
        <v>45061</v>
      </c>
      <c r="E1118" s="15">
        <v>2399.79</v>
      </c>
      <c r="G1118" s="26">
        <v>487.62</v>
      </c>
      <c r="J1118" s="14">
        <v>45056</v>
      </c>
      <c r="K1118" s="9" t="s">
        <v>480</v>
      </c>
      <c r="L1118" s="9">
        <v>20</v>
      </c>
      <c r="M1118" s="9">
        <v>19</v>
      </c>
      <c r="N1118" s="22" t="e">
        <v>#N/A</v>
      </c>
    </row>
    <row r="1119" spans="1:14" x14ac:dyDescent="0.2">
      <c r="A1119" s="9" t="s">
        <v>1206</v>
      </c>
      <c r="B1119" s="9" t="s">
        <v>1207</v>
      </c>
      <c r="C1119" s="9">
        <v>189.57</v>
      </c>
      <c r="D1119" s="14">
        <v>45061</v>
      </c>
      <c r="E1119" s="15">
        <v>2589.36</v>
      </c>
      <c r="G1119" s="26">
        <v>189.57</v>
      </c>
      <c r="J1119" s="14">
        <v>45056</v>
      </c>
      <c r="K1119" s="9" t="s">
        <v>480</v>
      </c>
      <c r="L1119" s="9">
        <v>20</v>
      </c>
      <c r="M1119" s="9">
        <v>19</v>
      </c>
      <c r="N1119" s="22" t="e">
        <v>#N/A</v>
      </c>
    </row>
    <row r="1120" spans="1:14" x14ac:dyDescent="0.2">
      <c r="A1120" s="9" t="s">
        <v>1206</v>
      </c>
      <c r="B1120" s="9" t="s">
        <v>1207</v>
      </c>
      <c r="C1120" s="9">
        <v>568.71</v>
      </c>
      <c r="D1120" s="14">
        <v>45061</v>
      </c>
      <c r="E1120" s="15">
        <v>3158.07</v>
      </c>
      <c r="G1120" s="26">
        <v>568.71</v>
      </c>
      <c r="J1120" s="14">
        <v>45056</v>
      </c>
      <c r="K1120" s="9" t="s">
        <v>480</v>
      </c>
      <c r="L1120" s="9">
        <v>20</v>
      </c>
      <c r="M1120" s="9">
        <v>19</v>
      </c>
      <c r="N1120" s="22" t="e">
        <v>#N/A</v>
      </c>
    </row>
    <row r="1121" spans="1:14" x14ac:dyDescent="0.2">
      <c r="A1121" s="9" t="s">
        <v>1206</v>
      </c>
      <c r="B1121" s="9" t="s">
        <v>1207</v>
      </c>
      <c r="C1121" s="9">
        <v>291.2</v>
      </c>
      <c r="D1121" s="14">
        <v>45061</v>
      </c>
      <c r="E1121" s="15">
        <v>3449.27</v>
      </c>
      <c r="G1121" s="26">
        <v>291.2</v>
      </c>
      <c r="J1121" s="14">
        <v>45056</v>
      </c>
      <c r="K1121" s="9" t="s">
        <v>480</v>
      </c>
      <c r="L1121" s="9">
        <v>20</v>
      </c>
      <c r="M1121" s="9">
        <v>19</v>
      </c>
      <c r="N1121" s="22" t="e">
        <v>#N/A</v>
      </c>
    </row>
    <row r="1122" spans="1:14" x14ac:dyDescent="0.2">
      <c r="A1122" s="9" t="s">
        <v>1206</v>
      </c>
      <c r="B1122" s="9" t="s">
        <v>1207</v>
      </c>
      <c r="C1122" s="9">
        <v>241.03</v>
      </c>
      <c r="D1122" s="14">
        <v>45061</v>
      </c>
      <c r="E1122" s="15">
        <v>3690.3</v>
      </c>
      <c r="G1122" s="26">
        <v>241.03</v>
      </c>
      <c r="J1122" s="14">
        <v>45056</v>
      </c>
      <c r="K1122" s="9" t="s">
        <v>480</v>
      </c>
      <c r="L1122" s="9">
        <v>20</v>
      </c>
      <c r="M1122" s="9">
        <v>19</v>
      </c>
      <c r="N1122" s="22" t="e">
        <v>#N/A</v>
      </c>
    </row>
    <row r="1123" spans="1:14" x14ac:dyDescent="0.2">
      <c r="A1123" s="9" t="s">
        <v>1206</v>
      </c>
      <c r="B1123" s="9" t="s">
        <v>1207</v>
      </c>
      <c r="C1123" s="9">
        <v>242.7</v>
      </c>
      <c r="D1123" s="14">
        <v>45061</v>
      </c>
      <c r="E1123" s="15">
        <v>3933</v>
      </c>
      <c r="G1123" s="26">
        <v>242.7</v>
      </c>
      <c r="J1123" s="14">
        <v>45056</v>
      </c>
      <c r="K1123" s="9" t="s">
        <v>480</v>
      </c>
      <c r="L1123" s="9">
        <v>20</v>
      </c>
      <c r="M1123" s="9">
        <v>19</v>
      </c>
      <c r="N1123" s="22" t="e">
        <v>#N/A</v>
      </c>
    </row>
    <row r="1124" spans="1:14" x14ac:dyDescent="0.2">
      <c r="A1124" s="9" t="s">
        <v>1206</v>
      </c>
      <c r="B1124" s="9" t="s">
        <v>1207</v>
      </c>
      <c r="C1124" s="9">
        <v>263.70999999999998</v>
      </c>
      <c r="D1124" s="14">
        <v>45061</v>
      </c>
      <c r="E1124" s="15">
        <v>4196.71</v>
      </c>
      <c r="G1124" s="26">
        <v>263.70999999999998</v>
      </c>
      <c r="J1124" s="14">
        <v>45056</v>
      </c>
      <c r="K1124" s="9" t="s">
        <v>480</v>
      </c>
      <c r="L1124" s="9">
        <v>20</v>
      </c>
      <c r="M1124" s="9">
        <v>19</v>
      </c>
      <c r="N1124" s="22" t="e">
        <v>#N/A</v>
      </c>
    </row>
    <row r="1125" spans="1:14" x14ac:dyDescent="0.2">
      <c r="A1125" s="9" t="s">
        <v>1206</v>
      </c>
      <c r="B1125" s="9" t="s">
        <v>1207</v>
      </c>
      <c r="C1125" s="9">
        <v>84.52</v>
      </c>
      <c r="D1125" s="14">
        <v>45068</v>
      </c>
      <c r="E1125" s="15">
        <v>4281.2300000000005</v>
      </c>
      <c r="G1125" s="26">
        <v>84.52</v>
      </c>
      <c r="J1125" s="14">
        <v>45062</v>
      </c>
      <c r="K1125" s="9" t="s">
        <v>480</v>
      </c>
      <c r="L1125" s="9">
        <v>21</v>
      </c>
      <c r="M1125" s="9">
        <v>20</v>
      </c>
      <c r="N1125" s="22" t="e">
        <v>#N/A</v>
      </c>
    </row>
    <row r="1126" spans="1:14" x14ac:dyDescent="0.2">
      <c r="A1126" s="9" t="s">
        <v>1206</v>
      </c>
      <c r="B1126" s="9" t="s">
        <v>1207</v>
      </c>
      <c r="C1126" s="9">
        <v>71.33</v>
      </c>
      <c r="D1126" s="14">
        <v>45068</v>
      </c>
      <c r="E1126" s="15">
        <v>4352.5600000000004</v>
      </c>
      <c r="G1126" s="26">
        <v>71.33</v>
      </c>
      <c r="J1126" s="14">
        <v>45062</v>
      </c>
      <c r="K1126" s="9" t="s">
        <v>480</v>
      </c>
      <c r="L1126" s="9">
        <v>21</v>
      </c>
      <c r="M1126" s="9">
        <v>20</v>
      </c>
      <c r="N1126" s="22" t="e">
        <v>#N/A</v>
      </c>
    </row>
    <row r="1127" spans="1:14" x14ac:dyDescent="0.2">
      <c r="A1127" s="9" t="s">
        <v>1206</v>
      </c>
      <c r="B1127" s="9" t="s">
        <v>1207</v>
      </c>
      <c r="C1127" s="9">
        <v>71.33</v>
      </c>
      <c r="D1127" s="14">
        <v>45068</v>
      </c>
      <c r="E1127" s="15">
        <v>4423.8900000000003</v>
      </c>
      <c r="G1127" s="26">
        <v>71.33</v>
      </c>
      <c r="J1127" s="14">
        <v>45063</v>
      </c>
      <c r="K1127" s="9" t="s">
        <v>480</v>
      </c>
      <c r="L1127" s="9">
        <v>21</v>
      </c>
      <c r="M1127" s="9">
        <v>20</v>
      </c>
      <c r="N1127" s="22" t="e">
        <v>#N/A</v>
      </c>
    </row>
    <row r="1128" spans="1:14" x14ac:dyDescent="0.2">
      <c r="A1128" s="9" t="s">
        <v>1206</v>
      </c>
      <c r="B1128" s="9" t="s">
        <v>1207</v>
      </c>
      <c r="C1128" s="9">
        <v>567.71</v>
      </c>
      <c r="D1128" s="14">
        <v>45068</v>
      </c>
      <c r="E1128" s="15">
        <v>4991.6000000000004</v>
      </c>
      <c r="G1128" s="26">
        <v>567.71</v>
      </c>
      <c r="J1128" s="14">
        <v>45063</v>
      </c>
      <c r="K1128" s="9" t="s">
        <v>480</v>
      </c>
      <c r="L1128" s="9">
        <v>21</v>
      </c>
      <c r="M1128" s="9">
        <v>20</v>
      </c>
      <c r="N1128" s="22" t="e">
        <v>#N/A</v>
      </c>
    </row>
    <row r="1129" spans="1:14" x14ac:dyDescent="0.2">
      <c r="A1129" s="9" t="s">
        <v>1206</v>
      </c>
      <c r="B1129" s="9" t="s">
        <v>1207</v>
      </c>
      <c r="C1129" s="9">
        <v>280.8</v>
      </c>
      <c r="D1129" s="14">
        <v>45068</v>
      </c>
      <c r="E1129" s="15">
        <v>5272.4000000000005</v>
      </c>
      <c r="G1129" s="26">
        <v>280.8</v>
      </c>
      <c r="J1129" s="14">
        <v>45063</v>
      </c>
      <c r="K1129" s="9" t="s">
        <v>480</v>
      </c>
      <c r="L1129" s="9">
        <v>21</v>
      </c>
      <c r="M1129" s="9">
        <v>20</v>
      </c>
      <c r="N1129" s="22" t="e">
        <v>#N/A</v>
      </c>
    </row>
    <row r="1130" spans="1:14" x14ac:dyDescent="0.2">
      <c r="A1130" s="9" t="s">
        <v>1206</v>
      </c>
      <c r="B1130" s="9" t="s">
        <v>1207</v>
      </c>
      <c r="C1130" s="9">
        <v>194.39</v>
      </c>
      <c r="D1130" s="14">
        <v>45068</v>
      </c>
      <c r="E1130" s="15">
        <v>5466.7900000000009</v>
      </c>
      <c r="G1130" s="26">
        <v>194.39</v>
      </c>
      <c r="J1130" s="14">
        <v>45063</v>
      </c>
      <c r="K1130" s="9" t="s">
        <v>480</v>
      </c>
      <c r="L1130" s="9">
        <v>21</v>
      </c>
      <c r="M1130" s="9">
        <v>20</v>
      </c>
      <c r="N1130" s="22" t="e">
        <v>#N/A</v>
      </c>
    </row>
    <row r="1131" spans="1:14" x14ac:dyDescent="0.2">
      <c r="A1131" s="9" t="s">
        <v>1244</v>
      </c>
      <c r="B1131" s="9" t="s">
        <v>1245</v>
      </c>
      <c r="C1131" s="9">
        <v>19.48</v>
      </c>
      <c r="D1131" s="14">
        <v>45047</v>
      </c>
      <c r="E1131" s="15">
        <v>19.48</v>
      </c>
      <c r="G1131" s="26">
        <v>19.48</v>
      </c>
      <c r="J1131" s="14">
        <v>45041</v>
      </c>
      <c r="K1131" s="9" t="s">
        <v>480</v>
      </c>
      <c r="L1131" s="9">
        <v>18</v>
      </c>
      <c r="M1131" s="9">
        <v>17</v>
      </c>
      <c r="N1131" s="22" t="e">
        <v>#N/A</v>
      </c>
    </row>
    <row r="1132" spans="1:14" x14ac:dyDescent="0.2">
      <c r="A1132" s="9" t="s">
        <v>161</v>
      </c>
      <c r="B1132" s="9" t="s">
        <v>43</v>
      </c>
      <c r="C1132" s="9">
        <v>31.194049</v>
      </c>
      <c r="D1132" s="14">
        <v>45047</v>
      </c>
      <c r="E1132" s="15">
        <v>31.194049</v>
      </c>
      <c r="G1132" s="26">
        <v>31.194049</v>
      </c>
      <c r="J1132" s="14">
        <v>45034</v>
      </c>
      <c r="K1132" s="9" t="s">
        <v>480</v>
      </c>
      <c r="L1132" s="9">
        <v>18</v>
      </c>
      <c r="M1132" s="9">
        <v>16</v>
      </c>
      <c r="N1132" s="22" t="e">
        <v>#N/A</v>
      </c>
    </row>
    <row r="1133" spans="1:14" x14ac:dyDescent="0.2">
      <c r="A1133" s="9" t="s">
        <v>161</v>
      </c>
      <c r="B1133" s="9" t="s">
        <v>43</v>
      </c>
      <c r="C1133" s="9">
        <v>63.403320000000001</v>
      </c>
      <c r="D1133" s="14">
        <v>45047</v>
      </c>
      <c r="E1133" s="15">
        <v>94.597369</v>
      </c>
      <c r="G1133" s="26">
        <v>63.403320000000001</v>
      </c>
      <c r="J1133" s="14">
        <v>45035</v>
      </c>
      <c r="K1133" s="9" t="s">
        <v>480</v>
      </c>
      <c r="L1133" s="9">
        <v>18</v>
      </c>
      <c r="M1133" s="9">
        <v>16</v>
      </c>
      <c r="N1133" s="22" t="e">
        <v>#N/A</v>
      </c>
    </row>
    <row r="1134" spans="1:14" x14ac:dyDescent="0.2">
      <c r="A1134" s="9" t="s">
        <v>161</v>
      </c>
      <c r="B1134" s="9" t="s">
        <v>43</v>
      </c>
      <c r="C1134" s="9">
        <v>65.736000000000004</v>
      </c>
      <c r="D1134" s="14">
        <v>45047</v>
      </c>
      <c r="E1134" s="15">
        <v>160.333369</v>
      </c>
      <c r="G1134" s="26">
        <v>65.736000000000004</v>
      </c>
      <c r="J1134" s="14">
        <v>45036</v>
      </c>
      <c r="K1134" s="9" t="s">
        <v>480</v>
      </c>
      <c r="L1134" s="9">
        <v>18</v>
      </c>
      <c r="M1134" s="9">
        <v>16</v>
      </c>
      <c r="N1134" s="22" t="e">
        <v>#N/A</v>
      </c>
    </row>
    <row r="1135" spans="1:14" x14ac:dyDescent="0.2">
      <c r="A1135" s="9" t="s">
        <v>161</v>
      </c>
      <c r="B1135" s="9" t="s">
        <v>43</v>
      </c>
      <c r="C1135" s="9">
        <v>5.5178209999999996</v>
      </c>
      <c r="D1135" s="14">
        <v>45047</v>
      </c>
      <c r="E1135" s="15">
        <v>165.85119</v>
      </c>
      <c r="G1135" s="26">
        <v>5.5178209999999996</v>
      </c>
      <c r="J1135" s="14">
        <v>45036</v>
      </c>
      <c r="K1135" s="9" t="s">
        <v>480</v>
      </c>
      <c r="L1135" s="9">
        <v>18</v>
      </c>
      <c r="M1135" s="9">
        <v>16</v>
      </c>
      <c r="N1135" s="22" t="e">
        <v>#N/A</v>
      </c>
    </row>
    <row r="1136" spans="1:14" x14ac:dyDescent="0.2">
      <c r="A1136" s="9" t="s">
        <v>161</v>
      </c>
      <c r="B1136" s="9" t="s">
        <v>43</v>
      </c>
      <c r="C1136" s="9">
        <v>8.8946839999999998</v>
      </c>
      <c r="D1136" s="14">
        <v>45047</v>
      </c>
      <c r="E1136" s="15">
        <v>174.74587400000001</v>
      </c>
      <c r="G1136" s="26">
        <v>8.8946839999999998</v>
      </c>
      <c r="J1136" s="14">
        <v>45036</v>
      </c>
      <c r="K1136" s="9" t="s">
        <v>480</v>
      </c>
      <c r="L1136" s="9">
        <v>18</v>
      </c>
      <c r="M1136" s="9">
        <v>16</v>
      </c>
      <c r="N1136" s="22" t="e">
        <v>#N/A</v>
      </c>
    </row>
    <row r="1137" spans="1:14" x14ac:dyDescent="0.2">
      <c r="A1137" s="9" t="s">
        <v>161</v>
      </c>
      <c r="B1137" s="9" t="s">
        <v>43</v>
      </c>
      <c r="C1137" s="9">
        <v>403.72204699999998</v>
      </c>
      <c r="D1137" s="14">
        <v>45047</v>
      </c>
      <c r="E1137" s="15">
        <v>578.46792099999993</v>
      </c>
      <c r="G1137" s="26">
        <v>403.72204699999998</v>
      </c>
      <c r="J1137" s="14">
        <v>45036</v>
      </c>
      <c r="K1137" s="9" t="s">
        <v>480</v>
      </c>
      <c r="L1137" s="9">
        <v>18</v>
      </c>
      <c r="M1137" s="9">
        <v>16</v>
      </c>
      <c r="N1137" s="22" t="e">
        <v>#N/A</v>
      </c>
    </row>
    <row r="1138" spans="1:14" x14ac:dyDescent="0.2">
      <c r="A1138" s="9" t="s">
        <v>161</v>
      </c>
      <c r="B1138" s="9" t="s">
        <v>43</v>
      </c>
      <c r="C1138" s="9">
        <v>144.56771800000001</v>
      </c>
      <c r="D1138" s="14">
        <v>45047</v>
      </c>
      <c r="E1138" s="15">
        <v>723.03563899999995</v>
      </c>
      <c r="G1138" s="26">
        <v>144.56771800000001</v>
      </c>
      <c r="J1138" s="14">
        <v>45036</v>
      </c>
      <c r="K1138" s="9" t="s">
        <v>480</v>
      </c>
      <c r="L1138" s="9">
        <v>18</v>
      </c>
      <c r="M1138" s="9">
        <v>16</v>
      </c>
      <c r="N1138" s="22" t="e">
        <v>#N/A</v>
      </c>
    </row>
    <row r="1139" spans="1:14" x14ac:dyDescent="0.2">
      <c r="A1139" s="9" t="s">
        <v>161</v>
      </c>
      <c r="B1139" s="9" t="s">
        <v>43</v>
      </c>
      <c r="C1139" s="9">
        <v>141.92240899999999</v>
      </c>
      <c r="D1139" s="14">
        <v>45047</v>
      </c>
      <c r="E1139" s="15">
        <v>864.95804799999996</v>
      </c>
      <c r="G1139" s="26">
        <v>141.92240899999999</v>
      </c>
      <c r="J1139" s="14">
        <v>45036</v>
      </c>
      <c r="K1139" s="9" t="s">
        <v>480</v>
      </c>
      <c r="L1139" s="9">
        <v>18</v>
      </c>
      <c r="M1139" s="9">
        <v>16</v>
      </c>
      <c r="N1139" s="22" t="e">
        <v>#N/A</v>
      </c>
    </row>
    <row r="1140" spans="1:14" x14ac:dyDescent="0.2">
      <c r="A1140" s="9" t="s">
        <v>161</v>
      </c>
      <c r="B1140" s="9" t="s">
        <v>43</v>
      </c>
      <c r="C1140" s="9">
        <v>59.942931999999999</v>
      </c>
      <c r="D1140" s="14">
        <v>45047</v>
      </c>
      <c r="E1140" s="15">
        <v>924.90098</v>
      </c>
      <c r="G1140" s="26">
        <v>59.942931999999999</v>
      </c>
      <c r="J1140" s="14">
        <v>45037</v>
      </c>
      <c r="K1140" s="9" t="s">
        <v>480</v>
      </c>
      <c r="L1140" s="9">
        <v>18</v>
      </c>
      <c r="M1140" s="9">
        <v>16</v>
      </c>
      <c r="N1140" s="22" t="e">
        <v>#N/A</v>
      </c>
    </row>
    <row r="1141" spans="1:14" x14ac:dyDescent="0.2">
      <c r="A1141" s="9" t="s">
        <v>161</v>
      </c>
      <c r="B1141" s="9" t="s">
        <v>43</v>
      </c>
      <c r="C1141" s="9">
        <v>33.984811999999998</v>
      </c>
      <c r="D1141" s="14">
        <v>45054</v>
      </c>
      <c r="E1141" s="15">
        <v>958.88579200000004</v>
      </c>
      <c r="G1141" s="26">
        <v>33.984811999999998</v>
      </c>
      <c r="J1141" s="14">
        <v>45043</v>
      </c>
      <c r="K1141" s="9" t="s">
        <v>480</v>
      </c>
      <c r="L1141" s="9">
        <v>19</v>
      </c>
      <c r="M1141" s="9">
        <v>17</v>
      </c>
      <c r="N1141" s="22" t="e">
        <v>#N/A</v>
      </c>
    </row>
    <row r="1142" spans="1:14" x14ac:dyDescent="0.2">
      <c r="A1142" s="9" t="s">
        <v>161</v>
      </c>
      <c r="B1142" s="9" t="s">
        <v>43</v>
      </c>
      <c r="C1142" s="9">
        <v>35.850506000000003</v>
      </c>
      <c r="D1142" s="14">
        <v>45054</v>
      </c>
      <c r="E1142" s="15">
        <v>994.73629800000003</v>
      </c>
      <c r="G1142" s="26">
        <v>35.850506000000003</v>
      </c>
      <c r="J1142" s="14">
        <v>45043</v>
      </c>
      <c r="K1142" s="9" t="s">
        <v>480</v>
      </c>
      <c r="L1142" s="9">
        <v>19</v>
      </c>
      <c r="M1142" s="9">
        <v>17</v>
      </c>
      <c r="N1142" s="22" t="e">
        <v>#N/A</v>
      </c>
    </row>
    <row r="1143" spans="1:14" x14ac:dyDescent="0.2">
      <c r="A1143" s="9" t="s">
        <v>161</v>
      </c>
      <c r="B1143" s="9" t="s">
        <v>43</v>
      </c>
      <c r="C1143" s="9">
        <v>1.8918090000000001</v>
      </c>
      <c r="D1143" s="14">
        <v>45054</v>
      </c>
      <c r="E1143" s="15">
        <v>996.628107</v>
      </c>
      <c r="G1143" s="26">
        <v>1.8918090000000001</v>
      </c>
      <c r="J1143" s="14">
        <v>45043</v>
      </c>
      <c r="K1143" s="9" t="s">
        <v>480</v>
      </c>
      <c r="L1143" s="9">
        <v>19</v>
      </c>
      <c r="M1143" s="9">
        <v>17</v>
      </c>
      <c r="N1143" s="22" t="e">
        <v>#N/A</v>
      </c>
    </row>
    <row r="1144" spans="1:14" x14ac:dyDescent="0.2">
      <c r="A1144" s="9" t="s">
        <v>161</v>
      </c>
      <c r="B1144" s="9" t="s">
        <v>43</v>
      </c>
      <c r="C1144" s="9">
        <v>0.26275100000000001</v>
      </c>
      <c r="D1144" s="14">
        <v>45054</v>
      </c>
      <c r="E1144" s="15">
        <v>996.89085799999998</v>
      </c>
      <c r="G1144" s="26">
        <v>0.26275100000000001</v>
      </c>
      <c r="J1144" s="14">
        <v>45043</v>
      </c>
      <c r="K1144" s="9" t="s">
        <v>480</v>
      </c>
      <c r="L1144" s="9">
        <v>19</v>
      </c>
      <c r="M1144" s="9">
        <v>17</v>
      </c>
      <c r="N1144" s="22" t="e">
        <v>#N/A</v>
      </c>
    </row>
    <row r="1145" spans="1:14" x14ac:dyDescent="0.2">
      <c r="A1145" s="9" t="s">
        <v>161</v>
      </c>
      <c r="B1145" s="9" t="s">
        <v>43</v>
      </c>
      <c r="C1145" s="9">
        <v>100</v>
      </c>
      <c r="D1145" s="14">
        <v>45054</v>
      </c>
      <c r="E1145" s="15">
        <v>1096.890858</v>
      </c>
      <c r="G1145" s="26">
        <v>100</v>
      </c>
      <c r="J1145" s="14">
        <v>45044</v>
      </c>
      <c r="K1145" s="9" t="s">
        <v>480</v>
      </c>
      <c r="L1145" s="9">
        <v>19</v>
      </c>
      <c r="M1145" s="9">
        <v>17</v>
      </c>
      <c r="N1145" s="22" t="e">
        <v>#N/A</v>
      </c>
    </row>
    <row r="1146" spans="1:14" x14ac:dyDescent="0.2">
      <c r="A1146" s="9" t="s">
        <v>161</v>
      </c>
      <c r="B1146" s="9" t="s">
        <v>43</v>
      </c>
      <c r="C1146" s="9">
        <v>181.8</v>
      </c>
      <c r="D1146" s="14">
        <v>45054</v>
      </c>
      <c r="E1146" s="15">
        <v>1278.6908579999999</v>
      </c>
      <c r="G1146" s="26">
        <v>181.8</v>
      </c>
      <c r="J1146" s="14">
        <v>45044</v>
      </c>
      <c r="K1146" s="9" t="s">
        <v>480</v>
      </c>
      <c r="L1146" s="9">
        <v>19</v>
      </c>
      <c r="M1146" s="9">
        <v>17</v>
      </c>
      <c r="N1146" s="22" t="e">
        <v>#N/A</v>
      </c>
    </row>
    <row r="1147" spans="1:14" x14ac:dyDescent="0.2">
      <c r="A1147" s="9" t="s">
        <v>161</v>
      </c>
      <c r="B1147" s="9" t="s">
        <v>43</v>
      </c>
      <c r="C1147" s="9">
        <v>28.680405</v>
      </c>
      <c r="D1147" s="14">
        <v>45054</v>
      </c>
      <c r="E1147" s="15">
        <v>1307.371263</v>
      </c>
      <c r="G1147" s="26">
        <v>28.680405</v>
      </c>
      <c r="J1147" s="14">
        <v>45044</v>
      </c>
      <c r="K1147" s="9" t="s">
        <v>480</v>
      </c>
      <c r="L1147" s="9">
        <v>19</v>
      </c>
      <c r="M1147" s="9">
        <v>17</v>
      </c>
      <c r="N1147" s="22" t="e">
        <v>#N/A</v>
      </c>
    </row>
    <row r="1148" spans="1:14" x14ac:dyDescent="0.2">
      <c r="A1148" s="9" t="s">
        <v>161</v>
      </c>
      <c r="B1148" s="9" t="s">
        <v>43</v>
      </c>
      <c r="C1148" s="9">
        <v>363.63636000000002</v>
      </c>
      <c r="D1148" s="14">
        <v>45054</v>
      </c>
      <c r="E1148" s="15">
        <v>1671.007623</v>
      </c>
      <c r="G1148" s="26">
        <v>363.63636000000002</v>
      </c>
      <c r="J1148" s="14">
        <v>45044</v>
      </c>
      <c r="K1148" s="9" t="s">
        <v>480</v>
      </c>
      <c r="L1148" s="9">
        <v>19</v>
      </c>
      <c r="M1148" s="9">
        <v>17</v>
      </c>
      <c r="N1148" s="22" t="e">
        <v>#N/A</v>
      </c>
    </row>
    <row r="1149" spans="1:14" x14ac:dyDescent="0.2">
      <c r="A1149" s="9" t="s">
        <v>161</v>
      </c>
      <c r="B1149" s="9" t="s">
        <v>43</v>
      </c>
      <c r="C1149" s="9">
        <v>252.52525</v>
      </c>
      <c r="D1149" s="14">
        <v>45054</v>
      </c>
      <c r="E1149" s="15">
        <v>1923.5328729999999</v>
      </c>
      <c r="G1149" s="26">
        <v>252.52525</v>
      </c>
      <c r="J1149" s="14">
        <v>45044</v>
      </c>
      <c r="K1149" s="9" t="s">
        <v>480</v>
      </c>
      <c r="L1149" s="9">
        <v>19</v>
      </c>
      <c r="M1149" s="9">
        <v>17</v>
      </c>
      <c r="N1149" s="22" t="e">
        <v>#N/A</v>
      </c>
    </row>
    <row r="1150" spans="1:14" x14ac:dyDescent="0.2">
      <c r="A1150" s="9" t="s">
        <v>161</v>
      </c>
      <c r="B1150" s="9" t="s">
        <v>43</v>
      </c>
      <c r="C1150" s="9">
        <v>90.09</v>
      </c>
      <c r="D1150" s="14">
        <v>45054</v>
      </c>
      <c r="E1150" s="15">
        <v>2013.6228729999998</v>
      </c>
      <c r="G1150" s="26">
        <v>90.09</v>
      </c>
      <c r="J1150" s="14">
        <v>45044</v>
      </c>
      <c r="K1150" s="9" t="s">
        <v>480</v>
      </c>
      <c r="L1150" s="9">
        <v>19</v>
      </c>
      <c r="M1150" s="9">
        <v>17</v>
      </c>
      <c r="N1150" s="22" t="e">
        <v>#N/A</v>
      </c>
    </row>
    <row r="1151" spans="1:14" x14ac:dyDescent="0.2">
      <c r="A1151" s="9" t="s">
        <v>161</v>
      </c>
      <c r="B1151" s="9" t="s">
        <v>43</v>
      </c>
      <c r="C1151" s="9">
        <v>12.512499999999999</v>
      </c>
      <c r="D1151" s="14">
        <v>45054</v>
      </c>
      <c r="E1151" s="15">
        <v>2026.1353729999998</v>
      </c>
      <c r="G1151" s="26">
        <v>12.512499999999999</v>
      </c>
      <c r="J1151" s="14">
        <v>45044</v>
      </c>
      <c r="K1151" s="9" t="s">
        <v>480</v>
      </c>
      <c r="L1151" s="9">
        <v>19</v>
      </c>
      <c r="M1151" s="9">
        <v>17</v>
      </c>
      <c r="N1151" s="22" t="e">
        <v>#N/A</v>
      </c>
    </row>
    <row r="1152" spans="1:14" x14ac:dyDescent="0.2">
      <c r="A1152" s="9" t="s">
        <v>161</v>
      </c>
      <c r="B1152" s="9" t="s">
        <v>43</v>
      </c>
      <c r="C1152" s="9">
        <v>7.6723369999999997</v>
      </c>
      <c r="D1152" s="14">
        <v>45054</v>
      </c>
      <c r="E1152" s="15">
        <v>2033.8077099999998</v>
      </c>
      <c r="G1152" s="26">
        <v>7.6723369999999997</v>
      </c>
      <c r="J1152" s="14">
        <v>45044</v>
      </c>
      <c r="K1152" s="9" t="s">
        <v>480</v>
      </c>
      <c r="L1152" s="9">
        <v>19</v>
      </c>
      <c r="M1152" s="9">
        <v>17</v>
      </c>
      <c r="N1152" s="22" t="e">
        <v>#N/A</v>
      </c>
    </row>
    <row r="1153" spans="1:14" x14ac:dyDescent="0.2">
      <c r="A1153" s="9" t="s">
        <v>161</v>
      </c>
      <c r="B1153" s="9" t="s">
        <v>43</v>
      </c>
      <c r="C1153" s="9">
        <v>393.98220099999998</v>
      </c>
      <c r="D1153" s="14">
        <v>45054</v>
      </c>
      <c r="E1153" s="15">
        <v>2427.7899109999998</v>
      </c>
      <c r="G1153" s="26">
        <v>393.98220099999998</v>
      </c>
      <c r="J1153" s="14">
        <v>45044</v>
      </c>
      <c r="K1153" s="9" t="s">
        <v>480</v>
      </c>
      <c r="L1153" s="9">
        <v>19</v>
      </c>
      <c r="M1153" s="9">
        <v>17</v>
      </c>
      <c r="N1153" s="22" t="e">
        <v>#N/A</v>
      </c>
    </row>
    <row r="1154" spans="1:14" x14ac:dyDescent="0.2">
      <c r="A1154" s="9" t="s">
        <v>161</v>
      </c>
      <c r="B1154" s="9" t="s">
        <v>43</v>
      </c>
      <c r="C1154" s="9">
        <v>202.02019999999999</v>
      </c>
      <c r="D1154" s="14">
        <v>45054</v>
      </c>
      <c r="E1154" s="15">
        <v>2629.8101109999998</v>
      </c>
      <c r="G1154" s="26">
        <v>202.02019999999999</v>
      </c>
      <c r="J1154" s="14">
        <v>45045</v>
      </c>
      <c r="K1154" s="9" t="s">
        <v>480</v>
      </c>
      <c r="L1154" s="9">
        <v>19</v>
      </c>
      <c r="M1154" s="9">
        <v>17</v>
      </c>
      <c r="N1154" s="22" t="e">
        <v>#N/A</v>
      </c>
    </row>
    <row r="1155" spans="1:14" x14ac:dyDescent="0.2">
      <c r="A1155" s="9" t="s">
        <v>161</v>
      </c>
      <c r="B1155" s="9" t="s">
        <v>43</v>
      </c>
      <c r="C1155" s="9">
        <v>2666.4</v>
      </c>
      <c r="D1155" s="14">
        <v>45054</v>
      </c>
      <c r="E1155" s="15">
        <v>5296.2101110000003</v>
      </c>
      <c r="G1155" s="26">
        <v>2666.4</v>
      </c>
      <c r="J1155" s="14">
        <v>45045</v>
      </c>
      <c r="K1155" s="9" t="s">
        <v>480</v>
      </c>
      <c r="L1155" s="9">
        <v>19</v>
      </c>
      <c r="M1155" s="9">
        <v>17</v>
      </c>
      <c r="N1155" s="22" t="e">
        <v>#N/A</v>
      </c>
    </row>
    <row r="1156" spans="1:14" x14ac:dyDescent="0.2">
      <c r="A1156" s="9" t="s">
        <v>161</v>
      </c>
      <c r="B1156" s="9" t="s">
        <v>43</v>
      </c>
      <c r="C1156" s="9">
        <v>1515</v>
      </c>
      <c r="D1156" s="14">
        <v>45054</v>
      </c>
      <c r="E1156" s="15">
        <v>6811.2101110000003</v>
      </c>
      <c r="G1156" s="26">
        <v>1515</v>
      </c>
      <c r="J1156" s="14">
        <v>45045</v>
      </c>
      <c r="K1156" s="9" t="s">
        <v>480</v>
      </c>
      <c r="L1156" s="9">
        <v>19</v>
      </c>
      <c r="M1156" s="9">
        <v>17</v>
      </c>
      <c r="N1156" s="22" t="e">
        <v>#N/A</v>
      </c>
    </row>
    <row r="1157" spans="1:14" x14ac:dyDescent="0.2">
      <c r="A1157" s="9" t="s">
        <v>161</v>
      </c>
      <c r="B1157" s="9" t="s">
        <v>43</v>
      </c>
      <c r="C1157" s="9">
        <v>198.97420199999999</v>
      </c>
      <c r="D1157" s="14">
        <v>45054</v>
      </c>
      <c r="E1157" s="15">
        <v>7010.1843130000007</v>
      </c>
      <c r="G1157" s="26">
        <v>198.97420199999999</v>
      </c>
      <c r="J1157" s="14">
        <v>45045</v>
      </c>
      <c r="K1157" s="9" t="s">
        <v>480</v>
      </c>
      <c r="L1157" s="9">
        <v>19</v>
      </c>
      <c r="M1157" s="9">
        <v>17</v>
      </c>
      <c r="N1157" s="22" t="e">
        <v>#N/A</v>
      </c>
    </row>
    <row r="1158" spans="1:14" x14ac:dyDescent="0.2">
      <c r="A1158" s="9" t="s">
        <v>161</v>
      </c>
      <c r="B1158" s="9" t="s">
        <v>43</v>
      </c>
      <c r="C1158" s="9">
        <v>21.022503</v>
      </c>
      <c r="D1158" s="14">
        <v>45061</v>
      </c>
      <c r="E1158" s="15">
        <v>7031.2068160000008</v>
      </c>
      <c r="G1158" s="26">
        <v>21.022503</v>
      </c>
      <c r="J1158" s="14">
        <v>45050</v>
      </c>
      <c r="K1158" s="9" t="s">
        <v>480</v>
      </c>
      <c r="L1158" s="9">
        <v>20</v>
      </c>
      <c r="M1158" s="9">
        <v>18</v>
      </c>
      <c r="N1158" s="22" t="e">
        <v>#N/A</v>
      </c>
    </row>
    <row r="1159" spans="1:14" x14ac:dyDescent="0.2">
      <c r="A1159" s="9" t="s">
        <v>161</v>
      </c>
      <c r="B1159" s="9" t="s">
        <v>43</v>
      </c>
      <c r="C1159" s="9">
        <v>340.964765</v>
      </c>
      <c r="D1159" s="14">
        <v>45061</v>
      </c>
      <c r="E1159" s="15">
        <v>7372.1715810000005</v>
      </c>
      <c r="G1159" s="26">
        <v>340.964765</v>
      </c>
      <c r="J1159" s="14">
        <v>45050</v>
      </c>
      <c r="K1159" s="9" t="s">
        <v>480</v>
      </c>
      <c r="L1159" s="9">
        <v>20</v>
      </c>
      <c r="M1159" s="9">
        <v>18</v>
      </c>
      <c r="N1159" s="22" t="e">
        <v>#N/A</v>
      </c>
    </row>
    <row r="1160" spans="1:14" x14ac:dyDescent="0.2">
      <c r="A1160" s="9" t="s">
        <v>161</v>
      </c>
      <c r="B1160" s="9" t="s">
        <v>43</v>
      </c>
      <c r="C1160" s="9">
        <v>177.82350199999999</v>
      </c>
      <c r="D1160" s="14">
        <v>45061</v>
      </c>
      <c r="E1160" s="15">
        <v>7549.9950830000007</v>
      </c>
      <c r="G1160" s="26">
        <v>177.82350199999999</v>
      </c>
      <c r="J1160" s="14">
        <v>45050</v>
      </c>
      <c r="K1160" s="9" t="s">
        <v>480</v>
      </c>
      <c r="L1160" s="9">
        <v>20</v>
      </c>
      <c r="M1160" s="9">
        <v>18</v>
      </c>
      <c r="N1160" s="22" t="e">
        <v>#N/A</v>
      </c>
    </row>
    <row r="1161" spans="1:14" x14ac:dyDescent="0.2">
      <c r="A1161" s="9" t="s">
        <v>161</v>
      </c>
      <c r="B1161" s="9" t="s">
        <v>43</v>
      </c>
      <c r="C1161" s="9">
        <v>18.197223999999999</v>
      </c>
      <c r="D1161" s="14">
        <v>45061</v>
      </c>
      <c r="E1161" s="15">
        <v>7568.1923070000003</v>
      </c>
      <c r="G1161" s="26">
        <v>18.197223999999999</v>
      </c>
      <c r="J1161" s="14">
        <v>45050</v>
      </c>
      <c r="K1161" s="9" t="s">
        <v>480</v>
      </c>
      <c r="L1161" s="9">
        <v>20</v>
      </c>
      <c r="M1161" s="9">
        <v>18</v>
      </c>
      <c r="N1161" s="22" t="e">
        <v>#N/A</v>
      </c>
    </row>
    <row r="1162" spans="1:14" x14ac:dyDescent="0.2">
      <c r="A1162" s="9" t="s">
        <v>161</v>
      </c>
      <c r="B1162" s="9" t="s">
        <v>43</v>
      </c>
      <c r="C1162" s="9">
        <v>339.30495999999999</v>
      </c>
      <c r="D1162" s="14">
        <v>45061</v>
      </c>
      <c r="E1162" s="15">
        <v>7907.4972670000006</v>
      </c>
      <c r="G1162" s="26">
        <v>339.30495999999999</v>
      </c>
      <c r="J1162" s="14">
        <v>45050</v>
      </c>
      <c r="K1162" s="9" t="s">
        <v>480</v>
      </c>
      <c r="L1162" s="9">
        <v>20</v>
      </c>
      <c r="M1162" s="9">
        <v>18</v>
      </c>
      <c r="N1162" s="22" t="e">
        <v>#N/A</v>
      </c>
    </row>
    <row r="1163" spans="1:14" x14ac:dyDescent="0.2">
      <c r="A1163" s="9" t="s">
        <v>161</v>
      </c>
      <c r="B1163" s="9" t="s">
        <v>43</v>
      </c>
      <c r="C1163" s="9">
        <v>11.492257</v>
      </c>
      <c r="D1163" s="14">
        <v>45061</v>
      </c>
      <c r="E1163" s="15">
        <v>7918.9895240000005</v>
      </c>
      <c r="G1163" s="26">
        <v>11.492257</v>
      </c>
      <c r="J1163" s="14">
        <v>45050</v>
      </c>
      <c r="K1163" s="9" t="s">
        <v>480</v>
      </c>
      <c r="L1163" s="9">
        <v>20</v>
      </c>
      <c r="M1163" s="9">
        <v>18</v>
      </c>
      <c r="N1163" s="22" t="e">
        <v>#N/A</v>
      </c>
    </row>
    <row r="1164" spans="1:14" x14ac:dyDescent="0.2">
      <c r="A1164" s="9" t="s">
        <v>161</v>
      </c>
      <c r="B1164" s="9" t="s">
        <v>43</v>
      </c>
      <c r="C1164" s="9">
        <v>10.825685999999999</v>
      </c>
      <c r="D1164" s="14">
        <v>45061</v>
      </c>
      <c r="E1164" s="15">
        <v>7929.8152100000007</v>
      </c>
      <c r="G1164" s="26">
        <v>10.825685999999999</v>
      </c>
      <c r="J1164" s="14">
        <v>45050</v>
      </c>
      <c r="K1164" s="9" t="s">
        <v>480</v>
      </c>
      <c r="L1164" s="9">
        <v>20</v>
      </c>
      <c r="M1164" s="9">
        <v>18</v>
      </c>
      <c r="N1164" s="22" t="e">
        <v>#N/A</v>
      </c>
    </row>
    <row r="1165" spans="1:14" x14ac:dyDescent="0.2">
      <c r="A1165" s="9" t="s">
        <v>161</v>
      </c>
      <c r="B1165" s="9" t="s">
        <v>43</v>
      </c>
      <c r="C1165" s="9">
        <v>418.14</v>
      </c>
      <c r="D1165" s="14">
        <v>45061</v>
      </c>
      <c r="E1165" s="15">
        <v>8347.9552100000001</v>
      </c>
      <c r="G1165" s="26">
        <v>418.14</v>
      </c>
      <c r="J1165" s="14">
        <v>45051</v>
      </c>
      <c r="K1165" s="9" t="s">
        <v>480</v>
      </c>
      <c r="L1165" s="9">
        <v>20</v>
      </c>
      <c r="M1165" s="9">
        <v>18</v>
      </c>
      <c r="N1165" s="22" t="e">
        <v>#N/A</v>
      </c>
    </row>
    <row r="1166" spans="1:14" x14ac:dyDescent="0.2">
      <c r="A1166" s="9" t="s">
        <v>161</v>
      </c>
      <c r="B1166" s="9" t="s">
        <v>43</v>
      </c>
      <c r="C1166" s="9">
        <v>3.3635999999999999</v>
      </c>
      <c r="D1166" s="14">
        <v>45061</v>
      </c>
      <c r="E1166" s="15">
        <v>8351.3188100000007</v>
      </c>
      <c r="G1166" s="26">
        <v>3.3635999999999999</v>
      </c>
      <c r="J1166" s="14">
        <v>45051</v>
      </c>
      <c r="K1166" s="9" t="s">
        <v>480</v>
      </c>
      <c r="L1166" s="9">
        <v>20</v>
      </c>
      <c r="M1166" s="9">
        <v>18</v>
      </c>
      <c r="N1166" s="22" t="e">
        <v>#N/A</v>
      </c>
    </row>
    <row r="1167" spans="1:14" x14ac:dyDescent="0.2">
      <c r="A1167" s="9" t="s">
        <v>161</v>
      </c>
      <c r="B1167" s="9" t="s">
        <v>43</v>
      </c>
      <c r="C1167" s="9">
        <v>161.955119</v>
      </c>
      <c r="D1167" s="14">
        <v>45061</v>
      </c>
      <c r="E1167" s="15">
        <v>8513.2739290000009</v>
      </c>
      <c r="G1167" s="26">
        <v>161.955119</v>
      </c>
      <c r="J1167" s="14">
        <v>45051</v>
      </c>
      <c r="K1167" s="9" t="s">
        <v>480</v>
      </c>
      <c r="L1167" s="9">
        <v>20</v>
      </c>
      <c r="M1167" s="9">
        <v>18</v>
      </c>
      <c r="N1167" s="22" t="e">
        <v>#N/A</v>
      </c>
    </row>
    <row r="1168" spans="1:14" x14ac:dyDescent="0.2">
      <c r="A1168" s="9" t="s">
        <v>161</v>
      </c>
      <c r="B1168" s="9" t="s">
        <v>43</v>
      </c>
      <c r="C1168" s="9">
        <v>4.8539159999999999</v>
      </c>
      <c r="D1168" s="14">
        <v>45061</v>
      </c>
      <c r="E1168" s="15">
        <v>8518.1278450000009</v>
      </c>
      <c r="G1168" s="26">
        <v>4.8539159999999999</v>
      </c>
      <c r="J1168" s="14">
        <v>45051</v>
      </c>
      <c r="K1168" s="9" t="s">
        <v>480</v>
      </c>
      <c r="L1168" s="9">
        <v>20</v>
      </c>
      <c r="M1168" s="9">
        <v>18</v>
      </c>
      <c r="N1168" s="22" t="e">
        <v>#N/A</v>
      </c>
    </row>
    <row r="1169" spans="1:14" x14ac:dyDescent="0.2">
      <c r="A1169" s="9" t="s">
        <v>161</v>
      </c>
      <c r="B1169" s="9" t="s">
        <v>43</v>
      </c>
      <c r="C1169" s="9">
        <v>34.646197999999998</v>
      </c>
      <c r="D1169" s="14">
        <v>45061</v>
      </c>
      <c r="E1169" s="15">
        <v>8552.7740430000013</v>
      </c>
      <c r="G1169" s="26">
        <v>34.646197999999998</v>
      </c>
      <c r="J1169" s="14">
        <v>45051</v>
      </c>
      <c r="K1169" s="9" t="s">
        <v>480</v>
      </c>
      <c r="L1169" s="9">
        <v>20</v>
      </c>
      <c r="M1169" s="9">
        <v>18</v>
      </c>
      <c r="N1169" s="22" t="e">
        <v>#N/A</v>
      </c>
    </row>
    <row r="1170" spans="1:14" x14ac:dyDescent="0.2">
      <c r="A1170" s="9" t="s">
        <v>161</v>
      </c>
      <c r="B1170" s="9" t="s">
        <v>43</v>
      </c>
      <c r="C1170" s="9">
        <v>325.40481199999999</v>
      </c>
      <c r="D1170" s="14">
        <v>45061</v>
      </c>
      <c r="E1170" s="15">
        <v>8878.1788550000019</v>
      </c>
      <c r="G1170" s="26">
        <v>325.40481199999999</v>
      </c>
      <c r="J1170" s="14">
        <v>45051</v>
      </c>
      <c r="K1170" s="9" t="s">
        <v>480</v>
      </c>
      <c r="L1170" s="9">
        <v>20</v>
      </c>
      <c r="M1170" s="9">
        <v>18</v>
      </c>
      <c r="N1170" s="22" t="e">
        <v>#N/A</v>
      </c>
    </row>
    <row r="1171" spans="1:14" x14ac:dyDescent="0.2">
      <c r="A1171" s="9" t="s">
        <v>161</v>
      </c>
      <c r="B1171" s="9" t="s">
        <v>43</v>
      </c>
      <c r="C1171" s="9">
        <v>126.50549100000001</v>
      </c>
      <c r="D1171" s="14">
        <v>45061</v>
      </c>
      <c r="E1171" s="15">
        <v>9004.6843460000018</v>
      </c>
      <c r="G1171" s="26">
        <v>126.50549100000001</v>
      </c>
      <c r="J1171" s="14">
        <v>45051</v>
      </c>
      <c r="K1171" s="9" t="s">
        <v>480</v>
      </c>
      <c r="L1171" s="9">
        <v>20</v>
      </c>
      <c r="M1171" s="9">
        <v>18</v>
      </c>
      <c r="N1171" s="22" t="e">
        <v>#N/A</v>
      </c>
    </row>
    <row r="1172" spans="1:14" x14ac:dyDescent="0.2">
      <c r="A1172" s="9" t="s">
        <v>161</v>
      </c>
      <c r="B1172" s="9" t="s">
        <v>43</v>
      </c>
      <c r="C1172" s="9">
        <v>379.51647400000002</v>
      </c>
      <c r="D1172" s="14">
        <v>45061</v>
      </c>
      <c r="E1172" s="15">
        <v>9384.2008200000018</v>
      </c>
      <c r="G1172" s="26">
        <v>379.51647400000002</v>
      </c>
      <c r="J1172" s="14">
        <v>45051</v>
      </c>
      <c r="K1172" s="9" t="s">
        <v>480</v>
      </c>
      <c r="L1172" s="9">
        <v>20</v>
      </c>
      <c r="M1172" s="9">
        <v>18</v>
      </c>
      <c r="N1172" s="22" t="e">
        <v>#N/A</v>
      </c>
    </row>
    <row r="1173" spans="1:14" x14ac:dyDescent="0.2">
      <c r="A1173" s="9" t="s">
        <v>161</v>
      </c>
      <c r="B1173" s="9" t="s">
        <v>43</v>
      </c>
      <c r="C1173" s="9">
        <v>14.63331</v>
      </c>
      <c r="D1173" s="14">
        <v>45061</v>
      </c>
      <c r="E1173" s="15">
        <v>9398.8341300000011</v>
      </c>
      <c r="G1173" s="26">
        <v>14.63331</v>
      </c>
      <c r="J1173" s="14">
        <v>45052</v>
      </c>
      <c r="K1173" s="9" t="s">
        <v>480</v>
      </c>
      <c r="L1173" s="9">
        <v>20</v>
      </c>
      <c r="M1173" s="9">
        <v>18</v>
      </c>
      <c r="N1173" s="22" t="e">
        <v>#N/A</v>
      </c>
    </row>
    <row r="1174" spans="1:14" x14ac:dyDescent="0.2">
      <c r="A1174" s="9" t="s">
        <v>161</v>
      </c>
      <c r="B1174" s="9" t="s">
        <v>43</v>
      </c>
      <c r="C1174" s="9">
        <v>1999.8</v>
      </c>
      <c r="D1174" s="14">
        <v>45061</v>
      </c>
      <c r="E1174" s="15">
        <v>11398.63413</v>
      </c>
      <c r="G1174" s="26">
        <v>1999.8</v>
      </c>
      <c r="J1174" s="14">
        <v>45052</v>
      </c>
      <c r="K1174" s="9" t="s">
        <v>480</v>
      </c>
      <c r="L1174" s="9">
        <v>20</v>
      </c>
      <c r="M1174" s="9">
        <v>18</v>
      </c>
      <c r="N1174" s="22" t="e">
        <v>#N/A</v>
      </c>
    </row>
    <row r="1175" spans="1:14" x14ac:dyDescent="0.2">
      <c r="A1175" s="9" t="s">
        <v>161</v>
      </c>
      <c r="B1175" s="9" t="s">
        <v>43</v>
      </c>
      <c r="C1175" s="9">
        <v>450</v>
      </c>
      <c r="D1175" s="14">
        <v>45061</v>
      </c>
      <c r="E1175" s="15">
        <v>11848.63413</v>
      </c>
      <c r="G1175" s="26">
        <v>450</v>
      </c>
      <c r="J1175" s="14">
        <v>45052</v>
      </c>
      <c r="K1175" s="9" t="s">
        <v>480</v>
      </c>
      <c r="L1175" s="9">
        <v>20</v>
      </c>
      <c r="M1175" s="9">
        <v>18</v>
      </c>
      <c r="N1175" s="22" t="e">
        <v>#N/A</v>
      </c>
    </row>
    <row r="1176" spans="1:14" x14ac:dyDescent="0.2">
      <c r="A1176" s="9" t="s">
        <v>161</v>
      </c>
      <c r="B1176" s="9" t="s">
        <v>43</v>
      </c>
      <c r="C1176" s="9">
        <v>1363.5</v>
      </c>
      <c r="D1176" s="14">
        <v>45061</v>
      </c>
      <c r="E1176" s="15">
        <v>13212.13413</v>
      </c>
      <c r="G1176" s="26">
        <v>1363.5</v>
      </c>
      <c r="J1176" s="14">
        <v>45052</v>
      </c>
      <c r="K1176" s="9" t="s">
        <v>480</v>
      </c>
      <c r="L1176" s="9">
        <v>20</v>
      </c>
      <c r="M1176" s="9">
        <v>18</v>
      </c>
      <c r="N1176" s="22" t="e">
        <v>#N/A</v>
      </c>
    </row>
    <row r="1177" spans="1:14" x14ac:dyDescent="0.2">
      <c r="A1177" s="9" t="s">
        <v>161</v>
      </c>
      <c r="B1177" s="9" t="s">
        <v>43</v>
      </c>
      <c r="C1177" s="9">
        <v>404.818262</v>
      </c>
      <c r="D1177" s="14">
        <v>45061</v>
      </c>
      <c r="E1177" s="15">
        <v>13616.952392000001</v>
      </c>
      <c r="G1177" s="26">
        <v>404.818262</v>
      </c>
      <c r="J1177" s="14">
        <v>45052</v>
      </c>
      <c r="K1177" s="9" t="s">
        <v>480</v>
      </c>
      <c r="L1177" s="9">
        <v>20</v>
      </c>
      <c r="M1177" s="9">
        <v>18</v>
      </c>
      <c r="N1177" s="22" t="e">
        <v>#N/A</v>
      </c>
    </row>
    <row r="1178" spans="1:14" x14ac:dyDescent="0.2">
      <c r="A1178" s="9" t="s">
        <v>161</v>
      </c>
      <c r="B1178" s="9" t="s">
        <v>43</v>
      </c>
      <c r="C1178" s="9">
        <v>727.20063600000003</v>
      </c>
      <c r="D1178" s="14">
        <v>45061</v>
      </c>
      <c r="E1178" s="15">
        <v>14344.153028000001</v>
      </c>
      <c r="G1178" s="26">
        <v>727.20063600000003</v>
      </c>
      <c r="J1178" s="14">
        <v>45052</v>
      </c>
      <c r="K1178" s="9" t="s">
        <v>480</v>
      </c>
      <c r="L1178" s="9">
        <v>20</v>
      </c>
      <c r="M1178" s="9">
        <v>18</v>
      </c>
      <c r="N1178" s="22" t="e">
        <v>#N/A</v>
      </c>
    </row>
    <row r="1179" spans="1:14" x14ac:dyDescent="0.2">
      <c r="A1179" s="9" t="s">
        <v>161</v>
      </c>
      <c r="B1179" s="9" t="s">
        <v>43</v>
      </c>
      <c r="C1179" s="9">
        <v>404.00035300000002</v>
      </c>
      <c r="D1179" s="14">
        <v>45061</v>
      </c>
      <c r="E1179" s="15">
        <v>14748.153381</v>
      </c>
      <c r="G1179" s="26">
        <v>404.00035300000002</v>
      </c>
      <c r="J1179" s="14">
        <v>45052</v>
      </c>
      <c r="K1179" s="9" t="s">
        <v>480</v>
      </c>
      <c r="L1179" s="9">
        <v>20</v>
      </c>
      <c r="M1179" s="9">
        <v>18</v>
      </c>
      <c r="N1179" s="22" t="e">
        <v>#N/A</v>
      </c>
    </row>
    <row r="1180" spans="1:14" x14ac:dyDescent="0.2">
      <c r="A1180" s="9" t="s">
        <v>161</v>
      </c>
      <c r="B1180" s="9" t="s">
        <v>43</v>
      </c>
      <c r="C1180" s="9">
        <v>652.007116</v>
      </c>
      <c r="D1180" s="14">
        <v>45061</v>
      </c>
      <c r="E1180" s="15">
        <v>15400.160497000001</v>
      </c>
      <c r="G1180" s="26">
        <v>652.007116</v>
      </c>
      <c r="J1180" s="14">
        <v>45052</v>
      </c>
      <c r="K1180" s="9" t="s">
        <v>480</v>
      </c>
      <c r="L1180" s="9">
        <v>20</v>
      </c>
      <c r="M1180" s="9">
        <v>18</v>
      </c>
      <c r="N1180" s="22" t="e">
        <v>#N/A</v>
      </c>
    </row>
    <row r="1181" spans="1:14" x14ac:dyDescent="0.2">
      <c r="A1181" s="9" t="s">
        <v>161</v>
      </c>
      <c r="B1181" s="9" t="s">
        <v>43</v>
      </c>
      <c r="C1181" s="9">
        <v>25.488609</v>
      </c>
      <c r="D1181" s="14">
        <v>45068</v>
      </c>
      <c r="E1181" s="15">
        <v>15425.649106000001</v>
      </c>
      <c r="G1181" s="26">
        <v>25.488609</v>
      </c>
      <c r="J1181" s="14">
        <v>45057</v>
      </c>
      <c r="K1181" s="9" t="s">
        <v>480</v>
      </c>
      <c r="L1181" s="9">
        <v>21</v>
      </c>
      <c r="M1181" s="9">
        <v>19</v>
      </c>
      <c r="N1181" s="22" t="e">
        <v>#N/A</v>
      </c>
    </row>
    <row r="1182" spans="1:14" x14ac:dyDescent="0.2">
      <c r="A1182" s="9" t="s">
        <v>161</v>
      </c>
      <c r="B1182" s="9" t="s">
        <v>43</v>
      </c>
      <c r="C1182" s="9">
        <v>21.510304000000001</v>
      </c>
      <c r="D1182" s="14">
        <v>45068</v>
      </c>
      <c r="E1182" s="15">
        <v>15447.15941</v>
      </c>
      <c r="G1182" s="26">
        <v>21.510304000000001</v>
      </c>
      <c r="J1182" s="14">
        <v>45057</v>
      </c>
      <c r="K1182" s="9" t="s">
        <v>480</v>
      </c>
      <c r="L1182" s="9">
        <v>21</v>
      </c>
      <c r="M1182" s="9">
        <v>19</v>
      </c>
      <c r="N1182" s="22" t="e">
        <v>#N/A</v>
      </c>
    </row>
    <row r="1183" spans="1:14" x14ac:dyDescent="0.2">
      <c r="A1183" s="9" t="s">
        <v>161</v>
      </c>
      <c r="B1183" s="9" t="s">
        <v>43</v>
      </c>
      <c r="C1183" s="9">
        <v>395.32146599999999</v>
      </c>
      <c r="D1183" s="14">
        <v>45068</v>
      </c>
      <c r="E1183" s="15">
        <v>15842.480876</v>
      </c>
      <c r="G1183" s="26">
        <v>395.32146599999999</v>
      </c>
      <c r="J1183" s="14">
        <v>45057</v>
      </c>
      <c r="K1183" s="9" t="s">
        <v>480</v>
      </c>
      <c r="L1183" s="9">
        <v>21</v>
      </c>
      <c r="M1183" s="9">
        <v>19</v>
      </c>
      <c r="N1183" s="22" t="e">
        <v>#N/A</v>
      </c>
    </row>
    <row r="1184" spans="1:14" x14ac:dyDescent="0.2">
      <c r="A1184" s="9" t="s">
        <v>161</v>
      </c>
      <c r="B1184" s="9" t="s">
        <v>43</v>
      </c>
      <c r="C1184" s="9">
        <v>21.510304000000001</v>
      </c>
      <c r="D1184" s="14">
        <v>45068</v>
      </c>
      <c r="E1184" s="15">
        <v>15863.991179999999</v>
      </c>
      <c r="G1184" s="26">
        <v>21.510304000000001</v>
      </c>
      <c r="J1184" s="14">
        <v>45058</v>
      </c>
      <c r="K1184" s="9" t="s">
        <v>480</v>
      </c>
      <c r="L1184" s="9">
        <v>21</v>
      </c>
      <c r="M1184" s="9">
        <v>19</v>
      </c>
      <c r="N1184" s="22" t="e">
        <v>#N/A</v>
      </c>
    </row>
    <row r="1185" spans="1:14" x14ac:dyDescent="0.2">
      <c r="A1185" s="9" t="s">
        <v>161</v>
      </c>
      <c r="B1185" s="9" t="s">
        <v>43</v>
      </c>
      <c r="C1185" s="9">
        <v>272.72726999999998</v>
      </c>
      <c r="D1185" s="14">
        <v>45068</v>
      </c>
      <c r="E1185" s="15">
        <v>16136.718449999998</v>
      </c>
      <c r="G1185" s="26">
        <v>272.72726999999998</v>
      </c>
      <c r="J1185" s="14">
        <v>45058</v>
      </c>
      <c r="K1185" s="9" t="s">
        <v>480</v>
      </c>
      <c r="L1185" s="9">
        <v>21</v>
      </c>
      <c r="M1185" s="9">
        <v>19</v>
      </c>
      <c r="N1185" s="22" t="e">
        <v>#N/A</v>
      </c>
    </row>
    <row r="1186" spans="1:14" x14ac:dyDescent="0.2">
      <c r="A1186" s="9" t="s">
        <v>161</v>
      </c>
      <c r="B1186" s="9" t="s">
        <v>43</v>
      </c>
      <c r="C1186" s="9">
        <v>151.51515000000001</v>
      </c>
      <c r="D1186" s="14">
        <v>45068</v>
      </c>
      <c r="E1186" s="15">
        <v>16288.233599999998</v>
      </c>
      <c r="G1186" s="26">
        <v>151.51515000000001</v>
      </c>
      <c r="J1186" s="14">
        <v>45058</v>
      </c>
      <c r="K1186" s="9" t="s">
        <v>480</v>
      </c>
      <c r="L1186" s="9">
        <v>21</v>
      </c>
      <c r="M1186" s="9">
        <v>19</v>
      </c>
      <c r="N1186" s="22" t="e">
        <v>#N/A</v>
      </c>
    </row>
    <row r="1187" spans="1:14" x14ac:dyDescent="0.2">
      <c r="A1187" s="9" t="s">
        <v>161</v>
      </c>
      <c r="B1187" s="9" t="s">
        <v>43</v>
      </c>
      <c r="C1187" s="9">
        <v>176.859207</v>
      </c>
      <c r="D1187" s="14">
        <v>45068</v>
      </c>
      <c r="E1187" s="15">
        <v>16465.092806999997</v>
      </c>
      <c r="G1187" s="26">
        <v>176.859207</v>
      </c>
      <c r="J1187" s="14">
        <v>45058</v>
      </c>
      <c r="K1187" s="9" t="s">
        <v>480</v>
      </c>
      <c r="L1187" s="9">
        <v>21</v>
      </c>
      <c r="M1187" s="9">
        <v>19</v>
      </c>
      <c r="N1187" s="22" t="e">
        <v>#N/A</v>
      </c>
    </row>
    <row r="1188" spans="1:14" x14ac:dyDescent="0.2">
      <c r="A1188" s="9" t="s">
        <v>161</v>
      </c>
      <c r="B1188" s="9" t="s">
        <v>43</v>
      </c>
      <c r="C1188" s="9">
        <v>187.38185999999999</v>
      </c>
      <c r="D1188" s="14">
        <v>45068</v>
      </c>
      <c r="E1188" s="15">
        <v>16652.474666999999</v>
      </c>
      <c r="G1188" s="26">
        <v>187.38185999999999</v>
      </c>
      <c r="J1188" s="14">
        <v>45058</v>
      </c>
      <c r="K1188" s="9" t="s">
        <v>480</v>
      </c>
      <c r="L1188" s="9">
        <v>21</v>
      </c>
      <c r="M1188" s="9">
        <v>19</v>
      </c>
      <c r="N1188" s="22" t="e">
        <v>#N/A</v>
      </c>
    </row>
    <row r="1189" spans="1:14" x14ac:dyDescent="0.2">
      <c r="A1189" s="9" t="s">
        <v>161</v>
      </c>
      <c r="B1189" s="9" t="s">
        <v>43</v>
      </c>
      <c r="C1189" s="9">
        <v>129.72590299999999</v>
      </c>
      <c r="D1189" s="14">
        <v>45068</v>
      </c>
      <c r="E1189" s="15">
        <v>16782.200569999997</v>
      </c>
      <c r="G1189" s="26">
        <v>129.72590299999999</v>
      </c>
      <c r="J1189" s="14">
        <v>45058</v>
      </c>
      <c r="K1189" s="9" t="s">
        <v>480</v>
      </c>
      <c r="L1189" s="9">
        <v>21</v>
      </c>
      <c r="M1189" s="9">
        <v>19</v>
      </c>
      <c r="N1189" s="22" t="e">
        <v>#N/A</v>
      </c>
    </row>
    <row r="1190" spans="1:14" x14ac:dyDescent="0.2">
      <c r="A1190" s="9" t="s">
        <v>161</v>
      </c>
      <c r="B1190" s="9" t="s">
        <v>43</v>
      </c>
      <c r="C1190" s="9">
        <v>151.51515000000001</v>
      </c>
      <c r="D1190" s="14">
        <v>45068</v>
      </c>
      <c r="E1190" s="15">
        <v>16933.715719999997</v>
      </c>
      <c r="G1190" s="26">
        <v>151.51515000000001</v>
      </c>
      <c r="J1190" s="14">
        <v>45059</v>
      </c>
      <c r="K1190" s="9" t="s">
        <v>480</v>
      </c>
      <c r="L1190" s="9">
        <v>21</v>
      </c>
      <c r="M1190" s="9">
        <v>19</v>
      </c>
      <c r="N1190" s="22" t="e">
        <v>#N/A</v>
      </c>
    </row>
    <row r="1191" spans="1:14" x14ac:dyDescent="0.2">
      <c r="A1191" s="9" t="s">
        <v>161</v>
      </c>
      <c r="B1191" s="9" t="s">
        <v>43</v>
      </c>
      <c r="C1191" s="9">
        <v>1196.951</v>
      </c>
      <c r="D1191" s="14">
        <v>45068</v>
      </c>
      <c r="E1191" s="15">
        <v>18130.666719999997</v>
      </c>
      <c r="G1191" s="26">
        <v>1196.951</v>
      </c>
      <c r="J1191" s="14">
        <v>45059</v>
      </c>
      <c r="K1191" s="9" t="s">
        <v>480</v>
      </c>
      <c r="L1191" s="9">
        <v>21</v>
      </c>
      <c r="M1191" s="9">
        <v>19</v>
      </c>
      <c r="N1191" s="22" t="e">
        <v>#N/A</v>
      </c>
    </row>
    <row r="1192" spans="1:14" x14ac:dyDescent="0.2">
      <c r="A1192" s="9" t="s">
        <v>161</v>
      </c>
      <c r="B1192" s="9" t="s">
        <v>43</v>
      </c>
      <c r="C1192" s="9">
        <v>656.5</v>
      </c>
      <c r="D1192" s="14">
        <v>45068</v>
      </c>
      <c r="E1192" s="15">
        <v>18787.166719999997</v>
      </c>
      <c r="G1192" s="26">
        <v>656.5</v>
      </c>
      <c r="J1192" s="14">
        <v>45059</v>
      </c>
      <c r="K1192" s="9" t="s">
        <v>480</v>
      </c>
      <c r="L1192" s="9">
        <v>21</v>
      </c>
      <c r="M1192" s="9">
        <v>19</v>
      </c>
      <c r="N1192" s="22" t="e">
        <v>#N/A</v>
      </c>
    </row>
    <row r="1193" spans="1:14" x14ac:dyDescent="0.2">
      <c r="A1193" s="9" t="s">
        <v>161</v>
      </c>
      <c r="B1193" s="9" t="s">
        <v>43</v>
      </c>
      <c r="C1193" s="9">
        <v>656.5</v>
      </c>
      <c r="D1193" s="14">
        <v>45068</v>
      </c>
      <c r="E1193" s="15">
        <v>19443.666719999997</v>
      </c>
      <c r="G1193" s="26">
        <v>656.5</v>
      </c>
      <c r="J1193" s="14">
        <v>45059</v>
      </c>
      <c r="K1193" s="9" t="s">
        <v>480</v>
      </c>
      <c r="L1193" s="9">
        <v>21</v>
      </c>
      <c r="M1193" s="9">
        <v>19</v>
      </c>
      <c r="N1193" s="22" t="e">
        <v>#N/A</v>
      </c>
    </row>
    <row r="1194" spans="1:14" x14ac:dyDescent="0.2">
      <c r="A1194" s="9" t="s">
        <v>161</v>
      </c>
      <c r="B1194" s="9" t="s">
        <v>43</v>
      </c>
      <c r="C1194" s="9">
        <v>818.1</v>
      </c>
      <c r="D1194" s="14">
        <v>45068</v>
      </c>
      <c r="E1194" s="15">
        <v>20261.766719999996</v>
      </c>
      <c r="G1194" s="26">
        <v>818.1</v>
      </c>
      <c r="J1194" s="14">
        <v>45059</v>
      </c>
      <c r="K1194" s="9" t="s">
        <v>480</v>
      </c>
      <c r="L1194" s="9">
        <v>21</v>
      </c>
      <c r="M1194" s="9">
        <v>19</v>
      </c>
      <c r="N1194" s="22" t="e">
        <v>#N/A</v>
      </c>
    </row>
    <row r="1195" spans="1:14" x14ac:dyDescent="0.2">
      <c r="A1195" s="9" t="s">
        <v>161</v>
      </c>
      <c r="B1195" s="9" t="s">
        <v>43</v>
      </c>
      <c r="C1195" s="9">
        <v>8.8283649999999998</v>
      </c>
      <c r="D1195" s="14">
        <v>45075</v>
      </c>
      <c r="E1195" s="15">
        <v>20270.595084999997</v>
      </c>
      <c r="G1195" s="26">
        <v>8.8283649999999998</v>
      </c>
      <c r="J1195" s="14">
        <v>45064</v>
      </c>
      <c r="K1195" s="9" t="s">
        <v>480</v>
      </c>
      <c r="L1195" s="9">
        <v>22</v>
      </c>
      <c r="M1195" s="9">
        <v>20</v>
      </c>
      <c r="N1195" s="22" t="e">
        <v>#N/A</v>
      </c>
    </row>
    <row r="1196" spans="1:14" x14ac:dyDescent="0.2">
      <c r="A1196" s="9" t="s">
        <v>161</v>
      </c>
      <c r="B1196" s="9" t="s">
        <v>43</v>
      </c>
      <c r="C1196" s="9">
        <v>3.6127370000000001</v>
      </c>
      <c r="D1196" s="14">
        <v>45075</v>
      </c>
      <c r="E1196" s="15">
        <v>20274.207821999997</v>
      </c>
      <c r="G1196" s="26">
        <v>3.6127370000000001</v>
      </c>
      <c r="J1196" s="14">
        <v>45064</v>
      </c>
      <c r="K1196" s="9" t="s">
        <v>480</v>
      </c>
      <c r="L1196" s="9">
        <v>22</v>
      </c>
      <c r="M1196" s="9">
        <v>20</v>
      </c>
      <c r="N1196" s="22" t="e">
        <v>#N/A</v>
      </c>
    </row>
    <row r="1197" spans="1:14" x14ac:dyDescent="0.2">
      <c r="A1197" s="9" t="s">
        <v>161</v>
      </c>
      <c r="B1197" s="9" t="s">
        <v>43</v>
      </c>
      <c r="C1197" s="9">
        <v>42.753169</v>
      </c>
      <c r="D1197" s="14">
        <v>45075</v>
      </c>
      <c r="E1197" s="15">
        <v>20316.960990999996</v>
      </c>
      <c r="G1197" s="26">
        <v>42.753169</v>
      </c>
      <c r="J1197" s="14">
        <v>45064</v>
      </c>
      <c r="K1197" s="9" t="s">
        <v>480</v>
      </c>
      <c r="L1197" s="9">
        <v>22</v>
      </c>
      <c r="M1197" s="9">
        <v>20</v>
      </c>
      <c r="N1197" s="22" t="e">
        <v>#N/A</v>
      </c>
    </row>
    <row r="1198" spans="1:14" x14ac:dyDescent="0.2">
      <c r="A1198" s="9" t="s">
        <v>161</v>
      </c>
      <c r="B1198" s="9" t="s">
        <v>43</v>
      </c>
      <c r="C1198" s="9">
        <v>11.992746</v>
      </c>
      <c r="D1198" s="14">
        <v>45075</v>
      </c>
      <c r="E1198" s="15">
        <v>20328.953736999996</v>
      </c>
      <c r="G1198" s="26">
        <v>11.992746</v>
      </c>
      <c r="J1198" s="14">
        <v>45064</v>
      </c>
      <c r="K1198" s="9" t="s">
        <v>480</v>
      </c>
      <c r="L1198" s="9">
        <v>22</v>
      </c>
      <c r="M1198" s="9">
        <v>20</v>
      </c>
      <c r="N1198" s="22" t="e">
        <v>#N/A</v>
      </c>
    </row>
    <row r="1199" spans="1:14" x14ac:dyDescent="0.2">
      <c r="A1199" s="9" t="s">
        <v>161</v>
      </c>
      <c r="B1199" s="9" t="s">
        <v>43</v>
      </c>
      <c r="C1199" s="9">
        <v>5.220262</v>
      </c>
      <c r="D1199" s="14">
        <v>45075</v>
      </c>
      <c r="E1199" s="15">
        <v>20334.173998999995</v>
      </c>
      <c r="G1199" s="26">
        <v>5.220262</v>
      </c>
      <c r="J1199" s="14">
        <v>45064</v>
      </c>
      <c r="K1199" s="9" t="s">
        <v>480</v>
      </c>
      <c r="L1199" s="9">
        <v>22</v>
      </c>
      <c r="M1199" s="9">
        <v>20</v>
      </c>
      <c r="N1199" s="22" t="e">
        <v>#N/A</v>
      </c>
    </row>
    <row r="1200" spans="1:14" x14ac:dyDescent="0.2">
      <c r="A1200" s="9" t="s">
        <v>161</v>
      </c>
      <c r="B1200" s="9" t="s">
        <v>43</v>
      </c>
      <c r="C1200" s="9">
        <v>210.01452900000001</v>
      </c>
      <c r="D1200" s="14">
        <v>45075</v>
      </c>
      <c r="E1200" s="15">
        <v>20544.188527999995</v>
      </c>
      <c r="G1200" s="26">
        <v>210.01452900000001</v>
      </c>
      <c r="J1200" s="14">
        <v>45064</v>
      </c>
      <c r="K1200" s="9" t="s">
        <v>480</v>
      </c>
      <c r="L1200" s="9">
        <v>22</v>
      </c>
      <c r="M1200" s="9">
        <v>20</v>
      </c>
      <c r="N1200" s="22" t="e">
        <v>#N/A</v>
      </c>
    </row>
    <row r="1201" spans="1:14" x14ac:dyDescent="0.2">
      <c r="A1201" s="9" t="s">
        <v>161</v>
      </c>
      <c r="B1201" s="9" t="s">
        <v>43</v>
      </c>
      <c r="C1201" s="9">
        <v>105.13951400000001</v>
      </c>
      <c r="D1201" s="14">
        <v>45075</v>
      </c>
      <c r="E1201" s="15">
        <v>20649.328041999994</v>
      </c>
      <c r="G1201" s="26">
        <v>105.13951400000001</v>
      </c>
      <c r="J1201" s="14">
        <v>45064</v>
      </c>
      <c r="K1201" s="9" t="s">
        <v>480</v>
      </c>
      <c r="L1201" s="9">
        <v>22</v>
      </c>
      <c r="M1201" s="9">
        <v>20</v>
      </c>
      <c r="N1201" s="22" t="e">
        <v>#N/A</v>
      </c>
    </row>
    <row r="1202" spans="1:14" x14ac:dyDescent="0.2">
      <c r="A1202" s="9" t="s">
        <v>161</v>
      </c>
      <c r="B1202" s="9" t="s">
        <v>43</v>
      </c>
      <c r="C1202" s="9">
        <v>129.68785500000001</v>
      </c>
      <c r="D1202" s="14">
        <v>45075</v>
      </c>
      <c r="E1202" s="15">
        <v>20779.015896999994</v>
      </c>
      <c r="G1202" s="26">
        <v>129.68785500000001</v>
      </c>
      <c r="J1202" s="14">
        <v>45064</v>
      </c>
      <c r="K1202" s="9" t="s">
        <v>480</v>
      </c>
      <c r="L1202" s="9">
        <v>22</v>
      </c>
      <c r="M1202" s="9">
        <v>20</v>
      </c>
      <c r="N1202" s="22" t="e">
        <v>#N/A</v>
      </c>
    </row>
    <row r="1203" spans="1:14" x14ac:dyDescent="0.2">
      <c r="A1203" s="9" t="s">
        <v>161</v>
      </c>
      <c r="B1203" s="9" t="s">
        <v>43</v>
      </c>
      <c r="C1203" s="9">
        <v>454.5</v>
      </c>
      <c r="D1203" s="14">
        <v>45075</v>
      </c>
      <c r="E1203" s="15">
        <v>21233.515896999994</v>
      </c>
      <c r="G1203" s="26">
        <v>454.5</v>
      </c>
      <c r="J1203" s="14">
        <v>45065</v>
      </c>
      <c r="K1203" s="9" t="s">
        <v>480</v>
      </c>
      <c r="L1203" s="9">
        <v>22</v>
      </c>
      <c r="M1203" s="9">
        <v>20</v>
      </c>
      <c r="N1203" s="22" t="e">
        <v>#N/A</v>
      </c>
    </row>
    <row r="1204" spans="1:14" x14ac:dyDescent="0.2">
      <c r="A1204" s="9" t="s">
        <v>161</v>
      </c>
      <c r="B1204" s="9" t="s">
        <v>43</v>
      </c>
      <c r="C1204" s="9">
        <v>4.6020149999999997</v>
      </c>
      <c r="D1204" s="14">
        <v>45075</v>
      </c>
      <c r="E1204" s="15">
        <v>21238.117911999994</v>
      </c>
      <c r="G1204" s="26">
        <v>4.6020149999999997</v>
      </c>
      <c r="J1204" s="14">
        <v>45065</v>
      </c>
      <c r="K1204" s="9" t="s">
        <v>480</v>
      </c>
      <c r="L1204" s="9">
        <v>22</v>
      </c>
      <c r="M1204" s="9">
        <v>20</v>
      </c>
      <c r="N1204" s="22" t="e">
        <v>#N/A</v>
      </c>
    </row>
    <row r="1205" spans="1:14" x14ac:dyDescent="0.2">
      <c r="A1205" s="9" t="s">
        <v>161</v>
      </c>
      <c r="B1205" s="9" t="s">
        <v>43</v>
      </c>
      <c r="C1205" s="9">
        <v>399.96</v>
      </c>
      <c r="D1205" s="14">
        <v>45075</v>
      </c>
      <c r="E1205" s="15">
        <v>21638.077911999993</v>
      </c>
      <c r="G1205" s="26">
        <v>399.96</v>
      </c>
      <c r="J1205" s="14">
        <v>45065</v>
      </c>
      <c r="K1205" s="9" t="s">
        <v>480</v>
      </c>
      <c r="L1205" s="9">
        <v>22</v>
      </c>
      <c r="M1205" s="9">
        <v>20</v>
      </c>
      <c r="N1205" s="22" t="e">
        <v>#N/A</v>
      </c>
    </row>
    <row r="1206" spans="1:14" x14ac:dyDescent="0.2">
      <c r="A1206" s="9" t="s">
        <v>161</v>
      </c>
      <c r="B1206" s="9" t="s">
        <v>43</v>
      </c>
      <c r="C1206" s="9">
        <v>181.801818</v>
      </c>
      <c r="D1206" s="14">
        <v>45075</v>
      </c>
      <c r="E1206" s="15">
        <v>21819.879729999993</v>
      </c>
      <c r="G1206" s="26">
        <v>181.801818</v>
      </c>
      <c r="J1206" s="14">
        <v>45065</v>
      </c>
      <c r="K1206" s="9" t="s">
        <v>480</v>
      </c>
      <c r="L1206" s="9">
        <v>22</v>
      </c>
      <c r="M1206" s="9">
        <v>20</v>
      </c>
      <c r="N1206" s="22" t="e">
        <v>#N/A</v>
      </c>
    </row>
    <row r="1207" spans="1:14" x14ac:dyDescent="0.2">
      <c r="A1207" s="9" t="s">
        <v>161</v>
      </c>
      <c r="B1207" s="9" t="s">
        <v>43</v>
      </c>
      <c r="C1207" s="9">
        <v>379.51647400000002</v>
      </c>
      <c r="D1207" s="14">
        <v>45075</v>
      </c>
      <c r="E1207" s="15">
        <v>22199.396203999993</v>
      </c>
      <c r="G1207" s="26">
        <v>379.51647400000002</v>
      </c>
      <c r="J1207" s="14">
        <v>45065</v>
      </c>
      <c r="K1207" s="9" t="s">
        <v>480</v>
      </c>
      <c r="L1207" s="9">
        <v>22</v>
      </c>
      <c r="M1207" s="9">
        <v>20</v>
      </c>
      <c r="N1207" s="22" t="s">
        <v>364</v>
      </c>
    </row>
    <row r="1208" spans="1:14" x14ac:dyDescent="0.2">
      <c r="A1208" s="9" t="s">
        <v>161</v>
      </c>
      <c r="B1208" s="9" t="s">
        <v>43</v>
      </c>
      <c r="C1208" s="9">
        <v>894.05200000000002</v>
      </c>
      <c r="D1208" s="14">
        <v>45075</v>
      </c>
      <c r="E1208" s="15">
        <v>23093.448203999993</v>
      </c>
      <c r="G1208" s="26">
        <v>894.05200000000002</v>
      </c>
      <c r="J1208" s="14">
        <v>45066</v>
      </c>
      <c r="K1208" s="9" t="s">
        <v>480</v>
      </c>
      <c r="L1208" s="9">
        <v>22</v>
      </c>
      <c r="M1208" s="9">
        <v>20</v>
      </c>
      <c r="N1208" s="22" t="s">
        <v>364</v>
      </c>
    </row>
    <row r="1209" spans="1:14" x14ac:dyDescent="0.2">
      <c r="A1209" s="9" t="s">
        <v>161</v>
      </c>
      <c r="B1209" s="9" t="s">
        <v>43</v>
      </c>
      <c r="C1209" s="9">
        <v>1363.5</v>
      </c>
      <c r="D1209" s="14">
        <v>45075</v>
      </c>
      <c r="E1209" s="15">
        <v>24456.948203999993</v>
      </c>
      <c r="G1209" s="26">
        <v>1363.5</v>
      </c>
      <c r="J1209" s="14">
        <v>45066</v>
      </c>
      <c r="K1209" s="9" t="s">
        <v>480</v>
      </c>
      <c r="L1209" s="9">
        <v>22</v>
      </c>
      <c r="M1209" s="9">
        <v>20</v>
      </c>
      <c r="N1209" s="22" t="s">
        <v>364</v>
      </c>
    </row>
    <row r="1210" spans="1:14" x14ac:dyDescent="0.2">
      <c r="A1210" s="9" t="s">
        <v>161</v>
      </c>
      <c r="B1210" s="9" t="s">
        <v>43</v>
      </c>
      <c r="C1210" s="9">
        <v>454.50075800000002</v>
      </c>
      <c r="D1210" s="14">
        <v>45075</v>
      </c>
      <c r="E1210" s="15">
        <v>24911.448961999991</v>
      </c>
      <c r="G1210" s="26">
        <v>454.50075800000002</v>
      </c>
      <c r="J1210" s="14">
        <v>45066</v>
      </c>
      <c r="K1210" s="9" t="s">
        <v>480</v>
      </c>
      <c r="L1210" s="9">
        <v>22</v>
      </c>
      <c r="M1210" s="9">
        <v>20</v>
      </c>
      <c r="N1210" s="22" t="s">
        <v>364</v>
      </c>
    </row>
    <row r="1211" spans="1:14" x14ac:dyDescent="0.2">
      <c r="A1211" s="9" t="s">
        <v>161</v>
      </c>
      <c r="B1211" s="9" t="s">
        <v>43</v>
      </c>
      <c r="C1211" s="9">
        <v>1203.695982</v>
      </c>
      <c r="D1211" s="14">
        <v>45075</v>
      </c>
      <c r="E1211" s="15">
        <v>26115.144943999992</v>
      </c>
      <c r="G1211" s="26">
        <v>1203.695982</v>
      </c>
      <c r="J1211" s="14">
        <v>45066</v>
      </c>
      <c r="K1211" s="9" t="s">
        <v>480</v>
      </c>
      <c r="L1211" s="9">
        <v>22</v>
      </c>
      <c r="M1211" s="9">
        <v>20</v>
      </c>
      <c r="N1211" s="22" t="s">
        <v>369</v>
      </c>
    </row>
    <row r="1212" spans="1:14" x14ac:dyDescent="0.2">
      <c r="A1212" s="9" t="s">
        <v>158</v>
      </c>
      <c r="B1212" s="9" t="s">
        <v>70</v>
      </c>
      <c r="C1212" s="9">
        <v>1056.42732</v>
      </c>
      <c r="D1212" s="14">
        <v>45054</v>
      </c>
      <c r="E1212" s="15">
        <v>1056.42732</v>
      </c>
      <c r="G1212" s="26">
        <v>1056.42732</v>
      </c>
      <c r="J1212" s="14">
        <v>45044</v>
      </c>
      <c r="K1212" s="9" t="s">
        <v>480</v>
      </c>
      <c r="L1212" s="9">
        <v>19</v>
      </c>
      <c r="M1212" s="9">
        <v>17</v>
      </c>
      <c r="N1212" s="22" t="s">
        <v>369</v>
      </c>
    </row>
    <row r="1213" spans="1:14" x14ac:dyDescent="0.2">
      <c r="A1213" s="9" t="s">
        <v>828</v>
      </c>
      <c r="B1213" s="9" t="s">
        <v>852</v>
      </c>
      <c r="C1213" s="9">
        <v>1.9512670000000001</v>
      </c>
      <c r="D1213" s="14">
        <v>45054</v>
      </c>
      <c r="E1213" s="15">
        <v>1.9512670000000001</v>
      </c>
      <c r="G1213" s="26">
        <v>1.9512670000000001</v>
      </c>
      <c r="J1213" s="14">
        <v>45049</v>
      </c>
      <c r="K1213" s="9" t="s">
        <v>480</v>
      </c>
      <c r="L1213" s="9">
        <v>19</v>
      </c>
      <c r="M1213" s="9">
        <v>18</v>
      </c>
      <c r="N1213" s="22" t="s">
        <v>369</v>
      </c>
    </row>
    <row r="1214" spans="1:14" x14ac:dyDescent="0.2">
      <c r="A1214" s="9" t="s">
        <v>828</v>
      </c>
      <c r="B1214" s="9" t="s">
        <v>852</v>
      </c>
      <c r="C1214" s="9">
        <v>1.147797</v>
      </c>
      <c r="D1214" s="14">
        <v>45061</v>
      </c>
      <c r="E1214" s="15">
        <v>3.0990640000000003</v>
      </c>
      <c r="G1214" s="26">
        <v>1.147797</v>
      </c>
      <c r="J1214" s="14">
        <v>45056</v>
      </c>
      <c r="K1214" s="9" t="s">
        <v>480</v>
      </c>
      <c r="L1214" s="9">
        <v>20</v>
      </c>
      <c r="M1214" s="9">
        <v>19</v>
      </c>
      <c r="N1214" s="22" t="s">
        <v>369</v>
      </c>
    </row>
    <row r="1215" spans="1:14" x14ac:dyDescent="0.2">
      <c r="A1215" s="9" t="s">
        <v>156</v>
      </c>
      <c r="B1215" s="9" t="s">
        <v>44</v>
      </c>
      <c r="C1215" s="9">
        <v>1.9134910000000001</v>
      </c>
      <c r="D1215" s="14">
        <v>45047</v>
      </c>
      <c r="E1215" s="15">
        <v>1.9134910000000001</v>
      </c>
      <c r="G1215" s="26">
        <v>1.9134910000000001</v>
      </c>
      <c r="J1215" s="14">
        <v>45034</v>
      </c>
      <c r="K1215" s="9" t="s">
        <v>480</v>
      </c>
      <c r="L1215" s="9">
        <v>18</v>
      </c>
      <c r="M1215" s="9">
        <v>16</v>
      </c>
      <c r="N1215" s="22" t="s">
        <v>369</v>
      </c>
    </row>
    <row r="1216" spans="1:14" x14ac:dyDescent="0.2">
      <c r="A1216" s="9" t="s">
        <v>156</v>
      </c>
      <c r="B1216" s="9" t="s">
        <v>44</v>
      </c>
      <c r="C1216" s="9">
        <v>0.43693199999999999</v>
      </c>
      <c r="D1216" s="14">
        <v>45047</v>
      </c>
      <c r="E1216" s="15">
        <v>2.3504230000000002</v>
      </c>
      <c r="G1216" s="26">
        <v>0.43693199999999999</v>
      </c>
      <c r="J1216" s="14">
        <v>45034</v>
      </c>
      <c r="K1216" s="9" t="s">
        <v>480</v>
      </c>
      <c r="L1216" s="9">
        <v>18</v>
      </c>
      <c r="M1216" s="9">
        <v>16</v>
      </c>
      <c r="N1216" s="22" t="s">
        <v>369</v>
      </c>
    </row>
    <row r="1217" spans="1:14" x14ac:dyDescent="0.2">
      <c r="A1217" s="9" t="s">
        <v>156</v>
      </c>
      <c r="B1217" s="9" t="s">
        <v>44</v>
      </c>
      <c r="C1217" s="9">
        <v>0.70433100000000004</v>
      </c>
      <c r="D1217" s="14">
        <v>45047</v>
      </c>
      <c r="E1217" s="15">
        <v>3.054754</v>
      </c>
      <c r="G1217" s="26">
        <v>0.70433100000000004</v>
      </c>
      <c r="J1217" s="14">
        <v>45034</v>
      </c>
      <c r="K1217" s="9" t="s">
        <v>480</v>
      </c>
      <c r="L1217" s="9">
        <v>18</v>
      </c>
      <c r="M1217" s="9">
        <v>16</v>
      </c>
      <c r="N1217" s="22" t="s">
        <v>369</v>
      </c>
    </row>
    <row r="1218" spans="1:14" x14ac:dyDescent="0.2">
      <c r="A1218" s="9" t="s">
        <v>156</v>
      </c>
      <c r="B1218" s="9" t="s">
        <v>44</v>
      </c>
      <c r="C1218" s="9">
        <v>8.7219309999999997</v>
      </c>
      <c r="D1218" s="14">
        <v>45047</v>
      </c>
      <c r="E1218" s="15">
        <v>11.776685000000001</v>
      </c>
      <c r="G1218" s="26">
        <v>8.7219309999999997</v>
      </c>
      <c r="J1218" s="14">
        <v>45034</v>
      </c>
      <c r="K1218" s="9" t="s">
        <v>480</v>
      </c>
      <c r="L1218" s="9">
        <v>18</v>
      </c>
      <c r="M1218" s="9">
        <v>16</v>
      </c>
      <c r="N1218" s="22" t="s">
        <v>369</v>
      </c>
    </row>
    <row r="1219" spans="1:14" x14ac:dyDescent="0.2">
      <c r="A1219" s="9" t="s">
        <v>156</v>
      </c>
      <c r="B1219" s="9" t="s">
        <v>44</v>
      </c>
      <c r="C1219" s="9">
        <v>3.119405</v>
      </c>
      <c r="D1219" s="14">
        <v>45047</v>
      </c>
      <c r="E1219" s="15">
        <v>14.896090000000001</v>
      </c>
      <c r="G1219" s="26">
        <v>3.119405</v>
      </c>
      <c r="J1219" s="14">
        <v>45034</v>
      </c>
      <c r="K1219" s="9" t="s">
        <v>480</v>
      </c>
      <c r="L1219" s="9">
        <v>18</v>
      </c>
      <c r="M1219" s="9">
        <v>16</v>
      </c>
      <c r="N1219" s="22" t="s">
        <v>369</v>
      </c>
    </row>
    <row r="1220" spans="1:14" x14ac:dyDescent="0.2">
      <c r="A1220" s="9" t="s">
        <v>156</v>
      </c>
      <c r="B1220" s="9" t="s">
        <v>44</v>
      </c>
      <c r="C1220" s="9">
        <v>60.489908</v>
      </c>
      <c r="D1220" s="14">
        <v>45047</v>
      </c>
      <c r="E1220" s="15">
        <v>75.385998000000001</v>
      </c>
      <c r="G1220" s="26">
        <v>60.489908</v>
      </c>
      <c r="J1220" s="14">
        <v>45034</v>
      </c>
      <c r="K1220" s="9" t="s">
        <v>480</v>
      </c>
      <c r="L1220" s="9">
        <v>18</v>
      </c>
      <c r="M1220" s="9">
        <v>16</v>
      </c>
      <c r="N1220" s="22" t="s">
        <v>369</v>
      </c>
    </row>
    <row r="1221" spans="1:14" x14ac:dyDescent="0.2">
      <c r="A1221" s="9" t="s">
        <v>156</v>
      </c>
      <c r="B1221" s="9" t="s">
        <v>44</v>
      </c>
      <c r="C1221" s="9">
        <v>21.660665000000002</v>
      </c>
      <c r="D1221" s="14">
        <v>45047</v>
      </c>
      <c r="E1221" s="15">
        <v>97.046662999999995</v>
      </c>
      <c r="G1221" s="26">
        <v>21.660665000000002</v>
      </c>
      <c r="J1221" s="14">
        <v>45034</v>
      </c>
      <c r="K1221" s="9" t="s">
        <v>480</v>
      </c>
      <c r="L1221" s="9">
        <v>18</v>
      </c>
      <c r="M1221" s="9">
        <v>16</v>
      </c>
      <c r="N1221" s="22" t="s">
        <v>369</v>
      </c>
    </row>
    <row r="1222" spans="1:14" x14ac:dyDescent="0.2">
      <c r="A1222" s="9" t="s">
        <v>156</v>
      </c>
      <c r="B1222" s="9" t="s">
        <v>44</v>
      </c>
      <c r="C1222" s="9">
        <v>21.264316999999998</v>
      </c>
      <c r="D1222" s="14">
        <v>45047</v>
      </c>
      <c r="E1222" s="15">
        <v>118.31098</v>
      </c>
      <c r="G1222" s="26">
        <v>21.264316999999998</v>
      </c>
      <c r="J1222" s="14">
        <v>45034</v>
      </c>
      <c r="K1222" s="9" t="s">
        <v>480</v>
      </c>
      <c r="L1222" s="9">
        <v>18</v>
      </c>
      <c r="M1222" s="9">
        <v>16</v>
      </c>
      <c r="N1222" s="22" t="s">
        <v>369</v>
      </c>
    </row>
    <row r="1223" spans="1:14" x14ac:dyDescent="0.2">
      <c r="A1223" s="9" t="s">
        <v>156</v>
      </c>
      <c r="B1223" s="9" t="s">
        <v>44</v>
      </c>
      <c r="C1223" s="9">
        <v>3.9519690000000001</v>
      </c>
      <c r="D1223" s="14">
        <v>45054</v>
      </c>
      <c r="E1223" s="15">
        <v>122.26294900000001</v>
      </c>
      <c r="G1223" s="26">
        <v>3.9519690000000001</v>
      </c>
      <c r="J1223" s="14">
        <v>45041</v>
      </c>
      <c r="K1223" s="9" t="s">
        <v>480</v>
      </c>
      <c r="L1223" s="9">
        <v>19</v>
      </c>
      <c r="M1223" s="9">
        <v>17</v>
      </c>
      <c r="N1223" s="22" t="s">
        <v>369</v>
      </c>
    </row>
    <row r="1224" spans="1:14" x14ac:dyDescent="0.2">
      <c r="A1224" s="9" t="s">
        <v>156</v>
      </c>
      <c r="B1224" s="9" t="s">
        <v>44</v>
      </c>
      <c r="C1224" s="9">
        <v>5.2563779999999998</v>
      </c>
      <c r="D1224" s="14">
        <v>45054</v>
      </c>
      <c r="E1224" s="15">
        <v>127.519327</v>
      </c>
      <c r="G1224" s="26">
        <v>5.2563779999999998</v>
      </c>
      <c r="J1224" s="14">
        <v>45041</v>
      </c>
      <c r="K1224" s="9" t="s">
        <v>480</v>
      </c>
      <c r="L1224" s="9">
        <v>19</v>
      </c>
      <c r="M1224" s="9">
        <v>17</v>
      </c>
      <c r="N1224" s="22" t="s">
        <v>369</v>
      </c>
    </row>
    <row r="1225" spans="1:14" x14ac:dyDescent="0.2">
      <c r="A1225" s="9" t="s">
        <v>156</v>
      </c>
      <c r="B1225" s="9" t="s">
        <v>44</v>
      </c>
      <c r="C1225" s="9">
        <v>5.5212690000000002</v>
      </c>
      <c r="D1225" s="14">
        <v>45054</v>
      </c>
      <c r="E1225" s="15">
        <v>133.04059599999999</v>
      </c>
      <c r="G1225" s="26">
        <v>5.5212690000000002</v>
      </c>
      <c r="J1225" s="14">
        <v>45042</v>
      </c>
      <c r="K1225" s="9" t="s">
        <v>480</v>
      </c>
      <c r="L1225" s="9">
        <v>19</v>
      </c>
      <c r="M1225" s="9">
        <v>17</v>
      </c>
      <c r="N1225" s="22" t="s">
        <v>369</v>
      </c>
    </row>
    <row r="1226" spans="1:14" x14ac:dyDescent="0.2">
      <c r="A1226" s="9" t="s">
        <v>156</v>
      </c>
      <c r="B1226" s="9" t="s">
        <v>44</v>
      </c>
      <c r="C1226" s="9">
        <v>4.9059629999999999</v>
      </c>
      <c r="D1226" s="14">
        <v>45054</v>
      </c>
      <c r="E1226" s="15">
        <v>137.94655899999998</v>
      </c>
      <c r="G1226" s="26">
        <v>4.9059629999999999</v>
      </c>
      <c r="J1226" s="14">
        <v>45042</v>
      </c>
      <c r="K1226" s="9" t="s">
        <v>480</v>
      </c>
      <c r="L1226" s="9">
        <v>19</v>
      </c>
      <c r="M1226" s="9">
        <v>17</v>
      </c>
      <c r="N1226" s="22" t="s">
        <v>369</v>
      </c>
    </row>
    <row r="1227" spans="1:14" x14ac:dyDescent="0.2">
      <c r="A1227" s="9" t="s">
        <v>156</v>
      </c>
      <c r="B1227" s="9" t="s">
        <v>44</v>
      </c>
      <c r="C1227" s="9">
        <v>51.086948</v>
      </c>
      <c r="D1227" s="14">
        <v>45061</v>
      </c>
      <c r="E1227" s="15">
        <v>189.03350699999999</v>
      </c>
      <c r="G1227" s="26">
        <v>51.086948</v>
      </c>
      <c r="J1227" s="14">
        <v>45048</v>
      </c>
      <c r="K1227" s="9" t="s">
        <v>480</v>
      </c>
      <c r="L1227" s="9">
        <v>20</v>
      </c>
      <c r="M1227" s="9">
        <v>18</v>
      </c>
      <c r="N1227" s="22" t="s">
        <v>369</v>
      </c>
    </row>
    <row r="1228" spans="1:14" x14ac:dyDescent="0.2">
      <c r="A1228" s="9" t="s">
        <v>156</v>
      </c>
      <c r="B1228" s="9" t="s">
        <v>44</v>
      </c>
      <c r="C1228" s="9">
        <v>26.643398000000001</v>
      </c>
      <c r="D1228" s="14">
        <v>45061</v>
      </c>
      <c r="E1228" s="15">
        <v>215.67690499999998</v>
      </c>
      <c r="G1228" s="26">
        <v>26.643398000000001</v>
      </c>
      <c r="J1228" s="14">
        <v>45048</v>
      </c>
      <c r="K1228" s="9" t="s">
        <v>480</v>
      </c>
      <c r="L1228" s="9">
        <v>20</v>
      </c>
      <c r="M1228" s="9">
        <v>18</v>
      </c>
      <c r="N1228" s="22" t="s">
        <v>369</v>
      </c>
    </row>
    <row r="1229" spans="1:14" x14ac:dyDescent="0.2">
      <c r="A1229" s="9" t="s">
        <v>156</v>
      </c>
      <c r="B1229" s="9" t="s">
        <v>44</v>
      </c>
      <c r="C1229" s="9">
        <v>2.7265009999999998</v>
      </c>
      <c r="D1229" s="14">
        <v>45061</v>
      </c>
      <c r="E1229" s="15">
        <v>218.40340599999999</v>
      </c>
      <c r="G1229" s="26">
        <v>2.7265009999999998</v>
      </c>
      <c r="J1229" s="14">
        <v>45048</v>
      </c>
      <c r="K1229" s="9" t="s">
        <v>480</v>
      </c>
      <c r="L1229" s="9">
        <v>20</v>
      </c>
      <c r="M1229" s="9">
        <v>18</v>
      </c>
      <c r="N1229" s="22" t="s">
        <v>369</v>
      </c>
    </row>
    <row r="1230" spans="1:14" x14ac:dyDescent="0.2">
      <c r="A1230" s="9" t="s">
        <v>156</v>
      </c>
      <c r="B1230" s="9" t="s">
        <v>44</v>
      </c>
      <c r="C1230" s="9">
        <v>50.838258000000003</v>
      </c>
      <c r="D1230" s="14">
        <v>45061</v>
      </c>
      <c r="E1230" s="15">
        <v>269.24166400000001</v>
      </c>
      <c r="G1230" s="26">
        <v>50.838258000000003</v>
      </c>
      <c r="J1230" s="14">
        <v>45048</v>
      </c>
      <c r="K1230" s="9" t="s">
        <v>480</v>
      </c>
      <c r="L1230" s="9">
        <v>20</v>
      </c>
      <c r="M1230" s="9">
        <v>18</v>
      </c>
      <c r="N1230" s="22" t="s">
        <v>369</v>
      </c>
    </row>
    <row r="1231" spans="1:14" x14ac:dyDescent="0.2">
      <c r="A1231" s="9" t="s">
        <v>156</v>
      </c>
      <c r="B1231" s="9" t="s">
        <v>44</v>
      </c>
      <c r="C1231" s="9">
        <v>1.7218910000000001</v>
      </c>
      <c r="D1231" s="14">
        <v>45061</v>
      </c>
      <c r="E1231" s="15">
        <v>270.96355500000004</v>
      </c>
      <c r="G1231" s="26">
        <v>1.7218910000000001</v>
      </c>
      <c r="J1231" s="14">
        <v>45048</v>
      </c>
      <c r="K1231" s="9" t="s">
        <v>480</v>
      </c>
      <c r="L1231" s="9">
        <v>20</v>
      </c>
      <c r="M1231" s="9">
        <v>18</v>
      </c>
      <c r="N1231" s="22" t="s">
        <v>369</v>
      </c>
    </row>
    <row r="1232" spans="1:14" x14ac:dyDescent="0.2">
      <c r="A1232" s="9" t="s">
        <v>156</v>
      </c>
      <c r="B1232" s="9" t="s">
        <v>44</v>
      </c>
      <c r="C1232" s="9">
        <v>1.625073</v>
      </c>
      <c r="D1232" s="14">
        <v>45061</v>
      </c>
      <c r="E1232" s="15">
        <v>272.58862800000003</v>
      </c>
      <c r="G1232" s="26">
        <v>1.625073</v>
      </c>
      <c r="J1232" s="14">
        <v>45048</v>
      </c>
      <c r="K1232" s="9" t="s">
        <v>480</v>
      </c>
      <c r="L1232" s="9">
        <v>20</v>
      </c>
      <c r="M1232" s="9">
        <v>18</v>
      </c>
      <c r="N1232" s="22" t="s">
        <v>368</v>
      </c>
    </row>
    <row r="1233" spans="1:14" x14ac:dyDescent="0.2">
      <c r="A1233" s="9" t="s">
        <v>156</v>
      </c>
      <c r="B1233" s="9" t="s">
        <v>44</v>
      </c>
      <c r="C1233" s="9">
        <v>24.265829</v>
      </c>
      <c r="D1233" s="14">
        <v>45061</v>
      </c>
      <c r="E1233" s="15">
        <v>296.85445700000002</v>
      </c>
      <c r="G1233" s="26">
        <v>24.265829</v>
      </c>
      <c r="J1233" s="14">
        <v>45049</v>
      </c>
      <c r="K1233" s="9" t="s">
        <v>480</v>
      </c>
      <c r="L1233" s="9">
        <v>20</v>
      </c>
      <c r="M1233" s="9">
        <v>18</v>
      </c>
      <c r="N1233" s="22" t="s">
        <v>369</v>
      </c>
    </row>
    <row r="1234" spans="1:14" x14ac:dyDescent="0.2">
      <c r="A1234" s="9" t="s">
        <v>156</v>
      </c>
      <c r="B1234" s="9" t="s">
        <v>44</v>
      </c>
      <c r="C1234" s="9">
        <v>5.1910600000000002</v>
      </c>
      <c r="D1234" s="14">
        <v>45061</v>
      </c>
      <c r="E1234" s="15">
        <v>302.04551700000002</v>
      </c>
      <c r="G1234" s="26">
        <v>5.1910600000000002</v>
      </c>
      <c r="J1234" s="14">
        <v>45049</v>
      </c>
      <c r="K1234" s="9" t="s">
        <v>480</v>
      </c>
      <c r="L1234" s="9">
        <v>20</v>
      </c>
      <c r="M1234" s="9">
        <v>18</v>
      </c>
      <c r="N1234" s="22" t="s">
        <v>369</v>
      </c>
    </row>
    <row r="1235" spans="1:14" x14ac:dyDescent="0.2">
      <c r="A1235" s="9" t="s">
        <v>156</v>
      </c>
      <c r="B1235" s="9" t="s">
        <v>44</v>
      </c>
      <c r="C1235" s="9">
        <v>16.781336</v>
      </c>
      <c r="D1235" s="14">
        <v>45061</v>
      </c>
      <c r="E1235" s="15">
        <v>318.82685300000003</v>
      </c>
      <c r="G1235" s="26">
        <v>16.781336</v>
      </c>
      <c r="J1235" s="14">
        <v>45049</v>
      </c>
      <c r="K1235" s="9" t="s">
        <v>480</v>
      </c>
      <c r="L1235" s="9">
        <v>20</v>
      </c>
      <c r="M1235" s="9">
        <v>18</v>
      </c>
      <c r="N1235" s="22" t="s">
        <v>369</v>
      </c>
    </row>
    <row r="1236" spans="1:14" x14ac:dyDescent="0.2">
      <c r="A1236" s="9" t="s">
        <v>156</v>
      </c>
      <c r="B1236" s="9" t="s">
        <v>44</v>
      </c>
      <c r="C1236" s="9">
        <v>13.889512</v>
      </c>
      <c r="D1236" s="14">
        <v>45061</v>
      </c>
      <c r="E1236" s="15">
        <v>332.71636500000005</v>
      </c>
      <c r="G1236" s="26">
        <v>13.889512</v>
      </c>
      <c r="J1236" s="14">
        <v>45049</v>
      </c>
      <c r="K1236" s="9" t="s">
        <v>480</v>
      </c>
      <c r="L1236" s="9">
        <v>20</v>
      </c>
      <c r="M1236" s="9">
        <v>18</v>
      </c>
      <c r="N1236" s="22" t="s">
        <v>369</v>
      </c>
    </row>
    <row r="1237" spans="1:14" x14ac:dyDescent="0.2">
      <c r="A1237" s="9" t="s">
        <v>156</v>
      </c>
      <c r="B1237" s="9" t="s">
        <v>44</v>
      </c>
      <c r="C1237" s="9">
        <v>13.986556</v>
      </c>
      <c r="D1237" s="14">
        <v>45061</v>
      </c>
      <c r="E1237" s="15">
        <v>346.70292100000006</v>
      </c>
      <c r="G1237" s="26">
        <v>13.986556</v>
      </c>
      <c r="J1237" s="14">
        <v>45049</v>
      </c>
      <c r="K1237" s="9" t="s">
        <v>480</v>
      </c>
      <c r="L1237" s="9">
        <v>20</v>
      </c>
      <c r="M1237" s="9">
        <v>18</v>
      </c>
      <c r="N1237" s="22" t="s">
        <v>369</v>
      </c>
    </row>
    <row r="1238" spans="1:14" x14ac:dyDescent="0.2">
      <c r="A1238" s="9" t="s">
        <v>156</v>
      </c>
      <c r="B1238" s="9" t="s">
        <v>44</v>
      </c>
      <c r="C1238" s="9">
        <v>59.231243999999997</v>
      </c>
      <c r="D1238" s="14">
        <v>45068</v>
      </c>
      <c r="E1238" s="15">
        <v>405.93416500000006</v>
      </c>
      <c r="G1238" s="26">
        <v>59.231243999999997</v>
      </c>
      <c r="J1238" s="14">
        <v>45055</v>
      </c>
      <c r="K1238" s="9" t="s">
        <v>480</v>
      </c>
      <c r="L1238" s="9">
        <v>21</v>
      </c>
      <c r="M1238" s="9">
        <v>19</v>
      </c>
      <c r="N1238" s="22" t="s">
        <v>369</v>
      </c>
    </row>
    <row r="1239" spans="1:14" x14ac:dyDescent="0.2">
      <c r="A1239" s="9" t="s">
        <v>156</v>
      </c>
      <c r="B1239" s="9" t="s">
        <v>44</v>
      </c>
      <c r="C1239" s="9">
        <v>0.75039500000000003</v>
      </c>
      <c r="D1239" s="14">
        <v>45068</v>
      </c>
      <c r="E1239" s="15">
        <v>406.68456000000009</v>
      </c>
      <c r="G1239" s="26">
        <v>0.75039500000000003</v>
      </c>
      <c r="J1239" s="14">
        <v>45056</v>
      </c>
      <c r="K1239" s="9" t="s">
        <v>480</v>
      </c>
      <c r="L1239" s="9">
        <v>21</v>
      </c>
      <c r="M1239" s="9">
        <v>19</v>
      </c>
      <c r="N1239" s="22" t="s">
        <v>369</v>
      </c>
    </row>
    <row r="1240" spans="1:14" x14ac:dyDescent="0.2">
      <c r="A1240" s="9" t="s">
        <v>156</v>
      </c>
      <c r="B1240" s="9" t="s">
        <v>44</v>
      </c>
      <c r="C1240" s="9">
        <v>0.69907900000000001</v>
      </c>
      <c r="D1240" s="14">
        <v>45075</v>
      </c>
      <c r="E1240" s="15">
        <v>407.38363900000007</v>
      </c>
      <c r="G1240" s="26">
        <v>0.69907900000000001</v>
      </c>
      <c r="J1240" s="14">
        <v>45062</v>
      </c>
      <c r="K1240" s="9" t="s">
        <v>480</v>
      </c>
      <c r="L1240" s="9">
        <v>22</v>
      </c>
      <c r="M1240" s="9">
        <v>20</v>
      </c>
      <c r="N1240" s="22" t="s">
        <v>369</v>
      </c>
    </row>
    <row r="1241" spans="1:14" x14ac:dyDescent="0.2">
      <c r="A1241" s="9" t="s">
        <v>156</v>
      </c>
      <c r="B1241" s="9" t="s">
        <v>44</v>
      </c>
      <c r="C1241" s="9">
        <v>31.466598000000001</v>
      </c>
      <c r="D1241" s="14">
        <v>45075</v>
      </c>
      <c r="E1241" s="15">
        <v>438.85023700000005</v>
      </c>
      <c r="G1241" s="26">
        <v>31.466598000000001</v>
      </c>
      <c r="J1241" s="14">
        <v>45062</v>
      </c>
      <c r="K1241" s="9" t="s">
        <v>480</v>
      </c>
      <c r="L1241" s="9">
        <v>22</v>
      </c>
      <c r="M1241" s="9">
        <v>20</v>
      </c>
      <c r="N1241" s="22" t="s">
        <v>369</v>
      </c>
    </row>
    <row r="1242" spans="1:14" x14ac:dyDescent="0.2">
      <c r="A1242" s="9" t="s">
        <v>156</v>
      </c>
      <c r="B1242" s="9" t="s">
        <v>44</v>
      </c>
      <c r="C1242" s="9">
        <v>15.753114</v>
      </c>
      <c r="D1242" s="14">
        <v>45075</v>
      </c>
      <c r="E1242" s="15">
        <v>454.60335100000003</v>
      </c>
      <c r="G1242" s="26">
        <v>15.753114</v>
      </c>
      <c r="J1242" s="14">
        <v>45062</v>
      </c>
      <c r="K1242" s="9" t="s">
        <v>480</v>
      </c>
      <c r="L1242" s="9">
        <v>22</v>
      </c>
      <c r="M1242" s="9">
        <v>20</v>
      </c>
      <c r="N1242" s="22" t="s">
        <v>369</v>
      </c>
    </row>
    <row r="1243" spans="1:14" x14ac:dyDescent="0.2">
      <c r="A1243" s="9" t="s">
        <v>156</v>
      </c>
      <c r="B1243" s="9" t="s">
        <v>44</v>
      </c>
      <c r="C1243" s="9">
        <v>19.467798999999999</v>
      </c>
      <c r="D1243" s="14">
        <v>45075</v>
      </c>
      <c r="E1243" s="15">
        <v>474.07115000000005</v>
      </c>
      <c r="G1243" s="26">
        <v>19.467798999999999</v>
      </c>
      <c r="J1243" s="14">
        <v>45062</v>
      </c>
      <c r="K1243" s="9" t="s">
        <v>480</v>
      </c>
      <c r="L1243" s="9">
        <v>22</v>
      </c>
      <c r="M1243" s="9">
        <v>20</v>
      </c>
      <c r="N1243" s="22" t="s">
        <v>369</v>
      </c>
    </row>
    <row r="1244" spans="1:14" x14ac:dyDescent="0.2">
      <c r="A1244" s="9" t="s">
        <v>156</v>
      </c>
      <c r="B1244" s="9" t="s">
        <v>44</v>
      </c>
      <c r="C1244" s="9">
        <v>0.750386</v>
      </c>
      <c r="D1244" s="14">
        <v>45075</v>
      </c>
      <c r="E1244" s="15">
        <v>474.82153600000004</v>
      </c>
      <c r="G1244" s="26">
        <v>0.750386</v>
      </c>
      <c r="J1244" s="14">
        <v>45063</v>
      </c>
      <c r="K1244" s="9" t="s">
        <v>480</v>
      </c>
      <c r="L1244" s="9">
        <v>22</v>
      </c>
      <c r="M1244" s="9">
        <v>20</v>
      </c>
      <c r="N1244" s="22" t="s">
        <v>369</v>
      </c>
    </row>
    <row r="1245" spans="1:14" x14ac:dyDescent="0.2">
      <c r="A1245" s="9" t="s">
        <v>156</v>
      </c>
      <c r="B1245" s="9" t="s">
        <v>44</v>
      </c>
      <c r="C1245" s="9">
        <v>15.73489</v>
      </c>
      <c r="D1245" s="14">
        <v>45075</v>
      </c>
      <c r="E1245" s="15">
        <v>490.55642600000004</v>
      </c>
      <c r="G1245" s="26">
        <v>15.73489</v>
      </c>
      <c r="J1245" s="14">
        <v>45063</v>
      </c>
      <c r="K1245" s="9" t="s">
        <v>480</v>
      </c>
      <c r="L1245" s="9">
        <v>22</v>
      </c>
      <c r="M1245" s="9">
        <v>20</v>
      </c>
      <c r="N1245" s="22" t="s">
        <v>369</v>
      </c>
    </row>
    <row r="1246" spans="1:14" x14ac:dyDescent="0.2">
      <c r="A1246" s="9" t="s">
        <v>156</v>
      </c>
      <c r="B1246" s="9" t="s">
        <v>44</v>
      </c>
      <c r="C1246" s="9">
        <v>5.9325809999999999</v>
      </c>
      <c r="D1246" s="14">
        <v>45075</v>
      </c>
      <c r="E1246" s="15">
        <v>496.48900700000007</v>
      </c>
      <c r="G1246" s="26">
        <v>5.9325809999999999</v>
      </c>
      <c r="J1246" s="14">
        <v>45064</v>
      </c>
      <c r="K1246" s="9" t="s">
        <v>480</v>
      </c>
      <c r="L1246" s="9">
        <v>22</v>
      </c>
      <c r="M1246" s="9">
        <v>20</v>
      </c>
      <c r="N1246" s="22" t="s">
        <v>369</v>
      </c>
    </row>
    <row r="1247" spans="1:14" x14ac:dyDescent="0.2">
      <c r="A1247" s="9" t="s">
        <v>156</v>
      </c>
      <c r="B1247" s="9" t="s">
        <v>44</v>
      </c>
      <c r="C1247" s="9">
        <v>2.7149559999999999</v>
      </c>
      <c r="D1247" s="14">
        <v>45075</v>
      </c>
      <c r="E1247" s="15">
        <v>499.20396300000004</v>
      </c>
      <c r="G1247" s="26">
        <v>2.7149559999999999</v>
      </c>
      <c r="J1247" s="14">
        <v>45064</v>
      </c>
      <c r="K1247" s="9" t="s">
        <v>480</v>
      </c>
      <c r="L1247" s="9">
        <v>22</v>
      </c>
      <c r="M1247" s="9">
        <v>20</v>
      </c>
      <c r="N1247" s="22" t="s">
        <v>369</v>
      </c>
    </row>
    <row r="1248" spans="1:14" x14ac:dyDescent="0.2">
      <c r="A1248" s="9" t="s">
        <v>657</v>
      </c>
      <c r="B1248" s="9" t="s">
        <v>646</v>
      </c>
      <c r="C1248" s="9">
        <v>0.89296200000000003</v>
      </c>
      <c r="D1248" s="14">
        <v>45047</v>
      </c>
      <c r="E1248" s="15">
        <v>0.89296200000000003</v>
      </c>
      <c r="G1248" s="26">
        <v>0.89296200000000003</v>
      </c>
      <c r="J1248" s="14">
        <v>45026</v>
      </c>
      <c r="K1248" s="9" t="s">
        <v>480</v>
      </c>
      <c r="L1248" s="9">
        <v>18</v>
      </c>
      <c r="M1248" s="9">
        <v>15</v>
      </c>
      <c r="N1248" s="22" t="s">
        <v>369</v>
      </c>
    </row>
    <row r="1249" spans="1:14" x14ac:dyDescent="0.2">
      <c r="A1249" s="9" t="s">
        <v>657</v>
      </c>
      <c r="B1249" s="9" t="s">
        <v>646</v>
      </c>
      <c r="C1249" s="9">
        <v>0.136541</v>
      </c>
      <c r="D1249" s="14">
        <v>45047</v>
      </c>
      <c r="E1249" s="15">
        <v>1.0295030000000001</v>
      </c>
      <c r="G1249" s="26">
        <v>0.136541</v>
      </c>
      <c r="J1249" s="14">
        <v>45026</v>
      </c>
      <c r="K1249" s="9" t="s">
        <v>480</v>
      </c>
      <c r="L1249" s="9">
        <v>18</v>
      </c>
      <c r="M1249" s="9">
        <v>15</v>
      </c>
      <c r="N1249" s="22" t="s">
        <v>369</v>
      </c>
    </row>
    <row r="1250" spans="1:14" x14ac:dyDescent="0.2">
      <c r="A1250" s="9" t="s">
        <v>657</v>
      </c>
      <c r="B1250" s="9" t="s">
        <v>646</v>
      </c>
      <c r="C1250" s="9">
        <v>0.22010299999999999</v>
      </c>
      <c r="D1250" s="14">
        <v>45047</v>
      </c>
      <c r="E1250" s="15">
        <v>1.249606</v>
      </c>
      <c r="G1250" s="26">
        <v>0.22010299999999999</v>
      </c>
      <c r="J1250" s="14">
        <v>45026</v>
      </c>
      <c r="K1250" s="9" t="s">
        <v>480</v>
      </c>
      <c r="L1250" s="9">
        <v>18</v>
      </c>
      <c r="M1250" s="9">
        <v>15</v>
      </c>
      <c r="N1250" s="22" t="s">
        <v>369</v>
      </c>
    </row>
    <row r="1251" spans="1:14" x14ac:dyDescent="0.2">
      <c r="A1251" s="9" t="s">
        <v>657</v>
      </c>
      <c r="B1251" s="9" t="s">
        <v>646</v>
      </c>
      <c r="C1251" s="9">
        <v>0.350184</v>
      </c>
      <c r="D1251" s="14">
        <v>45068</v>
      </c>
      <c r="E1251" s="15">
        <v>1.59979</v>
      </c>
      <c r="G1251" s="26">
        <v>0.350184</v>
      </c>
      <c r="J1251" s="14">
        <v>45048</v>
      </c>
      <c r="K1251" s="9" t="s">
        <v>480</v>
      </c>
      <c r="L1251" s="9">
        <v>21</v>
      </c>
      <c r="M1251" s="9">
        <v>18</v>
      </c>
      <c r="N1251" s="22" t="s">
        <v>369</v>
      </c>
    </row>
    <row r="1252" spans="1:14" x14ac:dyDescent="0.2">
      <c r="A1252" s="9" t="s">
        <v>657</v>
      </c>
      <c r="B1252" s="9" t="s">
        <v>646</v>
      </c>
      <c r="C1252" s="9">
        <v>0.21846199999999999</v>
      </c>
      <c r="D1252" s="14">
        <v>45075</v>
      </c>
      <c r="E1252" s="15">
        <v>1.818252</v>
      </c>
      <c r="G1252" s="26">
        <v>0.21846199999999999</v>
      </c>
      <c r="J1252" s="14">
        <v>45054</v>
      </c>
      <c r="K1252" s="9" t="s">
        <v>480</v>
      </c>
      <c r="L1252" s="9">
        <v>22</v>
      </c>
      <c r="M1252" s="9">
        <v>19</v>
      </c>
      <c r="N1252" s="22" t="s">
        <v>369</v>
      </c>
    </row>
    <row r="1253" spans="1:14" x14ac:dyDescent="0.2">
      <c r="A1253" s="9" t="s">
        <v>657</v>
      </c>
      <c r="B1253" s="9" t="s">
        <v>646</v>
      </c>
      <c r="C1253" s="9">
        <v>0.35017999999999999</v>
      </c>
      <c r="D1253" s="14">
        <v>45075</v>
      </c>
      <c r="E1253" s="15">
        <v>2.1684320000000001</v>
      </c>
      <c r="G1253" s="26">
        <v>0.35017999999999999</v>
      </c>
      <c r="J1253" s="14">
        <v>45055</v>
      </c>
      <c r="K1253" s="9" t="s">
        <v>480</v>
      </c>
      <c r="L1253" s="9">
        <v>22</v>
      </c>
      <c r="M1253" s="9">
        <v>19</v>
      </c>
      <c r="N1253" s="22" t="s">
        <v>369</v>
      </c>
    </row>
    <row r="1254" spans="1:14" x14ac:dyDescent="0.2">
      <c r="A1254" s="9" t="s">
        <v>155</v>
      </c>
      <c r="B1254" s="9" t="s">
        <v>45</v>
      </c>
      <c r="C1254" s="9">
        <v>1.785925</v>
      </c>
      <c r="D1254" s="14">
        <v>45047</v>
      </c>
      <c r="E1254" s="15">
        <v>1.785925</v>
      </c>
      <c r="G1254" s="26">
        <v>1.785925</v>
      </c>
      <c r="J1254" s="14">
        <v>45026</v>
      </c>
      <c r="K1254" s="9" t="s">
        <v>480</v>
      </c>
      <c r="L1254" s="9">
        <v>18</v>
      </c>
      <c r="M1254" s="9">
        <v>15</v>
      </c>
      <c r="N1254" s="22" t="s">
        <v>369</v>
      </c>
    </row>
    <row r="1255" spans="1:14" x14ac:dyDescent="0.2">
      <c r="A1255" s="9" t="s">
        <v>155</v>
      </c>
      <c r="B1255" s="9" t="s">
        <v>45</v>
      </c>
      <c r="C1255" s="9">
        <v>0.43693199999999999</v>
      </c>
      <c r="D1255" s="14">
        <v>45047</v>
      </c>
      <c r="E1255" s="15">
        <v>2.2228569999999999</v>
      </c>
      <c r="G1255" s="26">
        <v>0.43693199999999999</v>
      </c>
      <c r="J1255" s="14">
        <v>45026</v>
      </c>
      <c r="K1255" s="9" t="s">
        <v>480</v>
      </c>
      <c r="L1255" s="9">
        <v>18</v>
      </c>
      <c r="M1255" s="9">
        <v>15</v>
      </c>
      <c r="N1255" s="22" t="s">
        <v>369</v>
      </c>
    </row>
    <row r="1256" spans="1:14" x14ac:dyDescent="0.2">
      <c r="A1256" s="9" t="s">
        <v>155</v>
      </c>
      <c r="B1256" s="9" t="s">
        <v>45</v>
      </c>
      <c r="C1256" s="9">
        <v>0.70433100000000004</v>
      </c>
      <c r="D1256" s="14">
        <v>45047</v>
      </c>
      <c r="E1256" s="15">
        <v>2.9271880000000001</v>
      </c>
      <c r="G1256" s="26">
        <v>0.70433100000000004</v>
      </c>
      <c r="J1256" s="14">
        <v>45026</v>
      </c>
      <c r="K1256" s="9" t="s">
        <v>480</v>
      </c>
      <c r="L1256" s="9">
        <v>18</v>
      </c>
      <c r="M1256" s="9">
        <v>15</v>
      </c>
      <c r="N1256" s="22" t="s">
        <v>369</v>
      </c>
    </row>
    <row r="1257" spans="1:14" x14ac:dyDescent="0.2">
      <c r="A1257" s="9" t="s">
        <v>155</v>
      </c>
      <c r="B1257" s="9" t="s">
        <v>45</v>
      </c>
      <c r="C1257" s="9">
        <v>0.62844599999999995</v>
      </c>
      <c r="D1257" s="14">
        <v>45047</v>
      </c>
      <c r="E1257" s="15">
        <v>3.555634</v>
      </c>
      <c r="G1257" s="26">
        <v>0.62844599999999995</v>
      </c>
      <c r="J1257" s="14">
        <v>45028</v>
      </c>
      <c r="K1257" s="9" t="s">
        <v>480</v>
      </c>
      <c r="L1257" s="9">
        <v>18</v>
      </c>
      <c r="M1257" s="9">
        <v>15</v>
      </c>
      <c r="N1257" s="22" t="s">
        <v>369</v>
      </c>
    </row>
    <row r="1258" spans="1:14" x14ac:dyDescent="0.2">
      <c r="A1258" s="9" t="s">
        <v>155</v>
      </c>
      <c r="B1258" s="9" t="s">
        <v>45</v>
      </c>
      <c r="C1258" s="9">
        <v>2.3561429999999999</v>
      </c>
      <c r="D1258" s="14">
        <v>45047</v>
      </c>
      <c r="E1258" s="15">
        <v>5.9117769999999998</v>
      </c>
      <c r="G1258" s="26">
        <v>2.3561429999999999</v>
      </c>
      <c r="J1258" s="14">
        <v>45029</v>
      </c>
      <c r="K1258" s="9" t="s">
        <v>480</v>
      </c>
      <c r="L1258" s="9">
        <v>18</v>
      </c>
      <c r="M1258" s="9">
        <v>15</v>
      </c>
      <c r="N1258" s="22" t="s">
        <v>369</v>
      </c>
    </row>
    <row r="1259" spans="1:14" x14ac:dyDescent="0.2">
      <c r="A1259" s="9" t="s">
        <v>155</v>
      </c>
      <c r="B1259" s="9" t="s">
        <v>45</v>
      </c>
      <c r="C1259" s="9">
        <v>1.3212010000000001</v>
      </c>
      <c r="D1259" s="14">
        <v>45047</v>
      </c>
      <c r="E1259" s="15">
        <v>7.2329780000000001</v>
      </c>
      <c r="G1259" s="26">
        <v>1.3212010000000001</v>
      </c>
      <c r="J1259" s="14">
        <v>45029</v>
      </c>
      <c r="K1259" s="9" t="s">
        <v>480</v>
      </c>
      <c r="L1259" s="9">
        <v>18</v>
      </c>
      <c r="M1259" s="9">
        <v>15</v>
      </c>
      <c r="N1259" s="22" t="s">
        <v>369</v>
      </c>
    </row>
    <row r="1260" spans="1:14" x14ac:dyDescent="0.2">
      <c r="A1260" s="9" t="s">
        <v>155</v>
      </c>
      <c r="B1260" s="9" t="s">
        <v>45</v>
      </c>
      <c r="C1260" s="9">
        <v>3.4166750000000001</v>
      </c>
      <c r="D1260" s="14">
        <v>45047</v>
      </c>
      <c r="E1260" s="15">
        <v>10.649653000000001</v>
      </c>
      <c r="G1260" s="26">
        <v>3.4166750000000001</v>
      </c>
      <c r="J1260" s="14">
        <v>45029</v>
      </c>
      <c r="K1260" s="9" t="s">
        <v>480</v>
      </c>
      <c r="L1260" s="9">
        <v>18</v>
      </c>
      <c r="M1260" s="9">
        <v>15</v>
      </c>
      <c r="N1260" s="22" t="s">
        <v>369</v>
      </c>
    </row>
    <row r="1261" spans="1:14" x14ac:dyDescent="0.2">
      <c r="A1261" s="9" t="s">
        <v>155</v>
      </c>
      <c r="B1261" s="9" t="s">
        <v>45</v>
      </c>
      <c r="C1261" s="9">
        <v>16.307320000000001</v>
      </c>
      <c r="D1261" s="14">
        <v>45047</v>
      </c>
      <c r="E1261" s="15">
        <v>26.956973000000001</v>
      </c>
      <c r="G1261" s="26">
        <v>16.307320000000001</v>
      </c>
      <c r="J1261" s="14">
        <v>45030</v>
      </c>
      <c r="K1261" s="9" t="s">
        <v>480</v>
      </c>
      <c r="L1261" s="9">
        <v>18</v>
      </c>
      <c r="M1261" s="9">
        <v>15</v>
      </c>
      <c r="N1261" s="22" t="s">
        <v>369</v>
      </c>
    </row>
    <row r="1262" spans="1:14" x14ac:dyDescent="0.2">
      <c r="A1262" s="9" t="s">
        <v>155</v>
      </c>
      <c r="B1262" s="9" t="s">
        <v>45</v>
      </c>
      <c r="C1262" s="9">
        <v>0.58073300000000005</v>
      </c>
      <c r="D1262" s="14">
        <v>45047</v>
      </c>
      <c r="E1262" s="15">
        <v>27.537706</v>
      </c>
      <c r="G1262" s="26">
        <v>0.58073300000000005</v>
      </c>
      <c r="J1262" s="14">
        <v>45030</v>
      </c>
      <c r="K1262" s="9" t="s">
        <v>480</v>
      </c>
      <c r="L1262" s="9">
        <v>18</v>
      </c>
      <c r="M1262" s="9">
        <v>15</v>
      </c>
      <c r="N1262" s="22" t="s">
        <v>369</v>
      </c>
    </row>
    <row r="1263" spans="1:14" x14ac:dyDescent="0.2">
      <c r="A1263" s="9" t="s">
        <v>155</v>
      </c>
      <c r="B1263" s="9" t="s">
        <v>45</v>
      </c>
      <c r="C1263" s="9">
        <v>0.98799300000000001</v>
      </c>
      <c r="D1263" s="14">
        <v>45054</v>
      </c>
      <c r="E1263" s="15">
        <v>28.525698999999999</v>
      </c>
      <c r="G1263" s="26">
        <v>0.98799300000000001</v>
      </c>
      <c r="J1263" s="14">
        <v>45033</v>
      </c>
      <c r="K1263" s="9" t="s">
        <v>480</v>
      </c>
      <c r="L1263" s="9">
        <v>19</v>
      </c>
      <c r="M1263" s="9">
        <v>16</v>
      </c>
      <c r="N1263" s="22" t="s">
        <v>369</v>
      </c>
    </row>
    <row r="1264" spans="1:14" x14ac:dyDescent="0.2">
      <c r="A1264" s="9" t="s">
        <v>155</v>
      </c>
      <c r="B1264" s="9" t="s">
        <v>45</v>
      </c>
      <c r="C1264" s="9">
        <v>0.71015799999999996</v>
      </c>
      <c r="D1264" s="14">
        <v>45054</v>
      </c>
      <c r="E1264" s="15">
        <v>29.235856999999999</v>
      </c>
      <c r="G1264" s="26">
        <v>0.71015799999999996</v>
      </c>
      <c r="J1264" s="14">
        <v>45033</v>
      </c>
      <c r="K1264" s="9" t="s">
        <v>480</v>
      </c>
      <c r="L1264" s="9">
        <v>19</v>
      </c>
      <c r="M1264" s="9">
        <v>16</v>
      </c>
      <c r="N1264" s="22" t="s">
        <v>369</v>
      </c>
    </row>
    <row r="1265" spans="1:13" x14ac:dyDescent="0.2">
      <c r="A1265" s="9" t="s">
        <v>155</v>
      </c>
      <c r="B1265" s="9" t="s">
        <v>45</v>
      </c>
      <c r="C1265" s="9">
        <v>0.487817</v>
      </c>
      <c r="D1265" s="14">
        <v>45054</v>
      </c>
      <c r="E1265" s="15">
        <v>29.723673999999999</v>
      </c>
      <c r="G1265" s="26">
        <v>0.487817</v>
      </c>
      <c r="J1265" s="14">
        <v>45034</v>
      </c>
      <c r="K1265" s="9" t="s">
        <v>480</v>
      </c>
      <c r="L1265" s="9">
        <v>19</v>
      </c>
      <c r="M1265" s="9">
        <v>16</v>
      </c>
    </row>
    <row r="1266" spans="1:13" x14ac:dyDescent="0.2">
      <c r="A1266" s="9" t="s">
        <v>155</v>
      </c>
      <c r="B1266" s="9" t="s">
        <v>45</v>
      </c>
      <c r="C1266" s="9">
        <v>27.22467</v>
      </c>
      <c r="D1266" s="14">
        <v>45054</v>
      </c>
      <c r="E1266" s="15">
        <v>56.948343999999999</v>
      </c>
      <c r="G1266" s="26">
        <v>27.22467</v>
      </c>
      <c r="J1266" s="14">
        <v>45034</v>
      </c>
      <c r="K1266" s="9" t="s">
        <v>480</v>
      </c>
      <c r="L1266" s="9">
        <v>19</v>
      </c>
      <c r="M1266" s="9">
        <v>16</v>
      </c>
    </row>
    <row r="1267" spans="1:13" x14ac:dyDescent="0.2">
      <c r="A1267" s="9" t="s">
        <v>155</v>
      </c>
      <c r="B1267" s="9" t="s">
        <v>45</v>
      </c>
      <c r="C1267" s="9">
        <v>27.22467</v>
      </c>
      <c r="D1267" s="14">
        <v>45054</v>
      </c>
      <c r="E1267" s="15">
        <v>84.173013999999995</v>
      </c>
      <c r="G1267" s="26">
        <v>27.22467</v>
      </c>
      <c r="J1267" s="14">
        <v>45034</v>
      </c>
      <c r="K1267" s="9" t="s">
        <v>480</v>
      </c>
      <c r="L1267" s="9">
        <v>19</v>
      </c>
      <c r="M1267" s="9">
        <v>16</v>
      </c>
    </row>
    <row r="1268" spans="1:13" x14ac:dyDescent="0.2">
      <c r="A1268" s="9" t="s">
        <v>155</v>
      </c>
      <c r="B1268" s="9" t="s">
        <v>45</v>
      </c>
      <c r="C1268" s="9">
        <v>1.9219949999999999</v>
      </c>
      <c r="D1268" s="14">
        <v>45054</v>
      </c>
      <c r="E1268" s="15">
        <v>86.09500899999999</v>
      </c>
      <c r="G1268" s="26">
        <v>1.9219949999999999</v>
      </c>
      <c r="J1268" s="14">
        <v>45034</v>
      </c>
      <c r="K1268" s="9" t="s">
        <v>480</v>
      </c>
      <c r="L1268" s="9">
        <v>19</v>
      </c>
      <c r="M1268" s="9">
        <v>16</v>
      </c>
    </row>
    <row r="1269" spans="1:13" x14ac:dyDescent="0.2">
      <c r="A1269" s="9" t="s">
        <v>155</v>
      </c>
      <c r="B1269" s="9" t="s">
        <v>45</v>
      </c>
      <c r="C1269" s="9">
        <v>27.224602000000001</v>
      </c>
      <c r="D1269" s="14">
        <v>45054</v>
      </c>
      <c r="E1269" s="15">
        <v>113.31961099999999</v>
      </c>
      <c r="G1269" s="26">
        <v>27.224602000000001</v>
      </c>
      <c r="J1269" s="14">
        <v>45034</v>
      </c>
      <c r="K1269" s="9" t="s">
        <v>480</v>
      </c>
      <c r="L1269" s="9">
        <v>19</v>
      </c>
      <c r="M1269" s="9">
        <v>16</v>
      </c>
    </row>
    <row r="1270" spans="1:13" x14ac:dyDescent="0.2">
      <c r="A1270" s="9" t="s">
        <v>155</v>
      </c>
      <c r="B1270" s="9" t="s">
        <v>45</v>
      </c>
      <c r="C1270" s="9">
        <v>0.32138299999999997</v>
      </c>
      <c r="D1270" s="14">
        <v>45061</v>
      </c>
      <c r="E1270" s="15">
        <v>113.64099399999999</v>
      </c>
      <c r="G1270" s="26">
        <v>0.32138299999999997</v>
      </c>
      <c r="J1270" s="14">
        <v>45041</v>
      </c>
      <c r="K1270" s="9" t="s">
        <v>480</v>
      </c>
      <c r="L1270" s="9">
        <v>20</v>
      </c>
      <c r="M1270" s="9">
        <v>17</v>
      </c>
    </row>
    <row r="1271" spans="1:13" x14ac:dyDescent="0.2">
      <c r="A1271" s="9" t="s">
        <v>155</v>
      </c>
      <c r="B1271" s="9" t="s">
        <v>45</v>
      </c>
      <c r="C1271" s="9">
        <v>2.6965629999999998</v>
      </c>
      <c r="D1271" s="14">
        <v>45061</v>
      </c>
      <c r="E1271" s="15">
        <v>116.33755699999999</v>
      </c>
      <c r="G1271" s="26">
        <v>2.6965629999999998</v>
      </c>
      <c r="J1271" s="14">
        <v>45041</v>
      </c>
      <c r="K1271" s="9" t="s">
        <v>480</v>
      </c>
      <c r="L1271" s="9">
        <v>20</v>
      </c>
      <c r="M1271" s="9">
        <v>17</v>
      </c>
    </row>
    <row r="1272" spans="1:13" x14ac:dyDescent="0.2">
      <c r="A1272" s="9" t="s">
        <v>155</v>
      </c>
      <c r="B1272" s="9" t="s">
        <v>45</v>
      </c>
      <c r="C1272" s="9">
        <v>1.9188099999999999</v>
      </c>
      <c r="D1272" s="14">
        <v>45061</v>
      </c>
      <c r="E1272" s="15">
        <v>118.25636699999998</v>
      </c>
      <c r="G1272" s="26">
        <v>1.9188099999999999</v>
      </c>
      <c r="J1272" s="14">
        <v>45041</v>
      </c>
      <c r="K1272" s="9" t="s">
        <v>480</v>
      </c>
      <c r="L1272" s="9">
        <v>20</v>
      </c>
      <c r="M1272" s="9">
        <v>17</v>
      </c>
    </row>
    <row r="1273" spans="1:13" x14ac:dyDescent="0.2">
      <c r="A1273" s="9" t="s">
        <v>155</v>
      </c>
      <c r="B1273" s="9" t="s">
        <v>45</v>
      </c>
      <c r="C1273" s="9">
        <v>19.368570999999999</v>
      </c>
      <c r="D1273" s="14">
        <v>45061</v>
      </c>
      <c r="E1273" s="15">
        <v>137.62493799999999</v>
      </c>
      <c r="G1273" s="26">
        <v>19.368570999999999</v>
      </c>
      <c r="J1273" s="14">
        <v>45041</v>
      </c>
      <c r="K1273" s="9" t="s">
        <v>480</v>
      </c>
      <c r="L1273" s="9">
        <v>20</v>
      </c>
      <c r="M1273" s="9">
        <v>17</v>
      </c>
    </row>
    <row r="1274" spans="1:13" x14ac:dyDescent="0.2">
      <c r="A1274" s="9" t="s">
        <v>155</v>
      </c>
      <c r="B1274" s="9" t="s">
        <v>45</v>
      </c>
      <c r="C1274" s="9">
        <v>0.27666800000000003</v>
      </c>
      <c r="D1274" s="14">
        <v>45061</v>
      </c>
      <c r="E1274" s="15">
        <v>137.90160599999999</v>
      </c>
      <c r="G1274" s="26">
        <v>0.27666800000000003</v>
      </c>
      <c r="J1274" s="14">
        <v>45043</v>
      </c>
      <c r="K1274" s="9" t="s">
        <v>480</v>
      </c>
      <c r="L1274" s="9">
        <v>20</v>
      </c>
      <c r="M1274" s="9">
        <v>17</v>
      </c>
    </row>
    <row r="1275" spans="1:13" x14ac:dyDescent="0.2">
      <c r="A1275" s="9" t="s">
        <v>155</v>
      </c>
      <c r="B1275" s="9" t="s">
        <v>45</v>
      </c>
      <c r="C1275" s="9">
        <v>13.772399999999999</v>
      </c>
      <c r="D1275" s="14">
        <v>45061</v>
      </c>
      <c r="E1275" s="15">
        <v>151.67400599999999</v>
      </c>
      <c r="G1275" s="26">
        <v>13.772399999999999</v>
      </c>
      <c r="J1275" s="14">
        <v>45044</v>
      </c>
      <c r="K1275" s="9" t="s">
        <v>480</v>
      </c>
      <c r="L1275" s="9">
        <v>20</v>
      </c>
      <c r="M1275" s="9">
        <v>17</v>
      </c>
    </row>
    <row r="1276" spans="1:13" x14ac:dyDescent="0.2">
      <c r="A1276" s="9" t="s">
        <v>155</v>
      </c>
      <c r="B1276" s="9" t="s">
        <v>45</v>
      </c>
      <c r="C1276" s="9">
        <v>7.1827259999999997</v>
      </c>
      <c r="D1276" s="14">
        <v>45061</v>
      </c>
      <c r="E1276" s="15">
        <v>158.85673199999999</v>
      </c>
      <c r="G1276" s="26">
        <v>7.1827259999999997</v>
      </c>
      <c r="J1276" s="14">
        <v>45044</v>
      </c>
      <c r="K1276" s="9" t="s">
        <v>480</v>
      </c>
      <c r="L1276" s="9">
        <v>20</v>
      </c>
      <c r="M1276" s="9">
        <v>17</v>
      </c>
    </row>
    <row r="1277" spans="1:13" x14ac:dyDescent="0.2">
      <c r="A1277" s="9" t="s">
        <v>155</v>
      </c>
      <c r="B1277" s="9" t="s">
        <v>45</v>
      </c>
      <c r="C1277" s="9">
        <v>0.80792600000000003</v>
      </c>
      <c r="D1277" s="14">
        <v>45061</v>
      </c>
      <c r="E1277" s="15">
        <v>159.664658</v>
      </c>
      <c r="G1277" s="26">
        <v>0.80792600000000003</v>
      </c>
      <c r="J1277" s="14">
        <v>45044</v>
      </c>
      <c r="K1277" s="9" t="s">
        <v>480</v>
      </c>
      <c r="L1277" s="9">
        <v>20</v>
      </c>
      <c r="M1277" s="9">
        <v>17</v>
      </c>
    </row>
    <row r="1278" spans="1:13" x14ac:dyDescent="0.2">
      <c r="A1278" s="9" t="s">
        <v>155</v>
      </c>
      <c r="B1278" s="9" t="s">
        <v>45</v>
      </c>
      <c r="C1278" s="9">
        <v>1.3629990000000001</v>
      </c>
      <c r="D1278" s="14">
        <v>45061</v>
      </c>
      <c r="E1278" s="15">
        <v>161.027657</v>
      </c>
      <c r="G1278" s="26">
        <v>1.3629990000000001</v>
      </c>
      <c r="J1278" s="14">
        <v>45044</v>
      </c>
      <c r="K1278" s="9" t="s">
        <v>480</v>
      </c>
      <c r="L1278" s="9">
        <v>20</v>
      </c>
      <c r="M1278" s="9">
        <v>17</v>
      </c>
    </row>
    <row r="1279" spans="1:13" x14ac:dyDescent="0.2">
      <c r="A1279" s="9" t="s">
        <v>155</v>
      </c>
      <c r="B1279" s="9" t="s">
        <v>45</v>
      </c>
      <c r="C1279" s="9">
        <v>0.83408099999999996</v>
      </c>
      <c r="D1279" s="14">
        <v>45061</v>
      </c>
      <c r="E1279" s="15">
        <v>161.861738</v>
      </c>
      <c r="G1279" s="26">
        <v>0.83408099999999996</v>
      </c>
      <c r="J1279" s="14">
        <v>45044</v>
      </c>
      <c r="K1279" s="9" t="s">
        <v>480</v>
      </c>
      <c r="L1279" s="9">
        <v>20</v>
      </c>
      <c r="M1279" s="9">
        <v>17</v>
      </c>
    </row>
    <row r="1280" spans="1:13" x14ac:dyDescent="0.2">
      <c r="A1280" s="9" t="s">
        <v>155</v>
      </c>
      <c r="B1280" s="9" t="s">
        <v>45</v>
      </c>
      <c r="C1280" s="9">
        <v>5.0753E-2</v>
      </c>
      <c r="D1280" s="14">
        <v>45061</v>
      </c>
      <c r="E1280" s="15">
        <v>161.91249099999999</v>
      </c>
      <c r="G1280" s="26">
        <v>5.0753E-2</v>
      </c>
      <c r="J1280" s="14">
        <v>45044</v>
      </c>
      <c r="K1280" s="9" t="s">
        <v>480</v>
      </c>
      <c r="L1280" s="9">
        <v>20</v>
      </c>
      <c r="M1280" s="9">
        <v>17</v>
      </c>
    </row>
    <row r="1281" spans="1:13" x14ac:dyDescent="0.2">
      <c r="A1281" s="9" t="s">
        <v>155</v>
      </c>
      <c r="B1281" s="9" t="s">
        <v>45</v>
      </c>
      <c r="C1281" s="9">
        <v>0.65057900000000002</v>
      </c>
      <c r="D1281" s="14">
        <v>45061</v>
      </c>
      <c r="E1281" s="15">
        <v>162.56306999999998</v>
      </c>
      <c r="G1281" s="26">
        <v>0.65057900000000002</v>
      </c>
      <c r="J1281" s="14">
        <v>45045</v>
      </c>
      <c r="K1281" s="9" t="s">
        <v>480</v>
      </c>
      <c r="L1281" s="9">
        <v>20</v>
      </c>
      <c r="M1281" s="9">
        <v>17</v>
      </c>
    </row>
    <row r="1282" spans="1:13" x14ac:dyDescent="0.2">
      <c r="A1282" s="9" t="s">
        <v>155</v>
      </c>
      <c r="B1282" s="9" t="s">
        <v>45</v>
      </c>
      <c r="C1282" s="9">
        <v>0.70036900000000002</v>
      </c>
      <c r="D1282" s="14">
        <v>45068</v>
      </c>
      <c r="E1282" s="15">
        <v>163.26343899999998</v>
      </c>
      <c r="G1282" s="26">
        <v>0.70036900000000002</v>
      </c>
      <c r="J1282" s="14">
        <v>45048</v>
      </c>
      <c r="K1282" s="9" t="s">
        <v>480</v>
      </c>
      <c r="L1282" s="9">
        <v>21</v>
      </c>
      <c r="M1282" s="9">
        <v>18</v>
      </c>
    </row>
    <row r="1283" spans="1:13" x14ac:dyDescent="0.2">
      <c r="A1283" s="9" t="s">
        <v>155</v>
      </c>
      <c r="B1283" s="9" t="s">
        <v>45</v>
      </c>
      <c r="C1283" s="9">
        <v>0.62376699999999996</v>
      </c>
      <c r="D1283" s="14">
        <v>45068</v>
      </c>
      <c r="E1283" s="15">
        <v>163.88720599999996</v>
      </c>
      <c r="G1283" s="26">
        <v>0.62376699999999996</v>
      </c>
      <c r="J1283" s="14">
        <v>45049</v>
      </c>
      <c r="K1283" s="9" t="s">
        <v>480</v>
      </c>
      <c r="L1283" s="9">
        <v>21</v>
      </c>
      <c r="M1283" s="9">
        <v>18</v>
      </c>
    </row>
    <row r="1284" spans="1:13" x14ac:dyDescent="0.2">
      <c r="A1284" s="9" t="s">
        <v>155</v>
      </c>
      <c r="B1284" s="9" t="s">
        <v>45</v>
      </c>
      <c r="C1284" s="9">
        <v>15.968</v>
      </c>
      <c r="D1284" s="14">
        <v>45068</v>
      </c>
      <c r="E1284" s="15">
        <v>179.85520599999995</v>
      </c>
      <c r="G1284" s="26">
        <v>15.968</v>
      </c>
      <c r="J1284" s="14">
        <v>45051</v>
      </c>
      <c r="K1284" s="9" t="s">
        <v>480</v>
      </c>
      <c r="L1284" s="9">
        <v>21</v>
      </c>
      <c r="M1284" s="9">
        <v>18</v>
      </c>
    </row>
    <row r="1285" spans="1:13" x14ac:dyDescent="0.2">
      <c r="A1285" s="9" t="s">
        <v>155</v>
      </c>
      <c r="B1285" s="9" t="s">
        <v>45</v>
      </c>
      <c r="C1285" s="9">
        <v>0.69907900000000001</v>
      </c>
      <c r="D1285" s="14">
        <v>45075</v>
      </c>
      <c r="E1285" s="15">
        <v>180.55428499999996</v>
      </c>
      <c r="G1285" s="26">
        <v>0.69907900000000001</v>
      </c>
      <c r="J1285" s="14">
        <v>45054</v>
      </c>
      <c r="K1285" s="9" t="s">
        <v>480</v>
      </c>
      <c r="L1285" s="9">
        <v>22</v>
      </c>
      <c r="M1285" s="9">
        <v>19</v>
      </c>
    </row>
    <row r="1286" spans="1:13" x14ac:dyDescent="0.2">
      <c r="A1286" s="9" t="s">
        <v>155</v>
      </c>
      <c r="B1286" s="9" t="s">
        <v>45</v>
      </c>
      <c r="C1286" s="9">
        <v>0.349329</v>
      </c>
      <c r="D1286" s="14">
        <v>45075</v>
      </c>
      <c r="E1286" s="15">
        <v>180.90361399999998</v>
      </c>
      <c r="G1286" s="26">
        <v>0.349329</v>
      </c>
      <c r="J1286" s="14">
        <v>45055</v>
      </c>
      <c r="K1286" s="9" t="s">
        <v>480</v>
      </c>
      <c r="L1286" s="9">
        <v>22</v>
      </c>
      <c r="M1286" s="9">
        <v>19</v>
      </c>
    </row>
    <row r="1287" spans="1:13" x14ac:dyDescent="0.2">
      <c r="A1287" s="9" t="s">
        <v>155</v>
      </c>
      <c r="B1287" s="9" t="s">
        <v>45</v>
      </c>
      <c r="C1287" s="9">
        <v>0.70035999999999998</v>
      </c>
      <c r="D1287" s="14">
        <v>45075</v>
      </c>
      <c r="E1287" s="15">
        <v>181.60397399999997</v>
      </c>
      <c r="G1287" s="26">
        <v>0.70035999999999998</v>
      </c>
      <c r="J1287" s="14">
        <v>45055</v>
      </c>
      <c r="K1287" s="9" t="s">
        <v>480</v>
      </c>
      <c r="L1287" s="9">
        <v>22</v>
      </c>
      <c r="M1287" s="9">
        <v>19</v>
      </c>
    </row>
    <row r="1288" spans="1:13" x14ac:dyDescent="0.2">
      <c r="A1288" s="9" t="s">
        <v>155</v>
      </c>
      <c r="B1288" s="9" t="s">
        <v>45</v>
      </c>
      <c r="C1288" s="9">
        <v>35.757078999999997</v>
      </c>
      <c r="D1288" s="14">
        <v>45075</v>
      </c>
      <c r="E1288" s="15">
        <v>217.36105299999997</v>
      </c>
      <c r="G1288" s="26">
        <v>35.757078999999997</v>
      </c>
      <c r="J1288" s="14">
        <v>45055</v>
      </c>
      <c r="K1288" s="9" t="s">
        <v>480</v>
      </c>
      <c r="L1288" s="9">
        <v>22</v>
      </c>
      <c r="M1288" s="9">
        <v>19</v>
      </c>
    </row>
    <row r="1289" spans="1:13" x14ac:dyDescent="0.2">
      <c r="A1289" s="9" t="s">
        <v>155</v>
      </c>
      <c r="B1289" s="9" t="s">
        <v>45</v>
      </c>
      <c r="C1289" s="9">
        <v>1.566201</v>
      </c>
      <c r="D1289" s="14">
        <v>45075</v>
      </c>
      <c r="E1289" s="15">
        <v>218.92725399999998</v>
      </c>
      <c r="G1289" s="26">
        <v>1.566201</v>
      </c>
      <c r="J1289" s="14">
        <v>45056</v>
      </c>
      <c r="K1289" s="9" t="s">
        <v>480</v>
      </c>
      <c r="L1289" s="9">
        <v>22</v>
      </c>
      <c r="M1289" s="9">
        <v>19</v>
      </c>
    </row>
    <row r="1290" spans="1:13" x14ac:dyDescent="0.2">
      <c r="A1290" s="9" t="s">
        <v>155</v>
      </c>
      <c r="B1290" s="9" t="s">
        <v>45</v>
      </c>
      <c r="C1290" s="9">
        <v>0.71006499999999995</v>
      </c>
      <c r="D1290" s="14">
        <v>45075</v>
      </c>
      <c r="E1290" s="15">
        <v>219.63731899999996</v>
      </c>
      <c r="G1290" s="26">
        <v>0.71006499999999995</v>
      </c>
      <c r="J1290" s="14">
        <v>45056</v>
      </c>
      <c r="K1290" s="9" t="s">
        <v>480</v>
      </c>
      <c r="L1290" s="9">
        <v>22</v>
      </c>
      <c r="M1290" s="9">
        <v>19</v>
      </c>
    </row>
    <row r="1291" spans="1:13" x14ac:dyDescent="0.2">
      <c r="A1291" s="9" t="s">
        <v>155</v>
      </c>
      <c r="B1291" s="9" t="s">
        <v>45</v>
      </c>
      <c r="C1291" s="9">
        <v>8.4830000000000005</v>
      </c>
      <c r="D1291" s="14">
        <v>45075</v>
      </c>
      <c r="E1291" s="15">
        <v>228.12031899999997</v>
      </c>
      <c r="G1291" s="26">
        <v>8.4830000000000005</v>
      </c>
      <c r="J1291" s="14">
        <v>45058</v>
      </c>
      <c r="K1291" s="9" t="s">
        <v>480</v>
      </c>
      <c r="L1291" s="9">
        <v>22</v>
      </c>
      <c r="M1291" s="9">
        <v>19</v>
      </c>
    </row>
    <row r="1292" spans="1:13" x14ac:dyDescent="0.2">
      <c r="A1292" s="9" t="s">
        <v>155</v>
      </c>
      <c r="B1292" s="9" t="s">
        <v>45</v>
      </c>
      <c r="C1292" s="9">
        <v>4.6680190000000001</v>
      </c>
      <c r="D1292" s="14">
        <v>45075</v>
      </c>
      <c r="E1292" s="15">
        <v>232.78833799999995</v>
      </c>
      <c r="G1292" s="26">
        <v>4.6680190000000001</v>
      </c>
      <c r="J1292" s="14">
        <v>45058</v>
      </c>
      <c r="K1292" s="9" t="s">
        <v>480</v>
      </c>
      <c r="L1292" s="9">
        <v>22</v>
      </c>
      <c r="M1292" s="9">
        <v>19</v>
      </c>
    </row>
    <row r="1293" spans="1:13" x14ac:dyDescent="0.2">
      <c r="A1293" s="9" t="s">
        <v>155</v>
      </c>
      <c r="B1293" s="9" t="s">
        <v>45</v>
      </c>
      <c r="C1293" s="9">
        <v>0.60799999999999998</v>
      </c>
      <c r="D1293" s="14">
        <v>45075</v>
      </c>
      <c r="E1293" s="15">
        <v>233.39633799999996</v>
      </c>
      <c r="G1293" s="26">
        <v>0.60799999999999998</v>
      </c>
      <c r="J1293" s="14">
        <v>45058</v>
      </c>
      <c r="K1293" s="9" t="s">
        <v>480</v>
      </c>
      <c r="L1293" s="9">
        <v>22</v>
      </c>
      <c r="M1293" s="9">
        <v>19</v>
      </c>
    </row>
    <row r="1294" spans="1:13" x14ac:dyDescent="0.2">
      <c r="A1294" s="9" t="s">
        <v>155</v>
      </c>
      <c r="B1294" s="9" t="s">
        <v>45</v>
      </c>
      <c r="C1294" s="9">
        <v>0.246613</v>
      </c>
      <c r="D1294" s="14">
        <v>45082</v>
      </c>
      <c r="E1294" s="15">
        <v>233.64295099999995</v>
      </c>
      <c r="G1294" s="26">
        <v>0.246613</v>
      </c>
      <c r="J1294" s="14">
        <v>45062</v>
      </c>
      <c r="K1294" s="9" t="s">
        <v>480</v>
      </c>
      <c r="L1294" s="9">
        <v>23</v>
      </c>
      <c r="M1294" s="9">
        <v>20</v>
      </c>
    </row>
    <row r="1295" spans="1:13" x14ac:dyDescent="0.2">
      <c r="A1295" s="9" t="s">
        <v>155</v>
      </c>
      <c r="B1295" s="9" t="s">
        <v>45</v>
      </c>
      <c r="C1295" s="9">
        <v>2.996181</v>
      </c>
      <c r="D1295" s="14">
        <v>45082</v>
      </c>
      <c r="E1295" s="15">
        <v>236.63913199999996</v>
      </c>
      <c r="G1295" s="26">
        <v>2.996181</v>
      </c>
      <c r="J1295" s="14">
        <v>45062</v>
      </c>
      <c r="K1295" s="9" t="s">
        <v>480</v>
      </c>
      <c r="L1295" s="9">
        <v>23</v>
      </c>
      <c r="M1295" s="9">
        <v>20</v>
      </c>
    </row>
    <row r="1296" spans="1:13" x14ac:dyDescent="0.2">
      <c r="A1296" s="9" t="s">
        <v>155</v>
      </c>
      <c r="B1296" s="9" t="s">
        <v>45</v>
      </c>
      <c r="C1296" s="9">
        <v>27.2454</v>
      </c>
      <c r="D1296" s="14">
        <v>45082</v>
      </c>
      <c r="E1296" s="15">
        <v>263.88453199999998</v>
      </c>
      <c r="G1296" s="26">
        <v>27.2454</v>
      </c>
      <c r="J1296" s="14">
        <v>45065</v>
      </c>
      <c r="K1296" s="9" t="s">
        <v>480</v>
      </c>
      <c r="L1296" s="9">
        <v>23</v>
      </c>
      <c r="M1296" s="9">
        <v>20</v>
      </c>
    </row>
    <row r="1297" spans="1:13" x14ac:dyDescent="0.2">
      <c r="A1297" s="9" t="s">
        <v>155</v>
      </c>
      <c r="B1297" s="9" t="s">
        <v>45</v>
      </c>
      <c r="C1297" s="9">
        <v>1.410004</v>
      </c>
      <c r="D1297" s="14">
        <v>45082</v>
      </c>
      <c r="E1297" s="15">
        <v>265.29453599999999</v>
      </c>
      <c r="G1297" s="26">
        <v>1.410004</v>
      </c>
      <c r="J1297" s="14">
        <v>45065</v>
      </c>
      <c r="K1297" s="9" t="s">
        <v>480</v>
      </c>
      <c r="L1297" s="9">
        <v>23</v>
      </c>
      <c r="M1297" s="9">
        <v>20</v>
      </c>
    </row>
    <row r="1298" spans="1:13" x14ac:dyDescent="0.2">
      <c r="A1298" s="9" t="s">
        <v>658</v>
      </c>
      <c r="B1298" s="9" t="s">
        <v>647</v>
      </c>
      <c r="C1298" s="9">
        <v>3.189152</v>
      </c>
      <c r="D1298" s="14">
        <v>45047</v>
      </c>
      <c r="E1298" s="15">
        <v>3.189152</v>
      </c>
      <c r="G1298" s="26">
        <v>3.189152</v>
      </c>
      <c r="J1298" s="14">
        <v>45026</v>
      </c>
      <c r="K1298" s="9" t="s">
        <v>480</v>
      </c>
      <c r="L1298" s="9">
        <v>18</v>
      </c>
      <c r="M1298" s="9">
        <v>15</v>
      </c>
    </row>
    <row r="1299" spans="1:13" x14ac:dyDescent="0.2">
      <c r="A1299" s="9" t="s">
        <v>658</v>
      </c>
      <c r="B1299" s="9" t="s">
        <v>647</v>
      </c>
      <c r="C1299" s="9">
        <v>0.65539700000000001</v>
      </c>
      <c r="D1299" s="14">
        <v>45047</v>
      </c>
      <c r="E1299" s="15">
        <v>3.8445489999999998</v>
      </c>
      <c r="G1299" s="26">
        <v>0.65539700000000001</v>
      </c>
      <c r="J1299" s="14">
        <v>45026</v>
      </c>
      <c r="K1299" s="9" t="s">
        <v>480</v>
      </c>
      <c r="L1299" s="9">
        <v>18</v>
      </c>
      <c r="M1299" s="9">
        <v>15</v>
      </c>
    </row>
    <row r="1300" spans="1:13" x14ac:dyDescent="0.2">
      <c r="A1300" s="9" t="s">
        <v>658</v>
      </c>
      <c r="B1300" s="9" t="s">
        <v>647</v>
      </c>
      <c r="C1300" s="9">
        <v>1.056495</v>
      </c>
      <c r="D1300" s="14">
        <v>45047</v>
      </c>
      <c r="E1300" s="15">
        <v>4.9010439999999997</v>
      </c>
      <c r="G1300" s="26">
        <v>1.056495</v>
      </c>
      <c r="J1300" s="14">
        <v>45026</v>
      </c>
      <c r="K1300" s="9" t="s">
        <v>480</v>
      </c>
      <c r="L1300" s="9">
        <v>18</v>
      </c>
      <c r="M1300" s="9">
        <v>15</v>
      </c>
    </row>
    <row r="1301" spans="1:13" x14ac:dyDescent="0.2">
      <c r="A1301" s="9" t="s">
        <v>658</v>
      </c>
      <c r="B1301" s="9" t="s">
        <v>647</v>
      </c>
      <c r="C1301" s="9">
        <v>1.250658</v>
      </c>
      <c r="D1301" s="14">
        <v>45068</v>
      </c>
      <c r="E1301" s="15">
        <v>6.1517020000000002</v>
      </c>
      <c r="G1301" s="26">
        <v>1.250658</v>
      </c>
      <c r="J1301" s="14">
        <v>45048</v>
      </c>
      <c r="K1301" s="9" t="s">
        <v>480</v>
      </c>
      <c r="L1301" s="9">
        <v>21</v>
      </c>
      <c r="M1301" s="9">
        <v>18</v>
      </c>
    </row>
    <row r="1302" spans="1:13" x14ac:dyDescent="0.2">
      <c r="A1302" s="9" t="s">
        <v>658</v>
      </c>
      <c r="B1302" s="9" t="s">
        <v>647</v>
      </c>
      <c r="C1302" s="9">
        <v>1.0486180000000001</v>
      </c>
      <c r="D1302" s="14">
        <v>45075</v>
      </c>
      <c r="E1302" s="15">
        <v>7.2003200000000005</v>
      </c>
      <c r="G1302" s="26">
        <v>1.0486180000000001</v>
      </c>
      <c r="J1302" s="14">
        <v>45054</v>
      </c>
      <c r="K1302" s="9" t="s">
        <v>480</v>
      </c>
      <c r="L1302" s="9">
        <v>22</v>
      </c>
      <c r="M1302" s="9">
        <v>19</v>
      </c>
    </row>
    <row r="1303" spans="1:13" x14ac:dyDescent="0.2">
      <c r="A1303" s="9" t="s">
        <v>658</v>
      </c>
      <c r="B1303" s="9" t="s">
        <v>647</v>
      </c>
      <c r="C1303" s="9">
        <v>1.2506429999999999</v>
      </c>
      <c r="D1303" s="14">
        <v>45075</v>
      </c>
      <c r="E1303" s="15">
        <v>8.4509629999999998</v>
      </c>
      <c r="G1303" s="26">
        <v>1.2506429999999999</v>
      </c>
      <c r="J1303" s="14">
        <v>45055</v>
      </c>
      <c r="K1303" s="9" t="s">
        <v>480</v>
      </c>
      <c r="L1303" s="9">
        <v>22</v>
      </c>
      <c r="M1303" s="9">
        <v>19</v>
      </c>
    </row>
    <row r="1304" spans="1:13" x14ac:dyDescent="0.2">
      <c r="A1304" s="9" t="s">
        <v>658</v>
      </c>
      <c r="B1304" s="9" t="s">
        <v>647</v>
      </c>
      <c r="C1304" s="9">
        <v>3.6126999999999999E-2</v>
      </c>
      <c r="D1304" s="14">
        <v>45075</v>
      </c>
      <c r="E1304" s="15">
        <v>8.4870900000000002</v>
      </c>
      <c r="G1304" s="26">
        <v>3.6126999999999999E-2</v>
      </c>
      <c r="J1304" s="14">
        <v>45056</v>
      </c>
      <c r="K1304" s="9" t="s">
        <v>480</v>
      </c>
      <c r="L1304" s="9">
        <v>22</v>
      </c>
      <c r="M1304" s="9">
        <v>19</v>
      </c>
    </row>
    <row r="1305" spans="1:13" x14ac:dyDescent="0.2">
      <c r="A1305" s="9" t="s">
        <v>153</v>
      </c>
      <c r="B1305" s="9" t="s">
        <v>46</v>
      </c>
      <c r="C1305" s="9">
        <v>10.970681000000001</v>
      </c>
      <c r="D1305" s="14">
        <v>45047</v>
      </c>
      <c r="E1305" s="15">
        <v>10.970681000000001</v>
      </c>
      <c r="G1305" s="26">
        <v>10.970681000000001</v>
      </c>
      <c r="J1305" s="14">
        <v>45034</v>
      </c>
      <c r="K1305" s="9" t="s">
        <v>480</v>
      </c>
      <c r="L1305" s="9">
        <v>18</v>
      </c>
      <c r="M1305" s="9">
        <v>16</v>
      </c>
    </row>
    <row r="1306" spans="1:13" x14ac:dyDescent="0.2">
      <c r="A1306" s="9" t="s">
        <v>153</v>
      </c>
      <c r="B1306" s="9" t="s">
        <v>46</v>
      </c>
      <c r="C1306" s="9">
        <v>2.4577399999999998</v>
      </c>
      <c r="D1306" s="14">
        <v>45047</v>
      </c>
      <c r="E1306" s="15">
        <v>13.428421</v>
      </c>
      <c r="G1306" s="26">
        <v>2.4577399999999998</v>
      </c>
      <c r="J1306" s="14">
        <v>45034</v>
      </c>
      <c r="K1306" s="9" t="s">
        <v>480</v>
      </c>
      <c r="L1306" s="9">
        <v>18</v>
      </c>
      <c r="M1306" s="9">
        <v>16</v>
      </c>
    </row>
    <row r="1307" spans="1:13" x14ac:dyDescent="0.2">
      <c r="A1307" s="9" t="s">
        <v>153</v>
      </c>
      <c r="B1307" s="9" t="s">
        <v>46</v>
      </c>
      <c r="C1307" s="9">
        <v>3.9618579999999999</v>
      </c>
      <c r="D1307" s="14">
        <v>45047</v>
      </c>
      <c r="E1307" s="15">
        <v>17.390279</v>
      </c>
      <c r="G1307" s="26">
        <v>3.9618579999999999</v>
      </c>
      <c r="J1307" s="14">
        <v>45034</v>
      </c>
      <c r="K1307" s="9" t="s">
        <v>480</v>
      </c>
      <c r="L1307" s="9">
        <v>18</v>
      </c>
      <c r="M1307" s="9">
        <v>16</v>
      </c>
    </row>
    <row r="1308" spans="1:13" x14ac:dyDescent="0.2">
      <c r="A1308" s="9" t="s">
        <v>153</v>
      </c>
      <c r="B1308" s="9" t="s">
        <v>46</v>
      </c>
      <c r="C1308" s="9">
        <v>2.6708340000000002</v>
      </c>
      <c r="D1308" s="14">
        <v>45047</v>
      </c>
      <c r="E1308" s="15">
        <v>20.061112999999999</v>
      </c>
      <c r="G1308" s="26">
        <v>2.6708340000000002</v>
      </c>
      <c r="J1308" s="14">
        <v>45034</v>
      </c>
      <c r="K1308" s="9" t="s">
        <v>480</v>
      </c>
      <c r="L1308" s="9">
        <v>18</v>
      </c>
      <c r="M1308" s="9">
        <v>16</v>
      </c>
    </row>
    <row r="1309" spans="1:13" x14ac:dyDescent="0.2">
      <c r="A1309" s="9" t="s">
        <v>153</v>
      </c>
      <c r="B1309" s="9" t="s">
        <v>46</v>
      </c>
      <c r="C1309" s="9">
        <v>25.019383000000001</v>
      </c>
      <c r="D1309" s="14">
        <v>45047</v>
      </c>
      <c r="E1309" s="15">
        <v>45.080495999999997</v>
      </c>
      <c r="G1309" s="26">
        <v>25.019383000000001</v>
      </c>
      <c r="J1309" s="14">
        <v>45034</v>
      </c>
      <c r="K1309" s="9" t="s">
        <v>480</v>
      </c>
      <c r="L1309" s="9">
        <v>18</v>
      </c>
      <c r="M1309" s="9">
        <v>16</v>
      </c>
    </row>
    <row r="1310" spans="1:13" x14ac:dyDescent="0.2">
      <c r="A1310" s="9" t="s">
        <v>153</v>
      </c>
      <c r="B1310" s="9" t="s">
        <v>46</v>
      </c>
      <c r="C1310" s="9">
        <v>13.310447999999999</v>
      </c>
      <c r="D1310" s="14">
        <v>45047</v>
      </c>
      <c r="E1310" s="15">
        <v>58.390943999999998</v>
      </c>
      <c r="G1310" s="26">
        <v>13.310447999999999</v>
      </c>
      <c r="J1310" s="14">
        <v>45034</v>
      </c>
      <c r="K1310" s="9" t="s">
        <v>480</v>
      </c>
      <c r="L1310" s="9">
        <v>18</v>
      </c>
      <c r="M1310" s="9">
        <v>16</v>
      </c>
    </row>
    <row r="1311" spans="1:13" x14ac:dyDescent="0.2">
      <c r="A1311" s="9" t="s">
        <v>153</v>
      </c>
      <c r="B1311" s="9" t="s">
        <v>46</v>
      </c>
      <c r="C1311" s="9">
        <v>161.306421</v>
      </c>
      <c r="D1311" s="14">
        <v>45047</v>
      </c>
      <c r="E1311" s="15">
        <v>219.69736499999999</v>
      </c>
      <c r="G1311" s="26">
        <v>161.306421</v>
      </c>
      <c r="J1311" s="14">
        <v>45034</v>
      </c>
      <c r="K1311" s="9" t="s">
        <v>480</v>
      </c>
      <c r="L1311" s="9">
        <v>18</v>
      </c>
      <c r="M1311" s="9">
        <v>16</v>
      </c>
    </row>
    <row r="1312" spans="1:13" x14ac:dyDescent="0.2">
      <c r="A1312" s="9" t="s">
        <v>153</v>
      </c>
      <c r="B1312" s="9" t="s">
        <v>46</v>
      </c>
      <c r="C1312" s="9">
        <v>57.761772000000001</v>
      </c>
      <c r="D1312" s="14">
        <v>45047</v>
      </c>
      <c r="E1312" s="15">
        <v>277.459137</v>
      </c>
      <c r="G1312" s="26">
        <v>57.761772000000001</v>
      </c>
      <c r="J1312" s="14">
        <v>45034</v>
      </c>
      <c r="K1312" s="9" t="s">
        <v>480</v>
      </c>
      <c r="L1312" s="9">
        <v>18</v>
      </c>
      <c r="M1312" s="9">
        <v>16</v>
      </c>
    </row>
    <row r="1313" spans="1:13" x14ac:dyDescent="0.2">
      <c r="A1313" s="9" t="s">
        <v>153</v>
      </c>
      <c r="B1313" s="9" t="s">
        <v>46</v>
      </c>
      <c r="C1313" s="9">
        <v>56.704844999999999</v>
      </c>
      <c r="D1313" s="14">
        <v>45047</v>
      </c>
      <c r="E1313" s="15">
        <v>334.16398199999998</v>
      </c>
      <c r="G1313" s="26">
        <v>56.704844999999999</v>
      </c>
      <c r="J1313" s="14">
        <v>45034</v>
      </c>
      <c r="K1313" s="9" t="s">
        <v>480</v>
      </c>
      <c r="L1313" s="9">
        <v>18</v>
      </c>
      <c r="M1313" s="9">
        <v>16</v>
      </c>
    </row>
    <row r="1314" spans="1:13" x14ac:dyDescent="0.2">
      <c r="A1314" s="9" t="s">
        <v>153</v>
      </c>
      <c r="B1314" s="9" t="s">
        <v>46</v>
      </c>
      <c r="C1314" s="9">
        <v>33.206679000000001</v>
      </c>
      <c r="D1314" s="14">
        <v>45047</v>
      </c>
      <c r="E1314" s="15">
        <v>367.37066099999998</v>
      </c>
      <c r="G1314" s="26">
        <v>33.206679000000001</v>
      </c>
      <c r="J1314" s="14">
        <v>45035</v>
      </c>
      <c r="K1314" s="9" t="s">
        <v>480</v>
      </c>
      <c r="L1314" s="9">
        <v>18</v>
      </c>
      <c r="M1314" s="9">
        <v>16</v>
      </c>
    </row>
    <row r="1315" spans="1:13" x14ac:dyDescent="0.2">
      <c r="A1315" s="9" t="s">
        <v>153</v>
      </c>
      <c r="B1315" s="9" t="s">
        <v>46</v>
      </c>
      <c r="C1315" s="9">
        <v>1.6758550000000001</v>
      </c>
      <c r="D1315" s="14">
        <v>45047</v>
      </c>
      <c r="E1315" s="15">
        <v>369.046516</v>
      </c>
      <c r="G1315" s="26">
        <v>1.6758550000000001</v>
      </c>
      <c r="J1315" s="14">
        <v>45036</v>
      </c>
      <c r="K1315" s="9" t="s">
        <v>480</v>
      </c>
      <c r="L1315" s="9">
        <v>18</v>
      </c>
      <c r="M1315" s="9">
        <v>16</v>
      </c>
    </row>
    <row r="1316" spans="1:13" x14ac:dyDescent="0.2">
      <c r="A1316" s="9" t="s">
        <v>153</v>
      </c>
      <c r="B1316" s="9" t="s">
        <v>46</v>
      </c>
      <c r="C1316" s="9">
        <v>5.5514029999999996</v>
      </c>
      <c r="D1316" s="14">
        <v>45054</v>
      </c>
      <c r="E1316" s="15">
        <v>374.59791899999999</v>
      </c>
      <c r="G1316" s="26">
        <v>5.5514029999999996</v>
      </c>
      <c r="J1316" s="14">
        <v>45041</v>
      </c>
      <c r="K1316" s="9" t="s">
        <v>480</v>
      </c>
      <c r="L1316" s="9">
        <v>19</v>
      </c>
      <c r="M1316" s="9">
        <v>17</v>
      </c>
    </row>
    <row r="1317" spans="1:13" x14ac:dyDescent="0.2">
      <c r="A1317" s="9" t="s">
        <v>153</v>
      </c>
      <c r="B1317" s="9" t="s">
        <v>46</v>
      </c>
      <c r="C1317" s="9">
        <v>14.866051000000001</v>
      </c>
      <c r="D1317" s="14">
        <v>45054</v>
      </c>
      <c r="E1317" s="15">
        <v>389.46397000000002</v>
      </c>
      <c r="G1317" s="26">
        <v>14.866051000000001</v>
      </c>
      <c r="J1317" s="14">
        <v>45041</v>
      </c>
      <c r="K1317" s="9" t="s">
        <v>480</v>
      </c>
      <c r="L1317" s="9">
        <v>19</v>
      </c>
      <c r="M1317" s="9">
        <v>17</v>
      </c>
    </row>
    <row r="1318" spans="1:13" x14ac:dyDescent="0.2">
      <c r="A1318" s="9" t="s">
        <v>153</v>
      </c>
      <c r="B1318" s="9" t="s">
        <v>46</v>
      </c>
      <c r="C1318" s="9">
        <v>15.682164999999999</v>
      </c>
      <c r="D1318" s="14">
        <v>45054</v>
      </c>
      <c r="E1318" s="15">
        <v>405.14613500000002</v>
      </c>
      <c r="G1318" s="26">
        <v>15.682164999999999</v>
      </c>
      <c r="J1318" s="14">
        <v>45041</v>
      </c>
      <c r="K1318" s="9" t="s">
        <v>480</v>
      </c>
      <c r="L1318" s="9">
        <v>19</v>
      </c>
      <c r="M1318" s="9">
        <v>17</v>
      </c>
    </row>
    <row r="1319" spans="1:13" x14ac:dyDescent="0.2">
      <c r="A1319" s="9" t="s">
        <v>153</v>
      </c>
      <c r="B1319" s="9" t="s">
        <v>46</v>
      </c>
      <c r="C1319" s="9">
        <v>7.903937</v>
      </c>
      <c r="D1319" s="14">
        <v>45054</v>
      </c>
      <c r="E1319" s="15">
        <v>413.050072</v>
      </c>
      <c r="G1319" s="26">
        <v>7.903937</v>
      </c>
      <c r="J1319" s="14">
        <v>45041</v>
      </c>
      <c r="K1319" s="9" t="s">
        <v>480</v>
      </c>
      <c r="L1319" s="9">
        <v>19</v>
      </c>
      <c r="M1319" s="9">
        <v>17</v>
      </c>
    </row>
    <row r="1320" spans="1:13" x14ac:dyDescent="0.2">
      <c r="A1320" s="9" t="s">
        <v>153</v>
      </c>
      <c r="B1320" s="9" t="s">
        <v>46</v>
      </c>
      <c r="C1320" s="9">
        <v>10.512757000000001</v>
      </c>
      <c r="D1320" s="14">
        <v>45054</v>
      </c>
      <c r="E1320" s="15">
        <v>423.56282900000002</v>
      </c>
      <c r="G1320" s="26">
        <v>10.512757000000001</v>
      </c>
      <c r="J1320" s="14">
        <v>45041</v>
      </c>
      <c r="K1320" s="9" t="s">
        <v>480</v>
      </c>
      <c r="L1320" s="9">
        <v>19</v>
      </c>
      <c r="M1320" s="9">
        <v>17</v>
      </c>
    </row>
    <row r="1321" spans="1:13" x14ac:dyDescent="0.2">
      <c r="A1321" s="9" t="s">
        <v>153</v>
      </c>
      <c r="B1321" s="9" t="s">
        <v>46</v>
      </c>
      <c r="C1321" s="9">
        <v>2.8406340000000001</v>
      </c>
      <c r="D1321" s="14">
        <v>45054</v>
      </c>
      <c r="E1321" s="15">
        <v>426.40346300000004</v>
      </c>
      <c r="G1321" s="26">
        <v>2.8406340000000001</v>
      </c>
      <c r="J1321" s="14">
        <v>45041</v>
      </c>
      <c r="K1321" s="9" t="s">
        <v>480</v>
      </c>
      <c r="L1321" s="9">
        <v>19</v>
      </c>
      <c r="M1321" s="9">
        <v>17</v>
      </c>
    </row>
    <row r="1322" spans="1:13" x14ac:dyDescent="0.2">
      <c r="A1322" s="9" t="s">
        <v>153</v>
      </c>
      <c r="B1322" s="9" t="s">
        <v>46</v>
      </c>
      <c r="C1322" s="9">
        <v>1.9512670000000001</v>
      </c>
      <c r="D1322" s="14">
        <v>45054</v>
      </c>
      <c r="E1322" s="15">
        <v>428.35473000000002</v>
      </c>
      <c r="G1322" s="26">
        <v>1.9512670000000001</v>
      </c>
      <c r="J1322" s="14">
        <v>45042</v>
      </c>
      <c r="K1322" s="9" t="s">
        <v>480</v>
      </c>
      <c r="L1322" s="9">
        <v>19</v>
      </c>
      <c r="M1322" s="9">
        <v>17</v>
      </c>
    </row>
    <row r="1323" spans="1:13" x14ac:dyDescent="0.2">
      <c r="A1323" s="9" t="s">
        <v>153</v>
      </c>
      <c r="B1323" s="9" t="s">
        <v>46</v>
      </c>
      <c r="C1323" s="9">
        <v>12.545731999999999</v>
      </c>
      <c r="D1323" s="14">
        <v>45054</v>
      </c>
      <c r="E1323" s="15">
        <v>440.900462</v>
      </c>
      <c r="G1323" s="26">
        <v>12.545731999999999</v>
      </c>
      <c r="J1323" s="14">
        <v>45042</v>
      </c>
      <c r="K1323" s="9" t="s">
        <v>480</v>
      </c>
      <c r="L1323" s="9">
        <v>19</v>
      </c>
      <c r="M1323" s="9">
        <v>17</v>
      </c>
    </row>
    <row r="1324" spans="1:13" x14ac:dyDescent="0.2">
      <c r="A1324" s="9" t="s">
        <v>153</v>
      </c>
      <c r="B1324" s="9" t="s">
        <v>46</v>
      </c>
      <c r="C1324" s="9">
        <v>5.8151089999999996</v>
      </c>
      <c r="D1324" s="14">
        <v>45054</v>
      </c>
      <c r="E1324" s="15">
        <v>446.71557100000001</v>
      </c>
      <c r="G1324" s="26">
        <v>5.8151089999999996</v>
      </c>
      <c r="J1324" s="14">
        <v>45042</v>
      </c>
      <c r="K1324" s="9" t="s">
        <v>480</v>
      </c>
      <c r="L1324" s="9">
        <v>19</v>
      </c>
      <c r="M1324" s="9">
        <v>17</v>
      </c>
    </row>
    <row r="1325" spans="1:13" x14ac:dyDescent="0.2">
      <c r="A1325" s="9" t="s">
        <v>153</v>
      </c>
      <c r="B1325" s="9" t="s">
        <v>46</v>
      </c>
      <c r="C1325" s="9">
        <v>0.80765500000000001</v>
      </c>
      <c r="D1325" s="14">
        <v>45054</v>
      </c>
      <c r="E1325" s="15">
        <v>447.52322600000002</v>
      </c>
      <c r="G1325" s="26">
        <v>0.80765500000000001</v>
      </c>
      <c r="J1325" s="14">
        <v>45042</v>
      </c>
      <c r="K1325" s="9" t="s">
        <v>480</v>
      </c>
      <c r="L1325" s="9">
        <v>19</v>
      </c>
      <c r="M1325" s="9">
        <v>17</v>
      </c>
    </row>
    <row r="1326" spans="1:13" x14ac:dyDescent="0.2">
      <c r="A1326" s="9" t="s">
        <v>153</v>
      </c>
      <c r="B1326" s="9" t="s">
        <v>46</v>
      </c>
      <c r="C1326" s="9">
        <v>8.3351430000000004</v>
      </c>
      <c r="D1326" s="14">
        <v>45054</v>
      </c>
      <c r="E1326" s="15">
        <v>455.85836900000004</v>
      </c>
      <c r="G1326" s="26">
        <v>8.3351430000000004</v>
      </c>
      <c r="J1326" s="14">
        <v>45042</v>
      </c>
      <c r="K1326" s="9" t="s">
        <v>480</v>
      </c>
      <c r="L1326" s="9">
        <v>19</v>
      </c>
      <c r="M1326" s="9">
        <v>17</v>
      </c>
    </row>
    <row r="1327" spans="1:13" x14ac:dyDescent="0.2">
      <c r="A1327" s="9" t="s">
        <v>153</v>
      </c>
      <c r="B1327" s="9" t="s">
        <v>46</v>
      </c>
      <c r="C1327" s="9">
        <v>11.042538</v>
      </c>
      <c r="D1327" s="14">
        <v>45054</v>
      </c>
      <c r="E1327" s="15">
        <v>466.90090700000002</v>
      </c>
      <c r="G1327" s="26">
        <v>11.042538</v>
      </c>
      <c r="J1327" s="14">
        <v>45042</v>
      </c>
      <c r="K1327" s="9" t="s">
        <v>480</v>
      </c>
      <c r="L1327" s="9">
        <v>19</v>
      </c>
      <c r="M1327" s="9">
        <v>17</v>
      </c>
    </row>
    <row r="1328" spans="1:13" x14ac:dyDescent="0.2">
      <c r="A1328" s="9" t="s">
        <v>153</v>
      </c>
      <c r="B1328" s="9" t="s">
        <v>46</v>
      </c>
      <c r="C1328" s="9">
        <v>1.339914</v>
      </c>
      <c r="D1328" s="14">
        <v>45054</v>
      </c>
      <c r="E1328" s="15">
        <v>468.24082100000004</v>
      </c>
      <c r="G1328" s="26">
        <v>1.339914</v>
      </c>
      <c r="J1328" s="14">
        <v>45042</v>
      </c>
      <c r="K1328" s="9" t="s">
        <v>480</v>
      </c>
      <c r="L1328" s="9">
        <v>19</v>
      </c>
      <c r="M1328" s="9">
        <v>17</v>
      </c>
    </row>
    <row r="1329" spans="1:13" x14ac:dyDescent="0.2">
      <c r="A1329" s="9" t="s">
        <v>153</v>
      </c>
      <c r="B1329" s="9" t="s">
        <v>46</v>
      </c>
      <c r="C1329" s="9">
        <v>9.8119259999999997</v>
      </c>
      <c r="D1329" s="14">
        <v>45054</v>
      </c>
      <c r="E1329" s="15">
        <v>478.05274700000007</v>
      </c>
      <c r="G1329" s="26">
        <v>9.8119259999999997</v>
      </c>
      <c r="J1329" s="14">
        <v>45042</v>
      </c>
      <c r="K1329" s="9" t="s">
        <v>480</v>
      </c>
      <c r="L1329" s="9">
        <v>19</v>
      </c>
      <c r="M1329" s="9">
        <v>17</v>
      </c>
    </row>
    <row r="1330" spans="1:13" x14ac:dyDescent="0.2">
      <c r="A1330" s="9" t="s">
        <v>153</v>
      </c>
      <c r="B1330" s="9" t="s">
        <v>46</v>
      </c>
      <c r="C1330" s="9">
        <v>169.44927100000001</v>
      </c>
      <c r="D1330" s="14">
        <v>45054</v>
      </c>
      <c r="E1330" s="15">
        <v>647.50201800000013</v>
      </c>
      <c r="G1330" s="26">
        <v>169.44927100000001</v>
      </c>
      <c r="J1330" s="14">
        <v>45042</v>
      </c>
      <c r="K1330" s="9" t="s">
        <v>480</v>
      </c>
      <c r="L1330" s="9">
        <v>19</v>
      </c>
      <c r="M1330" s="9">
        <v>17</v>
      </c>
    </row>
    <row r="1331" spans="1:13" x14ac:dyDescent="0.2">
      <c r="A1331" s="9" t="s">
        <v>153</v>
      </c>
      <c r="B1331" s="9" t="s">
        <v>46</v>
      </c>
      <c r="C1331" s="9">
        <v>98.008810999999994</v>
      </c>
      <c r="D1331" s="14">
        <v>45054</v>
      </c>
      <c r="E1331" s="15">
        <v>745.51082900000017</v>
      </c>
      <c r="G1331" s="26">
        <v>98.008810999999994</v>
      </c>
      <c r="J1331" s="14">
        <v>45042</v>
      </c>
      <c r="K1331" s="9" t="s">
        <v>480</v>
      </c>
      <c r="L1331" s="9">
        <v>19</v>
      </c>
      <c r="M1331" s="9">
        <v>17</v>
      </c>
    </row>
    <row r="1332" spans="1:13" x14ac:dyDescent="0.2">
      <c r="A1332" s="9" t="s">
        <v>153</v>
      </c>
      <c r="B1332" s="9" t="s">
        <v>46</v>
      </c>
      <c r="C1332" s="9">
        <v>98.008810999999994</v>
      </c>
      <c r="D1332" s="14">
        <v>45054</v>
      </c>
      <c r="E1332" s="15">
        <v>843.51964000000021</v>
      </c>
      <c r="G1332" s="26">
        <v>98.008810999999994</v>
      </c>
      <c r="J1332" s="14">
        <v>45042</v>
      </c>
      <c r="K1332" s="9" t="s">
        <v>480</v>
      </c>
      <c r="L1332" s="9">
        <v>19</v>
      </c>
      <c r="M1332" s="9">
        <v>17</v>
      </c>
    </row>
    <row r="1333" spans="1:13" x14ac:dyDescent="0.2">
      <c r="A1333" s="9" t="s">
        <v>153</v>
      </c>
      <c r="B1333" s="9" t="s">
        <v>46</v>
      </c>
      <c r="C1333" s="9">
        <v>17.511510000000001</v>
      </c>
      <c r="D1333" s="14">
        <v>45054</v>
      </c>
      <c r="E1333" s="15">
        <v>861.03115000000025</v>
      </c>
      <c r="G1333" s="26">
        <v>17.511510000000001</v>
      </c>
      <c r="J1333" s="14">
        <v>45042</v>
      </c>
      <c r="K1333" s="9" t="s">
        <v>480</v>
      </c>
      <c r="L1333" s="9">
        <v>19</v>
      </c>
      <c r="M1333" s="9">
        <v>17</v>
      </c>
    </row>
    <row r="1334" spans="1:13" x14ac:dyDescent="0.2">
      <c r="A1334" s="9" t="s">
        <v>153</v>
      </c>
      <c r="B1334" s="9" t="s">
        <v>46</v>
      </c>
      <c r="C1334" s="9">
        <v>98.008566000000002</v>
      </c>
      <c r="D1334" s="14">
        <v>45054</v>
      </c>
      <c r="E1334" s="15">
        <v>959.03971600000023</v>
      </c>
      <c r="G1334" s="26">
        <v>98.008566000000002</v>
      </c>
      <c r="J1334" s="14">
        <v>45042</v>
      </c>
      <c r="K1334" s="9" t="s">
        <v>480</v>
      </c>
      <c r="L1334" s="9">
        <v>19</v>
      </c>
      <c r="M1334" s="9">
        <v>17</v>
      </c>
    </row>
    <row r="1335" spans="1:13" x14ac:dyDescent="0.2">
      <c r="A1335" s="9" t="s">
        <v>153</v>
      </c>
      <c r="B1335" s="9" t="s">
        <v>46</v>
      </c>
      <c r="C1335" s="9">
        <v>0.58598899999999998</v>
      </c>
      <c r="D1335" s="14">
        <v>45054</v>
      </c>
      <c r="E1335" s="15">
        <v>959.62570500000027</v>
      </c>
      <c r="G1335" s="26">
        <v>0.58598899999999998</v>
      </c>
      <c r="J1335" s="14">
        <v>45043</v>
      </c>
      <c r="K1335" s="9" t="s">
        <v>480</v>
      </c>
      <c r="L1335" s="9">
        <v>19</v>
      </c>
      <c r="M1335" s="9">
        <v>17</v>
      </c>
    </row>
    <row r="1336" spans="1:13" x14ac:dyDescent="0.2">
      <c r="A1336" s="9" t="s">
        <v>153</v>
      </c>
      <c r="B1336" s="9" t="s">
        <v>46</v>
      </c>
      <c r="C1336" s="9">
        <v>14.317401</v>
      </c>
      <c r="D1336" s="14">
        <v>45061</v>
      </c>
      <c r="E1336" s="15">
        <v>973.94310600000028</v>
      </c>
      <c r="G1336" s="26">
        <v>14.317401</v>
      </c>
      <c r="J1336" s="14">
        <v>45048</v>
      </c>
      <c r="K1336" s="9" t="s">
        <v>480</v>
      </c>
      <c r="L1336" s="9">
        <v>20</v>
      </c>
      <c r="M1336" s="9">
        <v>18</v>
      </c>
    </row>
    <row r="1337" spans="1:13" x14ac:dyDescent="0.2">
      <c r="A1337" s="9" t="s">
        <v>153</v>
      </c>
      <c r="B1337" s="9" t="s">
        <v>46</v>
      </c>
      <c r="C1337" s="9">
        <v>136.23186100000001</v>
      </c>
      <c r="D1337" s="14">
        <v>45061</v>
      </c>
      <c r="E1337" s="15">
        <v>1110.1749670000004</v>
      </c>
      <c r="G1337" s="26">
        <v>136.23186100000001</v>
      </c>
      <c r="J1337" s="14">
        <v>45048</v>
      </c>
      <c r="K1337" s="9" t="s">
        <v>480</v>
      </c>
      <c r="L1337" s="9">
        <v>20</v>
      </c>
      <c r="M1337" s="9">
        <v>18</v>
      </c>
    </row>
    <row r="1338" spans="1:13" x14ac:dyDescent="0.2">
      <c r="A1338" s="9" t="s">
        <v>153</v>
      </c>
      <c r="B1338" s="9" t="s">
        <v>46</v>
      </c>
      <c r="C1338" s="9">
        <v>71.049062000000006</v>
      </c>
      <c r="D1338" s="14">
        <v>45061</v>
      </c>
      <c r="E1338" s="15">
        <v>1181.2240290000004</v>
      </c>
      <c r="G1338" s="26">
        <v>71.049062000000006</v>
      </c>
      <c r="J1338" s="14">
        <v>45048</v>
      </c>
      <c r="K1338" s="9" t="s">
        <v>480</v>
      </c>
      <c r="L1338" s="9">
        <v>20</v>
      </c>
      <c r="M1338" s="9">
        <v>18</v>
      </c>
    </row>
    <row r="1339" spans="1:13" x14ac:dyDescent="0.2">
      <c r="A1339" s="9" t="s">
        <v>153</v>
      </c>
      <c r="B1339" s="9" t="s">
        <v>46</v>
      </c>
      <c r="C1339" s="9">
        <v>7.2706679999999997</v>
      </c>
      <c r="D1339" s="14">
        <v>45061</v>
      </c>
      <c r="E1339" s="15">
        <v>1188.4946970000003</v>
      </c>
      <c r="G1339" s="26">
        <v>7.2706679999999997</v>
      </c>
      <c r="J1339" s="14">
        <v>45048</v>
      </c>
      <c r="K1339" s="9" t="s">
        <v>480</v>
      </c>
      <c r="L1339" s="9">
        <v>20</v>
      </c>
      <c r="M1339" s="9">
        <v>18</v>
      </c>
    </row>
    <row r="1340" spans="1:13" x14ac:dyDescent="0.2">
      <c r="A1340" s="9" t="s">
        <v>153</v>
      </c>
      <c r="B1340" s="9" t="s">
        <v>46</v>
      </c>
      <c r="C1340" s="9">
        <v>135.56868900000001</v>
      </c>
      <c r="D1340" s="14">
        <v>45061</v>
      </c>
      <c r="E1340" s="15">
        <v>1324.0633860000003</v>
      </c>
      <c r="G1340" s="26">
        <v>135.56868900000001</v>
      </c>
      <c r="J1340" s="14">
        <v>45048</v>
      </c>
      <c r="K1340" s="9" t="s">
        <v>480</v>
      </c>
      <c r="L1340" s="9">
        <v>20</v>
      </c>
      <c r="M1340" s="9">
        <v>18</v>
      </c>
    </row>
    <row r="1341" spans="1:13" x14ac:dyDescent="0.2">
      <c r="A1341" s="9" t="s">
        <v>153</v>
      </c>
      <c r="B1341" s="9" t="s">
        <v>46</v>
      </c>
      <c r="C1341" s="9">
        <v>4.5917110000000001</v>
      </c>
      <c r="D1341" s="14">
        <v>45061</v>
      </c>
      <c r="E1341" s="15">
        <v>1328.6550970000003</v>
      </c>
      <c r="G1341" s="26">
        <v>4.5917110000000001</v>
      </c>
      <c r="J1341" s="14">
        <v>45048</v>
      </c>
      <c r="K1341" s="9" t="s">
        <v>480</v>
      </c>
      <c r="L1341" s="9">
        <v>20</v>
      </c>
      <c r="M1341" s="9">
        <v>18</v>
      </c>
    </row>
    <row r="1342" spans="1:13" x14ac:dyDescent="0.2">
      <c r="A1342" s="9" t="s">
        <v>153</v>
      </c>
      <c r="B1342" s="9" t="s">
        <v>46</v>
      </c>
      <c r="C1342" s="9">
        <v>5.1460650000000001</v>
      </c>
      <c r="D1342" s="14">
        <v>45061</v>
      </c>
      <c r="E1342" s="15">
        <v>1333.8011620000002</v>
      </c>
      <c r="G1342" s="26">
        <v>5.1460650000000001</v>
      </c>
      <c r="J1342" s="14">
        <v>45048</v>
      </c>
      <c r="K1342" s="9" t="s">
        <v>480</v>
      </c>
      <c r="L1342" s="9">
        <v>20</v>
      </c>
      <c r="M1342" s="9">
        <v>18</v>
      </c>
    </row>
    <row r="1343" spans="1:13" x14ac:dyDescent="0.2">
      <c r="A1343" s="9" t="s">
        <v>153</v>
      </c>
      <c r="B1343" s="9" t="s">
        <v>46</v>
      </c>
      <c r="C1343" s="9">
        <v>13.317136</v>
      </c>
      <c r="D1343" s="14">
        <v>45061</v>
      </c>
      <c r="E1343" s="15">
        <v>1347.1182980000001</v>
      </c>
      <c r="G1343" s="26">
        <v>13.317136</v>
      </c>
      <c r="J1343" s="14">
        <v>45049</v>
      </c>
      <c r="K1343" s="9" t="s">
        <v>480</v>
      </c>
      <c r="L1343" s="9">
        <v>20</v>
      </c>
      <c r="M1343" s="9">
        <v>18</v>
      </c>
    </row>
    <row r="1344" spans="1:13" x14ac:dyDescent="0.2">
      <c r="A1344" s="9" t="s">
        <v>153</v>
      </c>
      <c r="B1344" s="9" t="s">
        <v>46</v>
      </c>
      <c r="C1344" s="9">
        <v>14.248149</v>
      </c>
      <c r="D1344" s="14">
        <v>45061</v>
      </c>
      <c r="E1344" s="15">
        <v>1361.3664470000001</v>
      </c>
      <c r="G1344" s="26">
        <v>14.248149</v>
      </c>
      <c r="J1344" s="14">
        <v>45049</v>
      </c>
      <c r="K1344" s="9" t="s">
        <v>480</v>
      </c>
      <c r="L1344" s="9">
        <v>20</v>
      </c>
      <c r="M1344" s="9">
        <v>18</v>
      </c>
    </row>
    <row r="1345" spans="1:13" x14ac:dyDescent="0.2">
      <c r="A1345" s="9" t="s">
        <v>153</v>
      </c>
      <c r="B1345" s="9" t="s">
        <v>46</v>
      </c>
      <c r="C1345" s="9">
        <v>64.708877999999999</v>
      </c>
      <c r="D1345" s="14">
        <v>45061</v>
      </c>
      <c r="E1345" s="15">
        <v>1426.075325</v>
      </c>
      <c r="G1345" s="26">
        <v>64.708877999999999</v>
      </c>
      <c r="J1345" s="14">
        <v>45049</v>
      </c>
      <c r="K1345" s="9" t="s">
        <v>480</v>
      </c>
      <c r="L1345" s="9">
        <v>20</v>
      </c>
      <c r="M1345" s="9">
        <v>18</v>
      </c>
    </row>
    <row r="1346" spans="1:13" x14ac:dyDescent="0.2">
      <c r="A1346" s="9" t="s">
        <v>153</v>
      </c>
      <c r="B1346" s="9" t="s">
        <v>46</v>
      </c>
      <c r="C1346" s="9">
        <v>13.842826000000001</v>
      </c>
      <c r="D1346" s="14">
        <v>45061</v>
      </c>
      <c r="E1346" s="15">
        <v>1439.9181510000001</v>
      </c>
      <c r="G1346" s="26">
        <v>13.842826000000001</v>
      </c>
      <c r="J1346" s="14">
        <v>45049</v>
      </c>
      <c r="K1346" s="9" t="s">
        <v>480</v>
      </c>
      <c r="L1346" s="9">
        <v>20</v>
      </c>
      <c r="M1346" s="9">
        <v>18</v>
      </c>
    </row>
    <row r="1347" spans="1:13" x14ac:dyDescent="0.2">
      <c r="A1347" s="9" t="s">
        <v>153</v>
      </c>
      <c r="B1347" s="9" t="s">
        <v>46</v>
      </c>
      <c r="C1347" s="9">
        <v>73.509107999999998</v>
      </c>
      <c r="D1347" s="14">
        <v>45061</v>
      </c>
      <c r="E1347" s="15">
        <v>1513.427259</v>
      </c>
      <c r="G1347" s="26">
        <v>73.509107999999998</v>
      </c>
      <c r="J1347" s="14">
        <v>45049</v>
      </c>
      <c r="K1347" s="9" t="s">
        <v>480</v>
      </c>
      <c r="L1347" s="9">
        <v>20</v>
      </c>
      <c r="M1347" s="9">
        <v>18</v>
      </c>
    </row>
    <row r="1348" spans="1:13" x14ac:dyDescent="0.2">
      <c r="A1348" s="9" t="s">
        <v>153</v>
      </c>
      <c r="B1348" s="9" t="s">
        <v>46</v>
      </c>
      <c r="C1348" s="9">
        <v>28.577655</v>
      </c>
      <c r="D1348" s="14">
        <v>45061</v>
      </c>
      <c r="E1348" s="15">
        <v>1542.0049140000001</v>
      </c>
      <c r="G1348" s="26">
        <v>28.577655</v>
      </c>
      <c r="J1348" s="14">
        <v>45049</v>
      </c>
      <c r="K1348" s="9" t="s">
        <v>480</v>
      </c>
      <c r="L1348" s="9">
        <v>20</v>
      </c>
      <c r="M1348" s="9">
        <v>18</v>
      </c>
    </row>
    <row r="1349" spans="1:13" x14ac:dyDescent="0.2">
      <c r="A1349" s="9" t="s">
        <v>153</v>
      </c>
      <c r="B1349" s="9" t="s">
        <v>46</v>
      </c>
      <c r="C1349" s="9">
        <v>10.786251</v>
      </c>
      <c r="D1349" s="14">
        <v>45061</v>
      </c>
      <c r="E1349" s="15">
        <v>1552.7911650000001</v>
      </c>
      <c r="G1349" s="26">
        <v>10.786251</v>
      </c>
      <c r="J1349" s="14">
        <v>45049</v>
      </c>
      <c r="K1349" s="9" t="s">
        <v>480</v>
      </c>
      <c r="L1349" s="9">
        <v>20</v>
      </c>
      <c r="M1349" s="9">
        <v>18</v>
      </c>
    </row>
    <row r="1350" spans="1:13" x14ac:dyDescent="0.2">
      <c r="A1350" s="9" t="s">
        <v>153</v>
      </c>
      <c r="B1350" s="9" t="s">
        <v>46</v>
      </c>
      <c r="C1350" s="9">
        <v>85.732960000000006</v>
      </c>
      <c r="D1350" s="14">
        <v>45061</v>
      </c>
      <c r="E1350" s="15">
        <v>1638.5241250000001</v>
      </c>
      <c r="G1350" s="26">
        <v>85.732960000000006</v>
      </c>
      <c r="J1350" s="14">
        <v>45049</v>
      </c>
      <c r="K1350" s="9" t="s">
        <v>480</v>
      </c>
      <c r="L1350" s="9">
        <v>20</v>
      </c>
      <c r="M1350" s="9">
        <v>18</v>
      </c>
    </row>
    <row r="1351" spans="1:13" x14ac:dyDescent="0.2">
      <c r="A1351" s="9" t="s">
        <v>153</v>
      </c>
      <c r="B1351" s="9" t="s">
        <v>46</v>
      </c>
      <c r="C1351" s="9">
        <v>45.224637999999999</v>
      </c>
      <c r="D1351" s="14">
        <v>45061</v>
      </c>
      <c r="E1351" s="15">
        <v>1683.7487630000001</v>
      </c>
      <c r="G1351" s="26">
        <v>45.224637999999999</v>
      </c>
      <c r="J1351" s="14">
        <v>45049</v>
      </c>
      <c r="K1351" s="9" t="s">
        <v>480</v>
      </c>
      <c r="L1351" s="9">
        <v>20</v>
      </c>
      <c r="M1351" s="9">
        <v>18</v>
      </c>
    </row>
    <row r="1352" spans="1:13" x14ac:dyDescent="0.2">
      <c r="A1352" s="9" t="s">
        <v>153</v>
      </c>
      <c r="B1352" s="9" t="s">
        <v>46</v>
      </c>
      <c r="C1352" s="9">
        <v>37.431353999999999</v>
      </c>
      <c r="D1352" s="14">
        <v>45061</v>
      </c>
      <c r="E1352" s="15">
        <v>1721.1801170000001</v>
      </c>
      <c r="G1352" s="26">
        <v>37.431353999999999</v>
      </c>
      <c r="J1352" s="14">
        <v>45049</v>
      </c>
      <c r="K1352" s="9" t="s">
        <v>480</v>
      </c>
      <c r="L1352" s="9">
        <v>20</v>
      </c>
      <c r="M1352" s="9">
        <v>18</v>
      </c>
    </row>
    <row r="1353" spans="1:13" x14ac:dyDescent="0.2">
      <c r="A1353" s="9" t="s">
        <v>153</v>
      </c>
      <c r="B1353" s="9" t="s">
        <v>46</v>
      </c>
      <c r="C1353" s="9">
        <v>7.6752390000000004</v>
      </c>
      <c r="D1353" s="14">
        <v>45061</v>
      </c>
      <c r="E1353" s="15">
        <v>1728.855356</v>
      </c>
      <c r="G1353" s="26">
        <v>7.6752390000000004</v>
      </c>
      <c r="J1353" s="14">
        <v>45049</v>
      </c>
      <c r="K1353" s="9" t="s">
        <v>480</v>
      </c>
      <c r="L1353" s="9">
        <v>20</v>
      </c>
      <c r="M1353" s="9">
        <v>18</v>
      </c>
    </row>
    <row r="1354" spans="1:13" x14ac:dyDescent="0.2">
      <c r="A1354" s="9" t="s">
        <v>153</v>
      </c>
      <c r="B1354" s="9" t="s">
        <v>46</v>
      </c>
      <c r="C1354" s="9">
        <v>37.692883000000002</v>
      </c>
      <c r="D1354" s="14">
        <v>45061</v>
      </c>
      <c r="E1354" s="15">
        <v>1766.548239</v>
      </c>
      <c r="G1354" s="26">
        <v>37.692883000000002</v>
      </c>
      <c r="J1354" s="14">
        <v>45049</v>
      </c>
      <c r="K1354" s="9" t="s">
        <v>480</v>
      </c>
      <c r="L1354" s="9">
        <v>20</v>
      </c>
      <c r="M1354" s="9">
        <v>18</v>
      </c>
    </row>
    <row r="1355" spans="1:13" x14ac:dyDescent="0.2">
      <c r="A1355" s="9" t="s">
        <v>153</v>
      </c>
      <c r="B1355" s="9" t="s">
        <v>46</v>
      </c>
      <c r="C1355" s="9">
        <v>77.474281000000005</v>
      </c>
      <c r="D1355" s="14">
        <v>45061</v>
      </c>
      <c r="E1355" s="15">
        <v>1844.02252</v>
      </c>
      <c r="G1355" s="26">
        <v>77.474281000000005</v>
      </c>
      <c r="J1355" s="14">
        <v>45049</v>
      </c>
      <c r="K1355" s="9" t="s">
        <v>480</v>
      </c>
      <c r="L1355" s="9">
        <v>20</v>
      </c>
      <c r="M1355" s="9">
        <v>18</v>
      </c>
    </row>
    <row r="1356" spans="1:13" x14ac:dyDescent="0.2">
      <c r="A1356" s="9" t="s">
        <v>153</v>
      </c>
      <c r="B1356" s="9" t="s">
        <v>46</v>
      </c>
      <c r="C1356" s="9">
        <v>11.149538</v>
      </c>
      <c r="D1356" s="14">
        <v>45068</v>
      </c>
      <c r="E1356" s="15">
        <v>1855.1720579999999</v>
      </c>
      <c r="G1356" s="26">
        <v>11.149538</v>
      </c>
      <c r="J1356" s="14">
        <v>45055</v>
      </c>
      <c r="K1356" s="9" t="s">
        <v>480</v>
      </c>
      <c r="L1356" s="9">
        <v>21</v>
      </c>
      <c r="M1356" s="9">
        <v>19</v>
      </c>
    </row>
    <row r="1357" spans="1:13" x14ac:dyDescent="0.2">
      <c r="A1357" s="9" t="s">
        <v>153</v>
      </c>
      <c r="B1357" s="9" t="s">
        <v>46</v>
      </c>
      <c r="C1357" s="9">
        <v>9.4093</v>
      </c>
      <c r="D1357" s="14">
        <v>45068</v>
      </c>
      <c r="E1357" s="15">
        <v>1864.5813579999999</v>
      </c>
      <c r="G1357" s="26">
        <v>9.4093</v>
      </c>
      <c r="J1357" s="14">
        <v>45055</v>
      </c>
      <c r="K1357" s="9" t="s">
        <v>480</v>
      </c>
      <c r="L1357" s="9">
        <v>21</v>
      </c>
      <c r="M1357" s="9">
        <v>19</v>
      </c>
    </row>
    <row r="1358" spans="1:13" x14ac:dyDescent="0.2">
      <c r="A1358" s="9" t="s">
        <v>153</v>
      </c>
      <c r="B1358" s="9" t="s">
        <v>46</v>
      </c>
      <c r="C1358" s="9">
        <v>2.6509529999999999</v>
      </c>
      <c r="D1358" s="14">
        <v>45068</v>
      </c>
      <c r="E1358" s="15">
        <v>1867.232311</v>
      </c>
      <c r="G1358" s="26">
        <v>2.6509529999999999</v>
      </c>
      <c r="J1358" s="14">
        <v>45055</v>
      </c>
      <c r="K1358" s="9" t="s">
        <v>480</v>
      </c>
      <c r="L1358" s="9">
        <v>21</v>
      </c>
      <c r="M1358" s="9">
        <v>19</v>
      </c>
    </row>
    <row r="1359" spans="1:13" x14ac:dyDescent="0.2">
      <c r="A1359" s="9" t="s">
        <v>153</v>
      </c>
      <c r="B1359" s="9" t="s">
        <v>46</v>
      </c>
      <c r="C1359" s="9">
        <v>157.949984</v>
      </c>
      <c r="D1359" s="14">
        <v>45068</v>
      </c>
      <c r="E1359" s="15">
        <v>2025.1822950000001</v>
      </c>
      <c r="G1359" s="26">
        <v>157.949984</v>
      </c>
      <c r="J1359" s="14">
        <v>45055</v>
      </c>
      <c r="K1359" s="9" t="s">
        <v>480</v>
      </c>
      <c r="L1359" s="9">
        <v>21</v>
      </c>
      <c r="M1359" s="9">
        <v>19</v>
      </c>
    </row>
    <row r="1360" spans="1:13" x14ac:dyDescent="0.2">
      <c r="A1360" s="9" t="s">
        <v>153</v>
      </c>
      <c r="B1360" s="9" t="s">
        <v>46</v>
      </c>
      <c r="C1360" s="9">
        <v>9.4093</v>
      </c>
      <c r="D1360" s="14">
        <v>45068</v>
      </c>
      <c r="E1360" s="15">
        <v>2034.5915950000001</v>
      </c>
      <c r="G1360" s="26">
        <v>9.4093</v>
      </c>
      <c r="J1360" s="14">
        <v>45056</v>
      </c>
      <c r="K1360" s="9" t="s">
        <v>480</v>
      </c>
      <c r="L1360" s="9">
        <v>21</v>
      </c>
      <c r="M1360" s="9">
        <v>19</v>
      </c>
    </row>
    <row r="1361" spans="1:13" x14ac:dyDescent="0.2">
      <c r="A1361" s="9" t="s">
        <v>153</v>
      </c>
      <c r="B1361" s="9" t="s">
        <v>46</v>
      </c>
      <c r="C1361" s="9">
        <v>4.3022619999999998</v>
      </c>
      <c r="D1361" s="14">
        <v>45068</v>
      </c>
      <c r="E1361" s="15">
        <v>2038.893857</v>
      </c>
      <c r="G1361" s="26">
        <v>4.3022619999999998</v>
      </c>
      <c r="J1361" s="14">
        <v>45056</v>
      </c>
      <c r="K1361" s="9" t="s">
        <v>480</v>
      </c>
      <c r="L1361" s="9">
        <v>21</v>
      </c>
      <c r="M1361" s="9">
        <v>19</v>
      </c>
    </row>
    <row r="1362" spans="1:13" x14ac:dyDescent="0.2">
      <c r="A1362" s="9" t="s">
        <v>153</v>
      </c>
      <c r="B1362" s="9" t="s">
        <v>46</v>
      </c>
      <c r="C1362" s="9">
        <v>76.066034000000002</v>
      </c>
      <c r="D1362" s="14">
        <v>45068</v>
      </c>
      <c r="E1362" s="15">
        <v>2114.959891</v>
      </c>
      <c r="G1362" s="26">
        <v>76.066034000000002</v>
      </c>
      <c r="J1362" s="14">
        <v>45056</v>
      </c>
      <c r="K1362" s="9" t="s">
        <v>480</v>
      </c>
      <c r="L1362" s="9">
        <v>21</v>
      </c>
      <c r="M1362" s="9">
        <v>19</v>
      </c>
    </row>
    <row r="1363" spans="1:13" x14ac:dyDescent="0.2">
      <c r="A1363" s="9" t="s">
        <v>153</v>
      </c>
      <c r="B1363" s="9" t="s">
        <v>46</v>
      </c>
      <c r="C1363" s="9">
        <v>42.329655000000002</v>
      </c>
      <c r="D1363" s="14">
        <v>45068</v>
      </c>
      <c r="E1363" s="15">
        <v>2157.289546</v>
      </c>
      <c r="G1363" s="26">
        <v>42.329655000000002</v>
      </c>
      <c r="J1363" s="14">
        <v>45056</v>
      </c>
      <c r="K1363" s="9" t="s">
        <v>480</v>
      </c>
      <c r="L1363" s="9">
        <v>21</v>
      </c>
      <c r="M1363" s="9">
        <v>19</v>
      </c>
    </row>
    <row r="1364" spans="1:13" x14ac:dyDescent="0.2">
      <c r="A1364" s="9" t="s">
        <v>153</v>
      </c>
      <c r="B1364" s="9" t="s">
        <v>46</v>
      </c>
      <c r="C1364" s="9">
        <v>29.305149</v>
      </c>
      <c r="D1364" s="14">
        <v>45068</v>
      </c>
      <c r="E1364" s="15">
        <v>2186.5946949999998</v>
      </c>
      <c r="G1364" s="26">
        <v>29.305149</v>
      </c>
      <c r="J1364" s="14">
        <v>45056</v>
      </c>
      <c r="K1364" s="9" t="s">
        <v>480</v>
      </c>
      <c r="L1364" s="9">
        <v>21</v>
      </c>
      <c r="M1364" s="9">
        <v>19</v>
      </c>
    </row>
    <row r="1365" spans="1:13" x14ac:dyDescent="0.2">
      <c r="A1365" s="9" t="s">
        <v>153</v>
      </c>
      <c r="B1365" s="9" t="s">
        <v>46</v>
      </c>
      <c r="C1365" s="9">
        <v>1.6633789999999999</v>
      </c>
      <c r="D1365" s="14">
        <v>45068</v>
      </c>
      <c r="E1365" s="15">
        <v>2188.2580739999999</v>
      </c>
      <c r="G1365" s="26">
        <v>1.6633789999999999</v>
      </c>
      <c r="J1365" s="14">
        <v>45057</v>
      </c>
      <c r="K1365" s="9" t="s">
        <v>480</v>
      </c>
      <c r="L1365" s="9">
        <v>21</v>
      </c>
      <c r="M1365" s="9">
        <v>19</v>
      </c>
    </row>
    <row r="1366" spans="1:13" x14ac:dyDescent="0.2">
      <c r="A1366" s="9" t="s">
        <v>153</v>
      </c>
      <c r="B1366" s="9" t="s">
        <v>46</v>
      </c>
      <c r="C1366" s="9">
        <v>3.932318</v>
      </c>
      <c r="D1366" s="14">
        <v>45075</v>
      </c>
      <c r="E1366" s="15">
        <v>2192.190392</v>
      </c>
      <c r="G1366" s="26">
        <v>3.932318</v>
      </c>
      <c r="J1366" s="14">
        <v>45062</v>
      </c>
      <c r="K1366" s="9" t="s">
        <v>480</v>
      </c>
      <c r="L1366" s="9">
        <v>22</v>
      </c>
      <c r="M1366" s="9">
        <v>20</v>
      </c>
    </row>
    <row r="1367" spans="1:13" x14ac:dyDescent="0.2">
      <c r="A1367" s="9" t="s">
        <v>153</v>
      </c>
      <c r="B1367" s="9" t="s">
        <v>46</v>
      </c>
      <c r="C1367" s="9">
        <v>2.6509209999999999</v>
      </c>
      <c r="D1367" s="14">
        <v>45075</v>
      </c>
      <c r="E1367" s="15">
        <v>2194.8413129999999</v>
      </c>
      <c r="G1367" s="26">
        <v>2.6509209999999999</v>
      </c>
      <c r="J1367" s="14">
        <v>45062</v>
      </c>
      <c r="K1367" s="9" t="s">
        <v>480</v>
      </c>
      <c r="L1367" s="9">
        <v>22</v>
      </c>
      <c r="M1367" s="9">
        <v>20</v>
      </c>
    </row>
    <row r="1368" spans="1:13" x14ac:dyDescent="0.2">
      <c r="A1368" s="9" t="s">
        <v>153</v>
      </c>
      <c r="B1368" s="9" t="s">
        <v>46</v>
      </c>
      <c r="C1368" s="9">
        <v>83.910928999999996</v>
      </c>
      <c r="D1368" s="14">
        <v>45075</v>
      </c>
      <c r="E1368" s="15">
        <v>2278.752242</v>
      </c>
      <c r="G1368" s="26">
        <v>83.910928999999996</v>
      </c>
      <c r="J1368" s="14">
        <v>45062</v>
      </c>
      <c r="K1368" s="9" t="s">
        <v>480</v>
      </c>
      <c r="L1368" s="9">
        <v>22</v>
      </c>
      <c r="M1368" s="9">
        <v>20</v>
      </c>
    </row>
    <row r="1369" spans="1:13" x14ac:dyDescent="0.2">
      <c r="A1369" s="9" t="s">
        <v>153</v>
      </c>
      <c r="B1369" s="9" t="s">
        <v>46</v>
      </c>
      <c r="C1369" s="9">
        <v>42.008305</v>
      </c>
      <c r="D1369" s="14">
        <v>45075</v>
      </c>
      <c r="E1369" s="15">
        <v>2320.7605469999999</v>
      </c>
      <c r="G1369" s="26">
        <v>42.008305</v>
      </c>
      <c r="J1369" s="14">
        <v>45062</v>
      </c>
      <c r="K1369" s="9" t="s">
        <v>480</v>
      </c>
      <c r="L1369" s="9">
        <v>22</v>
      </c>
      <c r="M1369" s="9">
        <v>20</v>
      </c>
    </row>
    <row r="1370" spans="1:13" x14ac:dyDescent="0.2">
      <c r="A1370" s="9" t="s">
        <v>153</v>
      </c>
      <c r="B1370" s="9" t="s">
        <v>46</v>
      </c>
      <c r="C1370" s="9">
        <v>61.648029999999999</v>
      </c>
      <c r="D1370" s="14">
        <v>45075</v>
      </c>
      <c r="E1370" s="15">
        <v>2382.4085769999997</v>
      </c>
      <c r="G1370" s="26">
        <v>61.648029999999999</v>
      </c>
      <c r="J1370" s="14">
        <v>45062</v>
      </c>
      <c r="K1370" s="9" t="s">
        <v>480</v>
      </c>
      <c r="L1370" s="9">
        <v>22</v>
      </c>
      <c r="M1370" s="9">
        <v>20</v>
      </c>
    </row>
    <row r="1371" spans="1:13" x14ac:dyDescent="0.2">
      <c r="A1371" s="9" t="s">
        <v>153</v>
      </c>
      <c r="B1371" s="9" t="s">
        <v>46</v>
      </c>
      <c r="C1371" s="9">
        <v>14.475147</v>
      </c>
      <c r="D1371" s="14">
        <v>45075</v>
      </c>
      <c r="E1371" s="15">
        <v>2396.8837239999998</v>
      </c>
      <c r="G1371" s="26">
        <v>14.475147</v>
      </c>
      <c r="J1371" s="14">
        <v>45063</v>
      </c>
      <c r="K1371" s="9" t="s">
        <v>480</v>
      </c>
      <c r="L1371" s="9">
        <v>22</v>
      </c>
      <c r="M1371" s="9">
        <v>20</v>
      </c>
    </row>
    <row r="1372" spans="1:13" x14ac:dyDescent="0.2">
      <c r="A1372" s="9" t="s">
        <v>153</v>
      </c>
      <c r="B1372" s="9" t="s">
        <v>46</v>
      </c>
      <c r="C1372" s="9">
        <v>4.3022109999999998</v>
      </c>
      <c r="D1372" s="14">
        <v>45075</v>
      </c>
      <c r="E1372" s="15">
        <v>2401.185935</v>
      </c>
      <c r="G1372" s="26">
        <v>4.3022109999999998</v>
      </c>
      <c r="J1372" s="14">
        <v>45063</v>
      </c>
      <c r="K1372" s="9" t="s">
        <v>480</v>
      </c>
      <c r="L1372" s="9">
        <v>22</v>
      </c>
      <c r="M1372" s="9">
        <v>20</v>
      </c>
    </row>
    <row r="1373" spans="1:13" x14ac:dyDescent="0.2">
      <c r="A1373" s="9" t="s">
        <v>153</v>
      </c>
      <c r="B1373" s="9" t="s">
        <v>46</v>
      </c>
      <c r="C1373" s="9">
        <v>1.8423609999999999</v>
      </c>
      <c r="D1373" s="14">
        <v>45075</v>
      </c>
      <c r="E1373" s="15">
        <v>2403.028296</v>
      </c>
      <c r="G1373" s="26">
        <v>1.8423609999999999</v>
      </c>
      <c r="J1373" s="14">
        <v>45063</v>
      </c>
      <c r="K1373" s="9" t="s">
        <v>480</v>
      </c>
      <c r="L1373" s="9">
        <v>22</v>
      </c>
      <c r="M1373" s="9">
        <v>20</v>
      </c>
    </row>
    <row r="1374" spans="1:13" x14ac:dyDescent="0.2">
      <c r="A1374" s="9" t="s">
        <v>153</v>
      </c>
      <c r="B1374" s="9" t="s">
        <v>46</v>
      </c>
      <c r="C1374" s="9">
        <v>85.732960000000006</v>
      </c>
      <c r="D1374" s="14">
        <v>45075</v>
      </c>
      <c r="E1374" s="15">
        <v>2488.7612559999998</v>
      </c>
      <c r="G1374" s="26">
        <v>85.732960000000006</v>
      </c>
      <c r="J1374" s="14">
        <v>45063</v>
      </c>
      <c r="K1374" s="9" t="s">
        <v>480</v>
      </c>
      <c r="L1374" s="9">
        <v>22</v>
      </c>
      <c r="M1374" s="9">
        <v>20</v>
      </c>
    </row>
    <row r="1375" spans="1:13" x14ac:dyDescent="0.2">
      <c r="A1375" s="9" t="s">
        <v>153</v>
      </c>
      <c r="B1375" s="9" t="s">
        <v>46</v>
      </c>
      <c r="C1375" s="9">
        <v>42.404532000000003</v>
      </c>
      <c r="D1375" s="14">
        <v>45075</v>
      </c>
      <c r="E1375" s="15">
        <v>2531.1657879999998</v>
      </c>
      <c r="G1375" s="26">
        <v>42.404532000000003</v>
      </c>
      <c r="J1375" s="14">
        <v>45063</v>
      </c>
      <c r="K1375" s="9" t="s">
        <v>480</v>
      </c>
      <c r="L1375" s="9">
        <v>22</v>
      </c>
      <c r="M1375" s="9">
        <v>20</v>
      </c>
    </row>
    <row r="1376" spans="1:13" x14ac:dyDescent="0.2">
      <c r="A1376" s="9" t="s">
        <v>153</v>
      </c>
      <c r="B1376" s="9" t="s">
        <v>46</v>
      </c>
      <c r="C1376" s="9">
        <v>143.02831900000001</v>
      </c>
      <c r="D1376" s="14">
        <v>45075</v>
      </c>
      <c r="E1376" s="15">
        <v>2674.1941069999998</v>
      </c>
      <c r="G1376" s="26">
        <v>143.02831900000001</v>
      </c>
      <c r="J1376" s="14">
        <v>45063</v>
      </c>
      <c r="K1376" s="9" t="s">
        <v>480</v>
      </c>
      <c r="L1376" s="9">
        <v>22</v>
      </c>
      <c r="M1376" s="9">
        <v>20</v>
      </c>
    </row>
    <row r="1377" spans="1:13" x14ac:dyDescent="0.2">
      <c r="A1377" s="9" t="s">
        <v>153</v>
      </c>
      <c r="B1377" s="9" t="s">
        <v>46</v>
      </c>
      <c r="C1377" s="9">
        <v>0.72543400000000002</v>
      </c>
      <c r="D1377" s="14">
        <v>45075</v>
      </c>
      <c r="E1377" s="15">
        <v>2674.9195409999998</v>
      </c>
      <c r="G1377" s="26">
        <v>0.72543400000000002</v>
      </c>
      <c r="J1377" s="14">
        <v>45064</v>
      </c>
      <c r="K1377" s="9" t="s">
        <v>480</v>
      </c>
      <c r="L1377" s="9">
        <v>22</v>
      </c>
      <c r="M1377" s="9">
        <v>20</v>
      </c>
    </row>
    <row r="1378" spans="1:13" x14ac:dyDescent="0.2">
      <c r="A1378" s="9" t="s">
        <v>153</v>
      </c>
      <c r="B1378" s="9" t="s">
        <v>46</v>
      </c>
      <c r="C1378" s="9">
        <v>15.041029</v>
      </c>
      <c r="D1378" s="14">
        <v>45075</v>
      </c>
      <c r="E1378" s="15">
        <v>2689.9605699999997</v>
      </c>
      <c r="G1378" s="26">
        <v>15.041029</v>
      </c>
      <c r="J1378" s="14">
        <v>45064</v>
      </c>
      <c r="K1378" s="9" t="s">
        <v>480</v>
      </c>
      <c r="L1378" s="9">
        <v>22</v>
      </c>
      <c r="M1378" s="9">
        <v>20</v>
      </c>
    </row>
    <row r="1379" spans="1:13" x14ac:dyDescent="0.2">
      <c r="A1379" s="9" t="s">
        <v>153</v>
      </c>
      <c r="B1379" s="9" t="s">
        <v>46</v>
      </c>
      <c r="C1379" s="9">
        <v>13.288981</v>
      </c>
      <c r="D1379" s="14">
        <v>45075</v>
      </c>
      <c r="E1379" s="15">
        <v>2703.2495509999999</v>
      </c>
      <c r="G1379" s="26">
        <v>13.288981</v>
      </c>
      <c r="J1379" s="14">
        <v>45064</v>
      </c>
      <c r="K1379" s="9" t="s">
        <v>480</v>
      </c>
      <c r="L1379" s="9">
        <v>22</v>
      </c>
      <c r="M1379" s="9">
        <v>20</v>
      </c>
    </row>
    <row r="1380" spans="1:13" x14ac:dyDescent="0.2">
      <c r="A1380" s="9" t="s">
        <v>153</v>
      </c>
      <c r="B1380" s="9" t="s">
        <v>46</v>
      </c>
      <c r="C1380" s="9">
        <v>5.8475979999999996</v>
      </c>
      <c r="D1380" s="14">
        <v>45075</v>
      </c>
      <c r="E1380" s="15">
        <v>2709.0971489999997</v>
      </c>
      <c r="G1380" s="26">
        <v>5.8475979999999996</v>
      </c>
      <c r="J1380" s="14">
        <v>45064</v>
      </c>
      <c r="K1380" s="9" t="s">
        <v>480</v>
      </c>
      <c r="L1380" s="9">
        <v>22</v>
      </c>
      <c r="M1380" s="9">
        <v>20</v>
      </c>
    </row>
    <row r="1381" spans="1:13" x14ac:dyDescent="0.2">
      <c r="A1381" s="9" t="s">
        <v>659</v>
      </c>
      <c r="B1381" s="9" t="s">
        <v>671</v>
      </c>
      <c r="C1381" s="9">
        <v>0.25513200000000003</v>
      </c>
      <c r="D1381" s="14">
        <v>45047</v>
      </c>
      <c r="E1381" s="15">
        <v>0.25513200000000003</v>
      </c>
      <c r="G1381" s="26">
        <v>0.25513200000000003</v>
      </c>
      <c r="J1381" s="14">
        <v>45026</v>
      </c>
      <c r="K1381" s="9" t="s">
        <v>480</v>
      </c>
      <c r="L1381" s="9">
        <v>18</v>
      </c>
      <c r="M1381" s="9">
        <v>15</v>
      </c>
    </row>
    <row r="1382" spans="1:13" x14ac:dyDescent="0.2">
      <c r="A1382" s="9" t="s">
        <v>659</v>
      </c>
      <c r="B1382" s="9" t="s">
        <v>671</v>
      </c>
      <c r="C1382" s="9">
        <v>2.7307999999999999E-2</v>
      </c>
      <c r="D1382" s="14">
        <v>45047</v>
      </c>
      <c r="E1382" s="15">
        <v>0.28244000000000002</v>
      </c>
      <c r="G1382" s="26">
        <v>2.7307999999999999E-2</v>
      </c>
      <c r="J1382" s="14">
        <v>45026</v>
      </c>
      <c r="K1382" s="9" t="s">
        <v>480</v>
      </c>
      <c r="L1382" s="9">
        <v>18</v>
      </c>
      <c r="M1382" s="9">
        <v>15</v>
      </c>
    </row>
    <row r="1383" spans="1:13" x14ac:dyDescent="0.2">
      <c r="A1383" s="9" t="s">
        <v>659</v>
      </c>
      <c r="B1383" s="9" t="s">
        <v>671</v>
      </c>
      <c r="C1383" s="9">
        <v>4.4019999999999997E-2</v>
      </c>
      <c r="D1383" s="14">
        <v>45047</v>
      </c>
      <c r="E1383" s="15">
        <v>0.32646000000000003</v>
      </c>
      <c r="G1383" s="26">
        <v>4.4019999999999997E-2</v>
      </c>
      <c r="J1383" s="14">
        <v>45026</v>
      </c>
      <c r="K1383" s="9" t="s">
        <v>480</v>
      </c>
      <c r="L1383" s="9">
        <v>18</v>
      </c>
      <c r="M1383" s="9">
        <v>15</v>
      </c>
    </row>
    <row r="1384" spans="1:13" x14ac:dyDescent="0.2">
      <c r="A1384" s="9" t="s">
        <v>659</v>
      </c>
      <c r="B1384" s="9" t="s">
        <v>671</v>
      </c>
      <c r="C1384" s="9">
        <v>0.26470300000000002</v>
      </c>
      <c r="D1384" s="14">
        <v>45047</v>
      </c>
      <c r="E1384" s="15">
        <v>0.59116300000000011</v>
      </c>
      <c r="G1384" s="26">
        <v>0.26470300000000002</v>
      </c>
      <c r="J1384" s="14">
        <v>45026</v>
      </c>
      <c r="K1384" s="9" t="s">
        <v>480</v>
      </c>
      <c r="L1384" s="9">
        <v>18</v>
      </c>
      <c r="M1384" s="9">
        <v>15</v>
      </c>
    </row>
    <row r="1385" spans="1:13" x14ac:dyDescent="0.2">
      <c r="A1385" s="9" t="s">
        <v>659</v>
      </c>
      <c r="B1385" s="9" t="s">
        <v>671</v>
      </c>
      <c r="C1385" s="9">
        <v>0.125689</v>
      </c>
      <c r="D1385" s="14">
        <v>45047</v>
      </c>
      <c r="E1385" s="15">
        <v>0.71685200000000004</v>
      </c>
      <c r="G1385" s="26">
        <v>0.125689</v>
      </c>
      <c r="J1385" s="14">
        <v>45028</v>
      </c>
      <c r="K1385" s="9" t="s">
        <v>480</v>
      </c>
      <c r="L1385" s="9">
        <v>18</v>
      </c>
      <c r="M1385" s="9">
        <v>15</v>
      </c>
    </row>
    <row r="1386" spans="1:13" x14ac:dyDescent="0.2">
      <c r="A1386" s="9" t="s">
        <v>659</v>
      </c>
      <c r="B1386" s="9" t="s">
        <v>671</v>
      </c>
      <c r="C1386" s="9">
        <v>4.1764999999999997E-2</v>
      </c>
      <c r="D1386" s="14">
        <v>45054</v>
      </c>
      <c r="E1386" s="15">
        <v>0.7586170000000001</v>
      </c>
      <c r="G1386" s="26">
        <v>4.1764999999999997E-2</v>
      </c>
      <c r="J1386" s="14">
        <v>45033</v>
      </c>
      <c r="K1386" s="9" t="s">
        <v>480</v>
      </c>
      <c r="L1386" s="9">
        <v>19</v>
      </c>
      <c r="M1386" s="9">
        <v>16</v>
      </c>
    </row>
    <row r="1387" spans="1:13" x14ac:dyDescent="0.2">
      <c r="A1387" s="9" t="s">
        <v>659</v>
      </c>
      <c r="B1387" s="9" t="s">
        <v>671</v>
      </c>
      <c r="C1387" s="9">
        <v>0.15610099999999999</v>
      </c>
      <c r="D1387" s="14">
        <v>45054</v>
      </c>
      <c r="E1387" s="15">
        <v>0.91471800000000014</v>
      </c>
      <c r="G1387" s="26">
        <v>0.15610099999999999</v>
      </c>
      <c r="J1387" s="14">
        <v>45034</v>
      </c>
      <c r="K1387" s="9" t="s">
        <v>480</v>
      </c>
      <c r="L1387" s="9">
        <v>19</v>
      </c>
      <c r="M1387" s="9">
        <v>16</v>
      </c>
    </row>
    <row r="1388" spans="1:13" x14ac:dyDescent="0.2">
      <c r="A1388" s="9" t="s">
        <v>659</v>
      </c>
      <c r="B1388" s="9" t="s">
        <v>671</v>
      </c>
      <c r="C1388" s="9">
        <v>3.8613000000000001E-2</v>
      </c>
      <c r="D1388" s="14">
        <v>45054</v>
      </c>
      <c r="E1388" s="15">
        <v>0.95333100000000015</v>
      </c>
      <c r="G1388" s="26">
        <v>3.8613000000000001E-2</v>
      </c>
      <c r="J1388" s="14">
        <v>45034</v>
      </c>
      <c r="K1388" s="9" t="s">
        <v>480</v>
      </c>
      <c r="L1388" s="9">
        <v>19</v>
      </c>
      <c r="M1388" s="9">
        <v>16</v>
      </c>
    </row>
    <row r="1389" spans="1:13" x14ac:dyDescent="0.2">
      <c r="A1389" s="9" t="s">
        <v>659</v>
      </c>
      <c r="B1389" s="9" t="s">
        <v>671</v>
      </c>
      <c r="C1389" s="9">
        <v>5.3629999999999997E-3</v>
      </c>
      <c r="D1389" s="14">
        <v>45054</v>
      </c>
      <c r="E1389" s="15">
        <v>0.95869400000000016</v>
      </c>
      <c r="G1389" s="26">
        <v>5.3629999999999997E-3</v>
      </c>
      <c r="J1389" s="14">
        <v>45034</v>
      </c>
      <c r="K1389" s="9" t="s">
        <v>480</v>
      </c>
      <c r="L1389" s="9">
        <v>19</v>
      </c>
      <c r="M1389" s="9">
        <v>16</v>
      </c>
    </row>
    <row r="1390" spans="1:13" x14ac:dyDescent="0.2">
      <c r="A1390" s="9" t="s">
        <v>659</v>
      </c>
      <c r="B1390" s="9" t="s">
        <v>671</v>
      </c>
      <c r="C1390" s="9">
        <v>0.56239099999999997</v>
      </c>
      <c r="D1390" s="14">
        <v>45054</v>
      </c>
      <c r="E1390" s="15">
        <v>1.5210850000000002</v>
      </c>
      <c r="G1390" s="26">
        <v>0.56239099999999997</v>
      </c>
      <c r="J1390" s="14">
        <v>45034</v>
      </c>
      <c r="K1390" s="9" t="s">
        <v>480</v>
      </c>
      <c r="L1390" s="9">
        <v>19</v>
      </c>
      <c r="M1390" s="9">
        <v>16</v>
      </c>
    </row>
    <row r="1391" spans="1:13" x14ac:dyDescent="0.2">
      <c r="A1391" s="9" t="s">
        <v>659</v>
      </c>
      <c r="B1391" s="9" t="s">
        <v>671</v>
      </c>
      <c r="C1391" s="9">
        <v>0.78308500000000003</v>
      </c>
      <c r="D1391" s="14">
        <v>45061</v>
      </c>
      <c r="E1391" s="15">
        <v>2.3041700000000001</v>
      </c>
      <c r="G1391" s="26">
        <v>0.78308500000000003</v>
      </c>
      <c r="J1391" s="14">
        <v>45041</v>
      </c>
      <c r="K1391" s="9" t="s">
        <v>480</v>
      </c>
      <c r="L1391" s="9">
        <v>20</v>
      </c>
      <c r="M1391" s="9">
        <v>17</v>
      </c>
    </row>
    <row r="1392" spans="1:13" x14ac:dyDescent="0.2">
      <c r="A1392" s="9" t="s">
        <v>659</v>
      </c>
      <c r="B1392" s="9" t="s">
        <v>671</v>
      </c>
      <c r="C1392" s="9">
        <v>0.15768299999999999</v>
      </c>
      <c r="D1392" s="14">
        <v>45061</v>
      </c>
      <c r="E1392" s="15">
        <v>2.4618530000000001</v>
      </c>
      <c r="G1392" s="26">
        <v>0.15768299999999999</v>
      </c>
      <c r="J1392" s="14">
        <v>45041</v>
      </c>
      <c r="K1392" s="9" t="s">
        <v>480</v>
      </c>
      <c r="L1392" s="9">
        <v>20</v>
      </c>
      <c r="M1392" s="9">
        <v>17</v>
      </c>
    </row>
    <row r="1393" spans="1:13" x14ac:dyDescent="0.2">
      <c r="A1393" s="9" t="s">
        <v>659</v>
      </c>
      <c r="B1393" s="9" t="s">
        <v>671</v>
      </c>
      <c r="C1393" s="9">
        <v>0.928041</v>
      </c>
      <c r="D1393" s="14">
        <v>45061</v>
      </c>
      <c r="E1393" s="15">
        <v>3.389894</v>
      </c>
      <c r="G1393" s="26">
        <v>0.928041</v>
      </c>
      <c r="J1393" s="14">
        <v>45043</v>
      </c>
      <c r="K1393" s="9" t="s">
        <v>480</v>
      </c>
      <c r="L1393" s="9">
        <v>20</v>
      </c>
      <c r="M1393" s="9">
        <v>17</v>
      </c>
    </row>
    <row r="1394" spans="1:13" x14ac:dyDescent="0.2">
      <c r="A1394" s="9" t="s">
        <v>659</v>
      </c>
      <c r="B1394" s="9" t="s">
        <v>671</v>
      </c>
      <c r="C1394" s="9">
        <v>0.173542</v>
      </c>
      <c r="D1394" s="14">
        <v>45061</v>
      </c>
      <c r="E1394" s="15">
        <v>3.5634359999999998</v>
      </c>
      <c r="G1394" s="26">
        <v>0.173542</v>
      </c>
      <c r="J1394" s="14">
        <v>45043</v>
      </c>
      <c r="K1394" s="9" t="s">
        <v>480</v>
      </c>
      <c r="L1394" s="9">
        <v>20</v>
      </c>
      <c r="M1394" s="9">
        <v>17</v>
      </c>
    </row>
    <row r="1395" spans="1:13" x14ac:dyDescent="0.2">
      <c r="A1395" s="9" t="s">
        <v>659</v>
      </c>
      <c r="B1395" s="9" t="s">
        <v>671</v>
      </c>
      <c r="C1395" s="9">
        <v>0.52062600000000003</v>
      </c>
      <c r="D1395" s="14">
        <v>45061</v>
      </c>
      <c r="E1395" s="15">
        <v>4.0840619999999994</v>
      </c>
      <c r="G1395" s="26">
        <v>0.52062600000000003</v>
      </c>
      <c r="J1395" s="14">
        <v>45043</v>
      </c>
      <c r="K1395" s="9" t="s">
        <v>480</v>
      </c>
      <c r="L1395" s="9">
        <v>20</v>
      </c>
      <c r="M1395" s="9">
        <v>17</v>
      </c>
    </row>
    <row r="1396" spans="1:13" x14ac:dyDescent="0.2">
      <c r="A1396" s="9" t="s">
        <v>659</v>
      </c>
      <c r="B1396" s="9" t="s">
        <v>671</v>
      </c>
      <c r="C1396" s="9">
        <v>0.26273299999999999</v>
      </c>
      <c r="D1396" s="14">
        <v>45068</v>
      </c>
      <c r="E1396" s="15">
        <v>4.3467949999999993</v>
      </c>
      <c r="G1396" s="26">
        <v>0.26273299999999999</v>
      </c>
      <c r="J1396" s="14">
        <v>45047</v>
      </c>
      <c r="K1396" s="9" t="s">
        <v>480</v>
      </c>
      <c r="L1396" s="9">
        <v>21</v>
      </c>
      <c r="M1396" s="9">
        <v>18</v>
      </c>
    </row>
    <row r="1397" spans="1:13" x14ac:dyDescent="0.2">
      <c r="A1397" s="9" t="s">
        <v>659</v>
      </c>
      <c r="B1397" s="9" t="s">
        <v>671</v>
      </c>
      <c r="C1397" s="9">
        <v>0.100053</v>
      </c>
      <c r="D1397" s="14">
        <v>45068</v>
      </c>
      <c r="E1397" s="15">
        <v>4.4468479999999992</v>
      </c>
      <c r="G1397" s="26">
        <v>0.100053</v>
      </c>
      <c r="J1397" s="14">
        <v>45048</v>
      </c>
      <c r="K1397" s="9" t="s">
        <v>480</v>
      </c>
      <c r="L1397" s="9">
        <v>21</v>
      </c>
      <c r="M1397" s="9">
        <v>18</v>
      </c>
    </row>
    <row r="1398" spans="1:13" x14ac:dyDescent="0.2">
      <c r="A1398" s="9" t="s">
        <v>659</v>
      </c>
      <c r="B1398" s="9" t="s">
        <v>671</v>
      </c>
      <c r="C1398" s="9">
        <v>0.124753</v>
      </c>
      <c r="D1398" s="14">
        <v>45068</v>
      </c>
      <c r="E1398" s="15">
        <v>4.5716009999999994</v>
      </c>
      <c r="G1398" s="26">
        <v>0.124753</v>
      </c>
      <c r="J1398" s="14">
        <v>45049</v>
      </c>
      <c r="K1398" s="9" t="s">
        <v>480</v>
      </c>
      <c r="L1398" s="9">
        <v>21</v>
      </c>
      <c r="M1398" s="9">
        <v>18</v>
      </c>
    </row>
    <row r="1399" spans="1:13" x14ac:dyDescent="0.2">
      <c r="A1399" s="9" t="s">
        <v>659</v>
      </c>
      <c r="B1399" s="9" t="s">
        <v>671</v>
      </c>
      <c r="C1399" s="9">
        <v>0.38678200000000001</v>
      </c>
      <c r="D1399" s="14">
        <v>45068</v>
      </c>
      <c r="E1399" s="15">
        <v>4.9583829999999995</v>
      </c>
      <c r="G1399" s="26">
        <v>0.38678200000000001</v>
      </c>
      <c r="J1399" s="14">
        <v>45050</v>
      </c>
      <c r="K1399" s="9" t="s">
        <v>480</v>
      </c>
      <c r="L1399" s="9">
        <v>21</v>
      </c>
      <c r="M1399" s="9">
        <v>18</v>
      </c>
    </row>
    <row r="1400" spans="1:13" x14ac:dyDescent="0.2">
      <c r="A1400" s="9" t="s">
        <v>659</v>
      </c>
      <c r="B1400" s="9" t="s">
        <v>671</v>
      </c>
      <c r="C1400" s="9">
        <v>0.26777200000000001</v>
      </c>
      <c r="D1400" s="14">
        <v>45068</v>
      </c>
      <c r="E1400" s="15">
        <v>5.2261549999999994</v>
      </c>
      <c r="G1400" s="26">
        <v>0.26777200000000001</v>
      </c>
      <c r="J1400" s="14">
        <v>45050</v>
      </c>
      <c r="K1400" s="9" t="s">
        <v>480</v>
      </c>
      <c r="L1400" s="9">
        <v>21</v>
      </c>
      <c r="M1400" s="9">
        <v>18</v>
      </c>
    </row>
    <row r="1401" spans="1:13" x14ac:dyDescent="0.2">
      <c r="A1401" s="9" t="s">
        <v>659</v>
      </c>
      <c r="B1401" s="9" t="s">
        <v>671</v>
      </c>
      <c r="C1401" s="9">
        <v>4.3693000000000003E-2</v>
      </c>
      <c r="D1401" s="14">
        <v>45075</v>
      </c>
      <c r="E1401" s="15">
        <v>5.2698479999999996</v>
      </c>
      <c r="G1401" s="26">
        <v>4.3693000000000003E-2</v>
      </c>
      <c r="J1401" s="14">
        <v>45054</v>
      </c>
      <c r="K1401" s="9" t="s">
        <v>480</v>
      </c>
      <c r="L1401" s="9">
        <v>22</v>
      </c>
      <c r="M1401" s="9">
        <v>19</v>
      </c>
    </row>
    <row r="1402" spans="1:13" x14ac:dyDescent="0.2">
      <c r="A1402" s="9" t="s">
        <v>659</v>
      </c>
      <c r="B1402" s="9" t="s">
        <v>671</v>
      </c>
      <c r="C1402" s="9">
        <v>0.26273000000000002</v>
      </c>
      <c r="D1402" s="14">
        <v>45075</v>
      </c>
      <c r="E1402" s="15">
        <v>5.532578</v>
      </c>
      <c r="G1402" s="26">
        <v>0.26273000000000002</v>
      </c>
      <c r="J1402" s="14">
        <v>45054</v>
      </c>
      <c r="K1402" s="9" t="s">
        <v>480</v>
      </c>
      <c r="L1402" s="9">
        <v>22</v>
      </c>
      <c r="M1402" s="9">
        <v>19</v>
      </c>
    </row>
    <row r="1403" spans="1:13" x14ac:dyDescent="0.2">
      <c r="A1403" s="9" t="s">
        <v>659</v>
      </c>
      <c r="B1403" s="9" t="s">
        <v>671</v>
      </c>
      <c r="C1403" s="9">
        <v>0.85117900000000002</v>
      </c>
      <c r="D1403" s="14">
        <v>45075</v>
      </c>
      <c r="E1403" s="15">
        <v>6.3837570000000001</v>
      </c>
      <c r="G1403" s="26">
        <v>0.85117900000000002</v>
      </c>
      <c r="J1403" s="14">
        <v>45055</v>
      </c>
      <c r="K1403" s="9" t="s">
        <v>480</v>
      </c>
      <c r="L1403" s="9">
        <v>22</v>
      </c>
      <c r="M1403" s="9">
        <v>19</v>
      </c>
    </row>
    <row r="1404" spans="1:13" x14ac:dyDescent="0.2">
      <c r="A1404" s="9" t="s">
        <v>659</v>
      </c>
      <c r="B1404" s="9" t="s">
        <v>671</v>
      </c>
      <c r="C1404" s="9">
        <v>0.100052</v>
      </c>
      <c r="D1404" s="14">
        <v>45075</v>
      </c>
      <c r="E1404" s="15">
        <v>6.4838089999999999</v>
      </c>
      <c r="G1404" s="26">
        <v>0.100052</v>
      </c>
      <c r="J1404" s="14">
        <v>45055</v>
      </c>
      <c r="K1404" s="9" t="s">
        <v>480</v>
      </c>
      <c r="L1404" s="9">
        <v>22</v>
      </c>
      <c r="M1404" s="9">
        <v>19</v>
      </c>
    </row>
    <row r="1405" spans="1:13" x14ac:dyDescent="0.2">
      <c r="A1405" s="9" t="s">
        <v>659</v>
      </c>
      <c r="B1405" s="9" t="s">
        <v>671</v>
      </c>
      <c r="C1405" s="9">
        <v>0.117631</v>
      </c>
      <c r="D1405" s="14">
        <v>45075</v>
      </c>
      <c r="E1405" s="15">
        <v>6.6014400000000002</v>
      </c>
      <c r="G1405" s="26">
        <v>0.117631</v>
      </c>
      <c r="J1405" s="14">
        <v>45055</v>
      </c>
      <c r="K1405" s="9" t="s">
        <v>480</v>
      </c>
      <c r="L1405" s="9">
        <v>22</v>
      </c>
      <c r="M1405" s="9">
        <v>19</v>
      </c>
    </row>
    <row r="1406" spans="1:13" x14ac:dyDescent="0.2">
      <c r="A1406" s="9" t="s">
        <v>659</v>
      </c>
      <c r="B1406" s="9" t="s">
        <v>671</v>
      </c>
      <c r="C1406" s="9">
        <v>1.2690870000000001</v>
      </c>
      <c r="D1406" s="14">
        <v>45075</v>
      </c>
      <c r="E1406" s="15">
        <v>7.8705270000000001</v>
      </c>
      <c r="G1406" s="26">
        <v>1.2690870000000001</v>
      </c>
      <c r="J1406" s="14">
        <v>45056</v>
      </c>
      <c r="K1406" s="9" t="s">
        <v>480</v>
      </c>
      <c r="L1406" s="9">
        <v>22</v>
      </c>
      <c r="M1406" s="9">
        <v>19</v>
      </c>
    </row>
    <row r="1407" spans="1:13" x14ac:dyDescent="0.2">
      <c r="A1407" s="9" t="s">
        <v>659</v>
      </c>
      <c r="B1407" s="9" t="s">
        <v>671</v>
      </c>
      <c r="C1407" s="9">
        <v>0.37968499999999999</v>
      </c>
      <c r="D1407" s="14">
        <v>45075</v>
      </c>
      <c r="E1407" s="15">
        <v>8.2502119999999994</v>
      </c>
      <c r="G1407" s="26">
        <v>0.37968499999999999</v>
      </c>
      <c r="J1407" s="14">
        <v>45056</v>
      </c>
      <c r="K1407" s="9" t="s">
        <v>480</v>
      </c>
      <c r="L1407" s="9">
        <v>22</v>
      </c>
      <c r="M1407" s="9">
        <v>19</v>
      </c>
    </row>
    <row r="1408" spans="1:13" x14ac:dyDescent="0.2">
      <c r="A1408" s="9" t="s">
        <v>659</v>
      </c>
      <c r="B1408" s="9" t="s">
        <v>671</v>
      </c>
      <c r="C1408" s="9">
        <v>0.167075</v>
      </c>
      <c r="D1408" s="14">
        <v>45075</v>
      </c>
      <c r="E1408" s="15">
        <v>8.417287</v>
      </c>
      <c r="G1408" s="26">
        <v>0.167075</v>
      </c>
      <c r="J1408" s="14">
        <v>45056</v>
      </c>
      <c r="K1408" s="9" t="s">
        <v>480</v>
      </c>
      <c r="L1408" s="9">
        <v>22</v>
      </c>
      <c r="M1408" s="9">
        <v>19</v>
      </c>
    </row>
    <row r="1409" spans="1:13" x14ac:dyDescent="0.2">
      <c r="A1409" s="9" t="s">
        <v>659</v>
      </c>
      <c r="B1409" s="9" t="s">
        <v>671</v>
      </c>
      <c r="C1409" s="9">
        <v>0.52062600000000003</v>
      </c>
      <c r="D1409" s="14">
        <v>45075</v>
      </c>
      <c r="E1409" s="15">
        <v>8.937913</v>
      </c>
      <c r="G1409" s="26">
        <v>0.52062600000000003</v>
      </c>
      <c r="J1409" s="14">
        <v>45057</v>
      </c>
      <c r="K1409" s="9" t="s">
        <v>480</v>
      </c>
      <c r="L1409" s="9">
        <v>22</v>
      </c>
      <c r="M1409" s="9">
        <v>19</v>
      </c>
    </row>
    <row r="1410" spans="1:13" x14ac:dyDescent="0.2">
      <c r="A1410" s="9" t="s">
        <v>659</v>
      </c>
      <c r="B1410" s="9" t="s">
        <v>671</v>
      </c>
      <c r="C1410" s="9">
        <v>8.3530999999999994E-2</v>
      </c>
      <c r="D1410" s="14">
        <v>45082</v>
      </c>
      <c r="E1410" s="15">
        <v>9.0214440000000007</v>
      </c>
      <c r="G1410" s="26">
        <v>8.3530999999999994E-2</v>
      </c>
      <c r="J1410" s="14">
        <v>45061</v>
      </c>
      <c r="K1410" s="9" t="s">
        <v>480</v>
      </c>
      <c r="L1410" s="9">
        <v>23</v>
      </c>
      <c r="M1410" s="9">
        <v>20</v>
      </c>
    </row>
    <row r="1411" spans="1:13" x14ac:dyDescent="0.2">
      <c r="A1411" s="9" t="s">
        <v>659</v>
      </c>
      <c r="B1411" s="9" t="s">
        <v>671</v>
      </c>
      <c r="C1411" s="9">
        <v>4.2902999999999997E-2</v>
      </c>
      <c r="D1411" s="14">
        <v>45082</v>
      </c>
      <c r="E1411" s="15">
        <v>9.0643470000000015</v>
      </c>
      <c r="G1411" s="26">
        <v>4.2902999999999997E-2</v>
      </c>
      <c r="J1411" s="14">
        <v>45062</v>
      </c>
      <c r="K1411" s="9" t="s">
        <v>480</v>
      </c>
      <c r="L1411" s="9">
        <v>23</v>
      </c>
      <c r="M1411" s="9">
        <v>20</v>
      </c>
    </row>
    <row r="1412" spans="1:13" x14ac:dyDescent="0.2">
      <c r="A1412" s="9" t="s">
        <v>659</v>
      </c>
      <c r="B1412" s="9" t="s">
        <v>671</v>
      </c>
      <c r="C1412" s="9">
        <v>0.37492799999999998</v>
      </c>
      <c r="D1412" s="14">
        <v>45082</v>
      </c>
      <c r="E1412" s="15">
        <v>9.4392750000000021</v>
      </c>
      <c r="G1412" s="26">
        <v>0.37492799999999998</v>
      </c>
      <c r="J1412" s="14">
        <v>45062</v>
      </c>
      <c r="K1412" s="9" t="s">
        <v>480</v>
      </c>
      <c r="L1412" s="9">
        <v>23</v>
      </c>
      <c r="M1412" s="9">
        <v>20</v>
      </c>
    </row>
    <row r="1413" spans="1:13" x14ac:dyDescent="0.2">
      <c r="A1413" s="9" t="s">
        <v>659</v>
      </c>
      <c r="B1413" s="9" t="s">
        <v>671</v>
      </c>
      <c r="C1413" s="9">
        <v>0.54650699999999997</v>
      </c>
      <c r="D1413" s="14">
        <v>45082</v>
      </c>
      <c r="E1413" s="15">
        <v>9.9857820000000022</v>
      </c>
      <c r="G1413" s="26">
        <v>0.54650699999999997</v>
      </c>
      <c r="J1413" s="14">
        <v>45063</v>
      </c>
      <c r="K1413" s="9" t="s">
        <v>480</v>
      </c>
      <c r="L1413" s="9">
        <v>23</v>
      </c>
      <c r="M1413" s="9">
        <v>20</v>
      </c>
    </row>
    <row r="1414" spans="1:13" x14ac:dyDescent="0.2">
      <c r="A1414" s="9" t="s">
        <v>659</v>
      </c>
      <c r="B1414" s="9" t="s">
        <v>671</v>
      </c>
      <c r="C1414" s="9">
        <v>0.192824</v>
      </c>
      <c r="D1414" s="14">
        <v>45082</v>
      </c>
      <c r="E1414" s="15">
        <v>10.178606000000002</v>
      </c>
      <c r="G1414" s="26">
        <v>0.192824</v>
      </c>
      <c r="J1414" s="14">
        <v>45064</v>
      </c>
      <c r="K1414" s="9" t="s">
        <v>480</v>
      </c>
      <c r="L1414" s="9">
        <v>23</v>
      </c>
      <c r="M1414" s="9">
        <v>20</v>
      </c>
    </row>
    <row r="1415" spans="1:13" x14ac:dyDescent="0.2">
      <c r="A1415" s="9" t="s">
        <v>660</v>
      </c>
      <c r="B1415" s="9" t="s">
        <v>649</v>
      </c>
      <c r="C1415" s="9">
        <v>0.26446500000000001</v>
      </c>
      <c r="D1415" s="14">
        <v>45047</v>
      </c>
      <c r="E1415" s="15">
        <v>0.26446500000000001</v>
      </c>
      <c r="G1415" s="26">
        <v>0.26446500000000001</v>
      </c>
      <c r="J1415" s="14">
        <v>45026</v>
      </c>
      <c r="K1415" s="9" t="s">
        <v>480</v>
      </c>
      <c r="L1415" s="9">
        <v>18</v>
      </c>
      <c r="M1415" s="9">
        <v>15</v>
      </c>
    </row>
    <row r="1416" spans="1:13" x14ac:dyDescent="0.2">
      <c r="A1416" s="9" t="s">
        <v>660</v>
      </c>
      <c r="B1416" s="9" t="s">
        <v>649</v>
      </c>
      <c r="C1416" s="9">
        <v>0.62844599999999995</v>
      </c>
      <c r="D1416" s="14">
        <v>45047</v>
      </c>
      <c r="E1416" s="15">
        <v>0.89291100000000001</v>
      </c>
      <c r="G1416" s="26">
        <v>0.62844599999999995</v>
      </c>
      <c r="J1416" s="14">
        <v>45028</v>
      </c>
      <c r="K1416" s="9" t="s">
        <v>480</v>
      </c>
      <c r="L1416" s="9">
        <v>18</v>
      </c>
      <c r="M1416" s="9">
        <v>15</v>
      </c>
    </row>
    <row r="1417" spans="1:13" x14ac:dyDescent="0.2">
      <c r="A1417" s="9" t="s">
        <v>660</v>
      </c>
      <c r="B1417" s="9" t="s">
        <v>649</v>
      </c>
      <c r="C1417" s="9">
        <v>0.36142400000000002</v>
      </c>
      <c r="D1417" s="14">
        <v>45061</v>
      </c>
      <c r="E1417" s="15">
        <v>1.254335</v>
      </c>
      <c r="G1417" s="26">
        <v>0.36142400000000002</v>
      </c>
      <c r="J1417" s="14">
        <v>45041</v>
      </c>
      <c r="K1417" s="9" t="s">
        <v>480</v>
      </c>
      <c r="L1417" s="9">
        <v>20</v>
      </c>
      <c r="M1417" s="9">
        <v>17</v>
      </c>
    </row>
    <row r="1418" spans="1:13" x14ac:dyDescent="0.2">
      <c r="A1418" s="9" t="s">
        <v>660</v>
      </c>
      <c r="B1418" s="9" t="s">
        <v>649</v>
      </c>
      <c r="C1418" s="9">
        <v>0.26249699999999998</v>
      </c>
      <c r="D1418" s="14">
        <v>45068</v>
      </c>
      <c r="E1418" s="15">
        <v>1.516832</v>
      </c>
      <c r="G1418" s="26">
        <v>0.26249699999999998</v>
      </c>
      <c r="J1418" s="14">
        <v>45047</v>
      </c>
      <c r="K1418" s="9" t="s">
        <v>480</v>
      </c>
      <c r="L1418" s="9">
        <v>21</v>
      </c>
      <c r="M1418" s="9">
        <v>18</v>
      </c>
    </row>
    <row r="1419" spans="1:13" x14ac:dyDescent="0.2">
      <c r="A1419" s="9" t="s">
        <v>660</v>
      </c>
      <c r="B1419" s="9" t="s">
        <v>649</v>
      </c>
      <c r="C1419" s="9">
        <v>0.62376699999999996</v>
      </c>
      <c r="D1419" s="14">
        <v>45068</v>
      </c>
      <c r="E1419" s="15">
        <v>2.1405989999999999</v>
      </c>
      <c r="G1419" s="26">
        <v>0.62376699999999996</v>
      </c>
      <c r="J1419" s="14">
        <v>45049</v>
      </c>
      <c r="K1419" s="9" t="s">
        <v>480</v>
      </c>
      <c r="L1419" s="9">
        <v>21</v>
      </c>
      <c r="M1419" s="9">
        <v>18</v>
      </c>
    </row>
    <row r="1420" spans="1:13" x14ac:dyDescent="0.2">
      <c r="A1420" s="9" t="s">
        <v>660</v>
      </c>
      <c r="B1420" s="9" t="s">
        <v>649</v>
      </c>
      <c r="C1420" s="9">
        <v>0.26249400000000001</v>
      </c>
      <c r="D1420" s="14">
        <v>45075</v>
      </c>
      <c r="E1420" s="15">
        <v>2.4030930000000001</v>
      </c>
      <c r="G1420" s="26">
        <v>0.26249400000000001</v>
      </c>
      <c r="J1420" s="14">
        <v>45054</v>
      </c>
      <c r="K1420" s="9" t="s">
        <v>480</v>
      </c>
      <c r="L1420" s="9">
        <v>22</v>
      </c>
      <c r="M1420" s="9">
        <v>19</v>
      </c>
    </row>
    <row r="1421" spans="1:13" x14ac:dyDescent="0.2">
      <c r="A1421" s="9" t="s">
        <v>660</v>
      </c>
      <c r="B1421" s="9" t="s">
        <v>649</v>
      </c>
      <c r="C1421" s="9">
        <v>0.39285199999999998</v>
      </c>
      <c r="D1421" s="14">
        <v>45075</v>
      </c>
      <c r="E1421" s="15">
        <v>2.7959450000000001</v>
      </c>
      <c r="G1421" s="26">
        <v>0.39285199999999998</v>
      </c>
      <c r="J1421" s="14">
        <v>45055</v>
      </c>
      <c r="K1421" s="9" t="s">
        <v>480</v>
      </c>
      <c r="L1421" s="9">
        <v>22</v>
      </c>
      <c r="M1421" s="9">
        <v>19</v>
      </c>
    </row>
    <row r="1422" spans="1:13" x14ac:dyDescent="0.2">
      <c r="A1422" s="9" t="s">
        <v>660</v>
      </c>
      <c r="B1422" s="9" t="s">
        <v>649</v>
      </c>
      <c r="C1422" s="9">
        <v>3.6094000000000001E-2</v>
      </c>
      <c r="D1422" s="14">
        <v>45075</v>
      </c>
      <c r="E1422" s="15">
        <v>2.832039</v>
      </c>
      <c r="G1422" s="26">
        <v>3.6094000000000001E-2</v>
      </c>
      <c r="J1422" s="14">
        <v>45056</v>
      </c>
      <c r="K1422" s="9" t="s">
        <v>480</v>
      </c>
      <c r="L1422" s="9">
        <v>22</v>
      </c>
      <c r="M1422" s="9">
        <v>19</v>
      </c>
    </row>
    <row r="1423" spans="1:13" x14ac:dyDescent="0.2">
      <c r="A1423" s="9" t="s">
        <v>152</v>
      </c>
      <c r="B1423" s="9" t="s">
        <v>58</v>
      </c>
      <c r="C1423" s="9">
        <v>0.209482</v>
      </c>
      <c r="D1423" s="14">
        <v>45047</v>
      </c>
      <c r="E1423" s="15">
        <v>0.209482</v>
      </c>
      <c r="G1423" s="26">
        <v>0.209482</v>
      </c>
      <c r="J1423" s="14">
        <v>45022</v>
      </c>
      <c r="K1423" s="9" t="s">
        <v>480</v>
      </c>
      <c r="L1423" s="9">
        <v>18</v>
      </c>
      <c r="M1423" s="9">
        <v>14</v>
      </c>
    </row>
    <row r="1424" spans="1:13" x14ac:dyDescent="0.2">
      <c r="A1424" s="9" t="s">
        <v>152</v>
      </c>
      <c r="B1424" s="9" t="s">
        <v>58</v>
      </c>
      <c r="C1424" s="9">
        <v>1.4634499999999999</v>
      </c>
      <c r="D1424" s="14">
        <v>45054</v>
      </c>
      <c r="E1424" s="15">
        <v>1.6729319999999999</v>
      </c>
      <c r="G1424" s="26">
        <v>1.4634499999999999</v>
      </c>
      <c r="J1424" s="14">
        <v>45028</v>
      </c>
      <c r="K1424" s="9" t="s">
        <v>480</v>
      </c>
      <c r="L1424" s="9">
        <v>19</v>
      </c>
      <c r="M1424" s="9">
        <v>15</v>
      </c>
    </row>
    <row r="1425" spans="1:13" x14ac:dyDescent="0.2">
      <c r="A1425" s="9" t="s">
        <v>152</v>
      </c>
      <c r="B1425" s="9" t="s">
        <v>58</v>
      </c>
      <c r="C1425" s="9">
        <v>1.774605</v>
      </c>
      <c r="D1425" s="14">
        <v>45054</v>
      </c>
      <c r="E1425" s="15">
        <v>3.4475369999999996</v>
      </c>
      <c r="G1425" s="26">
        <v>1.774605</v>
      </c>
      <c r="J1425" s="14">
        <v>45028</v>
      </c>
      <c r="K1425" s="9" t="s">
        <v>480</v>
      </c>
      <c r="L1425" s="9">
        <v>19</v>
      </c>
      <c r="M1425" s="9">
        <v>15</v>
      </c>
    </row>
    <row r="1426" spans="1:13" x14ac:dyDescent="0.2">
      <c r="A1426" s="9" t="s">
        <v>152</v>
      </c>
      <c r="B1426" s="9" t="s">
        <v>58</v>
      </c>
      <c r="C1426" s="9">
        <v>0.246473</v>
      </c>
      <c r="D1426" s="14">
        <v>45054</v>
      </c>
      <c r="E1426" s="15">
        <v>3.6940099999999996</v>
      </c>
      <c r="G1426" s="26">
        <v>0.246473</v>
      </c>
      <c r="J1426" s="14">
        <v>45028</v>
      </c>
      <c r="K1426" s="9" t="s">
        <v>480</v>
      </c>
      <c r="L1426" s="9">
        <v>19</v>
      </c>
      <c r="M1426" s="9">
        <v>15</v>
      </c>
    </row>
    <row r="1427" spans="1:13" x14ac:dyDescent="0.2">
      <c r="A1427" s="9" t="s">
        <v>152</v>
      </c>
      <c r="B1427" s="9" t="s">
        <v>58</v>
      </c>
      <c r="C1427" s="9">
        <v>1.8729530000000001</v>
      </c>
      <c r="D1427" s="14">
        <v>45054</v>
      </c>
      <c r="E1427" s="15">
        <v>5.5669629999999994</v>
      </c>
      <c r="G1427" s="26">
        <v>1.8729530000000001</v>
      </c>
      <c r="J1427" s="14">
        <v>45028</v>
      </c>
      <c r="K1427" s="9" t="s">
        <v>480</v>
      </c>
      <c r="L1427" s="9">
        <v>19</v>
      </c>
      <c r="M1427" s="9">
        <v>15</v>
      </c>
    </row>
    <row r="1428" spans="1:13" x14ac:dyDescent="0.2">
      <c r="A1428" s="9" t="s">
        <v>152</v>
      </c>
      <c r="B1428" s="9" t="s">
        <v>58</v>
      </c>
      <c r="C1428" s="9">
        <v>6.9695150000000003</v>
      </c>
      <c r="D1428" s="14">
        <v>45054</v>
      </c>
      <c r="E1428" s="15">
        <v>12.536477999999999</v>
      </c>
      <c r="G1428" s="26">
        <v>6.9695150000000003</v>
      </c>
      <c r="J1428" s="14">
        <v>45028</v>
      </c>
      <c r="K1428" s="9" t="s">
        <v>480</v>
      </c>
      <c r="L1428" s="9">
        <v>19</v>
      </c>
      <c r="M1428" s="9">
        <v>15</v>
      </c>
    </row>
    <row r="1429" spans="1:13" x14ac:dyDescent="0.2">
      <c r="A1429" s="9" t="s">
        <v>152</v>
      </c>
      <c r="B1429" s="9" t="s">
        <v>58</v>
      </c>
      <c r="C1429" s="9">
        <v>6.9695150000000003</v>
      </c>
      <c r="D1429" s="14">
        <v>45054</v>
      </c>
      <c r="E1429" s="15">
        <v>19.505993</v>
      </c>
      <c r="G1429" s="26">
        <v>6.9695150000000003</v>
      </c>
      <c r="J1429" s="14">
        <v>45028</v>
      </c>
      <c r="K1429" s="9" t="s">
        <v>480</v>
      </c>
      <c r="L1429" s="9">
        <v>19</v>
      </c>
      <c r="M1429" s="9">
        <v>15</v>
      </c>
    </row>
    <row r="1430" spans="1:13" x14ac:dyDescent="0.2">
      <c r="A1430" s="9" t="s">
        <v>152</v>
      </c>
      <c r="B1430" s="9" t="s">
        <v>58</v>
      </c>
      <c r="C1430" s="9">
        <v>6.9694979999999997</v>
      </c>
      <c r="D1430" s="14">
        <v>45054</v>
      </c>
      <c r="E1430" s="15">
        <v>26.475490999999998</v>
      </c>
      <c r="G1430" s="26">
        <v>6.9694979999999997</v>
      </c>
      <c r="J1430" s="14">
        <v>45028</v>
      </c>
      <c r="K1430" s="9" t="s">
        <v>480</v>
      </c>
      <c r="L1430" s="9">
        <v>19</v>
      </c>
      <c r="M1430" s="9">
        <v>15</v>
      </c>
    </row>
    <row r="1431" spans="1:13" x14ac:dyDescent="0.2">
      <c r="A1431" s="9" t="s">
        <v>152</v>
      </c>
      <c r="B1431" s="9" t="s">
        <v>58</v>
      </c>
      <c r="C1431" s="9">
        <v>1.2540789999999999</v>
      </c>
      <c r="D1431" s="14">
        <v>45061</v>
      </c>
      <c r="E1431" s="15">
        <v>27.729569999999999</v>
      </c>
      <c r="G1431" s="26">
        <v>1.2540789999999999</v>
      </c>
      <c r="J1431" s="14">
        <v>45034</v>
      </c>
      <c r="K1431" s="9" t="s">
        <v>480</v>
      </c>
      <c r="L1431" s="9">
        <v>20</v>
      </c>
      <c r="M1431" s="9">
        <v>16</v>
      </c>
    </row>
    <row r="1432" spans="1:13" x14ac:dyDescent="0.2">
      <c r="A1432" s="9" t="s">
        <v>152</v>
      </c>
      <c r="B1432" s="9" t="s">
        <v>58</v>
      </c>
      <c r="C1432" s="9">
        <v>0.68867800000000001</v>
      </c>
      <c r="D1432" s="14">
        <v>45061</v>
      </c>
      <c r="E1432" s="15">
        <v>28.418247999999998</v>
      </c>
      <c r="G1432" s="26">
        <v>0.68867800000000001</v>
      </c>
      <c r="J1432" s="14">
        <v>45035</v>
      </c>
      <c r="K1432" s="9" t="s">
        <v>480</v>
      </c>
      <c r="L1432" s="9">
        <v>20</v>
      </c>
      <c r="M1432" s="9">
        <v>16</v>
      </c>
    </row>
    <row r="1433" spans="1:13" x14ac:dyDescent="0.2">
      <c r="A1433" s="9" t="s">
        <v>152</v>
      </c>
      <c r="B1433" s="9" t="s">
        <v>58</v>
      </c>
      <c r="C1433" s="9">
        <v>3.0118649999999998</v>
      </c>
      <c r="D1433" s="14">
        <v>45061</v>
      </c>
      <c r="E1433" s="15">
        <v>31.430112999999999</v>
      </c>
      <c r="G1433" s="26">
        <v>3.0118649999999998</v>
      </c>
      <c r="J1433" s="14">
        <v>45035</v>
      </c>
      <c r="K1433" s="9" t="s">
        <v>480</v>
      </c>
      <c r="L1433" s="9">
        <v>20</v>
      </c>
      <c r="M1433" s="9">
        <v>16</v>
      </c>
    </row>
    <row r="1434" spans="1:13" x14ac:dyDescent="0.2">
      <c r="A1434" s="9" t="s">
        <v>152</v>
      </c>
      <c r="B1434" s="9" t="s">
        <v>58</v>
      </c>
      <c r="C1434" s="9">
        <v>6.3016360000000002</v>
      </c>
      <c r="D1434" s="14">
        <v>45061</v>
      </c>
      <c r="E1434" s="15">
        <v>37.731749000000001</v>
      </c>
      <c r="G1434" s="26">
        <v>6.3016360000000002</v>
      </c>
      <c r="J1434" s="14">
        <v>45035</v>
      </c>
      <c r="K1434" s="9" t="s">
        <v>480</v>
      </c>
      <c r="L1434" s="9">
        <v>20</v>
      </c>
      <c r="M1434" s="9">
        <v>16</v>
      </c>
    </row>
    <row r="1435" spans="1:13" x14ac:dyDescent="0.2">
      <c r="A1435" s="9" t="s">
        <v>152</v>
      </c>
      <c r="B1435" s="9" t="s">
        <v>58</v>
      </c>
      <c r="C1435" s="9">
        <v>5.3263569999999998</v>
      </c>
      <c r="D1435" s="14">
        <v>45061</v>
      </c>
      <c r="E1435" s="15">
        <v>43.058106000000002</v>
      </c>
      <c r="G1435" s="26">
        <v>5.3263569999999998</v>
      </c>
      <c r="J1435" s="14">
        <v>45035</v>
      </c>
      <c r="K1435" s="9" t="s">
        <v>480</v>
      </c>
      <c r="L1435" s="9">
        <v>20</v>
      </c>
      <c r="M1435" s="9">
        <v>16</v>
      </c>
    </row>
    <row r="1436" spans="1:13" x14ac:dyDescent="0.2">
      <c r="A1436" s="9" t="s">
        <v>152</v>
      </c>
      <c r="B1436" s="9" t="s">
        <v>58</v>
      </c>
      <c r="C1436" s="9">
        <v>4.454599</v>
      </c>
      <c r="D1436" s="14">
        <v>45061</v>
      </c>
      <c r="E1436" s="15">
        <v>47.512705000000004</v>
      </c>
      <c r="G1436" s="26">
        <v>4.454599</v>
      </c>
      <c r="J1436" s="14">
        <v>45037</v>
      </c>
      <c r="K1436" s="9" t="s">
        <v>480</v>
      </c>
      <c r="L1436" s="9">
        <v>20</v>
      </c>
      <c r="M1436" s="9">
        <v>16</v>
      </c>
    </row>
    <row r="1437" spans="1:13" x14ac:dyDescent="0.2">
      <c r="A1437" s="9" t="s">
        <v>152</v>
      </c>
      <c r="B1437" s="9" t="s">
        <v>58</v>
      </c>
      <c r="C1437" s="9">
        <v>0.83300099999999999</v>
      </c>
      <c r="D1437" s="14">
        <v>45061</v>
      </c>
      <c r="E1437" s="15">
        <v>48.345706000000007</v>
      </c>
      <c r="G1437" s="26">
        <v>0.83300099999999999</v>
      </c>
      <c r="J1437" s="14">
        <v>45037</v>
      </c>
      <c r="K1437" s="9" t="s">
        <v>480</v>
      </c>
      <c r="L1437" s="9">
        <v>20</v>
      </c>
      <c r="M1437" s="9">
        <v>16</v>
      </c>
    </row>
    <row r="1438" spans="1:13" x14ac:dyDescent="0.2">
      <c r="A1438" s="9" t="s">
        <v>152</v>
      </c>
      <c r="B1438" s="9" t="s">
        <v>58</v>
      </c>
      <c r="C1438" s="9">
        <v>2.4990039999999998</v>
      </c>
      <c r="D1438" s="14">
        <v>45061</v>
      </c>
      <c r="E1438" s="15">
        <v>50.844710000000006</v>
      </c>
      <c r="G1438" s="26">
        <v>2.4990039999999998</v>
      </c>
      <c r="J1438" s="14">
        <v>45037</v>
      </c>
      <c r="K1438" s="9" t="s">
        <v>480</v>
      </c>
      <c r="L1438" s="9">
        <v>20</v>
      </c>
      <c r="M1438" s="9">
        <v>16</v>
      </c>
    </row>
    <row r="1439" spans="1:13" x14ac:dyDescent="0.2">
      <c r="A1439" s="9" t="s">
        <v>152</v>
      </c>
      <c r="B1439" s="9" t="s">
        <v>58</v>
      </c>
      <c r="C1439" s="9">
        <v>0.207923</v>
      </c>
      <c r="D1439" s="14">
        <v>45068</v>
      </c>
      <c r="E1439" s="15">
        <v>51.052633000000007</v>
      </c>
      <c r="G1439" s="26">
        <v>0.207923</v>
      </c>
      <c r="J1439" s="14">
        <v>45043</v>
      </c>
      <c r="K1439" s="9" t="s">
        <v>480</v>
      </c>
      <c r="L1439" s="9">
        <v>21</v>
      </c>
      <c r="M1439" s="9">
        <v>17</v>
      </c>
    </row>
    <row r="1440" spans="1:13" x14ac:dyDescent="0.2">
      <c r="A1440" s="9" t="s">
        <v>152</v>
      </c>
      <c r="B1440" s="9" t="s">
        <v>58</v>
      </c>
      <c r="C1440" s="9">
        <v>1.856554</v>
      </c>
      <c r="D1440" s="14">
        <v>45068</v>
      </c>
      <c r="E1440" s="15">
        <v>52.90918700000001</v>
      </c>
      <c r="G1440" s="26">
        <v>1.856554</v>
      </c>
      <c r="J1440" s="14">
        <v>45044</v>
      </c>
      <c r="K1440" s="9" t="s">
        <v>480</v>
      </c>
      <c r="L1440" s="9">
        <v>21</v>
      </c>
      <c r="M1440" s="9">
        <v>17</v>
      </c>
    </row>
    <row r="1441" spans="1:13" x14ac:dyDescent="0.2">
      <c r="A1441" s="9" t="s">
        <v>152</v>
      </c>
      <c r="B1441" s="9" t="s">
        <v>58</v>
      </c>
      <c r="C1441" s="9">
        <v>1.285307</v>
      </c>
      <c r="D1441" s="14">
        <v>45068</v>
      </c>
      <c r="E1441" s="15">
        <v>54.194494000000013</v>
      </c>
      <c r="G1441" s="26">
        <v>1.285307</v>
      </c>
      <c r="J1441" s="14">
        <v>45044</v>
      </c>
      <c r="K1441" s="9" t="s">
        <v>480</v>
      </c>
      <c r="L1441" s="9">
        <v>21</v>
      </c>
      <c r="M1441" s="9">
        <v>17</v>
      </c>
    </row>
    <row r="1442" spans="1:13" x14ac:dyDescent="0.2">
      <c r="A1442" s="9" t="s">
        <v>152</v>
      </c>
      <c r="B1442" s="9" t="s">
        <v>58</v>
      </c>
      <c r="C1442" s="9">
        <v>0.74856299999999998</v>
      </c>
      <c r="D1442" s="14">
        <v>45075</v>
      </c>
      <c r="E1442" s="15">
        <v>54.94305700000001</v>
      </c>
      <c r="G1442" s="26">
        <v>0.74856299999999998</v>
      </c>
      <c r="J1442" s="14">
        <v>45049</v>
      </c>
      <c r="K1442" s="9" t="s">
        <v>480</v>
      </c>
      <c r="L1442" s="9">
        <v>22</v>
      </c>
      <c r="M1442" s="9">
        <v>18</v>
      </c>
    </row>
    <row r="1443" spans="1:13" x14ac:dyDescent="0.2">
      <c r="A1443" s="9" t="s">
        <v>152</v>
      </c>
      <c r="B1443" s="9" t="s">
        <v>58</v>
      </c>
      <c r="C1443" s="9">
        <v>3.2737660000000002</v>
      </c>
      <c r="D1443" s="14">
        <v>45075</v>
      </c>
      <c r="E1443" s="15">
        <v>58.216823000000012</v>
      </c>
      <c r="G1443" s="26">
        <v>3.2737660000000002</v>
      </c>
      <c r="J1443" s="14">
        <v>45049</v>
      </c>
      <c r="K1443" s="9" t="s">
        <v>480</v>
      </c>
      <c r="L1443" s="9">
        <v>22</v>
      </c>
      <c r="M1443" s="9">
        <v>18</v>
      </c>
    </row>
    <row r="1444" spans="1:13" x14ac:dyDescent="0.2">
      <c r="A1444" s="9" t="s">
        <v>152</v>
      </c>
      <c r="B1444" s="9" t="s">
        <v>58</v>
      </c>
      <c r="C1444" s="9">
        <v>9.8331970000000002</v>
      </c>
      <c r="D1444" s="14">
        <v>45075</v>
      </c>
      <c r="E1444" s="15">
        <v>68.050020000000018</v>
      </c>
      <c r="G1444" s="26">
        <v>9.8331970000000002</v>
      </c>
      <c r="J1444" s="14">
        <v>45049</v>
      </c>
      <c r="K1444" s="9" t="s">
        <v>480</v>
      </c>
      <c r="L1444" s="9">
        <v>22</v>
      </c>
      <c r="M1444" s="9">
        <v>18</v>
      </c>
    </row>
    <row r="1445" spans="1:13" x14ac:dyDescent="0.2">
      <c r="A1445" s="9" t="s">
        <v>152</v>
      </c>
      <c r="B1445" s="9" t="s">
        <v>58</v>
      </c>
      <c r="C1445" s="9">
        <v>2.4990039999999998</v>
      </c>
      <c r="D1445" s="14">
        <v>45075</v>
      </c>
      <c r="E1445" s="15">
        <v>70.549024000000017</v>
      </c>
      <c r="G1445" s="26">
        <v>2.4990039999999998</v>
      </c>
      <c r="J1445" s="14">
        <v>45051</v>
      </c>
      <c r="K1445" s="9" t="s">
        <v>480</v>
      </c>
      <c r="L1445" s="9">
        <v>22</v>
      </c>
      <c r="M1445" s="9">
        <v>18</v>
      </c>
    </row>
    <row r="1446" spans="1:13" x14ac:dyDescent="0.2">
      <c r="A1446" s="9" t="s">
        <v>152</v>
      </c>
      <c r="B1446" s="9" t="s">
        <v>58</v>
      </c>
      <c r="C1446" s="9">
        <v>0.52845600000000004</v>
      </c>
      <c r="D1446" s="14">
        <v>45082</v>
      </c>
      <c r="E1446" s="15">
        <v>71.077480000000023</v>
      </c>
      <c r="G1446" s="26">
        <v>0.52845600000000004</v>
      </c>
      <c r="J1446" s="14">
        <v>45056</v>
      </c>
      <c r="K1446" s="9" t="s">
        <v>480</v>
      </c>
      <c r="L1446" s="9">
        <v>23</v>
      </c>
      <c r="M1446" s="9">
        <v>19</v>
      </c>
    </row>
    <row r="1447" spans="1:13" x14ac:dyDescent="0.2">
      <c r="A1447" s="9" t="s">
        <v>152</v>
      </c>
      <c r="B1447" s="9" t="s">
        <v>58</v>
      </c>
      <c r="C1447" s="9">
        <v>1.9717830000000001</v>
      </c>
      <c r="D1447" s="14">
        <v>45082</v>
      </c>
      <c r="E1447" s="15">
        <v>73.049263000000025</v>
      </c>
      <c r="G1447" s="26">
        <v>1.9717830000000001</v>
      </c>
      <c r="J1447" s="14">
        <v>45056</v>
      </c>
      <c r="K1447" s="9" t="s">
        <v>480</v>
      </c>
      <c r="L1447" s="9">
        <v>23</v>
      </c>
      <c r="M1447" s="9">
        <v>19</v>
      </c>
    </row>
    <row r="1448" spans="1:13" x14ac:dyDescent="0.2">
      <c r="A1448" s="9" t="s">
        <v>152</v>
      </c>
      <c r="B1448" s="9" t="s">
        <v>58</v>
      </c>
      <c r="C1448" s="9">
        <v>1.2486349999999999</v>
      </c>
      <c r="D1448" s="14">
        <v>45082</v>
      </c>
      <c r="E1448" s="15">
        <v>74.297898000000018</v>
      </c>
      <c r="G1448" s="26">
        <v>1.2486349999999999</v>
      </c>
      <c r="J1448" s="14">
        <v>45056</v>
      </c>
      <c r="K1448" s="9" t="s">
        <v>480</v>
      </c>
      <c r="L1448" s="9">
        <v>23</v>
      </c>
      <c r="M1448" s="9">
        <v>19</v>
      </c>
    </row>
    <row r="1449" spans="1:13" x14ac:dyDescent="0.2">
      <c r="A1449" s="9" t="s">
        <v>152</v>
      </c>
      <c r="B1449" s="9" t="s">
        <v>58</v>
      </c>
      <c r="C1449" s="9">
        <v>0.31200899999999998</v>
      </c>
      <c r="D1449" s="14">
        <v>45082</v>
      </c>
      <c r="E1449" s="15">
        <v>74.609907000000021</v>
      </c>
      <c r="G1449" s="26">
        <v>0.31200899999999998</v>
      </c>
      <c r="J1449" s="14">
        <v>45057</v>
      </c>
      <c r="K1449" s="9" t="s">
        <v>480</v>
      </c>
      <c r="L1449" s="9">
        <v>23</v>
      </c>
      <c r="M1449" s="9">
        <v>19</v>
      </c>
    </row>
    <row r="1450" spans="1:13" x14ac:dyDescent="0.2">
      <c r="A1450" s="9" t="s">
        <v>152</v>
      </c>
      <c r="B1450" s="9" t="s">
        <v>58</v>
      </c>
      <c r="C1450" s="9">
        <v>0.92555699999999996</v>
      </c>
      <c r="D1450" s="14">
        <v>45082</v>
      </c>
      <c r="E1450" s="15">
        <v>75.535464000000019</v>
      </c>
      <c r="G1450" s="26">
        <v>0.92555699999999996</v>
      </c>
      <c r="J1450" s="14">
        <v>45058</v>
      </c>
      <c r="K1450" s="9" t="s">
        <v>480</v>
      </c>
      <c r="L1450" s="9">
        <v>23</v>
      </c>
      <c r="M1450" s="9">
        <v>19</v>
      </c>
    </row>
    <row r="1451" spans="1:13" x14ac:dyDescent="0.2">
      <c r="A1451" s="9" t="s">
        <v>152</v>
      </c>
      <c r="B1451" s="9" t="s">
        <v>58</v>
      </c>
      <c r="C1451" s="9">
        <v>1.8811180000000001</v>
      </c>
      <c r="D1451" s="14">
        <v>45089</v>
      </c>
      <c r="E1451" s="15">
        <v>77.41658200000002</v>
      </c>
      <c r="G1451" s="26">
        <v>1.8811180000000001</v>
      </c>
      <c r="J1451" s="14">
        <v>45062</v>
      </c>
      <c r="K1451" s="9" t="s">
        <v>480</v>
      </c>
      <c r="L1451" s="9">
        <v>24</v>
      </c>
      <c r="M1451" s="9">
        <v>20</v>
      </c>
    </row>
    <row r="1452" spans="1:13" x14ac:dyDescent="0.2">
      <c r="A1452" s="9" t="s">
        <v>152</v>
      </c>
      <c r="B1452" s="9" t="s">
        <v>58</v>
      </c>
      <c r="C1452" s="9">
        <v>0.71900600000000003</v>
      </c>
      <c r="D1452" s="14">
        <v>45089</v>
      </c>
      <c r="E1452" s="15">
        <v>78.135588000000013</v>
      </c>
      <c r="G1452" s="26">
        <v>0.71900600000000003</v>
      </c>
      <c r="J1452" s="14">
        <v>45063</v>
      </c>
      <c r="K1452" s="9" t="s">
        <v>480</v>
      </c>
      <c r="L1452" s="9">
        <v>24</v>
      </c>
      <c r="M1452" s="9">
        <v>20</v>
      </c>
    </row>
    <row r="1453" spans="1:13" x14ac:dyDescent="0.2">
      <c r="A1453" s="9" t="s">
        <v>152</v>
      </c>
      <c r="B1453" s="9" t="s">
        <v>58</v>
      </c>
      <c r="C1453" s="9">
        <v>1.058378</v>
      </c>
      <c r="D1453" s="14">
        <v>45089</v>
      </c>
      <c r="E1453" s="15">
        <v>79.193966000000017</v>
      </c>
      <c r="G1453" s="26">
        <v>1.058378</v>
      </c>
      <c r="J1453" s="14">
        <v>45064</v>
      </c>
      <c r="K1453" s="9" t="s">
        <v>480</v>
      </c>
      <c r="L1453" s="9">
        <v>24</v>
      </c>
      <c r="M1453" s="9">
        <v>20</v>
      </c>
    </row>
    <row r="1454" spans="1:13" x14ac:dyDescent="0.2">
      <c r="A1454" s="9" t="s">
        <v>152</v>
      </c>
      <c r="B1454" s="9" t="s">
        <v>58</v>
      </c>
      <c r="C1454" s="9">
        <v>1.5709310000000001</v>
      </c>
      <c r="D1454" s="14">
        <v>45089</v>
      </c>
      <c r="E1454" s="15">
        <v>80.764897000000019</v>
      </c>
      <c r="G1454" s="26">
        <v>1.5709310000000001</v>
      </c>
      <c r="J1454" s="14">
        <v>45065</v>
      </c>
      <c r="K1454" s="9" t="s">
        <v>480</v>
      </c>
      <c r="L1454" s="9">
        <v>24</v>
      </c>
      <c r="M1454" s="9">
        <v>20</v>
      </c>
    </row>
    <row r="1455" spans="1:13" x14ac:dyDescent="0.2">
      <c r="A1455" s="9" t="s">
        <v>152</v>
      </c>
      <c r="B1455" s="9" t="s">
        <v>58</v>
      </c>
      <c r="C1455" s="9">
        <v>1.285307</v>
      </c>
      <c r="D1455" s="14">
        <v>45089</v>
      </c>
      <c r="E1455" s="15">
        <v>82.050204000000022</v>
      </c>
      <c r="G1455" s="26">
        <v>1.285307</v>
      </c>
      <c r="J1455" s="14">
        <v>45065</v>
      </c>
      <c r="K1455" s="9" t="s">
        <v>480</v>
      </c>
      <c r="L1455" s="9">
        <v>24</v>
      </c>
      <c r="M1455" s="9">
        <v>20</v>
      </c>
    </row>
    <row r="1456" spans="1:13" x14ac:dyDescent="0.2">
      <c r="A1456" s="9" t="s">
        <v>152</v>
      </c>
      <c r="B1456" s="9" t="s">
        <v>58</v>
      </c>
      <c r="C1456" s="9">
        <v>4.454599</v>
      </c>
      <c r="D1456" s="14">
        <v>45089</v>
      </c>
      <c r="E1456" s="15">
        <v>86.504803000000024</v>
      </c>
      <c r="G1456" s="26">
        <v>4.454599</v>
      </c>
      <c r="J1456" s="14">
        <v>45065</v>
      </c>
      <c r="K1456" s="9" t="s">
        <v>480</v>
      </c>
      <c r="L1456" s="9">
        <v>24</v>
      </c>
      <c r="M1456" s="9">
        <v>20</v>
      </c>
    </row>
    <row r="1457" spans="1:13" x14ac:dyDescent="0.2">
      <c r="A1457" s="9" t="s">
        <v>379</v>
      </c>
      <c r="B1457" s="9" t="s">
        <v>355</v>
      </c>
      <c r="C1457" s="9">
        <v>136.34866</v>
      </c>
      <c r="D1457" s="14">
        <v>45047</v>
      </c>
      <c r="E1457" s="15">
        <v>136.34866</v>
      </c>
      <c r="G1457" s="26">
        <v>136.34866</v>
      </c>
      <c r="J1457" s="14">
        <v>45036</v>
      </c>
      <c r="K1457" s="9" t="s">
        <v>480</v>
      </c>
      <c r="L1457" s="9">
        <v>18</v>
      </c>
      <c r="M1457" s="9">
        <v>16</v>
      </c>
    </row>
    <row r="1458" spans="1:13" x14ac:dyDescent="0.2">
      <c r="A1458" s="9" t="s">
        <v>379</v>
      </c>
      <c r="B1458" s="9" t="s">
        <v>355</v>
      </c>
      <c r="C1458" s="9">
        <v>135.333665</v>
      </c>
      <c r="D1458" s="14">
        <v>45068</v>
      </c>
      <c r="E1458" s="15">
        <v>271.68232499999999</v>
      </c>
      <c r="G1458" s="26">
        <v>135.333665</v>
      </c>
      <c r="J1458" s="14">
        <v>45057</v>
      </c>
      <c r="K1458" s="9" t="s">
        <v>480</v>
      </c>
      <c r="L1458" s="9">
        <v>21</v>
      </c>
      <c r="M1458" s="9">
        <v>19</v>
      </c>
    </row>
    <row r="1459" spans="1:13" x14ac:dyDescent="0.2">
      <c r="A1459" s="9" t="s">
        <v>379</v>
      </c>
      <c r="B1459" s="9" t="s">
        <v>355</v>
      </c>
      <c r="C1459" s="9">
        <v>135.332041</v>
      </c>
      <c r="D1459" s="14">
        <v>45075</v>
      </c>
      <c r="E1459" s="15">
        <v>407.014366</v>
      </c>
      <c r="G1459" s="26">
        <v>135.332041</v>
      </c>
      <c r="J1459" s="14">
        <v>45064</v>
      </c>
      <c r="K1459" s="9" t="s">
        <v>480</v>
      </c>
      <c r="L1459" s="9">
        <v>22</v>
      </c>
      <c r="M1459" s="9">
        <v>20</v>
      </c>
    </row>
    <row r="1460" spans="1:13" x14ac:dyDescent="0.2">
      <c r="A1460" s="9" t="s">
        <v>148</v>
      </c>
      <c r="B1460" s="9" t="s">
        <v>586</v>
      </c>
      <c r="C1460" s="9">
        <v>7565.5018529999998</v>
      </c>
      <c r="D1460" s="14">
        <v>45047</v>
      </c>
      <c r="E1460" s="15">
        <v>7565.5018529999998</v>
      </c>
      <c r="G1460" s="26">
        <v>7565.5018529999998</v>
      </c>
      <c r="J1460" s="14">
        <v>45033</v>
      </c>
      <c r="K1460" s="9" t="s">
        <v>480</v>
      </c>
      <c r="L1460" s="9">
        <v>18</v>
      </c>
      <c r="M1460" s="9">
        <v>16</v>
      </c>
    </row>
    <row r="1461" spans="1:13" x14ac:dyDescent="0.2">
      <c r="A1461" s="9" t="s">
        <v>148</v>
      </c>
      <c r="B1461" s="9" t="s">
        <v>586</v>
      </c>
      <c r="C1461" s="9">
        <v>2709.109755</v>
      </c>
      <c r="D1461" s="14">
        <v>45047</v>
      </c>
      <c r="E1461" s="15">
        <v>10274.611607999999</v>
      </c>
      <c r="G1461" s="26">
        <v>2709.109755</v>
      </c>
      <c r="J1461" s="14">
        <v>45033</v>
      </c>
      <c r="K1461" s="9" t="s">
        <v>480</v>
      </c>
      <c r="L1461" s="9">
        <v>18</v>
      </c>
      <c r="M1461" s="9">
        <v>16</v>
      </c>
    </row>
    <row r="1462" spans="1:13" x14ac:dyDescent="0.2">
      <c r="A1462" s="9" t="s">
        <v>148</v>
      </c>
      <c r="B1462" s="9" t="s">
        <v>586</v>
      </c>
      <c r="C1462" s="9">
        <v>2659.5383120000001</v>
      </c>
      <c r="D1462" s="14">
        <v>45047</v>
      </c>
      <c r="E1462" s="15">
        <v>12934.14992</v>
      </c>
      <c r="G1462" s="26">
        <v>2659.5383120000001</v>
      </c>
      <c r="J1462" s="14">
        <v>45033</v>
      </c>
      <c r="K1462" s="9" t="s">
        <v>480</v>
      </c>
      <c r="L1462" s="9">
        <v>18</v>
      </c>
      <c r="M1462" s="9">
        <v>16</v>
      </c>
    </row>
    <row r="1463" spans="1:13" x14ac:dyDescent="0.2">
      <c r="A1463" s="9" t="s">
        <v>148</v>
      </c>
      <c r="B1463" s="9" t="s">
        <v>586</v>
      </c>
      <c r="C1463" s="9">
        <v>390.67859900000002</v>
      </c>
      <c r="D1463" s="14">
        <v>45047</v>
      </c>
      <c r="E1463" s="15">
        <v>13324.828519000001</v>
      </c>
      <c r="G1463" s="26">
        <v>390.67859900000002</v>
      </c>
      <c r="J1463" s="14">
        <v>45034</v>
      </c>
      <c r="K1463" s="9" t="s">
        <v>480</v>
      </c>
      <c r="L1463" s="9">
        <v>18</v>
      </c>
      <c r="M1463" s="9">
        <v>16</v>
      </c>
    </row>
    <row r="1464" spans="1:13" x14ac:dyDescent="0.2">
      <c r="A1464" s="9" t="s">
        <v>148</v>
      </c>
      <c r="B1464" s="9" t="s">
        <v>586</v>
      </c>
      <c r="C1464" s="9">
        <v>139.89702500000001</v>
      </c>
      <c r="D1464" s="14">
        <v>45047</v>
      </c>
      <c r="E1464" s="15">
        <v>13464.725544000001</v>
      </c>
      <c r="G1464" s="26">
        <v>139.89702500000001</v>
      </c>
      <c r="J1464" s="14">
        <v>45034</v>
      </c>
      <c r="K1464" s="9" t="s">
        <v>480</v>
      </c>
      <c r="L1464" s="9">
        <v>18</v>
      </c>
      <c r="M1464" s="9">
        <v>16</v>
      </c>
    </row>
    <row r="1465" spans="1:13" x14ac:dyDescent="0.2">
      <c r="A1465" s="9" t="s">
        <v>148</v>
      </c>
      <c r="B1465" s="9" t="s">
        <v>586</v>
      </c>
      <c r="C1465" s="9">
        <v>137.33718200000001</v>
      </c>
      <c r="D1465" s="14">
        <v>45047</v>
      </c>
      <c r="E1465" s="15">
        <v>13602.062726</v>
      </c>
      <c r="G1465" s="26">
        <v>137.33718200000001</v>
      </c>
      <c r="J1465" s="14">
        <v>45034</v>
      </c>
      <c r="K1465" s="9" t="s">
        <v>480</v>
      </c>
      <c r="L1465" s="9">
        <v>18</v>
      </c>
      <c r="M1465" s="9">
        <v>16</v>
      </c>
    </row>
    <row r="1466" spans="1:13" x14ac:dyDescent="0.2">
      <c r="A1466" s="9" t="s">
        <v>148</v>
      </c>
      <c r="B1466" s="9" t="s">
        <v>586</v>
      </c>
      <c r="C1466" s="9">
        <v>24.728945</v>
      </c>
      <c r="D1466" s="14">
        <v>45054</v>
      </c>
      <c r="E1466" s="15">
        <v>13626.791671000001</v>
      </c>
      <c r="G1466" s="26">
        <v>24.728945</v>
      </c>
      <c r="J1466" s="14">
        <v>45038</v>
      </c>
      <c r="K1466" s="9" t="s">
        <v>480</v>
      </c>
      <c r="L1466" s="9">
        <v>19</v>
      </c>
      <c r="M1466" s="9">
        <v>16</v>
      </c>
    </row>
    <row r="1467" spans="1:13" x14ac:dyDescent="0.2">
      <c r="A1467" s="9" t="s">
        <v>148</v>
      </c>
      <c r="B1467" s="9" t="s">
        <v>586</v>
      </c>
      <c r="C1467" s="9">
        <v>19.783156999999999</v>
      </c>
      <c r="D1467" s="14">
        <v>45054</v>
      </c>
      <c r="E1467" s="15">
        <v>13646.574828000001</v>
      </c>
      <c r="G1467" s="26">
        <v>19.783156999999999</v>
      </c>
      <c r="J1467" s="14">
        <v>45039</v>
      </c>
      <c r="K1467" s="9" t="s">
        <v>480</v>
      </c>
      <c r="L1467" s="9">
        <v>19</v>
      </c>
      <c r="M1467" s="9">
        <v>16</v>
      </c>
    </row>
    <row r="1468" spans="1:13" x14ac:dyDescent="0.2">
      <c r="A1468" s="9" t="s">
        <v>148</v>
      </c>
      <c r="B1468" s="9" t="s">
        <v>586</v>
      </c>
      <c r="C1468" s="9">
        <v>12.528062</v>
      </c>
      <c r="D1468" s="14">
        <v>45054</v>
      </c>
      <c r="E1468" s="15">
        <v>13659.10289</v>
      </c>
      <c r="G1468" s="26">
        <v>12.528062</v>
      </c>
      <c r="J1468" s="14">
        <v>45039</v>
      </c>
      <c r="K1468" s="9" t="s">
        <v>480</v>
      </c>
      <c r="L1468" s="9">
        <v>19</v>
      </c>
      <c r="M1468" s="9">
        <v>16</v>
      </c>
    </row>
    <row r="1469" spans="1:13" x14ac:dyDescent="0.2">
      <c r="A1469" s="9" t="s">
        <v>148</v>
      </c>
      <c r="B1469" s="9" t="s">
        <v>586</v>
      </c>
      <c r="C1469" s="9">
        <v>261.111559</v>
      </c>
      <c r="D1469" s="14">
        <v>45054</v>
      </c>
      <c r="E1469" s="15">
        <v>13920.214449000001</v>
      </c>
      <c r="G1469" s="26">
        <v>261.111559</v>
      </c>
      <c r="J1469" s="14">
        <v>45039</v>
      </c>
      <c r="K1469" s="9" t="s">
        <v>480</v>
      </c>
      <c r="L1469" s="9">
        <v>19</v>
      </c>
      <c r="M1469" s="9">
        <v>16</v>
      </c>
    </row>
    <row r="1470" spans="1:13" x14ac:dyDescent="0.2">
      <c r="A1470" s="9" t="s">
        <v>148</v>
      </c>
      <c r="B1470" s="9" t="s">
        <v>586</v>
      </c>
      <c r="C1470" s="9">
        <v>176.23163700000001</v>
      </c>
      <c r="D1470" s="14">
        <v>45054</v>
      </c>
      <c r="E1470" s="15">
        <v>14096.446086000002</v>
      </c>
      <c r="G1470" s="26">
        <v>176.23163700000001</v>
      </c>
      <c r="J1470" s="14">
        <v>45040</v>
      </c>
      <c r="K1470" s="9" t="s">
        <v>480</v>
      </c>
      <c r="L1470" s="9">
        <v>19</v>
      </c>
      <c r="M1470" s="9">
        <v>17</v>
      </c>
    </row>
    <row r="1471" spans="1:13" x14ac:dyDescent="0.2">
      <c r="A1471" s="9" t="s">
        <v>148</v>
      </c>
      <c r="B1471" s="9" t="s">
        <v>586</v>
      </c>
      <c r="C1471" s="9">
        <v>234.458921</v>
      </c>
      <c r="D1471" s="14">
        <v>45054</v>
      </c>
      <c r="E1471" s="15">
        <v>14330.905007000001</v>
      </c>
      <c r="G1471" s="26">
        <v>234.458921</v>
      </c>
      <c r="J1471" s="14">
        <v>45040</v>
      </c>
      <c r="K1471" s="9" t="s">
        <v>480</v>
      </c>
      <c r="L1471" s="9">
        <v>19</v>
      </c>
      <c r="M1471" s="9">
        <v>17</v>
      </c>
    </row>
    <row r="1472" spans="1:13" x14ac:dyDescent="0.2">
      <c r="A1472" s="9" t="s">
        <v>148</v>
      </c>
      <c r="B1472" s="9" t="s">
        <v>586</v>
      </c>
      <c r="C1472" s="9">
        <v>23.992069000000001</v>
      </c>
      <c r="D1472" s="14">
        <v>45054</v>
      </c>
      <c r="E1472" s="15">
        <v>14354.897076000001</v>
      </c>
      <c r="G1472" s="26">
        <v>23.992069000000001</v>
      </c>
      <c r="J1472" s="14">
        <v>45040</v>
      </c>
      <c r="K1472" s="9" t="s">
        <v>480</v>
      </c>
      <c r="L1472" s="9">
        <v>19</v>
      </c>
      <c r="M1472" s="9">
        <v>17</v>
      </c>
    </row>
    <row r="1473" spans="1:13" x14ac:dyDescent="0.2">
      <c r="A1473" s="9" t="s">
        <v>148</v>
      </c>
      <c r="B1473" s="9" t="s">
        <v>586</v>
      </c>
      <c r="C1473" s="9">
        <v>246.27427700000001</v>
      </c>
      <c r="D1473" s="14">
        <v>45054</v>
      </c>
      <c r="E1473" s="15">
        <v>14601.171353000002</v>
      </c>
      <c r="G1473" s="26">
        <v>246.27427700000001</v>
      </c>
      <c r="J1473" s="14">
        <v>45041</v>
      </c>
      <c r="K1473" s="9" t="s">
        <v>480</v>
      </c>
      <c r="L1473" s="9">
        <v>19</v>
      </c>
      <c r="M1473" s="9">
        <v>17</v>
      </c>
    </row>
    <row r="1474" spans="1:13" x14ac:dyDescent="0.2">
      <c r="A1474" s="9" t="s">
        <v>148</v>
      </c>
      <c r="B1474" s="9" t="s">
        <v>586</v>
      </c>
      <c r="C1474" s="9">
        <v>22.392648999999999</v>
      </c>
      <c r="D1474" s="14">
        <v>45054</v>
      </c>
      <c r="E1474" s="15">
        <v>14623.564002000001</v>
      </c>
      <c r="G1474" s="26">
        <v>22.392648999999999</v>
      </c>
      <c r="J1474" s="14">
        <v>45041</v>
      </c>
      <c r="K1474" s="9" t="s">
        <v>480</v>
      </c>
      <c r="L1474" s="9">
        <v>19</v>
      </c>
      <c r="M1474" s="9">
        <v>17</v>
      </c>
    </row>
    <row r="1475" spans="1:13" x14ac:dyDescent="0.2">
      <c r="A1475" s="9" t="s">
        <v>148</v>
      </c>
      <c r="B1475" s="9" t="s">
        <v>586</v>
      </c>
      <c r="C1475" s="9">
        <v>218.828821</v>
      </c>
      <c r="D1475" s="14">
        <v>45054</v>
      </c>
      <c r="E1475" s="15">
        <v>14842.392823</v>
      </c>
      <c r="G1475" s="26">
        <v>218.828821</v>
      </c>
      <c r="J1475" s="14">
        <v>45041</v>
      </c>
      <c r="K1475" s="9" t="s">
        <v>480</v>
      </c>
      <c r="L1475" s="9">
        <v>19</v>
      </c>
      <c r="M1475" s="9">
        <v>17</v>
      </c>
    </row>
    <row r="1476" spans="1:13" x14ac:dyDescent="0.2">
      <c r="A1476" s="9" t="s">
        <v>148</v>
      </c>
      <c r="B1476" s="9" t="s">
        <v>586</v>
      </c>
      <c r="C1476" s="9">
        <v>2072.84222</v>
      </c>
      <c r="D1476" s="14">
        <v>45054</v>
      </c>
      <c r="E1476" s="15">
        <v>16915.235043000001</v>
      </c>
      <c r="G1476" s="26">
        <v>2072.84222</v>
      </c>
      <c r="J1476" s="14">
        <v>45041</v>
      </c>
      <c r="K1476" s="9" t="s">
        <v>480</v>
      </c>
      <c r="L1476" s="9">
        <v>19</v>
      </c>
      <c r="M1476" s="9">
        <v>17</v>
      </c>
    </row>
    <row r="1477" spans="1:13" x14ac:dyDescent="0.2">
      <c r="A1477" s="9" t="s">
        <v>148</v>
      </c>
      <c r="B1477" s="9" t="s">
        <v>586</v>
      </c>
      <c r="C1477" s="9">
        <v>2072.84222</v>
      </c>
      <c r="D1477" s="14">
        <v>45054</v>
      </c>
      <c r="E1477" s="15">
        <v>18988.077262999999</v>
      </c>
      <c r="G1477" s="26">
        <v>2072.84222</v>
      </c>
      <c r="J1477" s="14">
        <v>45041</v>
      </c>
      <c r="K1477" s="9" t="s">
        <v>480</v>
      </c>
      <c r="L1477" s="9">
        <v>19</v>
      </c>
      <c r="M1477" s="9">
        <v>17</v>
      </c>
    </row>
    <row r="1478" spans="1:13" x14ac:dyDescent="0.2">
      <c r="A1478" s="9" t="s">
        <v>148</v>
      </c>
      <c r="B1478" s="9" t="s">
        <v>586</v>
      </c>
      <c r="C1478" s="9">
        <v>2072.8370380000001</v>
      </c>
      <c r="D1478" s="14">
        <v>45054</v>
      </c>
      <c r="E1478" s="15">
        <v>21060.914301000001</v>
      </c>
      <c r="G1478" s="26">
        <v>2072.8370380000001</v>
      </c>
      <c r="J1478" s="14">
        <v>45041</v>
      </c>
      <c r="K1478" s="9" t="s">
        <v>480</v>
      </c>
      <c r="L1478" s="9">
        <v>19</v>
      </c>
      <c r="M1478" s="9">
        <v>17</v>
      </c>
    </row>
    <row r="1479" spans="1:13" x14ac:dyDescent="0.2">
      <c r="A1479" s="9" t="s">
        <v>148</v>
      </c>
      <c r="B1479" s="9" t="s">
        <v>586</v>
      </c>
      <c r="C1479" s="9">
        <v>38.322873000000001</v>
      </c>
      <c r="D1479" s="14">
        <v>45061</v>
      </c>
      <c r="E1479" s="15">
        <v>21099.237174000002</v>
      </c>
      <c r="G1479" s="26">
        <v>38.322873000000001</v>
      </c>
      <c r="J1479" s="14">
        <v>45045</v>
      </c>
      <c r="K1479" s="9" t="s">
        <v>480</v>
      </c>
      <c r="L1479" s="9">
        <v>20</v>
      </c>
      <c r="M1479" s="9">
        <v>17</v>
      </c>
    </row>
    <row r="1480" spans="1:13" x14ac:dyDescent="0.2">
      <c r="A1480" s="9" t="s">
        <v>148</v>
      </c>
      <c r="B1480" s="9" t="s">
        <v>586</v>
      </c>
      <c r="C1480" s="9">
        <v>6389.4691290000001</v>
      </c>
      <c r="D1480" s="14">
        <v>45061</v>
      </c>
      <c r="E1480" s="15">
        <v>27488.706303000003</v>
      </c>
      <c r="G1480" s="26">
        <v>6389.4691290000001</v>
      </c>
      <c r="J1480" s="14">
        <v>45047</v>
      </c>
      <c r="K1480" s="9" t="s">
        <v>480</v>
      </c>
      <c r="L1480" s="9">
        <v>20</v>
      </c>
      <c r="M1480" s="9">
        <v>18</v>
      </c>
    </row>
    <row r="1481" spans="1:13" x14ac:dyDescent="0.2">
      <c r="A1481" s="9" t="s">
        <v>148</v>
      </c>
      <c r="B1481" s="9" t="s">
        <v>586</v>
      </c>
      <c r="C1481" s="9">
        <v>3332.3026129999998</v>
      </c>
      <c r="D1481" s="14">
        <v>45061</v>
      </c>
      <c r="E1481" s="15">
        <v>30821.008916000003</v>
      </c>
      <c r="G1481" s="26">
        <v>3332.3026129999998</v>
      </c>
      <c r="J1481" s="14">
        <v>45047</v>
      </c>
      <c r="K1481" s="9" t="s">
        <v>480</v>
      </c>
      <c r="L1481" s="9">
        <v>20</v>
      </c>
      <c r="M1481" s="9">
        <v>18</v>
      </c>
    </row>
    <row r="1482" spans="1:13" x14ac:dyDescent="0.2">
      <c r="A1482" s="9" t="s">
        <v>148</v>
      </c>
      <c r="B1482" s="9" t="s">
        <v>586</v>
      </c>
      <c r="C1482" s="9">
        <v>341.00473099999999</v>
      </c>
      <c r="D1482" s="14">
        <v>45061</v>
      </c>
      <c r="E1482" s="15">
        <v>31162.013647000003</v>
      </c>
      <c r="G1482" s="26">
        <v>341.00473099999999</v>
      </c>
      <c r="J1482" s="14">
        <v>45047</v>
      </c>
      <c r="K1482" s="9" t="s">
        <v>480</v>
      </c>
      <c r="L1482" s="9">
        <v>20</v>
      </c>
      <c r="M1482" s="9">
        <v>18</v>
      </c>
    </row>
    <row r="1483" spans="1:13" x14ac:dyDescent="0.2">
      <c r="A1483" s="9" t="s">
        <v>148</v>
      </c>
      <c r="B1483" s="9" t="s">
        <v>586</v>
      </c>
      <c r="C1483" s="9">
        <v>6358.3654189999997</v>
      </c>
      <c r="D1483" s="14">
        <v>45061</v>
      </c>
      <c r="E1483" s="15">
        <v>37520.379066000001</v>
      </c>
      <c r="G1483" s="26">
        <v>6358.3654189999997</v>
      </c>
      <c r="J1483" s="14">
        <v>45047</v>
      </c>
      <c r="K1483" s="9" t="s">
        <v>480</v>
      </c>
      <c r="L1483" s="9">
        <v>20</v>
      </c>
      <c r="M1483" s="9">
        <v>18</v>
      </c>
    </row>
    <row r="1484" spans="1:13" x14ac:dyDescent="0.2">
      <c r="A1484" s="9" t="s">
        <v>148</v>
      </c>
      <c r="B1484" s="9" t="s">
        <v>586</v>
      </c>
      <c r="C1484" s="9">
        <v>215.357786</v>
      </c>
      <c r="D1484" s="14">
        <v>45061</v>
      </c>
      <c r="E1484" s="15">
        <v>37735.736852000002</v>
      </c>
      <c r="G1484" s="26">
        <v>215.357786</v>
      </c>
      <c r="J1484" s="14">
        <v>45047</v>
      </c>
      <c r="K1484" s="9" t="s">
        <v>480</v>
      </c>
      <c r="L1484" s="9">
        <v>20</v>
      </c>
      <c r="M1484" s="9">
        <v>18</v>
      </c>
    </row>
    <row r="1485" spans="1:13" x14ac:dyDescent="0.2">
      <c r="A1485" s="9" t="s">
        <v>148</v>
      </c>
      <c r="B1485" s="9" t="s">
        <v>586</v>
      </c>
      <c r="C1485" s="9">
        <v>67.718149999999994</v>
      </c>
      <c r="D1485" s="14">
        <v>45061</v>
      </c>
      <c r="E1485" s="15">
        <v>37803.455002000002</v>
      </c>
      <c r="G1485" s="26">
        <v>67.718149999999994</v>
      </c>
      <c r="J1485" s="14">
        <v>45047</v>
      </c>
      <c r="K1485" s="9" t="s">
        <v>480</v>
      </c>
      <c r="L1485" s="9">
        <v>20</v>
      </c>
      <c r="M1485" s="9">
        <v>18</v>
      </c>
    </row>
    <row r="1486" spans="1:13" x14ac:dyDescent="0.2">
      <c r="A1486" s="9" t="s">
        <v>148</v>
      </c>
      <c r="B1486" s="9" t="s">
        <v>586</v>
      </c>
      <c r="C1486" s="9">
        <v>14.983133</v>
      </c>
      <c r="D1486" s="14">
        <v>45061</v>
      </c>
      <c r="E1486" s="15">
        <v>37818.438135000004</v>
      </c>
      <c r="G1486" s="26">
        <v>14.983133</v>
      </c>
      <c r="J1486" s="14">
        <v>45047</v>
      </c>
      <c r="K1486" s="9" t="s">
        <v>480</v>
      </c>
      <c r="L1486" s="9">
        <v>20</v>
      </c>
      <c r="M1486" s="9">
        <v>18</v>
      </c>
    </row>
    <row r="1487" spans="1:13" x14ac:dyDescent="0.2">
      <c r="A1487" s="9" t="s">
        <v>148</v>
      </c>
      <c r="B1487" s="9" t="s">
        <v>586</v>
      </c>
      <c r="C1487" s="9">
        <v>329.94887799999998</v>
      </c>
      <c r="D1487" s="14">
        <v>45061</v>
      </c>
      <c r="E1487" s="15">
        <v>38148.387013000007</v>
      </c>
      <c r="G1487" s="26">
        <v>329.94887799999998</v>
      </c>
      <c r="J1487" s="14">
        <v>45048</v>
      </c>
      <c r="K1487" s="9" t="s">
        <v>480</v>
      </c>
      <c r="L1487" s="9">
        <v>20</v>
      </c>
      <c r="M1487" s="9">
        <v>18</v>
      </c>
    </row>
    <row r="1488" spans="1:13" x14ac:dyDescent="0.2">
      <c r="A1488" s="9" t="s">
        <v>148</v>
      </c>
      <c r="B1488" s="9" t="s">
        <v>586</v>
      </c>
      <c r="C1488" s="9">
        <v>172.078382</v>
      </c>
      <c r="D1488" s="14">
        <v>45061</v>
      </c>
      <c r="E1488" s="15">
        <v>38320.465395000007</v>
      </c>
      <c r="G1488" s="26">
        <v>172.078382</v>
      </c>
      <c r="J1488" s="14">
        <v>45048</v>
      </c>
      <c r="K1488" s="9" t="s">
        <v>480</v>
      </c>
      <c r="L1488" s="9">
        <v>20</v>
      </c>
      <c r="M1488" s="9">
        <v>18</v>
      </c>
    </row>
    <row r="1489" spans="1:13" x14ac:dyDescent="0.2">
      <c r="A1489" s="9" t="s">
        <v>148</v>
      </c>
      <c r="B1489" s="9" t="s">
        <v>586</v>
      </c>
      <c r="C1489" s="9">
        <v>64.760611999999995</v>
      </c>
      <c r="D1489" s="14">
        <v>45061</v>
      </c>
      <c r="E1489" s="15">
        <v>38385.226007000005</v>
      </c>
      <c r="G1489" s="26">
        <v>64.760611999999995</v>
      </c>
      <c r="J1489" s="14">
        <v>45048</v>
      </c>
      <c r="K1489" s="9" t="s">
        <v>480</v>
      </c>
      <c r="L1489" s="9">
        <v>20</v>
      </c>
      <c r="M1489" s="9">
        <v>18</v>
      </c>
    </row>
    <row r="1490" spans="1:13" x14ac:dyDescent="0.2">
      <c r="A1490" s="9" t="s">
        <v>148</v>
      </c>
      <c r="B1490" s="9" t="s">
        <v>586</v>
      </c>
      <c r="C1490" s="9">
        <v>328.34269899999998</v>
      </c>
      <c r="D1490" s="14">
        <v>45061</v>
      </c>
      <c r="E1490" s="15">
        <v>38713.568706000005</v>
      </c>
      <c r="G1490" s="26">
        <v>328.34269899999998</v>
      </c>
      <c r="J1490" s="14">
        <v>45048</v>
      </c>
      <c r="K1490" s="9" t="s">
        <v>480</v>
      </c>
      <c r="L1490" s="9">
        <v>20</v>
      </c>
      <c r="M1490" s="9">
        <v>18</v>
      </c>
    </row>
    <row r="1491" spans="1:13" x14ac:dyDescent="0.2">
      <c r="A1491" s="9" t="s">
        <v>148</v>
      </c>
      <c r="B1491" s="9" t="s">
        <v>586</v>
      </c>
      <c r="C1491" s="9">
        <v>3034.9389179999998</v>
      </c>
      <c r="D1491" s="14">
        <v>45061</v>
      </c>
      <c r="E1491" s="15">
        <v>41748.507624000005</v>
      </c>
      <c r="G1491" s="26">
        <v>3034.9389179999998</v>
      </c>
      <c r="J1491" s="14">
        <v>45048</v>
      </c>
      <c r="K1491" s="9" t="s">
        <v>480</v>
      </c>
      <c r="L1491" s="9">
        <v>20</v>
      </c>
      <c r="M1491" s="9">
        <v>18</v>
      </c>
    </row>
    <row r="1492" spans="1:13" x14ac:dyDescent="0.2">
      <c r="A1492" s="9" t="s">
        <v>148</v>
      </c>
      <c r="B1492" s="9" t="s">
        <v>586</v>
      </c>
      <c r="C1492" s="9">
        <v>11.120965</v>
      </c>
      <c r="D1492" s="14">
        <v>45061</v>
      </c>
      <c r="E1492" s="15">
        <v>41759.628589000007</v>
      </c>
      <c r="G1492" s="26">
        <v>11.120965</v>
      </c>
      <c r="J1492" s="14">
        <v>45048</v>
      </c>
      <c r="K1492" s="9" t="s">
        <v>480</v>
      </c>
      <c r="L1492" s="9">
        <v>20</v>
      </c>
      <c r="M1492" s="9">
        <v>18</v>
      </c>
    </row>
    <row r="1493" spans="1:13" x14ac:dyDescent="0.2">
      <c r="A1493" s="9" t="s">
        <v>148</v>
      </c>
      <c r="B1493" s="9" t="s">
        <v>586</v>
      </c>
      <c r="C1493" s="9">
        <v>649.24835900000005</v>
      </c>
      <c r="D1493" s="14">
        <v>45061</v>
      </c>
      <c r="E1493" s="15">
        <v>42408.876948000005</v>
      </c>
      <c r="G1493" s="26">
        <v>649.24835900000005</v>
      </c>
      <c r="J1493" s="14">
        <v>45048</v>
      </c>
      <c r="K1493" s="9" t="s">
        <v>480</v>
      </c>
      <c r="L1493" s="9">
        <v>20</v>
      </c>
      <c r="M1493" s="9">
        <v>18</v>
      </c>
    </row>
    <row r="1494" spans="1:13" x14ac:dyDescent="0.2">
      <c r="A1494" s="9" t="s">
        <v>148</v>
      </c>
      <c r="B1494" s="9" t="s">
        <v>586</v>
      </c>
      <c r="C1494" s="9">
        <v>13.239833000000001</v>
      </c>
      <c r="D1494" s="14">
        <v>45061</v>
      </c>
      <c r="E1494" s="15">
        <v>42422.116781000004</v>
      </c>
      <c r="G1494" s="26">
        <v>13.239833000000001</v>
      </c>
      <c r="J1494" s="14">
        <v>45048</v>
      </c>
      <c r="K1494" s="9" t="s">
        <v>480</v>
      </c>
      <c r="L1494" s="9">
        <v>20</v>
      </c>
      <c r="M1494" s="9">
        <v>18</v>
      </c>
    </row>
    <row r="1495" spans="1:13" x14ac:dyDescent="0.2">
      <c r="A1495" s="9" t="s">
        <v>148</v>
      </c>
      <c r="B1495" s="9" t="s">
        <v>586</v>
      </c>
      <c r="C1495" s="9">
        <v>794.10457799999995</v>
      </c>
      <c r="D1495" s="14">
        <v>45061</v>
      </c>
      <c r="E1495" s="15">
        <v>43216.221359000003</v>
      </c>
      <c r="G1495" s="26">
        <v>794.10457799999995</v>
      </c>
      <c r="J1495" s="14">
        <v>45048</v>
      </c>
      <c r="K1495" s="9" t="s">
        <v>480</v>
      </c>
      <c r="L1495" s="9">
        <v>20</v>
      </c>
      <c r="M1495" s="9">
        <v>18</v>
      </c>
    </row>
    <row r="1496" spans="1:13" x14ac:dyDescent="0.2">
      <c r="A1496" s="9" t="s">
        <v>148</v>
      </c>
      <c r="B1496" s="9" t="s">
        <v>586</v>
      </c>
      <c r="C1496" s="9">
        <v>657.26145499999996</v>
      </c>
      <c r="D1496" s="14">
        <v>45061</v>
      </c>
      <c r="E1496" s="15">
        <v>43873.482814000003</v>
      </c>
      <c r="G1496" s="26">
        <v>657.26145499999996</v>
      </c>
      <c r="J1496" s="14">
        <v>45048</v>
      </c>
      <c r="K1496" s="9" t="s">
        <v>480</v>
      </c>
      <c r="L1496" s="9">
        <v>20</v>
      </c>
      <c r="M1496" s="9">
        <v>18</v>
      </c>
    </row>
    <row r="1497" spans="1:13" x14ac:dyDescent="0.2">
      <c r="A1497" s="9" t="s">
        <v>148</v>
      </c>
      <c r="B1497" s="9" t="s">
        <v>586</v>
      </c>
      <c r="C1497" s="9">
        <v>661.85371199999997</v>
      </c>
      <c r="D1497" s="14">
        <v>45061</v>
      </c>
      <c r="E1497" s="15">
        <v>44535.336525999999</v>
      </c>
      <c r="G1497" s="26">
        <v>661.85371199999997</v>
      </c>
      <c r="J1497" s="14">
        <v>45048</v>
      </c>
      <c r="K1497" s="9" t="s">
        <v>480</v>
      </c>
      <c r="L1497" s="9">
        <v>20</v>
      </c>
      <c r="M1497" s="9">
        <v>18</v>
      </c>
    </row>
    <row r="1498" spans="1:13" x14ac:dyDescent="0.2">
      <c r="A1498" s="9" t="s">
        <v>148</v>
      </c>
      <c r="B1498" s="9" t="s">
        <v>586</v>
      </c>
      <c r="C1498" s="9">
        <v>1234.9395790000001</v>
      </c>
      <c r="D1498" s="14">
        <v>45061</v>
      </c>
      <c r="E1498" s="15">
        <v>45770.276104999997</v>
      </c>
      <c r="G1498" s="26">
        <v>1234.9395790000001</v>
      </c>
      <c r="J1498" s="14">
        <v>45048</v>
      </c>
      <c r="K1498" s="9" t="s">
        <v>480</v>
      </c>
      <c r="L1498" s="9">
        <v>20</v>
      </c>
      <c r="M1498" s="9">
        <v>18</v>
      </c>
    </row>
    <row r="1499" spans="1:13" x14ac:dyDescent="0.2">
      <c r="A1499" s="9" t="s">
        <v>148</v>
      </c>
      <c r="B1499" s="9" t="s">
        <v>586</v>
      </c>
      <c r="C1499" s="9">
        <v>156.72267400000001</v>
      </c>
      <c r="D1499" s="14">
        <v>45061</v>
      </c>
      <c r="E1499" s="15">
        <v>45926.998778999994</v>
      </c>
      <c r="G1499" s="26">
        <v>156.72267400000001</v>
      </c>
      <c r="J1499" s="14">
        <v>45049</v>
      </c>
      <c r="K1499" s="9" t="s">
        <v>480</v>
      </c>
      <c r="L1499" s="9">
        <v>20</v>
      </c>
      <c r="M1499" s="9">
        <v>18</v>
      </c>
    </row>
    <row r="1500" spans="1:13" x14ac:dyDescent="0.2">
      <c r="A1500" s="9" t="s">
        <v>148</v>
      </c>
      <c r="B1500" s="9" t="s">
        <v>586</v>
      </c>
      <c r="C1500" s="9">
        <v>33.526848999999999</v>
      </c>
      <c r="D1500" s="14">
        <v>45061</v>
      </c>
      <c r="E1500" s="15">
        <v>45960.525627999996</v>
      </c>
      <c r="G1500" s="26">
        <v>33.526848999999999</v>
      </c>
      <c r="J1500" s="14">
        <v>45049</v>
      </c>
      <c r="K1500" s="9" t="s">
        <v>480</v>
      </c>
      <c r="L1500" s="9">
        <v>20</v>
      </c>
      <c r="M1500" s="9">
        <v>18</v>
      </c>
    </row>
    <row r="1501" spans="1:13" x14ac:dyDescent="0.2">
      <c r="A1501" s="9" t="s">
        <v>148</v>
      </c>
      <c r="B1501" s="9" t="s">
        <v>586</v>
      </c>
      <c r="C1501" s="9">
        <v>14.837369000000001</v>
      </c>
      <c r="D1501" s="14">
        <v>45068</v>
      </c>
      <c r="E1501" s="15">
        <v>45975.362996999997</v>
      </c>
      <c r="G1501" s="26">
        <v>14.837369000000001</v>
      </c>
      <c r="J1501" s="14">
        <v>45052</v>
      </c>
      <c r="K1501" s="9" t="s">
        <v>480</v>
      </c>
      <c r="L1501" s="9">
        <v>21</v>
      </c>
      <c r="M1501" s="9">
        <v>18</v>
      </c>
    </row>
    <row r="1502" spans="1:13" x14ac:dyDescent="0.2">
      <c r="A1502" s="9" t="s">
        <v>148</v>
      </c>
      <c r="B1502" s="9" t="s">
        <v>586</v>
      </c>
      <c r="C1502" s="9">
        <v>14.837369000000001</v>
      </c>
      <c r="D1502" s="14">
        <v>45068</v>
      </c>
      <c r="E1502" s="15">
        <v>45990.200365999997</v>
      </c>
      <c r="G1502" s="26">
        <v>14.837369000000001</v>
      </c>
      <c r="J1502" s="14">
        <v>45053</v>
      </c>
      <c r="K1502" s="9" t="s">
        <v>480</v>
      </c>
      <c r="L1502" s="9">
        <v>21</v>
      </c>
      <c r="M1502" s="9">
        <v>18</v>
      </c>
    </row>
    <row r="1503" spans="1:13" x14ac:dyDescent="0.2">
      <c r="A1503" s="9" t="s">
        <v>148</v>
      </c>
      <c r="B1503" s="9" t="s">
        <v>586</v>
      </c>
      <c r="C1503" s="9">
        <v>117.213376</v>
      </c>
      <c r="D1503" s="14">
        <v>45068</v>
      </c>
      <c r="E1503" s="15">
        <v>46107.413741999997</v>
      </c>
      <c r="G1503" s="26">
        <v>117.213376</v>
      </c>
      <c r="J1503" s="14">
        <v>45053</v>
      </c>
      <c r="K1503" s="9" t="s">
        <v>480</v>
      </c>
      <c r="L1503" s="9">
        <v>21</v>
      </c>
      <c r="M1503" s="9">
        <v>18</v>
      </c>
    </row>
    <row r="1504" spans="1:13" x14ac:dyDescent="0.2">
      <c r="A1504" s="9" t="s">
        <v>148</v>
      </c>
      <c r="B1504" s="9" t="s">
        <v>586</v>
      </c>
      <c r="C1504" s="9">
        <v>7408.080148</v>
      </c>
      <c r="D1504" s="14">
        <v>45068</v>
      </c>
      <c r="E1504" s="15">
        <v>53515.493889999998</v>
      </c>
      <c r="G1504" s="26">
        <v>7408.080148</v>
      </c>
      <c r="J1504" s="14">
        <v>45054</v>
      </c>
      <c r="K1504" s="9" t="s">
        <v>480</v>
      </c>
      <c r="L1504" s="9">
        <v>21</v>
      </c>
      <c r="M1504" s="9">
        <v>19</v>
      </c>
    </row>
    <row r="1505" spans="1:13" x14ac:dyDescent="0.2">
      <c r="A1505" s="9" t="s">
        <v>148</v>
      </c>
      <c r="B1505" s="9" t="s">
        <v>586</v>
      </c>
      <c r="C1505" s="9">
        <v>382.54942399999999</v>
      </c>
      <c r="D1505" s="14">
        <v>45068</v>
      </c>
      <c r="E1505" s="15">
        <v>53898.043313999995</v>
      </c>
      <c r="G1505" s="26">
        <v>382.54942399999999</v>
      </c>
      <c r="J1505" s="14">
        <v>45055</v>
      </c>
      <c r="K1505" s="9" t="s">
        <v>480</v>
      </c>
      <c r="L1505" s="9">
        <v>21</v>
      </c>
      <c r="M1505" s="9">
        <v>19</v>
      </c>
    </row>
    <row r="1506" spans="1:13" x14ac:dyDescent="0.2">
      <c r="A1506" s="9" t="s">
        <v>148</v>
      </c>
      <c r="B1506" s="9" t="s">
        <v>586</v>
      </c>
      <c r="C1506" s="9">
        <v>3935.5425789999999</v>
      </c>
      <c r="D1506" s="14">
        <v>45075</v>
      </c>
      <c r="E1506" s="15">
        <v>57833.585892999996</v>
      </c>
      <c r="G1506" s="26">
        <v>3935.5425789999999</v>
      </c>
      <c r="J1506" s="14">
        <v>45061</v>
      </c>
      <c r="K1506" s="9" t="s">
        <v>480</v>
      </c>
      <c r="L1506" s="9">
        <v>22</v>
      </c>
      <c r="M1506" s="9">
        <v>20</v>
      </c>
    </row>
    <row r="1507" spans="1:13" x14ac:dyDescent="0.2">
      <c r="A1507" s="9" t="s">
        <v>148</v>
      </c>
      <c r="B1507" s="9" t="s">
        <v>586</v>
      </c>
      <c r="C1507" s="9">
        <v>1970.2495590000001</v>
      </c>
      <c r="D1507" s="14">
        <v>45075</v>
      </c>
      <c r="E1507" s="15">
        <v>59803.835451999999</v>
      </c>
      <c r="G1507" s="26">
        <v>1970.2495590000001</v>
      </c>
      <c r="J1507" s="14">
        <v>45061</v>
      </c>
      <c r="K1507" s="9" t="s">
        <v>480</v>
      </c>
      <c r="L1507" s="9">
        <v>22</v>
      </c>
      <c r="M1507" s="9">
        <v>20</v>
      </c>
    </row>
    <row r="1508" spans="1:13" x14ac:dyDescent="0.2">
      <c r="A1508" s="9" t="s">
        <v>148</v>
      </c>
      <c r="B1508" s="9" t="s">
        <v>586</v>
      </c>
      <c r="C1508" s="9">
        <v>811.23925399999996</v>
      </c>
      <c r="D1508" s="14">
        <v>45075</v>
      </c>
      <c r="E1508" s="15">
        <v>60615.074705999999</v>
      </c>
      <c r="G1508" s="26">
        <v>811.23925399999996</v>
      </c>
      <c r="J1508" s="14">
        <v>45061</v>
      </c>
      <c r="K1508" s="9" t="s">
        <v>480</v>
      </c>
      <c r="L1508" s="9">
        <v>22</v>
      </c>
      <c r="M1508" s="9">
        <v>20</v>
      </c>
    </row>
    <row r="1509" spans="1:13" x14ac:dyDescent="0.2">
      <c r="A1509" s="9" t="s">
        <v>148</v>
      </c>
      <c r="B1509" s="9" t="s">
        <v>586</v>
      </c>
      <c r="C1509" s="9">
        <v>203.22938199999999</v>
      </c>
      <c r="D1509" s="14">
        <v>45075</v>
      </c>
      <c r="E1509" s="15">
        <v>60818.304087999997</v>
      </c>
      <c r="G1509" s="26">
        <v>203.22938199999999</v>
      </c>
      <c r="J1509" s="14">
        <v>45062</v>
      </c>
      <c r="K1509" s="9" t="s">
        <v>480</v>
      </c>
      <c r="L1509" s="9">
        <v>22</v>
      </c>
      <c r="M1509" s="9">
        <v>20</v>
      </c>
    </row>
    <row r="1510" spans="1:13" x14ac:dyDescent="0.2">
      <c r="A1510" s="9" t="s">
        <v>148</v>
      </c>
      <c r="B1510" s="9" t="s">
        <v>586</v>
      </c>
      <c r="C1510" s="9">
        <v>374.17242199999998</v>
      </c>
      <c r="D1510" s="14">
        <v>45075</v>
      </c>
      <c r="E1510" s="15">
        <v>61192.47651</v>
      </c>
      <c r="G1510" s="26">
        <v>374.17242199999998</v>
      </c>
      <c r="J1510" s="14">
        <v>45062</v>
      </c>
      <c r="K1510" s="9" t="s">
        <v>480</v>
      </c>
      <c r="L1510" s="9">
        <v>22</v>
      </c>
      <c r="M1510" s="9">
        <v>20</v>
      </c>
    </row>
    <row r="1511" spans="1:13" x14ac:dyDescent="0.2">
      <c r="A1511" s="9" t="s">
        <v>148</v>
      </c>
      <c r="B1511" s="9" t="s">
        <v>586</v>
      </c>
      <c r="C1511" s="9">
        <v>158.60847200000001</v>
      </c>
      <c r="D1511" s="14">
        <v>45075</v>
      </c>
      <c r="E1511" s="15">
        <v>61351.084982</v>
      </c>
      <c r="G1511" s="26">
        <v>158.60847200000001</v>
      </c>
      <c r="J1511" s="14">
        <v>45062</v>
      </c>
      <c r="K1511" s="9" t="s">
        <v>480</v>
      </c>
      <c r="L1511" s="9">
        <v>22</v>
      </c>
      <c r="M1511" s="9">
        <v>20</v>
      </c>
    </row>
    <row r="1512" spans="1:13" x14ac:dyDescent="0.2">
      <c r="A1512" s="9" t="s">
        <v>148</v>
      </c>
      <c r="B1512" s="9" t="s">
        <v>586</v>
      </c>
      <c r="C1512" s="9">
        <v>744.58601599999997</v>
      </c>
      <c r="D1512" s="14">
        <v>45075</v>
      </c>
      <c r="E1512" s="15">
        <v>62095.670998000001</v>
      </c>
      <c r="G1512" s="26">
        <v>744.58601599999997</v>
      </c>
      <c r="J1512" s="14">
        <v>45062</v>
      </c>
      <c r="K1512" s="9" t="s">
        <v>480</v>
      </c>
      <c r="L1512" s="9">
        <v>22</v>
      </c>
      <c r="M1512" s="9">
        <v>20</v>
      </c>
    </row>
    <row r="1513" spans="1:13" x14ac:dyDescent="0.2">
      <c r="A1513" s="9" t="s">
        <v>148</v>
      </c>
      <c r="B1513" s="9" t="s">
        <v>586</v>
      </c>
      <c r="C1513" s="9">
        <v>2279.8705319999999</v>
      </c>
      <c r="D1513" s="14">
        <v>45075</v>
      </c>
      <c r="E1513" s="15">
        <v>64375.541530000002</v>
      </c>
      <c r="G1513" s="26">
        <v>2279.8705319999999</v>
      </c>
      <c r="J1513" s="14">
        <v>45062</v>
      </c>
      <c r="K1513" s="9" t="s">
        <v>480</v>
      </c>
      <c r="L1513" s="9">
        <v>22</v>
      </c>
      <c r="M1513" s="9">
        <v>20</v>
      </c>
    </row>
    <row r="1514" spans="1:13" x14ac:dyDescent="0.2">
      <c r="A1514" s="9" t="s">
        <v>146</v>
      </c>
      <c r="B1514" s="9" t="s">
        <v>88</v>
      </c>
      <c r="C1514" s="9">
        <v>4.0597329999999996</v>
      </c>
      <c r="D1514" s="14">
        <v>45047</v>
      </c>
      <c r="E1514" s="15">
        <v>4.0597329999999996</v>
      </c>
      <c r="G1514" s="26">
        <v>4.0597329999999996</v>
      </c>
      <c r="J1514" s="14">
        <v>45020</v>
      </c>
      <c r="K1514" s="9" t="s">
        <v>480</v>
      </c>
      <c r="L1514" s="9">
        <v>18</v>
      </c>
      <c r="M1514" s="9">
        <v>14</v>
      </c>
    </row>
    <row r="1515" spans="1:13" x14ac:dyDescent="0.2">
      <c r="A1515" s="9" t="s">
        <v>146</v>
      </c>
      <c r="B1515" s="9" t="s">
        <v>88</v>
      </c>
      <c r="C1515" s="9">
        <v>6.544257</v>
      </c>
      <c r="D1515" s="14">
        <v>45047</v>
      </c>
      <c r="E1515" s="15">
        <v>10.60399</v>
      </c>
      <c r="G1515" s="26">
        <v>6.544257</v>
      </c>
      <c r="J1515" s="14">
        <v>45020</v>
      </c>
      <c r="K1515" s="9" t="s">
        <v>480</v>
      </c>
      <c r="L1515" s="9">
        <v>18</v>
      </c>
      <c r="M1515" s="9">
        <v>14</v>
      </c>
    </row>
    <row r="1516" spans="1:13" x14ac:dyDescent="0.2">
      <c r="A1516" s="9" t="s">
        <v>146</v>
      </c>
      <c r="B1516" s="9" t="s">
        <v>88</v>
      </c>
      <c r="C1516" s="9">
        <v>1.522518</v>
      </c>
      <c r="D1516" s="14">
        <v>45047</v>
      </c>
      <c r="E1516" s="15">
        <v>12.126507999999999</v>
      </c>
      <c r="G1516" s="26">
        <v>1.522518</v>
      </c>
      <c r="J1516" s="14">
        <v>45020</v>
      </c>
      <c r="K1516" s="9" t="s">
        <v>480</v>
      </c>
      <c r="L1516" s="9">
        <v>18</v>
      </c>
      <c r="M1516" s="9">
        <v>14</v>
      </c>
    </row>
    <row r="1517" spans="1:13" x14ac:dyDescent="0.2">
      <c r="A1517" s="9" t="s">
        <v>146</v>
      </c>
      <c r="B1517" s="9" t="s">
        <v>88</v>
      </c>
      <c r="C1517" s="9">
        <v>2.9779149999999999</v>
      </c>
      <c r="D1517" s="14">
        <v>45047</v>
      </c>
      <c r="E1517" s="15">
        <v>15.104422999999999</v>
      </c>
      <c r="G1517" s="26">
        <v>2.9779149999999999</v>
      </c>
      <c r="J1517" s="14">
        <v>45020</v>
      </c>
      <c r="K1517" s="9" t="s">
        <v>480</v>
      </c>
      <c r="L1517" s="9">
        <v>18</v>
      </c>
      <c r="M1517" s="9">
        <v>14</v>
      </c>
    </row>
    <row r="1518" spans="1:13" x14ac:dyDescent="0.2">
      <c r="A1518" s="9" t="s">
        <v>146</v>
      </c>
      <c r="B1518" s="9" t="s">
        <v>88</v>
      </c>
      <c r="C1518" s="9">
        <v>3.7370739999999998</v>
      </c>
      <c r="D1518" s="14">
        <v>45047</v>
      </c>
      <c r="E1518" s="15">
        <v>18.841496999999997</v>
      </c>
      <c r="G1518" s="26">
        <v>3.7370739999999998</v>
      </c>
      <c r="J1518" s="14">
        <v>45022</v>
      </c>
      <c r="K1518" s="9" t="s">
        <v>480</v>
      </c>
      <c r="L1518" s="9">
        <v>18</v>
      </c>
      <c r="M1518" s="9">
        <v>14</v>
      </c>
    </row>
    <row r="1519" spans="1:13" x14ac:dyDescent="0.2">
      <c r="A1519" s="9" t="s">
        <v>146</v>
      </c>
      <c r="B1519" s="9" t="s">
        <v>88</v>
      </c>
      <c r="C1519" s="9">
        <v>21.383182000000001</v>
      </c>
      <c r="D1519" s="14">
        <v>45054</v>
      </c>
      <c r="E1519" s="15">
        <v>40.224678999999995</v>
      </c>
      <c r="G1519" s="26">
        <v>21.383182000000001</v>
      </c>
      <c r="J1519" s="14">
        <v>45027</v>
      </c>
      <c r="K1519" s="9" t="s">
        <v>480</v>
      </c>
      <c r="L1519" s="9">
        <v>19</v>
      </c>
      <c r="M1519" s="9">
        <v>15</v>
      </c>
    </row>
    <row r="1520" spans="1:13" x14ac:dyDescent="0.2">
      <c r="A1520" s="9" t="s">
        <v>146</v>
      </c>
      <c r="B1520" s="9" t="s">
        <v>88</v>
      </c>
      <c r="C1520" s="9">
        <v>61.785983999999999</v>
      </c>
      <c r="D1520" s="14">
        <v>45054</v>
      </c>
      <c r="E1520" s="15">
        <v>102.01066299999999</v>
      </c>
      <c r="G1520" s="26">
        <v>61.785983999999999</v>
      </c>
      <c r="J1520" s="14">
        <v>45027</v>
      </c>
      <c r="K1520" s="9" t="s">
        <v>480</v>
      </c>
      <c r="L1520" s="9">
        <v>19</v>
      </c>
      <c r="M1520" s="9">
        <v>15</v>
      </c>
    </row>
    <row r="1521" spans="1:13" x14ac:dyDescent="0.2">
      <c r="A1521" s="9" t="s">
        <v>146</v>
      </c>
      <c r="B1521" s="9" t="s">
        <v>88</v>
      </c>
      <c r="C1521" s="9">
        <v>65.177901000000006</v>
      </c>
      <c r="D1521" s="14">
        <v>45054</v>
      </c>
      <c r="E1521" s="15">
        <v>167.18856399999999</v>
      </c>
      <c r="G1521" s="26">
        <v>65.177901000000006</v>
      </c>
      <c r="J1521" s="14">
        <v>45027</v>
      </c>
      <c r="K1521" s="9" t="s">
        <v>480</v>
      </c>
      <c r="L1521" s="9">
        <v>19</v>
      </c>
      <c r="M1521" s="9">
        <v>15</v>
      </c>
    </row>
    <row r="1522" spans="1:13" x14ac:dyDescent="0.2">
      <c r="A1522" s="9" t="s">
        <v>146</v>
      </c>
      <c r="B1522" s="9" t="s">
        <v>88</v>
      </c>
      <c r="C1522" s="9">
        <v>20.293177</v>
      </c>
      <c r="D1522" s="14">
        <v>45054</v>
      </c>
      <c r="E1522" s="15">
        <v>187.481741</v>
      </c>
      <c r="G1522" s="26">
        <v>20.293177</v>
      </c>
      <c r="J1522" s="14">
        <v>45028</v>
      </c>
      <c r="K1522" s="9" t="s">
        <v>480</v>
      </c>
      <c r="L1522" s="9">
        <v>19</v>
      </c>
      <c r="M1522" s="9">
        <v>15</v>
      </c>
    </row>
    <row r="1523" spans="1:13" x14ac:dyDescent="0.2">
      <c r="A1523" s="9" t="s">
        <v>146</v>
      </c>
      <c r="B1523" s="9" t="s">
        <v>88</v>
      </c>
      <c r="C1523" s="9">
        <v>52.142322999999998</v>
      </c>
      <c r="D1523" s="14">
        <v>45054</v>
      </c>
      <c r="E1523" s="15">
        <v>239.624064</v>
      </c>
      <c r="G1523" s="26">
        <v>52.142322999999998</v>
      </c>
      <c r="J1523" s="14">
        <v>45028</v>
      </c>
      <c r="K1523" s="9" t="s">
        <v>480</v>
      </c>
      <c r="L1523" s="9">
        <v>19</v>
      </c>
      <c r="M1523" s="9">
        <v>15</v>
      </c>
    </row>
    <row r="1524" spans="1:13" x14ac:dyDescent="0.2">
      <c r="A1524" s="9" t="s">
        <v>146</v>
      </c>
      <c r="B1524" s="9" t="s">
        <v>88</v>
      </c>
      <c r="C1524" s="9">
        <v>13.514583</v>
      </c>
      <c r="D1524" s="14">
        <v>45054</v>
      </c>
      <c r="E1524" s="15">
        <v>253.13864699999999</v>
      </c>
      <c r="G1524" s="26">
        <v>13.514583</v>
      </c>
      <c r="J1524" s="14">
        <v>45028</v>
      </c>
      <c r="K1524" s="9" t="s">
        <v>480</v>
      </c>
      <c r="L1524" s="9">
        <v>19</v>
      </c>
      <c r="M1524" s="9">
        <v>15</v>
      </c>
    </row>
    <row r="1525" spans="1:13" x14ac:dyDescent="0.2">
      <c r="A1525" s="9" t="s">
        <v>146</v>
      </c>
      <c r="B1525" s="9" t="s">
        <v>88</v>
      </c>
      <c r="C1525" s="9">
        <v>1.8770279999999999</v>
      </c>
      <c r="D1525" s="14">
        <v>45054</v>
      </c>
      <c r="E1525" s="15">
        <v>255.01567499999999</v>
      </c>
      <c r="G1525" s="26">
        <v>1.8770279999999999</v>
      </c>
      <c r="J1525" s="14">
        <v>45028</v>
      </c>
      <c r="K1525" s="9" t="s">
        <v>480</v>
      </c>
      <c r="L1525" s="9">
        <v>19</v>
      </c>
      <c r="M1525" s="9">
        <v>15</v>
      </c>
    </row>
    <row r="1526" spans="1:13" x14ac:dyDescent="0.2">
      <c r="A1526" s="9" t="s">
        <v>146</v>
      </c>
      <c r="B1526" s="9" t="s">
        <v>88</v>
      </c>
      <c r="C1526" s="9">
        <v>18.746381</v>
      </c>
      <c r="D1526" s="14">
        <v>45054</v>
      </c>
      <c r="E1526" s="15">
        <v>273.76205599999997</v>
      </c>
      <c r="G1526" s="26">
        <v>18.746381</v>
      </c>
      <c r="J1526" s="14">
        <v>45028</v>
      </c>
      <c r="K1526" s="9" t="s">
        <v>480</v>
      </c>
      <c r="L1526" s="9">
        <v>19</v>
      </c>
      <c r="M1526" s="9">
        <v>15</v>
      </c>
    </row>
    <row r="1527" spans="1:13" x14ac:dyDescent="0.2">
      <c r="A1527" s="9" t="s">
        <v>146</v>
      </c>
      <c r="B1527" s="9" t="s">
        <v>88</v>
      </c>
      <c r="C1527" s="9">
        <v>7.8372349999999997</v>
      </c>
      <c r="D1527" s="14">
        <v>45054</v>
      </c>
      <c r="E1527" s="15">
        <v>281.59929099999999</v>
      </c>
      <c r="G1527" s="26">
        <v>7.8372349999999997</v>
      </c>
      <c r="J1527" s="14">
        <v>45028</v>
      </c>
      <c r="K1527" s="9" t="s">
        <v>480</v>
      </c>
      <c r="L1527" s="9">
        <v>19</v>
      </c>
      <c r="M1527" s="9">
        <v>15</v>
      </c>
    </row>
    <row r="1528" spans="1:13" x14ac:dyDescent="0.2">
      <c r="A1528" s="9" t="s">
        <v>146</v>
      </c>
      <c r="B1528" s="9" t="s">
        <v>88</v>
      </c>
      <c r="C1528" s="9">
        <v>713.07372499999997</v>
      </c>
      <c r="D1528" s="14">
        <v>45054</v>
      </c>
      <c r="E1528" s="15">
        <v>994.67301599999996</v>
      </c>
      <c r="G1528" s="26">
        <v>713.07372499999997</v>
      </c>
      <c r="J1528" s="14">
        <v>45028</v>
      </c>
      <c r="K1528" s="9" t="s">
        <v>480</v>
      </c>
      <c r="L1528" s="9">
        <v>19</v>
      </c>
      <c r="M1528" s="9">
        <v>15</v>
      </c>
    </row>
    <row r="1529" spans="1:13" x14ac:dyDescent="0.2">
      <c r="A1529" s="9" t="s">
        <v>146</v>
      </c>
      <c r="B1529" s="9" t="s">
        <v>88</v>
      </c>
      <c r="C1529" s="9">
        <v>322.21116899999998</v>
      </c>
      <c r="D1529" s="14">
        <v>45054</v>
      </c>
      <c r="E1529" s="15">
        <v>1316.8841849999999</v>
      </c>
      <c r="G1529" s="26">
        <v>322.21116899999998</v>
      </c>
      <c r="J1529" s="14">
        <v>45028</v>
      </c>
      <c r="K1529" s="9" t="s">
        <v>480</v>
      </c>
      <c r="L1529" s="9">
        <v>19</v>
      </c>
      <c r="M1529" s="9">
        <v>15</v>
      </c>
    </row>
    <row r="1530" spans="1:13" x14ac:dyDescent="0.2">
      <c r="A1530" s="9" t="s">
        <v>146</v>
      </c>
      <c r="B1530" s="9" t="s">
        <v>88</v>
      </c>
      <c r="C1530" s="9">
        <v>42.317962999999999</v>
      </c>
      <c r="D1530" s="14">
        <v>45054</v>
      </c>
      <c r="E1530" s="15">
        <v>1359.2021479999999</v>
      </c>
      <c r="G1530" s="26">
        <v>42.317962999999999</v>
      </c>
      <c r="J1530" s="14">
        <v>45028</v>
      </c>
      <c r="K1530" s="9" t="s">
        <v>480</v>
      </c>
      <c r="L1530" s="9">
        <v>19</v>
      </c>
      <c r="M1530" s="9">
        <v>15</v>
      </c>
    </row>
    <row r="1531" spans="1:13" x14ac:dyDescent="0.2">
      <c r="A1531" s="9" t="s">
        <v>146</v>
      </c>
      <c r="B1531" s="9" t="s">
        <v>88</v>
      </c>
      <c r="C1531" s="9">
        <v>1.984434</v>
      </c>
      <c r="D1531" s="14">
        <v>45054</v>
      </c>
      <c r="E1531" s="15">
        <v>1361.1865819999998</v>
      </c>
      <c r="G1531" s="26">
        <v>1.984434</v>
      </c>
      <c r="J1531" s="14">
        <v>45029</v>
      </c>
      <c r="K1531" s="9" t="s">
        <v>480</v>
      </c>
      <c r="L1531" s="9">
        <v>19</v>
      </c>
      <c r="M1531" s="9">
        <v>15</v>
      </c>
    </row>
    <row r="1532" spans="1:13" x14ac:dyDescent="0.2">
      <c r="A1532" s="9" t="s">
        <v>146</v>
      </c>
      <c r="B1532" s="9" t="s">
        <v>88</v>
      </c>
      <c r="C1532" s="9">
        <v>6.5416230000000004</v>
      </c>
      <c r="D1532" s="14">
        <v>45061</v>
      </c>
      <c r="E1532" s="15">
        <v>1367.7282049999999</v>
      </c>
      <c r="G1532" s="26">
        <v>6.5416230000000004</v>
      </c>
      <c r="J1532" s="14">
        <v>45034</v>
      </c>
      <c r="K1532" s="9" t="s">
        <v>480</v>
      </c>
      <c r="L1532" s="9">
        <v>20</v>
      </c>
      <c r="M1532" s="9">
        <v>16</v>
      </c>
    </row>
    <row r="1533" spans="1:13" x14ac:dyDescent="0.2">
      <c r="A1533" s="9" t="s">
        <v>146</v>
      </c>
      <c r="B1533" s="9" t="s">
        <v>88</v>
      </c>
      <c r="C1533" s="9">
        <v>10.376083</v>
      </c>
      <c r="D1533" s="14">
        <v>45061</v>
      </c>
      <c r="E1533" s="15">
        <v>1378.104288</v>
      </c>
      <c r="G1533" s="26">
        <v>10.376083</v>
      </c>
      <c r="J1533" s="14">
        <v>45035</v>
      </c>
      <c r="K1533" s="9" t="s">
        <v>480</v>
      </c>
      <c r="L1533" s="9">
        <v>20</v>
      </c>
      <c r="M1533" s="9">
        <v>16</v>
      </c>
    </row>
    <row r="1534" spans="1:13" x14ac:dyDescent="0.2">
      <c r="A1534" s="9" t="s">
        <v>146</v>
      </c>
      <c r="B1534" s="9" t="s">
        <v>88</v>
      </c>
      <c r="C1534" s="9">
        <v>54.262360000000001</v>
      </c>
      <c r="D1534" s="14">
        <v>45061</v>
      </c>
      <c r="E1534" s="15">
        <v>1432.3666479999999</v>
      </c>
      <c r="G1534" s="26">
        <v>54.262360000000001</v>
      </c>
      <c r="J1534" s="14">
        <v>45035</v>
      </c>
      <c r="K1534" s="9" t="s">
        <v>480</v>
      </c>
      <c r="L1534" s="9">
        <v>20</v>
      </c>
      <c r="M1534" s="9">
        <v>16</v>
      </c>
    </row>
    <row r="1535" spans="1:13" x14ac:dyDescent="0.2">
      <c r="A1535" s="9" t="s">
        <v>146</v>
      </c>
      <c r="B1535" s="9" t="s">
        <v>88</v>
      </c>
      <c r="C1535" s="9">
        <v>52.560887999999998</v>
      </c>
      <c r="D1535" s="14">
        <v>45061</v>
      </c>
      <c r="E1535" s="15">
        <v>1484.9275359999999</v>
      </c>
      <c r="G1535" s="26">
        <v>52.560887999999998</v>
      </c>
      <c r="J1535" s="14">
        <v>45035</v>
      </c>
      <c r="K1535" s="9" t="s">
        <v>480</v>
      </c>
      <c r="L1535" s="9">
        <v>20</v>
      </c>
      <c r="M1535" s="9">
        <v>16</v>
      </c>
    </row>
    <row r="1536" spans="1:13" x14ac:dyDescent="0.2">
      <c r="A1536" s="9" t="s">
        <v>146</v>
      </c>
      <c r="B1536" s="9" t="s">
        <v>88</v>
      </c>
      <c r="C1536" s="9">
        <v>276.595798</v>
      </c>
      <c r="D1536" s="14">
        <v>45061</v>
      </c>
      <c r="E1536" s="15">
        <v>1761.523334</v>
      </c>
      <c r="G1536" s="26">
        <v>276.595798</v>
      </c>
      <c r="J1536" s="14">
        <v>45035</v>
      </c>
      <c r="K1536" s="9" t="s">
        <v>480</v>
      </c>
      <c r="L1536" s="9">
        <v>20</v>
      </c>
      <c r="M1536" s="9">
        <v>16</v>
      </c>
    </row>
    <row r="1537" spans="1:13" x14ac:dyDescent="0.2">
      <c r="A1537" s="9" t="s">
        <v>146</v>
      </c>
      <c r="B1537" s="9" t="s">
        <v>88</v>
      </c>
      <c r="C1537" s="9">
        <v>107.530338</v>
      </c>
      <c r="D1537" s="14">
        <v>45061</v>
      </c>
      <c r="E1537" s="15">
        <v>1869.053672</v>
      </c>
      <c r="G1537" s="26">
        <v>107.530338</v>
      </c>
      <c r="J1537" s="14">
        <v>45035</v>
      </c>
      <c r="K1537" s="9" t="s">
        <v>480</v>
      </c>
      <c r="L1537" s="9">
        <v>20</v>
      </c>
      <c r="M1537" s="9">
        <v>16</v>
      </c>
    </row>
    <row r="1538" spans="1:13" x14ac:dyDescent="0.2">
      <c r="A1538" s="9" t="s">
        <v>146</v>
      </c>
      <c r="B1538" s="9" t="s">
        <v>88</v>
      </c>
      <c r="C1538" s="9">
        <v>322.59099700000002</v>
      </c>
      <c r="D1538" s="14">
        <v>45061</v>
      </c>
      <c r="E1538" s="15">
        <v>2191.6446690000002</v>
      </c>
      <c r="G1538" s="26">
        <v>322.59099700000002</v>
      </c>
      <c r="J1538" s="14">
        <v>45035</v>
      </c>
      <c r="K1538" s="9" t="s">
        <v>480</v>
      </c>
      <c r="L1538" s="9">
        <v>20</v>
      </c>
      <c r="M1538" s="9">
        <v>16</v>
      </c>
    </row>
    <row r="1539" spans="1:13" x14ac:dyDescent="0.2">
      <c r="A1539" s="9" t="s">
        <v>146</v>
      </c>
      <c r="B1539" s="9" t="s">
        <v>88</v>
      </c>
      <c r="C1539" s="9">
        <v>46.339488000000003</v>
      </c>
      <c r="D1539" s="14">
        <v>45068</v>
      </c>
      <c r="E1539" s="15">
        <v>2237.9841570000003</v>
      </c>
      <c r="G1539" s="26">
        <v>46.339488000000003</v>
      </c>
      <c r="J1539" s="14">
        <v>45041</v>
      </c>
      <c r="K1539" s="9" t="s">
        <v>480</v>
      </c>
      <c r="L1539" s="9">
        <v>21</v>
      </c>
      <c r="M1539" s="9">
        <v>17</v>
      </c>
    </row>
    <row r="1540" spans="1:13" x14ac:dyDescent="0.2">
      <c r="A1540" s="9" t="s">
        <v>146</v>
      </c>
      <c r="B1540" s="9" t="s">
        <v>88</v>
      </c>
      <c r="C1540" s="9">
        <v>39.106746000000001</v>
      </c>
      <c r="D1540" s="14">
        <v>45068</v>
      </c>
      <c r="E1540" s="15">
        <v>2277.0909030000003</v>
      </c>
      <c r="G1540" s="26">
        <v>39.106746000000001</v>
      </c>
      <c r="J1540" s="14">
        <v>45041</v>
      </c>
      <c r="K1540" s="9" t="s">
        <v>480</v>
      </c>
      <c r="L1540" s="9">
        <v>21</v>
      </c>
      <c r="M1540" s="9">
        <v>17</v>
      </c>
    </row>
    <row r="1541" spans="1:13" x14ac:dyDescent="0.2">
      <c r="A1541" s="9" t="s">
        <v>146</v>
      </c>
      <c r="B1541" s="9" t="s">
        <v>88</v>
      </c>
      <c r="C1541" s="9">
        <v>0.99511799999999995</v>
      </c>
      <c r="D1541" s="14">
        <v>45068</v>
      </c>
      <c r="E1541" s="15">
        <v>2278.0860210000001</v>
      </c>
      <c r="G1541" s="26">
        <v>0.99511799999999995</v>
      </c>
      <c r="J1541" s="14">
        <v>45041</v>
      </c>
      <c r="K1541" s="9" t="s">
        <v>480</v>
      </c>
      <c r="L1541" s="9">
        <v>21</v>
      </c>
      <c r="M1541" s="9">
        <v>17</v>
      </c>
    </row>
    <row r="1542" spans="1:13" x14ac:dyDescent="0.2">
      <c r="A1542" s="9" t="s">
        <v>146</v>
      </c>
      <c r="B1542" s="9" t="s">
        <v>88</v>
      </c>
      <c r="C1542" s="9">
        <v>2.9557470000000001</v>
      </c>
      <c r="D1542" s="14">
        <v>45068</v>
      </c>
      <c r="E1542" s="15">
        <v>2281.041768</v>
      </c>
      <c r="G1542" s="26">
        <v>2.9557470000000001</v>
      </c>
      <c r="J1542" s="14">
        <v>45041</v>
      </c>
      <c r="K1542" s="9" t="s">
        <v>480</v>
      </c>
      <c r="L1542" s="9">
        <v>21</v>
      </c>
      <c r="M1542" s="9">
        <v>17</v>
      </c>
    </row>
    <row r="1543" spans="1:13" x14ac:dyDescent="0.2">
      <c r="A1543" s="9" t="s">
        <v>146</v>
      </c>
      <c r="B1543" s="9" t="s">
        <v>88</v>
      </c>
      <c r="C1543" s="9">
        <v>39.106746000000001</v>
      </c>
      <c r="D1543" s="14">
        <v>45068</v>
      </c>
      <c r="E1543" s="15">
        <v>2320.148514</v>
      </c>
      <c r="G1543" s="26">
        <v>39.106746000000001</v>
      </c>
      <c r="J1543" s="14">
        <v>45042</v>
      </c>
      <c r="K1543" s="9" t="s">
        <v>480</v>
      </c>
      <c r="L1543" s="9">
        <v>21</v>
      </c>
      <c r="M1543" s="9">
        <v>17</v>
      </c>
    </row>
    <row r="1544" spans="1:13" x14ac:dyDescent="0.2">
      <c r="A1544" s="9" t="s">
        <v>146</v>
      </c>
      <c r="B1544" s="9" t="s">
        <v>88</v>
      </c>
      <c r="C1544" s="9">
        <v>320.099873</v>
      </c>
      <c r="D1544" s="14">
        <v>45068</v>
      </c>
      <c r="E1544" s="15">
        <v>2640.2483870000001</v>
      </c>
      <c r="G1544" s="26">
        <v>320.099873</v>
      </c>
      <c r="J1544" s="14">
        <v>45042</v>
      </c>
      <c r="K1544" s="9" t="s">
        <v>480</v>
      </c>
      <c r="L1544" s="9">
        <v>21</v>
      </c>
      <c r="M1544" s="9">
        <v>17</v>
      </c>
    </row>
    <row r="1545" spans="1:13" x14ac:dyDescent="0.2">
      <c r="A1545" s="9" t="s">
        <v>146</v>
      </c>
      <c r="B1545" s="9" t="s">
        <v>88</v>
      </c>
      <c r="C1545" s="9">
        <v>139.624842</v>
      </c>
      <c r="D1545" s="14">
        <v>45068</v>
      </c>
      <c r="E1545" s="15">
        <v>2779.8732290000003</v>
      </c>
      <c r="G1545" s="26">
        <v>139.624842</v>
      </c>
      <c r="J1545" s="14">
        <v>45042</v>
      </c>
      <c r="K1545" s="9" t="s">
        <v>480</v>
      </c>
      <c r="L1545" s="9">
        <v>21</v>
      </c>
      <c r="M1545" s="9">
        <v>17</v>
      </c>
    </row>
    <row r="1546" spans="1:13" x14ac:dyDescent="0.2">
      <c r="A1546" s="9" t="s">
        <v>146</v>
      </c>
      <c r="B1546" s="9" t="s">
        <v>88</v>
      </c>
      <c r="C1546" s="9">
        <v>159.27556300000001</v>
      </c>
      <c r="D1546" s="14">
        <v>45068</v>
      </c>
      <c r="E1546" s="15">
        <v>2939.1487920000004</v>
      </c>
      <c r="G1546" s="26">
        <v>159.27556300000001</v>
      </c>
      <c r="J1546" s="14">
        <v>45042</v>
      </c>
      <c r="K1546" s="9" t="s">
        <v>480</v>
      </c>
      <c r="L1546" s="9">
        <v>21</v>
      </c>
      <c r="M1546" s="9">
        <v>17</v>
      </c>
    </row>
    <row r="1547" spans="1:13" x14ac:dyDescent="0.2">
      <c r="A1547" s="9" t="s">
        <v>146</v>
      </c>
      <c r="B1547" s="9" t="s">
        <v>88</v>
      </c>
      <c r="C1547" s="9">
        <v>110.26770999999999</v>
      </c>
      <c r="D1547" s="14">
        <v>45068</v>
      </c>
      <c r="E1547" s="15">
        <v>3049.4165020000005</v>
      </c>
      <c r="G1547" s="26">
        <v>110.26770999999999</v>
      </c>
      <c r="J1547" s="14">
        <v>45042</v>
      </c>
      <c r="K1547" s="9" t="s">
        <v>480</v>
      </c>
      <c r="L1547" s="9">
        <v>21</v>
      </c>
      <c r="M1547" s="9">
        <v>17</v>
      </c>
    </row>
    <row r="1548" spans="1:13" x14ac:dyDescent="0.2">
      <c r="A1548" s="9" t="s">
        <v>146</v>
      </c>
      <c r="B1548" s="9" t="s">
        <v>88</v>
      </c>
      <c r="C1548" s="9">
        <v>3.7092540000000001</v>
      </c>
      <c r="D1548" s="14">
        <v>45068</v>
      </c>
      <c r="E1548" s="15">
        <v>3053.1257560000004</v>
      </c>
      <c r="G1548" s="26">
        <v>3.7092540000000001</v>
      </c>
      <c r="J1548" s="14">
        <v>45043</v>
      </c>
      <c r="K1548" s="9" t="s">
        <v>480</v>
      </c>
      <c r="L1548" s="9">
        <v>21</v>
      </c>
      <c r="M1548" s="9">
        <v>17</v>
      </c>
    </row>
    <row r="1549" spans="1:13" x14ac:dyDescent="0.2">
      <c r="A1549" s="9" t="s">
        <v>146</v>
      </c>
      <c r="B1549" s="9" t="s">
        <v>88</v>
      </c>
      <c r="C1549" s="9">
        <v>6.495463</v>
      </c>
      <c r="D1549" s="14">
        <v>45075</v>
      </c>
      <c r="E1549" s="15">
        <v>3059.6212190000006</v>
      </c>
      <c r="G1549" s="26">
        <v>6.495463</v>
      </c>
      <c r="J1549" s="14">
        <v>45048</v>
      </c>
      <c r="K1549" s="9" t="s">
        <v>480</v>
      </c>
      <c r="L1549" s="9">
        <v>22</v>
      </c>
      <c r="M1549" s="9">
        <v>18</v>
      </c>
    </row>
    <row r="1550" spans="1:13" x14ac:dyDescent="0.2">
      <c r="A1550" s="9" t="s">
        <v>146</v>
      </c>
      <c r="B1550" s="9" t="s">
        <v>88</v>
      </c>
      <c r="C1550" s="9">
        <v>1.492664</v>
      </c>
      <c r="D1550" s="14">
        <v>45075</v>
      </c>
      <c r="E1550" s="15">
        <v>3061.1138830000004</v>
      </c>
      <c r="G1550" s="26">
        <v>1.492664</v>
      </c>
      <c r="J1550" s="14">
        <v>45048</v>
      </c>
      <c r="K1550" s="9" t="s">
        <v>480</v>
      </c>
      <c r="L1550" s="9">
        <v>22</v>
      </c>
      <c r="M1550" s="9">
        <v>18</v>
      </c>
    </row>
    <row r="1551" spans="1:13" x14ac:dyDescent="0.2">
      <c r="A1551" s="9" t="s">
        <v>146</v>
      </c>
      <c r="B1551" s="9" t="s">
        <v>88</v>
      </c>
      <c r="C1551" s="9">
        <v>2.955711</v>
      </c>
      <c r="D1551" s="14">
        <v>45075</v>
      </c>
      <c r="E1551" s="15">
        <v>3064.0695940000005</v>
      </c>
      <c r="G1551" s="26">
        <v>2.955711</v>
      </c>
      <c r="J1551" s="14">
        <v>45048</v>
      </c>
      <c r="K1551" s="9" t="s">
        <v>480</v>
      </c>
      <c r="L1551" s="9">
        <v>22</v>
      </c>
      <c r="M1551" s="9">
        <v>18</v>
      </c>
    </row>
    <row r="1552" spans="1:13" x14ac:dyDescent="0.2">
      <c r="A1552" s="9" t="s">
        <v>146</v>
      </c>
      <c r="B1552" s="9" t="s">
        <v>88</v>
      </c>
      <c r="C1552" s="9">
        <v>11.278351000000001</v>
      </c>
      <c r="D1552" s="14">
        <v>45075</v>
      </c>
      <c r="E1552" s="15">
        <v>3075.3479450000004</v>
      </c>
      <c r="G1552" s="26">
        <v>11.278351000000001</v>
      </c>
      <c r="J1552" s="14">
        <v>45049</v>
      </c>
      <c r="K1552" s="9" t="s">
        <v>480</v>
      </c>
      <c r="L1552" s="9">
        <v>22</v>
      </c>
      <c r="M1552" s="9">
        <v>18</v>
      </c>
    </row>
    <row r="1553" spans="1:13" x14ac:dyDescent="0.2">
      <c r="A1553" s="9" t="s">
        <v>146</v>
      </c>
      <c r="B1553" s="9" t="s">
        <v>88</v>
      </c>
      <c r="C1553" s="9">
        <v>58.980823999999998</v>
      </c>
      <c r="D1553" s="14">
        <v>45075</v>
      </c>
      <c r="E1553" s="15">
        <v>3134.3287690000006</v>
      </c>
      <c r="G1553" s="26">
        <v>58.980823999999998</v>
      </c>
      <c r="J1553" s="14">
        <v>45049</v>
      </c>
      <c r="K1553" s="9" t="s">
        <v>480</v>
      </c>
      <c r="L1553" s="9">
        <v>22</v>
      </c>
      <c r="M1553" s="9">
        <v>18</v>
      </c>
    </row>
    <row r="1554" spans="1:13" x14ac:dyDescent="0.2">
      <c r="A1554" s="9" t="s">
        <v>146</v>
      </c>
      <c r="B1554" s="9" t="s">
        <v>88</v>
      </c>
      <c r="C1554" s="9">
        <v>3.9994200000000002</v>
      </c>
      <c r="D1554" s="14">
        <v>45075</v>
      </c>
      <c r="E1554" s="15">
        <v>3138.3281890000007</v>
      </c>
      <c r="G1554" s="26">
        <v>3.9994200000000002</v>
      </c>
      <c r="J1554" s="14">
        <v>45049</v>
      </c>
      <c r="K1554" s="9" t="s">
        <v>480</v>
      </c>
      <c r="L1554" s="9">
        <v>22</v>
      </c>
      <c r="M1554" s="9">
        <v>18</v>
      </c>
    </row>
    <row r="1555" spans="1:13" x14ac:dyDescent="0.2">
      <c r="A1555" s="9" t="s">
        <v>146</v>
      </c>
      <c r="B1555" s="9" t="s">
        <v>88</v>
      </c>
      <c r="C1555" s="9">
        <v>190.14755600000001</v>
      </c>
      <c r="D1555" s="14">
        <v>45075</v>
      </c>
      <c r="E1555" s="15">
        <v>3328.4757450000006</v>
      </c>
      <c r="G1555" s="26">
        <v>190.14755600000001</v>
      </c>
      <c r="J1555" s="14">
        <v>45049</v>
      </c>
      <c r="K1555" s="9" t="s">
        <v>480</v>
      </c>
      <c r="L1555" s="9">
        <v>22</v>
      </c>
      <c r="M1555" s="9">
        <v>18</v>
      </c>
    </row>
    <row r="1556" spans="1:13" x14ac:dyDescent="0.2">
      <c r="A1556" s="9" t="s">
        <v>146</v>
      </c>
      <c r="B1556" s="9" t="s">
        <v>88</v>
      </c>
      <c r="C1556" s="9">
        <v>322.59099700000002</v>
      </c>
      <c r="D1556" s="14">
        <v>45075</v>
      </c>
      <c r="E1556" s="15">
        <v>3651.0667420000009</v>
      </c>
      <c r="G1556" s="26">
        <v>322.59099700000002</v>
      </c>
      <c r="J1556" s="14">
        <v>45049</v>
      </c>
      <c r="K1556" s="9" t="s">
        <v>480</v>
      </c>
      <c r="L1556" s="9">
        <v>22</v>
      </c>
      <c r="M1556" s="9">
        <v>18</v>
      </c>
    </row>
    <row r="1557" spans="1:13" x14ac:dyDescent="0.2">
      <c r="A1557" s="9" t="s">
        <v>146</v>
      </c>
      <c r="B1557" s="9" t="s">
        <v>88</v>
      </c>
      <c r="C1557" s="9">
        <v>29.445619000000001</v>
      </c>
      <c r="D1557" s="14">
        <v>45075</v>
      </c>
      <c r="E1557" s="15">
        <v>3680.512361000001</v>
      </c>
      <c r="G1557" s="26">
        <v>29.445619000000001</v>
      </c>
      <c r="J1557" s="14">
        <v>45050</v>
      </c>
      <c r="K1557" s="9" t="s">
        <v>480</v>
      </c>
      <c r="L1557" s="9">
        <v>22</v>
      </c>
      <c r="M1557" s="9">
        <v>18</v>
      </c>
    </row>
    <row r="1558" spans="1:13" x14ac:dyDescent="0.2">
      <c r="A1558" s="9" t="s">
        <v>146</v>
      </c>
      <c r="B1558" s="9" t="s">
        <v>88</v>
      </c>
      <c r="C1558" s="9">
        <v>13.246836999999999</v>
      </c>
      <c r="D1558" s="14">
        <v>45075</v>
      </c>
      <c r="E1558" s="15">
        <v>3693.7591980000011</v>
      </c>
      <c r="G1558" s="26">
        <v>13.246836999999999</v>
      </c>
      <c r="J1558" s="14">
        <v>45050</v>
      </c>
      <c r="K1558" s="9" t="s">
        <v>480</v>
      </c>
      <c r="L1558" s="9">
        <v>22</v>
      </c>
      <c r="M1558" s="9">
        <v>18</v>
      </c>
    </row>
    <row r="1559" spans="1:13" x14ac:dyDescent="0.2">
      <c r="A1559" s="9" t="s">
        <v>146</v>
      </c>
      <c r="B1559" s="9" t="s">
        <v>88</v>
      </c>
      <c r="C1559" s="9">
        <v>42.766373999999999</v>
      </c>
      <c r="D1559" s="14">
        <v>45082</v>
      </c>
      <c r="E1559" s="15">
        <v>3736.5255720000009</v>
      </c>
      <c r="G1559" s="26">
        <v>42.766373999999999</v>
      </c>
      <c r="J1559" s="14">
        <v>45055</v>
      </c>
      <c r="K1559" s="9" t="s">
        <v>480</v>
      </c>
      <c r="L1559" s="9">
        <v>23</v>
      </c>
      <c r="M1559" s="9">
        <v>19</v>
      </c>
    </row>
    <row r="1560" spans="1:13" x14ac:dyDescent="0.2">
      <c r="A1560" s="9" t="s">
        <v>146</v>
      </c>
      <c r="B1560" s="9" t="s">
        <v>88</v>
      </c>
      <c r="C1560" s="9">
        <v>7.9620639999999998</v>
      </c>
      <c r="D1560" s="14">
        <v>45082</v>
      </c>
      <c r="E1560" s="15">
        <v>3744.4876360000007</v>
      </c>
      <c r="G1560" s="26">
        <v>7.9620639999999998</v>
      </c>
      <c r="J1560" s="14">
        <v>45056</v>
      </c>
      <c r="K1560" s="9" t="s">
        <v>480</v>
      </c>
      <c r="L1560" s="9">
        <v>23</v>
      </c>
      <c r="M1560" s="9">
        <v>19</v>
      </c>
    </row>
    <row r="1561" spans="1:13" x14ac:dyDescent="0.2">
      <c r="A1561" s="9" t="s">
        <v>146</v>
      </c>
      <c r="B1561" s="9" t="s">
        <v>88</v>
      </c>
      <c r="C1561" s="9">
        <v>15.016197</v>
      </c>
      <c r="D1561" s="14">
        <v>45082</v>
      </c>
      <c r="E1561" s="15">
        <v>3759.5038330000007</v>
      </c>
      <c r="G1561" s="26">
        <v>15.016197</v>
      </c>
      <c r="J1561" s="14">
        <v>45056</v>
      </c>
      <c r="K1561" s="9" t="s">
        <v>480</v>
      </c>
      <c r="L1561" s="9">
        <v>23</v>
      </c>
      <c r="M1561" s="9">
        <v>19</v>
      </c>
    </row>
    <row r="1562" spans="1:13" x14ac:dyDescent="0.2">
      <c r="A1562" s="9" t="s">
        <v>146</v>
      </c>
      <c r="B1562" s="9" t="s">
        <v>88</v>
      </c>
      <c r="C1562" s="9">
        <v>12.497586999999999</v>
      </c>
      <c r="D1562" s="14">
        <v>45082</v>
      </c>
      <c r="E1562" s="15">
        <v>3772.0014200000005</v>
      </c>
      <c r="G1562" s="26">
        <v>12.497586999999999</v>
      </c>
      <c r="J1562" s="14">
        <v>45056</v>
      </c>
      <c r="K1562" s="9" t="s">
        <v>480</v>
      </c>
      <c r="L1562" s="9">
        <v>23</v>
      </c>
      <c r="M1562" s="9">
        <v>19</v>
      </c>
    </row>
    <row r="1563" spans="1:13" x14ac:dyDescent="0.2">
      <c r="A1563" s="9" t="s">
        <v>146</v>
      </c>
      <c r="B1563" s="9" t="s">
        <v>88</v>
      </c>
      <c r="C1563" s="9">
        <v>819.80141600000002</v>
      </c>
      <c r="D1563" s="14">
        <v>45082</v>
      </c>
      <c r="E1563" s="15">
        <v>4591.8028360000008</v>
      </c>
      <c r="G1563" s="26">
        <v>819.80141600000002</v>
      </c>
      <c r="J1563" s="14">
        <v>45056</v>
      </c>
      <c r="K1563" s="9" t="s">
        <v>480</v>
      </c>
      <c r="L1563" s="9">
        <v>23</v>
      </c>
      <c r="M1563" s="9">
        <v>19</v>
      </c>
    </row>
    <row r="1564" spans="1:13" x14ac:dyDescent="0.2">
      <c r="A1564" s="9" t="s">
        <v>146</v>
      </c>
      <c r="B1564" s="9" t="s">
        <v>88</v>
      </c>
      <c r="C1564" s="9">
        <v>119.478144</v>
      </c>
      <c r="D1564" s="14">
        <v>45082</v>
      </c>
      <c r="E1564" s="15">
        <v>4711.2809800000005</v>
      </c>
      <c r="G1564" s="26">
        <v>119.478144</v>
      </c>
      <c r="J1564" s="14">
        <v>45056</v>
      </c>
      <c r="K1564" s="9" t="s">
        <v>480</v>
      </c>
      <c r="L1564" s="9">
        <v>23</v>
      </c>
      <c r="M1564" s="9">
        <v>19</v>
      </c>
    </row>
    <row r="1565" spans="1:13" x14ac:dyDescent="0.2">
      <c r="A1565" s="9" t="s">
        <v>146</v>
      </c>
      <c r="B1565" s="9" t="s">
        <v>88</v>
      </c>
      <c r="C1565" s="9">
        <v>12.629697</v>
      </c>
      <c r="D1565" s="14">
        <v>45089</v>
      </c>
      <c r="E1565" s="15">
        <v>4723.9106770000008</v>
      </c>
      <c r="G1565" s="26">
        <v>12.629697</v>
      </c>
      <c r="J1565" s="14">
        <v>45062</v>
      </c>
      <c r="K1565" s="9" t="s">
        <v>480</v>
      </c>
      <c r="L1565" s="9">
        <v>24</v>
      </c>
      <c r="M1565" s="9">
        <v>20</v>
      </c>
    </row>
    <row r="1566" spans="1:13" x14ac:dyDescent="0.2">
      <c r="A1566" s="9" t="s">
        <v>146</v>
      </c>
      <c r="B1566" s="9" t="s">
        <v>88</v>
      </c>
      <c r="C1566" s="9">
        <v>46.339488000000003</v>
      </c>
      <c r="D1566" s="14">
        <v>45089</v>
      </c>
      <c r="E1566" s="15">
        <v>4770.2501650000004</v>
      </c>
      <c r="G1566" s="26">
        <v>46.339488000000003</v>
      </c>
      <c r="J1566" s="14">
        <v>45062</v>
      </c>
      <c r="K1566" s="9" t="s">
        <v>480</v>
      </c>
      <c r="L1566" s="9">
        <v>24</v>
      </c>
      <c r="M1566" s="9">
        <v>20</v>
      </c>
    </row>
    <row r="1567" spans="1:13" x14ac:dyDescent="0.2">
      <c r="A1567" s="9" t="s">
        <v>146</v>
      </c>
      <c r="B1567" s="9" t="s">
        <v>88</v>
      </c>
      <c r="C1567" s="9">
        <v>78.213477999999995</v>
      </c>
      <c r="D1567" s="14">
        <v>45089</v>
      </c>
      <c r="E1567" s="15">
        <v>4848.463643</v>
      </c>
      <c r="G1567" s="26">
        <v>78.213477999999995</v>
      </c>
      <c r="J1567" s="14">
        <v>45062</v>
      </c>
      <c r="K1567" s="9" t="s">
        <v>480</v>
      </c>
      <c r="L1567" s="9">
        <v>24</v>
      </c>
      <c r="M1567" s="9">
        <v>20</v>
      </c>
    </row>
    <row r="1568" spans="1:13" x14ac:dyDescent="0.2">
      <c r="A1568" s="9" t="s">
        <v>146</v>
      </c>
      <c r="B1568" s="9" t="s">
        <v>88</v>
      </c>
      <c r="C1568" s="9">
        <v>39.106746000000001</v>
      </c>
      <c r="D1568" s="14">
        <v>45089</v>
      </c>
      <c r="E1568" s="15">
        <v>4887.5703890000004</v>
      </c>
      <c r="G1568" s="26">
        <v>39.106746000000001</v>
      </c>
      <c r="J1568" s="14">
        <v>45063</v>
      </c>
      <c r="K1568" s="9" t="s">
        <v>480</v>
      </c>
      <c r="L1568" s="9">
        <v>24</v>
      </c>
      <c r="M1568" s="9">
        <v>20</v>
      </c>
    </row>
    <row r="1569" spans="1:13" x14ac:dyDescent="0.2">
      <c r="A1569" s="9" t="s">
        <v>146</v>
      </c>
      <c r="B1569" s="9" t="s">
        <v>88</v>
      </c>
      <c r="C1569" s="9">
        <v>134.77162799999999</v>
      </c>
      <c r="D1569" s="14">
        <v>45089</v>
      </c>
      <c r="E1569" s="15">
        <v>5022.3420170000009</v>
      </c>
      <c r="G1569" s="26">
        <v>134.77162799999999</v>
      </c>
      <c r="J1569" s="14">
        <v>45063</v>
      </c>
      <c r="K1569" s="9" t="s">
        <v>480</v>
      </c>
      <c r="L1569" s="9">
        <v>24</v>
      </c>
      <c r="M1569" s="9">
        <v>20</v>
      </c>
    </row>
    <row r="1570" spans="1:13" x14ac:dyDescent="0.2">
      <c r="A1570" s="9" t="s">
        <v>146</v>
      </c>
      <c r="B1570" s="9" t="s">
        <v>88</v>
      </c>
      <c r="C1570" s="9">
        <v>110.26770999999999</v>
      </c>
      <c r="D1570" s="14">
        <v>45089</v>
      </c>
      <c r="E1570" s="15">
        <v>5132.6097270000009</v>
      </c>
      <c r="G1570" s="26">
        <v>110.26770999999999</v>
      </c>
      <c r="J1570" s="14">
        <v>45063</v>
      </c>
      <c r="K1570" s="9" t="s">
        <v>480</v>
      </c>
      <c r="L1570" s="9">
        <v>24</v>
      </c>
      <c r="M1570" s="9">
        <v>20</v>
      </c>
    </row>
    <row r="1571" spans="1:13" x14ac:dyDescent="0.2">
      <c r="A1571" s="9" t="s">
        <v>146</v>
      </c>
      <c r="B1571" s="9" t="s">
        <v>88</v>
      </c>
      <c r="C1571" s="9">
        <v>276.595798</v>
      </c>
      <c r="D1571" s="14">
        <v>45089</v>
      </c>
      <c r="E1571" s="15">
        <v>5409.2055250000012</v>
      </c>
      <c r="G1571" s="26">
        <v>276.595798</v>
      </c>
      <c r="J1571" s="14">
        <v>45063</v>
      </c>
      <c r="K1571" s="9" t="s">
        <v>480</v>
      </c>
      <c r="L1571" s="9">
        <v>24</v>
      </c>
      <c r="M1571" s="9">
        <v>20</v>
      </c>
    </row>
    <row r="1572" spans="1:13" x14ac:dyDescent="0.2">
      <c r="A1572" s="9" t="s">
        <v>146</v>
      </c>
      <c r="B1572" s="9" t="s">
        <v>88</v>
      </c>
      <c r="C1572" s="9">
        <v>14.124411</v>
      </c>
      <c r="D1572" s="14">
        <v>45089</v>
      </c>
      <c r="E1572" s="15">
        <v>5423.329936000001</v>
      </c>
      <c r="G1572" s="26">
        <v>14.124411</v>
      </c>
      <c r="J1572" s="14">
        <v>45064</v>
      </c>
      <c r="K1572" s="9" t="s">
        <v>480</v>
      </c>
      <c r="L1572" s="9">
        <v>24</v>
      </c>
      <c r="M1572" s="9">
        <v>20</v>
      </c>
    </row>
    <row r="1573" spans="1:13" x14ac:dyDescent="0.2">
      <c r="A1573" s="9" t="s">
        <v>897</v>
      </c>
      <c r="B1573" s="9" t="s">
        <v>1420</v>
      </c>
      <c r="C1573" s="9">
        <v>218.57303999999999</v>
      </c>
      <c r="D1573" s="14">
        <v>45054</v>
      </c>
      <c r="E1573" s="15">
        <v>218.57303999999999</v>
      </c>
      <c r="G1573" s="26">
        <v>218.57303999999999</v>
      </c>
      <c r="J1573" s="14">
        <v>45050</v>
      </c>
      <c r="K1573" s="9" t="s">
        <v>480</v>
      </c>
      <c r="L1573" s="9">
        <v>19</v>
      </c>
      <c r="M1573" s="9">
        <v>18</v>
      </c>
    </row>
    <row r="1574" spans="1:13" x14ac:dyDescent="0.2">
      <c r="A1574" s="9" t="s">
        <v>897</v>
      </c>
      <c r="B1574" s="9" t="s">
        <v>1420</v>
      </c>
      <c r="C1574" s="9">
        <v>137.83422999999999</v>
      </c>
      <c r="D1574" s="14">
        <v>45061</v>
      </c>
      <c r="E1574" s="15">
        <v>356.40726999999998</v>
      </c>
      <c r="G1574" s="26">
        <v>137.83422999999999</v>
      </c>
      <c r="J1574" s="14">
        <v>45057</v>
      </c>
      <c r="K1574" s="9" t="s">
        <v>480</v>
      </c>
      <c r="L1574" s="9">
        <v>20</v>
      </c>
      <c r="M1574" s="9">
        <v>19</v>
      </c>
    </row>
    <row r="1575" spans="1:13" x14ac:dyDescent="0.2">
      <c r="A1575" s="9" t="s">
        <v>897</v>
      </c>
      <c r="B1575" s="9" t="s">
        <v>1420</v>
      </c>
      <c r="C1575" s="9">
        <v>90.370469</v>
      </c>
      <c r="D1575" s="14">
        <v>45061</v>
      </c>
      <c r="E1575" s="15">
        <v>446.777739</v>
      </c>
      <c r="G1575" s="26">
        <v>90.370469</v>
      </c>
      <c r="J1575" s="14">
        <v>45057</v>
      </c>
      <c r="K1575" s="9" t="s">
        <v>480</v>
      </c>
      <c r="L1575" s="9">
        <v>20</v>
      </c>
      <c r="M1575" s="9">
        <v>19</v>
      </c>
    </row>
    <row r="1576" spans="1:13" x14ac:dyDescent="0.2">
      <c r="A1576" s="9" t="s">
        <v>143</v>
      </c>
      <c r="B1576" s="9" t="s">
        <v>50</v>
      </c>
      <c r="C1576" s="9">
        <v>6.286708</v>
      </c>
      <c r="D1576" s="14">
        <v>45047</v>
      </c>
      <c r="E1576" s="15">
        <v>6.286708</v>
      </c>
      <c r="G1576" s="26">
        <v>6.286708</v>
      </c>
      <c r="J1576" s="14">
        <v>45034</v>
      </c>
      <c r="K1576" s="9" t="s">
        <v>480</v>
      </c>
      <c r="L1576" s="9">
        <v>18</v>
      </c>
      <c r="M1576" s="9">
        <v>16</v>
      </c>
    </row>
    <row r="1577" spans="1:13" x14ac:dyDescent="0.2">
      <c r="A1577" s="9" t="s">
        <v>143</v>
      </c>
      <c r="B1577" s="9" t="s">
        <v>50</v>
      </c>
      <c r="C1577" s="9">
        <v>2.723265</v>
      </c>
      <c r="D1577" s="14">
        <v>45047</v>
      </c>
      <c r="E1577" s="15">
        <v>9.0099730000000005</v>
      </c>
      <c r="G1577" s="26">
        <v>2.723265</v>
      </c>
      <c r="J1577" s="14">
        <v>45036</v>
      </c>
      <c r="K1577" s="9" t="s">
        <v>480</v>
      </c>
      <c r="L1577" s="9">
        <v>18</v>
      </c>
      <c r="M1577" s="9">
        <v>16</v>
      </c>
    </row>
    <row r="1578" spans="1:13" x14ac:dyDescent="0.2">
      <c r="A1578" s="9" t="s">
        <v>143</v>
      </c>
      <c r="B1578" s="9" t="s">
        <v>50</v>
      </c>
      <c r="C1578" s="9">
        <v>7.5087400000000004</v>
      </c>
      <c r="D1578" s="14">
        <v>45054</v>
      </c>
      <c r="E1578" s="15">
        <v>16.518713000000002</v>
      </c>
      <c r="G1578" s="26">
        <v>7.5087400000000004</v>
      </c>
      <c r="J1578" s="14">
        <v>45041</v>
      </c>
      <c r="K1578" s="9" t="s">
        <v>480</v>
      </c>
      <c r="L1578" s="9">
        <v>19</v>
      </c>
      <c r="M1578" s="9">
        <v>17</v>
      </c>
    </row>
    <row r="1579" spans="1:13" x14ac:dyDescent="0.2">
      <c r="A1579" s="9" t="s">
        <v>143</v>
      </c>
      <c r="B1579" s="9" t="s">
        <v>50</v>
      </c>
      <c r="C1579" s="9">
        <v>9.9871189999999999</v>
      </c>
      <c r="D1579" s="14">
        <v>45054</v>
      </c>
      <c r="E1579" s="15">
        <v>26.505832000000002</v>
      </c>
      <c r="G1579" s="26">
        <v>9.9871189999999999</v>
      </c>
      <c r="J1579" s="14">
        <v>45041</v>
      </c>
      <c r="K1579" s="9" t="s">
        <v>480</v>
      </c>
      <c r="L1579" s="9">
        <v>19</v>
      </c>
      <c r="M1579" s="9">
        <v>17</v>
      </c>
    </row>
    <row r="1580" spans="1:13" x14ac:dyDescent="0.2">
      <c r="A1580" s="9" t="s">
        <v>143</v>
      </c>
      <c r="B1580" s="9" t="s">
        <v>50</v>
      </c>
      <c r="C1580" s="9">
        <v>5.7919640000000001</v>
      </c>
      <c r="D1580" s="14">
        <v>45054</v>
      </c>
      <c r="E1580" s="15">
        <v>32.297796000000005</v>
      </c>
      <c r="G1580" s="26">
        <v>5.7919640000000001</v>
      </c>
      <c r="J1580" s="14">
        <v>45042</v>
      </c>
      <c r="K1580" s="9" t="s">
        <v>480</v>
      </c>
      <c r="L1580" s="9">
        <v>19</v>
      </c>
      <c r="M1580" s="9">
        <v>17</v>
      </c>
    </row>
    <row r="1581" spans="1:13" x14ac:dyDescent="0.2">
      <c r="A1581" s="9" t="s">
        <v>143</v>
      </c>
      <c r="B1581" s="9" t="s">
        <v>50</v>
      </c>
      <c r="C1581" s="9">
        <v>0.80444099999999996</v>
      </c>
      <c r="D1581" s="14">
        <v>45054</v>
      </c>
      <c r="E1581" s="15">
        <v>33.102237000000002</v>
      </c>
      <c r="G1581" s="26">
        <v>0.80444099999999996</v>
      </c>
      <c r="J1581" s="14">
        <v>45042</v>
      </c>
      <c r="K1581" s="9" t="s">
        <v>480</v>
      </c>
      <c r="L1581" s="9">
        <v>19</v>
      </c>
      <c r="M1581" s="9">
        <v>17</v>
      </c>
    </row>
    <row r="1582" spans="1:13" x14ac:dyDescent="0.2">
      <c r="A1582" s="9" t="s">
        <v>143</v>
      </c>
      <c r="B1582" s="9" t="s">
        <v>50</v>
      </c>
      <c r="C1582" s="9">
        <v>14.461494</v>
      </c>
      <c r="D1582" s="14">
        <v>45054</v>
      </c>
      <c r="E1582" s="15">
        <v>47.563731000000004</v>
      </c>
      <c r="G1582" s="26">
        <v>14.461494</v>
      </c>
      <c r="J1582" s="14">
        <v>45042</v>
      </c>
      <c r="K1582" s="9" t="s">
        <v>480</v>
      </c>
      <c r="L1582" s="9">
        <v>19</v>
      </c>
      <c r="M1582" s="9">
        <v>17</v>
      </c>
    </row>
    <row r="1583" spans="1:13" x14ac:dyDescent="0.2">
      <c r="A1583" s="9" t="s">
        <v>143</v>
      </c>
      <c r="B1583" s="9" t="s">
        <v>50</v>
      </c>
      <c r="C1583" s="9">
        <v>10.490411</v>
      </c>
      <c r="D1583" s="14">
        <v>45054</v>
      </c>
      <c r="E1583" s="15">
        <v>58.054142000000006</v>
      </c>
      <c r="G1583" s="26">
        <v>10.490411</v>
      </c>
      <c r="J1583" s="14">
        <v>45042</v>
      </c>
      <c r="K1583" s="9" t="s">
        <v>480</v>
      </c>
      <c r="L1583" s="9">
        <v>19</v>
      </c>
      <c r="M1583" s="9">
        <v>17</v>
      </c>
    </row>
    <row r="1584" spans="1:13" x14ac:dyDescent="0.2">
      <c r="A1584" s="9" t="s">
        <v>143</v>
      </c>
      <c r="B1584" s="9" t="s">
        <v>50</v>
      </c>
      <c r="C1584" s="9">
        <v>13.525551</v>
      </c>
      <c r="D1584" s="14">
        <v>45054</v>
      </c>
      <c r="E1584" s="15">
        <v>71.579693000000006</v>
      </c>
      <c r="G1584" s="26">
        <v>13.525551</v>
      </c>
      <c r="J1584" s="14">
        <v>45042</v>
      </c>
      <c r="K1584" s="9" t="s">
        <v>480</v>
      </c>
      <c r="L1584" s="9">
        <v>19</v>
      </c>
      <c r="M1584" s="9">
        <v>17</v>
      </c>
    </row>
    <row r="1585" spans="1:13" x14ac:dyDescent="0.2">
      <c r="A1585" s="9" t="s">
        <v>143</v>
      </c>
      <c r="B1585" s="9" t="s">
        <v>50</v>
      </c>
      <c r="C1585" s="9">
        <v>9.3213299999999997</v>
      </c>
      <c r="D1585" s="14">
        <v>45054</v>
      </c>
      <c r="E1585" s="15">
        <v>80.901023000000009</v>
      </c>
      <c r="G1585" s="26">
        <v>9.3213299999999997</v>
      </c>
      <c r="J1585" s="14">
        <v>45042</v>
      </c>
      <c r="K1585" s="9" t="s">
        <v>480</v>
      </c>
      <c r="L1585" s="9">
        <v>19</v>
      </c>
      <c r="M1585" s="9">
        <v>17</v>
      </c>
    </row>
    <row r="1586" spans="1:13" x14ac:dyDescent="0.2">
      <c r="A1586" s="9" t="s">
        <v>143</v>
      </c>
      <c r="B1586" s="9" t="s">
        <v>50</v>
      </c>
      <c r="C1586" s="9">
        <v>48.189843000000003</v>
      </c>
      <c r="D1586" s="14">
        <v>45061</v>
      </c>
      <c r="E1586" s="15">
        <v>129.09086600000001</v>
      </c>
      <c r="G1586" s="26">
        <v>48.189843000000003</v>
      </c>
      <c r="J1586" s="14">
        <v>45049</v>
      </c>
      <c r="K1586" s="9" t="s">
        <v>480</v>
      </c>
      <c r="L1586" s="9">
        <v>20</v>
      </c>
      <c r="M1586" s="9">
        <v>18</v>
      </c>
    </row>
    <row r="1587" spans="1:13" x14ac:dyDescent="0.2">
      <c r="A1587" s="9" t="s">
        <v>143</v>
      </c>
      <c r="B1587" s="9" t="s">
        <v>50</v>
      </c>
      <c r="C1587" s="9">
        <v>42.048710999999997</v>
      </c>
      <c r="D1587" s="14">
        <v>45061</v>
      </c>
      <c r="E1587" s="15">
        <v>171.139577</v>
      </c>
      <c r="G1587" s="26">
        <v>42.048710999999997</v>
      </c>
      <c r="J1587" s="14">
        <v>45049</v>
      </c>
      <c r="K1587" s="9" t="s">
        <v>480</v>
      </c>
      <c r="L1587" s="9">
        <v>20</v>
      </c>
      <c r="M1587" s="9">
        <v>18</v>
      </c>
    </row>
    <row r="1588" spans="1:13" x14ac:dyDescent="0.2">
      <c r="A1588" s="9" t="s">
        <v>143</v>
      </c>
      <c r="B1588" s="9" t="s">
        <v>50</v>
      </c>
      <c r="C1588" s="9">
        <v>33.562671999999999</v>
      </c>
      <c r="D1588" s="14">
        <v>45061</v>
      </c>
      <c r="E1588" s="15">
        <v>204.70224899999999</v>
      </c>
      <c r="G1588" s="26">
        <v>33.562671999999999</v>
      </c>
      <c r="J1588" s="14">
        <v>45049</v>
      </c>
      <c r="K1588" s="9" t="s">
        <v>480</v>
      </c>
      <c r="L1588" s="9">
        <v>20</v>
      </c>
      <c r="M1588" s="9">
        <v>18</v>
      </c>
    </row>
    <row r="1589" spans="1:13" x14ac:dyDescent="0.2">
      <c r="A1589" s="9" t="s">
        <v>143</v>
      </c>
      <c r="B1589" s="9" t="s">
        <v>50</v>
      </c>
      <c r="C1589" s="9">
        <v>27.779022999999999</v>
      </c>
      <c r="D1589" s="14">
        <v>45061</v>
      </c>
      <c r="E1589" s="15">
        <v>232.48127199999999</v>
      </c>
      <c r="G1589" s="26">
        <v>27.779022999999999</v>
      </c>
      <c r="J1589" s="14">
        <v>45049</v>
      </c>
      <c r="K1589" s="9" t="s">
        <v>480</v>
      </c>
      <c r="L1589" s="9">
        <v>20</v>
      </c>
      <c r="M1589" s="9">
        <v>18</v>
      </c>
    </row>
    <row r="1590" spans="1:13" x14ac:dyDescent="0.2">
      <c r="A1590" s="9" t="s">
        <v>143</v>
      </c>
      <c r="B1590" s="9" t="s">
        <v>50</v>
      </c>
      <c r="C1590" s="9">
        <v>27.973112</v>
      </c>
      <c r="D1590" s="14">
        <v>45061</v>
      </c>
      <c r="E1590" s="15">
        <v>260.454384</v>
      </c>
      <c r="G1590" s="26">
        <v>27.973112</v>
      </c>
      <c r="J1590" s="14">
        <v>45049</v>
      </c>
      <c r="K1590" s="9" t="s">
        <v>480</v>
      </c>
      <c r="L1590" s="9">
        <v>20</v>
      </c>
      <c r="M1590" s="9">
        <v>18</v>
      </c>
    </row>
    <row r="1591" spans="1:13" x14ac:dyDescent="0.2">
      <c r="A1591" s="9" t="s">
        <v>143</v>
      </c>
      <c r="B1591" s="9" t="s">
        <v>50</v>
      </c>
      <c r="C1591" s="9">
        <v>6.2399100000000001</v>
      </c>
      <c r="D1591" s="14">
        <v>45068</v>
      </c>
      <c r="E1591" s="15">
        <v>266.69429400000001</v>
      </c>
      <c r="G1591" s="26">
        <v>6.2399100000000001</v>
      </c>
      <c r="J1591" s="14">
        <v>45055</v>
      </c>
      <c r="K1591" s="9" t="s">
        <v>480</v>
      </c>
      <c r="L1591" s="9">
        <v>21</v>
      </c>
      <c r="M1591" s="9">
        <v>19</v>
      </c>
    </row>
    <row r="1592" spans="1:13" x14ac:dyDescent="0.2">
      <c r="A1592" s="9" t="s">
        <v>143</v>
      </c>
      <c r="B1592" s="9" t="s">
        <v>50</v>
      </c>
      <c r="C1592" s="9">
        <v>2.7029920000000001</v>
      </c>
      <c r="D1592" s="14">
        <v>45068</v>
      </c>
      <c r="E1592" s="15">
        <v>269.39728600000001</v>
      </c>
      <c r="G1592" s="26">
        <v>2.7029920000000001</v>
      </c>
      <c r="J1592" s="14">
        <v>45057</v>
      </c>
      <c r="K1592" s="9" t="s">
        <v>480</v>
      </c>
      <c r="L1592" s="9">
        <v>21</v>
      </c>
      <c r="M1592" s="9">
        <v>19</v>
      </c>
    </row>
    <row r="1593" spans="1:13" x14ac:dyDescent="0.2">
      <c r="A1593" s="9" t="s">
        <v>143</v>
      </c>
      <c r="B1593" s="9" t="s">
        <v>50</v>
      </c>
      <c r="C1593" s="9">
        <v>6.2398350000000002</v>
      </c>
      <c r="D1593" s="14">
        <v>45075</v>
      </c>
      <c r="E1593" s="15">
        <v>275.63712100000004</v>
      </c>
      <c r="G1593" s="26">
        <v>6.2398350000000002</v>
      </c>
      <c r="J1593" s="14">
        <v>45062</v>
      </c>
      <c r="K1593" s="9" t="s">
        <v>480</v>
      </c>
      <c r="L1593" s="9">
        <v>22</v>
      </c>
      <c r="M1593" s="9">
        <v>20</v>
      </c>
    </row>
    <row r="1594" spans="1:13" x14ac:dyDescent="0.2">
      <c r="A1594" s="9" t="s">
        <v>143</v>
      </c>
      <c r="B1594" s="9" t="s">
        <v>50</v>
      </c>
      <c r="C1594" s="9">
        <v>52.380262000000002</v>
      </c>
      <c r="D1594" s="14">
        <v>45075</v>
      </c>
      <c r="E1594" s="15">
        <v>328.01738300000005</v>
      </c>
      <c r="G1594" s="26">
        <v>52.380262000000002</v>
      </c>
      <c r="J1594" s="14">
        <v>45063</v>
      </c>
      <c r="K1594" s="9" t="s">
        <v>480</v>
      </c>
      <c r="L1594" s="9">
        <v>22</v>
      </c>
      <c r="M1594" s="9">
        <v>20</v>
      </c>
    </row>
    <row r="1595" spans="1:13" x14ac:dyDescent="0.2">
      <c r="A1595" s="9" t="s">
        <v>143</v>
      </c>
      <c r="B1595" s="9" t="s">
        <v>50</v>
      </c>
      <c r="C1595" s="9">
        <v>31.469778999999999</v>
      </c>
      <c r="D1595" s="14">
        <v>45075</v>
      </c>
      <c r="E1595" s="15">
        <v>359.48716200000007</v>
      </c>
      <c r="G1595" s="26">
        <v>31.469778999999999</v>
      </c>
      <c r="J1595" s="14">
        <v>45063</v>
      </c>
      <c r="K1595" s="9" t="s">
        <v>480</v>
      </c>
      <c r="L1595" s="9">
        <v>22</v>
      </c>
      <c r="M1595" s="9">
        <v>20</v>
      </c>
    </row>
    <row r="1596" spans="1:13" x14ac:dyDescent="0.2">
      <c r="A1596" s="9" t="s">
        <v>143</v>
      </c>
      <c r="B1596" s="9" t="s">
        <v>50</v>
      </c>
      <c r="C1596" s="9">
        <v>18.509651999999999</v>
      </c>
      <c r="D1596" s="14">
        <v>45075</v>
      </c>
      <c r="E1596" s="15">
        <v>377.99681400000009</v>
      </c>
      <c r="G1596" s="26">
        <v>18.509651999999999</v>
      </c>
      <c r="J1596" s="14">
        <v>45064</v>
      </c>
      <c r="K1596" s="9" t="s">
        <v>480</v>
      </c>
      <c r="L1596" s="9">
        <v>22</v>
      </c>
      <c r="M1596" s="9">
        <v>20</v>
      </c>
    </row>
    <row r="1597" spans="1:13" x14ac:dyDescent="0.2">
      <c r="A1597" s="9" t="s">
        <v>143</v>
      </c>
      <c r="B1597" s="9" t="s">
        <v>50</v>
      </c>
      <c r="C1597" s="9">
        <v>8.3537130000000008</v>
      </c>
      <c r="D1597" s="14">
        <v>45075</v>
      </c>
      <c r="E1597" s="15">
        <v>386.35052700000011</v>
      </c>
      <c r="G1597" s="26">
        <v>8.3537130000000008</v>
      </c>
      <c r="J1597" s="14">
        <v>45064</v>
      </c>
      <c r="K1597" s="9" t="s">
        <v>480</v>
      </c>
      <c r="L1597" s="9">
        <v>22</v>
      </c>
      <c r="M1597" s="9">
        <v>20</v>
      </c>
    </row>
    <row r="1598" spans="1:13" x14ac:dyDescent="0.2">
      <c r="A1598" s="9" t="s">
        <v>141</v>
      </c>
      <c r="B1598" s="9" t="s">
        <v>309</v>
      </c>
      <c r="C1598" s="9">
        <v>3.341237</v>
      </c>
      <c r="D1598" s="14">
        <v>45054</v>
      </c>
      <c r="E1598" s="15">
        <v>3.341237</v>
      </c>
      <c r="G1598" s="26">
        <v>3.341237</v>
      </c>
      <c r="J1598" s="14">
        <v>45041</v>
      </c>
      <c r="K1598" s="9" t="s">
        <v>480</v>
      </c>
      <c r="L1598" s="9">
        <v>19</v>
      </c>
      <c r="M1598" s="9">
        <v>17</v>
      </c>
    </row>
    <row r="1599" spans="1:13" x14ac:dyDescent="0.2">
      <c r="A1599" s="9" t="s">
        <v>141</v>
      </c>
      <c r="B1599" s="9" t="s">
        <v>309</v>
      </c>
      <c r="C1599" s="9">
        <v>3.852608</v>
      </c>
      <c r="D1599" s="14">
        <v>45054</v>
      </c>
      <c r="E1599" s="15">
        <v>7.1938449999999996</v>
      </c>
      <c r="G1599" s="26">
        <v>3.852608</v>
      </c>
      <c r="J1599" s="14">
        <v>45041</v>
      </c>
      <c r="K1599" s="9" t="s">
        <v>480</v>
      </c>
      <c r="L1599" s="9">
        <v>19</v>
      </c>
      <c r="M1599" s="9">
        <v>17</v>
      </c>
    </row>
    <row r="1600" spans="1:13" x14ac:dyDescent="0.2">
      <c r="A1600" s="9" t="s">
        <v>141</v>
      </c>
      <c r="B1600" s="9" t="s">
        <v>309</v>
      </c>
      <c r="C1600" s="9">
        <v>6.6768150000000004</v>
      </c>
      <c r="D1600" s="14">
        <v>45054</v>
      </c>
      <c r="E1600" s="15">
        <v>13.870660000000001</v>
      </c>
      <c r="G1600" s="26">
        <v>6.6768150000000004</v>
      </c>
      <c r="J1600" s="14">
        <v>45041</v>
      </c>
      <c r="K1600" s="9" t="s">
        <v>480</v>
      </c>
      <c r="L1600" s="9">
        <v>19</v>
      </c>
      <c r="M1600" s="9">
        <v>17</v>
      </c>
    </row>
    <row r="1601" spans="1:13" x14ac:dyDescent="0.2">
      <c r="A1601" s="9" t="s">
        <v>141</v>
      </c>
      <c r="B1601" s="9" t="s">
        <v>309</v>
      </c>
      <c r="C1601" s="9">
        <v>5.3414520000000003</v>
      </c>
      <c r="D1601" s="14">
        <v>45054</v>
      </c>
      <c r="E1601" s="15">
        <v>19.212112000000001</v>
      </c>
      <c r="G1601" s="26">
        <v>5.3414520000000003</v>
      </c>
      <c r="J1601" s="14">
        <v>45042</v>
      </c>
      <c r="K1601" s="9" t="s">
        <v>480</v>
      </c>
      <c r="L1601" s="9">
        <v>19</v>
      </c>
      <c r="M1601" s="9">
        <v>17</v>
      </c>
    </row>
    <row r="1602" spans="1:13" x14ac:dyDescent="0.2">
      <c r="A1602" s="9" t="s">
        <v>141</v>
      </c>
      <c r="B1602" s="9" t="s">
        <v>309</v>
      </c>
      <c r="C1602" s="9">
        <v>5.7867569999999997</v>
      </c>
      <c r="D1602" s="14">
        <v>45054</v>
      </c>
      <c r="E1602" s="15">
        <v>24.998868999999999</v>
      </c>
      <c r="G1602" s="26">
        <v>5.7867569999999997</v>
      </c>
      <c r="J1602" s="14">
        <v>45042</v>
      </c>
      <c r="K1602" s="9" t="s">
        <v>480</v>
      </c>
      <c r="L1602" s="9">
        <v>19</v>
      </c>
      <c r="M1602" s="9">
        <v>17</v>
      </c>
    </row>
    <row r="1603" spans="1:13" x14ac:dyDescent="0.2">
      <c r="A1603" s="9" t="s">
        <v>141</v>
      </c>
      <c r="B1603" s="9" t="s">
        <v>309</v>
      </c>
      <c r="C1603" s="9">
        <v>0.80371700000000001</v>
      </c>
      <c r="D1603" s="14">
        <v>45054</v>
      </c>
      <c r="E1603" s="15">
        <v>25.802585999999998</v>
      </c>
      <c r="G1603" s="26">
        <v>0.80371700000000001</v>
      </c>
      <c r="J1603" s="14">
        <v>45042</v>
      </c>
      <c r="K1603" s="9" t="s">
        <v>480</v>
      </c>
      <c r="L1603" s="9">
        <v>19</v>
      </c>
      <c r="M1603" s="9">
        <v>17</v>
      </c>
    </row>
    <row r="1604" spans="1:13" x14ac:dyDescent="0.2">
      <c r="A1604" s="9" t="s">
        <v>141</v>
      </c>
      <c r="B1604" s="9" t="s">
        <v>309</v>
      </c>
      <c r="C1604" s="9">
        <v>8.8296340000000004</v>
      </c>
      <c r="D1604" s="14">
        <v>45054</v>
      </c>
      <c r="E1604" s="15">
        <v>34.632219999999997</v>
      </c>
      <c r="G1604" s="26">
        <v>8.8296340000000004</v>
      </c>
      <c r="J1604" s="14">
        <v>45042</v>
      </c>
      <c r="K1604" s="9" t="s">
        <v>480</v>
      </c>
      <c r="L1604" s="9">
        <v>19</v>
      </c>
      <c r="M1604" s="9">
        <v>17</v>
      </c>
    </row>
    <row r="1605" spans="1:13" x14ac:dyDescent="0.2">
      <c r="A1605" s="9" t="s">
        <v>141</v>
      </c>
      <c r="B1605" s="9" t="s">
        <v>309</v>
      </c>
      <c r="C1605" s="9">
        <v>2.584641</v>
      </c>
      <c r="D1605" s="14">
        <v>45054</v>
      </c>
      <c r="E1605" s="15">
        <v>37.216860999999994</v>
      </c>
      <c r="G1605" s="26">
        <v>2.584641</v>
      </c>
      <c r="J1605" s="14">
        <v>45042</v>
      </c>
      <c r="K1605" s="9" t="s">
        <v>480</v>
      </c>
      <c r="L1605" s="9">
        <v>19</v>
      </c>
      <c r="M1605" s="9">
        <v>17</v>
      </c>
    </row>
    <row r="1606" spans="1:13" x14ac:dyDescent="0.2">
      <c r="A1606" s="9" t="s">
        <v>141</v>
      </c>
      <c r="B1606" s="9" t="s">
        <v>309</v>
      </c>
      <c r="C1606" s="9">
        <v>70.500120999999993</v>
      </c>
      <c r="D1606" s="14">
        <v>45054</v>
      </c>
      <c r="E1606" s="15">
        <v>107.71698199999999</v>
      </c>
      <c r="G1606" s="26">
        <v>70.500120999999993</v>
      </c>
      <c r="J1606" s="14">
        <v>45042</v>
      </c>
      <c r="K1606" s="9" t="s">
        <v>480</v>
      </c>
      <c r="L1606" s="9">
        <v>19</v>
      </c>
      <c r="M1606" s="9">
        <v>17</v>
      </c>
    </row>
    <row r="1607" spans="1:13" x14ac:dyDescent="0.2">
      <c r="A1607" s="9" t="s">
        <v>141</v>
      </c>
      <c r="B1607" s="9" t="s">
        <v>309</v>
      </c>
      <c r="C1607" s="9">
        <v>50.571686</v>
      </c>
      <c r="D1607" s="14">
        <v>45054</v>
      </c>
      <c r="E1607" s="15">
        <v>158.28866799999997</v>
      </c>
      <c r="G1607" s="26">
        <v>50.571686</v>
      </c>
      <c r="J1607" s="14">
        <v>45042</v>
      </c>
      <c r="K1607" s="9" t="s">
        <v>480</v>
      </c>
      <c r="L1607" s="9">
        <v>19</v>
      </c>
      <c r="M1607" s="9">
        <v>17</v>
      </c>
    </row>
    <row r="1608" spans="1:13" x14ac:dyDescent="0.2">
      <c r="A1608" s="9" t="s">
        <v>141</v>
      </c>
      <c r="B1608" s="9" t="s">
        <v>309</v>
      </c>
      <c r="C1608" s="9">
        <v>6.6418879999999998</v>
      </c>
      <c r="D1608" s="14">
        <v>45054</v>
      </c>
      <c r="E1608" s="15">
        <v>164.93055599999997</v>
      </c>
      <c r="G1608" s="26">
        <v>6.6418879999999998</v>
      </c>
      <c r="J1608" s="14">
        <v>45042</v>
      </c>
      <c r="K1608" s="9" t="s">
        <v>480</v>
      </c>
      <c r="L1608" s="9">
        <v>19</v>
      </c>
      <c r="M1608" s="9">
        <v>17</v>
      </c>
    </row>
    <row r="1609" spans="1:13" x14ac:dyDescent="0.2">
      <c r="A1609" s="9" t="s">
        <v>141</v>
      </c>
      <c r="B1609" s="9" t="s">
        <v>309</v>
      </c>
      <c r="C1609" s="9">
        <v>6.2531730000000003</v>
      </c>
      <c r="D1609" s="14">
        <v>45054</v>
      </c>
      <c r="E1609" s="15">
        <v>171.18372899999997</v>
      </c>
      <c r="G1609" s="26">
        <v>6.2531730000000003</v>
      </c>
      <c r="J1609" s="14">
        <v>45043</v>
      </c>
      <c r="K1609" s="9" t="s">
        <v>480</v>
      </c>
      <c r="L1609" s="9">
        <v>19</v>
      </c>
      <c r="M1609" s="9">
        <v>17</v>
      </c>
    </row>
    <row r="1610" spans="1:13" x14ac:dyDescent="0.2">
      <c r="A1610" s="9" t="s">
        <v>141</v>
      </c>
      <c r="B1610" s="9" t="s">
        <v>309</v>
      </c>
      <c r="C1610" s="9">
        <v>5.836309</v>
      </c>
      <c r="D1610" s="14">
        <v>45054</v>
      </c>
      <c r="E1610" s="15">
        <v>177.02003799999997</v>
      </c>
      <c r="G1610" s="26">
        <v>5.836309</v>
      </c>
      <c r="J1610" s="14">
        <v>45044</v>
      </c>
      <c r="K1610" s="9" t="s">
        <v>480</v>
      </c>
      <c r="L1610" s="9">
        <v>19</v>
      </c>
      <c r="M1610" s="9">
        <v>17</v>
      </c>
    </row>
    <row r="1611" spans="1:13" x14ac:dyDescent="0.2">
      <c r="A1611" s="9" t="s">
        <v>141</v>
      </c>
      <c r="B1611" s="9" t="s">
        <v>309</v>
      </c>
      <c r="C1611" s="9">
        <v>44.101776000000001</v>
      </c>
      <c r="D1611" s="14">
        <v>45061</v>
      </c>
      <c r="E1611" s="15">
        <v>221.12181399999997</v>
      </c>
      <c r="G1611" s="26">
        <v>44.101776000000001</v>
      </c>
      <c r="J1611" s="14">
        <v>45048</v>
      </c>
      <c r="K1611" s="9" t="s">
        <v>480</v>
      </c>
      <c r="L1611" s="9">
        <v>20</v>
      </c>
      <c r="M1611" s="9">
        <v>18</v>
      </c>
    </row>
    <row r="1612" spans="1:13" x14ac:dyDescent="0.2">
      <c r="A1612" s="9" t="s">
        <v>141</v>
      </c>
      <c r="B1612" s="9" t="s">
        <v>309</v>
      </c>
      <c r="C1612" s="9">
        <v>9.9775899999999993</v>
      </c>
      <c r="D1612" s="14">
        <v>45061</v>
      </c>
      <c r="E1612" s="15">
        <v>231.09940399999996</v>
      </c>
      <c r="G1612" s="26">
        <v>9.9775899999999993</v>
      </c>
      <c r="J1612" s="14">
        <v>45049</v>
      </c>
      <c r="K1612" s="9" t="s">
        <v>480</v>
      </c>
      <c r="L1612" s="9">
        <v>20</v>
      </c>
      <c r="M1612" s="9">
        <v>18</v>
      </c>
    </row>
    <row r="1613" spans="1:13" x14ac:dyDescent="0.2">
      <c r="A1613" s="9" t="s">
        <v>141</v>
      </c>
      <c r="B1613" s="9" t="s">
        <v>309</v>
      </c>
      <c r="C1613" s="9">
        <v>3.9437859999999998</v>
      </c>
      <c r="D1613" s="14">
        <v>45061</v>
      </c>
      <c r="E1613" s="15">
        <v>235.04318999999995</v>
      </c>
      <c r="G1613" s="26">
        <v>3.9437859999999998</v>
      </c>
      <c r="J1613" s="14">
        <v>45050</v>
      </c>
      <c r="K1613" s="9" t="s">
        <v>480</v>
      </c>
      <c r="L1613" s="9">
        <v>20</v>
      </c>
      <c r="M1613" s="9">
        <v>18</v>
      </c>
    </row>
    <row r="1614" spans="1:13" x14ac:dyDescent="0.2">
      <c r="A1614" s="9" t="s">
        <v>141</v>
      </c>
      <c r="B1614" s="9" t="s">
        <v>309</v>
      </c>
      <c r="C1614" s="9">
        <v>4.0060900000000004</v>
      </c>
      <c r="D1614" s="14">
        <v>45068</v>
      </c>
      <c r="E1614" s="15">
        <v>239.04927999999995</v>
      </c>
      <c r="G1614" s="26">
        <v>4.0060900000000004</v>
      </c>
      <c r="J1614" s="14">
        <v>45055</v>
      </c>
      <c r="K1614" s="9" t="s">
        <v>480</v>
      </c>
      <c r="L1614" s="9">
        <v>21</v>
      </c>
      <c r="M1614" s="9">
        <v>19</v>
      </c>
    </row>
    <row r="1615" spans="1:13" x14ac:dyDescent="0.2">
      <c r="A1615" s="9" t="s">
        <v>141</v>
      </c>
      <c r="B1615" s="9" t="s">
        <v>309</v>
      </c>
      <c r="C1615" s="9">
        <v>4.0060900000000004</v>
      </c>
      <c r="D1615" s="14">
        <v>45068</v>
      </c>
      <c r="E1615" s="15">
        <v>243.05536999999995</v>
      </c>
      <c r="G1615" s="26">
        <v>4.0060900000000004</v>
      </c>
      <c r="J1615" s="14">
        <v>45056</v>
      </c>
      <c r="K1615" s="9" t="s">
        <v>480</v>
      </c>
      <c r="L1615" s="9">
        <v>21</v>
      </c>
      <c r="M1615" s="9">
        <v>19</v>
      </c>
    </row>
    <row r="1616" spans="1:13" x14ac:dyDescent="0.2">
      <c r="A1616" s="9" t="s">
        <v>141</v>
      </c>
      <c r="B1616" s="9" t="s">
        <v>309</v>
      </c>
      <c r="C1616" s="9">
        <v>31.647611999999999</v>
      </c>
      <c r="D1616" s="14">
        <v>45068</v>
      </c>
      <c r="E1616" s="15">
        <v>274.70298199999996</v>
      </c>
      <c r="G1616" s="26">
        <v>31.647611999999999</v>
      </c>
      <c r="J1616" s="14">
        <v>45056</v>
      </c>
      <c r="K1616" s="9" t="s">
        <v>480</v>
      </c>
      <c r="L1616" s="9">
        <v>21</v>
      </c>
      <c r="M1616" s="9">
        <v>19</v>
      </c>
    </row>
    <row r="1617" spans="1:13" x14ac:dyDescent="0.2">
      <c r="A1617" s="9" t="s">
        <v>141</v>
      </c>
      <c r="B1617" s="9" t="s">
        <v>309</v>
      </c>
      <c r="C1617" s="9">
        <v>21.914397999999998</v>
      </c>
      <c r="D1617" s="14">
        <v>45068</v>
      </c>
      <c r="E1617" s="15">
        <v>296.61737999999997</v>
      </c>
      <c r="G1617" s="26">
        <v>21.914397999999998</v>
      </c>
      <c r="J1617" s="14">
        <v>45056</v>
      </c>
      <c r="K1617" s="9" t="s">
        <v>480</v>
      </c>
      <c r="L1617" s="9">
        <v>21</v>
      </c>
      <c r="M1617" s="9">
        <v>19</v>
      </c>
    </row>
    <row r="1618" spans="1:13" x14ac:dyDescent="0.2">
      <c r="A1618" s="9" t="s">
        <v>141</v>
      </c>
      <c r="B1618" s="9" t="s">
        <v>309</v>
      </c>
      <c r="C1618" s="9">
        <v>29.844037</v>
      </c>
      <c r="D1618" s="14">
        <v>45075</v>
      </c>
      <c r="E1618" s="15">
        <v>326.46141699999998</v>
      </c>
      <c r="G1618" s="26">
        <v>29.844037</v>
      </c>
      <c r="J1618" s="14">
        <v>45063</v>
      </c>
      <c r="K1618" s="9" t="s">
        <v>480</v>
      </c>
      <c r="L1618" s="9">
        <v>22</v>
      </c>
      <c r="M1618" s="9">
        <v>20</v>
      </c>
    </row>
    <row r="1619" spans="1:13" x14ac:dyDescent="0.2">
      <c r="A1619" s="9" t="s">
        <v>141</v>
      </c>
      <c r="B1619" s="9" t="s">
        <v>309</v>
      </c>
      <c r="C1619" s="9">
        <v>94.006434999999996</v>
      </c>
      <c r="D1619" s="14">
        <v>45075</v>
      </c>
      <c r="E1619" s="15">
        <v>420.46785199999999</v>
      </c>
      <c r="G1619" s="26">
        <v>94.006434999999996</v>
      </c>
      <c r="J1619" s="14">
        <v>45064</v>
      </c>
      <c r="K1619" s="9" t="s">
        <v>480</v>
      </c>
      <c r="L1619" s="9">
        <v>22</v>
      </c>
      <c r="M1619" s="9">
        <v>20</v>
      </c>
    </row>
    <row r="1620" spans="1:13" x14ac:dyDescent="0.2">
      <c r="A1620" s="9" t="s">
        <v>141</v>
      </c>
      <c r="B1620" s="9" t="s">
        <v>309</v>
      </c>
      <c r="C1620" s="9">
        <v>19.458864999999999</v>
      </c>
      <c r="D1620" s="14">
        <v>45075</v>
      </c>
      <c r="E1620" s="15">
        <v>439.926717</v>
      </c>
      <c r="G1620" s="26">
        <v>19.458864999999999</v>
      </c>
      <c r="J1620" s="14">
        <v>45064</v>
      </c>
      <c r="K1620" s="9" t="s">
        <v>480</v>
      </c>
      <c r="L1620" s="9">
        <v>22</v>
      </c>
      <c r="M1620" s="9">
        <v>20</v>
      </c>
    </row>
    <row r="1621" spans="1:13" x14ac:dyDescent="0.2">
      <c r="A1621" s="9" t="s">
        <v>141</v>
      </c>
      <c r="B1621" s="9" t="s">
        <v>309</v>
      </c>
      <c r="C1621" s="9">
        <v>8.5625560000000007</v>
      </c>
      <c r="D1621" s="14">
        <v>45075</v>
      </c>
      <c r="E1621" s="15">
        <v>448.48927300000003</v>
      </c>
      <c r="G1621" s="26">
        <v>8.5625560000000007</v>
      </c>
      <c r="J1621" s="14">
        <v>45064</v>
      </c>
      <c r="K1621" s="9" t="s">
        <v>480</v>
      </c>
      <c r="L1621" s="9">
        <v>22</v>
      </c>
      <c r="M1621" s="9">
        <v>20</v>
      </c>
    </row>
    <row r="1622" spans="1:13" x14ac:dyDescent="0.2">
      <c r="A1622" s="9" t="s">
        <v>638</v>
      </c>
      <c r="B1622" s="9" t="s">
        <v>1202</v>
      </c>
      <c r="C1622" s="9">
        <v>374.92396100000002</v>
      </c>
      <c r="D1622" s="14">
        <v>45054</v>
      </c>
      <c r="E1622" s="15">
        <v>374.92396100000002</v>
      </c>
      <c r="G1622" s="26">
        <v>374.92396100000002</v>
      </c>
      <c r="J1622" s="14">
        <v>45035</v>
      </c>
      <c r="K1622" s="9" t="s">
        <v>480</v>
      </c>
      <c r="L1622" s="9">
        <v>19</v>
      </c>
      <c r="M1622" s="9">
        <v>16</v>
      </c>
    </row>
    <row r="1623" spans="1:13" x14ac:dyDescent="0.2">
      <c r="A1623" s="9" t="s">
        <v>638</v>
      </c>
      <c r="B1623" s="9" t="s">
        <v>1202</v>
      </c>
      <c r="C1623" s="9">
        <v>735.918858</v>
      </c>
      <c r="D1623" s="14">
        <v>45061</v>
      </c>
      <c r="E1623" s="15">
        <v>1110.842819</v>
      </c>
      <c r="G1623" s="26">
        <v>735.918858</v>
      </c>
      <c r="J1623" s="14">
        <v>45042</v>
      </c>
      <c r="K1623" s="9" t="s">
        <v>480</v>
      </c>
      <c r="L1623" s="9">
        <v>20</v>
      </c>
      <c r="M1623" s="9">
        <v>17</v>
      </c>
    </row>
    <row r="1624" spans="1:13" x14ac:dyDescent="0.2">
      <c r="A1624" s="9" t="s">
        <v>638</v>
      </c>
      <c r="B1624" s="9" t="s">
        <v>1202</v>
      </c>
      <c r="C1624" s="9">
        <v>103.525527</v>
      </c>
      <c r="D1624" s="14">
        <v>45075</v>
      </c>
      <c r="E1624" s="15">
        <v>1214.368346</v>
      </c>
      <c r="G1624" s="26">
        <v>103.525527</v>
      </c>
      <c r="J1624" s="14">
        <v>45056</v>
      </c>
      <c r="K1624" s="9" t="s">
        <v>480</v>
      </c>
      <c r="L1624" s="9">
        <v>22</v>
      </c>
      <c r="M1624" s="9">
        <v>19</v>
      </c>
    </row>
    <row r="1625" spans="1:13" x14ac:dyDescent="0.2">
      <c r="A1625" s="9" t="s">
        <v>638</v>
      </c>
      <c r="B1625" s="9" t="s">
        <v>1202</v>
      </c>
      <c r="C1625" s="9">
        <v>276.90216299999997</v>
      </c>
      <c r="D1625" s="14">
        <v>45075</v>
      </c>
      <c r="E1625" s="15">
        <v>1491.2705089999999</v>
      </c>
      <c r="G1625" s="26">
        <v>276.90216299999997</v>
      </c>
      <c r="J1625" s="14">
        <v>45056</v>
      </c>
      <c r="K1625" s="9" t="s">
        <v>480</v>
      </c>
      <c r="L1625" s="9">
        <v>22</v>
      </c>
      <c r="M1625" s="9">
        <v>19</v>
      </c>
    </row>
    <row r="1626" spans="1:13" x14ac:dyDescent="0.2">
      <c r="A1626" s="9" t="s">
        <v>638</v>
      </c>
      <c r="B1626" s="9" t="s">
        <v>1202</v>
      </c>
      <c r="C1626" s="9">
        <v>249.949308</v>
      </c>
      <c r="D1626" s="14">
        <v>45082</v>
      </c>
      <c r="E1626" s="15">
        <v>1741.2198169999999</v>
      </c>
      <c r="G1626" s="26">
        <v>249.949308</v>
      </c>
      <c r="J1626" s="14">
        <v>45063</v>
      </c>
      <c r="K1626" s="9" t="s">
        <v>480</v>
      </c>
      <c r="L1626" s="9">
        <v>23</v>
      </c>
      <c r="M1626" s="9">
        <v>20</v>
      </c>
    </row>
    <row r="1627" spans="1:13" x14ac:dyDescent="0.2">
      <c r="A1627" s="9" t="s">
        <v>139</v>
      </c>
      <c r="B1627" s="9" t="s">
        <v>51</v>
      </c>
      <c r="C1627" s="9">
        <v>155.86909399999999</v>
      </c>
      <c r="D1627" s="14">
        <v>45047</v>
      </c>
      <c r="E1627" s="15">
        <v>155.86909399999999</v>
      </c>
      <c r="G1627" s="26">
        <v>155.86909399999999</v>
      </c>
      <c r="J1627" s="14">
        <v>44982</v>
      </c>
      <c r="K1627" s="9" t="s">
        <v>480</v>
      </c>
      <c r="L1627" s="9">
        <v>18</v>
      </c>
      <c r="M1627" s="9">
        <v>8</v>
      </c>
    </row>
    <row r="1628" spans="1:13" x14ac:dyDescent="0.2">
      <c r="A1628" s="9" t="s">
        <v>139</v>
      </c>
      <c r="B1628" s="9" t="s">
        <v>51</v>
      </c>
      <c r="C1628" s="9">
        <v>148.07404500000001</v>
      </c>
      <c r="D1628" s="14">
        <v>45047</v>
      </c>
      <c r="E1628" s="15">
        <v>303.94313899999997</v>
      </c>
      <c r="G1628" s="26">
        <v>148.07404500000001</v>
      </c>
      <c r="J1628" s="14">
        <v>44983</v>
      </c>
      <c r="K1628" s="9" t="s">
        <v>480</v>
      </c>
      <c r="L1628" s="9">
        <v>18</v>
      </c>
      <c r="M1628" s="9">
        <v>8</v>
      </c>
    </row>
    <row r="1629" spans="1:13" x14ac:dyDescent="0.2">
      <c r="A1629" s="9" t="s">
        <v>139</v>
      </c>
      <c r="B1629" s="9" t="s">
        <v>51</v>
      </c>
      <c r="C1629" s="9">
        <v>119.612756</v>
      </c>
      <c r="D1629" s="14">
        <v>45054</v>
      </c>
      <c r="E1629" s="15">
        <v>423.55589499999996</v>
      </c>
      <c r="G1629" s="26">
        <v>119.612756</v>
      </c>
      <c r="J1629" s="14">
        <v>44990</v>
      </c>
      <c r="K1629" s="9" t="s">
        <v>480</v>
      </c>
      <c r="L1629" s="9">
        <v>19</v>
      </c>
      <c r="M1629" s="9">
        <v>9</v>
      </c>
    </row>
    <row r="1630" spans="1:13" x14ac:dyDescent="0.2">
      <c r="A1630" s="9" t="s">
        <v>139</v>
      </c>
      <c r="B1630" s="9" t="s">
        <v>51</v>
      </c>
      <c r="C1630" s="9">
        <v>1307.9504750000001</v>
      </c>
      <c r="D1630" s="14">
        <v>45054</v>
      </c>
      <c r="E1630" s="15">
        <v>1731.5063700000001</v>
      </c>
      <c r="G1630" s="26">
        <v>1307.9504750000001</v>
      </c>
      <c r="J1630" s="14">
        <v>44991</v>
      </c>
      <c r="K1630" s="9" t="s">
        <v>480</v>
      </c>
      <c r="L1630" s="9">
        <v>19</v>
      </c>
      <c r="M1630" s="9">
        <v>10</v>
      </c>
    </row>
    <row r="1631" spans="1:13" x14ac:dyDescent="0.2">
      <c r="A1631" s="9" t="s">
        <v>139</v>
      </c>
      <c r="B1631" s="9" t="s">
        <v>51</v>
      </c>
      <c r="C1631" s="9">
        <v>753.66483200000005</v>
      </c>
      <c r="D1631" s="14">
        <v>45061</v>
      </c>
      <c r="E1631" s="15">
        <v>2485.171202</v>
      </c>
      <c r="G1631" s="26">
        <v>753.66483200000005</v>
      </c>
      <c r="J1631" s="14">
        <v>44997</v>
      </c>
      <c r="K1631" s="9" t="s">
        <v>480</v>
      </c>
      <c r="L1631" s="9">
        <v>20</v>
      </c>
      <c r="M1631" s="9">
        <v>10</v>
      </c>
    </row>
    <row r="1632" spans="1:13" x14ac:dyDescent="0.2">
      <c r="A1632" s="9" t="s">
        <v>139</v>
      </c>
      <c r="B1632" s="9" t="s">
        <v>51</v>
      </c>
      <c r="C1632" s="9">
        <v>454.18505299999998</v>
      </c>
      <c r="D1632" s="14">
        <v>45061</v>
      </c>
      <c r="E1632" s="15">
        <v>2939.3562550000001</v>
      </c>
      <c r="G1632" s="26">
        <v>454.18505299999998</v>
      </c>
      <c r="J1632" s="14">
        <v>44998</v>
      </c>
      <c r="K1632" s="9" t="s">
        <v>480</v>
      </c>
      <c r="L1632" s="9">
        <v>20</v>
      </c>
      <c r="M1632" s="9">
        <v>11</v>
      </c>
    </row>
    <row r="1633" spans="1:13" x14ac:dyDescent="0.2">
      <c r="A1633" s="9" t="s">
        <v>139</v>
      </c>
      <c r="B1633" s="9" t="s">
        <v>51</v>
      </c>
      <c r="C1633" s="9">
        <v>323.18724300000002</v>
      </c>
      <c r="D1633" s="14">
        <v>45061</v>
      </c>
      <c r="E1633" s="15">
        <v>3262.543498</v>
      </c>
      <c r="G1633" s="26">
        <v>323.18724300000002</v>
      </c>
      <c r="J1633" s="14">
        <v>44998</v>
      </c>
      <c r="K1633" s="9" t="s">
        <v>480</v>
      </c>
      <c r="L1633" s="9">
        <v>20</v>
      </c>
      <c r="M1633" s="9">
        <v>11</v>
      </c>
    </row>
    <row r="1634" spans="1:13" x14ac:dyDescent="0.2">
      <c r="A1634" s="9" t="s">
        <v>139</v>
      </c>
      <c r="B1634" s="9" t="s">
        <v>51</v>
      </c>
      <c r="C1634" s="9">
        <v>146.971766</v>
      </c>
      <c r="D1634" s="14">
        <v>45068</v>
      </c>
      <c r="E1634" s="15">
        <v>3409.5152640000001</v>
      </c>
      <c r="G1634" s="26">
        <v>146.971766</v>
      </c>
      <c r="J1634" s="14">
        <v>45004</v>
      </c>
      <c r="K1634" s="9" t="s">
        <v>480</v>
      </c>
      <c r="L1634" s="9">
        <v>21</v>
      </c>
      <c r="M1634" s="9">
        <v>11</v>
      </c>
    </row>
    <row r="1635" spans="1:13" x14ac:dyDescent="0.2">
      <c r="A1635" s="9" t="s">
        <v>139</v>
      </c>
      <c r="B1635" s="9" t="s">
        <v>51</v>
      </c>
      <c r="C1635" s="9">
        <v>819.20090500000003</v>
      </c>
      <c r="D1635" s="14">
        <v>45075</v>
      </c>
      <c r="E1635" s="15">
        <v>4228.7161690000003</v>
      </c>
      <c r="G1635" s="26">
        <v>819.20090500000003</v>
      </c>
      <c r="J1635" s="14">
        <v>45011</v>
      </c>
      <c r="K1635" s="9" t="s">
        <v>480</v>
      </c>
      <c r="L1635" s="9">
        <v>22</v>
      </c>
      <c r="M1635" s="9">
        <v>12</v>
      </c>
    </row>
    <row r="1636" spans="1:13" x14ac:dyDescent="0.2">
      <c r="A1636" s="9" t="s">
        <v>139</v>
      </c>
      <c r="B1636" s="9" t="s">
        <v>51</v>
      </c>
      <c r="C1636" s="9">
        <v>712.02888299999995</v>
      </c>
      <c r="D1636" s="14">
        <v>45075</v>
      </c>
      <c r="E1636" s="15">
        <v>4940.7450520000002</v>
      </c>
      <c r="G1636" s="26">
        <v>712.02888299999995</v>
      </c>
      <c r="J1636" s="14">
        <v>45011</v>
      </c>
      <c r="K1636" s="9" t="s">
        <v>480</v>
      </c>
      <c r="L1636" s="9">
        <v>22</v>
      </c>
      <c r="M1636" s="9">
        <v>12</v>
      </c>
    </row>
    <row r="1637" spans="1:13" x14ac:dyDescent="0.2">
      <c r="A1637" s="9" t="s">
        <v>139</v>
      </c>
      <c r="B1637" s="9" t="s">
        <v>51</v>
      </c>
      <c r="C1637" s="9">
        <v>681.57980899999995</v>
      </c>
      <c r="D1637" s="14">
        <v>45075</v>
      </c>
      <c r="E1637" s="15">
        <v>5622.3248610000001</v>
      </c>
      <c r="G1637" s="26">
        <v>681.57980899999995</v>
      </c>
      <c r="J1637" s="14">
        <v>45011</v>
      </c>
      <c r="K1637" s="9" t="s">
        <v>480</v>
      </c>
      <c r="L1637" s="9">
        <v>22</v>
      </c>
      <c r="M1637" s="9">
        <v>12</v>
      </c>
    </row>
    <row r="1638" spans="1:13" x14ac:dyDescent="0.2">
      <c r="A1638" s="9" t="s">
        <v>139</v>
      </c>
      <c r="B1638" s="9" t="s">
        <v>51</v>
      </c>
      <c r="C1638" s="9">
        <v>504.650059</v>
      </c>
      <c r="D1638" s="14">
        <v>45082</v>
      </c>
      <c r="E1638" s="15">
        <v>6126.9749199999997</v>
      </c>
      <c r="G1638" s="26">
        <v>504.650059</v>
      </c>
      <c r="J1638" s="14">
        <v>45019</v>
      </c>
      <c r="K1638" s="9" t="s">
        <v>480</v>
      </c>
      <c r="L1638" s="9">
        <v>23</v>
      </c>
      <c r="M1638" s="9">
        <v>14</v>
      </c>
    </row>
    <row r="1639" spans="1:13" x14ac:dyDescent="0.2">
      <c r="A1639" s="9" t="s">
        <v>139</v>
      </c>
      <c r="B1639" s="9" t="s">
        <v>51</v>
      </c>
      <c r="C1639" s="9">
        <v>403.98462899999998</v>
      </c>
      <c r="D1639" s="14">
        <v>45089</v>
      </c>
      <c r="E1639" s="15">
        <v>6530.9595489999992</v>
      </c>
      <c r="G1639" s="26">
        <v>403.98462899999998</v>
      </c>
      <c r="J1639" s="14">
        <v>45026</v>
      </c>
      <c r="K1639" s="9" t="s">
        <v>480</v>
      </c>
      <c r="L1639" s="9">
        <v>24</v>
      </c>
      <c r="M1639" s="9">
        <v>15</v>
      </c>
    </row>
    <row r="1640" spans="1:13" x14ac:dyDescent="0.2">
      <c r="A1640" s="9" t="s">
        <v>139</v>
      </c>
      <c r="B1640" s="9" t="s">
        <v>51</v>
      </c>
      <c r="C1640" s="9">
        <v>159.48392699999999</v>
      </c>
      <c r="D1640" s="14">
        <v>45096</v>
      </c>
      <c r="E1640" s="15">
        <v>6690.4434759999995</v>
      </c>
      <c r="G1640" s="26">
        <v>159.48392699999999</v>
      </c>
      <c r="J1640" s="14">
        <v>45032</v>
      </c>
      <c r="K1640" s="9" t="s">
        <v>480</v>
      </c>
      <c r="L1640" s="9">
        <v>25</v>
      </c>
      <c r="M1640" s="9">
        <v>15</v>
      </c>
    </row>
    <row r="1641" spans="1:13" x14ac:dyDescent="0.2">
      <c r="A1641" s="9" t="s">
        <v>139</v>
      </c>
      <c r="B1641" s="9" t="s">
        <v>51</v>
      </c>
      <c r="C1641" s="9">
        <v>926.46587399999999</v>
      </c>
      <c r="D1641" s="14">
        <v>45096</v>
      </c>
      <c r="E1641" s="15">
        <v>7616.9093499999999</v>
      </c>
      <c r="G1641" s="26">
        <v>926.46587399999999</v>
      </c>
      <c r="J1641" s="14">
        <v>45033</v>
      </c>
      <c r="K1641" s="9" t="s">
        <v>480</v>
      </c>
      <c r="L1641" s="9">
        <v>25</v>
      </c>
      <c r="M1641" s="9">
        <v>16</v>
      </c>
    </row>
    <row r="1642" spans="1:13" x14ac:dyDescent="0.2">
      <c r="A1642" s="9" t="s">
        <v>139</v>
      </c>
      <c r="B1642" s="9" t="s">
        <v>51</v>
      </c>
      <c r="C1642" s="9">
        <v>88.742400000000004</v>
      </c>
      <c r="D1642" s="14">
        <v>45103</v>
      </c>
      <c r="E1642" s="15">
        <v>7705.65175</v>
      </c>
      <c r="G1642" s="26">
        <v>88.742400000000004</v>
      </c>
      <c r="J1642" s="14">
        <v>45039</v>
      </c>
      <c r="K1642" s="9" t="s">
        <v>480</v>
      </c>
      <c r="L1642" s="9">
        <v>26</v>
      </c>
      <c r="M1642" s="9">
        <v>16</v>
      </c>
    </row>
    <row r="1643" spans="1:13" x14ac:dyDescent="0.2">
      <c r="A1643" s="9" t="s">
        <v>139</v>
      </c>
      <c r="B1643" s="9" t="s">
        <v>51</v>
      </c>
      <c r="C1643" s="9">
        <v>323.18724300000002</v>
      </c>
      <c r="D1643" s="14">
        <v>45110</v>
      </c>
      <c r="E1643" s="15">
        <v>8028.8389930000003</v>
      </c>
      <c r="G1643" s="26">
        <v>323.18724300000002</v>
      </c>
      <c r="J1643" s="14">
        <v>45047</v>
      </c>
      <c r="K1643" s="9" t="s">
        <v>480</v>
      </c>
      <c r="L1643" s="9">
        <v>27</v>
      </c>
      <c r="M1643" s="9">
        <v>18</v>
      </c>
    </row>
    <row r="1644" spans="1:13" x14ac:dyDescent="0.2">
      <c r="A1644" s="9" t="s">
        <v>139</v>
      </c>
      <c r="B1644" s="9" t="s">
        <v>51</v>
      </c>
      <c r="C1644" s="9">
        <v>504.650059</v>
      </c>
      <c r="D1644" s="14">
        <v>45117</v>
      </c>
      <c r="E1644" s="15">
        <v>8533.4890520000008</v>
      </c>
      <c r="G1644" s="26">
        <v>504.650059</v>
      </c>
      <c r="J1644" s="14">
        <v>45054</v>
      </c>
      <c r="K1644" s="9" t="s">
        <v>480</v>
      </c>
      <c r="L1644" s="9">
        <v>28</v>
      </c>
      <c r="M1644" s="9">
        <v>19</v>
      </c>
    </row>
    <row r="1645" spans="1:13" x14ac:dyDescent="0.2">
      <c r="A1645" s="9" t="s">
        <v>139</v>
      </c>
      <c r="B1645" s="9" t="s">
        <v>51</v>
      </c>
      <c r="C1645" s="9">
        <v>871.95935299999996</v>
      </c>
      <c r="D1645" s="14">
        <v>45124</v>
      </c>
      <c r="E1645" s="15">
        <v>9405.448405000001</v>
      </c>
      <c r="G1645" s="26">
        <v>871.95935299999996</v>
      </c>
      <c r="J1645" s="14">
        <v>45061</v>
      </c>
      <c r="K1645" s="9" t="s">
        <v>480</v>
      </c>
      <c r="L1645" s="9">
        <v>29</v>
      </c>
      <c r="M1645" s="9">
        <v>20</v>
      </c>
    </row>
    <row r="1646" spans="1:13" x14ac:dyDescent="0.2">
      <c r="A1646" s="9" t="s">
        <v>666</v>
      </c>
      <c r="B1646" s="9" t="s">
        <v>672</v>
      </c>
      <c r="C1646" s="9">
        <v>110.630016</v>
      </c>
      <c r="D1646" s="14">
        <v>45047</v>
      </c>
      <c r="E1646" s="15">
        <v>110.630016</v>
      </c>
      <c r="G1646" s="26">
        <v>110.630016</v>
      </c>
      <c r="J1646" s="14">
        <v>45028</v>
      </c>
      <c r="K1646" s="9" t="s">
        <v>480</v>
      </c>
      <c r="L1646" s="9">
        <v>18</v>
      </c>
      <c r="M1646" s="9">
        <v>15</v>
      </c>
    </row>
    <row r="1647" spans="1:13" x14ac:dyDescent="0.2">
      <c r="A1647" s="9" t="s">
        <v>666</v>
      </c>
      <c r="B1647" s="9" t="s">
        <v>672</v>
      </c>
      <c r="C1647" s="9">
        <v>22.29861</v>
      </c>
      <c r="D1647" s="14">
        <v>45047</v>
      </c>
      <c r="E1647" s="15">
        <v>132.92862600000001</v>
      </c>
      <c r="G1647" s="26">
        <v>22.29861</v>
      </c>
      <c r="J1647" s="14">
        <v>45028</v>
      </c>
      <c r="K1647" s="9" t="s">
        <v>480</v>
      </c>
      <c r="L1647" s="9">
        <v>18</v>
      </c>
      <c r="M1647" s="9">
        <v>15</v>
      </c>
    </row>
    <row r="1648" spans="1:13" x14ac:dyDescent="0.2">
      <c r="A1648" s="9" t="s">
        <v>666</v>
      </c>
      <c r="B1648" s="9" t="s">
        <v>672</v>
      </c>
      <c r="C1648" s="9">
        <v>35.945185000000002</v>
      </c>
      <c r="D1648" s="14">
        <v>45047</v>
      </c>
      <c r="E1648" s="15">
        <v>168.87381100000002</v>
      </c>
      <c r="G1648" s="26">
        <v>35.945185000000002</v>
      </c>
      <c r="J1648" s="14">
        <v>45028</v>
      </c>
      <c r="K1648" s="9" t="s">
        <v>480</v>
      </c>
      <c r="L1648" s="9">
        <v>18</v>
      </c>
      <c r="M1648" s="9">
        <v>15</v>
      </c>
    </row>
    <row r="1649" spans="1:13" x14ac:dyDescent="0.2">
      <c r="A1649" s="9" t="s">
        <v>666</v>
      </c>
      <c r="B1649" s="9" t="s">
        <v>672</v>
      </c>
      <c r="C1649" s="9">
        <v>48.339692999999997</v>
      </c>
      <c r="D1649" s="14">
        <v>45054</v>
      </c>
      <c r="E1649" s="15">
        <v>217.213504</v>
      </c>
      <c r="G1649" s="26">
        <v>48.339692999999997</v>
      </c>
      <c r="J1649" s="14">
        <v>45035</v>
      </c>
      <c r="K1649" s="9" t="s">
        <v>480</v>
      </c>
      <c r="L1649" s="9">
        <v>19</v>
      </c>
      <c r="M1649" s="9">
        <v>16</v>
      </c>
    </row>
    <row r="1650" spans="1:13" x14ac:dyDescent="0.2">
      <c r="A1650" s="9" t="s">
        <v>666</v>
      </c>
      <c r="B1650" s="9" t="s">
        <v>672</v>
      </c>
      <c r="C1650" s="9">
        <v>6.7138460000000002</v>
      </c>
      <c r="D1650" s="14">
        <v>45054</v>
      </c>
      <c r="E1650" s="15">
        <v>223.92734999999999</v>
      </c>
      <c r="G1650" s="26">
        <v>6.7138460000000002</v>
      </c>
      <c r="J1650" s="14">
        <v>45035</v>
      </c>
      <c r="K1650" s="9" t="s">
        <v>480</v>
      </c>
      <c r="L1650" s="9">
        <v>19</v>
      </c>
      <c r="M1650" s="9">
        <v>16</v>
      </c>
    </row>
    <row r="1651" spans="1:13" x14ac:dyDescent="0.2">
      <c r="A1651" s="9" t="s">
        <v>666</v>
      </c>
      <c r="B1651" s="9" t="s">
        <v>672</v>
      </c>
      <c r="C1651" s="9">
        <v>43.384667</v>
      </c>
      <c r="D1651" s="14">
        <v>45068</v>
      </c>
      <c r="E1651" s="15">
        <v>267.31201699999997</v>
      </c>
      <c r="G1651" s="26">
        <v>43.384667</v>
      </c>
      <c r="J1651" s="14">
        <v>45050</v>
      </c>
      <c r="K1651" s="9" t="s">
        <v>480</v>
      </c>
      <c r="L1651" s="9">
        <v>21</v>
      </c>
      <c r="M1651" s="9">
        <v>18</v>
      </c>
    </row>
    <row r="1652" spans="1:13" x14ac:dyDescent="0.2">
      <c r="A1652" s="9" t="s">
        <v>666</v>
      </c>
      <c r="B1652" s="9" t="s">
        <v>672</v>
      </c>
      <c r="C1652" s="9">
        <v>35.677177</v>
      </c>
      <c r="D1652" s="14">
        <v>45075</v>
      </c>
      <c r="E1652" s="15">
        <v>302.989194</v>
      </c>
      <c r="G1652" s="26">
        <v>35.677177</v>
      </c>
      <c r="J1652" s="14">
        <v>45056</v>
      </c>
      <c r="K1652" s="9" t="s">
        <v>480</v>
      </c>
      <c r="L1652" s="9">
        <v>22</v>
      </c>
      <c r="M1652" s="9">
        <v>19</v>
      </c>
    </row>
    <row r="1653" spans="1:13" x14ac:dyDescent="0.2">
      <c r="A1653" s="9" t="s">
        <v>666</v>
      </c>
      <c r="B1653" s="9" t="s">
        <v>672</v>
      </c>
      <c r="C1653" s="9">
        <v>100.629594</v>
      </c>
      <c r="D1653" s="14">
        <v>45075</v>
      </c>
      <c r="E1653" s="15">
        <v>403.618788</v>
      </c>
      <c r="G1653" s="26">
        <v>100.629594</v>
      </c>
      <c r="J1653" s="14">
        <v>45056</v>
      </c>
      <c r="K1653" s="9" t="s">
        <v>480</v>
      </c>
      <c r="L1653" s="9">
        <v>22</v>
      </c>
      <c r="M1653" s="9">
        <v>19</v>
      </c>
    </row>
    <row r="1654" spans="1:13" x14ac:dyDescent="0.2">
      <c r="A1654" s="9" t="s">
        <v>666</v>
      </c>
      <c r="B1654" s="9" t="s">
        <v>672</v>
      </c>
      <c r="C1654" s="9">
        <v>27.690215999999999</v>
      </c>
      <c r="D1654" s="14">
        <v>45075</v>
      </c>
      <c r="E1654" s="15">
        <v>431.30900400000002</v>
      </c>
      <c r="G1654" s="26">
        <v>27.690215999999999</v>
      </c>
      <c r="J1654" s="14">
        <v>45056</v>
      </c>
      <c r="K1654" s="9" t="s">
        <v>480</v>
      </c>
      <c r="L1654" s="9">
        <v>22</v>
      </c>
      <c r="M1654" s="9">
        <v>19</v>
      </c>
    </row>
    <row r="1655" spans="1:13" x14ac:dyDescent="0.2">
      <c r="A1655" s="9" t="s">
        <v>666</v>
      </c>
      <c r="B1655" s="9" t="s">
        <v>672</v>
      </c>
      <c r="C1655" s="9">
        <v>43.384146000000001</v>
      </c>
      <c r="D1655" s="14">
        <v>45075</v>
      </c>
      <c r="E1655" s="15">
        <v>474.69315</v>
      </c>
      <c r="G1655" s="26">
        <v>43.384146000000001</v>
      </c>
      <c r="J1655" s="14">
        <v>45057</v>
      </c>
      <c r="K1655" s="9" t="s">
        <v>480</v>
      </c>
      <c r="L1655" s="9">
        <v>22</v>
      </c>
      <c r="M1655" s="9">
        <v>19</v>
      </c>
    </row>
    <row r="1656" spans="1:13" x14ac:dyDescent="0.2">
      <c r="A1656" s="9" t="s">
        <v>666</v>
      </c>
      <c r="B1656" s="9" t="s">
        <v>672</v>
      </c>
      <c r="C1656" s="9">
        <v>53.710771000000001</v>
      </c>
      <c r="D1656" s="14">
        <v>45082</v>
      </c>
      <c r="E1656" s="15">
        <v>528.40392099999997</v>
      </c>
      <c r="G1656" s="26">
        <v>53.710771000000001</v>
      </c>
      <c r="J1656" s="14">
        <v>45063</v>
      </c>
      <c r="K1656" s="9" t="s">
        <v>480</v>
      </c>
      <c r="L1656" s="9">
        <v>23</v>
      </c>
      <c r="M1656" s="9">
        <v>20</v>
      </c>
    </row>
    <row r="1657" spans="1:13" x14ac:dyDescent="0.2">
      <c r="A1657" s="9" t="s">
        <v>137</v>
      </c>
      <c r="B1657" s="9" t="s">
        <v>52</v>
      </c>
      <c r="C1657" s="9">
        <v>390.627972</v>
      </c>
      <c r="D1657" s="14">
        <v>45047</v>
      </c>
      <c r="E1657" s="15">
        <v>390.627972</v>
      </c>
      <c r="G1657" s="26">
        <v>390.627972</v>
      </c>
      <c r="J1657" s="14">
        <v>44983</v>
      </c>
      <c r="K1657" s="9" t="s">
        <v>480</v>
      </c>
      <c r="L1657" s="9">
        <v>18</v>
      </c>
      <c r="M1657" s="9">
        <v>8</v>
      </c>
    </row>
    <row r="1658" spans="1:13" x14ac:dyDescent="0.2">
      <c r="A1658" s="9" t="s">
        <v>137</v>
      </c>
      <c r="B1658" s="9" t="s">
        <v>52</v>
      </c>
      <c r="C1658" s="9">
        <v>97.556487000000004</v>
      </c>
      <c r="D1658" s="14">
        <v>45047</v>
      </c>
      <c r="E1658" s="15">
        <v>488.184459</v>
      </c>
      <c r="G1658" s="26">
        <v>97.556487000000004</v>
      </c>
      <c r="J1658" s="14">
        <v>44983</v>
      </c>
      <c r="K1658" s="9" t="s">
        <v>480</v>
      </c>
      <c r="L1658" s="9">
        <v>18</v>
      </c>
      <c r="M1658" s="9">
        <v>8</v>
      </c>
    </row>
    <row r="1659" spans="1:13" x14ac:dyDescent="0.2">
      <c r="A1659" s="9" t="s">
        <v>137</v>
      </c>
      <c r="B1659" s="9" t="s">
        <v>52</v>
      </c>
      <c r="C1659" s="9">
        <v>157.26029199999999</v>
      </c>
      <c r="D1659" s="14">
        <v>45047</v>
      </c>
      <c r="E1659" s="15">
        <v>645.444751</v>
      </c>
      <c r="G1659" s="26">
        <v>157.26029199999999</v>
      </c>
      <c r="J1659" s="14">
        <v>44983</v>
      </c>
      <c r="K1659" s="9" t="s">
        <v>480</v>
      </c>
      <c r="L1659" s="9">
        <v>18</v>
      </c>
      <c r="M1659" s="9">
        <v>8</v>
      </c>
    </row>
    <row r="1660" spans="1:13" x14ac:dyDescent="0.2">
      <c r="A1660" s="9" t="s">
        <v>137</v>
      </c>
      <c r="B1660" s="9" t="s">
        <v>52</v>
      </c>
      <c r="C1660" s="9">
        <v>49.608572000000002</v>
      </c>
      <c r="D1660" s="14">
        <v>45047</v>
      </c>
      <c r="E1660" s="15">
        <v>695.05332299999998</v>
      </c>
      <c r="G1660" s="26">
        <v>49.608572000000002</v>
      </c>
      <c r="J1660" s="14">
        <v>44983</v>
      </c>
      <c r="K1660" s="9" t="s">
        <v>480</v>
      </c>
      <c r="L1660" s="9">
        <v>18</v>
      </c>
      <c r="M1660" s="9">
        <v>8</v>
      </c>
    </row>
    <row r="1661" spans="1:13" x14ac:dyDescent="0.2">
      <c r="A1661" s="9" t="s">
        <v>137</v>
      </c>
      <c r="B1661" s="9" t="s">
        <v>52</v>
      </c>
      <c r="C1661" s="9">
        <v>64.082464999999999</v>
      </c>
      <c r="D1661" s="14">
        <v>45047</v>
      </c>
      <c r="E1661" s="15">
        <v>759.13578799999993</v>
      </c>
      <c r="G1661" s="26">
        <v>64.082464999999999</v>
      </c>
      <c r="J1661" s="14">
        <v>44983</v>
      </c>
      <c r="K1661" s="9" t="s">
        <v>480</v>
      </c>
      <c r="L1661" s="9">
        <v>18</v>
      </c>
      <c r="M1661" s="9">
        <v>8</v>
      </c>
    </row>
    <row r="1662" spans="1:13" x14ac:dyDescent="0.2">
      <c r="A1662" s="9" t="s">
        <v>137</v>
      </c>
      <c r="B1662" s="9" t="s">
        <v>52</v>
      </c>
      <c r="C1662" s="9">
        <v>740.80221500000005</v>
      </c>
      <c r="D1662" s="14">
        <v>45047</v>
      </c>
      <c r="E1662" s="15">
        <v>1499.938003</v>
      </c>
      <c r="G1662" s="26">
        <v>740.80221500000005</v>
      </c>
      <c r="J1662" s="14">
        <v>44984</v>
      </c>
      <c r="K1662" s="9" t="s">
        <v>480</v>
      </c>
      <c r="L1662" s="9">
        <v>18</v>
      </c>
      <c r="M1662" s="9">
        <v>9</v>
      </c>
    </row>
    <row r="1663" spans="1:13" x14ac:dyDescent="0.2">
      <c r="A1663" s="9" t="s">
        <v>137</v>
      </c>
      <c r="B1663" s="9" t="s">
        <v>52</v>
      </c>
      <c r="C1663" s="9">
        <v>47.421602</v>
      </c>
      <c r="D1663" s="14">
        <v>45054</v>
      </c>
      <c r="E1663" s="15">
        <v>1547.3596049999999</v>
      </c>
      <c r="G1663" s="26">
        <v>47.421602</v>
      </c>
      <c r="J1663" s="14">
        <v>44990</v>
      </c>
      <c r="K1663" s="9" t="s">
        <v>480</v>
      </c>
      <c r="L1663" s="9">
        <v>19</v>
      </c>
      <c r="M1663" s="9">
        <v>9</v>
      </c>
    </row>
    <row r="1664" spans="1:13" x14ac:dyDescent="0.2">
      <c r="A1664" s="9" t="s">
        <v>137</v>
      </c>
      <c r="B1664" s="9" t="s">
        <v>52</v>
      </c>
      <c r="C1664" s="9">
        <v>6.5863339999999999</v>
      </c>
      <c r="D1664" s="14">
        <v>45054</v>
      </c>
      <c r="E1664" s="15">
        <v>1553.945939</v>
      </c>
      <c r="G1664" s="26">
        <v>6.5863339999999999</v>
      </c>
      <c r="J1664" s="14">
        <v>44990</v>
      </c>
      <c r="K1664" s="9" t="s">
        <v>480</v>
      </c>
      <c r="L1664" s="9">
        <v>19</v>
      </c>
      <c r="M1664" s="9">
        <v>9</v>
      </c>
    </row>
    <row r="1665" spans="1:13" x14ac:dyDescent="0.2">
      <c r="A1665" s="9" t="s">
        <v>137</v>
      </c>
      <c r="B1665" s="9" t="s">
        <v>52</v>
      </c>
      <c r="C1665" s="9">
        <v>214.013138</v>
      </c>
      <c r="D1665" s="14">
        <v>45054</v>
      </c>
      <c r="E1665" s="15">
        <v>1767.959077</v>
      </c>
      <c r="G1665" s="26">
        <v>214.013138</v>
      </c>
      <c r="J1665" s="14">
        <v>44990</v>
      </c>
      <c r="K1665" s="9" t="s">
        <v>480</v>
      </c>
      <c r="L1665" s="9">
        <v>19</v>
      </c>
      <c r="M1665" s="9">
        <v>9</v>
      </c>
    </row>
    <row r="1666" spans="1:13" x14ac:dyDescent="0.2">
      <c r="A1666" s="9" t="s">
        <v>137</v>
      </c>
      <c r="B1666" s="9" t="s">
        <v>52</v>
      </c>
      <c r="C1666" s="9">
        <v>14.498524</v>
      </c>
      <c r="D1666" s="14">
        <v>45054</v>
      </c>
      <c r="E1666" s="15">
        <v>1782.4576010000001</v>
      </c>
      <c r="G1666" s="26">
        <v>14.498524</v>
      </c>
      <c r="J1666" s="14">
        <v>44990</v>
      </c>
      <c r="K1666" s="9" t="s">
        <v>480</v>
      </c>
      <c r="L1666" s="9">
        <v>19</v>
      </c>
      <c r="M1666" s="9">
        <v>9</v>
      </c>
    </row>
    <row r="1667" spans="1:13" x14ac:dyDescent="0.2">
      <c r="A1667" s="9" t="s">
        <v>137</v>
      </c>
      <c r="B1667" s="9" t="s">
        <v>52</v>
      </c>
      <c r="C1667" s="9">
        <v>392.33232099999998</v>
      </c>
      <c r="D1667" s="14">
        <v>45054</v>
      </c>
      <c r="E1667" s="15">
        <v>2174.7899219999999</v>
      </c>
      <c r="G1667" s="26">
        <v>392.33232099999998</v>
      </c>
      <c r="J1667" s="14">
        <v>44991</v>
      </c>
      <c r="K1667" s="9" t="s">
        <v>480</v>
      </c>
      <c r="L1667" s="9">
        <v>19</v>
      </c>
      <c r="M1667" s="9">
        <v>10</v>
      </c>
    </row>
    <row r="1668" spans="1:13" x14ac:dyDescent="0.2">
      <c r="A1668" s="9" t="s">
        <v>137</v>
      </c>
      <c r="B1668" s="9" t="s">
        <v>52</v>
      </c>
      <c r="C1668" s="9">
        <v>120.57701900000001</v>
      </c>
      <c r="D1668" s="14">
        <v>45061</v>
      </c>
      <c r="E1668" s="15">
        <v>2295.3669409999998</v>
      </c>
      <c r="G1668" s="26">
        <v>120.57701900000001</v>
      </c>
      <c r="J1668" s="14">
        <v>44997</v>
      </c>
      <c r="K1668" s="9" t="s">
        <v>480</v>
      </c>
      <c r="L1668" s="9">
        <v>20</v>
      </c>
      <c r="M1668" s="9">
        <v>10</v>
      </c>
    </row>
    <row r="1669" spans="1:13" x14ac:dyDescent="0.2">
      <c r="A1669" s="9" t="s">
        <v>137</v>
      </c>
      <c r="B1669" s="9" t="s">
        <v>52</v>
      </c>
      <c r="C1669" s="9">
        <v>73.629388000000006</v>
      </c>
      <c r="D1669" s="14">
        <v>45061</v>
      </c>
      <c r="E1669" s="15">
        <v>2368.9963289999996</v>
      </c>
      <c r="G1669" s="26">
        <v>73.629388000000006</v>
      </c>
      <c r="J1669" s="14">
        <v>44997</v>
      </c>
      <c r="K1669" s="9" t="s">
        <v>480</v>
      </c>
      <c r="L1669" s="9">
        <v>20</v>
      </c>
      <c r="M1669" s="9">
        <v>10</v>
      </c>
    </row>
    <row r="1670" spans="1:13" x14ac:dyDescent="0.2">
      <c r="A1670" s="9" t="s">
        <v>137</v>
      </c>
      <c r="B1670" s="9" t="s">
        <v>52</v>
      </c>
      <c r="C1670" s="9">
        <v>95.984938999999997</v>
      </c>
      <c r="D1670" s="14">
        <v>45061</v>
      </c>
      <c r="E1670" s="15">
        <v>2464.9812679999995</v>
      </c>
      <c r="G1670" s="26">
        <v>95.984938999999997</v>
      </c>
      <c r="J1670" s="14">
        <v>44997</v>
      </c>
      <c r="K1670" s="9" t="s">
        <v>480</v>
      </c>
      <c r="L1670" s="9">
        <v>20</v>
      </c>
      <c r="M1670" s="9">
        <v>10</v>
      </c>
    </row>
    <row r="1671" spans="1:13" x14ac:dyDescent="0.2">
      <c r="A1671" s="9" t="s">
        <v>137</v>
      </c>
      <c r="B1671" s="9" t="s">
        <v>52</v>
      </c>
      <c r="C1671" s="9">
        <v>59.986924000000002</v>
      </c>
      <c r="D1671" s="14">
        <v>45061</v>
      </c>
      <c r="E1671" s="15">
        <v>2524.9681919999994</v>
      </c>
      <c r="G1671" s="26">
        <v>59.986924000000002</v>
      </c>
      <c r="J1671" s="14">
        <v>44998</v>
      </c>
      <c r="K1671" s="9" t="s">
        <v>480</v>
      </c>
      <c r="L1671" s="9">
        <v>20</v>
      </c>
      <c r="M1671" s="9">
        <v>11</v>
      </c>
    </row>
    <row r="1672" spans="1:13" x14ac:dyDescent="0.2">
      <c r="A1672" s="9" t="s">
        <v>137</v>
      </c>
      <c r="B1672" s="9" t="s">
        <v>52</v>
      </c>
      <c r="C1672" s="9">
        <v>55.052765999999998</v>
      </c>
      <c r="D1672" s="14">
        <v>45061</v>
      </c>
      <c r="E1672" s="15">
        <v>2580.0209579999992</v>
      </c>
      <c r="G1672" s="26">
        <v>55.052765999999998</v>
      </c>
      <c r="J1672" s="14">
        <v>44998</v>
      </c>
      <c r="K1672" s="9" t="s">
        <v>480</v>
      </c>
      <c r="L1672" s="9">
        <v>20</v>
      </c>
      <c r="M1672" s="9">
        <v>11</v>
      </c>
    </row>
    <row r="1673" spans="1:13" x14ac:dyDescent="0.2">
      <c r="A1673" s="9" t="s">
        <v>137</v>
      </c>
      <c r="B1673" s="9" t="s">
        <v>52</v>
      </c>
      <c r="C1673" s="9">
        <v>39.174233999999998</v>
      </c>
      <c r="D1673" s="14">
        <v>45061</v>
      </c>
      <c r="E1673" s="15">
        <v>2619.1951919999992</v>
      </c>
      <c r="G1673" s="26">
        <v>39.174233999999998</v>
      </c>
      <c r="J1673" s="14">
        <v>44998</v>
      </c>
      <c r="K1673" s="9" t="s">
        <v>480</v>
      </c>
      <c r="L1673" s="9">
        <v>20</v>
      </c>
      <c r="M1673" s="9">
        <v>11</v>
      </c>
    </row>
    <row r="1674" spans="1:13" x14ac:dyDescent="0.2">
      <c r="A1674" s="9" t="s">
        <v>137</v>
      </c>
      <c r="B1674" s="9" t="s">
        <v>52</v>
      </c>
      <c r="C1674" s="9">
        <v>180.845156</v>
      </c>
      <c r="D1674" s="14">
        <v>45061</v>
      </c>
      <c r="E1674" s="15">
        <v>2800.0403479999991</v>
      </c>
      <c r="G1674" s="26">
        <v>180.845156</v>
      </c>
      <c r="J1674" s="14">
        <v>44999</v>
      </c>
      <c r="K1674" s="9" t="s">
        <v>480</v>
      </c>
      <c r="L1674" s="9">
        <v>20</v>
      </c>
      <c r="M1674" s="9">
        <v>11</v>
      </c>
    </row>
    <row r="1675" spans="1:13" x14ac:dyDescent="0.2">
      <c r="A1675" s="9" t="s">
        <v>137</v>
      </c>
      <c r="B1675" s="9" t="s">
        <v>52</v>
      </c>
      <c r="C1675" s="9">
        <v>49.239280000000001</v>
      </c>
      <c r="D1675" s="14">
        <v>45068</v>
      </c>
      <c r="E1675" s="15">
        <v>2849.2796279999989</v>
      </c>
      <c r="G1675" s="26">
        <v>49.239280000000001</v>
      </c>
      <c r="J1675" s="14">
        <v>45004</v>
      </c>
      <c r="K1675" s="9" t="s">
        <v>480</v>
      </c>
      <c r="L1675" s="9">
        <v>21</v>
      </c>
      <c r="M1675" s="9">
        <v>11</v>
      </c>
    </row>
    <row r="1676" spans="1:13" x14ac:dyDescent="0.2">
      <c r="A1676" s="9" t="s">
        <v>137</v>
      </c>
      <c r="B1676" s="9" t="s">
        <v>52</v>
      </c>
      <c r="C1676" s="9">
        <v>63.605428000000003</v>
      </c>
      <c r="D1676" s="14">
        <v>45068</v>
      </c>
      <c r="E1676" s="15">
        <v>2912.8850559999987</v>
      </c>
      <c r="G1676" s="26">
        <v>63.605428000000003</v>
      </c>
      <c r="J1676" s="14">
        <v>45004</v>
      </c>
      <c r="K1676" s="9" t="s">
        <v>480</v>
      </c>
      <c r="L1676" s="9">
        <v>21</v>
      </c>
      <c r="M1676" s="9">
        <v>11</v>
      </c>
    </row>
    <row r="1677" spans="1:13" x14ac:dyDescent="0.2">
      <c r="A1677" s="9" t="s">
        <v>137</v>
      </c>
      <c r="B1677" s="9" t="s">
        <v>52</v>
      </c>
      <c r="C1677" s="9">
        <v>153.18866600000001</v>
      </c>
      <c r="D1677" s="14">
        <v>45068</v>
      </c>
      <c r="E1677" s="15">
        <v>3066.0737219999987</v>
      </c>
      <c r="G1677" s="26">
        <v>153.18866600000001</v>
      </c>
      <c r="J1677" s="14">
        <v>45005</v>
      </c>
      <c r="K1677" s="9" t="s">
        <v>480</v>
      </c>
      <c r="L1677" s="9">
        <v>21</v>
      </c>
      <c r="M1677" s="9">
        <v>12</v>
      </c>
    </row>
    <row r="1678" spans="1:13" x14ac:dyDescent="0.2">
      <c r="A1678" s="9" t="s">
        <v>137</v>
      </c>
      <c r="B1678" s="9" t="s">
        <v>52</v>
      </c>
      <c r="C1678" s="9">
        <v>131.06197700000001</v>
      </c>
      <c r="D1678" s="14">
        <v>45075</v>
      </c>
      <c r="E1678" s="15">
        <v>3197.1356989999986</v>
      </c>
      <c r="G1678" s="26">
        <v>131.06197700000001</v>
      </c>
      <c r="J1678" s="14">
        <v>45011</v>
      </c>
      <c r="K1678" s="9" t="s">
        <v>480</v>
      </c>
      <c r="L1678" s="9">
        <v>22</v>
      </c>
      <c r="M1678" s="9">
        <v>12</v>
      </c>
    </row>
    <row r="1679" spans="1:13" x14ac:dyDescent="0.2">
      <c r="A1679" s="9" t="s">
        <v>137</v>
      </c>
      <c r="B1679" s="9" t="s">
        <v>52</v>
      </c>
      <c r="C1679" s="9">
        <v>156.08775600000001</v>
      </c>
      <c r="D1679" s="14">
        <v>45075</v>
      </c>
      <c r="E1679" s="15">
        <v>3353.2234549999985</v>
      </c>
      <c r="G1679" s="26">
        <v>156.08775600000001</v>
      </c>
      <c r="J1679" s="14">
        <v>45011</v>
      </c>
      <c r="K1679" s="9" t="s">
        <v>480</v>
      </c>
      <c r="L1679" s="9">
        <v>22</v>
      </c>
      <c r="M1679" s="9">
        <v>12</v>
      </c>
    </row>
    <row r="1680" spans="1:13" x14ac:dyDescent="0.2">
      <c r="A1680" s="9" t="s">
        <v>137</v>
      </c>
      <c r="B1680" s="9" t="s">
        <v>52</v>
      </c>
      <c r="C1680" s="9">
        <v>49.238689000000001</v>
      </c>
      <c r="D1680" s="14">
        <v>45075</v>
      </c>
      <c r="E1680" s="15">
        <v>3402.4621439999983</v>
      </c>
      <c r="G1680" s="26">
        <v>49.238689000000001</v>
      </c>
      <c r="J1680" s="14">
        <v>45011</v>
      </c>
      <c r="K1680" s="9" t="s">
        <v>480</v>
      </c>
      <c r="L1680" s="9">
        <v>22</v>
      </c>
      <c r="M1680" s="9">
        <v>12</v>
      </c>
    </row>
    <row r="1681" spans="1:13" x14ac:dyDescent="0.2">
      <c r="A1681" s="9" t="s">
        <v>137</v>
      </c>
      <c r="B1681" s="9" t="s">
        <v>52</v>
      </c>
      <c r="C1681" s="9">
        <v>18.806001999999999</v>
      </c>
      <c r="D1681" s="14">
        <v>45075</v>
      </c>
      <c r="E1681" s="15">
        <v>3421.2681459999981</v>
      </c>
      <c r="G1681" s="26">
        <v>18.806001999999999</v>
      </c>
      <c r="J1681" s="14">
        <v>45011</v>
      </c>
      <c r="K1681" s="9" t="s">
        <v>480</v>
      </c>
      <c r="L1681" s="9">
        <v>22</v>
      </c>
      <c r="M1681" s="9">
        <v>12</v>
      </c>
    </row>
    <row r="1682" spans="1:13" x14ac:dyDescent="0.2">
      <c r="A1682" s="9" t="s">
        <v>137</v>
      </c>
      <c r="B1682" s="9" t="s">
        <v>52</v>
      </c>
      <c r="C1682" s="9">
        <v>213.608664</v>
      </c>
      <c r="D1682" s="14">
        <v>45075</v>
      </c>
      <c r="E1682" s="15">
        <v>3634.8768099999979</v>
      </c>
      <c r="G1682" s="26">
        <v>213.608664</v>
      </c>
      <c r="J1682" s="14">
        <v>45011</v>
      </c>
      <c r="K1682" s="9" t="s">
        <v>480</v>
      </c>
      <c r="L1682" s="9">
        <v>22</v>
      </c>
      <c r="M1682" s="9">
        <v>12</v>
      </c>
    </row>
    <row r="1683" spans="1:13" x14ac:dyDescent="0.2">
      <c r="A1683" s="9" t="s">
        <v>137</v>
      </c>
      <c r="B1683" s="9" t="s">
        <v>52</v>
      </c>
      <c r="C1683" s="9">
        <v>160.69989100000001</v>
      </c>
      <c r="D1683" s="14">
        <v>45075</v>
      </c>
      <c r="E1683" s="15">
        <v>3795.5767009999981</v>
      </c>
      <c r="G1683" s="26">
        <v>160.69989100000001</v>
      </c>
      <c r="J1683" s="14">
        <v>45011</v>
      </c>
      <c r="K1683" s="9" t="s">
        <v>480</v>
      </c>
      <c r="L1683" s="9">
        <v>22</v>
      </c>
      <c r="M1683" s="9">
        <v>12</v>
      </c>
    </row>
    <row r="1684" spans="1:13" x14ac:dyDescent="0.2">
      <c r="A1684" s="9" t="s">
        <v>137</v>
      </c>
      <c r="B1684" s="9" t="s">
        <v>52</v>
      </c>
      <c r="C1684" s="9">
        <v>72.406582999999998</v>
      </c>
      <c r="D1684" s="14">
        <v>45075</v>
      </c>
      <c r="E1684" s="15">
        <v>3867.9832839999981</v>
      </c>
      <c r="G1684" s="26">
        <v>72.406582999999998</v>
      </c>
      <c r="J1684" s="14">
        <v>45011</v>
      </c>
      <c r="K1684" s="9" t="s">
        <v>480</v>
      </c>
      <c r="L1684" s="9">
        <v>22</v>
      </c>
      <c r="M1684" s="9">
        <v>12</v>
      </c>
    </row>
    <row r="1685" spans="1:13" x14ac:dyDescent="0.2">
      <c r="A1685" s="9" t="s">
        <v>137</v>
      </c>
      <c r="B1685" s="9" t="s">
        <v>52</v>
      </c>
      <c r="C1685" s="9">
        <v>153.18682699999999</v>
      </c>
      <c r="D1685" s="14">
        <v>45075</v>
      </c>
      <c r="E1685" s="15">
        <v>4021.1701109999981</v>
      </c>
      <c r="G1685" s="26">
        <v>153.18682699999999</v>
      </c>
      <c r="J1685" s="14">
        <v>45012</v>
      </c>
      <c r="K1685" s="9" t="s">
        <v>480</v>
      </c>
      <c r="L1685" s="9">
        <v>22</v>
      </c>
      <c r="M1685" s="9">
        <v>13</v>
      </c>
    </row>
    <row r="1686" spans="1:13" x14ac:dyDescent="0.2">
      <c r="A1686" s="9" t="s">
        <v>137</v>
      </c>
      <c r="B1686" s="9" t="s">
        <v>52</v>
      </c>
      <c r="C1686" s="9">
        <v>52.690669</v>
      </c>
      <c r="D1686" s="14">
        <v>45082</v>
      </c>
      <c r="E1686" s="15">
        <v>4073.8607799999982</v>
      </c>
      <c r="G1686" s="26">
        <v>52.690669</v>
      </c>
      <c r="J1686" s="14">
        <v>45018</v>
      </c>
      <c r="K1686" s="9" t="s">
        <v>480</v>
      </c>
      <c r="L1686" s="9">
        <v>23</v>
      </c>
      <c r="M1686" s="9">
        <v>13</v>
      </c>
    </row>
    <row r="1687" spans="1:13" x14ac:dyDescent="0.2">
      <c r="A1687" s="9" t="s">
        <v>137</v>
      </c>
      <c r="B1687" s="9" t="s">
        <v>52</v>
      </c>
      <c r="C1687" s="9">
        <v>142.67542499999999</v>
      </c>
      <c r="D1687" s="14">
        <v>45082</v>
      </c>
      <c r="E1687" s="15">
        <v>4216.5362049999985</v>
      </c>
      <c r="G1687" s="26">
        <v>142.67542499999999</v>
      </c>
      <c r="J1687" s="14">
        <v>45018</v>
      </c>
      <c r="K1687" s="9" t="s">
        <v>480</v>
      </c>
      <c r="L1687" s="9">
        <v>23</v>
      </c>
      <c r="M1687" s="9">
        <v>13</v>
      </c>
    </row>
    <row r="1688" spans="1:13" x14ac:dyDescent="0.2">
      <c r="A1688" s="9" t="s">
        <v>137</v>
      </c>
      <c r="B1688" s="9" t="s">
        <v>52</v>
      </c>
      <c r="C1688" s="9">
        <v>61.169739999999997</v>
      </c>
      <c r="D1688" s="14">
        <v>45082</v>
      </c>
      <c r="E1688" s="15">
        <v>4277.7059449999988</v>
      </c>
      <c r="G1688" s="26">
        <v>61.169739999999997</v>
      </c>
      <c r="J1688" s="14">
        <v>45019</v>
      </c>
      <c r="K1688" s="9" t="s">
        <v>480</v>
      </c>
      <c r="L1688" s="9">
        <v>23</v>
      </c>
      <c r="M1688" s="9">
        <v>14</v>
      </c>
    </row>
    <row r="1689" spans="1:13" x14ac:dyDescent="0.2">
      <c r="A1689" s="9" t="s">
        <v>137</v>
      </c>
      <c r="B1689" s="9" t="s">
        <v>52</v>
      </c>
      <c r="C1689" s="9">
        <v>156.32226399999999</v>
      </c>
      <c r="D1689" s="14">
        <v>45089</v>
      </c>
      <c r="E1689" s="15">
        <v>4434.0282089999992</v>
      </c>
      <c r="G1689" s="26">
        <v>156.32226399999999</v>
      </c>
      <c r="J1689" s="14">
        <v>45025</v>
      </c>
      <c r="K1689" s="9" t="s">
        <v>480</v>
      </c>
      <c r="L1689" s="9">
        <v>24</v>
      </c>
      <c r="M1689" s="9">
        <v>14</v>
      </c>
    </row>
    <row r="1690" spans="1:13" x14ac:dyDescent="0.2">
      <c r="A1690" s="9" t="s">
        <v>137</v>
      </c>
      <c r="B1690" s="9" t="s">
        <v>52</v>
      </c>
      <c r="C1690" s="9">
        <v>143.97740899999999</v>
      </c>
      <c r="D1690" s="14">
        <v>45089</v>
      </c>
      <c r="E1690" s="15">
        <v>4578.0056179999992</v>
      </c>
      <c r="G1690" s="26">
        <v>143.97740899999999</v>
      </c>
      <c r="J1690" s="14">
        <v>45025</v>
      </c>
      <c r="K1690" s="9" t="s">
        <v>480</v>
      </c>
      <c r="L1690" s="9">
        <v>24</v>
      </c>
      <c r="M1690" s="9">
        <v>14</v>
      </c>
    </row>
    <row r="1691" spans="1:13" x14ac:dyDescent="0.2">
      <c r="A1691" s="9" t="s">
        <v>137</v>
      </c>
      <c r="B1691" s="9" t="s">
        <v>52</v>
      </c>
      <c r="C1691" s="9">
        <v>785.34482600000001</v>
      </c>
      <c r="D1691" s="14">
        <v>45089</v>
      </c>
      <c r="E1691" s="15">
        <v>5363.3504439999997</v>
      </c>
      <c r="G1691" s="26">
        <v>785.34482600000001</v>
      </c>
      <c r="J1691" s="14">
        <v>45026</v>
      </c>
      <c r="K1691" s="9" t="s">
        <v>480</v>
      </c>
      <c r="L1691" s="9">
        <v>24</v>
      </c>
      <c r="M1691" s="9">
        <v>15</v>
      </c>
    </row>
    <row r="1692" spans="1:13" x14ac:dyDescent="0.2">
      <c r="A1692" s="9" t="s">
        <v>137</v>
      </c>
      <c r="B1692" s="9" t="s">
        <v>52</v>
      </c>
      <c r="C1692" s="9">
        <v>48.967863000000001</v>
      </c>
      <c r="D1692" s="14">
        <v>45089</v>
      </c>
      <c r="E1692" s="15">
        <v>5412.3183069999995</v>
      </c>
      <c r="G1692" s="26">
        <v>48.967863000000001</v>
      </c>
      <c r="J1692" s="14">
        <v>45026</v>
      </c>
      <c r="K1692" s="9" t="s">
        <v>480</v>
      </c>
      <c r="L1692" s="9">
        <v>24</v>
      </c>
      <c r="M1692" s="9">
        <v>15</v>
      </c>
    </row>
    <row r="1693" spans="1:13" x14ac:dyDescent="0.2">
      <c r="A1693" s="9" t="s">
        <v>137</v>
      </c>
      <c r="B1693" s="9" t="s">
        <v>52</v>
      </c>
      <c r="C1693" s="9">
        <v>156.08775600000001</v>
      </c>
      <c r="D1693" s="14">
        <v>45096</v>
      </c>
      <c r="E1693" s="15">
        <v>5568.4060629999994</v>
      </c>
      <c r="G1693" s="26">
        <v>156.08775600000001</v>
      </c>
      <c r="J1693" s="14">
        <v>45032</v>
      </c>
      <c r="K1693" s="9" t="s">
        <v>480</v>
      </c>
      <c r="L1693" s="9">
        <v>25</v>
      </c>
      <c r="M1693" s="9">
        <v>15</v>
      </c>
    </row>
    <row r="1694" spans="1:13" x14ac:dyDescent="0.2">
      <c r="A1694" s="9" t="s">
        <v>137</v>
      </c>
      <c r="B1694" s="9" t="s">
        <v>52</v>
      </c>
      <c r="C1694" s="9">
        <v>19.331396999999999</v>
      </c>
      <c r="D1694" s="14">
        <v>45096</v>
      </c>
      <c r="E1694" s="15">
        <v>5587.7374599999994</v>
      </c>
      <c r="G1694" s="26">
        <v>19.331396999999999</v>
      </c>
      <c r="J1694" s="14">
        <v>45032</v>
      </c>
      <c r="K1694" s="9" t="s">
        <v>480</v>
      </c>
      <c r="L1694" s="9">
        <v>25</v>
      </c>
      <c r="M1694" s="9">
        <v>15</v>
      </c>
    </row>
    <row r="1695" spans="1:13" x14ac:dyDescent="0.2">
      <c r="A1695" s="9" t="s">
        <v>137</v>
      </c>
      <c r="B1695" s="9" t="s">
        <v>52</v>
      </c>
      <c r="C1695" s="9">
        <v>153.18682699999999</v>
      </c>
      <c r="D1695" s="14">
        <v>45096</v>
      </c>
      <c r="E1695" s="15">
        <v>5740.9242869999998</v>
      </c>
      <c r="G1695" s="26">
        <v>153.18682699999999</v>
      </c>
      <c r="J1695" s="14">
        <v>45033</v>
      </c>
      <c r="K1695" s="9" t="s">
        <v>480</v>
      </c>
      <c r="L1695" s="9">
        <v>25</v>
      </c>
      <c r="M1695" s="9">
        <v>16</v>
      </c>
    </row>
    <row r="1696" spans="1:13" x14ac:dyDescent="0.2">
      <c r="A1696" s="9" t="s">
        <v>137</v>
      </c>
      <c r="B1696" s="9" t="s">
        <v>52</v>
      </c>
      <c r="C1696" s="9">
        <v>277.90234700000002</v>
      </c>
      <c r="D1696" s="14">
        <v>45096</v>
      </c>
      <c r="E1696" s="15">
        <v>6018.826634</v>
      </c>
      <c r="G1696" s="26">
        <v>277.90234700000002</v>
      </c>
      <c r="J1696" s="14">
        <v>45033</v>
      </c>
      <c r="K1696" s="9" t="s">
        <v>480</v>
      </c>
      <c r="L1696" s="9">
        <v>25</v>
      </c>
      <c r="M1696" s="9">
        <v>16</v>
      </c>
    </row>
    <row r="1697" spans="1:13" x14ac:dyDescent="0.2">
      <c r="A1697" s="9" t="s">
        <v>137</v>
      </c>
      <c r="B1697" s="9" t="s">
        <v>52</v>
      </c>
      <c r="C1697" s="9">
        <v>98.172516999999999</v>
      </c>
      <c r="D1697" s="14">
        <v>45103</v>
      </c>
      <c r="E1697" s="15">
        <v>6116.999151</v>
      </c>
      <c r="G1697" s="26">
        <v>98.172516999999999</v>
      </c>
      <c r="J1697" s="14">
        <v>45039</v>
      </c>
      <c r="K1697" s="9" t="s">
        <v>480</v>
      </c>
      <c r="L1697" s="9">
        <v>26</v>
      </c>
      <c r="M1697" s="9">
        <v>16</v>
      </c>
    </row>
    <row r="1698" spans="1:13" x14ac:dyDescent="0.2">
      <c r="A1698" s="9" t="s">
        <v>137</v>
      </c>
      <c r="B1698" s="9" t="s">
        <v>52</v>
      </c>
      <c r="C1698" s="9">
        <v>38.405324</v>
      </c>
      <c r="D1698" s="14">
        <v>45103</v>
      </c>
      <c r="E1698" s="15">
        <v>6155.4044750000003</v>
      </c>
      <c r="G1698" s="26">
        <v>38.405324</v>
      </c>
      <c r="J1698" s="14">
        <v>45039</v>
      </c>
      <c r="K1698" s="9" t="s">
        <v>480</v>
      </c>
      <c r="L1698" s="9">
        <v>26</v>
      </c>
      <c r="M1698" s="9">
        <v>16</v>
      </c>
    </row>
    <row r="1699" spans="1:13" x14ac:dyDescent="0.2">
      <c r="A1699" s="9" t="s">
        <v>137</v>
      </c>
      <c r="B1699" s="9" t="s">
        <v>52</v>
      </c>
      <c r="C1699" s="9">
        <v>182.719212</v>
      </c>
      <c r="D1699" s="14">
        <v>45103</v>
      </c>
      <c r="E1699" s="15">
        <v>6338.1236870000002</v>
      </c>
      <c r="G1699" s="26">
        <v>182.719212</v>
      </c>
      <c r="J1699" s="14">
        <v>45039</v>
      </c>
      <c r="K1699" s="9" t="s">
        <v>480</v>
      </c>
      <c r="L1699" s="9">
        <v>26</v>
      </c>
      <c r="M1699" s="9">
        <v>16</v>
      </c>
    </row>
    <row r="1700" spans="1:13" x14ac:dyDescent="0.2">
      <c r="A1700" s="9" t="s">
        <v>137</v>
      </c>
      <c r="B1700" s="9" t="s">
        <v>52</v>
      </c>
      <c r="C1700" s="9">
        <v>785.33763599999997</v>
      </c>
      <c r="D1700" s="14">
        <v>45103</v>
      </c>
      <c r="E1700" s="15">
        <v>7123.4613230000004</v>
      </c>
      <c r="G1700" s="26">
        <v>785.33763599999997</v>
      </c>
      <c r="J1700" s="14">
        <v>45040</v>
      </c>
      <c r="K1700" s="9" t="s">
        <v>480</v>
      </c>
      <c r="L1700" s="9">
        <v>26</v>
      </c>
      <c r="M1700" s="9">
        <v>17</v>
      </c>
    </row>
    <row r="1701" spans="1:13" x14ac:dyDescent="0.2">
      <c r="A1701" s="9" t="s">
        <v>137</v>
      </c>
      <c r="B1701" s="9" t="s">
        <v>52</v>
      </c>
      <c r="C1701" s="9">
        <v>786.79722400000003</v>
      </c>
      <c r="D1701" s="14">
        <v>45110</v>
      </c>
      <c r="E1701" s="15">
        <v>7910.2585470000004</v>
      </c>
      <c r="G1701" s="26">
        <v>786.79722400000003</v>
      </c>
      <c r="J1701" s="14">
        <v>45047</v>
      </c>
      <c r="K1701" s="9" t="s">
        <v>480</v>
      </c>
      <c r="L1701" s="9">
        <v>27</v>
      </c>
      <c r="M1701" s="9">
        <v>18</v>
      </c>
    </row>
    <row r="1702" spans="1:13" x14ac:dyDescent="0.2">
      <c r="A1702" s="9" t="s">
        <v>137</v>
      </c>
      <c r="B1702" s="9" t="s">
        <v>52</v>
      </c>
      <c r="C1702" s="9">
        <v>39.174233999999998</v>
      </c>
      <c r="D1702" s="14">
        <v>45110</v>
      </c>
      <c r="E1702" s="15">
        <v>7949.4327810000004</v>
      </c>
      <c r="G1702" s="26">
        <v>39.174233999999998</v>
      </c>
      <c r="J1702" s="14">
        <v>45047</v>
      </c>
      <c r="K1702" s="9" t="s">
        <v>480</v>
      </c>
      <c r="L1702" s="9">
        <v>27</v>
      </c>
      <c r="M1702" s="9">
        <v>18</v>
      </c>
    </row>
    <row r="1703" spans="1:13" x14ac:dyDescent="0.2">
      <c r="A1703" s="9" t="s">
        <v>137</v>
      </c>
      <c r="B1703" s="9" t="s">
        <v>52</v>
      </c>
      <c r="C1703" s="9">
        <v>786.79722400000003</v>
      </c>
      <c r="D1703" s="14">
        <v>45117</v>
      </c>
      <c r="E1703" s="15">
        <v>8736.2300050000013</v>
      </c>
      <c r="G1703" s="26">
        <v>786.79722400000003</v>
      </c>
      <c r="J1703" s="14">
        <v>45054</v>
      </c>
      <c r="K1703" s="9" t="s">
        <v>480</v>
      </c>
      <c r="L1703" s="9">
        <v>28</v>
      </c>
      <c r="M1703" s="9">
        <v>19</v>
      </c>
    </row>
    <row r="1704" spans="1:13" x14ac:dyDescent="0.2">
      <c r="A1704" s="9" t="s">
        <v>137</v>
      </c>
      <c r="B1704" s="9" t="s">
        <v>52</v>
      </c>
      <c r="C1704" s="9">
        <v>61.169739999999997</v>
      </c>
      <c r="D1704" s="14">
        <v>45117</v>
      </c>
      <c r="E1704" s="15">
        <v>8797.3997450000006</v>
      </c>
      <c r="G1704" s="26">
        <v>61.169739999999997</v>
      </c>
      <c r="J1704" s="14">
        <v>45054</v>
      </c>
      <c r="K1704" s="9" t="s">
        <v>480</v>
      </c>
      <c r="L1704" s="9">
        <v>28</v>
      </c>
      <c r="M1704" s="9">
        <v>19</v>
      </c>
    </row>
    <row r="1705" spans="1:13" x14ac:dyDescent="0.2">
      <c r="A1705" s="9" t="s">
        <v>137</v>
      </c>
      <c r="B1705" s="9" t="s">
        <v>52</v>
      </c>
      <c r="C1705" s="9">
        <v>261.552592</v>
      </c>
      <c r="D1705" s="14">
        <v>45124</v>
      </c>
      <c r="E1705" s="15">
        <v>9058.9523370000006</v>
      </c>
      <c r="G1705" s="26">
        <v>261.552592</v>
      </c>
      <c r="J1705" s="14">
        <v>45061</v>
      </c>
      <c r="K1705" s="9" t="s">
        <v>480</v>
      </c>
      <c r="L1705" s="9">
        <v>29</v>
      </c>
      <c r="M1705" s="9">
        <v>20</v>
      </c>
    </row>
    <row r="1706" spans="1:13" x14ac:dyDescent="0.2">
      <c r="A1706" s="9" t="s">
        <v>1300</v>
      </c>
      <c r="B1706" s="9" t="s">
        <v>1092</v>
      </c>
      <c r="C1706" s="9">
        <v>332.09</v>
      </c>
      <c r="D1706" s="14">
        <v>45054</v>
      </c>
      <c r="E1706" s="15">
        <v>332.09</v>
      </c>
      <c r="G1706" s="26">
        <v>332.09</v>
      </c>
      <c r="J1706" s="14">
        <v>45050</v>
      </c>
      <c r="K1706" s="9" t="s">
        <v>480</v>
      </c>
      <c r="L1706" s="9">
        <v>19</v>
      </c>
      <c r="M1706" s="9">
        <v>18</v>
      </c>
    </row>
    <row r="1707" spans="1:13" x14ac:dyDescent="0.2">
      <c r="A1707" s="9" t="s">
        <v>1300</v>
      </c>
      <c r="B1707" s="9" t="s">
        <v>1092</v>
      </c>
      <c r="C1707" s="9">
        <v>46.12</v>
      </c>
      <c r="D1707" s="14">
        <v>45054</v>
      </c>
      <c r="E1707" s="15">
        <v>378.21</v>
      </c>
      <c r="G1707" s="26">
        <v>46.12</v>
      </c>
      <c r="J1707" s="14">
        <v>45050</v>
      </c>
      <c r="K1707" s="9" t="s">
        <v>480</v>
      </c>
      <c r="L1707" s="9">
        <v>19</v>
      </c>
      <c r="M1707" s="9">
        <v>18</v>
      </c>
    </row>
    <row r="1708" spans="1:13" x14ac:dyDescent="0.2">
      <c r="A1708" s="9" t="s">
        <v>676</v>
      </c>
      <c r="B1708" s="9" t="s">
        <v>900</v>
      </c>
      <c r="C1708" s="9">
        <v>2.4288750000000001</v>
      </c>
      <c r="D1708" s="14">
        <v>45047</v>
      </c>
      <c r="E1708" s="15">
        <v>2.4288750000000001</v>
      </c>
      <c r="G1708" s="26">
        <v>2.4288750000000001</v>
      </c>
      <c r="J1708" s="14">
        <v>45011</v>
      </c>
      <c r="K1708" s="9" t="s">
        <v>480</v>
      </c>
      <c r="L1708" s="9">
        <v>18</v>
      </c>
      <c r="M1708" s="9">
        <v>12</v>
      </c>
    </row>
    <row r="1709" spans="1:13" x14ac:dyDescent="0.2">
      <c r="A1709" s="9" t="s">
        <v>676</v>
      </c>
      <c r="B1709" s="9" t="s">
        <v>900</v>
      </c>
      <c r="C1709" s="9">
        <v>0.59532099999999999</v>
      </c>
      <c r="D1709" s="14">
        <v>45047</v>
      </c>
      <c r="E1709" s="15">
        <v>3.0241959999999999</v>
      </c>
      <c r="G1709" s="26">
        <v>0.59532099999999999</v>
      </c>
      <c r="J1709" s="14">
        <v>45011</v>
      </c>
      <c r="K1709" s="9" t="s">
        <v>480</v>
      </c>
      <c r="L1709" s="9">
        <v>18</v>
      </c>
      <c r="M1709" s="9">
        <v>12</v>
      </c>
    </row>
    <row r="1710" spans="1:13" x14ac:dyDescent="0.2">
      <c r="A1710" s="9" t="s">
        <v>676</v>
      </c>
      <c r="B1710" s="9" t="s">
        <v>900</v>
      </c>
      <c r="C1710" s="9">
        <v>0.95965199999999995</v>
      </c>
      <c r="D1710" s="14">
        <v>45047</v>
      </c>
      <c r="E1710" s="15">
        <v>3.9838480000000001</v>
      </c>
      <c r="G1710" s="26">
        <v>0.95965199999999995</v>
      </c>
      <c r="J1710" s="14">
        <v>45011</v>
      </c>
      <c r="K1710" s="9" t="s">
        <v>480</v>
      </c>
      <c r="L1710" s="9">
        <v>18</v>
      </c>
      <c r="M1710" s="9">
        <v>12</v>
      </c>
    </row>
    <row r="1711" spans="1:13" x14ac:dyDescent="0.2">
      <c r="A1711" s="9" t="s">
        <v>676</v>
      </c>
      <c r="B1711" s="9" t="s">
        <v>900</v>
      </c>
      <c r="C1711" s="9">
        <v>1.457325</v>
      </c>
      <c r="D1711" s="14">
        <v>45047</v>
      </c>
      <c r="E1711" s="15">
        <v>5.441173</v>
      </c>
      <c r="G1711" s="26">
        <v>1.457325</v>
      </c>
      <c r="J1711" s="14">
        <v>45011</v>
      </c>
      <c r="K1711" s="9" t="s">
        <v>480</v>
      </c>
      <c r="L1711" s="9">
        <v>18</v>
      </c>
      <c r="M1711" s="9">
        <v>12</v>
      </c>
    </row>
    <row r="1712" spans="1:13" x14ac:dyDescent="0.2">
      <c r="A1712" s="9" t="s">
        <v>676</v>
      </c>
      <c r="B1712" s="9" t="s">
        <v>900</v>
      </c>
      <c r="C1712" s="9">
        <v>0.95250800000000002</v>
      </c>
      <c r="D1712" s="14">
        <v>45068</v>
      </c>
      <c r="E1712" s="15">
        <v>6.3936809999999999</v>
      </c>
      <c r="G1712" s="26">
        <v>0.95250800000000002</v>
      </c>
      <c r="J1712" s="14">
        <v>45032</v>
      </c>
      <c r="K1712" s="9" t="s">
        <v>480</v>
      </c>
      <c r="L1712" s="9">
        <v>21</v>
      </c>
      <c r="M1712" s="9">
        <v>15</v>
      </c>
    </row>
    <row r="1713" spans="1:13" x14ac:dyDescent="0.2">
      <c r="A1713" s="9" t="s">
        <v>676</v>
      </c>
      <c r="B1713" s="9" t="s">
        <v>900</v>
      </c>
      <c r="C1713" s="9">
        <v>0.95250800000000002</v>
      </c>
      <c r="D1713" s="14">
        <v>45068</v>
      </c>
      <c r="E1713" s="15">
        <v>7.3461889999999999</v>
      </c>
      <c r="G1713" s="26">
        <v>0.95250800000000002</v>
      </c>
      <c r="J1713" s="14">
        <v>45032</v>
      </c>
      <c r="K1713" s="9" t="s">
        <v>480</v>
      </c>
      <c r="L1713" s="9">
        <v>21</v>
      </c>
      <c r="M1713" s="9">
        <v>15</v>
      </c>
    </row>
    <row r="1714" spans="1:13" x14ac:dyDescent="0.2">
      <c r="A1714" s="9" t="s">
        <v>676</v>
      </c>
      <c r="B1714" s="9" t="s">
        <v>900</v>
      </c>
      <c r="C1714" s="9">
        <v>0.95250800000000002</v>
      </c>
      <c r="D1714" s="14">
        <v>45068</v>
      </c>
      <c r="E1714" s="15">
        <v>8.2986970000000007</v>
      </c>
      <c r="G1714" s="26">
        <v>0.95250800000000002</v>
      </c>
      <c r="J1714" s="14">
        <v>45032</v>
      </c>
      <c r="K1714" s="9" t="s">
        <v>480</v>
      </c>
      <c r="L1714" s="9">
        <v>21</v>
      </c>
      <c r="M1714" s="9">
        <v>15</v>
      </c>
    </row>
    <row r="1715" spans="1:13" x14ac:dyDescent="0.2">
      <c r="A1715" s="9" t="s">
        <v>676</v>
      </c>
      <c r="B1715" s="9" t="s">
        <v>900</v>
      </c>
      <c r="C1715" s="9">
        <v>0.95250800000000002</v>
      </c>
      <c r="D1715" s="14">
        <v>45068</v>
      </c>
      <c r="E1715" s="15">
        <v>9.2512050000000006</v>
      </c>
      <c r="G1715" s="26">
        <v>0.95250800000000002</v>
      </c>
      <c r="J1715" s="14">
        <v>45032</v>
      </c>
      <c r="K1715" s="9" t="s">
        <v>480</v>
      </c>
      <c r="L1715" s="9">
        <v>21</v>
      </c>
      <c r="M1715" s="9">
        <v>15</v>
      </c>
    </row>
    <row r="1716" spans="1:13" x14ac:dyDescent="0.2">
      <c r="A1716" s="9" t="s">
        <v>676</v>
      </c>
      <c r="B1716" s="9" t="s">
        <v>900</v>
      </c>
      <c r="C1716" s="9">
        <v>0.95249600000000001</v>
      </c>
      <c r="D1716" s="14">
        <v>45075</v>
      </c>
      <c r="E1716" s="15">
        <v>10.203701000000001</v>
      </c>
      <c r="G1716" s="26">
        <v>0.95249600000000001</v>
      </c>
      <c r="J1716" s="14">
        <v>45039</v>
      </c>
      <c r="K1716" s="9" t="s">
        <v>480</v>
      </c>
      <c r="L1716" s="9">
        <v>22</v>
      </c>
      <c r="M1716" s="9">
        <v>16</v>
      </c>
    </row>
    <row r="1717" spans="1:13" x14ac:dyDescent="0.2">
      <c r="A1717" s="9" t="s">
        <v>676</v>
      </c>
      <c r="B1717" s="9" t="s">
        <v>900</v>
      </c>
      <c r="C1717" s="9">
        <v>0.95249600000000001</v>
      </c>
      <c r="D1717" s="14">
        <v>45075</v>
      </c>
      <c r="E1717" s="15">
        <v>11.156197000000001</v>
      </c>
      <c r="G1717" s="26">
        <v>0.95249600000000001</v>
      </c>
      <c r="J1717" s="14">
        <v>45039</v>
      </c>
      <c r="K1717" s="9" t="s">
        <v>480</v>
      </c>
      <c r="L1717" s="9">
        <v>22</v>
      </c>
      <c r="M1717" s="9">
        <v>16</v>
      </c>
    </row>
    <row r="1718" spans="1:13" x14ac:dyDescent="0.2">
      <c r="A1718" s="9" t="s">
        <v>676</v>
      </c>
      <c r="B1718" s="9" t="s">
        <v>900</v>
      </c>
      <c r="C1718" s="9">
        <v>1.42875</v>
      </c>
      <c r="D1718" s="14">
        <v>45075</v>
      </c>
      <c r="E1718" s="15">
        <v>12.584947</v>
      </c>
      <c r="G1718" s="26">
        <v>1.42875</v>
      </c>
      <c r="J1718" s="14">
        <v>45039</v>
      </c>
      <c r="K1718" s="9" t="s">
        <v>480</v>
      </c>
      <c r="L1718" s="9">
        <v>22</v>
      </c>
      <c r="M1718" s="9">
        <v>16</v>
      </c>
    </row>
    <row r="1719" spans="1:13" x14ac:dyDescent="0.2">
      <c r="A1719" s="9" t="s">
        <v>676</v>
      </c>
      <c r="B1719" s="9" t="s">
        <v>900</v>
      </c>
      <c r="C1719" s="9">
        <v>0.95249600000000001</v>
      </c>
      <c r="D1719" s="14">
        <v>45075</v>
      </c>
      <c r="E1719" s="15">
        <v>13.537443</v>
      </c>
      <c r="G1719" s="26">
        <v>0.95249600000000001</v>
      </c>
      <c r="J1719" s="14">
        <v>45039</v>
      </c>
      <c r="K1719" s="9" t="s">
        <v>480</v>
      </c>
      <c r="L1719" s="9">
        <v>22</v>
      </c>
      <c r="M1719" s="9">
        <v>16</v>
      </c>
    </row>
    <row r="1720" spans="1:13" x14ac:dyDescent="0.2">
      <c r="A1720" s="9" t="s">
        <v>676</v>
      </c>
      <c r="B1720" s="9" t="s">
        <v>900</v>
      </c>
      <c r="C1720" s="9">
        <v>0.95249600000000001</v>
      </c>
      <c r="D1720" s="14">
        <v>45096</v>
      </c>
      <c r="E1720" s="15">
        <v>14.489939</v>
      </c>
      <c r="G1720" s="26">
        <v>0.95249600000000001</v>
      </c>
      <c r="J1720" s="14">
        <v>45060</v>
      </c>
      <c r="K1720" s="9" t="s">
        <v>480</v>
      </c>
      <c r="L1720" s="9">
        <v>25</v>
      </c>
      <c r="M1720" s="9">
        <v>19</v>
      </c>
    </row>
    <row r="1721" spans="1:13" x14ac:dyDescent="0.2">
      <c r="A1721" s="9" t="s">
        <v>676</v>
      </c>
      <c r="B1721" s="9" t="s">
        <v>900</v>
      </c>
      <c r="C1721" s="9">
        <v>0.95249600000000001</v>
      </c>
      <c r="D1721" s="14">
        <v>45096</v>
      </c>
      <c r="E1721" s="15">
        <v>15.442435</v>
      </c>
      <c r="G1721" s="26">
        <v>0.95249600000000001</v>
      </c>
      <c r="J1721" s="14">
        <v>45060</v>
      </c>
      <c r="K1721" s="9" t="s">
        <v>480</v>
      </c>
      <c r="L1721" s="9">
        <v>25</v>
      </c>
      <c r="M1721" s="9">
        <v>19</v>
      </c>
    </row>
    <row r="1722" spans="1:13" x14ac:dyDescent="0.2">
      <c r="A1722" s="9" t="s">
        <v>132</v>
      </c>
      <c r="B1722" s="9" t="s">
        <v>59</v>
      </c>
      <c r="C1722" s="9">
        <v>1030.413031</v>
      </c>
      <c r="D1722" s="14">
        <v>45047</v>
      </c>
      <c r="E1722" s="15">
        <v>1030.413031</v>
      </c>
      <c r="G1722" s="26">
        <v>1030.413031</v>
      </c>
      <c r="J1722" s="14">
        <v>45036</v>
      </c>
      <c r="K1722" s="9" t="s">
        <v>480</v>
      </c>
      <c r="L1722" s="9">
        <v>18</v>
      </c>
      <c r="M1722" s="9">
        <v>16</v>
      </c>
    </row>
    <row r="1723" spans="1:13" x14ac:dyDescent="0.2">
      <c r="A1723" s="9" t="s">
        <v>132</v>
      </c>
      <c r="B1723" s="9" t="s">
        <v>59</v>
      </c>
      <c r="C1723" s="9">
        <v>1748.5758000000001</v>
      </c>
      <c r="D1723" s="14">
        <v>45054</v>
      </c>
      <c r="E1723" s="15">
        <v>2778.9888310000001</v>
      </c>
      <c r="G1723" s="26">
        <v>1748.5758000000001</v>
      </c>
      <c r="J1723" s="14">
        <v>45043</v>
      </c>
      <c r="K1723" s="9" t="s">
        <v>480</v>
      </c>
      <c r="L1723" s="9">
        <v>19</v>
      </c>
      <c r="M1723" s="9">
        <v>17</v>
      </c>
    </row>
    <row r="1724" spans="1:13" x14ac:dyDescent="0.2">
      <c r="A1724" s="9" t="s">
        <v>132</v>
      </c>
      <c r="B1724" s="9" t="s">
        <v>59</v>
      </c>
      <c r="C1724" s="9">
        <v>1748.5758000000001</v>
      </c>
      <c r="D1724" s="14">
        <v>45054</v>
      </c>
      <c r="E1724" s="15">
        <v>4527.5646310000002</v>
      </c>
      <c r="G1724" s="26">
        <v>1748.5758000000001</v>
      </c>
      <c r="J1724" s="14">
        <v>45043</v>
      </c>
      <c r="K1724" s="9" t="s">
        <v>480</v>
      </c>
      <c r="L1724" s="9">
        <v>19</v>
      </c>
      <c r="M1724" s="9">
        <v>17</v>
      </c>
    </row>
    <row r="1725" spans="1:13" x14ac:dyDescent="0.2">
      <c r="A1725" s="9" t="s">
        <v>132</v>
      </c>
      <c r="B1725" s="9" t="s">
        <v>59</v>
      </c>
      <c r="C1725" s="9">
        <v>1748.571428</v>
      </c>
      <c r="D1725" s="14">
        <v>45054</v>
      </c>
      <c r="E1725" s="15">
        <v>6276.1360590000004</v>
      </c>
      <c r="G1725" s="26">
        <v>1748.571428</v>
      </c>
      <c r="J1725" s="14">
        <v>45043</v>
      </c>
      <c r="K1725" s="9" t="s">
        <v>480</v>
      </c>
      <c r="L1725" s="9">
        <v>19</v>
      </c>
      <c r="M1725" s="9">
        <v>17</v>
      </c>
    </row>
    <row r="1726" spans="1:13" x14ac:dyDescent="0.2">
      <c r="A1726" s="9" t="s">
        <v>132</v>
      </c>
      <c r="B1726" s="9" t="s">
        <v>59</v>
      </c>
      <c r="C1726" s="9">
        <v>83.438343000000003</v>
      </c>
      <c r="D1726" s="14">
        <v>45061</v>
      </c>
      <c r="E1726" s="15">
        <v>6359.5744020000002</v>
      </c>
      <c r="G1726" s="26">
        <v>83.438343000000003</v>
      </c>
      <c r="J1726" s="14">
        <v>45050</v>
      </c>
      <c r="K1726" s="9" t="s">
        <v>480</v>
      </c>
      <c r="L1726" s="9">
        <v>20</v>
      </c>
      <c r="M1726" s="9">
        <v>18</v>
      </c>
    </row>
    <row r="1727" spans="1:13" x14ac:dyDescent="0.2">
      <c r="A1727" s="9" t="s">
        <v>132</v>
      </c>
      <c r="B1727" s="9" t="s">
        <v>59</v>
      </c>
      <c r="C1727" s="9">
        <v>1616.3316170000001</v>
      </c>
      <c r="D1727" s="14">
        <v>45061</v>
      </c>
      <c r="E1727" s="15">
        <v>7975.906019</v>
      </c>
      <c r="G1727" s="26">
        <v>1616.3316170000001</v>
      </c>
      <c r="J1727" s="14">
        <v>45050</v>
      </c>
      <c r="K1727" s="9" t="s">
        <v>480</v>
      </c>
      <c r="L1727" s="9">
        <v>20</v>
      </c>
      <c r="M1727" s="9">
        <v>18</v>
      </c>
    </row>
    <row r="1728" spans="1:13" x14ac:dyDescent="0.2">
      <c r="A1728" s="9" t="s">
        <v>132</v>
      </c>
      <c r="B1728" s="9" t="s">
        <v>59</v>
      </c>
      <c r="C1728" s="9">
        <v>1403.650351</v>
      </c>
      <c r="D1728" s="14">
        <v>45061</v>
      </c>
      <c r="E1728" s="15">
        <v>9379.5563700000002</v>
      </c>
      <c r="G1728" s="26">
        <v>1403.650351</v>
      </c>
      <c r="J1728" s="14">
        <v>45050</v>
      </c>
      <c r="K1728" s="9" t="s">
        <v>480</v>
      </c>
      <c r="L1728" s="9">
        <v>20</v>
      </c>
      <c r="M1728" s="9">
        <v>18</v>
      </c>
    </row>
    <row r="1729" spans="1:13" x14ac:dyDescent="0.2">
      <c r="A1729" s="9" t="s">
        <v>132</v>
      </c>
      <c r="B1729" s="9" t="s">
        <v>59</v>
      </c>
      <c r="C1729" s="9">
        <v>1135.2804000000001</v>
      </c>
      <c r="D1729" s="14">
        <v>45061</v>
      </c>
      <c r="E1729" s="15">
        <v>10514.83677</v>
      </c>
      <c r="G1729" s="26">
        <v>1135.2804000000001</v>
      </c>
      <c r="J1729" s="14">
        <v>45050</v>
      </c>
      <c r="K1729" s="9" t="s">
        <v>480</v>
      </c>
      <c r="L1729" s="9">
        <v>20</v>
      </c>
      <c r="M1729" s="9">
        <v>18</v>
      </c>
    </row>
    <row r="1730" spans="1:13" x14ac:dyDescent="0.2">
      <c r="A1730" s="9" t="s">
        <v>132</v>
      </c>
      <c r="B1730" s="9" t="s">
        <v>59</v>
      </c>
      <c r="C1730" s="9">
        <v>251.545152</v>
      </c>
      <c r="D1730" s="14">
        <v>45061</v>
      </c>
      <c r="E1730" s="15">
        <v>10766.381922</v>
      </c>
      <c r="G1730" s="26">
        <v>251.545152</v>
      </c>
      <c r="J1730" s="14">
        <v>45051</v>
      </c>
      <c r="K1730" s="9" t="s">
        <v>480</v>
      </c>
      <c r="L1730" s="9">
        <v>20</v>
      </c>
      <c r="M1730" s="9">
        <v>18</v>
      </c>
    </row>
    <row r="1731" spans="1:13" x14ac:dyDescent="0.2">
      <c r="A1731" s="9" t="s">
        <v>132</v>
      </c>
      <c r="B1731" s="9" t="s">
        <v>59</v>
      </c>
      <c r="C1731" s="9">
        <v>1579.1078950000001</v>
      </c>
      <c r="D1731" s="14">
        <v>45075</v>
      </c>
      <c r="E1731" s="15">
        <v>12345.489817000001</v>
      </c>
      <c r="G1731" s="26">
        <v>1579.1078950000001</v>
      </c>
      <c r="J1731" s="14">
        <v>45064</v>
      </c>
      <c r="K1731" s="9" t="s">
        <v>480</v>
      </c>
      <c r="L1731" s="9">
        <v>22</v>
      </c>
      <c r="M1731" s="9">
        <v>20</v>
      </c>
    </row>
    <row r="1732" spans="1:13" x14ac:dyDescent="0.2">
      <c r="A1732" s="9" t="s">
        <v>132</v>
      </c>
      <c r="B1732" s="9" t="s">
        <v>59</v>
      </c>
      <c r="C1732" s="9">
        <v>2095.8858</v>
      </c>
      <c r="D1732" s="14">
        <v>45075</v>
      </c>
      <c r="E1732" s="15">
        <v>14441.375617000002</v>
      </c>
      <c r="G1732" s="26">
        <v>2095.8858</v>
      </c>
      <c r="J1732" s="14">
        <v>45064</v>
      </c>
      <c r="K1732" s="9" t="s">
        <v>480</v>
      </c>
      <c r="L1732" s="9">
        <v>22</v>
      </c>
      <c r="M1732" s="9">
        <v>20</v>
      </c>
    </row>
    <row r="1733" spans="1:13" x14ac:dyDescent="0.2">
      <c r="A1733" s="9" t="s">
        <v>1372</v>
      </c>
      <c r="B1733" s="9" t="s">
        <v>1373</v>
      </c>
      <c r="C1733" s="9">
        <v>400.01</v>
      </c>
      <c r="D1733" s="14">
        <v>45047</v>
      </c>
      <c r="E1733" s="15">
        <v>400.01</v>
      </c>
      <c r="G1733" s="26">
        <v>400.01</v>
      </c>
      <c r="J1733" s="14">
        <v>45045</v>
      </c>
      <c r="K1733" s="9" t="s">
        <v>480</v>
      </c>
      <c r="L1733" s="9">
        <v>18</v>
      </c>
      <c r="M1733" s="9">
        <v>17</v>
      </c>
    </row>
    <row r="1734" spans="1:13" x14ac:dyDescent="0.2">
      <c r="A1734" s="9" t="s">
        <v>1372</v>
      </c>
      <c r="B1734" s="9" t="s">
        <v>1373</v>
      </c>
      <c r="C1734" s="9">
        <v>400</v>
      </c>
      <c r="D1734" s="14">
        <v>45054</v>
      </c>
      <c r="E1734" s="15">
        <v>800.01</v>
      </c>
      <c r="G1734" s="26">
        <v>400</v>
      </c>
      <c r="J1734" s="14">
        <v>45052</v>
      </c>
      <c r="K1734" s="9" t="s">
        <v>480</v>
      </c>
      <c r="L1734" s="9">
        <v>19</v>
      </c>
      <c r="M1734" s="9">
        <v>18</v>
      </c>
    </row>
    <row r="1735" spans="1:13" x14ac:dyDescent="0.2">
      <c r="A1735" s="9" t="s">
        <v>1372</v>
      </c>
      <c r="B1735" s="9" t="s">
        <v>1373</v>
      </c>
      <c r="C1735" s="9">
        <v>400</v>
      </c>
      <c r="D1735" s="14">
        <v>45061</v>
      </c>
      <c r="E1735" s="15">
        <v>1200.01</v>
      </c>
      <c r="G1735" s="26">
        <v>400</v>
      </c>
      <c r="J1735" s="14">
        <v>45059</v>
      </c>
      <c r="K1735" s="9" t="s">
        <v>480</v>
      </c>
      <c r="L1735" s="9">
        <v>20</v>
      </c>
      <c r="M1735" s="9">
        <v>19</v>
      </c>
    </row>
    <row r="1736" spans="1:13" x14ac:dyDescent="0.2">
      <c r="A1736" s="9" t="s">
        <v>1372</v>
      </c>
      <c r="B1736" s="9" t="s">
        <v>1373</v>
      </c>
      <c r="C1736" s="9">
        <v>400</v>
      </c>
      <c r="D1736" s="14">
        <v>45068</v>
      </c>
      <c r="E1736" s="15">
        <v>1600.01</v>
      </c>
      <c r="G1736" s="26">
        <v>400</v>
      </c>
      <c r="J1736" s="14">
        <v>45066</v>
      </c>
      <c r="K1736" s="9" t="s">
        <v>480</v>
      </c>
      <c r="L1736" s="9">
        <v>21</v>
      </c>
      <c r="M1736" s="9">
        <v>20</v>
      </c>
    </row>
    <row r="1737" spans="1:13" x14ac:dyDescent="0.2">
      <c r="A1737" s="9" t="s">
        <v>1403</v>
      </c>
      <c r="B1737" s="9" t="s">
        <v>1404</v>
      </c>
      <c r="C1737" s="9">
        <v>400.05</v>
      </c>
      <c r="D1737" s="14">
        <v>45047</v>
      </c>
      <c r="E1737" s="15">
        <v>400.05</v>
      </c>
      <c r="G1737" s="26">
        <v>400.05</v>
      </c>
      <c r="J1737" s="14">
        <v>45046</v>
      </c>
      <c r="K1737" s="9" t="s">
        <v>480</v>
      </c>
      <c r="L1737" s="9">
        <v>18</v>
      </c>
      <c r="M1737" s="9">
        <v>17</v>
      </c>
    </row>
    <row r="1738" spans="1:13" x14ac:dyDescent="0.2">
      <c r="A1738" s="9" t="s">
        <v>1403</v>
      </c>
      <c r="B1738" s="9" t="s">
        <v>1404</v>
      </c>
      <c r="C1738" s="9">
        <v>400.05</v>
      </c>
      <c r="D1738" s="14">
        <v>45054</v>
      </c>
      <c r="E1738" s="15">
        <v>800.1</v>
      </c>
      <c r="G1738" s="26">
        <v>400.05</v>
      </c>
      <c r="J1738" s="14">
        <v>45053</v>
      </c>
      <c r="K1738" s="9" t="s">
        <v>480</v>
      </c>
      <c r="L1738" s="9">
        <v>19</v>
      </c>
      <c r="M1738" s="9">
        <v>18</v>
      </c>
    </row>
    <row r="1739" spans="1:13" x14ac:dyDescent="0.2">
      <c r="A1739" s="9" t="s">
        <v>1403</v>
      </c>
      <c r="B1739" s="9" t="s">
        <v>1404</v>
      </c>
      <c r="C1739" s="9">
        <v>400.04</v>
      </c>
      <c r="D1739" s="14">
        <v>45061</v>
      </c>
      <c r="E1739" s="15">
        <v>1200.1400000000001</v>
      </c>
      <c r="G1739" s="26">
        <v>400.04</v>
      </c>
      <c r="J1739" s="14">
        <v>45060</v>
      </c>
      <c r="K1739" s="9" t="s">
        <v>480</v>
      </c>
      <c r="L1739" s="9">
        <v>20</v>
      </c>
      <c r="M1739" s="9">
        <v>19</v>
      </c>
    </row>
    <row r="1740" spans="1:13" x14ac:dyDescent="0.2">
      <c r="A1740" s="9" t="s">
        <v>1405</v>
      </c>
      <c r="B1740" s="9" t="s">
        <v>1406</v>
      </c>
      <c r="C1740" s="9">
        <v>400.05</v>
      </c>
      <c r="D1740" s="14">
        <v>45047</v>
      </c>
      <c r="E1740" s="15">
        <v>400.05</v>
      </c>
      <c r="G1740" s="26">
        <v>400.05</v>
      </c>
      <c r="J1740" s="14">
        <v>45046</v>
      </c>
      <c r="K1740" s="9" t="s">
        <v>480</v>
      </c>
      <c r="L1740" s="9">
        <v>18</v>
      </c>
      <c r="M1740" s="9">
        <v>17</v>
      </c>
    </row>
    <row r="1741" spans="1:13" x14ac:dyDescent="0.2">
      <c r="A1741" s="9" t="s">
        <v>1405</v>
      </c>
      <c r="B1741" s="9" t="s">
        <v>1406</v>
      </c>
      <c r="C1741" s="9">
        <v>400.05</v>
      </c>
      <c r="D1741" s="14">
        <v>45054</v>
      </c>
      <c r="E1741" s="15">
        <v>800.1</v>
      </c>
      <c r="G1741" s="26">
        <v>400.05</v>
      </c>
      <c r="J1741" s="14">
        <v>45053</v>
      </c>
      <c r="K1741" s="9" t="s">
        <v>480</v>
      </c>
      <c r="L1741" s="9">
        <v>19</v>
      </c>
      <c r="M1741" s="9">
        <v>18</v>
      </c>
    </row>
    <row r="1742" spans="1:13" x14ac:dyDescent="0.2">
      <c r="A1742" s="9" t="s">
        <v>1405</v>
      </c>
      <c r="B1742" s="9" t="s">
        <v>1406</v>
      </c>
      <c r="C1742" s="9">
        <v>400.04</v>
      </c>
      <c r="D1742" s="14">
        <v>45061</v>
      </c>
      <c r="E1742" s="15">
        <v>1200.1400000000001</v>
      </c>
      <c r="G1742" s="26">
        <v>400.04</v>
      </c>
      <c r="J1742" s="14">
        <v>45060</v>
      </c>
      <c r="K1742" s="9" t="s">
        <v>480</v>
      </c>
      <c r="L1742" s="9">
        <v>20</v>
      </c>
      <c r="M1742" s="9">
        <v>19</v>
      </c>
    </row>
    <row r="1743" spans="1:13" x14ac:dyDescent="0.2">
      <c r="A1743" s="9" t="s">
        <v>1397</v>
      </c>
      <c r="B1743" s="9" t="s">
        <v>1297</v>
      </c>
      <c r="C1743" s="9">
        <v>400.41</v>
      </c>
      <c r="D1743" s="14">
        <v>45047</v>
      </c>
      <c r="E1743" s="15">
        <v>400.41</v>
      </c>
      <c r="G1743" s="26">
        <v>400.41</v>
      </c>
      <c r="J1743" s="14">
        <v>45045</v>
      </c>
      <c r="K1743" s="9" t="s">
        <v>480</v>
      </c>
      <c r="L1743" s="9">
        <v>18</v>
      </c>
      <c r="M1743" s="9">
        <v>17</v>
      </c>
    </row>
    <row r="1744" spans="1:13" x14ac:dyDescent="0.2">
      <c r="A1744" s="9" t="s">
        <v>1397</v>
      </c>
      <c r="B1744" s="9" t="s">
        <v>1297</v>
      </c>
      <c r="C1744" s="9">
        <v>400.41</v>
      </c>
      <c r="D1744" s="14">
        <v>45061</v>
      </c>
      <c r="E1744" s="15">
        <v>800.82</v>
      </c>
      <c r="G1744" s="26">
        <v>400.41</v>
      </c>
      <c r="J1744" s="14">
        <v>45059</v>
      </c>
      <c r="K1744" s="9" t="s">
        <v>480</v>
      </c>
      <c r="L1744" s="9">
        <v>20</v>
      </c>
      <c r="M1744" s="9">
        <v>19</v>
      </c>
    </row>
    <row r="1745" spans="1:13" x14ac:dyDescent="0.2">
      <c r="A1745" s="9" t="s">
        <v>1398</v>
      </c>
      <c r="B1745" s="9" t="s">
        <v>1298</v>
      </c>
      <c r="C1745" s="9">
        <v>400.41</v>
      </c>
      <c r="D1745" s="14">
        <v>45047</v>
      </c>
      <c r="E1745" s="15">
        <v>400.41</v>
      </c>
      <c r="G1745" s="26">
        <v>400.41</v>
      </c>
      <c r="J1745" s="14">
        <v>45045</v>
      </c>
      <c r="K1745" s="9" t="s">
        <v>480</v>
      </c>
      <c r="L1745" s="9">
        <v>18</v>
      </c>
      <c r="M1745" s="9">
        <v>17</v>
      </c>
    </row>
    <row r="1746" spans="1:13" x14ac:dyDescent="0.2">
      <c r="A1746" s="9" t="s">
        <v>1398</v>
      </c>
      <c r="B1746" s="9" t="s">
        <v>1298</v>
      </c>
      <c r="C1746" s="9">
        <v>513.51</v>
      </c>
      <c r="D1746" s="14">
        <v>45054</v>
      </c>
      <c r="E1746" s="15">
        <v>913.92000000000007</v>
      </c>
      <c r="G1746" s="26">
        <v>513.51</v>
      </c>
      <c r="J1746" s="14">
        <v>45052</v>
      </c>
      <c r="K1746" s="9" t="s">
        <v>480</v>
      </c>
      <c r="L1746" s="9">
        <v>19</v>
      </c>
      <c r="M1746" s="9">
        <v>18</v>
      </c>
    </row>
    <row r="1747" spans="1:13" x14ac:dyDescent="0.2">
      <c r="A1747" s="9" t="s">
        <v>1398</v>
      </c>
      <c r="B1747" s="9" t="s">
        <v>1298</v>
      </c>
      <c r="C1747" s="9">
        <v>400.41</v>
      </c>
      <c r="D1747" s="14">
        <v>45061</v>
      </c>
      <c r="E1747" s="15">
        <v>1314.3300000000002</v>
      </c>
      <c r="G1747" s="26">
        <v>400.41</v>
      </c>
      <c r="J1747" s="14">
        <v>45059</v>
      </c>
      <c r="K1747" s="9" t="s">
        <v>480</v>
      </c>
      <c r="L1747" s="9">
        <v>20</v>
      </c>
      <c r="M1747" s="9">
        <v>19</v>
      </c>
    </row>
    <row r="1748" spans="1:13" x14ac:dyDescent="0.2">
      <c r="A1748" s="9" t="s">
        <v>1384</v>
      </c>
      <c r="B1748" s="9" t="s">
        <v>1385</v>
      </c>
      <c r="C1748" s="9">
        <v>800.09</v>
      </c>
      <c r="D1748" s="14">
        <v>45047</v>
      </c>
      <c r="E1748" s="15">
        <v>800.09</v>
      </c>
      <c r="G1748" s="26">
        <v>800.09</v>
      </c>
      <c r="J1748" s="14">
        <v>45046</v>
      </c>
      <c r="K1748" s="9" t="s">
        <v>480</v>
      </c>
      <c r="L1748" s="9">
        <v>18</v>
      </c>
      <c r="M1748" s="9">
        <v>17</v>
      </c>
    </row>
    <row r="1749" spans="1:13" x14ac:dyDescent="0.2">
      <c r="A1749" s="9" t="s">
        <v>1384</v>
      </c>
      <c r="B1749" s="9" t="s">
        <v>1385</v>
      </c>
      <c r="C1749" s="9">
        <v>800.08</v>
      </c>
      <c r="D1749" s="14">
        <v>45061</v>
      </c>
      <c r="E1749" s="15">
        <v>1600.17</v>
      </c>
      <c r="G1749" s="26">
        <v>800.08</v>
      </c>
      <c r="J1749" s="14">
        <v>45060</v>
      </c>
      <c r="K1749" s="9" t="s">
        <v>480</v>
      </c>
      <c r="L1749" s="9">
        <v>20</v>
      </c>
      <c r="M1749" s="9">
        <v>19</v>
      </c>
    </row>
    <row r="1750" spans="1:13" x14ac:dyDescent="0.2">
      <c r="A1750" s="9" t="s">
        <v>1430</v>
      </c>
      <c r="B1750" s="9" t="s">
        <v>1431</v>
      </c>
      <c r="C1750" s="9">
        <v>400.05</v>
      </c>
      <c r="D1750" s="14">
        <v>45047</v>
      </c>
      <c r="E1750" s="15">
        <v>400.05</v>
      </c>
      <c r="G1750" s="26">
        <v>400.05</v>
      </c>
      <c r="J1750" s="14">
        <v>45046</v>
      </c>
      <c r="K1750" s="9" t="s">
        <v>480</v>
      </c>
      <c r="L1750" s="9">
        <v>18</v>
      </c>
      <c r="M1750" s="9">
        <v>17</v>
      </c>
    </row>
    <row r="1751" spans="1:13" x14ac:dyDescent="0.2">
      <c r="A1751" s="9" t="s">
        <v>1430</v>
      </c>
      <c r="B1751" s="9" t="s">
        <v>1431</v>
      </c>
      <c r="C1751" s="9">
        <v>400.05</v>
      </c>
      <c r="D1751" s="14">
        <v>45054</v>
      </c>
      <c r="E1751" s="15">
        <v>800.1</v>
      </c>
      <c r="G1751" s="26">
        <v>400.05</v>
      </c>
      <c r="J1751" s="14">
        <v>45053</v>
      </c>
      <c r="K1751" s="9" t="s">
        <v>480</v>
      </c>
      <c r="L1751" s="9">
        <v>19</v>
      </c>
      <c r="M1751" s="9">
        <v>18</v>
      </c>
    </row>
    <row r="1752" spans="1:13" x14ac:dyDescent="0.2">
      <c r="A1752" s="9" t="s">
        <v>1350</v>
      </c>
      <c r="B1752" s="9" t="s">
        <v>1351</v>
      </c>
      <c r="C1752" s="9">
        <v>400.01</v>
      </c>
      <c r="D1752" s="14">
        <v>45054</v>
      </c>
      <c r="E1752" s="15">
        <v>400.01</v>
      </c>
      <c r="G1752" s="26">
        <v>400.01</v>
      </c>
      <c r="J1752" s="14">
        <v>45053</v>
      </c>
      <c r="K1752" s="9" t="s">
        <v>480</v>
      </c>
      <c r="L1752" s="9">
        <v>19</v>
      </c>
      <c r="M1752" s="9">
        <v>18</v>
      </c>
    </row>
    <row r="1753" spans="1:13" x14ac:dyDescent="0.2">
      <c r="A1753" s="9" t="s">
        <v>1522</v>
      </c>
      <c r="B1753" s="9" t="s">
        <v>1523</v>
      </c>
      <c r="C1753" s="9">
        <v>1200</v>
      </c>
      <c r="D1753" s="14">
        <v>45054</v>
      </c>
      <c r="E1753" s="15">
        <v>1200</v>
      </c>
      <c r="G1753" s="26">
        <v>1200</v>
      </c>
      <c r="J1753" s="14">
        <v>45053</v>
      </c>
      <c r="K1753" s="9" t="s">
        <v>480</v>
      </c>
      <c r="L1753" s="9">
        <v>19</v>
      </c>
      <c r="M1753" s="9">
        <v>18</v>
      </c>
    </row>
    <row r="1754" spans="1:13" x14ac:dyDescent="0.2">
      <c r="A1754" s="9" t="s">
        <v>1524</v>
      </c>
      <c r="B1754" s="9" t="s">
        <v>1525</v>
      </c>
      <c r="C1754" s="9">
        <v>1800</v>
      </c>
      <c r="D1754" s="14">
        <v>45054</v>
      </c>
      <c r="E1754" s="15">
        <v>1800</v>
      </c>
      <c r="G1754" s="26">
        <v>1800</v>
      </c>
      <c r="J1754" s="14">
        <v>45053</v>
      </c>
      <c r="K1754" s="9" t="s">
        <v>480</v>
      </c>
      <c r="L1754" s="9">
        <v>19</v>
      </c>
      <c r="M1754" s="9">
        <v>18</v>
      </c>
    </row>
    <row r="1755" spans="1:13" x14ac:dyDescent="0.2">
      <c r="A1755" s="9" t="s">
        <v>1022</v>
      </c>
      <c r="B1755" s="9" t="s">
        <v>1503</v>
      </c>
      <c r="C1755" s="9">
        <v>7.11</v>
      </c>
      <c r="D1755" s="14">
        <v>45047</v>
      </c>
      <c r="E1755" s="15">
        <v>7.11</v>
      </c>
      <c r="G1755" s="26">
        <v>7.11</v>
      </c>
      <c r="J1755" s="14">
        <v>45046</v>
      </c>
      <c r="K1755" s="9" t="s">
        <v>480</v>
      </c>
      <c r="L1755" s="9">
        <v>18</v>
      </c>
      <c r="M1755" s="9">
        <v>17</v>
      </c>
    </row>
    <row r="1756" spans="1:13" x14ac:dyDescent="0.2">
      <c r="A1756" s="9" t="s">
        <v>1022</v>
      </c>
      <c r="B1756" s="9" t="s">
        <v>1503</v>
      </c>
      <c r="C1756" s="9">
        <v>3.99</v>
      </c>
      <c r="D1756" s="14">
        <v>45047</v>
      </c>
      <c r="E1756" s="15">
        <v>11.100000000000001</v>
      </c>
      <c r="G1756" s="26">
        <v>3.99</v>
      </c>
      <c r="J1756" s="14">
        <v>45046</v>
      </c>
      <c r="K1756" s="9" t="s">
        <v>480</v>
      </c>
      <c r="L1756" s="9">
        <v>18</v>
      </c>
      <c r="M1756" s="9">
        <v>17</v>
      </c>
    </row>
    <row r="1757" spans="1:13" x14ac:dyDescent="0.2">
      <c r="A1757" s="9" t="s">
        <v>1022</v>
      </c>
      <c r="B1757" s="9" t="s">
        <v>1503</v>
      </c>
      <c r="C1757" s="9">
        <v>0.89</v>
      </c>
      <c r="D1757" s="14">
        <v>45047</v>
      </c>
      <c r="E1757" s="15">
        <v>11.990000000000002</v>
      </c>
      <c r="G1757" s="26">
        <v>0.89</v>
      </c>
      <c r="J1757" s="14">
        <v>45046</v>
      </c>
      <c r="K1757" s="9" t="s">
        <v>480</v>
      </c>
      <c r="L1757" s="9">
        <v>18</v>
      </c>
      <c r="M1757" s="9">
        <v>17</v>
      </c>
    </row>
    <row r="1758" spans="1:13" x14ac:dyDescent="0.2">
      <c r="A1758" s="9" t="s">
        <v>1022</v>
      </c>
      <c r="B1758" s="9" t="s">
        <v>1503</v>
      </c>
      <c r="C1758" s="9">
        <v>0.89</v>
      </c>
      <c r="D1758" s="14">
        <v>45047</v>
      </c>
      <c r="E1758" s="15">
        <v>12.880000000000003</v>
      </c>
      <c r="G1758" s="26">
        <v>0.89</v>
      </c>
      <c r="J1758" s="14">
        <v>45046</v>
      </c>
      <c r="K1758" s="9" t="s">
        <v>480</v>
      </c>
      <c r="L1758" s="9">
        <v>18</v>
      </c>
      <c r="M1758" s="9">
        <v>17</v>
      </c>
    </row>
    <row r="1759" spans="1:13" x14ac:dyDescent="0.2">
      <c r="A1759" s="9" t="s">
        <v>1022</v>
      </c>
      <c r="B1759" s="9" t="s">
        <v>1503</v>
      </c>
      <c r="C1759" s="9">
        <v>0.89</v>
      </c>
      <c r="D1759" s="14">
        <v>45047</v>
      </c>
      <c r="E1759" s="15">
        <v>13.770000000000003</v>
      </c>
      <c r="G1759" s="26">
        <v>0.89</v>
      </c>
      <c r="J1759" s="14">
        <v>45046</v>
      </c>
      <c r="K1759" s="9" t="s">
        <v>480</v>
      </c>
      <c r="L1759" s="9">
        <v>18</v>
      </c>
      <c r="M1759" s="9">
        <v>17</v>
      </c>
    </row>
    <row r="1760" spans="1:13" x14ac:dyDescent="0.2">
      <c r="A1760" s="9" t="s">
        <v>1022</v>
      </c>
      <c r="B1760" s="9" t="s">
        <v>1503</v>
      </c>
      <c r="C1760" s="9">
        <v>0.89</v>
      </c>
      <c r="D1760" s="14">
        <v>45047</v>
      </c>
      <c r="E1760" s="15">
        <v>14.660000000000004</v>
      </c>
      <c r="G1760" s="26">
        <v>0.89</v>
      </c>
      <c r="J1760" s="14">
        <v>45046</v>
      </c>
      <c r="K1760" s="9" t="s">
        <v>480</v>
      </c>
      <c r="L1760" s="9">
        <v>18</v>
      </c>
      <c r="M1760" s="9">
        <v>17</v>
      </c>
    </row>
    <row r="1761" spans="1:13" x14ac:dyDescent="0.2">
      <c r="A1761" s="9" t="s">
        <v>1022</v>
      </c>
      <c r="B1761" s="9" t="s">
        <v>1503</v>
      </c>
      <c r="C1761" s="9">
        <v>0.88</v>
      </c>
      <c r="D1761" s="14">
        <v>45047</v>
      </c>
      <c r="E1761" s="15">
        <v>15.540000000000004</v>
      </c>
      <c r="G1761" s="26">
        <v>0.88</v>
      </c>
      <c r="J1761" s="14">
        <v>45046</v>
      </c>
      <c r="K1761" s="9" t="s">
        <v>480</v>
      </c>
      <c r="L1761" s="9">
        <v>18</v>
      </c>
      <c r="M1761" s="9">
        <v>17</v>
      </c>
    </row>
    <row r="1762" spans="1:13" x14ac:dyDescent="0.2">
      <c r="A1762" s="9" t="s">
        <v>1022</v>
      </c>
      <c r="B1762" s="9" t="s">
        <v>1503</v>
      </c>
      <c r="C1762" s="9">
        <v>31.78</v>
      </c>
      <c r="D1762" s="14">
        <v>45047</v>
      </c>
      <c r="E1762" s="15">
        <v>47.320000000000007</v>
      </c>
      <c r="G1762" s="26">
        <v>31.78</v>
      </c>
      <c r="J1762" s="14">
        <v>45046</v>
      </c>
      <c r="K1762" s="9" t="s">
        <v>480</v>
      </c>
      <c r="L1762" s="9">
        <v>18</v>
      </c>
      <c r="M1762" s="9">
        <v>17</v>
      </c>
    </row>
    <row r="1763" spans="1:13" x14ac:dyDescent="0.2">
      <c r="A1763" s="9" t="s">
        <v>1022</v>
      </c>
      <c r="B1763" s="9" t="s">
        <v>1503</v>
      </c>
      <c r="C1763" s="9">
        <v>12.49</v>
      </c>
      <c r="D1763" s="14">
        <v>45047</v>
      </c>
      <c r="E1763" s="15">
        <v>59.810000000000009</v>
      </c>
      <c r="G1763" s="26">
        <v>12.49</v>
      </c>
      <c r="J1763" s="14">
        <v>45046</v>
      </c>
      <c r="K1763" s="9" t="s">
        <v>480</v>
      </c>
      <c r="L1763" s="9">
        <v>18</v>
      </c>
      <c r="M1763" s="9">
        <v>17</v>
      </c>
    </row>
    <row r="1764" spans="1:13" x14ac:dyDescent="0.2">
      <c r="A1764" s="9" t="s">
        <v>1022</v>
      </c>
      <c r="B1764" s="9" t="s">
        <v>1503</v>
      </c>
      <c r="C1764" s="9">
        <v>12.26</v>
      </c>
      <c r="D1764" s="14">
        <v>45047</v>
      </c>
      <c r="E1764" s="15">
        <v>72.070000000000007</v>
      </c>
      <c r="G1764" s="26">
        <v>12.26</v>
      </c>
      <c r="J1764" s="14">
        <v>45046</v>
      </c>
      <c r="K1764" s="9" t="s">
        <v>480</v>
      </c>
      <c r="L1764" s="9">
        <v>18</v>
      </c>
      <c r="M1764" s="9">
        <v>17</v>
      </c>
    </row>
    <row r="1765" spans="1:13" x14ac:dyDescent="0.2">
      <c r="A1765" s="9" t="s">
        <v>1022</v>
      </c>
      <c r="B1765" s="9" t="s">
        <v>1503</v>
      </c>
      <c r="C1765" s="9">
        <v>0.89</v>
      </c>
      <c r="D1765" s="14">
        <v>45054</v>
      </c>
      <c r="E1765" s="15">
        <v>72.960000000000008</v>
      </c>
      <c r="G1765" s="26">
        <v>0.89</v>
      </c>
      <c r="J1765" s="14">
        <v>45053</v>
      </c>
      <c r="K1765" s="9" t="s">
        <v>480</v>
      </c>
      <c r="L1765" s="9">
        <v>19</v>
      </c>
      <c r="M1765" s="9">
        <v>18</v>
      </c>
    </row>
    <row r="1766" spans="1:13" x14ac:dyDescent="0.2">
      <c r="A1766" s="9" t="s">
        <v>1022</v>
      </c>
      <c r="B1766" s="9" t="s">
        <v>1503</v>
      </c>
      <c r="C1766" s="9">
        <v>1.1399999999999999</v>
      </c>
      <c r="D1766" s="14">
        <v>45054</v>
      </c>
      <c r="E1766" s="15">
        <v>74.100000000000009</v>
      </c>
      <c r="G1766" s="26">
        <v>1.1399999999999999</v>
      </c>
      <c r="J1766" s="14">
        <v>45053</v>
      </c>
      <c r="K1766" s="9" t="s">
        <v>480</v>
      </c>
      <c r="L1766" s="9">
        <v>19</v>
      </c>
      <c r="M1766" s="9">
        <v>18</v>
      </c>
    </row>
    <row r="1767" spans="1:13" x14ac:dyDescent="0.2">
      <c r="A1767" s="9" t="s">
        <v>1022</v>
      </c>
      <c r="B1767" s="9" t="s">
        <v>1503</v>
      </c>
      <c r="C1767" s="9">
        <v>0.89</v>
      </c>
      <c r="D1767" s="14">
        <v>45054</v>
      </c>
      <c r="E1767" s="15">
        <v>74.990000000000009</v>
      </c>
      <c r="G1767" s="26">
        <v>0.89</v>
      </c>
      <c r="J1767" s="14">
        <v>45053</v>
      </c>
      <c r="K1767" s="9" t="s">
        <v>480</v>
      </c>
      <c r="L1767" s="9">
        <v>19</v>
      </c>
      <c r="M1767" s="9">
        <v>18</v>
      </c>
    </row>
    <row r="1768" spans="1:13" x14ac:dyDescent="0.2">
      <c r="A1768" s="9" t="s">
        <v>1022</v>
      </c>
      <c r="B1768" s="9" t="s">
        <v>1503</v>
      </c>
      <c r="C1768" s="9">
        <v>3.84</v>
      </c>
      <c r="D1768" s="14">
        <v>45054</v>
      </c>
      <c r="E1768" s="15">
        <v>78.830000000000013</v>
      </c>
      <c r="G1768" s="26">
        <v>3.84</v>
      </c>
      <c r="J1768" s="14">
        <v>45053</v>
      </c>
      <c r="K1768" s="9" t="s">
        <v>480</v>
      </c>
      <c r="L1768" s="9">
        <v>19</v>
      </c>
      <c r="M1768" s="9">
        <v>18</v>
      </c>
    </row>
    <row r="1769" spans="1:13" x14ac:dyDescent="0.2">
      <c r="A1769" s="9" t="s">
        <v>1022</v>
      </c>
      <c r="B1769" s="9" t="s">
        <v>1503</v>
      </c>
      <c r="C1769" s="9">
        <v>5.77</v>
      </c>
      <c r="D1769" s="14">
        <v>45054</v>
      </c>
      <c r="E1769" s="15">
        <v>84.600000000000009</v>
      </c>
      <c r="G1769" s="26">
        <v>5.77</v>
      </c>
      <c r="J1769" s="14">
        <v>45053</v>
      </c>
      <c r="K1769" s="9" t="s">
        <v>480</v>
      </c>
      <c r="L1769" s="9">
        <v>19</v>
      </c>
      <c r="M1769" s="9">
        <v>18</v>
      </c>
    </row>
    <row r="1770" spans="1:13" x14ac:dyDescent="0.2">
      <c r="A1770" s="9" t="s">
        <v>1022</v>
      </c>
      <c r="B1770" s="9" t="s">
        <v>1503</v>
      </c>
      <c r="C1770" s="9">
        <v>45.2</v>
      </c>
      <c r="D1770" s="14">
        <v>45054</v>
      </c>
      <c r="E1770" s="15">
        <v>129.80000000000001</v>
      </c>
      <c r="G1770" s="26">
        <v>45.2</v>
      </c>
      <c r="J1770" s="14">
        <v>45053</v>
      </c>
      <c r="K1770" s="9" t="s">
        <v>480</v>
      </c>
      <c r="L1770" s="9">
        <v>19</v>
      </c>
      <c r="M1770" s="9">
        <v>18</v>
      </c>
    </row>
    <row r="1771" spans="1:13" x14ac:dyDescent="0.2">
      <c r="A1771" s="9" t="s">
        <v>1022</v>
      </c>
      <c r="B1771" s="9" t="s">
        <v>1503</v>
      </c>
      <c r="C1771" s="9">
        <v>25.69</v>
      </c>
      <c r="D1771" s="14">
        <v>45054</v>
      </c>
      <c r="E1771" s="15">
        <v>155.49</v>
      </c>
      <c r="G1771" s="26">
        <v>25.69</v>
      </c>
      <c r="J1771" s="14">
        <v>45053</v>
      </c>
      <c r="K1771" s="9" t="s">
        <v>480</v>
      </c>
      <c r="L1771" s="9">
        <v>19</v>
      </c>
      <c r="M1771" s="9">
        <v>18</v>
      </c>
    </row>
    <row r="1772" spans="1:13" x14ac:dyDescent="0.2">
      <c r="A1772" s="9" t="s">
        <v>1022</v>
      </c>
      <c r="B1772" s="9" t="s">
        <v>1503</v>
      </c>
      <c r="C1772" s="9">
        <v>15.58</v>
      </c>
      <c r="D1772" s="14">
        <v>45054</v>
      </c>
      <c r="E1772" s="15">
        <v>171.07000000000002</v>
      </c>
      <c r="G1772" s="26">
        <v>15.58</v>
      </c>
      <c r="J1772" s="14">
        <v>45053</v>
      </c>
      <c r="K1772" s="9" t="s">
        <v>480</v>
      </c>
      <c r="L1772" s="9">
        <v>19</v>
      </c>
      <c r="M1772" s="9">
        <v>18</v>
      </c>
    </row>
    <row r="1773" spans="1:13" x14ac:dyDescent="0.2">
      <c r="A1773" s="9" t="s">
        <v>1022</v>
      </c>
      <c r="B1773" s="9" t="s">
        <v>1503</v>
      </c>
      <c r="C1773" s="9">
        <v>15.58</v>
      </c>
      <c r="D1773" s="14">
        <v>45054</v>
      </c>
      <c r="E1773" s="15">
        <v>186.65000000000003</v>
      </c>
      <c r="G1773" s="26">
        <v>15.58</v>
      </c>
      <c r="J1773" s="14">
        <v>45053</v>
      </c>
      <c r="K1773" s="9" t="s">
        <v>480</v>
      </c>
      <c r="L1773" s="9">
        <v>19</v>
      </c>
      <c r="M1773" s="9">
        <v>18</v>
      </c>
    </row>
    <row r="1774" spans="1:13" x14ac:dyDescent="0.2">
      <c r="A1774" s="9" t="s">
        <v>1022</v>
      </c>
      <c r="B1774" s="9" t="s">
        <v>1503</v>
      </c>
      <c r="C1774" s="9">
        <v>15.58</v>
      </c>
      <c r="D1774" s="14">
        <v>45054</v>
      </c>
      <c r="E1774" s="15">
        <v>202.23000000000005</v>
      </c>
      <c r="G1774" s="26">
        <v>15.58</v>
      </c>
      <c r="J1774" s="14">
        <v>45053</v>
      </c>
      <c r="K1774" s="9" t="s">
        <v>480</v>
      </c>
      <c r="L1774" s="9">
        <v>19</v>
      </c>
      <c r="M1774" s="9">
        <v>18</v>
      </c>
    </row>
    <row r="1775" spans="1:13" x14ac:dyDescent="0.2">
      <c r="A1775" s="9" t="s">
        <v>1022</v>
      </c>
      <c r="B1775" s="9" t="s">
        <v>1503</v>
      </c>
      <c r="C1775" s="9">
        <v>0.89</v>
      </c>
      <c r="D1775" s="14">
        <v>45061</v>
      </c>
      <c r="E1775" s="15">
        <v>203.12000000000003</v>
      </c>
      <c r="G1775" s="26">
        <v>0.89</v>
      </c>
      <c r="J1775" s="14">
        <v>45060</v>
      </c>
      <c r="K1775" s="9" t="s">
        <v>480</v>
      </c>
      <c r="L1775" s="9">
        <v>20</v>
      </c>
      <c r="M1775" s="9">
        <v>19</v>
      </c>
    </row>
    <row r="1776" spans="1:13" x14ac:dyDescent="0.2">
      <c r="A1776" s="9" t="s">
        <v>1022</v>
      </c>
      <c r="B1776" s="9" t="s">
        <v>1503</v>
      </c>
      <c r="C1776" s="9">
        <v>0.89</v>
      </c>
      <c r="D1776" s="14">
        <v>45061</v>
      </c>
      <c r="E1776" s="15">
        <v>204.01000000000002</v>
      </c>
      <c r="G1776" s="26">
        <v>0.89</v>
      </c>
      <c r="J1776" s="14">
        <v>45060</v>
      </c>
      <c r="K1776" s="9" t="s">
        <v>480</v>
      </c>
      <c r="L1776" s="9">
        <v>20</v>
      </c>
      <c r="M1776" s="9">
        <v>19</v>
      </c>
    </row>
    <row r="1777" spans="1:13" x14ac:dyDescent="0.2">
      <c r="A1777" s="9" t="s">
        <v>1022</v>
      </c>
      <c r="B1777" s="9" t="s">
        <v>1503</v>
      </c>
      <c r="C1777" s="9">
        <v>0.89</v>
      </c>
      <c r="D1777" s="14">
        <v>45061</v>
      </c>
      <c r="E1777" s="15">
        <v>204.9</v>
      </c>
      <c r="G1777" s="26">
        <v>0.89</v>
      </c>
      <c r="J1777" s="14">
        <v>45060</v>
      </c>
      <c r="K1777" s="9" t="s">
        <v>480</v>
      </c>
      <c r="L1777" s="9">
        <v>20</v>
      </c>
      <c r="M1777" s="9">
        <v>19</v>
      </c>
    </row>
    <row r="1778" spans="1:13" x14ac:dyDescent="0.2">
      <c r="A1778" s="9" t="s">
        <v>1022</v>
      </c>
      <c r="B1778" s="9" t="s">
        <v>1503</v>
      </c>
      <c r="C1778" s="9">
        <v>0.89</v>
      </c>
      <c r="D1778" s="14">
        <v>45061</v>
      </c>
      <c r="E1778" s="15">
        <v>205.79</v>
      </c>
      <c r="G1778" s="26">
        <v>0.89</v>
      </c>
      <c r="J1778" s="14">
        <v>45060</v>
      </c>
      <c r="K1778" s="9" t="s">
        <v>480</v>
      </c>
      <c r="L1778" s="9">
        <v>20</v>
      </c>
      <c r="M1778" s="9">
        <v>19</v>
      </c>
    </row>
    <row r="1779" spans="1:13" x14ac:dyDescent="0.2">
      <c r="A1779" s="9" t="s">
        <v>1022</v>
      </c>
      <c r="B1779" s="9" t="s">
        <v>1503</v>
      </c>
      <c r="C1779" s="9">
        <v>26.83</v>
      </c>
      <c r="D1779" s="14">
        <v>45061</v>
      </c>
      <c r="E1779" s="15">
        <v>232.62</v>
      </c>
      <c r="G1779" s="26">
        <v>26.83</v>
      </c>
      <c r="J1779" s="14">
        <v>45060</v>
      </c>
      <c r="K1779" s="9" t="s">
        <v>480</v>
      </c>
      <c r="L1779" s="9">
        <v>20</v>
      </c>
      <c r="M1779" s="9">
        <v>19</v>
      </c>
    </row>
    <row r="1780" spans="1:13" x14ac:dyDescent="0.2">
      <c r="A1780" s="9" t="s">
        <v>1022</v>
      </c>
      <c r="B1780" s="9" t="s">
        <v>1503</v>
      </c>
      <c r="C1780" s="9">
        <v>2.25</v>
      </c>
      <c r="D1780" s="14">
        <v>45061</v>
      </c>
      <c r="E1780" s="15">
        <v>234.87</v>
      </c>
      <c r="G1780" s="26">
        <v>2.25</v>
      </c>
      <c r="J1780" s="14">
        <v>45060</v>
      </c>
      <c r="K1780" s="9" t="s">
        <v>480</v>
      </c>
      <c r="L1780" s="9">
        <v>20</v>
      </c>
      <c r="M1780" s="9">
        <v>19</v>
      </c>
    </row>
    <row r="1781" spans="1:13" x14ac:dyDescent="0.2">
      <c r="A1781" s="9" t="s">
        <v>1022</v>
      </c>
      <c r="B1781" s="9" t="s">
        <v>1503</v>
      </c>
      <c r="C1781" s="9">
        <v>29.32</v>
      </c>
      <c r="D1781" s="14">
        <v>45061</v>
      </c>
      <c r="E1781" s="15">
        <v>264.19</v>
      </c>
      <c r="G1781" s="26">
        <v>29.32</v>
      </c>
      <c r="J1781" s="14">
        <v>45060</v>
      </c>
      <c r="K1781" s="9" t="s">
        <v>480</v>
      </c>
      <c r="L1781" s="9">
        <v>20</v>
      </c>
      <c r="M1781" s="9">
        <v>19</v>
      </c>
    </row>
    <row r="1782" spans="1:13" x14ac:dyDescent="0.2">
      <c r="A1782" s="9" t="s">
        <v>1022</v>
      </c>
      <c r="B1782" s="9" t="s">
        <v>1503</v>
      </c>
      <c r="C1782" s="9">
        <v>0.99</v>
      </c>
      <c r="D1782" s="14">
        <v>45061</v>
      </c>
      <c r="E1782" s="15">
        <v>265.18</v>
      </c>
      <c r="G1782" s="26">
        <v>0.99</v>
      </c>
      <c r="J1782" s="14">
        <v>45060</v>
      </c>
      <c r="K1782" s="9" t="s">
        <v>480</v>
      </c>
      <c r="L1782" s="9">
        <v>20</v>
      </c>
      <c r="M1782" s="9">
        <v>19</v>
      </c>
    </row>
    <row r="1783" spans="1:13" x14ac:dyDescent="0.2">
      <c r="A1783" s="9" t="s">
        <v>1022</v>
      </c>
      <c r="B1783" s="9" t="s">
        <v>1503</v>
      </c>
      <c r="C1783" s="9">
        <v>1</v>
      </c>
      <c r="D1783" s="14">
        <v>45061</v>
      </c>
      <c r="E1783" s="15">
        <v>266.18</v>
      </c>
      <c r="G1783" s="26">
        <v>1</v>
      </c>
      <c r="J1783" s="14">
        <v>45060</v>
      </c>
      <c r="K1783" s="9" t="s">
        <v>480</v>
      </c>
      <c r="L1783" s="9">
        <v>20</v>
      </c>
      <c r="M1783" s="9">
        <v>19</v>
      </c>
    </row>
    <row r="1784" spans="1:13" x14ac:dyDescent="0.2">
      <c r="A1784" s="9" t="s">
        <v>1022</v>
      </c>
      <c r="B1784" s="9" t="s">
        <v>1503</v>
      </c>
      <c r="C1784" s="9">
        <v>20.37</v>
      </c>
      <c r="D1784" s="14">
        <v>45061</v>
      </c>
      <c r="E1784" s="15">
        <v>286.55</v>
      </c>
      <c r="G1784" s="26">
        <v>20.37</v>
      </c>
      <c r="J1784" s="14">
        <v>45060</v>
      </c>
      <c r="K1784" s="9" t="s">
        <v>480</v>
      </c>
      <c r="L1784" s="9">
        <v>20</v>
      </c>
      <c r="M1784" s="9">
        <v>19</v>
      </c>
    </row>
    <row r="1785" spans="1:13" x14ac:dyDescent="0.2">
      <c r="A1785" s="9" t="s">
        <v>1022</v>
      </c>
      <c r="B1785" s="9" t="s">
        <v>1503</v>
      </c>
      <c r="C1785" s="9">
        <v>7.35</v>
      </c>
      <c r="D1785" s="14">
        <v>45061</v>
      </c>
      <c r="E1785" s="15">
        <v>293.90000000000003</v>
      </c>
      <c r="G1785" s="26">
        <v>7.35</v>
      </c>
      <c r="J1785" s="14">
        <v>45060</v>
      </c>
      <c r="K1785" s="9" t="s">
        <v>480</v>
      </c>
      <c r="L1785" s="9">
        <v>20</v>
      </c>
      <c r="M1785" s="9">
        <v>19</v>
      </c>
    </row>
    <row r="1786" spans="1:13" x14ac:dyDescent="0.2">
      <c r="A1786" s="9" t="s">
        <v>1022</v>
      </c>
      <c r="B1786" s="9" t="s">
        <v>1503</v>
      </c>
      <c r="C1786" s="9">
        <v>22.06</v>
      </c>
      <c r="D1786" s="14">
        <v>45061</v>
      </c>
      <c r="E1786" s="15">
        <v>315.96000000000004</v>
      </c>
      <c r="G1786" s="26">
        <v>22.06</v>
      </c>
      <c r="J1786" s="14">
        <v>45060</v>
      </c>
      <c r="K1786" s="9" t="s">
        <v>480</v>
      </c>
      <c r="L1786" s="9">
        <v>20</v>
      </c>
      <c r="M1786" s="9">
        <v>19</v>
      </c>
    </row>
    <row r="1787" spans="1:13" x14ac:dyDescent="0.2">
      <c r="A1787" s="9" t="s">
        <v>1022</v>
      </c>
      <c r="B1787" s="9" t="s">
        <v>1503</v>
      </c>
      <c r="C1787" s="9">
        <v>21.25</v>
      </c>
      <c r="D1787" s="14">
        <v>45061</v>
      </c>
      <c r="E1787" s="15">
        <v>337.21000000000004</v>
      </c>
      <c r="G1787" s="26">
        <v>21.25</v>
      </c>
      <c r="J1787" s="14">
        <v>45060</v>
      </c>
      <c r="K1787" s="9" t="s">
        <v>480</v>
      </c>
      <c r="L1787" s="9">
        <v>20</v>
      </c>
      <c r="M1787" s="9">
        <v>19</v>
      </c>
    </row>
    <row r="1788" spans="1:13" x14ac:dyDescent="0.2">
      <c r="A1788" s="9" t="s">
        <v>1022</v>
      </c>
      <c r="B1788" s="9" t="s">
        <v>1503</v>
      </c>
      <c r="C1788" s="9">
        <v>18.46</v>
      </c>
      <c r="D1788" s="14">
        <v>45061</v>
      </c>
      <c r="E1788" s="15">
        <v>355.67</v>
      </c>
      <c r="G1788" s="26">
        <v>18.46</v>
      </c>
      <c r="J1788" s="14">
        <v>45060</v>
      </c>
      <c r="K1788" s="9" t="s">
        <v>480</v>
      </c>
      <c r="L1788" s="9">
        <v>20</v>
      </c>
      <c r="M1788" s="9">
        <v>19</v>
      </c>
    </row>
    <row r="1789" spans="1:13" x14ac:dyDescent="0.2">
      <c r="A1789" s="9" t="s">
        <v>1022</v>
      </c>
      <c r="B1789" s="9" t="s">
        <v>1503</v>
      </c>
      <c r="C1789" s="9">
        <v>18.46</v>
      </c>
      <c r="D1789" s="14">
        <v>45061</v>
      </c>
      <c r="E1789" s="15">
        <v>374.13</v>
      </c>
      <c r="G1789" s="26">
        <v>18.46</v>
      </c>
      <c r="J1789" s="14">
        <v>45060</v>
      </c>
      <c r="K1789" s="9" t="s">
        <v>480</v>
      </c>
      <c r="L1789" s="9">
        <v>20</v>
      </c>
      <c r="M1789" s="9">
        <v>19</v>
      </c>
    </row>
    <row r="1790" spans="1:13" x14ac:dyDescent="0.2">
      <c r="A1790" s="9" t="s">
        <v>1022</v>
      </c>
      <c r="B1790" s="9" t="s">
        <v>1503</v>
      </c>
      <c r="C1790" s="9">
        <v>10.11</v>
      </c>
      <c r="D1790" s="14">
        <v>45061</v>
      </c>
      <c r="E1790" s="15">
        <v>384.24</v>
      </c>
      <c r="G1790" s="26">
        <v>10.11</v>
      </c>
      <c r="J1790" s="14">
        <v>45060</v>
      </c>
      <c r="K1790" s="9" t="s">
        <v>480</v>
      </c>
      <c r="L1790" s="9">
        <v>20</v>
      </c>
      <c r="M1790" s="9">
        <v>19</v>
      </c>
    </row>
    <row r="1791" spans="1:13" x14ac:dyDescent="0.2">
      <c r="A1791" s="9" t="s">
        <v>1428</v>
      </c>
      <c r="B1791" s="9" t="s">
        <v>1429</v>
      </c>
      <c r="C1791" s="9">
        <v>5.26</v>
      </c>
      <c r="D1791" s="14">
        <v>45061</v>
      </c>
      <c r="E1791" s="15">
        <v>5.26</v>
      </c>
      <c r="G1791" s="26">
        <v>5.26</v>
      </c>
      <c r="J1791" s="14">
        <v>45056</v>
      </c>
      <c r="K1791" s="9" t="s">
        <v>480</v>
      </c>
      <c r="L1791" s="9">
        <v>20</v>
      </c>
      <c r="M1791" s="9">
        <v>19</v>
      </c>
    </row>
    <row r="1792" spans="1:13" x14ac:dyDescent="0.2">
      <c r="A1792" s="9" t="s">
        <v>667</v>
      </c>
      <c r="B1792" s="9" t="s">
        <v>656</v>
      </c>
      <c r="C1792" s="9">
        <v>490.20366200000001</v>
      </c>
      <c r="D1792" s="14">
        <v>45047</v>
      </c>
      <c r="E1792" s="15">
        <v>490.20366200000001</v>
      </c>
      <c r="G1792" s="26">
        <v>490.20366200000001</v>
      </c>
      <c r="J1792" s="14">
        <v>45027</v>
      </c>
      <c r="K1792" s="9" t="s">
        <v>480</v>
      </c>
      <c r="L1792" s="9">
        <v>18</v>
      </c>
      <c r="M1792" s="9">
        <v>15</v>
      </c>
    </row>
    <row r="1793" spans="1:13" x14ac:dyDescent="0.2">
      <c r="A1793" s="9" t="s">
        <v>667</v>
      </c>
      <c r="B1793" s="9" t="s">
        <v>656</v>
      </c>
      <c r="C1793" s="9">
        <v>192.23826800000001</v>
      </c>
      <c r="D1793" s="14">
        <v>45068</v>
      </c>
      <c r="E1793" s="15">
        <v>682.44192999999996</v>
      </c>
      <c r="G1793" s="26">
        <v>192.23826800000001</v>
      </c>
      <c r="J1793" s="14">
        <v>45049</v>
      </c>
      <c r="K1793" s="9" t="s">
        <v>480</v>
      </c>
      <c r="L1793" s="9">
        <v>21</v>
      </c>
      <c r="M1793" s="9">
        <v>18</v>
      </c>
    </row>
    <row r="1794" spans="1:13" x14ac:dyDescent="0.2">
      <c r="A1794" s="9" t="s">
        <v>667</v>
      </c>
      <c r="B1794" s="9" t="s">
        <v>656</v>
      </c>
      <c r="C1794" s="9">
        <v>192.235961</v>
      </c>
      <c r="D1794" s="14">
        <v>45075</v>
      </c>
      <c r="E1794" s="15">
        <v>874.67789099999993</v>
      </c>
      <c r="G1794" s="26">
        <v>192.235961</v>
      </c>
      <c r="J1794" s="14">
        <v>45056</v>
      </c>
      <c r="K1794" s="9" t="s">
        <v>480</v>
      </c>
      <c r="L1794" s="9">
        <v>22</v>
      </c>
      <c r="M1794" s="9">
        <v>19</v>
      </c>
    </row>
    <row r="1795" spans="1:13" x14ac:dyDescent="0.2">
      <c r="A1795" s="9" t="s">
        <v>329</v>
      </c>
      <c r="B1795" s="9" t="s">
        <v>53</v>
      </c>
      <c r="C1795" s="9">
        <v>731.29992800000002</v>
      </c>
      <c r="D1795" s="14">
        <v>45047</v>
      </c>
      <c r="E1795" s="15">
        <v>731.29992800000002</v>
      </c>
      <c r="G1795" s="26">
        <v>731.29992800000002</v>
      </c>
      <c r="J1795" s="14">
        <v>45041</v>
      </c>
      <c r="K1795" s="9" t="s">
        <v>480</v>
      </c>
      <c r="L1795" s="9">
        <v>18</v>
      </c>
      <c r="M1795" s="9">
        <v>17</v>
      </c>
    </row>
    <row r="1796" spans="1:13" x14ac:dyDescent="0.2">
      <c r="A1796" s="9" t="s">
        <v>329</v>
      </c>
      <c r="B1796" s="9" t="s">
        <v>53</v>
      </c>
      <c r="C1796" s="9">
        <v>443.155866</v>
      </c>
      <c r="D1796" s="14">
        <v>45047</v>
      </c>
      <c r="E1796" s="15">
        <v>1174.455794</v>
      </c>
      <c r="G1796" s="26">
        <v>443.155866</v>
      </c>
      <c r="J1796" s="14">
        <v>45041</v>
      </c>
      <c r="K1796" s="9" t="s">
        <v>480</v>
      </c>
      <c r="L1796" s="9">
        <v>18</v>
      </c>
      <c r="M1796" s="9">
        <v>17</v>
      </c>
    </row>
    <row r="1797" spans="1:13" x14ac:dyDescent="0.2">
      <c r="A1797" s="9" t="s">
        <v>329</v>
      </c>
      <c r="B1797" s="9" t="s">
        <v>53</v>
      </c>
      <c r="C1797" s="9">
        <v>361.68</v>
      </c>
      <c r="D1797" s="14">
        <v>45047</v>
      </c>
      <c r="E1797" s="15">
        <v>1536.135794</v>
      </c>
      <c r="G1797" s="26">
        <v>361.68</v>
      </c>
      <c r="J1797" s="14">
        <v>45042</v>
      </c>
      <c r="K1797" s="9" t="s">
        <v>480</v>
      </c>
      <c r="L1797" s="9">
        <v>18</v>
      </c>
      <c r="M1797" s="9">
        <v>17</v>
      </c>
    </row>
    <row r="1798" spans="1:13" x14ac:dyDescent="0.2">
      <c r="A1798" s="9" t="s">
        <v>329</v>
      </c>
      <c r="B1798" s="9" t="s">
        <v>53</v>
      </c>
      <c r="C1798" s="9">
        <v>63.189</v>
      </c>
      <c r="D1798" s="14">
        <v>45047</v>
      </c>
      <c r="E1798" s="15">
        <v>1599.3247940000001</v>
      </c>
      <c r="G1798" s="26">
        <v>63.189</v>
      </c>
      <c r="J1798" s="14">
        <v>45042</v>
      </c>
      <c r="K1798" s="9" t="s">
        <v>480</v>
      </c>
      <c r="L1798" s="9">
        <v>18</v>
      </c>
      <c r="M1798" s="9">
        <v>17</v>
      </c>
    </row>
    <row r="1799" spans="1:13" x14ac:dyDescent="0.2">
      <c r="A1799" s="9" t="s">
        <v>329</v>
      </c>
      <c r="B1799" s="9" t="s">
        <v>53</v>
      </c>
      <c r="C1799" s="9">
        <v>15.671450999999999</v>
      </c>
      <c r="D1799" s="14">
        <v>45047</v>
      </c>
      <c r="E1799" s="15">
        <v>1614.996245</v>
      </c>
      <c r="G1799" s="26">
        <v>15.671450999999999</v>
      </c>
      <c r="J1799" s="14">
        <v>45042</v>
      </c>
      <c r="K1799" s="9" t="s">
        <v>480</v>
      </c>
      <c r="L1799" s="9">
        <v>18</v>
      </c>
      <c r="M1799" s="9">
        <v>17</v>
      </c>
    </row>
    <row r="1800" spans="1:13" x14ac:dyDescent="0.2">
      <c r="A1800" s="9" t="s">
        <v>329</v>
      </c>
      <c r="B1800" s="9" t="s">
        <v>53</v>
      </c>
      <c r="C1800" s="9">
        <v>25.262256000000001</v>
      </c>
      <c r="D1800" s="14">
        <v>45047</v>
      </c>
      <c r="E1800" s="15">
        <v>1640.258501</v>
      </c>
      <c r="G1800" s="26">
        <v>25.262256000000001</v>
      </c>
      <c r="J1800" s="14">
        <v>45042</v>
      </c>
      <c r="K1800" s="9" t="s">
        <v>480</v>
      </c>
      <c r="L1800" s="9">
        <v>18</v>
      </c>
      <c r="M1800" s="9">
        <v>17</v>
      </c>
    </row>
    <row r="1801" spans="1:13" x14ac:dyDescent="0.2">
      <c r="A1801" s="9" t="s">
        <v>329</v>
      </c>
      <c r="B1801" s="9" t="s">
        <v>53</v>
      </c>
      <c r="C1801" s="9">
        <v>148.63337999999999</v>
      </c>
      <c r="D1801" s="14">
        <v>45047</v>
      </c>
      <c r="E1801" s="15">
        <v>1788.891881</v>
      </c>
      <c r="G1801" s="26">
        <v>148.63337999999999</v>
      </c>
      <c r="J1801" s="14">
        <v>45042</v>
      </c>
      <c r="K1801" s="9" t="s">
        <v>480</v>
      </c>
      <c r="L1801" s="9">
        <v>18</v>
      </c>
      <c r="M1801" s="9">
        <v>17</v>
      </c>
    </row>
    <row r="1802" spans="1:13" x14ac:dyDescent="0.2">
      <c r="A1802" s="9" t="s">
        <v>329</v>
      </c>
      <c r="B1802" s="9" t="s">
        <v>53</v>
      </c>
      <c r="C1802" s="9">
        <v>122.31578</v>
      </c>
      <c r="D1802" s="14">
        <v>45047</v>
      </c>
      <c r="E1802" s="15">
        <v>1911.2076609999999</v>
      </c>
      <c r="G1802" s="26">
        <v>122.31578</v>
      </c>
      <c r="J1802" s="14">
        <v>45042</v>
      </c>
      <c r="K1802" s="9" t="s">
        <v>480</v>
      </c>
      <c r="L1802" s="9">
        <v>18</v>
      </c>
      <c r="M1802" s="9">
        <v>17</v>
      </c>
    </row>
    <row r="1803" spans="1:13" x14ac:dyDescent="0.2">
      <c r="A1803" s="9" t="s">
        <v>329</v>
      </c>
      <c r="B1803" s="9" t="s">
        <v>53</v>
      </c>
      <c r="C1803" s="9">
        <v>74.659182000000001</v>
      </c>
      <c r="D1803" s="14">
        <v>45047</v>
      </c>
      <c r="E1803" s="15">
        <v>1985.866843</v>
      </c>
      <c r="G1803" s="26">
        <v>74.659182000000001</v>
      </c>
      <c r="J1803" s="14">
        <v>45042</v>
      </c>
      <c r="K1803" s="9" t="s">
        <v>480</v>
      </c>
      <c r="L1803" s="9">
        <v>18</v>
      </c>
      <c r="M1803" s="9">
        <v>17</v>
      </c>
    </row>
    <row r="1804" spans="1:13" x14ac:dyDescent="0.2">
      <c r="A1804" s="9" t="s">
        <v>329</v>
      </c>
      <c r="B1804" s="9" t="s">
        <v>53</v>
      </c>
      <c r="C1804" s="9">
        <v>3394.4719890000001</v>
      </c>
      <c r="D1804" s="14">
        <v>45047</v>
      </c>
      <c r="E1804" s="15">
        <v>5380.3388320000004</v>
      </c>
      <c r="G1804" s="26">
        <v>3394.4719890000001</v>
      </c>
      <c r="J1804" s="14">
        <v>45042</v>
      </c>
      <c r="K1804" s="9" t="s">
        <v>480</v>
      </c>
      <c r="L1804" s="9">
        <v>18</v>
      </c>
      <c r="M1804" s="9">
        <v>17</v>
      </c>
    </row>
    <row r="1805" spans="1:13" x14ac:dyDescent="0.2">
      <c r="A1805" s="9" t="s">
        <v>329</v>
      </c>
      <c r="B1805" s="9" t="s">
        <v>53</v>
      </c>
      <c r="C1805" s="9">
        <v>1215.517141</v>
      </c>
      <c r="D1805" s="14">
        <v>45047</v>
      </c>
      <c r="E1805" s="15">
        <v>6595.8559730000006</v>
      </c>
      <c r="G1805" s="26">
        <v>1215.517141</v>
      </c>
      <c r="J1805" s="14">
        <v>45042</v>
      </c>
      <c r="K1805" s="9" t="s">
        <v>480</v>
      </c>
      <c r="L1805" s="9">
        <v>18</v>
      </c>
      <c r="M1805" s="9">
        <v>17</v>
      </c>
    </row>
    <row r="1806" spans="1:13" x14ac:dyDescent="0.2">
      <c r="A1806" s="9" t="s">
        <v>329</v>
      </c>
      <c r="B1806" s="9" t="s">
        <v>53</v>
      </c>
      <c r="C1806" s="9">
        <v>1193.275539</v>
      </c>
      <c r="D1806" s="14">
        <v>45047</v>
      </c>
      <c r="E1806" s="15">
        <v>7789.1315120000008</v>
      </c>
      <c r="G1806" s="26">
        <v>1193.275539</v>
      </c>
      <c r="J1806" s="14">
        <v>45042</v>
      </c>
      <c r="K1806" s="9" t="s">
        <v>480</v>
      </c>
      <c r="L1806" s="9">
        <v>18</v>
      </c>
      <c r="M1806" s="9">
        <v>17</v>
      </c>
    </row>
    <row r="1807" spans="1:13" x14ac:dyDescent="0.2">
      <c r="A1807" s="9" t="s">
        <v>329</v>
      </c>
      <c r="B1807" s="9" t="s">
        <v>53</v>
      </c>
      <c r="C1807" s="9">
        <v>143.37621999999999</v>
      </c>
      <c r="D1807" s="14">
        <v>45054</v>
      </c>
      <c r="E1807" s="15">
        <v>7932.5077320000009</v>
      </c>
      <c r="G1807" s="26">
        <v>143.37621999999999</v>
      </c>
      <c r="J1807" s="14">
        <v>45049</v>
      </c>
      <c r="K1807" s="9" t="s">
        <v>480</v>
      </c>
      <c r="L1807" s="9">
        <v>19</v>
      </c>
      <c r="M1807" s="9">
        <v>18</v>
      </c>
    </row>
    <row r="1808" spans="1:13" x14ac:dyDescent="0.2">
      <c r="A1808" s="9" t="s">
        <v>329</v>
      </c>
      <c r="B1808" s="9" t="s">
        <v>53</v>
      </c>
      <c r="C1808" s="9">
        <v>136.3998</v>
      </c>
      <c r="D1808" s="14">
        <v>45054</v>
      </c>
      <c r="E1808" s="15">
        <v>8068.9075320000011</v>
      </c>
      <c r="G1808" s="26">
        <v>136.3998</v>
      </c>
      <c r="J1808" s="14">
        <v>45049</v>
      </c>
      <c r="K1808" s="9" t="s">
        <v>480</v>
      </c>
      <c r="L1808" s="9">
        <v>19</v>
      </c>
      <c r="M1808" s="9">
        <v>18</v>
      </c>
    </row>
    <row r="1809" spans="1:13" x14ac:dyDescent="0.2">
      <c r="A1809" s="9" t="s">
        <v>329</v>
      </c>
      <c r="B1809" s="9" t="s">
        <v>53</v>
      </c>
      <c r="C1809" s="9">
        <v>144.48330000000001</v>
      </c>
      <c r="D1809" s="14">
        <v>45054</v>
      </c>
      <c r="E1809" s="15">
        <v>8213.390832000001</v>
      </c>
      <c r="G1809" s="26">
        <v>144.48330000000001</v>
      </c>
      <c r="J1809" s="14">
        <v>45049</v>
      </c>
      <c r="K1809" s="9" t="s">
        <v>480</v>
      </c>
      <c r="L1809" s="9">
        <v>19</v>
      </c>
      <c r="M1809" s="9">
        <v>18</v>
      </c>
    </row>
    <row r="1810" spans="1:13" x14ac:dyDescent="0.2">
      <c r="A1810" s="9" t="s">
        <v>329</v>
      </c>
      <c r="B1810" s="9" t="s">
        <v>53</v>
      </c>
      <c r="C1810" s="9">
        <v>150.23424</v>
      </c>
      <c r="D1810" s="14">
        <v>45054</v>
      </c>
      <c r="E1810" s="15">
        <v>8363.6250720000007</v>
      </c>
      <c r="G1810" s="26">
        <v>150.23424</v>
      </c>
      <c r="J1810" s="14">
        <v>45049</v>
      </c>
      <c r="K1810" s="9" t="s">
        <v>480</v>
      </c>
      <c r="L1810" s="9">
        <v>19</v>
      </c>
      <c r="M1810" s="9">
        <v>18</v>
      </c>
    </row>
    <row r="1811" spans="1:13" x14ac:dyDescent="0.2">
      <c r="A1811" s="9" t="s">
        <v>329</v>
      </c>
      <c r="B1811" s="9" t="s">
        <v>53</v>
      </c>
      <c r="C1811" s="9">
        <v>239.52311399999999</v>
      </c>
      <c r="D1811" s="14">
        <v>45054</v>
      </c>
      <c r="E1811" s="15">
        <v>8603.1481860000004</v>
      </c>
      <c r="G1811" s="26">
        <v>239.52311399999999</v>
      </c>
      <c r="J1811" s="14">
        <v>45049</v>
      </c>
      <c r="K1811" s="9" t="s">
        <v>480</v>
      </c>
      <c r="L1811" s="9">
        <v>19</v>
      </c>
      <c r="M1811" s="9">
        <v>18</v>
      </c>
    </row>
    <row r="1812" spans="1:13" x14ac:dyDescent="0.2">
      <c r="A1812" s="9" t="s">
        <v>329</v>
      </c>
      <c r="B1812" s="9" t="s">
        <v>53</v>
      </c>
      <c r="C1812" s="9">
        <v>379.97920399999998</v>
      </c>
      <c r="D1812" s="14">
        <v>45054</v>
      </c>
      <c r="E1812" s="15">
        <v>8983.1273899999997</v>
      </c>
      <c r="G1812" s="26">
        <v>379.97920399999998</v>
      </c>
      <c r="J1812" s="14">
        <v>45049</v>
      </c>
      <c r="K1812" s="9" t="s">
        <v>480</v>
      </c>
      <c r="L1812" s="9">
        <v>19</v>
      </c>
      <c r="M1812" s="9">
        <v>18</v>
      </c>
    </row>
    <row r="1813" spans="1:13" x14ac:dyDescent="0.2">
      <c r="A1813" s="9" t="s">
        <v>329</v>
      </c>
      <c r="B1813" s="9" t="s">
        <v>53</v>
      </c>
      <c r="C1813" s="9">
        <v>490.294262</v>
      </c>
      <c r="D1813" s="14">
        <v>45054</v>
      </c>
      <c r="E1813" s="15">
        <v>9473.4216519999991</v>
      </c>
      <c r="G1813" s="26">
        <v>490.294262</v>
      </c>
      <c r="J1813" s="14">
        <v>45049</v>
      </c>
      <c r="K1813" s="9" t="s">
        <v>480</v>
      </c>
      <c r="L1813" s="9">
        <v>19</v>
      </c>
      <c r="M1813" s="9">
        <v>18</v>
      </c>
    </row>
    <row r="1814" spans="1:13" x14ac:dyDescent="0.2">
      <c r="A1814" s="9" t="s">
        <v>329</v>
      </c>
      <c r="B1814" s="9" t="s">
        <v>53</v>
      </c>
      <c r="C1814" s="9">
        <v>400.83926500000001</v>
      </c>
      <c r="D1814" s="14">
        <v>45054</v>
      </c>
      <c r="E1814" s="15">
        <v>9874.2609169999996</v>
      </c>
      <c r="G1814" s="26">
        <v>400.83926500000001</v>
      </c>
      <c r="J1814" s="14">
        <v>45049</v>
      </c>
      <c r="K1814" s="9" t="s">
        <v>480</v>
      </c>
      <c r="L1814" s="9">
        <v>19</v>
      </c>
      <c r="M1814" s="9">
        <v>18</v>
      </c>
    </row>
    <row r="1815" spans="1:13" x14ac:dyDescent="0.2">
      <c r="A1815" s="9" t="s">
        <v>329</v>
      </c>
      <c r="B1815" s="9" t="s">
        <v>53</v>
      </c>
      <c r="C1815" s="9">
        <v>17.065705999999999</v>
      </c>
      <c r="D1815" s="14">
        <v>45054</v>
      </c>
      <c r="E1815" s="15">
        <v>9891.326622999999</v>
      </c>
      <c r="G1815" s="26">
        <v>17.065705999999999</v>
      </c>
      <c r="J1815" s="14">
        <v>45049</v>
      </c>
      <c r="K1815" s="9" t="s">
        <v>480</v>
      </c>
      <c r="L1815" s="9">
        <v>19</v>
      </c>
      <c r="M1815" s="9">
        <v>18</v>
      </c>
    </row>
    <row r="1816" spans="1:13" x14ac:dyDescent="0.2">
      <c r="A1816" s="9" t="s">
        <v>329</v>
      </c>
      <c r="B1816" s="9" t="s">
        <v>53</v>
      </c>
      <c r="C1816" s="9">
        <v>96.576650000000001</v>
      </c>
      <c r="D1816" s="14">
        <v>45054</v>
      </c>
      <c r="E1816" s="15">
        <v>9987.9032729999999</v>
      </c>
      <c r="G1816" s="26">
        <v>96.576650000000001</v>
      </c>
      <c r="J1816" s="14">
        <v>45049</v>
      </c>
      <c r="K1816" s="9" t="s">
        <v>480</v>
      </c>
      <c r="L1816" s="9">
        <v>19</v>
      </c>
      <c r="M1816" s="9">
        <v>18</v>
      </c>
    </row>
    <row r="1817" spans="1:13" x14ac:dyDescent="0.2">
      <c r="A1817" s="9" t="s">
        <v>329</v>
      </c>
      <c r="B1817" s="9" t="s">
        <v>53</v>
      </c>
      <c r="C1817" s="9">
        <v>2.3702369999999999</v>
      </c>
      <c r="D1817" s="14">
        <v>45054</v>
      </c>
      <c r="E1817" s="15">
        <v>9990.2735099999991</v>
      </c>
      <c r="G1817" s="26">
        <v>2.3702369999999999</v>
      </c>
      <c r="J1817" s="14">
        <v>45049</v>
      </c>
      <c r="K1817" s="9" t="s">
        <v>480</v>
      </c>
      <c r="L1817" s="9">
        <v>19</v>
      </c>
      <c r="M1817" s="9">
        <v>18</v>
      </c>
    </row>
    <row r="1818" spans="1:13" x14ac:dyDescent="0.2">
      <c r="A1818" s="9" t="s">
        <v>329</v>
      </c>
      <c r="B1818" s="9" t="s">
        <v>53</v>
      </c>
      <c r="C1818" s="9">
        <v>13.413423999999999</v>
      </c>
      <c r="D1818" s="14">
        <v>45054</v>
      </c>
      <c r="E1818" s="15">
        <v>10003.686933999999</v>
      </c>
      <c r="G1818" s="26">
        <v>13.413423999999999</v>
      </c>
      <c r="J1818" s="14">
        <v>45049</v>
      </c>
      <c r="K1818" s="9" t="s">
        <v>480</v>
      </c>
      <c r="L1818" s="9">
        <v>19</v>
      </c>
      <c r="M1818" s="9">
        <v>18</v>
      </c>
    </row>
    <row r="1819" spans="1:13" x14ac:dyDescent="0.2">
      <c r="A1819" s="9" t="s">
        <v>329</v>
      </c>
      <c r="B1819" s="9" t="s">
        <v>53</v>
      </c>
      <c r="C1819" s="9">
        <v>74.909881999999996</v>
      </c>
      <c r="D1819" s="14">
        <v>45054</v>
      </c>
      <c r="E1819" s="15">
        <v>10078.596815999999</v>
      </c>
      <c r="G1819" s="26">
        <v>74.909881999999996</v>
      </c>
      <c r="J1819" s="14">
        <v>45049</v>
      </c>
      <c r="K1819" s="9" t="s">
        <v>480</v>
      </c>
      <c r="L1819" s="9">
        <v>19</v>
      </c>
      <c r="M1819" s="9">
        <v>18</v>
      </c>
    </row>
    <row r="1820" spans="1:13" x14ac:dyDescent="0.2">
      <c r="A1820" s="9" t="s">
        <v>329</v>
      </c>
      <c r="B1820" s="9" t="s">
        <v>53</v>
      </c>
      <c r="C1820" s="9">
        <v>103.989659</v>
      </c>
      <c r="D1820" s="14">
        <v>45054</v>
      </c>
      <c r="E1820" s="15">
        <v>10182.586475</v>
      </c>
      <c r="G1820" s="26">
        <v>103.989659</v>
      </c>
      <c r="J1820" s="14">
        <v>45049</v>
      </c>
      <c r="K1820" s="9" t="s">
        <v>480</v>
      </c>
      <c r="L1820" s="9">
        <v>19</v>
      </c>
      <c r="M1820" s="9">
        <v>18</v>
      </c>
    </row>
    <row r="1821" spans="1:13" x14ac:dyDescent="0.2">
      <c r="A1821" s="9" t="s">
        <v>329</v>
      </c>
      <c r="B1821" s="9" t="s">
        <v>53</v>
      </c>
      <c r="C1821" s="9">
        <v>36.025627</v>
      </c>
      <c r="D1821" s="14">
        <v>45054</v>
      </c>
      <c r="E1821" s="15">
        <v>10218.612102000001</v>
      </c>
      <c r="G1821" s="26">
        <v>36.025627</v>
      </c>
      <c r="J1821" s="14">
        <v>45049</v>
      </c>
      <c r="K1821" s="9" t="s">
        <v>480</v>
      </c>
      <c r="L1821" s="9">
        <v>19</v>
      </c>
      <c r="M1821" s="9">
        <v>18</v>
      </c>
    </row>
    <row r="1822" spans="1:13" x14ac:dyDescent="0.2">
      <c r="A1822" s="9" t="s">
        <v>329</v>
      </c>
      <c r="B1822" s="9" t="s">
        <v>53</v>
      </c>
      <c r="C1822" s="9">
        <v>356.087942</v>
      </c>
      <c r="D1822" s="14">
        <v>45054</v>
      </c>
      <c r="E1822" s="15">
        <v>10574.700044000001</v>
      </c>
      <c r="G1822" s="26">
        <v>356.087942</v>
      </c>
      <c r="J1822" s="14">
        <v>45049</v>
      </c>
      <c r="K1822" s="9" t="s">
        <v>480</v>
      </c>
      <c r="L1822" s="9">
        <v>19</v>
      </c>
      <c r="M1822" s="9">
        <v>18</v>
      </c>
    </row>
    <row r="1823" spans="1:13" x14ac:dyDescent="0.2">
      <c r="A1823" s="9" t="s">
        <v>329</v>
      </c>
      <c r="B1823" s="9" t="s">
        <v>53</v>
      </c>
      <c r="C1823" s="9">
        <v>460.57279</v>
      </c>
      <c r="D1823" s="14">
        <v>45054</v>
      </c>
      <c r="E1823" s="15">
        <v>11035.272834000001</v>
      </c>
      <c r="G1823" s="26">
        <v>460.57279</v>
      </c>
      <c r="J1823" s="14">
        <v>45049</v>
      </c>
      <c r="K1823" s="9" t="s">
        <v>480</v>
      </c>
      <c r="L1823" s="9">
        <v>19</v>
      </c>
      <c r="M1823" s="9">
        <v>18</v>
      </c>
    </row>
    <row r="1824" spans="1:13" x14ac:dyDescent="0.2">
      <c r="A1824" s="9" t="s">
        <v>329</v>
      </c>
      <c r="B1824" s="9" t="s">
        <v>53</v>
      </c>
      <c r="C1824" s="9">
        <v>33.753475999999999</v>
      </c>
      <c r="D1824" s="14">
        <v>45054</v>
      </c>
      <c r="E1824" s="15">
        <v>11069.026310000001</v>
      </c>
      <c r="G1824" s="26">
        <v>33.753475999999999</v>
      </c>
      <c r="J1824" s="14">
        <v>45049</v>
      </c>
      <c r="K1824" s="9" t="s">
        <v>480</v>
      </c>
      <c r="L1824" s="9">
        <v>19</v>
      </c>
      <c r="M1824" s="9">
        <v>18</v>
      </c>
    </row>
    <row r="1825" spans="1:13" x14ac:dyDescent="0.2">
      <c r="A1825" s="9" t="s">
        <v>329</v>
      </c>
      <c r="B1825" s="9" t="s">
        <v>53</v>
      </c>
      <c r="C1825" s="9">
        <v>65.417936999999995</v>
      </c>
      <c r="D1825" s="14">
        <v>45054</v>
      </c>
      <c r="E1825" s="15">
        <v>11134.444247000001</v>
      </c>
      <c r="G1825" s="26">
        <v>65.417936999999995</v>
      </c>
      <c r="J1825" s="14">
        <v>45049</v>
      </c>
      <c r="K1825" s="9" t="s">
        <v>480</v>
      </c>
      <c r="L1825" s="9">
        <v>19</v>
      </c>
      <c r="M1825" s="9">
        <v>18</v>
      </c>
    </row>
    <row r="1826" spans="1:13" x14ac:dyDescent="0.2">
      <c r="A1826" s="9" t="s">
        <v>329</v>
      </c>
      <c r="B1826" s="9" t="s">
        <v>53</v>
      </c>
      <c r="C1826" s="9">
        <v>392.23541</v>
      </c>
      <c r="D1826" s="14">
        <v>45054</v>
      </c>
      <c r="E1826" s="15">
        <v>11526.679657000001</v>
      </c>
      <c r="G1826" s="26">
        <v>392.23541</v>
      </c>
      <c r="J1826" s="14">
        <v>45050</v>
      </c>
      <c r="K1826" s="9" t="s">
        <v>480</v>
      </c>
      <c r="L1826" s="9">
        <v>19</v>
      </c>
      <c r="M1826" s="9">
        <v>18</v>
      </c>
    </row>
    <row r="1827" spans="1:13" x14ac:dyDescent="0.2">
      <c r="A1827" s="9" t="s">
        <v>329</v>
      </c>
      <c r="B1827" s="9" t="s">
        <v>53</v>
      </c>
      <c r="C1827" s="9">
        <v>320.67141199999998</v>
      </c>
      <c r="D1827" s="14">
        <v>45054</v>
      </c>
      <c r="E1827" s="15">
        <v>11847.351069</v>
      </c>
      <c r="G1827" s="26">
        <v>320.67141199999998</v>
      </c>
      <c r="J1827" s="14">
        <v>45050</v>
      </c>
      <c r="K1827" s="9" t="s">
        <v>480</v>
      </c>
      <c r="L1827" s="9">
        <v>19</v>
      </c>
      <c r="M1827" s="9">
        <v>18</v>
      </c>
    </row>
    <row r="1828" spans="1:13" x14ac:dyDescent="0.2">
      <c r="A1828" s="9" t="s">
        <v>329</v>
      </c>
      <c r="B1828" s="9" t="s">
        <v>53</v>
      </c>
      <c r="C1828" s="9">
        <v>483.78295900000001</v>
      </c>
      <c r="D1828" s="14">
        <v>45054</v>
      </c>
      <c r="E1828" s="15">
        <v>12331.134028</v>
      </c>
      <c r="G1828" s="26">
        <v>483.78295900000001</v>
      </c>
      <c r="J1828" s="14">
        <v>45050</v>
      </c>
      <c r="K1828" s="9" t="s">
        <v>480</v>
      </c>
      <c r="L1828" s="9">
        <v>19</v>
      </c>
      <c r="M1828" s="9">
        <v>18</v>
      </c>
    </row>
    <row r="1829" spans="1:13" x14ac:dyDescent="0.2">
      <c r="A1829" s="9" t="s">
        <v>329</v>
      </c>
      <c r="B1829" s="9" t="s">
        <v>53</v>
      </c>
      <c r="C1829" s="9">
        <v>100.130106</v>
      </c>
      <c r="D1829" s="14">
        <v>45054</v>
      </c>
      <c r="E1829" s="15">
        <v>12431.264134000001</v>
      </c>
      <c r="G1829" s="26">
        <v>100.130106</v>
      </c>
      <c r="J1829" s="14">
        <v>45050</v>
      </c>
      <c r="K1829" s="9" t="s">
        <v>480</v>
      </c>
      <c r="L1829" s="9">
        <v>19</v>
      </c>
      <c r="M1829" s="9">
        <v>18</v>
      </c>
    </row>
    <row r="1830" spans="1:13" x14ac:dyDescent="0.2">
      <c r="A1830" s="9" t="s">
        <v>329</v>
      </c>
      <c r="B1830" s="9" t="s">
        <v>53</v>
      </c>
      <c r="C1830" s="9">
        <v>52.107692</v>
      </c>
      <c r="D1830" s="14">
        <v>45054</v>
      </c>
      <c r="E1830" s="15">
        <v>12483.371826000001</v>
      </c>
      <c r="G1830" s="26">
        <v>52.107692</v>
      </c>
      <c r="J1830" s="14">
        <v>45050</v>
      </c>
      <c r="K1830" s="9" t="s">
        <v>480</v>
      </c>
      <c r="L1830" s="9">
        <v>19</v>
      </c>
      <c r="M1830" s="9">
        <v>18</v>
      </c>
    </row>
    <row r="1831" spans="1:13" x14ac:dyDescent="0.2">
      <c r="A1831" s="9" t="s">
        <v>329</v>
      </c>
      <c r="B1831" s="9" t="s">
        <v>53</v>
      </c>
      <c r="C1831" s="9">
        <v>96.931094000000002</v>
      </c>
      <c r="D1831" s="14">
        <v>45054</v>
      </c>
      <c r="E1831" s="15">
        <v>12580.30292</v>
      </c>
      <c r="G1831" s="26">
        <v>96.931094000000002</v>
      </c>
      <c r="J1831" s="14">
        <v>45050</v>
      </c>
      <c r="K1831" s="9" t="s">
        <v>480</v>
      </c>
      <c r="L1831" s="9">
        <v>19</v>
      </c>
      <c r="M1831" s="9">
        <v>18</v>
      </c>
    </row>
    <row r="1832" spans="1:13" x14ac:dyDescent="0.2">
      <c r="A1832" s="9" t="s">
        <v>329</v>
      </c>
      <c r="B1832" s="9" t="s">
        <v>53</v>
      </c>
      <c r="C1832" s="9">
        <v>116.614774</v>
      </c>
      <c r="D1832" s="14">
        <v>45054</v>
      </c>
      <c r="E1832" s="15">
        <v>12696.917694</v>
      </c>
      <c r="G1832" s="26">
        <v>116.614774</v>
      </c>
      <c r="J1832" s="14">
        <v>45050</v>
      </c>
      <c r="K1832" s="9" t="s">
        <v>480</v>
      </c>
      <c r="L1832" s="9">
        <v>19</v>
      </c>
      <c r="M1832" s="9">
        <v>18</v>
      </c>
    </row>
    <row r="1833" spans="1:13" x14ac:dyDescent="0.2">
      <c r="A1833" s="9" t="s">
        <v>329</v>
      </c>
      <c r="B1833" s="9" t="s">
        <v>53</v>
      </c>
      <c r="C1833" s="9">
        <v>61.056879000000002</v>
      </c>
      <c r="D1833" s="14">
        <v>45054</v>
      </c>
      <c r="E1833" s="15">
        <v>12757.974573</v>
      </c>
      <c r="G1833" s="26">
        <v>61.056879000000002</v>
      </c>
      <c r="J1833" s="14">
        <v>45050</v>
      </c>
      <c r="K1833" s="9" t="s">
        <v>480</v>
      </c>
      <c r="L1833" s="9">
        <v>19</v>
      </c>
      <c r="M1833" s="9">
        <v>18</v>
      </c>
    </row>
    <row r="1834" spans="1:13" x14ac:dyDescent="0.2">
      <c r="A1834" s="9" t="s">
        <v>329</v>
      </c>
      <c r="B1834" s="9" t="s">
        <v>53</v>
      </c>
      <c r="C1834" s="9">
        <v>429.86891000000003</v>
      </c>
      <c r="D1834" s="14">
        <v>45054</v>
      </c>
      <c r="E1834" s="15">
        <v>13187.843482999999</v>
      </c>
      <c r="G1834" s="26">
        <v>429.86891000000003</v>
      </c>
      <c r="J1834" s="14">
        <v>45050</v>
      </c>
      <c r="K1834" s="9" t="s">
        <v>480</v>
      </c>
      <c r="L1834" s="9">
        <v>19</v>
      </c>
      <c r="M1834" s="9">
        <v>18</v>
      </c>
    </row>
    <row r="1835" spans="1:13" x14ac:dyDescent="0.2">
      <c r="A1835" s="9" t="s">
        <v>329</v>
      </c>
      <c r="B1835" s="9" t="s">
        <v>53</v>
      </c>
      <c r="C1835" s="9">
        <v>5216.6770649999999</v>
      </c>
      <c r="D1835" s="14">
        <v>45054</v>
      </c>
      <c r="E1835" s="15">
        <v>18404.520548</v>
      </c>
      <c r="G1835" s="26">
        <v>5216.6770649999999</v>
      </c>
      <c r="J1835" s="14">
        <v>45050</v>
      </c>
      <c r="K1835" s="9" t="s">
        <v>480</v>
      </c>
      <c r="L1835" s="9">
        <v>19</v>
      </c>
      <c r="M1835" s="9">
        <v>18</v>
      </c>
    </row>
    <row r="1836" spans="1:13" x14ac:dyDescent="0.2">
      <c r="A1836" s="9" t="s">
        <v>329</v>
      </c>
      <c r="B1836" s="9" t="s">
        <v>53</v>
      </c>
      <c r="C1836" s="9">
        <v>5176.9897080000001</v>
      </c>
      <c r="D1836" s="14">
        <v>45054</v>
      </c>
      <c r="E1836" s="15">
        <v>23581.510256000001</v>
      </c>
      <c r="G1836" s="26">
        <v>5176.9897080000001</v>
      </c>
      <c r="J1836" s="14">
        <v>45050</v>
      </c>
      <c r="K1836" s="9" t="s">
        <v>480</v>
      </c>
      <c r="L1836" s="9">
        <v>19</v>
      </c>
      <c r="M1836" s="9">
        <v>18</v>
      </c>
    </row>
    <row r="1837" spans="1:13" x14ac:dyDescent="0.2">
      <c r="A1837" s="9" t="s">
        <v>329</v>
      </c>
      <c r="B1837" s="9" t="s">
        <v>53</v>
      </c>
      <c r="C1837" s="9">
        <v>2362.8645000000001</v>
      </c>
      <c r="D1837" s="14">
        <v>45054</v>
      </c>
      <c r="E1837" s="15">
        <v>25944.374756000001</v>
      </c>
      <c r="G1837" s="26">
        <v>2362.8645000000001</v>
      </c>
      <c r="J1837" s="14">
        <v>45050</v>
      </c>
      <c r="K1837" s="9" t="s">
        <v>480</v>
      </c>
      <c r="L1837" s="9">
        <v>19</v>
      </c>
      <c r="M1837" s="9">
        <v>18</v>
      </c>
    </row>
    <row r="1838" spans="1:13" x14ac:dyDescent="0.2">
      <c r="A1838" s="9" t="s">
        <v>329</v>
      </c>
      <c r="B1838" s="9" t="s">
        <v>53</v>
      </c>
      <c r="C1838" s="9">
        <v>1896.5758499999999</v>
      </c>
      <c r="D1838" s="14">
        <v>45054</v>
      </c>
      <c r="E1838" s="15">
        <v>27840.950606000002</v>
      </c>
      <c r="G1838" s="26">
        <v>1896.5758499999999</v>
      </c>
      <c r="J1838" s="14">
        <v>45050</v>
      </c>
      <c r="K1838" s="9" t="s">
        <v>480</v>
      </c>
      <c r="L1838" s="9">
        <v>19</v>
      </c>
      <c r="M1838" s="9">
        <v>18</v>
      </c>
    </row>
    <row r="1839" spans="1:13" x14ac:dyDescent="0.2">
      <c r="A1839" s="9" t="s">
        <v>329</v>
      </c>
      <c r="B1839" s="9" t="s">
        <v>53</v>
      </c>
      <c r="C1839" s="9">
        <v>310.32942400000002</v>
      </c>
      <c r="D1839" s="14">
        <v>45054</v>
      </c>
      <c r="E1839" s="15">
        <v>28151.280030000002</v>
      </c>
      <c r="G1839" s="26">
        <v>310.32942400000002</v>
      </c>
      <c r="J1839" s="14">
        <v>45050</v>
      </c>
      <c r="K1839" s="9" t="s">
        <v>480</v>
      </c>
      <c r="L1839" s="9">
        <v>19</v>
      </c>
      <c r="M1839" s="9">
        <v>18</v>
      </c>
    </row>
    <row r="1840" spans="1:13" x14ac:dyDescent="0.2">
      <c r="A1840" s="9" t="s">
        <v>329</v>
      </c>
      <c r="B1840" s="9" t="s">
        <v>53</v>
      </c>
      <c r="C1840" s="9">
        <v>249.088888</v>
      </c>
      <c r="D1840" s="14">
        <v>45054</v>
      </c>
      <c r="E1840" s="15">
        <v>28400.368918</v>
      </c>
      <c r="G1840" s="26">
        <v>249.088888</v>
      </c>
      <c r="J1840" s="14">
        <v>45050</v>
      </c>
      <c r="K1840" s="9" t="s">
        <v>480</v>
      </c>
      <c r="L1840" s="9">
        <v>19</v>
      </c>
      <c r="M1840" s="9">
        <v>18</v>
      </c>
    </row>
    <row r="1841" spans="1:13" x14ac:dyDescent="0.2">
      <c r="A1841" s="9" t="s">
        <v>329</v>
      </c>
      <c r="B1841" s="9" t="s">
        <v>53</v>
      </c>
      <c r="C1841" s="9">
        <v>4097.8631910000004</v>
      </c>
      <c r="D1841" s="14">
        <v>45054</v>
      </c>
      <c r="E1841" s="15">
        <v>32498.232109</v>
      </c>
      <c r="G1841" s="26">
        <v>4097.8631910000004</v>
      </c>
      <c r="J1841" s="14">
        <v>45050</v>
      </c>
      <c r="K1841" s="9" t="s">
        <v>480</v>
      </c>
      <c r="L1841" s="9">
        <v>19</v>
      </c>
      <c r="M1841" s="9">
        <v>18</v>
      </c>
    </row>
    <row r="1842" spans="1:13" x14ac:dyDescent="0.2">
      <c r="A1842" s="9" t="s">
        <v>329</v>
      </c>
      <c r="B1842" s="9" t="s">
        <v>53</v>
      </c>
      <c r="C1842" s="9">
        <v>488.79583000000002</v>
      </c>
      <c r="D1842" s="14">
        <v>45054</v>
      </c>
      <c r="E1842" s="15">
        <v>32987.027939</v>
      </c>
      <c r="G1842" s="26">
        <v>488.79583000000002</v>
      </c>
      <c r="J1842" s="14">
        <v>45050</v>
      </c>
      <c r="K1842" s="9" t="s">
        <v>480</v>
      </c>
      <c r="L1842" s="9">
        <v>19</v>
      </c>
      <c r="M1842" s="9">
        <v>18</v>
      </c>
    </row>
    <row r="1843" spans="1:13" x14ac:dyDescent="0.2">
      <c r="A1843" s="9" t="s">
        <v>329</v>
      </c>
      <c r="B1843" s="9" t="s">
        <v>53</v>
      </c>
      <c r="C1843" s="9">
        <v>4097.8631910000004</v>
      </c>
      <c r="D1843" s="14">
        <v>45054</v>
      </c>
      <c r="E1843" s="15">
        <v>37084.891130000004</v>
      </c>
      <c r="G1843" s="26">
        <v>4097.8631910000004</v>
      </c>
      <c r="J1843" s="14">
        <v>45050</v>
      </c>
      <c r="K1843" s="9" t="s">
        <v>480</v>
      </c>
      <c r="L1843" s="9">
        <v>19</v>
      </c>
      <c r="M1843" s="9">
        <v>18</v>
      </c>
    </row>
    <row r="1844" spans="1:13" x14ac:dyDescent="0.2">
      <c r="A1844" s="9" t="s">
        <v>329</v>
      </c>
      <c r="B1844" s="9" t="s">
        <v>53</v>
      </c>
      <c r="C1844" s="9">
        <v>380.572451</v>
      </c>
      <c r="D1844" s="14">
        <v>45054</v>
      </c>
      <c r="E1844" s="15">
        <v>37465.463581000004</v>
      </c>
      <c r="G1844" s="26">
        <v>380.572451</v>
      </c>
      <c r="J1844" s="14">
        <v>45050</v>
      </c>
      <c r="K1844" s="9" t="s">
        <v>480</v>
      </c>
      <c r="L1844" s="9">
        <v>19</v>
      </c>
      <c r="M1844" s="9">
        <v>18</v>
      </c>
    </row>
    <row r="1845" spans="1:13" x14ac:dyDescent="0.2">
      <c r="A1845" s="9" t="s">
        <v>329</v>
      </c>
      <c r="B1845" s="9" t="s">
        <v>53</v>
      </c>
      <c r="C1845" s="9">
        <v>4097.852946</v>
      </c>
      <c r="D1845" s="14">
        <v>45054</v>
      </c>
      <c r="E1845" s="15">
        <v>41563.316527000003</v>
      </c>
      <c r="G1845" s="26">
        <v>4097.852946</v>
      </c>
      <c r="J1845" s="14">
        <v>45050</v>
      </c>
      <c r="K1845" s="9" t="s">
        <v>480</v>
      </c>
      <c r="L1845" s="9">
        <v>19</v>
      </c>
      <c r="M1845" s="9">
        <v>18</v>
      </c>
    </row>
    <row r="1846" spans="1:13" x14ac:dyDescent="0.2">
      <c r="A1846" s="9" t="s">
        <v>329</v>
      </c>
      <c r="B1846" s="9" t="s">
        <v>53</v>
      </c>
      <c r="C1846" s="9">
        <v>450.91410000000002</v>
      </c>
      <c r="D1846" s="14">
        <v>45054</v>
      </c>
      <c r="E1846" s="15">
        <v>42014.230627000004</v>
      </c>
      <c r="G1846" s="26">
        <v>450.91410000000002</v>
      </c>
      <c r="J1846" s="14">
        <v>45050</v>
      </c>
      <c r="K1846" s="9" t="s">
        <v>480</v>
      </c>
      <c r="L1846" s="9">
        <v>19</v>
      </c>
      <c r="M1846" s="9">
        <v>18</v>
      </c>
    </row>
    <row r="1847" spans="1:13" x14ac:dyDescent="0.2">
      <c r="A1847" s="9" t="s">
        <v>329</v>
      </c>
      <c r="B1847" s="9" t="s">
        <v>53</v>
      </c>
      <c r="C1847" s="9">
        <v>271.20067799999998</v>
      </c>
      <c r="D1847" s="14">
        <v>45054</v>
      </c>
      <c r="E1847" s="15">
        <v>42285.431305000006</v>
      </c>
      <c r="G1847" s="26">
        <v>271.20067799999998</v>
      </c>
      <c r="J1847" s="14">
        <v>45051</v>
      </c>
      <c r="K1847" s="9" t="s">
        <v>480</v>
      </c>
      <c r="L1847" s="9">
        <v>19</v>
      </c>
      <c r="M1847" s="9">
        <v>18</v>
      </c>
    </row>
    <row r="1848" spans="1:13" x14ac:dyDescent="0.2">
      <c r="A1848" s="9" t="s">
        <v>329</v>
      </c>
      <c r="B1848" s="9" t="s">
        <v>53</v>
      </c>
      <c r="C1848" s="9">
        <v>271.20067799999998</v>
      </c>
      <c r="D1848" s="14">
        <v>45054</v>
      </c>
      <c r="E1848" s="15">
        <v>42556.631983000007</v>
      </c>
      <c r="G1848" s="26">
        <v>271.20067799999998</v>
      </c>
      <c r="J1848" s="14">
        <v>45051</v>
      </c>
      <c r="K1848" s="9" t="s">
        <v>480</v>
      </c>
      <c r="L1848" s="9">
        <v>19</v>
      </c>
      <c r="M1848" s="9">
        <v>18</v>
      </c>
    </row>
    <row r="1849" spans="1:13" x14ac:dyDescent="0.2">
      <c r="A1849" s="9" t="s">
        <v>329</v>
      </c>
      <c r="B1849" s="9" t="s">
        <v>53</v>
      </c>
      <c r="C1849" s="9">
        <v>271.2</v>
      </c>
      <c r="D1849" s="14">
        <v>45054</v>
      </c>
      <c r="E1849" s="15">
        <v>42827.831983000004</v>
      </c>
      <c r="G1849" s="26">
        <v>271.2</v>
      </c>
      <c r="J1849" s="14">
        <v>45051</v>
      </c>
      <c r="K1849" s="9" t="s">
        <v>480</v>
      </c>
      <c r="L1849" s="9">
        <v>19</v>
      </c>
      <c r="M1849" s="9">
        <v>18</v>
      </c>
    </row>
    <row r="1850" spans="1:13" x14ac:dyDescent="0.2">
      <c r="A1850" s="9" t="s">
        <v>329</v>
      </c>
      <c r="B1850" s="9" t="s">
        <v>53</v>
      </c>
      <c r="C1850" s="9">
        <v>91.797714999999997</v>
      </c>
      <c r="D1850" s="14">
        <v>45061</v>
      </c>
      <c r="E1850" s="15">
        <v>42919.629698000004</v>
      </c>
      <c r="G1850" s="26">
        <v>91.797714999999997</v>
      </c>
      <c r="J1850" s="14">
        <v>45056</v>
      </c>
      <c r="K1850" s="9" t="s">
        <v>480</v>
      </c>
      <c r="L1850" s="9">
        <v>20</v>
      </c>
      <c r="M1850" s="9">
        <v>19</v>
      </c>
    </row>
    <row r="1851" spans="1:13" x14ac:dyDescent="0.2">
      <c r="A1851" s="9" t="s">
        <v>329</v>
      </c>
      <c r="B1851" s="9" t="s">
        <v>53</v>
      </c>
      <c r="C1851" s="9">
        <v>542.06563900000003</v>
      </c>
      <c r="D1851" s="14">
        <v>45061</v>
      </c>
      <c r="E1851" s="15">
        <v>43461.695337000005</v>
      </c>
      <c r="G1851" s="26">
        <v>542.06563900000003</v>
      </c>
      <c r="J1851" s="14">
        <v>45056</v>
      </c>
      <c r="K1851" s="9" t="s">
        <v>480</v>
      </c>
      <c r="L1851" s="9">
        <v>20</v>
      </c>
      <c r="M1851" s="9">
        <v>19</v>
      </c>
    </row>
    <row r="1852" spans="1:13" x14ac:dyDescent="0.2">
      <c r="A1852" s="9" t="s">
        <v>329</v>
      </c>
      <c r="B1852" s="9" t="s">
        <v>53</v>
      </c>
      <c r="C1852" s="9">
        <v>157.63439399999999</v>
      </c>
      <c r="D1852" s="14">
        <v>45061</v>
      </c>
      <c r="E1852" s="15">
        <v>43619.329731000005</v>
      </c>
      <c r="G1852" s="26">
        <v>157.63439399999999</v>
      </c>
      <c r="J1852" s="14">
        <v>45056</v>
      </c>
      <c r="K1852" s="9" t="s">
        <v>480</v>
      </c>
      <c r="L1852" s="9">
        <v>20</v>
      </c>
      <c r="M1852" s="9">
        <v>19</v>
      </c>
    </row>
    <row r="1853" spans="1:13" x14ac:dyDescent="0.2">
      <c r="A1853" s="9" t="s">
        <v>329</v>
      </c>
      <c r="B1853" s="9" t="s">
        <v>53</v>
      </c>
      <c r="C1853" s="9">
        <v>60.193173000000002</v>
      </c>
      <c r="D1853" s="14">
        <v>45061</v>
      </c>
      <c r="E1853" s="15">
        <v>43679.522904000005</v>
      </c>
      <c r="G1853" s="26">
        <v>60.193173000000002</v>
      </c>
      <c r="J1853" s="14">
        <v>45056</v>
      </c>
      <c r="K1853" s="9" t="s">
        <v>480</v>
      </c>
      <c r="L1853" s="9">
        <v>20</v>
      </c>
      <c r="M1853" s="9">
        <v>19</v>
      </c>
    </row>
    <row r="1854" spans="1:13" x14ac:dyDescent="0.2">
      <c r="A1854" s="9" t="s">
        <v>329</v>
      </c>
      <c r="B1854" s="9" t="s">
        <v>53</v>
      </c>
      <c r="C1854" s="9">
        <v>175.92372</v>
      </c>
      <c r="D1854" s="14">
        <v>45061</v>
      </c>
      <c r="E1854" s="15">
        <v>43855.446624000004</v>
      </c>
      <c r="G1854" s="26">
        <v>175.92372</v>
      </c>
      <c r="J1854" s="14">
        <v>45056</v>
      </c>
      <c r="K1854" s="9" t="s">
        <v>480</v>
      </c>
      <c r="L1854" s="9">
        <v>20</v>
      </c>
      <c r="M1854" s="9">
        <v>19</v>
      </c>
    </row>
    <row r="1855" spans="1:13" x14ac:dyDescent="0.2">
      <c r="A1855" s="9" t="s">
        <v>329</v>
      </c>
      <c r="B1855" s="9" t="s">
        <v>53</v>
      </c>
      <c r="C1855" s="9">
        <v>2866.812328</v>
      </c>
      <c r="D1855" s="14">
        <v>45061</v>
      </c>
      <c r="E1855" s="15">
        <v>46722.258952000004</v>
      </c>
      <c r="G1855" s="26">
        <v>2866.812328</v>
      </c>
      <c r="J1855" s="14">
        <v>45056</v>
      </c>
      <c r="K1855" s="9" t="s">
        <v>480</v>
      </c>
      <c r="L1855" s="9">
        <v>20</v>
      </c>
      <c r="M1855" s="9">
        <v>19</v>
      </c>
    </row>
    <row r="1856" spans="1:13" x14ac:dyDescent="0.2">
      <c r="A1856" s="9" t="s">
        <v>329</v>
      </c>
      <c r="B1856" s="9" t="s">
        <v>53</v>
      </c>
      <c r="C1856" s="9">
        <v>1495.12988</v>
      </c>
      <c r="D1856" s="14">
        <v>45061</v>
      </c>
      <c r="E1856" s="15">
        <v>48217.388832000004</v>
      </c>
      <c r="G1856" s="26">
        <v>1495.12988</v>
      </c>
      <c r="J1856" s="14">
        <v>45056</v>
      </c>
      <c r="K1856" s="9" t="s">
        <v>480</v>
      </c>
      <c r="L1856" s="9">
        <v>20</v>
      </c>
      <c r="M1856" s="9">
        <v>19</v>
      </c>
    </row>
    <row r="1857" spans="1:13" x14ac:dyDescent="0.2">
      <c r="A1857" s="9" t="s">
        <v>329</v>
      </c>
      <c r="B1857" s="9" t="s">
        <v>53</v>
      </c>
      <c r="C1857" s="9">
        <v>153.00121899999999</v>
      </c>
      <c r="D1857" s="14">
        <v>45061</v>
      </c>
      <c r="E1857" s="15">
        <v>48370.390051000002</v>
      </c>
      <c r="G1857" s="26">
        <v>153.00121899999999</v>
      </c>
      <c r="J1857" s="14">
        <v>45056</v>
      </c>
      <c r="K1857" s="9" t="s">
        <v>480</v>
      </c>
      <c r="L1857" s="9">
        <v>20</v>
      </c>
      <c r="M1857" s="9">
        <v>19</v>
      </c>
    </row>
    <row r="1858" spans="1:13" x14ac:dyDescent="0.2">
      <c r="A1858" s="9" t="s">
        <v>329</v>
      </c>
      <c r="B1858" s="9" t="s">
        <v>53</v>
      </c>
      <c r="C1858" s="9">
        <v>2852.8567870000002</v>
      </c>
      <c r="D1858" s="14">
        <v>45061</v>
      </c>
      <c r="E1858" s="15">
        <v>51223.246837999999</v>
      </c>
      <c r="G1858" s="26">
        <v>2852.8567870000002</v>
      </c>
      <c r="J1858" s="14">
        <v>45056</v>
      </c>
      <c r="K1858" s="9" t="s">
        <v>480</v>
      </c>
      <c r="L1858" s="9">
        <v>20</v>
      </c>
      <c r="M1858" s="9">
        <v>19</v>
      </c>
    </row>
    <row r="1859" spans="1:13" x14ac:dyDescent="0.2">
      <c r="A1859" s="9" t="s">
        <v>329</v>
      </c>
      <c r="B1859" s="9" t="s">
        <v>53</v>
      </c>
      <c r="C1859" s="9">
        <v>96.626237000000003</v>
      </c>
      <c r="D1859" s="14">
        <v>45061</v>
      </c>
      <c r="E1859" s="15">
        <v>51319.873074999996</v>
      </c>
      <c r="G1859" s="26">
        <v>96.626237000000003</v>
      </c>
      <c r="J1859" s="14">
        <v>45056</v>
      </c>
      <c r="K1859" s="9" t="s">
        <v>480</v>
      </c>
      <c r="L1859" s="9">
        <v>20</v>
      </c>
      <c r="M1859" s="9">
        <v>19</v>
      </c>
    </row>
    <row r="1860" spans="1:13" x14ac:dyDescent="0.2">
      <c r="A1860" s="9" t="s">
        <v>329</v>
      </c>
      <c r="B1860" s="9" t="s">
        <v>53</v>
      </c>
      <c r="C1860" s="9">
        <v>99.225802000000002</v>
      </c>
      <c r="D1860" s="14">
        <v>45061</v>
      </c>
      <c r="E1860" s="15">
        <v>51419.098876999997</v>
      </c>
      <c r="G1860" s="26">
        <v>99.225802000000002</v>
      </c>
      <c r="J1860" s="14">
        <v>45056</v>
      </c>
      <c r="K1860" s="9" t="s">
        <v>480</v>
      </c>
      <c r="L1860" s="9">
        <v>20</v>
      </c>
      <c r="M1860" s="9">
        <v>19</v>
      </c>
    </row>
    <row r="1861" spans="1:13" x14ac:dyDescent="0.2">
      <c r="A1861" s="9" t="s">
        <v>329</v>
      </c>
      <c r="B1861" s="9" t="s">
        <v>53</v>
      </c>
      <c r="C1861" s="9">
        <v>1361.7094199999999</v>
      </c>
      <c r="D1861" s="14">
        <v>45061</v>
      </c>
      <c r="E1861" s="15">
        <v>52780.808296999996</v>
      </c>
      <c r="G1861" s="26">
        <v>1361.7094199999999</v>
      </c>
      <c r="J1861" s="14">
        <v>45057</v>
      </c>
      <c r="K1861" s="9" t="s">
        <v>480</v>
      </c>
      <c r="L1861" s="9">
        <v>20</v>
      </c>
      <c r="M1861" s="9">
        <v>19</v>
      </c>
    </row>
    <row r="1862" spans="1:13" x14ac:dyDescent="0.2">
      <c r="A1862" s="9" t="s">
        <v>329</v>
      </c>
      <c r="B1862" s="9" t="s">
        <v>53</v>
      </c>
      <c r="C1862" s="9">
        <v>291.30326200000002</v>
      </c>
      <c r="D1862" s="14">
        <v>45061</v>
      </c>
      <c r="E1862" s="15">
        <v>53072.111558999997</v>
      </c>
      <c r="G1862" s="26">
        <v>291.30326200000002</v>
      </c>
      <c r="J1862" s="14">
        <v>45057</v>
      </c>
      <c r="K1862" s="9" t="s">
        <v>480</v>
      </c>
      <c r="L1862" s="9">
        <v>20</v>
      </c>
      <c r="M1862" s="9">
        <v>19</v>
      </c>
    </row>
    <row r="1863" spans="1:13" x14ac:dyDescent="0.2">
      <c r="A1863" s="9" t="s">
        <v>329</v>
      </c>
      <c r="B1863" s="9" t="s">
        <v>53</v>
      </c>
      <c r="C1863" s="9">
        <v>2108.6565649999998</v>
      </c>
      <c r="D1863" s="14">
        <v>45061</v>
      </c>
      <c r="E1863" s="15">
        <v>55180.768123999995</v>
      </c>
      <c r="G1863" s="26">
        <v>2108.6565649999998</v>
      </c>
      <c r="J1863" s="14">
        <v>45057</v>
      </c>
      <c r="K1863" s="9" t="s">
        <v>480</v>
      </c>
      <c r="L1863" s="9">
        <v>20</v>
      </c>
      <c r="M1863" s="9">
        <v>19</v>
      </c>
    </row>
    <row r="1864" spans="1:13" x14ac:dyDescent="0.2">
      <c r="A1864" s="9" t="s">
        <v>329</v>
      </c>
      <c r="B1864" s="9" t="s">
        <v>53</v>
      </c>
      <c r="C1864" s="9">
        <v>1206.479043</v>
      </c>
      <c r="D1864" s="14">
        <v>45061</v>
      </c>
      <c r="E1864" s="15">
        <v>56387.247166999994</v>
      </c>
      <c r="G1864" s="26">
        <v>1206.479043</v>
      </c>
      <c r="J1864" s="14">
        <v>45057</v>
      </c>
      <c r="K1864" s="9" t="s">
        <v>480</v>
      </c>
      <c r="L1864" s="9">
        <v>20</v>
      </c>
      <c r="M1864" s="9">
        <v>19</v>
      </c>
    </row>
    <row r="1865" spans="1:13" x14ac:dyDescent="0.2">
      <c r="A1865" s="9" t="s">
        <v>329</v>
      </c>
      <c r="B1865" s="9" t="s">
        <v>53</v>
      </c>
      <c r="C1865" s="9">
        <v>819.76856099999998</v>
      </c>
      <c r="D1865" s="14">
        <v>45061</v>
      </c>
      <c r="E1865" s="15">
        <v>57207.015727999991</v>
      </c>
      <c r="G1865" s="26">
        <v>819.76856099999998</v>
      </c>
      <c r="J1865" s="14">
        <v>45057</v>
      </c>
      <c r="K1865" s="9" t="s">
        <v>480</v>
      </c>
      <c r="L1865" s="9">
        <v>20</v>
      </c>
      <c r="M1865" s="9">
        <v>19</v>
      </c>
    </row>
    <row r="1866" spans="1:13" x14ac:dyDescent="0.2">
      <c r="A1866" s="9" t="s">
        <v>329</v>
      </c>
      <c r="B1866" s="9" t="s">
        <v>53</v>
      </c>
      <c r="C1866" s="9">
        <v>128.16630000000001</v>
      </c>
      <c r="D1866" s="14">
        <v>45061</v>
      </c>
      <c r="E1866" s="15">
        <v>57335.182027999988</v>
      </c>
      <c r="G1866" s="26">
        <v>128.16630000000001</v>
      </c>
      <c r="J1866" s="14">
        <v>45057</v>
      </c>
      <c r="K1866" s="9" t="s">
        <v>480</v>
      </c>
      <c r="L1866" s="9">
        <v>20</v>
      </c>
      <c r="M1866" s="9">
        <v>19</v>
      </c>
    </row>
    <row r="1867" spans="1:13" x14ac:dyDescent="0.2">
      <c r="A1867" s="9" t="s">
        <v>329</v>
      </c>
      <c r="B1867" s="9" t="s">
        <v>53</v>
      </c>
      <c r="C1867" s="9">
        <v>225.60924299999999</v>
      </c>
      <c r="D1867" s="14">
        <v>45061</v>
      </c>
      <c r="E1867" s="15">
        <v>57560.791270999987</v>
      </c>
      <c r="G1867" s="26">
        <v>225.60924299999999</v>
      </c>
      <c r="J1867" s="14">
        <v>45057</v>
      </c>
      <c r="K1867" s="9" t="s">
        <v>480</v>
      </c>
      <c r="L1867" s="9">
        <v>20</v>
      </c>
      <c r="M1867" s="9">
        <v>19</v>
      </c>
    </row>
    <row r="1868" spans="1:13" x14ac:dyDescent="0.2">
      <c r="A1868" s="9" t="s">
        <v>329</v>
      </c>
      <c r="B1868" s="9" t="s">
        <v>53</v>
      </c>
      <c r="C1868" s="9">
        <v>2459.3056839999999</v>
      </c>
      <c r="D1868" s="14">
        <v>45061</v>
      </c>
      <c r="E1868" s="15">
        <v>60020.096954999986</v>
      </c>
      <c r="G1868" s="26">
        <v>2459.3056839999999</v>
      </c>
      <c r="J1868" s="14">
        <v>45057</v>
      </c>
      <c r="K1868" s="9" t="s">
        <v>480</v>
      </c>
      <c r="L1868" s="9">
        <v>20</v>
      </c>
      <c r="M1868" s="9">
        <v>19</v>
      </c>
    </row>
    <row r="1869" spans="1:13" x14ac:dyDescent="0.2">
      <c r="A1869" s="9" t="s">
        <v>329</v>
      </c>
      <c r="B1869" s="9" t="s">
        <v>53</v>
      </c>
      <c r="C1869" s="9">
        <v>541.66724999999997</v>
      </c>
      <c r="D1869" s="14">
        <v>45061</v>
      </c>
      <c r="E1869" s="15">
        <v>60561.764204999985</v>
      </c>
      <c r="G1869" s="26">
        <v>541.66724999999997</v>
      </c>
      <c r="J1869" s="14">
        <v>45057</v>
      </c>
      <c r="K1869" s="9" t="s">
        <v>480</v>
      </c>
      <c r="L1869" s="9">
        <v>20</v>
      </c>
      <c r="M1869" s="9">
        <v>19</v>
      </c>
    </row>
    <row r="1870" spans="1:13" x14ac:dyDescent="0.2">
      <c r="A1870" s="9" t="s">
        <v>329</v>
      </c>
      <c r="B1870" s="9" t="s">
        <v>53</v>
      </c>
      <c r="C1870" s="9">
        <v>676.82772999999997</v>
      </c>
      <c r="D1870" s="14">
        <v>45061</v>
      </c>
      <c r="E1870" s="15">
        <v>61238.591934999982</v>
      </c>
      <c r="G1870" s="26">
        <v>676.82772999999997</v>
      </c>
      <c r="J1870" s="14">
        <v>45057</v>
      </c>
      <c r="K1870" s="9" t="s">
        <v>480</v>
      </c>
      <c r="L1870" s="9">
        <v>20</v>
      </c>
      <c r="M1870" s="9">
        <v>19</v>
      </c>
    </row>
    <row r="1871" spans="1:13" x14ac:dyDescent="0.2">
      <c r="A1871" s="9" t="s">
        <v>329</v>
      </c>
      <c r="B1871" s="9" t="s">
        <v>53</v>
      </c>
      <c r="C1871" s="9">
        <v>1533.9345510000001</v>
      </c>
      <c r="D1871" s="14">
        <v>45061</v>
      </c>
      <c r="E1871" s="15">
        <v>62772.526485999981</v>
      </c>
      <c r="G1871" s="26">
        <v>1533.9345510000001</v>
      </c>
      <c r="J1871" s="14">
        <v>45057</v>
      </c>
      <c r="K1871" s="9" t="s">
        <v>480</v>
      </c>
      <c r="L1871" s="9">
        <v>20</v>
      </c>
      <c r="M1871" s="9">
        <v>19</v>
      </c>
    </row>
    <row r="1872" spans="1:13" x14ac:dyDescent="0.2">
      <c r="A1872" s="9" t="s">
        <v>329</v>
      </c>
      <c r="B1872" s="9" t="s">
        <v>53</v>
      </c>
      <c r="C1872" s="9">
        <v>1269.6011109999999</v>
      </c>
      <c r="D1872" s="14">
        <v>45061</v>
      </c>
      <c r="E1872" s="15">
        <v>64042.127596999984</v>
      </c>
      <c r="G1872" s="26">
        <v>1269.6011109999999</v>
      </c>
      <c r="J1872" s="14">
        <v>45057</v>
      </c>
      <c r="K1872" s="9" t="s">
        <v>480</v>
      </c>
      <c r="L1872" s="9">
        <v>20</v>
      </c>
      <c r="M1872" s="9">
        <v>19</v>
      </c>
    </row>
    <row r="1873" spans="1:13" x14ac:dyDescent="0.2">
      <c r="A1873" s="9" t="s">
        <v>329</v>
      </c>
      <c r="B1873" s="9" t="s">
        <v>53</v>
      </c>
      <c r="C1873" s="9">
        <v>91.20008</v>
      </c>
      <c r="D1873" s="14">
        <v>45061</v>
      </c>
      <c r="E1873" s="15">
        <v>64133.327676999987</v>
      </c>
      <c r="G1873" s="26">
        <v>91.20008</v>
      </c>
      <c r="J1873" s="14">
        <v>45057</v>
      </c>
      <c r="K1873" s="9" t="s">
        <v>480</v>
      </c>
      <c r="L1873" s="9">
        <v>20</v>
      </c>
      <c r="M1873" s="9">
        <v>19</v>
      </c>
    </row>
    <row r="1874" spans="1:13" x14ac:dyDescent="0.2">
      <c r="A1874" s="9" t="s">
        <v>329</v>
      </c>
      <c r="B1874" s="9" t="s">
        <v>53</v>
      </c>
      <c r="C1874" s="9">
        <v>1278.471759</v>
      </c>
      <c r="D1874" s="14">
        <v>45061</v>
      </c>
      <c r="E1874" s="15">
        <v>65411.799435999987</v>
      </c>
      <c r="G1874" s="26">
        <v>1278.471759</v>
      </c>
      <c r="J1874" s="14">
        <v>45057</v>
      </c>
      <c r="K1874" s="9" t="s">
        <v>480</v>
      </c>
      <c r="L1874" s="9">
        <v>20</v>
      </c>
      <c r="M1874" s="9">
        <v>19</v>
      </c>
    </row>
    <row r="1875" spans="1:13" x14ac:dyDescent="0.2">
      <c r="A1875" s="9" t="s">
        <v>329</v>
      </c>
      <c r="B1875" s="9" t="s">
        <v>53</v>
      </c>
      <c r="C1875" s="9">
        <v>131.732845</v>
      </c>
      <c r="D1875" s="14">
        <v>45061</v>
      </c>
      <c r="E1875" s="15">
        <v>65543.532280999993</v>
      </c>
      <c r="G1875" s="26">
        <v>131.732845</v>
      </c>
      <c r="J1875" s="14">
        <v>45057</v>
      </c>
      <c r="K1875" s="9" t="s">
        <v>480</v>
      </c>
      <c r="L1875" s="9">
        <v>20</v>
      </c>
      <c r="M1875" s="9">
        <v>19</v>
      </c>
    </row>
    <row r="1876" spans="1:13" x14ac:dyDescent="0.2">
      <c r="A1876" s="9" t="s">
        <v>329</v>
      </c>
      <c r="B1876" s="9" t="s">
        <v>53</v>
      </c>
      <c r="C1876" s="9">
        <v>2685.3334380000001</v>
      </c>
      <c r="D1876" s="14">
        <v>45061</v>
      </c>
      <c r="E1876" s="15">
        <v>68228.865718999994</v>
      </c>
      <c r="G1876" s="26">
        <v>2685.3334380000001</v>
      </c>
      <c r="J1876" s="14">
        <v>45057</v>
      </c>
      <c r="K1876" s="9" t="s">
        <v>480</v>
      </c>
      <c r="L1876" s="9">
        <v>20</v>
      </c>
      <c r="M1876" s="9">
        <v>19</v>
      </c>
    </row>
    <row r="1877" spans="1:13" x14ac:dyDescent="0.2">
      <c r="A1877" s="9" t="s">
        <v>329</v>
      </c>
      <c r="B1877" s="9" t="s">
        <v>53</v>
      </c>
      <c r="C1877" s="9">
        <v>250.55739700000001</v>
      </c>
      <c r="D1877" s="14">
        <v>45061</v>
      </c>
      <c r="E1877" s="15">
        <v>68479.423115999991</v>
      </c>
      <c r="G1877" s="26">
        <v>250.55739700000001</v>
      </c>
      <c r="J1877" s="14">
        <v>45058</v>
      </c>
      <c r="K1877" s="9" t="s">
        <v>480</v>
      </c>
      <c r="L1877" s="9">
        <v>20</v>
      </c>
      <c r="M1877" s="9">
        <v>19</v>
      </c>
    </row>
    <row r="1878" spans="1:13" x14ac:dyDescent="0.2">
      <c r="A1878" s="9" t="s">
        <v>329</v>
      </c>
      <c r="B1878" s="9" t="s">
        <v>53</v>
      </c>
      <c r="C1878" s="9">
        <v>160.00013999999999</v>
      </c>
      <c r="D1878" s="14">
        <v>45061</v>
      </c>
      <c r="E1878" s="15">
        <v>68639.423255999995</v>
      </c>
      <c r="G1878" s="26">
        <v>160.00013999999999</v>
      </c>
      <c r="J1878" s="14">
        <v>45058</v>
      </c>
      <c r="K1878" s="9" t="s">
        <v>480</v>
      </c>
      <c r="L1878" s="9">
        <v>20</v>
      </c>
      <c r="M1878" s="9">
        <v>19</v>
      </c>
    </row>
    <row r="1879" spans="1:13" x14ac:dyDescent="0.2">
      <c r="A1879" s="9" t="s">
        <v>329</v>
      </c>
      <c r="B1879" s="9" t="s">
        <v>53</v>
      </c>
      <c r="C1879" s="9">
        <v>178.17224200000001</v>
      </c>
      <c r="D1879" s="14">
        <v>45061</v>
      </c>
      <c r="E1879" s="15">
        <v>68817.595497999995</v>
      </c>
      <c r="G1879" s="26">
        <v>178.17224200000001</v>
      </c>
      <c r="J1879" s="14">
        <v>45058</v>
      </c>
      <c r="K1879" s="9" t="s">
        <v>480</v>
      </c>
      <c r="L1879" s="9">
        <v>20</v>
      </c>
      <c r="M1879" s="9">
        <v>19</v>
      </c>
    </row>
    <row r="1880" spans="1:13" x14ac:dyDescent="0.2">
      <c r="A1880" s="9" t="s">
        <v>329</v>
      </c>
      <c r="B1880" s="9" t="s">
        <v>53</v>
      </c>
      <c r="C1880" s="9">
        <v>179.642335</v>
      </c>
      <c r="D1880" s="14">
        <v>45068</v>
      </c>
      <c r="E1880" s="15">
        <v>68997.237832999992</v>
      </c>
      <c r="G1880" s="26">
        <v>179.642335</v>
      </c>
      <c r="J1880" s="14">
        <v>45063</v>
      </c>
      <c r="K1880" s="9" t="s">
        <v>480</v>
      </c>
      <c r="L1880" s="9">
        <v>21</v>
      </c>
      <c r="M1880" s="9">
        <v>20</v>
      </c>
    </row>
    <row r="1881" spans="1:13" x14ac:dyDescent="0.2">
      <c r="A1881" s="9" t="s">
        <v>329</v>
      </c>
      <c r="B1881" s="9" t="s">
        <v>53</v>
      </c>
      <c r="C1881" s="9">
        <v>284.98440299999999</v>
      </c>
      <c r="D1881" s="14">
        <v>45068</v>
      </c>
      <c r="E1881" s="15">
        <v>69282.222235999987</v>
      </c>
      <c r="G1881" s="26">
        <v>284.98440299999999</v>
      </c>
      <c r="J1881" s="14">
        <v>45063</v>
      </c>
      <c r="K1881" s="9" t="s">
        <v>480</v>
      </c>
      <c r="L1881" s="9">
        <v>21</v>
      </c>
      <c r="M1881" s="9">
        <v>20</v>
      </c>
    </row>
    <row r="1882" spans="1:13" x14ac:dyDescent="0.2">
      <c r="A1882" s="9" t="s">
        <v>329</v>
      </c>
      <c r="B1882" s="9" t="s">
        <v>53</v>
      </c>
      <c r="C1882" s="9">
        <v>294.176557</v>
      </c>
      <c r="D1882" s="14">
        <v>45068</v>
      </c>
      <c r="E1882" s="15">
        <v>69576.398792999986</v>
      </c>
      <c r="G1882" s="26">
        <v>294.176557</v>
      </c>
      <c r="J1882" s="14">
        <v>45063</v>
      </c>
      <c r="K1882" s="9" t="s">
        <v>480</v>
      </c>
      <c r="L1882" s="9">
        <v>21</v>
      </c>
      <c r="M1882" s="9">
        <v>20</v>
      </c>
    </row>
    <row r="1883" spans="1:13" x14ac:dyDescent="0.2">
      <c r="A1883" s="9" t="s">
        <v>329</v>
      </c>
      <c r="B1883" s="9" t="s">
        <v>53</v>
      </c>
      <c r="C1883" s="9">
        <v>240.503559</v>
      </c>
      <c r="D1883" s="14">
        <v>45068</v>
      </c>
      <c r="E1883" s="15">
        <v>69816.90235199999</v>
      </c>
      <c r="G1883" s="26">
        <v>240.503559</v>
      </c>
      <c r="J1883" s="14">
        <v>45063</v>
      </c>
      <c r="K1883" s="9" t="s">
        <v>480</v>
      </c>
      <c r="L1883" s="9">
        <v>21</v>
      </c>
      <c r="M1883" s="9">
        <v>20</v>
      </c>
    </row>
    <row r="1884" spans="1:13" x14ac:dyDescent="0.2">
      <c r="A1884" s="9" t="s">
        <v>329</v>
      </c>
      <c r="B1884" s="9" t="s">
        <v>53</v>
      </c>
      <c r="C1884" s="9">
        <v>97.146777</v>
      </c>
      <c r="D1884" s="14">
        <v>45068</v>
      </c>
      <c r="E1884" s="15">
        <v>69914.049128999992</v>
      </c>
      <c r="G1884" s="26">
        <v>97.146777</v>
      </c>
      <c r="J1884" s="14">
        <v>45063</v>
      </c>
      <c r="K1884" s="9" t="s">
        <v>480</v>
      </c>
      <c r="L1884" s="9">
        <v>21</v>
      </c>
      <c r="M1884" s="9">
        <v>20</v>
      </c>
    </row>
    <row r="1885" spans="1:13" x14ac:dyDescent="0.2">
      <c r="A1885" s="9" t="s">
        <v>329</v>
      </c>
      <c r="B1885" s="9" t="s">
        <v>53</v>
      </c>
      <c r="C1885" s="9">
        <v>121.405248</v>
      </c>
      <c r="D1885" s="14">
        <v>45068</v>
      </c>
      <c r="E1885" s="15">
        <v>70035.454376999987</v>
      </c>
      <c r="G1885" s="26">
        <v>121.405248</v>
      </c>
      <c r="J1885" s="14">
        <v>45063</v>
      </c>
      <c r="K1885" s="9" t="s">
        <v>480</v>
      </c>
      <c r="L1885" s="9">
        <v>21</v>
      </c>
      <c r="M1885" s="9">
        <v>20</v>
      </c>
    </row>
    <row r="1886" spans="1:13" x14ac:dyDescent="0.2">
      <c r="A1886" s="9" t="s">
        <v>329</v>
      </c>
      <c r="B1886" s="9" t="s">
        <v>53</v>
      </c>
      <c r="C1886" s="9">
        <v>74.103410999999994</v>
      </c>
      <c r="D1886" s="14">
        <v>45068</v>
      </c>
      <c r="E1886" s="15">
        <v>70109.557787999991</v>
      </c>
      <c r="G1886" s="26">
        <v>74.103410999999994</v>
      </c>
      <c r="J1886" s="14">
        <v>45063</v>
      </c>
      <c r="K1886" s="9" t="s">
        <v>480</v>
      </c>
      <c r="L1886" s="9">
        <v>21</v>
      </c>
      <c r="M1886" s="9">
        <v>20</v>
      </c>
    </row>
    <row r="1887" spans="1:13" x14ac:dyDescent="0.2">
      <c r="A1887" s="9" t="s">
        <v>329</v>
      </c>
      <c r="B1887" s="9" t="s">
        <v>53</v>
      </c>
      <c r="C1887" s="9">
        <v>3323.8403800000001</v>
      </c>
      <c r="D1887" s="14">
        <v>45068</v>
      </c>
      <c r="E1887" s="15">
        <v>73433.398167999985</v>
      </c>
      <c r="G1887" s="26">
        <v>3323.8403800000001</v>
      </c>
      <c r="J1887" s="14">
        <v>45063</v>
      </c>
      <c r="K1887" s="9" t="s">
        <v>480</v>
      </c>
      <c r="L1887" s="9">
        <v>21</v>
      </c>
      <c r="M1887" s="9">
        <v>20</v>
      </c>
    </row>
    <row r="1888" spans="1:13" x14ac:dyDescent="0.2">
      <c r="A1888" s="9" t="s">
        <v>329</v>
      </c>
      <c r="B1888" s="9" t="s">
        <v>53</v>
      </c>
      <c r="C1888" s="9">
        <v>294.176557</v>
      </c>
      <c r="D1888" s="14">
        <v>45068</v>
      </c>
      <c r="E1888" s="15">
        <v>73727.574724999984</v>
      </c>
      <c r="G1888" s="26">
        <v>294.176557</v>
      </c>
      <c r="J1888" s="14">
        <v>45064</v>
      </c>
      <c r="K1888" s="9" t="s">
        <v>480</v>
      </c>
      <c r="L1888" s="9">
        <v>21</v>
      </c>
      <c r="M1888" s="9">
        <v>20</v>
      </c>
    </row>
    <row r="1889" spans="1:13" x14ac:dyDescent="0.2">
      <c r="A1889" s="9" t="s">
        <v>329</v>
      </c>
      <c r="B1889" s="9" t="s">
        <v>53</v>
      </c>
      <c r="C1889" s="9">
        <v>240.503559</v>
      </c>
      <c r="D1889" s="14">
        <v>45068</v>
      </c>
      <c r="E1889" s="15">
        <v>73968.078283999988</v>
      </c>
      <c r="G1889" s="26">
        <v>240.503559</v>
      </c>
      <c r="J1889" s="14">
        <v>45064</v>
      </c>
      <c r="K1889" s="9" t="s">
        <v>480</v>
      </c>
      <c r="L1889" s="9">
        <v>21</v>
      </c>
      <c r="M1889" s="9">
        <v>20</v>
      </c>
    </row>
    <row r="1890" spans="1:13" x14ac:dyDescent="0.2">
      <c r="A1890" s="9" t="s">
        <v>329</v>
      </c>
      <c r="B1890" s="9" t="s">
        <v>53</v>
      </c>
      <c r="C1890" s="9">
        <v>24.780197999999999</v>
      </c>
      <c r="D1890" s="14">
        <v>45068</v>
      </c>
      <c r="E1890" s="15">
        <v>73992.858481999981</v>
      </c>
      <c r="G1890" s="26">
        <v>24.780197999999999</v>
      </c>
      <c r="J1890" s="14">
        <v>45064</v>
      </c>
      <c r="K1890" s="9" t="s">
        <v>480</v>
      </c>
      <c r="L1890" s="9">
        <v>21</v>
      </c>
      <c r="M1890" s="9">
        <v>20</v>
      </c>
    </row>
    <row r="1891" spans="1:13" x14ac:dyDescent="0.2">
      <c r="A1891" s="9" t="s">
        <v>329</v>
      </c>
      <c r="B1891" s="9" t="s">
        <v>53</v>
      </c>
      <c r="C1891" s="9">
        <v>2341.7742389999999</v>
      </c>
      <c r="D1891" s="14">
        <v>45068</v>
      </c>
      <c r="E1891" s="15">
        <v>76334.632720999987</v>
      </c>
      <c r="G1891" s="26">
        <v>2341.7742389999999</v>
      </c>
      <c r="J1891" s="14">
        <v>45064</v>
      </c>
      <c r="K1891" s="9" t="s">
        <v>480</v>
      </c>
      <c r="L1891" s="9">
        <v>21</v>
      </c>
      <c r="M1891" s="9">
        <v>20</v>
      </c>
    </row>
    <row r="1892" spans="1:13" x14ac:dyDescent="0.2">
      <c r="A1892" s="9" t="s">
        <v>329</v>
      </c>
      <c r="B1892" s="9" t="s">
        <v>53</v>
      </c>
      <c r="C1892" s="9">
        <v>2323.958525</v>
      </c>
      <c r="D1892" s="14">
        <v>45068</v>
      </c>
      <c r="E1892" s="15">
        <v>78658.591245999982</v>
      </c>
      <c r="G1892" s="26">
        <v>2323.958525</v>
      </c>
      <c r="J1892" s="14">
        <v>45064</v>
      </c>
      <c r="K1892" s="9" t="s">
        <v>480</v>
      </c>
      <c r="L1892" s="9">
        <v>21</v>
      </c>
      <c r="M1892" s="9">
        <v>20</v>
      </c>
    </row>
    <row r="1893" spans="1:13" x14ac:dyDescent="0.2">
      <c r="A1893" s="9" t="s">
        <v>329</v>
      </c>
      <c r="B1893" s="9" t="s">
        <v>53</v>
      </c>
      <c r="C1893" s="9">
        <v>1023.90795</v>
      </c>
      <c r="D1893" s="14">
        <v>45068</v>
      </c>
      <c r="E1893" s="15">
        <v>79682.499195999975</v>
      </c>
      <c r="G1893" s="26">
        <v>1023.90795</v>
      </c>
      <c r="J1893" s="14">
        <v>45064</v>
      </c>
      <c r="K1893" s="9" t="s">
        <v>480</v>
      </c>
      <c r="L1893" s="9">
        <v>21</v>
      </c>
      <c r="M1893" s="9">
        <v>20</v>
      </c>
    </row>
    <row r="1894" spans="1:13" x14ac:dyDescent="0.2">
      <c r="A1894" s="9" t="s">
        <v>329</v>
      </c>
      <c r="B1894" s="9" t="s">
        <v>53</v>
      </c>
      <c r="C1894" s="9">
        <v>821.84953499999995</v>
      </c>
      <c r="D1894" s="14">
        <v>45068</v>
      </c>
      <c r="E1894" s="15">
        <v>80504.348730999976</v>
      </c>
      <c r="G1894" s="26">
        <v>821.84953499999995</v>
      </c>
      <c r="J1894" s="14">
        <v>45064</v>
      </c>
      <c r="K1894" s="9" t="s">
        <v>480</v>
      </c>
      <c r="L1894" s="9">
        <v>21</v>
      </c>
      <c r="M1894" s="9">
        <v>20</v>
      </c>
    </row>
    <row r="1895" spans="1:13" x14ac:dyDescent="0.2">
      <c r="A1895" s="9" t="s">
        <v>329</v>
      </c>
      <c r="B1895" s="9" t="s">
        <v>53</v>
      </c>
      <c r="C1895" s="9">
        <v>1214.2536769999999</v>
      </c>
      <c r="D1895" s="14">
        <v>45068</v>
      </c>
      <c r="E1895" s="15">
        <v>81718.602407999977</v>
      </c>
      <c r="G1895" s="26">
        <v>1214.2536769999999</v>
      </c>
      <c r="J1895" s="14">
        <v>45064</v>
      </c>
      <c r="K1895" s="9" t="s">
        <v>480</v>
      </c>
      <c r="L1895" s="9">
        <v>21</v>
      </c>
      <c r="M1895" s="9">
        <v>20</v>
      </c>
    </row>
    <row r="1896" spans="1:13" x14ac:dyDescent="0.2">
      <c r="A1896" s="9" t="s">
        <v>329</v>
      </c>
      <c r="B1896" s="9" t="s">
        <v>53</v>
      </c>
      <c r="C1896" s="9">
        <v>502.82726100000002</v>
      </c>
      <c r="D1896" s="14">
        <v>45068</v>
      </c>
      <c r="E1896" s="15">
        <v>82221.429668999976</v>
      </c>
      <c r="G1896" s="26">
        <v>502.82726100000002</v>
      </c>
      <c r="J1896" s="14">
        <v>45064</v>
      </c>
      <c r="K1896" s="9" t="s">
        <v>480</v>
      </c>
      <c r="L1896" s="9">
        <v>21</v>
      </c>
      <c r="M1896" s="9">
        <v>20</v>
      </c>
    </row>
    <row r="1897" spans="1:13" x14ac:dyDescent="0.2">
      <c r="A1897" s="9" t="s">
        <v>329</v>
      </c>
      <c r="B1897" s="9" t="s">
        <v>53</v>
      </c>
      <c r="C1897" s="9">
        <v>348.11118099999999</v>
      </c>
      <c r="D1897" s="14">
        <v>45068</v>
      </c>
      <c r="E1897" s="15">
        <v>82569.540849999976</v>
      </c>
      <c r="G1897" s="26">
        <v>348.11118099999999</v>
      </c>
      <c r="J1897" s="14">
        <v>45064</v>
      </c>
      <c r="K1897" s="9" t="s">
        <v>480</v>
      </c>
      <c r="L1897" s="9">
        <v>21</v>
      </c>
      <c r="M1897" s="9">
        <v>20</v>
      </c>
    </row>
    <row r="1898" spans="1:13" x14ac:dyDescent="0.2">
      <c r="A1898" s="9" t="s">
        <v>329</v>
      </c>
      <c r="B1898" s="9" t="s">
        <v>53</v>
      </c>
      <c r="C1898" s="9">
        <v>840.63716099999999</v>
      </c>
      <c r="D1898" s="14">
        <v>45068</v>
      </c>
      <c r="E1898" s="15">
        <v>83410.178010999982</v>
      </c>
      <c r="G1898" s="26">
        <v>840.63716099999999</v>
      </c>
      <c r="J1898" s="14">
        <v>45064</v>
      </c>
      <c r="K1898" s="9" t="s">
        <v>480</v>
      </c>
      <c r="L1898" s="9">
        <v>21</v>
      </c>
      <c r="M1898" s="9">
        <v>20</v>
      </c>
    </row>
    <row r="1899" spans="1:13" x14ac:dyDescent="0.2">
      <c r="A1899" s="9" t="s">
        <v>1407</v>
      </c>
      <c r="B1899" s="9" t="s">
        <v>1408</v>
      </c>
      <c r="C1899" s="9">
        <v>400.05</v>
      </c>
      <c r="D1899" s="14">
        <v>45047</v>
      </c>
      <c r="E1899" s="15">
        <v>400.05</v>
      </c>
      <c r="G1899" s="26">
        <v>400.05</v>
      </c>
      <c r="J1899" s="14">
        <v>45046</v>
      </c>
      <c r="K1899" s="9" t="s">
        <v>480</v>
      </c>
      <c r="L1899" s="9">
        <v>18</v>
      </c>
      <c r="M1899" s="9">
        <v>17</v>
      </c>
    </row>
    <row r="1900" spans="1:13" x14ac:dyDescent="0.2">
      <c r="A1900" s="9" t="s">
        <v>1407</v>
      </c>
      <c r="B1900" s="9" t="s">
        <v>1408</v>
      </c>
      <c r="C1900" s="9">
        <v>400.05</v>
      </c>
      <c r="D1900" s="14">
        <v>45061</v>
      </c>
      <c r="E1900" s="15">
        <v>800.1</v>
      </c>
      <c r="G1900" s="26">
        <v>400.05</v>
      </c>
      <c r="J1900" s="14">
        <v>45060</v>
      </c>
      <c r="K1900" s="9" t="s">
        <v>480</v>
      </c>
      <c r="L1900" s="9">
        <v>20</v>
      </c>
      <c r="M1900" s="9">
        <v>19</v>
      </c>
    </row>
    <row r="1901" spans="1:13" x14ac:dyDescent="0.2">
      <c r="A1901" s="9" t="s">
        <v>1411</v>
      </c>
      <c r="B1901" s="9" t="s">
        <v>1412</v>
      </c>
      <c r="C1901" s="9">
        <v>400.05</v>
      </c>
      <c r="D1901" s="14">
        <v>45047</v>
      </c>
      <c r="E1901" s="15">
        <v>400.05</v>
      </c>
      <c r="G1901" s="26">
        <v>400.05</v>
      </c>
      <c r="J1901" s="14">
        <v>45046</v>
      </c>
      <c r="K1901" s="9" t="s">
        <v>480</v>
      </c>
      <c r="L1901" s="9">
        <v>18</v>
      </c>
      <c r="M1901" s="9">
        <v>17</v>
      </c>
    </row>
    <row r="1902" spans="1:13" x14ac:dyDescent="0.2">
      <c r="A1902" s="9" t="s">
        <v>1411</v>
      </c>
      <c r="B1902" s="9" t="s">
        <v>1412</v>
      </c>
      <c r="C1902" s="9">
        <v>400.04</v>
      </c>
      <c r="D1902" s="14">
        <v>45061</v>
      </c>
      <c r="E1902" s="15">
        <v>800.09</v>
      </c>
      <c r="G1902" s="26">
        <v>400.04</v>
      </c>
      <c r="J1902" s="14">
        <v>45060</v>
      </c>
      <c r="K1902" s="9" t="s">
        <v>480</v>
      </c>
      <c r="L1902" s="9">
        <v>20</v>
      </c>
      <c r="M1902" s="9">
        <v>19</v>
      </c>
    </row>
    <row r="1903" spans="1:13" x14ac:dyDescent="0.2">
      <c r="A1903" s="9" t="s">
        <v>1480</v>
      </c>
      <c r="B1903" s="9" t="s">
        <v>113</v>
      </c>
      <c r="C1903" s="9">
        <v>183.36</v>
      </c>
      <c r="D1903" s="14">
        <v>45061</v>
      </c>
      <c r="E1903" s="15">
        <v>183.36</v>
      </c>
      <c r="G1903" s="26">
        <v>183.36</v>
      </c>
      <c r="J1903" s="14">
        <v>45060</v>
      </c>
      <c r="K1903" s="9" t="s">
        <v>480</v>
      </c>
      <c r="L1903" s="9">
        <v>20</v>
      </c>
      <c r="M1903" s="9">
        <v>19</v>
      </c>
    </row>
    <row r="1904" spans="1:13" x14ac:dyDescent="0.2">
      <c r="A1904" s="9" t="s">
        <v>1479</v>
      </c>
      <c r="B1904" s="9" t="s">
        <v>89</v>
      </c>
      <c r="C1904" s="9">
        <v>198.55</v>
      </c>
      <c r="D1904" s="14">
        <v>45061</v>
      </c>
      <c r="E1904" s="15">
        <v>198.55</v>
      </c>
      <c r="G1904" s="26">
        <v>198.55</v>
      </c>
      <c r="J1904" s="14">
        <v>45060</v>
      </c>
      <c r="K1904" s="9" t="s">
        <v>480</v>
      </c>
      <c r="L1904" s="9">
        <v>20</v>
      </c>
      <c r="M1904" s="9">
        <v>19</v>
      </c>
    </row>
    <row r="1905" spans="1:13" x14ac:dyDescent="0.2">
      <c r="A1905" s="9" t="s">
        <v>111</v>
      </c>
      <c r="B1905" s="9" t="s">
        <v>90</v>
      </c>
      <c r="C1905" s="9">
        <v>3116.666667</v>
      </c>
      <c r="D1905" s="14">
        <v>45061</v>
      </c>
      <c r="E1905" s="15">
        <v>3116.666667</v>
      </c>
      <c r="G1905" s="26">
        <v>3116.666667</v>
      </c>
      <c r="J1905" s="14">
        <v>45045</v>
      </c>
      <c r="K1905" s="9" t="s">
        <v>480</v>
      </c>
      <c r="L1905" s="9">
        <v>20</v>
      </c>
      <c r="M1905" s="9">
        <v>17</v>
      </c>
    </row>
    <row r="1906" spans="1:13" x14ac:dyDescent="0.2">
      <c r="A1906" s="9" t="s">
        <v>111</v>
      </c>
      <c r="B1906" s="9" t="s">
        <v>90</v>
      </c>
      <c r="C1906" s="9">
        <v>1125.441176</v>
      </c>
      <c r="D1906" s="14">
        <v>45061</v>
      </c>
      <c r="E1906" s="15">
        <v>4242.1078429999998</v>
      </c>
      <c r="G1906" s="26">
        <v>1125.441176</v>
      </c>
      <c r="J1906" s="14">
        <v>45045</v>
      </c>
      <c r="K1906" s="9" t="s">
        <v>480</v>
      </c>
      <c r="L1906" s="9">
        <v>20</v>
      </c>
      <c r="M1906" s="9">
        <v>17</v>
      </c>
    </row>
    <row r="1907" spans="1:13" x14ac:dyDescent="0.2">
      <c r="A1907" s="9" t="s">
        <v>111</v>
      </c>
      <c r="B1907" s="9" t="s">
        <v>90</v>
      </c>
      <c r="C1907" s="9">
        <v>3376.3235289999998</v>
      </c>
      <c r="D1907" s="14">
        <v>45061</v>
      </c>
      <c r="E1907" s="15">
        <v>7618.4313719999991</v>
      </c>
      <c r="G1907" s="26">
        <v>3376.3235289999998</v>
      </c>
      <c r="J1907" s="14">
        <v>45045</v>
      </c>
      <c r="K1907" s="9" t="s">
        <v>480</v>
      </c>
      <c r="L1907" s="9">
        <v>20</v>
      </c>
      <c r="M1907" s="9">
        <v>17</v>
      </c>
    </row>
    <row r="1908" spans="1:13" x14ac:dyDescent="0.2">
      <c r="A1908" s="9" t="s">
        <v>111</v>
      </c>
      <c r="B1908" s="9" t="s">
        <v>90</v>
      </c>
      <c r="C1908" s="9">
        <v>3376.3235289999998</v>
      </c>
      <c r="D1908" s="14">
        <v>45075</v>
      </c>
      <c r="E1908" s="15">
        <v>10994.754900999998</v>
      </c>
      <c r="G1908" s="26">
        <v>3376.3235289999998</v>
      </c>
      <c r="J1908" s="14">
        <v>45059</v>
      </c>
      <c r="K1908" s="9" t="s">
        <v>480</v>
      </c>
      <c r="L1908" s="9">
        <v>22</v>
      </c>
      <c r="M1908" s="9">
        <v>19</v>
      </c>
    </row>
    <row r="1909" spans="1:13" x14ac:dyDescent="0.2">
      <c r="A1909" s="9" t="s">
        <v>111</v>
      </c>
      <c r="B1909" s="9" t="s">
        <v>90</v>
      </c>
      <c r="C1909" s="9">
        <v>1250.490196</v>
      </c>
      <c r="D1909" s="14">
        <v>45082</v>
      </c>
      <c r="E1909" s="15">
        <v>12245.245096999999</v>
      </c>
      <c r="G1909" s="26">
        <v>1250.490196</v>
      </c>
      <c r="J1909" s="14">
        <v>45066</v>
      </c>
      <c r="K1909" s="9" t="s">
        <v>480</v>
      </c>
      <c r="L1909" s="9">
        <v>23</v>
      </c>
      <c r="M1909" s="9">
        <v>20</v>
      </c>
    </row>
    <row r="1910" spans="1:13" x14ac:dyDescent="0.2">
      <c r="A1910" s="9" t="s">
        <v>109</v>
      </c>
      <c r="B1910" s="9" t="s">
        <v>91</v>
      </c>
      <c r="C1910" s="9">
        <v>855.26315799999998</v>
      </c>
      <c r="D1910" s="14">
        <v>45068</v>
      </c>
      <c r="E1910" s="15">
        <v>855.26315799999998</v>
      </c>
      <c r="G1910" s="26">
        <v>855.26315799999998</v>
      </c>
      <c r="J1910" s="14">
        <v>45052</v>
      </c>
      <c r="K1910" s="9" t="s">
        <v>480</v>
      </c>
      <c r="L1910" s="9">
        <v>21</v>
      </c>
      <c r="M1910" s="9">
        <v>18</v>
      </c>
    </row>
    <row r="1911" spans="1:13" x14ac:dyDescent="0.2">
      <c r="A1911" s="9" t="s">
        <v>109</v>
      </c>
      <c r="B1911" s="9" t="s">
        <v>91</v>
      </c>
      <c r="C1911" s="9">
        <v>592.10526300000004</v>
      </c>
      <c r="D1911" s="14">
        <v>45068</v>
      </c>
      <c r="E1911" s="15">
        <v>1447.3684210000001</v>
      </c>
      <c r="G1911" s="26">
        <v>592.10526300000004</v>
      </c>
      <c r="J1911" s="14">
        <v>45052</v>
      </c>
      <c r="K1911" s="9" t="s">
        <v>480</v>
      </c>
      <c r="L1911" s="9">
        <v>21</v>
      </c>
      <c r="M1911" s="9">
        <v>18</v>
      </c>
    </row>
    <row r="1912" spans="1:13" x14ac:dyDescent="0.2">
      <c r="A1912" s="9" t="s">
        <v>104</v>
      </c>
      <c r="B1912" s="9" t="s">
        <v>322</v>
      </c>
      <c r="C1912" s="9">
        <v>4428.9473680000001</v>
      </c>
      <c r="D1912" s="14">
        <v>45054</v>
      </c>
      <c r="E1912" s="15">
        <v>4428.9473680000001</v>
      </c>
      <c r="G1912" s="26">
        <v>4428.9473680000001</v>
      </c>
      <c r="J1912" s="14">
        <v>45038</v>
      </c>
      <c r="K1912" s="9" t="s">
        <v>480</v>
      </c>
      <c r="L1912" s="9">
        <v>19</v>
      </c>
      <c r="M1912" s="9">
        <v>16</v>
      </c>
    </row>
    <row r="1913" spans="1:13" x14ac:dyDescent="0.2">
      <c r="A1913" s="9" t="s">
        <v>104</v>
      </c>
      <c r="B1913" s="9" t="s">
        <v>322</v>
      </c>
      <c r="C1913" s="9">
        <v>2516.4473680000001</v>
      </c>
      <c r="D1913" s="14">
        <v>45054</v>
      </c>
      <c r="E1913" s="15">
        <v>6945.3947360000002</v>
      </c>
      <c r="G1913" s="26">
        <v>2516.4473680000001</v>
      </c>
      <c r="J1913" s="14">
        <v>45038</v>
      </c>
      <c r="K1913" s="9" t="s">
        <v>480</v>
      </c>
      <c r="L1913" s="9">
        <v>19</v>
      </c>
      <c r="M1913" s="9">
        <v>16</v>
      </c>
    </row>
    <row r="1914" spans="1:13" x14ac:dyDescent="0.2">
      <c r="A1914" s="9" t="s">
        <v>104</v>
      </c>
      <c r="B1914" s="9" t="s">
        <v>322</v>
      </c>
      <c r="C1914" s="9">
        <v>330.50040000000001</v>
      </c>
      <c r="D1914" s="14">
        <v>45054</v>
      </c>
      <c r="E1914" s="15">
        <v>7275.8951360000001</v>
      </c>
      <c r="G1914" s="26">
        <v>330.50040000000001</v>
      </c>
      <c r="J1914" s="14">
        <v>45038</v>
      </c>
      <c r="K1914" s="9" t="s">
        <v>480</v>
      </c>
      <c r="L1914" s="9">
        <v>19</v>
      </c>
      <c r="M1914" s="9">
        <v>16</v>
      </c>
    </row>
    <row r="1915" spans="1:13" x14ac:dyDescent="0.2">
      <c r="A1915" s="9" t="s">
        <v>104</v>
      </c>
      <c r="B1915" s="9" t="s">
        <v>322</v>
      </c>
      <c r="C1915" s="9">
        <v>220.32</v>
      </c>
      <c r="D1915" s="14">
        <v>45061</v>
      </c>
      <c r="E1915" s="15">
        <v>7496.2151359999998</v>
      </c>
      <c r="G1915" s="26">
        <v>220.32</v>
      </c>
      <c r="J1915" s="14">
        <v>45045</v>
      </c>
      <c r="K1915" s="9" t="s">
        <v>480</v>
      </c>
      <c r="L1915" s="9">
        <v>20</v>
      </c>
      <c r="M1915" s="9">
        <v>17</v>
      </c>
    </row>
    <row r="1916" spans="1:13" x14ac:dyDescent="0.2">
      <c r="A1916" s="9" t="s">
        <v>104</v>
      </c>
      <c r="B1916" s="9" t="s">
        <v>322</v>
      </c>
      <c r="C1916" s="9">
        <v>1988.1611849999999</v>
      </c>
      <c r="D1916" s="14">
        <v>45068</v>
      </c>
      <c r="E1916" s="15">
        <v>9484.3763209999997</v>
      </c>
      <c r="G1916" s="26">
        <v>1988.1611849999999</v>
      </c>
      <c r="J1916" s="14">
        <v>45052</v>
      </c>
      <c r="K1916" s="9" t="s">
        <v>480</v>
      </c>
      <c r="L1916" s="9">
        <v>21</v>
      </c>
      <c r="M1916" s="9">
        <v>18</v>
      </c>
    </row>
    <row r="1917" spans="1:13" x14ac:dyDescent="0.2">
      <c r="A1917" s="9" t="s">
        <v>104</v>
      </c>
      <c r="B1917" s="9" t="s">
        <v>322</v>
      </c>
      <c r="C1917" s="9">
        <v>1090.4605260000001</v>
      </c>
      <c r="D1917" s="14">
        <v>45068</v>
      </c>
      <c r="E1917" s="15">
        <v>10574.836847</v>
      </c>
      <c r="G1917" s="26">
        <v>1090.4605260000001</v>
      </c>
      <c r="J1917" s="14">
        <v>45052</v>
      </c>
      <c r="K1917" s="9" t="s">
        <v>480</v>
      </c>
      <c r="L1917" s="9">
        <v>21</v>
      </c>
      <c r="M1917" s="9">
        <v>18</v>
      </c>
    </row>
    <row r="1918" spans="1:13" x14ac:dyDescent="0.2">
      <c r="A1918" s="9" t="s">
        <v>104</v>
      </c>
      <c r="B1918" s="9" t="s">
        <v>322</v>
      </c>
      <c r="C1918" s="9">
        <v>1485.0394739999999</v>
      </c>
      <c r="D1918" s="14">
        <v>45075</v>
      </c>
      <c r="E1918" s="15">
        <v>12059.876321</v>
      </c>
      <c r="G1918" s="26">
        <v>1485.0394739999999</v>
      </c>
      <c r="J1918" s="14">
        <v>45059</v>
      </c>
      <c r="K1918" s="9" t="s">
        <v>480</v>
      </c>
      <c r="L1918" s="9">
        <v>22</v>
      </c>
      <c r="M1918" s="9">
        <v>19</v>
      </c>
    </row>
    <row r="1919" spans="1:13" x14ac:dyDescent="0.2">
      <c r="A1919" s="9" t="s">
        <v>104</v>
      </c>
      <c r="B1919" s="9" t="s">
        <v>322</v>
      </c>
      <c r="C1919" s="9">
        <v>1272.96</v>
      </c>
      <c r="D1919" s="14">
        <v>45075</v>
      </c>
      <c r="E1919" s="15">
        <v>13332.836320999999</v>
      </c>
      <c r="G1919" s="26">
        <v>1272.96</v>
      </c>
      <c r="J1919" s="14">
        <v>45059</v>
      </c>
      <c r="K1919" s="9" t="s">
        <v>480</v>
      </c>
      <c r="L1919" s="9">
        <v>22</v>
      </c>
      <c r="M1919" s="9">
        <v>19</v>
      </c>
    </row>
    <row r="1920" spans="1:13" x14ac:dyDescent="0.2">
      <c r="A1920" s="9" t="s">
        <v>104</v>
      </c>
      <c r="B1920" s="9" t="s">
        <v>322</v>
      </c>
      <c r="C1920" s="9">
        <v>5091.84</v>
      </c>
      <c r="D1920" s="14">
        <v>45082</v>
      </c>
      <c r="E1920" s="15">
        <v>18424.676320999999</v>
      </c>
      <c r="G1920" s="26">
        <v>5091.84</v>
      </c>
      <c r="J1920" s="14">
        <v>45066</v>
      </c>
      <c r="K1920" s="9" t="s">
        <v>480</v>
      </c>
      <c r="L1920" s="9">
        <v>23</v>
      </c>
      <c r="M1920" s="9">
        <v>20</v>
      </c>
    </row>
    <row r="1921" spans="1:13" x14ac:dyDescent="0.2">
      <c r="A1921" s="9" t="s">
        <v>99</v>
      </c>
      <c r="B1921" s="9" t="s">
        <v>323</v>
      </c>
      <c r="C1921" s="9">
        <v>1748.5758000000001</v>
      </c>
      <c r="D1921" s="14">
        <v>45054</v>
      </c>
      <c r="E1921" s="15">
        <v>1748.5758000000001</v>
      </c>
      <c r="G1921" s="26">
        <v>1748.5758000000001</v>
      </c>
      <c r="J1921" s="14">
        <v>45038</v>
      </c>
      <c r="K1921" s="9" t="s">
        <v>480</v>
      </c>
      <c r="L1921" s="9">
        <v>19</v>
      </c>
      <c r="M1921" s="9">
        <v>16</v>
      </c>
    </row>
    <row r="1922" spans="1:13" x14ac:dyDescent="0.2">
      <c r="A1922" s="9" t="s">
        <v>99</v>
      </c>
      <c r="B1922" s="9" t="s">
        <v>323</v>
      </c>
      <c r="C1922" s="9">
        <v>1748.5758000000001</v>
      </c>
      <c r="D1922" s="14">
        <v>45054</v>
      </c>
      <c r="E1922" s="15">
        <v>3497.1516000000001</v>
      </c>
      <c r="G1922" s="26">
        <v>1748.5758000000001</v>
      </c>
      <c r="J1922" s="14">
        <v>45038</v>
      </c>
      <c r="K1922" s="9" t="s">
        <v>480</v>
      </c>
      <c r="L1922" s="9">
        <v>19</v>
      </c>
      <c r="M1922" s="9">
        <v>16</v>
      </c>
    </row>
    <row r="1923" spans="1:13" x14ac:dyDescent="0.2">
      <c r="A1923" s="9" t="s">
        <v>99</v>
      </c>
      <c r="B1923" s="9" t="s">
        <v>323</v>
      </c>
      <c r="C1923" s="9">
        <v>1748.571428</v>
      </c>
      <c r="D1923" s="14">
        <v>45054</v>
      </c>
      <c r="E1923" s="15">
        <v>5245.7230280000003</v>
      </c>
      <c r="G1923" s="26">
        <v>1748.571428</v>
      </c>
      <c r="J1923" s="14">
        <v>45038</v>
      </c>
      <c r="K1923" s="9" t="s">
        <v>480</v>
      </c>
      <c r="L1923" s="9">
        <v>19</v>
      </c>
      <c r="M1923" s="9">
        <v>16</v>
      </c>
    </row>
    <row r="1924" spans="1:13" x14ac:dyDescent="0.2">
      <c r="A1924" s="9" t="s">
        <v>99</v>
      </c>
      <c r="B1924" s="9" t="s">
        <v>323</v>
      </c>
      <c r="C1924" s="9">
        <v>1124.1502</v>
      </c>
      <c r="D1924" s="14">
        <v>45061</v>
      </c>
      <c r="E1924" s="15">
        <v>6369.8732280000004</v>
      </c>
      <c r="G1924" s="26">
        <v>1124.1502</v>
      </c>
      <c r="J1924" s="14">
        <v>45045</v>
      </c>
      <c r="K1924" s="9" t="s">
        <v>480</v>
      </c>
      <c r="L1924" s="9">
        <v>20</v>
      </c>
      <c r="M1924" s="9">
        <v>17</v>
      </c>
    </row>
    <row r="1925" spans="1:13" x14ac:dyDescent="0.2">
      <c r="A1925" s="9" t="s">
        <v>99</v>
      </c>
      <c r="B1925" s="9" t="s">
        <v>323</v>
      </c>
      <c r="C1925" s="9">
        <v>2075.3379</v>
      </c>
      <c r="D1925" s="14">
        <v>45075</v>
      </c>
      <c r="E1925" s="15">
        <v>8445.2111280000008</v>
      </c>
      <c r="G1925" s="26">
        <v>2075.3379</v>
      </c>
      <c r="J1925" s="14">
        <v>45059</v>
      </c>
      <c r="K1925" s="9" t="s">
        <v>480</v>
      </c>
      <c r="L1925" s="9">
        <v>22</v>
      </c>
      <c r="M1925" s="9">
        <v>19</v>
      </c>
    </row>
    <row r="1926" spans="1:13" x14ac:dyDescent="0.2">
      <c r="A1926" s="9" t="s">
        <v>1466</v>
      </c>
      <c r="B1926" s="9" t="s">
        <v>841</v>
      </c>
      <c r="C1926" s="9">
        <v>439.21</v>
      </c>
      <c r="D1926" s="14">
        <v>45068</v>
      </c>
      <c r="E1926" s="15">
        <v>439.21</v>
      </c>
      <c r="G1926" s="26">
        <v>439.21</v>
      </c>
      <c r="J1926" s="14">
        <v>45067</v>
      </c>
      <c r="K1926" s="9" t="s">
        <v>480</v>
      </c>
      <c r="L1926" s="9">
        <v>21</v>
      </c>
      <c r="M1926" s="9">
        <v>20</v>
      </c>
    </row>
    <row r="1927" spans="1:13" x14ac:dyDescent="0.2">
      <c r="A1927" s="9" t="s">
        <v>1296</v>
      </c>
      <c r="B1927" s="9" t="s">
        <v>687</v>
      </c>
      <c r="C1927" s="9">
        <v>2667.71</v>
      </c>
      <c r="D1927" s="14">
        <v>45068</v>
      </c>
      <c r="E1927" s="15">
        <v>2667.71</v>
      </c>
      <c r="G1927" s="26">
        <v>2667.71</v>
      </c>
      <c r="J1927" s="14">
        <v>45067</v>
      </c>
      <c r="K1927" s="9" t="s">
        <v>480</v>
      </c>
      <c r="L1927" s="9">
        <v>21</v>
      </c>
      <c r="M1927" s="9">
        <v>20</v>
      </c>
    </row>
    <row r="1928" spans="1:13" x14ac:dyDescent="0.2">
      <c r="A1928" s="9" t="s">
        <v>780</v>
      </c>
      <c r="B1928" s="9" t="s">
        <v>792</v>
      </c>
      <c r="C1928" s="9">
        <v>2666.67</v>
      </c>
      <c r="D1928" s="14">
        <v>45068</v>
      </c>
      <c r="E1928" s="15">
        <v>2666.67</v>
      </c>
      <c r="G1928" s="26">
        <v>2666.67</v>
      </c>
      <c r="J1928" s="14">
        <v>45067</v>
      </c>
      <c r="K1928" s="9" t="s">
        <v>480</v>
      </c>
      <c r="L1928" s="9">
        <v>21</v>
      </c>
      <c r="M1928" s="9">
        <v>20</v>
      </c>
    </row>
    <row r="1929" spans="1:13" x14ac:dyDescent="0.2">
      <c r="A1929" s="9" t="s">
        <v>1210</v>
      </c>
      <c r="B1929" s="9" t="s">
        <v>1194</v>
      </c>
      <c r="C1929" s="9">
        <v>1500</v>
      </c>
      <c r="D1929" s="14">
        <v>45068</v>
      </c>
      <c r="E1929" s="15">
        <v>1500</v>
      </c>
      <c r="G1929" s="26">
        <v>1500</v>
      </c>
      <c r="J1929" s="14">
        <v>45067</v>
      </c>
      <c r="K1929" s="9" t="s">
        <v>480</v>
      </c>
      <c r="L1929" s="9">
        <v>21</v>
      </c>
      <c r="M1929" s="9">
        <v>20</v>
      </c>
    </row>
    <row r="1930" spans="1:13" x14ac:dyDescent="0.2">
      <c r="A1930" s="9" t="s">
        <v>1210</v>
      </c>
      <c r="B1930" s="9" t="s">
        <v>1194</v>
      </c>
      <c r="C1930" s="9">
        <v>1500</v>
      </c>
      <c r="D1930" s="14">
        <v>45068</v>
      </c>
      <c r="E1930" s="15">
        <v>3000</v>
      </c>
      <c r="G1930" s="26">
        <v>1500</v>
      </c>
      <c r="J1930" s="14">
        <v>45067</v>
      </c>
      <c r="K1930" s="9" t="s">
        <v>480</v>
      </c>
      <c r="L1930" s="9">
        <v>21</v>
      </c>
      <c r="M1930" s="9">
        <v>20</v>
      </c>
    </row>
    <row r="1931" spans="1:13" x14ac:dyDescent="0.2">
      <c r="A1931" s="9" t="s">
        <v>1210</v>
      </c>
      <c r="B1931" s="9" t="s">
        <v>1194</v>
      </c>
      <c r="C1931" s="9">
        <v>833.34</v>
      </c>
      <c r="D1931" s="14">
        <v>45068</v>
      </c>
      <c r="E1931" s="15">
        <v>3833.34</v>
      </c>
      <c r="G1931" s="26">
        <v>833.34</v>
      </c>
      <c r="J1931" s="14">
        <v>45067</v>
      </c>
      <c r="K1931" s="9" t="s">
        <v>480</v>
      </c>
      <c r="L1931" s="9">
        <v>21</v>
      </c>
      <c r="M1931" s="9">
        <v>20</v>
      </c>
    </row>
    <row r="1932" spans="1:13" x14ac:dyDescent="0.2">
      <c r="A1932" s="9" t="s">
        <v>1210</v>
      </c>
      <c r="B1932" s="9" t="s">
        <v>1194</v>
      </c>
      <c r="C1932" s="9">
        <v>833.34</v>
      </c>
      <c r="D1932" s="14">
        <v>45068</v>
      </c>
      <c r="E1932" s="15">
        <v>4666.68</v>
      </c>
      <c r="G1932" s="26">
        <v>833.34</v>
      </c>
      <c r="J1932" s="14">
        <v>45067</v>
      </c>
      <c r="K1932" s="9" t="s">
        <v>480</v>
      </c>
      <c r="L1932" s="9">
        <v>21</v>
      </c>
      <c r="M1932" s="9">
        <v>20</v>
      </c>
    </row>
    <row r="1933" spans="1:13" x14ac:dyDescent="0.2">
      <c r="A1933" s="9" t="s">
        <v>1210</v>
      </c>
      <c r="B1933" s="9" t="s">
        <v>1194</v>
      </c>
      <c r="C1933" s="9">
        <v>833.34</v>
      </c>
      <c r="D1933" s="14">
        <v>45068</v>
      </c>
      <c r="E1933" s="15">
        <v>5500.02</v>
      </c>
      <c r="G1933" s="26">
        <v>833.34</v>
      </c>
      <c r="J1933" s="14">
        <v>45067</v>
      </c>
      <c r="K1933" s="9" t="s">
        <v>480</v>
      </c>
      <c r="L1933" s="9">
        <v>21</v>
      </c>
      <c r="M1933" s="9">
        <v>20</v>
      </c>
    </row>
    <row r="1934" spans="1:13" x14ac:dyDescent="0.2">
      <c r="A1934" s="9" t="s">
        <v>1210</v>
      </c>
      <c r="B1934" s="9" t="s">
        <v>1194</v>
      </c>
      <c r="C1934" s="9">
        <v>833.34</v>
      </c>
      <c r="D1934" s="14">
        <v>45068</v>
      </c>
      <c r="E1934" s="15">
        <v>6333.3600000000006</v>
      </c>
      <c r="G1934" s="26">
        <v>833.34</v>
      </c>
      <c r="J1934" s="14">
        <v>45067</v>
      </c>
      <c r="K1934" s="9" t="s">
        <v>480</v>
      </c>
      <c r="L1934" s="9">
        <v>21</v>
      </c>
      <c r="M1934" s="9">
        <v>20</v>
      </c>
    </row>
    <row r="1935" spans="1:13" x14ac:dyDescent="0.2">
      <c r="A1935" s="9" t="s">
        <v>1210</v>
      </c>
      <c r="B1935" s="9" t="s">
        <v>1194</v>
      </c>
      <c r="C1935" s="9">
        <v>533.34</v>
      </c>
      <c r="D1935" s="14">
        <v>45068</v>
      </c>
      <c r="E1935" s="15">
        <v>6866.7000000000007</v>
      </c>
      <c r="G1935" s="26">
        <v>533.34</v>
      </c>
      <c r="J1935" s="14">
        <v>45067</v>
      </c>
      <c r="K1935" s="9" t="s">
        <v>480</v>
      </c>
      <c r="L1935" s="9">
        <v>21</v>
      </c>
      <c r="M1935" s="9">
        <v>20</v>
      </c>
    </row>
    <row r="1936" spans="1:13" x14ac:dyDescent="0.2">
      <c r="A1936" s="9" t="s">
        <v>1242</v>
      </c>
      <c r="B1936" s="9" t="s">
        <v>1243</v>
      </c>
      <c r="C1936" s="9">
        <v>533.34</v>
      </c>
      <c r="D1936" s="14">
        <v>45068</v>
      </c>
      <c r="E1936" s="15">
        <v>533.34</v>
      </c>
      <c r="G1936" s="26">
        <v>533.34</v>
      </c>
      <c r="J1936" s="14">
        <v>45067</v>
      </c>
      <c r="K1936" s="9" t="s">
        <v>480</v>
      </c>
      <c r="L1936" s="9">
        <v>21</v>
      </c>
      <c r="M1936" s="9">
        <v>20</v>
      </c>
    </row>
    <row r="1937" spans="1:13" x14ac:dyDescent="0.2">
      <c r="A1937" s="9" t="s">
        <v>1401</v>
      </c>
      <c r="B1937" s="9" t="s">
        <v>1264</v>
      </c>
      <c r="C1937" s="9">
        <v>279.99</v>
      </c>
      <c r="D1937" s="14">
        <v>45068</v>
      </c>
      <c r="E1937" s="15">
        <v>279.99</v>
      </c>
      <c r="G1937" s="26">
        <v>279.99</v>
      </c>
      <c r="J1937" s="14">
        <v>45067</v>
      </c>
      <c r="K1937" s="9" t="s">
        <v>480</v>
      </c>
      <c r="L1937" s="9">
        <v>21</v>
      </c>
      <c r="M1937" s="9">
        <v>20</v>
      </c>
    </row>
    <row r="1938" spans="1:13" x14ac:dyDescent="0.2">
      <c r="A1938" s="9" t="s">
        <v>1288</v>
      </c>
      <c r="B1938" s="9" t="s">
        <v>878</v>
      </c>
      <c r="C1938" s="9">
        <v>3</v>
      </c>
      <c r="D1938" s="14">
        <v>45068</v>
      </c>
      <c r="E1938" s="15">
        <v>3</v>
      </c>
      <c r="G1938" s="26">
        <v>3</v>
      </c>
      <c r="J1938" s="14">
        <v>45067</v>
      </c>
      <c r="K1938" s="9" t="s">
        <v>480</v>
      </c>
      <c r="L1938" s="9">
        <v>21</v>
      </c>
      <c r="M1938" s="9">
        <v>20</v>
      </c>
    </row>
    <row r="1939" spans="1:13" x14ac:dyDescent="0.2">
      <c r="A1939" s="9" t="s">
        <v>1288</v>
      </c>
      <c r="B1939" s="9" t="s">
        <v>878</v>
      </c>
      <c r="C1939" s="9">
        <v>3</v>
      </c>
      <c r="D1939" s="14">
        <v>45068</v>
      </c>
      <c r="E1939" s="15">
        <v>6</v>
      </c>
      <c r="G1939" s="26">
        <v>3</v>
      </c>
      <c r="J1939" s="14">
        <v>45067</v>
      </c>
      <c r="K1939" s="9" t="s">
        <v>480</v>
      </c>
      <c r="L1939" s="9">
        <v>21</v>
      </c>
      <c r="M1939" s="9">
        <v>20</v>
      </c>
    </row>
    <row r="1940" spans="1:13" x14ac:dyDescent="0.2">
      <c r="A1940" s="9" t="s">
        <v>1288</v>
      </c>
      <c r="B1940" s="9" t="s">
        <v>878</v>
      </c>
      <c r="C1940" s="9">
        <v>1.67</v>
      </c>
      <c r="D1940" s="14">
        <v>45068</v>
      </c>
      <c r="E1940" s="15">
        <v>7.67</v>
      </c>
      <c r="G1940" s="26">
        <v>1.67</v>
      </c>
      <c r="J1940" s="14">
        <v>45067</v>
      </c>
      <c r="K1940" s="9" t="s">
        <v>480</v>
      </c>
      <c r="L1940" s="9">
        <v>21</v>
      </c>
      <c r="M1940" s="9">
        <v>20</v>
      </c>
    </row>
    <row r="1941" spans="1:13" x14ac:dyDescent="0.2">
      <c r="A1941" s="9" t="s">
        <v>1288</v>
      </c>
      <c r="B1941" s="9" t="s">
        <v>878</v>
      </c>
      <c r="C1941" s="9">
        <v>1.67</v>
      </c>
      <c r="D1941" s="14">
        <v>45068</v>
      </c>
      <c r="E1941" s="15">
        <v>9.34</v>
      </c>
      <c r="G1941" s="26">
        <v>1.67</v>
      </c>
      <c r="J1941" s="14">
        <v>45067</v>
      </c>
      <c r="K1941" s="9" t="s">
        <v>480</v>
      </c>
      <c r="L1941" s="9">
        <v>21</v>
      </c>
      <c r="M1941" s="9">
        <v>20</v>
      </c>
    </row>
    <row r="1942" spans="1:13" x14ac:dyDescent="0.2">
      <c r="A1942" s="9" t="s">
        <v>1288</v>
      </c>
      <c r="B1942" s="9" t="s">
        <v>878</v>
      </c>
      <c r="C1942" s="9">
        <v>1.66</v>
      </c>
      <c r="D1942" s="14">
        <v>45068</v>
      </c>
      <c r="E1942" s="15">
        <v>11</v>
      </c>
      <c r="G1942" s="26">
        <v>1.66</v>
      </c>
      <c r="J1942" s="14">
        <v>45067</v>
      </c>
      <c r="K1942" s="9" t="s">
        <v>480</v>
      </c>
      <c r="L1942" s="9">
        <v>21</v>
      </c>
      <c r="M1942" s="9">
        <v>20</v>
      </c>
    </row>
    <row r="1943" spans="1:13" x14ac:dyDescent="0.2">
      <c r="A1943" s="9" t="s">
        <v>1288</v>
      </c>
      <c r="B1943" s="9" t="s">
        <v>878</v>
      </c>
      <c r="C1943" s="9">
        <v>1.67</v>
      </c>
      <c r="D1943" s="14">
        <v>45068</v>
      </c>
      <c r="E1943" s="15">
        <v>12.67</v>
      </c>
      <c r="G1943" s="26">
        <v>1.67</v>
      </c>
      <c r="J1943" s="14">
        <v>45067</v>
      </c>
      <c r="K1943" s="9" t="s">
        <v>480</v>
      </c>
      <c r="L1943" s="9">
        <v>21</v>
      </c>
      <c r="M1943" s="9">
        <v>20</v>
      </c>
    </row>
    <row r="1944" spans="1:13" x14ac:dyDescent="0.2">
      <c r="A1944" s="9" t="s">
        <v>1288</v>
      </c>
      <c r="B1944" s="9" t="s">
        <v>878</v>
      </c>
      <c r="C1944" s="9">
        <v>0.53</v>
      </c>
      <c r="D1944" s="14">
        <v>45068</v>
      </c>
      <c r="E1944" s="15">
        <v>13.2</v>
      </c>
      <c r="G1944" s="26">
        <v>0.53</v>
      </c>
      <c r="J1944" s="14">
        <v>45067</v>
      </c>
      <c r="K1944" s="9" t="s">
        <v>480</v>
      </c>
      <c r="L1944" s="9">
        <v>21</v>
      </c>
      <c r="M1944" s="9">
        <v>20</v>
      </c>
    </row>
    <row r="1945" spans="1:13" x14ac:dyDescent="0.2">
      <c r="A1945" s="9" t="s">
        <v>1288</v>
      </c>
      <c r="B1945" s="9" t="s">
        <v>878</v>
      </c>
      <c r="C1945" s="9">
        <v>1.07</v>
      </c>
      <c r="D1945" s="14">
        <v>45068</v>
      </c>
      <c r="E1945" s="15">
        <v>14.27</v>
      </c>
      <c r="G1945" s="26">
        <v>1.07</v>
      </c>
      <c r="J1945" s="14">
        <v>45067</v>
      </c>
      <c r="K1945" s="9" t="s">
        <v>480</v>
      </c>
      <c r="L1945" s="9">
        <v>21</v>
      </c>
      <c r="M1945" s="9">
        <v>20</v>
      </c>
    </row>
    <row r="1946" spans="1:13" x14ac:dyDescent="0.2">
      <c r="A1946" s="9" t="s">
        <v>1288</v>
      </c>
      <c r="B1946" s="9" t="s">
        <v>878</v>
      </c>
      <c r="C1946" s="9">
        <v>1.07</v>
      </c>
      <c r="D1946" s="14">
        <v>45068</v>
      </c>
      <c r="E1946" s="15">
        <v>15.34</v>
      </c>
      <c r="G1946" s="26">
        <v>1.07</v>
      </c>
      <c r="J1946" s="14">
        <v>45067</v>
      </c>
      <c r="K1946" s="9" t="s">
        <v>480</v>
      </c>
      <c r="L1946" s="9">
        <v>21</v>
      </c>
      <c r="M1946" s="9">
        <v>20</v>
      </c>
    </row>
    <row r="1947" spans="1:13" x14ac:dyDescent="0.2">
      <c r="A1947" s="9" t="s">
        <v>997</v>
      </c>
      <c r="B1947" s="9" t="s">
        <v>998</v>
      </c>
      <c r="C1947" s="9">
        <v>1500.15</v>
      </c>
      <c r="D1947" s="14">
        <v>45068</v>
      </c>
      <c r="E1947" s="15">
        <v>1500.15</v>
      </c>
      <c r="G1947" s="26">
        <v>1500.15</v>
      </c>
      <c r="J1947" s="14">
        <v>45067</v>
      </c>
      <c r="K1947" s="9" t="s">
        <v>480</v>
      </c>
      <c r="L1947" s="9">
        <v>21</v>
      </c>
      <c r="M1947" s="9">
        <v>20</v>
      </c>
    </row>
    <row r="1948" spans="1:13" x14ac:dyDescent="0.2">
      <c r="A1948" s="9" t="s">
        <v>997</v>
      </c>
      <c r="B1948" s="9" t="s">
        <v>998</v>
      </c>
      <c r="C1948" s="9">
        <v>1500.15</v>
      </c>
      <c r="D1948" s="14">
        <v>45068</v>
      </c>
      <c r="E1948" s="15">
        <v>3000.3</v>
      </c>
      <c r="G1948" s="26">
        <v>1500.15</v>
      </c>
      <c r="J1948" s="14">
        <v>45067</v>
      </c>
      <c r="K1948" s="9" t="s">
        <v>480</v>
      </c>
      <c r="L1948" s="9">
        <v>21</v>
      </c>
      <c r="M1948" s="9">
        <v>20</v>
      </c>
    </row>
    <row r="1949" spans="1:13" x14ac:dyDescent="0.2">
      <c r="A1949" s="9" t="s">
        <v>997</v>
      </c>
      <c r="B1949" s="9" t="s">
        <v>998</v>
      </c>
      <c r="C1949" s="9">
        <v>416.7</v>
      </c>
      <c r="D1949" s="14">
        <v>45068</v>
      </c>
      <c r="E1949" s="15">
        <v>3417</v>
      </c>
      <c r="G1949" s="26">
        <v>416.7</v>
      </c>
      <c r="J1949" s="14">
        <v>45067</v>
      </c>
      <c r="K1949" s="9" t="s">
        <v>480</v>
      </c>
      <c r="L1949" s="9">
        <v>21</v>
      </c>
      <c r="M1949" s="9">
        <v>20</v>
      </c>
    </row>
    <row r="1950" spans="1:13" x14ac:dyDescent="0.2">
      <c r="A1950" s="9" t="s">
        <v>997</v>
      </c>
      <c r="B1950" s="9" t="s">
        <v>998</v>
      </c>
      <c r="C1950" s="9">
        <v>833.42</v>
      </c>
      <c r="D1950" s="14">
        <v>45068</v>
      </c>
      <c r="E1950" s="15">
        <v>4250.42</v>
      </c>
      <c r="G1950" s="26">
        <v>833.42</v>
      </c>
      <c r="J1950" s="14">
        <v>45067</v>
      </c>
      <c r="K1950" s="9" t="s">
        <v>480</v>
      </c>
      <c r="L1950" s="9">
        <v>21</v>
      </c>
      <c r="M1950" s="9">
        <v>20</v>
      </c>
    </row>
    <row r="1951" spans="1:13" x14ac:dyDescent="0.2">
      <c r="A1951" s="9" t="s">
        <v>997</v>
      </c>
      <c r="B1951" s="9" t="s">
        <v>998</v>
      </c>
      <c r="C1951" s="9">
        <v>833.43</v>
      </c>
      <c r="D1951" s="14">
        <v>45068</v>
      </c>
      <c r="E1951" s="15">
        <v>5083.8500000000004</v>
      </c>
      <c r="G1951" s="26">
        <v>833.43</v>
      </c>
      <c r="J1951" s="14">
        <v>45067</v>
      </c>
      <c r="K1951" s="9" t="s">
        <v>480</v>
      </c>
      <c r="L1951" s="9">
        <v>21</v>
      </c>
      <c r="M1951" s="9">
        <v>20</v>
      </c>
    </row>
    <row r="1952" spans="1:13" x14ac:dyDescent="0.2">
      <c r="A1952" s="9" t="s">
        <v>997</v>
      </c>
      <c r="B1952" s="9" t="s">
        <v>998</v>
      </c>
      <c r="C1952" s="9">
        <v>833.42</v>
      </c>
      <c r="D1952" s="14">
        <v>45068</v>
      </c>
      <c r="E1952" s="15">
        <v>5917.27</v>
      </c>
      <c r="G1952" s="26">
        <v>833.42</v>
      </c>
      <c r="J1952" s="14">
        <v>45067</v>
      </c>
      <c r="K1952" s="9" t="s">
        <v>480</v>
      </c>
      <c r="L1952" s="9">
        <v>21</v>
      </c>
      <c r="M1952" s="9">
        <v>20</v>
      </c>
    </row>
    <row r="1953" spans="1:13" x14ac:dyDescent="0.2">
      <c r="A1953" s="9" t="s">
        <v>997</v>
      </c>
      <c r="B1953" s="9" t="s">
        <v>998</v>
      </c>
      <c r="C1953" s="9">
        <v>833.42</v>
      </c>
      <c r="D1953" s="14">
        <v>45068</v>
      </c>
      <c r="E1953" s="15">
        <v>6750.6900000000005</v>
      </c>
      <c r="G1953" s="26">
        <v>833.42</v>
      </c>
      <c r="J1953" s="14">
        <v>45067</v>
      </c>
      <c r="K1953" s="9" t="s">
        <v>480</v>
      </c>
      <c r="L1953" s="9">
        <v>21</v>
      </c>
      <c r="M1953" s="9">
        <v>20</v>
      </c>
    </row>
    <row r="1954" spans="1:13" x14ac:dyDescent="0.2">
      <c r="A1954" s="9" t="s">
        <v>997</v>
      </c>
      <c r="B1954" s="9" t="s">
        <v>998</v>
      </c>
      <c r="C1954" s="9">
        <v>266.69</v>
      </c>
      <c r="D1954" s="14">
        <v>45068</v>
      </c>
      <c r="E1954" s="15">
        <v>7017.38</v>
      </c>
      <c r="G1954" s="26">
        <v>266.69</v>
      </c>
      <c r="J1954" s="14">
        <v>45067</v>
      </c>
      <c r="K1954" s="9" t="s">
        <v>480</v>
      </c>
      <c r="L1954" s="9">
        <v>21</v>
      </c>
      <c r="M1954" s="9">
        <v>20</v>
      </c>
    </row>
    <row r="1955" spans="1:13" x14ac:dyDescent="0.2">
      <c r="A1955" s="9" t="s">
        <v>997</v>
      </c>
      <c r="B1955" s="9" t="s">
        <v>998</v>
      </c>
      <c r="C1955" s="9">
        <v>533.39</v>
      </c>
      <c r="D1955" s="14">
        <v>45068</v>
      </c>
      <c r="E1955" s="15">
        <v>7550.77</v>
      </c>
      <c r="G1955" s="26">
        <v>533.39</v>
      </c>
      <c r="J1955" s="14">
        <v>45067</v>
      </c>
      <c r="K1955" s="9" t="s">
        <v>480</v>
      </c>
      <c r="L1955" s="9">
        <v>21</v>
      </c>
      <c r="M1955" s="9">
        <v>20</v>
      </c>
    </row>
    <row r="1956" spans="1:13" x14ac:dyDescent="0.2">
      <c r="A1956" s="9" t="s">
        <v>997</v>
      </c>
      <c r="B1956" s="9" t="s">
        <v>998</v>
      </c>
      <c r="C1956" s="9">
        <v>533.4</v>
      </c>
      <c r="D1956" s="14">
        <v>45068</v>
      </c>
      <c r="E1956" s="15">
        <v>8084.17</v>
      </c>
      <c r="G1956" s="26">
        <v>533.4</v>
      </c>
      <c r="J1956" s="14">
        <v>45067</v>
      </c>
      <c r="K1956" s="9" t="s">
        <v>480</v>
      </c>
      <c r="L1956" s="9">
        <v>21</v>
      </c>
      <c r="M1956" s="9">
        <v>20</v>
      </c>
    </row>
    <row r="1957" spans="1:13" x14ac:dyDescent="0.2">
      <c r="A1957" s="9" t="s">
        <v>1257</v>
      </c>
      <c r="B1957" s="9" t="s">
        <v>1258</v>
      </c>
      <c r="C1957" s="9">
        <v>26.89</v>
      </c>
      <c r="D1957" s="14">
        <v>45068</v>
      </c>
      <c r="E1957" s="15">
        <v>26.89</v>
      </c>
      <c r="G1957" s="26">
        <v>26.89</v>
      </c>
      <c r="J1957" s="14">
        <v>45067</v>
      </c>
      <c r="K1957" s="9" t="s">
        <v>480</v>
      </c>
      <c r="L1957" s="9">
        <v>21</v>
      </c>
      <c r="M1957" s="9">
        <v>20</v>
      </c>
    </row>
    <row r="1958" spans="1:13" x14ac:dyDescent="0.2">
      <c r="A1958" s="9" t="s">
        <v>1248</v>
      </c>
      <c r="B1958" s="9" t="s">
        <v>1091</v>
      </c>
      <c r="C1958" s="9">
        <v>27.6</v>
      </c>
      <c r="D1958" s="14">
        <v>45068</v>
      </c>
      <c r="E1958" s="15">
        <v>27.6</v>
      </c>
      <c r="G1958" s="26">
        <v>27.6</v>
      </c>
      <c r="J1958" s="14">
        <v>45067</v>
      </c>
      <c r="K1958" s="9" t="s">
        <v>480</v>
      </c>
      <c r="L1958" s="9">
        <v>21</v>
      </c>
      <c r="M1958" s="9">
        <v>20</v>
      </c>
    </row>
    <row r="1959" spans="1:13" x14ac:dyDescent="0.2">
      <c r="A1959" s="9" t="s">
        <v>1403</v>
      </c>
      <c r="B1959" s="9" t="s">
        <v>1404</v>
      </c>
      <c r="C1959" s="9">
        <v>400.03</v>
      </c>
      <c r="D1959" s="14">
        <v>45068</v>
      </c>
      <c r="E1959" s="15">
        <v>400.03</v>
      </c>
      <c r="G1959" s="26">
        <v>400.03</v>
      </c>
      <c r="J1959" s="14">
        <v>45067</v>
      </c>
      <c r="K1959" s="9" t="s">
        <v>480</v>
      </c>
      <c r="L1959" s="9">
        <v>21</v>
      </c>
      <c r="M1959" s="9">
        <v>20</v>
      </c>
    </row>
    <row r="1960" spans="1:13" x14ac:dyDescent="0.2">
      <c r="A1960" s="9" t="s">
        <v>1405</v>
      </c>
      <c r="B1960" s="9" t="s">
        <v>1406</v>
      </c>
      <c r="C1960" s="9">
        <v>400.03</v>
      </c>
      <c r="D1960" s="14">
        <v>45068</v>
      </c>
      <c r="E1960" s="15">
        <v>400.03</v>
      </c>
      <c r="G1960" s="26">
        <v>400.03</v>
      </c>
      <c r="J1960" s="14">
        <v>45067</v>
      </c>
      <c r="K1960" s="9" t="s">
        <v>480</v>
      </c>
      <c r="L1960" s="9">
        <v>21</v>
      </c>
      <c r="M1960" s="9">
        <v>20</v>
      </c>
    </row>
    <row r="1961" spans="1:13" x14ac:dyDescent="0.2">
      <c r="A1961" s="9" t="s">
        <v>1022</v>
      </c>
      <c r="B1961" s="9" t="s">
        <v>1503</v>
      </c>
      <c r="C1961" s="9">
        <v>0.89</v>
      </c>
      <c r="D1961" s="14">
        <v>45068</v>
      </c>
      <c r="E1961" s="15">
        <v>0.89</v>
      </c>
      <c r="G1961" s="26">
        <v>0.89</v>
      </c>
      <c r="J1961" s="14">
        <v>45067</v>
      </c>
      <c r="K1961" s="9" t="s">
        <v>480</v>
      </c>
      <c r="L1961" s="9">
        <v>21</v>
      </c>
      <c r="M1961" s="9">
        <v>20</v>
      </c>
    </row>
    <row r="1962" spans="1:13" x14ac:dyDescent="0.2">
      <c r="A1962" s="9" t="s">
        <v>1022</v>
      </c>
      <c r="B1962" s="9" t="s">
        <v>1503</v>
      </c>
      <c r="C1962" s="9">
        <v>20.29</v>
      </c>
      <c r="D1962" s="14">
        <v>45068</v>
      </c>
      <c r="E1962" s="15">
        <v>21.18</v>
      </c>
      <c r="G1962" s="26">
        <v>20.29</v>
      </c>
      <c r="J1962" s="14">
        <v>45067</v>
      </c>
      <c r="K1962" s="9" t="s">
        <v>480</v>
      </c>
      <c r="L1962" s="9">
        <v>21</v>
      </c>
      <c r="M1962" s="9">
        <v>20</v>
      </c>
    </row>
    <row r="1963" spans="1:13" x14ac:dyDescent="0.2">
      <c r="A1963" s="9" t="s">
        <v>1022</v>
      </c>
      <c r="B1963" s="9" t="s">
        <v>1503</v>
      </c>
      <c r="C1963" s="9">
        <v>11.13</v>
      </c>
      <c r="D1963" s="14">
        <v>45068</v>
      </c>
      <c r="E1963" s="15">
        <v>32.31</v>
      </c>
      <c r="G1963" s="26">
        <v>11.13</v>
      </c>
      <c r="J1963" s="14">
        <v>45067</v>
      </c>
      <c r="K1963" s="9" t="s">
        <v>480</v>
      </c>
      <c r="L1963" s="9">
        <v>21</v>
      </c>
      <c r="M1963" s="9">
        <v>20</v>
      </c>
    </row>
    <row r="1964" spans="1:13" x14ac:dyDescent="0.2">
      <c r="A1964" s="9" t="s">
        <v>1022</v>
      </c>
      <c r="B1964" s="9" t="s">
        <v>1503</v>
      </c>
      <c r="C1964" s="9">
        <v>31.11</v>
      </c>
      <c r="D1964" s="14">
        <v>45068</v>
      </c>
      <c r="E1964" s="15">
        <v>63.42</v>
      </c>
      <c r="G1964" s="26">
        <v>31.11</v>
      </c>
      <c r="J1964" s="14">
        <v>45067</v>
      </c>
      <c r="K1964" s="9" t="s">
        <v>480</v>
      </c>
      <c r="L1964" s="9">
        <v>21</v>
      </c>
      <c r="M1964" s="9">
        <v>20</v>
      </c>
    </row>
    <row r="1965" spans="1:13" x14ac:dyDescent="0.2">
      <c r="A1965" s="9" t="s">
        <v>1022</v>
      </c>
      <c r="B1965" s="9" t="s">
        <v>1503</v>
      </c>
      <c r="C1965" s="9">
        <v>5.7</v>
      </c>
      <c r="D1965" s="14">
        <v>45068</v>
      </c>
      <c r="E1965" s="15">
        <v>69.12</v>
      </c>
      <c r="G1965" s="26">
        <v>5.7</v>
      </c>
      <c r="J1965" s="14">
        <v>45067</v>
      </c>
      <c r="K1965" s="9" t="s">
        <v>480</v>
      </c>
      <c r="L1965" s="9">
        <v>21</v>
      </c>
      <c r="M1965" s="9">
        <v>20</v>
      </c>
    </row>
    <row r="1966" spans="1:13" x14ac:dyDescent="0.2">
      <c r="A1966" s="9" t="s">
        <v>1022</v>
      </c>
      <c r="B1966" s="9" t="s">
        <v>1503</v>
      </c>
      <c r="C1966" s="9">
        <v>3.95</v>
      </c>
      <c r="D1966" s="14">
        <v>45068</v>
      </c>
      <c r="E1966" s="15">
        <v>73.070000000000007</v>
      </c>
      <c r="G1966" s="26">
        <v>3.95</v>
      </c>
      <c r="J1966" s="14">
        <v>45067</v>
      </c>
      <c r="K1966" s="9" t="s">
        <v>480</v>
      </c>
      <c r="L1966" s="9">
        <v>21</v>
      </c>
      <c r="M1966" s="9">
        <v>20</v>
      </c>
    </row>
    <row r="1967" spans="1:13" x14ac:dyDescent="0.2">
      <c r="A1967" s="9" t="s">
        <v>1416</v>
      </c>
      <c r="B1967" s="9" t="s">
        <v>1417</v>
      </c>
      <c r="C1967" s="9">
        <v>400.05</v>
      </c>
      <c r="D1967" s="14">
        <v>45068</v>
      </c>
      <c r="E1967" s="15">
        <v>400.05</v>
      </c>
      <c r="G1967" s="26">
        <v>400.05</v>
      </c>
      <c r="J1967" s="14">
        <v>45067</v>
      </c>
      <c r="K1967" s="9" t="s">
        <v>480</v>
      </c>
      <c r="L1967" s="9">
        <v>21</v>
      </c>
      <c r="M1967" s="9">
        <v>20</v>
      </c>
    </row>
    <row r="1968" spans="1:13" x14ac:dyDescent="0.2">
      <c r="A1968" s="9" t="s">
        <v>1388</v>
      </c>
      <c r="B1968" s="9" t="s">
        <v>1389</v>
      </c>
      <c r="C1968" s="9">
        <v>400.05</v>
      </c>
      <c r="D1968" s="14">
        <v>45068</v>
      </c>
      <c r="E1968" s="15">
        <v>400.05</v>
      </c>
      <c r="G1968" s="26">
        <v>400.05</v>
      </c>
      <c r="J1968" s="14">
        <v>45067</v>
      </c>
      <c r="K1968" s="9" t="s">
        <v>480</v>
      </c>
      <c r="L1968" s="9">
        <v>21</v>
      </c>
      <c r="M1968" s="9">
        <v>20</v>
      </c>
    </row>
    <row r="1969" spans="1:13" x14ac:dyDescent="0.2">
      <c r="A1969" s="9" t="s">
        <v>148</v>
      </c>
      <c r="B1969" s="9" t="s">
        <v>586</v>
      </c>
      <c r="C1969" s="9">
        <v>300.19283799999999</v>
      </c>
      <c r="D1969" s="14">
        <v>45082</v>
      </c>
      <c r="E1969" s="15">
        <v>300.19283799999999</v>
      </c>
      <c r="G1969" s="26">
        <v>300.19283799999999</v>
      </c>
      <c r="J1969" s="14">
        <v>45067</v>
      </c>
      <c r="K1969" s="9" t="s">
        <v>480</v>
      </c>
      <c r="L1969" s="9">
        <v>23</v>
      </c>
      <c r="M1969" s="9">
        <v>20</v>
      </c>
    </row>
    <row r="1970" spans="1:13" x14ac:dyDescent="0.2">
      <c r="A1970" s="9" t="s">
        <v>238</v>
      </c>
      <c r="B1970" s="9" t="s">
        <v>82</v>
      </c>
      <c r="C1970" s="9">
        <v>22.317926</v>
      </c>
      <c r="D1970" s="14">
        <v>45103</v>
      </c>
      <c r="E1970" s="15">
        <v>22.317926</v>
      </c>
      <c r="G1970" s="26">
        <v>22.317926</v>
      </c>
      <c r="J1970" s="14">
        <v>45067</v>
      </c>
      <c r="K1970" s="9" t="s">
        <v>480</v>
      </c>
      <c r="L1970" s="9">
        <v>26</v>
      </c>
      <c r="M1970" s="9">
        <v>20</v>
      </c>
    </row>
    <row r="1971" spans="1:13" x14ac:dyDescent="0.2">
      <c r="A1971" s="9" t="s">
        <v>238</v>
      </c>
      <c r="B1971" s="9" t="s">
        <v>82</v>
      </c>
      <c r="C1971" s="9">
        <v>18.834506000000001</v>
      </c>
      <c r="D1971" s="14">
        <v>45103</v>
      </c>
      <c r="E1971" s="15">
        <v>41.152432000000005</v>
      </c>
      <c r="G1971" s="26">
        <v>18.834506000000001</v>
      </c>
      <c r="J1971" s="14">
        <v>45067</v>
      </c>
      <c r="K1971" s="9" t="s">
        <v>480</v>
      </c>
      <c r="L1971" s="9">
        <v>26</v>
      </c>
      <c r="M1971" s="9">
        <v>20</v>
      </c>
    </row>
    <row r="1972" spans="1:13" x14ac:dyDescent="0.2">
      <c r="A1972" s="9" t="s">
        <v>238</v>
      </c>
      <c r="B1972" s="9" t="s">
        <v>82</v>
      </c>
      <c r="C1972" s="9">
        <v>11.635331000000001</v>
      </c>
      <c r="D1972" s="14">
        <v>45103</v>
      </c>
      <c r="E1972" s="15">
        <v>52.787763000000005</v>
      </c>
      <c r="G1972" s="26">
        <v>11.635331000000001</v>
      </c>
      <c r="J1972" s="14">
        <v>45067</v>
      </c>
      <c r="K1972" s="9" t="s">
        <v>480</v>
      </c>
      <c r="L1972" s="9">
        <v>26</v>
      </c>
      <c r="M1972" s="9">
        <v>20</v>
      </c>
    </row>
    <row r="1973" spans="1:13" x14ac:dyDescent="0.2">
      <c r="A1973" s="9" t="s">
        <v>238</v>
      </c>
      <c r="B1973" s="9" t="s">
        <v>82</v>
      </c>
      <c r="C1973" s="9">
        <v>7.7568859999999997</v>
      </c>
      <c r="D1973" s="14">
        <v>45103</v>
      </c>
      <c r="E1973" s="15">
        <v>60.544649000000007</v>
      </c>
      <c r="G1973" s="26">
        <v>7.7568859999999997</v>
      </c>
      <c r="J1973" s="14">
        <v>45067</v>
      </c>
      <c r="K1973" s="9" t="s">
        <v>480</v>
      </c>
      <c r="L1973" s="9">
        <v>26</v>
      </c>
      <c r="M1973" s="9">
        <v>20</v>
      </c>
    </row>
    <row r="1974" spans="1:13" x14ac:dyDescent="0.2">
      <c r="A1974" s="9" t="s">
        <v>238</v>
      </c>
      <c r="B1974" s="9" t="s">
        <v>82</v>
      </c>
      <c r="C1974" s="9">
        <v>10.539785</v>
      </c>
      <c r="D1974" s="14">
        <v>45103</v>
      </c>
      <c r="E1974" s="15">
        <v>71.084434000000002</v>
      </c>
      <c r="G1974" s="26">
        <v>10.539785</v>
      </c>
      <c r="J1974" s="14">
        <v>45067</v>
      </c>
      <c r="K1974" s="9" t="s">
        <v>480</v>
      </c>
      <c r="L1974" s="9">
        <v>26</v>
      </c>
      <c r="M1974" s="9">
        <v>20</v>
      </c>
    </row>
    <row r="1975" spans="1:13" x14ac:dyDescent="0.2">
      <c r="A1975" s="9" t="s">
        <v>602</v>
      </c>
      <c r="B1975" s="9" t="s">
        <v>603</v>
      </c>
      <c r="C1975" s="9">
        <v>0.56146300000000005</v>
      </c>
      <c r="D1975" s="14">
        <v>45103</v>
      </c>
      <c r="E1975" s="15">
        <v>0.56146300000000005</v>
      </c>
      <c r="G1975" s="26">
        <v>0.56146300000000005</v>
      </c>
      <c r="J1975" s="14">
        <v>45067</v>
      </c>
      <c r="K1975" s="9" t="s">
        <v>480</v>
      </c>
      <c r="L1975" s="9">
        <v>26</v>
      </c>
      <c r="M1975" s="9">
        <v>20</v>
      </c>
    </row>
    <row r="1976" spans="1:13" x14ac:dyDescent="0.2">
      <c r="A1976" s="9" t="s">
        <v>602</v>
      </c>
      <c r="B1976" s="9" t="s">
        <v>603</v>
      </c>
      <c r="C1976" s="9">
        <v>0.49085400000000001</v>
      </c>
      <c r="D1976" s="14">
        <v>45103</v>
      </c>
      <c r="E1976" s="15">
        <v>1.0523169999999999</v>
      </c>
      <c r="G1976" s="26">
        <v>0.49085400000000001</v>
      </c>
      <c r="J1976" s="14">
        <v>45067</v>
      </c>
      <c r="K1976" s="9" t="s">
        <v>480</v>
      </c>
      <c r="L1976" s="9">
        <v>26</v>
      </c>
      <c r="M1976" s="9">
        <v>20</v>
      </c>
    </row>
    <row r="1977" spans="1:13" x14ac:dyDescent="0.2">
      <c r="A1977" s="9" t="s">
        <v>602</v>
      </c>
      <c r="B1977" s="9" t="s">
        <v>603</v>
      </c>
      <c r="C1977" s="9">
        <v>0.26299800000000001</v>
      </c>
      <c r="D1977" s="14">
        <v>45103</v>
      </c>
      <c r="E1977" s="15">
        <v>1.315315</v>
      </c>
      <c r="G1977" s="26">
        <v>0.26299800000000001</v>
      </c>
      <c r="J1977" s="14">
        <v>45067</v>
      </c>
      <c r="K1977" s="9" t="s">
        <v>480</v>
      </c>
      <c r="L1977" s="9">
        <v>26</v>
      </c>
      <c r="M1977" s="9">
        <v>20</v>
      </c>
    </row>
    <row r="1978" spans="1:13" x14ac:dyDescent="0.2">
      <c r="A1978" s="9" t="s">
        <v>1210</v>
      </c>
      <c r="B1978" s="9" t="s">
        <v>1194</v>
      </c>
      <c r="C1978" s="9">
        <v>1500</v>
      </c>
      <c r="D1978" s="14">
        <v>45068</v>
      </c>
      <c r="E1978" s="15">
        <v>1500</v>
      </c>
      <c r="G1978" s="26">
        <v>1500</v>
      </c>
      <c r="J1978" s="14">
        <v>45068</v>
      </c>
      <c r="K1978" s="9" t="s">
        <v>480</v>
      </c>
      <c r="L1978" s="9">
        <v>21</v>
      </c>
      <c r="M1978" s="9">
        <v>21</v>
      </c>
    </row>
    <row r="1979" spans="1:13" x14ac:dyDescent="0.2">
      <c r="A1979" s="9" t="s">
        <v>1288</v>
      </c>
      <c r="B1979" s="9" t="s">
        <v>878</v>
      </c>
      <c r="C1979" s="9">
        <v>3</v>
      </c>
      <c r="D1979" s="14">
        <v>45068</v>
      </c>
      <c r="E1979" s="15">
        <v>3</v>
      </c>
      <c r="G1979" s="26">
        <v>3</v>
      </c>
      <c r="J1979" s="14">
        <v>45068</v>
      </c>
      <c r="K1979" s="9" t="s">
        <v>480</v>
      </c>
      <c r="L1979" s="9">
        <v>21</v>
      </c>
      <c r="M1979" s="9">
        <v>21</v>
      </c>
    </row>
    <row r="1980" spans="1:13" x14ac:dyDescent="0.2">
      <c r="A1980" s="9" t="s">
        <v>997</v>
      </c>
      <c r="B1980" s="9" t="s">
        <v>998</v>
      </c>
      <c r="C1980" s="9">
        <v>1500.15</v>
      </c>
      <c r="D1980" s="14">
        <v>45068</v>
      </c>
      <c r="E1980" s="15">
        <v>1500.15</v>
      </c>
      <c r="G1980" s="26">
        <v>1500.15</v>
      </c>
      <c r="J1980" s="14">
        <v>45068</v>
      </c>
      <c r="K1980" s="9" t="s">
        <v>480</v>
      </c>
      <c r="L1980" s="9">
        <v>21</v>
      </c>
      <c r="M1980" s="9">
        <v>21</v>
      </c>
    </row>
    <row r="1981" spans="1:13" x14ac:dyDescent="0.2">
      <c r="A1981" s="9" t="s">
        <v>148</v>
      </c>
      <c r="B1981" s="9" t="s">
        <v>586</v>
      </c>
      <c r="C1981" s="9">
        <v>12640.036754000001</v>
      </c>
      <c r="D1981" s="14">
        <v>45082</v>
      </c>
      <c r="E1981" s="15">
        <v>12640.036754000001</v>
      </c>
      <c r="G1981" s="26">
        <v>12640.036754000001</v>
      </c>
      <c r="J1981" s="14">
        <v>45068</v>
      </c>
      <c r="K1981" s="9" t="s">
        <v>480</v>
      </c>
      <c r="L1981" s="9">
        <v>23</v>
      </c>
      <c r="M1981" s="9">
        <v>21</v>
      </c>
    </row>
    <row r="1982" spans="1:13" x14ac:dyDescent="0.2">
      <c r="A1982" s="9" t="s">
        <v>148</v>
      </c>
      <c r="B1982" s="9" t="s">
        <v>586</v>
      </c>
      <c r="C1982" s="9">
        <v>6577.6407559999998</v>
      </c>
      <c r="D1982" s="14">
        <v>45082</v>
      </c>
      <c r="E1982" s="15">
        <v>19217.677510000001</v>
      </c>
      <c r="G1982" s="26">
        <v>6577.6407559999998</v>
      </c>
      <c r="J1982" s="14">
        <v>45068</v>
      </c>
      <c r="K1982" s="9" t="s">
        <v>480</v>
      </c>
      <c r="L1982" s="9">
        <v>23</v>
      </c>
      <c r="M1982" s="9">
        <v>21</v>
      </c>
    </row>
    <row r="1983" spans="1:13" x14ac:dyDescent="0.2">
      <c r="A1983" s="9" t="s">
        <v>256</v>
      </c>
      <c r="B1983" s="9" t="s">
        <v>77</v>
      </c>
      <c r="C1983" s="9">
        <v>545.04583100000002</v>
      </c>
      <c r="D1983" s="14">
        <v>45089</v>
      </c>
      <c r="E1983" s="15">
        <v>545.04583100000002</v>
      </c>
      <c r="G1983" s="26">
        <v>545.04583100000002</v>
      </c>
      <c r="J1983" s="14">
        <v>45068</v>
      </c>
      <c r="K1983" s="9" t="s">
        <v>480</v>
      </c>
      <c r="L1983" s="9">
        <v>24</v>
      </c>
      <c r="M1983" s="9">
        <v>21</v>
      </c>
    </row>
    <row r="1984" spans="1:13" x14ac:dyDescent="0.2">
      <c r="A1984" s="9" t="s">
        <v>256</v>
      </c>
      <c r="B1984" s="9" t="s">
        <v>77</v>
      </c>
      <c r="C1984" s="9">
        <v>919.94832399999996</v>
      </c>
      <c r="D1984" s="14">
        <v>45089</v>
      </c>
      <c r="E1984" s="15">
        <v>1464.9941549999999</v>
      </c>
      <c r="G1984" s="26">
        <v>919.94832399999996</v>
      </c>
      <c r="J1984" s="14">
        <v>45068</v>
      </c>
      <c r="K1984" s="9" t="s">
        <v>480</v>
      </c>
      <c r="L1984" s="9">
        <v>24</v>
      </c>
      <c r="M1984" s="9">
        <v>21</v>
      </c>
    </row>
    <row r="1985" spans="1:13" x14ac:dyDescent="0.2">
      <c r="A1985" s="9" t="s">
        <v>657</v>
      </c>
      <c r="B1985" s="9" t="s">
        <v>646</v>
      </c>
      <c r="C1985" s="9">
        <v>0.35734700000000003</v>
      </c>
      <c r="D1985" s="14">
        <v>45089</v>
      </c>
      <c r="E1985" s="15">
        <v>0.35734700000000003</v>
      </c>
      <c r="G1985" s="26">
        <v>0.35734700000000003</v>
      </c>
      <c r="J1985" s="14">
        <v>45068</v>
      </c>
      <c r="K1985" s="9" t="s">
        <v>480</v>
      </c>
      <c r="L1985" s="9">
        <v>24</v>
      </c>
      <c r="M1985" s="9">
        <v>21</v>
      </c>
    </row>
    <row r="1986" spans="1:13" x14ac:dyDescent="0.2">
      <c r="A1986" s="9" t="s">
        <v>155</v>
      </c>
      <c r="B1986" s="9" t="s">
        <v>45</v>
      </c>
      <c r="C1986" s="9">
        <v>0.71469499999999997</v>
      </c>
      <c r="D1986" s="14">
        <v>45089</v>
      </c>
      <c r="E1986" s="15">
        <v>0.71469499999999997</v>
      </c>
      <c r="G1986" s="26">
        <v>0.71469499999999997</v>
      </c>
      <c r="J1986" s="14">
        <v>45068</v>
      </c>
      <c r="K1986" s="9" t="s">
        <v>480</v>
      </c>
      <c r="L1986" s="9">
        <v>24</v>
      </c>
      <c r="M1986" s="9">
        <v>21</v>
      </c>
    </row>
    <row r="1987" spans="1:13" x14ac:dyDescent="0.2">
      <c r="A1987" s="9" t="s">
        <v>658</v>
      </c>
      <c r="B1987" s="9" t="s">
        <v>647</v>
      </c>
      <c r="C1987" s="9">
        <v>1.276241</v>
      </c>
      <c r="D1987" s="14">
        <v>45089</v>
      </c>
      <c r="E1987" s="15">
        <v>1.276241</v>
      </c>
      <c r="G1987" s="26">
        <v>1.276241</v>
      </c>
      <c r="J1987" s="14">
        <v>45068</v>
      </c>
      <c r="K1987" s="9" t="s">
        <v>480</v>
      </c>
      <c r="L1987" s="9">
        <v>24</v>
      </c>
      <c r="M1987" s="9">
        <v>21</v>
      </c>
    </row>
    <row r="1988" spans="1:13" x14ac:dyDescent="0.2">
      <c r="A1988" s="9" t="s">
        <v>659</v>
      </c>
      <c r="B1988" s="9" t="s">
        <v>671</v>
      </c>
      <c r="C1988" s="9">
        <v>0.102099</v>
      </c>
      <c r="D1988" s="14">
        <v>45089</v>
      </c>
      <c r="E1988" s="15">
        <v>0.102099</v>
      </c>
      <c r="G1988" s="26">
        <v>0.102099</v>
      </c>
      <c r="J1988" s="14">
        <v>45068</v>
      </c>
      <c r="K1988" s="9" t="s">
        <v>480</v>
      </c>
      <c r="L1988" s="9">
        <v>24</v>
      </c>
      <c r="M1988" s="9">
        <v>21</v>
      </c>
    </row>
    <row r="1989" spans="1:13" x14ac:dyDescent="0.2">
      <c r="A1989" s="9" t="s">
        <v>238</v>
      </c>
      <c r="B1989" s="9" t="s">
        <v>82</v>
      </c>
      <c r="C1989" s="9">
        <v>113.75327799999999</v>
      </c>
      <c r="D1989" s="14">
        <v>45103</v>
      </c>
      <c r="E1989" s="15">
        <v>113.75327799999999</v>
      </c>
      <c r="G1989" s="26">
        <v>113.75327799999999</v>
      </c>
      <c r="J1989" s="14">
        <v>45068</v>
      </c>
      <c r="K1989" s="9" t="s">
        <v>480</v>
      </c>
      <c r="L1989" s="9">
        <v>26</v>
      </c>
      <c r="M1989" s="9">
        <v>21</v>
      </c>
    </row>
    <row r="1990" spans="1:13" x14ac:dyDescent="0.2">
      <c r="A1990" s="9" t="s">
        <v>971</v>
      </c>
      <c r="B1990" s="9" t="s">
        <v>969</v>
      </c>
      <c r="C1990" s="9">
        <v>0.73</v>
      </c>
      <c r="D1990" s="14">
        <v>45075</v>
      </c>
      <c r="E1990" s="15">
        <v>0.73</v>
      </c>
      <c r="G1990" s="26">
        <v>0.73</v>
      </c>
      <c r="J1990" s="14">
        <v>45069</v>
      </c>
      <c r="K1990" s="9" t="s">
        <v>480</v>
      </c>
      <c r="L1990" s="9">
        <v>22</v>
      </c>
      <c r="M1990" s="9">
        <v>21</v>
      </c>
    </row>
    <row r="1991" spans="1:13" x14ac:dyDescent="0.2">
      <c r="A1991" s="9" t="s">
        <v>302</v>
      </c>
      <c r="B1991" s="9" t="s">
        <v>23</v>
      </c>
      <c r="C1991" s="9">
        <v>14.803744999999999</v>
      </c>
      <c r="D1991" s="14">
        <v>45082</v>
      </c>
      <c r="E1991" s="15">
        <v>14.803744999999999</v>
      </c>
      <c r="G1991" s="26">
        <v>14.803744999999999</v>
      </c>
      <c r="J1991" s="14">
        <v>45069</v>
      </c>
      <c r="K1991" s="9" t="s">
        <v>480</v>
      </c>
      <c r="L1991" s="9">
        <v>23</v>
      </c>
      <c r="M1991" s="9">
        <v>21</v>
      </c>
    </row>
    <row r="1992" spans="1:13" x14ac:dyDescent="0.2">
      <c r="A1992" s="9" t="s">
        <v>296</v>
      </c>
      <c r="B1992" s="9" t="s">
        <v>313</v>
      </c>
      <c r="C1992" s="9">
        <v>0.83530899999999997</v>
      </c>
      <c r="D1992" s="14">
        <v>45082</v>
      </c>
      <c r="E1992" s="15">
        <v>0.83530899999999997</v>
      </c>
      <c r="G1992" s="26">
        <v>0.83530899999999997</v>
      </c>
      <c r="J1992" s="14">
        <v>45069</v>
      </c>
      <c r="K1992" s="9" t="s">
        <v>480</v>
      </c>
      <c r="L1992" s="9">
        <v>23</v>
      </c>
      <c r="M1992" s="9">
        <v>21</v>
      </c>
    </row>
    <row r="1993" spans="1:13" x14ac:dyDescent="0.2">
      <c r="A1993" s="9" t="s">
        <v>268</v>
      </c>
      <c r="B1993" s="9" t="s">
        <v>312</v>
      </c>
      <c r="C1993" s="9">
        <v>6.6824719999999997</v>
      </c>
      <c r="D1993" s="14">
        <v>45082</v>
      </c>
      <c r="E1993" s="15">
        <v>6.6824719999999997</v>
      </c>
      <c r="G1993" s="26">
        <v>6.6824719999999997</v>
      </c>
      <c r="J1993" s="14">
        <v>45069</v>
      </c>
      <c r="K1993" s="9" t="s">
        <v>480</v>
      </c>
      <c r="L1993" s="9">
        <v>23</v>
      </c>
      <c r="M1993" s="9">
        <v>21</v>
      </c>
    </row>
    <row r="1994" spans="1:13" x14ac:dyDescent="0.2">
      <c r="A1994" s="9" t="s">
        <v>265</v>
      </c>
      <c r="B1994" s="9" t="s">
        <v>28</v>
      </c>
      <c r="C1994" s="9">
        <v>2.0149539999999999</v>
      </c>
      <c r="D1994" s="14">
        <v>45082</v>
      </c>
      <c r="E1994" s="15">
        <v>2.0149539999999999</v>
      </c>
      <c r="G1994" s="26">
        <v>2.0149539999999999</v>
      </c>
      <c r="J1994" s="14">
        <v>45069</v>
      </c>
      <c r="K1994" s="9" t="s">
        <v>480</v>
      </c>
      <c r="L1994" s="9">
        <v>23</v>
      </c>
      <c r="M1994" s="9">
        <v>21</v>
      </c>
    </row>
    <row r="1995" spans="1:13" x14ac:dyDescent="0.2">
      <c r="A1995" s="9" t="s">
        <v>156</v>
      </c>
      <c r="B1995" s="9" t="s">
        <v>44</v>
      </c>
      <c r="C1995" s="9">
        <v>101.06331</v>
      </c>
      <c r="D1995" s="14">
        <v>45082</v>
      </c>
      <c r="E1995" s="15">
        <v>101.06331</v>
      </c>
      <c r="G1995" s="26">
        <v>101.06331</v>
      </c>
      <c r="J1995" s="14">
        <v>45069</v>
      </c>
      <c r="K1995" s="9" t="s">
        <v>480</v>
      </c>
      <c r="L1995" s="9">
        <v>23</v>
      </c>
      <c r="M1995" s="9">
        <v>21</v>
      </c>
    </row>
    <row r="1996" spans="1:13" x14ac:dyDescent="0.2">
      <c r="A1996" s="9" t="s">
        <v>156</v>
      </c>
      <c r="B1996" s="9" t="s">
        <v>44</v>
      </c>
      <c r="C1996" s="9">
        <v>52.591472000000003</v>
      </c>
      <c r="D1996" s="14">
        <v>45082</v>
      </c>
      <c r="E1996" s="15">
        <v>153.65478200000001</v>
      </c>
      <c r="G1996" s="26">
        <v>52.591472000000003</v>
      </c>
      <c r="J1996" s="14">
        <v>45069</v>
      </c>
      <c r="K1996" s="9" t="s">
        <v>480</v>
      </c>
      <c r="L1996" s="9">
        <v>23</v>
      </c>
      <c r="M1996" s="9">
        <v>21</v>
      </c>
    </row>
    <row r="1997" spans="1:13" x14ac:dyDescent="0.2">
      <c r="A1997" s="9" t="s">
        <v>153</v>
      </c>
      <c r="B1997" s="9" t="s">
        <v>46</v>
      </c>
      <c r="C1997" s="9">
        <v>11.102809000000001</v>
      </c>
      <c r="D1997" s="14">
        <v>45082</v>
      </c>
      <c r="E1997" s="15">
        <v>11.102809000000001</v>
      </c>
      <c r="G1997" s="26">
        <v>11.102809000000001</v>
      </c>
      <c r="J1997" s="14">
        <v>45069</v>
      </c>
      <c r="K1997" s="9" t="s">
        <v>480</v>
      </c>
      <c r="L1997" s="9">
        <v>23</v>
      </c>
      <c r="M1997" s="9">
        <v>21</v>
      </c>
    </row>
    <row r="1998" spans="1:13" x14ac:dyDescent="0.2">
      <c r="A1998" s="9" t="s">
        <v>153</v>
      </c>
      <c r="B1998" s="9" t="s">
        <v>46</v>
      </c>
      <c r="C1998" s="9">
        <v>269.502161</v>
      </c>
      <c r="D1998" s="14">
        <v>45082</v>
      </c>
      <c r="E1998" s="15">
        <v>280.60496999999998</v>
      </c>
      <c r="G1998" s="26">
        <v>269.502161</v>
      </c>
      <c r="J1998" s="14">
        <v>45069</v>
      </c>
      <c r="K1998" s="9" t="s">
        <v>480</v>
      </c>
      <c r="L1998" s="9">
        <v>23</v>
      </c>
      <c r="M1998" s="9">
        <v>21</v>
      </c>
    </row>
    <row r="1999" spans="1:13" x14ac:dyDescent="0.2">
      <c r="A1999" s="9" t="s">
        <v>153</v>
      </c>
      <c r="B1999" s="9" t="s">
        <v>46</v>
      </c>
      <c r="C1999" s="9">
        <v>140.24392599999999</v>
      </c>
      <c r="D1999" s="14">
        <v>45082</v>
      </c>
      <c r="E1999" s="15">
        <v>420.84889599999997</v>
      </c>
      <c r="G1999" s="26">
        <v>140.24392599999999</v>
      </c>
      <c r="J1999" s="14">
        <v>45069</v>
      </c>
      <c r="K1999" s="9" t="s">
        <v>480</v>
      </c>
      <c r="L1999" s="9">
        <v>23</v>
      </c>
      <c r="M1999" s="9">
        <v>21</v>
      </c>
    </row>
    <row r="2000" spans="1:13" x14ac:dyDescent="0.2">
      <c r="A2000" s="9" t="s">
        <v>148</v>
      </c>
      <c r="B2000" s="9" t="s">
        <v>586</v>
      </c>
      <c r="C2000" s="9">
        <v>652.72495500000002</v>
      </c>
      <c r="D2000" s="14">
        <v>45082</v>
      </c>
      <c r="E2000" s="15">
        <v>652.72495500000002</v>
      </c>
      <c r="G2000" s="26">
        <v>652.72495500000002</v>
      </c>
      <c r="J2000" s="14">
        <v>45069</v>
      </c>
      <c r="K2000" s="9" t="s">
        <v>480</v>
      </c>
      <c r="L2000" s="9">
        <v>23</v>
      </c>
      <c r="M2000" s="9">
        <v>21</v>
      </c>
    </row>
    <row r="2001" spans="1:13" x14ac:dyDescent="0.2">
      <c r="A2001" s="9" t="s">
        <v>148</v>
      </c>
      <c r="B2001" s="9" t="s">
        <v>586</v>
      </c>
      <c r="C2001" s="9">
        <v>339.66596399999997</v>
      </c>
      <c r="D2001" s="14">
        <v>45082</v>
      </c>
      <c r="E2001" s="15">
        <v>992.39091899999994</v>
      </c>
      <c r="G2001" s="26">
        <v>339.66596399999997</v>
      </c>
      <c r="J2001" s="14">
        <v>45069</v>
      </c>
      <c r="K2001" s="9" t="s">
        <v>480</v>
      </c>
      <c r="L2001" s="9">
        <v>23</v>
      </c>
      <c r="M2001" s="9">
        <v>21</v>
      </c>
    </row>
    <row r="2002" spans="1:13" x14ac:dyDescent="0.2">
      <c r="A2002" s="9" t="s">
        <v>141</v>
      </c>
      <c r="B2002" s="9" t="s">
        <v>309</v>
      </c>
      <c r="C2002" s="9">
        <v>6.6824719999999997</v>
      </c>
      <c r="D2002" s="14">
        <v>45082</v>
      </c>
      <c r="E2002" s="15">
        <v>6.6824719999999997</v>
      </c>
      <c r="G2002" s="26">
        <v>6.6824719999999997</v>
      </c>
      <c r="J2002" s="14">
        <v>45069</v>
      </c>
      <c r="K2002" s="9" t="s">
        <v>480</v>
      </c>
      <c r="L2002" s="9">
        <v>23</v>
      </c>
      <c r="M2002" s="9">
        <v>21</v>
      </c>
    </row>
    <row r="2003" spans="1:13" x14ac:dyDescent="0.2">
      <c r="A2003" s="9" t="s">
        <v>256</v>
      </c>
      <c r="B2003" s="9" t="s">
        <v>77</v>
      </c>
      <c r="C2003" s="9">
        <v>459.97416199999998</v>
      </c>
      <c r="D2003" s="14">
        <v>45089</v>
      </c>
      <c r="E2003" s="15">
        <v>459.97416199999998</v>
      </c>
      <c r="G2003" s="26">
        <v>459.97416199999998</v>
      </c>
      <c r="J2003" s="14">
        <v>45069</v>
      </c>
      <c r="K2003" s="9" t="s">
        <v>480</v>
      </c>
      <c r="L2003" s="9">
        <v>24</v>
      </c>
      <c r="M2003" s="9">
        <v>21</v>
      </c>
    </row>
    <row r="2004" spans="1:13" x14ac:dyDescent="0.2">
      <c r="A2004" s="9" t="s">
        <v>256</v>
      </c>
      <c r="B2004" s="9" t="s">
        <v>77</v>
      </c>
      <c r="C2004" s="9">
        <v>1576.2547509999999</v>
      </c>
      <c r="D2004" s="14">
        <v>45089</v>
      </c>
      <c r="E2004" s="15">
        <v>2036.2289129999999</v>
      </c>
      <c r="G2004" s="26">
        <v>1576.2547509999999</v>
      </c>
      <c r="J2004" s="14">
        <v>45069</v>
      </c>
      <c r="K2004" s="9" t="s">
        <v>480</v>
      </c>
      <c r="L2004" s="9">
        <v>24</v>
      </c>
      <c r="M2004" s="9">
        <v>21</v>
      </c>
    </row>
    <row r="2005" spans="1:13" x14ac:dyDescent="0.2">
      <c r="A2005" s="9" t="s">
        <v>256</v>
      </c>
      <c r="B2005" s="9" t="s">
        <v>77</v>
      </c>
      <c r="C2005" s="9">
        <v>1289.662977</v>
      </c>
      <c r="D2005" s="14">
        <v>45089</v>
      </c>
      <c r="E2005" s="15">
        <v>3325.8918899999999</v>
      </c>
      <c r="G2005" s="26">
        <v>1289.662977</v>
      </c>
      <c r="J2005" s="14">
        <v>45069</v>
      </c>
      <c r="K2005" s="9" t="s">
        <v>480</v>
      </c>
      <c r="L2005" s="9">
        <v>24</v>
      </c>
      <c r="M2005" s="9">
        <v>21</v>
      </c>
    </row>
    <row r="2006" spans="1:13" x14ac:dyDescent="0.2">
      <c r="A2006" s="9" t="s">
        <v>256</v>
      </c>
      <c r="B2006" s="9" t="s">
        <v>77</v>
      </c>
      <c r="C2006" s="9">
        <v>3234.9941560000002</v>
      </c>
      <c r="D2006" s="14">
        <v>45089</v>
      </c>
      <c r="E2006" s="15">
        <v>6560.8860459999996</v>
      </c>
      <c r="G2006" s="26">
        <v>3234.9941560000002</v>
      </c>
      <c r="J2006" s="14">
        <v>45069</v>
      </c>
      <c r="K2006" s="9" t="s">
        <v>480</v>
      </c>
      <c r="L2006" s="9">
        <v>24</v>
      </c>
      <c r="M2006" s="9">
        <v>21</v>
      </c>
    </row>
    <row r="2007" spans="1:13" x14ac:dyDescent="0.2">
      <c r="A2007" s="9" t="s">
        <v>155</v>
      </c>
      <c r="B2007" s="9" t="s">
        <v>45</v>
      </c>
      <c r="C2007" s="9">
        <v>2.3985159999999999</v>
      </c>
      <c r="D2007" s="14">
        <v>45089</v>
      </c>
      <c r="E2007" s="15">
        <v>2.3985159999999999</v>
      </c>
      <c r="G2007" s="26">
        <v>2.3985159999999999</v>
      </c>
      <c r="J2007" s="14">
        <v>45069</v>
      </c>
      <c r="K2007" s="9" t="s">
        <v>480</v>
      </c>
      <c r="L2007" s="9">
        <v>24</v>
      </c>
      <c r="M2007" s="9">
        <v>21</v>
      </c>
    </row>
    <row r="2008" spans="1:13" x14ac:dyDescent="0.2">
      <c r="A2008" s="9" t="s">
        <v>659</v>
      </c>
      <c r="B2008" s="9" t="s">
        <v>671</v>
      </c>
      <c r="C2008" s="9">
        <v>1.259393</v>
      </c>
      <c r="D2008" s="14">
        <v>45089</v>
      </c>
      <c r="E2008" s="15">
        <v>1.259393</v>
      </c>
      <c r="G2008" s="26">
        <v>1.259393</v>
      </c>
      <c r="J2008" s="14">
        <v>45069</v>
      </c>
      <c r="K2008" s="9" t="s">
        <v>480</v>
      </c>
      <c r="L2008" s="9">
        <v>24</v>
      </c>
      <c r="M2008" s="9">
        <v>21</v>
      </c>
    </row>
    <row r="2009" spans="1:13" x14ac:dyDescent="0.2">
      <c r="A2009" s="9" t="s">
        <v>667</v>
      </c>
      <c r="B2009" s="9" t="s">
        <v>656</v>
      </c>
      <c r="C2009" s="9">
        <v>196.170659</v>
      </c>
      <c r="D2009" s="14">
        <v>45089</v>
      </c>
      <c r="E2009" s="15">
        <v>196.170659</v>
      </c>
      <c r="G2009" s="26">
        <v>196.170659</v>
      </c>
      <c r="J2009" s="14">
        <v>45069</v>
      </c>
      <c r="K2009" s="9" t="s">
        <v>480</v>
      </c>
      <c r="L2009" s="9">
        <v>24</v>
      </c>
      <c r="M2009" s="9">
        <v>21</v>
      </c>
    </row>
    <row r="2010" spans="1:13" x14ac:dyDescent="0.2">
      <c r="A2010" s="9" t="s">
        <v>249</v>
      </c>
      <c r="B2010" s="9" t="s">
        <v>78</v>
      </c>
      <c r="C2010" s="9">
        <v>0.393231</v>
      </c>
      <c r="D2010" s="14">
        <v>45096</v>
      </c>
      <c r="E2010" s="15">
        <v>0.393231</v>
      </c>
      <c r="G2010" s="26">
        <v>0.393231</v>
      </c>
      <c r="J2010" s="14">
        <v>45069</v>
      </c>
      <c r="K2010" s="9" t="s">
        <v>480</v>
      </c>
      <c r="L2010" s="9">
        <v>25</v>
      </c>
      <c r="M2010" s="9">
        <v>21</v>
      </c>
    </row>
    <row r="2011" spans="1:13" x14ac:dyDescent="0.2">
      <c r="A2011" s="9" t="s">
        <v>187</v>
      </c>
      <c r="B2011" s="9" t="s">
        <v>34</v>
      </c>
      <c r="C2011" s="9">
        <v>1.787172</v>
      </c>
      <c r="D2011" s="14">
        <v>45096</v>
      </c>
      <c r="E2011" s="15">
        <v>1.787172</v>
      </c>
      <c r="G2011" s="26">
        <v>1.787172</v>
      </c>
      <c r="J2011" s="14">
        <v>45069</v>
      </c>
      <c r="K2011" s="9" t="s">
        <v>480</v>
      </c>
      <c r="L2011" s="9">
        <v>25</v>
      </c>
      <c r="M2011" s="9">
        <v>21</v>
      </c>
    </row>
    <row r="2012" spans="1:13" x14ac:dyDescent="0.2">
      <c r="A2012" s="9" t="s">
        <v>183</v>
      </c>
      <c r="B2012" s="9" t="s">
        <v>35</v>
      </c>
      <c r="C2012" s="9">
        <v>0.42051100000000002</v>
      </c>
      <c r="D2012" s="14">
        <v>45096</v>
      </c>
      <c r="E2012" s="15">
        <v>0.42051100000000002</v>
      </c>
      <c r="G2012" s="26">
        <v>0.42051100000000002</v>
      </c>
      <c r="J2012" s="14">
        <v>45069</v>
      </c>
      <c r="K2012" s="9" t="s">
        <v>480</v>
      </c>
      <c r="L2012" s="9">
        <v>25</v>
      </c>
      <c r="M2012" s="9">
        <v>21</v>
      </c>
    </row>
    <row r="2013" spans="1:13" x14ac:dyDescent="0.2">
      <c r="A2013" s="9" t="s">
        <v>176</v>
      </c>
      <c r="B2013" s="9" t="s">
        <v>38</v>
      </c>
      <c r="C2013" s="9">
        <v>1.36666</v>
      </c>
      <c r="D2013" s="14">
        <v>45096</v>
      </c>
      <c r="E2013" s="15">
        <v>1.36666</v>
      </c>
      <c r="G2013" s="26">
        <v>1.36666</v>
      </c>
      <c r="J2013" s="14">
        <v>45069</v>
      </c>
      <c r="K2013" s="9" t="s">
        <v>480</v>
      </c>
      <c r="L2013" s="9">
        <v>25</v>
      </c>
      <c r="M2013" s="9">
        <v>21</v>
      </c>
    </row>
    <row r="2014" spans="1:13" x14ac:dyDescent="0.2">
      <c r="A2014" s="9" t="s">
        <v>680</v>
      </c>
      <c r="B2014" s="9" t="s">
        <v>678</v>
      </c>
      <c r="C2014" s="9">
        <v>0.24834800000000001</v>
      </c>
      <c r="D2014" s="14">
        <v>45096</v>
      </c>
      <c r="E2014" s="15">
        <v>0.24834800000000001</v>
      </c>
      <c r="G2014" s="26">
        <v>0.24834800000000001</v>
      </c>
      <c r="J2014" s="14">
        <v>45069</v>
      </c>
      <c r="K2014" s="9" t="s">
        <v>480</v>
      </c>
      <c r="L2014" s="9">
        <v>25</v>
      </c>
      <c r="M2014" s="9">
        <v>21</v>
      </c>
    </row>
    <row r="2015" spans="1:13" x14ac:dyDescent="0.2">
      <c r="A2015" s="9" t="s">
        <v>680</v>
      </c>
      <c r="B2015" s="9" t="s">
        <v>678</v>
      </c>
      <c r="C2015" s="9">
        <v>0.17604800000000001</v>
      </c>
      <c r="D2015" s="14">
        <v>45096</v>
      </c>
      <c r="E2015" s="15">
        <v>0.424396</v>
      </c>
      <c r="G2015" s="26">
        <v>0.17604800000000001</v>
      </c>
      <c r="J2015" s="14">
        <v>45069</v>
      </c>
      <c r="K2015" s="9" t="s">
        <v>480</v>
      </c>
      <c r="L2015" s="9">
        <v>25</v>
      </c>
      <c r="M2015" s="9">
        <v>21</v>
      </c>
    </row>
    <row r="2016" spans="1:13" x14ac:dyDescent="0.2">
      <c r="A2016" s="9" t="s">
        <v>747</v>
      </c>
      <c r="B2016" s="9" t="s">
        <v>736</v>
      </c>
      <c r="C2016" s="9">
        <v>1.353264</v>
      </c>
      <c r="D2016" s="14">
        <v>45096</v>
      </c>
      <c r="E2016" s="15">
        <v>1.353264</v>
      </c>
      <c r="G2016" s="26">
        <v>1.353264</v>
      </c>
      <c r="J2016" s="14">
        <v>45069</v>
      </c>
      <c r="K2016" s="9" t="s">
        <v>480</v>
      </c>
      <c r="L2016" s="9">
        <v>25</v>
      </c>
      <c r="M2016" s="9">
        <v>21</v>
      </c>
    </row>
    <row r="2017" spans="1:13" x14ac:dyDescent="0.2">
      <c r="A2017" s="9" t="s">
        <v>146</v>
      </c>
      <c r="B2017" s="9" t="s">
        <v>88</v>
      </c>
      <c r="C2017" s="9">
        <v>6.495463</v>
      </c>
      <c r="D2017" s="14">
        <v>45096</v>
      </c>
      <c r="E2017" s="15">
        <v>6.495463</v>
      </c>
      <c r="G2017" s="26">
        <v>6.495463</v>
      </c>
      <c r="J2017" s="14">
        <v>45069</v>
      </c>
      <c r="K2017" s="9" t="s">
        <v>480</v>
      </c>
      <c r="L2017" s="9">
        <v>25</v>
      </c>
      <c r="M2017" s="9">
        <v>21</v>
      </c>
    </row>
    <row r="2018" spans="1:13" x14ac:dyDescent="0.2">
      <c r="A2018" s="9" t="s">
        <v>815</v>
      </c>
      <c r="B2018" s="9" t="s">
        <v>800</v>
      </c>
      <c r="C2018" s="9">
        <v>29.46</v>
      </c>
      <c r="D2018" s="14">
        <v>45075</v>
      </c>
      <c r="E2018" s="15">
        <v>29.46</v>
      </c>
      <c r="G2018" s="26">
        <v>29.46</v>
      </c>
      <c r="J2018" s="14">
        <v>45070</v>
      </c>
      <c r="K2018" s="9" t="s">
        <v>480</v>
      </c>
      <c r="L2018" s="9">
        <v>22</v>
      </c>
      <c r="M2018" s="9">
        <v>21</v>
      </c>
    </row>
    <row r="2019" spans="1:13" x14ac:dyDescent="0.2">
      <c r="A2019" s="9" t="s">
        <v>815</v>
      </c>
      <c r="B2019" s="9" t="s">
        <v>800</v>
      </c>
      <c r="C2019" s="9">
        <v>2.42</v>
      </c>
      <c r="D2019" s="14">
        <v>45075</v>
      </c>
      <c r="E2019" s="15">
        <v>31.880000000000003</v>
      </c>
      <c r="G2019" s="26">
        <v>2.42</v>
      </c>
      <c r="J2019" s="14">
        <v>45070</v>
      </c>
      <c r="K2019" s="9" t="s">
        <v>480</v>
      </c>
      <c r="L2019" s="9">
        <v>22</v>
      </c>
      <c r="M2019" s="9">
        <v>21</v>
      </c>
    </row>
    <row r="2020" spans="1:13" x14ac:dyDescent="0.2">
      <c r="A2020" s="9" t="s">
        <v>898</v>
      </c>
      <c r="B2020" s="9" t="s">
        <v>919</v>
      </c>
      <c r="C2020" s="9">
        <v>8.91</v>
      </c>
      <c r="D2020" s="14">
        <v>45075</v>
      </c>
      <c r="E2020" s="15">
        <v>8.91</v>
      </c>
      <c r="G2020" s="26">
        <v>8.91</v>
      </c>
      <c r="J2020" s="14">
        <v>45070</v>
      </c>
      <c r="K2020" s="9" t="s">
        <v>480</v>
      </c>
      <c r="L2020" s="9">
        <v>22</v>
      </c>
      <c r="M2020" s="9">
        <v>21</v>
      </c>
    </row>
    <row r="2021" spans="1:13" x14ac:dyDescent="0.2">
      <c r="A2021" s="9" t="s">
        <v>971</v>
      </c>
      <c r="B2021" s="9" t="s">
        <v>969</v>
      </c>
      <c r="C2021" s="9">
        <v>0.99</v>
      </c>
      <c r="D2021" s="14">
        <v>45075</v>
      </c>
      <c r="E2021" s="15">
        <v>0.99</v>
      </c>
      <c r="G2021" s="26">
        <v>0.99</v>
      </c>
      <c r="J2021" s="14">
        <v>45070</v>
      </c>
      <c r="K2021" s="9" t="s">
        <v>480</v>
      </c>
      <c r="L2021" s="9">
        <v>22</v>
      </c>
      <c r="M2021" s="9">
        <v>21</v>
      </c>
    </row>
    <row r="2022" spans="1:13" x14ac:dyDescent="0.2">
      <c r="A2022" s="9" t="s">
        <v>1206</v>
      </c>
      <c r="B2022" s="9" t="s">
        <v>1207</v>
      </c>
      <c r="C2022" s="9">
        <v>568.71</v>
      </c>
      <c r="D2022" s="14">
        <v>45075</v>
      </c>
      <c r="E2022" s="15">
        <v>568.71</v>
      </c>
      <c r="G2022" s="26">
        <v>568.71</v>
      </c>
      <c r="J2022" s="14">
        <v>45070</v>
      </c>
      <c r="K2022" s="9" t="s">
        <v>480</v>
      </c>
      <c r="L2022" s="9">
        <v>22</v>
      </c>
      <c r="M2022" s="9">
        <v>21</v>
      </c>
    </row>
    <row r="2023" spans="1:13" x14ac:dyDescent="0.2">
      <c r="A2023" s="9" t="s">
        <v>1206</v>
      </c>
      <c r="B2023" s="9" t="s">
        <v>1207</v>
      </c>
      <c r="C2023" s="9">
        <v>273.05</v>
      </c>
      <c r="D2023" s="14">
        <v>45075</v>
      </c>
      <c r="E2023" s="15">
        <v>841.76</v>
      </c>
      <c r="G2023" s="26">
        <v>273.05</v>
      </c>
      <c r="J2023" s="14">
        <v>45070</v>
      </c>
      <c r="K2023" s="9" t="s">
        <v>480</v>
      </c>
      <c r="L2023" s="9">
        <v>22</v>
      </c>
      <c r="M2023" s="9">
        <v>21</v>
      </c>
    </row>
    <row r="2024" spans="1:13" x14ac:dyDescent="0.2">
      <c r="A2024" s="9" t="s">
        <v>1206</v>
      </c>
      <c r="B2024" s="9" t="s">
        <v>1207</v>
      </c>
      <c r="C2024" s="9">
        <v>486.84</v>
      </c>
      <c r="D2024" s="14">
        <v>45075</v>
      </c>
      <c r="E2024" s="15">
        <v>1328.6</v>
      </c>
      <c r="G2024" s="26">
        <v>486.84</v>
      </c>
      <c r="J2024" s="14">
        <v>45070</v>
      </c>
      <c r="K2024" s="9" t="s">
        <v>480</v>
      </c>
      <c r="L2024" s="9">
        <v>22</v>
      </c>
      <c r="M2024" s="9">
        <v>21</v>
      </c>
    </row>
    <row r="2025" spans="1:13" x14ac:dyDescent="0.2">
      <c r="A2025" s="9" t="s">
        <v>828</v>
      </c>
      <c r="B2025" s="9" t="s">
        <v>852</v>
      </c>
      <c r="C2025" s="9">
        <v>1.2476050000000001</v>
      </c>
      <c r="D2025" s="14">
        <v>45075</v>
      </c>
      <c r="E2025" s="15">
        <v>1.2476050000000001</v>
      </c>
      <c r="G2025" s="26">
        <v>1.2476050000000001</v>
      </c>
      <c r="J2025" s="14">
        <v>45070</v>
      </c>
      <c r="K2025" s="9" t="s">
        <v>480</v>
      </c>
      <c r="L2025" s="9">
        <v>22</v>
      </c>
      <c r="M2025" s="9">
        <v>21</v>
      </c>
    </row>
    <row r="2026" spans="1:13" x14ac:dyDescent="0.2">
      <c r="A2026" s="9" t="s">
        <v>329</v>
      </c>
      <c r="B2026" s="9" t="s">
        <v>53</v>
      </c>
      <c r="C2026" s="9">
        <v>99.780124999999998</v>
      </c>
      <c r="D2026" s="14">
        <v>45075</v>
      </c>
      <c r="E2026" s="15">
        <v>99.780124999999998</v>
      </c>
      <c r="G2026" s="26">
        <v>99.780124999999998</v>
      </c>
      <c r="J2026" s="14">
        <v>45070</v>
      </c>
      <c r="K2026" s="9" t="s">
        <v>480</v>
      </c>
      <c r="L2026" s="9">
        <v>22</v>
      </c>
      <c r="M2026" s="9">
        <v>21</v>
      </c>
    </row>
    <row r="2027" spans="1:13" x14ac:dyDescent="0.2">
      <c r="A2027" s="9" t="s">
        <v>329</v>
      </c>
      <c r="B2027" s="9" t="s">
        <v>53</v>
      </c>
      <c r="C2027" s="9">
        <v>589.20178099999998</v>
      </c>
      <c r="D2027" s="14">
        <v>45075</v>
      </c>
      <c r="E2027" s="15">
        <v>688.98190599999998</v>
      </c>
      <c r="G2027" s="26">
        <v>589.20178099999998</v>
      </c>
      <c r="J2027" s="14">
        <v>45070</v>
      </c>
      <c r="K2027" s="9" t="s">
        <v>480</v>
      </c>
      <c r="L2027" s="9">
        <v>22</v>
      </c>
      <c r="M2027" s="9">
        <v>21</v>
      </c>
    </row>
    <row r="2028" spans="1:13" x14ac:dyDescent="0.2">
      <c r="A2028" s="9" t="s">
        <v>329</v>
      </c>
      <c r="B2028" s="9" t="s">
        <v>53</v>
      </c>
      <c r="C2028" s="9">
        <v>25.073899999999998</v>
      </c>
      <c r="D2028" s="14">
        <v>45075</v>
      </c>
      <c r="E2028" s="15">
        <v>714.05580599999996</v>
      </c>
      <c r="G2028" s="26">
        <v>25.073899999999998</v>
      </c>
      <c r="J2028" s="14">
        <v>45070</v>
      </c>
      <c r="K2028" s="9" t="s">
        <v>480</v>
      </c>
      <c r="L2028" s="9">
        <v>22</v>
      </c>
      <c r="M2028" s="9">
        <v>21</v>
      </c>
    </row>
    <row r="2029" spans="1:13" x14ac:dyDescent="0.2">
      <c r="A2029" s="9" t="s">
        <v>329</v>
      </c>
      <c r="B2029" s="9" t="s">
        <v>53</v>
      </c>
      <c r="C2029" s="9">
        <v>145.71899999999999</v>
      </c>
      <c r="D2029" s="14">
        <v>45075</v>
      </c>
      <c r="E2029" s="15">
        <v>859.7748059999999</v>
      </c>
      <c r="G2029" s="26">
        <v>145.71899999999999</v>
      </c>
      <c r="J2029" s="14">
        <v>45070</v>
      </c>
      <c r="K2029" s="9" t="s">
        <v>480</v>
      </c>
      <c r="L2029" s="9">
        <v>22</v>
      </c>
      <c r="M2029" s="9">
        <v>21</v>
      </c>
    </row>
    <row r="2030" spans="1:13" x14ac:dyDescent="0.2">
      <c r="A2030" s="9" t="s">
        <v>329</v>
      </c>
      <c r="B2030" s="9" t="s">
        <v>53</v>
      </c>
      <c r="C2030" s="9">
        <v>121.403791</v>
      </c>
      <c r="D2030" s="14">
        <v>45075</v>
      </c>
      <c r="E2030" s="15">
        <v>981.17859699999985</v>
      </c>
      <c r="G2030" s="26">
        <v>121.403791</v>
      </c>
      <c r="J2030" s="14">
        <v>45070</v>
      </c>
      <c r="K2030" s="9" t="s">
        <v>480</v>
      </c>
      <c r="L2030" s="9">
        <v>22</v>
      </c>
      <c r="M2030" s="9">
        <v>21</v>
      </c>
    </row>
    <row r="2031" spans="1:13" x14ac:dyDescent="0.2">
      <c r="A2031" s="9" t="s">
        <v>329</v>
      </c>
      <c r="B2031" s="9" t="s">
        <v>53</v>
      </c>
      <c r="C2031" s="9">
        <v>37.608001000000002</v>
      </c>
      <c r="D2031" s="14">
        <v>45075</v>
      </c>
      <c r="E2031" s="15">
        <v>1018.7865979999999</v>
      </c>
      <c r="G2031" s="26">
        <v>37.608001000000002</v>
      </c>
      <c r="J2031" s="14">
        <v>45070</v>
      </c>
      <c r="K2031" s="9" t="s">
        <v>480</v>
      </c>
      <c r="L2031" s="9">
        <v>22</v>
      </c>
      <c r="M2031" s="9">
        <v>21</v>
      </c>
    </row>
    <row r="2032" spans="1:13" x14ac:dyDescent="0.2">
      <c r="A2032" s="9" t="s">
        <v>329</v>
      </c>
      <c r="B2032" s="9" t="s">
        <v>53</v>
      </c>
      <c r="C2032" s="9">
        <v>125.59051700000001</v>
      </c>
      <c r="D2032" s="14">
        <v>45075</v>
      </c>
      <c r="E2032" s="15">
        <v>1144.377115</v>
      </c>
      <c r="G2032" s="26">
        <v>125.59051700000001</v>
      </c>
      <c r="J2032" s="14">
        <v>45070</v>
      </c>
      <c r="K2032" s="9" t="s">
        <v>480</v>
      </c>
      <c r="L2032" s="9">
        <v>22</v>
      </c>
      <c r="M2032" s="9">
        <v>21</v>
      </c>
    </row>
    <row r="2033" spans="1:13" x14ac:dyDescent="0.2">
      <c r="A2033" s="9" t="s">
        <v>329</v>
      </c>
      <c r="B2033" s="9" t="s">
        <v>53</v>
      </c>
      <c r="C2033" s="9">
        <v>190.50871599999999</v>
      </c>
      <c r="D2033" s="14">
        <v>45075</v>
      </c>
      <c r="E2033" s="15">
        <v>1334.8858310000001</v>
      </c>
      <c r="G2033" s="26">
        <v>190.50871599999999</v>
      </c>
      <c r="J2033" s="14">
        <v>45070</v>
      </c>
      <c r="K2033" s="9" t="s">
        <v>480</v>
      </c>
      <c r="L2033" s="9">
        <v>22</v>
      </c>
      <c r="M2033" s="9">
        <v>21</v>
      </c>
    </row>
    <row r="2034" spans="1:13" x14ac:dyDescent="0.2">
      <c r="A2034" s="9" t="s">
        <v>329</v>
      </c>
      <c r="B2034" s="9" t="s">
        <v>53</v>
      </c>
      <c r="C2034" s="9">
        <v>174.91072700000001</v>
      </c>
      <c r="D2034" s="14">
        <v>45075</v>
      </c>
      <c r="E2034" s="15">
        <v>1509.796558</v>
      </c>
      <c r="G2034" s="26">
        <v>174.91072700000001</v>
      </c>
      <c r="J2034" s="14">
        <v>45070</v>
      </c>
      <c r="K2034" s="9" t="s">
        <v>480</v>
      </c>
      <c r="L2034" s="9">
        <v>22</v>
      </c>
      <c r="M2034" s="9">
        <v>21</v>
      </c>
    </row>
    <row r="2035" spans="1:13" x14ac:dyDescent="0.2">
      <c r="A2035" s="9" t="s">
        <v>329</v>
      </c>
      <c r="B2035" s="9" t="s">
        <v>53</v>
      </c>
      <c r="C2035" s="9">
        <v>85.505110000000002</v>
      </c>
      <c r="D2035" s="14">
        <v>45075</v>
      </c>
      <c r="E2035" s="15">
        <v>1595.3016680000001</v>
      </c>
      <c r="G2035" s="26">
        <v>85.505110000000002</v>
      </c>
      <c r="J2035" s="14">
        <v>45070</v>
      </c>
      <c r="K2035" s="9" t="s">
        <v>480</v>
      </c>
      <c r="L2035" s="9">
        <v>22</v>
      </c>
      <c r="M2035" s="9">
        <v>21</v>
      </c>
    </row>
    <row r="2036" spans="1:13" x14ac:dyDescent="0.2">
      <c r="A2036" s="9" t="s">
        <v>329</v>
      </c>
      <c r="B2036" s="9" t="s">
        <v>53</v>
      </c>
      <c r="C2036" s="9">
        <v>76.533260999999996</v>
      </c>
      <c r="D2036" s="14">
        <v>45075</v>
      </c>
      <c r="E2036" s="15">
        <v>1671.8349290000001</v>
      </c>
      <c r="G2036" s="26">
        <v>76.533260999999996</v>
      </c>
      <c r="J2036" s="14">
        <v>45070</v>
      </c>
      <c r="K2036" s="9" t="s">
        <v>480</v>
      </c>
      <c r="L2036" s="9">
        <v>22</v>
      </c>
      <c r="M2036" s="9">
        <v>21</v>
      </c>
    </row>
    <row r="2037" spans="1:13" x14ac:dyDescent="0.2">
      <c r="A2037" s="9" t="s">
        <v>329</v>
      </c>
      <c r="B2037" s="9" t="s">
        <v>53</v>
      </c>
      <c r="C2037" s="9">
        <v>1765.7902019999999</v>
      </c>
      <c r="D2037" s="14">
        <v>45075</v>
      </c>
      <c r="E2037" s="15">
        <v>3437.6251309999998</v>
      </c>
      <c r="G2037" s="26">
        <v>1765.7902019999999</v>
      </c>
      <c r="J2037" s="14">
        <v>45070</v>
      </c>
      <c r="K2037" s="9" t="s">
        <v>480</v>
      </c>
      <c r="L2037" s="9">
        <v>22</v>
      </c>
      <c r="M2037" s="9">
        <v>21</v>
      </c>
    </row>
    <row r="2038" spans="1:13" x14ac:dyDescent="0.2">
      <c r="A2038" s="9" t="s">
        <v>329</v>
      </c>
      <c r="B2038" s="9" t="s">
        <v>53</v>
      </c>
      <c r="C2038" s="9">
        <v>884.00704499999995</v>
      </c>
      <c r="D2038" s="14">
        <v>45075</v>
      </c>
      <c r="E2038" s="15">
        <v>4321.6321760000001</v>
      </c>
      <c r="G2038" s="26">
        <v>884.00704499999995</v>
      </c>
      <c r="J2038" s="14">
        <v>45070</v>
      </c>
      <c r="K2038" s="9" t="s">
        <v>480</v>
      </c>
      <c r="L2038" s="9">
        <v>22</v>
      </c>
      <c r="M2038" s="9">
        <v>21</v>
      </c>
    </row>
    <row r="2039" spans="1:13" x14ac:dyDescent="0.2">
      <c r="A2039" s="9" t="s">
        <v>329</v>
      </c>
      <c r="B2039" s="9" t="s">
        <v>53</v>
      </c>
      <c r="C2039" s="9">
        <v>1188.689672</v>
      </c>
      <c r="D2039" s="14">
        <v>45075</v>
      </c>
      <c r="E2039" s="15">
        <v>5510.3218479999996</v>
      </c>
      <c r="G2039" s="26">
        <v>1188.689672</v>
      </c>
      <c r="J2039" s="14">
        <v>45070</v>
      </c>
      <c r="K2039" s="9" t="s">
        <v>480</v>
      </c>
      <c r="L2039" s="9">
        <v>22</v>
      </c>
      <c r="M2039" s="9">
        <v>21</v>
      </c>
    </row>
    <row r="2040" spans="1:13" x14ac:dyDescent="0.2">
      <c r="A2040" s="9" t="s">
        <v>302</v>
      </c>
      <c r="B2040" s="9" t="s">
        <v>23</v>
      </c>
      <c r="C2040" s="9">
        <v>1.4092150000000001</v>
      </c>
      <c r="D2040" s="14">
        <v>45082</v>
      </c>
      <c r="E2040" s="15">
        <v>1.4092150000000001</v>
      </c>
      <c r="G2040" s="26">
        <v>1.4092150000000001</v>
      </c>
      <c r="J2040" s="14">
        <v>45070</v>
      </c>
      <c r="K2040" s="9" t="s">
        <v>480</v>
      </c>
      <c r="L2040" s="9">
        <v>23</v>
      </c>
      <c r="M2040" s="9">
        <v>21</v>
      </c>
    </row>
    <row r="2041" spans="1:13" x14ac:dyDescent="0.2">
      <c r="A2041" s="9" t="s">
        <v>302</v>
      </c>
      <c r="B2041" s="9" t="s">
        <v>23</v>
      </c>
      <c r="C2041" s="9">
        <v>5.992362</v>
      </c>
      <c r="D2041" s="14">
        <v>45082</v>
      </c>
      <c r="E2041" s="15">
        <v>7.4015769999999996</v>
      </c>
      <c r="G2041" s="26">
        <v>5.992362</v>
      </c>
      <c r="J2041" s="14">
        <v>45070</v>
      </c>
      <c r="K2041" s="9" t="s">
        <v>480</v>
      </c>
      <c r="L2041" s="9">
        <v>23</v>
      </c>
      <c r="M2041" s="9">
        <v>21</v>
      </c>
    </row>
    <row r="2042" spans="1:13" x14ac:dyDescent="0.2">
      <c r="A2042" s="9" t="s">
        <v>280</v>
      </c>
      <c r="B2042" s="9" t="s">
        <v>26</v>
      </c>
      <c r="C2042" s="9">
        <v>134.75108</v>
      </c>
      <c r="D2042" s="14">
        <v>45082</v>
      </c>
      <c r="E2042" s="15">
        <v>134.75108</v>
      </c>
      <c r="G2042" s="26">
        <v>134.75108</v>
      </c>
      <c r="J2042" s="14">
        <v>45070</v>
      </c>
      <c r="K2042" s="9" t="s">
        <v>480</v>
      </c>
      <c r="L2042" s="9">
        <v>23</v>
      </c>
      <c r="M2042" s="9">
        <v>21</v>
      </c>
    </row>
    <row r="2043" spans="1:13" x14ac:dyDescent="0.2">
      <c r="A2043" s="9" t="s">
        <v>280</v>
      </c>
      <c r="B2043" s="9" t="s">
        <v>26</v>
      </c>
      <c r="C2043" s="9">
        <v>70.121962999999994</v>
      </c>
      <c r="D2043" s="14">
        <v>45082</v>
      </c>
      <c r="E2043" s="15">
        <v>204.873043</v>
      </c>
      <c r="G2043" s="26">
        <v>70.121962999999994</v>
      </c>
      <c r="J2043" s="14">
        <v>45070</v>
      </c>
      <c r="K2043" s="9" t="s">
        <v>480</v>
      </c>
      <c r="L2043" s="9">
        <v>23</v>
      </c>
      <c r="M2043" s="9">
        <v>21</v>
      </c>
    </row>
    <row r="2044" spans="1:13" x14ac:dyDescent="0.2">
      <c r="A2044" s="9" t="s">
        <v>268</v>
      </c>
      <c r="B2044" s="9" t="s">
        <v>312</v>
      </c>
      <c r="C2044" s="9">
        <v>15.002696</v>
      </c>
      <c r="D2044" s="14">
        <v>45082</v>
      </c>
      <c r="E2044" s="15">
        <v>15.002696</v>
      </c>
      <c r="G2044" s="26">
        <v>15.002696</v>
      </c>
      <c r="J2044" s="14">
        <v>45070</v>
      </c>
      <c r="K2044" s="9" t="s">
        <v>480</v>
      </c>
      <c r="L2044" s="9">
        <v>23</v>
      </c>
      <c r="M2044" s="9">
        <v>21</v>
      </c>
    </row>
    <row r="2045" spans="1:13" x14ac:dyDescent="0.2">
      <c r="A2045" s="9" t="s">
        <v>268</v>
      </c>
      <c r="B2045" s="9" t="s">
        <v>312</v>
      </c>
      <c r="C2045" s="9">
        <v>16.589009000000001</v>
      </c>
      <c r="D2045" s="14">
        <v>45082</v>
      </c>
      <c r="E2045" s="15">
        <v>31.591705000000001</v>
      </c>
      <c r="G2045" s="26">
        <v>16.589009000000001</v>
      </c>
      <c r="J2045" s="14">
        <v>45070</v>
      </c>
      <c r="K2045" s="9" t="s">
        <v>480</v>
      </c>
      <c r="L2045" s="9">
        <v>23</v>
      </c>
      <c r="M2045" s="9">
        <v>21</v>
      </c>
    </row>
    <row r="2046" spans="1:13" x14ac:dyDescent="0.2">
      <c r="A2046" s="9" t="s">
        <v>265</v>
      </c>
      <c r="B2046" s="9" t="s">
        <v>28</v>
      </c>
      <c r="C2046" s="9">
        <v>0.90016200000000002</v>
      </c>
      <c r="D2046" s="14">
        <v>45082</v>
      </c>
      <c r="E2046" s="15">
        <v>0.90016200000000002</v>
      </c>
      <c r="G2046" s="26">
        <v>0.90016200000000002</v>
      </c>
      <c r="J2046" s="14">
        <v>45070</v>
      </c>
      <c r="K2046" s="9" t="s">
        <v>480</v>
      </c>
      <c r="L2046" s="9">
        <v>23</v>
      </c>
      <c r="M2046" s="9">
        <v>21</v>
      </c>
    </row>
    <row r="2047" spans="1:13" x14ac:dyDescent="0.2">
      <c r="A2047" s="9" t="s">
        <v>265</v>
      </c>
      <c r="B2047" s="9" t="s">
        <v>28</v>
      </c>
      <c r="C2047" s="9">
        <v>0.71350599999999997</v>
      </c>
      <c r="D2047" s="14">
        <v>45082</v>
      </c>
      <c r="E2047" s="15">
        <v>1.6136680000000001</v>
      </c>
      <c r="G2047" s="26">
        <v>0.71350599999999997</v>
      </c>
      <c r="J2047" s="14">
        <v>45070</v>
      </c>
      <c r="K2047" s="9" t="s">
        <v>480</v>
      </c>
      <c r="L2047" s="9">
        <v>23</v>
      </c>
      <c r="M2047" s="9">
        <v>21</v>
      </c>
    </row>
    <row r="2048" spans="1:13" x14ac:dyDescent="0.2">
      <c r="A2048" s="9" t="s">
        <v>265</v>
      </c>
      <c r="B2048" s="9" t="s">
        <v>28</v>
      </c>
      <c r="C2048" s="9">
        <v>5.992362</v>
      </c>
      <c r="D2048" s="14">
        <v>45082</v>
      </c>
      <c r="E2048" s="15">
        <v>7.6060300000000005</v>
      </c>
      <c r="G2048" s="26">
        <v>5.992362</v>
      </c>
      <c r="J2048" s="14">
        <v>45070</v>
      </c>
      <c r="K2048" s="9" t="s">
        <v>480</v>
      </c>
      <c r="L2048" s="9">
        <v>23</v>
      </c>
      <c r="M2048" s="9">
        <v>21</v>
      </c>
    </row>
    <row r="2049" spans="1:13" x14ac:dyDescent="0.2">
      <c r="A2049" s="9" t="s">
        <v>262</v>
      </c>
      <c r="B2049" s="9" t="s">
        <v>75</v>
      </c>
      <c r="C2049" s="9">
        <v>5.3130689999999996</v>
      </c>
      <c r="D2049" s="14">
        <v>45082</v>
      </c>
      <c r="E2049" s="15">
        <v>5.3130689999999996</v>
      </c>
      <c r="G2049" s="26">
        <v>5.3130689999999996</v>
      </c>
      <c r="J2049" s="14">
        <v>45070</v>
      </c>
      <c r="K2049" s="9" t="s">
        <v>480</v>
      </c>
      <c r="L2049" s="9">
        <v>23</v>
      </c>
      <c r="M2049" s="9">
        <v>21</v>
      </c>
    </row>
    <row r="2050" spans="1:13" x14ac:dyDescent="0.2">
      <c r="A2050" s="9" t="s">
        <v>262</v>
      </c>
      <c r="B2050" s="9" t="s">
        <v>75</v>
      </c>
      <c r="C2050" s="9">
        <v>38.772275999999998</v>
      </c>
      <c r="D2050" s="14">
        <v>45082</v>
      </c>
      <c r="E2050" s="15">
        <v>44.085344999999997</v>
      </c>
      <c r="G2050" s="26">
        <v>38.772275999999998</v>
      </c>
      <c r="J2050" s="14">
        <v>45070</v>
      </c>
      <c r="K2050" s="9" t="s">
        <v>480</v>
      </c>
      <c r="L2050" s="9">
        <v>23</v>
      </c>
      <c r="M2050" s="9">
        <v>21</v>
      </c>
    </row>
    <row r="2051" spans="1:13" x14ac:dyDescent="0.2">
      <c r="A2051" s="9" t="s">
        <v>262</v>
      </c>
      <c r="B2051" s="9" t="s">
        <v>75</v>
      </c>
      <c r="C2051" s="9">
        <v>5.9685360000000003</v>
      </c>
      <c r="D2051" s="14">
        <v>45082</v>
      </c>
      <c r="E2051" s="15">
        <v>50.053880999999997</v>
      </c>
      <c r="G2051" s="26">
        <v>5.9685360000000003</v>
      </c>
      <c r="J2051" s="14">
        <v>45070</v>
      </c>
      <c r="K2051" s="9" t="s">
        <v>480</v>
      </c>
      <c r="L2051" s="9">
        <v>23</v>
      </c>
      <c r="M2051" s="9">
        <v>21</v>
      </c>
    </row>
    <row r="2052" spans="1:13" x14ac:dyDescent="0.2">
      <c r="A2052" s="9" t="s">
        <v>257</v>
      </c>
      <c r="B2052" s="9" t="s">
        <v>30</v>
      </c>
      <c r="C2052" s="9">
        <v>19.924007</v>
      </c>
      <c r="D2052" s="14">
        <v>45082</v>
      </c>
      <c r="E2052" s="15">
        <v>19.924007</v>
      </c>
      <c r="G2052" s="26">
        <v>19.924007</v>
      </c>
      <c r="J2052" s="14">
        <v>45070</v>
      </c>
      <c r="K2052" s="9" t="s">
        <v>480</v>
      </c>
      <c r="L2052" s="9">
        <v>23</v>
      </c>
      <c r="M2052" s="9">
        <v>21</v>
      </c>
    </row>
    <row r="2053" spans="1:13" x14ac:dyDescent="0.2">
      <c r="A2053" s="9" t="s">
        <v>257</v>
      </c>
      <c r="B2053" s="9" t="s">
        <v>30</v>
      </c>
      <c r="C2053" s="9">
        <v>392.56929500000001</v>
      </c>
      <c r="D2053" s="14">
        <v>45082</v>
      </c>
      <c r="E2053" s="15">
        <v>412.49330200000003</v>
      </c>
      <c r="G2053" s="26">
        <v>392.56929500000001</v>
      </c>
      <c r="J2053" s="14">
        <v>45070</v>
      </c>
      <c r="K2053" s="9" t="s">
        <v>480</v>
      </c>
      <c r="L2053" s="9">
        <v>23</v>
      </c>
      <c r="M2053" s="9">
        <v>21</v>
      </c>
    </row>
    <row r="2054" spans="1:13" x14ac:dyDescent="0.2">
      <c r="A2054" s="9" t="s">
        <v>257</v>
      </c>
      <c r="B2054" s="9" t="s">
        <v>30</v>
      </c>
      <c r="C2054" s="9">
        <v>56.174456999999997</v>
      </c>
      <c r="D2054" s="14">
        <v>45082</v>
      </c>
      <c r="E2054" s="15">
        <v>468.66775900000005</v>
      </c>
      <c r="G2054" s="26">
        <v>56.174456999999997</v>
      </c>
      <c r="J2054" s="14">
        <v>45070</v>
      </c>
      <c r="K2054" s="9" t="s">
        <v>480</v>
      </c>
      <c r="L2054" s="9">
        <v>23</v>
      </c>
      <c r="M2054" s="9">
        <v>21</v>
      </c>
    </row>
    <row r="2055" spans="1:13" x14ac:dyDescent="0.2">
      <c r="A2055" s="9" t="s">
        <v>257</v>
      </c>
      <c r="B2055" s="9" t="s">
        <v>30</v>
      </c>
      <c r="C2055" s="9">
        <v>17.977084999999999</v>
      </c>
      <c r="D2055" s="14">
        <v>45082</v>
      </c>
      <c r="E2055" s="15">
        <v>486.64484400000003</v>
      </c>
      <c r="G2055" s="26">
        <v>17.977084999999999</v>
      </c>
      <c r="J2055" s="14">
        <v>45070</v>
      </c>
      <c r="K2055" s="9" t="s">
        <v>480</v>
      </c>
      <c r="L2055" s="9">
        <v>23</v>
      </c>
      <c r="M2055" s="9">
        <v>21</v>
      </c>
    </row>
    <row r="2056" spans="1:13" x14ac:dyDescent="0.2">
      <c r="A2056" s="9" t="s">
        <v>244</v>
      </c>
      <c r="B2056" s="9" t="s">
        <v>80</v>
      </c>
      <c r="C2056" s="9">
        <v>6.6413359999999999</v>
      </c>
      <c r="D2056" s="14">
        <v>45082</v>
      </c>
      <c r="E2056" s="15">
        <v>6.6413359999999999</v>
      </c>
      <c r="G2056" s="26">
        <v>6.6413359999999999</v>
      </c>
      <c r="J2056" s="14">
        <v>45070</v>
      </c>
      <c r="K2056" s="9" t="s">
        <v>480</v>
      </c>
      <c r="L2056" s="9">
        <v>23</v>
      </c>
      <c r="M2056" s="9">
        <v>21</v>
      </c>
    </row>
    <row r="2057" spans="1:13" x14ac:dyDescent="0.2">
      <c r="A2057" s="9" t="s">
        <v>153</v>
      </c>
      <c r="B2057" s="9" t="s">
        <v>46</v>
      </c>
      <c r="C2057" s="9">
        <v>33.206679000000001</v>
      </c>
      <c r="D2057" s="14">
        <v>45082</v>
      </c>
      <c r="E2057" s="15">
        <v>33.206679000000001</v>
      </c>
      <c r="G2057" s="26">
        <v>33.206679000000001</v>
      </c>
      <c r="J2057" s="14">
        <v>45070</v>
      </c>
      <c r="K2057" s="9" t="s">
        <v>480</v>
      </c>
      <c r="L2057" s="9">
        <v>23</v>
      </c>
      <c r="M2057" s="9">
        <v>21</v>
      </c>
    </row>
    <row r="2058" spans="1:13" x14ac:dyDescent="0.2">
      <c r="A2058" s="9" t="s">
        <v>153</v>
      </c>
      <c r="B2058" s="9" t="s">
        <v>46</v>
      </c>
      <c r="C2058" s="9">
        <v>6.4612290000000003</v>
      </c>
      <c r="D2058" s="14">
        <v>45082</v>
      </c>
      <c r="E2058" s="15">
        <v>39.667908000000004</v>
      </c>
      <c r="G2058" s="26">
        <v>6.4612290000000003</v>
      </c>
      <c r="J2058" s="14">
        <v>45070</v>
      </c>
      <c r="K2058" s="9" t="s">
        <v>480</v>
      </c>
      <c r="L2058" s="9">
        <v>23</v>
      </c>
      <c r="M2058" s="9">
        <v>21</v>
      </c>
    </row>
    <row r="2059" spans="1:13" x14ac:dyDescent="0.2">
      <c r="A2059" s="9" t="s">
        <v>153</v>
      </c>
      <c r="B2059" s="9" t="s">
        <v>46</v>
      </c>
      <c r="C2059" s="9">
        <v>5.556762</v>
      </c>
      <c r="D2059" s="14">
        <v>45082</v>
      </c>
      <c r="E2059" s="15">
        <v>45.224670000000003</v>
      </c>
      <c r="G2059" s="26">
        <v>5.556762</v>
      </c>
      <c r="J2059" s="14">
        <v>45070</v>
      </c>
      <c r="K2059" s="9" t="s">
        <v>480</v>
      </c>
      <c r="L2059" s="9">
        <v>23</v>
      </c>
      <c r="M2059" s="9">
        <v>21</v>
      </c>
    </row>
    <row r="2060" spans="1:13" x14ac:dyDescent="0.2">
      <c r="A2060" s="9" t="s">
        <v>153</v>
      </c>
      <c r="B2060" s="9" t="s">
        <v>46</v>
      </c>
      <c r="C2060" s="9">
        <v>194.811206</v>
      </c>
      <c r="D2060" s="14">
        <v>45082</v>
      </c>
      <c r="E2060" s="15">
        <v>240.035876</v>
      </c>
      <c r="G2060" s="26">
        <v>194.811206</v>
      </c>
      <c r="J2060" s="14">
        <v>45070</v>
      </c>
      <c r="K2060" s="9" t="s">
        <v>480</v>
      </c>
      <c r="L2060" s="9">
        <v>23</v>
      </c>
      <c r="M2060" s="9">
        <v>21</v>
      </c>
    </row>
    <row r="2061" spans="1:13" x14ac:dyDescent="0.2">
      <c r="A2061" s="9" t="s">
        <v>153</v>
      </c>
      <c r="B2061" s="9" t="s">
        <v>46</v>
      </c>
      <c r="C2061" s="9">
        <v>31.752946999999999</v>
      </c>
      <c r="D2061" s="14">
        <v>45082</v>
      </c>
      <c r="E2061" s="15">
        <v>271.78882299999998</v>
      </c>
      <c r="G2061" s="26">
        <v>31.752946999999999</v>
      </c>
      <c r="J2061" s="14">
        <v>45070</v>
      </c>
      <c r="K2061" s="9" t="s">
        <v>480</v>
      </c>
      <c r="L2061" s="9">
        <v>23</v>
      </c>
      <c r="M2061" s="9">
        <v>21</v>
      </c>
    </row>
    <row r="2062" spans="1:13" x14ac:dyDescent="0.2">
      <c r="A2062" s="9" t="s">
        <v>153</v>
      </c>
      <c r="B2062" s="9" t="s">
        <v>46</v>
      </c>
      <c r="C2062" s="9">
        <v>11.984724</v>
      </c>
      <c r="D2062" s="14">
        <v>45082</v>
      </c>
      <c r="E2062" s="15">
        <v>283.77354700000001</v>
      </c>
      <c r="G2062" s="26">
        <v>11.984724</v>
      </c>
      <c r="J2062" s="14">
        <v>45070</v>
      </c>
      <c r="K2062" s="9" t="s">
        <v>480</v>
      </c>
      <c r="L2062" s="9">
        <v>23</v>
      </c>
      <c r="M2062" s="9">
        <v>21</v>
      </c>
    </row>
    <row r="2063" spans="1:13" x14ac:dyDescent="0.2">
      <c r="A2063" s="9" t="s">
        <v>143</v>
      </c>
      <c r="B2063" s="9" t="s">
        <v>50</v>
      </c>
      <c r="C2063" s="9">
        <v>6.4355130000000003</v>
      </c>
      <c r="D2063" s="14">
        <v>45082</v>
      </c>
      <c r="E2063" s="15">
        <v>6.4355130000000003</v>
      </c>
      <c r="G2063" s="26">
        <v>6.4355130000000003</v>
      </c>
      <c r="J2063" s="14">
        <v>45070</v>
      </c>
      <c r="K2063" s="9" t="s">
        <v>480</v>
      </c>
      <c r="L2063" s="9">
        <v>23</v>
      </c>
      <c r="M2063" s="9">
        <v>21</v>
      </c>
    </row>
    <row r="2064" spans="1:13" x14ac:dyDescent="0.2">
      <c r="A2064" s="9" t="s">
        <v>143</v>
      </c>
      <c r="B2064" s="9" t="s">
        <v>50</v>
      </c>
      <c r="C2064" s="9">
        <v>9.6409959999999995</v>
      </c>
      <c r="D2064" s="14">
        <v>45082</v>
      </c>
      <c r="E2064" s="15">
        <v>16.076509000000001</v>
      </c>
      <c r="G2064" s="26">
        <v>9.6409959999999995</v>
      </c>
      <c r="J2064" s="14">
        <v>45070</v>
      </c>
      <c r="K2064" s="9" t="s">
        <v>480</v>
      </c>
      <c r="L2064" s="9">
        <v>23</v>
      </c>
      <c r="M2064" s="9">
        <v>21</v>
      </c>
    </row>
    <row r="2065" spans="1:13" x14ac:dyDescent="0.2">
      <c r="A2065" s="9" t="s">
        <v>141</v>
      </c>
      <c r="B2065" s="9" t="s">
        <v>309</v>
      </c>
      <c r="C2065" s="9">
        <v>6.4297269999999997</v>
      </c>
      <c r="D2065" s="14">
        <v>45082</v>
      </c>
      <c r="E2065" s="15">
        <v>6.4297269999999997</v>
      </c>
      <c r="G2065" s="26">
        <v>6.4297269999999997</v>
      </c>
      <c r="J2065" s="14">
        <v>45070</v>
      </c>
      <c r="K2065" s="9" t="s">
        <v>480</v>
      </c>
      <c r="L2065" s="9">
        <v>23</v>
      </c>
      <c r="M2065" s="9">
        <v>21</v>
      </c>
    </row>
    <row r="2066" spans="1:13" x14ac:dyDescent="0.2">
      <c r="A2066" s="9" t="s">
        <v>141</v>
      </c>
      <c r="B2066" s="9" t="s">
        <v>309</v>
      </c>
      <c r="C2066" s="9">
        <v>5.8864219999999996</v>
      </c>
      <c r="D2066" s="14">
        <v>45082</v>
      </c>
      <c r="E2066" s="15">
        <v>12.316148999999999</v>
      </c>
      <c r="G2066" s="26">
        <v>5.8864219999999996</v>
      </c>
      <c r="J2066" s="14">
        <v>45070</v>
      </c>
      <c r="K2066" s="9" t="s">
        <v>480</v>
      </c>
      <c r="L2066" s="9">
        <v>23</v>
      </c>
      <c r="M2066" s="9">
        <v>21</v>
      </c>
    </row>
    <row r="2067" spans="1:13" x14ac:dyDescent="0.2">
      <c r="A2067" s="9" t="s">
        <v>141</v>
      </c>
      <c r="B2067" s="9" t="s">
        <v>309</v>
      </c>
      <c r="C2067" s="9">
        <v>81.052065999999996</v>
      </c>
      <c r="D2067" s="14">
        <v>45082</v>
      </c>
      <c r="E2067" s="15">
        <v>93.368214999999992</v>
      </c>
      <c r="G2067" s="26">
        <v>81.052065999999996</v>
      </c>
      <c r="J2067" s="14">
        <v>45070</v>
      </c>
      <c r="K2067" s="9" t="s">
        <v>480</v>
      </c>
      <c r="L2067" s="9">
        <v>23</v>
      </c>
      <c r="M2067" s="9">
        <v>21</v>
      </c>
    </row>
    <row r="2068" spans="1:13" x14ac:dyDescent="0.2">
      <c r="A2068" s="9" t="s">
        <v>599</v>
      </c>
      <c r="B2068" s="9" t="s">
        <v>982</v>
      </c>
      <c r="C2068" s="9">
        <v>15.325695</v>
      </c>
      <c r="D2068" s="14">
        <v>45089</v>
      </c>
      <c r="E2068" s="15">
        <v>15.325695</v>
      </c>
      <c r="G2068" s="26">
        <v>15.325695</v>
      </c>
      <c r="J2068" s="14">
        <v>45070</v>
      </c>
      <c r="K2068" s="9" t="s">
        <v>480</v>
      </c>
      <c r="L2068" s="9">
        <v>24</v>
      </c>
      <c r="M2068" s="9">
        <v>21</v>
      </c>
    </row>
    <row r="2069" spans="1:13" x14ac:dyDescent="0.2">
      <c r="A2069" s="9" t="s">
        <v>659</v>
      </c>
      <c r="B2069" s="9" t="s">
        <v>671</v>
      </c>
      <c r="C2069" s="9">
        <v>0.63003699999999996</v>
      </c>
      <c r="D2069" s="14">
        <v>45089</v>
      </c>
      <c r="E2069" s="15">
        <v>0.63003699999999996</v>
      </c>
      <c r="G2069" s="26">
        <v>0.63003699999999996</v>
      </c>
      <c r="J2069" s="14">
        <v>45070</v>
      </c>
      <c r="K2069" s="9" t="s">
        <v>480</v>
      </c>
      <c r="L2069" s="9">
        <v>24</v>
      </c>
      <c r="M2069" s="9">
        <v>21</v>
      </c>
    </row>
    <row r="2070" spans="1:13" x14ac:dyDescent="0.2">
      <c r="A2070" s="9" t="s">
        <v>659</v>
      </c>
      <c r="B2070" s="9" t="s">
        <v>671</v>
      </c>
      <c r="C2070" s="9">
        <v>0.52966599999999997</v>
      </c>
      <c r="D2070" s="14">
        <v>45089</v>
      </c>
      <c r="E2070" s="15">
        <v>1.1597029999999999</v>
      </c>
      <c r="G2070" s="26">
        <v>0.52966599999999997</v>
      </c>
      <c r="J2070" s="14">
        <v>45070</v>
      </c>
      <c r="K2070" s="9" t="s">
        <v>480</v>
      </c>
      <c r="L2070" s="9">
        <v>24</v>
      </c>
      <c r="M2070" s="9">
        <v>21</v>
      </c>
    </row>
    <row r="2071" spans="1:13" x14ac:dyDescent="0.2">
      <c r="A2071" s="9" t="s">
        <v>660</v>
      </c>
      <c r="B2071" s="9" t="s">
        <v>649</v>
      </c>
      <c r="C2071" s="9">
        <v>0.63570199999999999</v>
      </c>
      <c r="D2071" s="14">
        <v>45089</v>
      </c>
      <c r="E2071" s="15">
        <v>0.63570199999999999</v>
      </c>
      <c r="G2071" s="26">
        <v>0.63570199999999999</v>
      </c>
      <c r="J2071" s="14">
        <v>45070</v>
      </c>
      <c r="K2071" s="9" t="s">
        <v>480</v>
      </c>
      <c r="L2071" s="9">
        <v>24</v>
      </c>
      <c r="M2071" s="9">
        <v>21</v>
      </c>
    </row>
    <row r="2072" spans="1:13" x14ac:dyDescent="0.2">
      <c r="A2072" s="9" t="s">
        <v>660</v>
      </c>
      <c r="B2072" s="9" t="s">
        <v>649</v>
      </c>
      <c r="C2072" s="9">
        <v>0.31751400000000002</v>
      </c>
      <c r="D2072" s="14">
        <v>45089</v>
      </c>
      <c r="E2072" s="15">
        <v>0.95321600000000006</v>
      </c>
      <c r="G2072" s="26">
        <v>0.31751400000000002</v>
      </c>
      <c r="J2072" s="14">
        <v>45070</v>
      </c>
      <c r="K2072" s="9" t="s">
        <v>480</v>
      </c>
      <c r="L2072" s="9">
        <v>24</v>
      </c>
      <c r="M2072" s="9">
        <v>21</v>
      </c>
    </row>
    <row r="2073" spans="1:13" x14ac:dyDescent="0.2">
      <c r="A2073" s="9" t="s">
        <v>666</v>
      </c>
      <c r="B2073" s="9" t="s">
        <v>672</v>
      </c>
      <c r="C2073" s="9">
        <v>44.272136000000003</v>
      </c>
      <c r="D2073" s="14">
        <v>45089</v>
      </c>
      <c r="E2073" s="15">
        <v>44.272136000000003</v>
      </c>
      <c r="G2073" s="26">
        <v>44.272136000000003</v>
      </c>
      <c r="J2073" s="14">
        <v>45070</v>
      </c>
      <c r="K2073" s="9" t="s">
        <v>480</v>
      </c>
      <c r="L2073" s="9">
        <v>24</v>
      </c>
      <c r="M2073" s="9">
        <v>21</v>
      </c>
    </row>
    <row r="2074" spans="1:13" x14ac:dyDescent="0.2">
      <c r="A2074" s="9" t="s">
        <v>187</v>
      </c>
      <c r="B2074" s="9" t="s">
        <v>34</v>
      </c>
      <c r="C2074" s="9">
        <v>0.93861300000000003</v>
      </c>
      <c r="D2074" s="14">
        <v>45096</v>
      </c>
      <c r="E2074" s="15">
        <v>0.93861300000000003</v>
      </c>
      <c r="G2074" s="26">
        <v>0.93861300000000003</v>
      </c>
      <c r="J2074" s="14">
        <v>45070</v>
      </c>
      <c r="K2074" s="9" t="s">
        <v>480</v>
      </c>
      <c r="L2074" s="9">
        <v>25</v>
      </c>
      <c r="M2074" s="9">
        <v>21</v>
      </c>
    </row>
    <row r="2075" spans="1:13" x14ac:dyDescent="0.2">
      <c r="A2075" s="9" t="s">
        <v>187</v>
      </c>
      <c r="B2075" s="9" t="s">
        <v>34</v>
      </c>
      <c r="C2075" s="9">
        <v>0.26966800000000002</v>
      </c>
      <c r="D2075" s="14">
        <v>45096</v>
      </c>
      <c r="E2075" s="15">
        <v>1.2082809999999999</v>
      </c>
      <c r="G2075" s="26">
        <v>0.26966800000000002</v>
      </c>
      <c r="J2075" s="14">
        <v>45070</v>
      </c>
      <c r="K2075" s="9" t="s">
        <v>480</v>
      </c>
      <c r="L2075" s="9">
        <v>25</v>
      </c>
      <c r="M2075" s="9">
        <v>21</v>
      </c>
    </row>
    <row r="2076" spans="1:13" x14ac:dyDescent="0.2">
      <c r="A2076" s="9" t="s">
        <v>187</v>
      </c>
      <c r="B2076" s="9" t="s">
        <v>34</v>
      </c>
      <c r="C2076" s="9">
        <v>0.89358199999999999</v>
      </c>
      <c r="D2076" s="14">
        <v>45096</v>
      </c>
      <c r="E2076" s="15">
        <v>2.1018629999999998</v>
      </c>
      <c r="G2076" s="26">
        <v>0.89358199999999999</v>
      </c>
      <c r="J2076" s="14">
        <v>45070</v>
      </c>
      <c r="K2076" s="9" t="s">
        <v>480</v>
      </c>
      <c r="L2076" s="9">
        <v>25</v>
      </c>
      <c r="M2076" s="9">
        <v>21</v>
      </c>
    </row>
    <row r="2077" spans="1:13" x14ac:dyDescent="0.2">
      <c r="A2077" s="9" t="s">
        <v>184</v>
      </c>
      <c r="B2077" s="9" t="s">
        <v>348</v>
      </c>
      <c r="C2077" s="9">
        <v>0.15168799999999999</v>
      </c>
      <c r="D2077" s="14">
        <v>45096</v>
      </c>
      <c r="E2077" s="15">
        <v>0.15168799999999999</v>
      </c>
      <c r="G2077" s="26">
        <v>0.15168799999999999</v>
      </c>
      <c r="J2077" s="14">
        <v>45070</v>
      </c>
      <c r="K2077" s="9" t="s">
        <v>480</v>
      </c>
      <c r="L2077" s="9">
        <v>25</v>
      </c>
      <c r="M2077" s="9">
        <v>21</v>
      </c>
    </row>
    <row r="2078" spans="1:13" x14ac:dyDescent="0.2">
      <c r="A2078" s="9" t="s">
        <v>183</v>
      </c>
      <c r="B2078" s="9" t="s">
        <v>35</v>
      </c>
      <c r="C2078" s="9">
        <v>0.22084999999999999</v>
      </c>
      <c r="D2078" s="14">
        <v>45096</v>
      </c>
      <c r="E2078" s="15">
        <v>0.22084999999999999</v>
      </c>
      <c r="G2078" s="26">
        <v>0.22084999999999999</v>
      </c>
      <c r="J2078" s="14">
        <v>45070</v>
      </c>
      <c r="K2078" s="9" t="s">
        <v>480</v>
      </c>
      <c r="L2078" s="9">
        <v>25</v>
      </c>
      <c r="M2078" s="9">
        <v>21</v>
      </c>
    </row>
    <row r="2079" spans="1:13" x14ac:dyDescent="0.2">
      <c r="A2079" s="9" t="s">
        <v>183</v>
      </c>
      <c r="B2079" s="9" t="s">
        <v>35</v>
      </c>
      <c r="C2079" s="9">
        <v>0.15168799999999999</v>
      </c>
      <c r="D2079" s="14">
        <v>45096</v>
      </c>
      <c r="E2079" s="15">
        <v>0.37253799999999998</v>
      </c>
      <c r="G2079" s="26">
        <v>0.15168799999999999</v>
      </c>
      <c r="J2079" s="14">
        <v>45070</v>
      </c>
      <c r="K2079" s="9" t="s">
        <v>480</v>
      </c>
      <c r="L2079" s="9">
        <v>25</v>
      </c>
      <c r="M2079" s="9">
        <v>21</v>
      </c>
    </row>
    <row r="2080" spans="1:13" x14ac:dyDescent="0.2">
      <c r="A2080" s="9" t="s">
        <v>183</v>
      </c>
      <c r="B2080" s="9" t="s">
        <v>35</v>
      </c>
      <c r="C2080" s="9">
        <v>0.210255</v>
      </c>
      <c r="D2080" s="14">
        <v>45096</v>
      </c>
      <c r="E2080" s="15">
        <v>0.58279300000000001</v>
      </c>
      <c r="G2080" s="26">
        <v>0.210255</v>
      </c>
      <c r="J2080" s="14">
        <v>45070</v>
      </c>
      <c r="K2080" s="9" t="s">
        <v>480</v>
      </c>
      <c r="L2080" s="9">
        <v>25</v>
      </c>
      <c r="M2080" s="9">
        <v>21</v>
      </c>
    </row>
    <row r="2081" spans="1:13" x14ac:dyDescent="0.2">
      <c r="A2081" s="9" t="s">
        <v>176</v>
      </c>
      <c r="B2081" s="9" t="s">
        <v>38</v>
      </c>
      <c r="C2081" s="9">
        <v>0.71776300000000004</v>
      </c>
      <c r="D2081" s="14">
        <v>45096</v>
      </c>
      <c r="E2081" s="15">
        <v>0.71776300000000004</v>
      </c>
      <c r="G2081" s="26">
        <v>0.71776300000000004</v>
      </c>
      <c r="J2081" s="14">
        <v>45070</v>
      </c>
      <c r="K2081" s="9" t="s">
        <v>480</v>
      </c>
      <c r="L2081" s="9">
        <v>25</v>
      </c>
      <c r="M2081" s="9">
        <v>21</v>
      </c>
    </row>
    <row r="2082" spans="1:13" x14ac:dyDescent="0.2">
      <c r="A2082" s="9" t="s">
        <v>176</v>
      </c>
      <c r="B2082" s="9" t="s">
        <v>38</v>
      </c>
      <c r="C2082" s="9">
        <v>0.68332700000000002</v>
      </c>
      <c r="D2082" s="14">
        <v>45096</v>
      </c>
      <c r="E2082" s="15">
        <v>1.4010899999999999</v>
      </c>
      <c r="G2082" s="26">
        <v>0.68332700000000002</v>
      </c>
      <c r="J2082" s="14">
        <v>45070</v>
      </c>
      <c r="K2082" s="9" t="s">
        <v>480</v>
      </c>
      <c r="L2082" s="9">
        <v>25</v>
      </c>
      <c r="M2082" s="9">
        <v>21</v>
      </c>
    </row>
    <row r="2083" spans="1:13" x14ac:dyDescent="0.2">
      <c r="A2083" s="9" t="s">
        <v>747</v>
      </c>
      <c r="B2083" s="9" t="s">
        <v>736</v>
      </c>
      <c r="C2083" s="9">
        <v>0.710727</v>
      </c>
      <c r="D2083" s="14">
        <v>45096</v>
      </c>
      <c r="E2083" s="15">
        <v>0.710727</v>
      </c>
      <c r="G2083" s="26">
        <v>0.710727</v>
      </c>
      <c r="J2083" s="14">
        <v>45070</v>
      </c>
      <c r="K2083" s="9" t="s">
        <v>480</v>
      </c>
      <c r="L2083" s="9">
        <v>25</v>
      </c>
      <c r="M2083" s="9">
        <v>21</v>
      </c>
    </row>
    <row r="2084" spans="1:13" x14ac:dyDescent="0.2">
      <c r="A2084" s="9" t="s">
        <v>747</v>
      </c>
      <c r="B2084" s="9" t="s">
        <v>736</v>
      </c>
      <c r="C2084" s="9">
        <v>0.250336</v>
      </c>
      <c r="D2084" s="14">
        <v>45096</v>
      </c>
      <c r="E2084" s="15">
        <v>0.961063</v>
      </c>
      <c r="G2084" s="26">
        <v>0.250336</v>
      </c>
      <c r="J2084" s="14">
        <v>45070</v>
      </c>
      <c r="K2084" s="9" t="s">
        <v>480</v>
      </c>
      <c r="L2084" s="9">
        <v>25</v>
      </c>
      <c r="M2084" s="9">
        <v>21</v>
      </c>
    </row>
    <row r="2085" spans="1:13" x14ac:dyDescent="0.2">
      <c r="A2085" s="9" t="s">
        <v>747</v>
      </c>
      <c r="B2085" s="9" t="s">
        <v>736</v>
      </c>
      <c r="C2085" s="9">
        <v>0.67662900000000004</v>
      </c>
      <c r="D2085" s="14">
        <v>45096</v>
      </c>
      <c r="E2085" s="15">
        <v>1.6376919999999999</v>
      </c>
      <c r="G2085" s="26">
        <v>0.67662900000000004</v>
      </c>
      <c r="J2085" s="14">
        <v>45070</v>
      </c>
      <c r="K2085" s="9" t="s">
        <v>480</v>
      </c>
      <c r="L2085" s="9">
        <v>25</v>
      </c>
      <c r="M2085" s="9">
        <v>21</v>
      </c>
    </row>
    <row r="2086" spans="1:13" x14ac:dyDescent="0.2">
      <c r="A2086" s="9" t="s">
        <v>152</v>
      </c>
      <c r="B2086" s="9" t="s">
        <v>58</v>
      </c>
      <c r="C2086" s="9">
        <v>4.9367450000000002</v>
      </c>
      <c r="D2086" s="14">
        <v>45096</v>
      </c>
      <c r="E2086" s="15">
        <v>4.9367450000000002</v>
      </c>
      <c r="G2086" s="26">
        <v>4.9367450000000002</v>
      </c>
      <c r="J2086" s="14">
        <v>45070</v>
      </c>
      <c r="K2086" s="9" t="s">
        <v>480</v>
      </c>
      <c r="L2086" s="9">
        <v>25</v>
      </c>
      <c r="M2086" s="9">
        <v>21</v>
      </c>
    </row>
    <row r="2087" spans="1:13" x14ac:dyDescent="0.2">
      <c r="A2087" s="9" t="s">
        <v>152</v>
      </c>
      <c r="B2087" s="9" t="s">
        <v>58</v>
      </c>
      <c r="C2087" s="9">
        <v>4.9367450000000002</v>
      </c>
      <c r="D2087" s="14">
        <v>45096</v>
      </c>
      <c r="E2087" s="15">
        <v>9.8734900000000003</v>
      </c>
      <c r="G2087" s="26">
        <v>4.9367450000000002</v>
      </c>
      <c r="J2087" s="14">
        <v>45070</v>
      </c>
      <c r="K2087" s="9" t="s">
        <v>480</v>
      </c>
      <c r="L2087" s="9">
        <v>25</v>
      </c>
      <c r="M2087" s="9">
        <v>21</v>
      </c>
    </row>
    <row r="2088" spans="1:13" x14ac:dyDescent="0.2">
      <c r="A2088" s="9" t="s">
        <v>152</v>
      </c>
      <c r="B2088" s="9" t="s">
        <v>58</v>
      </c>
      <c r="C2088" s="9">
        <v>4.9367279999999996</v>
      </c>
      <c r="D2088" s="14">
        <v>45096</v>
      </c>
      <c r="E2088" s="15">
        <v>14.810217999999999</v>
      </c>
      <c r="G2088" s="26">
        <v>4.9367279999999996</v>
      </c>
      <c r="J2088" s="14">
        <v>45070</v>
      </c>
      <c r="K2088" s="9" t="s">
        <v>480</v>
      </c>
      <c r="L2088" s="9">
        <v>25</v>
      </c>
      <c r="M2088" s="9">
        <v>21</v>
      </c>
    </row>
    <row r="2089" spans="1:13" x14ac:dyDescent="0.2">
      <c r="A2089" s="9" t="s">
        <v>146</v>
      </c>
      <c r="B2089" s="9" t="s">
        <v>88</v>
      </c>
      <c r="C2089" s="9">
        <v>5.2248080000000003</v>
      </c>
      <c r="D2089" s="14">
        <v>45096</v>
      </c>
      <c r="E2089" s="15">
        <v>5.2248080000000003</v>
      </c>
      <c r="G2089" s="26">
        <v>5.2248080000000003</v>
      </c>
      <c r="J2089" s="14">
        <v>45070</v>
      </c>
      <c r="K2089" s="9" t="s">
        <v>480</v>
      </c>
      <c r="L2089" s="9">
        <v>25</v>
      </c>
      <c r="M2089" s="9">
        <v>21</v>
      </c>
    </row>
    <row r="2090" spans="1:13" x14ac:dyDescent="0.2">
      <c r="A2090" s="9" t="s">
        <v>1018</v>
      </c>
      <c r="B2090" s="9" t="s">
        <v>1019</v>
      </c>
      <c r="C2090" s="9">
        <v>7.43</v>
      </c>
      <c r="D2090" s="14">
        <v>45075</v>
      </c>
      <c r="E2090" s="15">
        <v>7.43</v>
      </c>
      <c r="G2090" s="26">
        <v>7.43</v>
      </c>
      <c r="J2090" s="14">
        <v>45071</v>
      </c>
      <c r="K2090" s="9" t="s">
        <v>480</v>
      </c>
      <c r="L2090" s="9">
        <v>22</v>
      </c>
      <c r="M2090" s="9">
        <v>21</v>
      </c>
    </row>
    <row r="2091" spans="1:13" x14ac:dyDescent="0.2">
      <c r="A2091" s="9" t="s">
        <v>1018</v>
      </c>
      <c r="B2091" s="9" t="s">
        <v>1019</v>
      </c>
      <c r="C2091" s="9">
        <v>3.09</v>
      </c>
      <c r="D2091" s="14">
        <v>45075</v>
      </c>
      <c r="E2091" s="15">
        <v>10.52</v>
      </c>
      <c r="G2091" s="26">
        <v>3.09</v>
      </c>
      <c r="J2091" s="14">
        <v>45071</v>
      </c>
      <c r="K2091" s="9" t="s">
        <v>480</v>
      </c>
      <c r="L2091" s="9">
        <v>22</v>
      </c>
      <c r="M2091" s="9">
        <v>21</v>
      </c>
    </row>
    <row r="2092" spans="1:13" x14ac:dyDescent="0.2">
      <c r="A2092" s="9" t="s">
        <v>815</v>
      </c>
      <c r="B2092" s="9" t="s">
        <v>800</v>
      </c>
      <c r="C2092" s="9">
        <v>2.46</v>
      </c>
      <c r="D2092" s="14">
        <v>45075</v>
      </c>
      <c r="E2092" s="15">
        <v>2.46</v>
      </c>
      <c r="G2092" s="26">
        <v>2.46</v>
      </c>
      <c r="J2092" s="14">
        <v>45071</v>
      </c>
      <c r="K2092" s="9" t="s">
        <v>480</v>
      </c>
      <c r="L2092" s="9">
        <v>22</v>
      </c>
      <c r="M2092" s="9">
        <v>21</v>
      </c>
    </row>
    <row r="2093" spans="1:13" x14ac:dyDescent="0.2">
      <c r="A2093" s="9" t="s">
        <v>815</v>
      </c>
      <c r="B2093" s="9" t="s">
        <v>800</v>
      </c>
      <c r="C2093" s="9">
        <v>25.63</v>
      </c>
      <c r="D2093" s="14">
        <v>45075</v>
      </c>
      <c r="E2093" s="15">
        <v>28.09</v>
      </c>
      <c r="G2093" s="26">
        <v>25.63</v>
      </c>
      <c r="J2093" s="14">
        <v>45071</v>
      </c>
      <c r="K2093" s="9" t="s">
        <v>480</v>
      </c>
      <c r="L2093" s="9">
        <v>22</v>
      </c>
      <c r="M2093" s="9">
        <v>21</v>
      </c>
    </row>
    <row r="2094" spans="1:13" x14ac:dyDescent="0.2">
      <c r="A2094" s="9" t="s">
        <v>815</v>
      </c>
      <c r="B2094" s="9" t="s">
        <v>800</v>
      </c>
      <c r="C2094" s="9">
        <v>11.49</v>
      </c>
      <c r="D2094" s="14">
        <v>45075</v>
      </c>
      <c r="E2094" s="15">
        <v>39.58</v>
      </c>
      <c r="G2094" s="26">
        <v>11.49</v>
      </c>
      <c r="J2094" s="14">
        <v>45071</v>
      </c>
      <c r="K2094" s="9" t="s">
        <v>480</v>
      </c>
      <c r="L2094" s="9">
        <v>22</v>
      </c>
      <c r="M2094" s="9">
        <v>21</v>
      </c>
    </row>
    <row r="2095" spans="1:13" x14ac:dyDescent="0.2">
      <c r="A2095" s="9" t="s">
        <v>856</v>
      </c>
      <c r="B2095" s="9" t="s">
        <v>842</v>
      </c>
      <c r="C2095" s="9">
        <v>149.68</v>
      </c>
      <c r="D2095" s="14">
        <v>45075</v>
      </c>
      <c r="E2095" s="15">
        <v>149.68</v>
      </c>
      <c r="G2095" s="26">
        <v>149.68</v>
      </c>
      <c r="J2095" s="14">
        <v>45071</v>
      </c>
      <c r="K2095" s="9" t="s">
        <v>480</v>
      </c>
      <c r="L2095" s="9">
        <v>22</v>
      </c>
      <c r="M2095" s="9">
        <v>21</v>
      </c>
    </row>
    <row r="2096" spans="1:13" x14ac:dyDescent="0.2">
      <c r="A2096" s="9" t="s">
        <v>856</v>
      </c>
      <c r="B2096" s="9" t="s">
        <v>842</v>
      </c>
      <c r="C2096" s="9">
        <v>341.24</v>
      </c>
      <c r="D2096" s="14">
        <v>45075</v>
      </c>
      <c r="E2096" s="15">
        <v>490.92</v>
      </c>
      <c r="G2096" s="26">
        <v>341.24</v>
      </c>
      <c r="J2096" s="14">
        <v>45071</v>
      </c>
      <c r="K2096" s="9" t="s">
        <v>480</v>
      </c>
      <c r="L2096" s="9">
        <v>22</v>
      </c>
      <c r="M2096" s="9">
        <v>21</v>
      </c>
    </row>
    <row r="2097" spans="1:13" x14ac:dyDescent="0.2">
      <c r="A2097" s="9" t="s">
        <v>856</v>
      </c>
      <c r="B2097" s="9" t="s">
        <v>842</v>
      </c>
      <c r="C2097" s="9">
        <v>99.42</v>
      </c>
      <c r="D2097" s="14">
        <v>45075</v>
      </c>
      <c r="E2097" s="15">
        <v>590.34</v>
      </c>
      <c r="G2097" s="26">
        <v>99.42</v>
      </c>
      <c r="J2097" s="14">
        <v>45071</v>
      </c>
      <c r="K2097" s="9" t="s">
        <v>480</v>
      </c>
      <c r="L2097" s="9">
        <v>22</v>
      </c>
      <c r="M2097" s="9">
        <v>21</v>
      </c>
    </row>
    <row r="2098" spans="1:13" x14ac:dyDescent="0.2">
      <c r="A2098" s="9" t="s">
        <v>856</v>
      </c>
      <c r="B2098" s="9" t="s">
        <v>842</v>
      </c>
      <c r="C2098" s="9">
        <v>167.53</v>
      </c>
      <c r="D2098" s="14">
        <v>45075</v>
      </c>
      <c r="E2098" s="15">
        <v>757.87</v>
      </c>
      <c r="G2098" s="26">
        <v>167.53</v>
      </c>
      <c r="J2098" s="14">
        <v>45071</v>
      </c>
      <c r="K2098" s="9" t="s">
        <v>480</v>
      </c>
      <c r="L2098" s="9">
        <v>22</v>
      </c>
      <c r="M2098" s="9">
        <v>21</v>
      </c>
    </row>
    <row r="2099" spans="1:13" x14ac:dyDescent="0.2">
      <c r="A2099" s="9" t="s">
        <v>870</v>
      </c>
      <c r="B2099" s="9" t="s">
        <v>849</v>
      </c>
      <c r="C2099" s="9">
        <v>7.22</v>
      </c>
      <c r="D2099" s="14">
        <v>45075</v>
      </c>
      <c r="E2099" s="15">
        <v>7.22</v>
      </c>
      <c r="G2099" s="26">
        <v>7.22</v>
      </c>
      <c r="J2099" s="14">
        <v>45071</v>
      </c>
      <c r="K2099" s="9" t="s">
        <v>480</v>
      </c>
      <c r="L2099" s="9">
        <v>22</v>
      </c>
      <c r="M2099" s="9">
        <v>21</v>
      </c>
    </row>
    <row r="2100" spans="1:13" x14ac:dyDescent="0.2">
      <c r="A2100" s="9" t="s">
        <v>975</v>
      </c>
      <c r="B2100" s="9" t="s">
        <v>1413</v>
      </c>
      <c r="C2100" s="9">
        <v>14.44</v>
      </c>
      <c r="D2100" s="14">
        <v>45075</v>
      </c>
      <c r="E2100" s="15">
        <v>14.44</v>
      </c>
      <c r="G2100" s="26">
        <v>14.44</v>
      </c>
      <c r="J2100" s="14">
        <v>45071</v>
      </c>
      <c r="K2100" s="9" t="s">
        <v>480</v>
      </c>
      <c r="L2100" s="9">
        <v>22</v>
      </c>
      <c r="M2100" s="9">
        <v>21</v>
      </c>
    </row>
    <row r="2101" spans="1:13" x14ac:dyDescent="0.2">
      <c r="A2101" s="9" t="s">
        <v>1206</v>
      </c>
      <c r="B2101" s="9" t="s">
        <v>1207</v>
      </c>
      <c r="C2101" s="9">
        <v>68.81</v>
      </c>
      <c r="D2101" s="14">
        <v>45075</v>
      </c>
      <c r="E2101" s="15">
        <v>68.81</v>
      </c>
      <c r="G2101" s="26">
        <v>68.81</v>
      </c>
      <c r="J2101" s="14">
        <v>45071</v>
      </c>
      <c r="K2101" s="9" t="s">
        <v>480</v>
      </c>
      <c r="L2101" s="9">
        <v>22</v>
      </c>
      <c r="M2101" s="9">
        <v>21</v>
      </c>
    </row>
    <row r="2102" spans="1:13" x14ac:dyDescent="0.2">
      <c r="A2102" s="9" t="s">
        <v>1206</v>
      </c>
      <c r="B2102" s="9" t="s">
        <v>1207</v>
      </c>
      <c r="C2102" s="9">
        <v>31.33</v>
      </c>
      <c r="D2102" s="14">
        <v>45075</v>
      </c>
      <c r="E2102" s="15">
        <v>100.14</v>
      </c>
      <c r="G2102" s="26">
        <v>31.33</v>
      </c>
      <c r="J2102" s="14">
        <v>45071</v>
      </c>
      <c r="K2102" s="9" t="s">
        <v>480</v>
      </c>
      <c r="L2102" s="9">
        <v>22</v>
      </c>
      <c r="M2102" s="9">
        <v>21</v>
      </c>
    </row>
    <row r="2103" spans="1:13" x14ac:dyDescent="0.2">
      <c r="A2103" s="9" t="s">
        <v>897</v>
      </c>
      <c r="B2103" s="9" t="s">
        <v>1420</v>
      </c>
      <c r="C2103" s="9">
        <v>149.81981500000001</v>
      </c>
      <c r="D2103" s="14">
        <v>45075</v>
      </c>
      <c r="E2103" s="15">
        <v>149.81981500000001</v>
      </c>
      <c r="G2103" s="26">
        <v>149.81981500000001</v>
      </c>
      <c r="J2103" s="14">
        <v>45071</v>
      </c>
      <c r="K2103" s="9" t="s">
        <v>480</v>
      </c>
      <c r="L2103" s="9">
        <v>22</v>
      </c>
      <c r="M2103" s="9">
        <v>21</v>
      </c>
    </row>
    <row r="2104" spans="1:13" x14ac:dyDescent="0.2">
      <c r="A2104" s="9" t="s">
        <v>897</v>
      </c>
      <c r="B2104" s="9" t="s">
        <v>1420</v>
      </c>
      <c r="C2104" s="9">
        <v>98.228770999999995</v>
      </c>
      <c r="D2104" s="14">
        <v>45075</v>
      </c>
      <c r="E2104" s="15">
        <v>248.048586</v>
      </c>
      <c r="G2104" s="26">
        <v>98.228770999999995</v>
      </c>
      <c r="J2104" s="14">
        <v>45071</v>
      </c>
      <c r="K2104" s="9" t="s">
        <v>480</v>
      </c>
      <c r="L2104" s="9">
        <v>22</v>
      </c>
      <c r="M2104" s="9">
        <v>21</v>
      </c>
    </row>
    <row r="2105" spans="1:13" x14ac:dyDescent="0.2">
      <c r="A2105" s="9" t="s">
        <v>872</v>
      </c>
      <c r="B2105" s="9" t="s">
        <v>1201</v>
      </c>
      <c r="C2105" s="9">
        <v>79.925004999999999</v>
      </c>
      <c r="D2105" s="14">
        <v>45075</v>
      </c>
      <c r="E2105" s="15">
        <v>79.925004999999999</v>
      </c>
      <c r="G2105" s="26">
        <v>79.925004999999999</v>
      </c>
      <c r="J2105" s="14">
        <v>45071</v>
      </c>
      <c r="K2105" s="9" t="s">
        <v>480</v>
      </c>
      <c r="L2105" s="9">
        <v>22</v>
      </c>
      <c r="M2105" s="9">
        <v>21</v>
      </c>
    </row>
    <row r="2106" spans="1:13" x14ac:dyDescent="0.2">
      <c r="A2106" s="9" t="s">
        <v>329</v>
      </c>
      <c r="B2106" s="9" t="s">
        <v>53</v>
      </c>
      <c r="C2106" s="9">
        <v>24.779900999999999</v>
      </c>
      <c r="D2106" s="14">
        <v>45075</v>
      </c>
      <c r="E2106" s="15">
        <v>24.779900999999999</v>
      </c>
      <c r="G2106" s="26">
        <v>24.779900999999999</v>
      </c>
      <c r="J2106" s="14">
        <v>45071</v>
      </c>
      <c r="K2106" s="9" t="s">
        <v>480</v>
      </c>
      <c r="L2106" s="9">
        <v>22</v>
      </c>
      <c r="M2106" s="9">
        <v>21</v>
      </c>
    </row>
    <row r="2107" spans="1:13" x14ac:dyDescent="0.2">
      <c r="A2107" s="9" t="s">
        <v>329</v>
      </c>
      <c r="B2107" s="9" t="s">
        <v>53</v>
      </c>
      <c r="C2107" s="9">
        <v>41.383805000000002</v>
      </c>
      <c r="D2107" s="14">
        <v>45075</v>
      </c>
      <c r="E2107" s="15">
        <v>66.163706000000005</v>
      </c>
      <c r="G2107" s="26">
        <v>41.383805000000002</v>
      </c>
      <c r="J2107" s="14">
        <v>45071</v>
      </c>
      <c r="K2107" s="9" t="s">
        <v>480</v>
      </c>
      <c r="L2107" s="9">
        <v>22</v>
      </c>
      <c r="M2107" s="9">
        <v>21</v>
      </c>
    </row>
    <row r="2108" spans="1:13" x14ac:dyDescent="0.2">
      <c r="A2108" s="9" t="s">
        <v>329</v>
      </c>
      <c r="B2108" s="9" t="s">
        <v>53</v>
      </c>
      <c r="C2108" s="9">
        <v>1394.4051039999999</v>
      </c>
      <c r="D2108" s="14">
        <v>45075</v>
      </c>
      <c r="E2108" s="15">
        <v>1460.56881</v>
      </c>
      <c r="G2108" s="26">
        <v>1394.4051039999999</v>
      </c>
      <c r="J2108" s="14">
        <v>45071</v>
      </c>
      <c r="K2108" s="9" t="s">
        <v>480</v>
      </c>
      <c r="L2108" s="9">
        <v>22</v>
      </c>
      <c r="M2108" s="9">
        <v>21</v>
      </c>
    </row>
    <row r="2109" spans="1:13" x14ac:dyDescent="0.2">
      <c r="A2109" s="9" t="s">
        <v>329</v>
      </c>
      <c r="B2109" s="9" t="s">
        <v>53</v>
      </c>
      <c r="C2109" s="9">
        <v>1119.232628</v>
      </c>
      <c r="D2109" s="14">
        <v>45075</v>
      </c>
      <c r="E2109" s="15">
        <v>2579.801438</v>
      </c>
      <c r="G2109" s="26">
        <v>1119.232628</v>
      </c>
      <c r="J2109" s="14">
        <v>45071</v>
      </c>
      <c r="K2109" s="9" t="s">
        <v>480</v>
      </c>
      <c r="L2109" s="9">
        <v>22</v>
      </c>
      <c r="M2109" s="9">
        <v>21</v>
      </c>
    </row>
    <row r="2110" spans="1:13" x14ac:dyDescent="0.2">
      <c r="A2110" s="9" t="s">
        <v>329</v>
      </c>
      <c r="B2110" s="9" t="s">
        <v>53</v>
      </c>
      <c r="C2110" s="9">
        <v>2459.3056839999999</v>
      </c>
      <c r="D2110" s="14">
        <v>45075</v>
      </c>
      <c r="E2110" s="15">
        <v>5039.1071219999994</v>
      </c>
      <c r="G2110" s="26">
        <v>2459.3056839999999</v>
      </c>
      <c r="J2110" s="14">
        <v>45071</v>
      </c>
      <c r="K2110" s="9" t="s">
        <v>480</v>
      </c>
      <c r="L2110" s="9">
        <v>22</v>
      </c>
      <c r="M2110" s="9">
        <v>21</v>
      </c>
    </row>
    <row r="2111" spans="1:13" x14ac:dyDescent="0.2">
      <c r="A2111" s="9" t="s">
        <v>329</v>
      </c>
      <c r="B2111" s="9" t="s">
        <v>53</v>
      </c>
      <c r="C2111" s="9">
        <v>541.66724999999997</v>
      </c>
      <c r="D2111" s="14">
        <v>45075</v>
      </c>
      <c r="E2111" s="15">
        <v>5580.7743719999999</v>
      </c>
      <c r="G2111" s="26">
        <v>541.66724999999997</v>
      </c>
      <c r="J2111" s="14">
        <v>45071</v>
      </c>
      <c r="K2111" s="9" t="s">
        <v>480</v>
      </c>
      <c r="L2111" s="9">
        <v>22</v>
      </c>
      <c r="M2111" s="9">
        <v>21</v>
      </c>
    </row>
    <row r="2112" spans="1:13" x14ac:dyDescent="0.2">
      <c r="A2112" s="9" t="s">
        <v>329</v>
      </c>
      <c r="B2112" s="9" t="s">
        <v>53</v>
      </c>
      <c r="C2112" s="9">
        <v>676.82772999999997</v>
      </c>
      <c r="D2112" s="14">
        <v>45075</v>
      </c>
      <c r="E2112" s="15">
        <v>6257.6021019999998</v>
      </c>
      <c r="G2112" s="26">
        <v>676.82772999999997</v>
      </c>
      <c r="J2112" s="14">
        <v>45071</v>
      </c>
      <c r="K2112" s="9" t="s">
        <v>480</v>
      </c>
      <c r="L2112" s="9">
        <v>22</v>
      </c>
      <c r="M2112" s="9">
        <v>21</v>
      </c>
    </row>
    <row r="2113" spans="1:13" x14ac:dyDescent="0.2">
      <c r="A2113" s="9" t="s">
        <v>329</v>
      </c>
      <c r="B2113" s="9" t="s">
        <v>53</v>
      </c>
      <c r="C2113" s="9">
        <v>1438.281868</v>
      </c>
      <c r="D2113" s="14">
        <v>45075</v>
      </c>
      <c r="E2113" s="15">
        <v>7695.8839699999999</v>
      </c>
      <c r="G2113" s="26">
        <v>1438.281868</v>
      </c>
      <c r="J2113" s="14">
        <v>45071</v>
      </c>
      <c r="K2113" s="9" t="s">
        <v>480</v>
      </c>
      <c r="L2113" s="9">
        <v>22</v>
      </c>
      <c r="M2113" s="9">
        <v>21</v>
      </c>
    </row>
    <row r="2114" spans="1:13" x14ac:dyDescent="0.2">
      <c r="A2114" s="9" t="s">
        <v>329</v>
      </c>
      <c r="B2114" s="9" t="s">
        <v>53</v>
      </c>
      <c r="C2114" s="9">
        <v>148.199568</v>
      </c>
      <c r="D2114" s="14">
        <v>45075</v>
      </c>
      <c r="E2114" s="15">
        <v>7844.0835379999999</v>
      </c>
      <c r="G2114" s="26">
        <v>148.199568</v>
      </c>
      <c r="J2114" s="14">
        <v>45071</v>
      </c>
      <c r="K2114" s="9" t="s">
        <v>480</v>
      </c>
      <c r="L2114" s="9">
        <v>22</v>
      </c>
      <c r="M2114" s="9">
        <v>21</v>
      </c>
    </row>
    <row r="2115" spans="1:13" x14ac:dyDescent="0.2">
      <c r="A2115" s="9" t="s">
        <v>329</v>
      </c>
      <c r="B2115" s="9" t="s">
        <v>53</v>
      </c>
      <c r="C2115" s="9">
        <v>4957.4996819999997</v>
      </c>
      <c r="D2115" s="14">
        <v>45075</v>
      </c>
      <c r="E2115" s="15">
        <v>12801.58322</v>
      </c>
      <c r="G2115" s="26">
        <v>4957.4996819999997</v>
      </c>
      <c r="J2115" s="14">
        <v>45071</v>
      </c>
      <c r="K2115" s="9" t="s">
        <v>480</v>
      </c>
      <c r="L2115" s="9">
        <v>22</v>
      </c>
      <c r="M2115" s="9">
        <v>21</v>
      </c>
    </row>
    <row r="2116" spans="1:13" x14ac:dyDescent="0.2">
      <c r="A2116" s="9" t="s">
        <v>262</v>
      </c>
      <c r="B2116" s="9" t="s">
        <v>75</v>
      </c>
      <c r="C2116" s="9">
        <v>0.93602700000000005</v>
      </c>
      <c r="D2116" s="14">
        <v>45082</v>
      </c>
      <c r="E2116" s="15">
        <v>0.93602700000000005</v>
      </c>
      <c r="G2116" s="26">
        <v>0.93602700000000005</v>
      </c>
      <c r="J2116" s="14">
        <v>45071</v>
      </c>
      <c r="K2116" s="9" t="s">
        <v>480</v>
      </c>
      <c r="L2116" s="9">
        <v>23</v>
      </c>
      <c r="M2116" s="9">
        <v>21</v>
      </c>
    </row>
    <row r="2117" spans="1:13" x14ac:dyDescent="0.2">
      <c r="A2117" s="9" t="s">
        <v>161</v>
      </c>
      <c r="B2117" s="9" t="s">
        <v>43</v>
      </c>
      <c r="C2117" s="9">
        <v>65.736000000000004</v>
      </c>
      <c r="D2117" s="14">
        <v>45082</v>
      </c>
      <c r="E2117" s="15">
        <v>65.736000000000004</v>
      </c>
      <c r="G2117" s="26">
        <v>65.736000000000004</v>
      </c>
      <c r="J2117" s="14">
        <v>45071</v>
      </c>
      <c r="K2117" s="9" t="s">
        <v>480</v>
      </c>
      <c r="L2117" s="9">
        <v>23</v>
      </c>
      <c r="M2117" s="9">
        <v>21</v>
      </c>
    </row>
    <row r="2118" spans="1:13" x14ac:dyDescent="0.2">
      <c r="A2118" s="9" t="s">
        <v>161</v>
      </c>
      <c r="B2118" s="9" t="s">
        <v>43</v>
      </c>
      <c r="C2118" s="9">
        <v>2.1020099999999999</v>
      </c>
      <c r="D2118" s="14">
        <v>45082</v>
      </c>
      <c r="E2118" s="15">
        <v>67.838009999999997</v>
      </c>
      <c r="G2118" s="26">
        <v>2.1020099999999999</v>
      </c>
      <c r="J2118" s="14">
        <v>45071</v>
      </c>
      <c r="K2118" s="9" t="s">
        <v>480</v>
      </c>
      <c r="L2118" s="9">
        <v>23</v>
      </c>
      <c r="M2118" s="9">
        <v>21</v>
      </c>
    </row>
    <row r="2119" spans="1:13" x14ac:dyDescent="0.2">
      <c r="A2119" s="9" t="s">
        <v>161</v>
      </c>
      <c r="B2119" s="9" t="s">
        <v>43</v>
      </c>
      <c r="C2119" s="9">
        <v>674.51725199999998</v>
      </c>
      <c r="D2119" s="14">
        <v>45082</v>
      </c>
      <c r="E2119" s="15">
        <v>742.35526200000004</v>
      </c>
      <c r="G2119" s="26">
        <v>674.51725199999998</v>
      </c>
      <c r="J2119" s="14">
        <v>45071</v>
      </c>
      <c r="K2119" s="9" t="s">
        <v>480</v>
      </c>
      <c r="L2119" s="9">
        <v>23</v>
      </c>
      <c r="M2119" s="9">
        <v>21</v>
      </c>
    </row>
    <row r="2120" spans="1:13" x14ac:dyDescent="0.2">
      <c r="A2120" s="9" t="s">
        <v>161</v>
      </c>
      <c r="B2120" s="9" t="s">
        <v>43</v>
      </c>
      <c r="C2120" s="9">
        <v>351.00627100000003</v>
      </c>
      <c r="D2120" s="14">
        <v>45082</v>
      </c>
      <c r="E2120" s="15">
        <v>1093.361533</v>
      </c>
      <c r="G2120" s="26">
        <v>351.00627100000003</v>
      </c>
      <c r="J2120" s="14">
        <v>45071</v>
      </c>
      <c r="K2120" s="9" t="s">
        <v>480</v>
      </c>
      <c r="L2120" s="9">
        <v>23</v>
      </c>
      <c r="M2120" s="9">
        <v>21</v>
      </c>
    </row>
    <row r="2121" spans="1:13" x14ac:dyDescent="0.2">
      <c r="A2121" s="9" t="s">
        <v>156</v>
      </c>
      <c r="B2121" s="9" t="s">
        <v>44</v>
      </c>
      <c r="C2121" s="9">
        <v>1.9518120000000001</v>
      </c>
      <c r="D2121" s="14">
        <v>45082</v>
      </c>
      <c r="E2121" s="15">
        <v>1.9518120000000001</v>
      </c>
      <c r="G2121" s="26">
        <v>1.9518120000000001</v>
      </c>
      <c r="J2121" s="14">
        <v>45071</v>
      </c>
      <c r="K2121" s="9" t="s">
        <v>480</v>
      </c>
      <c r="L2121" s="9">
        <v>23</v>
      </c>
      <c r="M2121" s="9">
        <v>21</v>
      </c>
    </row>
    <row r="2122" spans="1:13" x14ac:dyDescent="0.2">
      <c r="A2122" s="9" t="s">
        <v>153</v>
      </c>
      <c r="B2122" s="9" t="s">
        <v>46</v>
      </c>
      <c r="C2122" s="9">
        <v>9.4061350000000008</v>
      </c>
      <c r="D2122" s="14">
        <v>45082</v>
      </c>
      <c r="E2122" s="15">
        <v>9.4061350000000008</v>
      </c>
      <c r="G2122" s="26">
        <v>9.4061350000000008</v>
      </c>
      <c r="J2122" s="14">
        <v>45071</v>
      </c>
      <c r="K2122" s="9" t="s">
        <v>480</v>
      </c>
      <c r="L2122" s="9">
        <v>23</v>
      </c>
      <c r="M2122" s="9">
        <v>21</v>
      </c>
    </row>
    <row r="2123" spans="1:13" x14ac:dyDescent="0.2">
      <c r="A2123" s="9" t="s">
        <v>178</v>
      </c>
      <c r="B2123" s="9" t="s">
        <v>351</v>
      </c>
      <c r="C2123" s="9">
        <v>168.75</v>
      </c>
      <c r="D2123" s="14">
        <v>45089</v>
      </c>
      <c r="E2123" s="15">
        <v>168.75</v>
      </c>
      <c r="G2123" s="26">
        <v>168.75</v>
      </c>
      <c r="J2123" s="14">
        <v>45071</v>
      </c>
      <c r="K2123" s="9" t="s">
        <v>480</v>
      </c>
      <c r="L2123" s="9">
        <v>24</v>
      </c>
      <c r="M2123" s="9">
        <v>21</v>
      </c>
    </row>
    <row r="2124" spans="1:13" x14ac:dyDescent="0.2">
      <c r="A2124" s="9" t="s">
        <v>178</v>
      </c>
      <c r="B2124" s="9" t="s">
        <v>351</v>
      </c>
      <c r="C2124" s="9">
        <v>94.137412999999995</v>
      </c>
      <c r="D2124" s="14">
        <v>45089</v>
      </c>
      <c r="E2124" s="15">
        <v>262.88741299999998</v>
      </c>
      <c r="G2124" s="26">
        <v>94.137412999999995</v>
      </c>
      <c r="J2124" s="14">
        <v>45071</v>
      </c>
      <c r="K2124" s="9" t="s">
        <v>480</v>
      </c>
      <c r="L2124" s="9">
        <v>24</v>
      </c>
      <c r="M2124" s="9">
        <v>21</v>
      </c>
    </row>
    <row r="2125" spans="1:13" x14ac:dyDescent="0.2">
      <c r="A2125" s="9" t="s">
        <v>178</v>
      </c>
      <c r="B2125" s="9" t="s">
        <v>351</v>
      </c>
      <c r="C2125" s="9">
        <v>313.02730000000003</v>
      </c>
      <c r="D2125" s="14">
        <v>45089</v>
      </c>
      <c r="E2125" s="15">
        <v>575.91471300000001</v>
      </c>
      <c r="G2125" s="26">
        <v>313.02730000000003</v>
      </c>
      <c r="J2125" s="14">
        <v>45071</v>
      </c>
      <c r="K2125" s="9" t="s">
        <v>480</v>
      </c>
      <c r="L2125" s="9">
        <v>24</v>
      </c>
      <c r="M2125" s="9">
        <v>21</v>
      </c>
    </row>
    <row r="2126" spans="1:13" x14ac:dyDescent="0.2">
      <c r="A2126" s="9" t="s">
        <v>771</v>
      </c>
      <c r="B2126" s="9" t="s">
        <v>768</v>
      </c>
      <c r="C2126" s="9">
        <v>734.28742599999998</v>
      </c>
      <c r="D2126" s="14">
        <v>45089</v>
      </c>
      <c r="E2126" s="15">
        <v>734.28742599999998</v>
      </c>
      <c r="G2126" s="26">
        <v>734.28742599999998</v>
      </c>
      <c r="J2126" s="14">
        <v>45071</v>
      </c>
      <c r="K2126" s="9" t="s">
        <v>480</v>
      </c>
      <c r="L2126" s="9">
        <v>24</v>
      </c>
      <c r="M2126" s="9">
        <v>21</v>
      </c>
    </row>
    <row r="2127" spans="1:13" x14ac:dyDescent="0.2">
      <c r="A2127" s="9" t="s">
        <v>771</v>
      </c>
      <c r="B2127" s="9" t="s">
        <v>768</v>
      </c>
      <c r="C2127" s="9">
        <v>607.75684799999999</v>
      </c>
      <c r="D2127" s="14">
        <v>45089</v>
      </c>
      <c r="E2127" s="15">
        <v>1342.0442739999999</v>
      </c>
      <c r="G2127" s="26">
        <v>607.75684799999999</v>
      </c>
      <c r="J2127" s="14">
        <v>45071</v>
      </c>
      <c r="K2127" s="9" t="s">
        <v>480</v>
      </c>
      <c r="L2127" s="9">
        <v>24</v>
      </c>
      <c r="M2127" s="9">
        <v>21</v>
      </c>
    </row>
    <row r="2128" spans="1:13" x14ac:dyDescent="0.2">
      <c r="A2128" s="9" t="s">
        <v>771</v>
      </c>
      <c r="B2128" s="9" t="s">
        <v>768</v>
      </c>
      <c r="C2128" s="9">
        <v>612.00321899999994</v>
      </c>
      <c r="D2128" s="14">
        <v>45089</v>
      </c>
      <c r="E2128" s="15">
        <v>1954.0474929999998</v>
      </c>
      <c r="G2128" s="26">
        <v>612.00321899999994</v>
      </c>
      <c r="J2128" s="14">
        <v>45071</v>
      </c>
      <c r="K2128" s="9" t="s">
        <v>480</v>
      </c>
      <c r="L2128" s="9">
        <v>24</v>
      </c>
      <c r="M2128" s="9">
        <v>21</v>
      </c>
    </row>
    <row r="2129" spans="1:13" x14ac:dyDescent="0.2">
      <c r="A2129" s="9" t="s">
        <v>155</v>
      </c>
      <c r="B2129" s="9" t="s">
        <v>45</v>
      </c>
      <c r="C2129" s="9">
        <v>3.6221109999999999</v>
      </c>
      <c r="D2129" s="14">
        <v>45089</v>
      </c>
      <c r="E2129" s="15">
        <v>3.6221109999999999</v>
      </c>
      <c r="G2129" s="26">
        <v>3.6221109999999999</v>
      </c>
      <c r="J2129" s="14">
        <v>45071</v>
      </c>
      <c r="K2129" s="9" t="s">
        <v>480</v>
      </c>
      <c r="L2129" s="9">
        <v>24</v>
      </c>
      <c r="M2129" s="9">
        <v>21</v>
      </c>
    </row>
    <row r="2130" spans="1:13" x14ac:dyDescent="0.2">
      <c r="A2130" s="9" t="s">
        <v>659</v>
      </c>
      <c r="B2130" s="9" t="s">
        <v>671</v>
      </c>
      <c r="C2130" s="9">
        <v>0.32727699999999998</v>
      </c>
      <c r="D2130" s="14">
        <v>45089</v>
      </c>
      <c r="E2130" s="15">
        <v>0.32727699999999998</v>
      </c>
      <c r="G2130" s="26">
        <v>0.32727699999999998</v>
      </c>
      <c r="J2130" s="14">
        <v>45071</v>
      </c>
      <c r="K2130" s="9" t="s">
        <v>480</v>
      </c>
      <c r="L2130" s="9">
        <v>24</v>
      </c>
      <c r="M2130" s="9">
        <v>21</v>
      </c>
    </row>
    <row r="2131" spans="1:13" x14ac:dyDescent="0.2">
      <c r="A2131" s="9" t="s">
        <v>659</v>
      </c>
      <c r="B2131" s="9" t="s">
        <v>671</v>
      </c>
      <c r="C2131" s="9">
        <v>0.26777200000000001</v>
      </c>
      <c r="D2131" s="14">
        <v>45089</v>
      </c>
      <c r="E2131" s="15">
        <v>0.59504899999999994</v>
      </c>
      <c r="G2131" s="26">
        <v>0.26777200000000001</v>
      </c>
      <c r="J2131" s="14">
        <v>45071</v>
      </c>
      <c r="K2131" s="9" t="s">
        <v>480</v>
      </c>
      <c r="L2131" s="9">
        <v>24</v>
      </c>
      <c r="M2131" s="9">
        <v>21</v>
      </c>
    </row>
    <row r="2132" spans="1:13" x14ac:dyDescent="0.2">
      <c r="A2132" s="9" t="s">
        <v>659</v>
      </c>
      <c r="B2132" s="9" t="s">
        <v>671</v>
      </c>
      <c r="C2132" s="9">
        <v>0.928041</v>
      </c>
      <c r="D2132" s="14">
        <v>45089</v>
      </c>
      <c r="E2132" s="15">
        <v>1.5230899999999998</v>
      </c>
      <c r="G2132" s="26">
        <v>0.928041</v>
      </c>
      <c r="J2132" s="14">
        <v>45071</v>
      </c>
      <c r="K2132" s="9" t="s">
        <v>480</v>
      </c>
      <c r="L2132" s="9">
        <v>24</v>
      </c>
      <c r="M2132" s="9">
        <v>21</v>
      </c>
    </row>
    <row r="2133" spans="1:13" x14ac:dyDescent="0.2">
      <c r="A2133" s="9" t="s">
        <v>680</v>
      </c>
      <c r="B2133" s="9" t="s">
        <v>678</v>
      </c>
      <c r="C2133" s="9">
        <v>3.8309999999999997E-2</v>
      </c>
      <c r="D2133" s="14">
        <v>45096</v>
      </c>
      <c r="E2133" s="15">
        <v>3.8309999999999997E-2</v>
      </c>
      <c r="G2133" s="26">
        <v>3.8309999999999997E-2</v>
      </c>
      <c r="J2133" s="14">
        <v>45071</v>
      </c>
      <c r="K2133" s="9" t="s">
        <v>480</v>
      </c>
      <c r="L2133" s="9">
        <v>25</v>
      </c>
      <c r="M2133" s="9">
        <v>21</v>
      </c>
    </row>
    <row r="2134" spans="1:13" x14ac:dyDescent="0.2">
      <c r="A2134" s="9" t="s">
        <v>683</v>
      </c>
      <c r="B2134" s="9" t="s">
        <v>688</v>
      </c>
      <c r="C2134" s="9">
        <v>1760.6557809999999</v>
      </c>
      <c r="D2134" s="14">
        <v>45096</v>
      </c>
      <c r="E2134" s="15">
        <v>1760.6557809999999</v>
      </c>
      <c r="G2134" s="26">
        <v>1760.6557809999999</v>
      </c>
      <c r="J2134" s="14">
        <v>45071</v>
      </c>
      <c r="K2134" s="9" t="s">
        <v>480</v>
      </c>
      <c r="L2134" s="9">
        <v>25</v>
      </c>
      <c r="M2134" s="9">
        <v>21</v>
      </c>
    </row>
    <row r="2135" spans="1:13" x14ac:dyDescent="0.2">
      <c r="A2135" s="9" t="s">
        <v>747</v>
      </c>
      <c r="B2135" s="9" t="s">
        <v>736</v>
      </c>
      <c r="C2135" s="9">
        <v>0.33321699999999999</v>
      </c>
      <c r="D2135" s="14">
        <v>45096</v>
      </c>
      <c r="E2135" s="15">
        <v>0.33321699999999999</v>
      </c>
      <c r="G2135" s="26">
        <v>0.33321699999999999</v>
      </c>
      <c r="J2135" s="14">
        <v>45071</v>
      </c>
      <c r="K2135" s="9" t="s">
        <v>480</v>
      </c>
      <c r="L2135" s="9">
        <v>25</v>
      </c>
      <c r="M2135" s="9">
        <v>21</v>
      </c>
    </row>
    <row r="2136" spans="1:13" x14ac:dyDescent="0.2">
      <c r="A2136" s="9" t="s">
        <v>735</v>
      </c>
      <c r="B2136" s="9" t="s">
        <v>754</v>
      </c>
      <c r="C2136" s="9">
        <v>63.921427999999999</v>
      </c>
      <c r="D2136" s="14">
        <v>45096</v>
      </c>
      <c r="E2136" s="15">
        <v>63.921427999999999</v>
      </c>
      <c r="G2136" s="26">
        <v>63.921427999999999</v>
      </c>
      <c r="J2136" s="14">
        <v>45071</v>
      </c>
      <c r="K2136" s="9" t="s">
        <v>480</v>
      </c>
      <c r="L2136" s="9">
        <v>25</v>
      </c>
      <c r="M2136" s="9">
        <v>21</v>
      </c>
    </row>
    <row r="2137" spans="1:13" x14ac:dyDescent="0.2">
      <c r="A2137" s="9" t="s">
        <v>146</v>
      </c>
      <c r="B2137" s="9" t="s">
        <v>88</v>
      </c>
      <c r="C2137" s="9">
        <v>1.4174450000000001</v>
      </c>
      <c r="D2137" s="14">
        <v>45096</v>
      </c>
      <c r="E2137" s="15">
        <v>1.4174450000000001</v>
      </c>
      <c r="G2137" s="26">
        <v>1.4174450000000001</v>
      </c>
      <c r="J2137" s="14">
        <v>45071</v>
      </c>
      <c r="K2137" s="9" t="s">
        <v>480</v>
      </c>
      <c r="L2137" s="9">
        <v>25</v>
      </c>
      <c r="M2137" s="9">
        <v>21</v>
      </c>
    </row>
    <row r="2138" spans="1:13" x14ac:dyDescent="0.2">
      <c r="A2138" s="9" t="s">
        <v>856</v>
      </c>
      <c r="B2138" s="9" t="s">
        <v>842</v>
      </c>
      <c r="C2138" s="9">
        <v>82.77</v>
      </c>
      <c r="D2138" s="14">
        <v>45075</v>
      </c>
      <c r="E2138" s="15">
        <v>82.77</v>
      </c>
      <c r="G2138" s="26">
        <v>82.77</v>
      </c>
      <c r="J2138" s="14">
        <v>45072</v>
      </c>
      <c r="K2138" s="9" t="s">
        <v>480</v>
      </c>
      <c r="L2138" s="9">
        <v>22</v>
      </c>
      <c r="M2138" s="9">
        <v>21</v>
      </c>
    </row>
    <row r="2139" spans="1:13" x14ac:dyDescent="0.2">
      <c r="A2139" s="9" t="s">
        <v>856</v>
      </c>
      <c r="B2139" s="9" t="s">
        <v>842</v>
      </c>
      <c r="C2139" s="9">
        <v>3441.42</v>
      </c>
      <c r="D2139" s="14">
        <v>45075</v>
      </c>
      <c r="E2139" s="15">
        <v>3524.19</v>
      </c>
      <c r="G2139" s="26">
        <v>3441.42</v>
      </c>
      <c r="J2139" s="14">
        <v>45072</v>
      </c>
      <c r="K2139" s="9" t="s">
        <v>480</v>
      </c>
      <c r="L2139" s="9">
        <v>22</v>
      </c>
      <c r="M2139" s="9">
        <v>21</v>
      </c>
    </row>
    <row r="2140" spans="1:13" x14ac:dyDescent="0.2">
      <c r="A2140" s="9" t="s">
        <v>856</v>
      </c>
      <c r="B2140" s="9" t="s">
        <v>842</v>
      </c>
      <c r="C2140" s="9">
        <v>1254.5899999999999</v>
      </c>
      <c r="D2140" s="14">
        <v>45075</v>
      </c>
      <c r="E2140" s="15">
        <v>4778.78</v>
      </c>
      <c r="G2140" s="26">
        <v>1254.5899999999999</v>
      </c>
      <c r="J2140" s="14">
        <v>45072</v>
      </c>
      <c r="K2140" s="9" t="s">
        <v>480</v>
      </c>
      <c r="L2140" s="9">
        <v>22</v>
      </c>
      <c r="M2140" s="9">
        <v>21</v>
      </c>
    </row>
    <row r="2141" spans="1:13" x14ac:dyDescent="0.2">
      <c r="A2141" s="9" t="s">
        <v>856</v>
      </c>
      <c r="B2141" s="9" t="s">
        <v>842</v>
      </c>
      <c r="C2141" s="9">
        <v>343.26</v>
      </c>
      <c r="D2141" s="14">
        <v>45075</v>
      </c>
      <c r="E2141" s="15">
        <v>5122.04</v>
      </c>
      <c r="G2141" s="26">
        <v>343.26</v>
      </c>
      <c r="J2141" s="14">
        <v>45072</v>
      </c>
      <c r="K2141" s="9" t="s">
        <v>480</v>
      </c>
      <c r="L2141" s="9">
        <v>22</v>
      </c>
      <c r="M2141" s="9">
        <v>21</v>
      </c>
    </row>
    <row r="2142" spans="1:13" x14ac:dyDescent="0.2">
      <c r="A2142" s="9" t="s">
        <v>980</v>
      </c>
      <c r="B2142" s="9" t="s">
        <v>981</v>
      </c>
      <c r="C2142" s="9">
        <v>82.85</v>
      </c>
      <c r="D2142" s="14">
        <v>45075</v>
      </c>
      <c r="E2142" s="15">
        <v>82.85</v>
      </c>
      <c r="G2142" s="26">
        <v>82.85</v>
      </c>
      <c r="J2142" s="14">
        <v>45072</v>
      </c>
      <c r="K2142" s="9" t="s">
        <v>480</v>
      </c>
      <c r="L2142" s="9">
        <v>22</v>
      </c>
      <c r="M2142" s="9">
        <v>21</v>
      </c>
    </row>
    <row r="2143" spans="1:13" x14ac:dyDescent="0.2">
      <c r="A2143" s="9" t="s">
        <v>977</v>
      </c>
      <c r="B2143" s="9" t="s">
        <v>976</v>
      </c>
      <c r="C2143" s="9">
        <v>10009.959999999999</v>
      </c>
      <c r="D2143" s="14">
        <v>45075</v>
      </c>
      <c r="E2143" s="15">
        <v>10009.959999999999</v>
      </c>
      <c r="G2143" s="26">
        <v>10009.959999999999</v>
      </c>
      <c r="J2143" s="14">
        <v>45072</v>
      </c>
      <c r="K2143" s="9" t="s">
        <v>480</v>
      </c>
      <c r="L2143" s="9">
        <v>22</v>
      </c>
      <c r="M2143" s="9">
        <v>21</v>
      </c>
    </row>
    <row r="2144" spans="1:13" x14ac:dyDescent="0.2">
      <c r="A2144" s="9" t="s">
        <v>977</v>
      </c>
      <c r="B2144" s="9" t="s">
        <v>976</v>
      </c>
      <c r="C2144" s="9">
        <v>15015</v>
      </c>
      <c r="D2144" s="14">
        <v>45075</v>
      </c>
      <c r="E2144" s="15">
        <v>25024.959999999999</v>
      </c>
      <c r="G2144" s="26">
        <v>15015</v>
      </c>
      <c r="J2144" s="14">
        <v>45072</v>
      </c>
      <c r="K2144" s="9" t="s">
        <v>480</v>
      </c>
      <c r="L2144" s="9">
        <v>22</v>
      </c>
      <c r="M2144" s="9">
        <v>21</v>
      </c>
    </row>
    <row r="2145" spans="1:13" x14ac:dyDescent="0.2">
      <c r="A2145" s="9" t="s">
        <v>977</v>
      </c>
      <c r="B2145" s="9" t="s">
        <v>976</v>
      </c>
      <c r="C2145" s="9">
        <v>10011.959999999999</v>
      </c>
      <c r="D2145" s="14">
        <v>45075</v>
      </c>
      <c r="E2145" s="15">
        <v>35036.92</v>
      </c>
      <c r="G2145" s="26">
        <v>10011.959999999999</v>
      </c>
      <c r="J2145" s="14">
        <v>45072</v>
      </c>
      <c r="K2145" s="9" t="s">
        <v>480</v>
      </c>
      <c r="L2145" s="9">
        <v>22</v>
      </c>
      <c r="M2145" s="9">
        <v>21</v>
      </c>
    </row>
    <row r="2146" spans="1:13" x14ac:dyDescent="0.2">
      <c r="A2146" s="9" t="s">
        <v>1087</v>
      </c>
      <c r="B2146" s="9" t="s">
        <v>1088</v>
      </c>
      <c r="C2146" s="9">
        <v>6250.71</v>
      </c>
      <c r="D2146" s="14">
        <v>45075</v>
      </c>
      <c r="E2146" s="15">
        <v>6250.71</v>
      </c>
      <c r="G2146" s="26">
        <v>6250.71</v>
      </c>
      <c r="J2146" s="14">
        <v>45072</v>
      </c>
      <c r="K2146" s="9" t="s">
        <v>480</v>
      </c>
      <c r="L2146" s="9">
        <v>22</v>
      </c>
      <c r="M2146" s="9">
        <v>21</v>
      </c>
    </row>
    <row r="2147" spans="1:13" x14ac:dyDescent="0.2">
      <c r="A2147" s="9" t="s">
        <v>329</v>
      </c>
      <c r="B2147" s="9" t="s">
        <v>53</v>
      </c>
      <c r="C2147" s="9">
        <v>328.93078300000002</v>
      </c>
      <c r="D2147" s="14">
        <v>45075</v>
      </c>
      <c r="E2147" s="15">
        <v>328.93078300000002</v>
      </c>
      <c r="G2147" s="26">
        <v>328.93078300000002</v>
      </c>
      <c r="J2147" s="14">
        <v>45072</v>
      </c>
      <c r="K2147" s="9" t="s">
        <v>480</v>
      </c>
      <c r="L2147" s="9">
        <v>22</v>
      </c>
      <c r="M2147" s="9">
        <v>21</v>
      </c>
    </row>
    <row r="2148" spans="1:13" x14ac:dyDescent="0.2">
      <c r="A2148" s="9" t="s">
        <v>296</v>
      </c>
      <c r="B2148" s="9" t="s">
        <v>313</v>
      </c>
      <c r="C2148" s="9">
        <v>0.80591500000000005</v>
      </c>
      <c r="D2148" s="14">
        <v>45082</v>
      </c>
      <c r="E2148" s="15">
        <v>0.80591500000000005</v>
      </c>
      <c r="G2148" s="26">
        <v>0.80591500000000005</v>
      </c>
      <c r="J2148" s="14">
        <v>45072</v>
      </c>
      <c r="K2148" s="9" t="s">
        <v>480</v>
      </c>
      <c r="L2148" s="9">
        <v>23</v>
      </c>
      <c r="M2148" s="9">
        <v>21</v>
      </c>
    </row>
    <row r="2149" spans="1:13" x14ac:dyDescent="0.2">
      <c r="A2149" s="9" t="s">
        <v>268</v>
      </c>
      <c r="B2149" s="9" t="s">
        <v>312</v>
      </c>
      <c r="C2149" s="9">
        <v>5.688809</v>
      </c>
      <c r="D2149" s="14">
        <v>45082</v>
      </c>
      <c r="E2149" s="15">
        <v>5.688809</v>
      </c>
      <c r="G2149" s="26">
        <v>5.688809</v>
      </c>
      <c r="J2149" s="14">
        <v>45072</v>
      </c>
      <c r="K2149" s="9" t="s">
        <v>480</v>
      </c>
      <c r="L2149" s="9">
        <v>23</v>
      </c>
      <c r="M2149" s="9">
        <v>21</v>
      </c>
    </row>
    <row r="2150" spans="1:13" x14ac:dyDescent="0.2">
      <c r="A2150" s="9" t="s">
        <v>161</v>
      </c>
      <c r="B2150" s="9" t="s">
        <v>43</v>
      </c>
      <c r="C2150" s="9">
        <v>200</v>
      </c>
      <c r="D2150" s="14">
        <v>45082</v>
      </c>
      <c r="E2150" s="15">
        <v>200</v>
      </c>
      <c r="G2150" s="26">
        <v>200</v>
      </c>
      <c r="J2150" s="14">
        <v>45072</v>
      </c>
      <c r="K2150" s="9" t="s">
        <v>480</v>
      </c>
      <c r="L2150" s="9">
        <v>23</v>
      </c>
      <c r="M2150" s="9">
        <v>21</v>
      </c>
    </row>
    <row r="2151" spans="1:13" x14ac:dyDescent="0.2">
      <c r="A2151" s="9" t="s">
        <v>161</v>
      </c>
      <c r="B2151" s="9" t="s">
        <v>43</v>
      </c>
      <c r="C2151" s="9">
        <v>103.174132</v>
      </c>
      <c r="D2151" s="14">
        <v>45082</v>
      </c>
      <c r="E2151" s="15">
        <v>303.17413199999999</v>
      </c>
      <c r="G2151" s="26">
        <v>103.174132</v>
      </c>
      <c r="J2151" s="14">
        <v>45072</v>
      </c>
      <c r="K2151" s="9" t="s">
        <v>480</v>
      </c>
      <c r="L2151" s="9">
        <v>23</v>
      </c>
      <c r="M2151" s="9">
        <v>21</v>
      </c>
    </row>
    <row r="2152" spans="1:13" x14ac:dyDescent="0.2">
      <c r="A2152" s="9" t="s">
        <v>161</v>
      </c>
      <c r="B2152" s="9" t="s">
        <v>43</v>
      </c>
      <c r="C2152" s="9">
        <v>100.1</v>
      </c>
      <c r="D2152" s="14">
        <v>45082</v>
      </c>
      <c r="E2152" s="15">
        <v>403.27413200000001</v>
      </c>
      <c r="G2152" s="26">
        <v>100.1</v>
      </c>
      <c r="J2152" s="14">
        <v>45072</v>
      </c>
      <c r="K2152" s="9" t="s">
        <v>480</v>
      </c>
      <c r="L2152" s="9">
        <v>23</v>
      </c>
      <c r="M2152" s="9">
        <v>21</v>
      </c>
    </row>
    <row r="2153" spans="1:13" x14ac:dyDescent="0.2">
      <c r="A2153" s="9" t="s">
        <v>161</v>
      </c>
      <c r="B2153" s="9" t="s">
        <v>43</v>
      </c>
      <c r="C2153" s="9">
        <v>452.95059199999997</v>
      </c>
      <c r="D2153" s="14">
        <v>45082</v>
      </c>
      <c r="E2153" s="15">
        <v>856.22472399999992</v>
      </c>
      <c r="G2153" s="26">
        <v>452.95059199999997</v>
      </c>
      <c r="J2153" s="14">
        <v>45072</v>
      </c>
      <c r="K2153" s="9" t="s">
        <v>480</v>
      </c>
      <c r="L2153" s="9">
        <v>23</v>
      </c>
      <c r="M2153" s="9">
        <v>21</v>
      </c>
    </row>
    <row r="2154" spans="1:13" x14ac:dyDescent="0.2">
      <c r="A2154" s="9" t="s">
        <v>161</v>
      </c>
      <c r="B2154" s="9" t="s">
        <v>43</v>
      </c>
      <c r="C2154" s="9">
        <v>140.561657</v>
      </c>
      <c r="D2154" s="14">
        <v>45082</v>
      </c>
      <c r="E2154" s="15">
        <v>996.78638099999989</v>
      </c>
      <c r="G2154" s="26">
        <v>140.561657</v>
      </c>
      <c r="J2154" s="14">
        <v>45072</v>
      </c>
      <c r="K2154" s="9" t="s">
        <v>480</v>
      </c>
      <c r="L2154" s="9">
        <v>23</v>
      </c>
      <c r="M2154" s="9">
        <v>21</v>
      </c>
    </row>
    <row r="2155" spans="1:13" x14ac:dyDescent="0.2">
      <c r="A2155" s="9" t="s">
        <v>141</v>
      </c>
      <c r="B2155" s="9" t="s">
        <v>309</v>
      </c>
      <c r="C2155" s="9">
        <v>5.688809</v>
      </c>
      <c r="D2155" s="14">
        <v>45082</v>
      </c>
      <c r="E2155" s="15">
        <v>5.688809</v>
      </c>
      <c r="G2155" s="26">
        <v>5.688809</v>
      </c>
      <c r="J2155" s="14">
        <v>45072</v>
      </c>
      <c r="K2155" s="9" t="s">
        <v>480</v>
      </c>
      <c r="L2155" s="9">
        <v>23</v>
      </c>
      <c r="M2155" s="9">
        <v>21</v>
      </c>
    </row>
    <row r="2156" spans="1:13" x14ac:dyDescent="0.2">
      <c r="A2156" s="9" t="s">
        <v>178</v>
      </c>
      <c r="B2156" s="9" t="s">
        <v>351</v>
      </c>
      <c r="C2156" s="9">
        <v>156.51365000000001</v>
      </c>
      <c r="D2156" s="14">
        <v>45089</v>
      </c>
      <c r="E2156" s="15">
        <v>156.51365000000001</v>
      </c>
      <c r="G2156" s="26">
        <v>156.51365000000001</v>
      </c>
      <c r="J2156" s="14">
        <v>45072</v>
      </c>
      <c r="K2156" s="9" t="s">
        <v>480</v>
      </c>
      <c r="L2156" s="9">
        <v>24</v>
      </c>
      <c r="M2156" s="9">
        <v>21</v>
      </c>
    </row>
    <row r="2157" spans="1:13" x14ac:dyDescent="0.2">
      <c r="A2157" s="9" t="s">
        <v>178</v>
      </c>
      <c r="B2157" s="9" t="s">
        <v>351</v>
      </c>
      <c r="C2157" s="9">
        <v>613.31050000000005</v>
      </c>
      <c r="D2157" s="14">
        <v>45089</v>
      </c>
      <c r="E2157" s="15">
        <v>769.82415000000003</v>
      </c>
      <c r="G2157" s="26">
        <v>613.31050000000005</v>
      </c>
      <c r="J2157" s="14">
        <v>45072</v>
      </c>
      <c r="K2157" s="9" t="s">
        <v>480</v>
      </c>
      <c r="L2157" s="9">
        <v>24</v>
      </c>
      <c r="M2157" s="9">
        <v>21</v>
      </c>
    </row>
    <row r="2158" spans="1:13" x14ac:dyDescent="0.2">
      <c r="A2158" s="9" t="s">
        <v>178</v>
      </c>
      <c r="B2158" s="9" t="s">
        <v>351</v>
      </c>
      <c r="C2158" s="9">
        <v>501.79950000000002</v>
      </c>
      <c r="D2158" s="14">
        <v>45089</v>
      </c>
      <c r="E2158" s="15">
        <v>1271.62365</v>
      </c>
      <c r="G2158" s="26">
        <v>501.79950000000002</v>
      </c>
      <c r="J2158" s="14">
        <v>45072</v>
      </c>
      <c r="K2158" s="9" t="s">
        <v>480</v>
      </c>
      <c r="L2158" s="9">
        <v>24</v>
      </c>
      <c r="M2158" s="9">
        <v>21</v>
      </c>
    </row>
    <row r="2159" spans="1:13" x14ac:dyDescent="0.2">
      <c r="A2159" s="9" t="s">
        <v>178</v>
      </c>
      <c r="B2159" s="9" t="s">
        <v>351</v>
      </c>
      <c r="C2159" s="9">
        <v>1215.6210000000001</v>
      </c>
      <c r="D2159" s="14">
        <v>45089</v>
      </c>
      <c r="E2159" s="15">
        <v>2487.2446500000001</v>
      </c>
      <c r="G2159" s="26">
        <v>1215.6210000000001</v>
      </c>
      <c r="J2159" s="14">
        <v>45072</v>
      </c>
      <c r="K2159" s="9" t="s">
        <v>480</v>
      </c>
      <c r="L2159" s="9">
        <v>24</v>
      </c>
      <c r="M2159" s="9">
        <v>21</v>
      </c>
    </row>
    <row r="2160" spans="1:13" x14ac:dyDescent="0.2">
      <c r="A2160" s="9" t="s">
        <v>599</v>
      </c>
      <c r="B2160" s="9" t="s">
        <v>982</v>
      </c>
      <c r="C2160" s="9">
        <v>2421.786165</v>
      </c>
      <c r="D2160" s="14">
        <v>45089</v>
      </c>
      <c r="E2160" s="15">
        <v>2421.786165</v>
      </c>
      <c r="G2160" s="26">
        <v>2421.786165</v>
      </c>
      <c r="J2160" s="14">
        <v>45072</v>
      </c>
      <c r="K2160" s="9" t="s">
        <v>480</v>
      </c>
      <c r="L2160" s="9">
        <v>24</v>
      </c>
      <c r="M2160" s="9">
        <v>21</v>
      </c>
    </row>
    <row r="2161" spans="1:13" x14ac:dyDescent="0.2">
      <c r="A2161" s="9" t="s">
        <v>599</v>
      </c>
      <c r="B2161" s="9" t="s">
        <v>982</v>
      </c>
      <c r="C2161" s="9">
        <v>921.62386600000002</v>
      </c>
      <c r="D2161" s="14">
        <v>45089</v>
      </c>
      <c r="E2161" s="15">
        <v>3343.4100309999999</v>
      </c>
      <c r="G2161" s="26">
        <v>921.62386600000002</v>
      </c>
      <c r="J2161" s="14">
        <v>45072</v>
      </c>
      <c r="K2161" s="9" t="s">
        <v>480</v>
      </c>
      <c r="L2161" s="9">
        <v>24</v>
      </c>
      <c r="M2161" s="9">
        <v>21</v>
      </c>
    </row>
    <row r="2162" spans="1:13" x14ac:dyDescent="0.2">
      <c r="A2162" s="9" t="s">
        <v>765</v>
      </c>
      <c r="B2162" s="9" t="s">
        <v>760</v>
      </c>
      <c r="C2162" s="9">
        <v>2098.8909429999999</v>
      </c>
      <c r="D2162" s="14">
        <v>45089</v>
      </c>
      <c r="E2162" s="15">
        <v>2098.8909429999999</v>
      </c>
      <c r="G2162" s="26">
        <v>2098.8909429999999</v>
      </c>
      <c r="J2162" s="14">
        <v>45072</v>
      </c>
      <c r="K2162" s="9" t="s">
        <v>480</v>
      </c>
      <c r="L2162" s="9">
        <v>24</v>
      </c>
      <c r="M2162" s="9">
        <v>21</v>
      </c>
    </row>
    <row r="2163" spans="1:13" x14ac:dyDescent="0.2">
      <c r="A2163" s="9" t="s">
        <v>155</v>
      </c>
      <c r="B2163" s="9" t="s">
        <v>45</v>
      </c>
      <c r="C2163" s="9">
        <v>1.5039960000000001</v>
      </c>
      <c r="D2163" s="14">
        <v>45089</v>
      </c>
      <c r="E2163" s="15">
        <v>1.5039960000000001</v>
      </c>
      <c r="G2163" s="26">
        <v>1.5039960000000001</v>
      </c>
      <c r="J2163" s="14">
        <v>45072</v>
      </c>
      <c r="K2163" s="9" t="s">
        <v>480</v>
      </c>
      <c r="L2163" s="9">
        <v>24</v>
      </c>
      <c r="M2163" s="9">
        <v>21</v>
      </c>
    </row>
    <row r="2164" spans="1:13" x14ac:dyDescent="0.2">
      <c r="A2164" s="9" t="s">
        <v>269</v>
      </c>
      <c r="B2164" s="9" t="s">
        <v>743</v>
      </c>
      <c r="C2164" s="9">
        <v>17.368289999999998</v>
      </c>
      <c r="D2164" s="14">
        <v>45096</v>
      </c>
      <c r="E2164" s="15">
        <v>17.368289999999998</v>
      </c>
      <c r="G2164" s="26">
        <v>17.368289999999998</v>
      </c>
      <c r="J2164" s="14">
        <v>45072</v>
      </c>
      <c r="K2164" s="9" t="s">
        <v>480</v>
      </c>
      <c r="L2164" s="9">
        <v>25</v>
      </c>
      <c r="M2164" s="9">
        <v>21</v>
      </c>
    </row>
    <row r="2165" spans="1:13" x14ac:dyDescent="0.2">
      <c r="A2165" s="9" t="s">
        <v>269</v>
      </c>
      <c r="B2165" s="9" t="s">
        <v>743</v>
      </c>
      <c r="C2165" s="9">
        <v>35.903834000000003</v>
      </c>
      <c r="D2165" s="14">
        <v>45096</v>
      </c>
      <c r="E2165" s="15">
        <v>53.272124000000005</v>
      </c>
      <c r="G2165" s="26">
        <v>35.903834000000003</v>
      </c>
      <c r="J2165" s="14">
        <v>45072</v>
      </c>
      <c r="K2165" s="9" t="s">
        <v>480</v>
      </c>
      <c r="L2165" s="9">
        <v>25</v>
      </c>
      <c r="M2165" s="9">
        <v>21</v>
      </c>
    </row>
    <row r="2166" spans="1:13" x14ac:dyDescent="0.2">
      <c r="A2166" s="9" t="s">
        <v>735</v>
      </c>
      <c r="B2166" s="9" t="s">
        <v>754</v>
      </c>
      <c r="C2166" s="9">
        <v>31.960561999999999</v>
      </c>
      <c r="D2166" s="14">
        <v>45096</v>
      </c>
      <c r="E2166" s="15">
        <v>31.960561999999999</v>
      </c>
      <c r="G2166" s="26">
        <v>31.960561999999999</v>
      </c>
      <c r="J2166" s="14">
        <v>45072</v>
      </c>
      <c r="K2166" s="9" t="s">
        <v>480</v>
      </c>
      <c r="L2166" s="9">
        <v>25</v>
      </c>
      <c r="M2166" s="9">
        <v>21</v>
      </c>
    </row>
    <row r="2167" spans="1:13" x14ac:dyDescent="0.2">
      <c r="A2167" s="9" t="s">
        <v>1018</v>
      </c>
      <c r="B2167" s="9" t="s">
        <v>1019</v>
      </c>
      <c r="C2167" s="9">
        <v>1570.21</v>
      </c>
      <c r="D2167" s="14">
        <v>45075</v>
      </c>
      <c r="E2167" s="15">
        <v>1570.21</v>
      </c>
      <c r="G2167" s="26">
        <v>1570.21</v>
      </c>
      <c r="J2167" s="14">
        <v>45073</v>
      </c>
      <c r="K2167" s="9" t="s">
        <v>480</v>
      </c>
      <c r="L2167" s="9">
        <v>22</v>
      </c>
      <c r="M2167" s="9">
        <v>21</v>
      </c>
    </row>
    <row r="2168" spans="1:13" x14ac:dyDescent="0.2">
      <c r="A2168" s="9" t="s">
        <v>1253</v>
      </c>
      <c r="B2168" s="9" t="s">
        <v>990</v>
      </c>
      <c r="C2168" s="9">
        <v>13.94</v>
      </c>
      <c r="D2168" s="14">
        <v>45075</v>
      </c>
      <c r="E2168" s="15">
        <v>13.94</v>
      </c>
      <c r="G2168" s="26">
        <v>13.94</v>
      </c>
      <c r="J2168" s="14">
        <v>45073</v>
      </c>
      <c r="K2168" s="9" t="s">
        <v>480</v>
      </c>
      <c r="L2168" s="9">
        <v>22</v>
      </c>
      <c r="M2168" s="9">
        <v>21</v>
      </c>
    </row>
    <row r="2169" spans="1:13" x14ac:dyDescent="0.2">
      <c r="A2169" s="9" t="s">
        <v>1253</v>
      </c>
      <c r="B2169" s="9" t="s">
        <v>990</v>
      </c>
      <c r="C2169" s="9">
        <v>39.299999999999997</v>
      </c>
      <c r="D2169" s="14">
        <v>45075</v>
      </c>
      <c r="E2169" s="15">
        <v>53.239999999999995</v>
      </c>
      <c r="G2169" s="26">
        <v>39.299999999999997</v>
      </c>
      <c r="J2169" s="14">
        <v>45073</v>
      </c>
      <c r="K2169" s="9" t="s">
        <v>480</v>
      </c>
      <c r="L2169" s="9">
        <v>22</v>
      </c>
      <c r="M2169" s="9">
        <v>21</v>
      </c>
    </row>
    <row r="2170" spans="1:13" x14ac:dyDescent="0.2">
      <c r="A2170" s="9" t="s">
        <v>1253</v>
      </c>
      <c r="B2170" s="9" t="s">
        <v>990</v>
      </c>
      <c r="C2170" s="9">
        <v>17.86</v>
      </c>
      <c r="D2170" s="14">
        <v>45075</v>
      </c>
      <c r="E2170" s="15">
        <v>71.099999999999994</v>
      </c>
      <c r="G2170" s="26">
        <v>17.86</v>
      </c>
      <c r="J2170" s="14">
        <v>45073</v>
      </c>
      <c r="K2170" s="9" t="s">
        <v>480</v>
      </c>
      <c r="L2170" s="9">
        <v>22</v>
      </c>
      <c r="M2170" s="9">
        <v>21</v>
      </c>
    </row>
    <row r="2171" spans="1:13" x14ac:dyDescent="0.2">
      <c r="A2171" s="9" t="s">
        <v>1315</v>
      </c>
      <c r="B2171" s="9" t="s">
        <v>1396</v>
      </c>
      <c r="C2171" s="9">
        <v>5.98</v>
      </c>
      <c r="D2171" s="14">
        <v>45075</v>
      </c>
      <c r="E2171" s="15">
        <v>5.98</v>
      </c>
      <c r="G2171" s="26">
        <v>5.98</v>
      </c>
      <c r="J2171" s="14">
        <v>45073</v>
      </c>
      <c r="K2171" s="9" t="s">
        <v>480</v>
      </c>
      <c r="L2171" s="9">
        <v>22</v>
      </c>
      <c r="M2171" s="9">
        <v>21</v>
      </c>
    </row>
    <row r="2172" spans="1:13" x14ac:dyDescent="0.2">
      <c r="A2172" s="9" t="s">
        <v>1315</v>
      </c>
      <c r="B2172" s="9" t="s">
        <v>1396</v>
      </c>
      <c r="C2172" s="9">
        <v>5.98</v>
      </c>
      <c r="D2172" s="14">
        <v>45075</v>
      </c>
      <c r="E2172" s="15">
        <v>11.96</v>
      </c>
      <c r="G2172" s="26">
        <v>5.98</v>
      </c>
      <c r="J2172" s="14">
        <v>45073</v>
      </c>
      <c r="K2172" s="9" t="s">
        <v>480</v>
      </c>
      <c r="L2172" s="9">
        <v>22</v>
      </c>
      <c r="M2172" s="9">
        <v>21</v>
      </c>
    </row>
    <row r="2173" spans="1:13" x14ac:dyDescent="0.2">
      <c r="A2173" s="9" t="s">
        <v>856</v>
      </c>
      <c r="B2173" s="9" t="s">
        <v>842</v>
      </c>
      <c r="C2173" s="9">
        <v>2328.46</v>
      </c>
      <c r="D2173" s="14">
        <v>45075</v>
      </c>
      <c r="E2173" s="15">
        <v>2328.46</v>
      </c>
      <c r="G2173" s="26">
        <v>2328.46</v>
      </c>
      <c r="J2173" s="14">
        <v>45073</v>
      </c>
      <c r="K2173" s="9" t="s">
        <v>480</v>
      </c>
      <c r="L2173" s="9">
        <v>22</v>
      </c>
      <c r="M2173" s="9">
        <v>21</v>
      </c>
    </row>
    <row r="2174" spans="1:13" x14ac:dyDescent="0.2">
      <c r="A2174" s="9" t="s">
        <v>856</v>
      </c>
      <c r="B2174" s="9" t="s">
        <v>842</v>
      </c>
      <c r="C2174" s="9">
        <v>1189.55</v>
      </c>
      <c r="D2174" s="14">
        <v>45075</v>
      </c>
      <c r="E2174" s="15">
        <v>3518.01</v>
      </c>
      <c r="G2174" s="26">
        <v>1189.55</v>
      </c>
      <c r="J2174" s="14">
        <v>45073</v>
      </c>
      <c r="K2174" s="9" t="s">
        <v>480</v>
      </c>
      <c r="L2174" s="9">
        <v>22</v>
      </c>
      <c r="M2174" s="9">
        <v>21</v>
      </c>
    </row>
    <row r="2175" spans="1:13" x14ac:dyDescent="0.2">
      <c r="A2175" s="9" t="s">
        <v>856</v>
      </c>
      <c r="B2175" s="9" t="s">
        <v>842</v>
      </c>
      <c r="C2175" s="9">
        <v>1651.75</v>
      </c>
      <c r="D2175" s="14">
        <v>45075</v>
      </c>
      <c r="E2175" s="15">
        <v>5169.76</v>
      </c>
      <c r="G2175" s="26">
        <v>1651.75</v>
      </c>
      <c r="J2175" s="14">
        <v>45073</v>
      </c>
      <c r="K2175" s="9" t="s">
        <v>480</v>
      </c>
      <c r="L2175" s="9">
        <v>22</v>
      </c>
      <c r="M2175" s="9">
        <v>21</v>
      </c>
    </row>
    <row r="2176" spans="1:13" x14ac:dyDescent="0.2">
      <c r="A2176" s="9" t="s">
        <v>1210</v>
      </c>
      <c r="B2176" s="9" t="s">
        <v>1194</v>
      </c>
      <c r="C2176" s="9">
        <v>416.67</v>
      </c>
      <c r="D2176" s="14">
        <v>45075</v>
      </c>
      <c r="E2176" s="15">
        <v>416.67</v>
      </c>
      <c r="G2176" s="26">
        <v>416.67</v>
      </c>
      <c r="J2176" s="14">
        <v>45073</v>
      </c>
      <c r="K2176" s="9" t="s">
        <v>480</v>
      </c>
      <c r="L2176" s="9">
        <v>22</v>
      </c>
      <c r="M2176" s="9">
        <v>21</v>
      </c>
    </row>
    <row r="2177" spans="1:13" x14ac:dyDescent="0.2">
      <c r="A2177" s="9" t="s">
        <v>1251</v>
      </c>
      <c r="B2177" s="9" t="s">
        <v>1252</v>
      </c>
      <c r="C2177" s="9">
        <v>266.67</v>
      </c>
      <c r="D2177" s="14">
        <v>45075</v>
      </c>
      <c r="E2177" s="15">
        <v>266.67</v>
      </c>
      <c r="G2177" s="26">
        <v>266.67</v>
      </c>
      <c r="J2177" s="14">
        <v>45073</v>
      </c>
      <c r="K2177" s="9" t="s">
        <v>480</v>
      </c>
      <c r="L2177" s="9">
        <v>22</v>
      </c>
      <c r="M2177" s="9">
        <v>21</v>
      </c>
    </row>
    <row r="2178" spans="1:13" x14ac:dyDescent="0.2">
      <c r="A2178" s="9" t="s">
        <v>1251</v>
      </c>
      <c r="B2178" s="9" t="s">
        <v>1252</v>
      </c>
      <c r="C2178" s="9">
        <v>266.67</v>
      </c>
      <c r="D2178" s="14">
        <v>45075</v>
      </c>
      <c r="E2178" s="15">
        <v>533.34</v>
      </c>
      <c r="G2178" s="26">
        <v>266.67</v>
      </c>
      <c r="J2178" s="14">
        <v>45073</v>
      </c>
      <c r="K2178" s="9" t="s">
        <v>480</v>
      </c>
      <c r="L2178" s="9">
        <v>22</v>
      </c>
      <c r="M2178" s="9">
        <v>21</v>
      </c>
    </row>
    <row r="2179" spans="1:13" x14ac:dyDescent="0.2">
      <c r="A2179" s="9" t="s">
        <v>1288</v>
      </c>
      <c r="B2179" s="9" t="s">
        <v>878</v>
      </c>
      <c r="C2179" s="9">
        <v>0.83</v>
      </c>
      <c r="D2179" s="14">
        <v>45075</v>
      </c>
      <c r="E2179" s="15">
        <v>0.83</v>
      </c>
      <c r="G2179" s="26">
        <v>0.83</v>
      </c>
      <c r="J2179" s="14">
        <v>45073</v>
      </c>
      <c r="K2179" s="9" t="s">
        <v>480</v>
      </c>
      <c r="L2179" s="9">
        <v>22</v>
      </c>
      <c r="M2179" s="9">
        <v>21</v>
      </c>
    </row>
    <row r="2180" spans="1:13" x14ac:dyDescent="0.2">
      <c r="A2180" s="9" t="s">
        <v>1288</v>
      </c>
      <c r="B2180" s="9" t="s">
        <v>878</v>
      </c>
      <c r="C2180" s="9">
        <v>0.53</v>
      </c>
      <c r="D2180" s="14">
        <v>45075</v>
      </c>
      <c r="E2180" s="15">
        <v>1.3599999999999999</v>
      </c>
      <c r="G2180" s="26">
        <v>0.53</v>
      </c>
      <c r="J2180" s="14">
        <v>45073</v>
      </c>
      <c r="K2180" s="9" t="s">
        <v>480</v>
      </c>
      <c r="L2180" s="9">
        <v>22</v>
      </c>
      <c r="M2180" s="9">
        <v>21</v>
      </c>
    </row>
    <row r="2181" spans="1:13" x14ac:dyDescent="0.2">
      <c r="A2181" s="9" t="s">
        <v>1288</v>
      </c>
      <c r="B2181" s="9" t="s">
        <v>878</v>
      </c>
      <c r="C2181" s="9">
        <v>0.54</v>
      </c>
      <c r="D2181" s="14">
        <v>45075</v>
      </c>
      <c r="E2181" s="15">
        <v>1.9</v>
      </c>
      <c r="G2181" s="26">
        <v>0.54</v>
      </c>
      <c r="J2181" s="14">
        <v>45073</v>
      </c>
      <c r="K2181" s="9" t="s">
        <v>480</v>
      </c>
      <c r="L2181" s="9">
        <v>22</v>
      </c>
      <c r="M2181" s="9">
        <v>21</v>
      </c>
    </row>
    <row r="2182" spans="1:13" x14ac:dyDescent="0.2">
      <c r="A2182" s="9" t="s">
        <v>977</v>
      </c>
      <c r="B2182" s="9" t="s">
        <v>976</v>
      </c>
      <c r="C2182" s="9">
        <v>10009.959999999999</v>
      </c>
      <c r="D2182" s="14">
        <v>45075</v>
      </c>
      <c r="E2182" s="15">
        <v>10009.959999999999</v>
      </c>
      <c r="G2182" s="26">
        <v>10009.959999999999</v>
      </c>
      <c r="J2182" s="14">
        <v>45073</v>
      </c>
      <c r="K2182" s="9" t="s">
        <v>480</v>
      </c>
      <c r="L2182" s="9">
        <v>22</v>
      </c>
      <c r="M2182" s="9">
        <v>21</v>
      </c>
    </row>
    <row r="2183" spans="1:13" x14ac:dyDescent="0.2">
      <c r="A2183" s="9" t="s">
        <v>1196</v>
      </c>
      <c r="B2183" s="9" t="s">
        <v>1197</v>
      </c>
      <c r="C2183" s="9">
        <v>0.83</v>
      </c>
      <c r="D2183" s="14">
        <v>45075</v>
      </c>
      <c r="E2183" s="15">
        <v>0.83</v>
      </c>
      <c r="G2183" s="26">
        <v>0.83</v>
      </c>
      <c r="J2183" s="14">
        <v>45073</v>
      </c>
      <c r="K2183" s="9" t="s">
        <v>480</v>
      </c>
      <c r="L2183" s="9">
        <v>22</v>
      </c>
      <c r="M2183" s="9">
        <v>21</v>
      </c>
    </row>
    <row r="2184" spans="1:13" x14ac:dyDescent="0.2">
      <c r="A2184" s="9" t="s">
        <v>1087</v>
      </c>
      <c r="B2184" s="9" t="s">
        <v>1088</v>
      </c>
      <c r="C2184" s="9">
        <v>6250.71</v>
      </c>
      <c r="D2184" s="14">
        <v>45075</v>
      </c>
      <c r="E2184" s="15">
        <v>6250.71</v>
      </c>
      <c r="G2184" s="26">
        <v>6250.71</v>
      </c>
      <c r="J2184" s="14">
        <v>45073</v>
      </c>
      <c r="K2184" s="9" t="s">
        <v>480</v>
      </c>
      <c r="L2184" s="9">
        <v>22</v>
      </c>
      <c r="M2184" s="9">
        <v>21</v>
      </c>
    </row>
    <row r="2185" spans="1:13" x14ac:dyDescent="0.2">
      <c r="A2185" s="9" t="s">
        <v>1257</v>
      </c>
      <c r="B2185" s="9" t="s">
        <v>1258</v>
      </c>
      <c r="C2185" s="9">
        <v>44.85</v>
      </c>
      <c r="D2185" s="14">
        <v>45075</v>
      </c>
      <c r="E2185" s="15">
        <v>44.85</v>
      </c>
      <c r="G2185" s="26">
        <v>44.85</v>
      </c>
      <c r="J2185" s="14">
        <v>45073</v>
      </c>
      <c r="K2185" s="9" t="s">
        <v>480</v>
      </c>
      <c r="L2185" s="9">
        <v>22</v>
      </c>
      <c r="M2185" s="9">
        <v>21</v>
      </c>
    </row>
    <row r="2186" spans="1:13" x14ac:dyDescent="0.2">
      <c r="A2186" s="9" t="s">
        <v>1248</v>
      </c>
      <c r="B2186" s="9" t="s">
        <v>1091</v>
      </c>
      <c r="C2186" s="9">
        <v>14.24</v>
      </c>
      <c r="D2186" s="14">
        <v>45075</v>
      </c>
      <c r="E2186" s="15">
        <v>14.24</v>
      </c>
      <c r="G2186" s="26">
        <v>14.24</v>
      </c>
      <c r="J2186" s="14">
        <v>45073</v>
      </c>
      <c r="K2186" s="9" t="s">
        <v>480</v>
      </c>
      <c r="L2186" s="9">
        <v>22</v>
      </c>
      <c r="M2186" s="9">
        <v>21</v>
      </c>
    </row>
    <row r="2187" spans="1:13" x14ac:dyDescent="0.2">
      <c r="A2187" s="9" t="s">
        <v>1248</v>
      </c>
      <c r="B2187" s="9" t="s">
        <v>1091</v>
      </c>
      <c r="C2187" s="9">
        <v>21.37</v>
      </c>
      <c r="D2187" s="14">
        <v>45075</v>
      </c>
      <c r="E2187" s="15">
        <v>35.61</v>
      </c>
      <c r="G2187" s="26">
        <v>21.37</v>
      </c>
      <c r="J2187" s="14">
        <v>45073</v>
      </c>
      <c r="K2187" s="9" t="s">
        <v>480</v>
      </c>
      <c r="L2187" s="9">
        <v>22</v>
      </c>
      <c r="M2187" s="9">
        <v>21</v>
      </c>
    </row>
    <row r="2188" spans="1:13" x14ac:dyDescent="0.2">
      <c r="A2188" s="9" t="s">
        <v>1248</v>
      </c>
      <c r="B2188" s="9" t="s">
        <v>1091</v>
      </c>
      <c r="C2188" s="9">
        <v>14.25</v>
      </c>
      <c r="D2188" s="14">
        <v>45075</v>
      </c>
      <c r="E2188" s="15">
        <v>49.86</v>
      </c>
      <c r="G2188" s="26">
        <v>14.25</v>
      </c>
      <c r="J2188" s="14">
        <v>45073</v>
      </c>
      <c r="K2188" s="9" t="s">
        <v>480</v>
      </c>
      <c r="L2188" s="9">
        <v>22</v>
      </c>
      <c r="M2188" s="9">
        <v>21</v>
      </c>
    </row>
    <row r="2189" spans="1:13" x14ac:dyDescent="0.2">
      <c r="A2189" s="9" t="s">
        <v>1248</v>
      </c>
      <c r="B2189" s="9" t="s">
        <v>1091</v>
      </c>
      <c r="C2189" s="9">
        <v>8.75</v>
      </c>
      <c r="D2189" s="14">
        <v>45075</v>
      </c>
      <c r="E2189" s="15">
        <v>58.61</v>
      </c>
      <c r="G2189" s="26">
        <v>8.75</v>
      </c>
      <c r="J2189" s="14">
        <v>45073</v>
      </c>
      <c r="K2189" s="9" t="s">
        <v>480</v>
      </c>
      <c r="L2189" s="9">
        <v>22</v>
      </c>
      <c r="M2189" s="9">
        <v>21</v>
      </c>
    </row>
    <row r="2190" spans="1:13" x14ac:dyDescent="0.2">
      <c r="A2190" s="9" t="s">
        <v>1372</v>
      </c>
      <c r="B2190" s="9" t="s">
        <v>1373</v>
      </c>
      <c r="C2190" s="9">
        <v>400</v>
      </c>
      <c r="D2190" s="14">
        <v>45075</v>
      </c>
      <c r="E2190" s="15">
        <v>400</v>
      </c>
      <c r="G2190" s="26">
        <v>400</v>
      </c>
      <c r="J2190" s="14">
        <v>45073</v>
      </c>
      <c r="K2190" s="9" t="s">
        <v>480</v>
      </c>
      <c r="L2190" s="9">
        <v>22</v>
      </c>
      <c r="M2190" s="9">
        <v>21</v>
      </c>
    </row>
    <row r="2191" spans="1:13" x14ac:dyDescent="0.2">
      <c r="A2191" s="9" t="s">
        <v>1397</v>
      </c>
      <c r="B2191" s="9" t="s">
        <v>1297</v>
      </c>
      <c r="C2191" s="9">
        <v>400.4</v>
      </c>
      <c r="D2191" s="14">
        <v>45075</v>
      </c>
      <c r="E2191" s="15">
        <v>400.4</v>
      </c>
      <c r="G2191" s="26">
        <v>400.4</v>
      </c>
      <c r="J2191" s="14">
        <v>45073</v>
      </c>
      <c r="K2191" s="9" t="s">
        <v>480</v>
      </c>
      <c r="L2191" s="9">
        <v>22</v>
      </c>
      <c r="M2191" s="9">
        <v>21</v>
      </c>
    </row>
    <row r="2192" spans="1:13" x14ac:dyDescent="0.2">
      <c r="A2192" s="9" t="s">
        <v>1398</v>
      </c>
      <c r="B2192" s="9" t="s">
        <v>1298</v>
      </c>
      <c r="C2192" s="9">
        <v>400.4</v>
      </c>
      <c r="D2192" s="14">
        <v>45075</v>
      </c>
      <c r="E2192" s="15">
        <v>400.4</v>
      </c>
      <c r="G2192" s="26">
        <v>400.4</v>
      </c>
      <c r="J2192" s="14">
        <v>45073</v>
      </c>
      <c r="K2192" s="9" t="s">
        <v>480</v>
      </c>
      <c r="L2192" s="9">
        <v>22</v>
      </c>
      <c r="M2192" s="9">
        <v>21</v>
      </c>
    </row>
    <row r="2193" spans="1:13" x14ac:dyDescent="0.2">
      <c r="A2193" s="9" t="s">
        <v>161</v>
      </c>
      <c r="B2193" s="9" t="s">
        <v>43</v>
      </c>
      <c r="C2193" s="9">
        <v>3065.4873600000001</v>
      </c>
      <c r="D2193" s="14">
        <v>45082</v>
      </c>
      <c r="E2193" s="15">
        <v>3065.4873600000001</v>
      </c>
      <c r="G2193" s="26">
        <v>3065.4873600000001</v>
      </c>
      <c r="J2193" s="14">
        <v>45073</v>
      </c>
      <c r="K2193" s="9" t="s">
        <v>480</v>
      </c>
      <c r="L2193" s="9">
        <v>23</v>
      </c>
      <c r="M2193" s="9">
        <v>21</v>
      </c>
    </row>
    <row r="2194" spans="1:13" x14ac:dyDescent="0.2">
      <c r="A2194" s="9" t="s">
        <v>161</v>
      </c>
      <c r="B2194" s="9" t="s">
        <v>43</v>
      </c>
      <c r="C2194" s="9">
        <v>500</v>
      </c>
      <c r="D2194" s="14">
        <v>45082</v>
      </c>
      <c r="E2194" s="15">
        <v>3565.4873600000001</v>
      </c>
      <c r="G2194" s="26">
        <v>500</v>
      </c>
      <c r="J2194" s="14">
        <v>45073</v>
      </c>
      <c r="K2194" s="9" t="s">
        <v>480</v>
      </c>
      <c r="L2194" s="9">
        <v>23</v>
      </c>
      <c r="M2194" s="9">
        <v>21</v>
      </c>
    </row>
    <row r="2195" spans="1:13" x14ac:dyDescent="0.2">
      <c r="A2195" s="9" t="s">
        <v>281</v>
      </c>
      <c r="B2195" s="9" t="s">
        <v>608</v>
      </c>
      <c r="C2195" s="9">
        <v>3.3330000000000002</v>
      </c>
      <c r="D2195" s="14">
        <v>45089</v>
      </c>
      <c r="E2195" s="15">
        <v>3.3330000000000002</v>
      </c>
      <c r="G2195" s="26">
        <v>3.3330000000000002</v>
      </c>
      <c r="J2195" s="14">
        <v>45073</v>
      </c>
      <c r="K2195" s="9" t="s">
        <v>480</v>
      </c>
      <c r="L2195" s="9">
        <v>24</v>
      </c>
      <c r="M2195" s="9">
        <v>21</v>
      </c>
    </row>
    <row r="2196" spans="1:13" x14ac:dyDescent="0.2">
      <c r="A2196" s="9" t="s">
        <v>595</v>
      </c>
      <c r="B2196" s="9" t="s">
        <v>596</v>
      </c>
      <c r="C2196" s="9">
        <v>2020.2</v>
      </c>
      <c r="D2196" s="14">
        <v>45089</v>
      </c>
      <c r="E2196" s="15">
        <v>2020.2</v>
      </c>
      <c r="G2196" s="26">
        <v>2020.2</v>
      </c>
      <c r="J2196" s="14">
        <v>45073</v>
      </c>
      <c r="K2196" s="9" t="s">
        <v>480</v>
      </c>
      <c r="L2196" s="9">
        <v>24</v>
      </c>
      <c r="M2196" s="9">
        <v>21</v>
      </c>
    </row>
    <row r="2197" spans="1:13" x14ac:dyDescent="0.2">
      <c r="A2197" s="9" t="s">
        <v>595</v>
      </c>
      <c r="B2197" s="9" t="s">
        <v>596</v>
      </c>
      <c r="C2197" s="9">
        <v>1754.39</v>
      </c>
      <c r="D2197" s="14">
        <v>45089</v>
      </c>
      <c r="E2197" s="15">
        <v>3774.59</v>
      </c>
      <c r="G2197" s="26">
        <v>1754.39</v>
      </c>
      <c r="J2197" s="14">
        <v>45073</v>
      </c>
      <c r="K2197" s="9" t="s">
        <v>480</v>
      </c>
      <c r="L2197" s="9">
        <v>24</v>
      </c>
      <c r="M2197" s="9">
        <v>21</v>
      </c>
    </row>
    <row r="2198" spans="1:13" x14ac:dyDescent="0.2">
      <c r="A2198" s="9" t="s">
        <v>595</v>
      </c>
      <c r="B2198" s="9" t="s">
        <v>596</v>
      </c>
      <c r="C2198" s="9">
        <v>1754.39</v>
      </c>
      <c r="D2198" s="14">
        <v>45089</v>
      </c>
      <c r="E2198" s="15">
        <v>5528.9800000000005</v>
      </c>
      <c r="G2198" s="26">
        <v>1754.39</v>
      </c>
      <c r="J2198" s="14">
        <v>45073</v>
      </c>
      <c r="K2198" s="9" t="s">
        <v>480</v>
      </c>
      <c r="L2198" s="9">
        <v>24</v>
      </c>
      <c r="M2198" s="9">
        <v>21</v>
      </c>
    </row>
    <row r="2199" spans="1:13" x14ac:dyDescent="0.2">
      <c r="A2199" s="9" t="s">
        <v>766</v>
      </c>
      <c r="B2199" s="9" t="s">
        <v>761</v>
      </c>
      <c r="C2199" s="9">
        <v>2773.1453999999999</v>
      </c>
      <c r="D2199" s="14">
        <v>45089</v>
      </c>
      <c r="E2199" s="15">
        <v>2773.1453999999999</v>
      </c>
      <c r="G2199" s="26">
        <v>2773.1453999999999</v>
      </c>
      <c r="J2199" s="14">
        <v>45073</v>
      </c>
      <c r="K2199" s="9" t="s">
        <v>480</v>
      </c>
      <c r="L2199" s="9">
        <v>24</v>
      </c>
      <c r="M2199" s="9">
        <v>21</v>
      </c>
    </row>
    <row r="2200" spans="1:13" x14ac:dyDescent="0.2">
      <c r="A2200" s="9" t="s">
        <v>767</v>
      </c>
      <c r="B2200" s="9" t="s">
        <v>762</v>
      </c>
      <c r="C2200" s="9">
        <v>1114.1052</v>
      </c>
      <c r="D2200" s="14">
        <v>45089</v>
      </c>
      <c r="E2200" s="15">
        <v>1114.1052</v>
      </c>
      <c r="G2200" s="26">
        <v>1114.1052</v>
      </c>
      <c r="J2200" s="14">
        <v>45073</v>
      </c>
      <c r="K2200" s="9" t="s">
        <v>480</v>
      </c>
      <c r="L2200" s="9">
        <v>24</v>
      </c>
      <c r="M2200" s="9">
        <v>21</v>
      </c>
    </row>
    <row r="2201" spans="1:13" x14ac:dyDescent="0.2">
      <c r="A2201" s="9" t="s">
        <v>155</v>
      </c>
      <c r="B2201" s="9" t="s">
        <v>45</v>
      </c>
      <c r="C2201" s="9">
        <v>4.3454610000000002</v>
      </c>
      <c r="D2201" s="14">
        <v>45089</v>
      </c>
      <c r="E2201" s="15">
        <v>4.3454610000000002</v>
      </c>
      <c r="G2201" s="26">
        <v>4.3454610000000002</v>
      </c>
      <c r="J2201" s="14">
        <v>45073</v>
      </c>
      <c r="K2201" s="9" t="s">
        <v>480</v>
      </c>
      <c r="L2201" s="9">
        <v>24</v>
      </c>
      <c r="M2201" s="9">
        <v>21</v>
      </c>
    </row>
    <row r="2202" spans="1:13" x14ac:dyDescent="0.2">
      <c r="A2202" s="9" t="s">
        <v>148</v>
      </c>
      <c r="B2202" s="9" t="s">
        <v>586</v>
      </c>
      <c r="C2202" s="9">
        <v>7.1577120000000001</v>
      </c>
      <c r="D2202" s="14">
        <v>45089</v>
      </c>
      <c r="E2202" s="15">
        <v>7.1577120000000001</v>
      </c>
      <c r="G2202" s="26">
        <v>7.1577120000000001</v>
      </c>
      <c r="J2202" s="14">
        <v>45073</v>
      </c>
      <c r="K2202" s="9" t="s">
        <v>480</v>
      </c>
      <c r="L2202" s="9">
        <v>24</v>
      </c>
      <c r="M2202" s="9">
        <v>21</v>
      </c>
    </row>
    <row r="2203" spans="1:13" x14ac:dyDescent="0.2">
      <c r="A2203" s="9" t="s">
        <v>148</v>
      </c>
      <c r="B2203" s="9" t="s">
        <v>586</v>
      </c>
      <c r="C2203" s="9">
        <v>29.674737</v>
      </c>
      <c r="D2203" s="14">
        <v>45089</v>
      </c>
      <c r="E2203" s="15">
        <v>36.832448999999997</v>
      </c>
      <c r="G2203" s="26">
        <v>29.674737</v>
      </c>
      <c r="J2203" s="14">
        <v>45073</v>
      </c>
      <c r="K2203" s="9" t="s">
        <v>480</v>
      </c>
      <c r="L2203" s="9">
        <v>24</v>
      </c>
      <c r="M2203" s="9">
        <v>21</v>
      </c>
    </row>
    <row r="2204" spans="1:13" x14ac:dyDescent="0.2">
      <c r="A2204" s="9" t="s">
        <v>148</v>
      </c>
      <c r="B2204" s="9" t="s">
        <v>586</v>
      </c>
      <c r="C2204" s="9">
        <v>57.484309000000003</v>
      </c>
      <c r="D2204" s="14">
        <v>45089</v>
      </c>
      <c r="E2204" s="15">
        <v>94.316757999999993</v>
      </c>
      <c r="G2204" s="26">
        <v>57.484309000000003</v>
      </c>
      <c r="J2204" s="14">
        <v>45073</v>
      </c>
      <c r="K2204" s="9" t="s">
        <v>480</v>
      </c>
      <c r="L2204" s="9">
        <v>24</v>
      </c>
      <c r="M2204" s="9">
        <v>21</v>
      </c>
    </row>
    <row r="2205" spans="1:13" x14ac:dyDescent="0.2">
      <c r="A2205" s="9" t="s">
        <v>111</v>
      </c>
      <c r="B2205" s="9" t="s">
        <v>90</v>
      </c>
      <c r="C2205" s="9">
        <v>3116.666667</v>
      </c>
      <c r="D2205" s="14">
        <v>45089</v>
      </c>
      <c r="E2205" s="15">
        <v>3116.666667</v>
      </c>
      <c r="G2205" s="26">
        <v>3116.666667</v>
      </c>
      <c r="J2205" s="14">
        <v>45073</v>
      </c>
      <c r="K2205" s="9" t="s">
        <v>480</v>
      </c>
      <c r="L2205" s="9">
        <v>24</v>
      </c>
      <c r="M2205" s="9">
        <v>21</v>
      </c>
    </row>
    <row r="2206" spans="1:13" x14ac:dyDescent="0.2">
      <c r="A2206" s="9" t="s">
        <v>109</v>
      </c>
      <c r="B2206" s="9" t="s">
        <v>91</v>
      </c>
      <c r="C2206" s="9">
        <v>723.684211</v>
      </c>
      <c r="D2206" s="14">
        <v>45089</v>
      </c>
      <c r="E2206" s="15">
        <v>723.684211</v>
      </c>
      <c r="G2206" s="26">
        <v>723.684211</v>
      </c>
      <c r="J2206" s="14">
        <v>45073</v>
      </c>
      <c r="K2206" s="9" t="s">
        <v>480</v>
      </c>
      <c r="L2206" s="9">
        <v>24</v>
      </c>
      <c r="M2206" s="9">
        <v>21</v>
      </c>
    </row>
    <row r="2207" spans="1:13" x14ac:dyDescent="0.2">
      <c r="A2207" s="9" t="s">
        <v>109</v>
      </c>
      <c r="B2207" s="9" t="s">
        <v>91</v>
      </c>
      <c r="C2207" s="9">
        <v>592.10526300000004</v>
      </c>
      <c r="D2207" s="14">
        <v>45089</v>
      </c>
      <c r="E2207" s="15">
        <v>1315.7894740000002</v>
      </c>
      <c r="G2207" s="26">
        <v>592.10526300000004</v>
      </c>
      <c r="J2207" s="14">
        <v>45073</v>
      </c>
      <c r="K2207" s="9" t="s">
        <v>480</v>
      </c>
      <c r="L2207" s="9">
        <v>24</v>
      </c>
      <c r="M2207" s="9">
        <v>21</v>
      </c>
    </row>
    <row r="2208" spans="1:13" x14ac:dyDescent="0.2">
      <c r="A2208" s="9" t="s">
        <v>1004</v>
      </c>
      <c r="B2208" s="9" t="s">
        <v>1498</v>
      </c>
      <c r="C2208" s="9">
        <v>60.653671000000003</v>
      </c>
      <c r="D2208" s="14">
        <v>45075</v>
      </c>
      <c r="E2208" s="15">
        <v>60.653671000000003</v>
      </c>
      <c r="G2208" s="26">
        <v>60.653671000000003</v>
      </c>
      <c r="J2208" s="14">
        <v>45074</v>
      </c>
      <c r="K2208" s="9" t="s">
        <v>480</v>
      </c>
      <c r="L2208" s="9">
        <v>22</v>
      </c>
      <c r="M2208" s="9">
        <v>21</v>
      </c>
    </row>
    <row r="2209" spans="1:13" x14ac:dyDescent="0.2">
      <c r="A2209" s="9" t="s">
        <v>1004</v>
      </c>
      <c r="B2209" s="9" t="s">
        <v>1498</v>
      </c>
      <c r="C2209" s="9">
        <v>66.125</v>
      </c>
      <c r="D2209" s="14">
        <v>45075</v>
      </c>
      <c r="E2209" s="15">
        <v>126.778671</v>
      </c>
      <c r="G2209" s="26">
        <v>66.125</v>
      </c>
      <c r="J2209" s="14">
        <v>45074</v>
      </c>
      <c r="K2209" s="9" t="s">
        <v>480</v>
      </c>
      <c r="L2209" s="9">
        <v>22</v>
      </c>
      <c r="M2209" s="9">
        <v>21</v>
      </c>
    </row>
    <row r="2210" spans="1:13" x14ac:dyDescent="0.2">
      <c r="A2210" s="9" t="s">
        <v>1004</v>
      </c>
      <c r="B2210" s="9" t="s">
        <v>1498</v>
      </c>
      <c r="C2210" s="9">
        <v>51.991680000000002</v>
      </c>
      <c r="D2210" s="14">
        <v>45075</v>
      </c>
      <c r="E2210" s="15">
        <v>178.77035100000001</v>
      </c>
      <c r="G2210" s="26">
        <v>51.991680000000002</v>
      </c>
      <c r="J2210" s="14">
        <v>45074</v>
      </c>
      <c r="K2210" s="9" t="s">
        <v>480</v>
      </c>
      <c r="L2210" s="9">
        <v>22</v>
      </c>
      <c r="M2210" s="9">
        <v>21</v>
      </c>
    </row>
    <row r="2211" spans="1:13" x14ac:dyDescent="0.2">
      <c r="A2211" s="9" t="s">
        <v>1004</v>
      </c>
      <c r="B2211" s="9" t="s">
        <v>1498</v>
      </c>
      <c r="C2211" s="9">
        <v>47.909466999999999</v>
      </c>
      <c r="D2211" s="14">
        <v>45075</v>
      </c>
      <c r="E2211" s="15">
        <v>226.67981800000001</v>
      </c>
      <c r="G2211" s="26">
        <v>47.909466999999999</v>
      </c>
      <c r="J2211" s="14">
        <v>45074</v>
      </c>
      <c r="K2211" s="9" t="s">
        <v>480</v>
      </c>
      <c r="L2211" s="9">
        <v>22</v>
      </c>
      <c r="M2211" s="9">
        <v>21</v>
      </c>
    </row>
    <row r="2212" spans="1:13" x14ac:dyDescent="0.2">
      <c r="A2212" s="9" t="s">
        <v>1004</v>
      </c>
      <c r="B2212" s="9" t="s">
        <v>1498</v>
      </c>
      <c r="C2212" s="9">
        <v>88.213234999999997</v>
      </c>
      <c r="D2212" s="14">
        <v>45075</v>
      </c>
      <c r="E2212" s="15">
        <v>314.89305300000001</v>
      </c>
      <c r="G2212" s="26">
        <v>88.213234999999997</v>
      </c>
      <c r="J2212" s="14">
        <v>45074</v>
      </c>
      <c r="K2212" s="9" t="s">
        <v>480</v>
      </c>
      <c r="L2212" s="9">
        <v>22</v>
      </c>
      <c r="M2212" s="9">
        <v>21</v>
      </c>
    </row>
    <row r="2213" spans="1:13" x14ac:dyDescent="0.2">
      <c r="A2213" s="9" t="s">
        <v>1004</v>
      </c>
      <c r="B2213" s="9" t="s">
        <v>1498</v>
      </c>
      <c r="C2213" s="9">
        <v>83.100138999999999</v>
      </c>
      <c r="D2213" s="14">
        <v>45075</v>
      </c>
      <c r="E2213" s="15">
        <v>397.99319200000002</v>
      </c>
      <c r="G2213" s="26">
        <v>83.100138999999999</v>
      </c>
      <c r="J2213" s="14">
        <v>45074</v>
      </c>
      <c r="K2213" s="9" t="s">
        <v>480</v>
      </c>
      <c r="L2213" s="9">
        <v>22</v>
      </c>
      <c r="M2213" s="9">
        <v>21</v>
      </c>
    </row>
    <row r="2214" spans="1:13" x14ac:dyDescent="0.2">
      <c r="A2214" s="9" t="s">
        <v>1004</v>
      </c>
      <c r="B2214" s="9" t="s">
        <v>1498</v>
      </c>
      <c r="C2214" s="9">
        <v>74.712164999999999</v>
      </c>
      <c r="D2214" s="14">
        <v>45075</v>
      </c>
      <c r="E2214" s="15">
        <v>472.70535700000005</v>
      </c>
      <c r="G2214" s="26">
        <v>74.712164999999999</v>
      </c>
      <c r="J2214" s="14">
        <v>45074</v>
      </c>
      <c r="K2214" s="9" t="s">
        <v>480</v>
      </c>
      <c r="L2214" s="9">
        <v>22</v>
      </c>
      <c r="M2214" s="9">
        <v>21</v>
      </c>
    </row>
    <row r="2215" spans="1:13" x14ac:dyDescent="0.2">
      <c r="A2215" s="9" t="s">
        <v>301</v>
      </c>
      <c r="B2215" s="9" t="s">
        <v>605</v>
      </c>
      <c r="C2215" s="9">
        <v>87.355262999999994</v>
      </c>
      <c r="D2215" s="14">
        <v>45075</v>
      </c>
      <c r="E2215" s="15">
        <v>87.355262999999994</v>
      </c>
      <c r="G2215" s="26">
        <v>87.355262999999994</v>
      </c>
      <c r="J2215" s="14">
        <v>45074</v>
      </c>
      <c r="K2215" s="9" t="s">
        <v>480</v>
      </c>
      <c r="L2215" s="9">
        <v>22</v>
      </c>
      <c r="M2215" s="9">
        <v>21</v>
      </c>
    </row>
    <row r="2216" spans="1:13" x14ac:dyDescent="0.2">
      <c r="A2216" s="9" t="s">
        <v>301</v>
      </c>
      <c r="B2216" s="9" t="s">
        <v>605</v>
      </c>
      <c r="C2216" s="9">
        <v>83.333332999999996</v>
      </c>
      <c r="D2216" s="14">
        <v>45075</v>
      </c>
      <c r="E2216" s="15">
        <v>170.68859599999999</v>
      </c>
      <c r="G2216" s="26">
        <v>83.333332999999996</v>
      </c>
      <c r="J2216" s="14">
        <v>45074</v>
      </c>
      <c r="K2216" s="9" t="s">
        <v>480</v>
      </c>
      <c r="L2216" s="9">
        <v>22</v>
      </c>
      <c r="M2216" s="9">
        <v>21</v>
      </c>
    </row>
    <row r="2217" spans="1:13" x14ac:dyDescent="0.2">
      <c r="A2217" s="9" t="s">
        <v>301</v>
      </c>
      <c r="B2217" s="9" t="s">
        <v>605</v>
      </c>
      <c r="C2217" s="9">
        <v>74.88</v>
      </c>
      <c r="D2217" s="14">
        <v>45075</v>
      </c>
      <c r="E2217" s="15">
        <v>245.56859599999999</v>
      </c>
      <c r="G2217" s="26">
        <v>74.88</v>
      </c>
      <c r="J2217" s="14">
        <v>45074</v>
      </c>
      <c r="K2217" s="9" t="s">
        <v>480</v>
      </c>
      <c r="L2217" s="9">
        <v>22</v>
      </c>
      <c r="M2217" s="9">
        <v>21</v>
      </c>
    </row>
    <row r="2218" spans="1:13" x14ac:dyDescent="0.2">
      <c r="A2218" s="9" t="s">
        <v>301</v>
      </c>
      <c r="B2218" s="9" t="s">
        <v>605</v>
      </c>
      <c r="C2218" s="9">
        <v>60.377400000000002</v>
      </c>
      <c r="D2218" s="14">
        <v>45075</v>
      </c>
      <c r="E2218" s="15">
        <v>305.94599599999998</v>
      </c>
      <c r="G2218" s="26">
        <v>60.377400000000002</v>
      </c>
      <c r="J2218" s="14">
        <v>45074</v>
      </c>
      <c r="K2218" s="9" t="s">
        <v>480</v>
      </c>
      <c r="L2218" s="9">
        <v>22</v>
      </c>
      <c r="M2218" s="9">
        <v>21</v>
      </c>
    </row>
    <row r="2219" spans="1:13" x14ac:dyDescent="0.2">
      <c r="A2219" s="9" t="s">
        <v>301</v>
      </c>
      <c r="B2219" s="9" t="s">
        <v>605</v>
      </c>
      <c r="C2219" s="9">
        <v>94.736999999999995</v>
      </c>
      <c r="D2219" s="14">
        <v>45075</v>
      </c>
      <c r="E2219" s="15">
        <v>400.682996</v>
      </c>
      <c r="G2219" s="26">
        <v>94.736999999999995</v>
      </c>
      <c r="J2219" s="14">
        <v>45074</v>
      </c>
      <c r="K2219" s="9" t="s">
        <v>480</v>
      </c>
      <c r="L2219" s="9">
        <v>22</v>
      </c>
      <c r="M2219" s="9">
        <v>21</v>
      </c>
    </row>
    <row r="2220" spans="1:13" x14ac:dyDescent="0.2">
      <c r="A2220" s="9" t="s">
        <v>301</v>
      </c>
      <c r="B2220" s="9" t="s">
        <v>605</v>
      </c>
      <c r="C2220" s="9">
        <v>123.28740000000001</v>
      </c>
      <c r="D2220" s="14">
        <v>45075</v>
      </c>
      <c r="E2220" s="15">
        <v>523.97039600000005</v>
      </c>
      <c r="G2220" s="26">
        <v>123.28740000000001</v>
      </c>
      <c r="J2220" s="14">
        <v>45074</v>
      </c>
      <c r="K2220" s="9" t="s">
        <v>480</v>
      </c>
      <c r="L2220" s="9">
        <v>22</v>
      </c>
      <c r="M2220" s="9">
        <v>21</v>
      </c>
    </row>
    <row r="2221" spans="1:13" x14ac:dyDescent="0.2">
      <c r="A2221" s="9" t="s">
        <v>1471</v>
      </c>
      <c r="B2221" s="9" t="s">
        <v>67</v>
      </c>
      <c r="C2221" s="9">
        <v>158.4</v>
      </c>
      <c r="D2221" s="14">
        <v>45075</v>
      </c>
      <c r="E2221" s="15">
        <v>158.4</v>
      </c>
      <c r="G2221" s="26">
        <v>158.4</v>
      </c>
      <c r="J2221" s="14">
        <v>45074</v>
      </c>
      <c r="K2221" s="9" t="s">
        <v>480</v>
      </c>
      <c r="L2221" s="9">
        <v>22</v>
      </c>
      <c r="M2221" s="9">
        <v>21</v>
      </c>
    </row>
    <row r="2222" spans="1:13" x14ac:dyDescent="0.2">
      <c r="A2222" s="9" t="s">
        <v>1474</v>
      </c>
      <c r="B2222" s="9" t="s">
        <v>171</v>
      </c>
      <c r="C2222" s="9">
        <v>209.67</v>
      </c>
      <c r="D2222" s="14">
        <v>45075</v>
      </c>
      <c r="E2222" s="15">
        <v>209.67</v>
      </c>
      <c r="G2222" s="26">
        <v>209.67</v>
      </c>
      <c r="J2222" s="14">
        <v>45074</v>
      </c>
      <c r="K2222" s="9" t="s">
        <v>480</v>
      </c>
      <c r="L2222" s="9">
        <v>22</v>
      </c>
      <c r="M2222" s="9">
        <v>21</v>
      </c>
    </row>
    <row r="2223" spans="1:13" x14ac:dyDescent="0.2">
      <c r="A2223" s="9" t="s">
        <v>1504</v>
      </c>
      <c r="B2223" s="9" t="s">
        <v>41</v>
      </c>
      <c r="C2223" s="9">
        <v>69.09</v>
      </c>
      <c r="D2223" s="14">
        <v>45075</v>
      </c>
      <c r="E2223" s="15">
        <v>69.09</v>
      </c>
      <c r="G2223" s="26">
        <v>69.09</v>
      </c>
      <c r="J2223" s="14">
        <v>45074</v>
      </c>
      <c r="K2223" s="9" t="s">
        <v>480</v>
      </c>
      <c r="L2223" s="9">
        <v>22</v>
      </c>
      <c r="M2223" s="9">
        <v>21</v>
      </c>
    </row>
    <row r="2224" spans="1:13" x14ac:dyDescent="0.2">
      <c r="A2224" s="9" t="s">
        <v>1477</v>
      </c>
      <c r="B2224" s="9" t="s">
        <v>597</v>
      </c>
      <c r="C2224" s="9">
        <v>149.77000000000001</v>
      </c>
      <c r="D2224" s="14">
        <v>45075</v>
      </c>
      <c r="E2224" s="15">
        <v>149.77000000000001</v>
      </c>
      <c r="G2224" s="26">
        <v>149.77000000000001</v>
      </c>
      <c r="J2224" s="14">
        <v>45074</v>
      </c>
      <c r="K2224" s="9" t="s">
        <v>480</v>
      </c>
      <c r="L2224" s="9">
        <v>22</v>
      </c>
      <c r="M2224" s="9">
        <v>21</v>
      </c>
    </row>
    <row r="2225" spans="1:13" x14ac:dyDescent="0.2">
      <c r="A2225" s="9" t="s">
        <v>1466</v>
      </c>
      <c r="B2225" s="9" t="s">
        <v>841</v>
      </c>
      <c r="C2225" s="9">
        <v>233.33</v>
      </c>
      <c r="D2225" s="14">
        <v>45075</v>
      </c>
      <c r="E2225" s="15">
        <v>233.33</v>
      </c>
      <c r="G2225" s="26">
        <v>233.33</v>
      </c>
      <c r="J2225" s="14">
        <v>45074</v>
      </c>
      <c r="K2225" s="9" t="s">
        <v>480</v>
      </c>
      <c r="L2225" s="9">
        <v>22</v>
      </c>
      <c r="M2225" s="9">
        <v>21</v>
      </c>
    </row>
    <row r="2226" spans="1:13" x14ac:dyDescent="0.2">
      <c r="A2226" s="9" t="s">
        <v>1449</v>
      </c>
      <c r="B2226" s="9" t="s">
        <v>689</v>
      </c>
      <c r="C2226" s="9">
        <v>169.05</v>
      </c>
      <c r="D2226" s="14">
        <v>45075</v>
      </c>
      <c r="E2226" s="15">
        <v>169.05</v>
      </c>
      <c r="G2226" s="26">
        <v>169.05</v>
      </c>
      <c r="J2226" s="14">
        <v>45074</v>
      </c>
      <c r="K2226" s="9" t="s">
        <v>480</v>
      </c>
      <c r="L2226" s="9">
        <v>22</v>
      </c>
      <c r="M2226" s="9">
        <v>21</v>
      </c>
    </row>
    <row r="2227" spans="1:13" x14ac:dyDescent="0.2">
      <c r="A2227" s="9" t="s">
        <v>1296</v>
      </c>
      <c r="B2227" s="9" t="s">
        <v>687</v>
      </c>
      <c r="C2227" s="9">
        <v>1417.23</v>
      </c>
      <c r="D2227" s="14">
        <v>45075</v>
      </c>
      <c r="E2227" s="15">
        <v>1417.23</v>
      </c>
      <c r="G2227" s="26">
        <v>1417.23</v>
      </c>
      <c r="J2227" s="14">
        <v>45074</v>
      </c>
      <c r="K2227" s="9" t="s">
        <v>480</v>
      </c>
      <c r="L2227" s="9">
        <v>22</v>
      </c>
      <c r="M2227" s="9">
        <v>21</v>
      </c>
    </row>
    <row r="2228" spans="1:13" x14ac:dyDescent="0.2">
      <c r="A2228" s="9" t="s">
        <v>1296</v>
      </c>
      <c r="B2228" s="9" t="s">
        <v>687</v>
      </c>
      <c r="C2228" s="9">
        <v>1026.4100000000001</v>
      </c>
      <c r="D2228" s="14">
        <v>45075</v>
      </c>
      <c r="E2228" s="15">
        <v>2443.6400000000003</v>
      </c>
      <c r="G2228" s="26">
        <v>1026.4100000000001</v>
      </c>
      <c r="J2228" s="14">
        <v>45074</v>
      </c>
      <c r="K2228" s="9" t="s">
        <v>480</v>
      </c>
      <c r="L2228" s="9">
        <v>22</v>
      </c>
      <c r="M2228" s="9">
        <v>21</v>
      </c>
    </row>
    <row r="2229" spans="1:13" x14ac:dyDescent="0.2">
      <c r="A2229" s="9" t="s">
        <v>780</v>
      </c>
      <c r="B2229" s="9" t="s">
        <v>792</v>
      </c>
      <c r="C2229" s="9">
        <v>1416.66</v>
      </c>
      <c r="D2229" s="14">
        <v>45075</v>
      </c>
      <c r="E2229" s="15">
        <v>1416.66</v>
      </c>
      <c r="G2229" s="26">
        <v>1416.66</v>
      </c>
      <c r="J2229" s="14">
        <v>45074</v>
      </c>
      <c r="K2229" s="9" t="s">
        <v>480</v>
      </c>
      <c r="L2229" s="9">
        <v>22</v>
      </c>
      <c r="M2229" s="9">
        <v>21</v>
      </c>
    </row>
    <row r="2230" spans="1:13" x14ac:dyDescent="0.2">
      <c r="A2230" s="9" t="s">
        <v>780</v>
      </c>
      <c r="B2230" s="9" t="s">
        <v>792</v>
      </c>
      <c r="C2230" s="9">
        <v>1272.96</v>
      </c>
      <c r="D2230" s="14">
        <v>45075</v>
      </c>
      <c r="E2230" s="15">
        <v>2689.62</v>
      </c>
      <c r="G2230" s="26">
        <v>1272.96</v>
      </c>
      <c r="J2230" s="14">
        <v>45074</v>
      </c>
      <c r="K2230" s="9" t="s">
        <v>480</v>
      </c>
      <c r="L2230" s="9">
        <v>22</v>
      </c>
      <c r="M2230" s="9">
        <v>21</v>
      </c>
    </row>
    <row r="2231" spans="1:13" x14ac:dyDescent="0.2">
      <c r="A2231" s="9" t="s">
        <v>782</v>
      </c>
      <c r="B2231" s="9" t="s">
        <v>793</v>
      </c>
      <c r="C2231" s="9">
        <v>1026.42</v>
      </c>
      <c r="D2231" s="14">
        <v>45075</v>
      </c>
      <c r="E2231" s="15">
        <v>1026.42</v>
      </c>
      <c r="G2231" s="26">
        <v>1026.42</v>
      </c>
      <c r="J2231" s="14">
        <v>45074</v>
      </c>
      <c r="K2231" s="9" t="s">
        <v>480</v>
      </c>
      <c r="L2231" s="9">
        <v>22</v>
      </c>
      <c r="M2231" s="9">
        <v>21</v>
      </c>
    </row>
    <row r="2232" spans="1:13" x14ac:dyDescent="0.2">
      <c r="A2232" s="9" t="s">
        <v>1210</v>
      </c>
      <c r="B2232" s="9" t="s">
        <v>1194</v>
      </c>
      <c r="C2232" s="9">
        <v>2500</v>
      </c>
      <c r="D2232" s="14">
        <v>45075</v>
      </c>
      <c r="E2232" s="15">
        <v>2500</v>
      </c>
      <c r="G2232" s="26">
        <v>2500</v>
      </c>
      <c r="J2232" s="14">
        <v>45074</v>
      </c>
      <c r="K2232" s="9" t="s">
        <v>480</v>
      </c>
      <c r="L2232" s="9">
        <v>22</v>
      </c>
      <c r="M2232" s="9">
        <v>21</v>
      </c>
    </row>
    <row r="2233" spans="1:13" x14ac:dyDescent="0.2">
      <c r="A2233" s="9" t="s">
        <v>1210</v>
      </c>
      <c r="B2233" s="9" t="s">
        <v>1194</v>
      </c>
      <c r="C2233" s="9">
        <v>833.33</v>
      </c>
      <c r="D2233" s="14">
        <v>45075</v>
      </c>
      <c r="E2233" s="15">
        <v>3333.33</v>
      </c>
      <c r="G2233" s="26">
        <v>833.33</v>
      </c>
      <c r="J2233" s="14">
        <v>45074</v>
      </c>
      <c r="K2233" s="9" t="s">
        <v>480</v>
      </c>
      <c r="L2233" s="9">
        <v>22</v>
      </c>
      <c r="M2233" s="9">
        <v>21</v>
      </c>
    </row>
    <row r="2234" spans="1:13" x14ac:dyDescent="0.2">
      <c r="A2234" s="9" t="s">
        <v>1210</v>
      </c>
      <c r="B2234" s="9" t="s">
        <v>1194</v>
      </c>
      <c r="C2234" s="9">
        <v>833.33</v>
      </c>
      <c r="D2234" s="14">
        <v>45075</v>
      </c>
      <c r="E2234" s="15">
        <v>4166.66</v>
      </c>
      <c r="G2234" s="26">
        <v>833.33</v>
      </c>
      <c r="J2234" s="14">
        <v>45074</v>
      </c>
      <c r="K2234" s="9" t="s">
        <v>480</v>
      </c>
      <c r="L2234" s="9">
        <v>22</v>
      </c>
      <c r="M2234" s="9">
        <v>21</v>
      </c>
    </row>
    <row r="2235" spans="1:13" x14ac:dyDescent="0.2">
      <c r="A2235" s="9" t="s">
        <v>1210</v>
      </c>
      <c r="B2235" s="9" t="s">
        <v>1194</v>
      </c>
      <c r="C2235" s="9">
        <v>1250</v>
      </c>
      <c r="D2235" s="14">
        <v>45075</v>
      </c>
      <c r="E2235" s="15">
        <v>5416.66</v>
      </c>
      <c r="G2235" s="26">
        <v>1250</v>
      </c>
      <c r="J2235" s="14">
        <v>45074</v>
      </c>
      <c r="K2235" s="9" t="s">
        <v>480</v>
      </c>
      <c r="L2235" s="9">
        <v>22</v>
      </c>
      <c r="M2235" s="9">
        <v>21</v>
      </c>
    </row>
    <row r="2236" spans="1:13" x14ac:dyDescent="0.2">
      <c r="A2236" s="9" t="s">
        <v>1210</v>
      </c>
      <c r="B2236" s="9" t="s">
        <v>1194</v>
      </c>
      <c r="C2236" s="9">
        <v>833.33</v>
      </c>
      <c r="D2236" s="14">
        <v>45075</v>
      </c>
      <c r="E2236" s="15">
        <v>6249.99</v>
      </c>
      <c r="G2236" s="26">
        <v>833.33</v>
      </c>
      <c r="J2236" s="14">
        <v>45074</v>
      </c>
      <c r="K2236" s="9" t="s">
        <v>480</v>
      </c>
      <c r="L2236" s="9">
        <v>22</v>
      </c>
      <c r="M2236" s="9">
        <v>21</v>
      </c>
    </row>
    <row r="2237" spans="1:13" x14ac:dyDescent="0.2">
      <c r="A2237" s="9" t="s">
        <v>1210</v>
      </c>
      <c r="B2237" s="9" t="s">
        <v>1194</v>
      </c>
      <c r="C2237" s="9">
        <v>520.84</v>
      </c>
      <c r="D2237" s="14">
        <v>45075</v>
      </c>
      <c r="E2237" s="15">
        <v>6770.83</v>
      </c>
      <c r="G2237" s="26">
        <v>520.84</v>
      </c>
      <c r="J2237" s="14">
        <v>45074</v>
      </c>
      <c r="K2237" s="9" t="s">
        <v>480</v>
      </c>
      <c r="L2237" s="9">
        <v>22</v>
      </c>
      <c r="M2237" s="9">
        <v>21</v>
      </c>
    </row>
    <row r="2238" spans="1:13" x14ac:dyDescent="0.2">
      <c r="A2238" s="9" t="s">
        <v>1210</v>
      </c>
      <c r="B2238" s="9" t="s">
        <v>1194</v>
      </c>
      <c r="C2238" s="9">
        <v>520.84</v>
      </c>
      <c r="D2238" s="14">
        <v>45075</v>
      </c>
      <c r="E2238" s="15">
        <v>7291.67</v>
      </c>
      <c r="G2238" s="26">
        <v>520.84</v>
      </c>
      <c r="J2238" s="14">
        <v>45074</v>
      </c>
      <c r="K2238" s="9" t="s">
        <v>480</v>
      </c>
      <c r="L2238" s="9">
        <v>22</v>
      </c>
      <c r="M2238" s="9">
        <v>21</v>
      </c>
    </row>
    <row r="2239" spans="1:13" x14ac:dyDescent="0.2">
      <c r="A2239" s="9" t="s">
        <v>1210</v>
      </c>
      <c r="B2239" s="9" t="s">
        <v>1194</v>
      </c>
      <c r="C2239" s="9">
        <v>1630.44</v>
      </c>
      <c r="D2239" s="14">
        <v>45075</v>
      </c>
      <c r="E2239" s="15">
        <v>8922.11</v>
      </c>
      <c r="G2239" s="26">
        <v>1630.44</v>
      </c>
      <c r="J2239" s="14">
        <v>45074</v>
      </c>
      <c r="K2239" s="9" t="s">
        <v>480</v>
      </c>
      <c r="L2239" s="9">
        <v>22</v>
      </c>
      <c r="M2239" s="9">
        <v>21</v>
      </c>
    </row>
    <row r="2240" spans="1:13" x14ac:dyDescent="0.2">
      <c r="A2240" s="9" t="s">
        <v>1210</v>
      </c>
      <c r="B2240" s="9" t="s">
        <v>1194</v>
      </c>
      <c r="C2240" s="9">
        <v>2000</v>
      </c>
      <c r="D2240" s="14">
        <v>45075</v>
      </c>
      <c r="E2240" s="15">
        <v>10922.11</v>
      </c>
      <c r="G2240" s="26">
        <v>2000</v>
      </c>
      <c r="J2240" s="14">
        <v>45074</v>
      </c>
      <c r="K2240" s="9" t="s">
        <v>480</v>
      </c>
      <c r="L2240" s="9">
        <v>22</v>
      </c>
      <c r="M2240" s="9">
        <v>21</v>
      </c>
    </row>
    <row r="2241" spans="1:13" x14ac:dyDescent="0.2">
      <c r="A2241" s="9" t="s">
        <v>1210</v>
      </c>
      <c r="B2241" s="9" t="s">
        <v>1194</v>
      </c>
      <c r="C2241" s="9">
        <v>909.1</v>
      </c>
      <c r="D2241" s="14">
        <v>45075</v>
      </c>
      <c r="E2241" s="15">
        <v>11831.210000000001</v>
      </c>
      <c r="G2241" s="26">
        <v>909.1</v>
      </c>
      <c r="J2241" s="14">
        <v>45074</v>
      </c>
      <c r="K2241" s="9" t="s">
        <v>480</v>
      </c>
      <c r="L2241" s="9">
        <v>22</v>
      </c>
      <c r="M2241" s="9">
        <v>21</v>
      </c>
    </row>
    <row r="2242" spans="1:13" x14ac:dyDescent="0.2">
      <c r="A2242" s="9" t="s">
        <v>1401</v>
      </c>
      <c r="B2242" s="9" t="s">
        <v>1264</v>
      </c>
      <c r="C2242" s="9">
        <v>280.01</v>
      </c>
      <c r="D2242" s="14">
        <v>45075</v>
      </c>
      <c r="E2242" s="15">
        <v>280.01</v>
      </c>
      <c r="G2242" s="26">
        <v>280.01</v>
      </c>
      <c r="J2242" s="14">
        <v>45074</v>
      </c>
      <c r="K2242" s="9" t="s">
        <v>480</v>
      </c>
      <c r="L2242" s="9">
        <v>22</v>
      </c>
      <c r="M2242" s="9">
        <v>21</v>
      </c>
    </row>
    <row r="2243" spans="1:13" x14ac:dyDescent="0.2">
      <c r="A2243" s="9" t="s">
        <v>1401</v>
      </c>
      <c r="B2243" s="9" t="s">
        <v>1264</v>
      </c>
      <c r="C2243" s="9">
        <v>280</v>
      </c>
      <c r="D2243" s="14">
        <v>45075</v>
      </c>
      <c r="E2243" s="15">
        <v>560.01</v>
      </c>
      <c r="G2243" s="26">
        <v>280</v>
      </c>
      <c r="J2243" s="14">
        <v>45074</v>
      </c>
      <c r="K2243" s="9" t="s">
        <v>480</v>
      </c>
      <c r="L2243" s="9">
        <v>22</v>
      </c>
      <c r="M2243" s="9">
        <v>21</v>
      </c>
    </row>
    <row r="2244" spans="1:13" x14ac:dyDescent="0.2">
      <c r="A2244" s="9" t="s">
        <v>1401</v>
      </c>
      <c r="B2244" s="9" t="s">
        <v>1264</v>
      </c>
      <c r="C2244" s="9">
        <v>280</v>
      </c>
      <c r="D2244" s="14">
        <v>45075</v>
      </c>
      <c r="E2244" s="15">
        <v>840.01</v>
      </c>
      <c r="G2244" s="26">
        <v>280</v>
      </c>
      <c r="J2244" s="14">
        <v>45074</v>
      </c>
      <c r="K2244" s="9" t="s">
        <v>480</v>
      </c>
      <c r="L2244" s="9">
        <v>22</v>
      </c>
      <c r="M2244" s="9">
        <v>21</v>
      </c>
    </row>
    <row r="2245" spans="1:13" x14ac:dyDescent="0.2">
      <c r="A2245" s="9" t="s">
        <v>1288</v>
      </c>
      <c r="B2245" s="9" t="s">
        <v>878</v>
      </c>
      <c r="C2245" s="9">
        <v>5</v>
      </c>
      <c r="D2245" s="14">
        <v>45075</v>
      </c>
      <c r="E2245" s="15">
        <v>5</v>
      </c>
      <c r="G2245" s="26">
        <v>5</v>
      </c>
      <c r="J2245" s="14">
        <v>45074</v>
      </c>
      <c r="K2245" s="9" t="s">
        <v>480</v>
      </c>
      <c r="L2245" s="9">
        <v>22</v>
      </c>
      <c r="M2245" s="9">
        <v>21</v>
      </c>
    </row>
    <row r="2246" spans="1:13" x14ac:dyDescent="0.2">
      <c r="A2246" s="9" t="s">
        <v>1288</v>
      </c>
      <c r="B2246" s="9" t="s">
        <v>878</v>
      </c>
      <c r="C2246" s="9">
        <v>1.66</v>
      </c>
      <c r="D2246" s="14">
        <v>45075</v>
      </c>
      <c r="E2246" s="15">
        <v>6.66</v>
      </c>
      <c r="G2246" s="26">
        <v>1.66</v>
      </c>
      <c r="J2246" s="14">
        <v>45074</v>
      </c>
      <c r="K2246" s="9" t="s">
        <v>480</v>
      </c>
      <c r="L2246" s="9">
        <v>22</v>
      </c>
      <c r="M2246" s="9">
        <v>21</v>
      </c>
    </row>
    <row r="2247" spans="1:13" x14ac:dyDescent="0.2">
      <c r="A2247" s="9" t="s">
        <v>1288</v>
      </c>
      <c r="B2247" s="9" t="s">
        <v>878</v>
      </c>
      <c r="C2247" s="9">
        <v>1.67</v>
      </c>
      <c r="D2247" s="14">
        <v>45075</v>
      </c>
      <c r="E2247" s="15">
        <v>8.33</v>
      </c>
      <c r="G2247" s="26">
        <v>1.67</v>
      </c>
      <c r="J2247" s="14">
        <v>45074</v>
      </c>
      <c r="K2247" s="9" t="s">
        <v>480</v>
      </c>
      <c r="L2247" s="9">
        <v>22</v>
      </c>
      <c r="M2247" s="9">
        <v>21</v>
      </c>
    </row>
    <row r="2248" spans="1:13" x14ac:dyDescent="0.2">
      <c r="A2248" s="9" t="s">
        <v>1288</v>
      </c>
      <c r="B2248" s="9" t="s">
        <v>878</v>
      </c>
      <c r="C2248" s="9">
        <v>2.5</v>
      </c>
      <c r="D2248" s="14">
        <v>45075</v>
      </c>
      <c r="E2248" s="15">
        <v>10.83</v>
      </c>
      <c r="G2248" s="26">
        <v>2.5</v>
      </c>
      <c r="J2248" s="14">
        <v>45074</v>
      </c>
      <c r="K2248" s="9" t="s">
        <v>480</v>
      </c>
      <c r="L2248" s="9">
        <v>22</v>
      </c>
      <c r="M2248" s="9">
        <v>21</v>
      </c>
    </row>
    <row r="2249" spans="1:13" x14ac:dyDescent="0.2">
      <c r="A2249" s="9" t="s">
        <v>1288</v>
      </c>
      <c r="B2249" s="9" t="s">
        <v>878</v>
      </c>
      <c r="C2249" s="9">
        <v>1.67</v>
      </c>
      <c r="D2249" s="14">
        <v>45075</v>
      </c>
      <c r="E2249" s="15">
        <v>12.5</v>
      </c>
      <c r="G2249" s="26">
        <v>1.67</v>
      </c>
      <c r="J2249" s="14">
        <v>45074</v>
      </c>
      <c r="K2249" s="9" t="s">
        <v>480</v>
      </c>
      <c r="L2249" s="9">
        <v>22</v>
      </c>
      <c r="M2249" s="9">
        <v>21</v>
      </c>
    </row>
    <row r="2250" spans="1:13" x14ac:dyDescent="0.2">
      <c r="A2250" s="9" t="s">
        <v>1288</v>
      </c>
      <c r="B2250" s="9" t="s">
        <v>878</v>
      </c>
      <c r="C2250" s="9">
        <v>1.04</v>
      </c>
      <c r="D2250" s="14">
        <v>45075</v>
      </c>
      <c r="E2250" s="15">
        <v>13.54</v>
      </c>
      <c r="G2250" s="26">
        <v>1.04</v>
      </c>
      <c r="J2250" s="14">
        <v>45074</v>
      </c>
      <c r="K2250" s="9" t="s">
        <v>480</v>
      </c>
      <c r="L2250" s="9">
        <v>22</v>
      </c>
      <c r="M2250" s="9">
        <v>21</v>
      </c>
    </row>
    <row r="2251" spans="1:13" x14ac:dyDescent="0.2">
      <c r="A2251" s="9" t="s">
        <v>1288</v>
      </c>
      <c r="B2251" s="9" t="s">
        <v>878</v>
      </c>
      <c r="C2251" s="9">
        <v>1.04</v>
      </c>
      <c r="D2251" s="14">
        <v>45075</v>
      </c>
      <c r="E2251" s="15">
        <v>14.579999999999998</v>
      </c>
      <c r="G2251" s="26">
        <v>1.04</v>
      </c>
      <c r="J2251" s="14">
        <v>45074</v>
      </c>
      <c r="K2251" s="9" t="s">
        <v>480</v>
      </c>
      <c r="L2251" s="9">
        <v>22</v>
      </c>
      <c r="M2251" s="9">
        <v>21</v>
      </c>
    </row>
    <row r="2252" spans="1:13" x14ac:dyDescent="0.2">
      <c r="A2252" s="9" t="s">
        <v>1288</v>
      </c>
      <c r="B2252" s="9" t="s">
        <v>878</v>
      </c>
      <c r="C2252" s="9">
        <v>3.26</v>
      </c>
      <c r="D2252" s="14">
        <v>45075</v>
      </c>
      <c r="E2252" s="15">
        <v>17.839999999999996</v>
      </c>
      <c r="G2252" s="26">
        <v>3.26</v>
      </c>
      <c r="J2252" s="14">
        <v>45074</v>
      </c>
      <c r="K2252" s="9" t="s">
        <v>480</v>
      </c>
      <c r="L2252" s="9">
        <v>22</v>
      </c>
      <c r="M2252" s="9">
        <v>21</v>
      </c>
    </row>
    <row r="2253" spans="1:13" x14ac:dyDescent="0.2">
      <c r="A2253" s="9" t="s">
        <v>1288</v>
      </c>
      <c r="B2253" s="9" t="s">
        <v>878</v>
      </c>
      <c r="C2253" s="9">
        <v>4</v>
      </c>
      <c r="D2253" s="14">
        <v>45075</v>
      </c>
      <c r="E2253" s="15">
        <v>21.839999999999996</v>
      </c>
      <c r="G2253" s="26">
        <v>4</v>
      </c>
      <c r="J2253" s="14">
        <v>45074</v>
      </c>
      <c r="K2253" s="9" t="s">
        <v>480</v>
      </c>
      <c r="L2253" s="9">
        <v>22</v>
      </c>
      <c r="M2253" s="9">
        <v>21</v>
      </c>
    </row>
    <row r="2254" spans="1:13" x14ac:dyDescent="0.2">
      <c r="A2254" s="9" t="s">
        <v>1288</v>
      </c>
      <c r="B2254" s="9" t="s">
        <v>878</v>
      </c>
      <c r="C2254" s="9">
        <v>1.82</v>
      </c>
      <c r="D2254" s="14">
        <v>45075</v>
      </c>
      <c r="E2254" s="15">
        <v>23.659999999999997</v>
      </c>
      <c r="G2254" s="26">
        <v>1.82</v>
      </c>
      <c r="J2254" s="14">
        <v>45074</v>
      </c>
      <c r="K2254" s="9" t="s">
        <v>480</v>
      </c>
      <c r="L2254" s="9">
        <v>22</v>
      </c>
      <c r="M2254" s="9">
        <v>21</v>
      </c>
    </row>
    <row r="2255" spans="1:13" x14ac:dyDescent="0.2">
      <c r="A2255" s="9" t="s">
        <v>1288</v>
      </c>
      <c r="B2255" s="9" t="s">
        <v>878</v>
      </c>
      <c r="C2255" s="9">
        <v>0.53</v>
      </c>
      <c r="D2255" s="14">
        <v>45075</v>
      </c>
      <c r="E2255" s="15">
        <v>24.189999999999998</v>
      </c>
      <c r="G2255" s="26">
        <v>0.53</v>
      </c>
      <c r="J2255" s="14">
        <v>45074</v>
      </c>
      <c r="K2255" s="9" t="s">
        <v>480</v>
      </c>
      <c r="L2255" s="9">
        <v>22</v>
      </c>
      <c r="M2255" s="9">
        <v>21</v>
      </c>
    </row>
    <row r="2256" spans="1:13" x14ac:dyDescent="0.2">
      <c r="A2256" s="9" t="s">
        <v>1288</v>
      </c>
      <c r="B2256" s="9" t="s">
        <v>878</v>
      </c>
      <c r="C2256" s="9">
        <v>0.53</v>
      </c>
      <c r="D2256" s="14">
        <v>45075</v>
      </c>
      <c r="E2256" s="15">
        <v>24.72</v>
      </c>
      <c r="G2256" s="26">
        <v>0.53</v>
      </c>
      <c r="J2256" s="14">
        <v>45074</v>
      </c>
      <c r="K2256" s="9" t="s">
        <v>480</v>
      </c>
      <c r="L2256" s="9">
        <v>22</v>
      </c>
      <c r="M2256" s="9">
        <v>21</v>
      </c>
    </row>
    <row r="2257" spans="1:13" x14ac:dyDescent="0.2">
      <c r="A2257" s="9" t="s">
        <v>1288</v>
      </c>
      <c r="B2257" s="9" t="s">
        <v>878</v>
      </c>
      <c r="C2257" s="9">
        <v>0.54</v>
      </c>
      <c r="D2257" s="14">
        <v>45075</v>
      </c>
      <c r="E2257" s="15">
        <v>25.259999999999998</v>
      </c>
      <c r="G2257" s="26">
        <v>0.54</v>
      </c>
      <c r="J2257" s="14">
        <v>45074</v>
      </c>
      <c r="K2257" s="9" t="s">
        <v>480</v>
      </c>
      <c r="L2257" s="9">
        <v>22</v>
      </c>
      <c r="M2257" s="9">
        <v>21</v>
      </c>
    </row>
    <row r="2258" spans="1:13" x14ac:dyDescent="0.2">
      <c r="A2258" s="9" t="s">
        <v>1288</v>
      </c>
      <c r="B2258" s="9" t="s">
        <v>878</v>
      </c>
      <c r="C2258" s="9">
        <v>198.53</v>
      </c>
      <c r="D2258" s="14">
        <v>45075</v>
      </c>
      <c r="E2258" s="15">
        <v>223.79</v>
      </c>
      <c r="G2258" s="26">
        <v>198.53</v>
      </c>
      <c r="J2258" s="14">
        <v>45074</v>
      </c>
      <c r="K2258" s="9" t="s">
        <v>480</v>
      </c>
      <c r="L2258" s="9">
        <v>22</v>
      </c>
      <c r="M2258" s="9">
        <v>21</v>
      </c>
    </row>
    <row r="2259" spans="1:13" x14ac:dyDescent="0.2">
      <c r="A2259" s="9" t="s">
        <v>997</v>
      </c>
      <c r="B2259" s="9" t="s">
        <v>998</v>
      </c>
      <c r="C2259" s="9">
        <v>2500.25</v>
      </c>
      <c r="D2259" s="14">
        <v>45075</v>
      </c>
      <c r="E2259" s="15">
        <v>2500.25</v>
      </c>
      <c r="G2259" s="26">
        <v>2500.25</v>
      </c>
      <c r="J2259" s="14">
        <v>45074</v>
      </c>
      <c r="K2259" s="9" t="s">
        <v>480</v>
      </c>
      <c r="L2259" s="9">
        <v>22</v>
      </c>
      <c r="M2259" s="9">
        <v>21</v>
      </c>
    </row>
    <row r="2260" spans="1:13" x14ac:dyDescent="0.2">
      <c r="A2260" s="9" t="s">
        <v>997</v>
      </c>
      <c r="B2260" s="9" t="s">
        <v>998</v>
      </c>
      <c r="C2260" s="9">
        <v>416.71</v>
      </c>
      <c r="D2260" s="14">
        <v>45075</v>
      </c>
      <c r="E2260" s="15">
        <v>2916.96</v>
      </c>
      <c r="G2260" s="26">
        <v>416.71</v>
      </c>
      <c r="J2260" s="14">
        <v>45074</v>
      </c>
      <c r="K2260" s="9" t="s">
        <v>480</v>
      </c>
      <c r="L2260" s="9">
        <v>22</v>
      </c>
      <c r="M2260" s="9">
        <v>21</v>
      </c>
    </row>
    <row r="2261" spans="1:13" x14ac:dyDescent="0.2">
      <c r="A2261" s="9" t="s">
        <v>997</v>
      </c>
      <c r="B2261" s="9" t="s">
        <v>998</v>
      </c>
      <c r="C2261" s="9">
        <v>833.41</v>
      </c>
      <c r="D2261" s="14">
        <v>45075</v>
      </c>
      <c r="E2261" s="15">
        <v>3750.37</v>
      </c>
      <c r="G2261" s="26">
        <v>833.41</v>
      </c>
      <c r="J2261" s="14">
        <v>45074</v>
      </c>
      <c r="K2261" s="9" t="s">
        <v>480</v>
      </c>
      <c r="L2261" s="9">
        <v>22</v>
      </c>
      <c r="M2261" s="9">
        <v>21</v>
      </c>
    </row>
    <row r="2262" spans="1:13" x14ac:dyDescent="0.2">
      <c r="A2262" s="9" t="s">
        <v>997</v>
      </c>
      <c r="B2262" s="9" t="s">
        <v>998</v>
      </c>
      <c r="C2262" s="9">
        <v>833.41</v>
      </c>
      <c r="D2262" s="14">
        <v>45075</v>
      </c>
      <c r="E2262" s="15">
        <v>4583.78</v>
      </c>
      <c r="G2262" s="26">
        <v>833.41</v>
      </c>
      <c r="J2262" s="14">
        <v>45074</v>
      </c>
      <c r="K2262" s="9" t="s">
        <v>480</v>
      </c>
      <c r="L2262" s="9">
        <v>22</v>
      </c>
      <c r="M2262" s="9">
        <v>21</v>
      </c>
    </row>
    <row r="2263" spans="1:13" x14ac:dyDescent="0.2">
      <c r="A2263" s="9" t="s">
        <v>997</v>
      </c>
      <c r="B2263" s="9" t="s">
        <v>998</v>
      </c>
      <c r="C2263" s="9">
        <v>1250.1300000000001</v>
      </c>
      <c r="D2263" s="14">
        <v>45075</v>
      </c>
      <c r="E2263" s="15">
        <v>5833.91</v>
      </c>
      <c r="G2263" s="26">
        <v>1250.1300000000001</v>
      </c>
      <c r="J2263" s="14">
        <v>45074</v>
      </c>
      <c r="K2263" s="9" t="s">
        <v>480</v>
      </c>
      <c r="L2263" s="9">
        <v>22</v>
      </c>
      <c r="M2263" s="9">
        <v>21</v>
      </c>
    </row>
    <row r="2264" spans="1:13" x14ac:dyDescent="0.2">
      <c r="A2264" s="9" t="s">
        <v>997</v>
      </c>
      <c r="B2264" s="9" t="s">
        <v>998</v>
      </c>
      <c r="C2264" s="9">
        <v>833.41</v>
      </c>
      <c r="D2264" s="14">
        <v>45075</v>
      </c>
      <c r="E2264" s="15">
        <v>6667.32</v>
      </c>
      <c r="G2264" s="26">
        <v>833.41</v>
      </c>
      <c r="J2264" s="14">
        <v>45074</v>
      </c>
      <c r="K2264" s="9" t="s">
        <v>480</v>
      </c>
      <c r="L2264" s="9">
        <v>22</v>
      </c>
      <c r="M2264" s="9">
        <v>21</v>
      </c>
    </row>
    <row r="2265" spans="1:13" x14ac:dyDescent="0.2">
      <c r="A2265" s="9" t="s">
        <v>997</v>
      </c>
      <c r="B2265" s="9" t="s">
        <v>998</v>
      </c>
      <c r="C2265" s="9">
        <v>520.89</v>
      </c>
      <c r="D2265" s="14">
        <v>45075</v>
      </c>
      <c r="E2265" s="15">
        <v>7188.21</v>
      </c>
      <c r="G2265" s="26">
        <v>520.89</v>
      </c>
      <c r="J2265" s="14">
        <v>45074</v>
      </c>
      <c r="K2265" s="9" t="s">
        <v>480</v>
      </c>
      <c r="L2265" s="9">
        <v>22</v>
      </c>
      <c r="M2265" s="9">
        <v>21</v>
      </c>
    </row>
    <row r="2266" spans="1:13" x14ac:dyDescent="0.2">
      <c r="A2266" s="9" t="s">
        <v>997</v>
      </c>
      <c r="B2266" s="9" t="s">
        <v>998</v>
      </c>
      <c r="C2266" s="9">
        <v>520.9</v>
      </c>
      <c r="D2266" s="14">
        <v>45075</v>
      </c>
      <c r="E2266" s="15">
        <v>7709.11</v>
      </c>
      <c r="G2266" s="26">
        <v>520.9</v>
      </c>
      <c r="J2266" s="14">
        <v>45074</v>
      </c>
      <c r="K2266" s="9" t="s">
        <v>480</v>
      </c>
      <c r="L2266" s="9">
        <v>22</v>
      </c>
      <c r="M2266" s="9">
        <v>21</v>
      </c>
    </row>
    <row r="2267" spans="1:13" x14ac:dyDescent="0.2">
      <c r="A2267" s="9" t="s">
        <v>997</v>
      </c>
      <c r="B2267" s="9" t="s">
        <v>998</v>
      </c>
      <c r="C2267" s="9">
        <v>1630.6</v>
      </c>
      <c r="D2267" s="14">
        <v>45075</v>
      </c>
      <c r="E2267" s="15">
        <v>9339.7099999999991</v>
      </c>
      <c r="G2267" s="26">
        <v>1630.6</v>
      </c>
      <c r="J2267" s="14">
        <v>45074</v>
      </c>
      <c r="K2267" s="9" t="s">
        <v>480</v>
      </c>
      <c r="L2267" s="9">
        <v>22</v>
      </c>
      <c r="M2267" s="9">
        <v>21</v>
      </c>
    </row>
    <row r="2268" spans="1:13" x14ac:dyDescent="0.2">
      <c r="A2268" s="9" t="s">
        <v>997</v>
      </c>
      <c r="B2268" s="9" t="s">
        <v>998</v>
      </c>
      <c r="C2268" s="9">
        <v>2000.2</v>
      </c>
      <c r="D2268" s="14">
        <v>45075</v>
      </c>
      <c r="E2268" s="15">
        <v>11339.91</v>
      </c>
      <c r="G2268" s="26">
        <v>2000.2</v>
      </c>
      <c r="J2268" s="14">
        <v>45074</v>
      </c>
      <c r="K2268" s="9" t="s">
        <v>480</v>
      </c>
      <c r="L2268" s="9">
        <v>22</v>
      </c>
      <c r="M2268" s="9">
        <v>21</v>
      </c>
    </row>
    <row r="2269" spans="1:13" x14ac:dyDescent="0.2">
      <c r="A2269" s="9" t="s">
        <v>997</v>
      </c>
      <c r="B2269" s="9" t="s">
        <v>998</v>
      </c>
      <c r="C2269" s="9">
        <v>909.19</v>
      </c>
      <c r="D2269" s="14">
        <v>45075</v>
      </c>
      <c r="E2269" s="15">
        <v>12249.1</v>
      </c>
      <c r="G2269" s="26">
        <v>909.19</v>
      </c>
      <c r="J2269" s="14">
        <v>45074</v>
      </c>
      <c r="K2269" s="9" t="s">
        <v>480</v>
      </c>
      <c r="L2269" s="9">
        <v>22</v>
      </c>
      <c r="M2269" s="9">
        <v>21</v>
      </c>
    </row>
    <row r="2270" spans="1:13" x14ac:dyDescent="0.2">
      <c r="A2270" s="9" t="s">
        <v>997</v>
      </c>
      <c r="B2270" s="9" t="s">
        <v>998</v>
      </c>
      <c r="C2270" s="9">
        <v>266.7</v>
      </c>
      <c r="D2270" s="14">
        <v>45075</v>
      </c>
      <c r="E2270" s="15">
        <v>12515.800000000001</v>
      </c>
      <c r="G2270" s="26">
        <v>266.7</v>
      </c>
      <c r="J2270" s="14">
        <v>45074</v>
      </c>
      <c r="K2270" s="9" t="s">
        <v>480</v>
      </c>
      <c r="L2270" s="9">
        <v>22</v>
      </c>
      <c r="M2270" s="9">
        <v>21</v>
      </c>
    </row>
    <row r="2271" spans="1:13" x14ac:dyDescent="0.2">
      <c r="A2271" s="9" t="s">
        <v>997</v>
      </c>
      <c r="B2271" s="9" t="s">
        <v>998</v>
      </c>
      <c r="C2271" s="9">
        <v>266.69</v>
      </c>
      <c r="D2271" s="14">
        <v>45075</v>
      </c>
      <c r="E2271" s="15">
        <v>12782.490000000002</v>
      </c>
      <c r="G2271" s="26">
        <v>266.69</v>
      </c>
      <c r="J2271" s="14">
        <v>45074</v>
      </c>
      <c r="K2271" s="9" t="s">
        <v>480</v>
      </c>
      <c r="L2271" s="9">
        <v>22</v>
      </c>
      <c r="M2271" s="9">
        <v>21</v>
      </c>
    </row>
    <row r="2272" spans="1:13" x14ac:dyDescent="0.2">
      <c r="A2272" s="9" t="s">
        <v>997</v>
      </c>
      <c r="B2272" s="9" t="s">
        <v>998</v>
      </c>
      <c r="C2272" s="9">
        <v>266.7</v>
      </c>
      <c r="D2272" s="14">
        <v>45075</v>
      </c>
      <c r="E2272" s="15">
        <v>13049.190000000002</v>
      </c>
      <c r="G2272" s="26">
        <v>266.7</v>
      </c>
      <c r="J2272" s="14">
        <v>45074</v>
      </c>
      <c r="K2272" s="9" t="s">
        <v>480</v>
      </c>
      <c r="L2272" s="9">
        <v>22</v>
      </c>
      <c r="M2272" s="9">
        <v>21</v>
      </c>
    </row>
    <row r="2273" spans="1:13" x14ac:dyDescent="0.2">
      <c r="A2273" s="9" t="s">
        <v>997</v>
      </c>
      <c r="B2273" s="9" t="s">
        <v>998</v>
      </c>
      <c r="C2273" s="9">
        <v>266.7</v>
      </c>
      <c r="D2273" s="14">
        <v>45075</v>
      </c>
      <c r="E2273" s="15">
        <v>13315.890000000003</v>
      </c>
      <c r="G2273" s="26">
        <v>266.7</v>
      </c>
      <c r="J2273" s="14">
        <v>45074</v>
      </c>
      <c r="K2273" s="9" t="s">
        <v>480</v>
      </c>
      <c r="L2273" s="9">
        <v>22</v>
      </c>
      <c r="M2273" s="9">
        <v>21</v>
      </c>
    </row>
    <row r="2274" spans="1:13" x14ac:dyDescent="0.2">
      <c r="A2274" s="9" t="s">
        <v>1248</v>
      </c>
      <c r="B2274" s="9" t="s">
        <v>1091</v>
      </c>
      <c r="C2274" s="9">
        <v>27.6</v>
      </c>
      <c r="D2274" s="14">
        <v>45075</v>
      </c>
      <c r="E2274" s="15">
        <v>27.6</v>
      </c>
      <c r="G2274" s="26">
        <v>27.6</v>
      </c>
      <c r="J2274" s="14">
        <v>45074</v>
      </c>
      <c r="K2274" s="9" t="s">
        <v>480</v>
      </c>
      <c r="L2274" s="9">
        <v>22</v>
      </c>
      <c r="M2274" s="9">
        <v>21</v>
      </c>
    </row>
    <row r="2275" spans="1:13" x14ac:dyDescent="0.2">
      <c r="A2275" s="9" t="s">
        <v>1248</v>
      </c>
      <c r="B2275" s="9" t="s">
        <v>1091</v>
      </c>
      <c r="C2275" s="9">
        <v>8.75</v>
      </c>
      <c r="D2275" s="14">
        <v>45075</v>
      </c>
      <c r="E2275" s="15">
        <v>36.35</v>
      </c>
      <c r="G2275" s="26">
        <v>8.75</v>
      </c>
      <c r="J2275" s="14">
        <v>45074</v>
      </c>
      <c r="K2275" s="9" t="s">
        <v>480</v>
      </c>
      <c r="L2275" s="9">
        <v>22</v>
      </c>
      <c r="M2275" s="9">
        <v>21</v>
      </c>
    </row>
    <row r="2276" spans="1:13" x14ac:dyDescent="0.2">
      <c r="A2276" s="9" t="s">
        <v>1403</v>
      </c>
      <c r="B2276" s="9" t="s">
        <v>1404</v>
      </c>
      <c r="C2276" s="9">
        <v>400.05</v>
      </c>
      <c r="D2276" s="14">
        <v>45075</v>
      </c>
      <c r="E2276" s="15">
        <v>400.05</v>
      </c>
      <c r="G2276" s="26">
        <v>400.05</v>
      </c>
      <c r="J2276" s="14">
        <v>45074</v>
      </c>
      <c r="K2276" s="9" t="s">
        <v>480</v>
      </c>
      <c r="L2276" s="9">
        <v>22</v>
      </c>
      <c r="M2276" s="9">
        <v>21</v>
      </c>
    </row>
    <row r="2277" spans="1:13" x14ac:dyDescent="0.2">
      <c r="A2277" s="9" t="s">
        <v>1405</v>
      </c>
      <c r="B2277" s="9" t="s">
        <v>1406</v>
      </c>
      <c r="C2277" s="9">
        <v>400.05</v>
      </c>
      <c r="D2277" s="14">
        <v>45075</v>
      </c>
      <c r="E2277" s="15">
        <v>400.05</v>
      </c>
      <c r="G2277" s="26">
        <v>400.05</v>
      </c>
      <c r="J2277" s="14">
        <v>45074</v>
      </c>
      <c r="K2277" s="9" t="s">
        <v>480</v>
      </c>
      <c r="L2277" s="9">
        <v>22</v>
      </c>
      <c r="M2277" s="9">
        <v>21</v>
      </c>
    </row>
    <row r="2278" spans="1:13" x14ac:dyDescent="0.2">
      <c r="A2278" s="9" t="s">
        <v>1430</v>
      </c>
      <c r="B2278" s="9" t="s">
        <v>1431</v>
      </c>
      <c r="C2278" s="9">
        <v>400.04</v>
      </c>
      <c r="D2278" s="14">
        <v>45075</v>
      </c>
      <c r="E2278" s="15">
        <v>400.04</v>
      </c>
      <c r="G2278" s="26">
        <v>400.04</v>
      </c>
      <c r="J2278" s="14">
        <v>45074</v>
      </c>
      <c r="K2278" s="9" t="s">
        <v>480</v>
      </c>
      <c r="L2278" s="9">
        <v>22</v>
      </c>
      <c r="M2278" s="9">
        <v>21</v>
      </c>
    </row>
    <row r="2279" spans="1:13" x14ac:dyDescent="0.2">
      <c r="A2279" s="9" t="s">
        <v>1022</v>
      </c>
      <c r="B2279" s="9" t="s">
        <v>1503</v>
      </c>
      <c r="C2279" s="9">
        <v>0.89</v>
      </c>
      <c r="D2279" s="14">
        <v>45075</v>
      </c>
      <c r="E2279" s="15">
        <v>0.89</v>
      </c>
      <c r="G2279" s="26">
        <v>0.89</v>
      </c>
      <c r="J2279" s="14">
        <v>45074</v>
      </c>
      <c r="K2279" s="9" t="s">
        <v>480</v>
      </c>
      <c r="L2279" s="9">
        <v>22</v>
      </c>
      <c r="M2279" s="9">
        <v>21</v>
      </c>
    </row>
    <row r="2280" spans="1:13" x14ac:dyDescent="0.2">
      <c r="A2280" s="9" t="s">
        <v>1022</v>
      </c>
      <c r="B2280" s="9" t="s">
        <v>1503</v>
      </c>
      <c r="C2280" s="9">
        <v>0.89</v>
      </c>
      <c r="D2280" s="14">
        <v>45075</v>
      </c>
      <c r="E2280" s="15">
        <v>1.78</v>
      </c>
      <c r="G2280" s="26">
        <v>0.89</v>
      </c>
      <c r="J2280" s="14">
        <v>45074</v>
      </c>
      <c r="K2280" s="9" t="s">
        <v>480</v>
      </c>
      <c r="L2280" s="9">
        <v>22</v>
      </c>
      <c r="M2280" s="9">
        <v>21</v>
      </c>
    </row>
    <row r="2281" spans="1:13" x14ac:dyDescent="0.2">
      <c r="A2281" s="9" t="s">
        <v>1022</v>
      </c>
      <c r="B2281" s="9" t="s">
        <v>1503</v>
      </c>
      <c r="C2281" s="9">
        <v>0.89</v>
      </c>
      <c r="D2281" s="14">
        <v>45075</v>
      </c>
      <c r="E2281" s="15">
        <v>2.67</v>
      </c>
      <c r="G2281" s="26">
        <v>0.89</v>
      </c>
      <c r="J2281" s="14">
        <v>45074</v>
      </c>
      <c r="K2281" s="9" t="s">
        <v>480</v>
      </c>
      <c r="L2281" s="9">
        <v>22</v>
      </c>
      <c r="M2281" s="9">
        <v>21</v>
      </c>
    </row>
    <row r="2282" spans="1:13" x14ac:dyDescent="0.2">
      <c r="A2282" s="9" t="s">
        <v>1022</v>
      </c>
      <c r="B2282" s="9" t="s">
        <v>1503</v>
      </c>
      <c r="C2282" s="9">
        <v>0.89</v>
      </c>
      <c r="D2282" s="14">
        <v>45075</v>
      </c>
      <c r="E2282" s="15">
        <v>3.56</v>
      </c>
      <c r="G2282" s="26">
        <v>0.89</v>
      </c>
      <c r="J2282" s="14">
        <v>45074</v>
      </c>
      <c r="K2282" s="9" t="s">
        <v>480</v>
      </c>
      <c r="L2282" s="9">
        <v>22</v>
      </c>
      <c r="M2282" s="9">
        <v>21</v>
      </c>
    </row>
    <row r="2283" spans="1:13" x14ac:dyDescent="0.2">
      <c r="A2283" s="9" t="s">
        <v>1022</v>
      </c>
      <c r="B2283" s="9" t="s">
        <v>1503</v>
      </c>
      <c r="C2283" s="9">
        <v>0.89</v>
      </c>
      <c r="D2283" s="14">
        <v>45075</v>
      </c>
      <c r="E2283" s="15">
        <v>4.45</v>
      </c>
      <c r="G2283" s="26">
        <v>0.89</v>
      </c>
      <c r="J2283" s="14">
        <v>45074</v>
      </c>
      <c r="K2283" s="9" t="s">
        <v>480</v>
      </c>
      <c r="L2283" s="9">
        <v>22</v>
      </c>
      <c r="M2283" s="9">
        <v>21</v>
      </c>
    </row>
    <row r="2284" spans="1:13" x14ac:dyDescent="0.2">
      <c r="A2284" s="9" t="s">
        <v>1022</v>
      </c>
      <c r="B2284" s="9" t="s">
        <v>1503</v>
      </c>
      <c r="C2284" s="9">
        <v>15.15</v>
      </c>
      <c r="D2284" s="14">
        <v>45075</v>
      </c>
      <c r="E2284" s="15">
        <v>19.600000000000001</v>
      </c>
      <c r="G2284" s="26">
        <v>15.15</v>
      </c>
      <c r="J2284" s="14">
        <v>45074</v>
      </c>
      <c r="K2284" s="9" t="s">
        <v>480</v>
      </c>
      <c r="L2284" s="9">
        <v>22</v>
      </c>
      <c r="M2284" s="9">
        <v>21</v>
      </c>
    </row>
    <row r="2285" spans="1:13" x14ac:dyDescent="0.2">
      <c r="A2285" s="9" t="s">
        <v>1022</v>
      </c>
      <c r="B2285" s="9" t="s">
        <v>1503</v>
      </c>
      <c r="C2285" s="9">
        <v>16.53</v>
      </c>
      <c r="D2285" s="14">
        <v>45075</v>
      </c>
      <c r="E2285" s="15">
        <v>36.130000000000003</v>
      </c>
      <c r="G2285" s="26">
        <v>16.53</v>
      </c>
      <c r="J2285" s="14">
        <v>45074</v>
      </c>
      <c r="K2285" s="9" t="s">
        <v>480</v>
      </c>
      <c r="L2285" s="9">
        <v>22</v>
      </c>
      <c r="M2285" s="9">
        <v>21</v>
      </c>
    </row>
    <row r="2286" spans="1:13" x14ac:dyDescent="0.2">
      <c r="A2286" s="9" t="s">
        <v>1022</v>
      </c>
      <c r="B2286" s="9" t="s">
        <v>1503</v>
      </c>
      <c r="C2286" s="9">
        <v>12.99</v>
      </c>
      <c r="D2286" s="14">
        <v>45075</v>
      </c>
      <c r="E2286" s="15">
        <v>49.120000000000005</v>
      </c>
      <c r="G2286" s="26">
        <v>12.99</v>
      </c>
      <c r="J2286" s="14">
        <v>45074</v>
      </c>
      <c r="K2286" s="9" t="s">
        <v>480</v>
      </c>
      <c r="L2286" s="9">
        <v>22</v>
      </c>
      <c r="M2286" s="9">
        <v>21</v>
      </c>
    </row>
    <row r="2287" spans="1:13" x14ac:dyDescent="0.2">
      <c r="A2287" s="9" t="s">
        <v>1022</v>
      </c>
      <c r="B2287" s="9" t="s">
        <v>1503</v>
      </c>
      <c r="C2287" s="9">
        <v>11.98</v>
      </c>
      <c r="D2287" s="14">
        <v>45075</v>
      </c>
      <c r="E2287" s="15">
        <v>61.100000000000009</v>
      </c>
      <c r="G2287" s="26">
        <v>11.98</v>
      </c>
      <c r="J2287" s="14">
        <v>45074</v>
      </c>
      <c r="K2287" s="9" t="s">
        <v>480</v>
      </c>
      <c r="L2287" s="9">
        <v>22</v>
      </c>
      <c r="M2287" s="9">
        <v>21</v>
      </c>
    </row>
    <row r="2288" spans="1:13" x14ac:dyDescent="0.2">
      <c r="A2288" s="9" t="s">
        <v>1022</v>
      </c>
      <c r="B2288" s="9" t="s">
        <v>1503</v>
      </c>
      <c r="C2288" s="9">
        <v>22.05</v>
      </c>
      <c r="D2288" s="14">
        <v>45075</v>
      </c>
      <c r="E2288" s="15">
        <v>83.15</v>
      </c>
      <c r="G2288" s="26">
        <v>22.05</v>
      </c>
      <c r="J2288" s="14">
        <v>45074</v>
      </c>
      <c r="K2288" s="9" t="s">
        <v>480</v>
      </c>
      <c r="L2288" s="9">
        <v>22</v>
      </c>
      <c r="M2288" s="9">
        <v>21</v>
      </c>
    </row>
    <row r="2289" spans="1:13" x14ac:dyDescent="0.2">
      <c r="A2289" s="9" t="s">
        <v>1022</v>
      </c>
      <c r="B2289" s="9" t="s">
        <v>1503</v>
      </c>
      <c r="C2289" s="9">
        <v>20.77</v>
      </c>
      <c r="D2289" s="14">
        <v>45075</v>
      </c>
      <c r="E2289" s="15">
        <v>103.92</v>
      </c>
      <c r="G2289" s="26">
        <v>20.77</v>
      </c>
      <c r="J2289" s="14">
        <v>45074</v>
      </c>
      <c r="K2289" s="9" t="s">
        <v>480</v>
      </c>
      <c r="L2289" s="9">
        <v>22</v>
      </c>
      <c r="M2289" s="9">
        <v>21</v>
      </c>
    </row>
    <row r="2290" spans="1:13" x14ac:dyDescent="0.2">
      <c r="A2290" s="9" t="s">
        <v>1022</v>
      </c>
      <c r="B2290" s="9" t="s">
        <v>1503</v>
      </c>
      <c r="C2290" s="9">
        <v>18.670000000000002</v>
      </c>
      <c r="D2290" s="14">
        <v>45075</v>
      </c>
      <c r="E2290" s="15">
        <v>122.59</v>
      </c>
      <c r="G2290" s="26">
        <v>18.670000000000002</v>
      </c>
      <c r="J2290" s="14">
        <v>45074</v>
      </c>
      <c r="K2290" s="9" t="s">
        <v>480</v>
      </c>
      <c r="L2290" s="9">
        <v>22</v>
      </c>
      <c r="M2290" s="9">
        <v>21</v>
      </c>
    </row>
    <row r="2291" spans="1:13" x14ac:dyDescent="0.2">
      <c r="A2291" s="9" t="s">
        <v>1407</v>
      </c>
      <c r="B2291" s="9" t="s">
        <v>1408</v>
      </c>
      <c r="C2291" s="9">
        <v>400.04</v>
      </c>
      <c r="D2291" s="14">
        <v>45075</v>
      </c>
      <c r="E2291" s="15">
        <v>400.04</v>
      </c>
      <c r="G2291" s="26">
        <v>400.04</v>
      </c>
      <c r="J2291" s="14">
        <v>45074</v>
      </c>
      <c r="K2291" s="9" t="s">
        <v>480</v>
      </c>
      <c r="L2291" s="9">
        <v>22</v>
      </c>
      <c r="M2291" s="9">
        <v>21</v>
      </c>
    </row>
    <row r="2292" spans="1:13" x14ac:dyDescent="0.2">
      <c r="A2292" s="9" t="s">
        <v>1479</v>
      </c>
      <c r="B2292" s="9" t="s">
        <v>89</v>
      </c>
      <c r="C2292" s="9">
        <v>198.55</v>
      </c>
      <c r="D2292" s="14">
        <v>45075</v>
      </c>
      <c r="E2292" s="15">
        <v>198.55</v>
      </c>
      <c r="G2292" s="26">
        <v>198.55</v>
      </c>
      <c r="J2292" s="14">
        <v>45074</v>
      </c>
      <c r="K2292" s="9" t="s">
        <v>480</v>
      </c>
      <c r="L2292" s="9">
        <v>22</v>
      </c>
      <c r="M2292" s="9">
        <v>21</v>
      </c>
    </row>
    <row r="2293" spans="1:13" x14ac:dyDescent="0.2">
      <c r="A2293" s="9" t="s">
        <v>148</v>
      </c>
      <c r="B2293" s="9" t="s">
        <v>586</v>
      </c>
      <c r="C2293" s="9">
        <v>14.837369000000001</v>
      </c>
      <c r="D2293" s="14">
        <v>45089</v>
      </c>
      <c r="E2293" s="15">
        <v>14.837369000000001</v>
      </c>
      <c r="G2293" s="26">
        <v>14.837369000000001</v>
      </c>
      <c r="J2293" s="14">
        <v>45074</v>
      </c>
      <c r="K2293" s="9" t="s">
        <v>480</v>
      </c>
      <c r="L2293" s="9">
        <v>24</v>
      </c>
      <c r="M2293" s="9">
        <v>21</v>
      </c>
    </row>
    <row r="2294" spans="1:13" x14ac:dyDescent="0.2">
      <c r="A2294" s="9" t="s">
        <v>256</v>
      </c>
      <c r="B2294" s="9" t="s">
        <v>77</v>
      </c>
      <c r="C2294" s="9">
        <v>194.62531899999999</v>
      </c>
      <c r="D2294" s="14">
        <v>45096</v>
      </c>
      <c r="E2294" s="15">
        <v>194.62531899999999</v>
      </c>
      <c r="G2294" s="26">
        <v>194.62531899999999</v>
      </c>
      <c r="J2294" s="14">
        <v>45074</v>
      </c>
      <c r="K2294" s="9" t="s">
        <v>480</v>
      </c>
      <c r="L2294" s="9">
        <v>25</v>
      </c>
      <c r="M2294" s="9">
        <v>21</v>
      </c>
    </row>
    <row r="2295" spans="1:13" x14ac:dyDescent="0.2">
      <c r="A2295" s="9" t="s">
        <v>164</v>
      </c>
      <c r="B2295" s="9" t="s">
        <v>42</v>
      </c>
      <c r="C2295" s="9">
        <v>63.301107999999999</v>
      </c>
      <c r="D2295" s="14">
        <v>45110</v>
      </c>
      <c r="E2295" s="15">
        <v>63.301107999999999</v>
      </c>
      <c r="G2295" s="26">
        <v>63.301107999999999</v>
      </c>
      <c r="J2295" s="14">
        <v>45074</v>
      </c>
      <c r="K2295" s="9" t="s">
        <v>480</v>
      </c>
      <c r="L2295" s="9">
        <v>27</v>
      </c>
      <c r="M2295" s="9">
        <v>21</v>
      </c>
    </row>
    <row r="2296" spans="1:13" x14ac:dyDescent="0.2">
      <c r="A2296" s="9" t="s">
        <v>602</v>
      </c>
      <c r="B2296" s="9" t="s">
        <v>603</v>
      </c>
      <c r="C2296" s="9">
        <v>1.166115</v>
      </c>
      <c r="D2296" s="14">
        <v>45110</v>
      </c>
      <c r="E2296" s="15">
        <v>1.166115</v>
      </c>
      <c r="G2296" s="26">
        <v>1.166115</v>
      </c>
      <c r="J2296" s="14">
        <v>45074</v>
      </c>
      <c r="K2296" s="9" t="s">
        <v>480</v>
      </c>
      <c r="L2296" s="9">
        <v>27</v>
      </c>
      <c r="M2296" s="9">
        <v>21</v>
      </c>
    </row>
    <row r="2297" spans="1:13" x14ac:dyDescent="0.2">
      <c r="A2297" s="9" t="s">
        <v>602</v>
      </c>
      <c r="B2297" s="9" t="s">
        <v>603</v>
      </c>
      <c r="C2297" s="9">
        <v>0.26348700000000003</v>
      </c>
      <c r="D2297" s="14">
        <v>45110</v>
      </c>
      <c r="E2297" s="15">
        <v>1.429602</v>
      </c>
      <c r="G2297" s="26">
        <v>0.26348700000000003</v>
      </c>
      <c r="J2297" s="14">
        <v>45074</v>
      </c>
      <c r="K2297" s="9" t="s">
        <v>480</v>
      </c>
      <c r="L2297" s="9">
        <v>27</v>
      </c>
      <c r="M2297" s="9">
        <v>21</v>
      </c>
    </row>
    <row r="2298" spans="1:13" x14ac:dyDescent="0.2">
      <c r="A2298" s="9" t="s">
        <v>148</v>
      </c>
      <c r="B2298" s="9" t="s">
        <v>586</v>
      </c>
      <c r="C2298" s="9">
        <v>7016.1140109999997</v>
      </c>
      <c r="D2298" s="14">
        <v>45089</v>
      </c>
      <c r="E2298" s="15">
        <v>7016.1140109999997</v>
      </c>
      <c r="G2298" s="26">
        <v>7016.1140109999997</v>
      </c>
      <c r="J2298" s="14">
        <v>45075</v>
      </c>
      <c r="K2298" s="9" t="s">
        <v>480</v>
      </c>
      <c r="L2298" s="9">
        <v>24</v>
      </c>
      <c r="M2298" s="9">
        <v>22</v>
      </c>
    </row>
    <row r="2299" spans="1:13" x14ac:dyDescent="0.2">
      <c r="A2299" s="9" t="s">
        <v>148</v>
      </c>
      <c r="B2299" s="9" t="s">
        <v>586</v>
      </c>
      <c r="C2299" s="9">
        <v>2819.4497930000002</v>
      </c>
      <c r="D2299" s="14">
        <v>45089</v>
      </c>
      <c r="E2299" s="15">
        <v>9835.5638039999994</v>
      </c>
      <c r="G2299" s="26">
        <v>2819.4497930000002</v>
      </c>
      <c r="J2299" s="14">
        <v>45075</v>
      </c>
      <c r="K2299" s="9" t="s">
        <v>480</v>
      </c>
      <c r="L2299" s="9">
        <v>24</v>
      </c>
      <c r="M2299" s="9">
        <v>22</v>
      </c>
    </row>
    <row r="2300" spans="1:13" x14ac:dyDescent="0.2">
      <c r="A2300" s="9" t="s">
        <v>148</v>
      </c>
      <c r="B2300" s="9" t="s">
        <v>586</v>
      </c>
      <c r="C2300" s="9">
        <v>18.728805000000001</v>
      </c>
      <c r="D2300" s="14">
        <v>45089</v>
      </c>
      <c r="E2300" s="15">
        <v>9854.2926090000001</v>
      </c>
      <c r="G2300" s="26">
        <v>18.728805000000001</v>
      </c>
      <c r="J2300" s="14">
        <v>45075</v>
      </c>
      <c r="K2300" s="9" t="s">
        <v>480</v>
      </c>
      <c r="L2300" s="9">
        <v>24</v>
      </c>
      <c r="M2300" s="9">
        <v>22</v>
      </c>
    </row>
    <row r="2301" spans="1:13" x14ac:dyDescent="0.2">
      <c r="A2301" s="9" t="s">
        <v>657</v>
      </c>
      <c r="B2301" s="9" t="s">
        <v>646</v>
      </c>
      <c r="C2301" s="9">
        <v>0.21846199999999999</v>
      </c>
      <c r="D2301" s="14">
        <v>45096</v>
      </c>
      <c r="E2301" s="15">
        <v>0.21846199999999999</v>
      </c>
      <c r="G2301" s="26">
        <v>0.21846199999999999</v>
      </c>
      <c r="J2301" s="14">
        <v>45075</v>
      </c>
      <c r="K2301" s="9" t="s">
        <v>480</v>
      </c>
      <c r="L2301" s="9">
        <v>25</v>
      </c>
      <c r="M2301" s="9">
        <v>22</v>
      </c>
    </row>
    <row r="2302" spans="1:13" x14ac:dyDescent="0.2">
      <c r="A2302" s="9" t="s">
        <v>155</v>
      </c>
      <c r="B2302" s="9" t="s">
        <v>45</v>
      </c>
      <c r="C2302" s="9">
        <v>0.69907900000000001</v>
      </c>
      <c r="D2302" s="14">
        <v>45096</v>
      </c>
      <c r="E2302" s="15">
        <v>0.69907900000000001</v>
      </c>
      <c r="G2302" s="26">
        <v>0.69907900000000001</v>
      </c>
      <c r="J2302" s="14">
        <v>45075</v>
      </c>
      <c r="K2302" s="9" t="s">
        <v>480</v>
      </c>
      <c r="L2302" s="9">
        <v>25</v>
      </c>
      <c r="M2302" s="9">
        <v>22</v>
      </c>
    </row>
    <row r="2303" spans="1:13" x14ac:dyDescent="0.2">
      <c r="A2303" s="9" t="s">
        <v>155</v>
      </c>
      <c r="B2303" s="9" t="s">
        <v>45</v>
      </c>
      <c r="C2303" s="9">
        <v>0.94687900000000003</v>
      </c>
      <c r="D2303" s="14">
        <v>45096</v>
      </c>
      <c r="E2303" s="15">
        <v>1.645958</v>
      </c>
      <c r="G2303" s="26">
        <v>0.94687900000000003</v>
      </c>
      <c r="J2303" s="14">
        <v>45075</v>
      </c>
      <c r="K2303" s="9" t="s">
        <v>480</v>
      </c>
      <c r="L2303" s="9">
        <v>25</v>
      </c>
      <c r="M2303" s="9">
        <v>22</v>
      </c>
    </row>
    <row r="2304" spans="1:13" x14ac:dyDescent="0.2">
      <c r="A2304" s="9" t="s">
        <v>658</v>
      </c>
      <c r="B2304" s="9" t="s">
        <v>647</v>
      </c>
      <c r="C2304" s="9">
        <v>1.0486180000000001</v>
      </c>
      <c r="D2304" s="14">
        <v>45096</v>
      </c>
      <c r="E2304" s="15">
        <v>1.0486180000000001</v>
      </c>
      <c r="G2304" s="26">
        <v>1.0486180000000001</v>
      </c>
      <c r="J2304" s="14">
        <v>45075</v>
      </c>
      <c r="K2304" s="9" t="s">
        <v>480</v>
      </c>
      <c r="L2304" s="9">
        <v>25</v>
      </c>
      <c r="M2304" s="9">
        <v>22</v>
      </c>
    </row>
    <row r="2305" spans="1:13" x14ac:dyDescent="0.2">
      <c r="A2305" s="9" t="s">
        <v>659</v>
      </c>
      <c r="B2305" s="9" t="s">
        <v>671</v>
      </c>
      <c r="C2305" s="9">
        <v>4.3693000000000003E-2</v>
      </c>
      <c r="D2305" s="14">
        <v>45096</v>
      </c>
      <c r="E2305" s="15">
        <v>4.3693000000000003E-2</v>
      </c>
      <c r="G2305" s="26">
        <v>4.3693000000000003E-2</v>
      </c>
      <c r="J2305" s="14">
        <v>45075</v>
      </c>
      <c r="K2305" s="9" t="s">
        <v>480</v>
      </c>
      <c r="L2305" s="9">
        <v>25</v>
      </c>
      <c r="M2305" s="9">
        <v>22</v>
      </c>
    </row>
    <row r="2306" spans="1:13" x14ac:dyDescent="0.2">
      <c r="A2306" s="9" t="s">
        <v>302</v>
      </c>
      <c r="B2306" s="9" t="s">
        <v>23</v>
      </c>
      <c r="C2306" s="9">
        <v>2.2353450000000001</v>
      </c>
      <c r="D2306" s="14">
        <v>45089</v>
      </c>
      <c r="E2306" s="15">
        <v>2.2353450000000001</v>
      </c>
      <c r="G2306" s="26">
        <v>2.2353450000000001</v>
      </c>
      <c r="J2306" s="14">
        <v>45076</v>
      </c>
      <c r="K2306" s="9" t="s">
        <v>480</v>
      </c>
      <c r="L2306" s="9">
        <v>24</v>
      </c>
      <c r="M2306" s="9">
        <v>22</v>
      </c>
    </row>
    <row r="2307" spans="1:13" x14ac:dyDescent="0.2">
      <c r="A2307" s="9" t="s">
        <v>302</v>
      </c>
      <c r="B2307" s="9" t="s">
        <v>23</v>
      </c>
      <c r="C2307" s="9">
        <v>8.1515129999999996</v>
      </c>
      <c r="D2307" s="14">
        <v>45089</v>
      </c>
      <c r="E2307" s="15">
        <v>10.386858</v>
      </c>
      <c r="G2307" s="26">
        <v>8.1515129999999996</v>
      </c>
      <c r="J2307" s="14">
        <v>45076</v>
      </c>
      <c r="K2307" s="9" t="s">
        <v>480</v>
      </c>
      <c r="L2307" s="9">
        <v>24</v>
      </c>
      <c r="M2307" s="9">
        <v>22</v>
      </c>
    </row>
    <row r="2308" spans="1:13" x14ac:dyDescent="0.2">
      <c r="A2308" s="9" t="s">
        <v>268</v>
      </c>
      <c r="B2308" s="9" t="s">
        <v>312</v>
      </c>
      <c r="C2308" s="9">
        <v>49.379358000000003</v>
      </c>
      <c r="D2308" s="14">
        <v>45089</v>
      </c>
      <c r="E2308" s="15">
        <v>49.379358000000003</v>
      </c>
      <c r="G2308" s="26">
        <v>49.379358000000003</v>
      </c>
      <c r="J2308" s="14">
        <v>45076</v>
      </c>
      <c r="K2308" s="9" t="s">
        <v>480</v>
      </c>
      <c r="L2308" s="9">
        <v>24</v>
      </c>
      <c r="M2308" s="9">
        <v>22</v>
      </c>
    </row>
    <row r="2309" spans="1:13" x14ac:dyDescent="0.2">
      <c r="A2309" s="9" t="s">
        <v>266</v>
      </c>
      <c r="B2309" s="9" t="s">
        <v>73</v>
      </c>
      <c r="C2309" s="9">
        <v>1.8811180000000001</v>
      </c>
      <c r="D2309" s="14">
        <v>45089</v>
      </c>
      <c r="E2309" s="15">
        <v>1.8811180000000001</v>
      </c>
      <c r="G2309" s="26">
        <v>1.8811180000000001</v>
      </c>
      <c r="J2309" s="14">
        <v>45076</v>
      </c>
      <c r="K2309" s="9" t="s">
        <v>480</v>
      </c>
      <c r="L2309" s="9">
        <v>24</v>
      </c>
      <c r="M2309" s="9">
        <v>22</v>
      </c>
    </row>
    <row r="2310" spans="1:13" x14ac:dyDescent="0.2">
      <c r="A2310" s="9" t="s">
        <v>265</v>
      </c>
      <c r="B2310" s="9" t="s">
        <v>28</v>
      </c>
      <c r="C2310" s="9">
        <v>21.632861999999999</v>
      </c>
      <c r="D2310" s="14">
        <v>45089</v>
      </c>
      <c r="E2310" s="15">
        <v>21.632861999999999</v>
      </c>
      <c r="G2310" s="26">
        <v>21.632861999999999</v>
      </c>
      <c r="J2310" s="14">
        <v>45076</v>
      </c>
      <c r="K2310" s="9" t="s">
        <v>480</v>
      </c>
      <c r="L2310" s="9">
        <v>24</v>
      </c>
      <c r="M2310" s="9">
        <v>22</v>
      </c>
    </row>
    <row r="2311" spans="1:13" x14ac:dyDescent="0.2">
      <c r="A2311" s="9" t="s">
        <v>262</v>
      </c>
      <c r="B2311" s="9" t="s">
        <v>75</v>
      </c>
      <c r="C2311" s="9">
        <v>2.157975</v>
      </c>
      <c r="D2311" s="14">
        <v>45089</v>
      </c>
      <c r="E2311" s="15">
        <v>2.157975</v>
      </c>
      <c r="G2311" s="26">
        <v>2.157975</v>
      </c>
      <c r="J2311" s="14">
        <v>45076</v>
      </c>
      <c r="K2311" s="9" t="s">
        <v>480</v>
      </c>
      <c r="L2311" s="9">
        <v>24</v>
      </c>
      <c r="M2311" s="9">
        <v>22</v>
      </c>
    </row>
    <row r="2312" spans="1:13" x14ac:dyDescent="0.2">
      <c r="A2312" s="9" t="s">
        <v>262</v>
      </c>
      <c r="B2312" s="9" t="s">
        <v>75</v>
      </c>
      <c r="C2312" s="9">
        <v>3.642309</v>
      </c>
      <c r="D2312" s="14">
        <v>45089</v>
      </c>
      <c r="E2312" s="15">
        <v>5.8002839999999996</v>
      </c>
      <c r="G2312" s="26">
        <v>3.642309</v>
      </c>
      <c r="J2312" s="14">
        <v>45076</v>
      </c>
      <c r="K2312" s="9" t="s">
        <v>480</v>
      </c>
      <c r="L2312" s="9">
        <v>24</v>
      </c>
      <c r="M2312" s="9">
        <v>22</v>
      </c>
    </row>
    <row r="2313" spans="1:13" x14ac:dyDescent="0.2">
      <c r="A2313" s="9" t="s">
        <v>257</v>
      </c>
      <c r="B2313" s="9" t="s">
        <v>30</v>
      </c>
      <c r="C2313" s="9">
        <v>22.080501000000002</v>
      </c>
      <c r="D2313" s="14">
        <v>45089</v>
      </c>
      <c r="E2313" s="15">
        <v>22.080501000000002</v>
      </c>
      <c r="G2313" s="26">
        <v>22.080501000000002</v>
      </c>
      <c r="J2313" s="14">
        <v>45076</v>
      </c>
      <c r="K2313" s="9" t="s">
        <v>480</v>
      </c>
      <c r="L2313" s="9">
        <v>24</v>
      </c>
      <c r="M2313" s="9">
        <v>22</v>
      </c>
    </row>
    <row r="2314" spans="1:13" x14ac:dyDescent="0.2">
      <c r="A2314" s="9" t="s">
        <v>257</v>
      </c>
      <c r="B2314" s="9" t="s">
        <v>30</v>
      </c>
      <c r="C2314" s="9">
        <v>37.268275000000003</v>
      </c>
      <c r="D2314" s="14">
        <v>45089</v>
      </c>
      <c r="E2314" s="15">
        <v>59.348776000000001</v>
      </c>
      <c r="G2314" s="26">
        <v>37.268275000000003</v>
      </c>
      <c r="J2314" s="14">
        <v>45076</v>
      </c>
      <c r="K2314" s="9" t="s">
        <v>480</v>
      </c>
      <c r="L2314" s="9">
        <v>24</v>
      </c>
      <c r="M2314" s="9">
        <v>22</v>
      </c>
    </row>
    <row r="2315" spans="1:13" x14ac:dyDescent="0.2">
      <c r="A2315" s="9" t="s">
        <v>257</v>
      </c>
      <c r="B2315" s="9" t="s">
        <v>30</v>
      </c>
      <c r="C2315" s="9">
        <v>4.083971</v>
      </c>
      <c r="D2315" s="14">
        <v>45089</v>
      </c>
      <c r="E2315" s="15">
        <v>63.432746999999999</v>
      </c>
      <c r="G2315" s="26">
        <v>4.083971</v>
      </c>
      <c r="J2315" s="14">
        <v>45076</v>
      </c>
      <c r="K2315" s="9" t="s">
        <v>480</v>
      </c>
      <c r="L2315" s="9">
        <v>24</v>
      </c>
      <c r="M2315" s="9">
        <v>22</v>
      </c>
    </row>
    <row r="2316" spans="1:13" x14ac:dyDescent="0.2">
      <c r="A2316" s="9" t="s">
        <v>156</v>
      </c>
      <c r="B2316" s="9" t="s">
        <v>44</v>
      </c>
      <c r="C2316" s="9">
        <v>0.76574399999999998</v>
      </c>
      <c r="D2316" s="14">
        <v>45089</v>
      </c>
      <c r="E2316" s="15">
        <v>0.76574399999999998</v>
      </c>
      <c r="G2316" s="26">
        <v>0.76574399999999998</v>
      </c>
      <c r="J2316" s="14">
        <v>45076</v>
      </c>
      <c r="K2316" s="9" t="s">
        <v>480</v>
      </c>
      <c r="L2316" s="9">
        <v>24</v>
      </c>
      <c r="M2316" s="9">
        <v>22</v>
      </c>
    </row>
    <row r="2317" spans="1:13" x14ac:dyDescent="0.2">
      <c r="A2317" s="9" t="s">
        <v>156</v>
      </c>
      <c r="B2317" s="9" t="s">
        <v>44</v>
      </c>
      <c r="C2317" s="9">
        <v>56.097282</v>
      </c>
      <c r="D2317" s="14">
        <v>45089</v>
      </c>
      <c r="E2317" s="15">
        <v>56.863025999999998</v>
      </c>
      <c r="G2317" s="26">
        <v>56.097282</v>
      </c>
      <c r="J2317" s="14">
        <v>45076</v>
      </c>
      <c r="K2317" s="9" t="s">
        <v>480</v>
      </c>
      <c r="L2317" s="9">
        <v>24</v>
      </c>
      <c r="M2317" s="9">
        <v>22</v>
      </c>
    </row>
    <row r="2318" spans="1:13" x14ac:dyDescent="0.2">
      <c r="A2318" s="9" t="s">
        <v>156</v>
      </c>
      <c r="B2318" s="9" t="s">
        <v>44</v>
      </c>
      <c r="C2318" s="9">
        <v>22.542888000000001</v>
      </c>
      <c r="D2318" s="14">
        <v>45089</v>
      </c>
      <c r="E2318" s="15">
        <v>79.405913999999996</v>
      </c>
      <c r="G2318" s="26">
        <v>22.542888000000001</v>
      </c>
      <c r="J2318" s="14">
        <v>45076</v>
      </c>
      <c r="K2318" s="9" t="s">
        <v>480</v>
      </c>
      <c r="L2318" s="9">
        <v>24</v>
      </c>
      <c r="M2318" s="9">
        <v>22</v>
      </c>
    </row>
    <row r="2319" spans="1:13" x14ac:dyDescent="0.2">
      <c r="A2319" s="9" t="s">
        <v>153</v>
      </c>
      <c r="B2319" s="9" t="s">
        <v>46</v>
      </c>
      <c r="C2319" s="9">
        <v>11.149538</v>
      </c>
      <c r="D2319" s="14">
        <v>45089</v>
      </c>
      <c r="E2319" s="15">
        <v>11.149538</v>
      </c>
      <c r="G2319" s="26">
        <v>11.149538</v>
      </c>
      <c r="J2319" s="14">
        <v>45076</v>
      </c>
      <c r="K2319" s="9" t="s">
        <v>480</v>
      </c>
      <c r="L2319" s="9">
        <v>24</v>
      </c>
      <c r="M2319" s="9">
        <v>22</v>
      </c>
    </row>
    <row r="2320" spans="1:13" x14ac:dyDescent="0.2">
      <c r="A2320" s="9" t="s">
        <v>153</v>
      </c>
      <c r="B2320" s="9" t="s">
        <v>46</v>
      </c>
      <c r="C2320" s="9">
        <v>18.818597</v>
      </c>
      <c r="D2320" s="14">
        <v>45089</v>
      </c>
      <c r="E2320" s="15">
        <v>29.968135</v>
      </c>
      <c r="G2320" s="26">
        <v>18.818597</v>
      </c>
      <c r="J2320" s="14">
        <v>45076</v>
      </c>
      <c r="K2320" s="9" t="s">
        <v>480</v>
      </c>
      <c r="L2320" s="9">
        <v>24</v>
      </c>
      <c r="M2320" s="9">
        <v>22</v>
      </c>
    </row>
    <row r="2321" spans="1:13" x14ac:dyDescent="0.2">
      <c r="A2321" s="9" t="s">
        <v>153</v>
      </c>
      <c r="B2321" s="9" t="s">
        <v>46</v>
      </c>
      <c r="C2321" s="9">
        <v>4.3902679999999998</v>
      </c>
      <c r="D2321" s="14">
        <v>45089</v>
      </c>
      <c r="E2321" s="15">
        <v>34.358403000000003</v>
      </c>
      <c r="G2321" s="26">
        <v>4.3902679999999998</v>
      </c>
      <c r="J2321" s="14">
        <v>45076</v>
      </c>
      <c r="K2321" s="9" t="s">
        <v>480</v>
      </c>
      <c r="L2321" s="9">
        <v>24</v>
      </c>
      <c r="M2321" s="9">
        <v>22</v>
      </c>
    </row>
    <row r="2322" spans="1:13" x14ac:dyDescent="0.2">
      <c r="A2322" s="9" t="s">
        <v>153</v>
      </c>
      <c r="B2322" s="9" t="s">
        <v>46</v>
      </c>
      <c r="C2322" s="9">
        <v>21.476102000000001</v>
      </c>
      <c r="D2322" s="14">
        <v>45089</v>
      </c>
      <c r="E2322" s="15">
        <v>55.834505000000007</v>
      </c>
      <c r="G2322" s="26">
        <v>21.476102000000001</v>
      </c>
      <c r="J2322" s="14">
        <v>45076</v>
      </c>
      <c r="K2322" s="9" t="s">
        <v>480</v>
      </c>
      <c r="L2322" s="9">
        <v>24</v>
      </c>
      <c r="M2322" s="9">
        <v>22</v>
      </c>
    </row>
    <row r="2323" spans="1:13" x14ac:dyDescent="0.2">
      <c r="A2323" s="9" t="s">
        <v>153</v>
      </c>
      <c r="B2323" s="9" t="s">
        <v>46</v>
      </c>
      <c r="C2323" s="9">
        <v>149.59275199999999</v>
      </c>
      <c r="D2323" s="14">
        <v>45089</v>
      </c>
      <c r="E2323" s="15">
        <v>205.427257</v>
      </c>
      <c r="G2323" s="26">
        <v>149.59275199999999</v>
      </c>
      <c r="J2323" s="14">
        <v>45076</v>
      </c>
      <c r="K2323" s="9" t="s">
        <v>480</v>
      </c>
      <c r="L2323" s="9">
        <v>24</v>
      </c>
      <c r="M2323" s="9">
        <v>22</v>
      </c>
    </row>
    <row r="2324" spans="1:13" x14ac:dyDescent="0.2">
      <c r="A2324" s="9" t="s">
        <v>153</v>
      </c>
      <c r="B2324" s="9" t="s">
        <v>46</v>
      </c>
      <c r="C2324" s="9">
        <v>60.114367999999999</v>
      </c>
      <c r="D2324" s="14">
        <v>45089</v>
      </c>
      <c r="E2324" s="15">
        <v>265.54162500000001</v>
      </c>
      <c r="G2324" s="26">
        <v>60.114367999999999</v>
      </c>
      <c r="J2324" s="14">
        <v>45076</v>
      </c>
      <c r="K2324" s="9" t="s">
        <v>480</v>
      </c>
      <c r="L2324" s="9">
        <v>24</v>
      </c>
      <c r="M2324" s="9">
        <v>22</v>
      </c>
    </row>
    <row r="2325" spans="1:13" x14ac:dyDescent="0.2">
      <c r="A2325" s="9" t="s">
        <v>148</v>
      </c>
      <c r="B2325" s="9" t="s">
        <v>586</v>
      </c>
      <c r="C2325" s="9">
        <v>362.30849599999999</v>
      </c>
      <c r="D2325" s="14">
        <v>45089</v>
      </c>
      <c r="E2325" s="15">
        <v>362.30849599999999</v>
      </c>
      <c r="G2325" s="26">
        <v>362.30849599999999</v>
      </c>
      <c r="J2325" s="14">
        <v>45076</v>
      </c>
      <c r="K2325" s="9" t="s">
        <v>480</v>
      </c>
      <c r="L2325" s="9">
        <v>24</v>
      </c>
      <c r="M2325" s="9">
        <v>22</v>
      </c>
    </row>
    <row r="2326" spans="1:13" x14ac:dyDescent="0.2">
      <c r="A2326" s="9" t="s">
        <v>148</v>
      </c>
      <c r="B2326" s="9" t="s">
        <v>586</v>
      </c>
      <c r="C2326" s="9">
        <v>145.59492800000001</v>
      </c>
      <c r="D2326" s="14">
        <v>45089</v>
      </c>
      <c r="E2326" s="15">
        <v>507.90342399999997</v>
      </c>
      <c r="G2326" s="26">
        <v>145.59492800000001</v>
      </c>
      <c r="J2326" s="14">
        <v>45076</v>
      </c>
      <c r="K2326" s="9" t="s">
        <v>480</v>
      </c>
      <c r="L2326" s="9">
        <v>24</v>
      </c>
      <c r="M2326" s="9">
        <v>22</v>
      </c>
    </row>
    <row r="2327" spans="1:13" x14ac:dyDescent="0.2">
      <c r="A2327" s="9" t="s">
        <v>148</v>
      </c>
      <c r="B2327" s="9" t="s">
        <v>586</v>
      </c>
      <c r="C2327" s="9">
        <v>992.62458100000003</v>
      </c>
      <c r="D2327" s="14">
        <v>45089</v>
      </c>
      <c r="E2327" s="15">
        <v>1500.5280050000001</v>
      </c>
      <c r="G2327" s="26">
        <v>992.62458100000003</v>
      </c>
      <c r="J2327" s="14">
        <v>45076</v>
      </c>
      <c r="K2327" s="9" t="s">
        <v>480</v>
      </c>
      <c r="L2327" s="9">
        <v>24</v>
      </c>
      <c r="M2327" s="9">
        <v>22</v>
      </c>
    </row>
    <row r="2328" spans="1:13" x14ac:dyDescent="0.2">
      <c r="A2328" s="9" t="s">
        <v>148</v>
      </c>
      <c r="B2328" s="9" t="s">
        <v>586</v>
      </c>
      <c r="C2328" s="9">
        <v>821.57799</v>
      </c>
      <c r="D2328" s="14">
        <v>45089</v>
      </c>
      <c r="E2328" s="15">
        <v>2322.1059949999999</v>
      </c>
      <c r="G2328" s="26">
        <v>821.57799</v>
      </c>
      <c r="J2328" s="14">
        <v>45076</v>
      </c>
      <c r="K2328" s="9" t="s">
        <v>480</v>
      </c>
      <c r="L2328" s="9">
        <v>24</v>
      </c>
      <c r="M2328" s="9">
        <v>22</v>
      </c>
    </row>
    <row r="2329" spans="1:13" x14ac:dyDescent="0.2">
      <c r="A2329" s="9" t="s">
        <v>148</v>
      </c>
      <c r="B2329" s="9" t="s">
        <v>586</v>
      </c>
      <c r="C2329" s="9">
        <v>827.31831899999997</v>
      </c>
      <c r="D2329" s="14">
        <v>45089</v>
      </c>
      <c r="E2329" s="15">
        <v>3149.4243139999999</v>
      </c>
      <c r="G2329" s="26">
        <v>827.31831899999997</v>
      </c>
      <c r="J2329" s="14">
        <v>45076</v>
      </c>
      <c r="K2329" s="9" t="s">
        <v>480</v>
      </c>
      <c r="L2329" s="9">
        <v>24</v>
      </c>
      <c r="M2329" s="9">
        <v>22</v>
      </c>
    </row>
    <row r="2330" spans="1:13" x14ac:dyDescent="0.2">
      <c r="A2330" s="9" t="s">
        <v>141</v>
      </c>
      <c r="B2330" s="9" t="s">
        <v>309</v>
      </c>
      <c r="C2330" s="9">
        <v>1.932582</v>
      </c>
      <c r="D2330" s="14">
        <v>45089</v>
      </c>
      <c r="E2330" s="15">
        <v>1.932582</v>
      </c>
      <c r="G2330" s="26">
        <v>1.932582</v>
      </c>
      <c r="J2330" s="14">
        <v>45076</v>
      </c>
      <c r="K2330" s="9" t="s">
        <v>480</v>
      </c>
      <c r="L2330" s="9">
        <v>24</v>
      </c>
      <c r="M2330" s="9">
        <v>22</v>
      </c>
    </row>
    <row r="2331" spans="1:13" x14ac:dyDescent="0.2">
      <c r="A2331" s="9" t="s">
        <v>141</v>
      </c>
      <c r="B2331" s="9" t="s">
        <v>309</v>
      </c>
      <c r="C2331" s="9">
        <v>8.0121789999999997</v>
      </c>
      <c r="D2331" s="14">
        <v>45089</v>
      </c>
      <c r="E2331" s="15">
        <v>9.9447609999999997</v>
      </c>
      <c r="G2331" s="26">
        <v>8.0121789999999997</v>
      </c>
      <c r="J2331" s="14">
        <v>45076</v>
      </c>
      <c r="K2331" s="9" t="s">
        <v>480</v>
      </c>
      <c r="L2331" s="9">
        <v>24</v>
      </c>
      <c r="M2331" s="9">
        <v>22</v>
      </c>
    </row>
    <row r="2332" spans="1:13" x14ac:dyDescent="0.2">
      <c r="A2332" s="9" t="s">
        <v>141</v>
      </c>
      <c r="B2332" s="9" t="s">
        <v>309</v>
      </c>
      <c r="C2332" s="9">
        <v>66.152664000000001</v>
      </c>
      <c r="D2332" s="14">
        <v>45089</v>
      </c>
      <c r="E2332" s="15">
        <v>76.097425000000001</v>
      </c>
      <c r="G2332" s="26">
        <v>66.152664000000001</v>
      </c>
      <c r="J2332" s="14">
        <v>45076</v>
      </c>
      <c r="K2332" s="9" t="s">
        <v>480</v>
      </c>
      <c r="L2332" s="9">
        <v>24</v>
      </c>
      <c r="M2332" s="9">
        <v>22</v>
      </c>
    </row>
    <row r="2333" spans="1:13" x14ac:dyDescent="0.2">
      <c r="A2333" s="9" t="s">
        <v>657</v>
      </c>
      <c r="B2333" s="9" t="s">
        <v>646</v>
      </c>
      <c r="C2333" s="9">
        <v>0.35017999999999999</v>
      </c>
      <c r="D2333" s="14">
        <v>45096</v>
      </c>
      <c r="E2333" s="15">
        <v>0.35017999999999999</v>
      </c>
      <c r="G2333" s="26">
        <v>0.35017999999999999</v>
      </c>
      <c r="J2333" s="14">
        <v>45076</v>
      </c>
      <c r="K2333" s="9" t="s">
        <v>480</v>
      </c>
      <c r="L2333" s="9">
        <v>25</v>
      </c>
      <c r="M2333" s="9">
        <v>22</v>
      </c>
    </row>
    <row r="2334" spans="1:13" x14ac:dyDescent="0.2">
      <c r="A2334" s="9" t="s">
        <v>155</v>
      </c>
      <c r="B2334" s="9" t="s">
        <v>45</v>
      </c>
      <c r="C2334" s="9">
        <v>0.70035999999999998</v>
      </c>
      <c r="D2334" s="14">
        <v>45096</v>
      </c>
      <c r="E2334" s="15">
        <v>0.70035999999999998</v>
      </c>
      <c r="G2334" s="26">
        <v>0.70035999999999998</v>
      </c>
      <c r="J2334" s="14">
        <v>45076</v>
      </c>
      <c r="K2334" s="9" t="s">
        <v>480</v>
      </c>
      <c r="L2334" s="9">
        <v>25</v>
      </c>
      <c r="M2334" s="9">
        <v>22</v>
      </c>
    </row>
    <row r="2335" spans="1:13" x14ac:dyDescent="0.2">
      <c r="A2335" s="9" t="s">
        <v>155</v>
      </c>
      <c r="B2335" s="9" t="s">
        <v>45</v>
      </c>
      <c r="C2335" s="9">
        <v>19.284161000000001</v>
      </c>
      <c r="D2335" s="14">
        <v>45096</v>
      </c>
      <c r="E2335" s="15">
        <v>19.984521000000001</v>
      </c>
      <c r="G2335" s="26">
        <v>19.284161000000001</v>
      </c>
      <c r="J2335" s="14">
        <v>45076</v>
      </c>
      <c r="K2335" s="9" t="s">
        <v>480</v>
      </c>
      <c r="L2335" s="9">
        <v>25</v>
      </c>
      <c r="M2335" s="9">
        <v>22</v>
      </c>
    </row>
    <row r="2336" spans="1:13" x14ac:dyDescent="0.2">
      <c r="A2336" s="9" t="s">
        <v>155</v>
      </c>
      <c r="B2336" s="9" t="s">
        <v>45</v>
      </c>
      <c r="C2336" s="9">
        <v>19.284161000000001</v>
      </c>
      <c r="D2336" s="14">
        <v>45096</v>
      </c>
      <c r="E2336" s="15">
        <v>39.268681999999998</v>
      </c>
      <c r="G2336" s="26">
        <v>19.284161000000001</v>
      </c>
      <c r="J2336" s="14">
        <v>45076</v>
      </c>
      <c r="K2336" s="9" t="s">
        <v>480</v>
      </c>
      <c r="L2336" s="9">
        <v>25</v>
      </c>
      <c r="M2336" s="9">
        <v>22</v>
      </c>
    </row>
    <row r="2337" spans="1:13" x14ac:dyDescent="0.2">
      <c r="A2337" s="9" t="s">
        <v>155</v>
      </c>
      <c r="B2337" s="9" t="s">
        <v>45</v>
      </c>
      <c r="C2337" s="9">
        <v>1.361415</v>
      </c>
      <c r="D2337" s="14">
        <v>45096</v>
      </c>
      <c r="E2337" s="15">
        <v>40.630096999999999</v>
      </c>
      <c r="G2337" s="26">
        <v>1.361415</v>
      </c>
      <c r="J2337" s="14">
        <v>45076</v>
      </c>
      <c r="K2337" s="9" t="s">
        <v>480</v>
      </c>
      <c r="L2337" s="9">
        <v>25</v>
      </c>
      <c r="M2337" s="9">
        <v>22</v>
      </c>
    </row>
    <row r="2338" spans="1:13" x14ac:dyDescent="0.2">
      <c r="A2338" s="9" t="s">
        <v>155</v>
      </c>
      <c r="B2338" s="9" t="s">
        <v>45</v>
      </c>
      <c r="C2338" s="9">
        <v>19.284092999999999</v>
      </c>
      <c r="D2338" s="14">
        <v>45096</v>
      </c>
      <c r="E2338" s="15">
        <v>59.914189999999998</v>
      </c>
      <c r="G2338" s="26">
        <v>19.284092999999999</v>
      </c>
      <c r="J2338" s="14">
        <v>45076</v>
      </c>
      <c r="K2338" s="9" t="s">
        <v>480</v>
      </c>
      <c r="L2338" s="9">
        <v>25</v>
      </c>
      <c r="M2338" s="9">
        <v>22</v>
      </c>
    </row>
    <row r="2339" spans="1:13" x14ac:dyDescent="0.2">
      <c r="A2339" s="9" t="s">
        <v>658</v>
      </c>
      <c r="B2339" s="9" t="s">
        <v>647</v>
      </c>
      <c r="C2339" s="9">
        <v>1.2506429999999999</v>
      </c>
      <c r="D2339" s="14">
        <v>45096</v>
      </c>
      <c r="E2339" s="15">
        <v>1.2506429999999999</v>
      </c>
      <c r="G2339" s="26">
        <v>1.2506429999999999</v>
      </c>
      <c r="J2339" s="14">
        <v>45076</v>
      </c>
      <c r="K2339" s="9" t="s">
        <v>480</v>
      </c>
      <c r="L2339" s="9">
        <v>25</v>
      </c>
      <c r="M2339" s="9">
        <v>22</v>
      </c>
    </row>
    <row r="2340" spans="1:13" x14ac:dyDescent="0.2">
      <c r="A2340" s="9" t="s">
        <v>659</v>
      </c>
      <c r="B2340" s="9" t="s">
        <v>671</v>
      </c>
      <c r="C2340" s="9">
        <v>0.100052</v>
      </c>
      <c r="D2340" s="14">
        <v>45096</v>
      </c>
      <c r="E2340" s="15">
        <v>0.100052</v>
      </c>
      <c r="G2340" s="26">
        <v>0.100052</v>
      </c>
      <c r="J2340" s="14">
        <v>45076</v>
      </c>
      <c r="K2340" s="9" t="s">
        <v>480</v>
      </c>
      <c r="L2340" s="9">
        <v>25</v>
      </c>
      <c r="M2340" s="9">
        <v>22</v>
      </c>
    </row>
    <row r="2341" spans="1:13" x14ac:dyDescent="0.2">
      <c r="A2341" s="9" t="s">
        <v>259</v>
      </c>
      <c r="B2341" s="9" t="s">
        <v>29</v>
      </c>
      <c r="C2341" s="9">
        <v>4.7954999999999997</v>
      </c>
      <c r="D2341" s="14">
        <v>45103</v>
      </c>
      <c r="E2341" s="15">
        <v>4.7954999999999997</v>
      </c>
      <c r="G2341" s="26">
        <v>4.7954999999999997</v>
      </c>
      <c r="J2341" s="14">
        <v>45076</v>
      </c>
      <c r="K2341" s="9" t="s">
        <v>480</v>
      </c>
      <c r="L2341" s="9">
        <v>26</v>
      </c>
      <c r="M2341" s="9">
        <v>22</v>
      </c>
    </row>
    <row r="2342" spans="1:13" x14ac:dyDescent="0.2">
      <c r="A2342" s="9" t="s">
        <v>259</v>
      </c>
      <c r="B2342" s="9" t="s">
        <v>29</v>
      </c>
      <c r="C2342" s="9">
        <v>4.0470100000000002</v>
      </c>
      <c r="D2342" s="14">
        <v>45103</v>
      </c>
      <c r="E2342" s="15">
        <v>8.8425100000000008</v>
      </c>
      <c r="G2342" s="26">
        <v>4.0470100000000002</v>
      </c>
      <c r="J2342" s="14">
        <v>45076</v>
      </c>
      <c r="K2342" s="9" t="s">
        <v>480</v>
      </c>
      <c r="L2342" s="9">
        <v>26</v>
      </c>
      <c r="M2342" s="9">
        <v>22</v>
      </c>
    </row>
    <row r="2343" spans="1:13" x14ac:dyDescent="0.2">
      <c r="A2343" s="9" t="s">
        <v>259</v>
      </c>
      <c r="B2343" s="9" t="s">
        <v>29</v>
      </c>
      <c r="C2343" s="9">
        <v>2.500108</v>
      </c>
      <c r="D2343" s="14">
        <v>45103</v>
      </c>
      <c r="E2343" s="15">
        <v>11.342618000000002</v>
      </c>
      <c r="G2343" s="26">
        <v>2.500108</v>
      </c>
      <c r="J2343" s="14">
        <v>45076</v>
      </c>
      <c r="K2343" s="9" t="s">
        <v>480</v>
      </c>
      <c r="L2343" s="9">
        <v>26</v>
      </c>
      <c r="M2343" s="9">
        <v>22</v>
      </c>
    </row>
    <row r="2344" spans="1:13" x14ac:dyDescent="0.2">
      <c r="A2344" s="9" t="s">
        <v>259</v>
      </c>
      <c r="B2344" s="9" t="s">
        <v>29</v>
      </c>
      <c r="C2344" s="9">
        <v>1.6667380000000001</v>
      </c>
      <c r="D2344" s="14">
        <v>45103</v>
      </c>
      <c r="E2344" s="15">
        <v>13.009356000000002</v>
      </c>
      <c r="G2344" s="26">
        <v>1.6667380000000001</v>
      </c>
      <c r="J2344" s="14">
        <v>45076</v>
      </c>
      <c r="K2344" s="9" t="s">
        <v>480</v>
      </c>
      <c r="L2344" s="9">
        <v>26</v>
      </c>
      <c r="M2344" s="9">
        <v>22</v>
      </c>
    </row>
    <row r="2345" spans="1:13" x14ac:dyDescent="0.2">
      <c r="A2345" s="9" t="s">
        <v>259</v>
      </c>
      <c r="B2345" s="9" t="s">
        <v>29</v>
      </c>
      <c r="C2345" s="9">
        <v>2.2647059999999999</v>
      </c>
      <c r="D2345" s="14">
        <v>45103</v>
      </c>
      <c r="E2345" s="15">
        <v>15.274062000000002</v>
      </c>
      <c r="G2345" s="26">
        <v>2.2647059999999999</v>
      </c>
      <c r="J2345" s="14">
        <v>45076</v>
      </c>
      <c r="K2345" s="9" t="s">
        <v>480</v>
      </c>
      <c r="L2345" s="9">
        <v>26</v>
      </c>
      <c r="M2345" s="9">
        <v>22</v>
      </c>
    </row>
    <row r="2346" spans="1:13" x14ac:dyDescent="0.2">
      <c r="A2346" s="9" t="s">
        <v>249</v>
      </c>
      <c r="B2346" s="9" t="s">
        <v>78</v>
      </c>
      <c r="C2346" s="9">
        <v>1.72638</v>
      </c>
      <c r="D2346" s="14">
        <v>45103</v>
      </c>
      <c r="E2346" s="15">
        <v>1.72638</v>
      </c>
      <c r="G2346" s="26">
        <v>1.72638</v>
      </c>
      <c r="J2346" s="14">
        <v>45076</v>
      </c>
      <c r="K2346" s="9" t="s">
        <v>480</v>
      </c>
      <c r="L2346" s="9">
        <v>26</v>
      </c>
      <c r="M2346" s="9">
        <v>22</v>
      </c>
    </row>
    <row r="2347" spans="1:13" x14ac:dyDescent="0.2">
      <c r="A2347" s="9" t="s">
        <v>249</v>
      </c>
      <c r="B2347" s="9" t="s">
        <v>78</v>
      </c>
      <c r="C2347" s="9">
        <v>1.4569240000000001</v>
      </c>
      <c r="D2347" s="14">
        <v>45103</v>
      </c>
      <c r="E2347" s="15">
        <v>3.1833040000000001</v>
      </c>
      <c r="G2347" s="26">
        <v>1.4569240000000001</v>
      </c>
      <c r="J2347" s="14">
        <v>45076</v>
      </c>
      <c r="K2347" s="9" t="s">
        <v>480</v>
      </c>
      <c r="L2347" s="9">
        <v>26</v>
      </c>
      <c r="M2347" s="9">
        <v>22</v>
      </c>
    </row>
    <row r="2348" spans="1:13" x14ac:dyDescent="0.2">
      <c r="A2348" s="9" t="s">
        <v>249</v>
      </c>
      <c r="B2348" s="9" t="s">
        <v>78</v>
      </c>
      <c r="C2348" s="9">
        <v>0.90003900000000003</v>
      </c>
      <c r="D2348" s="14">
        <v>45103</v>
      </c>
      <c r="E2348" s="15">
        <v>4.0833430000000002</v>
      </c>
      <c r="G2348" s="26">
        <v>0.90003900000000003</v>
      </c>
      <c r="J2348" s="14">
        <v>45076</v>
      </c>
      <c r="K2348" s="9" t="s">
        <v>480</v>
      </c>
      <c r="L2348" s="9">
        <v>26</v>
      </c>
      <c r="M2348" s="9">
        <v>22</v>
      </c>
    </row>
    <row r="2349" spans="1:13" x14ac:dyDescent="0.2">
      <c r="A2349" s="9" t="s">
        <v>249</v>
      </c>
      <c r="B2349" s="9" t="s">
        <v>78</v>
      </c>
      <c r="C2349" s="9">
        <v>0.60002599999999995</v>
      </c>
      <c r="D2349" s="14">
        <v>45103</v>
      </c>
      <c r="E2349" s="15">
        <v>4.6833689999999999</v>
      </c>
      <c r="G2349" s="26">
        <v>0.60002599999999995</v>
      </c>
      <c r="J2349" s="14">
        <v>45076</v>
      </c>
      <c r="K2349" s="9" t="s">
        <v>480</v>
      </c>
      <c r="L2349" s="9">
        <v>26</v>
      </c>
      <c r="M2349" s="9">
        <v>22</v>
      </c>
    </row>
    <row r="2350" spans="1:13" x14ac:dyDescent="0.2">
      <c r="A2350" s="9" t="s">
        <v>249</v>
      </c>
      <c r="B2350" s="9" t="s">
        <v>78</v>
      </c>
      <c r="C2350" s="9">
        <v>0.81529499999999999</v>
      </c>
      <c r="D2350" s="14">
        <v>45103</v>
      </c>
      <c r="E2350" s="15">
        <v>5.4986639999999998</v>
      </c>
      <c r="G2350" s="26">
        <v>0.81529499999999999</v>
      </c>
      <c r="J2350" s="14">
        <v>45076</v>
      </c>
      <c r="K2350" s="9" t="s">
        <v>480</v>
      </c>
      <c r="L2350" s="9">
        <v>26</v>
      </c>
      <c r="M2350" s="9">
        <v>22</v>
      </c>
    </row>
    <row r="2351" spans="1:13" x14ac:dyDescent="0.2">
      <c r="A2351" s="9" t="s">
        <v>184</v>
      </c>
      <c r="B2351" s="9" t="s">
        <v>348</v>
      </c>
      <c r="C2351" s="9">
        <v>0.57545999999999997</v>
      </c>
      <c r="D2351" s="14">
        <v>45103</v>
      </c>
      <c r="E2351" s="15">
        <v>0.57545999999999997</v>
      </c>
      <c r="G2351" s="26">
        <v>0.57545999999999997</v>
      </c>
      <c r="J2351" s="14">
        <v>45076</v>
      </c>
      <c r="K2351" s="9" t="s">
        <v>480</v>
      </c>
      <c r="L2351" s="9">
        <v>26</v>
      </c>
      <c r="M2351" s="9">
        <v>22</v>
      </c>
    </row>
    <row r="2352" spans="1:13" x14ac:dyDescent="0.2">
      <c r="A2352" s="9" t="s">
        <v>184</v>
      </c>
      <c r="B2352" s="9" t="s">
        <v>348</v>
      </c>
      <c r="C2352" s="9">
        <v>0.48564099999999999</v>
      </c>
      <c r="D2352" s="14">
        <v>45103</v>
      </c>
      <c r="E2352" s="15">
        <v>1.0611009999999998</v>
      </c>
      <c r="G2352" s="26">
        <v>0.48564099999999999</v>
      </c>
      <c r="J2352" s="14">
        <v>45076</v>
      </c>
      <c r="K2352" s="9" t="s">
        <v>480</v>
      </c>
      <c r="L2352" s="9">
        <v>26</v>
      </c>
      <c r="M2352" s="9">
        <v>22</v>
      </c>
    </row>
    <row r="2353" spans="1:13" x14ac:dyDescent="0.2">
      <c r="A2353" s="9" t="s">
        <v>184</v>
      </c>
      <c r="B2353" s="9" t="s">
        <v>348</v>
      </c>
      <c r="C2353" s="9">
        <v>0.30001299999999997</v>
      </c>
      <c r="D2353" s="14">
        <v>45103</v>
      </c>
      <c r="E2353" s="15">
        <v>1.3611139999999997</v>
      </c>
      <c r="G2353" s="26">
        <v>0.30001299999999997</v>
      </c>
      <c r="J2353" s="14">
        <v>45076</v>
      </c>
      <c r="K2353" s="9" t="s">
        <v>480</v>
      </c>
      <c r="L2353" s="9">
        <v>26</v>
      </c>
      <c r="M2353" s="9">
        <v>22</v>
      </c>
    </row>
    <row r="2354" spans="1:13" x14ac:dyDescent="0.2">
      <c r="A2354" s="9" t="s">
        <v>184</v>
      </c>
      <c r="B2354" s="9" t="s">
        <v>348</v>
      </c>
      <c r="C2354" s="9">
        <v>0.20000899999999999</v>
      </c>
      <c r="D2354" s="14">
        <v>45103</v>
      </c>
      <c r="E2354" s="15">
        <v>1.5611229999999998</v>
      </c>
      <c r="G2354" s="26">
        <v>0.20000899999999999</v>
      </c>
      <c r="J2354" s="14">
        <v>45076</v>
      </c>
      <c r="K2354" s="9" t="s">
        <v>480</v>
      </c>
      <c r="L2354" s="9">
        <v>26</v>
      </c>
      <c r="M2354" s="9">
        <v>22</v>
      </c>
    </row>
    <row r="2355" spans="1:13" x14ac:dyDescent="0.2">
      <c r="A2355" s="9" t="s">
        <v>184</v>
      </c>
      <c r="B2355" s="9" t="s">
        <v>348</v>
      </c>
      <c r="C2355" s="9">
        <v>0.27176499999999998</v>
      </c>
      <c r="D2355" s="14">
        <v>45103</v>
      </c>
      <c r="E2355" s="15">
        <v>1.8328879999999999</v>
      </c>
      <c r="G2355" s="26">
        <v>0.27176499999999998</v>
      </c>
      <c r="J2355" s="14">
        <v>45076</v>
      </c>
      <c r="K2355" s="9" t="s">
        <v>480</v>
      </c>
      <c r="L2355" s="9">
        <v>26</v>
      </c>
      <c r="M2355" s="9">
        <v>22</v>
      </c>
    </row>
    <row r="2356" spans="1:13" x14ac:dyDescent="0.2">
      <c r="A2356" s="9" t="s">
        <v>183</v>
      </c>
      <c r="B2356" s="9" t="s">
        <v>35</v>
      </c>
      <c r="C2356" s="9">
        <v>0.56981899999999996</v>
      </c>
      <c r="D2356" s="14">
        <v>45103</v>
      </c>
      <c r="E2356" s="15">
        <v>0.56981899999999996</v>
      </c>
      <c r="G2356" s="26">
        <v>0.56981899999999996</v>
      </c>
      <c r="J2356" s="14">
        <v>45076</v>
      </c>
      <c r="K2356" s="9" t="s">
        <v>480</v>
      </c>
      <c r="L2356" s="9">
        <v>26</v>
      </c>
      <c r="M2356" s="9">
        <v>22</v>
      </c>
    </row>
    <row r="2357" spans="1:13" x14ac:dyDescent="0.2">
      <c r="A2357" s="9" t="s">
        <v>183</v>
      </c>
      <c r="B2357" s="9" t="s">
        <v>35</v>
      </c>
      <c r="C2357" s="9">
        <v>0.480881</v>
      </c>
      <c r="D2357" s="14">
        <v>45103</v>
      </c>
      <c r="E2357" s="15">
        <v>1.0507</v>
      </c>
      <c r="G2357" s="26">
        <v>0.480881</v>
      </c>
      <c r="J2357" s="14">
        <v>45076</v>
      </c>
      <c r="K2357" s="9" t="s">
        <v>480</v>
      </c>
      <c r="L2357" s="9">
        <v>26</v>
      </c>
      <c r="M2357" s="9">
        <v>22</v>
      </c>
    </row>
    <row r="2358" spans="1:13" x14ac:dyDescent="0.2">
      <c r="A2358" s="9" t="s">
        <v>183</v>
      </c>
      <c r="B2358" s="9" t="s">
        <v>35</v>
      </c>
      <c r="C2358" s="9">
        <v>0.297072</v>
      </c>
      <c r="D2358" s="14">
        <v>45103</v>
      </c>
      <c r="E2358" s="15">
        <v>1.347772</v>
      </c>
      <c r="G2358" s="26">
        <v>0.297072</v>
      </c>
      <c r="J2358" s="14">
        <v>45076</v>
      </c>
      <c r="K2358" s="9" t="s">
        <v>480</v>
      </c>
      <c r="L2358" s="9">
        <v>26</v>
      </c>
      <c r="M2358" s="9">
        <v>22</v>
      </c>
    </row>
    <row r="2359" spans="1:13" x14ac:dyDescent="0.2">
      <c r="A2359" s="9" t="s">
        <v>183</v>
      </c>
      <c r="B2359" s="9" t="s">
        <v>35</v>
      </c>
      <c r="C2359" s="9">
        <v>0.198049</v>
      </c>
      <c r="D2359" s="14">
        <v>45103</v>
      </c>
      <c r="E2359" s="15">
        <v>1.5458209999999999</v>
      </c>
      <c r="G2359" s="26">
        <v>0.198049</v>
      </c>
      <c r="J2359" s="14">
        <v>45076</v>
      </c>
      <c r="K2359" s="9" t="s">
        <v>480</v>
      </c>
      <c r="L2359" s="9">
        <v>26</v>
      </c>
      <c r="M2359" s="9">
        <v>22</v>
      </c>
    </row>
    <row r="2360" spans="1:13" x14ac:dyDescent="0.2">
      <c r="A2360" s="9" t="s">
        <v>183</v>
      </c>
      <c r="B2360" s="9" t="s">
        <v>35</v>
      </c>
      <c r="C2360" s="9">
        <v>0.26910099999999998</v>
      </c>
      <c r="D2360" s="14">
        <v>45103</v>
      </c>
      <c r="E2360" s="15">
        <v>1.8149219999999999</v>
      </c>
      <c r="G2360" s="26">
        <v>0.26910099999999998</v>
      </c>
      <c r="J2360" s="14">
        <v>45076</v>
      </c>
      <c r="K2360" s="9" t="s">
        <v>480</v>
      </c>
      <c r="L2360" s="9">
        <v>26</v>
      </c>
      <c r="M2360" s="9">
        <v>22</v>
      </c>
    </row>
    <row r="2361" spans="1:13" x14ac:dyDescent="0.2">
      <c r="A2361" s="9" t="s">
        <v>680</v>
      </c>
      <c r="B2361" s="9" t="s">
        <v>678</v>
      </c>
      <c r="C2361" s="9">
        <v>0.40104499999999998</v>
      </c>
      <c r="D2361" s="14">
        <v>45103</v>
      </c>
      <c r="E2361" s="15">
        <v>0.40104499999999998</v>
      </c>
      <c r="G2361" s="26">
        <v>0.40104499999999998</v>
      </c>
      <c r="J2361" s="14">
        <v>45076</v>
      </c>
      <c r="K2361" s="9" t="s">
        <v>480</v>
      </c>
      <c r="L2361" s="9">
        <v>26</v>
      </c>
      <c r="M2361" s="9">
        <v>22</v>
      </c>
    </row>
    <row r="2362" spans="1:13" x14ac:dyDescent="0.2">
      <c r="A2362" s="9" t="s">
        <v>680</v>
      </c>
      <c r="B2362" s="9" t="s">
        <v>678</v>
      </c>
      <c r="C2362" s="9">
        <v>0.35060999999999998</v>
      </c>
      <c r="D2362" s="14">
        <v>45103</v>
      </c>
      <c r="E2362" s="15">
        <v>0.75165499999999996</v>
      </c>
      <c r="G2362" s="26">
        <v>0.35060999999999998</v>
      </c>
      <c r="J2362" s="14">
        <v>45076</v>
      </c>
      <c r="K2362" s="9" t="s">
        <v>480</v>
      </c>
      <c r="L2362" s="9">
        <v>26</v>
      </c>
      <c r="M2362" s="9">
        <v>22</v>
      </c>
    </row>
    <row r="2363" spans="1:13" x14ac:dyDescent="0.2">
      <c r="A2363" s="9" t="s">
        <v>680</v>
      </c>
      <c r="B2363" s="9" t="s">
        <v>678</v>
      </c>
      <c r="C2363" s="9">
        <v>0.187856</v>
      </c>
      <c r="D2363" s="14">
        <v>45103</v>
      </c>
      <c r="E2363" s="15">
        <v>0.93951099999999999</v>
      </c>
      <c r="G2363" s="26">
        <v>0.187856</v>
      </c>
      <c r="J2363" s="14">
        <v>45076</v>
      </c>
      <c r="K2363" s="9" t="s">
        <v>480</v>
      </c>
      <c r="L2363" s="9">
        <v>26</v>
      </c>
      <c r="M2363" s="9">
        <v>22</v>
      </c>
    </row>
    <row r="2364" spans="1:13" x14ac:dyDescent="0.2">
      <c r="A2364" s="9" t="s">
        <v>747</v>
      </c>
      <c r="B2364" s="9" t="s">
        <v>736</v>
      </c>
      <c r="C2364" s="9">
        <v>2.216491</v>
      </c>
      <c r="D2364" s="14">
        <v>45103</v>
      </c>
      <c r="E2364" s="15">
        <v>2.216491</v>
      </c>
      <c r="G2364" s="26">
        <v>2.216491</v>
      </c>
      <c r="J2364" s="14">
        <v>45076</v>
      </c>
      <c r="K2364" s="9" t="s">
        <v>480</v>
      </c>
      <c r="L2364" s="9">
        <v>26</v>
      </c>
      <c r="M2364" s="9">
        <v>22</v>
      </c>
    </row>
    <row r="2365" spans="1:13" x14ac:dyDescent="0.2">
      <c r="A2365" s="9" t="s">
        <v>747</v>
      </c>
      <c r="B2365" s="9" t="s">
        <v>736</v>
      </c>
      <c r="C2365" s="9">
        <v>8.8705000000000006E-2</v>
      </c>
      <c r="D2365" s="14">
        <v>45103</v>
      </c>
      <c r="E2365" s="15">
        <v>2.305196</v>
      </c>
      <c r="G2365" s="26">
        <v>8.8705000000000006E-2</v>
      </c>
      <c r="J2365" s="14">
        <v>45076</v>
      </c>
      <c r="K2365" s="9" t="s">
        <v>480</v>
      </c>
      <c r="L2365" s="9">
        <v>26</v>
      </c>
      <c r="M2365" s="9">
        <v>22</v>
      </c>
    </row>
    <row r="2366" spans="1:13" x14ac:dyDescent="0.2">
      <c r="A2366" s="9" t="s">
        <v>735</v>
      </c>
      <c r="B2366" s="9" t="s">
        <v>754</v>
      </c>
      <c r="C2366" s="9">
        <v>39.566313999999998</v>
      </c>
      <c r="D2366" s="14">
        <v>45103</v>
      </c>
      <c r="E2366" s="15">
        <v>39.566313999999998</v>
      </c>
      <c r="G2366" s="26">
        <v>39.566313999999998</v>
      </c>
      <c r="J2366" s="14">
        <v>45076</v>
      </c>
      <c r="K2366" s="9" t="s">
        <v>480</v>
      </c>
      <c r="L2366" s="9">
        <v>26</v>
      </c>
      <c r="M2366" s="9">
        <v>22</v>
      </c>
    </row>
    <row r="2367" spans="1:13" x14ac:dyDescent="0.2">
      <c r="A2367" s="9" t="s">
        <v>735</v>
      </c>
      <c r="B2367" s="9" t="s">
        <v>754</v>
      </c>
      <c r="C2367" s="9">
        <v>18.551828</v>
      </c>
      <c r="D2367" s="14">
        <v>45103</v>
      </c>
      <c r="E2367" s="15">
        <v>58.118141999999999</v>
      </c>
      <c r="G2367" s="26">
        <v>18.551828</v>
      </c>
      <c r="J2367" s="14">
        <v>45076</v>
      </c>
      <c r="K2367" s="9" t="s">
        <v>480</v>
      </c>
      <c r="L2367" s="9">
        <v>26</v>
      </c>
      <c r="M2367" s="9">
        <v>22</v>
      </c>
    </row>
    <row r="2368" spans="1:13" x14ac:dyDescent="0.2">
      <c r="A2368" s="9" t="s">
        <v>735</v>
      </c>
      <c r="B2368" s="9" t="s">
        <v>754</v>
      </c>
      <c r="C2368" s="9">
        <v>12.367886</v>
      </c>
      <c r="D2368" s="14">
        <v>45103</v>
      </c>
      <c r="E2368" s="15">
        <v>70.486028000000005</v>
      </c>
      <c r="G2368" s="26">
        <v>12.367886</v>
      </c>
      <c r="J2368" s="14">
        <v>45076</v>
      </c>
      <c r="K2368" s="9" t="s">
        <v>480</v>
      </c>
      <c r="L2368" s="9">
        <v>26</v>
      </c>
      <c r="M2368" s="9">
        <v>22</v>
      </c>
    </row>
    <row r="2369" spans="1:13" x14ac:dyDescent="0.2">
      <c r="A2369" s="9" t="s">
        <v>146</v>
      </c>
      <c r="B2369" s="9" t="s">
        <v>88</v>
      </c>
      <c r="C2369" s="9">
        <v>8.7221659999999996</v>
      </c>
      <c r="D2369" s="14">
        <v>45103</v>
      </c>
      <c r="E2369" s="15">
        <v>8.7221659999999996</v>
      </c>
      <c r="G2369" s="26">
        <v>8.7221659999999996</v>
      </c>
      <c r="J2369" s="14">
        <v>45076</v>
      </c>
      <c r="K2369" s="9" t="s">
        <v>480</v>
      </c>
      <c r="L2369" s="9">
        <v>26</v>
      </c>
      <c r="M2369" s="9">
        <v>22</v>
      </c>
    </row>
    <row r="2370" spans="1:13" x14ac:dyDescent="0.2">
      <c r="A2370" s="9" t="s">
        <v>146</v>
      </c>
      <c r="B2370" s="9" t="s">
        <v>88</v>
      </c>
      <c r="C2370" s="9">
        <v>61.785983999999999</v>
      </c>
      <c r="D2370" s="14">
        <v>45103</v>
      </c>
      <c r="E2370" s="15">
        <v>70.508150000000001</v>
      </c>
      <c r="G2370" s="26">
        <v>61.785983999999999</v>
      </c>
      <c r="J2370" s="14">
        <v>45076</v>
      </c>
      <c r="K2370" s="9" t="s">
        <v>480</v>
      </c>
      <c r="L2370" s="9">
        <v>26</v>
      </c>
      <c r="M2370" s="9">
        <v>22</v>
      </c>
    </row>
    <row r="2371" spans="1:13" x14ac:dyDescent="0.2">
      <c r="A2371" s="9" t="s">
        <v>146</v>
      </c>
      <c r="B2371" s="9" t="s">
        <v>88</v>
      </c>
      <c r="C2371" s="9">
        <v>52.142322999999998</v>
      </c>
      <c r="D2371" s="14">
        <v>45103</v>
      </c>
      <c r="E2371" s="15">
        <v>122.65047300000001</v>
      </c>
      <c r="G2371" s="26">
        <v>52.142322999999998</v>
      </c>
      <c r="J2371" s="14">
        <v>45076</v>
      </c>
      <c r="K2371" s="9" t="s">
        <v>480</v>
      </c>
      <c r="L2371" s="9">
        <v>26</v>
      </c>
      <c r="M2371" s="9">
        <v>22</v>
      </c>
    </row>
    <row r="2372" spans="1:13" x14ac:dyDescent="0.2">
      <c r="A2372" s="9" t="s">
        <v>146</v>
      </c>
      <c r="B2372" s="9" t="s">
        <v>88</v>
      </c>
      <c r="C2372" s="9">
        <v>32.211793999999998</v>
      </c>
      <c r="D2372" s="14">
        <v>45103</v>
      </c>
      <c r="E2372" s="15">
        <v>154.862267</v>
      </c>
      <c r="G2372" s="26">
        <v>32.211793999999998</v>
      </c>
      <c r="J2372" s="14">
        <v>45076</v>
      </c>
      <c r="K2372" s="9" t="s">
        <v>480</v>
      </c>
      <c r="L2372" s="9">
        <v>26</v>
      </c>
      <c r="M2372" s="9">
        <v>22</v>
      </c>
    </row>
    <row r="2373" spans="1:13" x14ac:dyDescent="0.2">
      <c r="A2373" s="9" t="s">
        <v>146</v>
      </c>
      <c r="B2373" s="9" t="s">
        <v>88</v>
      </c>
      <c r="C2373" s="9">
        <v>0.91940500000000003</v>
      </c>
      <c r="D2373" s="14">
        <v>45103</v>
      </c>
      <c r="E2373" s="15">
        <v>155.78167200000001</v>
      </c>
      <c r="G2373" s="26">
        <v>0.91940500000000003</v>
      </c>
      <c r="J2373" s="14">
        <v>45076</v>
      </c>
      <c r="K2373" s="9" t="s">
        <v>480</v>
      </c>
      <c r="L2373" s="9">
        <v>26</v>
      </c>
      <c r="M2373" s="9">
        <v>22</v>
      </c>
    </row>
    <row r="2374" spans="1:13" x14ac:dyDescent="0.2">
      <c r="A2374" s="9" t="s">
        <v>146</v>
      </c>
      <c r="B2374" s="9" t="s">
        <v>88</v>
      </c>
      <c r="C2374" s="9">
        <v>21.474525</v>
      </c>
      <c r="D2374" s="14">
        <v>45103</v>
      </c>
      <c r="E2374" s="15">
        <v>177.25619700000001</v>
      </c>
      <c r="G2374" s="26">
        <v>21.474525</v>
      </c>
      <c r="J2374" s="14">
        <v>45076</v>
      </c>
      <c r="K2374" s="9" t="s">
        <v>480</v>
      </c>
      <c r="L2374" s="9">
        <v>26</v>
      </c>
      <c r="M2374" s="9">
        <v>22</v>
      </c>
    </row>
    <row r="2375" spans="1:13" x14ac:dyDescent="0.2">
      <c r="A2375" s="9" t="s">
        <v>146</v>
      </c>
      <c r="B2375" s="9" t="s">
        <v>88</v>
      </c>
      <c r="C2375" s="9">
        <v>29.178830999999999</v>
      </c>
      <c r="D2375" s="14">
        <v>45103</v>
      </c>
      <c r="E2375" s="15">
        <v>206.43502800000002</v>
      </c>
      <c r="G2375" s="26">
        <v>29.178830999999999</v>
      </c>
      <c r="J2375" s="14">
        <v>45076</v>
      </c>
      <c r="K2375" s="9" t="s">
        <v>480</v>
      </c>
      <c r="L2375" s="9">
        <v>26</v>
      </c>
      <c r="M2375" s="9">
        <v>22</v>
      </c>
    </row>
    <row r="2376" spans="1:13" x14ac:dyDescent="0.2">
      <c r="A2376" s="9" t="s">
        <v>185</v>
      </c>
      <c r="B2376" s="9" t="s">
        <v>888</v>
      </c>
      <c r="C2376" s="9">
        <v>9.6930689999999995</v>
      </c>
      <c r="D2376" s="14">
        <v>45082</v>
      </c>
      <c r="E2376" s="15">
        <v>9.6930689999999995</v>
      </c>
      <c r="G2376" s="26">
        <v>9.6930689999999995</v>
      </c>
      <c r="J2376" s="14">
        <v>45077</v>
      </c>
      <c r="K2376" s="9" t="s">
        <v>480</v>
      </c>
      <c r="L2376" s="9">
        <v>23</v>
      </c>
      <c r="M2376" s="9">
        <v>22</v>
      </c>
    </row>
    <row r="2377" spans="1:13" x14ac:dyDescent="0.2">
      <c r="A2377" s="9" t="s">
        <v>815</v>
      </c>
      <c r="B2377" s="9" t="s">
        <v>800</v>
      </c>
      <c r="C2377" s="9">
        <v>9</v>
      </c>
      <c r="D2377" s="14">
        <v>45082</v>
      </c>
      <c r="E2377" s="15">
        <v>9</v>
      </c>
      <c r="G2377" s="26">
        <v>9</v>
      </c>
      <c r="J2377" s="14">
        <v>45077</v>
      </c>
      <c r="K2377" s="9" t="s">
        <v>480</v>
      </c>
      <c r="L2377" s="9">
        <v>23</v>
      </c>
      <c r="M2377" s="9">
        <v>22</v>
      </c>
    </row>
    <row r="2378" spans="1:13" x14ac:dyDescent="0.2">
      <c r="A2378" s="9" t="s">
        <v>815</v>
      </c>
      <c r="B2378" s="9" t="s">
        <v>800</v>
      </c>
      <c r="C2378" s="9">
        <v>12.36</v>
      </c>
      <c r="D2378" s="14">
        <v>45082</v>
      </c>
      <c r="E2378" s="15">
        <v>21.36</v>
      </c>
      <c r="G2378" s="26">
        <v>12.36</v>
      </c>
      <c r="J2378" s="14">
        <v>45077</v>
      </c>
      <c r="K2378" s="9" t="s">
        <v>480</v>
      </c>
      <c r="L2378" s="9">
        <v>23</v>
      </c>
      <c r="M2378" s="9">
        <v>22</v>
      </c>
    </row>
    <row r="2379" spans="1:13" x14ac:dyDescent="0.2">
      <c r="A2379" s="9" t="s">
        <v>1206</v>
      </c>
      <c r="B2379" s="9" t="s">
        <v>1207</v>
      </c>
      <c r="C2379" s="9">
        <v>1453.96</v>
      </c>
      <c r="D2379" s="14">
        <v>45082</v>
      </c>
      <c r="E2379" s="15">
        <v>1453.96</v>
      </c>
      <c r="G2379" s="26">
        <v>1453.96</v>
      </c>
      <c r="J2379" s="14">
        <v>45077</v>
      </c>
      <c r="K2379" s="9" t="s">
        <v>480</v>
      </c>
      <c r="L2379" s="9">
        <v>23</v>
      </c>
      <c r="M2379" s="9">
        <v>22</v>
      </c>
    </row>
    <row r="2380" spans="1:13" x14ac:dyDescent="0.2">
      <c r="A2380" s="9" t="s">
        <v>1206</v>
      </c>
      <c r="B2380" s="9" t="s">
        <v>1207</v>
      </c>
      <c r="C2380" s="9">
        <v>210.63</v>
      </c>
      <c r="D2380" s="14">
        <v>45082</v>
      </c>
      <c r="E2380" s="15">
        <v>1664.5900000000001</v>
      </c>
      <c r="G2380" s="26">
        <v>210.63</v>
      </c>
      <c r="J2380" s="14">
        <v>45077</v>
      </c>
      <c r="K2380" s="9" t="s">
        <v>480</v>
      </c>
      <c r="L2380" s="9">
        <v>23</v>
      </c>
      <c r="M2380" s="9">
        <v>22</v>
      </c>
    </row>
    <row r="2381" spans="1:13" x14ac:dyDescent="0.2">
      <c r="A2381" s="9" t="s">
        <v>828</v>
      </c>
      <c r="B2381" s="9" t="s">
        <v>852</v>
      </c>
      <c r="C2381" s="9">
        <v>0.88075899999999996</v>
      </c>
      <c r="D2381" s="14">
        <v>45082</v>
      </c>
      <c r="E2381" s="15">
        <v>0.88075899999999996</v>
      </c>
      <c r="G2381" s="26">
        <v>0.88075899999999996</v>
      </c>
      <c r="J2381" s="14">
        <v>45077</v>
      </c>
      <c r="K2381" s="9" t="s">
        <v>480</v>
      </c>
      <c r="L2381" s="9">
        <v>23</v>
      </c>
      <c r="M2381" s="9">
        <v>22</v>
      </c>
    </row>
    <row r="2382" spans="1:13" x14ac:dyDescent="0.2">
      <c r="A2382" s="9" t="s">
        <v>329</v>
      </c>
      <c r="B2382" s="9" t="s">
        <v>53</v>
      </c>
      <c r="C2382" s="9">
        <v>286.75243999999998</v>
      </c>
      <c r="D2382" s="14">
        <v>45082</v>
      </c>
      <c r="E2382" s="15">
        <v>286.75243999999998</v>
      </c>
      <c r="G2382" s="26">
        <v>286.75243999999998</v>
      </c>
      <c r="J2382" s="14">
        <v>45077</v>
      </c>
      <c r="K2382" s="9" t="s">
        <v>480</v>
      </c>
      <c r="L2382" s="9">
        <v>23</v>
      </c>
      <c r="M2382" s="9">
        <v>22</v>
      </c>
    </row>
    <row r="2383" spans="1:13" x14ac:dyDescent="0.2">
      <c r="A2383" s="9" t="s">
        <v>329</v>
      </c>
      <c r="B2383" s="9" t="s">
        <v>53</v>
      </c>
      <c r="C2383" s="9">
        <v>272.7996</v>
      </c>
      <c r="D2383" s="14">
        <v>45082</v>
      </c>
      <c r="E2383" s="15">
        <v>559.55204000000003</v>
      </c>
      <c r="G2383" s="26">
        <v>272.7996</v>
      </c>
      <c r="J2383" s="14">
        <v>45077</v>
      </c>
      <c r="K2383" s="9" t="s">
        <v>480</v>
      </c>
      <c r="L2383" s="9">
        <v>23</v>
      </c>
      <c r="M2383" s="9">
        <v>22</v>
      </c>
    </row>
    <row r="2384" spans="1:13" x14ac:dyDescent="0.2">
      <c r="A2384" s="9" t="s">
        <v>329</v>
      </c>
      <c r="B2384" s="9" t="s">
        <v>53</v>
      </c>
      <c r="C2384" s="9">
        <v>93.535582000000005</v>
      </c>
      <c r="D2384" s="14">
        <v>45082</v>
      </c>
      <c r="E2384" s="15">
        <v>653.08762200000001</v>
      </c>
      <c r="G2384" s="26">
        <v>93.535582000000005</v>
      </c>
      <c r="J2384" s="14">
        <v>45077</v>
      </c>
      <c r="K2384" s="9" t="s">
        <v>480</v>
      </c>
      <c r="L2384" s="9">
        <v>23</v>
      </c>
      <c r="M2384" s="9">
        <v>22</v>
      </c>
    </row>
    <row r="2385" spans="1:13" x14ac:dyDescent="0.2">
      <c r="A2385" s="9" t="s">
        <v>329</v>
      </c>
      <c r="B2385" s="9" t="s">
        <v>53</v>
      </c>
      <c r="C2385" s="9">
        <v>70.440777999999995</v>
      </c>
      <c r="D2385" s="14">
        <v>45082</v>
      </c>
      <c r="E2385" s="15">
        <v>723.52840000000003</v>
      </c>
      <c r="G2385" s="26">
        <v>70.440777999999995</v>
      </c>
      <c r="J2385" s="14">
        <v>45077</v>
      </c>
      <c r="K2385" s="9" t="s">
        <v>480</v>
      </c>
      <c r="L2385" s="9">
        <v>23</v>
      </c>
      <c r="M2385" s="9">
        <v>22</v>
      </c>
    </row>
    <row r="2386" spans="1:13" x14ac:dyDescent="0.2">
      <c r="A2386" s="9" t="s">
        <v>329</v>
      </c>
      <c r="B2386" s="9" t="s">
        <v>53</v>
      </c>
      <c r="C2386" s="9">
        <v>361.68</v>
      </c>
      <c r="D2386" s="14">
        <v>45082</v>
      </c>
      <c r="E2386" s="15">
        <v>1085.2084</v>
      </c>
      <c r="G2386" s="26">
        <v>361.68</v>
      </c>
      <c r="J2386" s="14">
        <v>45077</v>
      </c>
      <c r="K2386" s="9" t="s">
        <v>480</v>
      </c>
      <c r="L2386" s="9">
        <v>23</v>
      </c>
      <c r="M2386" s="9">
        <v>22</v>
      </c>
    </row>
    <row r="2387" spans="1:13" x14ac:dyDescent="0.2">
      <c r="A2387" s="9" t="s">
        <v>329</v>
      </c>
      <c r="B2387" s="9" t="s">
        <v>53</v>
      </c>
      <c r="C2387" s="9">
        <v>18.961895999999999</v>
      </c>
      <c r="D2387" s="14">
        <v>45082</v>
      </c>
      <c r="E2387" s="15">
        <v>1104.170296</v>
      </c>
      <c r="G2387" s="26">
        <v>18.961895999999999</v>
      </c>
      <c r="J2387" s="14">
        <v>45077</v>
      </c>
      <c r="K2387" s="9" t="s">
        <v>480</v>
      </c>
      <c r="L2387" s="9">
        <v>23</v>
      </c>
      <c r="M2387" s="9">
        <v>22</v>
      </c>
    </row>
    <row r="2388" spans="1:13" x14ac:dyDescent="0.2">
      <c r="A2388" s="9" t="s">
        <v>329</v>
      </c>
      <c r="B2388" s="9" t="s">
        <v>53</v>
      </c>
      <c r="C2388" s="9">
        <v>107.307389</v>
      </c>
      <c r="D2388" s="14">
        <v>45082</v>
      </c>
      <c r="E2388" s="15">
        <v>1211.4776850000001</v>
      </c>
      <c r="G2388" s="26">
        <v>107.307389</v>
      </c>
      <c r="J2388" s="14">
        <v>45077</v>
      </c>
      <c r="K2388" s="9" t="s">
        <v>480</v>
      </c>
      <c r="L2388" s="9">
        <v>23</v>
      </c>
      <c r="M2388" s="9">
        <v>22</v>
      </c>
    </row>
    <row r="2389" spans="1:13" x14ac:dyDescent="0.2">
      <c r="A2389" s="9" t="s">
        <v>329</v>
      </c>
      <c r="B2389" s="9" t="s">
        <v>53</v>
      </c>
      <c r="C2389" s="9">
        <v>49.939922000000003</v>
      </c>
      <c r="D2389" s="14">
        <v>45082</v>
      </c>
      <c r="E2389" s="15">
        <v>1261.4176070000001</v>
      </c>
      <c r="G2389" s="26">
        <v>49.939922000000003</v>
      </c>
      <c r="J2389" s="14">
        <v>45077</v>
      </c>
      <c r="K2389" s="9" t="s">
        <v>480</v>
      </c>
      <c r="L2389" s="9">
        <v>23</v>
      </c>
      <c r="M2389" s="9">
        <v>22</v>
      </c>
    </row>
    <row r="2390" spans="1:13" x14ac:dyDescent="0.2">
      <c r="A2390" s="9" t="s">
        <v>329</v>
      </c>
      <c r="B2390" s="9" t="s">
        <v>53</v>
      </c>
      <c r="C2390" s="9">
        <v>69.326438999999993</v>
      </c>
      <c r="D2390" s="14">
        <v>45082</v>
      </c>
      <c r="E2390" s="15">
        <v>1330.744046</v>
      </c>
      <c r="G2390" s="26">
        <v>69.326438999999993</v>
      </c>
      <c r="J2390" s="14">
        <v>45077</v>
      </c>
      <c r="K2390" s="9" t="s">
        <v>480</v>
      </c>
      <c r="L2390" s="9">
        <v>23</v>
      </c>
      <c r="M2390" s="9">
        <v>22</v>
      </c>
    </row>
    <row r="2391" spans="1:13" x14ac:dyDescent="0.2">
      <c r="A2391" s="9" t="s">
        <v>329</v>
      </c>
      <c r="B2391" s="9" t="s">
        <v>53</v>
      </c>
      <c r="C2391" s="9">
        <v>5671.3026490000002</v>
      </c>
      <c r="D2391" s="14">
        <v>45082</v>
      </c>
      <c r="E2391" s="15">
        <v>7002.046695</v>
      </c>
      <c r="G2391" s="26">
        <v>5671.3026490000002</v>
      </c>
      <c r="J2391" s="14">
        <v>45077</v>
      </c>
      <c r="K2391" s="9" t="s">
        <v>480</v>
      </c>
      <c r="L2391" s="9">
        <v>23</v>
      </c>
      <c r="M2391" s="9">
        <v>22</v>
      </c>
    </row>
    <row r="2392" spans="1:13" x14ac:dyDescent="0.2">
      <c r="A2392" s="9" t="s">
        <v>329</v>
      </c>
      <c r="B2392" s="9" t="s">
        <v>53</v>
      </c>
      <c r="C2392" s="9">
        <v>2951.240742</v>
      </c>
      <c r="D2392" s="14">
        <v>45082</v>
      </c>
      <c r="E2392" s="15">
        <v>9953.287436999999</v>
      </c>
      <c r="G2392" s="26">
        <v>2951.240742</v>
      </c>
      <c r="J2392" s="14">
        <v>45077</v>
      </c>
      <c r="K2392" s="9" t="s">
        <v>480</v>
      </c>
      <c r="L2392" s="9">
        <v>23</v>
      </c>
      <c r="M2392" s="9">
        <v>22</v>
      </c>
    </row>
    <row r="2393" spans="1:13" x14ac:dyDescent="0.2">
      <c r="A2393" s="9" t="s">
        <v>302</v>
      </c>
      <c r="B2393" s="9" t="s">
        <v>23</v>
      </c>
      <c r="C2393" s="9">
        <v>4.7970309999999996</v>
      </c>
      <c r="D2393" s="14">
        <v>45089</v>
      </c>
      <c r="E2393" s="15">
        <v>4.7970309999999996</v>
      </c>
      <c r="G2393" s="26">
        <v>4.7970309999999996</v>
      </c>
      <c r="J2393" s="14">
        <v>45077</v>
      </c>
      <c r="K2393" s="9" t="s">
        <v>480</v>
      </c>
      <c r="L2393" s="9">
        <v>24</v>
      </c>
      <c r="M2393" s="9">
        <v>22</v>
      </c>
    </row>
    <row r="2394" spans="1:13" x14ac:dyDescent="0.2">
      <c r="A2394" s="9" t="s">
        <v>302</v>
      </c>
      <c r="B2394" s="9" t="s">
        <v>23</v>
      </c>
      <c r="C2394" s="9">
        <v>3.85148</v>
      </c>
      <c r="D2394" s="14">
        <v>45089</v>
      </c>
      <c r="E2394" s="15">
        <v>8.6485109999999992</v>
      </c>
      <c r="G2394" s="26">
        <v>3.85148</v>
      </c>
      <c r="J2394" s="14">
        <v>45077</v>
      </c>
      <c r="K2394" s="9" t="s">
        <v>480</v>
      </c>
      <c r="L2394" s="9">
        <v>24</v>
      </c>
      <c r="M2394" s="9">
        <v>22</v>
      </c>
    </row>
    <row r="2395" spans="1:13" x14ac:dyDescent="0.2">
      <c r="A2395" s="9" t="s">
        <v>280</v>
      </c>
      <c r="B2395" s="9" t="s">
        <v>26</v>
      </c>
      <c r="C2395" s="9">
        <v>74.796375999999995</v>
      </c>
      <c r="D2395" s="14">
        <v>45089</v>
      </c>
      <c r="E2395" s="15">
        <v>74.796375999999995</v>
      </c>
      <c r="G2395" s="26">
        <v>74.796375999999995</v>
      </c>
      <c r="J2395" s="14">
        <v>45077</v>
      </c>
      <c r="K2395" s="9" t="s">
        <v>480</v>
      </c>
      <c r="L2395" s="9">
        <v>24</v>
      </c>
      <c r="M2395" s="9">
        <v>22</v>
      </c>
    </row>
    <row r="2396" spans="1:13" x14ac:dyDescent="0.2">
      <c r="A2396" s="9" t="s">
        <v>280</v>
      </c>
      <c r="B2396" s="9" t="s">
        <v>26</v>
      </c>
      <c r="C2396" s="9">
        <v>30.057183999999999</v>
      </c>
      <c r="D2396" s="14">
        <v>45089</v>
      </c>
      <c r="E2396" s="15">
        <v>104.85355999999999</v>
      </c>
      <c r="G2396" s="26">
        <v>30.057183999999999</v>
      </c>
      <c r="J2396" s="14">
        <v>45077</v>
      </c>
      <c r="K2396" s="9" t="s">
        <v>480</v>
      </c>
      <c r="L2396" s="9">
        <v>24</v>
      </c>
      <c r="M2396" s="9">
        <v>22</v>
      </c>
    </row>
    <row r="2397" spans="1:13" x14ac:dyDescent="0.2">
      <c r="A2397" s="9" t="s">
        <v>265</v>
      </c>
      <c r="B2397" s="9" t="s">
        <v>28</v>
      </c>
      <c r="C2397" s="9">
        <v>12.574608</v>
      </c>
      <c r="D2397" s="14">
        <v>45089</v>
      </c>
      <c r="E2397" s="15">
        <v>12.574608</v>
      </c>
      <c r="G2397" s="26">
        <v>12.574608</v>
      </c>
      <c r="J2397" s="14">
        <v>45077</v>
      </c>
      <c r="K2397" s="9" t="s">
        <v>480</v>
      </c>
      <c r="L2397" s="9">
        <v>24</v>
      </c>
      <c r="M2397" s="9">
        <v>22</v>
      </c>
    </row>
    <row r="2398" spans="1:13" x14ac:dyDescent="0.2">
      <c r="A2398" s="9" t="s">
        <v>265</v>
      </c>
      <c r="B2398" s="9" t="s">
        <v>28</v>
      </c>
      <c r="C2398" s="9">
        <v>10.407783</v>
      </c>
      <c r="D2398" s="14">
        <v>45089</v>
      </c>
      <c r="E2398" s="15">
        <v>22.982391</v>
      </c>
      <c r="G2398" s="26">
        <v>10.407783</v>
      </c>
      <c r="J2398" s="14">
        <v>45077</v>
      </c>
      <c r="K2398" s="9" t="s">
        <v>480</v>
      </c>
      <c r="L2398" s="9">
        <v>24</v>
      </c>
      <c r="M2398" s="9">
        <v>22</v>
      </c>
    </row>
    <row r="2399" spans="1:13" x14ac:dyDescent="0.2">
      <c r="A2399" s="9" t="s">
        <v>265</v>
      </c>
      <c r="B2399" s="9" t="s">
        <v>28</v>
      </c>
      <c r="C2399" s="9">
        <v>4.7970309999999996</v>
      </c>
      <c r="D2399" s="14">
        <v>45089</v>
      </c>
      <c r="E2399" s="15">
        <v>27.779422</v>
      </c>
      <c r="G2399" s="26">
        <v>4.7970309999999996</v>
      </c>
      <c r="J2399" s="14">
        <v>45077</v>
      </c>
      <c r="K2399" s="9" t="s">
        <v>480</v>
      </c>
      <c r="L2399" s="9">
        <v>24</v>
      </c>
      <c r="M2399" s="9">
        <v>22</v>
      </c>
    </row>
    <row r="2400" spans="1:13" x14ac:dyDescent="0.2">
      <c r="A2400" s="9" t="s">
        <v>265</v>
      </c>
      <c r="B2400" s="9" t="s">
        <v>28</v>
      </c>
      <c r="C2400" s="9">
        <v>10.480501</v>
      </c>
      <c r="D2400" s="14">
        <v>45089</v>
      </c>
      <c r="E2400" s="15">
        <v>38.259923000000001</v>
      </c>
      <c r="G2400" s="26">
        <v>10.480501</v>
      </c>
      <c r="J2400" s="14">
        <v>45077</v>
      </c>
      <c r="K2400" s="9" t="s">
        <v>480</v>
      </c>
      <c r="L2400" s="9">
        <v>24</v>
      </c>
      <c r="M2400" s="9">
        <v>22</v>
      </c>
    </row>
    <row r="2401" spans="1:13" x14ac:dyDescent="0.2">
      <c r="A2401" s="9" t="s">
        <v>262</v>
      </c>
      <c r="B2401" s="9" t="s">
        <v>75</v>
      </c>
      <c r="C2401" s="9">
        <v>2.157019</v>
      </c>
      <c r="D2401" s="14">
        <v>45089</v>
      </c>
      <c r="E2401" s="15">
        <v>2.157019</v>
      </c>
      <c r="G2401" s="26">
        <v>2.157019</v>
      </c>
      <c r="J2401" s="14">
        <v>45077</v>
      </c>
      <c r="K2401" s="9" t="s">
        <v>480</v>
      </c>
      <c r="L2401" s="9">
        <v>24</v>
      </c>
      <c r="M2401" s="9">
        <v>22</v>
      </c>
    </row>
    <row r="2402" spans="1:13" x14ac:dyDescent="0.2">
      <c r="A2402" s="9" t="s">
        <v>262</v>
      </c>
      <c r="B2402" s="9" t="s">
        <v>75</v>
      </c>
      <c r="C2402" s="9">
        <v>1.8211550000000001</v>
      </c>
      <c r="D2402" s="14">
        <v>45089</v>
      </c>
      <c r="E2402" s="15">
        <v>3.9781740000000001</v>
      </c>
      <c r="G2402" s="26">
        <v>1.8211550000000001</v>
      </c>
      <c r="J2402" s="14">
        <v>45077</v>
      </c>
      <c r="K2402" s="9" t="s">
        <v>480</v>
      </c>
      <c r="L2402" s="9">
        <v>24</v>
      </c>
      <c r="M2402" s="9">
        <v>22</v>
      </c>
    </row>
    <row r="2403" spans="1:13" x14ac:dyDescent="0.2">
      <c r="A2403" s="9" t="s">
        <v>262</v>
      </c>
      <c r="B2403" s="9" t="s">
        <v>75</v>
      </c>
      <c r="C2403" s="9">
        <v>6.7325229999999996</v>
      </c>
      <c r="D2403" s="14">
        <v>45089</v>
      </c>
      <c r="E2403" s="15">
        <v>10.710697</v>
      </c>
      <c r="G2403" s="26">
        <v>6.7325229999999996</v>
      </c>
      <c r="J2403" s="14">
        <v>45077</v>
      </c>
      <c r="K2403" s="9" t="s">
        <v>480</v>
      </c>
      <c r="L2403" s="9">
        <v>24</v>
      </c>
      <c r="M2403" s="9">
        <v>22</v>
      </c>
    </row>
    <row r="2404" spans="1:13" x14ac:dyDescent="0.2">
      <c r="A2404" s="9" t="s">
        <v>262</v>
      </c>
      <c r="B2404" s="9" t="s">
        <v>75</v>
      </c>
      <c r="C2404" s="9">
        <v>5.5084280000000003</v>
      </c>
      <c r="D2404" s="14">
        <v>45089</v>
      </c>
      <c r="E2404" s="15">
        <v>16.219124999999998</v>
      </c>
      <c r="G2404" s="26">
        <v>5.5084280000000003</v>
      </c>
      <c r="J2404" s="14">
        <v>45077</v>
      </c>
      <c r="K2404" s="9" t="s">
        <v>480</v>
      </c>
      <c r="L2404" s="9">
        <v>24</v>
      </c>
      <c r="M2404" s="9">
        <v>22</v>
      </c>
    </row>
    <row r="2405" spans="1:13" x14ac:dyDescent="0.2">
      <c r="A2405" s="9" t="s">
        <v>262</v>
      </c>
      <c r="B2405" s="9" t="s">
        <v>75</v>
      </c>
      <c r="C2405" s="9">
        <v>13.817356</v>
      </c>
      <c r="D2405" s="14">
        <v>45089</v>
      </c>
      <c r="E2405" s="15">
        <v>30.036480999999998</v>
      </c>
      <c r="G2405" s="26">
        <v>13.817356</v>
      </c>
      <c r="J2405" s="14">
        <v>45077</v>
      </c>
      <c r="K2405" s="9" t="s">
        <v>480</v>
      </c>
      <c r="L2405" s="9">
        <v>24</v>
      </c>
      <c r="M2405" s="9">
        <v>22</v>
      </c>
    </row>
    <row r="2406" spans="1:13" x14ac:dyDescent="0.2">
      <c r="A2406" s="9" t="s">
        <v>257</v>
      </c>
      <c r="B2406" s="9" t="s">
        <v>30</v>
      </c>
      <c r="C2406" s="9">
        <v>18.634139999999999</v>
      </c>
      <c r="D2406" s="14">
        <v>45089</v>
      </c>
      <c r="E2406" s="15">
        <v>18.634139999999999</v>
      </c>
      <c r="G2406" s="26">
        <v>18.634139999999999</v>
      </c>
      <c r="J2406" s="14">
        <v>45077</v>
      </c>
      <c r="K2406" s="9" t="s">
        <v>480</v>
      </c>
      <c r="L2406" s="9">
        <v>24</v>
      </c>
      <c r="M2406" s="9">
        <v>22</v>
      </c>
    </row>
    <row r="2407" spans="1:13" x14ac:dyDescent="0.2">
      <c r="A2407" s="9" t="s">
        <v>257</v>
      </c>
      <c r="B2407" s="9" t="s">
        <v>30</v>
      </c>
      <c r="C2407" s="9">
        <v>63.364919999999998</v>
      </c>
      <c r="D2407" s="14">
        <v>45089</v>
      </c>
      <c r="E2407" s="15">
        <v>81.99906</v>
      </c>
      <c r="G2407" s="26">
        <v>63.364919999999998</v>
      </c>
      <c r="J2407" s="14">
        <v>45077</v>
      </c>
      <c r="K2407" s="9" t="s">
        <v>480</v>
      </c>
      <c r="L2407" s="9">
        <v>24</v>
      </c>
      <c r="M2407" s="9">
        <v>22</v>
      </c>
    </row>
    <row r="2408" spans="1:13" x14ac:dyDescent="0.2">
      <c r="A2408" s="9" t="s">
        <v>257</v>
      </c>
      <c r="B2408" s="9" t="s">
        <v>30</v>
      </c>
      <c r="C2408" s="9">
        <v>51.844031999999999</v>
      </c>
      <c r="D2408" s="14">
        <v>45089</v>
      </c>
      <c r="E2408" s="15">
        <v>133.84309200000001</v>
      </c>
      <c r="G2408" s="26">
        <v>51.844031999999999</v>
      </c>
      <c r="J2408" s="14">
        <v>45077</v>
      </c>
      <c r="K2408" s="9" t="s">
        <v>480</v>
      </c>
      <c r="L2408" s="9">
        <v>24</v>
      </c>
      <c r="M2408" s="9">
        <v>22</v>
      </c>
    </row>
    <row r="2409" spans="1:13" x14ac:dyDescent="0.2">
      <c r="A2409" s="9" t="s">
        <v>257</v>
      </c>
      <c r="B2409" s="9" t="s">
        <v>30</v>
      </c>
      <c r="C2409" s="9">
        <v>130.04569900000001</v>
      </c>
      <c r="D2409" s="14">
        <v>45089</v>
      </c>
      <c r="E2409" s="15">
        <v>263.88879100000003</v>
      </c>
      <c r="G2409" s="26">
        <v>130.04569900000001</v>
      </c>
      <c r="J2409" s="14">
        <v>45077</v>
      </c>
      <c r="K2409" s="9" t="s">
        <v>480</v>
      </c>
      <c r="L2409" s="9">
        <v>24</v>
      </c>
      <c r="M2409" s="9">
        <v>22</v>
      </c>
    </row>
    <row r="2410" spans="1:13" x14ac:dyDescent="0.2">
      <c r="A2410" s="9" t="s">
        <v>257</v>
      </c>
      <c r="B2410" s="9" t="s">
        <v>30</v>
      </c>
      <c r="C2410" s="9">
        <v>14.391094000000001</v>
      </c>
      <c r="D2410" s="14">
        <v>45089</v>
      </c>
      <c r="E2410" s="15">
        <v>278.27988500000004</v>
      </c>
      <c r="G2410" s="26">
        <v>14.391094000000001</v>
      </c>
      <c r="J2410" s="14">
        <v>45077</v>
      </c>
      <c r="K2410" s="9" t="s">
        <v>480</v>
      </c>
      <c r="L2410" s="9">
        <v>24</v>
      </c>
      <c r="M2410" s="9">
        <v>22</v>
      </c>
    </row>
    <row r="2411" spans="1:13" x14ac:dyDescent="0.2">
      <c r="A2411" s="9" t="s">
        <v>257</v>
      </c>
      <c r="B2411" s="9" t="s">
        <v>30</v>
      </c>
      <c r="C2411" s="9">
        <v>14.880718</v>
      </c>
      <c r="D2411" s="14">
        <v>45089</v>
      </c>
      <c r="E2411" s="15">
        <v>293.16060300000004</v>
      </c>
      <c r="G2411" s="26">
        <v>14.880718</v>
      </c>
      <c r="J2411" s="14">
        <v>45077</v>
      </c>
      <c r="K2411" s="9" t="s">
        <v>480</v>
      </c>
      <c r="L2411" s="9">
        <v>24</v>
      </c>
      <c r="M2411" s="9">
        <v>22</v>
      </c>
    </row>
    <row r="2412" spans="1:13" x14ac:dyDescent="0.2">
      <c r="A2412" s="9" t="s">
        <v>156</v>
      </c>
      <c r="B2412" s="9" t="s">
        <v>44</v>
      </c>
      <c r="C2412" s="9">
        <v>4.497833</v>
      </c>
      <c r="D2412" s="14">
        <v>45089</v>
      </c>
      <c r="E2412" s="15">
        <v>4.497833</v>
      </c>
      <c r="G2412" s="26">
        <v>4.497833</v>
      </c>
      <c r="J2412" s="14">
        <v>45077</v>
      </c>
      <c r="K2412" s="9" t="s">
        <v>480</v>
      </c>
      <c r="L2412" s="9">
        <v>24</v>
      </c>
      <c r="M2412" s="9">
        <v>22</v>
      </c>
    </row>
    <row r="2413" spans="1:13" x14ac:dyDescent="0.2">
      <c r="A2413" s="9" t="s">
        <v>156</v>
      </c>
      <c r="B2413" s="9" t="s">
        <v>44</v>
      </c>
      <c r="C2413" s="9">
        <v>20.97654</v>
      </c>
      <c r="D2413" s="14">
        <v>45089</v>
      </c>
      <c r="E2413" s="15">
        <v>25.474373</v>
      </c>
      <c r="G2413" s="26">
        <v>20.97654</v>
      </c>
      <c r="J2413" s="14">
        <v>45077</v>
      </c>
      <c r="K2413" s="9" t="s">
        <v>480</v>
      </c>
      <c r="L2413" s="9">
        <v>24</v>
      </c>
      <c r="M2413" s="9">
        <v>22</v>
      </c>
    </row>
    <row r="2414" spans="1:13" x14ac:dyDescent="0.2">
      <c r="A2414" s="9" t="s">
        <v>156</v>
      </c>
      <c r="B2414" s="9" t="s">
        <v>44</v>
      </c>
      <c r="C2414" s="9">
        <v>17.361915</v>
      </c>
      <c r="D2414" s="14">
        <v>45089</v>
      </c>
      <c r="E2414" s="15">
        <v>42.836287999999996</v>
      </c>
      <c r="G2414" s="26">
        <v>17.361915</v>
      </c>
      <c r="J2414" s="14">
        <v>45077</v>
      </c>
      <c r="K2414" s="9" t="s">
        <v>480</v>
      </c>
      <c r="L2414" s="9">
        <v>24</v>
      </c>
      <c r="M2414" s="9">
        <v>22</v>
      </c>
    </row>
    <row r="2415" spans="1:13" x14ac:dyDescent="0.2">
      <c r="A2415" s="9" t="s">
        <v>156</v>
      </c>
      <c r="B2415" s="9" t="s">
        <v>44</v>
      </c>
      <c r="C2415" s="9">
        <v>17.483222000000001</v>
      </c>
      <c r="D2415" s="14">
        <v>45089</v>
      </c>
      <c r="E2415" s="15">
        <v>60.319509999999994</v>
      </c>
      <c r="G2415" s="26">
        <v>17.483222000000001</v>
      </c>
      <c r="J2415" s="14">
        <v>45077</v>
      </c>
      <c r="K2415" s="9" t="s">
        <v>480</v>
      </c>
      <c r="L2415" s="9">
        <v>24</v>
      </c>
      <c r="M2415" s="9">
        <v>22</v>
      </c>
    </row>
    <row r="2416" spans="1:13" x14ac:dyDescent="0.2">
      <c r="A2416" s="9" t="s">
        <v>153</v>
      </c>
      <c r="B2416" s="9" t="s">
        <v>46</v>
      </c>
      <c r="C2416" s="9">
        <v>21.675871999999998</v>
      </c>
      <c r="D2416" s="14">
        <v>45089</v>
      </c>
      <c r="E2416" s="15">
        <v>21.675871999999998</v>
      </c>
      <c r="G2416" s="26">
        <v>21.675871999999998</v>
      </c>
      <c r="J2416" s="14">
        <v>45077</v>
      </c>
      <c r="K2416" s="9" t="s">
        <v>480</v>
      </c>
      <c r="L2416" s="9">
        <v>24</v>
      </c>
      <c r="M2416" s="9">
        <v>22</v>
      </c>
    </row>
    <row r="2417" spans="1:13" x14ac:dyDescent="0.2">
      <c r="A2417" s="9" t="s">
        <v>153</v>
      </c>
      <c r="B2417" s="9" t="s">
        <v>46</v>
      </c>
      <c r="C2417" s="9">
        <v>9.4093</v>
      </c>
      <c r="D2417" s="14">
        <v>45089</v>
      </c>
      <c r="E2417" s="15">
        <v>31.085172</v>
      </c>
      <c r="G2417" s="26">
        <v>9.4093</v>
      </c>
      <c r="J2417" s="14">
        <v>45077</v>
      </c>
      <c r="K2417" s="9" t="s">
        <v>480</v>
      </c>
      <c r="L2417" s="9">
        <v>24</v>
      </c>
      <c r="M2417" s="9">
        <v>22</v>
      </c>
    </row>
    <row r="2418" spans="1:13" x14ac:dyDescent="0.2">
      <c r="A2418" s="9" t="s">
        <v>153</v>
      </c>
      <c r="B2418" s="9" t="s">
        <v>46</v>
      </c>
      <c r="C2418" s="9">
        <v>35.817399999999999</v>
      </c>
      <c r="D2418" s="14">
        <v>45089</v>
      </c>
      <c r="E2418" s="15">
        <v>66.902571999999992</v>
      </c>
      <c r="G2418" s="26">
        <v>35.817399999999999</v>
      </c>
      <c r="J2418" s="14">
        <v>45077</v>
      </c>
      <c r="K2418" s="9" t="s">
        <v>480</v>
      </c>
      <c r="L2418" s="9">
        <v>24</v>
      </c>
      <c r="M2418" s="9">
        <v>22</v>
      </c>
    </row>
    <row r="2419" spans="1:13" x14ac:dyDescent="0.2">
      <c r="A2419" s="9" t="s">
        <v>153</v>
      </c>
      <c r="B2419" s="9" t="s">
        <v>46</v>
      </c>
      <c r="C2419" s="9">
        <v>29.305149</v>
      </c>
      <c r="D2419" s="14">
        <v>45089</v>
      </c>
      <c r="E2419" s="15">
        <v>96.207720999999992</v>
      </c>
      <c r="G2419" s="26">
        <v>29.305149</v>
      </c>
      <c r="J2419" s="14">
        <v>45077</v>
      </c>
      <c r="K2419" s="9" t="s">
        <v>480</v>
      </c>
      <c r="L2419" s="9">
        <v>24</v>
      </c>
      <c r="M2419" s="9">
        <v>22</v>
      </c>
    </row>
    <row r="2420" spans="1:13" x14ac:dyDescent="0.2">
      <c r="A2420" s="9" t="s">
        <v>153</v>
      </c>
      <c r="B2420" s="9" t="s">
        <v>46</v>
      </c>
      <c r="C2420" s="9">
        <v>73.509107999999998</v>
      </c>
      <c r="D2420" s="14">
        <v>45089</v>
      </c>
      <c r="E2420" s="15">
        <v>169.71682899999999</v>
      </c>
      <c r="G2420" s="26">
        <v>73.509107999999998</v>
      </c>
      <c r="J2420" s="14">
        <v>45077</v>
      </c>
      <c r="K2420" s="9" t="s">
        <v>480</v>
      </c>
      <c r="L2420" s="9">
        <v>24</v>
      </c>
      <c r="M2420" s="9">
        <v>22</v>
      </c>
    </row>
    <row r="2421" spans="1:13" x14ac:dyDescent="0.2">
      <c r="A2421" s="9" t="s">
        <v>153</v>
      </c>
      <c r="B2421" s="9" t="s">
        <v>46</v>
      </c>
      <c r="C2421" s="9">
        <v>56.530445999999998</v>
      </c>
      <c r="D2421" s="14">
        <v>45089</v>
      </c>
      <c r="E2421" s="15">
        <v>226.247275</v>
      </c>
      <c r="G2421" s="26">
        <v>56.530445999999998</v>
      </c>
      <c r="J2421" s="14">
        <v>45077</v>
      </c>
      <c r="K2421" s="9" t="s">
        <v>480</v>
      </c>
      <c r="L2421" s="9">
        <v>24</v>
      </c>
      <c r="M2421" s="9">
        <v>22</v>
      </c>
    </row>
    <row r="2422" spans="1:13" x14ac:dyDescent="0.2">
      <c r="A2422" s="9" t="s">
        <v>153</v>
      </c>
      <c r="B2422" s="9" t="s">
        <v>46</v>
      </c>
      <c r="C2422" s="9">
        <v>46.789259999999999</v>
      </c>
      <c r="D2422" s="14">
        <v>45089</v>
      </c>
      <c r="E2422" s="15">
        <v>273.03653500000001</v>
      </c>
      <c r="G2422" s="26">
        <v>46.789259999999999</v>
      </c>
      <c r="J2422" s="14">
        <v>45077</v>
      </c>
      <c r="K2422" s="9" t="s">
        <v>480</v>
      </c>
      <c r="L2422" s="9">
        <v>24</v>
      </c>
      <c r="M2422" s="9">
        <v>22</v>
      </c>
    </row>
    <row r="2423" spans="1:13" x14ac:dyDescent="0.2">
      <c r="A2423" s="9" t="s">
        <v>153</v>
      </c>
      <c r="B2423" s="9" t="s">
        <v>46</v>
      </c>
      <c r="C2423" s="9">
        <v>9.5940630000000002</v>
      </c>
      <c r="D2423" s="14">
        <v>45089</v>
      </c>
      <c r="E2423" s="15">
        <v>282.63059800000002</v>
      </c>
      <c r="G2423" s="26">
        <v>9.5940630000000002</v>
      </c>
      <c r="J2423" s="14">
        <v>45077</v>
      </c>
      <c r="K2423" s="9" t="s">
        <v>480</v>
      </c>
      <c r="L2423" s="9">
        <v>24</v>
      </c>
      <c r="M2423" s="9">
        <v>22</v>
      </c>
    </row>
    <row r="2424" spans="1:13" x14ac:dyDescent="0.2">
      <c r="A2424" s="9" t="s">
        <v>153</v>
      </c>
      <c r="B2424" s="9" t="s">
        <v>46</v>
      </c>
      <c r="C2424" s="9">
        <v>47.116174000000001</v>
      </c>
      <c r="D2424" s="14">
        <v>45089</v>
      </c>
      <c r="E2424" s="15">
        <v>329.74677200000002</v>
      </c>
      <c r="G2424" s="26">
        <v>47.116174000000001</v>
      </c>
      <c r="J2424" s="14">
        <v>45077</v>
      </c>
      <c r="K2424" s="9" t="s">
        <v>480</v>
      </c>
      <c r="L2424" s="9">
        <v>24</v>
      </c>
      <c r="M2424" s="9">
        <v>22</v>
      </c>
    </row>
    <row r="2425" spans="1:13" x14ac:dyDescent="0.2">
      <c r="A2425" s="9" t="s">
        <v>148</v>
      </c>
      <c r="B2425" s="9" t="s">
        <v>586</v>
      </c>
      <c r="C2425" s="9">
        <v>4801.0182299999997</v>
      </c>
      <c r="D2425" s="14">
        <v>45089</v>
      </c>
      <c r="E2425" s="15">
        <v>4801.0182299999997</v>
      </c>
      <c r="G2425" s="26">
        <v>4801.0182299999997</v>
      </c>
      <c r="J2425" s="14">
        <v>45077</v>
      </c>
      <c r="K2425" s="9" t="s">
        <v>480</v>
      </c>
      <c r="L2425" s="9">
        <v>24</v>
      </c>
      <c r="M2425" s="9">
        <v>22</v>
      </c>
    </row>
    <row r="2426" spans="1:13" x14ac:dyDescent="0.2">
      <c r="A2426" s="9" t="s">
        <v>143</v>
      </c>
      <c r="B2426" s="9" t="s">
        <v>50</v>
      </c>
      <c r="C2426" s="9">
        <v>41.95308</v>
      </c>
      <c r="D2426" s="14">
        <v>45089</v>
      </c>
      <c r="E2426" s="15">
        <v>41.95308</v>
      </c>
      <c r="G2426" s="26">
        <v>41.95308</v>
      </c>
      <c r="J2426" s="14">
        <v>45077</v>
      </c>
      <c r="K2426" s="9" t="s">
        <v>480</v>
      </c>
      <c r="L2426" s="9">
        <v>24</v>
      </c>
      <c r="M2426" s="9">
        <v>22</v>
      </c>
    </row>
    <row r="2427" spans="1:13" x14ac:dyDescent="0.2">
      <c r="A2427" s="9" t="s">
        <v>143</v>
      </c>
      <c r="B2427" s="9" t="s">
        <v>50</v>
      </c>
      <c r="C2427" s="9">
        <v>34.723829000000002</v>
      </c>
      <c r="D2427" s="14">
        <v>45089</v>
      </c>
      <c r="E2427" s="15">
        <v>76.676908999999995</v>
      </c>
      <c r="G2427" s="26">
        <v>34.723829000000002</v>
      </c>
      <c r="J2427" s="14">
        <v>45077</v>
      </c>
      <c r="K2427" s="9" t="s">
        <v>480</v>
      </c>
      <c r="L2427" s="9">
        <v>24</v>
      </c>
      <c r="M2427" s="9">
        <v>22</v>
      </c>
    </row>
    <row r="2428" spans="1:13" x14ac:dyDescent="0.2">
      <c r="A2428" s="9" t="s">
        <v>143</v>
      </c>
      <c r="B2428" s="9" t="s">
        <v>50</v>
      </c>
      <c r="C2428" s="9">
        <v>34.966442999999998</v>
      </c>
      <c r="D2428" s="14">
        <v>45089</v>
      </c>
      <c r="E2428" s="15">
        <v>111.64335199999999</v>
      </c>
      <c r="G2428" s="26">
        <v>34.966442999999998</v>
      </c>
      <c r="J2428" s="14">
        <v>45077</v>
      </c>
      <c r="K2428" s="9" t="s">
        <v>480</v>
      </c>
      <c r="L2428" s="9">
        <v>24</v>
      </c>
      <c r="M2428" s="9">
        <v>22</v>
      </c>
    </row>
    <row r="2429" spans="1:13" x14ac:dyDescent="0.2">
      <c r="A2429" s="9" t="s">
        <v>141</v>
      </c>
      <c r="B2429" s="9" t="s">
        <v>309</v>
      </c>
      <c r="C2429" s="9">
        <v>4.0060900000000004</v>
      </c>
      <c r="D2429" s="14">
        <v>45089</v>
      </c>
      <c r="E2429" s="15">
        <v>4.0060900000000004</v>
      </c>
      <c r="G2429" s="26">
        <v>4.0060900000000004</v>
      </c>
      <c r="J2429" s="14">
        <v>45077</v>
      </c>
      <c r="K2429" s="9" t="s">
        <v>480</v>
      </c>
      <c r="L2429" s="9">
        <v>24</v>
      </c>
      <c r="M2429" s="9">
        <v>22</v>
      </c>
    </row>
    <row r="2430" spans="1:13" x14ac:dyDescent="0.2">
      <c r="A2430" s="9" t="s">
        <v>599</v>
      </c>
      <c r="B2430" s="9" t="s">
        <v>982</v>
      </c>
      <c r="C2430" s="9">
        <v>39.326962999999999</v>
      </c>
      <c r="D2430" s="14">
        <v>45096</v>
      </c>
      <c r="E2430" s="15">
        <v>39.326962999999999</v>
      </c>
      <c r="G2430" s="26">
        <v>39.326962999999999</v>
      </c>
      <c r="J2430" s="14">
        <v>45077</v>
      </c>
      <c r="K2430" s="9" t="s">
        <v>480</v>
      </c>
      <c r="L2430" s="9">
        <v>25</v>
      </c>
      <c r="M2430" s="9">
        <v>22</v>
      </c>
    </row>
    <row r="2431" spans="1:13" x14ac:dyDescent="0.2">
      <c r="A2431" s="9" t="s">
        <v>752</v>
      </c>
      <c r="B2431" s="9" t="s">
        <v>755</v>
      </c>
      <c r="C2431" s="9">
        <v>2.2156060000000002</v>
      </c>
      <c r="D2431" s="14">
        <v>45096</v>
      </c>
      <c r="E2431" s="15">
        <v>2.2156060000000002</v>
      </c>
      <c r="G2431" s="26">
        <v>2.2156060000000002</v>
      </c>
      <c r="J2431" s="14">
        <v>45077</v>
      </c>
      <c r="K2431" s="9" t="s">
        <v>480</v>
      </c>
      <c r="L2431" s="9">
        <v>25</v>
      </c>
      <c r="M2431" s="9">
        <v>22</v>
      </c>
    </row>
    <row r="2432" spans="1:13" x14ac:dyDescent="0.2">
      <c r="A2432" s="9" t="s">
        <v>771</v>
      </c>
      <c r="B2432" s="9" t="s">
        <v>768</v>
      </c>
      <c r="C2432" s="9">
        <v>231.25293400000001</v>
      </c>
      <c r="D2432" s="14">
        <v>45096</v>
      </c>
      <c r="E2432" s="15">
        <v>231.25293400000001</v>
      </c>
      <c r="G2432" s="26">
        <v>231.25293400000001</v>
      </c>
      <c r="J2432" s="14">
        <v>45077</v>
      </c>
      <c r="K2432" s="9" t="s">
        <v>480</v>
      </c>
      <c r="L2432" s="9">
        <v>25</v>
      </c>
      <c r="M2432" s="9">
        <v>22</v>
      </c>
    </row>
    <row r="2433" spans="1:13" x14ac:dyDescent="0.2">
      <c r="A2433" s="9" t="s">
        <v>666</v>
      </c>
      <c r="B2433" s="9" t="s">
        <v>672</v>
      </c>
      <c r="C2433" s="9">
        <v>35.677177</v>
      </c>
      <c r="D2433" s="14">
        <v>45096</v>
      </c>
      <c r="E2433" s="15">
        <v>35.677177</v>
      </c>
      <c r="G2433" s="26">
        <v>35.677177</v>
      </c>
      <c r="J2433" s="14">
        <v>45077</v>
      </c>
      <c r="K2433" s="9" t="s">
        <v>480</v>
      </c>
      <c r="L2433" s="9">
        <v>25</v>
      </c>
      <c r="M2433" s="9">
        <v>22</v>
      </c>
    </row>
    <row r="2434" spans="1:13" x14ac:dyDescent="0.2">
      <c r="A2434" s="9" t="s">
        <v>667</v>
      </c>
      <c r="B2434" s="9" t="s">
        <v>656</v>
      </c>
      <c r="C2434" s="9">
        <v>192.235961</v>
      </c>
      <c r="D2434" s="14">
        <v>45096</v>
      </c>
      <c r="E2434" s="15">
        <v>192.235961</v>
      </c>
      <c r="G2434" s="26">
        <v>192.235961</v>
      </c>
      <c r="J2434" s="14">
        <v>45077</v>
      </c>
      <c r="K2434" s="9" t="s">
        <v>480</v>
      </c>
      <c r="L2434" s="9">
        <v>25</v>
      </c>
      <c r="M2434" s="9">
        <v>22</v>
      </c>
    </row>
    <row r="2435" spans="1:13" x14ac:dyDescent="0.2">
      <c r="A2435" s="9" t="s">
        <v>692</v>
      </c>
      <c r="B2435" s="9" t="s">
        <v>693</v>
      </c>
      <c r="C2435" s="9">
        <v>10.502725999999999</v>
      </c>
      <c r="D2435" s="14">
        <v>45103</v>
      </c>
      <c r="E2435" s="15">
        <v>10.502725999999999</v>
      </c>
      <c r="G2435" s="26">
        <v>10.502725999999999</v>
      </c>
      <c r="J2435" s="14">
        <v>45077</v>
      </c>
      <c r="K2435" s="9" t="s">
        <v>480</v>
      </c>
      <c r="L2435" s="9">
        <v>26</v>
      </c>
      <c r="M2435" s="9">
        <v>22</v>
      </c>
    </row>
    <row r="2436" spans="1:13" x14ac:dyDescent="0.2">
      <c r="A2436" s="9" t="s">
        <v>692</v>
      </c>
      <c r="B2436" s="9" t="s">
        <v>693</v>
      </c>
      <c r="C2436" s="9">
        <v>17.062992000000001</v>
      </c>
      <c r="D2436" s="14">
        <v>45103</v>
      </c>
      <c r="E2436" s="15">
        <v>27.565718</v>
      </c>
      <c r="G2436" s="26">
        <v>17.062992000000001</v>
      </c>
      <c r="J2436" s="14">
        <v>45077</v>
      </c>
      <c r="K2436" s="9" t="s">
        <v>480</v>
      </c>
      <c r="L2436" s="9">
        <v>26</v>
      </c>
      <c r="M2436" s="9">
        <v>22</v>
      </c>
    </row>
    <row r="2437" spans="1:13" x14ac:dyDescent="0.2">
      <c r="A2437" s="9" t="s">
        <v>259</v>
      </c>
      <c r="B2437" s="9" t="s">
        <v>29</v>
      </c>
      <c r="C2437" s="9">
        <v>18.958880000000001</v>
      </c>
      <c r="D2437" s="14">
        <v>45103</v>
      </c>
      <c r="E2437" s="15">
        <v>18.958880000000001</v>
      </c>
      <c r="G2437" s="26">
        <v>18.958880000000001</v>
      </c>
      <c r="J2437" s="14">
        <v>45077</v>
      </c>
      <c r="K2437" s="9" t="s">
        <v>480</v>
      </c>
      <c r="L2437" s="9">
        <v>26</v>
      </c>
      <c r="M2437" s="9">
        <v>22</v>
      </c>
    </row>
    <row r="2438" spans="1:13" x14ac:dyDescent="0.2">
      <c r="A2438" s="9" t="s">
        <v>249</v>
      </c>
      <c r="B2438" s="9" t="s">
        <v>78</v>
      </c>
      <c r="C2438" s="9">
        <v>3.791776</v>
      </c>
      <c r="D2438" s="14">
        <v>45103</v>
      </c>
      <c r="E2438" s="15">
        <v>3.791776</v>
      </c>
      <c r="G2438" s="26">
        <v>3.791776</v>
      </c>
      <c r="J2438" s="14">
        <v>45077</v>
      </c>
      <c r="K2438" s="9" t="s">
        <v>480</v>
      </c>
      <c r="L2438" s="9">
        <v>26</v>
      </c>
      <c r="M2438" s="9">
        <v>22</v>
      </c>
    </row>
    <row r="2439" spans="1:13" x14ac:dyDescent="0.2">
      <c r="A2439" s="9" t="s">
        <v>187</v>
      </c>
      <c r="B2439" s="9" t="s">
        <v>34</v>
      </c>
      <c r="C2439" s="9">
        <v>0.998552</v>
      </c>
      <c r="D2439" s="14">
        <v>45103</v>
      </c>
      <c r="E2439" s="15">
        <v>0.998552</v>
      </c>
      <c r="G2439" s="26">
        <v>0.998552</v>
      </c>
      <c r="J2439" s="14">
        <v>45077</v>
      </c>
      <c r="K2439" s="9" t="s">
        <v>480</v>
      </c>
      <c r="L2439" s="9">
        <v>26</v>
      </c>
      <c r="M2439" s="9">
        <v>22</v>
      </c>
    </row>
    <row r="2440" spans="1:13" x14ac:dyDescent="0.2">
      <c r="A2440" s="9" t="s">
        <v>183</v>
      </c>
      <c r="B2440" s="9" t="s">
        <v>35</v>
      </c>
      <c r="C2440" s="9">
        <v>3.791776</v>
      </c>
      <c r="D2440" s="14">
        <v>45103</v>
      </c>
      <c r="E2440" s="15">
        <v>3.791776</v>
      </c>
      <c r="G2440" s="26">
        <v>3.791776</v>
      </c>
      <c r="J2440" s="14">
        <v>45077</v>
      </c>
      <c r="K2440" s="9" t="s">
        <v>480</v>
      </c>
      <c r="L2440" s="9">
        <v>26</v>
      </c>
      <c r="M2440" s="9">
        <v>22</v>
      </c>
    </row>
    <row r="2441" spans="1:13" x14ac:dyDescent="0.2">
      <c r="A2441" s="9" t="s">
        <v>320</v>
      </c>
      <c r="B2441" s="9" t="s">
        <v>354</v>
      </c>
      <c r="C2441" s="9">
        <v>11.375328</v>
      </c>
      <c r="D2441" s="14">
        <v>45103</v>
      </c>
      <c r="E2441" s="15">
        <v>11.375328</v>
      </c>
      <c r="G2441" s="26">
        <v>11.375328</v>
      </c>
      <c r="J2441" s="14">
        <v>45077</v>
      </c>
      <c r="K2441" s="9" t="s">
        <v>480</v>
      </c>
      <c r="L2441" s="9">
        <v>26</v>
      </c>
      <c r="M2441" s="9">
        <v>22</v>
      </c>
    </row>
    <row r="2442" spans="1:13" x14ac:dyDescent="0.2">
      <c r="A2442" s="9" t="s">
        <v>747</v>
      </c>
      <c r="B2442" s="9" t="s">
        <v>736</v>
      </c>
      <c r="C2442" s="9">
        <v>1.134719</v>
      </c>
      <c r="D2442" s="14">
        <v>45103</v>
      </c>
      <c r="E2442" s="15">
        <v>1.134719</v>
      </c>
      <c r="G2442" s="26">
        <v>1.134719</v>
      </c>
      <c r="J2442" s="14">
        <v>45077</v>
      </c>
      <c r="K2442" s="9" t="s">
        <v>480</v>
      </c>
      <c r="L2442" s="9">
        <v>26</v>
      </c>
      <c r="M2442" s="9">
        <v>22</v>
      </c>
    </row>
    <row r="2443" spans="1:13" x14ac:dyDescent="0.2">
      <c r="A2443" s="9" t="s">
        <v>747</v>
      </c>
      <c r="B2443" s="9" t="s">
        <v>736</v>
      </c>
      <c r="C2443" s="9">
        <v>1.827053</v>
      </c>
      <c r="D2443" s="14">
        <v>45103</v>
      </c>
      <c r="E2443" s="15">
        <v>2.9617719999999998</v>
      </c>
      <c r="G2443" s="26">
        <v>1.827053</v>
      </c>
      <c r="J2443" s="14">
        <v>45077</v>
      </c>
      <c r="K2443" s="9" t="s">
        <v>480</v>
      </c>
      <c r="L2443" s="9">
        <v>26</v>
      </c>
      <c r="M2443" s="9">
        <v>22</v>
      </c>
    </row>
    <row r="2444" spans="1:13" x14ac:dyDescent="0.2">
      <c r="A2444" s="9" t="s">
        <v>152</v>
      </c>
      <c r="B2444" s="9" t="s">
        <v>58</v>
      </c>
      <c r="C2444" s="9">
        <v>8.4021810000000006</v>
      </c>
      <c r="D2444" s="14">
        <v>45103</v>
      </c>
      <c r="E2444" s="15">
        <v>8.4021810000000006</v>
      </c>
      <c r="G2444" s="26">
        <v>8.4021810000000006</v>
      </c>
      <c r="J2444" s="14">
        <v>45077</v>
      </c>
      <c r="K2444" s="9" t="s">
        <v>480</v>
      </c>
      <c r="L2444" s="9">
        <v>26</v>
      </c>
      <c r="M2444" s="9">
        <v>22</v>
      </c>
    </row>
    <row r="2445" spans="1:13" x14ac:dyDescent="0.2">
      <c r="A2445" s="9" t="s">
        <v>152</v>
      </c>
      <c r="B2445" s="9" t="s">
        <v>58</v>
      </c>
      <c r="C2445" s="9">
        <v>0.68083099999999996</v>
      </c>
      <c r="D2445" s="14">
        <v>45103</v>
      </c>
      <c r="E2445" s="15">
        <v>9.0830120000000001</v>
      </c>
      <c r="G2445" s="26">
        <v>0.68083099999999996</v>
      </c>
      <c r="J2445" s="14">
        <v>45077</v>
      </c>
      <c r="K2445" s="9" t="s">
        <v>480</v>
      </c>
      <c r="L2445" s="9">
        <v>26</v>
      </c>
      <c r="M2445" s="9">
        <v>22</v>
      </c>
    </row>
    <row r="2446" spans="1:13" x14ac:dyDescent="0.2">
      <c r="A2446" s="9" t="s">
        <v>152</v>
      </c>
      <c r="B2446" s="9" t="s">
        <v>58</v>
      </c>
      <c r="C2446" s="9">
        <v>5.2071019999999999</v>
      </c>
      <c r="D2446" s="14">
        <v>45103</v>
      </c>
      <c r="E2446" s="15">
        <v>14.290113999999999</v>
      </c>
      <c r="G2446" s="26">
        <v>5.2071019999999999</v>
      </c>
      <c r="J2446" s="14">
        <v>45077</v>
      </c>
      <c r="K2446" s="9" t="s">
        <v>480</v>
      </c>
      <c r="L2446" s="9">
        <v>26</v>
      </c>
      <c r="M2446" s="9">
        <v>22</v>
      </c>
    </row>
    <row r="2447" spans="1:13" x14ac:dyDescent="0.2">
      <c r="A2447" s="9" t="s">
        <v>152</v>
      </c>
      <c r="B2447" s="9" t="s">
        <v>58</v>
      </c>
      <c r="C2447" s="9">
        <v>13.110977</v>
      </c>
      <c r="D2447" s="14">
        <v>45103</v>
      </c>
      <c r="E2447" s="15">
        <v>27.401091000000001</v>
      </c>
      <c r="G2447" s="26">
        <v>13.110977</v>
      </c>
      <c r="J2447" s="14">
        <v>45077</v>
      </c>
      <c r="K2447" s="9" t="s">
        <v>480</v>
      </c>
      <c r="L2447" s="9">
        <v>26</v>
      </c>
      <c r="M2447" s="9">
        <v>22</v>
      </c>
    </row>
    <row r="2448" spans="1:13" x14ac:dyDescent="0.2">
      <c r="A2448" s="9" t="s">
        <v>146</v>
      </c>
      <c r="B2448" s="9" t="s">
        <v>88</v>
      </c>
      <c r="C2448" s="9">
        <v>70.081181000000001</v>
      </c>
      <c r="D2448" s="14">
        <v>45103</v>
      </c>
      <c r="E2448" s="15">
        <v>70.081181000000001</v>
      </c>
      <c r="G2448" s="26">
        <v>70.081181000000001</v>
      </c>
      <c r="J2448" s="14">
        <v>45077</v>
      </c>
      <c r="K2448" s="9" t="s">
        <v>480</v>
      </c>
      <c r="L2448" s="9">
        <v>26</v>
      </c>
      <c r="M2448" s="9">
        <v>22</v>
      </c>
    </row>
    <row r="2449" spans="1:13" x14ac:dyDescent="0.2">
      <c r="A2449" s="9" t="s">
        <v>146</v>
      </c>
      <c r="B2449" s="9" t="s">
        <v>88</v>
      </c>
      <c r="C2449" s="9">
        <v>10.257856</v>
      </c>
      <c r="D2449" s="14">
        <v>45103</v>
      </c>
      <c r="E2449" s="15">
        <v>80.339037000000005</v>
      </c>
      <c r="G2449" s="26">
        <v>10.257856</v>
      </c>
      <c r="J2449" s="14">
        <v>45077</v>
      </c>
      <c r="K2449" s="9" t="s">
        <v>480</v>
      </c>
      <c r="L2449" s="9">
        <v>26</v>
      </c>
      <c r="M2449" s="9">
        <v>22</v>
      </c>
    </row>
    <row r="2450" spans="1:13" x14ac:dyDescent="0.2">
      <c r="A2450" s="9" t="s">
        <v>146</v>
      </c>
      <c r="B2450" s="9" t="s">
        <v>88</v>
      </c>
      <c r="C2450" s="9">
        <v>64.004414999999995</v>
      </c>
      <c r="D2450" s="14">
        <v>45103</v>
      </c>
      <c r="E2450" s="15">
        <v>144.34345200000001</v>
      </c>
      <c r="G2450" s="26">
        <v>64.004414999999995</v>
      </c>
      <c r="J2450" s="14">
        <v>45077</v>
      </c>
      <c r="K2450" s="9" t="s">
        <v>480</v>
      </c>
      <c r="L2450" s="9">
        <v>26</v>
      </c>
      <c r="M2450" s="9">
        <v>22</v>
      </c>
    </row>
    <row r="2451" spans="1:13" x14ac:dyDescent="0.2">
      <c r="A2451" s="9" t="s">
        <v>146</v>
      </c>
      <c r="B2451" s="9" t="s">
        <v>88</v>
      </c>
      <c r="C2451" s="9">
        <v>322.59099700000002</v>
      </c>
      <c r="D2451" s="14">
        <v>45103</v>
      </c>
      <c r="E2451" s="15">
        <v>466.93444900000003</v>
      </c>
      <c r="G2451" s="26">
        <v>322.59099700000002</v>
      </c>
      <c r="J2451" s="14">
        <v>45077</v>
      </c>
      <c r="K2451" s="9" t="s">
        <v>480</v>
      </c>
      <c r="L2451" s="9">
        <v>26</v>
      </c>
      <c r="M2451" s="9">
        <v>22</v>
      </c>
    </row>
    <row r="2452" spans="1:13" x14ac:dyDescent="0.2">
      <c r="A2452" s="9" t="s">
        <v>813</v>
      </c>
      <c r="B2452" s="9" t="s">
        <v>798</v>
      </c>
      <c r="C2452" s="9">
        <v>10.93</v>
      </c>
      <c r="D2452" s="14">
        <v>45082</v>
      </c>
      <c r="E2452" s="15">
        <v>10.93</v>
      </c>
      <c r="G2452" s="26">
        <v>10.93</v>
      </c>
      <c r="J2452" s="14">
        <v>45078</v>
      </c>
      <c r="K2452" s="9" t="s">
        <v>480</v>
      </c>
      <c r="L2452" s="9">
        <v>23</v>
      </c>
      <c r="M2452" s="9">
        <v>22</v>
      </c>
    </row>
    <row r="2453" spans="1:13" x14ac:dyDescent="0.2">
      <c r="A2453" s="9" t="s">
        <v>815</v>
      </c>
      <c r="B2453" s="9" t="s">
        <v>800</v>
      </c>
      <c r="C2453" s="9">
        <v>19.239999999999998</v>
      </c>
      <c r="D2453" s="14">
        <v>45082</v>
      </c>
      <c r="E2453" s="15">
        <v>19.239999999999998</v>
      </c>
      <c r="G2453" s="26">
        <v>19.239999999999998</v>
      </c>
      <c r="J2453" s="14">
        <v>45078</v>
      </c>
      <c r="K2453" s="9" t="s">
        <v>480</v>
      </c>
      <c r="L2453" s="9">
        <v>23</v>
      </c>
      <c r="M2453" s="9">
        <v>22</v>
      </c>
    </row>
    <row r="2454" spans="1:13" x14ac:dyDescent="0.2">
      <c r="A2454" s="9" t="s">
        <v>822</v>
      </c>
      <c r="B2454" s="9" t="s">
        <v>806</v>
      </c>
      <c r="C2454" s="9">
        <v>561.54999999999995</v>
      </c>
      <c r="D2454" s="14">
        <v>45082</v>
      </c>
      <c r="E2454" s="15">
        <v>561.54999999999995</v>
      </c>
      <c r="G2454" s="26">
        <v>561.54999999999995</v>
      </c>
      <c r="J2454" s="14">
        <v>45078</v>
      </c>
      <c r="K2454" s="9" t="s">
        <v>480</v>
      </c>
      <c r="L2454" s="9">
        <v>23</v>
      </c>
      <c r="M2454" s="9">
        <v>22</v>
      </c>
    </row>
    <row r="2455" spans="1:13" x14ac:dyDescent="0.2">
      <c r="A2455" s="9" t="s">
        <v>823</v>
      </c>
      <c r="B2455" s="9" t="s">
        <v>807</v>
      </c>
      <c r="C2455" s="9">
        <v>218.4</v>
      </c>
      <c r="D2455" s="14">
        <v>45082</v>
      </c>
      <c r="E2455" s="15">
        <v>218.4</v>
      </c>
      <c r="G2455" s="26">
        <v>218.4</v>
      </c>
      <c r="J2455" s="14">
        <v>45078</v>
      </c>
      <c r="K2455" s="9" t="s">
        <v>480</v>
      </c>
      <c r="L2455" s="9">
        <v>23</v>
      </c>
      <c r="M2455" s="9">
        <v>22</v>
      </c>
    </row>
    <row r="2456" spans="1:13" x14ac:dyDescent="0.2">
      <c r="A2456" s="9" t="s">
        <v>856</v>
      </c>
      <c r="B2456" s="9" t="s">
        <v>842</v>
      </c>
      <c r="C2456" s="9">
        <v>769.01</v>
      </c>
      <c r="D2456" s="14">
        <v>45082</v>
      </c>
      <c r="E2456" s="15">
        <v>769.01</v>
      </c>
      <c r="G2456" s="26">
        <v>769.01</v>
      </c>
      <c r="J2456" s="14">
        <v>45078</v>
      </c>
      <c r="K2456" s="9" t="s">
        <v>480</v>
      </c>
      <c r="L2456" s="9">
        <v>23</v>
      </c>
      <c r="M2456" s="9">
        <v>22</v>
      </c>
    </row>
    <row r="2457" spans="1:13" x14ac:dyDescent="0.2">
      <c r="A2457" s="9" t="s">
        <v>856</v>
      </c>
      <c r="B2457" s="9" t="s">
        <v>842</v>
      </c>
      <c r="C2457" s="9">
        <v>105.67</v>
      </c>
      <c r="D2457" s="14">
        <v>45082</v>
      </c>
      <c r="E2457" s="15">
        <v>874.68</v>
      </c>
      <c r="G2457" s="26">
        <v>105.67</v>
      </c>
      <c r="J2457" s="14">
        <v>45078</v>
      </c>
      <c r="K2457" s="9" t="s">
        <v>480</v>
      </c>
      <c r="L2457" s="9">
        <v>23</v>
      </c>
      <c r="M2457" s="9">
        <v>22</v>
      </c>
    </row>
    <row r="2458" spans="1:13" x14ac:dyDescent="0.2">
      <c r="A2458" s="9" t="s">
        <v>897</v>
      </c>
      <c r="B2458" s="9" t="s">
        <v>1420</v>
      </c>
      <c r="C2458" s="9">
        <v>105.76679900000001</v>
      </c>
      <c r="D2458" s="14">
        <v>45082</v>
      </c>
      <c r="E2458" s="15">
        <v>105.76679900000001</v>
      </c>
      <c r="G2458" s="26">
        <v>105.76679900000001</v>
      </c>
      <c r="J2458" s="14">
        <v>45078</v>
      </c>
      <c r="K2458" s="9" t="s">
        <v>480</v>
      </c>
      <c r="L2458" s="9">
        <v>23</v>
      </c>
      <c r="M2458" s="9">
        <v>22</v>
      </c>
    </row>
    <row r="2459" spans="1:13" x14ac:dyDescent="0.2">
      <c r="A2459" s="9" t="s">
        <v>1300</v>
      </c>
      <c r="B2459" s="9" t="s">
        <v>1092</v>
      </c>
      <c r="C2459" s="9">
        <v>368.99</v>
      </c>
      <c r="D2459" s="14">
        <v>45082</v>
      </c>
      <c r="E2459" s="15">
        <v>368.99</v>
      </c>
      <c r="G2459" s="26">
        <v>368.99</v>
      </c>
      <c r="J2459" s="14">
        <v>45078</v>
      </c>
      <c r="K2459" s="9" t="s">
        <v>480</v>
      </c>
      <c r="L2459" s="9">
        <v>23</v>
      </c>
      <c r="M2459" s="9">
        <v>22</v>
      </c>
    </row>
    <row r="2460" spans="1:13" x14ac:dyDescent="0.2">
      <c r="A2460" s="9" t="s">
        <v>329</v>
      </c>
      <c r="B2460" s="9" t="s">
        <v>53</v>
      </c>
      <c r="C2460" s="9">
        <v>110.830309</v>
      </c>
      <c r="D2460" s="14">
        <v>45082</v>
      </c>
      <c r="E2460" s="15">
        <v>110.830309</v>
      </c>
      <c r="G2460" s="26">
        <v>110.830309</v>
      </c>
      <c r="J2460" s="14">
        <v>45078</v>
      </c>
      <c r="K2460" s="9" t="s">
        <v>480</v>
      </c>
      <c r="L2460" s="9">
        <v>23</v>
      </c>
      <c r="M2460" s="9">
        <v>22</v>
      </c>
    </row>
    <row r="2461" spans="1:13" x14ac:dyDescent="0.2">
      <c r="A2461" s="9" t="s">
        <v>329</v>
      </c>
      <c r="B2461" s="9" t="s">
        <v>53</v>
      </c>
      <c r="C2461" s="9">
        <v>5997.4713490000004</v>
      </c>
      <c r="D2461" s="14">
        <v>45082</v>
      </c>
      <c r="E2461" s="15">
        <v>6108.3016580000003</v>
      </c>
      <c r="G2461" s="26">
        <v>5997.4713490000004</v>
      </c>
      <c r="J2461" s="14">
        <v>45078</v>
      </c>
      <c r="K2461" s="9" t="s">
        <v>480</v>
      </c>
      <c r="L2461" s="9">
        <v>23</v>
      </c>
      <c r="M2461" s="9">
        <v>22</v>
      </c>
    </row>
    <row r="2462" spans="1:13" x14ac:dyDescent="0.2">
      <c r="A2462" s="9" t="s">
        <v>329</v>
      </c>
      <c r="B2462" s="9" t="s">
        <v>53</v>
      </c>
      <c r="C2462" s="9">
        <v>5951.8438770000002</v>
      </c>
      <c r="D2462" s="14">
        <v>45082</v>
      </c>
      <c r="E2462" s="15">
        <v>12060.145535</v>
      </c>
      <c r="G2462" s="26">
        <v>5951.8438770000002</v>
      </c>
      <c r="J2462" s="14">
        <v>45078</v>
      </c>
      <c r="K2462" s="9" t="s">
        <v>480</v>
      </c>
      <c r="L2462" s="9">
        <v>23</v>
      </c>
      <c r="M2462" s="9">
        <v>22</v>
      </c>
    </row>
    <row r="2463" spans="1:13" x14ac:dyDescent="0.2">
      <c r="A2463" s="9" t="s">
        <v>329</v>
      </c>
      <c r="B2463" s="9" t="s">
        <v>53</v>
      </c>
      <c r="C2463" s="9">
        <v>910.85395700000004</v>
      </c>
      <c r="D2463" s="14">
        <v>45082</v>
      </c>
      <c r="E2463" s="15">
        <v>12970.999491999999</v>
      </c>
      <c r="G2463" s="26">
        <v>910.85395700000004</v>
      </c>
      <c r="J2463" s="14">
        <v>45078</v>
      </c>
      <c r="K2463" s="9" t="s">
        <v>480</v>
      </c>
      <c r="L2463" s="9">
        <v>23</v>
      </c>
      <c r="M2463" s="9">
        <v>22</v>
      </c>
    </row>
    <row r="2464" spans="1:13" x14ac:dyDescent="0.2">
      <c r="A2464" s="9" t="s">
        <v>329</v>
      </c>
      <c r="B2464" s="9" t="s">
        <v>53</v>
      </c>
      <c r="C2464" s="9">
        <v>142.40700000000001</v>
      </c>
      <c r="D2464" s="14">
        <v>45082</v>
      </c>
      <c r="E2464" s="15">
        <v>13113.406491999998</v>
      </c>
      <c r="G2464" s="26">
        <v>142.40700000000001</v>
      </c>
      <c r="J2464" s="14">
        <v>45078</v>
      </c>
      <c r="K2464" s="9" t="s">
        <v>480</v>
      </c>
      <c r="L2464" s="9">
        <v>23</v>
      </c>
      <c r="M2464" s="9">
        <v>22</v>
      </c>
    </row>
    <row r="2465" spans="1:13" x14ac:dyDescent="0.2">
      <c r="A2465" s="9" t="s">
        <v>329</v>
      </c>
      <c r="B2465" s="9" t="s">
        <v>53</v>
      </c>
      <c r="C2465" s="9">
        <v>250.67693700000001</v>
      </c>
      <c r="D2465" s="14">
        <v>45082</v>
      </c>
      <c r="E2465" s="15">
        <v>13364.083428999998</v>
      </c>
      <c r="G2465" s="26">
        <v>250.67693700000001</v>
      </c>
      <c r="J2465" s="14">
        <v>45078</v>
      </c>
      <c r="K2465" s="9" t="s">
        <v>480</v>
      </c>
      <c r="L2465" s="9">
        <v>23</v>
      </c>
      <c r="M2465" s="9">
        <v>22</v>
      </c>
    </row>
    <row r="2466" spans="1:13" x14ac:dyDescent="0.2">
      <c r="A2466" s="9" t="s">
        <v>302</v>
      </c>
      <c r="B2466" s="9" t="s">
        <v>23</v>
      </c>
      <c r="C2466" s="9">
        <v>4.1609569999999998</v>
      </c>
      <c r="D2466" s="14">
        <v>45089</v>
      </c>
      <c r="E2466" s="15">
        <v>4.1609569999999998</v>
      </c>
      <c r="G2466" s="26">
        <v>4.1609569999999998</v>
      </c>
      <c r="J2466" s="14">
        <v>45078</v>
      </c>
      <c r="K2466" s="9" t="s">
        <v>480</v>
      </c>
      <c r="L2466" s="9">
        <v>24</v>
      </c>
      <c r="M2466" s="9">
        <v>22</v>
      </c>
    </row>
    <row r="2467" spans="1:13" x14ac:dyDescent="0.2">
      <c r="A2467" s="9" t="s">
        <v>302</v>
      </c>
      <c r="B2467" s="9" t="s">
        <v>23</v>
      </c>
      <c r="C2467" s="9">
        <v>3.175135</v>
      </c>
      <c r="D2467" s="14">
        <v>45089</v>
      </c>
      <c r="E2467" s="15">
        <v>7.3360919999999998</v>
      </c>
      <c r="G2467" s="26">
        <v>3.175135</v>
      </c>
      <c r="J2467" s="14">
        <v>45078</v>
      </c>
      <c r="K2467" s="9" t="s">
        <v>480</v>
      </c>
      <c r="L2467" s="9">
        <v>24</v>
      </c>
      <c r="M2467" s="9">
        <v>22</v>
      </c>
    </row>
    <row r="2468" spans="1:13" x14ac:dyDescent="0.2">
      <c r="A2468" s="9" t="s">
        <v>673</v>
      </c>
      <c r="B2468" s="9" t="s">
        <v>679</v>
      </c>
      <c r="C2468" s="9">
        <v>0.40674199999999999</v>
      </c>
      <c r="D2468" s="14">
        <v>45089</v>
      </c>
      <c r="E2468" s="15">
        <v>0.40674199999999999</v>
      </c>
      <c r="G2468" s="26">
        <v>0.40674199999999999</v>
      </c>
      <c r="J2468" s="14">
        <v>45078</v>
      </c>
      <c r="K2468" s="9" t="s">
        <v>480</v>
      </c>
      <c r="L2468" s="9">
        <v>24</v>
      </c>
      <c r="M2468" s="9">
        <v>22</v>
      </c>
    </row>
    <row r="2469" spans="1:13" x14ac:dyDescent="0.2">
      <c r="A2469" s="9" t="s">
        <v>296</v>
      </c>
      <c r="B2469" s="9" t="s">
        <v>313</v>
      </c>
      <c r="C2469" s="9">
        <v>15.256842000000001</v>
      </c>
      <c r="D2469" s="14">
        <v>45089</v>
      </c>
      <c r="E2469" s="15">
        <v>15.256842000000001</v>
      </c>
      <c r="G2469" s="26">
        <v>15.256842000000001</v>
      </c>
      <c r="J2469" s="14">
        <v>45078</v>
      </c>
      <c r="K2469" s="9" t="s">
        <v>480</v>
      </c>
      <c r="L2469" s="9">
        <v>24</v>
      </c>
      <c r="M2469" s="9">
        <v>22</v>
      </c>
    </row>
    <row r="2470" spans="1:13" x14ac:dyDescent="0.2">
      <c r="A2470" s="9" t="s">
        <v>268</v>
      </c>
      <c r="B2470" s="9" t="s">
        <v>312</v>
      </c>
      <c r="C2470" s="9">
        <v>11.28937</v>
      </c>
      <c r="D2470" s="14">
        <v>45089</v>
      </c>
      <c r="E2470" s="15">
        <v>11.28937</v>
      </c>
      <c r="G2470" s="26">
        <v>11.28937</v>
      </c>
      <c r="J2470" s="14">
        <v>45078</v>
      </c>
      <c r="K2470" s="9" t="s">
        <v>480</v>
      </c>
      <c r="L2470" s="9">
        <v>24</v>
      </c>
      <c r="M2470" s="9">
        <v>22</v>
      </c>
    </row>
    <row r="2471" spans="1:13" x14ac:dyDescent="0.2">
      <c r="A2471" s="9" t="s">
        <v>161</v>
      </c>
      <c r="B2471" s="9" t="s">
        <v>43</v>
      </c>
      <c r="C2471" s="9">
        <v>25.488609</v>
      </c>
      <c r="D2471" s="14">
        <v>45089</v>
      </c>
      <c r="E2471" s="15">
        <v>25.488609</v>
      </c>
      <c r="G2471" s="26">
        <v>25.488609</v>
      </c>
      <c r="J2471" s="14">
        <v>45078</v>
      </c>
      <c r="K2471" s="9" t="s">
        <v>480</v>
      </c>
      <c r="L2471" s="9">
        <v>24</v>
      </c>
      <c r="M2471" s="9">
        <v>22</v>
      </c>
    </row>
    <row r="2472" spans="1:13" x14ac:dyDescent="0.2">
      <c r="A2472" s="9" t="s">
        <v>161</v>
      </c>
      <c r="B2472" s="9" t="s">
        <v>43</v>
      </c>
      <c r="C2472" s="9">
        <v>43.020608000000003</v>
      </c>
      <c r="D2472" s="14">
        <v>45089</v>
      </c>
      <c r="E2472" s="15">
        <v>68.509217000000007</v>
      </c>
      <c r="G2472" s="26">
        <v>43.020608000000003</v>
      </c>
      <c r="J2472" s="14">
        <v>45078</v>
      </c>
      <c r="K2472" s="9" t="s">
        <v>480</v>
      </c>
      <c r="L2472" s="9">
        <v>24</v>
      </c>
      <c r="M2472" s="9">
        <v>22</v>
      </c>
    </row>
    <row r="2473" spans="1:13" x14ac:dyDescent="0.2">
      <c r="A2473" s="9" t="s">
        <v>161</v>
      </c>
      <c r="B2473" s="9" t="s">
        <v>43</v>
      </c>
      <c r="C2473" s="9">
        <v>374.40476100000001</v>
      </c>
      <c r="D2473" s="14">
        <v>45089</v>
      </c>
      <c r="E2473" s="15">
        <v>442.91397800000004</v>
      </c>
      <c r="G2473" s="26">
        <v>374.40476100000001</v>
      </c>
      <c r="J2473" s="14">
        <v>45078</v>
      </c>
      <c r="K2473" s="9" t="s">
        <v>480</v>
      </c>
      <c r="L2473" s="9">
        <v>24</v>
      </c>
      <c r="M2473" s="9">
        <v>22</v>
      </c>
    </row>
    <row r="2474" spans="1:13" x14ac:dyDescent="0.2">
      <c r="A2474" s="9" t="s">
        <v>161</v>
      </c>
      <c r="B2474" s="9" t="s">
        <v>43</v>
      </c>
      <c r="C2474" s="9">
        <v>150.45585399999999</v>
      </c>
      <c r="D2474" s="14">
        <v>45089</v>
      </c>
      <c r="E2474" s="15">
        <v>593.36983200000009</v>
      </c>
      <c r="G2474" s="26">
        <v>150.45585399999999</v>
      </c>
      <c r="J2474" s="14">
        <v>45078</v>
      </c>
      <c r="K2474" s="9" t="s">
        <v>480</v>
      </c>
      <c r="L2474" s="9">
        <v>24</v>
      </c>
      <c r="M2474" s="9">
        <v>22</v>
      </c>
    </row>
    <row r="2475" spans="1:13" x14ac:dyDescent="0.2">
      <c r="A2475" s="9" t="s">
        <v>153</v>
      </c>
      <c r="B2475" s="9" t="s">
        <v>46</v>
      </c>
      <c r="C2475" s="9">
        <v>14.216602999999999</v>
      </c>
      <c r="D2475" s="14">
        <v>45089</v>
      </c>
      <c r="E2475" s="15">
        <v>14.216602999999999</v>
      </c>
      <c r="G2475" s="26">
        <v>14.216602999999999</v>
      </c>
      <c r="J2475" s="14">
        <v>45078</v>
      </c>
      <c r="K2475" s="9" t="s">
        <v>480</v>
      </c>
      <c r="L2475" s="9">
        <v>24</v>
      </c>
      <c r="M2475" s="9">
        <v>22</v>
      </c>
    </row>
    <row r="2476" spans="1:13" x14ac:dyDescent="0.2">
      <c r="A2476" s="9" t="s">
        <v>153</v>
      </c>
      <c r="B2476" s="9" t="s">
        <v>46</v>
      </c>
      <c r="C2476" s="9">
        <v>9.5720759999999991</v>
      </c>
      <c r="D2476" s="14">
        <v>45089</v>
      </c>
      <c r="E2476" s="15">
        <v>23.788678999999998</v>
      </c>
      <c r="G2476" s="26">
        <v>9.5720759999999991</v>
      </c>
      <c r="J2476" s="14">
        <v>45078</v>
      </c>
      <c r="K2476" s="9" t="s">
        <v>480</v>
      </c>
      <c r="L2476" s="9">
        <v>24</v>
      </c>
      <c r="M2476" s="9">
        <v>22</v>
      </c>
    </row>
    <row r="2477" spans="1:13" x14ac:dyDescent="0.2">
      <c r="A2477" s="9" t="s">
        <v>148</v>
      </c>
      <c r="B2477" s="9" t="s">
        <v>586</v>
      </c>
      <c r="C2477" s="9">
        <v>272.82506599999999</v>
      </c>
      <c r="D2477" s="14">
        <v>45089</v>
      </c>
      <c r="E2477" s="15">
        <v>272.82506599999999</v>
      </c>
      <c r="G2477" s="26">
        <v>272.82506599999999</v>
      </c>
      <c r="J2477" s="14">
        <v>45078</v>
      </c>
      <c r="K2477" s="9" t="s">
        <v>480</v>
      </c>
      <c r="L2477" s="9">
        <v>24</v>
      </c>
      <c r="M2477" s="9">
        <v>22</v>
      </c>
    </row>
    <row r="2478" spans="1:13" x14ac:dyDescent="0.2">
      <c r="A2478" s="9" t="s">
        <v>143</v>
      </c>
      <c r="B2478" s="9" t="s">
        <v>50</v>
      </c>
      <c r="C2478" s="9">
        <v>67.615549999999999</v>
      </c>
      <c r="D2478" s="14">
        <v>45089</v>
      </c>
      <c r="E2478" s="15">
        <v>67.615549999999999</v>
      </c>
      <c r="G2478" s="26">
        <v>67.615549999999999</v>
      </c>
      <c r="J2478" s="14">
        <v>45078</v>
      </c>
      <c r="K2478" s="9" t="s">
        <v>480</v>
      </c>
      <c r="L2478" s="9">
        <v>24</v>
      </c>
      <c r="M2478" s="9">
        <v>22</v>
      </c>
    </row>
    <row r="2479" spans="1:13" x14ac:dyDescent="0.2">
      <c r="A2479" s="9" t="s">
        <v>143</v>
      </c>
      <c r="B2479" s="9" t="s">
        <v>50</v>
      </c>
      <c r="C2479" s="9">
        <v>27.895712</v>
      </c>
      <c r="D2479" s="14">
        <v>45089</v>
      </c>
      <c r="E2479" s="15">
        <v>95.511262000000002</v>
      </c>
      <c r="G2479" s="26">
        <v>27.895712</v>
      </c>
      <c r="J2479" s="14">
        <v>45078</v>
      </c>
      <c r="K2479" s="9" t="s">
        <v>480</v>
      </c>
      <c r="L2479" s="9">
        <v>24</v>
      </c>
      <c r="M2479" s="9">
        <v>22</v>
      </c>
    </row>
    <row r="2480" spans="1:13" x14ac:dyDescent="0.2">
      <c r="A2480" s="9" t="s">
        <v>141</v>
      </c>
      <c r="B2480" s="9" t="s">
        <v>309</v>
      </c>
      <c r="C2480" s="9">
        <v>4.9297029999999999</v>
      </c>
      <c r="D2480" s="14">
        <v>45089</v>
      </c>
      <c r="E2480" s="15">
        <v>4.9297029999999999</v>
      </c>
      <c r="G2480" s="26">
        <v>4.9297029999999999</v>
      </c>
      <c r="J2480" s="14">
        <v>45078</v>
      </c>
      <c r="K2480" s="9" t="s">
        <v>480</v>
      </c>
      <c r="L2480" s="9">
        <v>24</v>
      </c>
      <c r="M2480" s="9">
        <v>22</v>
      </c>
    </row>
    <row r="2481" spans="1:13" x14ac:dyDescent="0.2">
      <c r="A2481" s="9" t="s">
        <v>132</v>
      </c>
      <c r="B2481" s="9" t="s">
        <v>59</v>
      </c>
      <c r="C2481" s="9">
        <v>2184.2184000000002</v>
      </c>
      <c r="D2481" s="14">
        <v>45089</v>
      </c>
      <c r="E2481" s="15">
        <v>2184.2184000000002</v>
      </c>
      <c r="G2481" s="26">
        <v>2184.2184000000002</v>
      </c>
      <c r="J2481" s="14">
        <v>45078</v>
      </c>
      <c r="K2481" s="9" t="s">
        <v>480</v>
      </c>
      <c r="L2481" s="9">
        <v>24</v>
      </c>
      <c r="M2481" s="9">
        <v>22</v>
      </c>
    </row>
    <row r="2482" spans="1:13" x14ac:dyDescent="0.2">
      <c r="A2482" s="9" t="s">
        <v>132</v>
      </c>
      <c r="B2482" s="9" t="s">
        <v>59</v>
      </c>
      <c r="C2482" s="9">
        <v>1092.369226</v>
      </c>
      <c r="D2482" s="14">
        <v>45089</v>
      </c>
      <c r="E2482" s="15">
        <v>3276.5876260000005</v>
      </c>
      <c r="G2482" s="26">
        <v>1092.369226</v>
      </c>
      <c r="J2482" s="14">
        <v>45078</v>
      </c>
      <c r="K2482" s="9" t="s">
        <v>480</v>
      </c>
      <c r="L2482" s="9">
        <v>24</v>
      </c>
      <c r="M2482" s="9">
        <v>22</v>
      </c>
    </row>
    <row r="2483" spans="1:13" x14ac:dyDescent="0.2">
      <c r="A2483" s="9" t="s">
        <v>132</v>
      </c>
      <c r="B2483" s="9" t="s">
        <v>59</v>
      </c>
      <c r="C2483" s="9">
        <v>2020.40202</v>
      </c>
      <c r="D2483" s="14">
        <v>45089</v>
      </c>
      <c r="E2483" s="15">
        <v>5296.989646</v>
      </c>
      <c r="G2483" s="26">
        <v>2020.40202</v>
      </c>
      <c r="J2483" s="14">
        <v>45078</v>
      </c>
      <c r="K2483" s="9" t="s">
        <v>480</v>
      </c>
      <c r="L2483" s="9">
        <v>24</v>
      </c>
      <c r="M2483" s="9">
        <v>22</v>
      </c>
    </row>
    <row r="2484" spans="1:13" x14ac:dyDescent="0.2">
      <c r="A2484" s="9" t="s">
        <v>132</v>
      </c>
      <c r="B2484" s="9" t="s">
        <v>59</v>
      </c>
      <c r="C2484" s="9">
        <v>1754.565439</v>
      </c>
      <c r="D2484" s="14">
        <v>45089</v>
      </c>
      <c r="E2484" s="15">
        <v>7051.555085</v>
      </c>
      <c r="G2484" s="26">
        <v>1754.565439</v>
      </c>
      <c r="J2484" s="14">
        <v>45078</v>
      </c>
      <c r="K2484" s="9" t="s">
        <v>480</v>
      </c>
      <c r="L2484" s="9">
        <v>24</v>
      </c>
      <c r="M2484" s="9">
        <v>22</v>
      </c>
    </row>
    <row r="2485" spans="1:13" x14ac:dyDescent="0.2">
      <c r="A2485" s="9" t="s">
        <v>599</v>
      </c>
      <c r="B2485" s="9" t="s">
        <v>982</v>
      </c>
      <c r="C2485" s="9">
        <v>15.0183</v>
      </c>
      <c r="D2485" s="14">
        <v>45096</v>
      </c>
      <c r="E2485" s="15">
        <v>15.0183</v>
      </c>
      <c r="G2485" s="26">
        <v>15.0183</v>
      </c>
      <c r="J2485" s="14">
        <v>45078</v>
      </c>
      <c r="K2485" s="9" t="s">
        <v>480</v>
      </c>
      <c r="L2485" s="9">
        <v>25</v>
      </c>
      <c r="M2485" s="9">
        <v>22</v>
      </c>
    </row>
    <row r="2486" spans="1:13" x14ac:dyDescent="0.2">
      <c r="A2486" s="9" t="s">
        <v>599</v>
      </c>
      <c r="B2486" s="9" t="s">
        <v>982</v>
      </c>
      <c r="C2486" s="9">
        <v>472.11166900000001</v>
      </c>
      <c r="D2486" s="14">
        <v>45096</v>
      </c>
      <c r="E2486" s="15">
        <v>487.12996900000002</v>
      </c>
      <c r="G2486" s="26">
        <v>472.11166900000001</v>
      </c>
      <c r="J2486" s="14">
        <v>45078</v>
      </c>
      <c r="K2486" s="9" t="s">
        <v>480</v>
      </c>
      <c r="L2486" s="9">
        <v>25</v>
      </c>
      <c r="M2486" s="9">
        <v>22</v>
      </c>
    </row>
    <row r="2487" spans="1:13" x14ac:dyDescent="0.2">
      <c r="A2487" s="9" t="s">
        <v>752</v>
      </c>
      <c r="B2487" s="9" t="s">
        <v>755</v>
      </c>
      <c r="C2487" s="9">
        <v>1.2295370000000001</v>
      </c>
      <c r="D2487" s="14">
        <v>45096</v>
      </c>
      <c r="E2487" s="15">
        <v>1.2295370000000001</v>
      </c>
      <c r="G2487" s="26">
        <v>1.2295370000000001</v>
      </c>
      <c r="J2487" s="14">
        <v>45078</v>
      </c>
      <c r="K2487" s="9" t="s">
        <v>480</v>
      </c>
      <c r="L2487" s="9">
        <v>25</v>
      </c>
      <c r="M2487" s="9">
        <v>22</v>
      </c>
    </row>
    <row r="2488" spans="1:13" x14ac:dyDescent="0.2">
      <c r="A2488" s="9" t="s">
        <v>752</v>
      </c>
      <c r="B2488" s="9" t="s">
        <v>755</v>
      </c>
      <c r="C2488" s="9">
        <v>1.1077980000000001</v>
      </c>
      <c r="D2488" s="14">
        <v>45096</v>
      </c>
      <c r="E2488" s="15">
        <v>2.3373350000000004</v>
      </c>
      <c r="G2488" s="26">
        <v>1.1077980000000001</v>
      </c>
      <c r="J2488" s="14">
        <v>45078</v>
      </c>
      <c r="K2488" s="9" t="s">
        <v>480</v>
      </c>
      <c r="L2488" s="9">
        <v>25</v>
      </c>
      <c r="M2488" s="9">
        <v>22</v>
      </c>
    </row>
    <row r="2489" spans="1:13" x14ac:dyDescent="0.2">
      <c r="A2489" s="9" t="s">
        <v>771</v>
      </c>
      <c r="B2489" s="9" t="s">
        <v>768</v>
      </c>
      <c r="C2489" s="9">
        <v>121.452786</v>
      </c>
      <c r="D2489" s="14">
        <v>45096</v>
      </c>
      <c r="E2489" s="15">
        <v>121.452786</v>
      </c>
      <c r="G2489" s="26">
        <v>121.452786</v>
      </c>
      <c r="J2489" s="14">
        <v>45078</v>
      </c>
      <c r="K2489" s="9" t="s">
        <v>480</v>
      </c>
      <c r="L2489" s="9">
        <v>25</v>
      </c>
      <c r="M2489" s="9">
        <v>22</v>
      </c>
    </row>
    <row r="2490" spans="1:13" x14ac:dyDescent="0.2">
      <c r="A2490" s="9" t="s">
        <v>771</v>
      </c>
      <c r="B2490" s="9" t="s">
        <v>768</v>
      </c>
      <c r="C2490" s="9">
        <v>115.625918</v>
      </c>
      <c r="D2490" s="14">
        <v>45096</v>
      </c>
      <c r="E2490" s="15">
        <v>237.07870400000002</v>
      </c>
      <c r="G2490" s="26">
        <v>115.625918</v>
      </c>
      <c r="J2490" s="14">
        <v>45078</v>
      </c>
      <c r="K2490" s="9" t="s">
        <v>480</v>
      </c>
      <c r="L2490" s="9">
        <v>25</v>
      </c>
      <c r="M2490" s="9">
        <v>22</v>
      </c>
    </row>
    <row r="2491" spans="1:13" x14ac:dyDescent="0.2">
      <c r="A2491" s="9" t="s">
        <v>771</v>
      </c>
      <c r="B2491" s="9" t="s">
        <v>768</v>
      </c>
      <c r="C2491" s="9">
        <v>1620.088526</v>
      </c>
      <c r="D2491" s="14">
        <v>45096</v>
      </c>
      <c r="E2491" s="15">
        <v>1857.16723</v>
      </c>
      <c r="G2491" s="26">
        <v>1620.088526</v>
      </c>
      <c r="J2491" s="14">
        <v>45078</v>
      </c>
      <c r="K2491" s="9" t="s">
        <v>480</v>
      </c>
      <c r="L2491" s="9">
        <v>25</v>
      </c>
      <c r="M2491" s="9">
        <v>22</v>
      </c>
    </row>
    <row r="2492" spans="1:13" x14ac:dyDescent="0.2">
      <c r="A2492" s="9" t="s">
        <v>771</v>
      </c>
      <c r="B2492" s="9" t="s">
        <v>768</v>
      </c>
      <c r="C2492" s="9">
        <v>1620.088526</v>
      </c>
      <c r="D2492" s="14">
        <v>45096</v>
      </c>
      <c r="E2492" s="15">
        <v>3477.255756</v>
      </c>
      <c r="G2492" s="26">
        <v>1620.088526</v>
      </c>
      <c r="J2492" s="14">
        <v>45078</v>
      </c>
      <c r="K2492" s="9" t="s">
        <v>480</v>
      </c>
      <c r="L2492" s="9">
        <v>25</v>
      </c>
      <c r="M2492" s="9">
        <v>22</v>
      </c>
    </row>
    <row r="2493" spans="1:13" x14ac:dyDescent="0.2">
      <c r="A2493" s="9" t="s">
        <v>771</v>
      </c>
      <c r="B2493" s="9" t="s">
        <v>768</v>
      </c>
      <c r="C2493" s="9">
        <v>1620.0828080000001</v>
      </c>
      <c r="D2493" s="14">
        <v>45096</v>
      </c>
      <c r="E2493" s="15">
        <v>5097.3385639999997</v>
      </c>
      <c r="G2493" s="26">
        <v>1620.0828080000001</v>
      </c>
      <c r="J2493" s="14">
        <v>45078</v>
      </c>
      <c r="K2493" s="9" t="s">
        <v>480</v>
      </c>
      <c r="L2493" s="9">
        <v>25</v>
      </c>
      <c r="M2493" s="9">
        <v>22</v>
      </c>
    </row>
    <row r="2494" spans="1:13" x14ac:dyDescent="0.2">
      <c r="A2494" s="9" t="s">
        <v>666</v>
      </c>
      <c r="B2494" s="9" t="s">
        <v>672</v>
      </c>
      <c r="C2494" s="9">
        <v>43.384146000000001</v>
      </c>
      <c r="D2494" s="14">
        <v>45096</v>
      </c>
      <c r="E2494" s="15">
        <v>43.384146000000001</v>
      </c>
      <c r="G2494" s="26">
        <v>43.384146000000001</v>
      </c>
      <c r="J2494" s="14">
        <v>45078</v>
      </c>
      <c r="K2494" s="9" t="s">
        <v>480</v>
      </c>
      <c r="L2494" s="9">
        <v>25</v>
      </c>
      <c r="M2494" s="9">
        <v>22</v>
      </c>
    </row>
    <row r="2495" spans="1:13" x14ac:dyDescent="0.2">
      <c r="A2495" s="9" t="s">
        <v>269</v>
      </c>
      <c r="B2495" s="9" t="s">
        <v>743</v>
      </c>
      <c r="C2495" s="9">
        <v>101.78867099999999</v>
      </c>
      <c r="D2495" s="14">
        <v>45103</v>
      </c>
      <c r="E2495" s="15">
        <v>101.78867099999999</v>
      </c>
      <c r="G2495" s="26">
        <v>101.78867099999999</v>
      </c>
      <c r="J2495" s="14">
        <v>45078</v>
      </c>
      <c r="K2495" s="9" t="s">
        <v>480</v>
      </c>
      <c r="L2495" s="9">
        <v>26</v>
      </c>
      <c r="M2495" s="9">
        <v>22</v>
      </c>
    </row>
    <row r="2496" spans="1:13" x14ac:dyDescent="0.2">
      <c r="A2496" s="9" t="s">
        <v>187</v>
      </c>
      <c r="B2496" s="9" t="s">
        <v>34</v>
      </c>
      <c r="C2496" s="9">
        <v>0.497257</v>
      </c>
      <c r="D2496" s="14">
        <v>45103</v>
      </c>
      <c r="E2496" s="15">
        <v>0.497257</v>
      </c>
      <c r="G2496" s="26">
        <v>0.497257</v>
      </c>
      <c r="J2496" s="14">
        <v>45078</v>
      </c>
      <c r="K2496" s="9" t="s">
        <v>480</v>
      </c>
      <c r="L2496" s="9">
        <v>26</v>
      </c>
      <c r="M2496" s="9">
        <v>22</v>
      </c>
    </row>
    <row r="2497" spans="1:13" x14ac:dyDescent="0.2">
      <c r="A2497" s="9" t="s">
        <v>152</v>
      </c>
      <c r="B2497" s="9" t="s">
        <v>58</v>
      </c>
      <c r="C2497" s="9">
        <v>0.12554399999999999</v>
      </c>
      <c r="D2497" s="14">
        <v>45103</v>
      </c>
      <c r="E2497" s="15">
        <v>0.12554399999999999</v>
      </c>
      <c r="G2497" s="26">
        <v>0.12554399999999999</v>
      </c>
      <c r="J2497" s="14">
        <v>45078</v>
      </c>
      <c r="K2497" s="9" t="s">
        <v>480</v>
      </c>
      <c r="L2497" s="9">
        <v>26</v>
      </c>
      <c r="M2497" s="9">
        <v>22</v>
      </c>
    </row>
    <row r="2498" spans="1:13" x14ac:dyDescent="0.2">
      <c r="A2498" s="9" t="s">
        <v>146</v>
      </c>
      <c r="B2498" s="9" t="s">
        <v>88</v>
      </c>
      <c r="C2498" s="9">
        <v>2.2396690000000001</v>
      </c>
      <c r="D2498" s="14">
        <v>45103</v>
      </c>
      <c r="E2498" s="15">
        <v>2.2396690000000001</v>
      </c>
      <c r="G2498" s="26">
        <v>2.2396690000000001</v>
      </c>
      <c r="J2498" s="14">
        <v>45078</v>
      </c>
      <c r="K2498" s="9" t="s">
        <v>480</v>
      </c>
      <c r="L2498" s="9">
        <v>26</v>
      </c>
      <c r="M2498" s="9">
        <v>22</v>
      </c>
    </row>
    <row r="2499" spans="1:13" x14ac:dyDescent="0.2">
      <c r="A2499" s="9" t="s">
        <v>1191</v>
      </c>
      <c r="B2499" s="9" t="s">
        <v>1192</v>
      </c>
      <c r="C2499" s="9">
        <v>120.02</v>
      </c>
      <c r="D2499" s="14">
        <v>45082</v>
      </c>
      <c r="E2499" s="15">
        <v>120.02</v>
      </c>
      <c r="G2499" s="26">
        <v>120.02</v>
      </c>
      <c r="J2499" s="14">
        <v>45079</v>
      </c>
      <c r="K2499" s="9" t="s">
        <v>480</v>
      </c>
      <c r="L2499" s="9">
        <v>23</v>
      </c>
      <c r="M2499" s="9">
        <v>22</v>
      </c>
    </row>
    <row r="2500" spans="1:13" x14ac:dyDescent="0.2">
      <c r="A2500" s="9" t="s">
        <v>1191</v>
      </c>
      <c r="B2500" s="9" t="s">
        <v>1192</v>
      </c>
      <c r="C2500" s="9">
        <v>181.81</v>
      </c>
      <c r="D2500" s="14">
        <v>45082</v>
      </c>
      <c r="E2500" s="15">
        <v>301.83</v>
      </c>
      <c r="G2500" s="26">
        <v>181.81</v>
      </c>
      <c r="J2500" s="14">
        <v>45079</v>
      </c>
      <c r="K2500" s="9" t="s">
        <v>480</v>
      </c>
      <c r="L2500" s="9">
        <v>23</v>
      </c>
      <c r="M2500" s="9">
        <v>22</v>
      </c>
    </row>
    <row r="2501" spans="1:13" x14ac:dyDescent="0.2">
      <c r="A2501" s="9" t="s">
        <v>856</v>
      </c>
      <c r="B2501" s="9" t="s">
        <v>842</v>
      </c>
      <c r="C2501" s="9">
        <v>451</v>
      </c>
      <c r="D2501" s="14">
        <v>45082</v>
      </c>
      <c r="E2501" s="15">
        <v>451</v>
      </c>
      <c r="G2501" s="26">
        <v>451</v>
      </c>
      <c r="J2501" s="14">
        <v>45079</v>
      </c>
      <c r="K2501" s="9" t="s">
        <v>480</v>
      </c>
      <c r="L2501" s="9">
        <v>23</v>
      </c>
      <c r="M2501" s="9">
        <v>22</v>
      </c>
    </row>
    <row r="2502" spans="1:13" x14ac:dyDescent="0.2">
      <c r="A2502" s="9" t="s">
        <v>239</v>
      </c>
      <c r="B2502" s="9" t="s">
        <v>32</v>
      </c>
      <c r="C2502" s="9">
        <v>390.04432800000001</v>
      </c>
      <c r="D2502" s="14">
        <v>45089</v>
      </c>
      <c r="E2502" s="15">
        <v>390.04432800000001</v>
      </c>
      <c r="G2502" s="26">
        <v>390.04432800000001</v>
      </c>
      <c r="J2502" s="14">
        <v>45079</v>
      </c>
      <c r="K2502" s="9" t="s">
        <v>480</v>
      </c>
      <c r="L2502" s="9">
        <v>24</v>
      </c>
      <c r="M2502" s="9">
        <v>22</v>
      </c>
    </row>
    <row r="2503" spans="1:13" x14ac:dyDescent="0.2">
      <c r="A2503" s="9" t="s">
        <v>161</v>
      </c>
      <c r="B2503" s="9" t="s">
        <v>43</v>
      </c>
      <c r="C2503" s="9">
        <v>454.5</v>
      </c>
      <c r="D2503" s="14">
        <v>45089</v>
      </c>
      <c r="E2503" s="15">
        <v>454.5</v>
      </c>
      <c r="G2503" s="26">
        <v>454.5</v>
      </c>
      <c r="J2503" s="14">
        <v>45079</v>
      </c>
      <c r="K2503" s="9" t="s">
        <v>480</v>
      </c>
      <c r="L2503" s="9">
        <v>24</v>
      </c>
      <c r="M2503" s="9">
        <v>22</v>
      </c>
    </row>
    <row r="2504" spans="1:13" x14ac:dyDescent="0.2">
      <c r="A2504" s="9" t="s">
        <v>161</v>
      </c>
      <c r="B2504" s="9" t="s">
        <v>43</v>
      </c>
      <c r="C2504" s="9">
        <v>21.510304000000001</v>
      </c>
      <c r="D2504" s="14">
        <v>45089</v>
      </c>
      <c r="E2504" s="15">
        <v>476.01030400000002</v>
      </c>
      <c r="G2504" s="26">
        <v>21.510304000000001</v>
      </c>
      <c r="J2504" s="14">
        <v>45079</v>
      </c>
      <c r="K2504" s="9" t="s">
        <v>480</v>
      </c>
      <c r="L2504" s="9">
        <v>24</v>
      </c>
      <c r="M2504" s="9">
        <v>22</v>
      </c>
    </row>
    <row r="2505" spans="1:13" x14ac:dyDescent="0.2">
      <c r="A2505" s="9" t="s">
        <v>161</v>
      </c>
      <c r="B2505" s="9" t="s">
        <v>43</v>
      </c>
      <c r="C2505" s="9">
        <v>272.72726999999998</v>
      </c>
      <c r="D2505" s="14">
        <v>45089</v>
      </c>
      <c r="E2505" s="15">
        <v>748.737574</v>
      </c>
      <c r="G2505" s="26">
        <v>272.72726999999998</v>
      </c>
      <c r="J2505" s="14">
        <v>45079</v>
      </c>
      <c r="K2505" s="9" t="s">
        <v>480</v>
      </c>
      <c r="L2505" s="9">
        <v>24</v>
      </c>
      <c r="M2505" s="9">
        <v>22</v>
      </c>
    </row>
    <row r="2506" spans="1:13" x14ac:dyDescent="0.2">
      <c r="A2506" s="9" t="s">
        <v>161</v>
      </c>
      <c r="B2506" s="9" t="s">
        <v>43</v>
      </c>
      <c r="C2506" s="9">
        <v>303.03030000000001</v>
      </c>
      <c r="D2506" s="14">
        <v>45089</v>
      </c>
      <c r="E2506" s="15">
        <v>1051.7678740000001</v>
      </c>
      <c r="G2506" s="26">
        <v>303.03030000000001</v>
      </c>
      <c r="J2506" s="14">
        <v>45079</v>
      </c>
      <c r="K2506" s="9" t="s">
        <v>480</v>
      </c>
      <c r="L2506" s="9">
        <v>24</v>
      </c>
      <c r="M2506" s="9">
        <v>22</v>
      </c>
    </row>
    <row r="2507" spans="1:13" x14ac:dyDescent="0.2">
      <c r="A2507" s="9" t="s">
        <v>161</v>
      </c>
      <c r="B2507" s="9" t="s">
        <v>43</v>
      </c>
      <c r="C2507" s="9">
        <v>177.00056599999999</v>
      </c>
      <c r="D2507" s="14">
        <v>45089</v>
      </c>
      <c r="E2507" s="15">
        <v>1228.7684400000001</v>
      </c>
      <c r="G2507" s="26">
        <v>177.00056599999999</v>
      </c>
      <c r="J2507" s="14">
        <v>45079</v>
      </c>
      <c r="K2507" s="9" t="s">
        <v>480</v>
      </c>
      <c r="L2507" s="9">
        <v>24</v>
      </c>
      <c r="M2507" s="9">
        <v>22</v>
      </c>
    </row>
    <row r="2508" spans="1:13" x14ac:dyDescent="0.2">
      <c r="A2508" s="9" t="s">
        <v>161</v>
      </c>
      <c r="B2508" s="9" t="s">
        <v>43</v>
      </c>
      <c r="C2508" s="9">
        <v>5.0453999999999999</v>
      </c>
      <c r="D2508" s="14">
        <v>45089</v>
      </c>
      <c r="E2508" s="15">
        <v>1233.81384</v>
      </c>
      <c r="G2508" s="26">
        <v>5.0453999999999999</v>
      </c>
      <c r="J2508" s="14">
        <v>45079</v>
      </c>
      <c r="K2508" s="9" t="s">
        <v>480</v>
      </c>
      <c r="L2508" s="9">
        <v>24</v>
      </c>
      <c r="M2508" s="9">
        <v>22</v>
      </c>
    </row>
    <row r="2509" spans="1:13" x14ac:dyDescent="0.2">
      <c r="A2509" s="9" t="s">
        <v>161</v>
      </c>
      <c r="B2509" s="9" t="s">
        <v>43</v>
      </c>
      <c r="C2509" s="9">
        <v>63.547151999999997</v>
      </c>
      <c r="D2509" s="14">
        <v>45089</v>
      </c>
      <c r="E2509" s="15">
        <v>1297.3609920000001</v>
      </c>
      <c r="G2509" s="26">
        <v>63.547151999999997</v>
      </c>
      <c r="J2509" s="14">
        <v>45079</v>
      </c>
      <c r="K2509" s="9" t="s">
        <v>480</v>
      </c>
      <c r="L2509" s="9">
        <v>24</v>
      </c>
      <c r="M2509" s="9">
        <v>22</v>
      </c>
    </row>
    <row r="2510" spans="1:13" x14ac:dyDescent="0.2">
      <c r="A2510" s="9" t="s">
        <v>161</v>
      </c>
      <c r="B2510" s="9" t="s">
        <v>43</v>
      </c>
      <c r="C2510" s="9">
        <v>158.55388199999999</v>
      </c>
      <c r="D2510" s="14">
        <v>45089</v>
      </c>
      <c r="E2510" s="15">
        <v>1455.9148740000001</v>
      </c>
      <c r="G2510" s="26">
        <v>158.55388199999999</v>
      </c>
      <c r="J2510" s="14">
        <v>45079</v>
      </c>
      <c r="K2510" s="9" t="s">
        <v>480</v>
      </c>
      <c r="L2510" s="9">
        <v>24</v>
      </c>
      <c r="M2510" s="9">
        <v>22</v>
      </c>
    </row>
    <row r="2511" spans="1:13" x14ac:dyDescent="0.2">
      <c r="A2511" s="9" t="s">
        <v>161</v>
      </c>
      <c r="B2511" s="9" t="s">
        <v>43</v>
      </c>
      <c r="C2511" s="9">
        <v>129.72590299999999</v>
      </c>
      <c r="D2511" s="14">
        <v>45089</v>
      </c>
      <c r="E2511" s="15">
        <v>1585.6407770000001</v>
      </c>
      <c r="G2511" s="26">
        <v>129.72590299999999</v>
      </c>
      <c r="J2511" s="14">
        <v>45079</v>
      </c>
      <c r="K2511" s="9" t="s">
        <v>480</v>
      </c>
      <c r="L2511" s="9">
        <v>24</v>
      </c>
      <c r="M2511" s="9">
        <v>22</v>
      </c>
    </row>
    <row r="2512" spans="1:13" x14ac:dyDescent="0.2">
      <c r="A2512" s="9" t="s">
        <v>161</v>
      </c>
      <c r="B2512" s="9" t="s">
        <v>43</v>
      </c>
      <c r="C2512" s="9">
        <v>325.40481199999999</v>
      </c>
      <c r="D2512" s="14">
        <v>45089</v>
      </c>
      <c r="E2512" s="15">
        <v>1911.0455890000001</v>
      </c>
      <c r="G2512" s="26">
        <v>325.40481199999999</v>
      </c>
      <c r="J2512" s="14">
        <v>45079</v>
      </c>
      <c r="K2512" s="9" t="s">
        <v>480</v>
      </c>
      <c r="L2512" s="9">
        <v>24</v>
      </c>
      <c r="M2512" s="9">
        <v>22</v>
      </c>
    </row>
    <row r="2513" spans="1:13" x14ac:dyDescent="0.2">
      <c r="A2513" s="9" t="s">
        <v>156</v>
      </c>
      <c r="B2513" s="9" t="s">
        <v>44</v>
      </c>
      <c r="C2513" s="9">
        <v>16.523671</v>
      </c>
      <c r="D2513" s="14">
        <v>45089</v>
      </c>
      <c r="E2513" s="15">
        <v>16.523671</v>
      </c>
      <c r="G2513" s="26">
        <v>16.523671</v>
      </c>
      <c r="J2513" s="14">
        <v>45079</v>
      </c>
      <c r="K2513" s="9" t="s">
        <v>480</v>
      </c>
      <c r="L2513" s="9">
        <v>24</v>
      </c>
      <c r="M2513" s="9">
        <v>22</v>
      </c>
    </row>
    <row r="2514" spans="1:13" x14ac:dyDescent="0.2">
      <c r="A2514" s="9" t="s">
        <v>153</v>
      </c>
      <c r="B2514" s="9" t="s">
        <v>46</v>
      </c>
      <c r="C2514" s="9">
        <v>86.584038000000007</v>
      </c>
      <c r="D2514" s="14">
        <v>45089</v>
      </c>
      <c r="E2514" s="15">
        <v>86.584038000000007</v>
      </c>
      <c r="G2514" s="26">
        <v>86.584038000000007</v>
      </c>
      <c r="J2514" s="14">
        <v>45079</v>
      </c>
      <c r="K2514" s="9" t="s">
        <v>480</v>
      </c>
      <c r="L2514" s="9">
        <v>24</v>
      </c>
      <c r="M2514" s="9">
        <v>22</v>
      </c>
    </row>
    <row r="2515" spans="1:13" x14ac:dyDescent="0.2">
      <c r="A2515" s="9" t="s">
        <v>143</v>
      </c>
      <c r="B2515" s="9" t="s">
        <v>50</v>
      </c>
      <c r="C2515" s="9">
        <v>148.713043</v>
      </c>
      <c r="D2515" s="14">
        <v>45089</v>
      </c>
      <c r="E2515" s="15">
        <v>148.713043</v>
      </c>
      <c r="G2515" s="26">
        <v>148.713043</v>
      </c>
      <c r="J2515" s="14">
        <v>45079</v>
      </c>
      <c r="K2515" s="9" t="s">
        <v>480</v>
      </c>
      <c r="L2515" s="9">
        <v>24</v>
      </c>
      <c r="M2515" s="9">
        <v>22</v>
      </c>
    </row>
    <row r="2516" spans="1:13" x14ac:dyDescent="0.2">
      <c r="A2516" s="9" t="s">
        <v>189</v>
      </c>
      <c r="B2516" s="9" t="s">
        <v>57</v>
      </c>
      <c r="C2516" s="9">
        <v>799.93782299999998</v>
      </c>
      <c r="D2516" s="14">
        <v>45096</v>
      </c>
      <c r="E2516" s="15">
        <v>799.93782299999998</v>
      </c>
      <c r="G2516" s="26">
        <v>799.93782299999998</v>
      </c>
      <c r="J2516" s="14">
        <v>45079</v>
      </c>
      <c r="K2516" s="9" t="s">
        <v>480</v>
      </c>
      <c r="L2516" s="9">
        <v>25</v>
      </c>
      <c r="M2516" s="9">
        <v>22</v>
      </c>
    </row>
    <row r="2517" spans="1:13" x14ac:dyDescent="0.2">
      <c r="A2517" s="9" t="s">
        <v>189</v>
      </c>
      <c r="B2517" s="9" t="s">
        <v>57</v>
      </c>
      <c r="C2517" s="9">
        <v>799.93782299999998</v>
      </c>
      <c r="D2517" s="14">
        <v>45096</v>
      </c>
      <c r="E2517" s="15">
        <v>1599.875646</v>
      </c>
      <c r="G2517" s="26">
        <v>799.93782299999998</v>
      </c>
      <c r="J2517" s="14">
        <v>45079</v>
      </c>
      <c r="K2517" s="9" t="s">
        <v>480</v>
      </c>
      <c r="L2517" s="9">
        <v>25</v>
      </c>
      <c r="M2517" s="9">
        <v>22</v>
      </c>
    </row>
    <row r="2518" spans="1:13" x14ac:dyDescent="0.2">
      <c r="A2518" s="9" t="s">
        <v>189</v>
      </c>
      <c r="B2518" s="9" t="s">
        <v>57</v>
      </c>
      <c r="C2518" s="9">
        <v>799.93499999999995</v>
      </c>
      <c r="D2518" s="14">
        <v>45096</v>
      </c>
      <c r="E2518" s="15">
        <v>2399.8106459999999</v>
      </c>
      <c r="G2518" s="26">
        <v>799.93499999999995</v>
      </c>
      <c r="J2518" s="14">
        <v>45079</v>
      </c>
      <c r="K2518" s="9" t="s">
        <v>480</v>
      </c>
      <c r="L2518" s="9">
        <v>25</v>
      </c>
      <c r="M2518" s="9">
        <v>22</v>
      </c>
    </row>
    <row r="2519" spans="1:13" x14ac:dyDescent="0.2">
      <c r="A2519" s="9" t="s">
        <v>599</v>
      </c>
      <c r="B2519" s="9" t="s">
        <v>982</v>
      </c>
      <c r="C2519" s="9">
        <v>224.7225</v>
      </c>
      <c r="D2519" s="14">
        <v>45096</v>
      </c>
      <c r="E2519" s="15">
        <v>224.7225</v>
      </c>
      <c r="G2519" s="26">
        <v>224.7225</v>
      </c>
      <c r="J2519" s="14">
        <v>45079</v>
      </c>
      <c r="K2519" s="9" t="s">
        <v>480</v>
      </c>
      <c r="L2519" s="9">
        <v>25</v>
      </c>
      <c r="M2519" s="9">
        <v>22</v>
      </c>
    </row>
    <row r="2520" spans="1:13" x14ac:dyDescent="0.2">
      <c r="A2520" s="9" t="s">
        <v>599</v>
      </c>
      <c r="B2520" s="9" t="s">
        <v>982</v>
      </c>
      <c r="C2520" s="9">
        <v>1286.576963</v>
      </c>
      <c r="D2520" s="14">
        <v>45096</v>
      </c>
      <c r="E2520" s="15">
        <v>1511.2994630000001</v>
      </c>
      <c r="G2520" s="26">
        <v>1286.576963</v>
      </c>
      <c r="J2520" s="14">
        <v>45079</v>
      </c>
      <c r="K2520" s="9" t="s">
        <v>480</v>
      </c>
      <c r="L2520" s="9">
        <v>25</v>
      </c>
      <c r="M2520" s="9">
        <v>22</v>
      </c>
    </row>
    <row r="2521" spans="1:13" x14ac:dyDescent="0.2">
      <c r="A2521" s="9" t="s">
        <v>599</v>
      </c>
      <c r="B2521" s="9" t="s">
        <v>982</v>
      </c>
      <c r="C2521" s="9">
        <v>1009.415332</v>
      </c>
      <c r="D2521" s="14">
        <v>45096</v>
      </c>
      <c r="E2521" s="15">
        <v>2520.7147949999999</v>
      </c>
      <c r="G2521" s="26">
        <v>1009.415332</v>
      </c>
      <c r="J2521" s="14">
        <v>45079</v>
      </c>
      <c r="K2521" s="9" t="s">
        <v>480</v>
      </c>
      <c r="L2521" s="9">
        <v>25</v>
      </c>
      <c r="M2521" s="9">
        <v>22</v>
      </c>
    </row>
    <row r="2522" spans="1:13" x14ac:dyDescent="0.2">
      <c r="A2522" s="9" t="s">
        <v>765</v>
      </c>
      <c r="B2522" s="9" t="s">
        <v>760</v>
      </c>
      <c r="C2522" s="9">
        <v>1115.038468</v>
      </c>
      <c r="D2522" s="14">
        <v>45096</v>
      </c>
      <c r="E2522" s="15">
        <v>1115.038468</v>
      </c>
      <c r="G2522" s="26">
        <v>1115.038468</v>
      </c>
      <c r="J2522" s="14">
        <v>45079</v>
      </c>
      <c r="K2522" s="9" t="s">
        <v>480</v>
      </c>
      <c r="L2522" s="9">
        <v>25</v>
      </c>
      <c r="M2522" s="9">
        <v>22</v>
      </c>
    </row>
    <row r="2523" spans="1:13" x14ac:dyDescent="0.2">
      <c r="A2523" s="9" t="s">
        <v>155</v>
      </c>
      <c r="B2523" s="9" t="s">
        <v>45</v>
      </c>
      <c r="C2523" s="9">
        <v>1.53</v>
      </c>
      <c r="D2523" s="14">
        <v>45096</v>
      </c>
      <c r="E2523" s="15">
        <v>1.53</v>
      </c>
      <c r="G2523" s="26">
        <v>1.53</v>
      </c>
      <c r="J2523" s="14">
        <v>45079</v>
      </c>
      <c r="K2523" s="9" t="s">
        <v>480</v>
      </c>
      <c r="L2523" s="9">
        <v>25</v>
      </c>
      <c r="M2523" s="9">
        <v>22</v>
      </c>
    </row>
    <row r="2524" spans="1:13" x14ac:dyDescent="0.2">
      <c r="A2524" s="9" t="s">
        <v>155</v>
      </c>
      <c r="B2524" s="9" t="s">
        <v>45</v>
      </c>
      <c r="C2524" s="9">
        <v>0.79900000000000004</v>
      </c>
      <c r="D2524" s="14">
        <v>45096</v>
      </c>
      <c r="E2524" s="15">
        <v>2.3290000000000002</v>
      </c>
      <c r="G2524" s="26">
        <v>0.79900000000000004</v>
      </c>
      <c r="J2524" s="14">
        <v>45079</v>
      </c>
      <c r="K2524" s="9" t="s">
        <v>480</v>
      </c>
      <c r="L2524" s="9">
        <v>25</v>
      </c>
      <c r="M2524" s="9">
        <v>22</v>
      </c>
    </row>
    <row r="2525" spans="1:13" x14ac:dyDescent="0.2">
      <c r="A2525" s="9" t="s">
        <v>155</v>
      </c>
      <c r="B2525" s="9" t="s">
        <v>45</v>
      </c>
      <c r="C2525" s="9">
        <v>0.65978000000000003</v>
      </c>
      <c r="D2525" s="14">
        <v>45096</v>
      </c>
      <c r="E2525" s="15">
        <v>2.9887800000000002</v>
      </c>
      <c r="G2525" s="26">
        <v>0.65978000000000003</v>
      </c>
      <c r="J2525" s="14">
        <v>45079</v>
      </c>
      <c r="K2525" s="9" t="s">
        <v>480</v>
      </c>
      <c r="L2525" s="9">
        <v>25</v>
      </c>
      <c r="M2525" s="9">
        <v>22</v>
      </c>
    </row>
    <row r="2526" spans="1:13" x14ac:dyDescent="0.2">
      <c r="A2526" s="9" t="s">
        <v>692</v>
      </c>
      <c r="B2526" s="9" t="s">
        <v>693</v>
      </c>
      <c r="C2526" s="9">
        <v>2.4990039999999998</v>
      </c>
      <c r="D2526" s="14">
        <v>45103</v>
      </c>
      <c r="E2526" s="15">
        <v>2.4990039999999998</v>
      </c>
      <c r="G2526" s="26">
        <v>2.4990039999999998</v>
      </c>
      <c r="J2526" s="14">
        <v>45079</v>
      </c>
      <c r="K2526" s="9" t="s">
        <v>480</v>
      </c>
      <c r="L2526" s="9">
        <v>26</v>
      </c>
      <c r="M2526" s="9">
        <v>22</v>
      </c>
    </row>
    <row r="2527" spans="1:13" x14ac:dyDescent="0.2">
      <c r="A2527" s="9" t="s">
        <v>269</v>
      </c>
      <c r="B2527" s="9" t="s">
        <v>743</v>
      </c>
      <c r="C2527" s="9">
        <v>72.223005999999998</v>
      </c>
      <c r="D2527" s="14">
        <v>45103</v>
      </c>
      <c r="E2527" s="15">
        <v>72.223005999999998</v>
      </c>
      <c r="G2527" s="26">
        <v>72.223005999999998</v>
      </c>
      <c r="J2527" s="14">
        <v>45079</v>
      </c>
      <c r="K2527" s="9" t="s">
        <v>480</v>
      </c>
      <c r="L2527" s="9">
        <v>26</v>
      </c>
      <c r="M2527" s="9">
        <v>22</v>
      </c>
    </row>
    <row r="2528" spans="1:13" x14ac:dyDescent="0.2">
      <c r="A2528" s="9" t="s">
        <v>269</v>
      </c>
      <c r="B2528" s="9" t="s">
        <v>743</v>
      </c>
      <c r="C2528" s="9">
        <v>260.31574799999999</v>
      </c>
      <c r="D2528" s="14">
        <v>45103</v>
      </c>
      <c r="E2528" s="15">
        <v>332.53875399999998</v>
      </c>
      <c r="G2528" s="26">
        <v>260.31574799999999</v>
      </c>
      <c r="J2528" s="14">
        <v>45079</v>
      </c>
      <c r="K2528" s="9" t="s">
        <v>480</v>
      </c>
      <c r="L2528" s="9">
        <v>26</v>
      </c>
      <c r="M2528" s="9">
        <v>22</v>
      </c>
    </row>
    <row r="2529" spans="1:13" x14ac:dyDescent="0.2">
      <c r="A2529" s="9" t="s">
        <v>186</v>
      </c>
      <c r="B2529" s="9" t="s">
        <v>347</v>
      </c>
      <c r="C2529" s="9">
        <v>0.784968</v>
      </c>
      <c r="D2529" s="14">
        <v>45103</v>
      </c>
      <c r="E2529" s="15">
        <v>0.784968</v>
      </c>
      <c r="G2529" s="26">
        <v>0.784968</v>
      </c>
      <c r="J2529" s="14">
        <v>45079</v>
      </c>
      <c r="K2529" s="9" t="s">
        <v>480</v>
      </c>
      <c r="L2529" s="9">
        <v>26</v>
      </c>
      <c r="M2529" s="9">
        <v>22</v>
      </c>
    </row>
    <row r="2530" spans="1:13" x14ac:dyDescent="0.2">
      <c r="A2530" s="9" t="s">
        <v>716</v>
      </c>
      <c r="B2530" s="9" t="s">
        <v>732</v>
      </c>
      <c r="C2530" s="9">
        <v>301.26012300000002</v>
      </c>
      <c r="D2530" s="14">
        <v>45103</v>
      </c>
      <c r="E2530" s="15">
        <v>301.26012300000002</v>
      </c>
      <c r="G2530" s="26">
        <v>301.26012300000002</v>
      </c>
      <c r="J2530" s="14">
        <v>45079</v>
      </c>
      <c r="K2530" s="9" t="s">
        <v>480</v>
      </c>
      <c r="L2530" s="9">
        <v>26</v>
      </c>
      <c r="M2530" s="9">
        <v>22</v>
      </c>
    </row>
    <row r="2531" spans="1:13" x14ac:dyDescent="0.2">
      <c r="A2531" s="9" t="s">
        <v>716</v>
      </c>
      <c r="B2531" s="9" t="s">
        <v>732</v>
      </c>
      <c r="C2531" s="9">
        <v>234.01139900000001</v>
      </c>
      <c r="D2531" s="14">
        <v>45103</v>
      </c>
      <c r="E2531" s="15">
        <v>535.271522</v>
      </c>
      <c r="G2531" s="26">
        <v>234.01139900000001</v>
      </c>
      <c r="J2531" s="14">
        <v>45079</v>
      </c>
      <c r="K2531" s="9" t="s">
        <v>480</v>
      </c>
      <c r="L2531" s="9">
        <v>26</v>
      </c>
      <c r="M2531" s="9">
        <v>22</v>
      </c>
    </row>
    <row r="2532" spans="1:13" x14ac:dyDescent="0.2">
      <c r="A2532" s="9" t="s">
        <v>716</v>
      </c>
      <c r="B2532" s="9" t="s">
        <v>732</v>
      </c>
      <c r="C2532" s="9">
        <v>205.14917</v>
      </c>
      <c r="D2532" s="14">
        <v>45103</v>
      </c>
      <c r="E2532" s="15">
        <v>740.42069200000003</v>
      </c>
      <c r="G2532" s="26">
        <v>205.14917</v>
      </c>
      <c r="J2532" s="14">
        <v>45079</v>
      </c>
      <c r="K2532" s="9" t="s">
        <v>480</v>
      </c>
      <c r="L2532" s="9">
        <v>26</v>
      </c>
      <c r="M2532" s="9">
        <v>22</v>
      </c>
    </row>
    <row r="2533" spans="1:13" x14ac:dyDescent="0.2">
      <c r="A2533" s="9" t="s">
        <v>716</v>
      </c>
      <c r="B2533" s="9" t="s">
        <v>732</v>
      </c>
      <c r="C2533" s="9">
        <v>136.76611299999999</v>
      </c>
      <c r="D2533" s="14">
        <v>45103</v>
      </c>
      <c r="E2533" s="15">
        <v>877.18680500000005</v>
      </c>
      <c r="G2533" s="26">
        <v>136.76611299999999</v>
      </c>
      <c r="J2533" s="14">
        <v>45079</v>
      </c>
      <c r="K2533" s="9" t="s">
        <v>480</v>
      </c>
      <c r="L2533" s="9">
        <v>26</v>
      </c>
      <c r="M2533" s="9">
        <v>22</v>
      </c>
    </row>
    <row r="2534" spans="1:13" x14ac:dyDescent="0.2">
      <c r="A2534" s="9" t="s">
        <v>716</v>
      </c>
      <c r="B2534" s="9" t="s">
        <v>732</v>
      </c>
      <c r="C2534" s="9">
        <v>184.158525</v>
      </c>
      <c r="D2534" s="14">
        <v>45103</v>
      </c>
      <c r="E2534" s="15">
        <v>1061.3453300000001</v>
      </c>
      <c r="G2534" s="26">
        <v>184.158525</v>
      </c>
      <c r="J2534" s="14">
        <v>45079</v>
      </c>
      <c r="K2534" s="9" t="s">
        <v>480</v>
      </c>
      <c r="L2534" s="9">
        <v>26</v>
      </c>
      <c r="M2534" s="9">
        <v>22</v>
      </c>
    </row>
    <row r="2535" spans="1:13" x14ac:dyDescent="0.2">
      <c r="A2535" s="9" t="s">
        <v>152</v>
      </c>
      <c r="B2535" s="9" t="s">
        <v>58</v>
      </c>
      <c r="C2535" s="9">
        <v>2.4990039999999998</v>
      </c>
      <c r="D2535" s="14">
        <v>45103</v>
      </c>
      <c r="E2535" s="15">
        <v>2.4990039999999998</v>
      </c>
      <c r="G2535" s="26">
        <v>2.4990039999999998</v>
      </c>
      <c r="J2535" s="14">
        <v>45079</v>
      </c>
      <c r="K2535" s="9" t="s">
        <v>480</v>
      </c>
      <c r="L2535" s="9">
        <v>26</v>
      </c>
      <c r="M2535" s="9">
        <v>22</v>
      </c>
    </row>
    <row r="2536" spans="1:13" x14ac:dyDescent="0.2">
      <c r="A2536" s="9" t="s">
        <v>1018</v>
      </c>
      <c r="B2536" s="9" t="s">
        <v>1019</v>
      </c>
      <c r="C2536" s="9">
        <v>3199.36</v>
      </c>
      <c r="D2536" s="14">
        <v>45082</v>
      </c>
      <c r="E2536" s="15">
        <v>3199.36</v>
      </c>
      <c r="G2536" s="26">
        <v>3199.36</v>
      </c>
      <c r="J2536" s="14">
        <v>45080</v>
      </c>
      <c r="K2536" s="9" t="s">
        <v>480</v>
      </c>
      <c r="L2536" s="9">
        <v>23</v>
      </c>
      <c r="M2536" s="9">
        <v>22</v>
      </c>
    </row>
    <row r="2537" spans="1:13" x14ac:dyDescent="0.2">
      <c r="A2537" s="9" t="s">
        <v>1018</v>
      </c>
      <c r="B2537" s="9" t="s">
        <v>1019</v>
      </c>
      <c r="C2537" s="9">
        <v>581.55999999999995</v>
      </c>
      <c r="D2537" s="14">
        <v>45082</v>
      </c>
      <c r="E2537" s="15">
        <v>3780.92</v>
      </c>
      <c r="G2537" s="26">
        <v>581.55999999999995</v>
      </c>
      <c r="J2537" s="14">
        <v>45080</v>
      </c>
      <c r="K2537" s="9" t="s">
        <v>480</v>
      </c>
      <c r="L2537" s="9">
        <v>23</v>
      </c>
      <c r="M2537" s="9">
        <v>22</v>
      </c>
    </row>
    <row r="2538" spans="1:13" x14ac:dyDescent="0.2">
      <c r="A2538" s="9" t="s">
        <v>1253</v>
      </c>
      <c r="B2538" s="9" t="s">
        <v>990</v>
      </c>
      <c r="C2538" s="9">
        <v>51.24</v>
      </c>
      <c r="D2538" s="14">
        <v>45082</v>
      </c>
      <c r="E2538" s="15">
        <v>51.24</v>
      </c>
      <c r="G2538" s="26">
        <v>51.24</v>
      </c>
      <c r="J2538" s="14">
        <v>45080</v>
      </c>
      <c r="K2538" s="9" t="s">
        <v>480</v>
      </c>
      <c r="L2538" s="9">
        <v>23</v>
      </c>
      <c r="M2538" s="9">
        <v>22</v>
      </c>
    </row>
    <row r="2539" spans="1:13" x14ac:dyDescent="0.2">
      <c r="A2539" s="9" t="s">
        <v>856</v>
      </c>
      <c r="B2539" s="9" t="s">
        <v>842</v>
      </c>
      <c r="C2539" s="9">
        <v>7478.46</v>
      </c>
      <c r="D2539" s="14">
        <v>45082</v>
      </c>
      <c r="E2539" s="15">
        <v>7478.46</v>
      </c>
      <c r="G2539" s="26">
        <v>7478.46</v>
      </c>
      <c r="J2539" s="14">
        <v>45080</v>
      </c>
      <c r="K2539" s="9" t="s">
        <v>480</v>
      </c>
      <c r="L2539" s="9">
        <v>23</v>
      </c>
      <c r="M2539" s="9">
        <v>22</v>
      </c>
    </row>
    <row r="2540" spans="1:13" x14ac:dyDescent="0.2">
      <c r="A2540" s="9" t="s">
        <v>856</v>
      </c>
      <c r="B2540" s="9" t="s">
        <v>842</v>
      </c>
      <c r="C2540" s="9">
        <v>2889.93</v>
      </c>
      <c r="D2540" s="14">
        <v>45082</v>
      </c>
      <c r="E2540" s="15">
        <v>10368.39</v>
      </c>
      <c r="G2540" s="26">
        <v>2889.93</v>
      </c>
      <c r="J2540" s="14">
        <v>45080</v>
      </c>
      <c r="K2540" s="9" t="s">
        <v>480</v>
      </c>
      <c r="L2540" s="9">
        <v>23</v>
      </c>
      <c r="M2540" s="9">
        <v>22</v>
      </c>
    </row>
    <row r="2541" spans="1:13" x14ac:dyDescent="0.2">
      <c r="A2541" s="9" t="s">
        <v>1257</v>
      </c>
      <c r="B2541" s="9" t="s">
        <v>1258</v>
      </c>
      <c r="C2541" s="9">
        <v>32</v>
      </c>
      <c r="D2541" s="14">
        <v>45082</v>
      </c>
      <c r="E2541" s="15">
        <v>32</v>
      </c>
      <c r="G2541" s="26">
        <v>32</v>
      </c>
      <c r="J2541" s="14">
        <v>45080</v>
      </c>
      <c r="K2541" s="9" t="s">
        <v>480</v>
      </c>
      <c r="L2541" s="9">
        <v>23</v>
      </c>
      <c r="M2541" s="9">
        <v>22</v>
      </c>
    </row>
    <row r="2542" spans="1:13" x14ac:dyDescent="0.2">
      <c r="A2542" s="9" t="s">
        <v>1257</v>
      </c>
      <c r="B2542" s="9" t="s">
        <v>1258</v>
      </c>
      <c r="C2542" s="9">
        <v>96.01</v>
      </c>
      <c r="D2542" s="14">
        <v>45082</v>
      </c>
      <c r="E2542" s="15">
        <v>128.01</v>
      </c>
      <c r="G2542" s="26">
        <v>96.01</v>
      </c>
      <c r="J2542" s="14">
        <v>45080</v>
      </c>
      <c r="K2542" s="9" t="s">
        <v>480</v>
      </c>
      <c r="L2542" s="9">
        <v>23</v>
      </c>
      <c r="M2542" s="9">
        <v>22</v>
      </c>
    </row>
    <row r="2543" spans="1:13" x14ac:dyDescent="0.2">
      <c r="A2543" s="9" t="s">
        <v>1257</v>
      </c>
      <c r="B2543" s="9" t="s">
        <v>1258</v>
      </c>
      <c r="C2543" s="9">
        <v>17.940000000000001</v>
      </c>
      <c r="D2543" s="14">
        <v>45082</v>
      </c>
      <c r="E2543" s="15">
        <v>145.94999999999999</v>
      </c>
      <c r="G2543" s="26">
        <v>17.940000000000001</v>
      </c>
      <c r="J2543" s="14">
        <v>45080</v>
      </c>
      <c r="K2543" s="9" t="s">
        <v>480</v>
      </c>
      <c r="L2543" s="9">
        <v>23</v>
      </c>
      <c r="M2543" s="9">
        <v>22</v>
      </c>
    </row>
    <row r="2544" spans="1:13" x14ac:dyDescent="0.2">
      <c r="A2544" s="9" t="s">
        <v>1257</v>
      </c>
      <c r="B2544" s="9" t="s">
        <v>1258</v>
      </c>
      <c r="C2544" s="9">
        <v>17.940000000000001</v>
      </c>
      <c r="D2544" s="14">
        <v>45082</v>
      </c>
      <c r="E2544" s="15">
        <v>163.89</v>
      </c>
      <c r="G2544" s="26">
        <v>17.940000000000001</v>
      </c>
      <c r="J2544" s="14">
        <v>45080</v>
      </c>
      <c r="K2544" s="9" t="s">
        <v>480</v>
      </c>
      <c r="L2544" s="9">
        <v>23</v>
      </c>
      <c r="M2544" s="9">
        <v>22</v>
      </c>
    </row>
    <row r="2545" spans="1:13" x14ac:dyDescent="0.2">
      <c r="A2545" s="9" t="s">
        <v>280</v>
      </c>
      <c r="B2545" s="9" t="s">
        <v>26</v>
      </c>
      <c r="C2545" s="9">
        <v>72.704154000000003</v>
      </c>
      <c r="D2545" s="14">
        <v>45089</v>
      </c>
      <c r="E2545" s="15">
        <v>72.704154000000003</v>
      </c>
      <c r="G2545" s="26">
        <v>72.704154000000003</v>
      </c>
      <c r="J2545" s="14">
        <v>45080</v>
      </c>
      <c r="K2545" s="9" t="s">
        <v>480</v>
      </c>
      <c r="L2545" s="9">
        <v>24</v>
      </c>
      <c r="M2545" s="9">
        <v>22</v>
      </c>
    </row>
    <row r="2546" spans="1:13" x14ac:dyDescent="0.2">
      <c r="A2546" s="9" t="s">
        <v>273</v>
      </c>
      <c r="B2546" s="9" t="s">
        <v>27</v>
      </c>
      <c r="C2546" s="9">
        <v>766.53466800000001</v>
      </c>
      <c r="D2546" s="14">
        <v>45089</v>
      </c>
      <c r="E2546" s="15">
        <v>766.53466800000001</v>
      </c>
      <c r="G2546" s="26">
        <v>766.53466800000001</v>
      </c>
      <c r="J2546" s="14">
        <v>45080</v>
      </c>
      <c r="K2546" s="9" t="s">
        <v>480</v>
      </c>
      <c r="L2546" s="9">
        <v>24</v>
      </c>
      <c r="M2546" s="9">
        <v>22</v>
      </c>
    </row>
    <row r="2547" spans="1:13" x14ac:dyDescent="0.2">
      <c r="A2547" s="9" t="s">
        <v>273</v>
      </c>
      <c r="B2547" s="9" t="s">
        <v>27</v>
      </c>
      <c r="C2547" s="9">
        <v>550.00126499999999</v>
      </c>
      <c r="D2547" s="14">
        <v>45089</v>
      </c>
      <c r="E2547" s="15">
        <v>1316.5359330000001</v>
      </c>
      <c r="G2547" s="26">
        <v>550.00126499999999</v>
      </c>
      <c r="J2547" s="14">
        <v>45080</v>
      </c>
      <c r="K2547" s="9" t="s">
        <v>480</v>
      </c>
      <c r="L2547" s="9">
        <v>24</v>
      </c>
      <c r="M2547" s="9">
        <v>22</v>
      </c>
    </row>
    <row r="2548" spans="1:13" x14ac:dyDescent="0.2">
      <c r="A2548" s="9" t="s">
        <v>273</v>
      </c>
      <c r="B2548" s="9" t="s">
        <v>27</v>
      </c>
      <c r="C2548" s="9">
        <v>526.66121099999998</v>
      </c>
      <c r="D2548" s="14">
        <v>45089</v>
      </c>
      <c r="E2548" s="15">
        <v>1843.1971440000002</v>
      </c>
      <c r="G2548" s="26">
        <v>526.66121099999998</v>
      </c>
      <c r="J2548" s="14">
        <v>45080</v>
      </c>
      <c r="K2548" s="9" t="s">
        <v>480</v>
      </c>
      <c r="L2548" s="9">
        <v>24</v>
      </c>
      <c r="M2548" s="9">
        <v>22</v>
      </c>
    </row>
    <row r="2549" spans="1:13" x14ac:dyDescent="0.2">
      <c r="A2549" s="9" t="s">
        <v>161</v>
      </c>
      <c r="B2549" s="9" t="s">
        <v>43</v>
      </c>
      <c r="C2549" s="9">
        <v>151.51515000000001</v>
      </c>
      <c r="D2549" s="14">
        <v>45089</v>
      </c>
      <c r="E2549" s="15">
        <v>151.51515000000001</v>
      </c>
      <c r="G2549" s="26">
        <v>151.51515000000001</v>
      </c>
      <c r="J2549" s="14">
        <v>45080</v>
      </c>
      <c r="K2549" s="9" t="s">
        <v>480</v>
      </c>
      <c r="L2549" s="9">
        <v>24</v>
      </c>
      <c r="M2549" s="9">
        <v>22</v>
      </c>
    </row>
    <row r="2550" spans="1:13" x14ac:dyDescent="0.2">
      <c r="A2550" s="9" t="s">
        <v>161</v>
      </c>
      <c r="B2550" s="9" t="s">
        <v>43</v>
      </c>
      <c r="C2550" s="9">
        <v>192.134074</v>
      </c>
      <c r="D2550" s="14">
        <v>45089</v>
      </c>
      <c r="E2550" s="15">
        <v>343.649224</v>
      </c>
      <c r="G2550" s="26">
        <v>192.134074</v>
      </c>
      <c r="J2550" s="14">
        <v>45080</v>
      </c>
      <c r="K2550" s="9" t="s">
        <v>480</v>
      </c>
      <c r="L2550" s="9">
        <v>24</v>
      </c>
      <c r="M2550" s="9">
        <v>22</v>
      </c>
    </row>
    <row r="2551" spans="1:13" x14ac:dyDescent="0.2">
      <c r="A2551" s="9" t="s">
        <v>161</v>
      </c>
      <c r="B2551" s="9" t="s">
        <v>43</v>
      </c>
      <c r="C2551" s="9">
        <v>555.5</v>
      </c>
      <c r="D2551" s="14">
        <v>45089</v>
      </c>
      <c r="E2551" s="15">
        <v>899.149224</v>
      </c>
      <c r="G2551" s="26">
        <v>555.5</v>
      </c>
      <c r="J2551" s="14">
        <v>45080</v>
      </c>
      <c r="K2551" s="9" t="s">
        <v>480</v>
      </c>
      <c r="L2551" s="9">
        <v>24</v>
      </c>
      <c r="M2551" s="9">
        <v>22</v>
      </c>
    </row>
    <row r="2552" spans="1:13" x14ac:dyDescent="0.2">
      <c r="A2552" s="9" t="s">
        <v>161</v>
      </c>
      <c r="B2552" s="9" t="s">
        <v>43</v>
      </c>
      <c r="C2552" s="9">
        <v>818.1</v>
      </c>
      <c r="D2552" s="14">
        <v>45089</v>
      </c>
      <c r="E2552" s="15">
        <v>1717.2492240000001</v>
      </c>
      <c r="G2552" s="26">
        <v>818.1</v>
      </c>
      <c r="J2552" s="14">
        <v>45080</v>
      </c>
      <c r="K2552" s="9" t="s">
        <v>480</v>
      </c>
      <c r="L2552" s="9">
        <v>24</v>
      </c>
      <c r="M2552" s="9">
        <v>22</v>
      </c>
    </row>
    <row r="2553" spans="1:13" x14ac:dyDescent="0.2">
      <c r="A2553" s="9" t="s">
        <v>161</v>
      </c>
      <c r="B2553" s="9" t="s">
        <v>43</v>
      </c>
      <c r="C2553" s="9">
        <v>1999.8</v>
      </c>
      <c r="D2553" s="14">
        <v>45089</v>
      </c>
      <c r="E2553" s="15">
        <v>3717.0492240000003</v>
      </c>
      <c r="G2553" s="26">
        <v>1999.8</v>
      </c>
      <c r="J2553" s="14">
        <v>45080</v>
      </c>
      <c r="K2553" s="9" t="s">
        <v>480</v>
      </c>
      <c r="L2553" s="9">
        <v>24</v>
      </c>
      <c r="M2553" s="9">
        <v>22</v>
      </c>
    </row>
    <row r="2554" spans="1:13" x14ac:dyDescent="0.2">
      <c r="A2554" s="9" t="s">
        <v>161</v>
      </c>
      <c r="B2554" s="9" t="s">
        <v>43</v>
      </c>
      <c r="C2554" s="9">
        <v>506.01969600000001</v>
      </c>
      <c r="D2554" s="14">
        <v>45089</v>
      </c>
      <c r="E2554" s="15">
        <v>4223.0689200000006</v>
      </c>
      <c r="G2554" s="26">
        <v>506.01969600000001</v>
      </c>
      <c r="J2554" s="14">
        <v>45080</v>
      </c>
      <c r="K2554" s="9" t="s">
        <v>480</v>
      </c>
      <c r="L2554" s="9">
        <v>24</v>
      </c>
      <c r="M2554" s="9">
        <v>22</v>
      </c>
    </row>
    <row r="2555" spans="1:13" x14ac:dyDescent="0.2">
      <c r="A2555" s="9" t="s">
        <v>161</v>
      </c>
      <c r="B2555" s="9" t="s">
        <v>43</v>
      </c>
      <c r="C2555" s="9">
        <v>909.00209099999995</v>
      </c>
      <c r="D2555" s="14">
        <v>45089</v>
      </c>
      <c r="E2555" s="15">
        <v>5132.0710110000009</v>
      </c>
      <c r="G2555" s="26">
        <v>909.00209099999995</v>
      </c>
      <c r="J2555" s="14">
        <v>45080</v>
      </c>
      <c r="K2555" s="9" t="s">
        <v>480</v>
      </c>
      <c r="L2555" s="9">
        <v>24</v>
      </c>
      <c r="M2555" s="9">
        <v>22</v>
      </c>
    </row>
    <row r="2556" spans="1:13" x14ac:dyDescent="0.2">
      <c r="A2556" s="9" t="s">
        <v>161</v>
      </c>
      <c r="B2556" s="9" t="s">
        <v>43</v>
      </c>
      <c r="C2556" s="9">
        <v>505.00116100000002</v>
      </c>
      <c r="D2556" s="14">
        <v>45089</v>
      </c>
      <c r="E2556" s="15">
        <v>5637.072172000001</v>
      </c>
      <c r="G2556" s="26">
        <v>505.00116100000002</v>
      </c>
      <c r="J2556" s="14">
        <v>45080</v>
      </c>
      <c r="K2556" s="9" t="s">
        <v>480</v>
      </c>
      <c r="L2556" s="9">
        <v>24</v>
      </c>
      <c r="M2556" s="9">
        <v>22</v>
      </c>
    </row>
    <row r="2557" spans="1:13" x14ac:dyDescent="0.2">
      <c r="A2557" s="9" t="s">
        <v>766</v>
      </c>
      <c r="B2557" s="9" t="s">
        <v>761</v>
      </c>
      <c r="C2557" s="9">
        <v>1473.2370000000001</v>
      </c>
      <c r="D2557" s="14">
        <v>45096</v>
      </c>
      <c r="E2557" s="15">
        <v>1473.2370000000001</v>
      </c>
      <c r="G2557" s="26">
        <v>1473.2370000000001</v>
      </c>
      <c r="J2557" s="14">
        <v>45080</v>
      </c>
      <c r="K2557" s="9" t="s">
        <v>480</v>
      </c>
      <c r="L2557" s="9">
        <v>25</v>
      </c>
      <c r="M2557" s="9">
        <v>22</v>
      </c>
    </row>
    <row r="2558" spans="1:13" x14ac:dyDescent="0.2">
      <c r="A2558" s="9" t="s">
        <v>99</v>
      </c>
      <c r="B2558" s="9" t="s">
        <v>323</v>
      </c>
      <c r="C2558" s="9">
        <v>1238.5758000000001</v>
      </c>
      <c r="D2558" s="14">
        <v>45096</v>
      </c>
      <c r="E2558" s="15">
        <v>1238.5758000000001</v>
      </c>
      <c r="G2558" s="26">
        <v>1238.5758000000001</v>
      </c>
      <c r="J2558" s="14">
        <v>45080</v>
      </c>
      <c r="K2558" s="9" t="s">
        <v>480</v>
      </c>
      <c r="L2558" s="9">
        <v>25</v>
      </c>
      <c r="M2558" s="9">
        <v>22</v>
      </c>
    </row>
    <row r="2559" spans="1:13" x14ac:dyDescent="0.2">
      <c r="A2559" s="9" t="s">
        <v>99</v>
      </c>
      <c r="B2559" s="9" t="s">
        <v>323</v>
      </c>
      <c r="C2559" s="9">
        <v>1238.5758000000001</v>
      </c>
      <c r="D2559" s="14">
        <v>45096</v>
      </c>
      <c r="E2559" s="15">
        <v>2477.1516000000001</v>
      </c>
      <c r="G2559" s="26">
        <v>1238.5758000000001</v>
      </c>
      <c r="J2559" s="14">
        <v>45080</v>
      </c>
      <c r="K2559" s="9" t="s">
        <v>480</v>
      </c>
      <c r="L2559" s="9">
        <v>25</v>
      </c>
      <c r="M2559" s="9">
        <v>22</v>
      </c>
    </row>
    <row r="2560" spans="1:13" x14ac:dyDescent="0.2">
      <c r="A2560" s="9" t="s">
        <v>99</v>
      </c>
      <c r="B2560" s="9" t="s">
        <v>323</v>
      </c>
      <c r="C2560" s="9">
        <v>1238.571428</v>
      </c>
      <c r="D2560" s="14">
        <v>45096</v>
      </c>
      <c r="E2560" s="15">
        <v>3715.7230280000003</v>
      </c>
      <c r="G2560" s="26">
        <v>1238.571428</v>
      </c>
      <c r="J2560" s="14">
        <v>45080</v>
      </c>
      <c r="K2560" s="9" t="s">
        <v>480</v>
      </c>
      <c r="L2560" s="9">
        <v>25</v>
      </c>
      <c r="M2560" s="9">
        <v>22</v>
      </c>
    </row>
    <row r="2561" spans="1:13" x14ac:dyDescent="0.2">
      <c r="A2561" s="9" t="s">
        <v>1004</v>
      </c>
      <c r="B2561" s="9" t="s">
        <v>1498</v>
      </c>
      <c r="C2561" s="9">
        <v>207.96672000000001</v>
      </c>
      <c r="D2561" s="14">
        <v>45082</v>
      </c>
      <c r="E2561" s="15">
        <v>207.96672000000001</v>
      </c>
      <c r="G2561" s="26">
        <v>207.96672000000001</v>
      </c>
      <c r="J2561" s="14">
        <v>45081</v>
      </c>
      <c r="K2561" s="9" t="s">
        <v>480</v>
      </c>
      <c r="L2561" s="9">
        <v>23</v>
      </c>
      <c r="M2561" s="9">
        <v>22</v>
      </c>
    </row>
    <row r="2562" spans="1:13" x14ac:dyDescent="0.2">
      <c r="A2562" s="9" t="s">
        <v>1004</v>
      </c>
      <c r="B2562" s="9" t="s">
        <v>1498</v>
      </c>
      <c r="C2562" s="9">
        <v>212.37794099999999</v>
      </c>
      <c r="D2562" s="14">
        <v>45082</v>
      </c>
      <c r="E2562" s="15">
        <v>420.34466099999997</v>
      </c>
      <c r="G2562" s="26">
        <v>212.37794099999999</v>
      </c>
      <c r="J2562" s="14">
        <v>45081</v>
      </c>
      <c r="K2562" s="9" t="s">
        <v>480</v>
      </c>
      <c r="L2562" s="9">
        <v>23</v>
      </c>
      <c r="M2562" s="9">
        <v>22</v>
      </c>
    </row>
    <row r="2563" spans="1:13" x14ac:dyDescent="0.2">
      <c r="A2563" s="9" t="s">
        <v>1004</v>
      </c>
      <c r="B2563" s="9" t="s">
        <v>1498</v>
      </c>
      <c r="C2563" s="9">
        <v>121.351225</v>
      </c>
      <c r="D2563" s="14">
        <v>45082</v>
      </c>
      <c r="E2563" s="15">
        <v>541.69588599999997</v>
      </c>
      <c r="G2563" s="26">
        <v>121.351225</v>
      </c>
      <c r="J2563" s="14">
        <v>45081</v>
      </c>
      <c r="K2563" s="9" t="s">
        <v>480</v>
      </c>
      <c r="L2563" s="9">
        <v>23</v>
      </c>
      <c r="M2563" s="9">
        <v>22</v>
      </c>
    </row>
    <row r="2564" spans="1:13" x14ac:dyDescent="0.2">
      <c r="A2564" s="9" t="s">
        <v>1004</v>
      </c>
      <c r="B2564" s="9" t="s">
        <v>1498</v>
      </c>
      <c r="C2564" s="9">
        <v>32.671568999999998</v>
      </c>
      <c r="D2564" s="14">
        <v>45082</v>
      </c>
      <c r="E2564" s="15">
        <v>574.36745499999995</v>
      </c>
      <c r="G2564" s="26">
        <v>32.671568999999998</v>
      </c>
      <c r="J2564" s="14">
        <v>45081</v>
      </c>
      <c r="K2564" s="9" t="s">
        <v>480</v>
      </c>
      <c r="L2564" s="9">
        <v>23</v>
      </c>
      <c r="M2564" s="9">
        <v>22</v>
      </c>
    </row>
    <row r="2565" spans="1:13" x14ac:dyDescent="0.2">
      <c r="A2565" s="9" t="s">
        <v>301</v>
      </c>
      <c r="B2565" s="9" t="s">
        <v>605</v>
      </c>
      <c r="C2565" s="9">
        <v>299.52</v>
      </c>
      <c r="D2565" s="14">
        <v>45082</v>
      </c>
      <c r="E2565" s="15">
        <v>299.52</v>
      </c>
      <c r="G2565" s="26">
        <v>299.52</v>
      </c>
      <c r="J2565" s="14">
        <v>45081</v>
      </c>
      <c r="K2565" s="9" t="s">
        <v>480</v>
      </c>
      <c r="L2565" s="9">
        <v>23</v>
      </c>
      <c r="M2565" s="9">
        <v>22</v>
      </c>
    </row>
    <row r="2566" spans="1:13" x14ac:dyDescent="0.2">
      <c r="A2566" s="9" t="s">
        <v>301</v>
      </c>
      <c r="B2566" s="9" t="s">
        <v>605</v>
      </c>
      <c r="C2566" s="9">
        <v>267.64705900000001</v>
      </c>
      <c r="D2566" s="14">
        <v>45082</v>
      </c>
      <c r="E2566" s="15">
        <v>567.16705899999999</v>
      </c>
      <c r="G2566" s="26">
        <v>267.64705900000001</v>
      </c>
      <c r="J2566" s="14">
        <v>45081</v>
      </c>
      <c r="K2566" s="9" t="s">
        <v>480</v>
      </c>
      <c r="L2566" s="9">
        <v>23</v>
      </c>
      <c r="M2566" s="9">
        <v>22</v>
      </c>
    </row>
    <row r="2567" spans="1:13" x14ac:dyDescent="0.2">
      <c r="A2567" s="9" t="s">
        <v>301</v>
      </c>
      <c r="B2567" s="9" t="s">
        <v>605</v>
      </c>
      <c r="C2567" s="9">
        <v>152.9316</v>
      </c>
      <c r="D2567" s="14">
        <v>45082</v>
      </c>
      <c r="E2567" s="15">
        <v>720.098659</v>
      </c>
      <c r="G2567" s="26">
        <v>152.9316</v>
      </c>
      <c r="J2567" s="14">
        <v>45081</v>
      </c>
      <c r="K2567" s="9" t="s">
        <v>480</v>
      </c>
      <c r="L2567" s="9">
        <v>23</v>
      </c>
      <c r="M2567" s="9">
        <v>22</v>
      </c>
    </row>
    <row r="2568" spans="1:13" x14ac:dyDescent="0.2">
      <c r="A2568" s="9" t="s">
        <v>301</v>
      </c>
      <c r="B2568" s="9" t="s">
        <v>605</v>
      </c>
      <c r="C2568" s="9">
        <v>73.529411999999994</v>
      </c>
      <c r="D2568" s="14">
        <v>45082</v>
      </c>
      <c r="E2568" s="15">
        <v>793.62807099999998</v>
      </c>
      <c r="G2568" s="26">
        <v>73.529411999999994</v>
      </c>
      <c r="J2568" s="14">
        <v>45081</v>
      </c>
      <c r="K2568" s="9" t="s">
        <v>480</v>
      </c>
      <c r="L2568" s="9">
        <v>23</v>
      </c>
      <c r="M2568" s="9">
        <v>22</v>
      </c>
    </row>
    <row r="2569" spans="1:13" x14ac:dyDescent="0.2">
      <c r="A2569" s="9" t="s">
        <v>1499</v>
      </c>
      <c r="B2569" s="9" t="s">
        <v>87</v>
      </c>
      <c r="C2569" s="9">
        <v>73.53</v>
      </c>
      <c r="D2569" s="14">
        <v>45082</v>
      </c>
      <c r="E2569" s="15">
        <v>73.53</v>
      </c>
      <c r="G2569" s="26">
        <v>73.53</v>
      </c>
      <c r="J2569" s="14">
        <v>45081</v>
      </c>
      <c r="K2569" s="9" t="s">
        <v>480</v>
      </c>
      <c r="L2569" s="9">
        <v>23</v>
      </c>
      <c r="M2569" s="9">
        <v>22</v>
      </c>
    </row>
    <row r="2570" spans="1:13" x14ac:dyDescent="0.2">
      <c r="A2570" s="9" t="s">
        <v>1466</v>
      </c>
      <c r="B2570" s="9" t="s">
        <v>841</v>
      </c>
      <c r="C2570" s="9">
        <v>749.42</v>
      </c>
      <c r="D2570" s="14">
        <v>45082</v>
      </c>
      <c r="E2570" s="15">
        <v>749.42</v>
      </c>
      <c r="G2570" s="26">
        <v>749.42</v>
      </c>
      <c r="J2570" s="14">
        <v>45081</v>
      </c>
      <c r="K2570" s="9" t="s">
        <v>480</v>
      </c>
      <c r="L2570" s="9">
        <v>23</v>
      </c>
      <c r="M2570" s="9">
        <v>22</v>
      </c>
    </row>
    <row r="2571" spans="1:13" x14ac:dyDescent="0.2">
      <c r="A2571" s="9" t="s">
        <v>1296</v>
      </c>
      <c r="B2571" s="9" t="s">
        <v>687</v>
      </c>
      <c r="C2571" s="9">
        <v>4551.79</v>
      </c>
      <c r="D2571" s="14">
        <v>45082</v>
      </c>
      <c r="E2571" s="15">
        <v>4551.79</v>
      </c>
      <c r="G2571" s="26">
        <v>4551.79</v>
      </c>
      <c r="J2571" s="14">
        <v>45081</v>
      </c>
      <c r="K2571" s="9" t="s">
        <v>480</v>
      </c>
      <c r="L2571" s="9">
        <v>23</v>
      </c>
      <c r="M2571" s="9">
        <v>22</v>
      </c>
    </row>
    <row r="2572" spans="1:13" x14ac:dyDescent="0.2">
      <c r="A2572" s="9" t="s">
        <v>1296</v>
      </c>
      <c r="B2572" s="9" t="s">
        <v>687</v>
      </c>
      <c r="C2572" s="9">
        <v>2600.85</v>
      </c>
      <c r="D2572" s="14">
        <v>45082</v>
      </c>
      <c r="E2572" s="15">
        <v>7152.6399999999994</v>
      </c>
      <c r="G2572" s="26">
        <v>2600.85</v>
      </c>
      <c r="J2572" s="14">
        <v>45081</v>
      </c>
      <c r="K2572" s="9" t="s">
        <v>480</v>
      </c>
      <c r="L2572" s="9">
        <v>23</v>
      </c>
      <c r="M2572" s="9">
        <v>22</v>
      </c>
    </row>
    <row r="2573" spans="1:13" x14ac:dyDescent="0.2">
      <c r="A2573" s="9" t="s">
        <v>1467</v>
      </c>
      <c r="B2573" s="9" t="s">
        <v>759</v>
      </c>
      <c r="C2573" s="9">
        <v>390.74</v>
      </c>
      <c r="D2573" s="14">
        <v>45082</v>
      </c>
      <c r="E2573" s="15">
        <v>390.74</v>
      </c>
      <c r="G2573" s="26">
        <v>390.74</v>
      </c>
      <c r="J2573" s="14">
        <v>45081</v>
      </c>
      <c r="K2573" s="9" t="s">
        <v>480</v>
      </c>
      <c r="L2573" s="9">
        <v>23</v>
      </c>
      <c r="M2573" s="9">
        <v>22</v>
      </c>
    </row>
    <row r="2574" spans="1:13" x14ac:dyDescent="0.2">
      <c r="A2574" s="9" t="s">
        <v>780</v>
      </c>
      <c r="B2574" s="9" t="s">
        <v>792</v>
      </c>
      <c r="C2574" s="9">
        <v>4550</v>
      </c>
      <c r="D2574" s="14">
        <v>45082</v>
      </c>
      <c r="E2574" s="15">
        <v>4550</v>
      </c>
      <c r="G2574" s="26">
        <v>4550</v>
      </c>
      <c r="J2574" s="14">
        <v>45081</v>
      </c>
      <c r="K2574" s="9" t="s">
        <v>480</v>
      </c>
      <c r="L2574" s="9">
        <v>23</v>
      </c>
      <c r="M2574" s="9">
        <v>22</v>
      </c>
    </row>
    <row r="2575" spans="1:13" x14ac:dyDescent="0.2">
      <c r="A2575" s="9" t="s">
        <v>1253</v>
      </c>
      <c r="B2575" s="9" t="s">
        <v>990</v>
      </c>
      <c r="C2575" s="9">
        <v>1.81</v>
      </c>
      <c r="D2575" s="14">
        <v>45082</v>
      </c>
      <c r="E2575" s="15">
        <v>1.81</v>
      </c>
      <c r="G2575" s="26">
        <v>1.81</v>
      </c>
      <c r="J2575" s="14">
        <v>45081</v>
      </c>
      <c r="K2575" s="9" t="s">
        <v>480</v>
      </c>
      <c r="L2575" s="9">
        <v>23</v>
      </c>
      <c r="M2575" s="9">
        <v>22</v>
      </c>
    </row>
    <row r="2576" spans="1:13" x14ac:dyDescent="0.2">
      <c r="A2576" s="9" t="s">
        <v>1253</v>
      </c>
      <c r="B2576" s="9" t="s">
        <v>990</v>
      </c>
      <c r="C2576" s="9">
        <v>3.61</v>
      </c>
      <c r="D2576" s="14">
        <v>45082</v>
      </c>
      <c r="E2576" s="15">
        <v>5.42</v>
      </c>
      <c r="G2576" s="26">
        <v>3.61</v>
      </c>
      <c r="J2576" s="14">
        <v>45081</v>
      </c>
      <c r="K2576" s="9" t="s">
        <v>480</v>
      </c>
      <c r="L2576" s="9">
        <v>23</v>
      </c>
      <c r="M2576" s="9">
        <v>22</v>
      </c>
    </row>
    <row r="2577" spans="1:13" x14ac:dyDescent="0.2">
      <c r="A2577" s="9" t="s">
        <v>1210</v>
      </c>
      <c r="B2577" s="9" t="s">
        <v>1194</v>
      </c>
      <c r="C2577" s="9">
        <v>2000</v>
      </c>
      <c r="D2577" s="14">
        <v>45082</v>
      </c>
      <c r="E2577" s="15">
        <v>2000</v>
      </c>
      <c r="G2577" s="26">
        <v>2000</v>
      </c>
      <c r="J2577" s="14">
        <v>45081</v>
      </c>
      <c r="K2577" s="9" t="s">
        <v>480</v>
      </c>
      <c r="L2577" s="9">
        <v>23</v>
      </c>
      <c r="M2577" s="9">
        <v>22</v>
      </c>
    </row>
    <row r="2578" spans="1:13" x14ac:dyDescent="0.2">
      <c r="A2578" s="9" t="s">
        <v>1210</v>
      </c>
      <c r="B2578" s="9" t="s">
        <v>1194</v>
      </c>
      <c r="C2578" s="9">
        <v>2000</v>
      </c>
      <c r="D2578" s="14">
        <v>45082</v>
      </c>
      <c r="E2578" s="15">
        <v>4000</v>
      </c>
      <c r="G2578" s="26">
        <v>2000</v>
      </c>
      <c r="J2578" s="14">
        <v>45081</v>
      </c>
      <c r="K2578" s="9" t="s">
        <v>480</v>
      </c>
      <c r="L2578" s="9">
        <v>23</v>
      </c>
      <c r="M2578" s="9">
        <v>22</v>
      </c>
    </row>
    <row r="2579" spans="1:13" x14ac:dyDescent="0.2">
      <c r="A2579" s="9" t="s">
        <v>1210</v>
      </c>
      <c r="B2579" s="9" t="s">
        <v>1194</v>
      </c>
      <c r="C2579" s="9">
        <v>3000</v>
      </c>
      <c r="D2579" s="14">
        <v>45082</v>
      </c>
      <c r="E2579" s="15">
        <v>7000</v>
      </c>
      <c r="G2579" s="26">
        <v>3000</v>
      </c>
      <c r="J2579" s="14">
        <v>45081</v>
      </c>
      <c r="K2579" s="9" t="s">
        <v>480</v>
      </c>
      <c r="L2579" s="9">
        <v>23</v>
      </c>
      <c r="M2579" s="9">
        <v>22</v>
      </c>
    </row>
    <row r="2580" spans="1:13" x14ac:dyDescent="0.2">
      <c r="A2580" s="9" t="s">
        <v>1210</v>
      </c>
      <c r="B2580" s="9" t="s">
        <v>1194</v>
      </c>
      <c r="C2580" s="9">
        <v>1000</v>
      </c>
      <c r="D2580" s="14">
        <v>45082</v>
      </c>
      <c r="E2580" s="15">
        <v>8000</v>
      </c>
      <c r="G2580" s="26">
        <v>1000</v>
      </c>
      <c r="J2580" s="14">
        <v>45081</v>
      </c>
      <c r="K2580" s="9" t="s">
        <v>480</v>
      </c>
      <c r="L2580" s="9">
        <v>23</v>
      </c>
      <c r="M2580" s="9">
        <v>22</v>
      </c>
    </row>
    <row r="2581" spans="1:13" x14ac:dyDescent="0.2">
      <c r="A2581" s="9" t="s">
        <v>1210</v>
      </c>
      <c r="B2581" s="9" t="s">
        <v>1194</v>
      </c>
      <c r="C2581" s="9">
        <v>1000</v>
      </c>
      <c r="D2581" s="14">
        <v>45082</v>
      </c>
      <c r="E2581" s="15">
        <v>9000</v>
      </c>
      <c r="G2581" s="26">
        <v>1000</v>
      </c>
      <c r="J2581" s="14">
        <v>45081</v>
      </c>
      <c r="K2581" s="9" t="s">
        <v>480</v>
      </c>
      <c r="L2581" s="9">
        <v>23</v>
      </c>
      <c r="M2581" s="9">
        <v>22</v>
      </c>
    </row>
    <row r="2582" spans="1:13" x14ac:dyDescent="0.2">
      <c r="A2582" s="9" t="s">
        <v>1242</v>
      </c>
      <c r="B2582" s="9" t="s">
        <v>1243</v>
      </c>
      <c r="C2582" s="9">
        <v>533.33000000000004</v>
      </c>
      <c r="D2582" s="14">
        <v>45082</v>
      </c>
      <c r="E2582" s="15">
        <v>533.33000000000004</v>
      </c>
      <c r="G2582" s="26">
        <v>533.33000000000004</v>
      </c>
      <c r="J2582" s="14">
        <v>45081</v>
      </c>
      <c r="K2582" s="9" t="s">
        <v>480</v>
      </c>
      <c r="L2582" s="9">
        <v>23</v>
      </c>
      <c r="M2582" s="9">
        <v>22</v>
      </c>
    </row>
    <row r="2583" spans="1:13" x14ac:dyDescent="0.2">
      <c r="A2583" s="9" t="s">
        <v>1242</v>
      </c>
      <c r="B2583" s="9" t="s">
        <v>1243</v>
      </c>
      <c r="C2583" s="9">
        <v>533.34</v>
      </c>
      <c r="D2583" s="14">
        <v>45082</v>
      </c>
      <c r="E2583" s="15">
        <v>1066.67</v>
      </c>
      <c r="G2583" s="26">
        <v>533.34</v>
      </c>
      <c r="J2583" s="14">
        <v>45081</v>
      </c>
      <c r="K2583" s="9" t="s">
        <v>480</v>
      </c>
      <c r="L2583" s="9">
        <v>23</v>
      </c>
      <c r="M2583" s="9">
        <v>22</v>
      </c>
    </row>
    <row r="2584" spans="1:13" x14ac:dyDescent="0.2">
      <c r="A2584" s="9" t="s">
        <v>1265</v>
      </c>
      <c r="B2584" s="9" t="s">
        <v>1243</v>
      </c>
      <c r="C2584" s="9">
        <v>1000</v>
      </c>
      <c r="D2584" s="14">
        <v>45082</v>
      </c>
      <c r="E2584" s="15">
        <v>1000</v>
      </c>
      <c r="G2584" s="26">
        <v>1000</v>
      </c>
      <c r="J2584" s="14">
        <v>45081</v>
      </c>
      <c r="K2584" s="9" t="s">
        <v>480</v>
      </c>
      <c r="L2584" s="9">
        <v>23</v>
      </c>
      <c r="M2584" s="9">
        <v>22</v>
      </c>
    </row>
    <row r="2585" spans="1:13" x14ac:dyDescent="0.2">
      <c r="A2585" s="9" t="s">
        <v>1265</v>
      </c>
      <c r="B2585" s="9" t="s">
        <v>1243</v>
      </c>
      <c r="C2585" s="9">
        <v>555.55999999999995</v>
      </c>
      <c r="D2585" s="14">
        <v>45082</v>
      </c>
      <c r="E2585" s="15">
        <v>1555.56</v>
      </c>
      <c r="G2585" s="26">
        <v>555.55999999999995</v>
      </c>
      <c r="J2585" s="14">
        <v>45081</v>
      </c>
      <c r="K2585" s="9" t="s">
        <v>480</v>
      </c>
      <c r="L2585" s="9">
        <v>23</v>
      </c>
      <c r="M2585" s="9">
        <v>22</v>
      </c>
    </row>
    <row r="2586" spans="1:13" x14ac:dyDescent="0.2">
      <c r="A2586" s="9" t="s">
        <v>1265</v>
      </c>
      <c r="B2586" s="9" t="s">
        <v>1243</v>
      </c>
      <c r="C2586" s="9">
        <v>1111.1199999999999</v>
      </c>
      <c r="D2586" s="14">
        <v>45082</v>
      </c>
      <c r="E2586" s="15">
        <v>2666.68</v>
      </c>
      <c r="G2586" s="26">
        <v>1111.1199999999999</v>
      </c>
      <c r="J2586" s="14">
        <v>45081</v>
      </c>
      <c r="K2586" s="9" t="s">
        <v>480</v>
      </c>
      <c r="L2586" s="9">
        <v>23</v>
      </c>
      <c r="M2586" s="9">
        <v>22</v>
      </c>
    </row>
    <row r="2587" spans="1:13" x14ac:dyDescent="0.2">
      <c r="A2587" s="9" t="s">
        <v>1401</v>
      </c>
      <c r="B2587" s="9" t="s">
        <v>1264</v>
      </c>
      <c r="C2587" s="9">
        <v>280</v>
      </c>
      <c r="D2587" s="14">
        <v>45082</v>
      </c>
      <c r="E2587" s="15">
        <v>280</v>
      </c>
      <c r="G2587" s="26">
        <v>280</v>
      </c>
      <c r="J2587" s="14">
        <v>45081</v>
      </c>
      <c r="K2587" s="9" t="s">
        <v>480</v>
      </c>
      <c r="L2587" s="9">
        <v>23</v>
      </c>
      <c r="M2587" s="9">
        <v>22</v>
      </c>
    </row>
    <row r="2588" spans="1:13" x14ac:dyDescent="0.2">
      <c r="A2588" s="9" t="s">
        <v>1288</v>
      </c>
      <c r="B2588" s="9" t="s">
        <v>878</v>
      </c>
      <c r="C2588" s="9">
        <v>4</v>
      </c>
      <c r="D2588" s="14">
        <v>45082</v>
      </c>
      <c r="E2588" s="15">
        <v>4</v>
      </c>
      <c r="G2588" s="26">
        <v>4</v>
      </c>
      <c r="J2588" s="14">
        <v>45081</v>
      </c>
      <c r="K2588" s="9" t="s">
        <v>480</v>
      </c>
      <c r="L2588" s="9">
        <v>23</v>
      </c>
      <c r="M2588" s="9">
        <v>22</v>
      </c>
    </row>
    <row r="2589" spans="1:13" x14ac:dyDescent="0.2">
      <c r="A2589" s="9" t="s">
        <v>1288</v>
      </c>
      <c r="B2589" s="9" t="s">
        <v>878</v>
      </c>
      <c r="C2589" s="9">
        <v>4</v>
      </c>
      <c r="D2589" s="14">
        <v>45082</v>
      </c>
      <c r="E2589" s="15">
        <v>8</v>
      </c>
      <c r="G2589" s="26">
        <v>4</v>
      </c>
      <c r="J2589" s="14">
        <v>45081</v>
      </c>
      <c r="K2589" s="9" t="s">
        <v>480</v>
      </c>
      <c r="L2589" s="9">
        <v>23</v>
      </c>
      <c r="M2589" s="9">
        <v>22</v>
      </c>
    </row>
    <row r="2590" spans="1:13" x14ac:dyDescent="0.2">
      <c r="A2590" s="9" t="s">
        <v>1288</v>
      </c>
      <c r="B2590" s="9" t="s">
        <v>878</v>
      </c>
      <c r="C2590" s="9">
        <v>6</v>
      </c>
      <c r="D2590" s="14">
        <v>45082</v>
      </c>
      <c r="E2590" s="15">
        <v>14</v>
      </c>
      <c r="G2590" s="26">
        <v>6</v>
      </c>
      <c r="J2590" s="14">
        <v>45081</v>
      </c>
      <c r="K2590" s="9" t="s">
        <v>480</v>
      </c>
      <c r="L2590" s="9">
        <v>23</v>
      </c>
      <c r="M2590" s="9">
        <v>22</v>
      </c>
    </row>
    <row r="2591" spans="1:13" x14ac:dyDescent="0.2">
      <c r="A2591" s="9" t="s">
        <v>1288</v>
      </c>
      <c r="B2591" s="9" t="s">
        <v>878</v>
      </c>
      <c r="C2591" s="9">
        <v>2</v>
      </c>
      <c r="D2591" s="14">
        <v>45082</v>
      </c>
      <c r="E2591" s="15">
        <v>16</v>
      </c>
      <c r="G2591" s="26">
        <v>2</v>
      </c>
      <c r="J2591" s="14">
        <v>45081</v>
      </c>
      <c r="K2591" s="9" t="s">
        <v>480</v>
      </c>
      <c r="L2591" s="9">
        <v>23</v>
      </c>
      <c r="M2591" s="9">
        <v>22</v>
      </c>
    </row>
    <row r="2592" spans="1:13" x14ac:dyDescent="0.2">
      <c r="A2592" s="9" t="s">
        <v>1288</v>
      </c>
      <c r="B2592" s="9" t="s">
        <v>878</v>
      </c>
      <c r="C2592" s="9">
        <v>2</v>
      </c>
      <c r="D2592" s="14">
        <v>45082</v>
      </c>
      <c r="E2592" s="15">
        <v>18</v>
      </c>
      <c r="G2592" s="26">
        <v>2</v>
      </c>
      <c r="J2592" s="14">
        <v>45081</v>
      </c>
      <c r="K2592" s="9" t="s">
        <v>480</v>
      </c>
      <c r="L2592" s="9">
        <v>23</v>
      </c>
      <c r="M2592" s="9">
        <v>22</v>
      </c>
    </row>
    <row r="2593" spans="1:13" x14ac:dyDescent="0.2">
      <c r="A2593" s="9" t="s">
        <v>1288</v>
      </c>
      <c r="B2593" s="9" t="s">
        <v>878</v>
      </c>
      <c r="C2593" s="9">
        <v>1.06</v>
      </c>
      <c r="D2593" s="14">
        <v>45082</v>
      </c>
      <c r="E2593" s="15">
        <v>19.059999999999999</v>
      </c>
      <c r="G2593" s="26">
        <v>1.06</v>
      </c>
      <c r="J2593" s="14">
        <v>45081</v>
      </c>
      <c r="K2593" s="9" t="s">
        <v>480</v>
      </c>
      <c r="L2593" s="9">
        <v>23</v>
      </c>
      <c r="M2593" s="9">
        <v>22</v>
      </c>
    </row>
    <row r="2594" spans="1:13" x14ac:dyDescent="0.2">
      <c r="A2594" s="9" t="s">
        <v>1288</v>
      </c>
      <c r="B2594" s="9" t="s">
        <v>878</v>
      </c>
      <c r="C2594" s="9">
        <v>1.07</v>
      </c>
      <c r="D2594" s="14">
        <v>45082</v>
      </c>
      <c r="E2594" s="15">
        <v>20.13</v>
      </c>
      <c r="G2594" s="26">
        <v>1.07</v>
      </c>
      <c r="J2594" s="14">
        <v>45081</v>
      </c>
      <c r="K2594" s="9" t="s">
        <v>480</v>
      </c>
      <c r="L2594" s="9">
        <v>23</v>
      </c>
      <c r="M2594" s="9">
        <v>22</v>
      </c>
    </row>
    <row r="2595" spans="1:13" x14ac:dyDescent="0.2">
      <c r="A2595" s="9" t="s">
        <v>1288</v>
      </c>
      <c r="B2595" s="9" t="s">
        <v>878</v>
      </c>
      <c r="C2595" s="9">
        <v>2</v>
      </c>
      <c r="D2595" s="14">
        <v>45082</v>
      </c>
      <c r="E2595" s="15">
        <v>22.13</v>
      </c>
      <c r="G2595" s="26">
        <v>2</v>
      </c>
      <c r="J2595" s="14">
        <v>45081</v>
      </c>
      <c r="K2595" s="9" t="s">
        <v>480</v>
      </c>
      <c r="L2595" s="9">
        <v>23</v>
      </c>
      <c r="M2595" s="9">
        <v>22</v>
      </c>
    </row>
    <row r="2596" spans="1:13" x14ac:dyDescent="0.2">
      <c r="A2596" s="9" t="s">
        <v>1288</v>
      </c>
      <c r="B2596" s="9" t="s">
        <v>878</v>
      </c>
      <c r="C2596" s="9">
        <v>1.1100000000000001</v>
      </c>
      <c r="D2596" s="14">
        <v>45082</v>
      </c>
      <c r="E2596" s="15">
        <v>23.24</v>
      </c>
      <c r="G2596" s="26">
        <v>1.1100000000000001</v>
      </c>
      <c r="J2596" s="14">
        <v>45081</v>
      </c>
      <c r="K2596" s="9" t="s">
        <v>480</v>
      </c>
      <c r="L2596" s="9">
        <v>23</v>
      </c>
      <c r="M2596" s="9">
        <v>22</v>
      </c>
    </row>
    <row r="2597" spans="1:13" x14ac:dyDescent="0.2">
      <c r="A2597" s="9" t="s">
        <v>1288</v>
      </c>
      <c r="B2597" s="9" t="s">
        <v>878</v>
      </c>
      <c r="C2597" s="9">
        <v>2.2200000000000002</v>
      </c>
      <c r="D2597" s="14">
        <v>45082</v>
      </c>
      <c r="E2597" s="15">
        <v>25.459999999999997</v>
      </c>
      <c r="G2597" s="26">
        <v>2.2200000000000002</v>
      </c>
      <c r="J2597" s="14">
        <v>45081</v>
      </c>
      <c r="K2597" s="9" t="s">
        <v>480</v>
      </c>
      <c r="L2597" s="9">
        <v>23</v>
      </c>
      <c r="M2597" s="9">
        <v>22</v>
      </c>
    </row>
    <row r="2598" spans="1:13" x14ac:dyDescent="0.2">
      <c r="A2598" s="9" t="s">
        <v>1288</v>
      </c>
      <c r="B2598" s="9" t="s">
        <v>878</v>
      </c>
      <c r="C2598" s="9">
        <v>0.54</v>
      </c>
      <c r="D2598" s="14">
        <v>45082</v>
      </c>
      <c r="E2598" s="15">
        <v>25.999999999999996</v>
      </c>
      <c r="G2598" s="26">
        <v>0.54</v>
      </c>
      <c r="J2598" s="14">
        <v>45081</v>
      </c>
      <c r="K2598" s="9" t="s">
        <v>480</v>
      </c>
      <c r="L2598" s="9">
        <v>23</v>
      </c>
      <c r="M2598" s="9">
        <v>22</v>
      </c>
    </row>
    <row r="2599" spans="1:13" x14ac:dyDescent="0.2">
      <c r="A2599" s="9" t="s">
        <v>997</v>
      </c>
      <c r="B2599" s="9" t="s">
        <v>998</v>
      </c>
      <c r="C2599" s="9">
        <v>2000.2</v>
      </c>
      <c r="D2599" s="14">
        <v>45082</v>
      </c>
      <c r="E2599" s="15">
        <v>2000.2</v>
      </c>
      <c r="G2599" s="26">
        <v>2000.2</v>
      </c>
      <c r="J2599" s="14">
        <v>45081</v>
      </c>
      <c r="K2599" s="9" t="s">
        <v>480</v>
      </c>
      <c r="L2599" s="9">
        <v>23</v>
      </c>
      <c r="M2599" s="9">
        <v>22</v>
      </c>
    </row>
    <row r="2600" spans="1:13" x14ac:dyDescent="0.2">
      <c r="A2600" s="9" t="s">
        <v>997</v>
      </c>
      <c r="B2600" s="9" t="s">
        <v>998</v>
      </c>
      <c r="C2600" s="9">
        <v>2000.2</v>
      </c>
      <c r="D2600" s="14">
        <v>45082</v>
      </c>
      <c r="E2600" s="15">
        <v>4000.4</v>
      </c>
      <c r="G2600" s="26">
        <v>2000.2</v>
      </c>
      <c r="J2600" s="14">
        <v>45081</v>
      </c>
      <c r="K2600" s="9" t="s">
        <v>480</v>
      </c>
      <c r="L2600" s="9">
        <v>23</v>
      </c>
      <c r="M2600" s="9">
        <v>22</v>
      </c>
    </row>
    <row r="2601" spans="1:13" x14ac:dyDescent="0.2">
      <c r="A2601" s="9" t="s">
        <v>997</v>
      </c>
      <c r="B2601" s="9" t="s">
        <v>998</v>
      </c>
      <c r="C2601" s="9">
        <v>3000.3</v>
      </c>
      <c r="D2601" s="14">
        <v>45082</v>
      </c>
      <c r="E2601" s="15">
        <v>7000.7000000000007</v>
      </c>
      <c r="G2601" s="26">
        <v>3000.3</v>
      </c>
      <c r="J2601" s="14">
        <v>45081</v>
      </c>
      <c r="K2601" s="9" t="s">
        <v>480</v>
      </c>
      <c r="L2601" s="9">
        <v>23</v>
      </c>
      <c r="M2601" s="9">
        <v>22</v>
      </c>
    </row>
    <row r="2602" spans="1:13" x14ac:dyDescent="0.2">
      <c r="A2602" s="9" t="s">
        <v>997</v>
      </c>
      <c r="B2602" s="9" t="s">
        <v>998</v>
      </c>
      <c r="C2602" s="9">
        <v>1000.1</v>
      </c>
      <c r="D2602" s="14">
        <v>45082</v>
      </c>
      <c r="E2602" s="15">
        <v>8000.8000000000011</v>
      </c>
      <c r="G2602" s="26">
        <v>1000.1</v>
      </c>
      <c r="J2602" s="14">
        <v>45081</v>
      </c>
      <c r="K2602" s="9" t="s">
        <v>480</v>
      </c>
      <c r="L2602" s="9">
        <v>23</v>
      </c>
      <c r="M2602" s="9">
        <v>22</v>
      </c>
    </row>
    <row r="2603" spans="1:13" x14ac:dyDescent="0.2">
      <c r="A2603" s="9" t="s">
        <v>997</v>
      </c>
      <c r="B2603" s="9" t="s">
        <v>998</v>
      </c>
      <c r="C2603" s="9">
        <v>1000.1</v>
      </c>
      <c r="D2603" s="14">
        <v>45082</v>
      </c>
      <c r="E2603" s="15">
        <v>9000.9000000000015</v>
      </c>
      <c r="G2603" s="26">
        <v>1000.1</v>
      </c>
      <c r="J2603" s="14">
        <v>45081</v>
      </c>
      <c r="K2603" s="9" t="s">
        <v>480</v>
      </c>
      <c r="L2603" s="9">
        <v>23</v>
      </c>
      <c r="M2603" s="9">
        <v>22</v>
      </c>
    </row>
    <row r="2604" spans="1:13" x14ac:dyDescent="0.2">
      <c r="A2604" s="9" t="s">
        <v>997</v>
      </c>
      <c r="B2604" s="9" t="s">
        <v>998</v>
      </c>
      <c r="C2604" s="9">
        <v>533.38</v>
      </c>
      <c r="D2604" s="14">
        <v>45082</v>
      </c>
      <c r="E2604" s="15">
        <v>9534.2800000000007</v>
      </c>
      <c r="G2604" s="26">
        <v>533.38</v>
      </c>
      <c r="J2604" s="14">
        <v>45081</v>
      </c>
      <c r="K2604" s="9" t="s">
        <v>480</v>
      </c>
      <c r="L2604" s="9">
        <v>23</v>
      </c>
      <c r="M2604" s="9">
        <v>22</v>
      </c>
    </row>
    <row r="2605" spans="1:13" x14ac:dyDescent="0.2">
      <c r="A2605" s="9" t="s">
        <v>997</v>
      </c>
      <c r="B2605" s="9" t="s">
        <v>998</v>
      </c>
      <c r="C2605" s="9">
        <v>533.39</v>
      </c>
      <c r="D2605" s="14">
        <v>45082</v>
      </c>
      <c r="E2605" s="15">
        <v>10067.67</v>
      </c>
      <c r="G2605" s="26">
        <v>533.39</v>
      </c>
      <c r="J2605" s="14">
        <v>45081</v>
      </c>
      <c r="K2605" s="9" t="s">
        <v>480</v>
      </c>
      <c r="L2605" s="9">
        <v>23</v>
      </c>
      <c r="M2605" s="9">
        <v>22</v>
      </c>
    </row>
    <row r="2606" spans="1:13" x14ac:dyDescent="0.2">
      <c r="A2606" s="9" t="s">
        <v>997</v>
      </c>
      <c r="B2606" s="9" t="s">
        <v>998</v>
      </c>
      <c r="C2606" s="9">
        <v>1000.1</v>
      </c>
      <c r="D2606" s="14">
        <v>45082</v>
      </c>
      <c r="E2606" s="15">
        <v>11067.77</v>
      </c>
      <c r="G2606" s="26">
        <v>1000.1</v>
      </c>
      <c r="J2606" s="14">
        <v>45081</v>
      </c>
      <c r="K2606" s="9" t="s">
        <v>480</v>
      </c>
      <c r="L2606" s="9">
        <v>23</v>
      </c>
      <c r="M2606" s="9">
        <v>22</v>
      </c>
    </row>
    <row r="2607" spans="1:13" x14ac:dyDescent="0.2">
      <c r="A2607" s="9" t="s">
        <v>997</v>
      </c>
      <c r="B2607" s="9" t="s">
        <v>998</v>
      </c>
      <c r="C2607" s="9">
        <v>555.62</v>
      </c>
      <c r="D2607" s="14">
        <v>45082</v>
      </c>
      <c r="E2607" s="15">
        <v>11623.390000000001</v>
      </c>
      <c r="G2607" s="26">
        <v>555.62</v>
      </c>
      <c r="J2607" s="14">
        <v>45081</v>
      </c>
      <c r="K2607" s="9" t="s">
        <v>480</v>
      </c>
      <c r="L2607" s="9">
        <v>23</v>
      </c>
      <c r="M2607" s="9">
        <v>22</v>
      </c>
    </row>
    <row r="2608" spans="1:13" x14ac:dyDescent="0.2">
      <c r="A2608" s="9" t="s">
        <v>997</v>
      </c>
      <c r="B2608" s="9" t="s">
        <v>998</v>
      </c>
      <c r="C2608" s="9">
        <v>2.2200000000000002</v>
      </c>
      <c r="D2608" s="14">
        <v>45082</v>
      </c>
      <c r="E2608" s="15">
        <v>11625.61</v>
      </c>
      <c r="G2608" s="26">
        <v>2.2200000000000002</v>
      </c>
      <c r="J2608" s="14">
        <v>45081</v>
      </c>
      <c r="K2608" s="9" t="s">
        <v>480</v>
      </c>
      <c r="L2608" s="9">
        <v>23</v>
      </c>
      <c r="M2608" s="9">
        <v>22</v>
      </c>
    </row>
    <row r="2609" spans="1:13" x14ac:dyDescent="0.2">
      <c r="A2609" s="9" t="s">
        <v>1257</v>
      </c>
      <c r="B2609" s="9" t="s">
        <v>1258</v>
      </c>
      <c r="C2609" s="9">
        <v>8.2799999999999994</v>
      </c>
      <c r="D2609" s="14">
        <v>45082</v>
      </c>
      <c r="E2609" s="15">
        <v>8.2799999999999994</v>
      </c>
      <c r="G2609" s="26">
        <v>8.2799999999999994</v>
      </c>
      <c r="J2609" s="14">
        <v>45081</v>
      </c>
      <c r="K2609" s="9" t="s">
        <v>480</v>
      </c>
      <c r="L2609" s="9">
        <v>23</v>
      </c>
      <c r="M2609" s="9">
        <v>22</v>
      </c>
    </row>
    <row r="2610" spans="1:13" x14ac:dyDescent="0.2">
      <c r="A2610" s="9" t="s">
        <v>1350</v>
      </c>
      <c r="B2610" s="9" t="s">
        <v>1351</v>
      </c>
      <c r="C2610" s="9">
        <v>600</v>
      </c>
      <c r="D2610" s="14">
        <v>45082</v>
      </c>
      <c r="E2610" s="15">
        <v>600</v>
      </c>
      <c r="G2610" s="26">
        <v>600</v>
      </c>
      <c r="J2610" s="14">
        <v>45081</v>
      </c>
      <c r="K2610" s="9" t="s">
        <v>480</v>
      </c>
      <c r="L2610" s="9">
        <v>23</v>
      </c>
      <c r="M2610" s="9">
        <v>22</v>
      </c>
    </row>
    <row r="2611" spans="1:13" x14ac:dyDescent="0.2">
      <c r="A2611" s="9" t="s">
        <v>1348</v>
      </c>
      <c r="B2611" s="9" t="s">
        <v>1349</v>
      </c>
      <c r="C2611" s="9">
        <v>400.01</v>
      </c>
      <c r="D2611" s="14">
        <v>45082</v>
      </c>
      <c r="E2611" s="15">
        <v>400.01</v>
      </c>
      <c r="G2611" s="26">
        <v>400.01</v>
      </c>
      <c r="J2611" s="14">
        <v>45081</v>
      </c>
      <c r="K2611" s="9" t="s">
        <v>480</v>
      </c>
      <c r="L2611" s="9">
        <v>23</v>
      </c>
      <c r="M2611" s="9">
        <v>22</v>
      </c>
    </row>
    <row r="2612" spans="1:13" x14ac:dyDescent="0.2">
      <c r="A2612" s="9" t="s">
        <v>1346</v>
      </c>
      <c r="B2612" s="9" t="s">
        <v>1347</v>
      </c>
      <c r="C2612" s="9">
        <v>800.01</v>
      </c>
      <c r="D2612" s="14">
        <v>45082</v>
      </c>
      <c r="E2612" s="15">
        <v>800.01</v>
      </c>
      <c r="G2612" s="26">
        <v>800.01</v>
      </c>
      <c r="J2612" s="14">
        <v>45081</v>
      </c>
      <c r="K2612" s="9" t="s">
        <v>480</v>
      </c>
      <c r="L2612" s="9">
        <v>23</v>
      </c>
      <c r="M2612" s="9">
        <v>22</v>
      </c>
    </row>
    <row r="2613" spans="1:13" x14ac:dyDescent="0.2">
      <c r="A2613" s="9" t="s">
        <v>1022</v>
      </c>
      <c r="B2613" s="9" t="s">
        <v>1503</v>
      </c>
      <c r="C2613" s="9">
        <v>0.89</v>
      </c>
      <c r="D2613" s="14">
        <v>45082</v>
      </c>
      <c r="E2613" s="15">
        <v>0.89</v>
      </c>
      <c r="G2613" s="26">
        <v>0.89</v>
      </c>
      <c r="J2613" s="14">
        <v>45081</v>
      </c>
      <c r="K2613" s="9" t="s">
        <v>480</v>
      </c>
      <c r="L2613" s="9">
        <v>23</v>
      </c>
      <c r="M2613" s="9">
        <v>22</v>
      </c>
    </row>
    <row r="2614" spans="1:13" x14ac:dyDescent="0.2">
      <c r="A2614" s="9" t="s">
        <v>1022</v>
      </c>
      <c r="B2614" s="9" t="s">
        <v>1503</v>
      </c>
      <c r="C2614" s="9">
        <v>51.97</v>
      </c>
      <c r="D2614" s="14">
        <v>45082</v>
      </c>
      <c r="E2614" s="15">
        <v>52.86</v>
      </c>
      <c r="G2614" s="26">
        <v>51.97</v>
      </c>
      <c r="J2614" s="14">
        <v>45081</v>
      </c>
      <c r="K2614" s="9" t="s">
        <v>480</v>
      </c>
      <c r="L2614" s="9">
        <v>23</v>
      </c>
      <c r="M2614" s="9">
        <v>22</v>
      </c>
    </row>
    <row r="2615" spans="1:13" x14ac:dyDescent="0.2">
      <c r="A2615" s="9" t="s">
        <v>1022</v>
      </c>
      <c r="B2615" s="9" t="s">
        <v>1503</v>
      </c>
      <c r="C2615" s="9">
        <v>53.08</v>
      </c>
      <c r="D2615" s="14">
        <v>45082</v>
      </c>
      <c r="E2615" s="15">
        <v>105.94</v>
      </c>
      <c r="G2615" s="26">
        <v>53.08</v>
      </c>
      <c r="J2615" s="14">
        <v>45081</v>
      </c>
      <c r="K2615" s="9" t="s">
        <v>480</v>
      </c>
      <c r="L2615" s="9">
        <v>23</v>
      </c>
      <c r="M2615" s="9">
        <v>22</v>
      </c>
    </row>
    <row r="2616" spans="1:13" x14ac:dyDescent="0.2">
      <c r="A2616" s="9" t="s">
        <v>1022</v>
      </c>
      <c r="B2616" s="9" t="s">
        <v>1503</v>
      </c>
      <c r="C2616" s="9">
        <v>30.33</v>
      </c>
      <c r="D2616" s="14">
        <v>45082</v>
      </c>
      <c r="E2616" s="15">
        <v>136.26999999999998</v>
      </c>
      <c r="G2616" s="26">
        <v>30.33</v>
      </c>
      <c r="J2616" s="14">
        <v>45081</v>
      </c>
      <c r="K2616" s="9" t="s">
        <v>480</v>
      </c>
      <c r="L2616" s="9">
        <v>23</v>
      </c>
      <c r="M2616" s="9">
        <v>22</v>
      </c>
    </row>
    <row r="2617" spans="1:13" x14ac:dyDescent="0.2">
      <c r="A2617" s="9" t="s">
        <v>1022</v>
      </c>
      <c r="B2617" s="9" t="s">
        <v>1503</v>
      </c>
      <c r="C2617" s="9">
        <v>8.17</v>
      </c>
      <c r="D2617" s="14">
        <v>45082</v>
      </c>
      <c r="E2617" s="15">
        <v>144.43999999999997</v>
      </c>
      <c r="G2617" s="26">
        <v>8.17</v>
      </c>
      <c r="J2617" s="14">
        <v>45081</v>
      </c>
      <c r="K2617" s="9" t="s">
        <v>480</v>
      </c>
      <c r="L2617" s="9">
        <v>23</v>
      </c>
      <c r="M2617" s="9">
        <v>22</v>
      </c>
    </row>
    <row r="2618" spans="1:13" x14ac:dyDescent="0.2">
      <c r="A2618" s="9" t="s">
        <v>1407</v>
      </c>
      <c r="B2618" s="9" t="s">
        <v>1408</v>
      </c>
      <c r="C2618" s="9">
        <v>400.03</v>
      </c>
      <c r="D2618" s="14">
        <v>45082</v>
      </c>
      <c r="E2618" s="15">
        <v>400.03</v>
      </c>
      <c r="G2618" s="26">
        <v>400.03</v>
      </c>
      <c r="J2618" s="14">
        <v>45081</v>
      </c>
      <c r="K2618" s="9" t="s">
        <v>480</v>
      </c>
      <c r="L2618" s="9">
        <v>23</v>
      </c>
      <c r="M2618" s="9">
        <v>22</v>
      </c>
    </row>
    <row r="2619" spans="1:13" x14ac:dyDescent="0.2">
      <c r="A2619" s="9" t="s">
        <v>1409</v>
      </c>
      <c r="B2619" s="9" t="s">
        <v>1410</v>
      </c>
      <c r="C2619" s="9">
        <v>400.05</v>
      </c>
      <c r="D2619" s="14">
        <v>45082</v>
      </c>
      <c r="E2619" s="15">
        <v>400.05</v>
      </c>
      <c r="G2619" s="26">
        <v>400.05</v>
      </c>
      <c r="J2619" s="14">
        <v>45081</v>
      </c>
      <c r="K2619" s="9" t="s">
        <v>480</v>
      </c>
      <c r="L2619" s="9">
        <v>23</v>
      </c>
      <c r="M2619" s="9">
        <v>22</v>
      </c>
    </row>
    <row r="2620" spans="1:13" x14ac:dyDescent="0.2">
      <c r="A2620" s="9" t="s">
        <v>1388</v>
      </c>
      <c r="B2620" s="9" t="s">
        <v>1389</v>
      </c>
      <c r="C2620" s="9">
        <v>400.04</v>
      </c>
      <c r="D2620" s="14">
        <v>45082</v>
      </c>
      <c r="E2620" s="15">
        <v>400.04</v>
      </c>
      <c r="G2620" s="26">
        <v>400.04</v>
      </c>
      <c r="J2620" s="14">
        <v>45081</v>
      </c>
      <c r="K2620" s="9" t="s">
        <v>480</v>
      </c>
      <c r="L2620" s="9">
        <v>23</v>
      </c>
      <c r="M2620" s="9">
        <v>22</v>
      </c>
    </row>
    <row r="2621" spans="1:13" x14ac:dyDescent="0.2">
      <c r="A2621" s="9" t="s">
        <v>148</v>
      </c>
      <c r="B2621" s="9" t="s">
        <v>586</v>
      </c>
      <c r="C2621" s="9">
        <v>8.3520160000000008</v>
      </c>
      <c r="D2621" s="14">
        <v>45096</v>
      </c>
      <c r="E2621" s="15">
        <v>8.3520160000000008</v>
      </c>
      <c r="G2621" s="26">
        <v>8.3520160000000008</v>
      </c>
      <c r="J2621" s="14">
        <v>45081</v>
      </c>
      <c r="K2621" s="9" t="s">
        <v>480</v>
      </c>
      <c r="L2621" s="9">
        <v>25</v>
      </c>
      <c r="M2621" s="9">
        <v>22</v>
      </c>
    </row>
    <row r="2622" spans="1:13" x14ac:dyDescent="0.2">
      <c r="A2622" s="9" t="s">
        <v>170</v>
      </c>
      <c r="B2622" s="9" t="s">
        <v>352</v>
      </c>
      <c r="C2622" s="9">
        <v>370.53901300000001</v>
      </c>
      <c r="D2622" s="14">
        <v>45117</v>
      </c>
      <c r="E2622" s="15">
        <v>370.53901300000001</v>
      </c>
      <c r="G2622" s="26">
        <v>370.53901300000001</v>
      </c>
      <c r="J2622" s="14">
        <v>45081</v>
      </c>
      <c r="K2622" s="9" t="s">
        <v>480</v>
      </c>
      <c r="L2622" s="9">
        <v>28</v>
      </c>
      <c r="M2622" s="9">
        <v>22</v>
      </c>
    </row>
    <row r="2623" spans="1:13" x14ac:dyDescent="0.2">
      <c r="A2623" s="9" t="s">
        <v>602</v>
      </c>
      <c r="B2623" s="9" t="s">
        <v>603</v>
      </c>
      <c r="C2623" s="9">
        <v>0.578739</v>
      </c>
      <c r="D2623" s="14">
        <v>45117</v>
      </c>
      <c r="E2623" s="15">
        <v>0.578739</v>
      </c>
      <c r="G2623" s="26">
        <v>0.578739</v>
      </c>
      <c r="J2623" s="14">
        <v>45081</v>
      </c>
      <c r="K2623" s="9" t="s">
        <v>480</v>
      </c>
      <c r="L2623" s="9">
        <v>28</v>
      </c>
      <c r="M2623" s="9">
        <v>22</v>
      </c>
    </row>
    <row r="2624" spans="1:13" x14ac:dyDescent="0.2">
      <c r="A2624" s="9" t="s">
        <v>602</v>
      </c>
      <c r="B2624" s="9" t="s">
        <v>603</v>
      </c>
      <c r="C2624" s="9">
        <v>0.183786</v>
      </c>
      <c r="D2624" s="14">
        <v>45117</v>
      </c>
      <c r="E2624" s="15">
        <v>0.76252500000000001</v>
      </c>
      <c r="G2624" s="26">
        <v>0.183786</v>
      </c>
      <c r="J2624" s="14">
        <v>45081</v>
      </c>
      <c r="K2624" s="9" t="s">
        <v>480</v>
      </c>
      <c r="L2624" s="9">
        <v>28</v>
      </c>
      <c r="M2624" s="9">
        <v>22</v>
      </c>
    </row>
    <row r="2625" spans="1:13" x14ac:dyDescent="0.2">
      <c r="A2625" s="9" t="s">
        <v>602</v>
      </c>
      <c r="B2625" s="9" t="s">
        <v>603</v>
      </c>
      <c r="C2625" s="9">
        <v>0.54402700000000004</v>
      </c>
      <c r="D2625" s="14">
        <v>45117</v>
      </c>
      <c r="E2625" s="15">
        <v>1.3065519999999999</v>
      </c>
      <c r="G2625" s="26">
        <v>0.54402700000000004</v>
      </c>
      <c r="J2625" s="14">
        <v>45081</v>
      </c>
      <c r="K2625" s="9" t="s">
        <v>480</v>
      </c>
      <c r="L2625" s="9">
        <v>28</v>
      </c>
      <c r="M2625" s="9">
        <v>22</v>
      </c>
    </row>
    <row r="2626" spans="1:13" x14ac:dyDescent="0.2">
      <c r="A2626" s="9" t="s">
        <v>602</v>
      </c>
      <c r="B2626" s="9" t="s">
        <v>603</v>
      </c>
      <c r="C2626" s="9">
        <v>0.26348700000000003</v>
      </c>
      <c r="D2626" s="14">
        <v>45117</v>
      </c>
      <c r="E2626" s="15">
        <v>1.570039</v>
      </c>
      <c r="G2626" s="26">
        <v>0.26348700000000003</v>
      </c>
      <c r="J2626" s="14">
        <v>45081</v>
      </c>
      <c r="K2626" s="9" t="s">
        <v>480</v>
      </c>
      <c r="L2626" s="9">
        <v>28</v>
      </c>
      <c r="M2626" s="9">
        <v>22</v>
      </c>
    </row>
    <row r="2627" spans="1:13" x14ac:dyDescent="0.2">
      <c r="A2627" s="9" t="s">
        <v>148</v>
      </c>
      <c r="B2627" s="9" t="s">
        <v>586</v>
      </c>
      <c r="C2627" s="9">
        <v>574.684528</v>
      </c>
      <c r="D2627" s="14">
        <v>45096</v>
      </c>
      <c r="E2627" s="15">
        <v>574.684528</v>
      </c>
      <c r="G2627" s="26">
        <v>574.684528</v>
      </c>
      <c r="J2627" s="14">
        <v>45082</v>
      </c>
      <c r="K2627" s="9" t="s">
        <v>480</v>
      </c>
      <c r="L2627" s="9">
        <v>25</v>
      </c>
      <c r="M2627" s="9">
        <v>23</v>
      </c>
    </row>
    <row r="2628" spans="1:13" x14ac:dyDescent="0.2">
      <c r="A2628" s="9" t="s">
        <v>148</v>
      </c>
      <c r="B2628" s="9" t="s">
        <v>586</v>
      </c>
      <c r="C2628" s="9">
        <v>312.61238900000001</v>
      </c>
      <c r="D2628" s="14">
        <v>45096</v>
      </c>
      <c r="E2628" s="15">
        <v>887.29691700000001</v>
      </c>
      <c r="G2628" s="26">
        <v>312.61238900000001</v>
      </c>
      <c r="J2628" s="14">
        <v>45082</v>
      </c>
      <c r="K2628" s="9" t="s">
        <v>480</v>
      </c>
      <c r="L2628" s="9">
        <v>25</v>
      </c>
      <c r="M2628" s="9">
        <v>23</v>
      </c>
    </row>
    <row r="2629" spans="1:13" x14ac:dyDescent="0.2">
      <c r="A2629" s="9" t="s">
        <v>148</v>
      </c>
      <c r="B2629" s="9" t="s">
        <v>586</v>
      </c>
      <c r="C2629" s="9">
        <v>31.989476</v>
      </c>
      <c r="D2629" s="14">
        <v>45096</v>
      </c>
      <c r="E2629" s="15">
        <v>919.28639299999998</v>
      </c>
      <c r="G2629" s="26">
        <v>31.989476</v>
      </c>
      <c r="J2629" s="14">
        <v>45082</v>
      </c>
      <c r="K2629" s="9" t="s">
        <v>480</v>
      </c>
      <c r="L2629" s="9">
        <v>25</v>
      </c>
      <c r="M2629" s="9">
        <v>23</v>
      </c>
    </row>
    <row r="2630" spans="1:13" x14ac:dyDescent="0.2">
      <c r="A2630" s="9" t="s">
        <v>148</v>
      </c>
      <c r="B2630" s="9" t="s">
        <v>586</v>
      </c>
      <c r="C2630" s="9">
        <v>3727.3194400000002</v>
      </c>
      <c r="D2630" s="14">
        <v>45096</v>
      </c>
      <c r="E2630" s="15">
        <v>4646.6058330000005</v>
      </c>
      <c r="G2630" s="26">
        <v>3727.3194400000002</v>
      </c>
      <c r="J2630" s="14">
        <v>45082</v>
      </c>
      <c r="K2630" s="9" t="s">
        <v>480</v>
      </c>
      <c r="L2630" s="9">
        <v>25</v>
      </c>
      <c r="M2630" s="9">
        <v>23</v>
      </c>
    </row>
    <row r="2631" spans="1:13" x14ac:dyDescent="0.2">
      <c r="A2631" s="9" t="s">
        <v>148</v>
      </c>
      <c r="B2631" s="9" t="s">
        <v>586</v>
      </c>
      <c r="C2631" s="9">
        <v>880.32789000000002</v>
      </c>
      <c r="D2631" s="14">
        <v>45096</v>
      </c>
      <c r="E2631" s="15">
        <v>5526.9337230000001</v>
      </c>
      <c r="G2631" s="26">
        <v>880.32789000000002</v>
      </c>
      <c r="J2631" s="14">
        <v>45082</v>
      </c>
      <c r="K2631" s="9" t="s">
        <v>480</v>
      </c>
      <c r="L2631" s="9">
        <v>25</v>
      </c>
      <c r="M2631" s="9">
        <v>23</v>
      </c>
    </row>
    <row r="2632" spans="1:13" x14ac:dyDescent="0.2">
      <c r="A2632" s="9" t="s">
        <v>256</v>
      </c>
      <c r="B2632" s="9" t="s">
        <v>77</v>
      </c>
      <c r="C2632" s="9">
        <v>726.72777499999995</v>
      </c>
      <c r="D2632" s="14">
        <v>45103</v>
      </c>
      <c r="E2632" s="15">
        <v>726.72777499999995</v>
      </c>
      <c r="G2632" s="26">
        <v>726.72777499999995</v>
      </c>
      <c r="J2632" s="14">
        <v>45082</v>
      </c>
      <c r="K2632" s="9" t="s">
        <v>480</v>
      </c>
      <c r="L2632" s="9">
        <v>26</v>
      </c>
      <c r="M2632" s="9">
        <v>23</v>
      </c>
    </row>
    <row r="2633" spans="1:13" x14ac:dyDescent="0.2">
      <c r="A2633" s="9" t="s">
        <v>256</v>
      </c>
      <c r="B2633" s="9" t="s">
        <v>77</v>
      </c>
      <c r="C2633" s="9">
        <v>613.29888300000005</v>
      </c>
      <c r="D2633" s="14">
        <v>45103</v>
      </c>
      <c r="E2633" s="15">
        <v>1340.026658</v>
      </c>
      <c r="G2633" s="26">
        <v>613.29888300000005</v>
      </c>
      <c r="J2633" s="14">
        <v>45082</v>
      </c>
      <c r="K2633" s="9" t="s">
        <v>480</v>
      </c>
      <c r="L2633" s="9">
        <v>26</v>
      </c>
      <c r="M2633" s="9">
        <v>23</v>
      </c>
    </row>
    <row r="2634" spans="1:13" x14ac:dyDescent="0.2">
      <c r="A2634" s="9" t="s">
        <v>256</v>
      </c>
      <c r="B2634" s="9" t="s">
        <v>77</v>
      </c>
      <c r="C2634" s="9">
        <v>378.87559599999997</v>
      </c>
      <c r="D2634" s="14">
        <v>45103</v>
      </c>
      <c r="E2634" s="15">
        <v>1718.9022540000001</v>
      </c>
      <c r="G2634" s="26">
        <v>378.87559599999997</v>
      </c>
      <c r="J2634" s="14">
        <v>45082</v>
      </c>
      <c r="K2634" s="9" t="s">
        <v>480</v>
      </c>
      <c r="L2634" s="9">
        <v>26</v>
      </c>
      <c r="M2634" s="9">
        <v>23</v>
      </c>
    </row>
    <row r="2635" spans="1:13" x14ac:dyDescent="0.2">
      <c r="A2635" s="9" t="s">
        <v>256</v>
      </c>
      <c r="B2635" s="9" t="s">
        <v>77</v>
      </c>
      <c r="C2635" s="9">
        <v>252.583731</v>
      </c>
      <c r="D2635" s="14">
        <v>45103</v>
      </c>
      <c r="E2635" s="15">
        <v>1971.485985</v>
      </c>
      <c r="G2635" s="26">
        <v>252.583731</v>
      </c>
      <c r="J2635" s="14">
        <v>45082</v>
      </c>
      <c r="K2635" s="9" t="s">
        <v>480</v>
      </c>
      <c r="L2635" s="9">
        <v>26</v>
      </c>
      <c r="M2635" s="9">
        <v>23</v>
      </c>
    </row>
    <row r="2636" spans="1:13" x14ac:dyDescent="0.2">
      <c r="A2636" s="9" t="s">
        <v>256</v>
      </c>
      <c r="B2636" s="9" t="s">
        <v>77</v>
      </c>
      <c r="C2636" s="9">
        <v>343.201866</v>
      </c>
      <c r="D2636" s="14">
        <v>45103</v>
      </c>
      <c r="E2636" s="15">
        <v>2314.6878510000001</v>
      </c>
      <c r="G2636" s="26">
        <v>343.201866</v>
      </c>
      <c r="J2636" s="14">
        <v>45082</v>
      </c>
      <c r="K2636" s="9" t="s">
        <v>480</v>
      </c>
      <c r="L2636" s="9">
        <v>26</v>
      </c>
      <c r="M2636" s="9">
        <v>23</v>
      </c>
    </row>
    <row r="2637" spans="1:13" x14ac:dyDescent="0.2">
      <c r="A2637" s="9" t="s">
        <v>238</v>
      </c>
      <c r="B2637" s="9" t="s">
        <v>82</v>
      </c>
      <c r="C2637" s="9">
        <v>147.822417</v>
      </c>
      <c r="D2637" s="14">
        <v>45117</v>
      </c>
      <c r="E2637" s="15">
        <v>147.822417</v>
      </c>
      <c r="G2637" s="26">
        <v>147.822417</v>
      </c>
      <c r="J2637" s="14">
        <v>45082</v>
      </c>
      <c r="K2637" s="9" t="s">
        <v>480</v>
      </c>
      <c r="L2637" s="9">
        <v>28</v>
      </c>
      <c r="M2637" s="9">
        <v>23</v>
      </c>
    </row>
    <row r="2638" spans="1:13" x14ac:dyDescent="0.2">
      <c r="A2638" s="9" t="s">
        <v>238</v>
      </c>
      <c r="B2638" s="9" t="s">
        <v>82</v>
      </c>
      <c r="C2638" s="9">
        <v>47.523690000000002</v>
      </c>
      <c r="D2638" s="14">
        <v>45117</v>
      </c>
      <c r="E2638" s="15">
        <v>195.34610700000002</v>
      </c>
      <c r="G2638" s="26">
        <v>47.523690000000002</v>
      </c>
      <c r="J2638" s="14">
        <v>45082</v>
      </c>
      <c r="K2638" s="9" t="s">
        <v>480</v>
      </c>
      <c r="L2638" s="9">
        <v>28</v>
      </c>
      <c r="M2638" s="9">
        <v>23</v>
      </c>
    </row>
    <row r="2639" spans="1:13" x14ac:dyDescent="0.2">
      <c r="A2639" s="9" t="s">
        <v>238</v>
      </c>
      <c r="B2639" s="9" t="s">
        <v>82</v>
      </c>
      <c r="C2639" s="9">
        <v>38.883023999999999</v>
      </c>
      <c r="D2639" s="14">
        <v>45117</v>
      </c>
      <c r="E2639" s="15">
        <v>234.22913100000002</v>
      </c>
      <c r="G2639" s="26">
        <v>38.883023999999999</v>
      </c>
      <c r="J2639" s="14">
        <v>45082</v>
      </c>
      <c r="K2639" s="9" t="s">
        <v>480</v>
      </c>
      <c r="L2639" s="9">
        <v>28</v>
      </c>
      <c r="M2639" s="9">
        <v>23</v>
      </c>
    </row>
    <row r="2640" spans="1:13" x14ac:dyDescent="0.2">
      <c r="A2640" s="9" t="s">
        <v>238</v>
      </c>
      <c r="B2640" s="9" t="s">
        <v>82</v>
      </c>
      <c r="C2640" s="9">
        <v>97.534273999999996</v>
      </c>
      <c r="D2640" s="14">
        <v>45117</v>
      </c>
      <c r="E2640" s="15">
        <v>331.76340500000003</v>
      </c>
      <c r="G2640" s="26">
        <v>97.534273999999996</v>
      </c>
      <c r="J2640" s="14">
        <v>45082</v>
      </c>
      <c r="K2640" s="9" t="s">
        <v>480</v>
      </c>
      <c r="L2640" s="9">
        <v>28</v>
      </c>
      <c r="M2640" s="9">
        <v>23</v>
      </c>
    </row>
    <row r="2641" spans="1:13" x14ac:dyDescent="0.2">
      <c r="A2641" s="9" t="s">
        <v>238</v>
      </c>
      <c r="B2641" s="9" t="s">
        <v>82</v>
      </c>
      <c r="C2641" s="9">
        <v>42.130842999999999</v>
      </c>
      <c r="D2641" s="14">
        <v>45117</v>
      </c>
      <c r="E2641" s="15">
        <v>373.89424800000006</v>
      </c>
      <c r="G2641" s="26">
        <v>42.130842999999999</v>
      </c>
      <c r="J2641" s="14">
        <v>45082</v>
      </c>
      <c r="K2641" s="9" t="s">
        <v>480</v>
      </c>
      <c r="L2641" s="9">
        <v>28</v>
      </c>
      <c r="M2641" s="9">
        <v>23</v>
      </c>
    </row>
    <row r="2642" spans="1:13" x14ac:dyDescent="0.2">
      <c r="A2642" s="9" t="s">
        <v>898</v>
      </c>
      <c r="B2642" s="9" t="s">
        <v>919</v>
      </c>
      <c r="C2642" s="9">
        <v>9.1</v>
      </c>
      <c r="D2642" s="14">
        <v>45089</v>
      </c>
      <c r="E2642" s="15">
        <v>9.1</v>
      </c>
      <c r="G2642" s="26">
        <v>9.1</v>
      </c>
      <c r="J2642" s="14">
        <v>45083</v>
      </c>
      <c r="K2642" s="9" t="s">
        <v>480</v>
      </c>
      <c r="L2642" s="9">
        <v>24</v>
      </c>
      <c r="M2642" s="9">
        <v>23</v>
      </c>
    </row>
    <row r="2643" spans="1:13" x14ac:dyDescent="0.2">
      <c r="A2643" s="9" t="s">
        <v>971</v>
      </c>
      <c r="B2643" s="9" t="s">
        <v>969</v>
      </c>
      <c r="C2643" s="9">
        <v>1.02</v>
      </c>
      <c r="D2643" s="14">
        <v>45089</v>
      </c>
      <c r="E2643" s="15">
        <v>1.02</v>
      </c>
      <c r="G2643" s="26">
        <v>1.02</v>
      </c>
      <c r="J2643" s="14">
        <v>45083</v>
      </c>
      <c r="K2643" s="9" t="s">
        <v>480</v>
      </c>
      <c r="L2643" s="9">
        <v>24</v>
      </c>
      <c r="M2643" s="9">
        <v>23</v>
      </c>
    </row>
    <row r="2644" spans="1:13" x14ac:dyDescent="0.2">
      <c r="A2644" s="9" t="s">
        <v>1206</v>
      </c>
      <c r="B2644" s="9" t="s">
        <v>1207</v>
      </c>
      <c r="C2644" s="9">
        <v>84.52</v>
      </c>
      <c r="D2644" s="14">
        <v>45089</v>
      </c>
      <c r="E2644" s="15">
        <v>84.52</v>
      </c>
      <c r="G2644" s="26">
        <v>84.52</v>
      </c>
      <c r="J2644" s="14">
        <v>45083</v>
      </c>
      <c r="K2644" s="9" t="s">
        <v>480</v>
      </c>
      <c r="L2644" s="9">
        <v>24</v>
      </c>
      <c r="M2644" s="9">
        <v>23</v>
      </c>
    </row>
    <row r="2645" spans="1:13" x14ac:dyDescent="0.2">
      <c r="A2645" s="9" t="s">
        <v>1206</v>
      </c>
      <c r="B2645" s="9" t="s">
        <v>1207</v>
      </c>
      <c r="C2645" s="9">
        <v>142.66</v>
      </c>
      <c r="D2645" s="14">
        <v>45089</v>
      </c>
      <c r="E2645" s="15">
        <v>227.18</v>
      </c>
      <c r="G2645" s="26">
        <v>142.66</v>
      </c>
      <c r="J2645" s="14">
        <v>45083</v>
      </c>
      <c r="K2645" s="9" t="s">
        <v>480</v>
      </c>
      <c r="L2645" s="9">
        <v>24</v>
      </c>
      <c r="M2645" s="9">
        <v>23</v>
      </c>
    </row>
    <row r="2646" spans="1:13" x14ac:dyDescent="0.2">
      <c r="A2646" s="9" t="s">
        <v>302</v>
      </c>
      <c r="B2646" s="9" t="s">
        <v>23</v>
      </c>
      <c r="C2646" s="9">
        <v>1.8937580000000001</v>
      </c>
      <c r="D2646" s="14">
        <v>45096</v>
      </c>
      <c r="E2646" s="15">
        <v>1.8937580000000001</v>
      </c>
      <c r="G2646" s="26">
        <v>1.8937580000000001</v>
      </c>
      <c r="J2646" s="14">
        <v>45083</v>
      </c>
      <c r="K2646" s="9" t="s">
        <v>480</v>
      </c>
      <c r="L2646" s="9">
        <v>25</v>
      </c>
      <c r="M2646" s="9">
        <v>23</v>
      </c>
    </row>
    <row r="2647" spans="1:13" x14ac:dyDescent="0.2">
      <c r="A2647" s="9" t="s">
        <v>265</v>
      </c>
      <c r="B2647" s="9" t="s">
        <v>28</v>
      </c>
      <c r="C2647" s="9">
        <v>1.9974270000000001</v>
      </c>
      <c r="D2647" s="14">
        <v>45096</v>
      </c>
      <c r="E2647" s="15">
        <v>1.9974270000000001</v>
      </c>
      <c r="G2647" s="26">
        <v>1.9974270000000001</v>
      </c>
      <c r="J2647" s="14">
        <v>45083</v>
      </c>
      <c r="K2647" s="9" t="s">
        <v>480</v>
      </c>
      <c r="L2647" s="9">
        <v>25</v>
      </c>
      <c r="M2647" s="9">
        <v>23</v>
      </c>
    </row>
    <row r="2648" spans="1:13" x14ac:dyDescent="0.2">
      <c r="A2648" s="9" t="s">
        <v>265</v>
      </c>
      <c r="B2648" s="9" t="s">
        <v>28</v>
      </c>
      <c r="C2648" s="9">
        <v>1.8937580000000001</v>
      </c>
      <c r="D2648" s="14">
        <v>45096</v>
      </c>
      <c r="E2648" s="15">
        <v>3.8911850000000001</v>
      </c>
      <c r="G2648" s="26">
        <v>1.8937580000000001</v>
      </c>
      <c r="J2648" s="14">
        <v>45083</v>
      </c>
      <c r="K2648" s="9" t="s">
        <v>480</v>
      </c>
      <c r="L2648" s="9">
        <v>25</v>
      </c>
      <c r="M2648" s="9">
        <v>23</v>
      </c>
    </row>
    <row r="2649" spans="1:13" x14ac:dyDescent="0.2">
      <c r="A2649" s="9" t="s">
        <v>265</v>
      </c>
      <c r="B2649" s="9" t="s">
        <v>28</v>
      </c>
      <c r="C2649" s="9">
        <v>6.3377280000000003</v>
      </c>
      <c r="D2649" s="14">
        <v>45096</v>
      </c>
      <c r="E2649" s="15">
        <v>10.228913</v>
      </c>
      <c r="G2649" s="26">
        <v>6.3377280000000003</v>
      </c>
      <c r="J2649" s="14">
        <v>45083</v>
      </c>
      <c r="K2649" s="9" t="s">
        <v>480</v>
      </c>
      <c r="L2649" s="9">
        <v>25</v>
      </c>
      <c r="M2649" s="9">
        <v>23</v>
      </c>
    </row>
    <row r="2650" spans="1:13" x14ac:dyDescent="0.2">
      <c r="A2650" s="9" t="s">
        <v>257</v>
      </c>
      <c r="B2650" s="9" t="s">
        <v>30</v>
      </c>
      <c r="C2650" s="9">
        <v>5.6812750000000003</v>
      </c>
      <c r="D2650" s="14">
        <v>45096</v>
      </c>
      <c r="E2650" s="15">
        <v>5.6812750000000003</v>
      </c>
      <c r="G2650" s="26">
        <v>5.6812750000000003</v>
      </c>
      <c r="J2650" s="14">
        <v>45083</v>
      </c>
      <c r="K2650" s="9" t="s">
        <v>480</v>
      </c>
      <c r="L2650" s="9">
        <v>25</v>
      </c>
      <c r="M2650" s="9">
        <v>23</v>
      </c>
    </row>
    <row r="2651" spans="1:13" x14ac:dyDescent="0.2">
      <c r="A2651" s="9" t="s">
        <v>250</v>
      </c>
      <c r="B2651" s="9" t="s">
        <v>31</v>
      </c>
      <c r="C2651" s="9">
        <v>1.9974270000000001</v>
      </c>
      <c r="D2651" s="14">
        <v>45096</v>
      </c>
      <c r="E2651" s="15">
        <v>1.9974270000000001</v>
      </c>
      <c r="G2651" s="26">
        <v>1.9974270000000001</v>
      </c>
      <c r="J2651" s="14">
        <v>45083</v>
      </c>
      <c r="K2651" s="9" t="s">
        <v>480</v>
      </c>
      <c r="L2651" s="9">
        <v>25</v>
      </c>
      <c r="M2651" s="9">
        <v>23</v>
      </c>
    </row>
    <row r="2652" spans="1:13" x14ac:dyDescent="0.2">
      <c r="A2652" s="9" t="s">
        <v>250</v>
      </c>
      <c r="B2652" s="9" t="s">
        <v>31</v>
      </c>
      <c r="C2652" s="9">
        <v>7.3940159999999997</v>
      </c>
      <c r="D2652" s="14">
        <v>45096</v>
      </c>
      <c r="E2652" s="15">
        <v>9.3914429999999989</v>
      </c>
      <c r="G2652" s="26">
        <v>7.3940159999999997</v>
      </c>
      <c r="J2652" s="14">
        <v>45083</v>
      </c>
      <c r="K2652" s="9" t="s">
        <v>480</v>
      </c>
      <c r="L2652" s="9">
        <v>25</v>
      </c>
      <c r="M2652" s="9">
        <v>23</v>
      </c>
    </row>
    <row r="2653" spans="1:13" x14ac:dyDescent="0.2">
      <c r="A2653" s="9" t="s">
        <v>156</v>
      </c>
      <c r="B2653" s="9" t="s">
        <v>44</v>
      </c>
      <c r="C2653" s="9">
        <v>0.69907900000000001</v>
      </c>
      <c r="D2653" s="14">
        <v>45096</v>
      </c>
      <c r="E2653" s="15">
        <v>0.69907900000000001</v>
      </c>
      <c r="G2653" s="26">
        <v>0.69907900000000001</v>
      </c>
      <c r="J2653" s="14">
        <v>45083</v>
      </c>
      <c r="K2653" s="9" t="s">
        <v>480</v>
      </c>
      <c r="L2653" s="9">
        <v>25</v>
      </c>
      <c r="M2653" s="9">
        <v>23</v>
      </c>
    </row>
    <row r="2654" spans="1:13" x14ac:dyDescent="0.2">
      <c r="A2654" s="9" t="s">
        <v>156</v>
      </c>
      <c r="B2654" s="9" t="s">
        <v>44</v>
      </c>
      <c r="C2654" s="9">
        <v>7.0085160000000002</v>
      </c>
      <c r="D2654" s="14">
        <v>45096</v>
      </c>
      <c r="E2654" s="15">
        <v>7.7075950000000004</v>
      </c>
      <c r="G2654" s="26">
        <v>7.0085160000000002</v>
      </c>
      <c r="J2654" s="14">
        <v>45083</v>
      </c>
      <c r="K2654" s="9" t="s">
        <v>480</v>
      </c>
      <c r="L2654" s="9">
        <v>25</v>
      </c>
      <c r="M2654" s="9">
        <v>23</v>
      </c>
    </row>
    <row r="2655" spans="1:13" x14ac:dyDescent="0.2">
      <c r="A2655" s="9" t="s">
        <v>156</v>
      </c>
      <c r="B2655" s="9" t="s">
        <v>44</v>
      </c>
      <c r="C2655" s="9">
        <v>29.801752</v>
      </c>
      <c r="D2655" s="14">
        <v>45096</v>
      </c>
      <c r="E2655" s="15">
        <v>37.509346999999998</v>
      </c>
      <c r="G2655" s="26">
        <v>29.801752</v>
      </c>
      <c r="J2655" s="14">
        <v>45083</v>
      </c>
      <c r="K2655" s="9" t="s">
        <v>480</v>
      </c>
      <c r="L2655" s="9">
        <v>25</v>
      </c>
      <c r="M2655" s="9">
        <v>23</v>
      </c>
    </row>
    <row r="2656" spans="1:13" x14ac:dyDescent="0.2">
      <c r="A2656" s="9" t="s">
        <v>156</v>
      </c>
      <c r="B2656" s="9" t="s">
        <v>44</v>
      </c>
      <c r="C2656" s="9">
        <v>21.125761000000001</v>
      </c>
      <c r="D2656" s="14">
        <v>45096</v>
      </c>
      <c r="E2656" s="15">
        <v>58.635108000000002</v>
      </c>
      <c r="G2656" s="26">
        <v>21.125761000000001</v>
      </c>
      <c r="J2656" s="14">
        <v>45083</v>
      </c>
      <c r="K2656" s="9" t="s">
        <v>480</v>
      </c>
      <c r="L2656" s="9">
        <v>25</v>
      </c>
      <c r="M2656" s="9">
        <v>23</v>
      </c>
    </row>
    <row r="2657" spans="1:13" x14ac:dyDescent="0.2">
      <c r="A2657" s="9" t="s">
        <v>153</v>
      </c>
      <c r="B2657" s="9" t="s">
        <v>46</v>
      </c>
      <c r="C2657" s="9">
        <v>3.932318</v>
      </c>
      <c r="D2657" s="14">
        <v>45096</v>
      </c>
      <c r="E2657" s="15">
        <v>3.932318</v>
      </c>
      <c r="G2657" s="26">
        <v>3.932318</v>
      </c>
      <c r="J2657" s="14">
        <v>45083</v>
      </c>
      <c r="K2657" s="9" t="s">
        <v>480</v>
      </c>
      <c r="L2657" s="9">
        <v>25</v>
      </c>
      <c r="M2657" s="9">
        <v>23</v>
      </c>
    </row>
    <row r="2658" spans="1:13" x14ac:dyDescent="0.2">
      <c r="A2658" s="9" t="s">
        <v>153</v>
      </c>
      <c r="B2658" s="9" t="s">
        <v>46</v>
      </c>
      <c r="C2658" s="9">
        <v>14.017032</v>
      </c>
      <c r="D2658" s="14">
        <v>45096</v>
      </c>
      <c r="E2658" s="15">
        <v>17.949349999999999</v>
      </c>
      <c r="G2658" s="26">
        <v>14.017032</v>
      </c>
      <c r="J2658" s="14">
        <v>45083</v>
      </c>
      <c r="K2658" s="9" t="s">
        <v>480</v>
      </c>
      <c r="L2658" s="9">
        <v>25</v>
      </c>
      <c r="M2658" s="9">
        <v>23</v>
      </c>
    </row>
    <row r="2659" spans="1:13" x14ac:dyDescent="0.2">
      <c r="A2659" s="9" t="s">
        <v>153</v>
      </c>
      <c r="B2659" s="9" t="s">
        <v>46</v>
      </c>
      <c r="C2659" s="9">
        <v>3.7875169999999998</v>
      </c>
      <c r="D2659" s="14">
        <v>45096</v>
      </c>
      <c r="E2659" s="15">
        <v>21.736867</v>
      </c>
      <c r="G2659" s="26">
        <v>3.7875169999999998</v>
      </c>
      <c r="J2659" s="14">
        <v>45083</v>
      </c>
      <c r="K2659" s="9" t="s">
        <v>480</v>
      </c>
      <c r="L2659" s="9">
        <v>25</v>
      </c>
      <c r="M2659" s="9">
        <v>23</v>
      </c>
    </row>
    <row r="2660" spans="1:13" x14ac:dyDescent="0.2">
      <c r="A2660" s="9" t="s">
        <v>153</v>
      </c>
      <c r="B2660" s="9" t="s">
        <v>46</v>
      </c>
      <c r="C2660" s="9">
        <v>79.471339</v>
      </c>
      <c r="D2660" s="14">
        <v>45096</v>
      </c>
      <c r="E2660" s="15">
        <v>101.208206</v>
      </c>
      <c r="G2660" s="26">
        <v>79.471339</v>
      </c>
      <c r="J2660" s="14">
        <v>45083</v>
      </c>
      <c r="K2660" s="9" t="s">
        <v>480</v>
      </c>
      <c r="L2660" s="9">
        <v>25</v>
      </c>
      <c r="M2660" s="9">
        <v>23</v>
      </c>
    </row>
    <row r="2661" spans="1:13" x14ac:dyDescent="0.2">
      <c r="A2661" s="9" t="s">
        <v>153</v>
      </c>
      <c r="B2661" s="9" t="s">
        <v>46</v>
      </c>
      <c r="C2661" s="9">
        <v>66.898241999999996</v>
      </c>
      <c r="D2661" s="14">
        <v>45096</v>
      </c>
      <c r="E2661" s="15">
        <v>168.106448</v>
      </c>
      <c r="G2661" s="26">
        <v>66.898241999999996</v>
      </c>
      <c r="J2661" s="14">
        <v>45083</v>
      </c>
      <c r="K2661" s="9" t="s">
        <v>480</v>
      </c>
      <c r="L2661" s="9">
        <v>25</v>
      </c>
      <c r="M2661" s="9">
        <v>23</v>
      </c>
    </row>
    <row r="2662" spans="1:13" x14ac:dyDescent="0.2">
      <c r="A2662" s="9" t="s">
        <v>148</v>
      </c>
      <c r="B2662" s="9" t="s">
        <v>586</v>
      </c>
      <c r="C2662" s="9">
        <v>115.489374</v>
      </c>
      <c r="D2662" s="14">
        <v>45096</v>
      </c>
      <c r="E2662" s="15">
        <v>115.489374</v>
      </c>
      <c r="G2662" s="26">
        <v>115.489374</v>
      </c>
      <c r="J2662" s="14">
        <v>45083</v>
      </c>
      <c r="K2662" s="9" t="s">
        <v>480</v>
      </c>
      <c r="L2662" s="9">
        <v>25</v>
      </c>
      <c r="M2662" s="9">
        <v>23</v>
      </c>
    </row>
    <row r="2663" spans="1:13" x14ac:dyDescent="0.2">
      <c r="A2663" s="9" t="s">
        <v>148</v>
      </c>
      <c r="B2663" s="9" t="s">
        <v>586</v>
      </c>
      <c r="C2663" s="9">
        <v>164.182331</v>
      </c>
      <c r="D2663" s="14">
        <v>45096</v>
      </c>
      <c r="E2663" s="15">
        <v>279.67170499999997</v>
      </c>
      <c r="G2663" s="26">
        <v>164.182331</v>
      </c>
      <c r="J2663" s="14">
        <v>45083</v>
      </c>
      <c r="K2663" s="9" t="s">
        <v>480</v>
      </c>
      <c r="L2663" s="9">
        <v>25</v>
      </c>
      <c r="M2663" s="9">
        <v>23</v>
      </c>
    </row>
    <row r="2664" spans="1:13" x14ac:dyDescent="0.2">
      <c r="A2664" s="9" t="s">
        <v>148</v>
      </c>
      <c r="B2664" s="9" t="s">
        <v>586</v>
      </c>
      <c r="C2664" s="9">
        <v>15.994662</v>
      </c>
      <c r="D2664" s="14">
        <v>45096</v>
      </c>
      <c r="E2664" s="15">
        <v>295.66636699999998</v>
      </c>
      <c r="G2664" s="26">
        <v>15.994662</v>
      </c>
      <c r="J2664" s="14">
        <v>45083</v>
      </c>
      <c r="K2664" s="9" t="s">
        <v>480</v>
      </c>
      <c r="L2664" s="9">
        <v>25</v>
      </c>
      <c r="M2664" s="9">
        <v>23</v>
      </c>
    </row>
    <row r="2665" spans="1:13" x14ac:dyDescent="0.2">
      <c r="A2665" s="9" t="s">
        <v>148</v>
      </c>
      <c r="B2665" s="9" t="s">
        <v>586</v>
      </c>
      <c r="C2665" s="9">
        <v>156.305453</v>
      </c>
      <c r="D2665" s="14">
        <v>45096</v>
      </c>
      <c r="E2665" s="15">
        <v>451.97181999999998</v>
      </c>
      <c r="G2665" s="26">
        <v>156.305453</v>
      </c>
      <c r="J2665" s="14">
        <v>45083</v>
      </c>
      <c r="K2665" s="9" t="s">
        <v>480</v>
      </c>
      <c r="L2665" s="9">
        <v>25</v>
      </c>
      <c r="M2665" s="9">
        <v>23</v>
      </c>
    </row>
    <row r="2666" spans="1:13" x14ac:dyDescent="0.2">
      <c r="A2666" s="9" t="s">
        <v>148</v>
      </c>
      <c r="B2666" s="9" t="s">
        <v>586</v>
      </c>
      <c r="C2666" s="9">
        <v>192.47684599999999</v>
      </c>
      <c r="D2666" s="14">
        <v>45096</v>
      </c>
      <c r="E2666" s="15">
        <v>644.448666</v>
      </c>
      <c r="G2666" s="26">
        <v>192.47684599999999</v>
      </c>
      <c r="J2666" s="14">
        <v>45083</v>
      </c>
      <c r="K2666" s="9" t="s">
        <v>480</v>
      </c>
      <c r="L2666" s="9">
        <v>25</v>
      </c>
      <c r="M2666" s="9">
        <v>23</v>
      </c>
    </row>
    <row r="2667" spans="1:13" x14ac:dyDescent="0.2">
      <c r="A2667" s="9" t="s">
        <v>148</v>
      </c>
      <c r="B2667" s="9" t="s">
        <v>586</v>
      </c>
      <c r="C2667" s="9">
        <v>172.116254</v>
      </c>
      <c r="D2667" s="14">
        <v>45096</v>
      </c>
      <c r="E2667" s="15">
        <v>816.56492000000003</v>
      </c>
      <c r="G2667" s="26">
        <v>172.116254</v>
      </c>
      <c r="J2667" s="14">
        <v>45083</v>
      </c>
      <c r="K2667" s="9" t="s">
        <v>480</v>
      </c>
      <c r="L2667" s="9">
        <v>25</v>
      </c>
      <c r="M2667" s="9">
        <v>23</v>
      </c>
    </row>
    <row r="2668" spans="1:13" x14ac:dyDescent="0.2">
      <c r="A2668" s="9" t="s">
        <v>148</v>
      </c>
      <c r="B2668" s="9" t="s">
        <v>586</v>
      </c>
      <c r="C2668" s="9">
        <v>1468.26475</v>
      </c>
      <c r="D2668" s="14">
        <v>45096</v>
      </c>
      <c r="E2668" s="15">
        <v>2284.8296700000001</v>
      </c>
      <c r="G2668" s="26">
        <v>1468.26475</v>
      </c>
      <c r="J2668" s="14">
        <v>45083</v>
      </c>
      <c r="K2668" s="9" t="s">
        <v>480</v>
      </c>
      <c r="L2668" s="9">
        <v>25</v>
      </c>
      <c r="M2668" s="9">
        <v>23</v>
      </c>
    </row>
    <row r="2669" spans="1:13" x14ac:dyDescent="0.2">
      <c r="A2669" s="9" t="s">
        <v>148</v>
      </c>
      <c r="B2669" s="9" t="s">
        <v>586</v>
      </c>
      <c r="C2669" s="9">
        <v>1468.26475</v>
      </c>
      <c r="D2669" s="14">
        <v>45096</v>
      </c>
      <c r="E2669" s="15">
        <v>3753.0944200000004</v>
      </c>
      <c r="G2669" s="26">
        <v>1468.26475</v>
      </c>
      <c r="J2669" s="14">
        <v>45083</v>
      </c>
      <c r="K2669" s="9" t="s">
        <v>480</v>
      </c>
      <c r="L2669" s="9">
        <v>25</v>
      </c>
      <c r="M2669" s="9">
        <v>23</v>
      </c>
    </row>
    <row r="2670" spans="1:13" x14ac:dyDescent="0.2">
      <c r="A2670" s="9" t="s">
        <v>148</v>
      </c>
      <c r="B2670" s="9" t="s">
        <v>586</v>
      </c>
      <c r="C2670" s="9">
        <v>1468.2595679999999</v>
      </c>
      <c r="D2670" s="14">
        <v>45096</v>
      </c>
      <c r="E2670" s="15">
        <v>5221.3539880000008</v>
      </c>
      <c r="G2670" s="26">
        <v>1468.2595679999999</v>
      </c>
      <c r="J2670" s="14">
        <v>45083</v>
      </c>
      <c r="K2670" s="9" t="s">
        <v>480</v>
      </c>
      <c r="L2670" s="9">
        <v>25</v>
      </c>
      <c r="M2670" s="9">
        <v>23</v>
      </c>
    </row>
    <row r="2671" spans="1:13" x14ac:dyDescent="0.2">
      <c r="A2671" s="9" t="s">
        <v>143</v>
      </c>
      <c r="B2671" s="9" t="s">
        <v>50</v>
      </c>
      <c r="C2671" s="9">
        <v>13.316179999999999</v>
      </c>
      <c r="D2671" s="14">
        <v>45096</v>
      </c>
      <c r="E2671" s="15">
        <v>13.316179999999999</v>
      </c>
      <c r="G2671" s="26">
        <v>13.316179999999999</v>
      </c>
      <c r="J2671" s="14">
        <v>45083</v>
      </c>
      <c r="K2671" s="9" t="s">
        <v>480</v>
      </c>
      <c r="L2671" s="9">
        <v>25</v>
      </c>
      <c r="M2671" s="9">
        <v>23</v>
      </c>
    </row>
    <row r="2672" spans="1:13" x14ac:dyDescent="0.2">
      <c r="A2672" s="9" t="s">
        <v>256</v>
      </c>
      <c r="B2672" s="9" t="s">
        <v>77</v>
      </c>
      <c r="C2672" s="9">
        <v>3772.9422840000002</v>
      </c>
      <c r="D2672" s="14">
        <v>45103</v>
      </c>
      <c r="E2672" s="15">
        <v>3772.9422840000002</v>
      </c>
      <c r="G2672" s="26">
        <v>3772.9422840000002</v>
      </c>
      <c r="J2672" s="14">
        <v>45083</v>
      </c>
      <c r="K2672" s="9" t="s">
        <v>480</v>
      </c>
      <c r="L2672" s="9">
        <v>26</v>
      </c>
      <c r="M2672" s="9">
        <v>23</v>
      </c>
    </row>
    <row r="2673" spans="1:13" x14ac:dyDescent="0.2">
      <c r="A2673" s="9" t="s">
        <v>635</v>
      </c>
      <c r="B2673" s="9" t="s">
        <v>626</v>
      </c>
      <c r="C2673" s="9">
        <v>45.676335000000002</v>
      </c>
      <c r="D2673" s="14">
        <v>45103</v>
      </c>
      <c r="E2673" s="15">
        <v>45.676335000000002</v>
      </c>
      <c r="G2673" s="26">
        <v>45.676335000000002</v>
      </c>
      <c r="J2673" s="14">
        <v>45083</v>
      </c>
      <c r="K2673" s="9" t="s">
        <v>480</v>
      </c>
      <c r="L2673" s="9">
        <v>26</v>
      </c>
      <c r="M2673" s="9">
        <v>23</v>
      </c>
    </row>
    <row r="2674" spans="1:13" x14ac:dyDescent="0.2">
      <c r="A2674" s="9" t="s">
        <v>752</v>
      </c>
      <c r="B2674" s="9" t="s">
        <v>755</v>
      </c>
      <c r="C2674" s="9">
        <v>0.63946899999999995</v>
      </c>
      <c r="D2674" s="14">
        <v>45103</v>
      </c>
      <c r="E2674" s="15">
        <v>0.63946899999999995</v>
      </c>
      <c r="G2674" s="26">
        <v>0.63946899999999995</v>
      </c>
      <c r="J2674" s="14">
        <v>45083</v>
      </c>
      <c r="K2674" s="9" t="s">
        <v>480</v>
      </c>
      <c r="L2674" s="9">
        <v>26</v>
      </c>
      <c r="M2674" s="9">
        <v>23</v>
      </c>
    </row>
    <row r="2675" spans="1:13" x14ac:dyDescent="0.2">
      <c r="A2675" s="9" t="s">
        <v>155</v>
      </c>
      <c r="B2675" s="9" t="s">
        <v>45</v>
      </c>
      <c r="C2675" s="9">
        <v>0.31772099999999998</v>
      </c>
      <c r="D2675" s="14">
        <v>45103</v>
      </c>
      <c r="E2675" s="15">
        <v>0.31772099999999998</v>
      </c>
      <c r="G2675" s="26">
        <v>0.31772099999999998</v>
      </c>
      <c r="J2675" s="14">
        <v>45083</v>
      </c>
      <c r="K2675" s="9" t="s">
        <v>480</v>
      </c>
      <c r="L2675" s="9">
        <v>26</v>
      </c>
      <c r="M2675" s="9">
        <v>23</v>
      </c>
    </row>
    <row r="2676" spans="1:13" x14ac:dyDescent="0.2">
      <c r="A2676" s="9" t="s">
        <v>155</v>
      </c>
      <c r="B2676" s="9" t="s">
        <v>45</v>
      </c>
      <c r="C2676" s="9">
        <v>47.676279999999998</v>
      </c>
      <c r="D2676" s="14">
        <v>45103</v>
      </c>
      <c r="E2676" s="15">
        <v>47.994000999999997</v>
      </c>
      <c r="G2676" s="26">
        <v>47.676279999999998</v>
      </c>
      <c r="J2676" s="14">
        <v>45083</v>
      </c>
      <c r="K2676" s="9" t="s">
        <v>480</v>
      </c>
      <c r="L2676" s="9">
        <v>26</v>
      </c>
      <c r="M2676" s="9">
        <v>23</v>
      </c>
    </row>
    <row r="2677" spans="1:13" x14ac:dyDescent="0.2">
      <c r="A2677" s="9" t="s">
        <v>659</v>
      </c>
      <c r="B2677" s="9" t="s">
        <v>671</v>
      </c>
      <c r="C2677" s="9">
        <v>0.21024399999999999</v>
      </c>
      <c r="D2677" s="14">
        <v>45103</v>
      </c>
      <c r="E2677" s="15">
        <v>0.21024399999999999</v>
      </c>
      <c r="G2677" s="26">
        <v>0.21024399999999999</v>
      </c>
      <c r="J2677" s="14">
        <v>45083</v>
      </c>
      <c r="K2677" s="9" t="s">
        <v>480</v>
      </c>
      <c r="L2677" s="9">
        <v>26</v>
      </c>
      <c r="M2677" s="9">
        <v>23</v>
      </c>
    </row>
    <row r="2678" spans="1:13" x14ac:dyDescent="0.2">
      <c r="A2678" s="9" t="s">
        <v>659</v>
      </c>
      <c r="B2678" s="9" t="s">
        <v>671</v>
      </c>
      <c r="C2678" s="9">
        <v>0.73147899999999999</v>
      </c>
      <c r="D2678" s="14">
        <v>45103</v>
      </c>
      <c r="E2678" s="15">
        <v>0.94172299999999998</v>
      </c>
      <c r="G2678" s="26">
        <v>0.73147899999999999</v>
      </c>
      <c r="J2678" s="14">
        <v>45083</v>
      </c>
      <c r="K2678" s="9" t="s">
        <v>480</v>
      </c>
      <c r="L2678" s="9">
        <v>26</v>
      </c>
      <c r="M2678" s="9">
        <v>23</v>
      </c>
    </row>
    <row r="2679" spans="1:13" x14ac:dyDescent="0.2">
      <c r="A2679" s="9" t="s">
        <v>680</v>
      </c>
      <c r="B2679" s="9" t="s">
        <v>678</v>
      </c>
      <c r="C2679" s="9">
        <v>0.83293899999999998</v>
      </c>
      <c r="D2679" s="14">
        <v>45110</v>
      </c>
      <c r="E2679" s="15">
        <v>0.83293899999999998</v>
      </c>
      <c r="G2679" s="26">
        <v>0.83293899999999998</v>
      </c>
      <c r="J2679" s="14">
        <v>45083</v>
      </c>
      <c r="K2679" s="9" t="s">
        <v>480</v>
      </c>
      <c r="L2679" s="9">
        <v>27</v>
      </c>
      <c r="M2679" s="9">
        <v>23</v>
      </c>
    </row>
    <row r="2680" spans="1:13" x14ac:dyDescent="0.2">
      <c r="A2680" s="9" t="s">
        <v>680</v>
      </c>
      <c r="B2680" s="9" t="s">
        <v>678</v>
      </c>
      <c r="C2680" s="9">
        <v>0.18820500000000001</v>
      </c>
      <c r="D2680" s="14">
        <v>45110</v>
      </c>
      <c r="E2680" s="15">
        <v>1.0211440000000001</v>
      </c>
      <c r="G2680" s="26">
        <v>0.18820500000000001</v>
      </c>
      <c r="J2680" s="14">
        <v>45083</v>
      </c>
      <c r="K2680" s="9" t="s">
        <v>480</v>
      </c>
      <c r="L2680" s="9">
        <v>27</v>
      </c>
      <c r="M2680" s="9">
        <v>23</v>
      </c>
    </row>
    <row r="2681" spans="1:13" x14ac:dyDescent="0.2">
      <c r="A2681" s="9" t="s">
        <v>813</v>
      </c>
      <c r="B2681" s="9" t="s">
        <v>798</v>
      </c>
      <c r="C2681" s="9">
        <v>25.41</v>
      </c>
      <c r="D2681" s="14">
        <v>45089</v>
      </c>
      <c r="E2681" s="15">
        <v>25.41</v>
      </c>
      <c r="G2681" s="26">
        <v>25.41</v>
      </c>
      <c r="J2681" s="14">
        <v>45084</v>
      </c>
      <c r="K2681" s="9" t="s">
        <v>480</v>
      </c>
      <c r="L2681" s="9">
        <v>24</v>
      </c>
      <c r="M2681" s="9">
        <v>23</v>
      </c>
    </row>
    <row r="2682" spans="1:13" x14ac:dyDescent="0.2">
      <c r="A2682" s="9" t="s">
        <v>815</v>
      </c>
      <c r="B2682" s="9" t="s">
        <v>800</v>
      </c>
      <c r="C2682" s="9">
        <v>42.66</v>
      </c>
      <c r="D2682" s="14">
        <v>45089</v>
      </c>
      <c r="E2682" s="15">
        <v>42.66</v>
      </c>
      <c r="G2682" s="26">
        <v>42.66</v>
      </c>
      <c r="J2682" s="14">
        <v>45084</v>
      </c>
      <c r="K2682" s="9" t="s">
        <v>480</v>
      </c>
      <c r="L2682" s="9">
        <v>24</v>
      </c>
      <c r="M2682" s="9">
        <v>23</v>
      </c>
    </row>
    <row r="2683" spans="1:13" x14ac:dyDescent="0.2">
      <c r="A2683" s="9" t="s">
        <v>1206</v>
      </c>
      <c r="B2683" s="9" t="s">
        <v>1207</v>
      </c>
      <c r="C2683" s="9">
        <v>71.33</v>
      </c>
      <c r="D2683" s="14">
        <v>45089</v>
      </c>
      <c r="E2683" s="15">
        <v>71.33</v>
      </c>
      <c r="G2683" s="26">
        <v>71.33</v>
      </c>
      <c r="J2683" s="14">
        <v>45084</v>
      </c>
      <c r="K2683" s="9" t="s">
        <v>480</v>
      </c>
      <c r="L2683" s="9">
        <v>24</v>
      </c>
      <c r="M2683" s="9">
        <v>23</v>
      </c>
    </row>
    <row r="2684" spans="1:13" x14ac:dyDescent="0.2">
      <c r="A2684" s="9" t="s">
        <v>1206</v>
      </c>
      <c r="B2684" s="9" t="s">
        <v>1207</v>
      </c>
      <c r="C2684" s="9">
        <v>237.59</v>
      </c>
      <c r="D2684" s="14">
        <v>45089</v>
      </c>
      <c r="E2684" s="15">
        <v>308.92</v>
      </c>
      <c r="G2684" s="26">
        <v>237.59</v>
      </c>
      <c r="J2684" s="14">
        <v>45084</v>
      </c>
      <c r="K2684" s="9" t="s">
        <v>480</v>
      </c>
      <c r="L2684" s="9">
        <v>24</v>
      </c>
      <c r="M2684" s="9">
        <v>23</v>
      </c>
    </row>
    <row r="2685" spans="1:13" x14ac:dyDescent="0.2">
      <c r="A2685" s="9" t="s">
        <v>1206</v>
      </c>
      <c r="B2685" s="9" t="s">
        <v>1207</v>
      </c>
      <c r="C2685" s="9">
        <v>194.4</v>
      </c>
      <c r="D2685" s="14">
        <v>45089</v>
      </c>
      <c r="E2685" s="15">
        <v>503.32000000000005</v>
      </c>
      <c r="G2685" s="26">
        <v>194.4</v>
      </c>
      <c r="J2685" s="14">
        <v>45084</v>
      </c>
      <c r="K2685" s="9" t="s">
        <v>480</v>
      </c>
      <c r="L2685" s="9">
        <v>24</v>
      </c>
      <c r="M2685" s="9">
        <v>23</v>
      </c>
    </row>
    <row r="2686" spans="1:13" x14ac:dyDescent="0.2">
      <c r="A2686" s="9" t="s">
        <v>1206</v>
      </c>
      <c r="B2686" s="9" t="s">
        <v>1207</v>
      </c>
      <c r="C2686" s="9">
        <v>487.62</v>
      </c>
      <c r="D2686" s="14">
        <v>45089</v>
      </c>
      <c r="E2686" s="15">
        <v>990.94</v>
      </c>
      <c r="G2686" s="26">
        <v>487.62</v>
      </c>
      <c r="J2686" s="14">
        <v>45084</v>
      </c>
      <c r="K2686" s="9" t="s">
        <v>480</v>
      </c>
      <c r="L2686" s="9">
        <v>24</v>
      </c>
      <c r="M2686" s="9">
        <v>23</v>
      </c>
    </row>
    <row r="2687" spans="1:13" x14ac:dyDescent="0.2">
      <c r="A2687" s="9" t="s">
        <v>1206</v>
      </c>
      <c r="B2687" s="9" t="s">
        <v>1207</v>
      </c>
      <c r="C2687" s="9">
        <v>364</v>
      </c>
      <c r="D2687" s="14">
        <v>45089</v>
      </c>
      <c r="E2687" s="15">
        <v>1354.94</v>
      </c>
      <c r="G2687" s="26">
        <v>364</v>
      </c>
      <c r="J2687" s="14">
        <v>45084</v>
      </c>
      <c r="K2687" s="9" t="s">
        <v>480</v>
      </c>
      <c r="L2687" s="9">
        <v>24</v>
      </c>
      <c r="M2687" s="9">
        <v>23</v>
      </c>
    </row>
    <row r="2688" spans="1:13" x14ac:dyDescent="0.2">
      <c r="A2688" s="9" t="s">
        <v>1206</v>
      </c>
      <c r="B2688" s="9" t="s">
        <v>1207</v>
      </c>
      <c r="C2688" s="9">
        <v>301.27999999999997</v>
      </c>
      <c r="D2688" s="14">
        <v>45089</v>
      </c>
      <c r="E2688" s="15">
        <v>1656.22</v>
      </c>
      <c r="G2688" s="26">
        <v>301.27999999999997</v>
      </c>
      <c r="J2688" s="14">
        <v>45084</v>
      </c>
      <c r="K2688" s="9" t="s">
        <v>480</v>
      </c>
      <c r="L2688" s="9">
        <v>24</v>
      </c>
      <c r="M2688" s="9">
        <v>23</v>
      </c>
    </row>
    <row r="2689" spans="1:13" x14ac:dyDescent="0.2">
      <c r="A2689" s="9" t="s">
        <v>1206</v>
      </c>
      <c r="B2689" s="9" t="s">
        <v>1207</v>
      </c>
      <c r="C2689" s="9">
        <v>303.39</v>
      </c>
      <c r="D2689" s="14">
        <v>45089</v>
      </c>
      <c r="E2689" s="15">
        <v>1959.6100000000001</v>
      </c>
      <c r="G2689" s="26">
        <v>303.39</v>
      </c>
      <c r="J2689" s="14">
        <v>45084</v>
      </c>
      <c r="K2689" s="9" t="s">
        <v>480</v>
      </c>
      <c r="L2689" s="9">
        <v>24</v>
      </c>
      <c r="M2689" s="9">
        <v>23</v>
      </c>
    </row>
    <row r="2690" spans="1:13" x14ac:dyDescent="0.2">
      <c r="A2690" s="9" t="s">
        <v>329</v>
      </c>
      <c r="B2690" s="9" t="s">
        <v>53</v>
      </c>
      <c r="C2690" s="9">
        <v>116.212969</v>
      </c>
      <c r="D2690" s="14">
        <v>45089</v>
      </c>
      <c r="E2690" s="15">
        <v>116.212969</v>
      </c>
      <c r="G2690" s="26">
        <v>116.212969</v>
      </c>
      <c r="J2690" s="14">
        <v>45084</v>
      </c>
      <c r="K2690" s="9" t="s">
        <v>480</v>
      </c>
      <c r="L2690" s="9">
        <v>24</v>
      </c>
      <c r="M2690" s="9">
        <v>23</v>
      </c>
    </row>
    <row r="2691" spans="1:13" x14ac:dyDescent="0.2">
      <c r="A2691" s="9" t="s">
        <v>329</v>
      </c>
      <c r="B2691" s="9" t="s">
        <v>53</v>
      </c>
      <c r="C2691" s="9">
        <v>141.914063</v>
      </c>
      <c r="D2691" s="14">
        <v>45089</v>
      </c>
      <c r="E2691" s="15">
        <v>258.12703199999999</v>
      </c>
      <c r="G2691" s="26">
        <v>141.914063</v>
      </c>
      <c r="J2691" s="14">
        <v>45084</v>
      </c>
      <c r="K2691" s="9" t="s">
        <v>480</v>
      </c>
      <c r="L2691" s="9">
        <v>24</v>
      </c>
      <c r="M2691" s="9">
        <v>23</v>
      </c>
    </row>
    <row r="2692" spans="1:13" x14ac:dyDescent="0.2">
      <c r="A2692" s="9" t="s">
        <v>329</v>
      </c>
      <c r="B2692" s="9" t="s">
        <v>53</v>
      </c>
      <c r="C2692" s="9">
        <v>961.48564099999999</v>
      </c>
      <c r="D2692" s="14">
        <v>45089</v>
      </c>
      <c r="E2692" s="15">
        <v>1219.6126730000001</v>
      </c>
      <c r="G2692" s="26">
        <v>961.48564099999999</v>
      </c>
      <c r="J2692" s="14">
        <v>45084</v>
      </c>
      <c r="K2692" s="9" t="s">
        <v>480</v>
      </c>
      <c r="L2692" s="9">
        <v>24</v>
      </c>
      <c r="M2692" s="9">
        <v>23</v>
      </c>
    </row>
    <row r="2693" spans="1:13" x14ac:dyDescent="0.2">
      <c r="A2693" s="9" t="s">
        <v>329</v>
      </c>
      <c r="B2693" s="9" t="s">
        <v>53</v>
      </c>
      <c r="C2693" s="9">
        <v>215.60400000000001</v>
      </c>
      <c r="D2693" s="14">
        <v>45089</v>
      </c>
      <c r="E2693" s="15">
        <v>1435.2166730000001</v>
      </c>
      <c r="G2693" s="26">
        <v>215.60400000000001</v>
      </c>
      <c r="J2693" s="14">
        <v>45084</v>
      </c>
      <c r="K2693" s="9" t="s">
        <v>480</v>
      </c>
      <c r="L2693" s="9">
        <v>24</v>
      </c>
      <c r="M2693" s="9">
        <v>23</v>
      </c>
    </row>
    <row r="2694" spans="1:13" x14ac:dyDescent="0.2">
      <c r="A2694" s="9" t="s">
        <v>329</v>
      </c>
      <c r="B2694" s="9" t="s">
        <v>53</v>
      </c>
      <c r="C2694" s="9">
        <v>179.642335</v>
      </c>
      <c r="D2694" s="14">
        <v>45089</v>
      </c>
      <c r="E2694" s="15">
        <v>1614.8590080000001</v>
      </c>
      <c r="G2694" s="26">
        <v>179.642335</v>
      </c>
      <c r="J2694" s="14">
        <v>45084</v>
      </c>
      <c r="K2694" s="9" t="s">
        <v>480</v>
      </c>
      <c r="L2694" s="9">
        <v>24</v>
      </c>
      <c r="M2694" s="9">
        <v>23</v>
      </c>
    </row>
    <row r="2695" spans="1:13" x14ac:dyDescent="0.2">
      <c r="A2695" s="9" t="s">
        <v>329</v>
      </c>
      <c r="B2695" s="9" t="s">
        <v>53</v>
      </c>
      <c r="C2695" s="9">
        <v>284.98440299999999</v>
      </c>
      <c r="D2695" s="14">
        <v>45089</v>
      </c>
      <c r="E2695" s="15">
        <v>1899.8434110000001</v>
      </c>
      <c r="G2695" s="26">
        <v>284.98440299999999</v>
      </c>
      <c r="J2695" s="14">
        <v>45084</v>
      </c>
      <c r="K2695" s="9" t="s">
        <v>480</v>
      </c>
      <c r="L2695" s="9">
        <v>24</v>
      </c>
      <c r="M2695" s="9">
        <v>23</v>
      </c>
    </row>
    <row r="2696" spans="1:13" x14ac:dyDescent="0.2">
      <c r="A2696" s="9" t="s">
        <v>329</v>
      </c>
      <c r="B2696" s="9" t="s">
        <v>53</v>
      </c>
      <c r="C2696" s="9">
        <v>588.353115</v>
      </c>
      <c r="D2696" s="14">
        <v>45089</v>
      </c>
      <c r="E2696" s="15">
        <v>2488.1965260000002</v>
      </c>
      <c r="G2696" s="26">
        <v>588.353115</v>
      </c>
      <c r="J2696" s="14">
        <v>45084</v>
      </c>
      <c r="K2696" s="9" t="s">
        <v>480</v>
      </c>
      <c r="L2696" s="9">
        <v>24</v>
      </c>
      <c r="M2696" s="9">
        <v>23</v>
      </c>
    </row>
    <row r="2697" spans="1:13" x14ac:dyDescent="0.2">
      <c r="A2697" s="9" t="s">
        <v>329</v>
      </c>
      <c r="B2697" s="9" t="s">
        <v>53</v>
      </c>
      <c r="C2697" s="9">
        <v>481.00711699999999</v>
      </c>
      <c r="D2697" s="14">
        <v>45089</v>
      </c>
      <c r="E2697" s="15">
        <v>2969.2036430000003</v>
      </c>
      <c r="G2697" s="26">
        <v>481.00711699999999</v>
      </c>
      <c r="J2697" s="14">
        <v>45084</v>
      </c>
      <c r="K2697" s="9" t="s">
        <v>480</v>
      </c>
      <c r="L2697" s="9">
        <v>24</v>
      </c>
      <c r="M2697" s="9">
        <v>23</v>
      </c>
    </row>
    <row r="2698" spans="1:13" x14ac:dyDescent="0.2">
      <c r="A2698" s="9" t="s">
        <v>329</v>
      </c>
      <c r="B2698" s="9" t="s">
        <v>53</v>
      </c>
      <c r="C2698" s="9">
        <v>730.26809200000002</v>
      </c>
      <c r="D2698" s="14">
        <v>45089</v>
      </c>
      <c r="E2698" s="15">
        <v>3699.4717350000001</v>
      </c>
      <c r="G2698" s="26">
        <v>730.26809200000002</v>
      </c>
      <c r="J2698" s="14">
        <v>45084</v>
      </c>
      <c r="K2698" s="9" t="s">
        <v>480</v>
      </c>
      <c r="L2698" s="9">
        <v>24</v>
      </c>
      <c r="M2698" s="9">
        <v>23</v>
      </c>
    </row>
    <row r="2699" spans="1:13" x14ac:dyDescent="0.2">
      <c r="A2699" s="9" t="s">
        <v>329</v>
      </c>
      <c r="B2699" s="9" t="s">
        <v>53</v>
      </c>
      <c r="C2699" s="9">
        <v>25.287098</v>
      </c>
      <c r="D2699" s="14">
        <v>45089</v>
      </c>
      <c r="E2699" s="15">
        <v>3724.7588329999999</v>
      </c>
      <c r="G2699" s="26">
        <v>25.287098</v>
      </c>
      <c r="J2699" s="14">
        <v>45084</v>
      </c>
      <c r="K2699" s="9" t="s">
        <v>480</v>
      </c>
      <c r="L2699" s="9">
        <v>24</v>
      </c>
      <c r="M2699" s="9">
        <v>23</v>
      </c>
    </row>
    <row r="2700" spans="1:13" x14ac:dyDescent="0.2">
      <c r="A2700" s="9" t="s">
        <v>329</v>
      </c>
      <c r="B2700" s="9" t="s">
        <v>53</v>
      </c>
      <c r="C2700" s="9">
        <v>263.88558</v>
      </c>
      <c r="D2700" s="14">
        <v>45089</v>
      </c>
      <c r="E2700" s="15">
        <v>3988.644413</v>
      </c>
      <c r="G2700" s="26">
        <v>263.88558</v>
      </c>
      <c r="J2700" s="14">
        <v>45084</v>
      </c>
      <c r="K2700" s="9" t="s">
        <v>480</v>
      </c>
      <c r="L2700" s="9">
        <v>24</v>
      </c>
      <c r="M2700" s="9">
        <v>23</v>
      </c>
    </row>
    <row r="2701" spans="1:13" x14ac:dyDescent="0.2">
      <c r="A2701" s="9" t="s">
        <v>329</v>
      </c>
      <c r="B2701" s="9" t="s">
        <v>53</v>
      </c>
      <c r="C2701" s="9">
        <v>3147.9739140000001</v>
      </c>
      <c r="D2701" s="14">
        <v>45089</v>
      </c>
      <c r="E2701" s="15">
        <v>7136.6183270000001</v>
      </c>
      <c r="G2701" s="26">
        <v>3147.9739140000001</v>
      </c>
      <c r="J2701" s="14">
        <v>45084</v>
      </c>
      <c r="K2701" s="9" t="s">
        <v>480</v>
      </c>
      <c r="L2701" s="9">
        <v>24</v>
      </c>
      <c r="M2701" s="9">
        <v>23</v>
      </c>
    </row>
    <row r="2702" spans="1:13" x14ac:dyDescent="0.2">
      <c r="A2702" s="9" t="s">
        <v>329</v>
      </c>
      <c r="B2702" s="9" t="s">
        <v>53</v>
      </c>
      <c r="C2702" s="9">
        <v>1265.0242559999999</v>
      </c>
      <c r="D2702" s="14">
        <v>45089</v>
      </c>
      <c r="E2702" s="15">
        <v>8401.6425830000007</v>
      </c>
      <c r="G2702" s="26">
        <v>1265.0242559999999</v>
      </c>
      <c r="J2702" s="14">
        <v>45084</v>
      </c>
      <c r="K2702" s="9" t="s">
        <v>480</v>
      </c>
      <c r="L2702" s="9">
        <v>24</v>
      </c>
      <c r="M2702" s="9">
        <v>23</v>
      </c>
    </row>
    <row r="2703" spans="1:13" x14ac:dyDescent="0.2">
      <c r="A2703" s="9" t="s">
        <v>302</v>
      </c>
      <c r="B2703" s="9" t="s">
        <v>23</v>
      </c>
      <c r="C2703" s="9">
        <v>1.044961</v>
      </c>
      <c r="D2703" s="14">
        <v>45096</v>
      </c>
      <c r="E2703" s="15">
        <v>1.044961</v>
      </c>
      <c r="G2703" s="26">
        <v>1.044961</v>
      </c>
      <c r="J2703" s="14">
        <v>45084</v>
      </c>
      <c r="K2703" s="9" t="s">
        <v>480</v>
      </c>
      <c r="L2703" s="9">
        <v>25</v>
      </c>
      <c r="M2703" s="9">
        <v>23</v>
      </c>
    </row>
    <row r="2704" spans="1:13" x14ac:dyDescent="0.2">
      <c r="A2704" s="9" t="s">
        <v>296</v>
      </c>
      <c r="B2704" s="9" t="s">
        <v>313</v>
      </c>
      <c r="C2704" s="9">
        <v>0.24410499999999999</v>
      </c>
      <c r="D2704" s="14">
        <v>45096</v>
      </c>
      <c r="E2704" s="15">
        <v>0.24410499999999999</v>
      </c>
      <c r="G2704" s="26">
        <v>0.24410499999999999</v>
      </c>
      <c r="J2704" s="14">
        <v>45084</v>
      </c>
      <c r="K2704" s="9" t="s">
        <v>480</v>
      </c>
      <c r="L2704" s="9">
        <v>25</v>
      </c>
      <c r="M2704" s="9">
        <v>23</v>
      </c>
    </row>
    <row r="2705" spans="1:13" x14ac:dyDescent="0.2">
      <c r="A2705" s="9" t="s">
        <v>280</v>
      </c>
      <c r="B2705" s="9" t="s">
        <v>26</v>
      </c>
      <c r="C2705" s="9">
        <v>39.735669000000001</v>
      </c>
      <c r="D2705" s="14">
        <v>45096</v>
      </c>
      <c r="E2705" s="15">
        <v>39.735669000000001</v>
      </c>
      <c r="G2705" s="26">
        <v>39.735669000000001</v>
      </c>
      <c r="J2705" s="14">
        <v>45084</v>
      </c>
      <c r="K2705" s="9" t="s">
        <v>480</v>
      </c>
      <c r="L2705" s="9">
        <v>25</v>
      </c>
      <c r="M2705" s="9">
        <v>23</v>
      </c>
    </row>
    <row r="2706" spans="1:13" x14ac:dyDescent="0.2">
      <c r="A2706" s="9" t="s">
        <v>280</v>
      </c>
      <c r="B2706" s="9" t="s">
        <v>26</v>
      </c>
      <c r="C2706" s="9">
        <v>39.434753000000001</v>
      </c>
      <c r="D2706" s="14">
        <v>45096</v>
      </c>
      <c r="E2706" s="15">
        <v>79.170422000000002</v>
      </c>
      <c r="G2706" s="26">
        <v>39.434753000000001</v>
      </c>
      <c r="J2706" s="14">
        <v>45084</v>
      </c>
      <c r="K2706" s="9" t="s">
        <v>480</v>
      </c>
      <c r="L2706" s="9">
        <v>25</v>
      </c>
      <c r="M2706" s="9">
        <v>23</v>
      </c>
    </row>
    <row r="2707" spans="1:13" x14ac:dyDescent="0.2">
      <c r="A2707" s="9" t="s">
        <v>268</v>
      </c>
      <c r="B2707" s="9" t="s">
        <v>312</v>
      </c>
      <c r="C2707" s="9">
        <v>1.7230890000000001</v>
      </c>
      <c r="D2707" s="14">
        <v>45096</v>
      </c>
      <c r="E2707" s="15">
        <v>1.7230890000000001</v>
      </c>
      <c r="G2707" s="26">
        <v>1.7230890000000001</v>
      </c>
      <c r="J2707" s="14">
        <v>45084</v>
      </c>
      <c r="K2707" s="9" t="s">
        <v>480</v>
      </c>
      <c r="L2707" s="9">
        <v>25</v>
      </c>
      <c r="M2707" s="9">
        <v>23</v>
      </c>
    </row>
    <row r="2708" spans="1:13" x14ac:dyDescent="0.2">
      <c r="A2708" s="9" t="s">
        <v>265</v>
      </c>
      <c r="B2708" s="9" t="s">
        <v>28</v>
      </c>
      <c r="C2708" s="9">
        <v>1.049037</v>
      </c>
      <c r="D2708" s="14">
        <v>45096</v>
      </c>
      <c r="E2708" s="15">
        <v>1.049037</v>
      </c>
      <c r="G2708" s="26">
        <v>1.049037</v>
      </c>
      <c r="J2708" s="14">
        <v>45084</v>
      </c>
      <c r="K2708" s="9" t="s">
        <v>480</v>
      </c>
      <c r="L2708" s="9">
        <v>25</v>
      </c>
      <c r="M2708" s="9">
        <v>23</v>
      </c>
    </row>
    <row r="2709" spans="1:13" x14ac:dyDescent="0.2">
      <c r="A2709" s="9" t="s">
        <v>265</v>
      </c>
      <c r="B2709" s="9" t="s">
        <v>28</v>
      </c>
      <c r="C2709" s="9">
        <v>0.33708399999999999</v>
      </c>
      <c r="D2709" s="14">
        <v>45096</v>
      </c>
      <c r="E2709" s="15">
        <v>1.3861209999999999</v>
      </c>
      <c r="G2709" s="26">
        <v>0.33708399999999999</v>
      </c>
      <c r="J2709" s="14">
        <v>45084</v>
      </c>
      <c r="K2709" s="9" t="s">
        <v>480</v>
      </c>
      <c r="L2709" s="9">
        <v>25</v>
      </c>
      <c r="M2709" s="9">
        <v>23</v>
      </c>
    </row>
    <row r="2710" spans="1:13" x14ac:dyDescent="0.2">
      <c r="A2710" s="9" t="s">
        <v>265</v>
      </c>
      <c r="B2710" s="9" t="s">
        <v>28</v>
      </c>
      <c r="C2710" s="9">
        <v>0.99870899999999996</v>
      </c>
      <c r="D2710" s="14">
        <v>45096</v>
      </c>
      <c r="E2710" s="15">
        <v>2.38483</v>
      </c>
      <c r="G2710" s="26">
        <v>0.99870899999999996</v>
      </c>
      <c r="J2710" s="14">
        <v>45084</v>
      </c>
      <c r="K2710" s="9" t="s">
        <v>480</v>
      </c>
      <c r="L2710" s="9">
        <v>25</v>
      </c>
      <c r="M2710" s="9">
        <v>23</v>
      </c>
    </row>
    <row r="2711" spans="1:13" x14ac:dyDescent="0.2">
      <c r="A2711" s="9" t="s">
        <v>265</v>
      </c>
      <c r="B2711" s="9" t="s">
        <v>28</v>
      </c>
      <c r="C2711" s="9">
        <v>17.481456000000001</v>
      </c>
      <c r="D2711" s="14">
        <v>45096</v>
      </c>
      <c r="E2711" s="15">
        <v>19.866286000000002</v>
      </c>
      <c r="G2711" s="26">
        <v>17.481456000000001</v>
      </c>
      <c r="J2711" s="14">
        <v>45084</v>
      </c>
      <c r="K2711" s="9" t="s">
        <v>480</v>
      </c>
      <c r="L2711" s="9">
        <v>25</v>
      </c>
      <c r="M2711" s="9">
        <v>23</v>
      </c>
    </row>
    <row r="2712" spans="1:13" x14ac:dyDescent="0.2">
      <c r="A2712" s="9" t="s">
        <v>265</v>
      </c>
      <c r="B2712" s="9" t="s">
        <v>28</v>
      </c>
      <c r="C2712" s="9">
        <v>18.908535000000001</v>
      </c>
      <c r="D2712" s="14">
        <v>45096</v>
      </c>
      <c r="E2712" s="15">
        <v>38.774821000000003</v>
      </c>
      <c r="G2712" s="26">
        <v>18.908535000000001</v>
      </c>
      <c r="J2712" s="14">
        <v>45084</v>
      </c>
      <c r="K2712" s="9" t="s">
        <v>480</v>
      </c>
      <c r="L2712" s="9">
        <v>25</v>
      </c>
      <c r="M2712" s="9">
        <v>23</v>
      </c>
    </row>
    <row r="2713" spans="1:13" x14ac:dyDescent="0.2">
      <c r="A2713" s="9" t="s">
        <v>257</v>
      </c>
      <c r="B2713" s="9" t="s">
        <v>30</v>
      </c>
      <c r="C2713" s="9">
        <v>4.0020559999999996</v>
      </c>
      <c r="D2713" s="14">
        <v>45096</v>
      </c>
      <c r="E2713" s="15">
        <v>4.0020559999999996</v>
      </c>
      <c r="G2713" s="26">
        <v>4.0020559999999996</v>
      </c>
      <c r="J2713" s="14">
        <v>45084</v>
      </c>
      <c r="K2713" s="9" t="s">
        <v>480</v>
      </c>
      <c r="L2713" s="9">
        <v>25</v>
      </c>
      <c r="M2713" s="9">
        <v>23</v>
      </c>
    </row>
    <row r="2714" spans="1:13" x14ac:dyDescent="0.2">
      <c r="A2714" s="9" t="s">
        <v>257</v>
      </c>
      <c r="B2714" s="9" t="s">
        <v>30</v>
      </c>
      <c r="C2714" s="9">
        <v>3.2023009999999998</v>
      </c>
      <c r="D2714" s="14">
        <v>45096</v>
      </c>
      <c r="E2714" s="15">
        <v>7.2043569999999999</v>
      </c>
      <c r="G2714" s="26">
        <v>3.2023009999999998</v>
      </c>
      <c r="J2714" s="14">
        <v>45084</v>
      </c>
      <c r="K2714" s="9" t="s">
        <v>480</v>
      </c>
      <c r="L2714" s="9">
        <v>25</v>
      </c>
      <c r="M2714" s="9">
        <v>23</v>
      </c>
    </row>
    <row r="2715" spans="1:13" x14ac:dyDescent="0.2">
      <c r="A2715" s="9" t="s">
        <v>257</v>
      </c>
      <c r="B2715" s="9" t="s">
        <v>30</v>
      </c>
      <c r="C2715" s="9">
        <v>34.962910999999998</v>
      </c>
      <c r="D2715" s="14">
        <v>45096</v>
      </c>
      <c r="E2715" s="15">
        <v>42.167268</v>
      </c>
      <c r="G2715" s="26">
        <v>34.962910999999998</v>
      </c>
      <c r="J2715" s="14">
        <v>45084</v>
      </c>
      <c r="K2715" s="9" t="s">
        <v>480</v>
      </c>
      <c r="L2715" s="9">
        <v>25</v>
      </c>
      <c r="M2715" s="9">
        <v>23</v>
      </c>
    </row>
    <row r="2716" spans="1:13" x14ac:dyDescent="0.2">
      <c r="A2716" s="9" t="s">
        <v>257</v>
      </c>
      <c r="B2716" s="9" t="s">
        <v>30</v>
      </c>
      <c r="C2716" s="9">
        <v>26.471948000000001</v>
      </c>
      <c r="D2716" s="14">
        <v>45096</v>
      </c>
      <c r="E2716" s="15">
        <v>68.639216000000005</v>
      </c>
      <c r="G2716" s="26">
        <v>26.471948000000001</v>
      </c>
      <c r="J2716" s="14">
        <v>45084</v>
      </c>
      <c r="K2716" s="9" t="s">
        <v>480</v>
      </c>
      <c r="L2716" s="9">
        <v>25</v>
      </c>
      <c r="M2716" s="9">
        <v>23</v>
      </c>
    </row>
    <row r="2717" spans="1:13" x14ac:dyDescent="0.2">
      <c r="A2717" s="9" t="s">
        <v>257</v>
      </c>
      <c r="B2717" s="9" t="s">
        <v>30</v>
      </c>
      <c r="C2717" s="9">
        <v>27.650697000000001</v>
      </c>
      <c r="D2717" s="14">
        <v>45096</v>
      </c>
      <c r="E2717" s="15">
        <v>96.289913000000013</v>
      </c>
      <c r="G2717" s="26">
        <v>27.650697000000001</v>
      </c>
      <c r="J2717" s="14">
        <v>45084</v>
      </c>
      <c r="K2717" s="9" t="s">
        <v>480</v>
      </c>
      <c r="L2717" s="9">
        <v>25</v>
      </c>
      <c r="M2717" s="9">
        <v>23</v>
      </c>
    </row>
    <row r="2718" spans="1:13" x14ac:dyDescent="0.2">
      <c r="A2718" s="9" t="s">
        <v>250</v>
      </c>
      <c r="B2718" s="9" t="s">
        <v>31</v>
      </c>
      <c r="C2718" s="9">
        <v>1.049037</v>
      </c>
      <c r="D2718" s="14">
        <v>45096</v>
      </c>
      <c r="E2718" s="15">
        <v>1.049037</v>
      </c>
      <c r="G2718" s="26">
        <v>1.049037</v>
      </c>
      <c r="J2718" s="14">
        <v>45084</v>
      </c>
      <c r="K2718" s="9" t="s">
        <v>480</v>
      </c>
      <c r="L2718" s="9">
        <v>25</v>
      </c>
      <c r="M2718" s="9">
        <v>23</v>
      </c>
    </row>
    <row r="2719" spans="1:13" x14ac:dyDescent="0.2">
      <c r="A2719" s="9" t="s">
        <v>250</v>
      </c>
      <c r="B2719" s="9" t="s">
        <v>31</v>
      </c>
      <c r="C2719" s="9">
        <v>0.33708399999999999</v>
      </c>
      <c r="D2719" s="14">
        <v>45096</v>
      </c>
      <c r="E2719" s="15">
        <v>1.3861209999999999</v>
      </c>
      <c r="G2719" s="26">
        <v>0.33708399999999999</v>
      </c>
      <c r="J2719" s="14">
        <v>45084</v>
      </c>
      <c r="K2719" s="9" t="s">
        <v>480</v>
      </c>
      <c r="L2719" s="9">
        <v>25</v>
      </c>
      <c r="M2719" s="9">
        <v>23</v>
      </c>
    </row>
    <row r="2720" spans="1:13" x14ac:dyDescent="0.2">
      <c r="A2720" s="9" t="s">
        <v>250</v>
      </c>
      <c r="B2720" s="9" t="s">
        <v>31</v>
      </c>
      <c r="C2720" s="9">
        <v>0.99870899999999996</v>
      </c>
      <c r="D2720" s="14">
        <v>45096</v>
      </c>
      <c r="E2720" s="15">
        <v>2.38483</v>
      </c>
      <c r="G2720" s="26">
        <v>0.99870899999999996</v>
      </c>
      <c r="J2720" s="14">
        <v>45084</v>
      </c>
      <c r="K2720" s="9" t="s">
        <v>480</v>
      </c>
      <c r="L2720" s="9">
        <v>25</v>
      </c>
      <c r="M2720" s="9">
        <v>23</v>
      </c>
    </row>
    <row r="2721" spans="1:13" x14ac:dyDescent="0.2">
      <c r="A2721" s="9" t="s">
        <v>156</v>
      </c>
      <c r="B2721" s="9" t="s">
        <v>44</v>
      </c>
      <c r="C2721" s="9">
        <v>0.750386</v>
      </c>
      <c r="D2721" s="14">
        <v>45096</v>
      </c>
      <c r="E2721" s="15">
        <v>0.750386</v>
      </c>
      <c r="G2721" s="26">
        <v>0.750386</v>
      </c>
      <c r="J2721" s="14">
        <v>45084</v>
      </c>
      <c r="K2721" s="9" t="s">
        <v>480</v>
      </c>
      <c r="L2721" s="9">
        <v>25</v>
      </c>
      <c r="M2721" s="9">
        <v>23</v>
      </c>
    </row>
    <row r="2722" spans="1:13" x14ac:dyDescent="0.2">
      <c r="A2722" s="9" t="s">
        <v>156</v>
      </c>
      <c r="B2722" s="9" t="s">
        <v>44</v>
      </c>
      <c r="C2722" s="9">
        <v>3.6808339999999999</v>
      </c>
      <c r="D2722" s="14">
        <v>45096</v>
      </c>
      <c r="E2722" s="15">
        <v>4.4312199999999997</v>
      </c>
      <c r="G2722" s="26">
        <v>3.6808339999999999</v>
      </c>
      <c r="J2722" s="14">
        <v>45084</v>
      </c>
      <c r="K2722" s="9" t="s">
        <v>480</v>
      </c>
      <c r="L2722" s="9">
        <v>25</v>
      </c>
      <c r="M2722" s="9">
        <v>23</v>
      </c>
    </row>
    <row r="2723" spans="1:13" x14ac:dyDescent="0.2">
      <c r="A2723" s="9" t="s">
        <v>156</v>
      </c>
      <c r="B2723" s="9" t="s">
        <v>44</v>
      </c>
      <c r="C2723" s="9">
        <v>3.5042409999999999</v>
      </c>
      <c r="D2723" s="14">
        <v>45096</v>
      </c>
      <c r="E2723" s="15">
        <v>7.9354610000000001</v>
      </c>
      <c r="G2723" s="26">
        <v>3.5042409999999999</v>
      </c>
      <c r="J2723" s="14">
        <v>45084</v>
      </c>
      <c r="K2723" s="9" t="s">
        <v>480</v>
      </c>
      <c r="L2723" s="9">
        <v>25</v>
      </c>
      <c r="M2723" s="9">
        <v>23</v>
      </c>
    </row>
    <row r="2724" spans="1:13" x14ac:dyDescent="0.2">
      <c r="A2724" s="9" t="s">
        <v>153</v>
      </c>
      <c r="B2724" s="9" t="s">
        <v>46</v>
      </c>
      <c r="C2724" s="9">
        <v>4.3022109999999998</v>
      </c>
      <c r="D2724" s="14">
        <v>45096</v>
      </c>
      <c r="E2724" s="15">
        <v>4.3022109999999998</v>
      </c>
      <c r="G2724" s="26">
        <v>4.3022109999999998</v>
      </c>
      <c r="J2724" s="14">
        <v>45084</v>
      </c>
      <c r="K2724" s="9" t="s">
        <v>480</v>
      </c>
      <c r="L2724" s="9">
        <v>25</v>
      </c>
      <c r="M2724" s="9">
        <v>23</v>
      </c>
    </row>
    <row r="2725" spans="1:13" x14ac:dyDescent="0.2">
      <c r="A2725" s="9" t="s">
        <v>153</v>
      </c>
      <c r="B2725" s="9" t="s">
        <v>46</v>
      </c>
      <c r="C2725" s="9">
        <v>7.361669</v>
      </c>
      <c r="D2725" s="14">
        <v>45096</v>
      </c>
      <c r="E2725" s="15">
        <v>11.663879999999999</v>
      </c>
      <c r="G2725" s="26">
        <v>7.361669</v>
      </c>
      <c r="J2725" s="14">
        <v>45084</v>
      </c>
      <c r="K2725" s="9" t="s">
        <v>480</v>
      </c>
      <c r="L2725" s="9">
        <v>25</v>
      </c>
      <c r="M2725" s="9">
        <v>23</v>
      </c>
    </row>
    <row r="2726" spans="1:13" x14ac:dyDescent="0.2">
      <c r="A2726" s="9" t="s">
        <v>153</v>
      </c>
      <c r="B2726" s="9" t="s">
        <v>46</v>
      </c>
      <c r="C2726" s="9">
        <v>0.89327400000000001</v>
      </c>
      <c r="D2726" s="14">
        <v>45096</v>
      </c>
      <c r="E2726" s="15">
        <v>12.557153999999999</v>
      </c>
      <c r="G2726" s="26">
        <v>0.89327400000000001</v>
      </c>
      <c r="J2726" s="14">
        <v>45084</v>
      </c>
      <c r="K2726" s="9" t="s">
        <v>480</v>
      </c>
      <c r="L2726" s="9">
        <v>25</v>
      </c>
      <c r="M2726" s="9">
        <v>23</v>
      </c>
    </row>
    <row r="2727" spans="1:13" x14ac:dyDescent="0.2">
      <c r="A2727" s="9" t="s">
        <v>153</v>
      </c>
      <c r="B2727" s="9" t="s">
        <v>46</v>
      </c>
      <c r="C2727" s="9">
        <v>7.0084799999999996</v>
      </c>
      <c r="D2727" s="14">
        <v>45096</v>
      </c>
      <c r="E2727" s="15">
        <v>19.565633999999999</v>
      </c>
      <c r="G2727" s="26">
        <v>7.0084799999999996</v>
      </c>
      <c r="J2727" s="14">
        <v>45084</v>
      </c>
      <c r="K2727" s="9" t="s">
        <v>480</v>
      </c>
      <c r="L2727" s="9">
        <v>25</v>
      </c>
      <c r="M2727" s="9">
        <v>23</v>
      </c>
    </row>
    <row r="2728" spans="1:13" x14ac:dyDescent="0.2">
      <c r="A2728" s="9" t="s">
        <v>153</v>
      </c>
      <c r="B2728" s="9" t="s">
        <v>46</v>
      </c>
      <c r="C2728" s="9">
        <v>69.422978999999998</v>
      </c>
      <c r="D2728" s="14">
        <v>45096</v>
      </c>
      <c r="E2728" s="15">
        <v>88.988613000000001</v>
      </c>
      <c r="G2728" s="26">
        <v>69.422978999999998</v>
      </c>
      <c r="J2728" s="14">
        <v>45084</v>
      </c>
      <c r="K2728" s="9" t="s">
        <v>480</v>
      </c>
      <c r="L2728" s="9">
        <v>25</v>
      </c>
      <c r="M2728" s="9">
        <v>23</v>
      </c>
    </row>
    <row r="2729" spans="1:13" x14ac:dyDescent="0.2">
      <c r="A2729" s="9" t="s">
        <v>153</v>
      </c>
      <c r="B2729" s="9" t="s">
        <v>46</v>
      </c>
      <c r="C2729" s="9">
        <v>69.422978999999998</v>
      </c>
      <c r="D2729" s="14">
        <v>45096</v>
      </c>
      <c r="E2729" s="15">
        <v>158.41159199999998</v>
      </c>
      <c r="G2729" s="26">
        <v>69.422978999999998</v>
      </c>
      <c r="J2729" s="14">
        <v>45084</v>
      </c>
      <c r="K2729" s="9" t="s">
        <v>480</v>
      </c>
      <c r="L2729" s="9">
        <v>25</v>
      </c>
      <c r="M2729" s="9">
        <v>23</v>
      </c>
    </row>
    <row r="2730" spans="1:13" x14ac:dyDescent="0.2">
      <c r="A2730" s="9" t="s">
        <v>153</v>
      </c>
      <c r="B2730" s="9" t="s">
        <v>46</v>
      </c>
      <c r="C2730" s="9">
        <v>12.403999000000001</v>
      </c>
      <c r="D2730" s="14">
        <v>45096</v>
      </c>
      <c r="E2730" s="15">
        <v>170.81559099999998</v>
      </c>
      <c r="G2730" s="26">
        <v>12.403999000000001</v>
      </c>
      <c r="J2730" s="14">
        <v>45084</v>
      </c>
      <c r="K2730" s="9" t="s">
        <v>480</v>
      </c>
      <c r="L2730" s="9">
        <v>25</v>
      </c>
      <c r="M2730" s="9">
        <v>23</v>
      </c>
    </row>
    <row r="2731" spans="1:13" x14ac:dyDescent="0.2">
      <c r="A2731" s="9" t="s">
        <v>153</v>
      </c>
      <c r="B2731" s="9" t="s">
        <v>46</v>
      </c>
      <c r="C2731" s="9">
        <v>69.422734000000005</v>
      </c>
      <c r="D2731" s="14">
        <v>45096</v>
      </c>
      <c r="E2731" s="15">
        <v>240.23832499999997</v>
      </c>
      <c r="G2731" s="26">
        <v>69.422734000000005</v>
      </c>
      <c r="J2731" s="14">
        <v>45084</v>
      </c>
      <c r="K2731" s="9" t="s">
        <v>480</v>
      </c>
      <c r="L2731" s="9">
        <v>25</v>
      </c>
      <c r="M2731" s="9">
        <v>23</v>
      </c>
    </row>
    <row r="2732" spans="1:13" x14ac:dyDescent="0.2">
      <c r="A2732" s="9" t="s">
        <v>143</v>
      </c>
      <c r="B2732" s="9" t="s">
        <v>50</v>
      </c>
      <c r="C2732" s="9">
        <v>6.9935859999999996</v>
      </c>
      <c r="D2732" s="14">
        <v>45096</v>
      </c>
      <c r="E2732" s="15">
        <v>6.9935859999999996</v>
      </c>
      <c r="G2732" s="26">
        <v>6.9935859999999996</v>
      </c>
      <c r="J2732" s="14">
        <v>45084</v>
      </c>
      <c r="K2732" s="9" t="s">
        <v>480</v>
      </c>
      <c r="L2732" s="9">
        <v>25</v>
      </c>
      <c r="M2732" s="9">
        <v>23</v>
      </c>
    </row>
    <row r="2733" spans="1:13" x14ac:dyDescent="0.2">
      <c r="A2733" s="9" t="s">
        <v>143</v>
      </c>
      <c r="B2733" s="9" t="s">
        <v>50</v>
      </c>
      <c r="C2733" s="9">
        <v>9.0170060000000003</v>
      </c>
      <c r="D2733" s="14">
        <v>45096</v>
      </c>
      <c r="E2733" s="15">
        <v>16.010591999999999</v>
      </c>
      <c r="G2733" s="26">
        <v>9.0170060000000003</v>
      </c>
      <c r="J2733" s="14">
        <v>45084</v>
      </c>
      <c r="K2733" s="9" t="s">
        <v>480</v>
      </c>
      <c r="L2733" s="9">
        <v>25</v>
      </c>
      <c r="M2733" s="9">
        <v>23</v>
      </c>
    </row>
    <row r="2734" spans="1:13" x14ac:dyDescent="0.2">
      <c r="A2734" s="9" t="s">
        <v>143</v>
      </c>
      <c r="B2734" s="9" t="s">
        <v>50</v>
      </c>
      <c r="C2734" s="9">
        <v>6.6580560000000002</v>
      </c>
      <c r="D2734" s="14">
        <v>45096</v>
      </c>
      <c r="E2734" s="15">
        <v>22.668647999999997</v>
      </c>
      <c r="G2734" s="26">
        <v>6.6580560000000002</v>
      </c>
      <c r="J2734" s="14">
        <v>45084</v>
      </c>
      <c r="K2734" s="9" t="s">
        <v>480</v>
      </c>
      <c r="L2734" s="9">
        <v>25</v>
      </c>
      <c r="M2734" s="9">
        <v>23</v>
      </c>
    </row>
    <row r="2735" spans="1:13" x14ac:dyDescent="0.2">
      <c r="A2735" s="9" t="s">
        <v>141</v>
      </c>
      <c r="B2735" s="9" t="s">
        <v>309</v>
      </c>
      <c r="C2735" s="9">
        <v>1.7230890000000001</v>
      </c>
      <c r="D2735" s="14">
        <v>45096</v>
      </c>
      <c r="E2735" s="15">
        <v>1.7230890000000001</v>
      </c>
      <c r="G2735" s="26">
        <v>1.7230890000000001</v>
      </c>
      <c r="J2735" s="14">
        <v>45084</v>
      </c>
      <c r="K2735" s="9" t="s">
        <v>480</v>
      </c>
      <c r="L2735" s="9">
        <v>25</v>
      </c>
      <c r="M2735" s="9">
        <v>23</v>
      </c>
    </row>
    <row r="2736" spans="1:13" x14ac:dyDescent="0.2">
      <c r="A2736" s="9" t="s">
        <v>631</v>
      </c>
      <c r="B2736" s="9" t="s">
        <v>622</v>
      </c>
      <c r="C2736" s="9">
        <v>367.274877</v>
      </c>
      <c r="D2736" s="14">
        <v>45103</v>
      </c>
      <c r="E2736" s="15">
        <v>367.274877</v>
      </c>
      <c r="G2736" s="26">
        <v>367.274877</v>
      </c>
      <c r="J2736" s="14">
        <v>45084</v>
      </c>
      <c r="K2736" s="9" t="s">
        <v>480</v>
      </c>
      <c r="L2736" s="9">
        <v>26</v>
      </c>
      <c r="M2736" s="9">
        <v>23</v>
      </c>
    </row>
    <row r="2737" spans="1:13" x14ac:dyDescent="0.2">
      <c r="A2737" s="9" t="s">
        <v>765</v>
      </c>
      <c r="B2737" s="9" t="s">
        <v>760</v>
      </c>
      <c r="C2737" s="9">
        <v>163.46213399999999</v>
      </c>
      <c r="D2737" s="14">
        <v>45103</v>
      </c>
      <c r="E2737" s="15">
        <v>163.46213399999999</v>
      </c>
      <c r="G2737" s="26">
        <v>163.46213399999999</v>
      </c>
      <c r="J2737" s="14">
        <v>45084</v>
      </c>
      <c r="K2737" s="9" t="s">
        <v>480</v>
      </c>
      <c r="L2737" s="9">
        <v>26</v>
      </c>
      <c r="M2737" s="9">
        <v>23</v>
      </c>
    </row>
    <row r="2738" spans="1:13" x14ac:dyDescent="0.2">
      <c r="A2738" s="9" t="s">
        <v>155</v>
      </c>
      <c r="B2738" s="9" t="s">
        <v>45</v>
      </c>
      <c r="C2738" s="9">
        <v>0.37663400000000002</v>
      </c>
      <c r="D2738" s="14">
        <v>45103</v>
      </c>
      <c r="E2738" s="15">
        <v>0.37663400000000002</v>
      </c>
      <c r="G2738" s="26">
        <v>0.37663400000000002</v>
      </c>
      <c r="J2738" s="14">
        <v>45084</v>
      </c>
      <c r="K2738" s="9" t="s">
        <v>480</v>
      </c>
      <c r="L2738" s="9">
        <v>26</v>
      </c>
      <c r="M2738" s="9">
        <v>23</v>
      </c>
    </row>
    <row r="2739" spans="1:13" x14ac:dyDescent="0.2">
      <c r="A2739" s="9" t="s">
        <v>659</v>
      </c>
      <c r="B2739" s="9" t="s">
        <v>671</v>
      </c>
      <c r="C2739" s="9">
        <v>7.5327000000000005E-2</v>
      </c>
      <c r="D2739" s="14">
        <v>45103</v>
      </c>
      <c r="E2739" s="15">
        <v>7.5327000000000005E-2</v>
      </c>
      <c r="G2739" s="26">
        <v>7.5327000000000005E-2</v>
      </c>
      <c r="J2739" s="14">
        <v>45084</v>
      </c>
      <c r="K2739" s="9" t="s">
        <v>480</v>
      </c>
      <c r="L2739" s="9">
        <v>26</v>
      </c>
      <c r="M2739" s="9">
        <v>23</v>
      </c>
    </row>
    <row r="2740" spans="1:13" x14ac:dyDescent="0.2">
      <c r="A2740" s="9" t="s">
        <v>660</v>
      </c>
      <c r="B2740" s="9" t="s">
        <v>649</v>
      </c>
      <c r="C2740" s="9">
        <v>0.37663400000000002</v>
      </c>
      <c r="D2740" s="14">
        <v>45103</v>
      </c>
      <c r="E2740" s="15">
        <v>0.37663400000000002</v>
      </c>
      <c r="G2740" s="26">
        <v>0.37663400000000002</v>
      </c>
      <c r="J2740" s="14">
        <v>45084</v>
      </c>
      <c r="K2740" s="9" t="s">
        <v>480</v>
      </c>
      <c r="L2740" s="9">
        <v>26</v>
      </c>
      <c r="M2740" s="9">
        <v>23</v>
      </c>
    </row>
    <row r="2741" spans="1:13" x14ac:dyDescent="0.2">
      <c r="A2741" s="9" t="s">
        <v>638</v>
      </c>
      <c r="B2741" s="9" t="s">
        <v>1202</v>
      </c>
      <c r="C2741" s="9">
        <v>981.225144</v>
      </c>
      <c r="D2741" s="14">
        <v>45103</v>
      </c>
      <c r="E2741" s="15">
        <v>981.225144</v>
      </c>
      <c r="G2741" s="26">
        <v>981.225144</v>
      </c>
      <c r="J2741" s="14">
        <v>45084</v>
      </c>
      <c r="K2741" s="9" t="s">
        <v>480</v>
      </c>
      <c r="L2741" s="9">
        <v>26</v>
      </c>
      <c r="M2741" s="9">
        <v>23</v>
      </c>
    </row>
    <row r="2742" spans="1:13" x14ac:dyDescent="0.2">
      <c r="A2742" s="9" t="s">
        <v>638</v>
      </c>
      <c r="B2742" s="9" t="s">
        <v>1202</v>
      </c>
      <c r="C2742" s="9">
        <v>365.76602400000002</v>
      </c>
      <c r="D2742" s="14">
        <v>45103</v>
      </c>
      <c r="E2742" s="15">
        <v>1346.991168</v>
      </c>
      <c r="G2742" s="26">
        <v>365.76602400000002</v>
      </c>
      <c r="J2742" s="14">
        <v>45084</v>
      </c>
      <c r="K2742" s="9" t="s">
        <v>480</v>
      </c>
      <c r="L2742" s="9">
        <v>26</v>
      </c>
      <c r="M2742" s="9">
        <v>23</v>
      </c>
    </row>
    <row r="2743" spans="1:13" x14ac:dyDescent="0.2">
      <c r="A2743" s="9" t="s">
        <v>259</v>
      </c>
      <c r="B2743" s="9" t="s">
        <v>29</v>
      </c>
      <c r="C2743" s="9">
        <v>6.7064570000000003</v>
      </c>
      <c r="D2743" s="14">
        <v>45110</v>
      </c>
      <c r="E2743" s="15">
        <v>6.7064570000000003</v>
      </c>
      <c r="G2743" s="26">
        <v>6.7064570000000003</v>
      </c>
      <c r="J2743" s="14">
        <v>45084</v>
      </c>
      <c r="K2743" s="9" t="s">
        <v>480</v>
      </c>
      <c r="L2743" s="9">
        <v>27</v>
      </c>
      <c r="M2743" s="9">
        <v>23</v>
      </c>
    </row>
    <row r="2744" spans="1:13" x14ac:dyDescent="0.2">
      <c r="A2744" s="9" t="s">
        <v>259</v>
      </c>
      <c r="B2744" s="9" t="s">
        <v>29</v>
      </c>
      <c r="C2744" s="9">
        <v>5.5508100000000002</v>
      </c>
      <c r="D2744" s="14">
        <v>45110</v>
      </c>
      <c r="E2744" s="15">
        <v>12.257267000000001</v>
      </c>
      <c r="G2744" s="26">
        <v>5.5508100000000002</v>
      </c>
      <c r="J2744" s="14">
        <v>45084</v>
      </c>
      <c r="K2744" s="9" t="s">
        <v>480</v>
      </c>
      <c r="L2744" s="9">
        <v>27</v>
      </c>
      <c r="M2744" s="9">
        <v>23</v>
      </c>
    </row>
    <row r="2745" spans="1:13" x14ac:dyDescent="0.2">
      <c r="A2745" s="9" t="s">
        <v>259</v>
      </c>
      <c r="B2745" s="9" t="s">
        <v>29</v>
      </c>
      <c r="C2745" s="9">
        <v>5.5895929999999998</v>
      </c>
      <c r="D2745" s="14">
        <v>45110</v>
      </c>
      <c r="E2745" s="15">
        <v>17.84686</v>
      </c>
      <c r="G2745" s="26">
        <v>5.5895929999999998</v>
      </c>
      <c r="J2745" s="14">
        <v>45084</v>
      </c>
      <c r="K2745" s="9" t="s">
        <v>480</v>
      </c>
      <c r="L2745" s="9">
        <v>27</v>
      </c>
      <c r="M2745" s="9">
        <v>23</v>
      </c>
    </row>
    <row r="2746" spans="1:13" x14ac:dyDescent="0.2">
      <c r="A2746" s="9" t="s">
        <v>187</v>
      </c>
      <c r="B2746" s="9" t="s">
        <v>34</v>
      </c>
      <c r="C2746" s="9">
        <v>1.3236429999999999</v>
      </c>
      <c r="D2746" s="14">
        <v>45110</v>
      </c>
      <c r="E2746" s="15">
        <v>1.3236429999999999</v>
      </c>
      <c r="G2746" s="26">
        <v>1.3236429999999999</v>
      </c>
      <c r="J2746" s="14">
        <v>45084</v>
      </c>
      <c r="K2746" s="9" t="s">
        <v>480</v>
      </c>
      <c r="L2746" s="9">
        <v>27</v>
      </c>
      <c r="M2746" s="9">
        <v>23</v>
      </c>
    </row>
    <row r="2747" spans="1:13" x14ac:dyDescent="0.2">
      <c r="A2747" s="9" t="s">
        <v>187</v>
      </c>
      <c r="B2747" s="9" t="s">
        <v>34</v>
      </c>
      <c r="C2747" s="9">
        <v>1.0955550000000001</v>
      </c>
      <c r="D2747" s="14">
        <v>45110</v>
      </c>
      <c r="E2747" s="15">
        <v>2.4191979999999997</v>
      </c>
      <c r="G2747" s="26">
        <v>1.0955550000000001</v>
      </c>
      <c r="J2747" s="14">
        <v>45084</v>
      </c>
      <c r="K2747" s="9" t="s">
        <v>480</v>
      </c>
      <c r="L2747" s="9">
        <v>27</v>
      </c>
      <c r="M2747" s="9">
        <v>23</v>
      </c>
    </row>
    <row r="2748" spans="1:13" x14ac:dyDescent="0.2">
      <c r="A2748" s="9" t="s">
        <v>187</v>
      </c>
      <c r="B2748" s="9" t="s">
        <v>34</v>
      </c>
      <c r="C2748" s="9">
        <v>1.1032090000000001</v>
      </c>
      <c r="D2748" s="14">
        <v>45110</v>
      </c>
      <c r="E2748" s="15">
        <v>3.5224069999999998</v>
      </c>
      <c r="G2748" s="26">
        <v>1.1032090000000001</v>
      </c>
      <c r="J2748" s="14">
        <v>45084</v>
      </c>
      <c r="K2748" s="9" t="s">
        <v>480</v>
      </c>
      <c r="L2748" s="9">
        <v>27</v>
      </c>
      <c r="M2748" s="9">
        <v>23</v>
      </c>
    </row>
    <row r="2749" spans="1:13" x14ac:dyDescent="0.2">
      <c r="A2749" s="9" t="s">
        <v>183</v>
      </c>
      <c r="B2749" s="9" t="s">
        <v>35</v>
      </c>
      <c r="C2749" s="9">
        <v>0.97067099999999995</v>
      </c>
      <c r="D2749" s="14">
        <v>45110</v>
      </c>
      <c r="E2749" s="15">
        <v>0.97067099999999995</v>
      </c>
      <c r="G2749" s="26">
        <v>0.97067099999999995</v>
      </c>
      <c r="J2749" s="14">
        <v>45084</v>
      </c>
      <c r="K2749" s="9" t="s">
        <v>480</v>
      </c>
      <c r="L2749" s="9">
        <v>27</v>
      </c>
      <c r="M2749" s="9">
        <v>23</v>
      </c>
    </row>
    <row r="2750" spans="1:13" x14ac:dyDescent="0.2">
      <c r="A2750" s="9" t="s">
        <v>183</v>
      </c>
      <c r="B2750" s="9" t="s">
        <v>35</v>
      </c>
      <c r="C2750" s="9">
        <v>0.80340699999999998</v>
      </c>
      <c r="D2750" s="14">
        <v>45110</v>
      </c>
      <c r="E2750" s="15">
        <v>1.7740779999999998</v>
      </c>
      <c r="G2750" s="26">
        <v>0.80340699999999998</v>
      </c>
      <c r="J2750" s="14">
        <v>45084</v>
      </c>
      <c r="K2750" s="9" t="s">
        <v>480</v>
      </c>
      <c r="L2750" s="9">
        <v>27</v>
      </c>
      <c r="M2750" s="9">
        <v>23</v>
      </c>
    </row>
    <row r="2751" spans="1:13" x14ac:dyDescent="0.2">
      <c r="A2751" s="9" t="s">
        <v>183</v>
      </c>
      <c r="B2751" s="9" t="s">
        <v>35</v>
      </c>
      <c r="C2751" s="9">
        <v>0.80901999999999996</v>
      </c>
      <c r="D2751" s="14">
        <v>45110</v>
      </c>
      <c r="E2751" s="15">
        <v>2.5830979999999997</v>
      </c>
      <c r="G2751" s="26">
        <v>0.80901999999999996</v>
      </c>
      <c r="J2751" s="14">
        <v>45084</v>
      </c>
      <c r="K2751" s="9" t="s">
        <v>480</v>
      </c>
      <c r="L2751" s="9">
        <v>27</v>
      </c>
      <c r="M2751" s="9">
        <v>23</v>
      </c>
    </row>
    <row r="2752" spans="1:13" x14ac:dyDescent="0.2">
      <c r="A2752" s="9" t="s">
        <v>176</v>
      </c>
      <c r="B2752" s="9" t="s">
        <v>38</v>
      </c>
      <c r="C2752" s="9">
        <v>7.0657819999999996</v>
      </c>
      <c r="D2752" s="14">
        <v>45110</v>
      </c>
      <c r="E2752" s="15">
        <v>7.0657819999999996</v>
      </c>
      <c r="G2752" s="26">
        <v>7.0657819999999996</v>
      </c>
      <c r="J2752" s="14">
        <v>45084</v>
      </c>
      <c r="K2752" s="9" t="s">
        <v>480</v>
      </c>
      <c r="L2752" s="9">
        <v>27</v>
      </c>
      <c r="M2752" s="9">
        <v>23</v>
      </c>
    </row>
    <row r="2753" spans="1:13" x14ac:dyDescent="0.2">
      <c r="A2753" s="9" t="s">
        <v>176</v>
      </c>
      <c r="B2753" s="9" t="s">
        <v>38</v>
      </c>
      <c r="C2753" s="9">
        <v>5.8482149999999997</v>
      </c>
      <c r="D2753" s="14">
        <v>45110</v>
      </c>
      <c r="E2753" s="15">
        <v>12.913996999999998</v>
      </c>
      <c r="G2753" s="26">
        <v>5.8482149999999997</v>
      </c>
      <c r="J2753" s="14">
        <v>45084</v>
      </c>
      <c r="K2753" s="9" t="s">
        <v>480</v>
      </c>
      <c r="L2753" s="9">
        <v>27</v>
      </c>
      <c r="M2753" s="9">
        <v>23</v>
      </c>
    </row>
    <row r="2754" spans="1:13" x14ac:dyDescent="0.2">
      <c r="A2754" s="9" t="s">
        <v>176</v>
      </c>
      <c r="B2754" s="9" t="s">
        <v>38</v>
      </c>
      <c r="C2754" s="9">
        <v>5.8890760000000002</v>
      </c>
      <c r="D2754" s="14">
        <v>45110</v>
      </c>
      <c r="E2754" s="15">
        <v>18.803072999999998</v>
      </c>
      <c r="G2754" s="26">
        <v>5.8890760000000002</v>
      </c>
      <c r="J2754" s="14">
        <v>45084</v>
      </c>
      <c r="K2754" s="9" t="s">
        <v>480</v>
      </c>
      <c r="L2754" s="9">
        <v>27</v>
      </c>
      <c r="M2754" s="9">
        <v>23</v>
      </c>
    </row>
    <row r="2755" spans="1:13" x14ac:dyDescent="0.2">
      <c r="A2755" s="9" t="s">
        <v>815</v>
      </c>
      <c r="B2755" s="9" t="s">
        <v>800</v>
      </c>
      <c r="C2755" s="9">
        <v>8.52</v>
      </c>
      <c r="D2755" s="14">
        <v>45089</v>
      </c>
      <c r="E2755" s="15">
        <v>8.52</v>
      </c>
      <c r="G2755" s="26">
        <v>8.52</v>
      </c>
      <c r="J2755" s="14">
        <v>45085</v>
      </c>
      <c r="K2755" s="9" t="s">
        <v>480</v>
      </c>
      <c r="L2755" s="9">
        <v>24</v>
      </c>
      <c r="M2755" s="9">
        <v>23</v>
      </c>
    </row>
    <row r="2756" spans="1:13" x14ac:dyDescent="0.2">
      <c r="A2756" s="9" t="s">
        <v>822</v>
      </c>
      <c r="B2756" s="9" t="s">
        <v>806</v>
      </c>
      <c r="C2756" s="9">
        <v>1294.26</v>
      </c>
      <c r="D2756" s="14">
        <v>45089</v>
      </c>
      <c r="E2756" s="15">
        <v>1294.26</v>
      </c>
      <c r="G2756" s="26">
        <v>1294.26</v>
      </c>
      <c r="J2756" s="14">
        <v>45085</v>
      </c>
      <c r="K2756" s="9" t="s">
        <v>480</v>
      </c>
      <c r="L2756" s="9">
        <v>24</v>
      </c>
      <c r="M2756" s="9">
        <v>23</v>
      </c>
    </row>
    <row r="2757" spans="1:13" x14ac:dyDescent="0.2">
      <c r="A2757" s="9" t="s">
        <v>823</v>
      </c>
      <c r="B2757" s="9" t="s">
        <v>807</v>
      </c>
      <c r="C2757" s="9">
        <v>503.29</v>
      </c>
      <c r="D2757" s="14">
        <v>45089</v>
      </c>
      <c r="E2757" s="15">
        <v>503.29</v>
      </c>
      <c r="G2757" s="26">
        <v>503.29</v>
      </c>
      <c r="J2757" s="14">
        <v>45085</v>
      </c>
      <c r="K2757" s="9" t="s">
        <v>480</v>
      </c>
      <c r="L2757" s="9">
        <v>24</v>
      </c>
      <c r="M2757" s="9">
        <v>23</v>
      </c>
    </row>
    <row r="2758" spans="1:13" x14ac:dyDescent="0.2">
      <c r="A2758" s="9" t="s">
        <v>856</v>
      </c>
      <c r="B2758" s="9" t="s">
        <v>842</v>
      </c>
      <c r="C2758" s="9">
        <v>352.16</v>
      </c>
      <c r="D2758" s="14">
        <v>45089</v>
      </c>
      <c r="E2758" s="15">
        <v>352.16</v>
      </c>
      <c r="G2758" s="26">
        <v>352.16</v>
      </c>
      <c r="J2758" s="14">
        <v>45085</v>
      </c>
      <c r="K2758" s="9" t="s">
        <v>480</v>
      </c>
      <c r="L2758" s="9">
        <v>24</v>
      </c>
      <c r="M2758" s="9">
        <v>23</v>
      </c>
    </row>
    <row r="2759" spans="1:13" x14ac:dyDescent="0.2">
      <c r="A2759" s="9" t="s">
        <v>856</v>
      </c>
      <c r="B2759" s="9" t="s">
        <v>842</v>
      </c>
      <c r="C2759" s="9">
        <v>52.94</v>
      </c>
      <c r="D2759" s="14">
        <v>45089</v>
      </c>
      <c r="E2759" s="15">
        <v>405.1</v>
      </c>
      <c r="G2759" s="26">
        <v>52.94</v>
      </c>
      <c r="J2759" s="14">
        <v>45085</v>
      </c>
      <c r="K2759" s="9" t="s">
        <v>480</v>
      </c>
      <c r="L2759" s="9">
        <v>24</v>
      </c>
      <c r="M2759" s="9">
        <v>23</v>
      </c>
    </row>
    <row r="2760" spans="1:13" x14ac:dyDescent="0.2">
      <c r="A2760" s="9" t="s">
        <v>856</v>
      </c>
      <c r="B2760" s="9" t="s">
        <v>842</v>
      </c>
      <c r="C2760" s="9">
        <v>77.56</v>
      </c>
      <c r="D2760" s="14">
        <v>45089</v>
      </c>
      <c r="E2760" s="15">
        <v>482.66</v>
      </c>
      <c r="G2760" s="26">
        <v>77.56</v>
      </c>
      <c r="J2760" s="14">
        <v>45085</v>
      </c>
      <c r="K2760" s="9" t="s">
        <v>480</v>
      </c>
      <c r="L2760" s="9">
        <v>24</v>
      </c>
      <c r="M2760" s="9">
        <v>23</v>
      </c>
    </row>
    <row r="2761" spans="1:13" x14ac:dyDescent="0.2">
      <c r="A2761" s="9" t="s">
        <v>329</v>
      </c>
      <c r="B2761" s="9" t="s">
        <v>53</v>
      </c>
      <c r="C2761" s="9">
        <v>294.176557</v>
      </c>
      <c r="D2761" s="14">
        <v>45089</v>
      </c>
      <c r="E2761" s="15">
        <v>294.176557</v>
      </c>
      <c r="G2761" s="26">
        <v>294.176557</v>
      </c>
      <c r="J2761" s="14">
        <v>45085</v>
      </c>
      <c r="K2761" s="9" t="s">
        <v>480</v>
      </c>
      <c r="L2761" s="9">
        <v>24</v>
      </c>
      <c r="M2761" s="9">
        <v>23</v>
      </c>
    </row>
    <row r="2762" spans="1:13" x14ac:dyDescent="0.2">
      <c r="A2762" s="9" t="s">
        <v>329</v>
      </c>
      <c r="B2762" s="9" t="s">
        <v>53</v>
      </c>
      <c r="C2762" s="9">
        <v>240.503559</v>
      </c>
      <c r="D2762" s="14">
        <v>45089</v>
      </c>
      <c r="E2762" s="15">
        <v>534.680116</v>
      </c>
      <c r="G2762" s="26">
        <v>240.503559</v>
      </c>
      <c r="J2762" s="14">
        <v>45085</v>
      </c>
      <c r="K2762" s="9" t="s">
        <v>480</v>
      </c>
      <c r="L2762" s="9">
        <v>24</v>
      </c>
      <c r="M2762" s="9">
        <v>23</v>
      </c>
    </row>
    <row r="2763" spans="1:13" x14ac:dyDescent="0.2">
      <c r="A2763" s="9" t="s">
        <v>329</v>
      </c>
      <c r="B2763" s="9" t="s">
        <v>53</v>
      </c>
      <c r="C2763" s="9">
        <v>1027.44542</v>
      </c>
      <c r="D2763" s="14">
        <v>45089</v>
      </c>
      <c r="E2763" s="15">
        <v>1562.125536</v>
      </c>
      <c r="G2763" s="26">
        <v>1027.44542</v>
      </c>
      <c r="J2763" s="14">
        <v>45085</v>
      </c>
      <c r="K2763" s="9" t="s">
        <v>480</v>
      </c>
      <c r="L2763" s="9">
        <v>24</v>
      </c>
      <c r="M2763" s="9">
        <v>23</v>
      </c>
    </row>
    <row r="2764" spans="1:13" x14ac:dyDescent="0.2">
      <c r="A2764" s="9" t="s">
        <v>329</v>
      </c>
      <c r="B2764" s="9" t="s">
        <v>53</v>
      </c>
      <c r="C2764" s="9">
        <v>425.469221</v>
      </c>
      <c r="D2764" s="14">
        <v>45089</v>
      </c>
      <c r="E2764" s="15">
        <v>1987.5947570000001</v>
      </c>
      <c r="G2764" s="26">
        <v>425.469221</v>
      </c>
      <c r="J2764" s="14">
        <v>45085</v>
      </c>
      <c r="K2764" s="9" t="s">
        <v>480</v>
      </c>
      <c r="L2764" s="9">
        <v>24</v>
      </c>
      <c r="M2764" s="9">
        <v>23</v>
      </c>
    </row>
    <row r="2765" spans="1:13" x14ac:dyDescent="0.2">
      <c r="A2765" s="9" t="s">
        <v>329</v>
      </c>
      <c r="B2765" s="9" t="s">
        <v>53</v>
      </c>
      <c r="C2765" s="9">
        <v>348.11118099999999</v>
      </c>
      <c r="D2765" s="14">
        <v>45089</v>
      </c>
      <c r="E2765" s="15">
        <v>2335.7059380000001</v>
      </c>
      <c r="G2765" s="26">
        <v>348.11118099999999</v>
      </c>
      <c r="J2765" s="14">
        <v>45085</v>
      </c>
      <c r="K2765" s="9" t="s">
        <v>480</v>
      </c>
      <c r="L2765" s="9">
        <v>24</v>
      </c>
      <c r="M2765" s="9">
        <v>23</v>
      </c>
    </row>
    <row r="2766" spans="1:13" x14ac:dyDescent="0.2">
      <c r="A2766" s="9" t="s">
        <v>329</v>
      </c>
      <c r="B2766" s="9" t="s">
        <v>53</v>
      </c>
      <c r="C2766" s="9">
        <v>840.63716099999999</v>
      </c>
      <c r="D2766" s="14">
        <v>45089</v>
      </c>
      <c r="E2766" s="15">
        <v>3176.3430990000002</v>
      </c>
      <c r="G2766" s="26">
        <v>840.63716099999999</v>
      </c>
      <c r="J2766" s="14">
        <v>45085</v>
      </c>
      <c r="K2766" s="9" t="s">
        <v>480</v>
      </c>
      <c r="L2766" s="9">
        <v>24</v>
      </c>
      <c r="M2766" s="9">
        <v>23</v>
      </c>
    </row>
    <row r="2767" spans="1:13" x14ac:dyDescent="0.2">
      <c r="A2767" s="9" t="s">
        <v>329</v>
      </c>
      <c r="B2767" s="9" t="s">
        <v>53</v>
      </c>
      <c r="C2767" s="9">
        <v>2108.6565649999998</v>
      </c>
      <c r="D2767" s="14">
        <v>45089</v>
      </c>
      <c r="E2767" s="15">
        <v>5284.9996639999999</v>
      </c>
      <c r="G2767" s="26">
        <v>2108.6565649999998</v>
      </c>
      <c r="J2767" s="14">
        <v>45085</v>
      </c>
      <c r="K2767" s="9" t="s">
        <v>480</v>
      </c>
      <c r="L2767" s="9">
        <v>24</v>
      </c>
      <c r="M2767" s="9">
        <v>23</v>
      </c>
    </row>
    <row r="2768" spans="1:13" x14ac:dyDescent="0.2">
      <c r="A2768" s="9" t="s">
        <v>329</v>
      </c>
      <c r="B2768" s="9" t="s">
        <v>53</v>
      </c>
      <c r="C2768" s="9">
        <v>1206.479043</v>
      </c>
      <c r="D2768" s="14">
        <v>45089</v>
      </c>
      <c r="E2768" s="15">
        <v>6491.4787070000002</v>
      </c>
      <c r="G2768" s="26">
        <v>1206.479043</v>
      </c>
      <c r="J2768" s="14">
        <v>45085</v>
      </c>
      <c r="K2768" s="9" t="s">
        <v>480</v>
      </c>
      <c r="L2768" s="9">
        <v>24</v>
      </c>
      <c r="M2768" s="9">
        <v>23</v>
      </c>
    </row>
    <row r="2769" spans="1:13" x14ac:dyDescent="0.2">
      <c r="A2769" s="9" t="s">
        <v>329</v>
      </c>
      <c r="B2769" s="9" t="s">
        <v>53</v>
      </c>
      <c r="C2769" s="9">
        <v>1917.4063249999999</v>
      </c>
      <c r="D2769" s="14">
        <v>45089</v>
      </c>
      <c r="E2769" s="15">
        <v>8408.8850320000001</v>
      </c>
      <c r="G2769" s="26">
        <v>1917.4063249999999</v>
      </c>
      <c r="J2769" s="14">
        <v>45085</v>
      </c>
      <c r="K2769" s="9" t="s">
        <v>480</v>
      </c>
      <c r="L2769" s="9">
        <v>24</v>
      </c>
      <c r="M2769" s="9">
        <v>23</v>
      </c>
    </row>
    <row r="2770" spans="1:13" x14ac:dyDescent="0.2">
      <c r="A2770" s="9" t="s">
        <v>329</v>
      </c>
      <c r="B2770" s="9" t="s">
        <v>53</v>
      </c>
      <c r="C2770" s="9">
        <v>1587.0036500000001</v>
      </c>
      <c r="D2770" s="14">
        <v>45089</v>
      </c>
      <c r="E2770" s="15">
        <v>9995.8886820000007</v>
      </c>
      <c r="G2770" s="26">
        <v>1587.0036500000001</v>
      </c>
      <c r="J2770" s="14">
        <v>45085</v>
      </c>
      <c r="K2770" s="9" t="s">
        <v>480</v>
      </c>
      <c r="L2770" s="9">
        <v>24</v>
      </c>
      <c r="M2770" s="9">
        <v>23</v>
      </c>
    </row>
    <row r="2771" spans="1:13" x14ac:dyDescent="0.2">
      <c r="A2771" s="9" t="s">
        <v>329</v>
      </c>
      <c r="B2771" s="9" t="s">
        <v>53</v>
      </c>
      <c r="C2771" s="9">
        <v>114.00026200000001</v>
      </c>
      <c r="D2771" s="14">
        <v>45089</v>
      </c>
      <c r="E2771" s="15">
        <v>10109.888944</v>
      </c>
      <c r="G2771" s="26">
        <v>114.00026200000001</v>
      </c>
      <c r="J2771" s="14">
        <v>45085</v>
      </c>
      <c r="K2771" s="9" t="s">
        <v>480</v>
      </c>
      <c r="L2771" s="9">
        <v>24</v>
      </c>
      <c r="M2771" s="9">
        <v>23</v>
      </c>
    </row>
    <row r="2772" spans="1:13" x14ac:dyDescent="0.2">
      <c r="A2772" s="9" t="s">
        <v>329</v>
      </c>
      <c r="B2772" s="9" t="s">
        <v>53</v>
      </c>
      <c r="C2772" s="9">
        <v>1598.0919759999999</v>
      </c>
      <c r="D2772" s="14">
        <v>45089</v>
      </c>
      <c r="E2772" s="15">
        <v>11707.98092</v>
      </c>
      <c r="G2772" s="26">
        <v>1598.0919759999999</v>
      </c>
      <c r="J2772" s="14">
        <v>45085</v>
      </c>
      <c r="K2772" s="9" t="s">
        <v>480</v>
      </c>
      <c r="L2772" s="9">
        <v>24</v>
      </c>
      <c r="M2772" s="9">
        <v>23</v>
      </c>
    </row>
    <row r="2773" spans="1:13" x14ac:dyDescent="0.2">
      <c r="A2773" s="9" t="s">
        <v>329</v>
      </c>
      <c r="B2773" s="9" t="s">
        <v>53</v>
      </c>
      <c r="C2773" s="9">
        <v>164.666292</v>
      </c>
      <c r="D2773" s="14">
        <v>45089</v>
      </c>
      <c r="E2773" s="15">
        <v>11872.647212</v>
      </c>
      <c r="G2773" s="26">
        <v>164.666292</v>
      </c>
      <c r="J2773" s="14">
        <v>45085</v>
      </c>
      <c r="K2773" s="9" t="s">
        <v>480</v>
      </c>
      <c r="L2773" s="9">
        <v>24</v>
      </c>
      <c r="M2773" s="9">
        <v>23</v>
      </c>
    </row>
    <row r="2774" spans="1:13" x14ac:dyDescent="0.2">
      <c r="A2774" s="9" t="s">
        <v>302</v>
      </c>
      <c r="B2774" s="9" t="s">
        <v>23</v>
      </c>
      <c r="C2774" s="9">
        <v>0.41652</v>
      </c>
      <c r="D2774" s="14">
        <v>45096</v>
      </c>
      <c r="E2774" s="15">
        <v>0.41652</v>
      </c>
      <c r="G2774" s="26">
        <v>0.41652</v>
      </c>
      <c r="J2774" s="14">
        <v>45085</v>
      </c>
      <c r="K2774" s="9" t="s">
        <v>480</v>
      </c>
      <c r="L2774" s="9">
        <v>25</v>
      </c>
      <c r="M2774" s="9">
        <v>23</v>
      </c>
    </row>
    <row r="2775" spans="1:13" x14ac:dyDescent="0.2">
      <c r="A2775" s="9" t="s">
        <v>161</v>
      </c>
      <c r="B2775" s="9" t="s">
        <v>43</v>
      </c>
      <c r="C2775" s="9">
        <v>8.8283649999999998</v>
      </c>
      <c r="D2775" s="14">
        <v>45096</v>
      </c>
      <c r="E2775" s="15">
        <v>8.8283649999999998</v>
      </c>
      <c r="G2775" s="26">
        <v>8.8283649999999998</v>
      </c>
      <c r="J2775" s="14">
        <v>45085</v>
      </c>
      <c r="K2775" s="9" t="s">
        <v>480</v>
      </c>
      <c r="L2775" s="9">
        <v>25</v>
      </c>
      <c r="M2775" s="9">
        <v>23</v>
      </c>
    </row>
    <row r="2776" spans="1:13" x14ac:dyDescent="0.2">
      <c r="A2776" s="9" t="s">
        <v>161</v>
      </c>
      <c r="B2776" s="9" t="s">
        <v>43</v>
      </c>
      <c r="C2776" s="9">
        <v>30.679389</v>
      </c>
      <c r="D2776" s="14">
        <v>45096</v>
      </c>
      <c r="E2776" s="15">
        <v>39.507753999999998</v>
      </c>
      <c r="G2776" s="26">
        <v>30.679389</v>
      </c>
      <c r="J2776" s="14">
        <v>45085</v>
      </c>
      <c r="K2776" s="9" t="s">
        <v>480</v>
      </c>
      <c r="L2776" s="9">
        <v>25</v>
      </c>
      <c r="M2776" s="9">
        <v>23</v>
      </c>
    </row>
    <row r="2777" spans="1:13" x14ac:dyDescent="0.2">
      <c r="A2777" s="9" t="s">
        <v>161</v>
      </c>
      <c r="B2777" s="9" t="s">
        <v>43</v>
      </c>
      <c r="C2777" s="9">
        <v>198.90300199999999</v>
      </c>
      <c r="D2777" s="14">
        <v>45096</v>
      </c>
      <c r="E2777" s="15">
        <v>238.41075599999999</v>
      </c>
      <c r="G2777" s="26">
        <v>198.90300199999999</v>
      </c>
      <c r="J2777" s="14">
        <v>45085</v>
      </c>
      <c r="K2777" s="9" t="s">
        <v>480</v>
      </c>
      <c r="L2777" s="9">
        <v>25</v>
      </c>
      <c r="M2777" s="9">
        <v>23</v>
      </c>
    </row>
    <row r="2778" spans="1:13" x14ac:dyDescent="0.2">
      <c r="A2778" s="9" t="s">
        <v>161</v>
      </c>
      <c r="B2778" s="9" t="s">
        <v>43</v>
      </c>
      <c r="C2778" s="9">
        <v>140.73263299999999</v>
      </c>
      <c r="D2778" s="14">
        <v>45096</v>
      </c>
      <c r="E2778" s="15">
        <v>379.14338899999996</v>
      </c>
      <c r="G2778" s="26">
        <v>140.73263299999999</v>
      </c>
      <c r="J2778" s="14">
        <v>45085</v>
      </c>
      <c r="K2778" s="9" t="s">
        <v>480</v>
      </c>
      <c r="L2778" s="9">
        <v>25</v>
      </c>
      <c r="M2778" s="9">
        <v>23</v>
      </c>
    </row>
    <row r="2779" spans="1:13" x14ac:dyDescent="0.2">
      <c r="A2779" s="9" t="s">
        <v>156</v>
      </c>
      <c r="B2779" s="9" t="s">
        <v>44</v>
      </c>
      <c r="C2779" s="9">
        <v>1.9154979999999999</v>
      </c>
      <c r="D2779" s="14">
        <v>45096</v>
      </c>
      <c r="E2779" s="15">
        <v>1.9154979999999999</v>
      </c>
      <c r="G2779" s="26">
        <v>1.9154979999999999</v>
      </c>
      <c r="J2779" s="14">
        <v>45085</v>
      </c>
      <c r="K2779" s="9" t="s">
        <v>480</v>
      </c>
      <c r="L2779" s="9">
        <v>25</v>
      </c>
      <c r="M2779" s="9">
        <v>23</v>
      </c>
    </row>
    <row r="2780" spans="1:13" x14ac:dyDescent="0.2">
      <c r="A2780" s="9" t="s">
        <v>153</v>
      </c>
      <c r="B2780" s="9" t="s">
        <v>46</v>
      </c>
      <c r="C2780" s="9">
        <v>9.194388</v>
      </c>
      <c r="D2780" s="14">
        <v>45096</v>
      </c>
      <c r="E2780" s="15">
        <v>9.194388</v>
      </c>
      <c r="G2780" s="26">
        <v>9.194388</v>
      </c>
      <c r="J2780" s="14">
        <v>45085</v>
      </c>
      <c r="K2780" s="9" t="s">
        <v>480</v>
      </c>
      <c r="L2780" s="9">
        <v>25</v>
      </c>
      <c r="M2780" s="9">
        <v>23</v>
      </c>
    </row>
    <row r="2781" spans="1:13" x14ac:dyDescent="0.2">
      <c r="A2781" s="9" t="s">
        <v>153</v>
      </c>
      <c r="B2781" s="9" t="s">
        <v>46</v>
      </c>
      <c r="C2781" s="9">
        <v>0.41856100000000002</v>
      </c>
      <c r="D2781" s="14">
        <v>45096</v>
      </c>
      <c r="E2781" s="15">
        <v>9.6129490000000004</v>
      </c>
      <c r="G2781" s="26">
        <v>0.41856100000000002</v>
      </c>
      <c r="J2781" s="14">
        <v>45085</v>
      </c>
      <c r="K2781" s="9" t="s">
        <v>480</v>
      </c>
      <c r="L2781" s="9">
        <v>25</v>
      </c>
      <c r="M2781" s="9">
        <v>23</v>
      </c>
    </row>
    <row r="2782" spans="1:13" x14ac:dyDescent="0.2">
      <c r="A2782" s="9" t="s">
        <v>143</v>
      </c>
      <c r="B2782" s="9" t="s">
        <v>50</v>
      </c>
      <c r="C2782" s="9">
        <v>17.239477999999998</v>
      </c>
      <c r="D2782" s="14">
        <v>45096</v>
      </c>
      <c r="E2782" s="15">
        <v>17.239477999999998</v>
      </c>
      <c r="G2782" s="26">
        <v>17.239477999999998</v>
      </c>
      <c r="J2782" s="14">
        <v>45085</v>
      </c>
      <c r="K2782" s="9" t="s">
        <v>480</v>
      </c>
      <c r="L2782" s="9">
        <v>25</v>
      </c>
      <c r="M2782" s="9">
        <v>23</v>
      </c>
    </row>
    <row r="2783" spans="1:13" x14ac:dyDescent="0.2">
      <c r="A2783" s="9" t="s">
        <v>141</v>
      </c>
      <c r="B2783" s="9" t="s">
        <v>309</v>
      </c>
      <c r="C2783" s="9">
        <v>8.3375769999999996</v>
      </c>
      <c r="D2783" s="14">
        <v>45096</v>
      </c>
      <c r="E2783" s="15">
        <v>8.3375769999999996</v>
      </c>
      <c r="G2783" s="26">
        <v>8.3375769999999996</v>
      </c>
      <c r="J2783" s="14">
        <v>45085</v>
      </c>
      <c r="K2783" s="9" t="s">
        <v>480</v>
      </c>
      <c r="L2783" s="9">
        <v>25</v>
      </c>
      <c r="M2783" s="9">
        <v>23</v>
      </c>
    </row>
    <row r="2784" spans="1:13" x14ac:dyDescent="0.2">
      <c r="A2784" s="9" t="s">
        <v>132</v>
      </c>
      <c r="B2784" s="9" t="s">
        <v>59</v>
      </c>
      <c r="C2784" s="9">
        <v>1238.5758000000001</v>
      </c>
      <c r="D2784" s="14">
        <v>45096</v>
      </c>
      <c r="E2784" s="15">
        <v>1238.5758000000001</v>
      </c>
      <c r="G2784" s="26">
        <v>1238.5758000000001</v>
      </c>
      <c r="J2784" s="14">
        <v>45085</v>
      </c>
      <c r="K2784" s="9" t="s">
        <v>480</v>
      </c>
      <c r="L2784" s="9">
        <v>25</v>
      </c>
      <c r="M2784" s="9">
        <v>23</v>
      </c>
    </row>
    <row r="2785" spans="1:13" x14ac:dyDescent="0.2">
      <c r="A2785" s="9" t="s">
        <v>132</v>
      </c>
      <c r="B2785" s="9" t="s">
        <v>59</v>
      </c>
      <c r="C2785" s="9">
        <v>1238.5758000000001</v>
      </c>
      <c r="D2785" s="14">
        <v>45096</v>
      </c>
      <c r="E2785" s="15">
        <v>2477.1516000000001</v>
      </c>
      <c r="G2785" s="26">
        <v>1238.5758000000001</v>
      </c>
      <c r="J2785" s="14">
        <v>45085</v>
      </c>
      <c r="K2785" s="9" t="s">
        <v>480</v>
      </c>
      <c r="L2785" s="9">
        <v>25</v>
      </c>
      <c r="M2785" s="9">
        <v>23</v>
      </c>
    </row>
    <row r="2786" spans="1:13" x14ac:dyDescent="0.2">
      <c r="A2786" s="9" t="s">
        <v>132</v>
      </c>
      <c r="B2786" s="9" t="s">
        <v>59</v>
      </c>
      <c r="C2786" s="9">
        <v>1238.571428</v>
      </c>
      <c r="D2786" s="14">
        <v>45096</v>
      </c>
      <c r="E2786" s="15">
        <v>3715.7230280000003</v>
      </c>
      <c r="G2786" s="26">
        <v>1238.571428</v>
      </c>
      <c r="J2786" s="14">
        <v>45085</v>
      </c>
      <c r="K2786" s="9" t="s">
        <v>480</v>
      </c>
      <c r="L2786" s="9">
        <v>25</v>
      </c>
      <c r="M2786" s="9">
        <v>23</v>
      </c>
    </row>
    <row r="2787" spans="1:13" x14ac:dyDescent="0.2">
      <c r="A2787" s="9" t="s">
        <v>178</v>
      </c>
      <c r="B2787" s="9" t="s">
        <v>351</v>
      </c>
      <c r="C2787" s="9">
        <v>125.51655</v>
      </c>
      <c r="D2787" s="14">
        <v>45103</v>
      </c>
      <c r="E2787" s="15">
        <v>125.51655</v>
      </c>
      <c r="G2787" s="26">
        <v>125.51655</v>
      </c>
      <c r="J2787" s="14">
        <v>45085</v>
      </c>
      <c r="K2787" s="9" t="s">
        <v>480</v>
      </c>
      <c r="L2787" s="9">
        <v>26</v>
      </c>
      <c r="M2787" s="9">
        <v>23</v>
      </c>
    </row>
    <row r="2788" spans="1:13" x14ac:dyDescent="0.2">
      <c r="A2788" s="9" t="s">
        <v>178</v>
      </c>
      <c r="B2788" s="9" t="s">
        <v>351</v>
      </c>
      <c r="C2788" s="9">
        <v>208.684866</v>
      </c>
      <c r="D2788" s="14">
        <v>45103</v>
      </c>
      <c r="E2788" s="15">
        <v>334.20141599999999</v>
      </c>
      <c r="G2788" s="26">
        <v>208.684866</v>
      </c>
      <c r="J2788" s="14">
        <v>45085</v>
      </c>
      <c r="K2788" s="9" t="s">
        <v>480</v>
      </c>
      <c r="L2788" s="9">
        <v>26</v>
      </c>
      <c r="M2788" s="9">
        <v>23</v>
      </c>
    </row>
    <row r="2789" spans="1:13" x14ac:dyDescent="0.2">
      <c r="A2789" s="9" t="s">
        <v>178</v>
      </c>
      <c r="B2789" s="9" t="s">
        <v>351</v>
      </c>
      <c r="C2789" s="9">
        <v>84.424211999999997</v>
      </c>
      <c r="D2789" s="14">
        <v>45103</v>
      </c>
      <c r="E2789" s="15">
        <v>418.62562800000001</v>
      </c>
      <c r="G2789" s="26">
        <v>84.424211999999997</v>
      </c>
      <c r="J2789" s="14">
        <v>45085</v>
      </c>
      <c r="K2789" s="9" t="s">
        <v>480</v>
      </c>
      <c r="L2789" s="9">
        <v>26</v>
      </c>
      <c r="M2789" s="9">
        <v>23</v>
      </c>
    </row>
    <row r="2790" spans="1:13" x14ac:dyDescent="0.2">
      <c r="A2790" s="9" t="s">
        <v>178</v>
      </c>
      <c r="B2790" s="9" t="s">
        <v>351</v>
      </c>
      <c r="C2790" s="9">
        <v>56.282808000000003</v>
      </c>
      <c r="D2790" s="14">
        <v>45103</v>
      </c>
      <c r="E2790" s="15">
        <v>474.90843599999999</v>
      </c>
      <c r="G2790" s="26">
        <v>56.282808000000003</v>
      </c>
      <c r="J2790" s="14">
        <v>45085</v>
      </c>
      <c r="K2790" s="9" t="s">
        <v>480</v>
      </c>
      <c r="L2790" s="9">
        <v>26</v>
      </c>
      <c r="M2790" s="9">
        <v>23</v>
      </c>
    </row>
    <row r="2791" spans="1:13" x14ac:dyDescent="0.2">
      <c r="A2791" s="9" t="s">
        <v>178</v>
      </c>
      <c r="B2791" s="9" t="s">
        <v>351</v>
      </c>
      <c r="C2791" s="9">
        <v>75.786108999999996</v>
      </c>
      <c r="D2791" s="14">
        <v>45103</v>
      </c>
      <c r="E2791" s="15">
        <v>550.69454499999995</v>
      </c>
      <c r="G2791" s="26">
        <v>75.786108999999996</v>
      </c>
      <c r="J2791" s="14">
        <v>45085</v>
      </c>
      <c r="K2791" s="9" t="s">
        <v>480</v>
      </c>
      <c r="L2791" s="9">
        <v>26</v>
      </c>
      <c r="M2791" s="9">
        <v>23</v>
      </c>
    </row>
    <row r="2792" spans="1:13" x14ac:dyDescent="0.2">
      <c r="A2792" s="9" t="s">
        <v>771</v>
      </c>
      <c r="B2792" s="9" t="s">
        <v>768</v>
      </c>
      <c r="C2792" s="9">
        <v>3710.45334</v>
      </c>
      <c r="D2792" s="14">
        <v>45103</v>
      </c>
      <c r="E2792" s="15">
        <v>3710.45334</v>
      </c>
      <c r="G2792" s="26">
        <v>3710.45334</v>
      </c>
      <c r="J2792" s="14">
        <v>45085</v>
      </c>
      <c r="K2792" s="9" t="s">
        <v>480</v>
      </c>
      <c r="L2792" s="9">
        <v>26</v>
      </c>
      <c r="M2792" s="9">
        <v>23</v>
      </c>
    </row>
    <row r="2793" spans="1:13" x14ac:dyDescent="0.2">
      <c r="A2793" s="9" t="s">
        <v>155</v>
      </c>
      <c r="B2793" s="9" t="s">
        <v>45</v>
      </c>
      <c r="C2793" s="9">
        <v>3.622077</v>
      </c>
      <c r="D2793" s="14">
        <v>45103</v>
      </c>
      <c r="E2793" s="15">
        <v>3.622077</v>
      </c>
      <c r="G2793" s="26">
        <v>3.622077</v>
      </c>
      <c r="J2793" s="14">
        <v>45085</v>
      </c>
      <c r="K2793" s="9" t="s">
        <v>480</v>
      </c>
      <c r="L2793" s="9">
        <v>26</v>
      </c>
      <c r="M2793" s="9">
        <v>23</v>
      </c>
    </row>
    <row r="2794" spans="1:13" x14ac:dyDescent="0.2">
      <c r="A2794" s="9" t="s">
        <v>659</v>
      </c>
      <c r="B2794" s="9" t="s">
        <v>671</v>
      </c>
      <c r="C2794" s="9">
        <v>0.52062600000000003</v>
      </c>
      <c r="D2794" s="14">
        <v>45103</v>
      </c>
      <c r="E2794" s="15">
        <v>0.52062600000000003</v>
      </c>
      <c r="G2794" s="26">
        <v>0.52062600000000003</v>
      </c>
      <c r="J2794" s="14">
        <v>45085</v>
      </c>
      <c r="K2794" s="9" t="s">
        <v>480</v>
      </c>
      <c r="L2794" s="9">
        <v>26</v>
      </c>
      <c r="M2794" s="9">
        <v>23</v>
      </c>
    </row>
    <row r="2795" spans="1:13" x14ac:dyDescent="0.2">
      <c r="A2795" s="9" t="s">
        <v>735</v>
      </c>
      <c r="B2795" s="9" t="s">
        <v>754</v>
      </c>
      <c r="C2795" s="9">
        <v>30.235506000000001</v>
      </c>
      <c r="D2795" s="14">
        <v>45110</v>
      </c>
      <c r="E2795" s="15">
        <v>30.235506000000001</v>
      </c>
      <c r="G2795" s="26">
        <v>30.235506000000001</v>
      </c>
      <c r="J2795" s="14">
        <v>45085</v>
      </c>
      <c r="K2795" s="9" t="s">
        <v>480</v>
      </c>
      <c r="L2795" s="9">
        <v>27</v>
      </c>
      <c r="M2795" s="9">
        <v>23</v>
      </c>
    </row>
    <row r="2796" spans="1:13" x14ac:dyDescent="0.2">
      <c r="A2796" s="9" t="s">
        <v>1018</v>
      </c>
      <c r="B2796" s="9" t="s">
        <v>1019</v>
      </c>
      <c r="C2796" s="9">
        <v>390.79</v>
      </c>
      <c r="D2796" s="14">
        <v>45089</v>
      </c>
      <c r="E2796" s="15">
        <v>390.79</v>
      </c>
      <c r="G2796" s="26">
        <v>390.79</v>
      </c>
      <c r="J2796" s="14">
        <v>45086</v>
      </c>
      <c r="K2796" s="9" t="s">
        <v>480</v>
      </c>
      <c r="L2796" s="9">
        <v>24</v>
      </c>
      <c r="M2796" s="9">
        <v>23</v>
      </c>
    </row>
    <row r="2797" spans="1:13" x14ac:dyDescent="0.2">
      <c r="A2797" s="9" t="s">
        <v>810</v>
      </c>
      <c r="B2797" s="9" t="s">
        <v>795</v>
      </c>
      <c r="C2797" s="9">
        <v>16.53</v>
      </c>
      <c r="D2797" s="14">
        <v>45089</v>
      </c>
      <c r="E2797" s="15">
        <v>16.53</v>
      </c>
      <c r="G2797" s="26">
        <v>16.53</v>
      </c>
      <c r="J2797" s="14">
        <v>45086</v>
      </c>
      <c r="K2797" s="9" t="s">
        <v>480</v>
      </c>
      <c r="L2797" s="9">
        <v>24</v>
      </c>
      <c r="M2797" s="9">
        <v>23</v>
      </c>
    </row>
    <row r="2798" spans="1:13" x14ac:dyDescent="0.2">
      <c r="A2798" s="9" t="s">
        <v>856</v>
      </c>
      <c r="B2798" s="9" t="s">
        <v>842</v>
      </c>
      <c r="C2798" s="9">
        <v>361.04</v>
      </c>
      <c r="D2798" s="14">
        <v>45089</v>
      </c>
      <c r="E2798" s="15">
        <v>361.04</v>
      </c>
      <c r="G2798" s="26">
        <v>361.04</v>
      </c>
      <c r="J2798" s="14">
        <v>45086</v>
      </c>
      <c r="K2798" s="9" t="s">
        <v>480</v>
      </c>
      <c r="L2798" s="9">
        <v>24</v>
      </c>
      <c r="M2798" s="9">
        <v>23</v>
      </c>
    </row>
    <row r="2799" spans="1:13" x14ac:dyDescent="0.2">
      <c r="A2799" s="9" t="s">
        <v>856</v>
      </c>
      <c r="B2799" s="9" t="s">
        <v>842</v>
      </c>
      <c r="C2799" s="9">
        <v>381.39</v>
      </c>
      <c r="D2799" s="14">
        <v>45089</v>
      </c>
      <c r="E2799" s="15">
        <v>742.43000000000006</v>
      </c>
      <c r="G2799" s="26">
        <v>381.39</v>
      </c>
      <c r="J2799" s="14">
        <v>45086</v>
      </c>
      <c r="K2799" s="9" t="s">
        <v>480</v>
      </c>
      <c r="L2799" s="9">
        <v>24</v>
      </c>
      <c r="M2799" s="9">
        <v>23</v>
      </c>
    </row>
    <row r="2800" spans="1:13" x14ac:dyDescent="0.2">
      <c r="A2800" s="9" t="s">
        <v>864</v>
      </c>
      <c r="B2800" s="9" t="s">
        <v>850</v>
      </c>
      <c r="C2800" s="9">
        <v>4.63</v>
      </c>
      <c r="D2800" s="14">
        <v>45089</v>
      </c>
      <c r="E2800" s="15">
        <v>4.63</v>
      </c>
      <c r="G2800" s="26">
        <v>4.63</v>
      </c>
      <c r="J2800" s="14">
        <v>45086</v>
      </c>
      <c r="K2800" s="9" t="s">
        <v>480</v>
      </c>
      <c r="L2800" s="9">
        <v>24</v>
      </c>
      <c r="M2800" s="9">
        <v>23</v>
      </c>
    </row>
    <row r="2801" spans="1:13" x14ac:dyDescent="0.2">
      <c r="A2801" s="9" t="s">
        <v>866</v>
      </c>
      <c r="B2801" s="9" t="s">
        <v>918</v>
      </c>
      <c r="C2801" s="9">
        <v>5.82</v>
      </c>
      <c r="D2801" s="14">
        <v>45089</v>
      </c>
      <c r="E2801" s="15">
        <v>5.82</v>
      </c>
      <c r="G2801" s="26">
        <v>5.82</v>
      </c>
      <c r="J2801" s="14">
        <v>45086</v>
      </c>
      <c r="K2801" s="9" t="s">
        <v>480</v>
      </c>
      <c r="L2801" s="9">
        <v>24</v>
      </c>
      <c r="M2801" s="9">
        <v>23</v>
      </c>
    </row>
    <row r="2802" spans="1:13" x14ac:dyDescent="0.2">
      <c r="A2802" s="9" t="s">
        <v>904</v>
      </c>
      <c r="B2802" s="9" t="s">
        <v>893</v>
      </c>
      <c r="C2802" s="9">
        <v>13.22</v>
      </c>
      <c r="D2802" s="14">
        <v>45089</v>
      </c>
      <c r="E2802" s="15">
        <v>13.22</v>
      </c>
      <c r="G2802" s="26">
        <v>13.22</v>
      </c>
      <c r="J2802" s="14">
        <v>45086</v>
      </c>
      <c r="K2802" s="9" t="s">
        <v>480</v>
      </c>
      <c r="L2802" s="9">
        <v>24</v>
      </c>
      <c r="M2802" s="9">
        <v>23</v>
      </c>
    </row>
    <row r="2803" spans="1:13" x14ac:dyDescent="0.2">
      <c r="A2803" s="9" t="s">
        <v>329</v>
      </c>
      <c r="B2803" s="9" t="s">
        <v>53</v>
      </c>
      <c r="C2803" s="9">
        <v>2384.7076619999998</v>
      </c>
      <c r="D2803" s="14">
        <v>45089</v>
      </c>
      <c r="E2803" s="15">
        <v>2384.7076619999998</v>
      </c>
      <c r="G2803" s="26">
        <v>2384.7076619999998</v>
      </c>
      <c r="J2803" s="14">
        <v>45086</v>
      </c>
      <c r="K2803" s="9" t="s">
        <v>480</v>
      </c>
      <c r="L2803" s="9">
        <v>24</v>
      </c>
      <c r="M2803" s="9">
        <v>23</v>
      </c>
    </row>
    <row r="2804" spans="1:13" x14ac:dyDescent="0.2">
      <c r="A2804" s="9" t="s">
        <v>329</v>
      </c>
      <c r="B2804" s="9" t="s">
        <v>53</v>
      </c>
      <c r="C2804" s="9">
        <v>313.19480900000002</v>
      </c>
      <c r="D2804" s="14">
        <v>45089</v>
      </c>
      <c r="E2804" s="15">
        <v>2697.9024709999999</v>
      </c>
      <c r="G2804" s="26">
        <v>313.19480900000002</v>
      </c>
      <c r="J2804" s="14">
        <v>45086</v>
      </c>
      <c r="K2804" s="9" t="s">
        <v>480</v>
      </c>
      <c r="L2804" s="9">
        <v>24</v>
      </c>
      <c r="M2804" s="9">
        <v>23</v>
      </c>
    </row>
    <row r="2805" spans="1:13" x14ac:dyDescent="0.2">
      <c r="A2805" s="9" t="s">
        <v>329</v>
      </c>
      <c r="B2805" s="9" t="s">
        <v>53</v>
      </c>
      <c r="C2805" s="9">
        <v>200.00046</v>
      </c>
      <c r="D2805" s="14">
        <v>45089</v>
      </c>
      <c r="E2805" s="15">
        <v>2897.9029310000001</v>
      </c>
      <c r="G2805" s="26">
        <v>200.00046</v>
      </c>
      <c r="J2805" s="14">
        <v>45086</v>
      </c>
      <c r="K2805" s="9" t="s">
        <v>480</v>
      </c>
      <c r="L2805" s="9">
        <v>24</v>
      </c>
      <c r="M2805" s="9">
        <v>23</v>
      </c>
    </row>
    <row r="2806" spans="1:13" x14ac:dyDescent="0.2">
      <c r="A2806" s="9" t="s">
        <v>280</v>
      </c>
      <c r="B2806" s="9" t="s">
        <v>26</v>
      </c>
      <c r="C2806" s="9">
        <v>8.4281889999999997</v>
      </c>
      <c r="D2806" s="14">
        <v>45096</v>
      </c>
      <c r="E2806" s="15">
        <v>8.4281889999999997</v>
      </c>
      <c r="G2806" s="26">
        <v>8.4281889999999997</v>
      </c>
      <c r="J2806" s="14">
        <v>45086</v>
      </c>
      <c r="K2806" s="9" t="s">
        <v>480</v>
      </c>
      <c r="L2806" s="9">
        <v>25</v>
      </c>
      <c r="M2806" s="9">
        <v>23</v>
      </c>
    </row>
    <row r="2807" spans="1:13" x14ac:dyDescent="0.2">
      <c r="A2807" s="9" t="s">
        <v>161</v>
      </c>
      <c r="B2807" s="9" t="s">
        <v>43</v>
      </c>
      <c r="C2807" s="9">
        <v>5.1148749999999996</v>
      </c>
      <c r="D2807" s="14">
        <v>45096</v>
      </c>
      <c r="E2807" s="15">
        <v>5.1148749999999996</v>
      </c>
      <c r="G2807" s="26">
        <v>5.1148749999999996</v>
      </c>
      <c r="J2807" s="14">
        <v>45086</v>
      </c>
      <c r="K2807" s="9" t="s">
        <v>480</v>
      </c>
      <c r="L2807" s="9">
        <v>25</v>
      </c>
      <c r="M2807" s="9">
        <v>23</v>
      </c>
    </row>
    <row r="2808" spans="1:13" x14ac:dyDescent="0.2">
      <c r="A2808" s="9" t="s">
        <v>158</v>
      </c>
      <c r="B2808" s="9" t="s">
        <v>70</v>
      </c>
      <c r="C2808" s="9">
        <v>748.302685</v>
      </c>
      <c r="D2808" s="14">
        <v>45096</v>
      </c>
      <c r="E2808" s="15">
        <v>748.302685</v>
      </c>
      <c r="G2808" s="26">
        <v>748.302685</v>
      </c>
      <c r="J2808" s="14">
        <v>45086</v>
      </c>
      <c r="K2808" s="9" t="s">
        <v>480</v>
      </c>
      <c r="L2808" s="9">
        <v>25</v>
      </c>
      <c r="M2808" s="9">
        <v>23</v>
      </c>
    </row>
    <row r="2809" spans="1:13" x14ac:dyDescent="0.2">
      <c r="A2809" s="9" t="s">
        <v>141</v>
      </c>
      <c r="B2809" s="9" t="s">
        <v>309</v>
      </c>
      <c r="C2809" s="9">
        <v>4.1687690000000002</v>
      </c>
      <c r="D2809" s="14">
        <v>45096</v>
      </c>
      <c r="E2809" s="15">
        <v>4.1687690000000002</v>
      </c>
      <c r="G2809" s="26">
        <v>4.1687690000000002</v>
      </c>
      <c r="J2809" s="14">
        <v>45086</v>
      </c>
      <c r="K2809" s="9" t="s">
        <v>480</v>
      </c>
      <c r="L2809" s="9">
        <v>25</v>
      </c>
      <c r="M2809" s="9">
        <v>23</v>
      </c>
    </row>
    <row r="2810" spans="1:13" x14ac:dyDescent="0.2">
      <c r="A2810" s="9" t="s">
        <v>189</v>
      </c>
      <c r="B2810" s="9" t="s">
        <v>57</v>
      </c>
      <c r="C2810" s="9">
        <v>2069.2682060000002</v>
      </c>
      <c r="D2810" s="14">
        <v>45103</v>
      </c>
      <c r="E2810" s="15">
        <v>2069.2682060000002</v>
      </c>
      <c r="G2810" s="26">
        <v>2069.2682060000002</v>
      </c>
      <c r="J2810" s="14">
        <v>45086</v>
      </c>
      <c r="K2810" s="9" t="s">
        <v>480</v>
      </c>
      <c r="L2810" s="9">
        <v>26</v>
      </c>
      <c r="M2810" s="9">
        <v>23</v>
      </c>
    </row>
    <row r="2811" spans="1:13" x14ac:dyDescent="0.2">
      <c r="A2811" s="9" t="s">
        <v>599</v>
      </c>
      <c r="B2811" s="9" t="s">
        <v>982</v>
      </c>
      <c r="C2811" s="9">
        <v>2096.991</v>
      </c>
      <c r="D2811" s="14">
        <v>45103</v>
      </c>
      <c r="E2811" s="15">
        <v>2096.991</v>
      </c>
      <c r="G2811" s="26">
        <v>2096.991</v>
      </c>
      <c r="J2811" s="14">
        <v>45086</v>
      </c>
      <c r="K2811" s="9" t="s">
        <v>480</v>
      </c>
      <c r="L2811" s="9">
        <v>26</v>
      </c>
      <c r="M2811" s="9">
        <v>23</v>
      </c>
    </row>
    <row r="2812" spans="1:13" x14ac:dyDescent="0.2">
      <c r="A2812" s="9" t="s">
        <v>599</v>
      </c>
      <c r="B2812" s="9" t="s">
        <v>982</v>
      </c>
      <c r="C2812" s="9">
        <v>1816.350758</v>
      </c>
      <c r="D2812" s="14">
        <v>45103</v>
      </c>
      <c r="E2812" s="15">
        <v>3913.341758</v>
      </c>
      <c r="G2812" s="26">
        <v>1816.350758</v>
      </c>
      <c r="J2812" s="14">
        <v>45086</v>
      </c>
      <c r="K2812" s="9" t="s">
        <v>480</v>
      </c>
      <c r="L2812" s="9">
        <v>26</v>
      </c>
      <c r="M2812" s="9">
        <v>23</v>
      </c>
    </row>
    <row r="2813" spans="1:13" x14ac:dyDescent="0.2">
      <c r="A2813" s="9" t="s">
        <v>599</v>
      </c>
      <c r="B2813" s="9" t="s">
        <v>982</v>
      </c>
      <c r="C2813" s="9">
        <v>921.61542799999995</v>
      </c>
      <c r="D2813" s="14">
        <v>45103</v>
      </c>
      <c r="E2813" s="15">
        <v>4834.9571859999996</v>
      </c>
      <c r="G2813" s="26">
        <v>921.61542799999995</v>
      </c>
      <c r="J2813" s="14">
        <v>45086</v>
      </c>
      <c r="K2813" s="9" t="s">
        <v>480</v>
      </c>
      <c r="L2813" s="9">
        <v>26</v>
      </c>
      <c r="M2813" s="9">
        <v>23</v>
      </c>
    </row>
    <row r="2814" spans="1:13" x14ac:dyDescent="0.2">
      <c r="A2814" s="9" t="s">
        <v>765</v>
      </c>
      <c r="B2814" s="9" t="s">
        <v>760</v>
      </c>
      <c r="C2814" s="9">
        <v>1574.1778569999999</v>
      </c>
      <c r="D2814" s="14">
        <v>45103</v>
      </c>
      <c r="E2814" s="15">
        <v>1574.1778569999999</v>
      </c>
      <c r="G2814" s="26">
        <v>1574.1778569999999</v>
      </c>
      <c r="J2814" s="14">
        <v>45086</v>
      </c>
      <c r="K2814" s="9" t="s">
        <v>480</v>
      </c>
      <c r="L2814" s="9">
        <v>26</v>
      </c>
      <c r="M2814" s="9">
        <v>23</v>
      </c>
    </row>
    <row r="2815" spans="1:13" x14ac:dyDescent="0.2">
      <c r="A2815" s="9" t="s">
        <v>155</v>
      </c>
      <c r="B2815" s="9" t="s">
        <v>45</v>
      </c>
      <c r="C2815" s="9">
        <v>12.974</v>
      </c>
      <c r="D2815" s="14">
        <v>45103</v>
      </c>
      <c r="E2815" s="15">
        <v>12.974</v>
      </c>
      <c r="G2815" s="26">
        <v>12.974</v>
      </c>
      <c r="J2815" s="14">
        <v>45086</v>
      </c>
      <c r="K2815" s="9" t="s">
        <v>480</v>
      </c>
      <c r="L2815" s="9">
        <v>26</v>
      </c>
      <c r="M2815" s="9">
        <v>23</v>
      </c>
    </row>
    <row r="2816" spans="1:13" x14ac:dyDescent="0.2">
      <c r="A2816" s="9" t="s">
        <v>155</v>
      </c>
      <c r="B2816" s="9" t="s">
        <v>45</v>
      </c>
      <c r="C2816" s="9">
        <v>1.128004</v>
      </c>
      <c r="D2816" s="14">
        <v>45103</v>
      </c>
      <c r="E2816" s="15">
        <v>14.102004000000001</v>
      </c>
      <c r="G2816" s="26">
        <v>1.128004</v>
      </c>
      <c r="J2816" s="14">
        <v>45086</v>
      </c>
      <c r="K2816" s="9" t="s">
        <v>480</v>
      </c>
      <c r="L2816" s="9">
        <v>26</v>
      </c>
      <c r="M2816" s="9">
        <v>23</v>
      </c>
    </row>
    <row r="2817" spans="1:13" x14ac:dyDescent="0.2">
      <c r="A2817" s="9" t="s">
        <v>1018</v>
      </c>
      <c r="B2817" s="9" t="s">
        <v>1019</v>
      </c>
      <c r="C2817" s="9">
        <v>952.15</v>
      </c>
      <c r="D2817" s="14">
        <v>45089</v>
      </c>
      <c r="E2817" s="15">
        <v>952.15</v>
      </c>
      <c r="G2817" s="26">
        <v>952.15</v>
      </c>
      <c r="J2817" s="14">
        <v>45087</v>
      </c>
      <c r="K2817" s="9" t="s">
        <v>480</v>
      </c>
      <c r="L2817" s="9">
        <v>24</v>
      </c>
      <c r="M2817" s="9">
        <v>23</v>
      </c>
    </row>
    <row r="2818" spans="1:13" x14ac:dyDescent="0.2">
      <c r="A2818" s="9" t="s">
        <v>1018</v>
      </c>
      <c r="B2818" s="9" t="s">
        <v>1019</v>
      </c>
      <c r="C2818" s="9">
        <v>779.02</v>
      </c>
      <c r="D2818" s="14">
        <v>45089</v>
      </c>
      <c r="E2818" s="15">
        <v>1731.17</v>
      </c>
      <c r="G2818" s="26">
        <v>779.02</v>
      </c>
      <c r="J2818" s="14">
        <v>45087</v>
      </c>
      <c r="K2818" s="9" t="s">
        <v>480</v>
      </c>
      <c r="L2818" s="9">
        <v>24</v>
      </c>
      <c r="M2818" s="9">
        <v>23</v>
      </c>
    </row>
    <row r="2819" spans="1:13" x14ac:dyDescent="0.2">
      <c r="A2819" s="9" t="s">
        <v>1018</v>
      </c>
      <c r="B2819" s="9" t="s">
        <v>1019</v>
      </c>
      <c r="C2819" s="9">
        <v>1375.15</v>
      </c>
      <c r="D2819" s="14">
        <v>45089</v>
      </c>
      <c r="E2819" s="15">
        <v>3106.32</v>
      </c>
      <c r="G2819" s="26">
        <v>1375.15</v>
      </c>
      <c r="J2819" s="14">
        <v>45087</v>
      </c>
      <c r="K2819" s="9" t="s">
        <v>480</v>
      </c>
      <c r="L2819" s="9">
        <v>24</v>
      </c>
      <c r="M2819" s="9">
        <v>23</v>
      </c>
    </row>
    <row r="2820" spans="1:13" x14ac:dyDescent="0.2">
      <c r="A2820" s="9" t="s">
        <v>1253</v>
      </c>
      <c r="B2820" s="9" t="s">
        <v>990</v>
      </c>
      <c r="C2820" s="9">
        <v>42.8</v>
      </c>
      <c r="D2820" s="14">
        <v>45089</v>
      </c>
      <c r="E2820" s="15">
        <v>42.8</v>
      </c>
      <c r="G2820" s="26">
        <v>42.8</v>
      </c>
      <c r="J2820" s="14">
        <v>45087</v>
      </c>
      <c r="K2820" s="9" t="s">
        <v>480</v>
      </c>
      <c r="L2820" s="9">
        <v>24</v>
      </c>
      <c r="M2820" s="9">
        <v>23</v>
      </c>
    </row>
    <row r="2821" spans="1:13" x14ac:dyDescent="0.2">
      <c r="A2821" s="9" t="s">
        <v>1253</v>
      </c>
      <c r="B2821" s="9" t="s">
        <v>990</v>
      </c>
      <c r="C2821" s="9">
        <v>22.87</v>
      </c>
      <c r="D2821" s="14">
        <v>45089</v>
      </c>
      <c r="E2821" s="15">
        <v>65.67</v>
      </c>
      <c r="G2821" s="26">
        <v>22.87</v>
      </c>
      <c r="J2821" s="14">
        <v>45087</v>
      </c>
      <c r="K2821" s="9" t="s">
        <v>480</v>
      </c>
      <c r="L2821" s="9">
        <v>24</v>
      </c>
      <c r="M2821" s="9">
        <v>23</v>
      </c>
    </row>
    <row r="2822" spans="1:13" x14ac:dyDescent="0.2">
      <c r="A2822" s="9" t="s">
        <v>1253</v>
      </c>
      <c r="B2822" s="9" t="s">
        <v>990</v>
      </c>
      <c r="C2822" s="9">
        <v>32.03</v>
      </c>
      <c r="D2822" s="14">
        <v>45089</v>
      </c>
      <c r="E2822" s="15">
        <v>97.7</v>
      </c>
      <c r="G2822" s="26">
        <v>32.03</v>
      </c>
      <c r="J2822" s="14">
        <v>45087</v>
      </c>
      <c r="K2822" s="9" t="s">
        <v>480</v>
      </c>
      <c r="L2822" s="9">
        <v>24</v>
      </c>
      <c r="M2822" s="9">
        <v>23</v>
      </c>
    </row>
    <row r="2823" spans="1:13" x14ac:dyDescent="0.2">
      <c r="A2823" s="9" t="s">
        <v>1315</v>
      </c>
      <c r="B2823" s="9" t="s">
        <v>1396</v>
      </c>
      <c r="C2823" s="9">
        <v>5.97</v>
      </c>
      <c r="D2823" s="14">
        <v>45089</v>
      </c>
      <c r="E2823" s="15">
        <v>5.97</v>
      </c>
      <c r="G2823" s="26">
        <v>5.97</v>
      </c>
      <c r="J2823" s="14">
        <v>45087</v>
      </c>
      <c r="K2823" s="9" t="s">
        <v>480</v>
      </c>
      <c r="L2823" s="9">
        <v>24</v>
      </c>
      <c r="M2823" s="9">
        <v>23</v>
      </c>
    </row>
    <row r="2824" spans="1:13" x14ac:dyDescent="0.2">
      <c r="A2824" s="9" t="s">
        <v>1315</v>
      </c>
      <c r="B2824" s="9" t="s">
        <v>1396</v>
      </c>
      <c r="C2824" s="9">
        <v>5.98</v>
      </c>
      <c r="D2824" s="14">
        <v>45089</v>
      </c>
      <c r="E2824" s="15">
        <v>11.95</v>
      </c>
      <c r="G2824" s="26">
        <v>5.98</v>
      </c>
      <c r="J2824" s="14">
        <v>45087</v>
      </c>
      <c r="K2824" s="9" t="s">
        <v>480</v>
      </c>
      <c r="L2824" s="9">
        <v>24</v>
      </c>
      <c r="M2824" s="9">
        <v>23</v>
      </c>
    </row>
    <row r="2825" spans="1:13" x14ac:dyDescent="0.2">
      <c r="A2825" s="9" t="s">
        <v>1315</v>
      </c>
      <c r="B2825" s="9" t="s">
        <v>1396</v>
      </c>
      <c r="C2825" s="9">
        <v>22.42</v>
      </c>
      <c r="D2825" s="14">
        <v>45089</v>
      </c>
      <c r="E2825" s="15">
        <v>34.370000000000005</v>
      </c>
      <c r="G2825" s="26">
        <v>22.42</v>
      </c>
      <c r="J2825" s="14">
        <v>45087</v>
      </c>
      <c r="K2825" s="9" t="s">
        <v>480</v>
      </c>
      <c r="L2825" s="9">
        <v>24</v>
      </c>
      <c r="M2825" s="9">
        <v>23</v>
      </c>
    </row>
    <row r="2826" spans="1:13" x14ac:dyDescent="0.2">
      <c r="A2826" s="9" t="s">
        <v>856</v>
      </c>
      <c r="B2826" s="9" t="s">
        <v>842</v>
      </c>
      <c r="C2826" s="9">
        <v>3082.59</v>
      </c>
      <c r="D2826" s="14">
        <v>45089</v>
      </c>
      <c r="E2826" s="15">
        <v>3082.59</v>
      </c>
      <c r="G2826" s="26">
        <v>3082.59</v>
      </c>
      <c r="J2826" s="14">
        <v>45087</v>
      </c>
      <c r="K2826" s="9" t="s">
        <v>480</v>
      </c>
      <c r="L2826" s="9">
        <v>24</v>
      </c>
      <c r="M2826" s="9">
        <v>23</v>
      </c>
    </row>
    <row r="2827" spans="1:13" x14ac:dyDescent="0.2">
      <c r="A2827" s="9" t="s">
        <v>856</v>
      </c>
      <c r="B2827" s="9" t="s">
        <v>842</v>
      </c>
      <c r="C2827" s="9">
        <v>1238.74</v>
      </c>
      <c r="D2827" s="14">
        <v>45089</v>
      </c>
      <c r="E2827" s="15">
        <v>4321.33</v>
      </c>
      <c r="G2827" s="26">
        <v>1238.74</v>
      </c>
      <c r="J2827" s="14">
        <v>45087</v>
      </c>
      <c r="K2827" s="9" t="s">
        <v>480</v>
      </c>
      <c r="L2827" s="9">
        <v>24</v>
      </c>
      <c r="M2827" s="9">
        <v>23</v>
      </c>
    </row>
    <row r="2828" spans="1:13" x14ac:dyDescent="0.2">
      <c r="A2828" s="9" t="s">
        <v>1210</v>
      </c>
      <c r="B2828" s="9" t="s">
        <v>1194</v>
      </c>
      <c r="C2828" s="9">
        <v>416.67</v>
      </c>
      <c r="D2828" s="14">
        <v>45089</v>
      </c>
      <c r="E2828" s="15">
        <v>416.67</v>
      </c>
      <c r="G2828" s="26">
        <v>416.67</v>
      </c>
      <c r="J2828" s="14">
        <v>45087</v>
      </c>
      <c r="K2828" s="9" t="s">
        <v>480</v>
      </c>
      <c r="L2828" s="9">
        <v>24</v>
      </c>
      <c r="M2828" s="9">
        <v>23</v>
      </c>
    </row>
    <row r="2829" spans="1:13" x14ac:dyDescent="0.2">
      <c r="A2829" s="9" t="s">
        <v>1251</v>
      </c>
      <c r="B2829" s="9" t="s">
        <v>1252</v>
      </c>
      <c r="C2829" s="9">
        <v>266.66000000000003</v>
      </c>
      <c r="D2829" s="14">
        <v>45089</v>
      </c>
      <c r="E2829" s="15">
        <v>266.66000000000003</v>
      </c>
      <c r="G2829" s="26">
        <v>266.66000000000003</v>
      </c>
      <c r="J2829" s="14">
        <v>45087</v>
      </c>
      <c r="K2829" s="9" t="s">
        <v>480</v>
      </c>
      <c r="L2829" s="9">
        <v>24</v>
      </c>
      <c r="M2829" s="9">
        <v>23</v>
      </c>
    </row>
    <row r="2830" spans="1:13" x14ac:dyDescent="0.2">
      <c r="A2830" s="9" t="s">
        <v>1251</v>
      </c>
      <c r="B2830" s="9" t="s">
        <v>1252</v>
      </c>
      <c r="C2830" s="9">
        <v>266.66000000000003</v>
      </c>
      <c r="D2830" s="14">
        <v>45089</v>
      </c>
      <c r="E2830" s="15">
        <v>533.32000000000005</v>
      </c>
      <c r="G2830" s="26">
        <v>266.66000000000003</v>
      </c>
      <c r="J2830" s="14">
        <v>45087</v>
      </c>
      <c r="K2830" s="9" t="s">
        <v>480</v>
      </c>
      <c r="L2830" s="9">
        <v>24</v>
      </c>
      <c r="M2830" s="9">
        <v>23</v>
      </c>
    </row>
    <row r="2831" spans="1:13" x14ac:dyDescent="0.2">
      <c r="A2831" s="9" t="s">
        <v>1251</v>
      </c>
      <c r="B2831" s="9" t="s">
        <v>1252</v>
      </c>
      <c r="C2831" s="9">
        <v>1000</v>
      </c>
      <c r="D2831" s="14">
        <v>45089</v>
      </c>
      <c r="E2831" s="15">
        <v>1533.3200000000002</v>
      </c>
      <c r="G2831" s="26">
        <v>1000</v>
      </c>
      <c r="J2831" s="14">
        <v>45087</v>
      </c>
      <c r="K2831" s="9" t="s">
        <v>480</v>
      </c>
      <c r="L2831" s="9">
        <v>24</v>
      </c>
      <c r="M2831" s="9">
        <v>23</v>
      </c>
    </row>
    <row r="2832" spans="1:13" x14ac:dyDescent="0.2">
      <c r="A2832" s="9" t="s">
        <v>1288</v>
      </c>
      <c r="B2832" s="9" t="s">
        <v>878</v>
      </c>
      <c r="C2832" s="9">
        <v>0.83</v>
      </c>
      <c r="D2832" s="14">
        <v>45089</v>
      </c>
      <c r="E2832" s="15">
        <v>0.83</v>
      </c>
      <c r="G2832" s="26">
        <v>0.83</v>
      </c>
      <c r="J2832" s="14">
        <v>45087</v>
      </c>
      <c r="K2832" s="9" t="s">
        <v>480</v>
      </c>
      <c r="L2832" s="9">
        <v>24</v>
      </c>
      <c r="M2832" s="9">
        <v>23</v>
      </c>
    </row>
    <row r="2833" spans="1:13" x14ac:dyDescent="0.2">
      <c r="A2833" s="9" t="s">
        <v>1288</v>
      </c>
      <c r="B2833" s="9" t="s">
        <v>878</v>
      </c>
      <c r="C2833" s="9">
        <v>0.53</v>
      </c>
      <c r="D2833" s="14">
        <v>45089</v>
      </c>
      <c r="E2833" s="15">
        <v>1.3599999999999999</v>
      </c>
      <c r="G2833" s="26">
        <v>0.53</v>
      </c>
      <c r="J2833" s="14">
        <v>45087</v>
      </c>
      <c r="K2833" s="9" t="s">
        <v>480</v>
      </c>
      <c r="L2833" s="9">
        <v>24</v>
      </c>
      <c r="M2833" s="9">
        <v>23</v>
      </c>
    </row>
    <row r="2834" spans="1:13" x14ac:dyDescent="0.2">
      <c r="A2834" s="9" t="s">
        <v>1288</v>
      </c>
      <c r="B2834" s="9" t="s">
        <v>878</v>
      </c>
      <c r="C2834" s="9">
        <v>0.54</v>
      </c>
      <c r="D2834" s="14">
        <v>45089</v>
      </c>
      <c r="E2834" s="15">
        <v>1.9</v>
      </c>
      <c r="G2834" s="26">
        <v>0.54</v>
      </c>
      <c r="J2834" s="14">
        <v>45087</v>
      </c>
      <c r="K2834" s="9" t="s">
        <v>480</v>
      </c>
      <c r="L2834" s="9">
        <v>24</v>
      </c>
      <c r="M2834" s="9">
        <v>23</v>
      </c>
    </row>
    <row r="2835" spans="1:13" x14ac:dyDescent="0.2">
      <c r="A2835" s="9" t="s">
        <v>1288</v>
      </c>
      <c r="B2835" s="9" t="s">
        <v>878</v>
      </c>
      <c r="C2835" s="9">
        <v>2</v>
      </c>
      <c r="D2835" s="14">
        <v>45089</v>
      </c>
      <c r="E2835" s="15">
        <v>3.9</v>
      </c>
      <c r="G2835" s="26">
        <v>2</v>
      </c>
      <c r="J2835" s="14">
        <v>45087</v>
      </c>
      <c r="K2835" s="9" t="s">
        <v>480</v>
      </c>
      <c r="L2835" s="9">
        <v>24</v>
      </c>
      <c r="M2835" s="9">
        <v>23</v>
      </c>
    </row>
    <row r="2836" spans="1:13" x14ac:dyDescent="0.2">
      <c r="A2836" s="9" t="s">
        <v>1196</v>
      </c>
      <c r="B2836" s="9" t="s">
        <v>1197</v>
      </c>
      <c r="C2836" s="9">
        <v>0.84</v>
      </c>
      <c r="D2836" s="14">
        <v>45089</v>
      </c>
      <c r="E2836" s="15">
        <v>0.84</v>
      </c>
      <c r="G2836" s="26">
        <v>0.84</v>
      </c>
      <c r="J2836" s="14">
        <v>45087</v>
      </c>
      <c r="K2836" s="9" t="s">
        <v>480</v>
      </c>
      <c r="L2836" s="9">
        <v>24</v>
      </c>
      <c r="M2836" s="9">
        <v>23</v>
      </c>
    </row>
    <row r="2837" spans="1:13" x14ac:dyDescent="0.2">
      <c r="A2837" s="9" t="s">
        <v>1257</v>
      </c>
      <c r="B2837" s="9" t="s">
        <v>1258</v>
      </c>
      <c r="C2837" s="9">
        <v>43.55</v>
      </c>
      <c r="D2837" s="14">
        <v>45089</v>
      </c>
      <c r="E2837" s="15">
        <v>43.55</v>
      </c>
      <c r="G2837" s="26">
        <v>43.55</v>
      </c>
      <c r="J2837" s="14">
        <v>45087</v>
      </c>
      <c r="K2837" s="9" t="s">
        <v>480</v>
      </c>
      <c r="L2837" s="9">
        <v>24</v>
      </c>
      <c r="M2837" s="9">
        <v>23</v>
      </c>
    </row>
    <row r="2838" spans="1:13" x14ac:dyDescent="0.2">
      <c r="A2838" s="9" t="s">
        <v>1257</v>
      </c>
      <c r="B2838" s="9" t="s">
        <v>1258</v>
      </c>
      <c r="C2838" s="9">
        <v>26.91</v>
      </c>
      <c r="D2838" s="14">
        <v>45089</v>
      </c>
      <c r="E2838" s="15">
        <v>70.459999999999994</v>
      </c>
      <c r="G2838" s="26">
        <v>26.91</v>
      </c>
      <c r="J2838" s="14">
        <v>45087</v>
      </c>
      <c r="K2838" s="9" t="s">
        <v>480</v>
      </c>
      <c r="L2838" s="9">
        <v>24</v>
      </c>
      <c r="M2838" s="9">
        <v>23</v>
      </c>
    </row>
    <row r="2839" spans="1:13" x14ac:dyDescent="0.2">
      <c r="A2839" s="9" t="s">
        <v>1257</v>
      </c>
      <c r="B2839" s="9" t="s">
        <v>1258</v>
      </c>
      <c r="C2839" s="9">
        <v>57.96</v>
      </c>
      <c r="D2839" s="14">
        <v>45089</v>
      </c>
      <c r="E2839" s="15">
        <v>128.41999999999999</v>
      </c>
      <c r="G2839" s="26">
        <v>57.96</v>
      </c>
      <c r="J2839" s="14">
        <v>45087</v>
      </c>
      <c r="K2839" s="9" t="s">
        <v>480</v>
      </c>
      <c r="L2839" s="9">
        <v>24</v>
      </c>
      <c r="M2839" s="9">
        <v>23</v>
      </c>
    </row>
    <row r="2840" spans="1:13" x14ac:dyDescent="0.2">
      <c r="A2840" s="9" t="s">
        <v>1372</v>
      </c>
      <c r="B2840" s="9" t="s">
        <v>1373</v>
      </c>
      <c r="C2840" s="9">
        <v>400</v>
      </c>
      <c r="D2840" s="14">
        <v>45089</v>
      </c>
      <c r="E2840" s="15">
        <v>400</v>
      </c>
      <c r="G2840" s="26">
        <v>400</v>
      </c>
      <c r="J2840" s="14">
        <v>45087</v>
      </c>
      <c r="K2840" s="9" t="s">
        <v>480</v>
      </c>
      <c r="L2840" s="9">
        <v>24</v>
      </c>
      <c r="M2840" s="9">
        <v>23</v>
      </c>
    </row>
    <row r="2841" spans="1:13" x14ac:dyDescent="0.2">
      <c r="A2841" s="9" t="s">
        <v>1397</v>
      </c>
      <c r="B2841" s="9" t="s">
        <v>1297</v>
      </c>
      <c r="C2841" s="9">
        <v>400.39</v>
      </c>
      <c r="D2841" s="14">
        <v>45089</v>
      </c>
      <c r="E2841" s="15">
        <v>400.39</v>
      </c>
      <c r="G2841" s="26">
        <v>400.39</v>
      </c>
      <c r="J2841" s="14">
        <v>45087</v>
      </c>
      <c r="K2841" s="9" t="s">
        <v>480</v>
      </c>
      <c r="L2841" s="9">
        <v>24</v>
      </c>
      <c r="M2841" s="9">
        <v>23</v>
      </c>
    </row>
    <row r="2842" spans="1:13" x14ac:dyDescent="0.2">
      <c r="A2842" s="9" t="s">
        <v>1398</v>
      </c>
      <c r="B2842" s="9" t="s">
        <v>1298</v>
      </c>
      <c r="C2842" s="9">
        <v>400.39</v>
      </c>
      <c r="D2842" s="14">
        <v>45089</v>
      </c>
      <c r="E2842" s="15">
        <v>400.39</v>
      </c>
      <c r="G2842" s="26">
        <v>400.39</v>
      </c>
      <c r="J2842" s="14">
        <v>45087</v>
      </c>
      <c r="K2842" s="9" t="s">
        <v>480</v>
      </c>
      <c r="L2842" s="9">
        <v>24</v>
      </c>
      <c r="M2842" s="9">
        <v>23</v>
      </c>
    </row>
    <row r="2843" spans="1:13" x14ac:dyDescent="0.2">
      <c r="A2843" s="9" t="s">
        <v>1398</v>
      </c>
      <c r="B2843" s="9" t="s">
        <v>1298</v>
      </c>
      <c r="C2843" s="9">
        <v>1501.5</v>
      </c>
      <c r="D2843" s="14">
        <v>45089</v>
      </c>
      <c r="E2843" s="15">
        <v>1901.8899999999999</v>
      </c>
      <c r="G2843" s="26">
        <v>1501.5</v>
      </c>
      <c r="J2843" s="14">
        <v>45087</v>
      </c>
      <c r="K2843" s="9" t="s">
        <v>480</v>
      </c>
      <c r="L2843" s="9">
        <v>24</v>
      </c>
      <c r="M2843" s="9">
        <v>23</v>
      </c>
    </row>
    <row r="2844" spans="1:13" x14ac:dyDescent="0.2">
      <c r="A2844" s="9" t="s">
        <v>766</v>
      </c>
      <c r="B2844" s="9" t="s">
        <v>761</v>
      </c>
      <c r="C2844" s="9">
        <v>2079.8717999999999</v>
      </c>
      <c r="D2844" s="14">
        <v>45103</v>
      </c>
      <c r="E2844" s="15">
        <v>2079.8717999999999</v>
      </c>
      <c r="G2844" s="26">
        <v>2079.8717999999999</v>
      </c>
      <c r="J2844" s="14">
        <v>45087</v>
      </c>
      <c r="K2844" s="9" t="s">
        <v>480</v>
      </c>
      <c r="L2844" s="9">
        <v>26</v>
      </c>
      <c r="M2844" s="9">
        <v>23</v>
      </c>
    </row>
    <row r="2845" spans="1:13" x14ac:dyDescent="0.2">
      <c r="A2845" s="9" t="s">
        <v>767</v>
      </c>
      <c r="B2845" s="9" t="s">
        <v>762</v>
      </c>
      <c r="C2845" s="9">
        <v>1114.095</v>
      </c>
      <c r="D2845" s="14">
        <v>45103</v>
      </c>
      <c r="E2845" s="15">
        <v>1114.095</v>
      </c>
      <c r="G2845" s="26">
        <v>1114.095</v>
      </c>
      <c r="J2845" s="14">
        <v>45087</v>
      </c>
      <c r="K2845" s="9" t="s">
        <v>480</v>
      </c>
      <c r="L2845" s="9">
        <v>26</v>
      </c>
      <c r="M2845" s="9">
        <v>23</v>
      </c>
    </row>
    <row r="2846" spans="1:13" x14ac:dyDescent="0.2">
      <c r="A2846" s="9" t="s">
        <v>148</v>
      </c>
      <c r="B2846" s="9" t="s">
        <v>586</v>
      </c>
      <c r="C2846" s="9">
        <v>19.783156999999999</v>
      </c>
      <c r="D2846" s="14">
        <v>45103</v>
      </c>
      <c r="E2846" s="15">
        <v>19.783156999999999</v>
      </c>
      <c r="G2846" s="26">
        <v>19.783156999999999</v>
      </c>
      <c r="J2846" s="14">
        <v>45087</v>
      </c>
      <c r="K2846" s="9" t="s">
        <v>480</v>
      </c>
      <c r="L2846" s="9">
        <v>26</v>
      </c>
      <c r="M2846" s="9">
        <v>23</v>
      </c>
    </row>
    <row r="2847" spans="1:13" x14ac:dyDescent="0.2">
      <c r="A2847" s="9" t="s">
        <v>148</v>
      </c>
      <c r="B2847" s="9" t="s">
        <v>586</v>
      </c>
      <c r="C2847" s="9">
        <v>9.2759140000000002</v>
      </c>
      <c r="D2847" s="14">
        <v>45103</v>
      </c>
      <c r="E2847" s="15">
        <v>29.059070999999999</v>
      </c>
      <c r="G2847" s="26">
        <v>9.2759140000000002</v>
      </c>
      <c r="J2847" s="14">
        <v>45087</v>
      </c>
      <c r="K2847" s="9" t="s">
        <v>480</v>
      </c>
      <c r="L2847" s="9">
        <v>26</v>
      </c>
      <c r="M2847" s="9">
        <v>23</v>
      </c>
    </row>
    <row r="2848" spans="1:13" x14ac:dyDescent="0.2">
      <c r="A2848" s="9" t="s">
        <v>148</v>
      </c>
      <c r="B2848" s="9" t="s">
        <v>586</v>
      </c>
      <c r="C2848" s="9">
        <v>6.1839430000000002</v>
      </c>
      <c r="D2848" s="14">
        <v>45103</v>
      </c>
      <c r="E2848" s="15">
        <v>35.243014000000002</v>
      </c>
      <c r="G2848" s="26">
        <v>6.1839430000000002</v>
      </c>
      <c r="J2848" s="14">
        <v>45087</v>
      </c>
      <c r="K2848" s="9" t="s">
        <v>480</v>
      </c>
      <c r="L2848" s="9">
        <v>26</v>
      </c>
      <c r="M2848" s="9">
        <v>23</v>
      </c>
    </row>
    <row r="2849" spans="1:13" x14ac:dyDescent="0.2">
      <c r="A2849" s="9" t="s">
        <v>111</v>
      </c>
      <c r="B2849" s="9" t="s">
        <v>90</v>
      </c>
      <c r="C2849" s="9">
        <v>3376.3235289999998</v>
      </c>
      <c r="D2849" s="14">
        <v>45103</v>
      </c>
      <c r="E2849" s="15">
        <v>3376.3235289999998</v>
      </c>
      <c r="G2849" s="26">
        <v>3376.3235289999998</v>
      </c>
      <c r="J2849" s="14">
        <v>45087</v>
      </c>
      <c r="K2849" s="9" t="s">
        <v>480</v>
      </c>
      <c r="L2849" s="9">
        <v>26</v>
      </c>
      <c r="M2849" s="9">
        <v>23</v>
      </c>
    </row>
    <row r="2850" spans="1:13" x14ac:dyDescent="0.2">
      <c r="A2850" s="9" t="s">
        <v>99</v>
      </c>
      <c r="B2850" s="9" t="s">
        <v>323</v>
      </c>
      <c r="C2850" s="9">
        <v>2767.1273000000001</v>
      </c>
      <c r="D2850" s="14">
        <v>45103</v>
      </c>
      <c r="E2850" s="15">
        <v>2767.1273000000001</v>
      </c>
      <c r="G2850" s="26">
        <v>2767.1273000000001</v>
      </c>
      <c r="J2850" s="14">
        <v>45087</v>
      </c>
      <c r="K2850" s="9" t="s">
        <v>480</v>
      </c>
      <c r="L2850" s="9">
        <v>26</v>
      </c>
      <c r="M2850" s="9">
        <v>23</v>
      </c>
    </row>
    <row r="2851" spans="1:13" x14ac:dyDescent="0.2">
      <c r="A2851" s="9" t="s">
        <v>269</v>
      </c>
      <c r="B2851" s="9" t="s">
        <v>743</v>
      </c>
      <c r="C2851" s="9">
        <v>80.000069999999994</v>
      </c>
      <c r="D2851" s="14">
        <v>45110</v>
      </c>
      <c r="E2851" s="15">
        <v>80.000069999999994</v>
      </c>
      <c r="G2851" s="26">
        <v>80.000069999999994</v>
      </c>
      <c r="J2851" s="14">
        <v>45087</v>
      </c>
      <c r="K2851" s="9" t="s">
        <v>480</v>
      </c>
      <c r="L2851" s="9">
        <v>27</v>
      </c>
      <c r="M2851" s="9">
        <v>23</v>
      </c>
    </row>
    <row r="2852" spans="1:13" x14ac:dyDescent="0.2">
      <c r="A2852" s="9" t="s">
        <v>735</v>
      </c>
      <c r="B2852" s="9" t="s">
        <v>754</v>
      </c>
      <c r="C2852" s="9">
        <v>30.551628999999998</v>
      </c>
      <c r="D2852" s="14">
        <v>45110</v>
      </c>
      <c r="E2852" s="15">
        <v>30.551628999999998</v>
      </c>
      <c r="G2852" s="26">
        <v>30.551628999999998</v>
      </c>
      <c r="J2852" s="14">
        <v>45087</v>
      </c>
      <c r="K2852" s="9" t="s">
        <v>480</v>
      </c>
      <c r="L2852" s="9">
        <v>27</v>
      </c>
      <c r="M2852" s="9">
        <v>23</v>
      </c>
    </row>
    <row r="2853" spans="1:13" x14ac:dyDescent="0.2">
      <c r="A2853" s="9" t="s">
        <v>735</v>
      </c>
      <c r="B2853" s="9" t="s">
        <v>754</v>
      </c>
      <c r="C2853" s="9">
        <v>23.20402</v>
      </c>
      <c r="D2853" s="14">
        <v>45110</v>
      </c>
      <c r="E2853" s="15">
        <v>53.755648999999998</v>
      </c>
      <c r="G2853" s="26">
        <v>23.20402</v>
      </c>
      <c r="J2853" s="14">
        <v>45087</v>
      </c>
      <c r="K2853" s="9" t="s">
        <v>480</v>
      </c>
      <c r="L2853" s="9">
        <v>27</v>
      </c>
      <c r="M2853" s="9">
        <v>23</v>
      </c>
    </row>
    <row r="2854" spans="1:13" x14ac:dyDescent="0.2">
      <c r="A2854" s="9" t="s">
        <v>1004</v>
      </c>
      <c r="B2854" s="9" t="s">
        <v>1498</v>
      </c>
      <c r="C2854" s="9">
        <v>13.33</v>
      </c>
      <c r="D2854" s="14">
        <v>45089</v>
      </c>
      <c r="E2854" s="15">
        <v>13.33</v>
      </c>
      <c r="G2854" s="26">
        <v>13.33</v>
      </c>
      <c r="J2854" s="14">
        <v>45088</v>
      </c>
      <c r="K2854" s="9" t="s">
        <v>480</v>
      </c>
      <c r="L2854" s="9">
        <v>24</v>
      </c>
      <c r="M2854" s="9">
        <v>23</v>
      </c>
    </row>
    <row r="2855" spans="1:13" x14ac:dyDescent="0.2">
      <c r="A2855" s="9" t="s">
        <v>1004</v>
      </c>
      <c r="B2855" s="9" t="s">
        <v>1498</v>
      </c>
      <c r="C2855" s="9">
        <v>103.98023999999999</v>
      </c>
      <c r="D2855" s="14">
        <v>45089</v>
      </c>
      <c r="E2855" s="15">
        <v>117.31023999999999</v>
      </c>
      <c r="G2855" s="26">
        <v>103.98023999999999</v>
      </c>
      <c r="J2855" s="14">
        <v>45088</v>
      </c>
      <c r="K2855" s="9" t="s">
        <v>480</v>
      </c>
      <c r="L2855" s="9">
        <v>24</v>
      </c>
      <c r="M2855" s="9">
        <v>23</v>
      </c>
    </row>
    <row r="2856" spans="1:13" x14ac:dyDescent="0.2">
      <c r="A2856" s="9" t="s">
        <v>1004</v>
      </c>
      <c r="B2856" s="9" t="s">
        <v>1498</v>
      </c>
      <c r="C2856" s="9">
        <v>129.44064</v>
      </c>
      <c r="D2856" s="14">
        <v>45089</v>
      </c>
      <c r="E2856" s="15">
        <v>246.75088</v>
      </c>
      <c r="G2856" s="26">
        <v>129.44064</v>
      </c>
      <c r="J2856" s="14">
        <v>45088</v>
      </c>
      <c r="K2856" s="9" t="s">
        <v>480</v>
      </c>
      <c r="L2856" s="9">
        <v>24</v>
      </c>
      <c r="M2856" s="9">
        <v>23</v>
      </c>
    </row>
    <row r="2857" spans="1:13" x14ac:dyDescent="0.2">
      <c r="A2857" s="9" t="s">
        <v>1004</v>
      </c>
      <c r="B2857" s="9" t="s">
        <v>1498</v>
      </c>
      <c r="C2857" s="9">
        <v>52.002499</v>
      </c>
      <c r="D2857" s="14">
        <v>45089</v>
      </c>
      <c r="E2857" s="15">
        <v>298.753379</v>
      </c>
      <c r="G2857" s="26">
        <v>52.002499</v>
      </c>
      <c r="J2857" s="14">
        <v>45088</v>
      </c>
      <c r="K2857" s="9" t="s">
        <v>480</v>
      </c>
      <c r="L2857" s="9">
        <v>24</v>
      </c>
      <c r="M2857" s="9">
        <v>23</v>
      </c>
    </row>
    <row r="2858" spans="1:13" x14ac:dyDescent="0.2">
      <c r="A2858" s="9" t="s">
        <v>1004</v>
      </c>
      <c r="B2858" s="9" t="s">
        <v>1498</v>
      </c>
      <c r="C2858" s="9">
        <v>19.293420999999999</v>
      </c>
      <c r="D2858" s="14">
        <v>45089</v>
      </c>
      <c r="E2858" s="15">
        <v>318.04680000000002</v>
      </c>
      <c r="G2858" s="26">
        <v>19.293420999999999</v>
      </c>
      <c r="J2858" s="14">
        <v>45088</v>
      </c>
      <c r="K2858" s="9" t="s">
        <v>480</v>
      </c>
      <c r="L2858" s="9">
        <v>24</v>
      </c>
      <c r="M2858" s="9">
        <v>23</v>
      </c>
    </row>
    <row r="2859" spans="1:13" x14ac:dyDescent="0.2">
      <c r="A2859" s="9" t="s">
        <v>1004</v>
      </c>
      <c r="B2859" s="9" t="s">
        <v>1498</v>
      </c>
      <c r="C2859" s="9">
        <v>15.785526000000001</v>
      </c>
      <c r="D2859" s="14">
        <v>45089</v>
      </c>
      <c r="E2859" s="15">
        <v>333.83232600000002</v>
      </c>
      <c r="G2859" s="26">
        <v>15.785526000000001</v>
      </c>
      <c r="J2859" s="14">
        <v>45088</v>
      </c>
      <c r="K2859" s="9" t="s">
        <v>480</v>
      </c>
      <c r="L2859" s="9">
        <v>24</v>
      </c>
      <c r="M2859" s="9">
        <v>23</v>
      </c>
    </row>
    <row r="2860" spans="1:13" x14ac:dyDescent="0.2">
      <c r="A2860" s="9" t="s">
        <v>1004</v>
      </c>
      <c r="B2860" s="9" t="s">
        <v>1498</v>
      </c>
      <c r="C2860" s="9">
        <v>81.461111000000002</v>
      </c>
      <c r="D2860" s="14">
        <v>45089</v>
      </c>
      <c r="E2860" s="15">
        <v>415.29343700000004</v>
      </c>
      <c r="G2860" s="26">
        <v>81.461111000000002</v>
      </c>
      <c r="J2860" s="14">
        <v>45088</v>
      </c>
      <c r="K2860" s="9" t="s">
        <v>480</v>
      </c>
      <c r="L2860" s="9">
        <v>24</v>
      </c>
      <c r="M2860" s="9">
        <v>23</v>
      </c>
    </row>
    <row r="2861" spans="1:13" x14ac:dyDescent="0.2">
      <c r="A2861" s="9" t="s">
        <v>1004</v>
      </c>
      <c r="B2861" s="9" t="s">
        <v>1498</v>
      </c>
      <c r="C2861" s="9">
        <v>106.323126</v>
      </c>
      <c r="D2861" s="14">
        <v>45089</v>
      </c>
      <c r="E2861" s="15">
        <v>521.61656300000004</v>
      </c>
      <c r="G2861" s="26">
        <v>106.323126</v>
      </c>
      <c r="J2861" s="14">
        <v>45088</v>
      </c>
      <c r="K2861" s="9" t="s">
        <v>480</v>
      </c>
      <c r="L2861" s="9">
        <v>24</v>
      </c>
      <c r="M2861" s="9">
        <v>23</v>
      </c>
    </row>
    <row r="2862" spans="1:13" x14ac:dyDescent="0.2">
      <c r="A2862" s="9" t="s">
        <v>1004</v>
      </c>
      <c r="B2862" s="9" t="s">
        <v>1498</v>
      </c>
      <c r="C2862" s="9">
        <v>92.333545000000001</v>
      </c>
      <c r="D2862" s="14">
        <v>45089</v>
      </c>
      <c r="E2862" s="15">
        <v>613.950108</v>
      </c>
      <c r="G2862" s="26">
        <v>92.333545000000001</v>
      </c>
      <c r="J2862" s="14">
        <v>45088</v>
      </c>
      <c r="K2862" s="9" t="s">
        <v>480</v>
      </c>
      <c r="L2862" s="9">
        <v>24</v>
      </c>
      <c r="M2862" s="9">
        <v>23</v>
      </c>
    </row>
    <row r="2863" spans="1:13" x14ac:dyDescent="0.2">
      <c r="A2863" s="9" t="s">
        <v>1004</v>
      </c>
      <c r="B2863" s="9" t="s">
        <v>1498</v>
      </c>
      <c r="C2863" s="9">
        <v>92.333545000000001</v>
      </c>
      <c r="D2863" s="14">
        <v>45089</v>
      </c>
      <c r="E2863" s="15">
        <v>706.28365299999996</v>
      </c>
      <c r="G2863" s="26">
        <v>92.333545000000001</v>
      </c>
      <c r="J2863" s="14">
        <v>45088</v>
      </c>
      <c r="K2863" s="9" t="s">
        <v>480</v>
      </c>
      <c r="L2863" s="9">
        <v>24</v>
      </c>
      <c r="M2863" s="9">
        <v>23</v>
      </c>
    </row>
    <row r="2864" spans="1:13" x14ac:dyDescent="0.2">
      <c r="A2864" s="9" t="s">
        <v>301</v>
      </c>
      <c r="B2864" s="9" t="s">
        <v>605</v>
      </c>
      <c r="C2864" s="9">
        <v>131.04</v>
      </c>
      <c r="D2864" s="14">
        <v>45089</v>
      </c>
      <c r="E2864" s="15">
        <v>131.04</v>
      </c>
      <c r="G2864" s="26">
        <v>131.04</v>
      </c>
      <c r="J2864" s="14">
        <v>45088</v>
      </c>
      <c r="K2864" s="9" t="s">
        <v>480</v>
      </c>
      <c r="L2864" s="9">
        <v>24</v>
      </c>
      <c r="M2864" s="9">
        <v>23</v>
      </c>
    </row>
    <row r="2865" spans="1:13" x14ac:dyDescent="0.2">
      <c r="A2865" s="9" t="s">
        <v>301</v>
      </c>
      <c r="B2865" s="9" t="s">
        <v>605</v>
      </c>
      <c r="C2865" s="9">
        <v>163.12620000000001</v>
      </c>
      <c r="D2865" s="14">
        <v>45089</v>
      </c>
      <c r="E2865" s="15">
        <v>294.1662</v>
      </c>
      <c r="G2865" s="26">
        <v>163.12620000000001</v>
      </c>
      <c r="J2865" s="14">
        <v>45088</v>
      </c>
      <c r="K2865" s="9" t="s">
        <v>480</v>
      </c>
      <c r="L2865" s="9">
        <v>24</v>
      </c>
      <c r="M2865" s="9">
        <v>23</v>
      </c>
    </row>
    <row r="2866" spans="1:13" x14ac:dyDescent="0.2">
      <c r="A2866" s="9" t="s">
        <v>301</v>
      </c>
      <c r="B2866" s="9" t="s">
        <v>605</v>
      </c>
      <c r="C2866" s="9">
        <v>65.535600000000002</v>
      </c>
      <c r="D2866" s="14">
        <v>45089</v>
      </c>
      <c r="E2866" s="15">
        <v>359.70179999999999</v>
      </c>
      <c r="G2866" s="26">
        <v>65.535600000000002</v>
      </c>
      <c r="J2866" s="14">
        <v>45088</v>
      </c>
      <c r="K2866" s="9" t="s">
        <v>480</v>
      </c>
      <c r="L2866" s="9">
        <v>24</v>
      </c>
      <c r="M2866" s="9">
        <v>23</v>
      </c>
    </row>
    <row r="2867" spans="1:13" x14ac:dyDescent="0.2">
      <c r="A2867" s="9" t="s">
        <v>301</v>
      </c>
      <c r="B2867" s="9" t="s">
        <v>605</v>
      </c>
      <c r="C2867" s="9">
        <v>43.421053000000001</v>
      </c>
      <c r="D2867" s="14">
        <v>45089</v>
      </c>
      <c r="E2867" s="15">
        <v>403.12285299999996</v>
      </c>
      <c r="G2867" s="26">
        <v>43.421053000000001</v>
      </c>
      <c r="J2867" s="14">
        <v>45088</v>
      </c>
      <c r="K2867" s="9" t="s">
        <v>480</v>
      </c>
      <c r="L2867" s="9">
        <v>24</v>
      </c>
      <c r="M2867" s="9">
        <v>23</v>
      </c>
    </row>
    <row r="2868" spans="1:13" x14ac:dyDescent="0.2">
      <c r="A2868" s="9" t="s">
        <v>301</v>
      </c>
      <c r="B2868" s="9" t="s">
        <v>605</v>
      </c>
      <c r="C2868" s="9">
        <v>35.526316000000001</v>
      </c>
      <c r="D2868" s="14">
        <v>45089</v>
      </c>
      <c r="E2868" s="15">
        <v>438.64916899999997</v>
      </c>
      <c r="G2868" s="26">
        <v>35.526316000000001</v>
      </c>
      <c r="J2868" s="14">
        <v>45088</v>
      </c>
      <c r="K2868" s="9" t="s">
        <v>480</v>
      </c>
      <c r="L2868" s="9">
        <v>24</v>
      </c>
      <c r="M2868" s="9">
        <v>23</v>
      </c>
    </row>
    <row r="2869" spans="1:13" x14ac:dyDescent="0.2">
      <c r="A2869" s="9" t="s">
        <v>301</v>
      </c>
      <c r="B2869" s="9" t="s">
        <v>605</v>
      </c>
      <c r="C2869" s="9">
        <v>121.212</v>
      </c>
      <c r="D2869" s="14">
        <v>45089</v>
      </c>
      <c r="E2869" s="15">
        <v>559.86116900000002</v>
      </c>
      <c r="G2869" s="26">
        <v>121.212</v>
      </c>
      <c r="J2869" s="14">
        <v>45088</v>
      </c>
      <c r="K2869" s="9" t="s">
        <v>480</v>
      </c>
      <c r="L2869" s="9">
        <v>24</v>
      </c>
      <c r="M2869" s="9">
        <v>23</v>
      </c>
    </row>
    <row r="2870" spans="1:13" x14ac:dyDescent="0.2">
      <c r="A2870" s="9" t="s">
        <v>301</v>
      </c>
      <c r="B2870" s="9" t="s">
        <v>605</v>
      </c>
      <c r="C2870" s="9">
        <v>105.2634</v>
      </c>
      <c r="D2870" s="14">
        <v>45089</v>
      </c>
      <c r="E2870" s="15">
        <v>665.12456900000006</v>
      </c>
      <c r="G2870" s="26">
        <v>105.2634</v>
      </c>
      <c r="J2870" s="14">
        <v>45088</v>
      </c>
      <c r="K2870" s="9" t="s">
        <v>480</v>
      </c>
      <c r="L2870" s="9">
        <v>24</v>
      </c>
      <c r="M2870" s="9">
        <v>23</v>
      </c>
    </row>
    <row r="2871" spans="1:13" x14ac:dyDescent="0.2">
      <c r="A2871" s="9" t="s">
        <v>1513</v>
      </c>
      <c r="B2871" s="9" t="s">
        <v>83</v>
      </c>
      <c r="C2871" s="9">
        <v>144.76</v>
      </c>
      <c r="D2871" s="14">
        <v>45089</v>
      </c>
      <c r="E2871" s="15">
        <v>144.76</v>
      </c>
      <c r="G2871" s="26">
        <v>144.76</v>
      </c>
      <c r="J2871" s="14">
        <v>45088</v>
      </c>
      <c r="K2871" s="9" t="s">
        <v>480</v>
      </c>
      <c r="L2871" s="9">
        <v>24</v>
      </c>
      <c r="M2871" s="9">
        <v>23</v>
      </c>
    </row>
    <row r="2872" spans="1:13" x14ac:dyDescent="0.2">
      <c r="A2872" s="9" t="s">
        <v>1514</v>
      </c>
      <c r="B2872" s="9" t="s">
        <v>84</v>
      </c>
      <c r="C2872" s="9">
        <v>76.98</v>
      </c>
      <c r="D2872" s="14">
        <v>45089</v>
      </c>
      <c r="E2872" s="15">
        <v>76.98</v>
      </c>
      <c r="G2872" s="26">
        <v>76.98</v>
      </c>
      <c r="J2872" s="14">
        <v>45088</v>
      </c>
      <c r="K2872" s="9" t="s">
        <v>480</v>
      </c>
      <c r="L2872" s="9">
        <v>24</v>
      </c>
      <c r="M2872" s="9">
        <v>23</v>
      </c>
    </row>
    <row r="2873" spans="1:13" x14ac:dyDescent="0.2">
      <c r="A2873" s="9" t="s">
        <v>1501</v>
      </c>
      <c r="B2873" s="9" t="s">
        <v>40</v>
      </c>
      <c r="C2873" s="9">
        <v>88.39</v>
      </c>
      <c r="D2873" s="14">
        <v>45089</v>
      </c>
      <c r="E2873" s="15">
        <v>88.39</v>
      </c>
      <c r="G2873" s="26">
        <v>88.39</v>
      </c>
      <c r="J2873" s="14">
        <v>45088</v>
      </c>
      <c r="K2873" s="9" t="s">
        <v>480</v>
      </c>
      <c r="L2873" s="9">
        <v>24</v>
      </c>
      <c r="M2873" s="9">
        <v>23</v>
      </c>
    </row>
    <row r="2874" spans="1:13" x14ac:dyDescent="0.2">
      <c r="A2874" s="9" t="s">
        <v>1504</v>
      </c>
      <c r="B2874" s="9" t="s">
        <v>41</v>
      </c>
      <c r="C2874" s="9">
        <v>76.760000000000005</v>
      </c>
      <c r="D2874" s="14">
        <v>45089</v>
      </c>
      <c r="E2874" s="15">
        <v>76.760000000000005</v>
      </c>
      <c r="G2874" s="26">
        <v>76.760000000000005</v>
      </c>
      <c r="J2874" s="14">
        <v>45088</v>
      </c>
      <c r="K2874" s="9" t="s">
        <v>480</v>
      </c>
      <c r="L2874" s="9">
        <v>24</v>
      </c>
      <c r="M2874" s="9">
        <v>23</v>
      </c>
    </row>
    <row r="2875" spans="1:13" x14ac:dyDescent="0.2">
      <c r="A2875" s="9" t="s">
        <v>1296</v>
      </c>
      <c r="B2875" s="9" t="s">
        <v>687</v>
      </c>
      <c r="C2875" s="9">
        <v>2227.6799999999998</v>
      </c>
      <c r="D2875" s="14">
        <v>45089</v>
      </c>
      <c r="E2875" s="15">
        <v>2227.6799999999998</v>
      </c>
      <c r="G2875" s="26">
        <v>2227.6799999999998</v>
      </c>
      <c r="J2875" s="14">
        <v>45088</v>
      </c>
      <c r="K2875" s="9" t="s">
        <v>480</v>
      </c>
      <c r="L2875" s="9">
        <v>24</v>
      </c>
      <c r="M2875" s="9">
        <v>23</v>
      </c>
    </row>
    <row r="2876" spans="1:13" x14ac:dyDescent="0.2">
      <c r="A2876" s="9" t="s">
        <v>1296</v>
      </c>
      <c r="B2876" s="9" t="s">
        <v>687</v>
      </c>
      <c r="C2876" s="9">
        <v>2774.23</v>
      </c>
      <c r="D2876" s="14">
        <v>45089</v>
      </c>
      <c r="E2876" s="15">
        <v>5001.91</v>
      </c>
      <c r="G2876" s="26">
        <v>2774.23</v>
      </c>
      <c r="J2876" s="14">
        <v>45088</v>
      </c>
      <c r="K2876" s="9" t="s">
        <v>480</v>
      </c>
      <c r="L2876" s="9">
        <v>24</v>
      </c>
      <c r="M2876" s="9">
        <v>23</v>
      </c>
    </row>
    <row r="2877" spans="1:13" x14ac:dyDescent="0.2">
      <c r="A2877" s="9" t="s">
        <v>1296</v>
      </c>
      <c r="B2877" s="9" t="s">
        <v>687</v>
      </c>
      <c r="C2877" s="9">
        <v>1114.55</v>
      </c>
      <c r="D2877" s="14">
        <v>45089</v>
      </c>
      <c r="E2877" s="15">
        <v>6116.46</v>
      </c>
      <c r="G2877" s="26">
        <v>1114.55</v>
      </c>
      <c r="J2877" s="14">
        <v>45088</v>
      </c>
      <c r="K2877" s="9" t="s">
        <v>480</v>
      </c>
      <c r="L2877" s="9">
        <v>24</v>
      </c>
      <c r="M2877" s="9">
        <v>23</v>
      </c>
    </row>
    <row r="2878" spans="1:13" x14ac:dyDescent="0.2">
      <c r="A2878" s="9" t="s">
        <v>1448</v>
      </c>
      <c r="B2878" s="9" t="s">
        <v>758</v>
      </c>
      <c r="C2878" s="9">
        <v>167.44</v>
      </c>
      <c r="D2878" s="14">
        <v>45089</v>
      </c>
      <c r="E2878" s="15">
        <v>167.44</v>
      </c>
      <c r="G2878" s="26">
        <v>167.44</v>
      </c>
      <c r="J2878" s="14">
        <v>45088</v>
      </c>
      <c r="K2878" s="9" t="s">
        <v>480</v>
      </c>
      <c r="L2878" s="9">
        <v>24</v>
      </c>
      <c r="M2878" s="9">
        <v>23</v>
      </c>
    </row>
    <row r="2879" spans="1:13" x14ac:dyDescent="0.2">
      <c r="A2879" s="9" t="s">
        <v>1467</v>
      </c>
      <c r="B2879" s="9" t="s">
        <v>759</v>
      </c>
      <c r="C2879" s="9">
        <v>416.79</v>
      </c>
      <c r="D2879" s="14">
        <v>45089</v>
      </c>
      <c r="E2879" s="15">
        <v>416.79</v>
      </c>
      <c r="G2879" s="26">
        <v>416.79</v>
      </c>
      <c r="J2879" s="14">
        <v>45088</v>
      </c>
      <c r="K2879" s="9" t="s">
        <v>480</v>
      </c>
      <c r="L2879" s="9">
        <v>24</v>
      </c>
      <c r="M2879" s="9">
        <v>23</v>
      </c>
    </row>
    <row r="2880" spans="1:13" x14ac:dyDescent="0.2">
      <c r="A2880" s="9" t="s">
        <v>856</v>
      </c>
      <c r="B2880" s="9" t="s">
        <v>842</v>
      </c>
      <c r="C2880" s="9">
        <v>2971.51</v>
      </c>
      <c r="D2880" s="14">
        <v>45089</v>
      </c>
      <c r="E2880" s="15">
        <v>2971.51</v>
      </c>
      <c r="G2880" s="26">
        <v>2971.51</v>
      </c>
      <c r="J2880" s="14">
        <v>45088</v>
      </c>
      <c r="K2880" s="9" t="s">
        <v>480</v>
      </c>
      <c r="L2880" s="9">
        <v>24</v>
      </c>
      <c r="M2880" s="9">
        <v>23</v>
      </c>
    </row>
    <row r="2881" spans="1:13" x14ac:dyDescent="0.2">
      <c r="A2881" s="9" t="s">
        <v>895</v>
      </c>
      <c r="B2881" s="9" t="s">
        <v>983</v>
      </c>
      <c r="C2881" s="9">
        <v>1671.5</v>
      </c>
      <c r="D2881" s="14">
        <v>45089</v>
      </c>
      <c r="E2881" s="15">
        <v>1671.5</v>
      </c>
      <c r="G2881" s="26">
        <v>1671.5</v>
      </c>
      <c r="J2881" s="14">
        <v>45088</v>
      </c>
      <c r="K2881" s="9" t="s">
        <v>480</v>
      </c>
      <c r="L2881" s="9">
        <v>24</v>
      </c>
      <c r="M2881" s="9">
        <v>23</v>
      </c>
    </row>
    <row r="2882" spans="1:13" x14ac:dyDescent="0.2">
      <c r="A2882" s="9" t="s">
        <v>936</v>
      </c>
      <c r="B2882" s="9" t="s">
        <v>935</v>
      </c>
      <c r="C2882" s="9">
        <v>25.85</v>
      </c>
      <c r="D2882" s="14">
        <v>45089</v>
      </c>
      <c r="E2882" s="15">
        <v>25.85</v>
      </c>
      <c r="G2882" s="26">
        <v>25.85</v>
      </c>
      <c r="J2882" s="14">
        <v>45088</v>
      </c>
      <c r="K2882" s="9" t="s">
        <v>480</v>
      </c>
      <c r="L2882" s="9">
        <v>24</v>
      </c>
      <c r="M2882" s="9">
        <v>23</v>
      </c>
    </row>
    <row r="2883" spans="1:13" x14ac:dyDescent="0.2">
      <c r="A2883" s="9" t="s">
        <v>1476</v>
      </c>
      <c r="B2883" s="9" t="s">
        <v>892</v>
      </c>
      <c r="C2883" s="9">
        <v>245.38</v>
      </c>
      <c r="D2883" s="14">
        <v>45089</v>
      </c>
      <c r="E2883" s="15">
        <v>245.38</v>
      </c>
      <c r="G2883" s="26">
        <v>245.38</v>
      </c>
      <c r="J2883" s="14">
        <v>45088</v>
      </c>
      <c r="K2883" s="9" t="s">
        <v>480</v>
      </c>
      <c r="L2883" s="9">
        <v>24</v>
      </c>
      <c r="M2883" s="9">
        <v>23</v>
      </c>
    </row>
    <row r="2884" spans="1:13" x14ac:dyDescent="0.2">
      <c r="A2884" s="9" t="s">
        <v>1210</v>
      </c>
      <c r="B2884" s="9" t="s">
        <v>1194</v>
      </c>
      <c r="C2884" s="9">
        <v>2500</v>
      </c>
      <c r="D2884" s="14">
        <v>45089</v>
      </c>
      <c r="E2884" s="15">
        <v>2500</v>
      </c>
      <c r="G2884" s="26">
        <v>2500</v>
      </c>
      <c r="J2884" s="14">
        <v>45088</v>
      </c>
      <c r="K2884" s="9" t="s">
        <v>480</v>
      </c>
      <c r="L2884" s="9">
        <v>24</v>
      </c>
      <c r="M2884" s="9">
        <v>23</v>
      </c>
    </row>
    <row r="2885" spans="1:13" x14ac:dyDescent="0.2">
      <c r="A2885" s="9" t="s">
        <v>1210</v>
      </c>
      <c r="B2885" s="9" t="s">
        <v>1194</v>
      </c>
      <c r="C2885" s="9">
        <v>2500</v>
      </c>
      <c r="D2885" s="14">
        <v>45089</v>
      </c>
      <c r="E2885" s="15">
        <v>5000</v>
      </c>
      <c r="G2885" s="26">
        <v>2500</v>
      </c>
      <c r="J2885" s="14">
        <v>45088</v>
      </c>
      <c r="K2885" s="9" t="s">
        <v>480</v>
      </c>
      <c r="L2885" s="9">
        <v>24</v>
      </c>
      <c r="M2885" s="9">
        <v>23</v>
      </c>
    </row>
    <row r="2886" spans="1:13" x14ac:dyDescent="0.2">
      <c r="A2886" s="9" t="s">
        <v>1210</v>
      </c>
      <c r="B2886" s="9" t="s">
        <v>1194</v>
      </c>
      <c r="C2886" s="9">
        <v>1500</v>
      </c>
      <c r="D2886" s="14">
        <v>45089</v>
      </c>
      <c r="E2886" s="15">
        <v>6500</v>
      </c>
      <c r="G2886" s="26">
        <v>1500</v>
      </c>
      <c r="J2886" s="14">
        <v>45088</v>
      </c>
      <c r="K2886" s="9" t="s">
        <v>480</v>
      </c>
      <c r="L2886" s="9">
        <v>24</v>
      </c>
      <c r="M2886" s="9">
        <v>23</v>
      </c>
    </row>
    <row r="2887" spans="1:13" x14ac:dyDescent="0.2">
      <c r="A2887" s="9" t="s">
        <v>1210</v>
      </c>
      <c r="B2887" s="9" t="s">
        <v>1194</v>
      </c>
      <c r="C2887" s="9">
        <v>3000</v>
      </c>
      <c r="D2887" s="14">
        <v>45089</v>
      </c>
      <c r="E2887" s="15">
        <v>9500</v>
      </c>
      <c r="G2887" s="26">
        <v>3000</v>
      </c>
      <c r="J2887" s="14">
        <v>45088</v>
      </c>
      <c r="K2887" s="9" t="s">
        <v>480</v>
      </c>
      <c r="L2887" s="9">
        <v>24</v>
      </c>
      <c r="M2887" s="9">
        <v>23</v>
      </c>
    </row>
    <row r="2888" spans="1:13" x14ac:dyDescent="0.2">
      <c r="A2888" s="9" t="s">
        <v>1210</v>
      </c>
      <c r="B2888" s="9" t="s">
        <v>1194</v>
      </c>
      <c r="C2888" s="9">
        <v>1339.29</v>
      </c>
      <c r="D2888" s="14">
        <v>45089</v>
      </c>
      <c r="E2888" s="15">
        <v>10839.29</v>
      </c>
      <c r="G2888" s="26">
        <v>1339.29</v>
      </c>
      <c r="J2888" s="14">
        <v>45088</v>
      </c>
      <c r="K2888" s="9" t="s">
        <v>480</v>
      </c>
      <c r="L2888" s="9">
        <v>24</v>
      </c>
      <c r="M2888" s="9">
        <v>23</v>
      </c>
    </row>
    <row r="2889" spans="1:13" x14ac:dyDescent="0.2">
      <c r="A2889" s="9" t="s">
        <v>1210</v>
      </c>
      <c r="B2889" s="9" t="s">
        <v>1194</v>
      </c>
      <c r="C2889" s="9">
        <v>1875</v>
      </c>
      <c r="D2889" s="14">
        <v>45089</v>
      </c>
      <c r="E2889" s="15">
        <v>12714.29</v>
      </c>
      <c r="G2889" s="26">
        <v>1875</v>
      </c>
      <c r="J2889" s="14">
        <v>45088</v>
      </c>
      <c r="K2889" s="9" t="s">
        <v>480</v>
      </c>
      <c r="L2889" s="9">
        <v>24</v>
      </c>
      <c r="M2889" s="9">
        <v>23</v>
      </c>
    </row>
    <row r="2890" spans="1:13" x14ac:dyDescent="0.2">
      <c r="A2890" s="9" t="s">
        <v>1242</v>
      </c>
      <c r="B2890" s="9" t="s">
        <v>1243</v>
      </c>
      <c r="C2890" s="9">
        <v>1066.67</v>
      </c>
      <c r="D2890" s="14">
        <v>45089</v>
      </c>
      <c r="E2890" s="15">
        <v>1066.67</v>
      </c>
      <c r="G2890" s="26">
        <v>1066.67</v>
      </c>
      <c r="J2890" s="14">
        <v>45088</v>
      </c>
      <c r="K2890" s="9" t="s">
        <v>480</v>
      </c>
      <c r="L2890" s="9">
        <v>24</v>
      </c>
      <c r="M2890" s="9">
        <v>23</v>
      </c>
    </row>
    <row r="2891" spans="1:13" x14ac:dyDescent="0.2">
      <c r="A2891" s="9" t="s">
        <v>1401</v>
      </c>
      <c r="B2891" s="9" t="s">
        <v>1264</v>
      </c>
      <c r="C2891" s="9">
        <v>280</v>
      </c>
      <c r="D2891" s="14">
        <v>45089</v>
      </c>
      <c r="E2891" s="15">
        <v>280</v>
      </c>
      <c r="G2891" s="26">
        <v>280</v>
      </c>
      <c r="J2891" s="14">
        <v>45088</v>
      </c>
      <c r="K2891" s="9" t="s">
        <v>480</v>
      </c>
      <c r="L2891" s="9">
        <v>24</v>
      </c>
      <c r="M2891" s="9">
        <v>23</v>
      </c>
    </row>
    <row r="2892" spans="1:13" x14ac:dyDescent="0.2">
      <c r="A2892" s="9" t="s">
        <v>1401</v>
      </c>
      <c r="B2892" s="9" t="s">
        <v>1264</v>
      </c>
      <c r="C2892" s="9">
        <v>279.99</v>
      </c>
      <c r="D2892" s="14">
        <v>45089</v>
      </c>
      <c r="E2892" s="15">
        <v>559.99</v>
      </c>
      <c r="G2892" s="26">
        <v>279.99</v>
      </c>
      <c r="J2892" s="14">
        <v>45088</v>
      </c>
      <c r="K2892" s="9" t="s">
        <v>480</v>
      </c>
      <c r="L2892" s="9">
        <v>24</v>
      </c>
      <c r="M2892" s="9">
        <v>23</v>
      </c>
    </row>
    <row r="2893" spans="1:13" x14ac:dyDescent="0.2">
      <c r="A2893" s="9" t="s">
        <v>1401</v>
      </c>
      <c r="B2893" s="9" t="s">
        <v>1264</v>
      </c>
      <c r="C2893" s="9">
        <v>280.01</v>
      </c>
      <c r="D2893" s="14">
        <v>45089</v>
      </c>
      <c r="E2893" s="15">
        <v>840</v>
      </c>
      <c r="G2893" s="26">
        <v>280.01</v>
      </c>
      <c r="J2893" s="14">
        <v>45088</v>
      </c>
      <c r="K2893" s="9" t="s">
        <v>480</v>
      </c>
      <c r="L2893" s="9">
        <v>24</v>
      </c>
      <c r="M2893" s="9">
        <v>23</v>
      </c>
    </row>
    <row r="2894" spans="1:13" x14ac:dyDescent="0.2">
      <c r="A2894" s="9" t="s">
        <v>1288</v>
      </c>
      <c r="B2894" s="9" t="s">
        <v>878</v>
      </c>
      <c r="C2894" s="9">
        <v>5</v>
      </c>
      <c r="D2894" s="14">
        <v>45089</v>
      </c>
      <c r="E2894" s="15">
        <v>5</v>
      </c>
      <c r="G2894" s="26">
        <v>5</v>
      </c>
      <c r="J2894" s="14">
        <v>45088</v>
      </c>
      <c r="K2894" s="9" t="s">
        <v>480</v>
      </c>
      <c r="L2894" s="9">
        <v>24</v>
      </c>
      <c r="M2894" s="9">
        <v>23</v>
      </c>
    </row>
    <row r="2895" spans="1:13" x14ac:dyDescent="0.2">
      <c r="A2895" s="9" t="s">
        <v>1288</v>
      </c>
      <c r="B2895" s="9" t="s">
        <v>878</v>
      </c>
      <c r="C2895" s="9">
        <v>5</v>
      </c>
      <c r="D2895" s="14">
        <v>45089</v>
      </c>
      <c r="E2895" s="15">
        <v>10</v>
      </c>
      <c r="G2895" s="26">
        <v>5</v>
      </c>
      <c r="J2895" s="14">
        <v>45088</v>
      </c>
      <c r="K2895" s="9" t="s">
        <v>480</v>
      </c>
      <c r="L2895" s="9">
        <v>24</v>
      </c>
      <c r="M2895" s="9">
        <v>23</v>
      </c>
    </row>
    <row r="2896" spans="1:13" x14ac:dyDescent="0.2">
      <c r="A2896" s="9" t="s">
        <v>1288</v>
      </c>
      <c r="B2896" s="9" t="s">
        <v>878</v>
      </c>
      <c r="C2896" s="9">
        <v>3</v>
      </c>
      <c r="D2896" s="14">
        <v>45089</v>
      </c>
      <c r="E2896" s="15">
        <v>13</v>
      </c>
      <c r="G2896" s="26">
        <v>3</v>
      </c>
      <c r="J2896" s="14">
        <v>45088</v>
      </c>
      <c r="K2896" s="9" t="s">
        <v>480</v>
      </c>
      <c r="L2896" s="9">
        <v>24</v>
      </c>
      <c r="M2896" s="9">
        <v>23</v>
      </c>
    </row>
    <row r="2897" spans="1:13" x14ac:dyDescent="0.2">
      <c r="A2897" s="9" t="s">
        <v>1288</v>
      </c>
      <c r="B2897" s="9" t="s">
        <v>878</v>
      </c>
      <c r="C2897" s="9">
        <v>6</v>
      </c>
      <c r="D2897" s="14">
        <v>45089</v>
      </c>
      <c r="E2897" s="15">
        <v>19</v>
      </c>
      <c r="G2897" s="26">
        <v>6</v>
      </c>
      <c r="J2897" s="14">
        <v>45088</v>
      </c>
      <c r="K2897" s="9" t="s">
        <v>480</v>
      </c>
      <c r="L2897" s="9">
        <v>24</v>
      </c>
      <c r="M2897" s="9">
        <v>23</v>
      </c>
    </row>
    <row r="2898" spans="1:13" x14ac:dyDescent="0.2">
      <c r="A2898" s="9" t="s">
        <v>1288</v>
      </c>
      <c r="B2898" s="9" t="s">
        <v>878</v>
      </c>
      <c r="C2898" s="9">
        <v>2.68</v>
      </c>
      <c r="D2898" s="14">
        <v>45089</v>
      </c>
      <c r="E2898" s="15">
        <v>21.68</v>
      </c>
      <c r="G2898" s="26">
        <v>2.68</v>
      </c>
      <c r="J2898" s="14">
        <v>45088</v>
      </c>
      <c r="K2898" s="9" t="s">
        <v>480</v>
      </c>
      <c r="L2898" s="9">
        <v>24</v>
      </c>
      <c r="M2898" s="9">
        <v>23</v>
      </c>
    </row>
    <row r="2899" spans="1:13" x14ac:dyDescent="0.2">
      <c r="A2899" s="9" t="s">
        <v>1288</v>
      </c>
      <c r="B2899" s="9" t="s">
        <v>878</v>
      </c>
      <c r="C2899" s="9">
        <v>3.75</v>
      </c>
      <c r="D2899" s="14">
        <v>45089</v>
      </c>
      <c r="E2899" s="15">
        <v>25.43</v>
      </c>
      <c r="G2899" s="26">
        <v>3.75</v>
      </c>
      <c r="J2899" s="14">
        <v>45088</v>
      </c>
      <c r="K2899" s="9" t="s">
        <v>480</v>
      </c>
      <c r="L2899" s="9">
        <v>24</v>
      </c>
      <c r="M2899" s="9">
        <v>23</v>
      </c>
    </row>
    <row r="2900" spans="1:13" x14ac:dyDescent="0.2">
      <c r="A2900" s="9" t="s">
        <v>1288</v>
      </c>
      <c r="B2900" s="9" t="s">
        <v>878</v>
      </c>
      <c r="C2900" s="9">
        <v>0.53</v>
      </c>
      <c r="D2900" s="14">
        <v>45089</v>
      </c>
      <c r="E2900" s="15">
        <v>25.96</v>
      </c>
      <c r="G2900" s="26">
        <v>0.53</v>
      </c>
      <c r="J2900" s="14">
        <v>45088</v>
      </c>
      <c r="K2900" s="9" t="s">
        <v>480</v>
      </c>
      <c r="L2900" s="9">
        <v>24</v>
      </c>
      <c r="M2900" s="9">
        <v>23</v>
      </c>
    </row>
    <row r="2901" spans="1:13" x14ac:dyDescent="0.2">
      <c r="A2901" s="9" t="s">
        <v>1288</v>
      </c>
      <c r="B2901" s="9" t="s">
        <v>878</v>
      </c>
      <c r="C2901" s="9">
        <v>2.13</v>
      </c>
      <c r="D2901" s="14">
        <v>45089</v>
      </c>
      <c r="E2901" s="15">
        <v>28.09</v>
      </c>
      <c r="G2901" s="26">
        <v>2.13</v>
      </c>
      <c r="J2901" s="14">
        <v>45088</v>
      </c>
      <c r="K2901" s="9" t="s">
        <v>480</v>
      </c>
      <c r="L2901" s="9">
        <v>24</v>
      </c>
      <c r="M2901" s="9">
        <v>23</v>
      </c>
    </row>
    <row r="2902" spans="1:13" x14ac:dyDescent="0.2">
      <c r="A2902" s="9" t="s">
        <v>1288</v>
      </c>
      <c r="B2902" s="9" t="s">
        <v>878</v>
      </c>
      <c r="C2902" s="9">
        <v>0.54</v>
      </c>
      <c r="D2902" s="14">
        <v>45089</v>
      </c>
      <c r="E2902" s="15">
        <v>28.63</v>
      </c>
      <c r="G2902" s="26">
        <v>0.54</v>
      </c>
      <c r="J2902" s="14">
        <v>45088</v>
      </c>
      <c r="K2902" s="9" t="s">
        <v>480</v>
      </c>
      <c r="L2902" s="9">
        <v>24</v>
      </c>
      <c r="M2902" s="9">
        <v>23</v>
      </c>
    </row>
    <row r="2903" spans="1:13" x14ac:dyDescent="0.2">
      <c r="A2903" s="9" t="s">
        <v>1288</v>
      </c>
      <c r="B2903" s="9" t="s">
        <v>878</v>
      </c>
      <c r="C2903" s="9">
        <v>0.53</v>
      </c>
      <c r="D2903" s="14">
        <v>45089</v>
      </c>
      <c r="E2903" s="15">
        <v>29.16</v>
      </c>
      <c r="G2903" s="26">
        <v>0.53</v>
      </c>
      <c r="J2903" s="14">
        <v>45088</v>
      </c>
      <c r="K2903" s="9" t="s">
        <v>480</v>
      </c>
      <c r="L2903" s="9">
        <v>24</v>
      </c>
      <c r="M2903" s="9">
        <v>23</v>
      </c>
    </row>
    <row r="2904" spans="1:13" x14ac:dyDescent="0.2">
      <c r="A2904" s="9" t="s">
        <v>997</v>
      </c>
      <c r="B2904" s="9" t="s">
        <v>998</v>
      </c>
      <c r="C2904" s="9">
        <v>2500.25</v>
      </c>
      <c r="D2904" s="14">
        <v>45089</v>
      </c>
      <c r="E2904" s="15">
        <v>2500.25</v>
      </c>
      <c r="G2904" s="26">
        <v>2500.25</v>
      </c>
      <c r="J2904" s="14">
        <v>45088</v>
      </c>
      <c r="K2904" s="9" t="s">
        <v>480</v>
      </c>
      <c r="L2904" s="9">
        <v>24</v>
      </c>
      <c r="M2904" s="9">
        <v>23</v>
      </c>
    </row>
    <row r="2905" spans="1:13" x14ac:dyDescent="0.2">
      <c r="A2905" s="9" t="s">
        <v>997</v>
      </c>
      <c r="B2905" s="9" t="s">
        <v>998</v>
      </c>
      <c r="C2905" s="9">
        <v>2500.25</v>
      </c>
      <c r="D2905" s="14">
        <v>45089</v>
      </c>
      <c r="E2905" s="15">
        <v>5000.5</v>
      </c>
      <c r="G2905" s="26">
        <v>2500.25</v>
      </c>
      <c r="J2905" s="14">
        <v>45088</v>
      </c>
      <c r="K2905" s="9" t="s">
        <v>480</v>
      </c>
      <c r="L2905" s="9">
        <v>24</v>
      </c>
      <c r="M2905" s="9">
        <v>23</v>
      </c>
    </row>
    <row r="2906" spans="1:13" x14ac:dyDescent="0.2">
      <c r="A2906" s="9" t="s">
        <v>997</v>
      </c>
      <c r="B2906" s="9" t="s">
        <v>998</v>
      </c>
      <c r="C2906" s="9">
        <v>1500.15</v>
      </c>
      <c r="D2906" s="14">
        <v>45089</v>
      </c>
      <c r="E2906" s="15">
        <v>6500.65</v>
      </c>
      <c r="G2906" s="26">
        <v>1500.15</v>
      </c>
      <c r="J2906" s="14">
        <v>45088</v>
      </c>
      <c r="K2906" s="9" t="s">
        <v>480</v>
      </c>
      <c r="L2906" s="9">
        <v>24</v>
      </c>
      <c r="M2906" s="9">
        <v>23</v>
      </c>
    </row>
    <row r="2907" spans="1:13" x14ac:dyDescent="0.2">
      <c r="A2907" s="9" t="s">
        <v>997</v>
      </c>
      <c r="B2907" s="9" t="s">
        <v>998</v>
      </c>
      <c r="C2907" s="9">
        <v>3000.3</v>
      </c>
      <c r="D2907" s="14">
        <v>45089</v>
      </c>
      <c r="E2907" s="15">
        <v>9500.9500000000007</v>
      </c>
      <c r="G2907" s="26">
        <v>3000.3</v>
      </c>
      <c r="J2907" s="14">
        <v>45088</v>
      </c>
      <c r="K2907" s="9" t="s">
        <v>480</v>
      </c>
      <c r="L2907" s="9">
        <v>24</v>
      </c>
      <c r="M2907" s="9">
        <v>23</v>
      </c>
    </row>
    <row r="2908" spans="1:13" x14ac:dyDescent="0.2">
      <c r="A2908" s="9" t="s">
        <v>997</v>
      </c>
      <c r="B2908" s="9" t="s">
        <v>998</v>
      </c>
      <c r="C2908" s="9">
        <v>416.71</v>
      </c>
      <c r="D2908" s="14">
        <v>45089</v>
      </c>
      <c r="E2908" s="15">
        <v>9917.66</v>
      </c>
      <c r="G2908" s="26">
        <v>416.71</v>
      </c>
      <c r="J2908" s="14">
        <v>45088</v>
      </c>
      <c r="K2908" s="9" t="s">
        <v>480</v>
      </c>
      <c r="L2908" s="9">
        <v>24</v>
      </c>
      <c r="M2908" s="9">
        <v>23</v>
      </c>
    </row>
    <row r="2909" spans="1:13" x14ac:dyDescent="0.2">
      <c r="A2909" s="9" t="s">
        <v>997</v>
      </c>
      <c r="B2909" s="9" t="s">
        <v>998</v>
      </c>
      <c r="C2909" s="9">
        <v>1339.43</v>
      </c>
      <c r="D2909" s="14">
        <v>45089</v>
      </c>
      <c r="E2909" s="15">
        <v>11257.09</v>
      </c>
      <c r="G2909" s="26">
        <v>1339.43</v>
      </c>
      <c r="J2909" s="14">
        <v>45088</v>
      </c>
      <c r="K2909" s="9" t="s">
        <v>480</v>
      </c>
      <c r="L2909" s="9">
        <v>24</v>
      </c>
      <c r="M2909" s="9">
        <v>23</v>
      </c>
    </row>
    <row r="2910" spans="1:13" x14ac:dyDescent="0.2">
      <c r="A2910" s="9" t="s">
        <v>997</v>
      </c>
      <c r="B2910" s="9" t="s">
        <v>998</v>
      </c>
      <c r="C2910" s="9">
        <v>1875.18</v>
      </c>
      <c r="D2910" s="14">
        <v>45089</v>
      </c>
      <c r="E2910" s="15">
        <v>13132.27</v>
      </c>
      <c r="G2910" s="26">
        <v>1875.18</v>
      </c>
      <c r="J2910" s="14">
        <v>45088</v>
      </c>
      <c r="K2910" s="9" t="s">
        <v>480</v>
      </c>
      <c r="L2910" s="9">
        <v>24</v>
      </c>
      <c r="M2910" s="9">
        <v>23</v>
      </c>
    </row>
    <row r="2911" spans="1:13" x14ac:dyDescent="0.2">
      <c r="A2911" s="9" t="s">
        <v>997</v>
      </c>
      <c r="B2911" s="9" t="s">
        <v>998</v>
      </c>
      <c r="C2911" s="9">
        <v>266.7</v>
      </c>
      <c r="D2911" s="14">
        <v>45089</v>
      </c>
      <c r="E2911" s="15">
        <v>13398.970000000001</v>
      </c>
      <c r="G2911" s="26">
        <v>266.7</v>
      </c>
      <c r="J2911" s="14">
        <v>45088</v>
      </c>
      <c r="K2911" s="9" t="s">
        <v>480</v>
      </c>
      <c r="L2911" s="9">
        <v>24</v>
      </c>
      <c r="M2911" s="9">
        <v>23</v>
      </c>
    </row>
    <row r="2912" spans="1:13" x14ac:dyDescent="0.2">
      <c r="A2912" s="9" t="s">
        <v>997</v>
      </c>
      <c r="B2912" s="9" t="s">
        <v>998</v>
      </c>
      <c r="C2912" s="9">
        <v>266.69</v>
      </c>
      <c r="D2912" s="14">
        <v>45089</v>
      </c>
      <c r="E2912" s="15">
        <v>13665.660000000002</v>
      </c>
      <c r="G2912" s="26">
        <v>266.69</v>
      </c>
      <c r="J2912" s="14">
        <v>45088</v>
      </c>
      <c r="K2912" s="9" t="s">
        <v>480</v>
      </c>
      <c r="L2912" s="9">
        <v>24</v>
      </c>
      <c r="M2912" s="9">
        <v>23</v>
      </c>
    </row>
    <row r="2913" spans="1:13" x14ac:dyDescent="0.2">
      <c r="A2913" s="9" t="s">
        <v>997</v>
      </c>
      <c r="B2913" s="9" t="s">
        <v>998</v>
      </c>
      <c r="C2913" s="9">
        <v>266.68</v>
      </c>
      <c r="D2913" s="14">
        <v>45089</v>
      </c>
      <c r="E2913" s="15">
        <v>13932.340000000002</v>
      </c>
      <c r="G2913" s="26">
        <v>266.68</v>
      </c>
      <c r="J2913" s="14">
        <v>45088</v>
      </c>
      <c r="K2913" s="9" t="s">
        <v>480</v>
      </c>
      <c r="L2913" s="9">
        <v>24</v>
      </c>
      <c r="M2913" s="9">
        <v>23</v>
      </c>
    </row>
    <row r="2914" spans="1:13" x14ac:dyDescent="0.2">
      <c r="A2914" s="9" t="s">
        <v>997</v>
      </c>
      <c r="B2914" s="9" t="s">
        <v>998</v>
      </c>
      <c r="C2914" s="9">
        <v>1000.1</v>
      </c>
      <c r="D2914" s="14">
        <v>45089</v>
      </c>
      <c r="E2914" s="15">
        <v>14932.440000000002</v>
      </c>
      <c r="G2914" s="26">
        <v>1000.1</v>
      </c>
      <c r="J2914" s="14">
        <v>45088</v>
      </c>
      <c r="K2914" s="9" t="s">
        <v>480</v>
      </c>
      <c r="L2914" s="9">
        <v>24</v>
      </c>
      <c r="M2914" s="9">
        <v>23</v>
      </c>
    </row>
    <row r="2915" spans="1:13" x14ac:dyDescent="0.2">
      <c r="A2915" s="9" t="s">
        <v>997</v>
      </c>
      <c r="B2915" s="9" t="s">
        <v>998</v>
      </c>
      <c r="C2915" s="9">
        <v>1066.78</v>
      </c>
      <c r="D2915" s="14">
        <v>45089</v>
      </c>
      <c r="E2915" s="15">
        <v>15999.220000000003</v>
      </c>
      <c r="G2915" s="26">
        <v>1066.78</v>
      </c>
      <c r="J2915" s="14">
        <v>45088</v>
      </c>
      <c r="K2915" s="9" t="s">
        <v>480</v>
      </c>
      <c r="L2915" s="9">
        <v>24</v>
      </c>
      <c r="M2915" s="9">
        <v>23</v>
      </c>
    </row>
    <row r="2916" spans="1:13" x14ac:dyDescent="0.2">
      <c r="A2916" s="9" t="s">
        <v>997</v>
      </c>
      <c r="B2916" s="9" t="s">
        <v>998</v>
      </c>
      <c r="C2916" s="9">
        <v>266.69</v>
      </c>
      <c r="D2916" s="14">
        <v>45089</v>
      </c>
      <c r="E2916" s="15">
        <v>16265.910000000003</v>
      </c>
      <c r="G2916" s="26">
        <v>266.69</v>
      </c>
      <c r="J2916" s="14">
        <v>45088</v>
      </c>
      <c r="K2916" s="9" t="s">
        <v>480</v>
      </c>
      <c r="L2916" s="9">
        <v>24</v>
      </c>
      <c r="M2916" s="9">
        <v>23</v>
      </c>
    </row>
    <row r="2917" spans="1:13" x14ac:dyDescent="0.2">
      <c r="A2917" s="9" t="s">
        <v>1257</v>
      </c>
      <c r="B2917" s="9" t="s">
        <v>1258</v>
      </c>
      <c r="C2917" s="9">
        <v>26.89</v>
      </c>
      <c r="D2917" s="14">
        <v>45089</v>
      </c>
      <c r="E2917" s="15">
        <v>26.89</v>
      </c>
      <c r="G2917" s="26">
        <v>26.89</v>
      </c>
      <c r="J2917" s="14">
        <v>45088</v>
      </c>
      <c r="K2917" s="9" t="s">
        <v>480</v>
      </c>
      <c r="L2917" s="9">
        <v>24</v>
      </c>
      <c r="M2917" s="9">
        <v>23</v>
      </c>
    </row>
    <row r="2918" spans="1:13" x14ac:dyDescent="0.2">
      <c r="A2918" s="9" t="s">
        <v>828</v>
      </c>
      <c r="B2918" s="9" t="s">
        <v>852</v>
      </c>
      <c r="C2918" s="9">
        <v>4.2989860000000002</v>
      </c>
      <c r="D2918" s="14">
        <v>45089</v>
      </c>
      <c r="E2918" s="15">
        <v>4.2989860000000002</v>
      </c>
      <c r="G2918" s="26">
        <v>4.2989860000000002</v>
      </c>
      <c r="J2918" s="14">
        <v>45088</v>
      </c>
      <c r="K2918" s="9" t="s">
        <v>480</v>
      </c>
      <c r="L2918" s="9">
        <v>24</v>
      </c>
      <c r="M2918" s="9">
        <v>23</v>
      </c>
    </row>
    <row r="2919" spans="1:13" x14ac:dyDescent="0.2">
      <c r="A2919" s="9" t="s">
        <v>897</v>
      </c>
      <c r="B2919" s="9" t="s">
        <v>1420</v>
      </c>
      <c r="C2919" s="9">
        <v>514.11220200000002</v>
      </c>
      <c r="D2919" s="14">
        <v>45089</v>
      </c>
      <c r="E2919" s="15">
        <v>514.11220200000002</v>
      </c>
      <c r="G2919" s="26">
        <v>514.11220200000002</v>
      </c>
      <c r="J2919" s="14">
        <v>45088</v>
      </c>
      <c r="K2919" s="9" t="s">
        <v>480</v>
      </c>
      <c r="L2919" s="9">
        <v>24</v>
      </c>
      <c r="M2919" s="9">
        <v>23</v>
      </c>
    </row>
    <row r="2920" spans="1:13" x14ac:dyDescent="0.2">
      <c r="A2920" s="9" t="s">
        <v>1403</v>
      </c>
      <c r="B2920" s="9" t="s">
        <v>1404</v>
      </c>
      <c r="C2920" s="9">
        <v>400.04</v>
      </c>
      <c r="D2920" s="14">
        <v>45089</v>
      </c>
      <c r="E2920" s="15">
        <v>400.04</v>
      </c>
      <c r="G2920" s="26">
        <v>400.04</v>
      </c>
      <c r="J2920" s="14">
        <v>45088</v>
      </c>
      <c r="K2920" s="9" t="s">
        <v>480</v>
      </c>
      <c r="L2920" s="9">
        <v>24</v>
      </c>
      <c r="M2920" s="9">
        <v>23</v>
      </c>
    </row>
    <row r="2921" spans="1:13" x14ac:dyDescent="0.2">
      <c r="A2921" s="9" t="s">
        <v>1405</v>
      </c>
      <c r="B2921" s="9" t="s">
        <v>1406</v>
      </c>
      <c r="C2921" s="9">
        <v>400.04</v>
      </c>
      <c r="D2921" s="14">
        <v>45089</v>
      </c>
      <c r="E2921" s="15">
        <v>400.04</v>
      </c>
      <c r="G2921" s="26">
        <v>400.04</v>
      </c>
      <c r="J2921" s="14">
        <v>45088</v>
      </c>
      <c r="K2921" s="9" t="s">
        <v>480</v>
      </c>
      <c r="L2921" s="9">
        <v>24</v>
      </c>
      <c r="M2921" s="9">
        <v>23</v>
      </c>
    </row>
    <row r="2922" spans="1:13" x14ac:dyDescent="0.2">
      <c r="A2922" s="9" t="s">
        <v>1384</v>
      </c>
      <c r="B2922" s="9" t="s">
        <v>1385</v>
      </c>
      <c r="C2922" s="9">
        <v>800.08</v>
      </c>
      <c r="D2922" s="14">
        <v>45089</v>
      </c>
      <c r="E2922" s="15">
        <v>800.08</v>
      </c>
      <c r="G2922" s="26">
        <v>800.08</v>
      </c>
      <c r="J2922" s="14">
        <v>45088</v>
      </c>
      <c r="K2922" s="9" t="s">
        <v>480</v>
      </c>
      <c r="L2922" s="9">
        <v>24</v>
      </c>
      <c r="M2922" s="9">
        <v>23</v>
      </c>
    </row>
    <row r="2923" spans="1:13" x14ac:dyDescent="0.2">
      <c r="A2923" s="9" t="s">
        <v>1430</v>
      </c>
      <c r="B2923" s="9" t="s">
        <v>1431</v>
      </c>
      <c r="C2923" s="9">
        <v>400.03</v>
      </c>
      <c r="D2923" s="14">
        <v>45089</v>
      </c>
      <c r="E2923" s="15">
        <v>400.03</v>
      </c>
      <c r="G2923" s="26">
        <v>400.03</v>
      </c>
      <c r="J2923" s="14">
        <v>45088</v>
      </c>
      <c r="K2923" s="9" t="s">
        <v>480</v>
      </c>
      <c r="L2923" s="9">
        <v>24</v>
      </c>
      <c r="M2923" s="9">
        <v>23</v>
      </c>
    </row>
    <row r="2924" spans="1:13" x14ac:dyDescent="0.2">
      <c r="A2924" s="9" t="s">
        <v>1022</v>
      </c>
      <c r="B2924" s="9" t="s">
        <v>1503</v>
      </c>
      <c r="C2924" s="9">
        <v>0.89</v>
      </c>
      <c r="D2924" s="14">
        <v>45089</v>
      </c>
      <c r="E2924" s="15">
        <v>0.89</v>
      </c>
      <c r="G2924" s="26">
        <v>0.89</v>
      </c>
      <c r="J2924" s="14">
        <v>45088</v>
      </c>
      <c r="K2924" s="9" t="s">
        <v>480</v>
      </c>
      <c r="L2924" s="9">
        <v>24</v>
      </c>
      <c r="M2924" s="9">
        <v>23</v>
      </c>
    </row>
    <row r="2925" spans="1:13" x14ac:dyDescent="0.2">
      <c r="A2925" s="9" t="s">
        <v>1022</v>
      </c>
      <c r="B2925" s="9" t="s">
        <v>1503</v>
      </c>
      <c r="C2925" s="9">
        <v>0.89</v>
      </c>
      <c r="D2925" s="14">
        <v>45089</v>
      </c>
      <c r="E2925" s="15">
        <v>1.78</v>
      </c>
      <c r="G2925" s="26">
        <v>0.89</v>
      </c>
      <c r="J2925" s="14">
        <v>45088</v>
      </c>
      <c r="K2925" s="9" t="s">
        <v>480</v>
      </c>
      <c r="L2925" s="9">
        <v>24</v>
      </c>
      <c r="M2925" s="9">
        <v>23</v>
      </c>
    </row>
    <row r="2926" spans="1:13" x14ac:dyDescent="0.2">
      <c r="A2926" s="9" t="s">
        <v>1022</v>
      </c>
      <c r="B2926" s="9" t="s">
        <v>1503</v>
      </c>
      <c r="C2926" s="9">
        <v>0.89</v>
      </c>
      <c r="D2926" s="14">
        <v>45089</v>
      </c>
      <c r="E2926" s="15">
        <v>2.67</v>
      </c>
      <c r="G2926" s="26">
        <v>0.89</v>
      </c>
      <c r="J2926" s="14">
        <v>45088</v>
      </c>
      <c r="K2926" s="9" t="s">
        <v>480</v>
      </c>
      <c r="L2926" s="9">
        <v>24</v>
      </c>
      <c r="M2926" s="9">
        <v>23</v>
      </c>
    </row>
    <row r="2927" spans="1:13" x14ac:dyDescent="0.2">
      <c r="A2927" s="9" t="s">
        <v>1022</v>
      </c>
      <c r="B2927" s="9" t="s">
        <v>1503</v>
      </c>
      <c r="C2927" s="9">
        <v>0.89</v>
      </c>
      <c r="D2927" s="14">
        <v>45089</v>
      </c>
      <c r="E2927" s="15">
        <v>3.56</v>
      </c>
      <c r="G2927" s="26">
        <v>0.89</v>
      </c>
      <c r="J2927" s="14">
        <v>45088</v>
      </c>
      <c r="K2927" s="9" t="s">
        <v>480</v>
      </c>
      <c r="L2927" s="9">
        <v>24</v>
      </c>
      <c r="M2927" s="9">
        <v>23</v>
      </c>
    </row>
    <row r="2928" spans="1:13" x14ac:dyDescent="0.2">
      <c r="A2928" s="9" t="s">
        <v>1022</v>
      </c>
      <c r="B2928" s="9" t="s">
        <v>1503</v>
      </c>
      <c r="C2928" s="9">
        <v>0.89</v>
      </c>
      <c r="D2928" s="14">
        <v>45089</v>
      </c>
      <c r="E2928" s="15">
        <v>4.45</v>
      </c>
      <c r="G2928" s="26">
        <v>0.89</v>
      </c>
      <c r="J2928" s="14">
        <v>45088</v>
      </c>
      <c r="K2928" s="9" t="s">
        <v>480</v>
      </c>
      <c r="L2928" s="9">
        <v>24</v>
      </c>
      <c r="M2928" s="9">
        <v>23</v>
      </c>
    </row>
    <row r="2929" spans="1:13" x14ac:dyDescent="0.2">
      <c r="A2929" s="9" t="s">
        <v>1022</v>
      </c>
      <c r="B2929" s="9" t="s">
        <v>1503</v>
      </c>
      <c r="C2929" s="9">
        <v>25.99</v>
      </c>
      <c r="D2929" s="14">
        <v>45089</v>
      </c>
      <c r="E2929" s="15">
        <v>30.439999999999998</v>
      </c>
      <c r="G2929" s="26">
        <v>25.99</v>
      </c>
      <c r="J2929" s="14">
        <v>45088</v>
      </c>
      <c r="K2929" s="9" t="s">
        <v>480</v>
      </c>
      <c r="L2929" s="9">
        <v>24</v>
      </c>
      <c r="M2929" s="9">
        <v>23</v>
      </c>
    </row>
    <row r="2930" spans="1:13" x14ac:dyDescent="0.2">
      <c r="A2930" s="9" t="s">
        <v>1022</v>
      </c>
      <c r="B2930" s="9" t="s">
        <v>1503</v>
      </c>
      <c r="C2930" s="9">
        <v>32.35</v>
      </c>
      <c r="D2930" s="14">
        <v>45089</v>
      </c>
      <c r="E2930" s="15">
        <v>62.79</v>
      </c>
      <c r="G2930" s="26">
        <v>32.35</v>
      </c>
      <c r="J2930" s="14">
        <v>45088</v>
      </c>
      <c r="K2930" s="9" t="s">
        <v>480</v>
      </c>
      <c r="L2930" s="9">
        <v>24</v>
      </c>
      <c r="M2930" s="9">
        <v>23</v>
      </c>
    </row>
    <row r="2931" spans="1:13" x14ac:dyDescent="0.2">
      <c r="A2931" s="9" t="s">
        <v>1022</v>
      </c>
      <c r="B2931" s="9" t="s">
        <v>1503</v>
      </c>
      <c r="C2931" s="9">
        <v>13</v>
      </c>
      <c r="D2931" s="14">
        <v>45089</v>
      </c>
      <c r="E2931" s="15">
        <v>75.789999999999992</v>
      </c>
      <c r="G2931" s="26">
        <v>13</v>
      </c>
      <c r="J2931" s="14">
        <v>45088</v>
      </c>
      <c r="K2931" s="9" t="s">
        <v>480</v>
      </c>
      <c r="L2931" s="9">
        <v>24</v>
      </c>
      <c r="M2931" s="9">
        <v>23</v>
      </c>
    </row>
    <row r="2932" spans="1:13" x14ac:dyDescent="0.2">
      <c r="A2932" s="9" t="s">
        <v>1022</v>
      </c>
      <c r="B2932" s="9" t="s">
        <v>1503</v>
      </c>
      <c r="C2932" s="9">
        <v>4.82</v>
      </c>
      <c r="D2932" s="14">
        <v>45089</v>
      </c>
      <c r="E2932" s="15">
        <v>80.609999999999985</v>
      </c>
      <c r="G2932" s="26">
        <v>4.82</v>
      </c>
      <c r="J2932" s="14">
        <v>45088</v>
      </c>
      <c r="K2932" s="9" t="s">
        <v>480</v>
      </c>
      <c r="L2932" s="9">
        <v>24</v>
      </c>
      <c r="M2932" s="9">
        <v>23</v>
      </c>
    </row>
    <row r="2933" spans="1:13" x14ac:dyDescent="0.2">
      <c r="A2933" s="9" t="s">
        <v>1022</v>
      </c>
      <c r="B2933" s="9" t="s">
        <v>1503</v>
      </c>
      <c r="C2933" s="9">
        <v>3.95</v>
      </c>
      <c r="D2933" s="14">
        <v>45089</v>
      </c>
      <c r="E2933" s="15">
        <v>84.559999999999988</v>
      </c>
      <c r="G2933" s="26">
        <v>3.95</v>
      </c>
      <c r="J2933" s="14">
        <v>45088</v>
      </c>
      <c r="K2933" s="9" t="s">
        <v>480</v>
      </c>
      <c r="L2933" s="9">
        <v>24</v>
      </c>
      <c r="M2933" s="9">
        <v>23</v>
      </c>
    </row>
    <row r="2934" spans="1:13" x14ac:dyDescent="0.2">
      <c r="A2934" s="9" t="s">
        <v>1022</v>
      </c>
      <c r="B2934" s="9" t="s">
        <v>1503</v>
      </c>
      <c r="C2934" s="9">
        <v>20.37</v>
      </c>
      <c r="D2934" s="14">
        <v>45089</v>
      </c>
      <c r="E2934" s="15">
        <v>104.92999999999999</v>
      </c>
      <c r="G2934" s="26">
        <v>20.37</v>
      </c>
      <c r="J2934" s="14">
        <v>45088</v>
      </c>
      <c r="K2934" s="9" t="s">
        <v>480</v>
      </c>
      <c r="L2934" s="9">
        <v>24</v>
      </c>
      <c r="M2934" s="9">
        <v>23</v>
      </c>
    </row>
    <row r="2935" spans="1:13" x14ac:dyDescent="0.2">
      <c r="A2935" s="9" t="s">
        <v>1022</v>
      </c>
      <c r="B2935" s="9" t="s">
        <v>1503</v>
      </c>
      <c r="C2935" s="9">
        <v>26.56</v>
      </c>
      <c r="D2935" s="14">
        <v>45089</v>
      </c>
      <c r="E2935" s="15">
        <v>131.48999999999998</v>
      </c>
      <c r="G2935" s="26">
        <v>26.56</v>
      </c>
      <c r="J2935" s="14">
        <v>45088</v>
      </c>
      <c r="K2935" s="9" t="s">
        <v>480</v>
      </c>
      <c r="L2935" s="9">
        <v>24</v>
      </c>
      <c r="M2935" s="9">
        <v>23</v>
      </c>
    </row>
    <row r="2936" spans="1:13" x14ac:dyDescent="0.2">
      <c r="A2936" s="9" t="s">
        <v>1022</v>
      </c>
      <c r="B2936" s="9" t="s">
        <v>1503</v>
      </c>
      <c r="C2936" s="9">
        <v>23.07</v>
      </c>
      <c r="D2936" s="14">
        <v>45089</v>
      </c>
      <c r="E2936" s="15">
        <v>154.55999999999997</v>
      </c>
      <c r="G2936" s="26">
        <v>23.07</v>
      </c>
      <c r="J2936" s="14">
        <v>45088</v>
      </c>
      <c r="K2936" s="9" t="s">
        <v>480</v>
      </c>
      <c r="L2936" s="9">
        <v>24</v>
      </c>
      <c r="M2936" s="9">
        <v>23</v>
      </c>
    </row>
    <row r="2937" spans="1:13" x14ac:dyDescent="0.2">
      <c r="A2937" s="9" t="s">
        <v>1022</v>
      </c>
      <c r="B2937" s="9" t="s">
        <v>1503</v>
      </c>
      <c r="C2937" s="9">
        <v>23.07</v>
      </c>
      <c r="D2937" s="14">
        <v>45089</v>
      </c>
      <c r="E2937" s="15">
        <v>177.62999999999997</v>
      </c>
      <c r="G2937" s="26">
        <v>23.07</v>
      </c>
      <c r="J2937" s="14">
        <v>45088</v>
      </c>
      <c r="K2937" s="9" t="s">
        <v>480</v>
      </c>
      <c r="L2937" s="9">
        <v>24</v>
      </c>
      <c r="M2937" s="9">
        <v>23</v>
      </c>
    </row>
    <row r="2938" spans="1:13" x14ac:dyDescent="0.2">
      <c r="A2938" s="9" t="s">
        <v>1407</v>
      </c>
      <c r="B2938" s="9" t="s">
        <v>1408</v>
      </c>
      <c r="C2938" s="9">
        <v>400.05</v>
      </c>
      <c r="D2938" s="14">
        <v>45089</v>
      </c>
      <c r="E2938" s="15">
        <v>400.05</v>
      </c>
      <c r="G2938" s="26">
        <v>400.05</v>
      </c>
      <c r="J2938" s="14">
        <v>45088</v>
      </c>
      <c r="K2938" s="9" t="s">
        <v>480</v>
      </c>
      <c r="L2938" s="9">
        <v>24</v>
      </c>
      <c r="M2938" s="9">
        <v>23</v>
      </c>
    </row>
    <row r="2939" spans="1:13" x14ac:dyDescent="0.2">
      <c r="A2939" s="9" t="s">
        <v>1480</v>
      </c>
      <c r="B2939" s="9" t="s">
        <v>113</v>
      </c>
      <c r="C2939" s="9">
        <v>183.35</v>
      </c>
      <c r="D2939" s="14">
        <v>45089</v>
      </c>
      <c r="E2939" s="15">
        <v>183.35</v>
      </c>
      <c r="G2939" s="26">
        <v>183.35</v>
      </c>
      <c r="J2939" s="14">
        <v>45088</v>
      </c>
      <c r="K2939" s="9" t="s">
        <v>480</v>
      </c>
      <c r="L2939" s="9">
        <v>24</v>
      </c>
      <c r="M2939" s="9">
        <v>23</v>
      </c>
    </row>
    <row r="2940" spans="1:13" x14ac:dyDescent="0.2">
      <c r="A2940" s="9" t="s">
        <v>602</v>
      </c>
      <c r="B2940" s="9" t="s">
        <v>603</v>
      </c>
      <c r="C2940" s="9">
        <v>0.578739</v>
      </c>
      <c r="D2940" s="14">
        <v>45124</v>
      </c>
      <c r="E2940" s="15">
        <v>0.578739</v>
      </c>
      <c r="G2940" s="26">
        <v>0.578739</v>
      </c>
      <c r="J2940" s="14">
        <v>45088</v>
      </c>
      <c r="K2940" s="9" t="s">
        <v>480</v>
      </c>
      <c r="L2940" s="9">
        <v>29</v>
      </c>
      <c r="M2940" s="9">
        <v>23</v>
      </c>
    </row>
    <row r="2941" spans="1:13" x14ac:dyDescent="0.2">
      <c r="A2941" s="9" t="s">
        <v>602</v>
      </c>
      <c r="B2941" s="9" t="s">
        <v>603</v>
      </c>
      <c r="C2941" s="9">
        <v>0.54811799999999999</v>
      </c>
      <c r="D2941" s="14">
        <v>45124</v>
      </c>
      <c r="E2941" s="15">
        <v>1.126857</v>
      </c>
      <c r="G2941" s="26">
        <v>0.54811799999999999</v>
      </c>
      <c r="J2941" s="14">
        <v>45088</v>
      </c>
      <c r="K2941" s="9" t="s">
        <v>480</v>
      </c>
      <c r="L2941" s="9">
        <v>29</v>
      </c>
      <c r="M2941" s="9">
        <v>23</v>
      </c>
    </row>
    <row r="2942" spans="1:13" x14ac:dyDescent="0.2">
      <c r="A2942" s="9" t="s">
        <v>1210</v>
      </c>
      <c r="B2942" s="9" t="s">
        <v>1194</v>
      </c>
      <c r="C2942" s="9">
        <v>1500</v>
      </c>
      <c r="D2942" s="14">
        <v>45089</v>
      </c>
      <c r="E2942" s="15">
        <v>1500</v>
      </c>
      <c r="G2942" s="26">
        <v>1500</v>
      </c>
      <c r="J2942" s="14">
        <v>45089</v>
      </c>
      <c r="K2942" s="9" t="s">
        <v>480</v>
      </c>
      <c r="L2942" s="9">
        <v>24</v>
      </c>
      <c r="M2942" s="9">
        <v>24</v>
      </c>
    </row>
    <row r="2943" spans="1:13" x14ac:dyDescent="0.2">
      <c r="A2943" s="9" t="s">
        <v>1288</v>
      </c>
      <c r="B2943" s="9" t="s">
        <v>878</v>
      </c>
      <c r="C2943" s="9">
        <v>3</v>
      </c>
      <c r="D2943" s="14">
        <v>45089</v>
      </c>
      <c r="E2943" s="15">
        <v>3</v>
      </c>
      <c r="G2943" s="26">
        <v>3</v>
      </c>
      <c r="J2943" s="14">
        <v>45089</v>
      </c>
      <c r="K2943" s="9" t="s">
        <v>480</v>
      </c>
      <c r="L2943" s="9">
        <v>24</v>
      </c>
      <c r="M2943" s="9">
        <v>24</v>
      </c>
    </row>
    <row r="2944" spans="1:13" x14ac:dyDescent="0.2">
      <c r="A2944" s="9" t="s">
        <v>997</v>
      </c>
      <c r="B2944" s="9" t="s">
        <v>998</v>
      </c>
      <c r="C2944" s="9">
        <v>1500.15</v>
      </c>
      <c r="D2944" s="14">
        <v>45089</v>
      </c>
      <c r="E2944" s="15">
        <v>1500.15</v>
      </c>
      <c r="G2944" s="26">
        <v>1500.15</v>
      </c>
      <c r="J2944" s="14">
        <v>45089</v>
      </c>
      <c r="K2944" s="9" t="s">
        <v>480</v>
      </c>
      <c r="L2944" s="9">
        <v>24</v>
      </c>
      <c r="M2944" s="9">
        <v>24</v>
      </c>
    </row>
    <row r="2945" spans="1:13" x14ac:dyDescent="0.2">
      <c r="A2945" s="9" t="s">
        <v>148</v>
      </c>
      <c r="B2945" s="9" t="s">
        <v>586</v>
      </c>
      <c r="C2945" s="9">
        <v>6019.065122</v>
      </c>
      <c r="D2945" s="14">
        <v>45103</v>
      </c>
      <c r="E2945" s="15">
        <v>6019.065122</v>
      </c>
      <c r="G2945" s="26">
        <v>6019.065122</v>
      </c>
      <c r="J2945" s="14">
        <v>45089</v>
      </c>
      <c r="K2945" s="9" t="s">
        <v>480</v>
      </c>
      <c r="L2945" s="9">
        <v>26</v>
      </c>
      <c r="M2945" s="9">
        <v>24</v>
      </c>
    </row>
    <row r="2946" spans="1:13" x14ac:dyDescent="0.2">
      <c r="A2946" s="9" t="s">
        <v>148</v>
      </c>
      <c r="B2946" s="9" t="s">
        <v>586</v>
      </c>
      <c r="C2946" s="9">
        <v>5262.1177660000003</v>
      </c>
      <c r="D2946" s="14">
        <v>45103</v>
      </c>
      <c r="E2946" s="15">
        <v>11281.182887999999</v>
      </c>
      <c r="G2946" s="26">
        <v>5262.1177660000003</v>
      </c>
      <c r="J2946" s="14">
        <v>45089</v>
      </c>
      <c r="K2946" s="9" t="s">
        <v>480</v>
      </c>
      <c r="L2946" s="9">
        <v>26</v>
      </c>
      <c r="M2946" s="9">
        <v>24</v>
      </c>
    </row>
    <row r="2947" spans="1:13" x14ac:dyDescent="0.2">
      <c r="A2947" s="9" t="s">
        <v>148</v>
      </c>
      <c r="B2947" s="9" t="s">
        <v>586</v>
      </c>
      <c r="C2947" s="9">
        <v>2819.42398</v>
      </c>
      <c r="D2947" s="14">
        <v>45103</v>
      </c>
      <c r="E2947" s="15">
        <v>14100.606867999999</v>
      </c>
      <c r="G2947" s="26">
        <v>2819.42398</v>
      </c>
      <c r="J2947" s="14">
        <v>45089</v>
      </c>
      <c r="K2947" s="9" t="s">
        <v>480</v>
      </c>
      <c r="L2947" s="9">
        <v>26</v>
      </c>
      <c r="M2947" s="9">
        <v>24</v>
      </c>
    </row>
    <row r="2948" spans="1:13" x14ac:dyDescent="0.2">
      <c r="A2948" s="9" t="s">
        <v>971</v>
      </c>
      <c r="B2948" s="9" t="s">
        <v>969</v>
      </c>
      <c r="C2948" s="9">
        <v>0.73</v>
      </c>
      <c r="D2948" s="14">
        <v>45096</v>
      </c>
      <c r="E2948" s="15">
        <v>0.73</v>
      </c>
      <c r="G2948" s="26">
        <v>0.73</v>
      </c>
      <c r="J2948" s="14">
        <v>45090</v>
      </c>
      <c r="K2948" s="9" t="s">
        <v>480</v>
      </c>
      <c r="L2948" s="9">
        <v>25</v>
      </c>
      <c r="M2948" s="9">
        <v>24</v>
      </c>
    </row>
    <row r="2949" spans="1:13" x14ac:dyDescent="0.2">
      <c r="A2949" s="9" t="s">
        <v>1206</v>
      </c>
      <c r="B2949" s="9" t="s">
        <v>1207</v>
      </c>
      <c r="C2949" s="9">
        <v>114.5</v>
      </c>
      <c r="D2949" s="14">
        <v>45096</v>
      </c>
      <c r="E2949" s="15">
        <v>114.5</v>
      </c>
      <c r="G2949" s="26">
        <v>114.5</v>
      </c>
      <c r="J2949" s="14">
        <v>45090</v>
      </c>
      <c r="K2949" s="9" t="s">
        <v>480</v>
      </c>
      <c r="L2949" s="9">
        <v>25</v>
      </c>
      <c r="M2949" s="9">
        <v>24</v>
      </c>
    </row>
    <row r="2950" spans="1:13" x14ac:dyDescent="0.2">
      <c r="A2950" s="9" t="s">
        <v>302</v>
      </c>
      <c r="B2950" s="9" t="s">
        <v>23</v>
      </c>
      <c r="C2950" s="9">
        <v>1.5437460000000001</v>
      </c>
      <c r="D2950" s="14">
        <v>45103</v>
      </c>
      <c r="E2950" s="15">
        <v>1.5437460000000001</v>
      </c>
      <c r="G2950" s="26">
        <v>1.5437460000000001</v>
      </c>
      <c r="J2950" s="14">
        <v>45090</v>
      </c>
      <c r="K2950" s="9" t="s">
        <v>480</v>
      </c>
      <c r="L2950" s="9">
        <v>26</v>
      </c>
      <c r="M2950" s="9">
        <v>24</v>
      </c>
    </row>
    <row r="2951" spans="1:13" x14ac:dyDescent="0.2">
      <c r="A2951" s="9" t="s">
        <v>302</v>
      </c>
      <c r="B2951" s="9" t="s">
        <v>23</v>
      </c>
      <c r="C2951" s="9">
        <v>0.44791500000000001</v>
      </c>
      <c r="D2951" s="14">
        <v>45103</v>
      </c>
      <c r="E2951" s="15">
        <v>1.9916610000000001</v>
      </c>
      <c r="G2951" s="26">
        <v>0.44791500000000001</v>
      </c>
      <c r="J2951" s="14">
        <v>45090</v>
      </c>
      <c r="K2951" s="9" t="s">
        <v>480</v>
      </c>
      <c r="L2951" s="9">
        <v>26</v>
      </c>
      <c r="M2951" s="9">
        <v>24</v>
      </c>
    </row>
    <row r="2952" spans="1:13" x14ac:dyDescent="0.2">
      <c r="A2952" s="9" t="s">
        <v>262</v>
      </c>
      <c r="B2952" s="9" t="s">
        <v>75</v>
      </c>
      <c r="C2952" s="9">
        <v>2.8773</v>
      </c>
      <c r="D2952" s="14">
        <v>45103</v>
      </c>
      <c r="E2952" s="15">
        <v>2.8773</v>
      </c>
      <c r="G2952" s="26">
        <v>2.8773</v>
      </c>
      <c r="J2952" s="14">
        <v>45090</v>
      </c>
      <c r="K2952" s="9" t="s">
        <v>480</v>
      </c>
      <c r="L2952" s="9">
        <v>26</v>
      </c>
      <c r="M2952" s="9">
        <v>24</v>
      </c>
    </row>
    <row r="2953" spans="1:13" x14ac:dyDescent="0.2">
      <c r="A2953" s="9" t="s">
        <v>262</v>
      </c>
      <c r="B2953" s="9" t="s">
        <v>75</v>
      </c>
      <c r="C2953" s="9">
        <v>2.4282059999999999</v>
      </c>
      <c r="D2953" s="14">
        <v>45103</v>
      </c>
      <c r="E2953" s="15">
        <v>5.3055059999999994</v>
      </c>
      <c r="G2953" s="26">
        <v>2.4282059999999999</v>
      </c>
      <c r="J2953" s="14">
        <v>45090</v>
      </c>
      <c r="K2953" s="9" t="s">
        <v>480</v>
      </c>
      <c r="L2953" s="9">
        <v>26</v>
      </c>
      <c r="M2953" s="9">
        <v>24</v>
      </c>
    </row>
    <row r="2954" spans="1:13" x14ac:dyDescent="0.2">
      <c r="A2954" s="9" t="s">
        <v>262</v>
      </c>
      <c r="B2954" s="9" t="s">
        <v>75</v>
      </c>
      <c r="C2954" s="9">
        <v>1.500065</v>
      </c>
      <c r="D2954" s="14">
        <v>45103</v>
      </c>
      <c r="E2954" s="15">
        <v>6.8055709999999996</v>
      </c>
      <c r="G2954" s="26">
        <v>1.500065</v>
      </c>
      <c r="J2954" s="14">
        <v>45090</v>
      </c>
      <c r="K2954" s="9" t="s">
        <v>480</v>
      </c>
      <c r="L2954" s="9">
        <v>26</v>
      </c>
      <c r="M2954" s="9">
        <v>24</v>
      </c>
    </row>
    <row r="2955" spans="1:13" x14ac:dyDescent="0.2">
      <c r="A2955" s="9" t="s">
        <v>262</v>
      </c>
      <c r="B2955" s="9" t="s">
        <v>75</v>
      </c>
      <c r="C2955" s="9">
        <v>1.000043</v>
      </c>
      <c r="D2955" s="14">
        <v>45103</v>
      </c>
      <c r="E2955" s="15">
        <v>7.8056139999999994</v>
      </c>
      <c r="G2955" s="26">
        <v>1.000043</v>
      </c>
      <c r="J2955" s="14">
        <v>45090</v>
      </c>
      <c r="K2955" s="9" t="s">
        <v>480</v>
      </c>
      <c r="L2955" s="9">
        <v>26</v>
      </c>
      <c r="M2955" s="9">
        <v>24</v>
      </c>
    </row>
    <row r="2956" spans="1:13" x14ac:dyDescent="0.2">
      <c r="A2956" s="9" t="s">
        <v>262</v>
      </c>
      <c r="B2956" s="9" t="s">
        <v>75</v>
      </c>
      <c r="C2956" s="9">
        <v>1.3588229999999999</v>
      </c>
      <c r="D2956" s="14">
        <v>45103</v>
      </c>
      <c r="E2956" s="15">
        <v>9.1644369999999995</v>
      </c>
      <c r="G2956" s="26">
        <v>1.3588229999999999</v>
      </c>
      <c r="J2956" s="14">
        <v>45090</v>
      </c>
      <c r="K2956" s="9" t="s">
        <v>480</v>
      </c>
      <c r="L2956" s="9">
        <v>26</v>
      </c>
      <c r="M2956" s="9">
        <v>24</v>
      </c>
    </row>
    <row r="2957" spans="1:13" x14ac:dyDescent="0.2">
      <c r="A2957" s="9" t="s">
        <v>257</v>
      </c>
      <c r="B2957" s="9" t="s">
        <v>30</v>
      </c>
      <c r="C2957" s="9">
        <v>29.440667999999999</v>
      </c>
      <c r="D2957" s="14">
        <v>45103</v>
      </c>
      <c r="E2957" s="15">
        <v>29.440667999999999</v>
      </c>
      <c r="G2957" s="26">
        <v>29.440667999999999</v>
      </c>
      <c r="J2957" s="14">
        <v>45090</v>
      </c>
      <c r="K2957" s="9" t="s">
        <v>480</v>
      </c>
      <c r="L2957" s="9">
        <v>26</v>
      </c>
      <c r="M2957" s="9">
        <v>24</v>
      </c>
    </row>
    <row r="2958" spans="1:13" x14ac:dyDescent="0.2">
      <c r="A2958" s="9" t="s">
        <v>257</v>
      </c>
      <c r="B2958" s="9" t="s">
        <v>30</v>
      </c>
      <c r="C2958" s="9">
        <v>24.845518999999999</v>
      </c>
      <c r="D2958" s="14">
        <v>45103</v>
      </c>
      <c r="E2958" s="15">
        <v>54.286186999999998</v>
      </c>
      <c r="G2958" s="26">
        <v>24.845518999999999</v>
      </c>
      <c r="J2958" s="14">
        <v>45090</v>
      </c>
      <c r="K2958" s="9" t="s">
        <v>480</v>
      </c>
      <c r="L2958" s="9">
        <v>26</v>
      </c>
      <c r="M2958" s="9">
        <v>24</v>
      </c>
    </row>
    <row r="2959" spans="1:13" x14ac:dyDescent="0.2">
      <c r="A2959" s="9" t="s">
        <v>257</v>
      </c>
      <c r="B2959" s="9" t="s">
        <v>30</v>
      </c>
      <c r="C2959" s="9">
        <v>15.348735</v>
      </c>
      <c r="D2959" s="14">
        <v>45103</v>
      </c>
      <c r="E2959" s="15">
        <v>69.634922000000003</v>
      </c>
      <c r="G2959" s="26">
        <v>15.348735</v>
      </c>
      <c r="J2959" s="14">
        <v>45090</v>
      </c>
      <c r="K2959" s="9" t="s">
        <v>480</v>
      </c>
      <c r="L2959" s="9">
        <v>26</v>
      </c>
      <c r="M2959" s="9">
        <v>24</v>
      </c>
    </row>
    <row r="2960" spans="1:13" x14ac:dyDescent="0.2">
      <c r="A2960" s="9" t="s">
        <v>257</v>
      </c>
      <c r="B2960" s="9" t="s">
        <v>30</v>
      </c>
      <c r="C2960" s="9">
        <v>10.232488</v>
      </c>
      <c r="D2960" s="14">
        <v>45103</v>
      </c>
      <c r="E2960" s="15">
        <v>79.867410000000007</v>
      </c>
      <c r="G2960" s="26">
        <v>10.232488</v>
      </c>
      <c r="J2960" s="14">
        <v>45090</v>
      </c>
      <c r="K2960" s="9" t="s">
        <v>480</v>
      </c>
      <c r="L2960" s="9">
        <v>26</v>
      </c>
      <c r="M2960" s="9">
        <v>24</v>
      </c>
    </row>
    <row r="2961" spans="1:13" x14ac:dyDescent="0.2">
      <c r="A2961" s="9" t="s">
        <v>257</v>
      </c>
      <c r="B2961" s="9" t="s">
        <v>30</v>
      </c>
      <c r="C2961" s="9">
        <v>13.903544999999999</v>
      </c>
      <c r="D2961" s="14">
        <v>45103</v>
      </c>
      <c r="E2961" s="15">
        <v>93.770955000000001</v>
      </c>
      <c r="G2961" s="26">
        <v>13.903544999999999</v>
      </c>
      <c r="J2961" s="14">
        <v>45090</v>
      </c>
      <c r="K2961" s="9" t="s">
        <v>480</v>
      </c>
      <c r="L2961" s="9">
        <v>26</v>
      </c>
      <c r="M2961" s="9">
        <v>24</v>
      </c>
    </row>
    <row r="2962" spans="1:13" x14ac:dyDescent="0.2">
      <c r="A2962" s="9" t="s">
        <v>156</v>
      </c>
      <c r="B2962" s="9" t="s">
        <v>44</v>
      </c>
      <c r="C2962" s="9">
        <v>48.125385999999999</v>
      </c>
      <c r="D2962" s="14">
        <v>45103</v>
      </c>
      <c r="E2962" s="15">
        <v>48.125385999999999</v>
      </c>
      <c r="G2962" s="26">
        <v>48.125385999999999</v>
      </c>
      <c r="J2962" s="14">
        <v>45090</v>
      </c>
      <c r="K2962" s="9" t="s">
        <v>480</v>
      </c>
      <c r="L2962" s="9">
        <v>26</v>
      </c>
      <c r="M2962" s="9">
        <v>24</v>
      </c>
    </row>
    <row r="2963" spans="1:13" x14ac:dyDescent="0.2">
      <c r="A2963" s="9" t="s">
        <v>156</v>
      </c>
      <c r="B2963" s="9" t="s">
        <v>44</v>
      </c>
      <c r="C2963" s="9">
        <v>42.073219999999999</v>
      </c>
      <c r="D2963" s="14">
        <v>45103</v>
      </c>
      <c r="E2963" s="15">
        <v>90.198605999999998</v>
      </c>
      <c r="G2963" s="26">
        <v>42.073219999999999</v>
      </c>
      <c r="J2963" s="14">
        <v>45090</v>
      </c>
      <c r="K2963" s="9" t="s">
        <v>480</v>
      </c>
      <c r="L2963" s="9">
        <v>26</v>
      </c>
      <c r="M2963" s="9">
        <v>24</v>
      </c>
    </row>
    <row r="2964" spans="1:13" x14ac:dyDescent="0.2">
      <c r="A2964" s="9" t="s">
        <v>156</v>
      </c>
      <c r="B2964" s="9" t="s">
        <v>44</v>
      </c>
      <c r="C2964" s="9">
        <v>22.542681000000002</v>
      </c>
      <c r="D2964" s="14">
        <v>45103</v>
      </c>
      <c r="E2964" s="15">
        <v>112.741287</v>
      </c>
      <c r="G2964" s="26">
        <v>22.542681000000002</v>
      </c>
      <c r="J2964" s="14">
        <v>45090</v>
      </c>
      <c r="K2964" s="9" t="s">
        <v>480</v>
      </c>
      <c r="L2964" s="9">
        <v>26</v>
      </c>
      <c r="M2964" s="9">
        <v>24</v>
      </c>
    </row>
    <row r="2965" spans="1:13" x14ac:dyDescent="0.2">
      <c r="A2965" s="9" t="s">
        <v>153</v>
      </c>
      <c r="B2965" s="9" t="s">
        <v>46</v>
      </c>
      <c r="C2965" s="9">
        <v>14.866051000000001</v>
      </c>
      <c r="D2965" s="14">
        <v>45103</v>
      </c>
      <c r="E2965" s="15">
        <v>14.866051000000001</v>
      </c>
      <c r="G2965" s="26">
        <v>14.866051000000001</v>
      </c>
      <c r="J2965" s="14">
        <v>45090</v>
      </c>
      <c r="K2965" s="9" t="s">
        <v>480</v>
      </c>
      <c r="L2965" s="9">
        <v>26</v>
      </c>
      <c r="M2965" s="9">
        <v>24</v>
      </c>
    </row>
    <row r="2966" spans="1:13" x14ac:dyDescent="0.2">
      <c r="A2966" s="9" t="s">
        <v>153</v>
      </c>
      <c r="B2966" s="9" t="s">
        <v>46</v>
      </c>
      <c r="C2966" s="9">
        <v>12.545731999999999</v>
      </c>
      <c r="D2966" s="14">
        <v>45103</v>
      </c>
      <c r="E2966" s="15">
        <v>27.411783</v>
      </c>
      <c r="G2966" s="26">
        <v>12.545731999999999</v>
      </c>
      <c r="J2966" s="14">
        <v>45090</v>
      </c>
      <c r="K2966" s="9" t="s">
        <v>480</v>
      </c>
      <c r="L2966" s="9">
        <v>26</v>
      </c>
      <c r="M2966" s="9">
        <v>24</v>
      </c>
    </row>
    <row r="2967" spans="1:13" x14ac:dyDescent="0.2">
      <c r="A2967" s="9" t="s">
        <v>153</v>
      </c>
      <c r="B2967" s="9" t="s">
        <v>46</v>
      </c>
      <c r="C2967" s="9">
        <v>7.7503359999999999</v>
      </c>
      <c r="D2967" s="14">
        <v>45103</v>
      </c>
      <c r="E2967" s="15">
        <v>35.162118999999997</v>
      </c>
      <c r="G2967" s="26">
        <v>7.7503359999999999</v>
      </c>
      <c r="J2967" s="14">
        <v>45090</v>
      </c>
      <c r="K2967" s="9" t="s">
        <v>480</v>
      </c>
      <c r="L2967" s="9">
        <v>26</v>
      </c>
      <c r="M2967" s="9">
        <v>24</v>
      </c>
    </row>
    <row r="2968" spans="1:13" x14ac:dyDescent="0.2">
      <c r="A2968" s="9" t="s">
        <v>153</v>
      </c>
      <c r="B2968" s="9" t="s">
        <v>46</v>
      </c>
      <c r="C2968" s="9">
        <v>5.1668900000000004</v>
      </c>
      <c r="D2968" s="14">
        <v>45103</v>
      </c>
      <c r="E2968" s="15">
        <v>40.329008999999999</v>
      </c>
      <c r="G2968" s="26">
        <v>5.1668900000000004</v>
      </c>
      <c r="J2968" s="14">
        <v>45090</v>
      </c>
      <c r="K2968" s="9" t="s">
        <v>480</v>
      </c>
      <c r="L2968" s="9">
        <v>26</v>
      </c>
      <c r="M2968" s="9">
        <v>24</v>
      </c>
    </row>
    <row r="2969" spans="1:13" x14ac:dyDescent="0.2">
      <c r="A2969" s="9" t="s">
        <v>153</v>
      </c>
      <c r="B2969" s="9" t="s">
        <v>46</v>
      </c>
      <c r="C2969" s="9">
        <v>7.0205880000000001</v>
      </c>
      <c r="D2969" s="14">
        <v>45103</v>
      </c>
      <c r="E2969" s="15">
        <v>47.349597000000003</v>
      </c>
      <c r="G2969" s="26">
        <v>7.0205880000000001</v>
      </c>
      <c r="J2969" s="14">
        <v>45090</v>
      </c>
      <c r="K2969" s="9" t="s">
        <v>480</v>
      </c>
      <c r="L2969" s="9">
        <v>26</v>
      </c>
      <c r="M2969" s="9">
        <v>24</v>
      </c>
    </row>
    <row r="2970" spans="1:13" x14ac:dyDescent="0.2">
      <c r="A2970" s="9" t="s">
        <v>153</v>
      </c>
      <c r="B2970" s="9" t="s">
        <v>46</v>
      </c>
      <c r="C2970" s="9">
        <v>128.334362</v>
      </c>
      <c r="D2970" s="14">
        <v>45103</v>
      </c>
      <c r="E2970" s="15">
        <v>175.68395900000002</v>
      </c>
      <c r="G2970" s="26">
        <v>128.334362</v>
      </c>
      <c r="J2970" s="14">
        <v>45090</v>
      </c>
      <c r="K2970" s="9" t="s">
        <v>480</v>
      </c>
      <c r="L2970" s="9">
        <v>26</v>
      </c>
      <c r="M2970" s="9">
        <v>24</v>
      </c>
    </row>
    <row r="2971" spans="1:13" x14ac:dyDescent="0.2">
      <c r="A2971" s="9" t="s">
        <v>153</v>
      </c>
      <c r="B2971" s="9" t="s">
        <v>46</v>
      </c>
      <c r="C2971" s="9">
        <v>112.195251</v>
      </c>
      <c r="D2971" s="14">
        <v>45103</v>
      </c>
      <c r="E2971" s="15">
        <v>287.87921</v>
      </c>
      <c r="G2971" s="26">
        <v>112.195251</v>
      </c>
      <c r="J2971" s="14">
        <v>45090</v>
      </c>
      <c r="K2971" s="9" t="s">
        <v>480</v>
      </c>
      <c r="L2971" s="9">
        <v>26</v>
      </c>
      <c r="M2971" s="9">
        <v>24</v>
      </c>
    </row>
    <row r="2972" spans="1:13" x14ac:dyDescent="0.2">
      <c r="A2972" s="9" t="s">
        <v>153</v>
      </c>
      <c r="B2972" s="9" t="s">
        <v>46</v>
      </c>
      <c r="C2972" s="9">
        <v>60.113818000000002</v>
      </c>
      <c r="D2972" s="14">
        <v>45103</v>
      </c>
      <c r="E2972" s="15">
        <v>347.99302799999998</v>
      </c>
      <c r="G2972" s="26">
        <v>60.113818000000002</v>
      </c>
      <c r="J2972" s="14">
        <v>45090</v>
      </c>
      <c r="K2972" s="9" t="s">
        <v>480</v>
      </c>
      <c r="L2972" s="9">
        <v>26</v>
      </c>
      <c r="M2972" s="9">
        <v>24</v>
      </c>
    </row>
    <row r="2973" spans="1:13" x14ac:dyDescent="0.2">
      <c r="A2973" s="9" t="s">
        <v>148</v>
      </c>
      <c r="B2973" s="9" t="s">
        <v>586</v>
      </c>
      <c r="C2973" s="9">
        <v>310.82140700000002</v>
      </c>
      <c r="D2973" s="14">
        <v>45103</v>
      </c>
      <c r="E2973" s="15">
        <v>310.82140700000002</v>
      </c>
      <c r="G2973" s="26">
        <v>310.82140700000002</v>
      </c>
      <c r="J2973" s="14">
        <v>45090</v>
      </c>
      <c r="K2973" s="9" t="s">
        <v>480</v>
      </c>
      <c r="L2973" s="9">
        <v>26</v>
      </c>
      <c r="M2973" s="9">
        <v>24</v>
      </c>
    </row>
    <row r="2974" spans="1:13" x14ac:dyDescent="0.2">
      <c r="A2974" s="9" t="s">
        <v>148</v>
      </c>
      <c r="B2974" s="9" t="s">
        <v>586</v>
      </c>
      <c r="C2974" s="9">
        <v>271.73303700000002</v>
      </c>
      <c r="D2974" s="14">
        <v>45103</v>
      </c>
      <c r="E2974" s="15">
        <v>582.5544440000001</v>
      </c>
      <c r="G2974" s="26">
        <v>271.73303700000002</v>
      </c>
      <c r="J2974" s="14">
        <v>45090</v>
      </c>
      <c r="K2974" s="9" t="s">
        <v>480</v>
      </c>
      <c r="L2974" s="9">
        <v>26</v>
      </c>
      <c r="M2974" s="9">
        <v>24</v>
      </c>
    </row>
    <row r="2975" spans="1:13" x14ac:dyDescent="0.2">
      <c r="A2975" s="9" t="s">
        <v>148</v>
      </c>
      <c r="B2975" s="9" t="s">
        <v>586</v>
      </c>
      <c r="C2975" s="9">
        <v>145.59359499999999</v>
      </c>
      <c r="D2975" s="14">
        <v>45103</v>
      </c>
      <c r="E2975" s="15">
        <v>728.14803900000015</v>
      </c>
      <c r="G2975" s="26">
        <v>145.59359499999999</v>
      </c>
      <c r="J2975" s="14">
        <v>45090</v>
      </c>
      <c r="K2975" s="9" t="s">
        <v>480</v>
      </c>
      <c r="L2975" s="9">
        <v>26</v>
      </c>
      <c r="M2975" s="9">
        <v>24</v>
      </c>
    </row>
    <row r="2976" spans="1:13" x14ac:dyDescent="0.2">
      <c r="A2976" s="9" t="s">
        <v>148</v>
      </c>
      <c r="B2976" s="9" t="s">
        <v>586</v>
      </c>
      <c r="C2976" s="9">
        <v>3039.8384700000001</v>
      </c>
      <c r="D2976" s="14">
        <v>45103</v>
      </c>
      <c r="E2976" s="15">
        <v>3767.9865090000003</v>
      </c>
      <c r="G2976" s="26">
        <v>3039.8384700000001</v>
      </c>
      <c r="J2976" s="14">
        <v>45090</v>
      </c>
      <c r="K2976" s="9" t="s">
        <v>480</v>
      </c>
      <c r="L2976" s="9">
        <v>26</v>
      </c>
      <c r="M2976" s="9">
        <v>24</v>
      </c>
    </row>
    <row r="2977" spans="1:13" x14ac:dyDescent="0.2">
      <c r="A2977" s="9" t="s">
        <v>141</v>
      </c>
      <c r="B2977" s="9" t="s">
        <v>309</v>
      </c>
      <c r="C2977" s="9">
        <v>5.3414520000000003</v>
      </c>
      <c r="D2977" s="14">
        <v>45103</v>
      </c>
      <c r="E2977" s="15">
        <v>5.3414520000000003</v>
      </c>
      <c r="G2977" s="26">
        <v>5.3414520000000003</v>
      </c>
      <c r="J2977" s="14">
        <v>45090</v>
      </c>
      <c r="K2977" s="9" t="s">
        <v>480</v>
      </c>
      <c r="L2977" s="9">
        <v>26</v>
      </c>
      <c r="M2977" s="9">
        <v>24</v>
      </c>
    </row>
    <row r="2978" spans="1:13" x14ac:dyDescent="0.2">
      <c r="A2978" s="9" t="s">
        <v>141</v>
      </c>
      <c r="B2978" s="9" t="s">
        <v>309</v>
      </c>
      <c r="C2978" s="9">
        <v>2.5044970000000002</v>
      </c>
      <c r="D2978" s="14">
        <v>45103</v>
      </c>
      <c r="E2978" s="15">
        <v>7.845949000000001</v>
      </c>
      <c r="G2978" s="26">
        <v>2.5044970000000002</v>
      </c>
      <c r="J2978" s="14">
        <v>45090</v>
      </c>
      <c r="K2978" s="9" t="s">
        <v>480</v>
      </c>
      <c r="L2978" s="9">
        <v>26</v>
      </c>
      <c r="M2978" s="9">
        <v>24</v>
      </c>
    </row>
    <row r="2979" spans="1:13" x14ac:dyDescent="0.2">
      <c r="A2979" s="9" t="s">
        <v>141</v>
      </c>
      <c r="B2979" s="9" t="s">
        <v>309</v>
      </c>
      <c r="C2979" s="9">
        <v>1.669664</v>
      </c>
      <c r="D2979" s="14">
        <v>45103</v>
      </c>
      <c r="E2979" s="15">
        <v>9.5156130000000019</v>
      </c>
      <c r="G2979" s="26">
        <v>1.669664</v>
      </c>
      <c r="J2979" s="14">
        <v>45090</v>
      </c>
      <c r="K2979" s="9" t="s">
        <v>480</v>
      </c>
      <c r="L2979" s="9">
        <v>26</v>
      </c>
      <c r="M2979" s="9">
        <v>24</v>
      </c>
    </row>
    <row r="2980" spans="1:13" x14ac:dyDescent="0.2">
      <c r="A2980" s="9" t="s">
        <v>155</v>
      </c>
      <c r="B2980" s="9" t="s">
        <v>45</v>
      </c>
      <c r="C2980" s="9">
        <v>1.9188099999999999</v>
      </c>
      <c r="D2980" s="14">
        <v>45110</v>
      </c>
      <c r="E2980" s="15">
        <v>1.9188099999999999</v>
      </c>
      <c r="G2980" s="26">
        <v>1.9188099999999999</v>
      </c>
      <c r="J2980" s="14">
        <v>45090</v>
      </c>
      <c r="K2980" s="9" t="s">
        <v>480</v>
      </c>
      <c r="L2980" s="9">
        <v>27</v>
      </c>
      <c r="M2980" s="9">
        <v>24</v>
      </c>
    </row>
    <row r="2981" spans="1:13" x14ac:dyDescent="0.2">
      <c r="A2981" s="9" t="s">
        <v>680</v>
      </c>
      <c r="B2981" s="9" t="s">
        <v>678</v>
      </c>
      <c r="C2981" s="9">
        <v>0.413385</v>
      </c>
      <c r="D2981" s="14">
        <v>45117</v>
      </c>
      <c r="E2981" s="15">
        <v>0.413385</v>
      </c>
      <c r="G2981" s="26">
        <v>0.413385</v>
      </c>
      <c r="J2981" s="14">
        <v>45090</v>
      </c>
      <c r="K2981" s="9" t="s">
        <v>480</v>
      </c>
      <c r="L2981" s="9">
        <v>28</v>
      </c>
      <c r="M2981" s="9">
        <v>24</v>
      </c>
    </row>
    <row r="2982" spans="1:13" x14ac:dyDescent="0.2">
      <c r="A2982" s="9" t="s">
        <v>680</v>
      </c>
      <c r="B2982" s="9" t="s">
        <v>678</v>
      </c>
      <c r="C2982" s="9">
        <v>0.131276</v>
      </c>
      <c r="D2982" s="14">
        <v>45117</v>
      </c>
      <c r="E2982" s="15">
        <v>0.54466100000000006</v>
      </c>
      <c r="G2982" s="26">
        <v>0.131276</v>
      </c>
      <c r="J2982" s="14">
        <v>45090</v>
      </c>
      <c r="K2982" s="9" t="s">
        <v>480</v>
      </c>
      <c r="L2982" s="9">
        <v>28</v>
      </c>
      <c r="M2982" s="9">
        <v>24</v>
      </c>
    </row>
    <row r="2983" spans="1:13" x14ac:dyDescent="0.2">
      <c r="A2983" s="9" t="s">
        <v>680</v>
      </c>
      <c r="B2983" s="9" t="s">
        <v>678</v>
      </c>
      <c r="C2983" s="9">
        <v>0.38858999999999999</v>
      </c>
      <c r="D2983" s="14">
        <v>45117</v>
      </c>
      <c r="E2983" s="15">
        <v>0.93325100000000005</v>
      </c>
      <c r="G2983" s="26">
        <v>0.38858999999999999</v>
      </c>
      <c r="J2983" s="14">
        <v>45090</v>
      </c>
      <c r="K2983" s="9" t="s">
        <v>480</v>
      </c>
      <c r="L2983" s="9">
        <v>28</v>
      </c>
      <c r="M2983" s="9">
        <v>24</v>
      </c>
    </row>
    <row r="2984" spans="1:13" x14ac:dyDescent="0.2">
      <c r="A2984" s="9" t="s">
        <v>680</v>
      </c>
      <c r="B2984" s="9" t="s">
        <v>678</v>
      </c>
      <c r="C2984" s="9">
        <v>0.18820500000000001</v>
      </c>
      <c r="D2984" s="14">
        <v>45117</v>
      </c>
      <c r="E2984" s="15">
        <v>1.121456</v>
      </c>
      <c r="G2984" s="26">
        <v>0.18820500000000001</v>
      </c>
      <c r="J2984" s="14">
        <v>45090</v>
      </c>
      <c r="K2984" s="9" t="s">
        <v>480</v>
      </c>
      <c r="L2984" s="9">
        <v>28</v>
      </c>
      <c r="M2984" s="9">
        <v>24</v>
      </c>
    </row>
    <row r="2985" spans="1:13" x14ac:dyDescent="0.2">
      <c r="A2985" s="9" t="s">
        <v>815</v>
      </c>
      <c r="B2985" s="9" t="s">
        <v>800</v>
      </c>
      <c r="C2985" s="9">
        <v>2.19</v>
      </c>
      <c r="D2985" s="14">
        <v>45096</v>
      </c>
      <c r="E2985" s="15">
        <v>2.19</v>
      </c>
      <c r="G2985" s="26">
        <v>2.19</v>
      </c>
      <c r="J2985" s="14">
        <v>45091</v>
      </c>
      <c r="K2985" s="9" t="s">
        <v>480</v>
      </c>
      <c r="L2985" s="9">
        <v>25</v>
      </c>
      <c r="M2985" s="9">
        <v>24</v>
      </c>
    </row>
    <row r="2986" spans="1:13" x14ac:dyDescent="0.2">
      <c r="A2986" s="9" t="s">
        <v>898</v>
      </c>
      <c r="B2986" s="9" t="s">
        <v>919</v>
      </c>
      <c r="C2986" s="9">
        <v>8.92</v>
      </c>
      <c r="D2986" s="14">
        <v>45096</v>
      </c>
      <c r="E2986" s="15">
        <v>8.92</v>
      </c>
      <c r="G2986" s="26">
        <v>8.92</v>
      </c>
      <c r="J2986" s="14">
        <v>45091</v>
      </c>
      <c r="K2986" s="9" t="s">
        <v>480</v>
      </c>
      <c r="L2986" s="9">
        <v>25</v>
      </c>
      <c r="M2986" s="9">
        <v>24</v>
      </c>
    </row>
    <row r="2987" spans="1:13" x14ac:dyDescent="0.2">
      <c r="A2987" s="9" t="s">
        <v>971</v>
      </c>
      <c r="B2987" s="9" t="s">
        <v>969</v>
      </c>
      <c r="C2987" s="9">
        <v>0.99</v>
      </c>
      <c r="D2987" s="14">
        <v>45096</v>
      </c>
      <c r="E2987" s="15">
        <v>0.99</v>
      </c>
      <c r="G2987" s="26">
        <v>0.99</v>
      </c>
      <c r="J2987" s="14">
        <v>45091</v>
      </c>
      <c r="K2987" s="9" t="s">
        <v>480</v>
      </c>
      <c r="L2987" s="9">
        <v>25</v>
      </c>
      <c r="M2987" s="9">
        <v>24</v>
      </c>
    </row>
    <row r="2988" spans="1:13" x14ac:dyDescent="0.2">
      <c r="A2988" s="9" t="s">
        <v>1206</v>
      </c>
      <c r="B2988" s="9" t="s">
        <v>1207</v>
      </c>
      <c r="C2988" s="9">
        <v>60.14</v>
      </c>
      <c r="D2988" s="14">
        <v>45096</v>
      </c>
      <c r="E2988" s="15">
        <v>60.14</v>
      </c>
      <c r="G2988" s="26">
        <v>60.14</v>
      </c>
      <c r="J2988" s="14">
        <v>45091</v>
      </c>
      <c r="K2988" s="9" t="s">
        <v>480</v>
      </c>
      <c r="L2988" s="9">
        <v>25</v>
      </c>
      <c r="M2988" s="9">
        <v>24</v>
      </c>
    </row>
    <row r="2989" spans="1:13" x14ac:dyDescent="0.2">
      <c r="A2989" s="9" t="s">
        <v>1206</v>
      </c>
      <c r="B2989" s="9" t="s">
        <v>1207</v>
      </c>
      <c r="C2989" s="9">
        <v>57.25</v>
      </c>
      <c r="D2989" s="14">
        <v>45096</v>
      </c>
      <c r="E2989" s="15">
        <v>117.39</v>
      </c>
      <c r="G2989" s="26">
        <v>57.25</v>
      </c>
      <c r="J2989" s="14">
        <v>45091</v>
      </c>
      <c r="K2989" s="9" t="s">
        <v>480</v>
      </c>
      <c r="L2989" s="9">
        <v>25</v>
      </c>
      <c r="M2989" s="9">
        <v>24</v>
      </c>
    </row>
    <row r="2990" spans="1:13" x14ac:dyDescent="0.2">
      <c r="A2990" s="9" t="s">
        <v>329</v>
      </c>
      <c r="B2990" s="9" t="s">
        <v>53</v>
      </c>
      <c r="C2990" s="9">
        <v>25.073899999999998</v>
      </c>
      <c r="D2990" s="14">
        <v>45096</v>
      </c>
      <c r="E2990" s="15">
        <v>25.073899999999998</v>
      </c>
      <c r="G2990" s="26">
        <v>25.073899999999998</v>
      </c>
      <c r="J2990" s="14">
        <v>45091</v>
      </c>
      <c r="K2990" s="9" t="s">
        <v>480</v>
      </c>
      <c r="L2990" s="9">
        <v>25</v>
      </c>
      <c r="M2990" s="9">
        <v>24</v>
      </c>
    </row>
    <row r="2991" spans="1:13" x14ac:dyDescent="0.2">
      <c r="A2991" s="9" t="s">
        <v>329</v>
      </c>
      <c r="B2991" s="9" t="s">
        <v>53</v>
      </c>
      <c r="C2991" s="9">
        <v>227.57521499999999</v>
      </c>
      <c r="D2991" s="14">
        <v>45096</v>
      </c>
      <c r="E2991" s="15">
        <v>252.64911499999999</v>
      </c>
      <c r="G2991" s="26">
        <v>227.57521499999999</v>
      </c>
      <c r="J2991" s="14">
        <v>45091</v>
      </c>
      <c r="K2991" s="9" t="s">
        <v>480</v>
      </c>
      <c r="L2991" s="9">
        <v>25</v>
      </c>
      <c r="M2991" s="9">
        <v>24</v>
      </c>
    </row>
    <row r="2992" spans="1:13" x14ac:dyDescent="0.2">
      <c r="A2992" s="9" t="s">
        <v>329</v>
      </c>
      <c r="B2992" s="9" t="s">
        <v>53</v>
      </c>
      <c r="C2992" s="9">
        <v>614.098026</v>
      </c>
      <c r="D2992" s="14">
        <v>45096</v>
      </c>
      <c r="E2992" s="15">
        <v>866.74714100000006</v>
      </c>
      <c r="G2992" s="26">
        <v>614.098026</v>
      </c>
      <c r="J2992" s="14">
        <v>45091</v>
      </c>
      <c r="K2992" s="9" t="s">
        <v>480</v>
      </c>
      <c r="L2992" s="9">
        <v>25</v>
      </c>
      <c r="M2992" s="9">
        <v>24</v>
      </c>
    </row>
    <row r="2993" spans="1:13" x14ac:dyDescent="0.2">
      <c r="A2993" s="9" t="s">
        <v>329</v>
      </c>
      <c r="B2993" s="9" t="s">
        <v>53</v>
      </c>
      <c r="C2993" s="9">
        <v>45.004705999999999</v>
      </c>
      <c r="D2993" s="14">
        <v>45096</v>
      </c>
      <c r="E2993" s="15">
        <v>911.751847</v>
      </c>
      <c r="G2993" s="26">
        <v>45.004705999999999</v>
      </c>
      <c r="J2993" s="14">
        <v>45091</v>
      </c>
      <c r="K2993" s="9" t="s">
        <v>480</v>
      </c>
      <c r="L2993" s="9">
        <v>25</v>
      </c>
      <c r="M2993" s="9">
        <v>24</v>
      </c>
    </row>
    <row r="2994" spans="1:13" x14ac:dyDescent="0.2">
      <c r="A2994" s="9" t="s">
        <v>329</v>
      </c>
      <c r="B2994" s="9" t="s">
        <v>53</v>
      </c>
      <c r="C2994" s="9">
        <v>87.224052999999998</v>
      </c>
      <c r="D2994" s="14">
        <v>45096</v>
      </c>
      <c r="E2994" s="15">
        <v>998.97590000000002</v>
      </c>
      <c r="G2994" s="26">
        <v>87.224052999999998</v>
      </c>
      <c r="J2994" s="14">
        <v>45091</v>
      </c>
      <c r="K2994" s="9" t="s">
        <v>480</v>
      </c>
      <c r="L2994" s="9">
        <v>25</v>
      </c>
      <c r="M2994" s="9">
        <v>24</v>
      </c>
    </row>
    <row r="2995" spans="1:13" x14ac:dyDescent="0.2">
      <c r="A2995" s="9" t="s">
        <v>329</v>
      </c>
      <c r="B2995" s="9" t="s">
        <v>53</v>
      </c>
      <c r="C2995" s="9">
        <v>1672.3651219999999</v>
      </c>
      <c r="D2995" s="14">
        <v>45096</v>
      </c>
      <c r="E2995" s="15">
        <v>2671.3410220000001</v>
      </c>
      <c r="G2995" s="26">
        <v>1672.3651219999999</v>
      </c>
      <c r="J2995" s="14">
        <v>45091</v>
      </c>
      <c r="K2995" s="9" t="s">
        <v>480</v>
      </c>
      <c r="L2995" s="9">
        <v>25</v>
      </c>
      <c r="M2995" s="9">
        <v>24</v>
      </c>
    </row>
    <row r="2996" spans="1:13" x14ac:dyDescent="0.2">
      <c r="A2996" s="9" t="s">
        <v>329</v>
      </c>
      <c r="B2996" s="9" t="s">
        <v>53</v>
      </c>
      <c r="C2996" s="9">
        <v>1289.923616</v>
      </c>
      <c r="D2996" s="14">
        <v>45096</v>
      </c>
      <c r="E2996" s="15">
        <v>3961.2646380000001</v>
      </c>
      <c r="G2996" s="26">
        <v>1289.923616</v>
      </c>
      <c r="J2996" s="14">
        <v>45091</v>
      </c>
      <c r="K2996" s="9" t="s">
        <v>480</v>
      </c>
      <c r="L2996" s="9">
        <v>25</v>
      </c>
      <c r="M2996" s="9">
        <v>24</v>
      </c>
    </row>
    <row r="2997" spans="1:13" x14ac:dyDescent="0.2">
      <c r="A2997" s="9" t="s">
        <v>302</v>
      </c>
      <c r="B2997" s="9" t="s">
        <v>23</v>
      </c>
      <c r="C2997" s="9">
        <v>2.8004470000000001</v>
      </c>
      <c r="D2997" s="14">
        <v>45103</v>
      </c>
      <c r="E2997" s="15">
        <v>2.8004470000000001</v>
      </c>
      <c r="G2997" s="26">
        <v>2.8004470000000001</v>
      </c>
      <c r="J2997" s="14">
        <v>45091</v>
      </c>
      <c r="K2997" s="9" t="s">
        <v>480</v>
      </c>
      <c r="L2997" s="9">
        <v>26</v>
      </c>
      <c r="M2997" s="9">
        <v>24</v>
      </c>
    </row>
    <row r="2998" spans="1:13" x14ac:dyDescent="0.2">
      <c r="A2998" s="9" t="s">
        <v>302</v>
      </c>
      <c r="B2998" s="9" t="s">
        <v>23</v>
      </c>
      <c r="C2998" s="9">
        <v>1.81555</v>
      </c>
      <c r="D2998" s="14">
        <v>45103</v>
      </c>
      <c r="E2998" s="15">
        <v>4.6159970000000001</v>
      </c>
      <c r="G2998" s="26">
        <v>1.81555</v>
      </c>
      <c r="J2998" s="14">
        <v>45091</v>
      </c>
      <c r="K2998" s="9" t="s">
        <v>480</v>
      </c>
      <c r="L2998" s="9">
        <v>26</v>
      </c>
      <c r="M2998" s="9">
        <v>24</v>
      </c>
    </row>
    <row r="2999" spans="1:13" x14ac:dyDescent="0.2">
      <c r="A2999" s="9" t="s">
        <v>302</v>
      </c>
      <c r="B2999" s="9" t="s">
        <v>23</v>
      </c>
      <c r="C2999" s="9">
        <v>12.669385</v>
      </c>
      <c r="D2999" s="14">
        <v>45103</v>
      </c>
      <c r="E2999" s="15">
        <v>17.285381999999998</v>
      </c>
      <c r="G2999" s="26">
        <v>12.669385</v>
      </c>
      <c r="J2999" s="14">
        <v>45091</v>
      </c>
      <c r="K2999" s="9" t="s">
        <v>480</v>
      </c>
      <c r="L2999" s="9">
        <v>26</v>
      </c>
      <c r="M2999" s="9">
        <v>24</v>
      </c>
    </row>
    <row r="3000" spans="1:13" x14ac:dyDescent="0.2">
      <c r="A3000" s="9" t="s">
        <v>280</v>
      </c>
      <c r="B3000" s="9" t="s">
        <v>26</v>
      </c>
      <c r="C3000" s="9">
        <v>64.167180999999999</v>
      </c>
      <c r="D3000" s="14">
        <v>45103</v>
      </c>
      <c r="E3000" s="15">
        <v>64.167180999999999</v>
      </c>
      <c r="G3000" s="26">
        <v>64.167180999999999</v>
      </c>
      <c r="J3000" s="14">
        <v>45091</v>
      </c>
      <c r="K3000" s="9" t="s">
        <v>480</v>
      </c>
      <c r="L3000" s="9">
        <v>26</v>
      </c>
      <c r="M3000" s="9">
        <v>24</v>
      </c>
    </row>
    <row r="3001" spans="1:13" x14ac:dyDescent="0.2">
      <c r="A3001" s="9" t="s">
        <v>280</v>
      </c>
      <c r="B3001" s="9" t="s">
        <v>26</v>
      </c>
      <c r="C3001" s="9">
        <v>56.097625999999998</v>
      </c>
      <c r="D3001" s="14">
        <v>45103</v>
      </c>
      <c r="E3001" s="15">
        <v>120.26480699999999</v>
      </c>
      <c r="G3001" s="26">
        <v>56.097625999999998</v>
      </c>
      <c r="J3001" s="14">
        <v>45091</v>
      </c>
      <c r="K3001" s="9" t="s">
        <v>480</v>
      </c>
      <c r="L3001" s="9">
        <v>26</v>
      </c>
      <c r="M3001" s="9">
        <v>24</v>
      </c>
    </row>
    <row r="3002" spans="1:13" x14ac:dyDescent="0.2">
      <c r="A3002" s="9" t="s">
        <v>280</v>
      </c>
      <c r="B3002" s="9" t="s">
        <v>26</v>
      </c>
      <c r="C3002" s="9">
        <v>30.056909000000001</v>
      </c>
      <c r="D3002" s="14">
        <v>45103</v>
      </c>
      <c r="E3002" s="15">
        <v>150.32171599999998</v>
      </c>
      <c r="G3002" s="26">
        <v>30.056909000000001</v>
      </c>
      <c r="J3002" s="14">
        <v>45091</v>
      </c>
      <c r="K3002" s="9" t="s">
        <v>480</v>
      </c>
      <c r="L3002" s="9">
        <v>26</v>
      </c>
      <c r="M3002" s="9">
        <v>24</v>
      </c>
    </row>
    <row r="3003" spans="1:13" x14ac:dyDescent="0.2">
      <c r="A3003" s="9" t="s">
        <v>268</v>
      </c>
      <c r="B3003" s="9" t="s">
        <v>312</v>
      </c>
      <c r="C3003" s="9">
        <v>63.016354</v>
      </c>
      <c r="D3003" s="14">
        <v>45103</v>
      </c>
      <c r="E3003" s="15">
        <v>63.016354</v>
      </c>
      <c r="G3003" s="26">
        <v>63.016354</v>
      </c>
      <c r="J3003" s="14">
        <v>45091</v>
      </c>
      <c r="K3003" s="9" t="s">
        <v>480</v>
      </c>
      <c r="L3003" s="9">
        <v>26</v>
      </c>
      <c r="M3003" s="9">
        <v>24</v>
      </c>
    </row>
    <row r="3004" spans="1:13" x14ac:dyDescent="0.2">
      <c r="A3004" s="9" t="s">
        <v>268</v>
      </c>
      <c r="B3004" s="9" t="s">
        <v>312</v>
      </c>
      <c r="C3004" s="9">
        <v>36.541068000000003</v>
      </c>
      <c r="D3004" s="14">
        <v>45103</v>
      </c>
      <c r="E3004" s="15">
        <v>99.557422000000003</v>
      </c>
      <c r="G3004" s="26">
        <v>36.541068000000003</v>
      </c>
      <c r="J3004" s="14">
        <v>45091</v>
      </c>
      <c r="K3004" s="9" t="s">
        <v>480</v>
      </c>
      <c r="L3004" s="9">
        <v>26</v>
      </c>
      <c r="M3004" s="9">
        <v>24</v>
      </c>
    </row>
    <row r="3005" spans="1:13" x14ac:dyDescent="0.2">
      <c r="A3005" s="9" t="s">
        <v>265</v>
      </c>
      <c r="B3005" s="9" t="s">
        <v>28</v>
      </c>
      <c r="C3005" s="9">
        <v>2.8004470000000001</v>
      </c>
      <c r="D3005" s="14">
        <v>45103</v>
      </c>
      <c r="E3005" s="15">
        <v>2.8004470000000001</v>
      </c>
      <c r="G3005" s="26">
        <v>2.8004470000000001</v>
      </c>
      <c r="J3005" s="14">
        <v>45091</v>
      </c>
      <c r="K3005" s="9" t="s">
        <v>480</v>
      </c>
      <c r="L3005" s="9">
        <v>26</v>
      </c>
      <c r="M3005" s="9">
        <v>24</v>
      </c>
    </row>
    <row r="3006" spans="1:13" x14ac:dyDescent="0.2">
      <c r="A3006" s="9" t="s">
        <v>265</v>
      </c>
      <c r="B3006" s="9" t="s">
        <v>28</v>
      </c>
      <c r="C3006" s="9">
        <v>1.827053</v>
      </c>
      <c r="D3006" s="14">
        <v>45103</v>
      </c>
      <c r="E3006" s="15">
        <v>4.6275000000000004</v>
      </c>
      <c r="G3006" s="26">
        <v>1.827053</v>
      </c>
      <c r="J3006" s="14">
        <v>45091</v>
      </c>
      <c r="K3006" s="9" t="s">
        <v>480</v>
      </c>
      <c r="L3006" s="9">
        <v>26</v>
      </c>
      <c r="M3006" s="9">
        <v>24</v>
      </c>
    </row>
    <row r="3007" spans="1:13" x14ac:dyDescent="0.2">
      <c r="A3007" s="9" t="s">
        <v>265</v>
      </c>
      <c r="B3007" s="9" t="s">
        <v>28</v>
      </c>
      <c r="C3007" s="9">
        <v>4.7676280000000002</v>
      </c>
      <c r="D3007" s="14">
        <v>45103</v>
      </c>
      <c r="E3007" s="15">
        <v>9.3951279999999997</v>
      </c>
      <c r="G3007" s="26">
        <v>4.7676280000000002</v>
      </c>
      <c r="J3007" s="14">
        <v>45091</v>
      </c>
      <c r="K3007" s="9" t="s">
        <v>480</v>
      </c>
      <c r="L3007" s="9">
        <v>26</v>
      </c>
      <c r="M3007" s="9">
        <v>24</v>
      </c>
    </row>
    <row r="3008" spans="1:13" x14ac:dyDescent="0.2">
      <c r="A3008" s="9" t="s">
        <v>262</v>
      </c>
      <c r="B3008" s="9" t="s">
        <v>75</v>
      </c>
      <c r="C3008" s="9">
        <v>16.115048000000002</v>
      </c>
      <c r="D3008" s="14">
        <v>45103</v>
      </c>
      <c r="E3008" s="15">
        <v>16.115048000000002</v>
      </c>
      <c r="G3008" s="26">
        <v>16.115048000000002</v>
      </c>
      <c r="J3008" s="14">
        <v>45091</v>
      </c>
      <c r="K3008" s="9" t="s">
        <v>480</v>
      </c>
      <c r="L3008" s="9">
        <v>26</v>
      </c>
      <c r="M3008" s="9">
        <v>24</v>
      </c>
    </row>
    <row r="3009" spans="1:13" x14ac:dyDescent="0.2">
      <c r="A3009" s="9" t="s">
        <v>257</v>
      </c>
      <c r="B3009" s="9" t="s">
        <v>30</v>
      </c>
      <c r="C3009" s="9">
        <v>151.67103800000001</v>
      </c>
      <c r="D3009" s="14">
        <v>45103</v>
      </c>
      <c r="E3009" s="15">
        <v>151.67103800000001</v>
      </c>
      <c r="G3009" s="26">
        <v>151.67103800000001</v>
      </c>
      <c r="J3009" s="14">
        <v>45091</v>
      </c>
      <c r="K3009" s="9" t="s">
        <v>480</v>
      </c>
      <c r="L3009" s="9">
        <v>26</v>
      </c>
      <c r="M3009" s="9">
        <v>24</v>
      </c>
    </row>
    <row r="3010" spans="1:13" x14ac:dyDescent="0.2">
      <c r="A3010" s="9" t="s">
        <v>257</v>
      </c>
      <c r="B3010" s="9" t="s">
        <v>30</v>
      </c>
      <c r="C3010" s="9">
        <v>48.949897999999997</v>
      </c>
      <c r="D3010" s="14">
        <v>45103</v>
      </c>
      <c r="E3010" s="15">
        <v>200.620936</v>
      </c>
      <c r="G3010" s="26">
        <v>48.949897999999997</v>
      </c>
      <c r="J3010" s="14">
        <v>45091</v>
      </c>
      <c r="K3010" s="9" t="s">
        <v>480</v>
      </c>
      <c r="L3010" s="9">
        <v>26</v>
      </c>
      <c r="M3010" s="9">
        <v>24</v>
      </c>
    </row>
    <row r="3011" spans="1:13" x14ac:dyDescent="0.2">
      <c r="A3011" s="9" t="s">
        <v>153</v>
      </c>
      <c r="B3011" s="9" t="s">
        <v>46</v>
      </c>
      <c r="C3011" s="9">
        <v>18.997530999999999</v>
      </c>
      <c r="D3011" s="14">
        <v>45103</v>
      </c>
      <c r="E3011" s="15">
        <v>18.997530999999999</v>
      </c>
      <c r="G3011" s="26">
        <v>18.997530999999999</v>
      </c>
      <c r="J3011" s="14">
        <v>45091</v>
      </c>
      <c r="K3011" s="9" t="s">
        <v>480</v>
      </c>
      <c r="L3011" s="9">
        <v>26</v>
      </c>
      <c r="M3011" s="9">
        <v>24</v>
      </c>
    </row>
    <row r="3012" spans="1:13" x14ac:dyDescent="0.2">
      <c r="A3012" s="9" t="s">
        <v>153</v>
      </c>
      <c r="B3012" s="9" t="s">
        <v>46</v>
      </c>
      <c r="C3012" s="9">
        <v>8.2620229999999992</v>
      </c>
      <c r="D3012" s="14">
        <v>45103</v>
      </c>
      <c r="E3012" s="15">
        <v>27.259553999999998</v>
      </c>
      <c r="G3012" s="26">
        <v>8.2620229999999992</v>
      </c>
      <c r="J3012" s="14">
        <v>45091</v>
      </c>
      <c r="K3012" s="9" t="s">
        <v>480</v>
      </c>
      <c r="L3012" s="9">
        <v>26</v>
      </c>
      <c r="M3012" s="9">
        <v>24</v>
      </c>
    </row>
    <row r="3013" spans="1:13" x14ac:dyDescent="0.2">
      <c r="A3013" s="9" t="s">
        <v>153</v>
      </c>
      <c r="B3013" s="9" t="s">
        <v>46</v>
      </c>
      <c r="C3013" s="9">
        <v>85.732960000000006</v>
      </c>
      <c r="D3013" s="14">
        <v>45103</v>
      </c>
      <c r="E3013" s="15">
        <v>112.992514</v>
      </c>
      <c r="G3013" s="26">
        <v>85.732960000000006</v>
      </c>
      <c r="J3013" s="14">
        <v>45091</v>
      </c>
      <c r="K3013" s="9" t="s">
        <v>480</v>
      </c>
      <c r="L3013" s="9">
        <v>26</v>
      </c>
      <c r="M3013" s="9">
        <v>24</v>
      </c>
    </row>
    <row r="3014" spans="1:13" x14ac:dyDescent="0.2">
      <c r="A3014" s="9" t="s">
        <v>153</v>
      </c>
      <c r="B3014" s="9" t="s">
        <v>46</v>
      </c>
      <c r="C3014" s="9">
        <v>190.70512199999999</v>
      </c>
      <c r="D3014" s="14">
        <v>45103</v>
      </c>
      <c r="E3014" s="15">
        <v>303.69763599999999</v>
      </c>
      <c r="G3014" s="26">
        <v>190.70512199999999</v>
      </c>
      <c r="J3014" s="14">
        <v>45091</v>
      </c>
      <c r="K3014" s="9" t="s">
        <v>480</v>
      </c>
      <c r="L3014" s="9">
        <v>26</v>
      </c>
      <c r="M3014" s="9">
        <v>24</v>
      </c>
    </row>
    <row r="3015" spans="1:13" x14ac:dyDescent="0.2">
      <c r="A3015" s="9" t="s">
        <v>143</v>
      </c>
      <c r="B3015" s="9" t="s">
        <v>50</v>
      </c>
      <c r="C3015" s="9">
        <v>56.064945000000002</v>
      </c>
      <c r="D3015" s="14">
        <v>45103</v>
      </c>
      <c r="E3015" s="15">
        <v>56.064945000000002</v>
      </c>
      <c r="G3015" s="26">
        <v>56.064945000000002</v>
      </c>
      <c r="J3015" s="14">
        <v>45091</v>
      </c>
      <c r="K3015" s="9" t="s">
        <v>480</v>
      </c>
      <c r="L3015" s="9">
        <v>26</v>
      </c>
      <c r="M3015" s="9">
        <v>24</v>
      </c>
    </row>
    <row r="3016" spans="1:13" x14ac:dyDescent="0.2">
      <c r="A3016" s="9" t="s">
        <v>143</v>
      </c>
      <c r="B3016" s="9" t="s">
        <v>50</v>
      </c>
      <c r="C3016" s="9">
        <v>23.773069</v>
      </c>
      <c r="D3016" s="14">
        <v>45103</v>
      </c>
      <c r="E3016" s="15">
        <v>79.838014000000001</v>
      </c>
      <c r="G3016" s="26">
        <v>23.773069</v>
      </c>
      <c r="J3016" s="14">
        <v>45091</v>
      </c>
      <c r="K3016" s="9" t="s">
        <v>480</v>
      </c>
      <c r="L3016" s="9">
        <v>26</v>
      </c>
      <c r="M3016" s="9">
        <v>24</v>
      </c>
    </row>
    <row r="3017" spans="1:13" x14ac:dyDescent="0.2">
      <c r="A3017" s="9" t="s">
        <v>141</v>
      </c>
      <c r="B3017" s="9" t="s">
        <v>309</v>
      </c>
      <c r="C3017" s="9">
        <v>13.303452999999999</v>
      </c>
      <c r="D3017" s="14">
        <v>45103</v>
      </c>
      <c r="E3017" s="15">
        <v>13.303452999999999</v>
      </c>
      <c r="G3017" s="26">
        <v>13.303452999999999</v>
      </c>
      <c r="J3017" s="14">
        <v>45091</v>
      </c>
      <c r="K3017" s="9" t="s">
        <v>480</v>
      </c>
      <c r="L3017" s="9">
        <v>26</v>
      </c>
      <c r="M3017" s="9">
        <v>24</v>
      </c>
    </row>
    <row r="3018" spans="1:13" x14ac:dyDescent="0.2">
      <c r="A3018" s="9" t="s">
        <v>141</v>
      </c>
      <c r="B3018" s="9" t="s">
        <v>309</v>
      </c>
      <c r="C3018" s="9">
        <v>14.616427</v>
      </c>
      <c r="D3018" s="14">
        <v>45103</v>
      </c>
      <c r="E3018" s="15">
        <v>27.919879999999999</v>
      </c>
      <c r="G3018" s="26">
        <v>14.616427</v>
      </c>
      <c r="J3018" s="14">
        <v>45091</v>
      </c>
      <c r="K3018" s="9" t="s">
        <v>480</v>
      </c>
      <c r="L3018" s="9">
        <v>26</v>
      </c>
      <c r="M3018" s="9">
        <v>24</v>
      </c>
    </row>
    <row r="3019" spans="1:13" x14ac:dyDescent="0.2">
      <c r="A3019" s="9" t="s">
        <v>692</v>
      </c>
      <c r="B3019" s="9" t="s">
        <v>693</v>
      </c>
      <c r="C3019" s="9">
        <v>7.1285530000000001</v>
      </c>
      <c r="D3019" s="14">
        <v>45117</v>
      </c>
      <c r="E3019" s="15">
        <v>7.1285530000000001</v>
      </c>
      <c r="G3019" s="26">
        <v>7.1285530000000001</v>
      </c>
      <c r="J3019" s="14">
        <v>45091</v>
      </c>
      <c r="K3019" s="9" t="s">
        <v>480</v>
      </c>
      <c r="L3019" s="9">
        <v>28</v>
      </c>
      <c r="M3019" s="9">
        <v>24</v>
      </c>
    </row>
    <row r="3020" spans="1:13" x14ac:dyDescent="0.2">
      <c r="A3020" s="9" t="s">
        <v>692</v>
      </c>
      <c r="B3020" s="9" t="s">
        <v>693</v>
      </c>
      <c r="C3020" s="9">
        <v>5.8324540000000002</v>
      </c>
      <c r="D3020" s="14">
        <v>45117</v>
      </c>
      <c r="E3020" s="15">
        <v>12.961007</v>
      </c>
      <c r="G3020" s="26">
        <v>5.8324540000000002</v>
      </c>
      <c r="J3020" s="14">
        <v>45091</v>
      </c>
      <c r="K3020" s="9" t="s">
        <v>480</v>
      </c>
      <c r="L3020" s="9">
        <v>28</v>
      </c>
      <c r="M3020" s="9">
        <v>24</v>
      </c>
    </row>
    <row r="3021" spans="1:13" x14ac:dyDescent="0.2">
      <c r="A3021" s="9" t="s">
        <v>692</v>
      </c>
      <c r="B3021" s="9" t="s">
        <v>693</v>
      </c>
      <c r="C3021" s="9">
        <v>14.630141</v>
      </c>
      <c r="D3021" s="14">
        <v>45117</v>
      </c>
      <c r="E3021" s="15">
        <v>27.591148</v>
      </c>
      <c r="G3021" s="26">
        <v>14.630141</v>
      </c>
      <c r="J3021" s="14">
        <v>45091</v>
      </c>
      <c r="K3021" s="9" t="s">
        <v>480</v>
      </c>
      <c r="L3021" s="9">
        <v>28</v>
      </c>
      <c r="M3021" s="9">
        <v>24</v>
      </c>
    </row>
    <row r="3022" spans="1:13" x14ac:dyDescent="0.2">
      <c r="A3022" s="9" t="s">
        <v>692</v>
      </c>
      <c r="B3022" s="9" t="s">
        <v>693</v>
      </c>
      <c r="C3022" s="9">
        <v>6.3196260000000004</v>
      </c>
      <c r="D3022" s="14">
        <v>45117</v>
      </c>
      <c r="E3022" s="15">
        <v>33.910774000000004</v>
      </c>
      <c r="G3022" s="26">
        <v>6.3196260000000004</v>
      </c>
      <c r="J3022" s="14">
        <v>45091</v>
      </c>
      <c r="K3022" s="9" t="s">
        <v>480</v>
      </c>
      <c r="L3022" s="9">
        <v>28</v>
      </c>
      <c r="M3022" s="9">
        <v>24</v>
      </c>
    </row>
    <row r="3023" spans="1:13" x14ac:dyDescent="0.2">
      <c r="A3023" s="9" t="s">
        <v>259</v>
      </c>
      <c r="B3023" s="9" t="s">
        <v>29</v>
      </c>
      <c r="C3023" s="9">
        <v>31.503138</v>
      </c>
      <c r="D3023" s="14">
        <v>45117</v>
      </c>
      <c r="E3023" s="15">
        <v>31.503138</v>
      </c>
      <c r="G3023" s="26">
        <v>31.503138</v>
      </c>
      <c r="J3023" s="14">
        <v>45091</v>
      </c>
      <c r="K3023" s="9" t="s">
        <v>480</v>
      </c>
      <c r="L3023" s="9">
        <v>28</v>
      </c>
      <c r="M3023" s="9">
        <v>24</v>
      </c>
    </row>
    <row r="3024" spans="1:13" x14ac:dyDescent="0.2">
      <c r="A3024" s="9" t="s">
        <v>259</v>
      </c>
      <c r="B3024" s="9" t="s">
        <v>29</v>
      </c>
      <c r="C3024" s="9">
        <v>7.9206149999999997</v>
      </c>
      <c r="D3024" s="14">
        <v>45117</v>
      </c>
      <c r="E3024" s="15">
        <v>39.423752999999998</v>
      </c>
      <c r="G3024" s="26">
        <v>7.9206149999999997</v>
      </c>
      <c r="J3024" s="14">
        <v>45091</v>
      </c>
      <c r="K3024" s="9" t="s">
        <v>480</v>
      </c>
      <c r="L3024" s="9">
        <v>28</v>
      </c>
      <c r="M3024" s="9">
        <v>24</v>
      </c>
    </row>
    <row r="3025" spans="1:13" x14ac:dyDescent="0.2">
      <c r="A3025" s="9" t="s">
        <v>259</v>
      </c>
      <c r="B3025" s="9" t="s">
        <v>29</v>
      </c>
      <c r="C3025" s="9">
        <v>6.4805039999999998</v>
      </c>
      <c r="D3025" s="14">
        <v>45117</v>
      </c>
      <c r="E3025" s="15">
        <v>45.904257000000001</v>
      </c>
      <c r="G3025" s="26">
        <v>6.4805039999999998</v>
      </c>
      <c r="J3025" s="14">
        <v>45091</v>
      </c>
      <c r="K3025" s="9" t="s">
        <v>480</v>
      </c>
      <c r="L3025" s="9">
        <v>28</v>
      </c>
      <c r="M3025" s="9">
        <v>24</v>
      </c>
    </row>
    <row r="3026" spans="1:13" x14ac:dyDescent="0.2">
      <c r="A3026" s="9" t="s">
        <v>259</v>
      </c>
      <c r="B3026" s="9" t="s">
        <v>29</v>
      </c>
      <c r="C3026" s="9">
        <v>16.255711999999999</v>
      </c>
      <c r="D3026" s="14">
        <v>45117</v>
      </c>
      <c r="E3026" s="15">
        <v>62.159969000000004</v>
      </c>
      <c r="G3026" s="26">
        <v>16.255711999999999</v>
      </c>
      <c r="J3026" s="14">
        <v>45091</v>
      </c>
      <c r="K3026" s="9" t="s">
        <v>480</v>
      </c>
      <c r="L3026" s="9">
        <v>28</v>
      </c>
      <c r="M3026" s="9">
        <v>24</v>
      </c>
    </row>
    <row r="3027" spans="1:13" x14ac:dyDescent="0.2">
      <c r="A3027" s="9" t="s">
        <v>259</v>
      </c>
      <c r="B3027" s="9" t="s">
        <v>29</v>
      </c>
      <c r="C3027" s="9">
        <v>7.0218069999999999</v>
      </c>
      <c r="D3027" s="14">
        <v>45117</v>
      </c>
      <c r="E3027" s="15">
        <v>69.181775999999999</v>
      </c>
      <c r="G3027" s="26">
        <v>7.0218069999999999</v>
      </c>
      <c r="J3027" s="14">
        <v>45091</v>
      </c>
      <c r="K3027" s="9" t="s">
        <v>480</v>
      </c>
      <c r="L3027" s="9">
        <v>28</v>
      </c>
      <c r="M3027" s="9">
        <v>24</v>
      </c>
    </row>
    <row r="3028" spans="1:13" x14ac:dyDescent="0.2">
      <c r="A3028" s="9" t="s">
        <v>249</v>
      </c>
      <c r="B3028" s="9" t="s">
        <v>78</v>
      </c>
      <c r="C3028" s="9">
        <v>1.5841229999999999</v>
      </c>
      <c r="D3028" s="14">
        <v>45117</v>
      </c>
      <c r="E3028" s="15">
        <v>1.5841229999999999</v>
      </c>
      <c r="G3028" s="26">
        <v>1.5841229999999999</v>
      </c>
      <c r="J3028" s="14">
        <v>45091</v>
      </c>
      <c r="K3028" s="9" t="s">
        <v>480</v>
      </c>
      <c r="L3028" s="9">
        <v>28</v>
      </c>
      <c r="M3028" s="9">
        <v>24</v>
      </c>
    </row>
    <row r="3029" spans="1:13" x14ac:dyDescent="0.2">
      <c r="A3029" s="9" t="s">
        <v>249</v>
      </c>
      <c r="B3029" s="9" t="s">
        <v>78</v>
      </c>
      <c r="C3029" s="9">
        <v>1.2961009999999999</v>
      </c>
      <c r="D3029" s="14">
        <v>45117</v>
      </c>
      <c r="E3029" s="15">
        <v>2.8802240000000001</v>
      </c>
      <c r="G3029" s="26">
        <v>1.2961009999999999</v>
      </c>
      <c r="J3029" s="14">
        <v>45091</v>
      </c>
      <c r="K3029" s="9" t="s">
        <v>480</v>
      </c>
      <c r="L3029" s="9">
        <v>28</v>
      </c>
      <c r="M3029" s="9">
        <v>24</v>
      </c>
    </row>
    <row r="3030" spans="1:13" x14ac:dyDescent="0.2">
      <c r="A3030" s="9" t="s">
        <v>249</v>
      </c>
      <c r="B3030" s="9" t="s">
        <v>78</v>
      </c>
      <c r="C3030" s="9">
        <v>3.2511420000000002</v>
      </c>
      <c r="D3030" s="14">
        <v>45117</v>
      </c>
      <c r="E3030" s="15">
        <v>6.1313659999999999</v>
      </c>
      <c r="G3030" s="26">
        <v>3.2511420000000002</v>
      </c>
      <c r="J3030" s="14">
        <v>45091</v>
      </c>
      <c r="K3030" s="9" t="s">
        <v>480</v>
      </c>
      <c r="L3030" s="9">
        <v>28</v>
      </c>
      <c r="M3030" s="9">
        <v>24</v>
      </c>
    </row>
    <row r="3031" spans="1:13" x14ac:dyDescent="0.2">
      <c r="A3031" s="9" t="s">
        <v>249</v>
      </c>
      <c r="B3031" s="9" t="s">
        <v>78</v>
      </c>
      <c r="C3031" s="9">
        <v>1.404361</v>
      </c>
      <c r="D3031" s="14">
        <v>45117</v>
      </c>
      <c r="E3031" s="15">
        <v>7.5357269999999996</v>
      </c>
      <c r="G3031" s="26">
        <v>1.404361</v>
      </c>
      <c r="J3031" s="14">
        <v>45091</v>
      </c>
      <c r="K3031" s="9" t="s">
        <v>480</v>
      </c>
      <c r="L3031" s="9">
        <v>28</v>
      </c>
      <c r="M3031" s="9">
        <v>24</v>
      </c>
    </row>
    <row r="3032" spans="1:13" x14ac:dyDescent="0.2">
      <c r="A3032" s="9" t="s">
        <v>184</v>
      </c>
      <c r="B3032" s="9" t="s">
        <v>348</v>
      </c>
      <c r="C3032" s="9">
        <v>5.0935480000000002</v>
      </c>
      <c r="D3032" s="14">
        <v>45117</v>
      </c>
      <c r="E3032" s="15">
        <v>5.0935480000000002</v>
      </c>
      <c r="G3032" s="26">
        <v>5.0935480000000002</v>
      </c>
      <c r="J3032" s="14">
        <v>45091</v>
      </c>
      <c r="K3032" s="9" t="s">
        <v>480</v>
      </c>
      <c r="L3032" s="9">
        <v>28</v>
      </c>
      <c r="M3032" s="9">
        <v>24</v>
      </c>
    </row>
    <row r="3033" spans="1:13" x14ac:dyDescent="0.2">
      <c r="A3033" s="9" t="s">
        <v>183</v>
      </c>
      <c r="B3033" s="9" t="s">
        <v>35</v>
      </c>
      <c r="C3033" s="9">
        <v>5.0889680000000004</v>
      </c>
      <c r="D3033" s="14">
        <v>45117</v>
      </c>
      <c r="E3033" s="15">
        <v>5.0889680000000004</v>
      </c>
      <c r="G3033" s="26">
        <v>5.0889680000000004</v>
      </c>
      <c r="J3033" s="14">
        <v>45091</v>
      </c>
      <c r="K3033" s="9" t="s">
        <v>480</v>
      </c>
      <c r="L3033" s="9">
        <v>28</v>
      </c>
      <c r="M3033" s="9">
        <v>24</v>
      </c>
    </row>
    <row r="3034" spans="1:13" x14ac:dyDescent="0.2">
      <c r="A3034" s="9" t="s">
        <v>183</v>
      </c>
      <c r="B3034" s="9" t="s">
        <v>35</v>
      </c>
      <c r="C3034" s="9">
        <v>1.5841229999999999</v>
      </c>
      <c r="D3034" s="14">
        <v>45117</v>
      </c>
      <c r="E3034" s="15">
        <v>6.6730910000000003</v>
      </c>
      <c r="G3034" s="26">
        <v>1.5841229999999999</v>
      </c>
      <c r="J3034" s="14">
        <v>45091</v>
      </c>
      <c r="K3034" s="9" t="s">
        <v>480</v>
      </c>
      <c r="L3034" s="9">
        <v>28</v>
      </c>
      <c r="M3034" s="9">
        <v>24</v>
      </c>
    </row>
    <row r="3035" spans="1:13" x14ac:dyDescent="0.2">
      <c r="A3035" s="9" t="s">
        <v>183</v>
      </c>
      <c r="B3035" s="9" t="s">
        <v>35</v>
      </c>
      <c r="C3035" s="9">
        <v>1.2961009999999999</v>
      </c>
      <c r="D3035" s="14">
        <v>45117</v>
      </c>
      <c r="E3035" s="15">
        <v>7.9691920000000005</v>
      </c>
      <c r="G3035" s="26">
        <v>1.2961009999999999</v>
      </c>
      <c r="J3035" s="14">
        <v>45091</v>
      </c>
      <c r="K3035" s="9" t="s">
        <v>480</v>
      </c>
      <c r="L3035" s="9">
        <v>28</v>
      </c>
      <c r="M3035" s="9">
        <v>24</v>
      </c>
    </row>
    <row r="3036" spans="1:13" x14ac:dyDescent="0.2">
      <c r="A3036" s="9" t="s">
        <v>183</v>
      </c>
      <c r="B3036" s="9" t="s">
        <v>35</v>
      </c>
      <c r="C3036" s="9">
        <v>3.2511420000000002</v>
      </c>
      <c r="D3036" s="14">
        <v>45117</v>
      </c>
      <c r="E3036" s="15">
        <v>11.220334000000001</v>
      </c>
      <c r="G3036" s="26">
        <v>3.2511420000000002</v>
      </c>
      <c r="J3036" s="14">
        <v>45091</v>
      </c>
      <c r="K3036" s="9" t="s">
        <v>480</v>
      </c>
      <c r="L3036" s="9">
        <v>28</v>
      </c>
      <c r="M3036" s="9">
        <v>24</v>
      </c>
    </row>
    <row r="3037" spans="1:13" x14ac:dyDescent="0.2">
      <c r="A3037" s="9" t="s">
        <v>183</v>
      </c>
      <c r="B3037" s="9" t="s">
        <v>35</v>
      </c>
      <c r="C3037" s="9">
        <v>1.404361</v>
      </c>
      <c r="D3037" s="14">
        <v>45117</v>
      </c>
      <c r="E3037" s="15">
        <v>12.624695000000001</v>
      </c>
      <c r="G3037" s="26">
        <v>1.404361</v>
      </c>
      <c r="J3037" s="14">
        <v>45091</v>
      </c>
      <c r="K3037" s="9" t="s">
        <v>480</v>
      </c>
      <c r="L3037" s="9">
        <v>28</v>
      </c>
      <c r="M3037" s="9">
        <v>24</v>
      </c>
    </row>
    <row r="3038" spans="1:13" x14ac:dyDescent="0.2">
      <c r="A3038" s="9" t="s">
        <v>320</v>
      </c>
      <c r="B3038" s="9" t="s">
        <v>354</v>
      </c>
      <c r="C3038" s="9">
        <v>4.7523689999999998</v>
      </c>
      <c r="D3038" s="14">
        <v>45117</v>
      </c>
      <c r="E3038" s="15">
        <v>4.7523689999999998</v>
      </c>
      <c r="G3038" s="26">
        <v>4.7523689999999998</v>
      </c>
      <c r="J3038" s="14">
        <v>45091</v>
      </c>
      <c r="K3038" s="9" t="s">
        <v>480</v>
      </c>
      <c r="L3038" s="9">
        <v>28</v>
      </c>
      <c r="M3038" s="9">
        <v>24</v>
      </c>
    </row>
    <row r="3039" spans="1:13" x14ac:dyDescent="0.2">
      <c r="A3039" s="9" t="s">
        <v>320</v>
      </c>
      <c r="B3039" s="9" t="s">
        <v>354</v>
      </c>
      <c r="C3039" s="9">
        <v>3.8883019999999999</v>
      </c>
      <c r="D3039" s="14">
        <v>45117</v>
      </c>
      <c r="E3039" s="15">
        <v>8.6406709999999993</v>
      </c>
      <c r="G3039" s="26">
        <v>3.8883019999999999</v>
      </c>
      <c r="J3039" s="14">
        <v>45091</v>
      </c>
      <c r="K3039" s="9" t="s">
        <v>480</v>
      </c>
      <c r="L3039" s="9">
        <v>28</v>
      </c>
      <c r="M3039" s="9">
        <v>24</v>
      </c>
    </row>
    <row r="3040" spans="1:13" x14ac:dyDescent="0.2">
      <c r="A3040" s="9" t="s">
        <v>320</v>
      </c>
      <c r="B3040" s="9" t="s">
        <v>354</v>
      </c>
      <c r="C3040" s="9">
        <v>9.7534270000000003</v>
      </c>
      <c r="D3040" s="14">
        <v>45117</v>
      </c>
      <c r="E3040" s="15">
        <v>18.394098</v>
      </c>
      <c r="G3040" s="26">
        <v>9.7534270000000003</v>
      </c>
      <c r="J3040" s="14">
        <v>45091</v>
      </c>
      <c r="K3040" s="9" t="s">
        <v>480</v>
      </c>
      <c r="L3040" s="9">
        <v>28</v>
      </c>
      <c r="M3040" s="9">
        <v>24</v>
      </c>
    </row>
    <row r="3041" spans="1:13" x14ac:dyDescent="0.2">
      <c r="A3041" s="9" t="s">
        <v>320</v>
      </c>
      <c r="B3041" s="9" t="s">
        <v>354</v>
      </c>
      <c r="C3041" s="9">
        <v>4.2130840000000003</v>
      </c>
      <c r="D3041" s="14">
        <v>45117</v>
      </c>
      <c r="E3041" s="15">
        <v>22.607182000000002</v>
      </c>
      <c r="G3041" s="26">
        <v>4.2130840000000003</v>
      </c>
      <c r="J3041" s="14">
        <v>45091</v>
      </c>
      <c r="K3041" s="9" t="s">
        <v>480</v>
      </c>
      <c r="L3041" s="9">
        <v>28</v>
      </c>
      <c r="M3041" s="9">
        <v>24</v>
      </c>
    </row>
    <row r="3042" spans="1:13" x14ac:dyDescent="0.2">
      <c r="A3042" s="9" t="s">
        <v>735</v>
      </c>
      <c r="B3042" s="9" t="s">
        <v>754</v>
      </c>
      <c r="C3042" s="9">
        <v>300.19917299999997</v>
      </c>
      <c r="D3042" s="14">
        <v>45117</v>
      </c>
      <c r="E3042" s="15">
        <v>300.19917299999997</v>
      </c>
      <c r="G3042" s="26">
        <v>300.19917299999997</v>
      </c>
      <c r="J3042" s="14">
        <v>45091</v>
      </c>
      <c r="K3042" s="9" t="s">
        <v>480</v>
      </c>
      <c r="L3042" s="9">
        <v>28</v>
      </c>
      <c r="M3042" s="9">
        <v>24</v>
      </c>
    </row>
    <row r="3043" spans="1:13" x14ac:dyDescent="0.2">
      <c r="A3043" s="9" t="s">
        <v>146</v>
      </c>
      <c r="B3043" s="9" t="s">
        <v>88</v>
      </c>
      <c r="C3043" s="9">
        <v>409.90934399999998</v>
      </c>
      <c r="D3043" s="14">
        <v>45117</v>
      </c>
      <c r="E3043" s="15">
        <v>409.90934399999998</v>
      </c>
      <c r="G3043" s="26">
        <v>409.90934399999998</v>
      </c>
      <c r="J3043" s="14">
        <v>45091</v>
      </c>
      <c r="K3043" s="9" t="s">
        <v>480</v>
      </c>
      <c r="L3043" s="9">
        <v>28</v>
      </c>
      <c r="M3043" s="9">
        <v>24</v>
      </c>
    </row>
    <row r="3044" spans="1:13" x14ac:dyDescent="0.2">
      <c r="A3044" s="9" t="s">
        <v>146</v>
      </c>
      <c r="B3044" s="9" t="s">
        <v>88</v>
      </c>
      <c r="C3044" s="9">
        <v>134.77162799999999</v>
      </c>
      <c r="D3044" s="14">
        <v>45117</v>
      </c>
      <c r="E3044" s="15">
        <v>544.680972</v>
      </c>
      <c r="G3044" s="26">
        <v>134.77162799999999</v>
      </c>
      <c r="J3044" s="14">
        <v>45091</v>
      </c>
      <c r="K3044" s="9" t="s">
        <v>480</v>
      </c>
      <c r="L3044" s="9">
        <v>28</v>
      </c>
      <c r="M3044" s="9">
        <v>24</v>
      </c>
    </row>
    <row r="3045" spans="1:13" x14ac:dyDescent="0.2">
      <c r="A3045" s="9" t="s">
        <v>146</v>
      </c>
      <c r="B3045" s="9" t="s">
        <v>88</v>
      </c>
      <c r="C3045" s="9">
        <v>110.26770999999999</v>
      </c>
      <c r="D3045" s="14">
        <v>45117</v>
      </c>
      <c r="E3045" s="15">
        <v>654.94868199999996</v>
      </c>
      <c r="G3045" s="26">
        <v>110.26770999999999</v>
      </c>
      <c r="J3045" s="14">
        <v>45091</v>
      </c>
      <c r="K3045" s="9" t="s">
        <v>480</v>
      </c>
      <c r="L3045" s="9">
        <v>28</v>
      </c>
      <c r="M3045" s="9">
        <v>24</v>
      </c>
    </row>
    <row r="3046" spans="1:13" x14ac:dyDescent="0.2">
      <c r="A3046" s="9" t="s">
        <v>146</v>
      </c>
      <c r="B3046" s="9" t="s">
        <v>88</v>
      </c>
      <c r="C3046" s="9">
        <v>276.595798</v>
      </c>
      <c r="D3046" s="14">
        <v>45117</v>
      </c>
      <c r="E3046" s="15">
        <v>931.54448000000002</v>
      </c>
      <c r="G3046" s="26">
        <v>276.595798</v>
      </c>
      <c r="J3046" s="14">
        <v>45091</v>
      </c>
      <c r="K3046" s="9" t="s">
        <v>480</v>
      </c>
      <c r="L3046" s="9">
        <v>28</v>
      </c>
      <c r="M3046" s="9">
        <v>24</v>
      </c>
    </row>
    <row r="3047" spans="1:13" x14ac:dyDescent="0.2">
      <c r="A3047" s="9" t="s">
        <v>146</v>
      </c>
      <c r="B3047" s="9" t="s">
        <v>88</v>
      </c>
      <c r="C3047" s="9">
        <v>119.478144</v>
      </c>
      <c r="D3047" s="14">
        <v>45117</v>
      </c>
      <c r="E3047" s="15">
        <v>1051.022624</v>
      </c>
      <c r="G3047" s="26">
        <v>119.478144</v>
      </c>
      <c r="J3047" s="14">
        <v>45091</v>
      </c>
      <c r="K3047" s="9" t="s">
        <v>480</v>
      </c>
      <c r="L3047" s="9">
        <v>28</v>
      </c>
      <c r="M3047" s="9">
        <v>24</v>
      </c>
    </row>
    <row r="3048" spans="1:13" x14ac:dyDescent="0.2">
      <c r="A3048" s="9" t="s">
        <v>602</v>
      </c>
      <c r="B3048" s="9" t="s">
        <v>603</v>
      </c>
      <c r="C3048" s="9">
        <v>0.46191300000000002</v>
      </c>
      <c r="D3048" s="14">
        <v>45124</v>
      </c>
      <c r="E3048" s="15">
        <v>0.46191300000000002</v>
      </c>
      <c r="G3048" s="26">
        <v>0.46191300000000002</v>
      </c>
      <c r="J3048" s="14">
        <v>45091</v>
      </c>
      <c r="K3048" s="9" t="s">
        <v>480</v>
      </c>
      <c r="L3048" s="9">
        <v>29</v>
      </c>
      <c r="M3048" s="9">
        <v>24</v>
      </c>
    </row>
    <row r="3049" spans="1:13" x14ac:dyDescent="0.2">
      <c r="A3049" s="9" t="s">
        <v>1018</v>
      </c>
      <c r="B3049" s="9" t="s">
        <v>1019</v>
      </c>
      <c r="C3049" s="9">
        <v>182.84</v>
      </c>
      <c r="D3049" s="14">
        <v>45096</v>
      </c>
      <c r="E3049" s="15">
        <v>182.84</v>
      </c>
      <c r="G3049" s="26">
        <v>182.84</v>
      </c>
      <c r="J3049" s="14">
        <v>45092</v>
      </c>
      <c r="K3049" s="9" t="s">
        <v>480</v>
      </c>
      <c r="L3049" s="9">
        <v>25</v>
      </c>
      <c r="M3049" s="9">
        <v>24</v>
      </c>
    </row>
    <row r="3050" spans="1:13" x14ac:dyDescent="0.2">
      <c r="A3050" s="9" t="s">
        <v>810</v>
      </c>
      <c r="B3050" s="9" t="s">
        <v>795</v>
      </c>
      <c r="C3050" s="9">
        <v>1.91</v>
      </c>
      <c r="D3050" s="14">
        <v>45096</v>
      </c>
      <c r="E3050" s="15">
        <v>1.91</v>
      </c>
      <c r="G3050" s="26">
        <v>1.91</v>
      </c>
      <c r="J3050" s="14">
        <v>45092</v>
      </c>
      <c r="K3050" s="9" t="s">
        <v>480</v>
      </c>
      <c r="L3050" s="9">
        <v>25</v>
      </c>
      <c r="M3050" s="9">
        <v>24</v>
      </c>
    </row>
    <row r="3051" spans="1:13" x14ac:dyDescent="0.2">
      <c r="A3051" s="9" t="s">
        <v>825</v>
      </c>
      <c r="B3051" s="9" t="s">
        <v>808</v>
      </c>
      <c r="C3051" s="9">
        <v>15.33</v>
      </c>
      <c r="D3051" s="14">
        <v>45096</v>
      </c>
      <c r="E3051" s="15">
        <v>15.33</v>
      </c>
      <c r="G3051" s="26">
        <v>15.33</v>
      </c>
      <c r="J3051" s="14">
        <v>45092</v>
      </c>
      <c r="K3051" s="9" t="s">
        <v>480</v>
      </c>
      <c r="L3051" s="9">
        <v>25</v>
      </c>
      <c r="M3051" s="9">
        <v>24</v>
      </c>
    </row>
    <row r="3052" spans="1:13" x14ac:dyDescent="0.2">
      <c r="A3052" s="9" t="s">
        <v>826</v>
      </c>
      <c r="B3052" s="9" t="s">
        <v>809</v>
      </c>
      <c r="C3052" s="9">
        <v>8.3000000000000007</v>
      </c>
      <c r="D3052" s="14">
        <v>45096</v>
      </c>
      <c r="E3052" s="15">
        <v>8.3000000000000007</v>
      </c>
      <c r="G3052" s="26">
        <v>8.3000000000000007</v>
      </c>
      <c r="J3052" s="14">
        <v>45092</v>
      </c>
      <c r="K3052" s="9" t="s">
        <v>480</v>
      </c>
      <c r="L3052" s="9">
        <v>25</v>
      </c>
      <c r="M3052" s="9">
        <v>24</v>
      </c>
    </row>
    <row r="3053" spans="1:13" x14ac:dyDescent="0.2">
      <c r="A3053" s="9" t="s">
        <v>856</v>
      </c>
      <c r="B3053" s="9" t="s">
        <v>842</v>
      </c>
      <c r="C3053" s="9">
        <v>142.53</v>
      </c>
      <c r="D3053" s="14">
        <v>45096</v>
      </c>
      <c r="E3053" s="15">
        <v>142.53</v>
      </c>
      <c r="G3053" s="26">
        <v>142.53</v>
      </c>
      <c r="J3053" s="14">
        <v>45092</v>
      </c>
      <c r="K3053" s="9" t="s">
        <v>480</v>
      </c>
      <c r="L3053" s="9">
        <v>25</v>
      </c>
      <c r="M3053" s="9">
        <v>24</v>
      </c>
    </row>
    <row r="3054" spans="1:13" x14ac:dyDescent="0.2">
      <c r="A3054" s="9" t="s">
        <v>329</v>
      </c>
      <c r="B3054" s="9" t="s">
        <v>53</v>
      </c>
      <c r="C3054" s="9">
        <v>24.779900999999999</v>
      </c>
      <c r="D3054" s="14">
        <v>45096</v>
      </c>
      <c r="E3054" s="15">
        <v>24.779900999999999</v>
      </c>
      <c r="G3054" s="26">
        <v>24.779900999999999</v>
      </c>
      <c r="J3054" s="14">
        <v>45092</v>
      </c>
      <c r="K3054" s="9" t="s">
        <v>480</v>
      </c>
      <c r="L3054" s="9">
        <v>25</v>
      </c>
      <c r="M3054" s="9">
        <v>24</v>
      </c>
    </row>
    <row r="3055" spans="1:13" x14ac:dyDescent="0.2">
      <c r="A3055" s="9" t="s">
        <v>329</v>
      </c>
      <c r="B3055" s="9" t="s">
        <v>53</v>
      </c>
      <c r="C3055" s="9">
        <v>322.52095100000003</v>
      </c>
      <c r="D3055" s="14">
        <v>45096</v>
      </c>
      <c r="E3055" s="15">
        <v>347.30085200000002</v>
      </c>
      <c r="G3055" s="26">
        <v>322.52095100000003</v>
      </c>
      <c r="J3055" s="14">
        <v>45092</v>
      </c>
      <c r="K3055" s="9" t="s">
        <v>480</v>
      </c>
      <c r="L3055" s="9">
        <v>25</v>
      </c>
      <c r="M3055" s="9">
        <v>24</v>
      </c>
    </row>
    <row r="3056" spans="1:13" x14ac:dyDescent="0.2">
      <c r="A3056" s="9" t="s">
        <v>329</v>
      </c>
      <c r="B3056" s="9" t="s">
        <v>53</v>
      </c>
      <c r="C3056" s="9">
        <v>66.753192999999996</v>
      </c>
      <c r="D3056" s="14">
        <v>45096</v>
      </c>
      <c r="E3056" s="15">
        <v>414.05404500000003</v>
      </c>
      <c r="G3056" s="26">
        <v>66.753192999999996</v>
      </c>
      <c r="J3056" s="14">
        <v>45092</v>
      </c>
      <c r="K3056" s="9" t="s">
        <v>480</v>
      </c>
      <c r="L3056" s="9">
        <v>25</v>
      </c>
      <c r="M3056" s="9">
        <v>24</v>
      </c>
    </row>
    <row r="3057" spans="1:13" x14ac:dyDescent="0.2">
      <c r="A3057" s="9" t="s">
        <v>329</v>
      </c>
      <c r="B3057" s="9" t="s">
        <v>53</v>
      </c>
      <c r="C3057" s="9">
        <v>34.738351999999999</v>
      </c>
      <c r="D3057" s="14">
        <v>45096</v>
      </c>
      <c r="E3057" s="15">
        <v>448.79239700000005</v>
      </c>
      <c r="G3057" s="26">
        <v>34.738351999999999</v>
      </c>
      <c r="J3057" s="14">
        <v>45092</v>
      </c>
      <c r="K3057" s="9" t="s">
        <v>480</v>
      </c>
      <c r="L3057" s="9">
        <v>25</v>
      </c>
      <c r="M3057" s="9">
        <v>24</v>
      </c>
    </row>
    <row r="3058" spans="1:13" x14ac:dyDescent="0.2">
      <c r="A3058" s="9" t="s">
        <v>329</v>
      </c>
      <c r="B3058" s="9" t="s">
        <v>53</v>
      </c>
      <c r="C3058" s="9">
        <v>64.620524000000003</v>
      </c>
      <c r="D3058" s="14">
        <v>45096</v>
      </c>
      <c r="E3058" s="15">
        <v>513.4129210000001</v>
      </c>
      <c r="G3058" s="26">
        <v>64.620524000000003</v>
      </c>
      <c r="J3058" s="14">
        <v>45092</v>
      </c>
      <c r="K3058" s="9" t="s">
        <v>480</v>
      </c>
      <c r="L3058" s="9">
        <v>25</v>
      </c>
      <c r="M3058" s="9">
        <v>24</v>
      </c>
    </row>
    <row r="3059" spans="1:13" x14ac:dyDescent="0.2">
      <c r="A3059" s="9" t="s">
        <v>329</v>
      </c>
      <c r="B3059" s="9" t="s">
        <v>53</v>
      </c>
      <c r="C3059" s="9">
        <v>83.295815000000005</v>
      </c>
      <c r="D3059" s="14">
        <v>45096</v>
      </c>
      <c r="E3059" s="15">
        <v>596.70873600000004</v>
      </c>
      <c r="G3059" s="26">
        <v>83.295815000000005</v>
      </c>
      <c r="J3059" s="14">
        <v>45092</v>
      </c>
      <c r="K3059" s="9" t="s">
        <v>480</v>
      </c>
      <c r="L3059" s="9">
        <v>25</v>
      </c>
      <c r="M3059" s="9">
        <v>24</v>
      </c>
    </row>
    <row r="3060" spans="1:13" x14ac:dyDescent="0.2">
      <c r="A3060" s="9" t="s">
        <v>329</v>
      </c>
      <c r="B3060" s="9" t="s">
        <v>53</v>
      </c>
      <c r="C3060" s="9">
        <v>43.611820000000002</v>
      </c>
      <c r="D3060" s="14">
        <v>45096</v>
      </c>
      <c r="E3060" s="15">
        <v>640.32055600000001</v>
      </c>
      <c r="G3060" s="26">
        <v>43.611820000000002</v>
      </c>
      <c r="J3060" s="14">
        <v>45092</v>
      </c>
      <c r="K3060" s="9" t="s">
        <v>480</v>
      </c>
      <c r="L3060" s="9">
        <v>25</v>
      </c>
      <c r="M3060" s="9">
        <v>24</v>
      </c>
    </row>
    <row r="3061" spans="1:13" x14ac:dyDescent="0.2">
      <c r="A3061" s="9" t="s">
        <v>329</v>
      </c>
      <c r="B3061" s="9" t="s">
        <v>53</v>
      </c>
      <c r="C3061" s="9">
        <v>307.04755399999999</v>
      </c>
      <c r="D3061" s="14">
        <v>45096</v>
      </c>
      <c r="E3061" s="15">
        <v>947.36811</v>
      </c>
      <c r="G3061" s="26">
        <v>307.04755399999999</v>
      </c>
      <c r="J3061" s="14">
        <v>45092</v>
      </c>
      <c r="K3061" s="9" t="s">
        <v>480</v>
      </c>
      <c r="L3061" s="9">
        <v>25</v>
      </c>
      <c r="M3061" s="9">
        <v>24</v>
      </c>
    </row>
    <row r="3062" spans="1:13" x14ac:dyDescent="0.2">
      <c r="A3062" s="9" t="s">
        <v>329</v>
      </c>
      <c r="B3062" s="9" t="s">
        <v>53</v>
      </c>
      <c r="C3062" s="9">
        <v>2902.6560810000001</v>
      </c>
      <c r="D3062" s="14">
        <v>45096</v>
      </c>
      <c r="E3062" s="15">
        <v>3850.024191</v>
      </c>
      <c r="G3062" s="26">
        <v>2902.6560810000001</v>
      </c>
      <c r="J3062" s="14">
        <v>45092</v>
      </c>
      <c r="K3062" s="9" t="s">
        <v>480</v>
      </c>
      <c r="L3062" s="9">
        <v>25</v>
      </c>
      <c r="M3062" s="9">
        <v>24</v>
      </c>
    </row>
    <row r="3063" spans="1:13" x14ac:dyDescent="0.2">
      <c r="A3063" s="9" t="s">
        <v>329</v>
      </c>
      <c r="B3063" s="9" t="s">
        <v>53</v>
      </c>
      <c r="C3063" s="9">
        <v>346.23073599999998</v>
      </c>
      <c r="D3063" s="14">
        <v>45096</v>
      </c>
      <c r="E3063" s="15">
        <v>4196.254927</v>
      </c>
      <c r="G3063" s="26">
        <v>346.23073599999998</v>
      </c>
      <c r="J3063" s="14">
        <v>45092</v>
      </c>
      <c r="K3063" s="9" t="s">
        <v>480</v>
      </c>
      <c r="L3063" s="9">
        <v>25</v>
      </c>
      <c r="M3063" s="9">
        <v>24</v>
      </c>
    </row>
    <row r="3064" spans="1:13" x14ac:dyDescent="0.2">
      <c r="A3064" s="9" t="s">
        <v>329</v>
      </c>
      <c r="B3064" s="9" t="s">
        <v>53</v>
      </c>
      <c r="C3064" s="9">
        <v>2902.6560810000001</v>
      </c>
      <c r="D3064" s="14">
        <v>45096</v>
      </c>
      <c r="E3064" s="15">
        <v>7098.911008</v>
      </c>
      <c r="G3064" s="26">
        <v>2902.6560810000001</v>
      </c>
      <c r="J3064" s="14">
        <v>45092</v>
      </c>
      <c r="K3064" s="9" t="s">
        <v>480</v>
      </c>
      <c r="L3064" s="9">
        <v>25</v>
      </c>
      <c r="M3064" s="9">
        <v>24</v>
      </c>
    </row>
    <row r="3065" spans="1:13" x14ac:dyDescent="0.2">
      <c r="A3065" s="9" t="s">
        <v>329</v>
      </c>
      <c r="B3065" s="9" t="s">
        <v>53</v>
      </c>
      <c r="C3065" s="9">
        <v>269.57243</v>
      </c>
      <c r="D3065" s="14">
        <v>45096</v>
      </c>
      <c r="E3065" s="15">
        <v>7368.4834380000002</v>
      </c>
      <c r="G3065" s="26">
        <v>269.57243</v>
      </c>
      <c r="J3065" s="14">
        <v>45092</v>
      </c>
      <c r="K3065" s="9" t="s">
        <v>480</v>
      </c>
      <c r="L3065" s="9">
        <v>25</v>
      </c>
      <c r="M3065" s="9">
        <v>24</v>
      </c>
    </row>
    <row r="3066" spans="1:13" x14ac:dyDescent="0.2">
      <c r="A3066" s="9" t="s">
        <v>329</v>
      </c>
      <c r="B3066" s="9" t="s">
        <v>53</v>
      </c>
      <c r="C3066" s="9">
        <v>2902.6458360000001</v>
      </c>
      <c r="D3066" s="14">
        <v>45096</v>
      </c>
      <c r="E3066" s="15">
        <v>10271.129274000001</v>
      </c>
      <c r="G3066" s="26">
        <v>2902.6458360000001</v>
      </c>
      <c r="J3066" s="14">
        <v>45092</v>
      </c>
      <c r="K3066" s="9" t="s">
        <v>480</v>
      </c>
      <c r="L3066" s="9">
        <v>25</v>
      </c>
      <c r="M3066" s="9">
        <v>24</v>
      </c>
    </row>
    <row r="3067" spans="1:13" x14ac:dyDescent="0.2">
      <c r="A3067" s="9" t="s">
        <v>329</v>
      </c>
      <c r="B3067" s="9" t="s">
        <v>53</v>
      </c>
      <c r="C3067" s="9">
        <v>319.39748800000001</v>
      </c>
      <c r="D3067" s="14">
        <v>45096</v>
      </c>
      <c r="E3067" s="15">
        <v>10590.526762000001</v>
      </c>
      <c r="G3067" s="26">
        <v>319.39748800000001</v>
      </c>
      <c r="J3067" s="14">
        <v>45092</v>
      </c>
      <c r="K3067" s="9" t="s">
        <v>480</v>
      </c>
      <c r="L3067" s="9">
        <v>25</v>
      </c>
      <c r="M3067" s="9">
        <v>24</v>
      </c>
    </row>
    <row r="3068" spans="1:13" x14ac:dyDescent="0.2">
      <c r="A3068" s="9" t="s">
        <v>302</v>
      </c>
      <c r="B3068" s="9" t="s">
        <v>23</v>
      </c>
      <c r="C3068" s="9">
        <v>1.2554479999999999</v>
      </c>
      <c r="D3068" s="14">
        <v>45103</v>
      </c>
      <c r="E3068" s="15">
        <v>1.2554479999999999</v>
      </c>
      <c r="G3068" s="26">
        <v>1.2554479999999999</v>
      </c>
      <c r="J3068" s="14">
        <v>45092</v>
      </c>
      <c r="K3068" s="9" t="s">
        <v>480</v>
      </c>
      <c r="L3068" s="9">
        <v>26</v>
      </c>
      <c r="M3068" s="9">
        <v>24</v>
      </c>
    </row>
    <row r="3069" spans="1:13" x14ac:dyDescent="0.2">
      <c r="A3069" s="9" t="s">
        <v>257</v>
      </c>
      <c r="B3069" s="9" t="s">
        <v>30</v>
      </c>
      <c r="C3069" s="9">
        <v>2.5108950000000001</v>
      </c>
      <c r="D3069" s="14">
        <v>45103</v>
      </c>
      <c r="E3069" s="15">
        <v>2.5108950000000001</v>
      </c>
      <c r="G3069" s="26">
        <v>2.5108950000000001</v>
      </c>
      <c r="J3069" s="14">
        <v>45092</v>
      </c>
      <c r="K3069" s="9" t="s">
        <v>480</v>
      </c>
      <c r="L3069" s="9">
        <v>26</v>
      </c>
      <c r="M3069" s="9">
        <v>24</v>
      </c>
    </row>
    <row r="3070" spans="1:13" x14ac:dyDescent="0.2">
      <c r="A3070" s="9" t="s">
        <v>161</v>
      </c>
      <c r="B3070" s="9" t="s">
        <v>43</v>
      </c>
      <c r="C3070" s="9">
        <v>28.030004000000002</v>
      </c>
      <c r="D3070" s="14">
        <v>45103</v>
      </c>
      <c r="E3070" s="15">
        <v>28.030004000000002</v>
      </c>
      <c r="G3070" s="26">
        <v>28.030004000000002</v>
      </c>
      <c r="J3070" s="14">
        <v>45092</v>
      </c>
      <c r="K3070" s="9" t="s">
        <v>480</v>
      </c>
      <c r="L3070" s="9">
        <v>26</v>
      </c>
      <c r="M3070" s="9">
        <v>24</v>
      </c>
    </row>
    <row r="3071" spans="1:13" x14ac:dyDescent="0.2">
      <c r="A3071" s="9" t="s">
        <v>161</v>
      </c>
      <c r="B3071" s="9" t="s">
        <v>43</v>
      </c>
      <c r="C3071" s="9">
        <v>33.984811999999998</v>
      </c>
      <c r="D3071" s="14">
        <v>45103</v>
      </c>
      <c r="E3071" s="15">
        <v>62.014815999999996</v>
      </c>
      <c r="G3071" s="26">
        <v>33.984811999999998</v>
      </c>
      <c r="J3071" s="14">
        <v>45092</v>
      </c>
      <c r="K3071" s="9" t="s">
        <v>480</v>
      </c>
      <c r="L3071" s="9">
        <v>26</v>
      </c>
      <c r="M3071" s="9">
        <v>24</v>
      </c>
    </row>
    <row r="3072" spans="1:13" x14ac:dyDescent="0.2">
      <c r="A3072" s="9" t="s">
        <v>161</v>
      </c>
      <c r="B3072" s="9" t="s">
        <v>43</v>
      </c>
      <c r="C3072" s="9">
        <v>28.680405</v>
      </c>
      <c r="D3072" s="14">
        <v>45103</v>
      </c>
      <c r="E3072" s="15">
        <v>90.695221000000004</v>
      </c>
      <c r="G3072" s="26">
        <v>28.680405</v>
      </c>
      <c r="J3072" s="14">
        <v>45092</v>
      </c>
      <c r="K3072" s="9" t="s">
        <v>480</v>
      </c>
      <c r="L3072" s="9">
        <v>26</v>
      </c>
      <c r="M3072" s="9">
        <v>24</v>
      </c>
    </row>
    <row r="3073" spans="1:13" x14ac:dyDescent="0.2">
      <c r="A3073" s="9" t="s">
        <v>161</v>
      </c>
      <c r="B3073" s="9" t="s">
        <v>43</v>
      </c>
      <c r="C3073" s="9">
        <v>17.717797999999998</v>
      </c>
      <c r="D3073" s="14">
        <v>45103</v>
      </c>
      <c r="E3073" s="15">
        <v>108.41301900000001</v>
      </c>
      <c r="G3073" s="26">
        <v>17.717797999999998</v>
      </c>
      <c r="J3073" s="14">
        <v>45092</v>
      </c>
      <c r="K3073" s="9" t="s">
        <v>480</v>
      </c>
      <c r="L3073" s="9">
        <v>26</v>
      </c>
      <c r="M3073" s="9">
        <v>24</v>
      </c>
    </row>
    <row r="3074" spans="1:13" x14ac:dyDescent="0.2">
      <c r="A3074" s="9" t="s">
        <v>161</v>
      </c>
      <c r="B3074" s="9" t="s">
        <v>43</v>
      </c>
      <c r="C3074" s="9">
        <v>11.811864999999999</v>
      </c>
      <c r="D3074" s="14">
        <v>45103</v>
      </c>
      <c r="E3074" s="15">
        <v>120.224884</v>
      </c>
      <c r="G3074" s="26">
        <v>11.811864999999999</v>
      </c>
      <c r="J3074" s="14">
        <v>45092</v>
      </c>
      <c r="K3074" s="9" t="s">
        <v>480</v>
      </c>
      <c r="L3074" s="9">
        <v>26</v>
      </c>
      <c r="M3074" s="9">
        <v>24</v>
      </c>
    </row>
    <row r="3075" spans="1:13" x14ac:dyDescent="0.2">
      <c r="A3075" s="9" t="s">
        <v>161</v>
      </c>
      <c r="B3075" s="9" t="s">
        <v>43</v>
      </c>
      <c r="C3075" s="9">
        <v>16.049544999999998</v>
      </c>
      <c r="D3075" s="14">
        <v>45103</v>
      </c>
      <c r="E3075" s="15">
        <v>136.274429</v>
      </c>
      <c r="G3075" s="26">
        <v>16.049544999999998</v>
      </c>
      <c r="J3075" s="14">
        <v>45092</v>
      </c>
      <c r="K3075" s="9" t="s">
        <v>480</v>
      </c>
      <c r="L3075" s="9">
        <v>26</v>
      </c>
      <c r="M3075" s="9">
        <v>24</v>
      </c>
    </row>
    <row r="3076" spans="1:13" x14ac:dyDescent="0.2">
      <c r="A3076" s="9" t="s">
        <v>161</v>
      </c>
      <c r="B3076" s="9" t="s">
        <v>43</v>
      </c>
      <c r="C3076" s="9">
        <v>321.198691</v>
      </c>
      <c r="D3076" s="14">
        <v>45103</v>
      </c>
      <c r="E3076" s="15">
        <v>457.47311999999999</v>
      </c>
      <c r="G3076" s="26">
        <v>321.198691</v>
      </c>
      <c r="J3076" s="14">
        <v>45092</v>
      </c>
      <c r="K3076" s="9" t="s">
        <v>480</v>
      </c>
      <c r="L3076" s="9">
        <v>26</v>
      </c>
      <c r="M3076" s="9">
        <v>24</v>
      </c>
    </row>
    <row r="3077" spans="1:13" x14ac:dyDescent="0.2">
      <c r="A3077" s="9" t="s">
        <v>161</v>
      </c>
      <c r="B3077" s="9" t="s">
        <v>43</v>
      </c>
      <c r="C3077" s="9">
        <v>280.80529200000001</v>
      </c>
      <c r="D3077" s="14">
        <v>45103</v>
      </c>
      <c r="E3077" s="15">
        <v>738.278412</v>
      </c>
      <c r="G3077" s="26">
        <v>280.80529200000001</v>
      </c>
      <c r="J3077" s="14">
        <v>45092</v>
      </c>
      <c r="K3077" s="9" t="s">
        <v>480</v>
      </c>
      <c r="L3077" s="9">
        <v>26</v>
      </c>
      <c r="M3077" s="9">
        <v>24</v>
      </c>
    </row>
    <row r="3078" spans="1:13" x14ac:dyDescent="0.2">
      <c r="A3078" s="9" t="s">
        <v>161</v>
      </c>
      <c r="B3078" s="9" t="s">
        <v>43</v>
      </c>
      <c r="C3078" s="9">
        <v>150.454476</v>
      </c>
      <c r="D3078" s="14">
        <v>45103</v>
      </c>
      <c r="E3078" s="15">
        <v>888.732888</v>
      </c>
      <c r="G3078" s="26">
        <v>150.454476</v>
      </c>
      <c r="J3078" s="14">
        <v>45092</v>
      </c>
      <c r="K3078" s="9" t="s">
        <v>480</v>
      </c>
      <c r="L3078" s="9">
        <v>26</v>
      </c>
      <c r="M3078" s="9">
        <v>24</v>
      </c>
    </row>
    <row r="3079" spans="1:13" x14ac:dyDescent="0.2">
      <c r="A3079" s="9" t="s">
        <v>153</v>
      </c>
      <c r="B3079" s="9" t="s">
        <v>46</v>
      </c>
      <c r="C3079" s="9">
        <v>1.0043580000000001</v>
      </c>
      <c r="D3079" s="14">
        <v>45103</v>
      </c>
      <c r="E3079" s="15">
        <v>1.0043580000000001</v>
      </c>
      <c r="G3079" s="26">
        <v>1.0043580000000001</v>
      </c>
      <c r="J3079" s="14">
        <v>45092</v>
      </c>
      <c r="K3079" s="9" t="s">
        <v>480</v>
      </c>
      <c r="L3079" s="9">
        <v>26</v>
      </c>
      <c r="M3079" s="9">
        <v>24</v>
      </c>
    </row>
    <row r="3080" spans="1:13" x14ac:dyDescent="0.2">
      <c r="A3080" s="9" t="s">
        <v>143</v>
      </c>
      <c r="B3080" s="9" t="s">
        <v>50</v>
      </c>
      <c r="C3080" s="9">
        <v>1.632082</v>
      </c>
      <c r="D3080" s="14">
        <v>45103</v>
      </c>
      <c r="E3080" s="15">
        <v>1.632082</v>
      </c>
      <c r="G3080" s="26">
        <v>1.632082</v>
      </c>
      <c r="J3080" s="14">
        <v>45092</v>
      </c>
      <c r="K3080" s="9" t="s">
        <v>480</v>
      </c>
      <c r="L3080" s="9">
        <v>26</v>
      </c>
      <c r="M3080" s="9">
        <v>24</v>
      </c>
    </row>
    <row r="3081" spans="1:13" x14ac:dyDescent="0.2">
      <c r="A3081" s="9" t="s">
        <v>132</v>
      </c>
      <c r="B3081" s="9" t="s">
        <v>59</v>
      </c>
      <c r="C3081" s="9">
        <v>1092.3592249999999</v>
      </c>
      <c r="D3081" s="14">
        <v>45103</v>
      </c>
      <c r="E3081" s="15">
        <v>1092.3592249999999</v>
      </c>
      <c r="G3081" s="26">
        <v>1092.3592249999999</v>
      </c>
      <c r="J3081" s="14">
        <v>45092</v>
      </c>
      <c r="K3081" s="9" t="s">
        <v>480</v>
      </c>
      <c r="L3081" s="9">
        <v>26</v>
      </c>
      <c r="M3081" s="9">
        <v>24</v>
      </c>
    </row>
    <row r="3082" spans="1:13" x14ac:dyDescent="0.2">
      <c r="A3082" s="9" t="s">
        <v>132</v>
      </c>
      <c r="B3082" s="9" t="s">
        <v>59</v>
      </c>
      <c r="C3082" s="9">
        <v>2794.5246000000002</v>
      </c>
      <c r="D3082" s="14">
        <v>45103</v>
      </c>
      <c r="E3082" s="15">
        <v>3886.8838249999999</v>
      </c>
      <c r="G3082" s="26">
        <v>2794.5246000000002</v>
      </c>
      <c r="J3082" s="14">
        <v>45092</v>
      </c>
      <c r="K3082" s="9" t="s">
        <v>480</v>
      </c>
      <c r="L3082" s="9">
        <v>26</v>
      </c>
      <c r="M3082" s="9">
        <v>24</v>
      </c>
    </row>
    <row r="3083" spans="1:13" x14ac:dyDescent="0.2">
      <c r="A3083" s="9" t="s">
        <v>771</v>
      </c>
      <c r="B3083" s="9" t="s">
        <v>768</v>
      </c>
      <c r="C3083" s="9">
        <v>587.42994099999999</v>
      </c>
      <c r="D3083" s="14">
        <v>45110</v>
      </c>
      <c r="E3083" s="15">
        <v>587.42994099999999</v>
      </c>
      <c r="G3083" s="26">
        <v>587.42994099999999</v>
      </c>
      <c r="J3083" s="14">
        <v>45092</v>
      </c>
      <c r="K3083" s="9" t="s">
        <v>480</v>
      </c>
      <c r="L3083" s="9">
        <v>27</v>
      </c>
      <c r="M3083" s="9">
        <v>24</v>
      </c>
    </row>
    <row r="3084" spans="1:13" x14ac:dyDescent="0.2">
      <c r="A3084" s="9" t="s">
        <v>771</v>
      </c>
      <c r="B3084" s="9" t="s">
        <v>768</v>
      </c>
      <c r="C3084" s="9">
        <v>486.20478500000002</v>
      </c>
      <c r="D3084" s="14">
        <v>45110</v>
      </c>
      <c r="E3084" s="15">
        <v>1073.634726</v>
      </c>
      <c r="G3084" s="26">
        <v>486.20478500000002</v>
      </c>
      <c r="J3084" s="14">
        <v>45092</v>
      </c>
      <c r="K3084" s="9" t="s">
        <v>480</v>
      </c>
      <c r="L3084" s="9">
        <v>27</v>
      </c>
      <c r="M3084" s="9">
        <v>24</v>
      </c>
    </row>
    <row r="3085" spans="1:13" x14ac:dyDescent="0.2">
      <c r="A3085" s="9" t="s">
        <v>771</v>
      </c>
      <c r="B3085" s="9" t="s">
        <v>768</v>
      </c>
      <c r="C3085" s="9">
        <v>489.601877</v>
      </c>
      <c r="D3085" s="14">
        <v>45110</v>
      </c>
      <c r="E3085" s="15">
        <v>1563.2366030000001</v>
      </c>
      <c r="G3085" s="26">
        <v>489.601877</v>
      </c>
      <c r="J3085" s="14">
        <v>45092</v>
      </c>
      <c r="K3085" s="9" t="s">
        <v>480</v>
      </c>
      <c r="L3085" s="9">
        <v>27</v>
      </c>
      <c r="M3085" s="9">
        <v>24</v>
      </c>
    </row>
    <row r="3086" spans="1:13" x14ac:dyDescent="0.2">
      <c r="A3086" s="9" t="s">
        <v>155</v>
      </c>
      <c r="B3086" s="9" t="s">
        <v>45</v>
      </c>
      <c r="C3086" s="9">
        <v>3.6288100000000001</v>
      </c>
      <c r="D3086" s="14">
        <v>45110</v>
      </c>
      <c r="E3086" s="15">
        <v>3.6288100000000001</v>
      </c>
      <c r="G3086" s="26">
        <v>3.6288100000000001</v>
      </c>
      <c r="J3086" s="14">
        <v>45092</v>
      </c>
      <c r="K3086" s="9" t="s">
        <v>480</v>
      </c>
      <c r="L3086" s="9">
        <v>27</v>
      </c>
      <c r="M3086" s="9">
        <v>24</v>
      </c>
    </row>
    <row r="3087" spans="1:13" x14ac:dyDescent="0.2">
      <c r="A3087" s="9" t="s">
        <v>1018</v>
      </c>
      <c r="B3087" s="9" t="s">
        <v>1019</v>
      </c>
      <c r="C3087" s="9">
        <v>101.47</v>
      </c>
      <c r="D3087" s="14">
        <v>45096</v>
      </c>
      <c r="E3087" s="15">
        <v>101.47</v>
      </c>
      <c r="G3087" s="26">
        <v>101.47</v>
      </c>
      <c r="J3087" s="14">
        <v>45093</v>
      </c>
      <c r="K3087" s="9" t="s">
        <v>480</v>
      </c>
      <c r="L3087" s="9">
        <v>25</v>
      </c>
      <c r="M3087" s="9">
        <v>24</v>
      </c>
    </row>
    <row r="3088" spans="1:13" x14ac:dyDescent="0.2">
      <c r="A3088" s="9" t="s">
        <v>1018</v>
      </c>
      <c r="B3088" s="9" t="s">
        <v>1019</v>
      </c>
      <c r="C3088" s="9">
        <v>91.42</v>
      </c>
      <c r="D3088" s="14">
        <v>45096</v>
      </c>
      <c r="E3088" s="15">
        <v>192.89</v>
      </c>
      <c r="G3088" s="26">
        <v>91.42</v>
      </c>
      <c r="J3088" s="14">
        <v>45093</v>
      </c>
      <c r="K3088" s="9" t="s">
        <v>480</v>
      </c>
      <c r="L3088" s="9">
        <v>25</v>
      </c>
      <c r="M3088" s="9">
        <v>24</v>
      </c>
    </row>
    <row r="3089" spans="1:13" x14ac:dyDescent="0.2">
      <c r="A3089" s="9" t="s">
        <v>825</v>
      </c>
      <c r="B3089" s="9" t="s">
        <v>808</v>
      </c>
      <c r="C3089" s="9">
        <v>8.5</v>
      </c>
      <c r="D3089" s="14">
        <v>45096</v>
      </c>
      <c r="E3089" s="15">
        <v>8.5</v>
      </c>
      <c r="G3089" s="26">
        <v>8.5</v>
      </c>
      <c r="J3089" s="14">
        <v>45093</v>
      </c>
      <c r="K3089" s="9" t="s">
        <v>480</v>
      </c>
      <c r="L3089" s="9">
        <v>25</v>
      </c>
      <c r="M3089" s="9">
        <v>24</v>
      </c>
    </row>
    <row r="3090" spans="1:13" x14ac:dyDescent="0.2">
      <c r="A3090" s="9" t="s">
        <v>825</v>
      </c>
      <c r="B3090" s="9" t="s">
        <v>808</v>
      </c>
      <c r="C3090" s="9">
        <v>7.67</v>
      </c>
      <c r="D3090" s="14">
        <v>45096</v>
      </c>
      <c r="E3090" s="15">
        <v>16.170000000000002</v>
      </c>
      <c r="G3090" s="26">
        <v>7.67</v>
      </c>
      <c r="J3090" s="14">
        <v>45093</v>
      </c>
      <c r="K3090" s="9" t="s">
        <v>480</v>
      </c>
      <c r="L3090" s="9">
        <v>25</v>
      </c>
      <c r="M3090" s="9">
        <v>24</v>
      </c>
    </row>
    <row r="3091" spans="1:13" x14ac:dyDescent="0.2">
      <c r="A3091" s="9" t="s">
        <v>826</v>
      </c>
      <c r="B3091" s="9" t="s">
        <v>809</v>
      </c>
      <c r="C3091" s="9">
        <v>4.6100000000000003</v>
      </c>
      <c r="D3091" s="14">
        <v>45096</v>
      </c>
      <c r="E3091" s="15">
        <v>4.6100000000000003</v>
      </c>
      <c r="G3091" s="26">
        <v>4.6100000000000003</v>
      </c>
      <c r="J3091" s="14">
        <v>45093</v>
      </c>
      <c r="K3091" s="9" t="s">
        <v>480</v>
      </c>
      <c r="L3091" s="9">
        <v>25</v>
      </c>
      <c r="M3091" s="9">
        <v>24</v>
      </c>
    </row>
    <row r="3092" spans="1:13" x14ac:dyDescent="0.2">
      <c r="A3092" s="9" t="s">
        <v>826</v>
      </c>
      <c r="B3092" s="9" t="s">
        <v>809</v>
      </c>
      <c r="C3092" s="9">
        <v>4.16</v>
      </c>
      <c r="D3092" s="14">
        <v>45096</v>
      </c>
      <c r="E3092" s="15">
        <v>8.77</v>
      </c>
      <c r="G3092" s="26">
        <v>4.16</v>
      </c>
      <c r="J3092" s="14">
        <v>45093</v>
      </c>
      <c r="K3092" s="9" t="s">
        <v>480</v>
      </c>
      <c r="L3092" s="9">
        <v>25</v>
      </c>
      <c r="M3092" s="9">
        <v>24</v>
      </c>
    </row>
    <row r="3093" spans="1:13" x14ac:dyDescent="0.2">
      <c r="A3093" s="9" t="s">
        <v>856</v>
      </c>
      <c r="B3093" s="9" t="s">
        <v>842</v>
      </c>
      <c r="C3093" s="9">
        <v>89.39</v>
      </c>
      <c r="D3093" s="14">
        <v>45096</v>
      </c>
      <c r="E3093" s="15">
        <v>89.39</v>
      </c>
      <c r="G3093" s="26">
        <v>89.39</v>
      </c>
      <c r="J3093" s="14">
        <v>45093</v>
      </c>
      <c r="K3093" s="9" t="s">
        <v>480</v>
      </c>
      <c r="L3093" s="9">
        <v>25</v>
      </c>
      <c r="M3093" s="9">
        <v>24</v>
      </c>
    </row>
    <row r="3094" spans="1:13" x14ac:dyDescent="0.2">
      <c r="A3094" s="9" t="s">
        <v>856</v>
      </c>
      <c r="B3094" s="9" t="s">
        <v>842</v>
      </c>
      <c r="C3094" s="9">
        <v>59.99</v>
      </c>
      <c r="D3094" s="14">
        <v>45096</v>
      </c>
      <c r="E3094" s="15">
        <v>149.38</v>
      </c>
      <c r="G3094" s="26">
        <v>59.99</v>
      </c>
      <c r="J3094" s="14">
        <v>45093</v>
      </c>
      <c r="K3094" s="9" t="s">
        <v>480</v>
      </c>
      <c r="L3094" s="9">
        <v>25</v>
      </c>
      <c r="M3094" s="9">
        <v>24</v>
      </c>
    </row>
    <row r="3095" spans="1:13" x14ac:dyDescent="0.2">
      <c r="A3095" s="9" t="s">
        <v>856</v>
      </c>
      <c r="B3095" s="9" t="s">
        <v>842</v>
      </c>
      <c r="C3095" s="9">
        <v>991.33</v>
      </c>
      <c r="D3095" s="14">
        <v>45096</v>
      </c>
      <c r="E3095" s="15">
        <v>1140.71</v>
      </c>
      <c r="G3095" s="26">
        <v>991.33</v>
      </c>
      <c r="J3095" s="14">
        <v>45093</v>
      </c>
      <c r="K3095" s="9" t="s">
        <v>480</v>
      </c>
      <c r="L3095" s="9">
        <v>25</v>
      </c>
      <c r="M3095" s="9">
        <v>24</v>
      </c>
    </row>
    <row r="3096" spans="1:13" x14ac:dyDescent="0.2">
      <c r="A3096" s="9" t="s">
        <v>856</v>
      </c>
      <c r="B3096" s="9" t="s">
        <v>842</v>
      </c>
      <c r="C3096" s="9">
        <v>329.47</v>
      </c>
      <c r="D3096" s="14">
        <v>45096</v>
      </c>
      <c r="E3096" s="15">
        <v>1470.18</v>
      </c>
      <c r="G3096" s="26">
        <v>329.47</v>
      </c>
      <c r="J3096" s="14">
        <v>45093</v>
      </c>
      <c r="K3096" s="9" t="s">
        <v>480</v>
      </c>
      <c r="L3096" s="9">
        <v>25</v>
      </c>
      <c r="M3096" s="9">
        <v>24</v>
      </c>
    </row>
    <row r="3097" spans="1:13" x14ac:dyDescent="0.2">
      <c r="A3097" s="9" t="s">
        <v>856</v>
      </c>
      <c r="B3097" s="9" t="s">
        <v>842</v>
      </c>
      <c r="C3097" s="9">
        <v>730.12</v>
      </c>
      <c r="D3097" s="14">
        <v>45096</v>
      </c>
      <c r="E3097" s="15">
        <v>2200.3000000000002</v>
      </c>
      <c r="G3097" s="26">
        <v>730.12</v>
      </c>
      <c r="J3097" s="14">
        <v>45093</v>
      </c>
      <c r="K3097" s="9" t="s">
        <v>480</v>
      </c>
      <c r="L3097" s="9">
        <v>25</v>
      </c>
      <c r="M3097" s="9">
        <v>24</v>
      </c>
    </row>
    <row r="3098" spans="1:13" x14ac:dyDescent="0.2">
      <c r="A3098" s="9" t="s">
        <v>975</v>
      </c>
      <c r="B3098" s="9" t="s">
        <v>1413</v>
      </c>
      <c r="C3098" s="9">
        <v>16.649999999999999</v>
      </c>
      <c r="D3098" s="14">
        <v>45096</v>
      </c>
      <c r="E3098" s="15">
        <v>16.649999999999999</v>
      </c>
      <c r="G3098" s="26">
        <v>16.649999999999999</v>
      </c>
      <c r="J3098" s="14">
        <v>45093</v>
      </c>
      <c r="K3098" s="9" t="s">
        <v>480</v>
      </c>
      <c r="L3098" s="9">
        <v>25</v>
      </c>
      <c r="M3098" s="9">
        <v>24</v>
      </c>
    </row>
    <row r="3099" spans="1:13" x14ac:dyDescent="0.2">
      <c r="A3099" s="9" t="s">
        <v>980</v>
      </c>
      <c r="B3099" s="9" t="s">
        <v>981</v>
      </c>
      <c r="C3099" s="9">
        <v>16.670000000000002</v>
      </c>
      <c r="D3099" s="14">
        <v>45096</v>
      </c>
      <c r="E3099" s="15">
        <v>16.670000000000002</v>
      </c>
      <c r="G3099" s="26">
        <v>16.670000000000002</v>
      </c>
      <c r="J3099" s="14">
        <v>45093</v>
      </c>
      <c r="K3099" s="9" t="s">
        <v>480</v>
      </c>
      <c r="L3099" s="9">
        <v>25</v>
      </c>
      <c r="M3099" s="9">
        <v>24</v>
      </c>
    </row>
    <row r="3100" spans="1:13" x14ac:dyDescent="0.2">
      <c r="A3100" s="9" t="s">
        <v>977</v>
      </c>
      <c r="B3100" s="9" t="s">
        <v>976</v>
      </c>
      <c r="C3100" s="9">
        <v>10009.959999999999</v>
      </c>
      <c r="D3100" s="14">
        <v>45096</v>
      </c>
      <c r="E3100" s="15">
        <v>10009.959999999999</v>
      </c>
      <c r="G3100" s="26">
        <v>10009.959999999999</v>
      </c>
      <c r="J3100" s="14">
        <v>45093</v>
      </c>
      <c r="K3100" s="9" t="s">
        <v>480</v>
      </c>
      <c r="L3100" s="9">
        <v>25</v>
      </c>
      <c r="M3100" s="9">
        <v>24</v>
      </c>
    </row>
    <row r="3101" spans="1:13" x14ac:dyDescent="0.2">
      <c r="A3101" s="9" t="s">
        <v>329</v>
      </c>
      <c r="B3101" s="9" t="s">
        <v>53</v>
      </c>
      <c r="C3101" s="9">
        <v>192.10067799999999</v>
      </c>
      <c r="D3101" s="14">
        <v>45096</v>
      </c>
      <c r="E3101" s="15">
        <v>192.10067799999999</v>
      </c>
      <c r="G3101" s="26">
        <v>192.10067799999999</v>
      </c>
      <c r="J3101" s="14">
        <v>45093</v>
      </c>
      <c r="K3101" s="9" t="s">
        <v>480</v>
      </c>
      <c r="L3101" s="9">
        <v>25</v>
      </c>
      <c r="M3101" s="9">
        <v>24</v>
      </c>
    </row>
    <row r="3102" spans="1:13" x14ac:dyDescent="0.2">
      <c r="A3102" s="9" t="s">
        <v>329</v>
      </c>
      <c r="B3102" s="9" t="s">
        <v>53</v>
      </c>
      <c r="C3102" s="9">
        <v>192.10067799999999</v>
      </c>
      <c r="D3102" s="14">
        <v>45096</v>
      </c>
      <c r="E3102" s="15">
        <v>384.20135599999998</v>
      </c>
      <c r="G3102" s="26">
        <v>192.10067799999999</v>
      </c>
      <c r="J3102" s="14">
        <v>45093</v>
      </c>
      <c r="K3102" s="9" t="s">
        <v>480</v>
      </c>
      <c r="L3102" s="9">
        <v>25</v>
      </c>
      <c r="M3102" s="9">
        <v>24</v>
      </c>
    </row>
    <row r="3103" spans="1:13" x14ac:dyDescent="0.2">
      <c r="A3103" s="9" t="s">
        <v>329</v>
      </c>
      <c r="B3103" s="9" t="s">
        <v>53</v>
      </c>
      <c r="C3103" s="9">
        <v>192.1</v>
      </c>
      <c r="D3103" s="14">
        <v>45096</v>
      </c>
      <c r="E3103" s="15">
        <v>576.30135599999994</v>
      </c>
      <c r="G3103" s="26">
        <v>192.1</v>
      </c>
      <c r="J3103" s="14">
        <v>45093</v>
      </c>
      <c r="K3103" s="9" t="s">
        <v>480</v>
      </c>
      <c r="L3103" s="9">
        <v>25</v>
      </c>
      <c r="M3103" s="9">
        <v>24</v>
      </c>
    </row>
    <row r="3104" spans="1:13" x14ac:dyDescent="0.2">
      <c r="A3104" s="9" t="s">
        <v>239</v>
      </c>
      <c r="B3104" s="9" t="s">
        <v>32</v>
      </c>
      <c r="C3104" s="9">
        <v>1283.04486</v>
      </c>
      <c r="D3104" s="14">
        <v>45103</v>
      </c>
      <c r="E3104" s="15">
        <v>1283.04486</v>
      </c>
      <c r="G3104" s="26">
        <v>1283.04486</v>
      </c>
      <c r="J3104" s="14">
        <v>45093</v>
      </c>
      <c r="K3104" s="9" t="s">
        <v>480</v>
      </c>
      <c r="L3104" s="9">
        <v>26</v>
      </c>
      <c r="M3104" s="9">
        <v>24</v>
      </c>
    </row>
    <row r="3105" spans="1:13" x14ac:dyDescent="0.2">
      <c r="A3105" s="9" t="s">
        <v>161</v>
      </c>
      <c r="B3105" s="9" t="s">
        <v>43</v>
      </c>
      <c r="C3105" s="9">
        <v>363.63636000000002</v>
      </c>
      <c r="D3105" s="14">
        <v>45103</v>
      </c>
      <c r="E3105" s="15">
        <v>363.63636000000002</v>
      </c>
      <c r="G3105" s="26">
        <v>363.63636000000002</v>
      </c>
      <c r="J3105" s="14">
        <v>45093</v>
      </c>
      <c r="K3105" s="9" t="s">
        <v>480</v>
      </c>
      <c r="L3105" s="9">
        <v>26</v>
      </c>
      <c r="M3105" s="9">
        <v>24</v>
      </c>
    </row>
    <row r="3106" spans="1:13" x14ac:dyDescent="0.2">
      <c r="A3106" s="9" t="s">
        <v>161</v>
      </c>
      <c r="B3106" s="9" t="s">
        <v>43</v>
      </c>
      <c r="C3106" s="9">
        <v>202.02019999999999</v>
      </c>
      <c r="D3106" s="14">
        <v>45103</v>
      </c>
      <c r="E3106" s="15">
        <v>565.65656000000001</v>
      </c>
      <c r="G3106" s="26">
        <v>202.02019999999999</v>
      </c>
      <c r="J3106" s="14">
        <v>45093</v>
      </c>
      <c r="K3106" s="9" t="s">
        <v>480</v>
      </c>
      <c r="L3106" s="9">
        <v>26</v>
      </c>
      <c r="M3106" s="9">
        <v>24</v>
      </c>
    </row>
    <row r="3107" spans="1:13" x14ac:dyDescent="0.2">
      <c r="A3107" s="9" t="s">
        <v>161</v>
      </c>
      <c r="B3107" s="9" t="s">
        <v>43</v>
      </c>
      <c r="C3107" s="9">
        <v>151.515635</v>
      </c>
      <c r="D3107" s="14">
        <v>45103</v>
      </c>
      <c r="E3107" s="15">
        <v>717.17219499999999</v>
      </c>
      <c r="G3107" s="26">
        <v>151.515635</v>
      </c>
      <c r="J3107" s="14">
        <v>45093</v>
      </c>
      <c r="K3107" s="9" t="s">
        <v>480</v>
      </c>
      <c r="L3107" s="9">
        <v>26</v>
      </c>
      <c r="M3107" s="9">
        <v>24</v>
      </c>
    </row>
    <row r="3108" spans="1:13" x14ac:dyDescent="0.2">
      <c r="A3108" s="9" t="s">
        <v>161</v>
      </c>
      <c r="B3108" s="9" t="s">
        <v>43</v>
      </c>
      <c r="C3108" s="9">
        <v>181.81876199999999</v>
      </c>
      <c r="D3108" s="14">
        <v>45103</v>
      </c>
      <c r="E3108" s="15">
        <v>898.99095699999998</v>
      </c>
      <c r="G3108" s="26">
        <v>181.81876199999999</v>
      </c>
      <c r="J3108" s="14">
        <v>45093</v>
      </c>
      <c r="K3108" s="9" t="s">
        <v>480</v>
      </c>
      <c r="L3108" s="9">
        <v>26</v>
      </c>
      <c r="M3108" s="9">
        <v>24</v>
      </c>
    </row>
    <row r="3109" spans="1:13" x14ac:dyDescent="0.2">
      <c r="A3109" s="9" t="s">
        <v>161</v>
      </c>
      <c r="B3109" s="9" t="s">
        <v>43</v>
      </c>
      <c r="C3109" s="9">
        <v>149.61422899999999</v>
      </c>
      <c r="D3109" s="14">
        <v>45103</v>
      </c>
      <c r="E3109" s="15">
        <v>1048.605186</v>
      </c>
      <c r="G3109" s="26">
        <v>149.61422899999999</v>
      </c>
      <c r="J3109" s="14">
        <v>45093</v>
      </c>
      <c r="K3109" s="9" t="s">
        <v>480</v>
      </c>
      <c r="L3109" s="9">
        <v>26</v>
      </c>
      <c r="M3109" s="9">
        <v>24</v>
      </c>
    </row>
    <row r="3110" spans="1:13" x14ac:dyDescent="0.2">
      <c r="A3110" s="9" t="s">
        <v>161</v>
      </c>
      <c r="B3110" s="9" t="s">
        <v>43</v>
      </c>
      <c r="C3110" s="9">
        <v>63.546570000000003</v>
      </c>
      <c r="D3110" s="14">
        <v>45103</v>
      </c>
      <c r="E3110" s="15">
        <v>1112.151756</v>
      </c>
      <c r="G3110" s="26">
        <v>63.546570000000003</v>
      </c>
      <c r="J3110" s="14">
        <v>45093</v>
      </c>
      <c r="K3110" s="9" t="s">
        <v>480</v>
      </c>
      <c r="L3110" s="9">
        <v>26</v>
      </c>
      <c r="M3110" s="9">
        <v>24</v>
      </c>
    </row>
    <row r="3111" spans="1:13" x14ac:dyDescent="0.2">
      <c r="A3111" s="9" t="s">
        <v>161</v>
      </c>
      <c r="B3111" s="9" t="s">
        <v>43</v>
      </c>
      <c r="C3111" s="9">
        <v>379.51647400000002</v>
      </c>
      <c r="D3111" s="14">
        <v>45103</v>
      </c>
      <c r="E3111" s="15">
        <v>1491.66823</v>
      </c>
      <c r="G3111" s="26">
        <v>379.51647400000002</v>
      </c>
      <c r="J3111" s="14">
        <v>45093</v>
      </c>
      <c r="K3111" s="9" t="s">
        <v>480</v>
      </c>
      <c r="L3111" s="9">
        <v>26</v>
      </c>
      <c r="M3111" s="9">
        <v>24</v>
      </c>
    </row>
    <row r="3112" spans="1:13" x14ac:dyDescent="0.2">
      <c r="A3112" s="9" t="s">
        <v>141</v>
      </c>
      <c r="B3112" s="9" t="s">
        <v>309</v>
      </c>
      <c r="C3112" s="9">
        <v>3.4764780000000002</v>
      </c>
      <c r="D3112" s="14">
        <v>45103</v>
      </c>
      <c r="E3112" s="15">
        <v>3.4764780000000002</v>
      </c>
      <c r="G3112" s="26">
        <v>3.4764780000000002</v>
      </c>
      <c r="J3112" s="14">
        <v>45093</v>
      </c>
      <c r="K3112" s="9" t="s">
        <v>480</v>
      </c>
      <c r="L3112" s="9">
        <v>26</v>
      </c>
      <c r="M3112" s="9">
        <v>24</v>
      </c>
    </row>
    <row r="3113" spans="1:13" x14ac:dyDescent="0.2">
      <c r="A3113" s="9" t="s">
        <v>599</v>
      </c>
      <c r="B3113" s="9" t="s">
        <v>982</v>
      </c>
      <c r="C3113" s="9">
        <v>4355.2889999999998</v>
      </c>
      <c r="D3113" s="14">
        <v>45110</v>
      </c>
      <c r="E3113" s="15">
        <v>4355.2889999999998</v>
      </c>
      <c r="G3113" s="26">
        <v>4355.2889999999998</v>
      </c>
      <c r="J3113" s="14">
        <v>45093</v>
      </c>
      <c r="K3113" s="9" t="s">
        <v>480</v>
      </c>
      <c r="L3113" s="9">
        <v>27</v>
      </c>
      <c r="M3113" s="9">
        <v>24</v>
      </c>
    </row>
    <row r="3114" spans="1:13" x14ac:dyDescent="0.2">
      <c r="A3114" s="9" t="s">
        <v>599</v>
      </c>
      <c r="B3114" s="9" t="s">
        <v>982</v>
      </c>
      <c r="C3114" s="9">
        <v>923.32829600000002</v>
      </c>
      <c r="D3114" s="14">
        <v>45110</v>
      </c>
      <c r="E3114" s="15">
        <v>5278.6172959999994</v>
      </c>
      <c r="G3114" s="26">
        <v>923.32829600000002</v>
      </c>
      <c r="J3114" s="14">
        <v>45093</v>
      </c>
      <c r="K3114" s="9" t="s">
        <v>480</v>
      </c>
      <c r="L3114" s="9">
        <v>27</v>
      </c>
      <c r="M3114" s="9">
        <v>24</v>
      </c>
    </row>
    <row r="3115" spans="1:13" x14ac:dyDescent="0.2">
      <c r="A3115" s="9" t="s">
        <v>155</v>
      </c>
      <c r="B3115" s="9" t="s">
        <v>45</v>
      </c>
      <c r="C3115" s="9">
        <v>26.946000000000002</v>
      </c>
      <c r="D3115" s="14">
        <v>45110</v>
      </c>
      <c r="E3115" s="15">
        <v>26.946000000000002</v>
      </c>
      <c r="G3115" s="26">
        <v>26.946000000000002</v>
      </c>
      <c r="J3115" s="14">
        <v>45093</v>
      </c>
      <c r="K3115" s="9" t="s">
        <v>480</v>
      </c>
      <c r="L3115" s="9">
        <v>27</v>
      </c>
      <c r="M3115" s="9">
        <v>24</v>
      </c>
    </row>
    <row r="3116" spans="1:13" x14ac:dyDescent="0.2">
      <c r="A3116" s="9" t="s">
        <v>692</v>
      </c>
      <c r="B3116" s="9" t="s">
        <v>693</v>
      </c>
      <c r="C3116" s="9">
        <v>1.5709310000000001</v>
      </c>
      <c r="D3116" s="14">
        <v>45117</v>
      </c>
      <c r="E3116" s="15">
        <v>1.5709310000000001</v>
      </c>
      <c r="G3116" s="26">
        <v>1.5709310000000001</v>
      </c>
      <c r="J3116" s="14">
        <v>45093</v>
      </c>
      <c r="K3116" s="9" t="s">
        <v>480</v>
      </c>
      <c r="L3116" s="9">
        <v>28</v>
      </c>
      <c r="M3116" s="9">
        <v>24</v>
      </c>
    </row>
    <row r="3117" spans="1:13" x14ac:dyDescent="0.2">
      <c r="A3117" s="9" t="s">
        <v>692</v>
      </c>
      <c r="B3117" s="9" t="s">
        <v>693</v>
      </c>
      <c r="C3117" s="9">
        <v>1.285307</v>
      </c>
      <c r="D3117" s="14">
        <v>45117</v>
      </c>
      <c r="E3117" s="15">
        <v>2.8562380000000003</v>
      </c>
      <c r="G3117" s="26">
        <v>1.285307</v>
      </c>
      <c r="J3117" s="14">
        <v>45093</v>
      </c>
      <c r="K3117" s="9" t="s">
        <v>480</v>
      </c>
      <c r="L3117" s="9">
        <v>28</v>
      </c>
      <c r="M3117" s="9">
        <v>24</v>
      </c>
    </row>
    <row r="3118" spans="1:13" x14ac:dyDescent="0.2">
      <c r="A3118" s="9" t="s">
        <v>692</v>
      </c>
      <c r="B3118" s="9" t="s">
        <v>693</v>
      </c>
      <c r="C3118" s="9">
        <v>4.454599</v>
      </c>
      <c r="D3118" s="14">
        <v>45117</v>
      </c>
      <c r="E3118" s="15">
        <v>7.3108370000000003</v>
      </c>
      <c r="G3118" s="26">
        <v>4.454599</v>
      </c>
      <c r="J3118" s="14">
        <v>45093</v>
      </c>
      <c r="K3118" s="9" t="s">
        <v>480</v>
      </c>
      <c r="L3118" s="9">
        <v>28</v>
      </c>
      <c r="M3118" s="9">
        <v>24</v>
      </c>
    </row>
    <row r="3119" spans="1:13" x14ac:dyDescent="0.2">
      <c r="A3119" s="9" t="s">
        <v>692</v>
      </c>
      <c r="B3119" s="9" t="s">
        <v>693</v>
      </c>
      <c r="C3119" s="9">
        <v>0.92555699999999996</v>
      </c>
      <c r="D3119" s="14">
        <v>45117</v>
      </c>
      <c r="E3119" s="15">
        <v>8.2363940000000007</v>
      </c>
      <c r="G3119" s="26">
        <v>0.92555699999999996</v>
      </c>
      <c r="J3119" s="14">
        <v>45093</v>
      </c>
      <c r="K3119" s="9" t="s">
        <v>480</v>
      </c>
      <c r="L3119" s="9">
        <v>28</v>
      </c>
      <c r="M3119" s="9">
        <v>24</v>
      </c>
    </row>
    <row r="3120" spans="1:13" x14ac:dyDescent="0.2">
      <c r="A3120" s="9" t="s">
        <v>269</v>
      </c>
      <c r="B3120" s="9" t="s">
        <v>743</v>
      </c>
      <c r="C3120" s="9">
        <v>163.640368</v>
      </c>
      <c r="D3120" s="14">
        <v>45117</v>
      </c>
      <c r="E3120" s="15">
        <v>163.640368</v>
      </c>
      <c r="G3120" s="26">
        <v>163.640368</v>
      </c>
      <c r="J3120" s="14">
        <v>45093</v>
      </c>
      <c r="K3120" s="9" t="s">
        <v>480</v>
      </c>
      <c r="L3120" s="9">
        <v>28</v>
      </c>
      <c r="M3120" s="9">
        <v>24</v>
      </c>
    </row>
    <row r="3121" spans="1:13" x14ac:dyDescent="0.2">
      <c r="A3121" s="9" t="s">
        <v>269</v>
      </c>
      <c r="B3121" s="9" t="s">
        <v>743</v>
      </c>
      <c r="C3121" s="9">
        <v>133.887573</v>
      </c>
      <c r="D3121" s="14">
        <v>45117</v>
      </c>
      <c r="E3121" s="15">
        <v>297.527941</v>
      </c>
      <c r="G3121" s="26">
        <v>133.887573</v>
      </c>
      <c r="J3121" s="14">
        <v>45093</v>
      </c>
      <c r="K3121" s="9" t="s">
        <v>480</v>
      </c>
      <c r="L3121" s="9">
        <v>28</v>
      </c>
      <c r="M3121" s="9">
        <v>24</v>
      </c>
    </row>
    <row r="3122" spans="1:13" x14ac:dyDescent="0.2">
      <c r="A3122" s="9" t="s">
        <v>269</v>
      </c>
      <c r="B3122" s="9" t="s">
        <v>743</v>
      </c>
      <c r="C3122" s="9">
        <v>464.02574900000002</v>
      </c>
      <c r="D3122" s="14">
        <v>45117</v>
      </c>
      <c r="E3122" s="15">
        <v>761.55368999999996</v>
      </c>
      <c r="G3122" s="26">
        <v>464.02574900000002</v>
      </c>
      <c r="J3122" s="14">
        <v>45093</v>
      </c>
      <c r="K3122" s="9" t="s">
        <v>480</v>
      </c>
      <c r="L3122" s="9">
        <v>28</v>
      </c>
      <c r="M3122" s="9">
        <v>24</v>
      </c>
    </row>
    <row r="3123" spans="1:13" x14ac:dyDescent="0.2">
      <c r="A3123" s="9" t="s">
        <v>269</v>
      </c>
      <c r="B3123" s="9" t="s">
        <v>743</v>
      </c>
      <c r="C3123" s="9">
        <v>96.413240000000002</v>
      </c>
      <c r="D3123" s="14">
        <v>45117</v>
      </c>
      <c r="E3123" s="15">
        <v>857.96692999999993</v>
      </c>
      <c r="G3123" s="26">
        <v>96.413240000000002</v>
      </c>
      <c r="J3123" s="14">
        <v>45093</v>
      </c>
      <c r="K3123" s="9" t="s">
        <v>480</v>
      </c>
      <c r="L3123" s="9">
        <v>28</v>
      </c>
      <c r="M3123" s="9">
        <v>24</v>
      </c>
    </row>
    <row r="3124" spans="1:13" x14ac:dyDescent="0.2">
      <c r="A3124" s="9" t="s">
        <v>186</v>
      </c>
      <c r="B3124" s="9" t="s">
        <v>347</v>
      </c>
      <c r="C3124" s="9">
        <v>1.938461</v>
      </c>
      <c r="D3124" s="14">
        <v>45117</v>
      </c>
      <c r="E3124" s="15">
        <v>1.938461</v>
      </c>
      <c r="G3124" s="26">
        <v>1.938461</v>
      </c>
      <c r="J3124" s="14">
        <v>45093</v>
      </c>
      <c r="K3124" s="9" t="s">
        <v>480</v>
      </c>
      <c r="L3124" s="9">
        <v>28</v>
      </c>
      <c r="M3124" s="9">
        <v>24</v>
      </c>
    </row>
    <row r="3125" spans="1:13" x14ac:dyDescent="0.2">
      <c r="A3125" s="9" t="s">
        <v>186</v>
      </c>
      <c r="B3125" s="9" t="s">
        <v>347</v>
      </c>
      <c r="C3125" s="9">
        <v>0.32794299999999998</v>
      </c>
      <c r="D3125" s="14">
        <v>45117</v>
      </c>
      <c r="E3125" s="15">
        <v>2.2664040000000001</v>
      </c>
      <c r="G3125" s="26">
        <v>0.32794299999999998</v>
      </c>
      <c r="J3125" s="14">
        <v>45093</v>
      </c>
      <c r="K3125" s="9" t="s">
        <v>480</v>
      </c>
      <c r="L3125" s="9">
        <v>28</v>
      </c>
      <c r="M3125" s="9">
        <v>24</v>
      </c>
    </row>
    <row r="3126" spans="1:13" x14ac:dyDescent="0.2">
      <c r="A3126" s="9" t="s">
        <v>186</v>
      </c>
      <c r="B3126" s="9" t="s">
        <v>347</v>
      </c>
      <c r="C3126" s="9">
        <v>0.26831700000000003</v>
      </c>
      <c r="D3126" s="14">
        <v>45117</v>
      </c>
      <c r="E3126" s="15">
        <v>2.5347210000000002</v>
      </c>
      <c r="G3126" s="26">
        <v>0.26831700000000003</v>
      </c>
      <c r="J3126" s="14">
        <v>45093</v>
      </c>
      <c r="K3126" s="9" t="s">
        <v>480</v>
      </c>
      <c r="L3126" s="9">
        <v>28</v>
      </c>
      <c r="M3126" s="9">
        <v>24</v>
      </c>
    </row>
    <row r="3127" spans="1:13" x14ac:dyDescent="0.2">
      <c r="A3127" s="9" t="s">
        <v>186</v>
      </c>
      <c r="B3127" s="9" t="s">
        <v>347</v>
      </c>
      <c r="C3127" s="9">
        <v>0.67304699999999995</v>
      </c>
      <c r="D3127" s="14">
        <v>45117</v>
      </c>
      <c r="E3127" s="15">
        <v>3.2077680000000002</v>
      </c>
      <c r="G3127" s="26">
        <v>0.67304699999999995</v>
      </c>
      <c r="J3127" s="14">
        <v>45093</v>
      </c>
      <c r="K3127" s="9" t="s">
        <v>480</v>
      </c>
      <c r="L3127" s="9">
        <v>28</v>
      </c>
      <c r="M3127" s="9">
        <v>24</v>
      </c>
    </row>
    <row r="3128" spans="1:13" x14ac:dyDescent="0.2">
      <c r="A3128" s="9" t="s">
        <v>186</v>
      </c>
      <c r="B3128" s="9" t="s">
        <v>347</v>
      </c>
      <c r="C3128" s="9">
        <v>0.29072900000000002</v>
      </c>
      <c r="D3128" s="14">
        <v>45117</v>
      </c>
      <c r="E3128" s="15">
        <v>3.4984970000000004</v>
      </c>
      <c r="G3128" s="26">
        <v>0.29072900000000002</v>
      </c>
      <c r="J3128" s="14">
        <v>45093</v>
      </c>
      <c r="K3128" s="9" t="s">
        <v>480</v>
      </c>
      <c r="L3128" s="9">
        <v>28</v>
      </c>
      <c r="M3128" s="9">
        <v>24</v>
      </c>
    </row>
    <row r="3129" spans="1:13" x14ac:dyDescent="0.2">
      <c r="A3129" s="9" t="s">
        <v>152</v>
      </c>
      <c r="B3129" s="9" t="s">
        <v>58</v>
      </c>
      <c r="C3129" s="9">
        <v>1.5709310000000001</v>
      </c>
      <c r="D3129" s="14">
        <v>45117</v>
      </c>
      <c r="E3129" s="15">
        <v>1.5709310000000001</v>
      </c>
      <c r="G3129" s="26">
        <v>1.5709310000000001</v>
      </c>
      <c r="J3129" s="14">
        <v>45093</v>
      </c>
      <c r="K3129" s="9" t="s">
        <v>480</v>
      </c>
      <c r="L3129" s="9">
        <v>28</v>
      </c>
      <c r="M3129" s="9">
        <v>24</v>
      </c>
    </row>
    <row r="3130" spans="1:13" x14ac:dyDescent="0.2">
      <c r="A3130" s="9" t="s">
        <v>152</v>
      </c>
      <c r="B3130" s="9" t="s">
        <v>58</v>
      </c>
      <c r="C3130" s="9">
        <v>1.285307</v>
      </c>
      <c r="D3130" s="14">
        <v>45117</v>
      </c>
      <c r="E3130" s="15">
        <v>2.8562380000000003</v>
      </c>
      <c r="G3130" s="26">
        <v>1.285307</v>
      </c>
      <c r="J3130" s="14">
        <v>45093</v>
      </c>
      <c r="K3130" s="9" t="s">
        <v>480</v>
      </c>
      <c r="L3130" s="9">
        <v>28</v>
      </c>
      <c r="M3130" s="9">
        <v>24</v>
      </c>
    </row>
    <row r="3131" spans="1:13" x14ac:dyDescent="0.2">
      <c r="A3131" s="9" t="s">
        <v>152</v>
      </c>
      <c r="B3131" s="9" t="s">
        <v>58</v>
      </c>
      <c r="C3131" s="9">
        <v>4.454599</v>
      </c>
      <c r="D3131" s="14">
        <v>45117</v>
      </c>
      <c r="E3131" s="15">
        <v>7.3108370000000003</v>
      </c>
      <c r="G3131" s="26">
        <v>4.454599</v>
      </c>
      <c r="J3131" s="14">
        <v>45093</v>
      </c>
      <c r="K3131" s="9" t="s">
        <v>480</v>
      </c>
      <c r="L3131" s="9">
        <v>28</v>
      </c>
      <c r="M3131" s="9">
        <v>24</v>
      </c>
    </row>
    <row r="3132" spans="1:13" x14ac:dyDescent="0.2">
      <c r="A3132" s="9" t="s">
        <v>152</v>
      </c>
      <c r="B3132" s="9" t="s">
        <v>58</v>
      </c>
      <c r="C3132" s="9">
        <v>0.92555699999999996</v>
      </c>
      <c r="D3132" s="14">
        <v>45117</v>
      </c>
      <c r="E3132" s="15">
        <v>8.2363940000000007</v>
      </c>
      <c r="G3132" s="26">
        <v>0.92555699999999996</v>
      </c>
      <c r="J3132" s="14">
        <v>45093</v>
      </c>
      <c r="K3132" s="9" t="s">
        <v>480</v>
      </c>
      <c r="L3132" s="9">
        <v>28</v>
      </c>
      <c r="M3132" s="9">
        <v>24</v>
      </c>
    </row>
    <row r="3133" spans="1:13" x14ac:dyDescent="0.2">
      <c r="A3133" s="9" t="s">
        <v>1253</v>
      </c>
      <c r="B3133" s="9" t="s">
        <v>990</v>
      </c>
      <c r="C3133" s="9">
        <v>44.21</v>
      </c>
      <c r="D3133" s="14">
        <v>45096</v>
      </c>
      <c r="E3133" s="15">
        <v>44.21</v>
      </c>
      <c r="G3133" s="26">
        <v>44.21</v>
      </c>
      <c r="J3133" s="14">
        <v>45094</v>
      </c>
      <c r="K3133" s="9" t="s">
        <v>480</v>
      </c>
      <c r="L3133" s="9">
        <v>25</v>
      </c>
      <c r="M3133" s="9">
        <v>24</v>
      </c>
    </row>
    <row r="3134" spans="1:13" x14ac:dyDescent="0.2">
      <c r="A3134" s="9" t="s">
        <v>856</v>
      </c>
      <c r="B3134" s="9" t="s">
        <v>842</v>
      </c>
      <c r="C3134" s="9">
        <v>463.04</v>
      </c>
      <c r="D3134" s="14">
        <v>45096</v>
      </c>
      <c r="E3134" s="15">
        <v>463.04</v>
      </c>
      <c r="G3134" s="26">
        <v>463.04</v>
      </c>
      <c r="J3134" s="14">
        <v>45094</v>
      </c>
      <c r="K3134" s="9" t="s">
        <v>480</v>
      </c>
      <c r="L3134" s="9">
        <v>25</v>
      </c>
      <c r="M3134" s="9">
        <v>24</v>
      </c>
    </row>
    <row r="3135" spans="1:13" x14ac:dyDescent="0.2">
      <c r="A3135" s="9" t="s">
        <v>856</v>
      </c>
      <c r="B3135" s="9" t="s">
        <v>842</v>
      </c>
      <c r="C3135" s="9">
        <v>1637.62</v>
      </c>
      <c r="D3135" s="14">
        <v>45096</v>
      </c>
      <c r="E3135" s="15">
        <v>2100.66</v>
      </c>
      <c r="G3135" s="26">
        <v>1637.62</v>
      </c>
      <c r="J3135" s="14">
        <v>45094</v>
      </c>
      <c r="K3135" s="9" t="s">
        <v>480</v>
      </c>
      <c r="L3135" s="9">
        <v>25</v>
      </c>
      <c r="M3135" s="9">
        <v>24</v>
      </c>
    </row>
    <row r="3136" spans="1:13" x14ac:dyDescent="0.2">
      <c r="A3136" s="9" t="s">
        <v>856</v>
      </c>
      <c r="B3136" s="9" t="s">
        <v>842</v>
      </c>
      <c r="C3136" s="9">
        <v>1792.43</v>
      </c>
      <c r="D3136" s="14">
        <v>45096</v>
      </c>
      <c r="E3136" s="15">
        <v>3893.09</v>
      </c>
      <c r="G3136" s="26">
        <v>1792.43</v>
      </c>
      <c r="J3136" s="14">
        <v>45094</v>
      </c>
      <c r="K3136" s="9" t="s">
        <v>480</v>
      </c>
      <c r="L3136" s="9">
        <v>25</v>
      </c>
      <c r="M3136" s="9">
        <v>24</v>
      </c>
    </row>
    <row r="3137" spans="1:13" x14ac:dyDescent="0.2">
      <c r="A3137" s="9" t="s">
        <v>977</v>
      </c>
      <c r="B3137" s="9" t="s">
        <v>976</v>
      </c>
      <c r="C3137" s="9">
        <v>10009.959999999999</v>
      </c>
      <c r="D3137" s="14">
        <v>45096</v>
      </c>
      <c r="E3137" s="15">
        <v>10009.959999999999</v>
      </c>
      <c r="G3137" s="26">
        <v>10009.959999999999</v>
      </c>
      <c r="J3137" s="14">
        <v>45094</v>
      </c>
      <c r="K3137" s="9" t="s">
        <v>480</v>
      </c>
      <c r="L3137" s="9">
        <v>25</v>
      </c>
      <c r="M3137" s="9">
        <v>24</v>
      </c>
    </row>
    <row r="3138" spans="1:13" x14ac:dyDescent="0.2">
      <c r="A3138" s="9" t="s">
        <v>1248</v>
      </c>
      <c r="B3138" s="9" t="s">
        <v>1091</v>
      </c>
      <c r="C3138" s="9">
        <v>14.25</v>
      </c>
      <c r="D3138" s="14">
        <v>45096</v>
      </c>
      <c r="E3138" s="15">
        <v>14.25</v>
      </c>
      <c r="G3138" s="26">
        <v>14.25</v>
      </c>
      <c r="J3138" s="14">
        <v>45094</v>
      </c>
      <c r="K3138" s="9" t="s">
        <v>480</v>
      </c>
      <c r="L3138" s="9">
        <v>25</v>
      </c>
      <c r="M3138" s="9">
        <v>24</v>
      </c>
    </row>
    <row r="3139" spans="1:13" x14ac:dyDescent="0.2">
      <c r="A3139" s="9" t="s">
        <v>161</v>
      </c>
      <c r="B3139" s="9" t="s">
        <v>43</v>
      </c>
      <c r="C3139" s="9">
        <v>1363.5</v>
      </c>
      <c r="D3139" s="14">
        <v>45103</v>
      </c>
      <c r="E3139" s="15">
        <v>1363.5</v>
      </c>
      <c r="G3139" s="26">
        <v>1363.5</v>
      </c>
      <c r="J3139" s="14">
        <v>45094</v>
      </c>
      <c r="K3139" s="9" t="s">
        <v>480</v>
      </c>
      <c r="L3139" s="9">
        <v>26</v>
      </c>
      <c r="M3139" s="9">
        <v>24</v>
      </c>
    </row>
    <row r="3140" spans="1:13" x14ac:dyDescent="0.2">
      <c r="A3140" s="9" t="s">
        <v>161</v>
      </c>
      <c r="B3140" s="9" t="s">
        <v>43</v>
      </c>
      <c r="C3140" s="9">
        <v>1604.9338339999999</v>
      </c>
      <c r="D3140" s="14">
        <v>45103</v>
      </c>
      <c r="E3140" s="15">
        <v>2968.4338339999999</v>
      </c>
      <c r="G3140" s="26">
        <v>1604.9338339999999</v>
      </c>
      <c r="J3140" s="14">
        <v>45094</v>
      </c>
      <c r="K3140" s="9" t="s">
        <v>480</v>
      </c>
      <c r="L3140" s="9">
        <v>26</v>
      </c>
      <c r="M3140" s="9">
        <v>24</v>
      </c>
    </row>
    <row r="3141" spans="1:13" x14ac:dyDescent="0.2">
      <c r="A3141" s="9" t="s">
        <v>595</v>
      </c>
      <c r="B3141" s="9" t="s">
        <v>596</v>
      </c>
      <c r="C3141" s="9">
        <v>1616.16</v>
      </c>
      <c r="D3141" s="14">
        <v>45110</v>
      </c>
      <c r="E3141" s="15">
        <v>1616.16</v>
      </c>
      <c r="G3141" s="26">
        <v>1616.16</v>
      </c>
      <c r="J3141" s="14">
        <v>45094</v>
      </c>
      <c r="K3141" s="9" t="s">
        <v>480</v>
      </c>
      <c r="L3141" s="9">
        <v>27</v>
      </c>
      <c r="M3141" s="9">
        <v>24</v>
      </c>
    </row>
    <row r="3142" spans="1:13" x14ac:dyDescent="0.2">
      <c r="A3142" s="9" t="s">
        <v>595</v>
      </c>
      <c r="B3142" s="9" t="s">
        <v>596</v>
      </c>
      <c r="C3142" s="9">
        <v>1403.51</v>
      </c>
      <c r="D3142" s="14">
        <v>45110</v>
      </c>
      <c r="E3142" s="15">
        <v>3019.67</v>
      </c>
      <c r="G3142" s="26">
        <v>1403.51</v>
      </c>
      <c r="J3142" s="14">
        <v>45094</v>
      </c>
      <c r="K3142" s="9" t="s">
        <v>480</v>
      </c>
      <c r="L3142" s="9">
        <v>27</v>
      </c>
      <c r="M3142" s="9">
        <v>24</v>
      </c>
    </row>
    <row r="3143" spans="1:13" x14ac:dyDescent="0.2">
      <c r="A3143" s="9" t="s">
        <v>595</v>
      </c>
      <c r="B3143" s="9" t="s">
        <v>596</v>
      </c>
      <c r="C3143" s="9">
        <v>1403.51</v>
      </c>
      <c r="D3143" s="14">
        <v>45110</v>
      </c>
      <c r="E3143" s="15">
        <v>4423.18</v>
      </c>
      <c r="G3143" s="26">
        <v>1403.51</v>
      </c>
      <c r="J3143" s="14">
        <v>45094</v>
      </c>
      <c r="K3143" s="9" t="s">
        <v>480</v>
      </c>
      <c r="L3143" s="9">
        <v>27</v>
      </c>
      <c r="M3143" s="9">
        <v>24</v>
      </c>
    </row>
    <row r="3144" spans="1:13" x14ac:dyDescent="0.2">
      <c r="A3144" s="9" t="s">
        <v>767</v>
      </c>
      <c r="B3144" s="9" t="s">
        <v>762</v>
      </c>
      <c r="C3144" s="9">
        <v>1116.1656</v>
      </c>
      <c r="D3144" s="14">
        <v>45110</v>
      </c>
      <c r="E3144" s="15">
        <v>1116.1656</v>
      </c>
      <c r="G3144" s="26">
        <v>1116.1656</v>
      </c>
      <c r="J3144" s="14">
        <v>45094</v>
      </c>
      <c r="K3144" s="9" t="s">
        <v>480</v>
      </c>
      <c r="L3144" s="9">
        <v>27</v>
      </c>
      <c r="M3144" s="9">
        <v>24</v>
      </c>
    </row>
    <row r="3145" spans="1:13" x14ac:dyDescent="0.2">
      <c r="A3145" s="9" t="s">
        <v>1004</v>
      </c>
      <c r="B3145" s="9" t="s">
        <v>1498</v>
      </c>
      <c r="C3145" s="9">
        <v>68.765504000000007</v>
      </c>
      <c r="D3145" s="14">
        <v>45096</v>
      </c>
      <c r="E3145" s="15">
        <v>68.765504000000007</v>
      </c>
      <c r="G3145" s="26">
        <v>68.765504000000007</v>
      </c>
      <c r="J3145" s="14">
        <v>45095</v>
      </c>
      <c r="K3145" s="9" t="s">
        <v>480</v>
      </c>
      <c r="L3145" s="9">
        <v>25</v>
      </c>
      <c r="M3145" s="9">
        <v>24</v>
      </c>
    </row>
    <row r="3146" spans="1:13" x14ac:dyDescent="0.2">
      <c r="A3146" s="9" t="s">
        <v>1004</v>
      </c>
      <c r="B3146" s="9" t="s">
        <v>1498</v>
      </c>
      <c r="C3146" s="9">
        <v>51.989643999999998</v>
      </c>
      <c r="D3146" s="14">
        <v>45096</v>
      </c>
      <c r="E3146" s="15">
        <v>120.75514800000001</v>
      </c>
      <c r="G3146" s="26">
        <v>51.989643999999998</v>
      </c>
      <c r="J3146" s="14">
        <v>45095</v>
      </c>
      <c r="K3146" s="9" t="s">
        <v>480</v>
      </c>
      <c r="L3146" s="9">
        <v>25</v>
      </c>
      <c r="M3146" s="9">
        <v>24</v>
      </c>
    </row>
    <row r="3147" spans="1:13" x14ac:dyDescent="0.2">
      <c r="A3147" s="9" t="s">
        <v>1004</v>
      </c>
      <c r="B3147" s="9" t="s">
        <v>1498</v>
      </c>
      <c r="C3147" s="9">
        <v>44.151584999999997</v>
      </c>
      <c r="D3147" s="14">
        <v>45096</v>
      </c>
      <c r="E3147" s="15">
        <v>164.906733</v>
      </c>
      <c r="G3147" s="26">
        <v>44.151584999999997</v>
      </c>
      <c r="J3147" s="14">
        <v>45095</v>
      </c>
      <c r="K3147" s="9" t="s">
        <v>480</v>
      </c>
      <c r="L3147" s="9">
        <v>25</v>
      </c>
      <c r="M3147" s="9">
        <v>24</v>
      </c>
    </row>
    <row r="3148" spans="1:13" x14ac:dyDescent="0.2">
      <c r="A3148" s="9" t="s">
        <v>1004</v>
      </c>
      <c r="B3148" s="9" t="s">
        <v>1498</v>
      </c>
      <c r="C3148" s="9">
        <v>44.151584999999997</v>
      </c>
      <c r="D3148" s="14">
        <v>45096</v>
      </c>
      <c r="E3148" s="15">
        <v>209.05831799999999</v>
      </c>
      <c r="G3148" s="26">
        <v>44.151584999999997</v>
      </c>
      <c r="J3148" s="14">
        <v>45095</v>
      </c>
      <c r="K3148" s="9" t="s">
        <v>480</v>
      </c>
      <c r="L3148" s="9">
        <v>25</v>
      </c>
      <c r="M3148" s="9">
        <v>24</v>
      </c>
    </row>
    <row r="3149" spans="1:13" x14ac:dyDescent="0.2">
      <c r="A3149" s="9" t="s">
        <v>1004</v>
      </c>
      <c r="B3149" s="9" t="s">
        <v>1498</v>
      </c>
      <c r="C3149" s="9">
        <v>44.151429</v>
      </c>
      <c r="D3149" s="14">
        <v>45096</v>
      </c>
      <c r="E3149" s="15">
        <v>253.20974699999999</v>
      </c>
      <c r="G3149" s="26">
        <v>44.151429</v>
      </c>
      <c r="J3149" s="14">
        <v>45095</v>
      </c>
      <c r="K3149" s="9" t="s">
        <v>480</v>
      </c>
      <c r="L3149" s="9">
        <v>25</v>
      </c>
      <c r="M3149" s="9">
        <v>24</v>
      </c>
    </row>
    <row r="3150" spans="1:13" x14ac:dyDescent="0.2">
      <c r="A3150" s="9" t="s">
        <v>301</v>
      </c>
      <c r="B3150" s="9" t="s">
        <v>605</v>
      </c>
      <c r="C3150" s="9">
        <v>86.661000000000001</v>
      </c>
      <c r="D3150" s="14">
        <v>45096</v>
      </c>
      <c r="E3150" s="15">
        <v>86.661000000000001</v>
      </c>
      <c r="G3150" s="26">
        <v>86.661000000000001</v>
      </c>
      <c r="J3150" s="14">
        <v>45095</v>
      </c>
      <c r="K3150" s="9" t="s">
        <v>480</v>
      </c>
      <c r="L3150" s="9">
        <v>25</v>
      </c>
      <c r="M3150" s="9">
        <v>24</v>
      </c>
    </row>
    <row r="3151" spans="1:13" x14ac:dyDescent="0.2">
      <c r="A3151" s="9" t="s">
        <v>301</v>
      </c>
      <c r="B3151" s="9" t="s">
        <v>605</v>
      </c>
      <c r="C3151" s="9">
        <v>65.519400000000005</v>
      </c>
      <c r="D3151" s="14">
        <v>45096</v>
      </c>
      <c r="E3151" s="15">
        <v>152.18040000000002</v>
      </c>
      <c r="G3151" s="26">
        <v>65.519400000000005</v>
      </c>
      <c r="J3151" s="14">
        <v>45095</v>
      </c>
      <c r="K3151" s="9" t="s">
        <v>480</v>
      </c>
      <c r="L3151" s="9">
        <v>25</v>
      </c>
      <c r="M3151" s="9">
        <v>24</v>
      </c>
    </row>
    <row r="3152" spans="1:13" x14ac:dyDescent="0.2">
      <c r="A3152" s="9" t="s">
        <v>1472</v>
      </c>
      <c r="B3152" s="9" t="s">
        <v>69</v>
      </c>
      <c r="C3152" s="9">
        <v>85.01</v>
      </c>
      <c r="D3152" s="14">
        <v>45096</v>
      </c>
      <c r="E3152" s="15">
        <v>85.01</v>
      </c>
      <c r="G3152" s="26">
        <v>85.01</v>
      </c>
      <c r="J3152" s="14">
        <v>45095</v>
      </c>
      <c r="K3152" s="9" t="s">
        <v>480</v>
      </c>
      <c r="L3152" s="9">
        <v>25</v>
      </c>
      <c r="M3152" s="9">
        <v>24</v>
      </c>
    </row>
    <row r="3153" spans="1:13" x14ac:dyDescent="0.2">
      <c r="A3153" s="9" t="s">
        <v>1470</v>
      </c>
      <c r="B3153" s="9" t="s">
        <v>62</v>
      </c>
      <c r="C3153" s="9">
        <v>99.64</v>
      </c>
      <c r="D3153" s="14">
        <v>45096</v>
      </c>
      <c r="E3153" s="15">
        <v>99.64</v>
      </c>
      <c r="G3153" s="26">
        <v>99.64</v>
      </c>
      <c r="J3153" s="14">
        <v>45095</v>
      </c>
      <c r="K3153" s="9" t="s">
        <v>480</v>
      </c>
      <c r="L3153" s="9">
        <v>25</v>
      </c>
      <c r="M3153" s="9">
        <v>24</v>
      </c>
    </row>
    <row r="3154" spans="1:13" x14ac:dyDescent="0.2">
      <c r="A3154" s="9" t="s">
        <v>1449</v>
      </c>
      <c r="B3154" s="9" t="s">
        <v>689</v>
      </c>
      <c r="C3154" s="9">
        <v>183.46</v>
      </c>
      <c r="D3154" s="14">
        <v>45096</v>
      </c>
      <c r="E3154" s="15">
        <v>183.46</v>
      </c>
      <c r="G3154" s="26">
        <v>183.46</v>
      </c>
      <c r="J3154" s="14">
        <v>45095</v>
      </c>
      <c r="K3154" s="9" t="s">
        <v>480</v>
      </c>
      <c r="L3154" s="9">
        <v>25</v>
      </c>
      <c r="M3154" s="9">
        <v>24</v>
      </c>
    </row>
    <row r="3155" spans="1:13" x14ac:dyDescent="0.2">
      <c r="A3155" s="9" t="s">
        <v>1296</v>
      </c>
      <c r="B3155" s="9" t="s">
        <v>687</v>
      </c>
      <c r="C3155" s="9">
        <v>1473.81</v>
      </c>
      <c r="D3155" s="14">
        <v>45096</v>
      </c>
      <c r="E3155" s="15">
        <v>1473.81</v>
      </c>
      <c r="G3155" s="26">
        <v>1473.81</v>
      </c>
      <c r="J3155" s="14">
        <v>45095</v>
      </c>
      <c r="K3155" s="9" t="s">
        <v>480</v>
      </c>
      <c r="L3155" s="9">
        <v>25</v>
      </c>
      <c r="M3155" s="9">
        <v>24</v>
      </c>
    </row>
    <row r="3156" spans="1:13" x14ac:dyDescent="0.2">
      <c r="A3156" s="9" t="s">
        <v>1296</v>
      </c>
      <c r="B3156" s="9" t="s">
        <v>687</v>
      </c>
      <c r="C3156" s="9">
        <v>1113.83</v>
      </c>
      <c r="D3156" s="14">
        <v>45096</v>
      </c>
      <c r="E3156" s="15">
        <v>2587.64</v>
      </c>
      <c r="G3156" s="26">
        <v>1113.83</v>
      </c>
      <c r="J3156" s="14">
        <v>45095</v>
      </c>
      <c r="K3156" s="9" t="s">
        <v>480</v>
      </c>
      <c r="L3156" s="9">
        <v>25</v>
      </c>
      <c r="M3156" s="9">
        <v>24</v>
      </c>
    </row>
    <row r="3157" spans="1:13" x14ac:dyDescent="0.2">
      <c r="A3157" s="9" t="s">
        <v>1467</v>
      </c>
      <c r="B3157" s="9" t="s">
        <v>759</v>
      </c>
      <c r="C3157" s="9">
        <v>221.42</v>
      </c>
      <c r="D3157" s="14">
        <v>45096</v>
      </c>
      <c r="E3157" s="15">
        <v>221.42</v>
      </c>
      <c r="G3157" s="26">
        <v>221.42</v>
      </c>
      <c r="J3157" s="14">
        <v>45095</v>
      </c>
      <c r="K3157" s="9" t="s">
        <v>480</v>
      </c>
      <c r="L3157" s="9">
        <v>25</v>
      </c>
      <c r="M3157" s="9">
        <v>24</v>
      </c>
    </row>
    <row r="3158" spans="1:13" x14ac:dyDescent="0.2">
      <c r="A3158" s="9" t="s">
        <v>1473</v>
      </c>
      <c r="B3158" s="9" t="s">
        <v>769</v>
      </c>
      <c r="C3158" s="9">
        <v>99.64</v>
      </c>
      <c r="D3158" s="14">
        <v>45096</v>
      </c>
      <c r="E3158" s="15">
        <v>99.64</v>
      </c>
      <c r="G3158" s="26">
        <v>99.64</v>
      </c>
      <c r="J3158" s="14">
        <v>45095</v>
      </c>
      <c r="K3158" s="9" t="s">
        <v>480</v>
      </c>
      <c r="L3158" s="9">
        <v>25</v>
      </c>
      <c r="M3158" s="9">
        <v>24</v>
      </c>
    </row>
    <row r="3159" spans="1:13" x14ac:dyDescent="0.2">
      <c r="A3159" s="9" t="s">
        <v>782</v>
      </c>
      <c r="B3159" s="9" t="s">
        <v>793</v>
      </c>
      <c r="C3159" s="9">
        <v>1113.83</v>
      </c>
      <c r="D3159" s="14">
        <v>45096</v>
      </c>
      <c r="E3159" s="15">
        <v>1113.83</v>
      </c>
      <c r="G3159" s="26">
        <v>1113.83</v>
      </c>
      <c r="J3159" s="14">
        <v>45095</v>
      </c>
      <c r="K3159" s="9" t="s">
        <v>480</v>
      </c>
      <c r="L3159" s="9">
        <v>25</v>
      </c>
      <c r="M3159" s="9">
        <v>24</v>
      </c>
    </row>
    <row r="3160" spans="1:13" x14ac:dyDescent="0.2">
      <c r="A3160" s="9" t="s">
        <v>1253</v>
      </c>
      <c r="B3160" s="9" t="s">
        <v>990</v>
      </c>
      <c r="C3160" s="9">
        <v>12.94</v>
      </c>
      <c r="D3160" s="14">
        <v>45096</v>
      </c>
      <c r="E3160" s="15">
        <v>12.94</v>
      </c>
      <c r="G3160" s="26">
        <v>12.94</v>
      </c>
      <c r="J3160" s="14">
        <v>45095</v>
      </c>
      <c r="K3160" s="9" t="s">
        <v>480</v>
      </c>
      <c r="L3160" s="9">
        <v>25</v>
      </c>
      <c r="M3160" s="9">
        <v>24</v>
      </c>
    </row>
    <row r="3161" spans="1:13" x14ac:dyDescent="0.2">
      <c r="A3161" s="9" t="s">
        <v>1253</v>
      </c>
      <c r="B3161" s="9" t="s">
        <v>990</v>
      </c>
      <c r="C3161" s="9">
        <v>13.49</v>
      </c>
      <c r="D3161" s="14">
        <v>45096</v>
      </c>
      <c r="E3161" s="15">
        <v>26.43</v>
      </c>
      <c r="G3161" s="26">
        <v>13.49</v>
      </c>
      <c r="J3161" s="14">
        <v>45095</v>
      </c>
      <c r="K3161" s="9" t="s">
        <v>480</v>
      </c>
      <c r="L3161" s="9">
        <v>25</v>
      </c>
      <c r="M3161" s="9">
        <v>24</v>
      </c>
    </row>
    <row r="3162" spans="1:13" x14ac:dyDescent="0.2">
      <c r="A3162" s="9" t="s">
        <v>994</v>
      </c>
      <c r="B3162" s="9" t="s">
        <v>995</v>
      </c>
      <c r="C3162" s="9">
        <v>1500.15</v>
      </c>
      <c r="D3162" s="14">
        <v>45096</v>
      </c>
      <c r="E3162" s="15">
        <v>1500.15</v>
      </c>
      <c r="G3162" s="26">
        <v>1500.15</v>
      </c>
      <c r="J3162" s="14">
        <v>45095</v>
      </c>
      <c r="K3162" s="9" t="s">
        <v>480</v>
      </c>
      <c r="L3162" s="9">
        <v>25</v>
      </c>
      <c r="M3162" s="9">
        <v>24</v>
      </c>
    </row>
    <row r="3163" spans="1:13" x14ac:dyDescent="0.2">
      <c r="A3163" s="9" t="s">
        <v>1210</v>
      </c>
      <c r="B3163" s="9" t="s">
        <v>1194</v>
      </c>
      <c r="C3163" s="9">
        <v>833.33</v>
      </c>
      <c r="D3163" s="14">
        <v>45096</v>
      </c>
      <c r="E3163" s="15">
        <v>833.33</v>
      </c>
      <c r="G3163" s="26">
        <v>833.33</v>
      </c>
      <c r="J3163" s="14">
        <v>45095</v>
      </c>
      <c r="K3163" s="9" t="s">
        <v>480</v>
      </c>
      <c r="L3163" s="9">
        <v>25</v>
      </c>
      <c r="M3163" s="9">
        <v>24</v>
      </c>
    </row>
    <row r="3164" spans="1:13" x14ac:dyDescent="0.2">
      <c r="A3164" s="9" t="s">
        <v>1210</v>
      </c>
      <c r="B3164" s="9" t="s">
        <v>1194</v>
      </c>
      <c r="C3164" s="9">
        <v>833.33</v>
      </c>
      <c r="D3164" s="14">
        <v>45096</v>
      </c>
      <c r="E3164" s="15">
        <v>1666.66</v>
      </c>
      <c r="G3164" s="26">
        <v>833.33</v>
      </c>
      <c r="J3164" s="14">
        <v>45095</v>
      </c>
      <c r="K3164" s="9" t="s">
        <v>480</v>
      </c>
      <c r="L3164" s="9">
        <v>25</v>
      </c>
      <c r="M3164" s="9">
        <v>24</v>
      </c>
    </row>
    <row r="3165" spans="1:13" x14ac:dyDescent="0.2">
      <c r="A3165" s="9" t="s">
        <v>1210</v>
      </c>
      <c r="B3165" s="9" t="s">
        <v>1194</v>
      </c>
      <c r="C3165" s="9">
        <v>20.22</v>
      </c>
      <c r="D3165" s="14">
        <v>45096</v>
      </c>
      <c r="E3165" s="15">
        <v>1686.88</v>
      </c>
      <c r="G3165" s="26">
        <v>20.22</v>
      </c>
      <c r="J3165" s="14">
        <v>45095</v>
      </c>
      <c r="K3165" s="9" t="s">
        <v>480</v>
      </c>
      <c r="L3165" s="9">
        <v>25</v>
      </c>
      <c r="M3165" s="9">
        <v>24</v>
      </c>
    </row>
    <row r="3166" spans="1:13" x14ac:dyDescent="0.2">
      <c r="A3166" s="9" t="s">
        <v>1210</v>
      </c>
      <c r="B3166" s="9" t="s">
        <v>1194</v>
      </c>
      <c r="C3166" s="9">
        <v>1052.6300000000001</v>
      </c>
      <c r="D3166" s="14">
        <v>45096</v>
      </c>
      <c r="E3166" s="15">
        <v>2739.51</v>
      </c>
      <c r="G3166" s="26">
        <v>1052.6300000000001</v>
      </c>
      <c r="J3166" s="14">
        <v>45095</v>
      </c>
      <c r="K3166" s="9" t="s">
        <v>480</v>
      </c>
      <c r="L3166" s="9">
        <v>25</v>
      </c>
      <c r="M3166" s="9">
        <v>24</v>
      </c>
    </row>
    <row r="3167" spans="1:13" x14ac:dyDescent="0.2">
      <c r="A3167" s="9" t="s">
        <v>1210</v>
      </c>
      <c r="B3167" s="9" t="s">
        <v>1194</v>
      </c>
      <c r="C3167" s="9">
        <v>2105.27</v>
      </c>
      <c r="D3167" s="14">
        <v>45096</v>
      </c>
      <c r="E3167" s="15">
        <v>4844.7800000000007</v>
      </c>
      <c r="G3167" s="26">
        <v>2105.27</v>
      </c>
      <c r="J3167" s="14">
        <v>45095</v>
      </c>
      <c r="K3167" s="9" t="s">
        <v>480</v>
      </c>
      <c r="L3167" s="9">
        <v>25</v>
      </c>
      <c r="M3167" s="9">
        <v>24</v>
      </c>
    </row>
    <row r="3168" spans="1:13" x14ac:dyDescent="0.2">
      <c r="A3168" s="9" t="s">
        <v>1242</v>
      </c>
      <c r="B3168" s="9" t="s">
        <v>1243</v>
      </c>
      <c r="C3168" s="9">
        <v>533.33000000000004</v>
      </c>
      <c r="D3168" s="14">
        <v>45096</v>
      </c>
      <c r="E3168" s="15">
        <v>533.33000000000004</v>
      </c>
      <c r="G3168" s="26">
        <v>533.33000000000004</v>
      </c>
      <c r="J3168" s="14">
        <v>45095</v>
      </c>
      <c r="K3168" s="9" t="s">
        <v>480</v>
      </c>
      <c r="L3168" s="9">
        <v>25</v>
      </c>
      <c r="M3168" s="9">
        <v>24</v>
      </c>
    </row>
    <row r="3169" spans="1:13" x14ac:dyDescent="0.2">
      <c r="A3169" s="9" t="s">
        <v>1242</v>
      </c>
      <c r="B3169" s="9" t="s">
        <v>1243</v>
      </c>
      <c r="C3169" s="9">
        <v>533.33000000000004</v>
      </c>
      <c r="D3169" s="14">
        <v>45096</v>
      </c>
      <c r="E3169" s="15">
        <v>1066.6600000000001</v>
      </c>
      <c r="G3169" s="26">
        <v>533.33000000000004</v>
      </c>
      <c r="J3169" s="14">
        <v>45095</v>
      </c>
      <c r="K3169" s="9" t="s">
        <v>480</v>
      </c>
      <c r="L3169" s="9">
        <v>25</v>
      </c>
      <c r="M3169" s="9">
        <v>24</v>
      </c>
    </row>
    <row r="3170" spans="1:13" x14ac:dyDescent="0.2">
      <c r="A3170" s="9" t="s">
        <v>1401</v>
      </c>
      <c r="B3170" s="9" t="s">
        <v>1264</v>
      </c>
      <c r="C3170" s="9">
        <v>280</v>
      </c>
      <c r="D3170" s="14">
        <v>45096</v>
      </c>
      <c r="E3170" s="15">
        <v>280</v>
      </c>
      <c r="G3170" s="26">
        <v>280</v>
      </c>
      <c r="J3170" s="14">
        <v>45095</v>
      </c>
      <c r="K3170" s="9" t="s">
        <v>480</v>
      </c>
      <c r="L3170" s="9">
        <v>25</v>
      </c>
      <c r="M3170" s="9">
        <v>24</v>
      </c>
    </row>
    <row r="3171" spans="1:13" x14ac:dyDescent="0.2">
      <c r="A3171" s="9" t="s">
        <v>1288</v>
      </c>
      <c r="B3171" s="9" t="s">
        <v>878</v>
      </c>
      <c r="C3171" s="9">
        <v>1.67</v>
      </c>
      <c r="D3171" s="14">
        <v>45096</v>
      </c>
      <c r="E3171" s="15">
        <v>1.67</v>
      </c>
      <c r="G3171" s="26">
        <v>1.67</v>
      </c>
      <c r="J3171" s="14">
        <v>45095</v>
      </c>
      <c r="K3171" s="9" t="s">
        <v>480</v>
      </c>
      <c r="L3171" s="9">
        <v>25</v>
      </c>
      <c r="M3171" s="9">
        <v>24</v>
      </c>
    </row>
    <row r="3172" spans="1:13" x14ac:dyDescent="0.2">
      <c r="A3172" s="9" t="s">
        <v>1288</v>
      </c>
      <c r="B3172" s="9" t="s">
        <v>878</v>
      </c>
      <c r="C3172" s="9">
        <v>1.66</v>
      </c>
      <c r="D3172" s="14">
        <v>45096</v>
      </c>
      <c r="E3172" s="15">
        <v>3.33</v>
      </c>
      <c r="G3172" s="26">
        <v>1.66</v>
      </c>
      <c r="J3172" s="14">
        <v>45095</v>
      </c>
      <c r="K3172" s="9" t="s">
        <v>480</v>
      </c>
      <c r="L3172" s="9">
        <v>25</v>
      </c>
      <c r="M3172" s="9">
        <v>24</v>
      </c>
    </row>
    <row r="3173" spans="1:13" x14ac:dyDescent="0.2">
      <c r="A3173" s="9" t="s">
        <v>1288</v>
      </c>
      <c r="B3173" s="9" t="s">
        <v>878</v>
      </c>
      <c r="C3173" s="9">
        <v>3</v>
      </c>
      <c r="D3173" s="14">
        <v>45096</v>
      </c>
      <c r="E3173" s="15">
        <v>6.33</v>
      </c>
      <c r="G3173" s="26">
        <v>3</v>
      </c>
      <c r="J3173" s="14">
        <v>45095</v>
      </c>
      <c r="K3173" s="9" t="s">
        <v>480</v>
      </c>
      <c r="L3173" s="9">
        <v>25</v>
      </c>
      <c r="M3173" s="9">
        <v>24</v>
      </c>
    </row>
    <row r="3174" spans="1:13" x14ac:dyDescent="0.2">
      <c r="A3174" s="9" t="s">
        <v>1288</v>
      </c>
      <c r="B3174" s="9" t="s">
        <v>878</v>
      </c>
      <c r="C3174" s="9">
        <v>2.11</v>
      </c>
      <c r="D3174" s="14">
        <v>45096</v>
      </c>
      <c r="E3174" s="15">
        <v>8.44</v>
      </c>
      <c r="G3174" s="26">
        <v>2.11</v>
      </c>
      <c r="J3174" s="14">
        <v>45095</v>
      </c>
      <c r="K3174" s="9" t="s">
        <v>480</v>
      </c>
      <c r="L3174" s="9">
        <v>25</v>
      </c>
      <c r="M3174" s="9">
        <v>24</v>
      </c>
    </row>
    <row r="3175" spans="1:13" x14ac:dyDescent="0.2">
      <c r="A3175" s="9" t="s">
        <v>1288</v>
      </c>
      <c r="B3175" s="9" t="s">
        <v>878</v>
      </c>
      <c r="C3175" s="9">
        <v>2.1</v>
      </c>
      <c r="D3175" s="14">
        <v>45096</v>
      </c>
      <c r="E3175" s="15">
        <v>10.54</v>
      </c>
      <c r="G3175" s="26">
        <v>2.1</v>
      </c>
      <c r="J3175" s="14">
        <v>45095</v>
      </c>
      <c r="K3175" s="9" t="s">
        <v>480</v>
      </c>
      <c r="L3175" s="9">
        <v>25</v>
      </c>
      <c r="M3175" s="9">
        <v>24</v>
      </c>
    </row>
    <row r="3176" spans="1:13" x14ac:dyDescent="0.2">
      <c r="A3176" s="9" t="s">
        <v>1288</v>
      </c>
      <c r="B3176" s="9" t="s">
        <v>878</v>
      </c>
      <c r="C3176" s="9">
        <v>4.21</v>
      </c>
      <c r="D3176" s="14">
        <v>45096</v>
      </c>
      <c r="E3176" s="15">
        <v>14.75</v>
      </c>
      <c r="G3176" s="26">
        <v>4.21</v>
      </c>
      <c r="J3176" s="14">
        <v>45095</v>
      </c>
      <c r="K3176" s="9" t="s">
        <v>480</v>
      </c>
      <c r="L3176" s="9">
        <v>25</v>
      </c>
      <c r="M3176" s="9">
        <v>24</v>
      </c>
    </row>
    <row r="3177" spans="1:13" x14ac:dyDescent="0.2">
      <c r="A3177" s="9" t="s">
        <v>1288</v>
      </c>
      <c r="B3177" s="9" t="s">
        <v>878</v>
      </c>
      <c r="C3177" s="9">
        <v>1.07</v>
      </c>
      <c r="D3177" s="14">
        <v>45096</v>
      </c>
      <c r="E3177" s="15">
        <v>15.82</v>
      </c>
      <c r="G3177" s="26">
        <v>1.07</v>
      </c>
      <c r="J3177" s="14">
        <v>45095</v>
      </c>
      <c r="K3177" s="9" t="s">
        <v>480</v>
      </c>
      <c r="L3177" s="9">
        <v>25</v>
      </c>
      <c r="M3177" s="9">
        <v>24</v>
      </c>
    </row>
    <row r="3178" spans="1:13" x14ac:dyDescent="0.2">
      <c r="A3178" s="9" t="s">
        <v>1288</v>
      </c>
      <c r="B3178" s="9" t="s">
        <v>878</v>
      </c>
      <c r="C3178" s="9">
        <v>1.07</v>
      </c>
      <c r="D3178" s="14">
        <v>45096</v>
      </c>
      <c r="E3178" s="15">
        <v>16.89</v>
      </c>
      <c r="G3178" s="26">
        <v>1.07</v>
      </c>
      <c r="J3178" s="14">
        <v>45095</v>
      </c>
      <c r="K3178" s="9" t="s">
        <v>480</v>
      </c>
      <c r="L3178" s="9">
        <v>25</v>
      </c>
      <c r="M3178" s="9">
        <v>24</v>
      </c>
    </row>
    <row r="3179" spans="1:13" x14ac:dyDescent="0.2">
      <c r="A3179" s="9" t="s">
        <v>1288</v>
      </c>
      <c r="B3179" s="9" t="s">
        <v>878</v>
      </c>
      <c r="C3179" s="9">
        <v>0.53</v>
      </c>
      <c r="D3179" s="14">
        <v>45096</v>
      </c>
      <c r="E3179" s="15">
        <v>17.420000000000002</v>
      </c>
      <c r="G3179" s="26">
        <v>0.53</v>
      </c>
      <c r="J3179" s="14">
        <v>45095</v>
      </c>
      <c r="K3179" s="9" t="s">
        <v>480</v>
      </c>
      <c r="L3179" s="9">
        <v>25</v>
      </c>
      <c r="M3179" s="9">
        <v>24</v>
      </c>
    </row>
    <row r="3180" spans="1:13" x14ac:dyDescent="0.2">
      <c r="A3180" s="9" t="s">
        <v>1240</v>
      </c>
      <c r="B3180" s="9" t="s">
        <v>1195</v>
      </c>
      <c r="C3180" s="9">
        <v>70.97</v>
      </c>
      <c r="D3180" s="14">
        <v>45096</v>
      </c>
      <c r="E3180" s="15">
        <v>70.97</v>
      </c>
      <c r="G3180" s="26">
        <v>70.97</v>
      </c>
      <c r="J3180" s="14">
        <v>45095</v>
      </c>
      <c r="K3180" s="9" t="s">
        <v>480</v>
      </c>
      <c r="L3180" s="9">
        <v>25</v>
      </c>
      <c r="M3180" s="9">
        <v>24</v>
      </c>
    </row>
    <row r="3181" spans="1:13" x14ac:dyDescent="0.2">
      <c r="A3181" s="9" t="s">
        <v>997</v>
      </c>
      <c r="B3181" s="9" t="s">
        <v>998</v>
      </c>
      <c r="C3181" s="9">
        <v>833.41</v>
      </c>
      <c r="D3181" s="14">
        <v>45096</v>
      </c>
      <c r="E3181" s="15">
        <v>833.41</v>
      </c>
      <c r="G3181" s="26">
        <v>833.41</v>
      </c>
      <c r="J3181" s="14">
        <v>45095</v>
      </c>
      <c r="K3181" s="9" t="s">
        <v>480</v>
      </c>
      <c r="L3181" s="9">
        <v>25</v>
      </c>
      <c r="M3181" s="9">
        <v>24</v>
      </c>
    </row>
    <row r="3182" spans="1:13" x14ac:dyDescent="0.2">
      <c r="A3182" s="9" t="s">
        <v>997</v>
      </c>
      <c r="B3182" s="9" t="s">
        <v>998</v>
      </c>
      <c r="C3182" s="9">
        <v>833.41</v>
      </c>
      <c r="D3182" s="14">
        <v>45096</v>
      </c>
      <c r="E3182" s="15">
        <v>1666.82</v>
      </c>
      <c r="G3182" s="26">
        <v>833.41</v>
      </c>
      <c r="J3182" s="14">
        <v>45095</v>
      </c>
      <c r="K3182" s="9" t="s">
        <v>480</v>
      </c>
      <c r="L3182" s="9">
        <v>25</v>
      </c>
      <c r="M3182" s="9">
        <v>24</v>
      </c>
    </row>
    <row r="3183" spans="1:13" x14ac:dyDescent="0.2">
      <c r="A3183" s="9" t="s">
        <v>997</v>
      </c>
      <c r="B3183" s="9" t="s">
        <v>998</v>
      </c>
      <c r="C3183" s="9">
        <v>1500.15</v>
      </c>
      <c r="D3183" s="14">
        <v>45096</v>
      </c>
      <c r="E3183" s="15">
        <v>3166.9700000000003</v>
      </c>
      <c r="G3183" s="26">
        <v>1500.15</v>
      </c>
      <c r="J3183" s="14">
        <v>45095</v>
      </c>
      <c r="K3183" s="9" t="s">
        <v>480</v>
      </c>
      <c r="L3183" s="9">
        <v>25</v>
      </c>
      <c r="M3183" s="9">
        <v>24</v>
      </c>
    </row>
    <row r="3184" spans="1:13" x14ac:dyDescent="0.2">
      <c r="A3184" s="9" t="s">
        <v>997</v>
      </c>
      <c r="B3184" s="9" t="s">
        <v>998</v>
      </c>
      <c r="C3184" s="9">
        <v>1052.74</v>
      </c>
      <c r="D3184" s="14">
        <v>45096</v>
      </c>
      <c r="E3184" s="15">
        <v>4219.71</v>
      </c>
      <c r="G3184" s="26">
        <v>1052.74</v>
      </c>
      <c r="J3184" s="14">
        <v>45095</v>
      </c>
      <c r="K3184" s="9" t="s">
        <v>480</v>
      </c>
      <c r="L3184" s="9">
        <v>25</v>
      </c>
      <c r="M3184" s="9">
        <v>24</v>
      </c>
    </row>
    <row r="3185" spans="1:13" x14ac:dyDescent="0.2">
      <c r="A3185" s="9" t="s">
        <v>997</v>
      </c>
      <c r="B3185" s="9" t="s">
        <v>998</v>
      </c>
      <c r="C3185" s="9">
        <v>1052.74</v>
      </c>
      <c r="D3185" s="14">
        <v>45096</v>
      </c>
      <c r="E3185" s="15">
        <v>5272.45</v>
      </c>
      <c r="G3185" s="26">
        <v>1052.74</v>
      </c>
      <c r="J3185" s="14">
        <v>45095</v>
      </c>
      <c r="K3185" s="9" t="s">
        <v>480</v>
      </c>
      <c r="L3185" s="9">
        <v>25</v>
      </c>
      <c r="M3185" s="9">
        <v>24</v>
      </c>
    </row>
    <row r="3186" spans="1:13" x14ac:dyDescent="0.2">
      <c r="A3186" s="9" t="s">
        <v>997</v>
      </c>
      <c r="B3186" s="9" t="s">
        <v>998</v>
      </c>
      <c r="C3186" s="9">
        <v>2105.48</v>
      </c>
      <c r="D3186" s="14">
        <v>45096</v>
      </c>
      <c r="E3186" s="15">
        <v>7377.93</v>
      </c>
      <c r="G3186" s="26">
        <v>2105.48</v>
      </c>
      <c r="J3186" s="14">
        <v>45095</v>
      </c>
      <c r="K3186" s="9" t="s">
        <v>480</v>
      </c>
      <c r="L3186" s="9">
        <v>25</v>
      </c>
      <c r="M3186" s="9">
        <v>24</v>
      </c>
    </row>
    <row r="3187" spans="1:13" x14ac:dyDescent="0.2">
      <c r="A3187" s="9" t="s">
        <v>997</v>
      </c>
      <c r="B3187" s="9" t="s">
        <v>998</v>
      </c>
      <c r="C3187" s="9">
        <v>533.38</v>
      </c>
      <c r="D3187" s="14">
        <v>45096</v>
      </c>
      <c r="E3187" s="15">
        <v>7911.31</v>
      </c>
      <c r="G3187" s="26">
        <v>533.38</v>
      </c>
      <c r="J3187" s="14">
        <v>45095</v>
      </c>
      <c r="K3187" s="9" t="s">
        <v>480</v>
      </c>
      <c r="L3187" s="9">
        <v>25</v>
      </c>
      <c r="M3187" s="9">
        <v>24</v>
      </c>
    </row>
    <row r="3188" spans="1:13" x14ac:dyDescent="0.2">
      <c r="A3188" s="9" t="s">
        <v>997</v>
      </c>
      <c r="B3188" s="9" t="s">
        <v>998</v>
      </c>
      <c r="C3188" s="9">
        <v>533.38</v>
      </c>
      <c r="D3188" s="14">
        <v>45096</v>
      </c>
      <c r="E3188" s="15">
        <v>8444.69</v>
      </c>
      <c r="G3188" s="26">
        <v>533.38</v>
      </c>
      <c r="J3188" s="14">
        <v>45095</v>
      </c>
      <c r="K3188" s="9" t="s">
        <v>480</v>
      </c>
      <c r="L3188" s="9">
        <v>25</v>
      </c>
      <c r="M3188" s="9">
        <v>24</v>
      </c>
    </row>
    <row r="3189" spans="1:13" x14ac:dyDescent="0.2">
      <c r="A3189" s="9" t="s">
        <v>1248</v>
      </c>
      <c r="B3189" s="9" t="s">
        <v>1091</v>
      </c>
      <c r="C3189" s="9">
        <v>27.6</v>
      </c>
      <c r="D3189" s="14">
        <v>45096</v>
      </c>
      <c r="E3189" s="15">
        <v>27.6</v>
      </c>
      <c r="G3189" s="26">
        <v>27.6</v>
      </c>
      <c r="J3189" s="14">
        <v>45095</v>
      </c>
      <c r="K3189" s="9" t="s">
        <v>480</v>
      </c>
      <c r="L3189" s="9">
        <v>25</v>
      </c>
      <c r="M3189" s="9">
        <v>24</v>
      </c>
    </row>
    <row r="3190" spans="1:13" x14ac:dyDescent="0.2">
      <c r="A3190" s="9" t="s">
        <v>1022</v>
      </c>
      <c r="B3190" s="9" t="s">
        <v>1503</v>
      </c>
      <c r="C3190" s="9">
        <v>5.36</v>
      </c>
      <c r="D3190" s="14">
        <v>45096</v>
      </c>
      <c r="E3190" s="15">
        <v>5.36</v>
      </c>
      <c r="G3190" s="26">
        <v>5.36</v>
      </c>
      <c r="J3190" s="14">
        <v>45095</v>
      </c>
      <c r="K3190" s="9" t="s">
        <v>480</v>
      </c>
      <c r="L3190" s="9">
        <v>25</v>
      </c>
      <c r="M3190" s="9">
        <v>24</v>
      </c>
    </row>
    <row r="3191" spans="1:13" x14ac:dyDescent="0.2">
      <c r="A3191" s="9" t="s">
        <v>1022</v>
      </c>
      <c r="B3191" s="9" t="s">
        <v>1503</v>
      </c>
      <c r="C3191" s="9">
        <v>0.89</v>
      </c>
      <c r="D3191" s="14">
        <v>45096</v>
      </c>
      <c r="E3191" s="15">
        <v>6.25</v>
      </c>
      <c r="G3191" s="26">
        <v>0.89</v>
      </c>
      <c r="J3191" s="14">
        <v>45095</v>
      </c>
      <c r="K3191" s="9" t="s">
        <v>480</v>
      </c>
      <c r="L3191" s="9">
        <v>25</v>
      </c>
      <c r="M3191" s="9">
        <v>24</v>
      </c>
    </row>
    <row r="3192" spans="1:13" x14ac:dyDescent="0.2">
      <c r="A3192" s="9" t="s">
        <v>1022</v>
      </c>
      <c r="B3192" s="9" t="s">
        <v>1503</v>
      </c>
      <c r="C3192" s="9">
        <v>17.190000000000001</v>
      </c>
      <c r="D3192" s="14">
        <v>45096</v>
      </c>
      <c r="E3192" s="15">
        <v>23.44</v>
      </c>
      <c r="G3192" s="26">
        <v>17.190000000000001</v>
      </c>
      <c r="J3192" s="14">
        <v>45095</v>
      </c>
      <c r="K3192" s="9" t="s">
        <v>480</v>
      </c>
      <c r="L3192" s="9">
        <v>25</v>
      </c>
      <c r="M3192" s="9">
        <v>24</v>
      </c>
    </row>
    <row r="3193" spans="1:13" x14ac:dyDescent="0.2">
      <c r="A3193" s="9" t="s">
        <v>1022</v>
      </c>
      <c r="B3193" s="9" t="s">
        <v>1503</v>
      </c>
      <c r="C3193" s="9">
        <v>12.99</v>
      </c>
      <c r="D3193" s="14">
        <v>45096</v>
      </c>
      <c r="E3193" s="15">
        <v>36.43</v>
      </c>
      <c r="G3193" s="26">
        <v>12.99</v>
      </c>
      <c r="J3193" s="14">
        <v>45095</v>
      </c>
      <c r="K3193" s="9" t="s">
        <v>480</v>
      </c>
      <c r="L3193" s="9">
        <v>25</v>
      </c>
      <c r="M3193" s="9">
        <v>24</v>
      </c>
    </row>
    <row r="3194" spans="1:13" x14ac:dyDescent="0.2">
      <c r="A3194" s="9" t="s">
        <v>1022</v>
      </c>
      <c r="B3194" s="9" t="s">
        <v>1503</v>
      </c>
      <c r="C3194" s="9">
        <v>11.04</v>
      </c>
      <c r="D3194" s="14">
        <v>45096</v>
      </c>
      <c r="E3194" s="15">
        <v>47.47</v>
      </c>
      <c r="G3194" s="26">
        <v>11.04</v>
      </c>
      <c r="J3194" s="14">
        <v>45095</v>
      </c>
      <c r="K3194" s="9" t="s">
        <v>480</v>
      </c>
      <c r="L3194" s="9">
        <v>25</v>
      </c>
      <c r="M3194" s="9">
        <v>24</v>
      </c>
    </row>
    <row r="3195" spans="1:13" x14ac:dyDescent="0.2">
      <c r="A3195" s="9" t="s">
        <v>1022</v>
      </c>
      <c r="B3195" s="9" t="s">
        <v>1503</v>
      </c>
      <c r="C3195" s="9">
        <v>11.04</v>
      </c>
      <c r="D3195" s="14">
        <v>45096</v>
      </c>
      <c r="E3195" s="15">
        <v>58.51</v>
      </c>
      <c r="G3195" s="26">
        <v>11.04</v>
      </c>
      <c r="J3195" s="14">
        <v>45095</v>
      </c>
      <c r="K3195" s="9" t="s">
        <v>480</v>
      </c>
      <c r="L3195" s="9">
        <v>25</v>
      </c>
      <c r="M3195" s="9">
        <v>24</v>
      </c>
    </row>
    <row r="3196" spans="1:13" x14ac:dyDescent="0.2">
      <c r="A3196" s="9" t="s">
        <v>1022</v>
      </c>
      <c r="B3196" s="9" t="s">
        <v>1503</v>
      </c>
      <c r="C3196" s="9">
        <v>11.04</v>
      </c>
      <c r="D3196" s="14">
        <v>45096</v>
      </c>
      <c r="E3196" s="15">
        <v>69.55</v>
      </c>
      <c r="G3196" s="26">
        <v>11.04</v>
      </c>
      <c r="J3196" s="14">
        <v>45095</v>
      </c>
      <c r="K3196" s="9" t="s">
        <v>480</v>
      </c>
      <c r="L3196" s="9">
        <v>25</v>
      </c>
      <c r="M3196" s="9">
        <v>24</v>
      </c>
    </row>
    <row r="3197" spans="1:13" x14ac:dyDescent="0.2">
      <c r="A3197" s="9" t="s">
        <v>1407</v>
      </c>
      <c r="B3197" s="9" t="s">
        <v>1408</v>
      </c>
      <c r="C3197" s="9">
        <v>400.04</v>
      </c>
      <c r="D3197" s="14">
        <v>45096</v>
      </c>
      <c r="E3197" s="15">
        <v>400.04</v>
      </c>
      <c r="G3197" s="26">
        <v>400.04</v>
      </c>
      <c r="J3197" s="14">
        <v>45095</v>
      </c>
      <c r="K3197" s="9" t="s">
        <v>480</v>
      </c>
      <c r="L3197" s="9">
        <v>25</v>
      </c>
      <c r="M3197" s="9">
        <v>24</v>
      </c>
    </row>
    <row r="3198" spans="1:13" x14ac:dyDescent="0.2">
      <c r="A3198" s="9" t="s">
        <v>1409</v>
      </c>
      <c r="B3198" s="9" t="s">
        <v>1410</v>
      </c>
      <c r="C3198" s="9">
        <v>400.04</v>
      </c>
      <c r="D3198" s="14">
        <v>45096</v>
      </c>
      <c r="E3198" s="15">
        <v>400.04</v>
      </c>
      <c r="G3198" s="26">
        <v>400.04</v>
      </c>
      <c r="J3198" s="14">
        <v>45095</v>
      </c>
      <c r="K3198" s="9" t="s">
        <v>480</v>
      </c>
      <c r="L3198" s="9">
        <v>25</v>
      </c>
      <c r="M3198" s="9">
        <v>24</v>
      </c>
    </row>
    <row r="3199" spans="1:13" x14ac:dyDescent="0.2">
      <c r="A3199" s="9" t="s">
        <v>1388</v>
      </c>
      <c r="B3199" s="9" t="s">
        <v>1389</v>
      </c>
      <c r="C3199" s="9">
        <v>400.04</v>
      </c>
      <c r="D3199" s="14">
        <v>45096</v>
      </c>
      <c r="E3199" s="15">
        <v>400.04</v>
      </c>
      <c r="G3199" s="26">
        <v>400.04</v>
      </c>
      <c r="J3199" s="14">
        <v>45095</v>
      </c>
      <c r="K3199" s="9" t="s">
        <v>480</v>
      </c>
      <c r="L3199" s="9">
        <v>25</v>
      </c>
      <c r="M3199" s="9">
        <v>24</v>
      </c>
    </row>
    <row r="3200" spans="1:13" x14ac:dyDescent="0.2">
      <c r="A3200" s="9" t="s">
        <v>602</v>
      </c>
      <c r="B3200" s="9" t="s">
        <v>603</v>
      </c>
      <c r="C3200" s="9">
        <v>0.54812000000000005</v>
      </c>
      <c r="D3200" s="14">
        <v>45131</v>
      </c>
      <c r="E3200" s="15">
        <v>0.54812000000000005</v>
      </c>
      <c r="G3200" s="26">
        <v>0.54812000000000005</v>
      </c>
      <c r="J3200" s="14">
        <v>45095</v>
      </c>
      <c r="K3200" s="9" t="s">
        <v>480</v>
      </c>
      <c r="L3200" s="9">
        <v>30</v>
      </c>
      <c r="M3200" s="9">
        <v>24</v>
      </c>
    </row>
    <row r="3201" spans="1:13" x14ac:dyDescent="0.2">
      <c r="A3201" s="9" t="s">
        <v>148</v>
      </c>
      <c r="B3201" s="9" t="s">
        <v>586</v>
      </c>
      <c r="C3201" s="9">
        <v>12501.135251</v>
      </c>
      <c r="D3201" s="14">
        <v>45110</v>
      </c>
      <c r="E3201" s="15">
        <v>12501.135251</v>
      </c>
      <c r="G3201" s="26">
        <v>12501.135251</v>
      </c>
      <c r="J3201" s="14">
        <v>45096</v>
      </c>
      <c r="K3201" s="9" t="s">
        <v>480</v>
      </c>
      <c r="L3201" s="9">
        <v>27</v>
      </c>
      <c r="M3201" s="9">
        <v>25</v>
      </c>
    </row>
    <row r="3202" spans="1:13" x14ac:dyDescent="0.2">
      <c r="A3202" s="9" t="s">
        <v>148</v>
      </c>
      <c r="B3202" s="9" t="s">
        <v>586</v>
      </c>
      <c r="C3202" s="9">
        <v>2824.6640179999999</v>
      </c>
      <c r="D3202" s="14">
        <v>45110</v>
      </c>
      <c r="E3202" s="15">
        <v>15325.799268999999</v>
      </c>
      <c r="G3202" s="26">
        <v>2824.6640179999999</v>
      </c>
      <c r="J3202" s="14">
        <v>45096</v>
      </c>
      <c r="K3202" s="9" t="s">
        <v>480</v>
      </c>
      <c r="L3202" s="9">
        <v>27</v>
      </c>
      <c r="M3202" s="9">
        <v>25</v>
      </c>
    </row>
    <row r="3203" spans="1:13" x14ac:dyDescent="0.2">
      <c r="A3203" s="9" t="s">
        <v>148</v>
      </c>
      <c r="B3203" s="9" t="s">
        <v>586</v>
      </c>
      <c r="C3203" s="9">
        <v>14.983040000000001</v>
      </c>
      <c r="D3203" s="14">
        <v>45110</v>
      </c>
      <c r="E3203" s="15">
        <v>15340.782308999998</v>
      </c>
      <c r="G3203" s="26">
        <v>14.983040000000001</v>
      </c>
      <c r="J3203" s="14">
        <v>45096</v>
      </c>
      <c r="K3203" s="9" t="s">
        <v>480</v>
      </c>
      <c r="L3203" s="9">
        <v>27</v>
      </c>
      <c r="M3203" s="9">
        <v>25</v>
      </c>
    </row>
    <row r="3204" spans="1:13" x14ac:dyDescent="0.2">
      <c r="A3204" s="9" t="s">
        <v>1206</v>
      </c>
      <c r="B3204" s="9" t="s">
        <v>1207</v>
      </c>
      <c r="C3204" s="9">
        <v>112.7</v>
      </c>
      <c r="D3204" s="14">
        <v>45103</v>
      </c>
      <c r="E3204" s="15">
        <v>112.7</v>
      </c>
      <c r="G3204" s="26">
        <v>112.7</v>
      </c>
      <c r="J3204" s="14">
        <v>45097</v>
      </c>
      <c r="K3204" s="9" t="s">
        <v>480</v>
      </c>
      <c r="L3204" s="9">
        <v>26</v>
      </c>
      <c r="M3204" s="9">
        <v>25</v>
      </c>
    </row>
    <row r="3205" spans="1:13" x14ac:dyDescent="0.2">
      <c r="A3205" s="9" t="s">
        <v>1206</v>
      </c>
      <c r="B3205" s="9" t="s">
        <v>1207</v>
      </c>
      <c r="C3205" s="9">
        <v>95.1</v>
      </c>
      <c r="D3205" s="14">
        <v>45103</v>
      </c>
      <c r="E3205" s="15">
        <v>207.8</v>
      </c>
      <c r="G3205" s="26">
        <v>95.1</v>
      </c>
      <c r="J3205" s="14">
        <v>45097</v>
      </c>
      <c r="K3205" s="9" t="s">
        <v>480</v>
      </c>
      <c r="L3205" s="9">
        <v>26</v>
      </c>
      <c r="M3205" s="9">
        <v>25</v>
      </c>
    </row>
    <row r="3206" spans="1:13" x14ac:dyDescent="0.2">
      <c r="A3206" s="9" t="s">
        <v>1206</v>
      </c>
      <c r="B3206" s="9" t="s">
        <v>1207</v>
      </c>
      <c r="C3206" s="9">
        <v>58.76</v>
      </c>
      <c r="D3206" s="14">
        <v>45103</v>
      </c>
      <c r="E3206" s="15">
        <v>266.56</v>
      </c>
      <c r="G3206" s="26">
        <v>58.76</v>
      </c>
      <c r="J3206" s="14">
        <v>45097</v>
      </c>
      <c r="K3206" s="9" t="s">
        <v>480</v>
      </c>
      <c r="L3206" s="9">
        <v>26</v>
      </c>
      <c r="M3206" s="9">
        <v>25</v>
      </c>
    </row>
    <row r="3207" spans="1:13" x14ac:dyDescent="0.2">
      <c r="A3207" s="9" t="s">
        <v>1206</v>
      </c>
      <c r="B3207" s="9" t="s">
        <v>1207</v>
      </c>
      <c r="C3207" s="9">
        <v>39.159999999999997</v>
      </c>
      <c r="D3207" s="14">
        <v>45103</v>
      </c>
      <c r="E3207" s="15">
        <v>305.72000000000003</v>
      </c>
      <c r="G3207" s="26">
        <v>39.159999999999997</v>
      </c>
      <c r="J3207" s="14">
        <v>45097</v>
      </c>
      <c r="K3207" s="9" t="s">
        <v>480</v>
      </c>
      <c r="L3207" s="9">
        <v>26</v>
      </c>
      <c r="M3207" s="9">
        <v>25</v>
      </c>
    </row>
    <row r="3208" spans="1:13" x14ac:dyDescent="0.2">
      <c r="A3208" s="9" t="s">
        <v>1206</v>
      </c>
      <c r="B3208" s="9" t="s">
        <v>1207</v>
      </c>
      <c r="C3208" s="9">
        <v>53.22</v>
      </c>
      <c r="D3208" s="14">
        <v>45103</v>
      </c>
      <c r="E3208" s="15">
        <v>358.94000000000005</v>
      </c>
      <c r="G3208" s="26">
        <v>53.22</v>
      </c>
      <c r="J3208" s="14">
        <v>45097</v>
      </c>
      <c r="K3208" s="9" t="s">
        <v>480</v>
      </c>
      <c r="L3208" s="9">
        <v>26</v>
      </c>
      <c r="M3208" s="9">
        <v>25</v>
      </c>
    </row>
    <row r="3209" spans="1:13" x14ac:dyDescent="0.2">
      <c r="A3209" s="9" t="s">
        <v>156</v>
      </c>
      <c r="B3209" s="9" t="s">
        <v>44</v>
      </c>
      <c r="C3209" s="9">
        <v>99.952724000000003</v>
      </c>
      <c r="D3209" s="14">
        <v>45110</v>
      </c>
      <c r="E3209" s="15">
        <v>99.952724000000003</v>
      </c>
      <c r="G3209" s="26">
        <v>99.952724000000003</v>
      </c>
      <c r="J3209" s="14">
        <v>45097</v>
      </c>
      <c r="K3209" s="9" t="s">
        <v>480</v>
      </c>
      <c r="L3209" s="9">
        <v>27</v>
      </c>
      <c r="M3209" s="9">
        <v>25</v>
      </c>
    </row>
    <row r="3210" spans="1:13" x14ac:dyDescent="0.2">
      <c r="A3210" s="9" t="s">
        <v>156</v>
      </c>
      <c r="B3210" s="9" t="s">
        <v>44</v>
      </c>
      <c r="C3210" s="9">
        <v>22.584578</v>
      </c>
      <c r="D3210" s="14">
        <v>45110</v>
      </c>
      <c r="E3210" s="15">
        <v>122.53730200000001</v>
      </c>
      <c r="G3210" s="26">
        <v>22.584578</v>
      </c>
      <c r="J3210" s="14">
        <v>45097</v>
      </c>
      <c r="K3210" s="9" t="s">
        <v>480</v>
      </c>
      <c r="L3210" s="9">
        <v>27</v>
      </c>
      <c r="M3210" s="9">
        <v>25</v>
      </c>
    </row>
    <row r="3211" spans="1:13" x14ac:dyDescent="0.2">
      <c r="A3211" s="9" t="s">
        <v>153</v>
      </c>
      <c r="B3211" s="9" t="s">
        <v>46</v>
      </c>
      <c r="C3211" s="9">
        <v>266.54059799999999</v>
      </c>
      <c r="D3211" s="14">
        <v>45110</v>
      </c>
      <c r="E3211" s="15">
        <v>266.54059799999999</v>
      </c>
      <c r="G3211" s="26">
        <v>266.54059799999999</v>
      </c>
      <c r="J3211" s="14">
        <v>45097</v>
      </c>
      <c r="K3211" s="9" t="s">
        <v>480</v>
      </c>
      <c r="L3211" s="9">
        <v>27</v>
      </c>
      <c r="M3211" s="9">
        <v>25</v>
      </c>
    </row>
    <row r="3212" spans="1:13" x14ac:dyDescent="0.2">
      <c r="A3212" s="9" t="s">
        <v>153</v>
      </c>
      <c r="B3212" s="9" t="s">
        <v>46</v>
      </c>
      <c r="C3212" s="9">
        <v>60.225541</v>
      </c>
      <c r="D3212" s="14">
        <v>45110</v>
      </c>
      <c r="E3212" s="15">
        <v>326.76613900000001</v>
      </c>
      <c r="G3212" s="26">
        <v>60.225541</v>
      </c>
      <c r="J3212" s="14">
        <v>45097</v>
      </c>
      <c r="K3212" s="9" t="s">
        <v>480</v>
      </c>
      <c r="L3212" s="9">
        <v>27</v>
      </c>
      <c r="M3212" s="9">
        <v>25</v>
      </c>
    </row>
    <row r="3213" spans="1:13" x14ac:dyDescent="0.2">
      <c r="A3213" s="9" t="s">
        <v>148</v>
      </c>
      <c r="B3213" s="9" t="s">
        <v>586</v>
      </c>
      <c r="C3213" s="9">
        <v>645.55215299999998</v>
      </c>
      <c r="D3213" s="14">
        <v>45110</v>
      </c>
      <c r="E3213" s="15">
        <v>645.55215299999998</v>
      </c>
      <c r="G3213" s="26">
        <v>645.55215299999998</v>
      </c>
      <c r="J3213" s="14">
        <v>45097</v>
      </c>
      <c r="K3213" s="9" t="s">
        <v>480</v>
      </c>
      <c r="L3213" s="9">
        <v>27</v>
      </c>
      <c r="M3213" s="9">
        <v>25</v>
      </c>
    </row>
    <row r="3214" spans="1:13" x14ac:dyDescent="0.2">
      <c r="A3214" s="9" t="s">
        <v>148</v>
      </c>
      <c r="B3214" s="9" t="s">
        <v>586</v>
      </c>
      <c r="C3214" s="9">
        <v>145.86418800000001</v>
      </c>
      <c r="D3214" s="14">
        <v>45110</v>
      </c>
      <c r="E3214" s="15">
        <v>791.41634099999999</v>
      </c>
      <c r="G3214" s="26">
        <v>145.86418800000001</v>
      </c>
      <c r="J3214" s="14">
        <v>45097</v>
      </c>
      <c r="K3214" s="9" t="s">
        <v>480</v>
      </c>
      <c r="L3214" s="9">
        <v>27</v>
      </c>
      <c r="M3214" s="9">
        <v>25</v>
      </c>
    </row>
    <row r="3215" spans="1:13" x14ac:dyDescent="0.2">
      <c r="A3215" s="9" t="s">
        <v>148</v>
      </c>
      <c r="B3215" s="9" t="s">
        <v>586</v>
      </c>
      <c r="C3215" s="9">
        <v>794.09966499999996</v>
      </c>
      <c r="D3215" s="14">
        <v>45110</v>
      </c>
      <c r="E3215" s="15">
        <v>1585.5160059999998</v>
      </c>
      <c r="G3215" s="26">
        <v>794.09966499999996</v>
      </c>
      <c r="J3215" s="14">
        <v>45097</v>
      </c>
      <c r="K3215" s="9" t="s">
        <v>480</v>
      </c>
      <c r="L3215" s="9">
        <v>27</v>
      </c>
      <c r="M3215" s="9">
        <v>25</v>
      </c>
    </row>
    <row r="3216" spans="1:13" x14ac:dyDescent="0.2">
      <c r="A3216" s="9" t="s">
        <v>148</v>
      </c>
      <c r="B3216" s="9" t="s">
        <v>586</v>
      </c>
      <c r="C3216" s="9">
        <v>657.26145499999996</v>
      </c>
      <c r="D3216" s="14">
        <v>45110</v>
      </c>
      <c r="E3216" s="15">
        <v>2242.7774609999997</v>
      </c>
      <c r="G3216" s="26">
        <v>657.26145499999996</v>
      </c>
      <c r="J3216" s="14">
        <v>45097</v>
      </c>
      <c r="K3216" s="9" t="s">
        <v>480</v>
      </c>
      <c r="L3216" s="9">
        <v>27</v>
      </c>
      <c r="M3216" s="9">
        <v>25</v>
      </c>
    </row>
    <row r="3217" spans="1:13" x14ac:dyDescent="0.2">
      <c r="A3217" s="9" t="s">
        <v>148</v>
      </c>
      <c r="B3217" s="9" t="s">
        <v>586</v>
      </c>
      <c r="C3217" s="9">
        <v>661.85371199999997</v>
      </c>
      <c r="D3217" s="14">
        <v>45110</v>
      </c>
      <c r="E3217" s="15">
        <v>2904.6311729999998</v>
      </c>
      <c r="G3217" s="26">
        <v>661.85371199999997</v>
      </c>
      <c r="J3217" s="14">
        <v>45097</v>
      </c>
      <c r="K3217" s="9" t="s">
        <v>480</v>
      </c>
      <c r="L3217" s="9">
        <v>27</v>
      </c>
      <c r="M3217" s="9">
        <v>25</v>
      </c>
    </row>
    <row r="3218" spans="1:13" x14ac:dyDescent="0.2">
      <c r="A3218" s="9" t="s">
        <v>256</v>
      </c>
      <c r="B3218" s="9" t="s">
        <v>77</v>
      </c>
      <c r="C3218" s="9">
        <v>4896.610216</v>
      </c>
      <c r="D3218" s="14">
        <v>45117</v>
      </c>
      <c r="E3218" s="15">
        <v>4896.610216</v>
      </c>
      <c r="G3218" s="26">
        <v>4896.610216</v>
      </c>
      <c r="J3218" s="14">
        <v>45097</v>
      </c>
      <c r="K3218" s="9" t="s">
        <v>480</v>
      </c>
      <c r="L3218" s="9">
        <v>28</v>
      </c>
      <c r="M3218" s="9">
        <v>25</v>
      </c>
    </row>
    <row r="3219" spans="1:13" x14ac:dyDescent="0.2">
      <c r="A3219" s="9" t="s">
        <v>256</v>
      </c>
      <c r="B3219" s="9" t="s">
        <v>77</v>
      </c>
      <c r="C3219" s="9">
        <v>1576.2547509999999</v>
      </c>
      <c r="D3219" s="14">
        <v>45117</v>
      </c>
      <c r="E3219" s="15">
        <v>6472.8649669999995</v>
      </c>
      <c r="G3219" s="26">
        <v>1576.2547509999999</v>
      </c>
      <c r="J3219" s="14">
        <v>45097</v>
      </c>
      <c r="K3219" s="9" t="s">
        <v>480</v>
      </c>
      <c r="L3219" s="9">
        <v>28</v>
      </c>
      <c r="M3219" s="9">
        <v>25</v>
      </c>
    </row>
    <row r="3220" spans="1:13" x14ac:dyDescent="0.2">
      <c r="A3220" s="9" t="s">
        <v>256</v>
      </c>
      <c r="B3220" s="9" t="s">
        <v>77</v>
      </c>
      <c r="C3220" s="9">
        <v>1289.662977</v>
      </c>
      <c r="D3220" s="14">
        <v>45117</v>
      </c>
      <c r="E3220" s="15">
        <v>7762.5279439999995</v>
      </c>
      <c r="G3220" s="26">
        <v>1289.662977</v>
      </c>
      <c r="J3220" s="14">
        <v>45097</v>
      </c>
      <c r="K3220" s="9" t="s">
        <v>480</v>
      </c>
      <c r="L3220" s="9">
        <v>28</v>
      </c>
      <c r="M3220" s="9">
        <v>25</v>
      </c>
    </row>
    <row r="3221" spans="1:13" x14ac:dyDescent="0.2">
      <c r="A3221" s="9" t="s">
        <v>256</v>
      </c>
      <c r="B3221" s="9" t="s">
        <v>77</v>
      </c>
      <c r="C3221" s="9">
        <v>3234.9941560000002</v>
      </c>
      <c r="D3221" s="14">
        <v>45117</v>
      </c>
      <c r="E3221" s="15">
        <v>10997.5221</v>
      </c>
      <c r="G3221" s="26">
        <v>3234.9941560000002</v>
      </c>
      <c r="J3221" s="14">
        <v>45097</v>
      </c>
      <c r="K3221" s="9" t="s">
        <v>480</v>
      </c>
      <c r="L3221" s="9">
        <v>28</v>
      </c>
      <c r="M3221" s="9">
        <v>25</v>
      </c>
    </row>
    <row r="3222" spans="1:13" x14ac:dyDescent="0.2">
      <c r="A3222" s="9" t="s">
        <v>256</v>
      </c>
      <c r="B3222" s="9" t="s">
        <v>77</v>
      </c>
      <c r="C3222" s="9">
        <v>1397.386031</v>
      </c>
      <c r="D3222" s="14">
        <v>45117</v>
      </c>
      <c r="E3222" s="15">
        <v>12394.908131</v>
      </c>
      <c r="G3222" s="26">
        <v>1397.386031</v>
      </c>
      <c r="J3222" s="14">
        <v>45097</v>
      </c>
      <c r="K3222" s="9" t="s">
        <v>480</v>
      </c>
      <c r="L3222" s="9">
        <v>28</v>
      </c>
      <c r="M3222" s="9">
        <v>25</v>
      </c>
    </row>
    <row r="3223" spans="1:13" x14ac:dyDescent="0.2">
      <c r="A3223" s="9" t="s">
        <v>155</v>
      </c>
      <c r="B3223" s="9" t="s">
        <v>45</v>
      </c>
      <c r="C3223" s="9">
        <v>2.996181</v>
      </c>
      <c r="D3223" s="14">
        <v>45117</v>
      </c>
      <c r="E3223" s="15">
        <v>2.996181</v>
      </c>
      <c r="G3223" s="26">
        <v>2.996181</v>
      </c>
      <c r="J3223" s="14">
        <v>45097</v>
      </c>
      <c r="K3223" s="9" t="s">
        <v>480</v>
      </c>
      <c r="L3223" s="9">
        <v>28</v>
      </c>
      <c r="M3223" s="9">
        <v>25</v>
      </c>
    </row>
    <row r="3224" spans="1:13" x14ac:dyDescent="0.2">
      <c r="A3224" s="9" t="s">
        <v>680</v>
      </c>
      <c r="B3224" s="9" t="s">
        <v>678</v>
      </c>
      <c r="C3224" s="9">
        <v>0.413385</v>
      </c>
      <c r="D3224" s="14">
        <v>45124</v>
      </c>
      <c r="E3224" s="15">
        <v>0.413385</v>
      </c>
      <c r="G3224" s="26">
        <v>0.413385</v>
      </c>
      <c r="J3224" s="14">
        <v>45097</v>
      </c>
      <c r="K3224" s="9" t="s">
        <v>480</v>
      </c>
      <c r="L3224" s="9">
        <v>29</v>
      </c>
      <c r="M3224" s="9">
        <v>25</v>
      </c>
    </row>
    <row r="3225" spans="1:13" x14ac:dyDescent="0.2">
      <c r="A3225" s="9" t="s">
        <v>680</v>
      </c>
      <c r="B3225" s="9" t="s">
        <v>678</v>
      </c>
      <c r="C3225" s="9">
        <v>0.39151200000000003</v>
      </c>
      <c r="D3225" s="14">
        <v>45124</v>
      </c>
      <c r="E3225" s="15">
        <v>0.80489699999999997</v>
      </c>
      <c r="G3225" s="26">
        <v>0.39151200000000003</v>
      </c>
      <c r="J3225" s="14">
        <v>45097</v>
      </c>
      <c r="K3225" s="9" t="s">
        <v>480</v>
      </c>
      <c r="L3225" s="9">
        <v>29</v>
      </c>
      <c r="M3225" s="9">
        <v>25</v>
      </c>
    </row>
    <row r="3226" spans="1:13" x14ac:dyDescent="0.2">
      <c r="A3226" s="9" t="s">
        <v>815</v>
      </c>
      <c r="B3226" s="9" t="s">
        <v>800</v>
      </c>
      <c r="C3226" s="9">
        <v>35.01</v>
      </c>
      <c r="D3226" s="14">
        <v>45103</v>
      </c>
      <c r="E3226" s="15">
        <v>35.01</v>
      </c>
      <c r="G3226" s="26">
        <v>35.01</v>
      </c>
      <c r="J3226" s="14">
        <v>45098</v>
      </c>
      <c r="K3226" s="9" t="s">
        <v>480</v>
      </c>
      <c r="L3226" s="9">
        <v>26</v>
      </c>
      <c r="M3226" s="9">
        <v>25</v>
      </c>
    </row>
    <row r="3227" spans="1:13" x14ac:dyDescent="0.2">
      <c r="A3227" s="9" t="s">
        <v>815</v>
      </c>
      <c r="B3227" s="9" t="s">
        <v>800</v>
      </c>
      <c r="C3227" s="9">
        <v>28.77</v>
      </c>
      <c r="D3227" s="14">
        <v>45103</v>
      </c>
      <c r="E3227" s="15">
        <v>63.78</v>
      </c>
      <c r="G3227" s="26">
        <v>28.77</v>
      </c>
      <c r="J3227" s="14">
        <v>45098</v>
      </c>
      <c r="K3227" s="9" t="s">
        <v>480</v>
      </c>
      <c r="L3227" s="9">
        <v>26</v>
      </c>
      <c r="M3227" s="9">
        <v>25</v>
      </c>
    </row>
    <row r="3228" spans="1:13" x14ac:dyDescent="0.2">
      <c r="A3228" s="9" t="s">
        <v>971</v>
      </c>
      <c r="B3228" s="9" t="s">
        <v>969</v>
      </c>
      <c r="C3228" s="9">
        <v>2.11</v>
      </c>
      <c r="D3228" s="14">
        <v>45103</v>
      </c>
      <c r="E3228" s="15">
        <v>2.11</v>
      </c>
      <c r="G3228" s="26">
        <v>2.11</v>
      </c>
      <c r="J3228" s="14">
        <v>45098</v>
      </c>
      <c r="K3228" s="9" t="s">
        <v>480</v>
      </c>
      <c r="L3228" s="9">
        <v>26</v>
      </c>
      <c r="M3228" s="9">
        <v>25</v>
      </c>
    </row>
    <row r="3229" spans="1:13" x14ac:dyDescent="0.2">
      <c r="A3229" s="9" t="s">
        <v>1206</v>
      </c>
      <c r="B3229" s="9" t="s">
        <v>1207</v>
      </c>
      <c r="C3229" s="9">
        <v>568.71</v>
      </c>
      <c r="D3229" s="14">
        <v>45103</v>
      </c>
      <c r="E3229" s="15">
        <v>568.71</v>
      </c>
      <c r="G3229" s="26">
        <v>568.71</v>
      </c>
      <c r="J3229" s="14">
        <v>45098</v>
      </c>
      <c r="K3229" s="9" t="s">
        <v>480</v>
      </c>
      <c r="L3229" s="9">
        <v>26</v>
      </c>
      <c r="M3229" s="9">
        <v>25</v>
      </c>
    </row>
    <row r="3230" spans="1:13" x14ac:dyDescent="0.2">
      <c r="A3230" s="9" t="s">
        <v>1206</v>
      </c>
      <c r="B3230" s="9" t="s">
        <v>1207</v>
      </c>
      <c r="C3230" s="9">
        <v>649.13</v>
      </c>
      <c r="D3230" s="14">
        <v>45103</v>
      </c>
      <c r="E3230" s="15">
        <v>1217.8400000000001</v>
      </c>
      <c r="G3230" s="26">
        <v>649.13</v>
      </c>
      <c r="J3230" s="14">
        <v>45098</v>
      </c>
      <c r="K3230" s="9" t="s">
        <v>480</v>
      </c>
      <c r="L3230" s="9">
        <v>26</v>
      </c>
      <c r="M3230" s="9">
        <v>25</v>
      </c>
    </row>
    <row r="3231" spans="1:13" x14ac:dyDescent="0.2">
      <c r="A3231" s="9" t="s">
        <v>828</v>
      </c>
      <c r="B3231" s="9" t="s">
        <v>852</v>
      </c>
      <c r="C3231" s="9">
        <v>1.134719</v>
      </c>
      <c r="D3231" s="14">
        <v>45103</v>
      </c>
      <c r="E3231" s="15">
        <v>1.134719</v>
      </c>
      <c r="G3231" s="26">
        <v>1.134719</v>
      </c>
      <c r="J3231" s="14">
        <v>45098</v>
      </c>
      <c r="K3231" s="9" t="s">
        <v>480</v>
      </c>
      <c r="L3231" s="9">
        <v>26</v>
      </c>
      <c r="M3231" s="9">
        <v>25</v>
      </c>
    </row>
    <row r="3232" spans="1:13" x14ac:dyDescent="0.2">
      <c r="A3232" s="9" t="s">
        <v>1428</v>
      </c>
      <c r="B3232" s="9" t="s">
        <v>1429</v>
      </c>
      <c r="C3232" s="9">
        <v>7</v>
      </c>
      <c r="D3232" s="14">
        <v>45103</v>
      </c>
      <c r="E3232" s="15">
        <v>7</v>
      </c>
      <c r="G3232" s="26">
        <v>7</v>
      </c>
      <c r="J3232" s="14">
        <v>45098</v>
      </c>
      <c r="K3232" s="9" t="s">
        <v>480</v>
      </c>
      <c r="L3232" s="9">
        <v>26</v>
      </c>
      <c r="M3232" s="9">
        <v>25</v>
      </c>
    </row>
    <row r="3233" spans="1:13" x14ac:dyDescent="0.2">
      <c r="A3233" s="9" t="s">
        <v>329</v>
      </c>
      <c r="B3233" s="9" t="s">
        <v>53</v>
      </c>
      <c r="C3233" s="9">
        <v>210.179193</v>
      </c>
      <c r="D3233" s="14">
        <v>45103</v>
      </c>
      <c r="E3233" s="15">
        <v>210.179193</v>
      </c>
      <c r="G3233" s="26">
        <v>210.179193</v>
      </c>
      <c r="J3233" s="14">
        <v>45098</v>
      </c>
      <c r="K3233" s="9" t="s">
        <v>480</v>
      </c>
      <c r="L3233" s="9">
        <v>26</v>
      </c>
      <c r="M3233" s="9">
        <v>25</v>
      </c>
    </row>
    <row r="3234" spans="1:13" x14ac:dyDescent="0.2">
      <c r="A3234" s="9" t="s">
        <v>329</v>
      </c>
      <c r="B3234" s="9" t="s">
        <v>53</v>
      </c>
      <c r="C3234" s="9">
        <v>80.257564000000002</v>
      </c>
      <c r="D3234" s="14">
        <v>45103</v>
      </c>
      <c r="E3234" s="15">
        <v>290.436757</v>
      </c>
      <c r="G3234" s="26">
        <v>80.257564000000002</v>
      </c>
      <c r="J3234" s="14">
        <v>45098</v>
      </c>
      <c r="K3234" s="9" t="s">
        <v>480</v>
      </c>
      <c r="L3234" s="9">
        <v>26</v>
      </c>
      <c r="M3234" s="9">
        <v>25</v>
      </c>
    </row>
    <row r="3235" spans="1:13" x14ac:dyDescent="0.2">
      <c r="A3235" s="9" t="s">
        <v>329</v>
      </c>
      <c r="B3235" s="9" t="s">
        <v>53</v>
      </c>
      <c r="C3235" s="9">
        <v>239.52311399999999</v>
      </c>
      <c r="D3235" s="14">
        <v>45103</v>
      </c>
      <c r="E3235" s="15">
        <v>529.95987100000002</v>
      </c>
      <c r="G3235" s="26">
        <v>239.52311399999999</v>
      </c>
      <c r="J3235" s="14">
        <v>45098</v>
      </c>
      <c r="K3235" s="9" t="s">
        <v>480</v>
      </c>
      <c r="L3235" s="9">
        <v>26</v>
      </c>
      <c r="M3235" s="9">
        <v>25</v>
      </c>
    </row>
    <row r="3236" spans="1:13" x14ac:dyDescent="0.2">
      <c r="A3236" s="9" t="s">
        <v>329</v>
      </c>
      <c r="B3236" s="9" t="s">
        <v>53</v>
      </c>
      <c r="C3236" s="9">
        <v>379.97920399999998</v>
      </c>
      <c r="D3236" s="14">
        <v>45103</v>
      </c>
      <c r="E3236" s="15">
        <v>909.939075</v>
      </c>
      <c r="G3236" s="26">
        <v>379.97920399999998</v>
      </c>
      <c r="J3236" s="14">
        <v>45098</v>
      </c>
      <c r="K3236" s="9" t="s">
        <v>480</v>
      </c>
      <c r="L3236" s="9">
        <v>26</v>
      </c>
      <c r="M3236" s="9">
        <v>25</v>
      </c>
    </row>
    <row r="3237" spans="1:13" x14ac:dyDescent="0.2">
      <c r="A3237" s="9" t="s">
        <v>329</v>
      </c>
      <c r="B3237" s="9" t="s">
        <v>53</v>
      </c>
      <c r="C3237" s="9">
        <v>392.23541</v>
      </c>
      <c r="D3237" s="14">
        <v>45103</v>
      </c>
      <c r="E3237" s="15">
        <v>1302.174485</v>
      </c>
      <c r="G3237" s="26">
        <v>392.23541</v>
      </c>
      <c r="J3237" s="14">
        <v>45098</v>
      </c>
      <c r="K3237" s="9" t="s">
        <v>480</v>
      </c>
      <c r="L3237" s="9">
        <v>26</v>
      </c>
      <c r="M3237" s="9">
        <v>25</v>
      </c>
    </row>
    <row r="3238" spans="1:13" x14ac:dyDescent="0.2">
      <c r="A3238" s="9" t="s">
        <v>329</v>
      </c>
      <c r="B3238" s="9" t="s">
        <v>53</v>
      </c>
      <c r="C3238" s="9">
        <v>320.67141199999998</v>
      </c>
      <c r="D3238" s="14">
        <v>45103</v>
      </c>
      <c r="E3238" s="15">
        <v>1622.8458969999999</v>
      </c>
      <c r="G3238" s="26">
        <v>320.67141199999998</v>
      </c>
      <c r="J3238" s="14">
        <v>45098</v>
      </c>
      <c r="K3238" s="9" t="s">
        <v>480</v>
      </c>
      <c r="L3238" s="9">
        <v>26</v>
      </c>
      <c r="M3238" s="9">
        <v>25</v>
      </c>
    </row>
    <row r="3239" spans="1:13" x14ac:dyDescent="0.2">
      <c r="A3239" s="9" t="s">
        <v>329</v>
      </c>
      <c r="B3239" s="9" t="s">
        <v>53</v>
      </c>
      <c r="C3239" s="9">
        <v>183.911058</v>
      </c>
      <c r="D3239" s="14">
        <v>45103</v>
      </c>
      <c r="E3239" s="15">
        <v>1806.7569549999998</v>
      </c>
      <c r="G3239" s="26">
        <v>183.911058</v>
      </c>
      <c r="J3239" s="14">
        <v>45098</v>
      </c>
      <c r="K3239" s="9" t="s">
        <v>480</v>
      </c>
      <c r="L3239" s="9">
        <v>26</v>
      </c>
      <c r="M3239" s="9">
        <v>25</v>
      </c>
    </row>
    <row r="3240" spans="1:13" x14ac:dyDescent="0.2">
      <c r="A3240" s="9" t="s">
        <v>329</v>
      </c>
      <c r="B3240" s="9" t="s">
        <v>53</v>
      </c>
      <c r="C3240" s="9">
        <v>198.10010399999999</v>
      </c>
      <c r="D3240" s="14">
        <v>45103</v>
      </c>
      <c r="E3240" s="15">
        <v>2004.8570589999999</v>
      </c>
      <c r="G3240" s="26">
        <v>198.10010399999999</v>
      </c>
      <c r="J3240" s="14">
        <v>45098</v>
      </c>
      <c r="K3240" s="9" t="s">
        <v>480</v>
      </c>
      <c r="L3240" s="9">
        <v>26</v>
      </c>
      <c r="M3240" s="9">
        <v>25</v>
      </c>
    </row>
    <row r="3241" spans="1:13" x14ac:dyDescent="0.2">
      <c r="A3241" s="9" t="s">
        <v>329</v>
      </c>
      <c r="B3241" s="9" t="s">
        <v>53</v>
      </c>
      <c r="C3241" s="9">
        <v>89.755511999999996</v>
      </c>
      <c r="D3241" s="14">
        <v>45103</v>
      </c>
      <c r="E3241" s="15">
        <v>2094.6125710000001</v>
      </c>
      <c r="G3241" s="26">
        <v>89.755511999999996</v>
      </c>
      <c r="J3241" s="14">
        <v>45098</v>
      </c>
      <c r="K3241" s="9" t="s">
        <v>480</v>
      </c>
      <c r="L3241" s="9">
        <v>26</v>
      </c>
      <c r="M3241" s="9">
        <v>25</v>
      </c>
    </row>
    <row r="3242" spans="1:13" x14ac:dyDescent="0.2">
      <c r="A3242" s="9" t="s">
        <v>329</v>
      </c>
      <c r="B3242" s="9" t="s">
        <v>53</v>
      </c>
      <c r="C3242" s="9">
        <v>122.607372</v>
      </c>
      <c r="D3242" s="14">
        <v>45103</v>
      </c>
      <c r="E3242" s="15">
        <v>2217.2199430000001</v>
      </c>
      <c r="G3242" s="26">
        <v>122.607372</v>
      </c>
      <c r="J3242" s="14">
        <v>45098</v>
      </c>
      <c r="K3242" s="9" t="s">
        <v>480</v>
      </c>
      <c r="L3242" s="9">
        <v>26</v>
      </c>
      <c r="M3242" s="9">
        <v>25</v>
      </c>
    </row>
    <row r="3243" spans="1:13" x14ac:dyDescent="0.2">
      <c r="A3243" s="9" t="s">
        <v>329</v>
      </c>
      <c r="B3243" s="9" t="s">
        <v>53</v>
      </c>
      <c r="C3243" s="9">
        <v>132.06673599999999</v>
      </c>
      <c r="D3243" s="14">
        <v>45103</v>
      </c>
      <c r="E3243" s="15">
        <v>2349.2866789999998</v>
      </c>
      <c r="G3243" s="26">
        <v>132.06673599999999</v>
      </c>
      <c r="J3243" s="14">
        <v>45098</v>
      </c>
      <c r="K3243" s="9" t="s">
        <v>480</v>
      </c>
      <c r="L3243" s="9">
        <v>26</v>
      </c>
      <c r="M3243" s="9">
        <v>25</v>
      </c>
    </row>
    <row r="3244" spans="1:13" x14ac:dyDescent="0.2">
      <c r="A3244" s="9" t="s">
        <v>329</v>
      </c>
      <c r="B3244" s="9" t="s">
        <v>53</v>
      </c>
      <c r="C3244" s="9">
        <v>44.744067000000001</v>
      </c>
      <c r="D3244" s="14">
        <v>45103</v>
      </c>
      <c r="E3244" s="15">
        <v>2394.0307459999999</v>
      </c>
      <c r="G3244" s="26">
        <v>44.744067000000001</v>
      </c>
      <c r="J3244" s="14">
        <v>45098</v>
      </c>
      <c r="K3244" s="9" t="s">
        <v>480</v>
      </c>
      <c r="L3244" s="9">
        <v>26</v>
      </c>
      <c r="M3244" s="9">
        <v>25</v>
      </c>
    </row>
    <row r="3245" spans="1:13" x14ac:dyDescent="0.2">
      <c r="A3245" s="9" t="s">
        <v>329</v>
      </c>
      <c r="B3245" s="9" t="s">
        <v>53</v>
      </c>
      <c r="C3245" s="9">
        <v>179.44762299999999</v>
      </c>
      <c r="D3245" s="14">
        <v>45103</v>
      </c>
      <c r="E3245" s="15">
        <v>2573.4783689999999</v>
      </c>
      <c r="G3245" s="26">
        <v>179.44762299999999</v>
      </c>
      <c r="J3245" s="14">
        <v>45098</v>
      </c>
      <c r="K3245" s="9" t="s">
        <v>480</v>
      </c>
      <c r="L3245" s="9">
        <v>26</v>
      </c>
      <c r="M3245" s="9">
        <v>25</v>
      </c>
    </row>
    <row r="3246" spans="1:13" x14ac:dyDescent="0.2">
      <c r="A3246" s="9" t="s">
        <v>329</v>
      </c>
      <c r="B3246" s="9" t="s">
        <v>53</v>
      </c>
      <c r="C3246" s="9">
        <v>90.751754000000005</v>
      </c>
      <c r="D3246" s="14">
        <v>45103</v>
      </c>
      <c r="E3246" s="15">
        <v>2664.2301229999998</v>
      </c>
      <c r="G3246" s="26">
        <v>90.751754000000005</v>
      </c>
      <c r="J3246" s="14">
        <v>45098</v>
      </c>
      <c r="K3246" s="9" t="s">
        <v>480</v>
      </c>
      <c r="L3246" s="9">
        <v>26</v>
      </c>
      <c r="M3246" s="9">
        <v>25</v>
      </c>
    </row>
    <row r="3247" spans="1:13" x14ac:dyDescent="0.2">
      <c r="A3247" s="9" t="s">
        <v>329</v>
      </c>
      <c r="B3247" s="9" t="s">
        <v>53</v>
      </c>
      <c r="C3247" s="9">
        <v>252.78793099999999</v>
      </c>
      <c r="D3247" s="14">
        <v>45103</v>
      </c>
      <c r="E3247" s="15">
        <v>2917.0180539999997</v>
      </c>
      <c r="G3247" s="26">
        <v>252.78793099999999</v>
      </c>
      <c r="J3247" s="14">
        <v>45098</v>
      </c>
      <c r="K3247" s="9" t="s">
        <v>480</v>
      </c>
      <c r="L3247" s="9">
        <v>26</v>
      </c>
      <c r="M3247" s="9">
        <v>25</v>
      </c>
    </row>
    <row r="3248" spans="1:13" x14ac:dyDescent="0.2">
      <c r="A3248" s="9" t="s">
        <v>329</v>
      </c>
      <c r="B3248" s="9" t="s">
        <v>53</v>
      </c>
      <c r="C3248" s="9">
        <v>2700.6203089999999</v>
      </c>
      <c r="D3248" s="14">
        <v>45103</v>
      </c>
      <c r="E3248" s="15">
        <v>5617.638363</v>
      </c>
      <c r="G3248" s="26">
        <v>2700.6203089999999</v>
      </c>
      <c r="J3248" s="14">
        <v>45098</v>
      </c>
      <c r="K3248" s="9" t="s">
        <v>480</v>
      </c>
      <c r="L3248" s="9">
        <v>26</v>
      </c>
      <c r="M3248" s="9">
        <v>25</v>
      </c>
    </row>
    <row r="3249" spans="1:13" x14ac:dyDescent="0.2">
      <c r="A3249" s="9" t="s">
        <v>329</v>
      </c>
      <c r="B3249" s="9" t="s">
        <v>53</v>
      </c>
      <c r="C3249" s="9">
        <v>2360.994909</v>
      </c>
      <c r="D3249" s="14">
        <v>45103</v>
      </c>
      <c r="E3249" s="15">
        <v>7978.633272</v>
      </c>
      <c r="G3249" s="26">
        <v>2360.994909</v>
      </c>
      <c r="J3249" s="14">
        <v>45098</v>
      </c>
      <c r="K3249" s="9" t="s">
        <v>480</v>
      </c>
      <c r="L3249" s="9">
        <v>26</v>
      </c>
      <c r="M3249" s="9">
        <v>25</v>
      </c>
    </row>
    <row r="3250" spans="1:13" x14ac:dyDescent="0.2">
      <c r="A3250" s="9" t="s">
        <v>329</v>
      </c>
      <c r="B3250" s="9" t="s">
        <v>53</v>
      </c>
      <c r="C3250" s="9">
        <v>1265.0126740000001</v>
      </c>
      <c r="D3250" s="14">
        <v>45103</v>
      </c>
      <c r="E3250" s="15">
        <v>9243.6459460000005</v>
      </c>
      <c r="G3250" s="26">
        <v>1265.0126740000001</v>
      </c>
      <c r="J3250" s="14">
        <v>45098</v>
      </c>
      <c r="K3250" s="9" t="s">
        <v>480</v>
      </c>
      <c r="L3250" s="9">
        <v>26</v>
      </c>
      <c r="M3250" s="9">
        <v>25</v>
      </c>
    </row>
    <row r="3251" spans="1:13" x14ac:dyDescent="0.2">
      <c r="A3251" s="9" t="s">
        <v>302</v>
      </c>
      <c r="B3251" s="9" t="s">
        <v>23</v>
      </c>
      <c r="C3251" s="9">
        <v>3.8376190000000001</v>
      </c>
      <c r="D3251" s="14">
        <v>45110</v>
      </c>
      <c r="E3251" s="15">
        <v>3.8376190000000001</v>
      </c>
      <c r="G3251" s="26">
        <v>3.8376190000000001</v>
      </c>
      <c r="J3251" s="14">
        <v>45098</v>
      </c>
      <c r="K3251" s="9" t="s">
        <v>480</v>
      </c>
      <c r="L3251" s="9">
        <v>27</v>
      </c>
      <c r="M3251" s="9">
        <v>25</v>
      </c>
    </row>
    <row r="3252" spans="1:13" x14ac:dyDescent="0.2">
      <c r="A3252" s="9" t="s">
        <v>302</v>
      </c>
      <c r="B3252" s="9" t="s">
        <v>23</v>
      </c>
      <c r="C3252" s="9">
        <v>3.0811799999999998</v>
      </c>
      <c r="D3252" s="14">
        <v>45110</v>
      </c>
      <c r="E3252" s="15">
        <v>6.9187989999999999</v>
      </c>
      <c r="G3252" s="26">
        <v>3.0811799999999998</v>
      </c>
      <c r="J3252" s="14">
        <v>45098</v>
      </c>
      <c r="K3252" s="9" t="s">
        <v>480</v>
      </c>
      <c r="L3252" s="9">
        <v>27</v>
      </c>
      <c r="M3252" s="9">
        <v>25</v>
      </c>
    </row>
    <row r="3253" spans="1:13" x14ac:dyDescent="0.2">
      <c r="A3253" s="9" t="s">
        <v>280</v>
      </c>
      <c r="B3253" s="9" t="s">
        <v>26</v>
      </c>
      <c r="C3253" s="9">
        <v>133.27029899999999</v>
      </c>
      <c r="D3253" s="14">
        <v>45110</v>
      </c>
      <c r="E3253" s="15">
        <v>133.27029899999999</v>
      </c>
      <c r="G3253" s="26">
        <v>133.27029899999999</v>
      </c>
      <c r="J3253" s="14">
        <v>45098</v>
      </c>
      <c r="K3253" s="9" t="s">
        <v>480</v>
      </c>
      <c r="L3253" s="9">
        <v>27</v>
      </c>
      <c r="M3253" s="9">
        <v>25</v>
      </c>
    </row>
    <row r="3254" spans="1:13" x14ac:dyDescent="0.2">
      <c r="A3254" s="9" t="s">
        <v>280</v>
      </c>
      <c r="B3254" s="9" t="s">
        <v>26</v>
      </c>
      <c r="C3254" s="9">
        <v>30.112770000000001</v>
      </c>
      <c r="D3254" s="14">
        <v>45110</v>
      </c>
      <c r="E3254" s="15">
        <v>163.38306900000001</v>
      </c>
      <c r="G3254" s="26">
        <v>30.112770000000001</v>
      </c>
      <c r="J3254" s="14">
        <v>45098</v>
      </c>
      <c r="K3254" s="9" t="s">
        <v>480</v>
      </c>
      <c r="L3254" s="9">
        <v>27</v>
      </c>
      <c r="M3254" s="9">
        <v>25</v>
      </c>
    </row>
    <row r="3255" spans="1:13" x14ac:dyDescent="0.2">
      <c r="A3255" s="9" t="s">
        <v>265</v>
      </c>
      <c r="B3255" s="9" t="s">
        <v>28</v>
      </c>
      <c r="C3255" s="9">
        <v>10.059687</v>
      </c>
      <c r="D3255" s="14">
        <v>45110</v>
      </c>
      <c r="E3255" s="15">
        <v>10.059687</v>
      </c>
      <c r="G3255" s="26">
        <v>10.059687</v>
      </c>
      <c r="J3255" s="14">
        <v>45098</v>
      </c>
      <c r="K3255" s="9" t="s">
        <v>480</v>
      </c>
      <c r="L3255" s="9">
        <v>27</v>
      </c>
      <c r="M3255" s="9">
        <v>25</v>
      </c>
    </row>
    <row r="3256" spans="1:13" x14ac:dyDescent="0.2">
      <c r="A3256" s="9" t="s">
        <v>265</v>
      </c>
      <c r="B3256" s="9" t="s">
        <v>28</v>
      </c>
      <c r="C3256" s="9">
        <v>8.3262140000000002</v>
      </c>
      <c r="D3256" s="14">
        <v>45110</v>
      </c>
      <c r="E3256" s="15">
        <v>18.385901</v>
      </c>
      <c r="G3256" s="26">
        <v>8.3262140000000002</v>
      </c>
      <c r="J3256" s="14">
        <v>45098</v>
      </c>
      <c r="K3256" s="9" t="s">
        <v>480</v>
      </c>
      <c r="L3256" s="9">
        <v>27</v>
      </c>
      <c r="M3256" s="9">
        <v>25</v>
      </c>
    </row>
    <row r="3257" spans="1:13" x14ac:dyDescent="0.2">
      <c r="A3257" s="9" t="s">
        <v>265</v>
      </c>
      <c r="B3257" s="9" t="s">
        <v>28</v>
      </c>
      <c r="C3257" s="9">
        <v>3.8376190000000001</v>
      </c>
      <c r="D3257" s="14">
        <v>45110</v>
      </c>
      <c r="E3257" s="15">
        <v>22.223520000000001</v>
      </c>
      <c r="G3257" s="26">
        <v>3.8376190000000001</v>
      </c>
      <c r="J3257" s="14">
        <v>45098</v>
      </c>
      <c r="K3257" s="9" t="s">
        <v>480</v>
      </c>
      <c r="L3257" s="9">
        <v>27</v>
      </c>
      <c r="M3257" s="9">
        <v>25</v>
      </c>
    </row>
    <row r="3258" spans="1:13" x14ac:dyDescent="0.2">
      <c r="A3258" s="9" t="s">
        <v>265</v>
      </c>
      <c r="B3258" s="9" t="s">
        <v>28</v>
      </c>
      <c r="C3258" s="9">
        <v>8.3843879999999995</v>
      </c>
      <c r="D3258" s="14">
        <v>45110</v>
      </c>
      <c r="E3258" s="15">
        <v>30.607908000000002</v>
      </c>
      <c r="G3258" s="26">
        <v>8.3843879999999995</v>
      </c>
      <c r="J3258" s="14">
        <v>45098</v>
      </c>
      <c r="K3258" s="9" t="s">
        <v>480</v>
      </c>
      <c r="L3258" s="9">
        <v>27</v>
      </c>
      <c r="M3258" s="9">
        <v>25</v>
      </c>
    </row>
    <row r="3259" spans="1:13" x14ac:dyDescent="0.2">
      <c r="A3259" s="9" t="s">
        <v>257</v>
      </c>
      <c r="B3259" s="9" t="s">
        <v>30</v>
      </c>
      <c r="C3259" s="9">
        <v>11.512859000000001</v>
      </c>
      <c r="D3259" s="14">
        <v>45110</v>
      </c>
      <c r="E3259" s="15">
        <v>11.512859000000001</v>
      </c>
      <c r="G3259" s="26">
        <v>11.512859000000001</v>
      </c>
      <c r="J3259" s="14">
        <v>45098</v>
      </c>
      <c r="K3259" s="9" t="s">
        <v>480</v>
      </c>
      <c r="L3259" s="9">
        <v>27</v>
      </c>
      <c r="M3259" s="9">
        <v>25</v>
      </c>
    </row>
    <row r="3260" spans="1:13" x14ac:dyDescent="0.2">
      <c r="A3260" s="9" t="s">
        <v>257</v>
      </c>
      <c r="B3260" s="9" t="s">
        <v>30</v>
      </c>
      <c r="C3260" s="9">
        <v>11.904558</v>
      </c>
      <c r="D3260" s="14">
        <v>45110</v>
      </c>
      <c r="E3260" s="15">
        <v>23.417417</v>
      </c>
      <c r="G3260" s="26">
        <v>11.904558</v>
      </c>
      <c r="J3260" s="14">
        <v>45098</v>
      </c>
      <c r="K3260" s="9" t="s">
        <v>480</v>
      </c>
      <c r="L3260" s="9">
        <v>27</v>
      </c>
      <c r="M3260" s="9">
        <v>25</v>
      </c>
    </row>
    <row r="3261" spans="1:13" x14ac:dyDescent="0.2">
      <c r="A3261" s="9" t="s">
        <v>156</v>
      </c>
      <c r="B3261" s="9" t="s">
        <v>44</v>
      </c>
      <c r="C3261" s="9">
        <v>16.781231999999999</v>
      </c>
      <c r="D3261" s="14">
        <v>45110</v>
      </c>
      <c r="E3261" s="15">
        <v>16.781231999999999</v>
      </c>
      <c r="G3261" s="26">
        <v>16.781231999999999</v>
      </c>
      <c r="J3261" s="14">
        <v>45098</v>
      </c>
      <c r="K3261" s="9" t="s">
        <v>480</v>
      </c>
      <c r="L3261" s="9">
        <v>27</v>
      </c>
      <c r="M3261" s="9">
        <v>25</v>
      </c>
    </row>
    <row r="3262" spans="1:13" x14ac:dyDescent="0.2">
      <c r="A3262" s="9" t="s">
        <v>156</v>
      </c>
      <c r="B3262" s="9" t="s">
        <v>44</v>
      </c>
      <c r="C3262" s="9">
        <v>13.889512</v>
      </c>
      <c r="D3262" s="14">
        <v>45110</v>
      </c>
      <c r="E3262" s="15">
        <v>30.670743999999999</v>
      </c>
      <c r="G3262" s="26">
        <v>13.889512</v>
      </c>
      <c r="J3262" s="14">
        <v>45098</v>
      </c>
      <c r="K3262" s="9" t="s">
        <v>480</v>
      </c>
      <c r="L3262" s="9">
        <v>27</v>
      </c>
      <c r="M3262" s="9">
        <v>25</v>
      </c>
    </row>
    <row r="3263" spans="1:13" x14ac:dyDescent="0.2">
      <c r="A3263" s="9" t="s">
        <v>156</v>
      </c>
      <c r="B3263" s="9" t="s">
        <v>44</v>
      </c>
      <c r="C3263" s="9">
        <v>13.986556</v>
      </c>
      <c r="D3263" s="14">
        <v>45110</v>
      </c>
      <c r="E3263" s="15">
        <v>44.657299999999999</v>
      </c>
      <c r="G3263" s="26">
        <v>13.986556</v>
      </c>
      <c r="J3263" s="14">
        <v>45098</v>
      </c>
      <c r="K3263" s="9" t="s">
        <v>480</v>
      </c>
      <c r="L3263" s="9">
        <v>27</v>
      </c>
      <c r="M3263" s="9">
        <v>25</v>
      </c>
    </row>
    <row r="3264" spans="1:13" x14ac:dyDescent="0.2">
      <c r="A3264" s="9" t="s">
        <v>153</v>
      </c>
      <c r="B3264" s="9" t="s">
        <v>46</v>
      </c>
      <c r="C3264" s="9">
        <v>45.224358000000002</v>
      </c>
      <c r="D3264" s="14">
        <v>45110</v>
      </c>
      <c r="E3264" s="15">
        <v>45.224358000000002</v>
      </c>
      <c r="G3264" s="26">
        <v>45.224358000000002</v>
      </c>
      <c r="J3264" s="14">
        <v>45098</v>
      </c>
      <c r="K3264" s="9" t="s">
        <v>480</v>
      </c>
      <c r="L3264" s="9">
        <v>27</v>
      </c>
      <c r="M3264" s="9">
        <v>25</v>
      </c>
    </row>
    <row r="3265" spans="1:13" x14ac:dyDescent="0.2">
      <c r="A3265" s="9" t="s">
        <v>153</v>
      </c>
      <c r="B3265" s="9" t="s">
        <v>46</v>
      </c>
      <c r="C3265" s="9">
        <v>37.431353999999999</v>
      </c>
      <c r="D3265" s="14">
        <v>45110</v>
      </c>
      <c r="E3265" s="15">
        <v>82.655711999999994</v>
      </c>
      <c r="G3265" s="26">
        <v>37.431353999999999</v>
      </c>
      <c r="J3265" s="14">
        <v>45098</v>
      </c>
      <c r="K3265" s="9" t="s">
        <v>480</v>
      </c>
      <c r="L3265" s="9">
        <v>27</v>
      </c>
      <c r="M3265" s="9">
        <v>25</v>
      </c>
    </row>
    <row r="3266" spans="1:13" x14ac:dyDescent="0.2">
      <c r="A3266" s="9" t="s">
        <v>153</v>
      </c>
      <c r="B3266" s="9" t="s">
        <v>46</v>
      </c>
      <c r="C3266" s="9">
        <v>7.6752390000000004</v>
      </c>
      <c r="D3266" s="14">
        <v>45110</v>
      </c>
      <c r="E3266" s="15">
        <v>90.330950999999999</v>
      </c>
      <c r="G3266" s="26">
        <v>7.6752390000000004</v>
      </c>
      <c r="J3266" s="14">
        <v>45098</v>
      </c>
      <c r="K3266" s="9" t="s">
        <v>480</v>
      </c>
      <c r="L3266" s="9">
        <v>27</v>
      </c>
      <c r="M3266" s="9">
        <v>25</v>
      </c>
    </row>
    <row r="3267" spans="1:13" x14ac:dyDescent="0.2">
      <c r="A3267" s="9" t="s">
        <v>153</v>
      </c>
      <c r="B3267" s="9" t="s">
        <v>46</v>
      </c>
      <c r="C3267" s="9">
        <v>37.692883000000002</v>
      </c>
      <c r="D3267" s="14">
        <v>45110</v>
      </c>
      <c r="E3267" s="15">
        <v>128.02383399999999</v>
      </c>
      <c r="G3267" s="26">
        <v>37.692883000000002</v>
      </c>
      <c r="J3267" s="14">
        <v>45098</v>
      </c>
      <c r="K3267" s="9" t="s">
        <v>480</v>
      </c>
      <c r="L3267" s="9">
        <v>27</v>
      </c>
      <c r="M3267" s="9">
        <v>25</v>
      </c>
    </row>
    <row r="3268" spans="1:13" x14ac:dyDescent="0.2">
      <c r="A3268" s="9" t="s">
        <v>143</v>
      </c>
      <c r="B3268" s="9" t="s">
        <v>50</v>
      </c>
      <c r="C3268" s="9">
        <v>33.562463999999999</v>
      </c>
      <c r="D3268" s="14">
        <v>45110</v>
      </c>
      <c r="E3268" s="15">
        <v>33.562463999999999</v>
      </c>
      <c r="G3268" s="26">
        <v>33.562463999999999</v>
      </c>
      <c r="J3268" s="14">
        <v>45098</v>
      </c>
      <c r="K3268" s="9" t="s">
        <v>480</v>
      </c>
      <c r="L3268" s="9">
        <v>27</v>
      </c>
      <c r="M3268" s="9">
        <v>25</v>
      </c>
    </row>
    <row r="3269" spans="1:13" x14ac:dyDescent="0.2">
      <c r="A3269" s="9" t="s">
        <v>143</v>
      </c>
      <c r="B3269" s="9" t="s">
        <v>50</v>
      </c>
      <c r="C3269" s="9">
        <v>27.779022999999999</v>
      </c>
      <c r="D3269" s="14">
        <v>45110</v>
      </c>
      <c r="E3269" s="15">
        <v>61.341487000000001</v>
      </c>
      <c r="G3269" s="26">
        <v>27.779022999999999</v>
      </c>
      <c r="J3269" s="14">
        <v>45098</v>
      </c>
      <c r="K3269" s="9" t="s">
        <v>480</v>
      </c>
      <c r="L3269" s="9">
        <v>27</v>
      </c>
      <c r="M3269" s="9">
        <v>25</v>
      </c>
    </row>
    <row r="3270" spans="1:13" x14ac:dyDescent="0.2">
      <c r="A3270" s="9" t="s">
        <v>143</v>
      </c>
      <c r="B3270" s="9" t="s">
        <v>50</v>
      </c>
      <c r="C3270" s="9">
        <v>27.973112</v>
      </c>
      <c r="D3270" s="14">
        <v>45110</v>
      </c>
      <c r="E3270" s="15">
        <v>89.314599000000001</v>
      </c>
      <c r="G3270" s="26">
        <v>27.973112</v>
      </c>
      <c r="J3270" s="14">
        <v>45098</v>
      </c>
      <c r="K3270" s="9" t="s">
        <v>480</v>
      </c>
      <c r="L3270" s="9">
        <v>27</v>
      </c>
      <c r="M3270" s="9">
        <v>25</v>
      </c>
    </row>
    <row r="3271" spans="1:13" x14ac:dyDescent="0.2">
      <c r="A3271" s="9" t="s">
        <v>184</v>
      </c>
      <c r="B3271" s="9" t="s">
        <v>348</v>
      </c>
      <c r="C3271" s="9">
        <v>10.56648</v>
      </c>
      <c r="D3271" s="14">
        <v>45124</v>
      </c>
      <c r="E3271" s="15">
        <v>10.56648</v>
      </c>
      <c r="G3271" s="26">
        <v>10.56648</v>
      </c>
      <c r="J3271" s="14">
        <v>45098</v>
      </c>
      <c r="K3271" s="9" t="s">
        <v>480</v>
      </c>
      <c r="L3271" s="9">
        <v>29</v>
      </c>
      <c r="M3271" s="9">
        <v>25</v>
      </c>
    </row>
    <row r="3272" spans="1:13" x14ac:dyDescent="0.2">
      <c r="A3272" s="9" t="s">
        <v>183</v>
      </c>
      <c r="B3272" s="9" t="s">
        <v>35</v>
      </c>
      <c r="C3272" s="9">
        <v>13.040975</v>
      </c>
      <c r="D3272" s="14">
        <v>45124</v>
      </c>
      <c r="E3272" s="15">
        <v>13.040975</v>
      </c>
      <c r="G3272" s="26">
        <v>13.040975</v>
      </c>
      <c r="J3272" s="14">
        <v>45098</v>
      </c>
      <c r="K3272" s="9" t="s">
        <v>480</v>
      </c>
      <c r="L3272" s="9">
        <v>29</v>
      </c>
      <c r="M3272" s="9">
        <v>25</v>
      </c>
    </row>
    <row r="3273" spans="1:13" x14ac:dyDescent="0.2">
      <c r="A3273" s="9" t="s">
        <v>747</v>
      </c>
      <c r="B3273" s="9" t="s">
        <v>736</v>
      </c>
      <c r="C3273" s="9">
        <v>31.049941</v>
      </c>
      <c r="D3273" s="14">
        <v>45124</v>
      </c>
      <c r="E3273" s="15">
        <v>31.049941</v>
      </c>
      <c r="G3273" s="26">
        <v>31.049941</v>
      </c>
      <c r="J3273" s="14">
        <v>45098</v>
      </c>
      <c r="K3273" s="9" t="s">
        <v>480</v>
      </c>
      <c r="L3273" s="9">
        <v>29</v>
      </c>
      <c r="M3273" s="9">
        <v>25</v>
      </c>
    </row>
    <row r="3274" spans="1:13" x14ac:dyDescent="0.2">
      <c r="A3274" s="9" t="s">
        <v>152</v>
      </c>
      <c r="B3274" s="9" t="s">
        <v>58</v>
      </c>
      <c r="C3274" s="9">
        <v>4.6463029999999996</v>
      </c>
      <c r="D3274" s="14">
        <v>45124</v>
      </c>
      <c r="E3274" s="15">
        <v>4.6463029999999996</v>
      </c>
      <c r="G3274" s="26">
        <v>4.6463029999999996</v>
      </c>
      <c r="J3274" s="14">
        <v>45098</v>
      </c>
      <c r="K3274" s="9" t="s">
        <v>480</v>
      </c>
      <c r="L3274" s="9">
        <v>29</v>
      </c>
      <c r="M3274" s="9">
        <v>25</v>
      </c>
    </row>
    <row r="3275" spans="1:13" x14ac:dyDescent="0.2">
      <c r="A3275" s="9" t="s">
        <v>152</v>
      </c>
      <c r="B3275" s="9" t="s">
        <v>58</v>
      </c>
      <c r="C3275" s="9">
        <v>4.6463029999999996</v>
      </c>
      <c r="D3275" s="14">
        <v>45124</v>
      </c>
      <c r="E3275" s="15">
        <v>9.2926059999999993</v>
      </c>
      <c r="G3275" s="26">
        <v>4.6463029999999996</v>
      </c>
      <c r="J3275" s="14">
        <v>45098</v>
      </c>
      <c r="K3275" s="9" t="s">
        <v>480</v>
      </c>
      <c r="L3275" s="9">
        <v>29</v>
      </c>
      <c r="M3275" s="9">
        <v>25</v>
      </c>
    </row>
    <row r="3276" spans="1:13" x14ac:dyDescent="0.2">
      <c r="A3276" s="9" t="s">
        <v>152</v>
      </c>
      <c r="B3276" s="9" t="s">
        <v>58</v>
      </c>
      <c r="C3276" s="9">
        <v>4.6463320000000001</v>
      </c>
      <c r="D3276" s="14">
        <v>45124</v>
      </c>
      <c r="E3276" s="15">
        <v>13.938938</v>
      </c>
      <c r="G3276" s="26">
        <v>4.6463320000000001</v>
      </c>
      <c r="J3276" s="14">
        <v>45098</v>
      </c>
      <c r="K3276" s="9" t="s">
        <v>480</v>
      </c>
      <c r="L3276" s="9">
        <v>29</v>
      </c>
      <c r="M3276" s="9">
        <v>25</v>
      </c>
    </row>
    <row r="3277" spans="1:13" x14ac:dyDescent="0.2">
      <c r="A3277" s="9" t="s">
        <v>146</v>
      </c>
      <c r="B3277" s="9" t="s">
        <v>88</v>
      </c>
      <c r="C3277" s="9">
        <v>325.99177800000001</v>
      </c>
      <c r="D3277" s="14">
        <v>45124</v>
      </c>
      <c r="E3277" s="15">
        <v>325.99177800000001</v>
      </c>
      <c r="G3277" s="26">
        <v>325.99177800000001</v>
      </c>
      <c r="J3277" s="14">
        <v>45098</v>
      </c>
      <c r="K3277" s="9" t="s">
        <v>480</v>
      </c>
      <c r="L3277" s="9">
        <v>29</v>
      </c>
      <c r="M3277" s="9">
        <v>25</v>
      </c>
    </row>
    <row r="3278" spans="1:13" x14ac:dyDescent="0.2">
      <c r="A3278" s="9" t="s">
        <v>856</v>
      </c>
      <c r="B3278" s="9" t="s">
        <v>842</v>
      </c>
      <c r="C3278" s="9">
        <v>243.2</v>
      </c>
      <c r="D3278" s="14">
        <v>45103</v>
      </c>
      <c r="E3278" s="15">
        <v>243.2</v>
      </c>
      <c r="G3278" s="26">
        <v>243.2</v>
      </c>
      <c r="J3278" s="14">
        <v>45099</v>
      </c>
      <c r="K3278" s="9" t="s">
        <v>480</v>
      </c>
      <c r="L3278" s="9">
        <v>26</v>
      </c>
      <c r="M3278" s="9">
        <v>25</v>
      </c>
    </row>
    <row r="3279" spans="1:13" x14ac:dyDescent="0.2">
      <c r="A3279" s="9" t="s">
        <v>856</v>
      </c>
      <c r="B3279" s="9" t="s">
        <v>842</v>
      </c>
      <c r="C3279" s="9">
        <v>210.19</v>
      </c>
      <c r="D3279" s="14">
        <v>45103</v>
      </c>
      <c r="E3279" s="15">
        <v>453.39</v>
      </c>
      <c r="G3279" s="26">
        <v>210.19</v>
      </c>
      <c r="J3279" s="14">
        <v>45099</v>
      </c>
      <c r="K3279" s="9" t="s">
        <v>480</v>
      </c>
      <c r="L3279" s="9">
        <v>26</v>
      </c>
      <c r="M3279" s="9">
        <v>25</v>
      </c>
    </row>
    <row r="3280" spans="1:13" x14ac:dyDescent="0.2">
      <c r="A3280" s="9" t="s">
        <v>856</v>
      </c>
      <c r="B3280" s="9" t="s">
        <v>842</v>
      </c>
      <c r="C3280" s="9">
        <v>76.81</v>
      </c>
      <c r="D3280" s="14">
        <v>45103</v>
      </c>
      <c r="E3280" s="15">
        <v>530.20000000000005</v>
      </c>
      <c r="G3280" s="26">
        <v>76.81</v>
      </c>
      <c r="J3280" s="14">
        <v>45099</v>
      </c>
      <c r="K3280" s="9" t="s">
        <v>480</v>
      </c>
      <c r="L3280" s="9">
        <v>26</v>
      </c>
      <c r="M3280" s="9">
        <v>25</v>
      </c>
    </row>
    <row r="3281" spans="1:13" x14ac:dyDescent="0.2">
      <c r="A3281" s="9" t="s">
        <v>856</v>
      </c>
      <c r="B3281" s="9" t="s">
        <v>842</v>
      </c>
      <c r="C3281" s="9">
        <v>136.13999999999999</v>
      </c>
      <c r="D3281" s="14">
        <v>45103</v>
      </c>
      <c r="E3281" s="15">
        <v>666.34</v>
      </c>
      <c r="G3281" s="26">
        <v>136.13999999999999</v>
      </c>
      <c r="J3281" s="14">
        <v>45099</v>
      </c>
      <c r="K3281" s="9" t="s">
        <v>480</v>
      </c>
      <c r="L3281" s="9">
        <v>26</v>
      </c>
      <c r="M3281" s="9">
        <v>25</v>
      </c>
    </row>
    <row r="3282" spans="1:13" x14ac:dyDescent="0.2">
      <c r="A3282" s="9" t="s">
        <v>897</v>
      </c>
      <c r="B3282" s="9" t="s">
        <v>1420</v>
      </c>
      <c r="C3282" s="9">
        <v>136.263721</v>
      </c>
      <c r="D3282" s="14">
        <v>45103</v>
      </c>
      <c r="E3282" s="15">
        <v>136.263721</v>
      </c>
      <c r="G3282" s="26">
        <v>136.263721</v>
      </c>
      <c r="J3282" s="14">
        <v>45099</v>
      </c>
      <c r="K3282" s="9" t="s">
        <v>480</v>
      </c>
      <c r="L3282" s="9">
        <v>26</v>
      </c>
      <c r="M3282" s="9">
        <v>25</v>
      </c>
    </row>
    <row r="3283" spans="1:13" x14ac:dyDescent="0.2">
      <c r="A3283" s="9" t="s">
        <v>897</v>
      </c>
      <c r="B3283" s="9" t="s">
        <v>1420</v>
      </c>
      <c r="C3283" s="9">
        <v>164.59408099999999</v>
      </c>
      <c r="D3283" s="14">
        <v>45103</v>
      </c>
      <c r="E3283" s="15">
        <v>300.85780199999999</v>
      </c>
      <c r="G3283" s="26">
        <v>164.59408099999999</v>
      </c>
      <c r="J3283" s="14">
        <v>45099</v>
      </c>
      <c r="K3283" s="9" t="s">
        <v>480</v>
      </c>
      <c r="L3283" s="9">
        <v>26</v>
      </c>
      <c r="M3283" s="9">
        <v>25</v>
      </c>
    </row>
    <row r="3284" spans="1:13" x14ac:dyDescent="0.2">
      <c r="A3284" s="9" t="s">
        <v>329</v>
      </c>
      <c r="B3284" s="9" t="s">
        <v>53</v>
      </c>
      <c r="C3284" s="9">
        <v>129.99256600000001</v>
      </c>
      <c r="D3284" s="14">
        <v>45103</v>
      </c>
      <c r="E3284" s="15">
        <v>129.99256600000001</v>
      </c>
      <c r="G3284" s="26">
        <v>129.99256600000001</v>
      </c>
      <c r="J3284" s="14">
        <v>45099</v>
      </c>
      <c r="K3284" s="9" t="s">
        <v>480</v>
      </c>
      <c r="L3284" s="9">
        <v>26</v>
      </c>
      <c r="M3284" s="9">
        <v>25</v>
      </c>
    </row>
    <row r="3285" spans="1:13" x14ac:dyDescent="0.2">
      <c r="A3285" s="9" t="s">
        <v>329</v>
      </c>
      <c r="B3285" s="9" t="s">
        <v>53</v>
      </c>
      <c r="C3285" s="9">
        <v>2459.3056839999999</v>
      </c>
      <c r="D3285" s="14">
        <v>45103</v>
      </c>
      <c r="E3285" s="15">
        <v>2589.2982499999998</v>
      </c>
      <c r="G3285" s="26">
        <v>2459.3056839999999</v>
      </c>
      <c r="J3285" s="14">
        <v>45099</v>
      </c>
      <c r="K3285" s="9" t="s">
        <v>480</v>
      </c>
      <c r="L3285" s="9">
        <v>26</v>
      </c>
      <c r="M3285" s="9">
        <v>25</v>
      </c>
    </row>
    <row r="3286" spans="1:13" x14ac:dyDescent="0.2">
      <c r="A3286" s="9" t="s">
        <v>329</v>
      </c>
      <c r="B3286" s="9" t="s">
        <v>53</v>
      </c>
      <c r="C3286" s="9">
        <v>541.66724999999997</v>
      </c>
      <c r="D3286" s="14">
        <v>45103</v>
      </c>
      <c r="E3286" s="15">
        <v>3130.9654999999998</v>
      </c>
      <c r="G3286" s="26">
        <v>541.66724999999997</v>
      </c>
      <c r="J3286" s="14">
        <v>45099</v>
      </c>
      <c r="K3286" s="9" t="s">
        <v>480</v>
      </c>
      <c r="L3286" s="9">
        <v>26</v>
      </c>
      <c r="M3286" s="9">
        <v>25</v>
      </c>
    </row>
    <row r="3287" spans="1:13" x14ac:dyDescent="0.2">
      <c r="A3287" s="9" t="s">
        <v>329</v>
      </c>
      <c r="B3287" s="9" t="s">
        <v>53</v>
      </c>
      <c r="C3287" s="9">
        <v>676.82772999999997</v>
      </c>
      <c r="D3287" s="14">
        <v>45103</v>
      </c>
      <c r="E3287" s="15">
        <v>3807.7932299999998</v>
      </c>
      <c r="G3287" s="26">
        <v>676.82772999999997</v>
      </c>
      <c r="J3287" s="14">
        <v>45099</v>
      </c>
      <c r="K3287" s="9" t="s">
        <v>480</v>
      </c>
      <c r="L3287" s="9">
        <v>26</v>
      </c>
      <c r="M3287" s="9">
        <v>25</v>
      </c>
    </row>
    <row r="3288" spans="1:13" x14ac:dyDescent="0.2">
      <c r="A3288" s="9" t="s">
        <v>329</v>
      </c>
      <c r="B3288" s="9" t="s">
        <v>53</v>
      </c>
      <c r="C3288" s="9">
        <v>6610.0237020000004</v>
      </c>
      <c r="D3288" s="14">
        <v>45103</v>
      </c>
      <c r="E3288" s="15">
        <v>10417.816932</v>
      </c>
      <c r="G3288" s="26">
        <v>6610.0237020000004</v>
      </c>
      <c r="J3288" s="14">
        <v>45099</v>
      </c>
      <c r="K3288" s="9" t="s">
        <v>480</v>
      </c>
      <c r="L3288" s="9">
        <v>26</v>
      </c>
      <c r="M3288" s="9">
        <v>25</v>
      </c>
    </row>
    <row r="3289" spans="1:13" x14ac:dyDescent="0.2">
      <c r="A3289" s="9" t="s">
        <v>673</v>
      </c>
      <c r="B3289" s="9" t="s">
        <v>679</v>
      </c>
      <c r="C3289" s="9">
        <v>0.32539299999999999</v>
      </c>
      <c r="D3289" s="14">
        <v>45110</v>
      </c>
      <c r="E3289" s="15">
        <v>0.32539299999999999</v>
      </c>
      <c r="G3289" s="26">
        <v>0.32539299999999999</v>
      </c>
      <c r="J3289" s="14">
        <v>45099</v>
      </c>
      <c r="K3289" s="9" t="s">
        <v>480</v>
      </c>
      <c r="L3289" s="9">
        <v>27</v>
      </c>
      <c r="M3289" s="9">
        <v>25</v>
      </c>
    </row>
    <row r="3290" spans="1:13" x14ac:dyDescent="0.2">
      <c r="A3290" s="9" t="s">
        <v>161</v>
      </c>
      <c r="B3290" s="9" t="s">
        <v>43</v>
      </c>
      <c r="C3290" s="9">
        <v>667.10497399999997</v>
      </c>
      <c r="D3290" s="14">
        <v>45110</v>
      </c>
      <c r="E3290" s="15">
        <v>667.10497399999997</v>
      </c>
      <c r="G3290" s="26">
        <v>667.10497399999997</v>
      </c>
      <c r="J3290" s="14">
        <v>45099</v>
      </c>
      <c r="K3290" s="9" t="s">
        <v>480</v>
      </c>
      <c r="L3290" s="9">
        <v>27</v>
      </c>
      <c r="M3290" s="9">
        <v>25</v>
      </c>
    </row>
    <row r="3291" spans="1:13" x14ac:dyDescent="0.2">
      <c r="A3291" s="9" t="s">
        <v>161</v>
      </c>
      <c r="B3291" s="9" t="s">
        <v>43</v>
      </c>
      <c r="C3291" s="9">
        <v>150.734104</v>
      </c>
      <c r="D3291" s="14">
        <v>45110</v>
      </c>
      <c r="E3291" s="15">
        <v>817.83907799999997</v>
      </c>
      <c r="G3291" s="26">
        <v>150.734104</v>
      </c>
      <c r="J3291" s="14">
        <v>45099</v>
      </c>
      <c r="K3291" s="9" t="s">
        <v>480</v>
      </c>
      <c r="L3291" s="9">
        <v>27</v>
      </c>
      <c r="M3291" s="9">
        <v>25</v>
      </c>
    </row>
    <row r="3292" spans="1:13" x14ac:dyDescent="0.2">
      <c r="A3292" s="9" t="s">
        <v>141</v>
      </c>
      <c r="B3292" s="9" t="s">
        <v>309</v>
      </c>
      <c r="C3292" s="9">
        <v>3.943762</v>
      </c>
      <c r="D3292" s="14">
        <v>45110</v>
      </c>
      <c r="E3292" s="15">
        <v>3.943762</v>
      </c>
      <c r="G3292" s="26">
        <v>3.943762</v>
      </c>
      <c r="J3292" s="14">
        <v>45099</v>
      </c>
      <c r="K3292" s="9" t="s">
        <v>480</v>
      </c>
      <c r="L3292" s="9">
        <v>27</v>
      </c>
      <c r="M3292" s="9">
        <v>25</v>
      </c>
    </row>
    <row r="3293" spans="1:13" x14ac:dyDescent="0.2">
      <c r="A3293" s="9" t="s">
        <v>132</v>
      </c>
      <c r="B3293" s="9" t="s">
        <v>59</v>
      </c>
      <c r="C3293" s="9">
        <v>1094.389428</v>
      </c>
      <c r="D3293" s="14">
        <v>45110</v>
      </c>
      <c r="E3293" s="15">
        <v>1094.389428</v>
      </c>
      <c r="G3293" s="26">
        <v>1094.389428</v>
      </c>
      <c r="J3293" s="14">
        <v>45099</v>
      </c>
      <c r="K3293" s="9" t="s">
        <v>480</v>
      </c>
      <c r="L3293" s="9">
        <v>27</v>
      </c>
      <c r="M3293" s="9">
        <v>25</v>
      </c>
    </row>
    <row r="3294" spans="1:13" x14ac:dyDescent="0.2">
      <c r="A3294" s="9" t="s">
        <v>132</v>
      </c>
      <c r="B3294" s="9" t="s">
        <v>59</v>
      </c>
      <c r="C3294" s="9">
        <v>1616.3216159999999</v>
      </c>
      <c r="D3294" s="14">
        <v>45110</v>
      </c>
      <c r="E3294" s="15">
        <v>2710.7110439999997</v>
      </c>
      <c r="G3294" s="26">
        <v>1616.3216159999999</v>
      </c>
      <c r="J3294" s="14">
        <v>45099</v>
      </c>
      <c r="K3294" s="9" t="s">
        <v>480</v>
      </c>
      <c r="L3294" s="9">
        <v>27</v>
      </c>
      <c r="M3294" s="9">
        <v>25</v>
      </c>
    </row>
    <row r="3295" spans="1:13" x14ac:dyDescent="0.2">
      <c r="A3295" s="9" t="s">
        <v>132</v>
      </c>
      <c r="B3295" s="9" t="s">
        <v>59</v>
      </c>
      <c r="C3295" s="9">
        <v>1403.650351</v>
      </c>
      <c r="D3295" s="14">
        <v>45110</v>
      </c>
      <c r="E3295" s="15">
        <v>4114.3613949999999</v>
      </c>
      <c r="G3295" s="26">
        <v>1403.650351</v>
      </c>
      <c r="J3295" s="14">
        <v>45099</v>
      </c>
      <c r="K3295" s="9" t="s">
        <v>480</v>
      </c>
      <c r="L3295" s="9">
        <v>27</v>
      </c>
      <c r="M3295" s="9">
        <v>25</v>
      </c>
    </row>
    <row r="3296" spans="1:13" x14ac:dyDescent="0.2">
      <c r="A3296" s="9" t="s">
        <v>155</v>
      </c>
      <c r="B3296" s="9" t="s">
        <v>45</v>
      </c>
      <c r="C3296" s="9">
        <v>3.6288100000000001</v>
      </c>
      <c r="D3296" s="14">
        <v>45117</v>
      </c>
      <c r="E3296" s="15">
        <v>3.6288100000000001</v>
      </c>
      <c r="G3296" s="26">
        <v>3.6288100000000001</v>
      </c>
      <c r="J3296" s="14">
        <v>45099</v>
      </c>
      <c r="K3296" s="9" t="s">
        <v>480</v>
      </c>
      <c r="L3296" s="9">
        <v>28</v>
      </c>
      <c r="M3296" s="9">
        <v>25</v>
      </c>
    </row>
    <row r="3297" spans="1:13" x14ac:dyDescent="0.2">
      <c r="A3297" s="9" t="s">
        <v>659</v>
      </c>
      <c r="B3297" s="9" t="s">
        <v>671</v>
      </c>
      <c r="C3297" s="9">
        <v>0.32727699999999998</v>
      </c>
      <c r="D3297" s="14">
        <v>45117</v>
      </c>
      <c r="E3297" s="15">
        <v>0.32727699999999998</v>
      </c>
      <c r="G3297" s="26">
        <v>0.32727699999999998</v>
      </c>
      <c r="J3297" s="14">
        <v>45099</v>
      </c>
      <c r="K3297" s="9" t="s">
        <v>480</v>
      </c>
      <c r="L3297" s="9">
        <v>28</v>
      </c>
      <c r="M3297" s="9">
        <v>25</v>
      </c>
    </row>
    <row r="3298" spans="1:13" x14ac:dyDescent="0.2">
      <c r="A3298" s="9" t="s">
        <v>659</v>
      </c>
      <c r="B3298" s="9" t="s">
        <v>671</v>
      </c>
      <c r="C3298" s="9">
        <v>0.26777200000000001</v>
      </c>
      <c r="D3298" s="14">
        <v>45117</v>
      </c>
      <c r="E3298" s="15">
        <v>0.59504899999999994</v>
      </c>
      <c r="G3298" s="26">
        <v>0.26777200000000001</v>
      </c>
      <c r="J3298" s="14">
        <v>45099</v>
      </c>
      <c r="K3298" s="9" t="s">
        <v>480</v>
      </c>
      <c r="L3298" s="9">
        <v>28</v>
      </c>
      <c r="M3298" s="9">
        <v>25</v>
      </c>
    </row>
    <row r="3299" spans="1:13" x14ac:dyDescent="0.2">
      <c r="A3299" s="9" t="s">
        <v>659</v>
      </c>
      <c r="B3299" s="9" t="s">
        <v>671</v>
      </c>
      <c r="C3299" s="9">
        <v>0.928041</v>
      </c>
      <c r="D3299" s="14">
        <v>45117</v>
      </c>
      <c r="E3299" s="15">
        <v>1.5230899999999998</v>
      </c>
      <c r="G3299" s="26">
        <v>0.928041</v>
      </c>
      <c r="J3299" s="14">
        <v>45099</v>
      </c>
      <c r="K3299" s="9" t="s">
        <v>480</v>
      </c>
      <c r="L3299" s="9">
        <v>28</v>
      </c>
      <c r="M3299" s="9">
        <v>25</v>
      </c>
    </row>
    <row r="3300" spans="1:13" x14ac:dyDescent="0.2">
      <c r="A3300" s="9" t="s">
        <v>659</v>
      </c>
      <c r="B3300" s="9" t="s">
        <v>671</v>
      </c>
      <c r="C3300" s="9">
        <v>0.192824</v>
      </c>
      <c r="D3300" s="14">
        <v>45117</v>
      </c>
      <c r="E3300" s="15">
        <v>1.7159139999999997</v>
      </c>
      <c r="G3300" s="26">
        <v>0.192824</v>
      </c>
      <c r="J3300" s="14">
        <v>45099</v>
      </c>
      <c r="K3300" s="9" t="s">
        <v>480</v>
      </c>
      <c r="L3300" s="9">
        <v>28</v>
      </c>
      <c r="M3300" s="9">
        <v>25</v>
      </c>
    </row>
    <row r="3301" spans="1:13" x14ac:dyDescent="0.2">
      <c r="A3301" s="9" t="s">
        <v>856</v>
      </c>
      <c r="B3301" s="9" t="s">
        <v>842</v>
      </c>
      <c r="C3301" s="9">
        <v>1254.5999999999999</v>
      </c>
      <c r="D3301" s="14">
        <v>45103</v>
      </c>
      <c r="E3301" s="15">
        <v>1254.5999999999999</v>
      </c>
      <c r="G3301" s="26">
        <v>1254.5999999999999</v>
      </c>
      <c r="J3301" s="14">
        <v>45100</v>
      </c>
      <c r="K3301" s="9" t="s">
        <v>480</v>
      </c>
      <c r="L3301" s="9">
        <v>26</v>
      </c>
      <c r="M3301" s="9">
        <v>25</v>
      </c>
    </row>
    <row r="3302" spans="1:13" x14ac:dyDescent="0.2">
      <c r="A3302" s="9" t="s">
        <v>329</v>
      </c>
      <c r="B3302" s="9" t="s">
        <v>53</v>
      </c>
      <c r="C3302" s="9">
        <v>438.57597800000002</v>
      </c>
      <c r="D3302" s="14">
        <v>45103</v>
      </c>
      <c r="E3302" s="15">
        <v>438.57597800000002</v>
      </c>
      <c r="G3302" s="26">
        <v>438.57597800000002</v>
      </c>
      <c r="J3302" s="14">
        <v>45100</v>
      </c>
      <c r="K3302" s="9" t="s">
        <v>480</v>
      </c>
      <c r="L3302" s="9">
        <v>26</v>
      </c>
      <c r="M3302" s="9">
        <v>25</v>
      </c>
    </row>
    <row r="3303" spans="1:13" x14ac:dyDescent="0.2">
      <c r="A3303" s="9" t="s">
        <v>239</v>
      </c>
      <c r="B3303" s="9" t="s">
        <v>32</v>
      </c>
      <c r="C3303" s="9">
        <v>312.03501799999998</v>
      </c>
      <c r="D3303" s="14">
        <v>45110</v>
      </c>
      <c r="E3303" s="15">
        <v>312.03501799999998</v>
      </c>
      <c r="G3303" s="26">
        <v>312.03501799999998</v>
      </c>
      <c r="J3303" s="14">
        <v>45100</v>
      </c>
      <c r="K3303" s="9" t="s">
        <v>480</v>
      </c>
      <c r="L3303" s="9">
        <v>27</v>
      </c>
      <c r="M3303" s="9">
        <v>25</v>
      </c>
    </row>
    <row r="3304" spans="1:13" x14ac:dyDescent="0.2">
      <c r="A3304" s="9" t="s">
        <v>161</v>
      </c>
      <c r="B3304" s="9" t="s">
        <v>43</v>
      </c>
      <c r="C3304" s="9">
        <v>63.664675000000003</v>
      </c>
      <c r="D3304" s="14">
        <v>45110</v>
      </c>
      <c r="E3304" s="15">
        <v>63.664675000000003</v>
      </c>
      <c r="G3304" s="26">
        <v>63.664675000000003</v>
      </c>
      <c r="J3304" s="14">
        <v>45100</v>
      </c>
      <c r="K3304" s="9" t="s">
        <v>480</v>
      </c>
      <c r="L3304" s="9">
        <v>27</v>
      </c>
      <c r="M3304" s="9">
        <v>25</v>
      </c>
    </row>
    <row r="3305" spans="1:13" x14ac:dyDescent="0.2">
      <c r="A3305" s="9" t="s">
        <v>178</v>
      </c>
      <c r="B3305" s="9" t="s">
        <v>351</v>
      </c>
      <c r="C3305" s="9">
        <v>1583.3424319999999</v>
      </c>
      <c r="D3305" s="14">
        <v>45117</v>
      </c>
      <c r="E3305" s="15">
        <v>1583.3424319999999</v>
      </c>
      <c r="G3305" s="26">
        <v>1583.3424319999999</v>
      </c>
      <c r="J3305" s="14">
        <v>45100</v>
      </c>
      <c r="K3305" s="9" t="s">
        <v>480</v>
      </c>
      <c r="L3305" s="9">
        <v>28</v>
      </c>
      <c r="M3305" s="9">
        <v>25</v>
      </c>
    </row>
    <row r="3306" spans="1:13" x14ac:dyDescent="0.2">
      <c r="A3306" s="9" t="s">
        <v>178</v>
      </c>
      <c r="B3306" s="9" t="s">
        <v>351</v>
      </c>
      <c r="C3306" s="9">
        <v>613.31050000000005</v>
      </c>
      <c r="D3306" s="14">
        <v>45117</v>
      </c>
      <c r="E3306" s="15">
        <v>2196.652932</v>
      </c>
      <c r="G3306" s="26">
        <v>613.31050000000005</v>
      </c>
      <c r="J3306" s="14">
        <v>45100</v>
      </c>
      <c r="K3306" s="9" t="s">
        <v>480</v>
      </c>
      <c r="L3306" s="9">
        <v>28</v>
      </c>
      <c r="M3306" s="9">
        <v>25</v>
      </c>
    </row>
    <row r="3307" spans="1:13" x14ac:dyDescent="0.2">
      <c r="A3307" s="9" t="s">
        <v>178</v>
      </c>
      <c r="B3307" s="9" t="s">
        <v>351</v>
      </c>
      <c r="C3307" s="9">
        <v>501.79950000000002</v>
      </c>
      <c r="D3307" s="14">
        <v>45117</v>
      </c>
      <c r="E3307" s="15">
        <v>2698.452432</v>
      </c>
      <c r="G3307" s="26">
        <v>501.79950000000002</v>
      </c>
      <c r="J3307" s="14">
        <v>45100</v>
      </c>
      <c r="K3307" s="9" t="s">
        <v>480</v>
      </c>
      <c r="L3307" s="9">
        <v>28</v>
      </c>
      <c r="M3307" s="9">
        <v>25</v>
      </c>
    </row>
    <row r="3308" spans="1:13" x14ac:dyDescent="0.2">
      <c r="A3308" s="9" t="s">
        <v>178</v>
      </c>
      <c r="B3308" s="9" t="s">
        <v>351</v>
      </c>
      <c r="C3308" s="9">
        <v>1215.6210000000001</v>
      </c>
      <c r="D3308" s="14">
        <v>45117</v>
      </c>
      <c r="E3308" s="15">
        <v>3914.0734320000001</v>
      </c>
      <c r="G3308" s="26">
        <v>1215.6210000000001</v>
      </c>
      <c r="J3308" s="14">
        <v>45100</v>
      </c>
      <c r="K3308" s="9" t="s">
        <v>480</v>
      </c>
      <c r="L3308" s="9">
        <v>28</v>
      </c>
      <c r="M3308" s="9">
        <v>25</v>
      </c>
    </row>
    <row r="3309" spans="1:13" x14ac:dyDescent="0.2">
      <c r="A3309" s="9" t="s">
        <v>599</v>
      </c>
      <c r="B3309" s="9" t="s">
        <v>982</v>
      </c>
      <c r="C3309" s="9">
        <v>2161.5138000000002</v>
      </c>
      <c r="D3309" s="14">
        <v>45117</v>
      </c>
      <c r="E3309" s="15">
        <v>2161.5138000000002</v>
      </c>
      <c r="G3309" s="26">
        <v>2161.5138000000002</v>
      </c>
      <c r="J3309" s="14">
        <v>45100</v>
      </c>
      <c r="K3309" s="9" t="s">
        <v>480</v>
      </c>
      <c r="L3309" s="9">
        <v>28</v>
      </c>
      <c r="M3309" s="9">
        <v>25</v>
      </c>
    </row>
    <row r="3310" spans="1:13" x14ac:dyDescent="0.2">
      <c r="A3310" s="9" t="s">
        <v>599</v>
      </c>
      <c r="B3310" s="9" t="s">
        <v>982</v>
      </c>
      <c r="C3310" s="9">
        <v>655.02328299999999</v>
      </c>
      <c r="D3310" s="14">
        <v>45117</v>
      </c>
      <c r="E3310" s="15">
        <v>2816.5370830000002</v>
      </c>
      <c r="G3310" s="26">
        <v>655.02328299999999</v>
      </c>
      <c r="J3310" s="14">
        <v>45100</v>
      </c>
      <c r="K3310" s="9" t="s">
        <v>480</v>
      </c>
      <c r="L3310" s="9">
        <v>28</v>
      </c>
      <c r="M3310" s="9">
        <v>25</v>
      </c>
    </row>
    <row r="3311" spans="1:13" x14ac:dyDescent="0.2">
      <c r="A3311" s="9" t="s">
        <v>599</v>
      </c>
      <c r="B3311" s="9" t="s">
        <v>982</v>
      </c>
      <c r="C3311" s="9">
        <v>2013.1119209999999</v>
      </c>
      <c r="D3311" s="14">
        <v>45117</v>
      </c>
      <c r="E3311" s="15">
        <v>4829.6490039999999</v>
      </c>
      <c r="G3311" s="26">
        <v>2013.1119209999999</v>
      </c>
      <c r="J3311" s="14">
        <v>45100</v>
      </c>
      <c r="K3311" s="9" t="s">
        <v>480</v>
      </c>
      <c r="L3311" s="9">
        <v>28</v>
      </c>
      <c r="M3311" s="9">
        <v>25</v>
      </c>
    </row>
    <row r="3312" spans="1:13" x14ac:dyDescent="0.2">
      <c r="A3312" s="9" t="s">
        <v>599</v>
      </c>
      <c r="B3312" s="9" t="s">
        <v>982</v>
      </c>
      <c r="C3312" s="9">
        <v>923.32829600000002</v>
      </c>
      <c r="D3312" s="14">
        <v>45117</v>
      </c>
      <c r="E3312" s="15">
        <v>5752.9772999999996</v>
      </c>
      <c r="G3312" s="26">
        <v>923.32829600000002</v>
      </c>
      <c r="J3312" s="14">
        <v>45100</v>
      </c>
      <c r="K3312" s="9" t="s">
        <v>480</v>
      </c>
      <c r="L3312" s="9">
        <v>28</v>
      </c>
      <c r="M3312" s="9">
        <v>25</v>
      </c>
    </row>
    <row r="3313" spans="1:13" x14ac:dyDescent="0.2">
      <c r="A3313" s="9" t="s">
        <v>765</v>
      </c>
      <c r="B3313" s="9" t="s">
        <v>760</v>
      </c>
      <c r="C3313" s="9">
        <v>1744.704978</v>
      </c>
      <c r="D3313" s="14">
        <v>45117</v>
      </c>
      <c r="E3313" s="15">
        <v>1744.704978</v>
      </c>
      <c r="G3313" s="26">
        <v>1744.704978</v>
      </c>
      <c r="J3313" s="14">
        <v>45100</v>
      </c>
      <c r="K3313" s="9" t="s">
        <v>480</v>
      </c>
      <c r="L3313" s="9">
        <v>28</v>
      </c>
      <c r="M3313" s="9">
        <v>25</v>
      </c>
    </row>
    <row r="3314" spans="1:13" x14ac:dyDescent="0.2">
      <c r="A3314" s="9" t="s">
        <v>155</v>
      </c>
      <c r="B3314" s="9" t="s">
        <v>45</v>
      </c>
      <c r="C3314" s="9">
        <v>13.373200000000001</v>
      </c>
      <c r="D3314" s="14">
        <v>45117</v>
      </c>
      <c r="E3314" s="15">
        <v>13.373200000000001</v>
      </c>
      <c r="G3314" s="26">
        <v>13.373200000000001</v>
      </c>
      <c r="J3314" s="14">
        <v>45100</v>
      </c>
      <c r="K3314" s="9" t="s">
        <v>480</v>
      </c>
      <c r="L3314" s="9">
        <v>28</v>
      </c>
      <c r="M3314" s="9">
        <v>25</v>
      </c>
    </row>
    <row r="3315" spans="1:13" x14ac:dyDescent="0.2">
      <c r="A3315" s="9" t="s">
        <v>155</v>
      </c>
      <c r="B3315" s="9" t="s">
        <v>45</v>
      </c>
      <c r="C3315" s="9">
        <v>4.6680190000000001</v>
      </c>
      <c r="D3315" s="14">
        <v>45117</v>
      </c>
      <c r="E3315" s="15">
        <v>18.041219000000002</v>
      </c>
      <c r="G3315" s="26">
        <v>4.6680190000000001</v>
      </c>
      <c r="J3315" s="14">
        <v>45100</v>
      </c>
      <c r="K3315" s="9" t="s">
        <v>480</v>
      </c>
      <c r="L3315" s="9">
        <v>28</v>
      </c>
      <c r="M3315" s="9">
        <v>25</v>
      </c>
    </row>
    <row r="3316" spans="1:13" x14ac:dyDescent="0.2">
      <c r="A3316" s="9" t="s">
        <v>155</v>
      </c>
      <c r="B3316" s="9" t="s">
        <v>45</v>
      </c>
      <c r="C3316" s="9">
        <v>1.2501979999999999</v>
      </c>
      <c r="D3316" s="14">
        <v>45117</v>
      </c>
      <c r="E3316" s="15">
        <v>19.291417000000003</v>
      </c>
      <c r="G3316" s="26">
        <v>1.2501979999999999</v>
      </c>
      <c r="J3316" s="14">
        <v>45100</v>
      </c>
      <c r="K3316" s="9" t="s">
        <v>480</v>
      </c>
      <c r="L3316" s="9">
        <v>28</v>
      </c>
      <c r="M3316" s="9">
        <v>25</v>
      </c>
    </row>
    <row r="3317" spans="1:13" x14ac:dyDescent="0.2">
      <c r="A3317" s="9" t="s">
        <v>269</v>
      </c>
      <c r="B3317" s="9" t="s">
        <v>743</v>
      </c>
      <c r="C3317" s="9">
        <v>1066.121324</v>
      </c>
      <c r="D3317" s="14">
        <v>45124</v>
      </c>
      <c r="E3317" s="15">
        <v>1066.121324</v>
      </c>
      <c r="G3317" s="26">
        <v>1066.121324</v>
      </c>
      <c r="J3317" s="14">
        <v>45100</v>
      </c>
      <c r="K3317" s="9" t="s">
        <v>480</v>
      </c>
      <c r="L3317" s="9">
        <v>29</v>
      </c>
      <c r="M3317" s="9">
        <v>25</v>
      </c>
    </row>
    <row r="3318" spans="1:13" x14ac:dyDescent="0.2">
      <c r="A3318" s="9" t="s">
        <v>680</v>
      </c>
      <c r="B3318" s="9" t="s">
        <v>678</v>
      </c>
      <c r="C3318" s="9">
        <v>0.46191300000000002</v>
      </c>
      <c r="D3318" s="14">
        <v>45124</v>
      </c>
      <c r="E3318" s="15">
        <v>0.46191300000000002</v>
      </c>
      <c r="G3318" s="26">
        <v>0.46191300000000002</v>
      </c>
      <c r="J3318" s="14">
        <v>45100</v>
      </c>
      <c r="K3318" s="9" t="s">
        <v>480</v>
      </c>
      <c r="L3318" s="9">
        <v>29</v>
      </c>
      <c r="M3318" s="9">
        <v>25</v>
      </c>
    </row>
    <row r="3319" spans="1:13" x14ac:dyDescent="0.2">
      <c r="A3319" s="9" t="s">
        <v>1018</v>
      </c>
      <c r="B3319" s="9" t="s">
        <v>1019</v>
      </c>
      <c r="C3319" s="9">
        <v>1570.22</v>
      </c>
      <c r="D3319" s="14">
        <v>45103</v>
      </c>
      <c r="E3319" s="15">
        <v>1570.22</v>
      </c>
      <c r="G3319" s="26">
        <v>1570.22</v>
      </c>
      <c r="J3319" s="14">
        <v>45101</v>
      </c>
      <c r="K3319" s="9" t="s">
        <v>480</v>
      </c>
      <c r="L3319" s="9">
        <v>26</v>
      </c>
      <c r="M3319" s="9">
        <v>25</v>
      </c>
    </row>
    <row r="3320" spans="1:13" x14ac:dyDescent="0.2">
      <c r="A3320" s="9" t="s">
        <v>1253</v>
      </c>
      <c r="B3320" s="9" t="s">
        <v>990</v>
      </c>
      <c r="C3320" s="9">
        <v>18.32</v>
      </c>
      <c r="D3320" s="14">
        <v>45103</v>
      </c>
      <c r="E3320" s="15">
        <v>18.32</v>
      </c>
      <c r="G3320" s="26">
        <v>18.32</v>
      </c>
      <c r="J3320" s="14">
        <v>45101</v>
      </c>
      <c r="K3320" s="9" t="s">
        <v>480</v>
      </c>
      <c r="L3320" s="9">
        <v>26</v>
      </c>
      <c r="M3320" s="9">
        <v>25</v>
      </c>
    </row>
    <row r="3321" spans="1:13" x14ac:dyDescent="0.2">
      <c r="A3321" s="9" t="s">
        <v>1253</v>
      </c>
      <c r="B3321" s="9" t="s">
        <v>990</v>
      </c>
      <c r="C3321" s="9">
        <v>12.15</v>
      </c>
      <c r="D3321" s="14">
        <v>45103</v>
      </c>
      <c r="E3321" s="15">
        <v>30.47</v>
      </c>
      <c r="G3321" s="26">
        <v>12.15</v>
      </c>
      <c r="J3321" s="14">
        <v>45101</v>
      </c>
      <c r="K3321" s="9" t="s">
        <v>480</v>
      </c>
      <c r="L3321" s="9">
        <v>26</v>
      </c>
      <c r="M3321" s="9">
        <v>25</v>
      </c>
    </row>
    <row r="3322" spans="1:13" x14ac:dyDescent="0.2">
      <c r="A3322" s="9" t="s">
        <v>1253</v>
      </c>
      <c r="B3322" s="9" t="s">
        <v>990</v>
      </c>
      <c r="C3322" s="9">
        <v>18.32</v>
      </c>
      <c r="D3322" s="14">
        <v>45103</v>
      </c>
      <c r="E3322" s="15">
        <v>48.79</v>
      </c>
      <c r="G3322" s="26">
        <v>18.32</v>
      </c>
      <c r="J3322" s="14">
        <v>45101</v>
      </c>
      <c r="K3322" s="9" t="s">
        <v>480</v>
      </c>
      <c r="L3322" s="9">
        <v>26</v>
      </c>
      <c r="M3322" s="9">
        <v>25</v>
      </c>
    </row>
    <row r="3323" spans="1:13" x14ac:dyDescent="0.2">
      <c r="A3323" s="9" t="s">
        <v>1253</v>
      </c>
      <c r="B3323" s="9" t="s">
        <v>990</v>
      </c>
      <c r="C3323" s="9">
        <v>28.59</v>
      </c>
      <c r="D3323" s="14">
        <v>45103</v>
      </c>
      <c r="E3323" s="15">
        <v>77.38</v>
      </c>
      <c r="G3323" s="26">
        <v>28.59</v>
      </c>
      <c r="J3323" s="14">
        <v>45101</v>
      </c>
      <c r="K3323" s="9" t="s">
        <v>480</v>
      </c>
      <c r="L3323" s="9">
        <v>26</v>
      </c>
      <c r="M3323" s="9">
        <v>25</v>
      </c>
    </row>
    <row r="3324" spans="1:13" x14ac:dyDescent="0.2">
      <c r="A3324" s="9" t="s">
        <v>1315</v>
      </c>
      <c r="B3324" s="9" t="s">
        <v>1396</v>
      </c>
      <c r="C3324" s="9">
        <v>5.98</v>
      </c>
      <c r="D3324" s="14">
        <v>45103</v>
      </c>
      <c r="E3324" s="15">
        <v>5.98</v>
      </c>
      <c r="G3324" s="26">
        <v>5.98</v>
      </c>
      <c r="J3324" s="14">
        <v>45101</v>
      </c>
      <c r="K3324" s="9" t="s">
        <v>480</v>
      </c>
      <c r="L3324" s="9">
        <v>26</v>
      </c>
      <c r="M3324" s="9">
        <v>25</v>
      </c>
    </row>
    <row r="3325" spans="1:13" x14ac:dyDescent="0.2">
      <c r="A3325" s="9" t="s">
        <v>1315</v>
      </c>
      <c r="B3325" s="9" t="s">
        <v>1396</v>
      </c>
      <c r="C3325" s="9">
        <v>5.98</v>
      </c>
      <c r="D3325" s="14">
        <v>45103</v>
      </c>
      <c r="E3325" s="15">
        <v>11.96</v>
      </c>
      <c r="G3325" s="26">
        <v>5.98</v>
      </c>
      <c r="J3325" s="14">
        <v>45101</v>
      </c>
      <c r="K3325" s="9" t="s">
        <v>480</v>
      </c>
      <c r="L3325" s="9">
        <v>26</v>
      </c>
      <c r="M3325" s="9">
        <v>25</v>
      </c>
    </row>
    <row r="3326" spans="1:13" x14ac:dyDescent="0.2">
      <c r="A3326" s="9" t="s">
        <v>856</v>
      </c>
      <c r="B3326" s="9" t="s">
        <v>842</v>
      </c>
      <c r="C3326" s="9">
        <v>3561.16</v>
      </c>
      <c r="D3326" s="14">
        <v>45103</v>
      </c>
      <c r="E3326" s="15">
        <v>3561.16</v>
      </c>
      <c r="G3326" s="26">
        <v>3561.16</v>
      </c>
      <c r="J3326" s="14">
        <v>45101</v>
      </c>
      <c r="K3326" s="9" t="s">
        <v>480</v>
      </c>
      <c r="L3326" s="9">
        <v>26</v>
      </c>
      <c r="M3326" s="9">
        <v>25</v>
      </c>
    </row>
    <row r="3327" spans="1:13" x14ac:dyDescent="0.2">
      <c r="A3327" s="9" t="s">
        <v>856</v>
      </c>
      <c r="B3327" s="9" t="s">
        <v>842</v>
      </c>
      <c r="C3327" s="9">
        <v>2311.96</v>
      </c>
      <c r="D3327" s="14">
        <v>45103</v>
      </c>
      <c r="E3327" s="15">
        <v>5873.12</v>
      </c>
      <c r="G3327" s="26">
        <v>2311.96</v>
      </c>
      <c r="J3327" s="14">
        <v>45101</v>
      </c>
      <c r="K3327" s="9" t="s">
        <v>480</v>
      </c>
      <c r="L3327" s="9">
        <v>26</v>
      </c>
      <c r="M3327" s="9">
        <v>25</v>
      </c>
    </row>
    <row r="3328" spans="1:13" x14ac:dyDescent="0.2">
      <c r="A3328" s="9" t="s">
        <v>856</v>
      </c>
      <c r="B3328" s="9" t="s">
        <v>842</v>
      </c>
      <c r="C3328" s="9">
        <v>1238.73</v>
      </c>
      <c r="D3328" s="14">
        <v>45103</v>
      </c>
      <c r="E3328" s="15">
        <v>7111.85</v>
      </c>
      <c r="G3328" s="26">
        <v>1238.73</v>
      </c>
      <c r="J3328" s="14">
        <v>45101</v>
      </c>
      <c r="K3328" s="9" t="s">
        <v>480</v>
      </c>
      <c r="L3328" s="9">
        <v>26</v>
      </c>
      <c r="M3328" s="9">
        <v>25</v>
      </c>
    </row>
    <row r="3329" spans="1:13" x14ac:dyDescent="0.2">
      <c r="A3329" s="9" t="s">
        <v>1210</v>
      </c>
      <c r="B3329" s="9" t="s">
        <v>1194</v>
      </c>
      <c r="C3329" s="9">
        <v>416.66</v>
      </c>
      <c r="D3329" s="14">
        <v>45103</v>
      </c>
      <c r="E3329" s="15">
        <v>416.66</v>
      </c>
      <c r="G3329" s="26">
        <v>416.66</v>
      </c>
      <c r="J3329" s="14">
        <v>45101</v>
      </c>
      <c r="K3329" s="9" t="s">
        <v>480</v>
      </c>
      <c r="L3329" s="9">
        <v>26</v>
      </c>
      <c r="M3329" s="9">
        <v>25</v>
      </c>
    </row>
    <row r="3330" spans="1:13" x14ac:dyDescent="0.2">
      <c r="A3330" s="9" t="s">
        <v>1251</v>
      </c>
      <c r="B3330" s="9" t="s">
        <v>1252</v>
      </c>
      <c r="C3330" s="9">
        <v>266.67</v>
      </c>
      <c r="D3330" s="14">
        <v>45103</v>
      </c>
      <c r="E3330" s="15">
        <v>266.67</v>
      </c>
      <c r="G3330" s="26">
        <v>266.67</v>
      </c>
      <c r="J3330" s="14">
        <v>45101</v>
      </c>
      <c r="K3330" s="9" t="s">
        <v>480</v>
      </c>
      <c r="L3330" s="9">
        <v>26</v>
      </c>
      <c r="M3330" s="9">
        <v>25</v>
      </c>
    </row>
    <row r="3331" spans="1:13" x14ac:dyDescent="0.2">
      <c r="A3331" s="9" t="s">
        <v>1251</v>
      </c>
      <c r="B3331" s="9" t="s">
        <v>1252</v>
      </c>
      <c r="C3331" s="9">
        <v>266.67</v>
      </c>
      <c r="D3331" s="14">
        <v>45103</v>
      </c>
      <c r="E3331" s="15">
        <v>533.34</v>
      </c>
      <c r="G3331" s="26">
        <v>266.67</v>
      </c>
      <c r="J3331" s="14">
        <v>45101</v>
      </c>
      <c r="K3331" s="9" t="s">
        <v>480</v>
      </c>
      <c r="L3331" s="9">
        <v>26</v>
      </c>
      <c r="M3331" s="9">
        <v>25</v>
      </c>
    </row>
    <row r="3332" spans="1:13" x14ac:dyDescent="0.2">
      <c r="A3332" s="9" t="s">
        <v>1288</v>
      </c>
      <c r="B3332" s="9" t="s">
        <v>878</v>
      </c>
      <c r="C3332" s="9">
        <v>0.83</v>
      </c>
      <c r="D3332" s="14">
        <v>45103</v>
      </c>
      <c r="E3332" s="15">
        <v>0.83</v>
      </c>
      <c r="G3332" s="26">
        <v>0.83</v>
      </c>
      <c r="J3332" s="14">
        <v>45101</v>
      </c>
      <c r="K3332" s="9" t="s">
        <v>480</v>
      </c>
      <c r="L3332" s="9">
        <v>26</v>
      </c>
      <c r="M3332" s="9">
        <v>25</v>
      </c>
    </row>
    <row r="3333" spans="1:13" x14ac:dyDescent="0.2">
      <c r="A3333" s="9" t="s">
        <v>1288</v>
      </c>
      <c r="B3333" s="9" t="s">
        <v>878</v>
      </c>
      <c r="C3333" s="9">
        <v>0.54</v>
      </c>
      <c r="D3333" s="14">
        <v>45103</v>
      </c>
      <c r="E3333" s="15">
        <v>1.37</v>
      </c>
      <c r="G3333" s="26">
        <v>0.54</v>
      </c>
      <c r="J3333" s="14">
        <v>45101</v>
      </c>
      <c r="K3333" s="9" t="s">
        <v>480</v>
      </c>
      <c r="L3333" s="9">
        <v>26</v>
      </c>
      <c r="M3333" s="9">
        <v>25</v>
      </c>
    </row>
    <row r="3334" spans="1:13" x14ac:dyDescent="0.2">
      <c r="A3334" s="9" t="s">
        <v>1288</v>
      </c>
      <c r="B3334" s="9" t="s">
        <v>878</v>
      </c>
      <c r="C3334" s="9">
        <v>0.53</v>
      </c>
      <c r="D3334" s="14">
        <v>45103</v>
      </c>
      <c r="E3334" s="15">
        <v>1.9000000000000001</v>
      </c>
      <c r="G3334" s="26">
        <v>0.53</v>
      </c>
      <c r="J3334" s="14">
        <v>45101</v>
      </c>
      <c r="K3334" s="9" t="s">
        <v>480</v>
      </c>
      <c r="L3334" s="9">
        <v>26</v>
      </c>
      <c r="M3334" s="9">
        <v>25</v>
      </c>
    </row>
    <row r="3335" spans="1:13" x14ac:dyDescent="0.2">
      <c r="A3335" s="9" t="s">
        <v>1196</v>
      </c>
      <c r="B3335" s="9" t="s">
        <v>1197</v>
      </c>
      <c r="C3335" s="9">
        <v>0.83</v>
      </c>
      <c r="D3335" s="14">
        <v>45103</v>
      </c>
      <c r="E3335" s="15">
        <v>0.83</v>
      </c>
      <c r="G3335" s="26">
        <v>0.83</v>
      </c>
      <c r="J3335" s="14">
        <v>45101</v>
      </c>
      <c r="K3335" s="9" t="s">
        <v>480</v>
      </c>
      <c r="L3335" s="9">
        <v>26</v>
      </c>
      <c r="M3335" s="9">
        <v>25</v>
      </c>
    </row>
    <row r="3336" spans="1:13" x14ac:dyDescent="0.2">
      <c r="A3336" s="9" t="s">
        <v>1257</v>
      </c>
      <c r="B3336" s="9" t="s">
        <v>1258</v>
      </c>
      <c r="C3336" s="9">
        <v>35.880000000000003</v>
      </c>
      <c r="D3336" s="14">
        <v>45103</v>
      </c>
      <c r="E3336" s="15">
        <v>35.880000000000003</v>
      </c>
      <c r="G3336" s="26">
        <v>35.880000000000003</v>
      </c>
      <c r="J3336" s="14">
        <v>45101</v>
      </c>
      <c r="K3336" s="9" t="s">
        <v>480</v>
      </c>
      <c r="L3336" s="9">
        <v>26</v>
      </c>
      <c r="M3336" s="9">
        <v>25</v>
      </c>
    </row>
    <row r="3337" spans="1:13" x14ac:dyDescent="0.2">
      <c r="A3337" s="9" t="s">
        <v>1257</v>
      </c>
      <c r="B3337" s="9" t="s">
        <v>1258</v>
      </c>
      <c r="C3337" s="9">
        <v>35.880000000000003</v>
      </c>
      <c r="D3337" s="14">
        <v>45103</v>
      </c>
      <c r="E3337" s="15">
        <v>71.760000000000005</v>
      </c>
      <c r="G3337" s="26">
        <v>35.880000000000003</v>
      </c>
      <c r="J3337" s="14">
        <v>45101</v>
      </c>
      <c r="K3337" s="9" t="s">
        <v>480</v>
      </c>
      <c r="L3337" s="9">
        <v>26</v>
      </c>
      <c r="M3337" s="9">
        <v>25</v>
      </c>
    </row>
    <row r="3338" spans="1:13" x14ac:dyDescent="0.2">
      <c r="A3338" s="9" t="s">
        <v>1257</v>
      </c>
      <c r="B3338" s="9" t="s">
        <v>1258</v>
      </c>
      <c r="C3338" s="9">
        <v>38.64</v>
      </c>
      <c r="D3338" s="14">
        <v>45103</v>
      </c>
      <c r="E3338" s="15">
        <v>110.4</v>
      </c>
      <c r="G3338" s="26">
        <v>38.64</v>
      </c>
      <c r="J3338" s="14">
        <v>45101</v>
      </c>
      <c r="K3338" s="9" t="s">
        <v>480</v>
      </c>
      <c r="L3338" s="9">
        <v>26</v>
      </c>
      <c r="M3338" s="9">
        <v>25</v>
      </c>
    </row>
    <row r="3339" spans="1:13" x14ac:dyDescent="0.2">
      <c r="A3339" s="9" t="s">
        <v>1372</v>
      </c>
      <c r="B3339" s="9" t="s">
        <v>1373</v>
      </c>
      <c r="C3339" s="9">
        <v>400</v>
      </c>
      <c r="D3339" s="14">
        <v>45103</v>
      </c>
      <c r="E3339" s="15">
        <v>400</v>
      </c>
      <c r="G3339" s="26">
        <v>400</v>
      </c>
      <c r="J3339" s="14">
        <v>45101</v>
      </c>
      <c r="K3339" s="9" t="s">
        <v>480</v>
      </c>
      <c r="L3339" s="9">
        <v>26</v>
      </c>
      <c r="M3339" s="9">
        <v>25</v>
      </c>
    </row>
    <row r="3340" spans="1:13" x14ac:dyDescent="0.2">
      <c r="A3340" s="9" t="s">
        <v>1397</v>
      </c>
      <c r="B3340" s="9" t="s">
        <v>1297</v>
      </c>
      <c r="C3340" s="9">
        <v>400.41</v>
      </c>
      <c r="D3340" s="14">
        <v>45103</v>
      </c>
      <c r="E3340" s="15">
        <v>400.41</v>
      </c>
      <c r="G3340" s="26">
        <v>400.41</v>
      </c>
      <c r="J3340" s="14">
        <v>45101</v>
      </c>
      <c r="K3340" s="9" t="s">
        <v>480</v>
      </c>
      <c r="L3340" s="9">
        <v>26</v>
      </c>
      <c r="M3340" s="9">
        <v>25</v>
      </c>
    </row>
    <row r="3341" spans="1:13" x14ac:dyDescent="0.2">
      <c r="A3341" s="9" t="s">
        <v>1398</v>
      </c>
      <c r="B3341" s="9" t="s">
        <v>1298</v>
      </c>
      <c r="C3341" s="9">
        <v>400.41</v>
      </c>
      <c r="D3341" s="14">
        <v>45103</v>
      </c>
      <c r="E3341" s="15">
        <v>400.41</v>
      </c>
      <c r="G3341" s="26">
        <v>400.41</v>
      </c>
      <c r="J3341" s="14">
        <v>45101</v>
      </c>
      <c r="K3341" s="9" t="s">
        <v>480</v>
      </c>
      <c r="L3341" s="9">
        <v>26</v>
      </c>
      <c r="M3341" s="9">
        <v>25</v>
      </c>
    </row>
    <row r="3342" spans="1:13" x14ac:dyDescent="0.2">
      <c r="A3342" s="9" t="s">
        <v>273</v>
      </c>
      <c r="B3342" s="9" t="s">
        <v>27</v>
      </c>
      <c r="C3342" s="9">
        <v>613.22773400000005</v>
      </c>
      <c r="D3342" s="14">
        <v>45110</v>
      </c>
      <c r="E3342" s="15">
        <v>613.22773400000005</v>
      </c>
      <c r="G3342" s="26">
        <v>613.22773400000005</v>
      </c>
      <c r="J3342" s="14">
        <v>45101</v>
      </c>
      <c r="K3342" s="9" t="s">
        <v>480</v>
      </c>
      <c r="L3342" s="9">
        <v>27</v>
      </c>
      <c r="M3342" s="9">
        <v>25</v>
      </c>
    </row>
    <row r="3343" spans="1:13" x14ac:dyDescent="0.2">
      <c r="A3343" s="9" t="s">
        <v>273</v>
      </c>
      <c r="B3343" s="9" t="s">
        <v>27</v>
      </c>
      <c r="C3343" s="9">
        <v>440.00038499999999</v>
      </c>
      <c r="D3343" s="14">
        <v>45110</v>
      </c>
      <c r="E3343" s="15">
        <v>1053.2281190000001</v>
      </c>
      <c r="G3343" s="26">
        <v>440.00038499999999</v>
      </c>
      <c r="J3343" s="14">
        <v>45101</v>
      </c>
      <c r="K3343" s="9" t="s">
        <v>480</v>
      </c>
      <c r="L3343" s="9">
        <v>27</v>
      </c>
      <c r="M3343" s="9">
        <v>25</v>
      </c>
    </row>
    <row r="3344" spans="1:13" x14ac:dyDescent="0.2">
      <c r="A3344" s="9" t="s">
        <v>273</v>
      </c>
      <c r="B3344" s="9" t="s">
        <v>27</v>
      </c>
      <c r="C3344" s="9">
        <v>421.32836900000001</v>
      </c>
      <c r="D3344" s="14">
        <v>45110</v>
      </c>
      <c r="E3344" s="15">
        <v>1474.5564880000002</v>
      </c>
      <c r="G3344" s="26">
        <v>421.32836900000001</v>
      </c>
      <c r="J3344" s="14">
        <v>45101</v>
      </c>
      <c r="K3344" s="9" t="s">
        <v>480</v>
      </c>
      <c r="L3344" s="9">
        <v>27</v>
      </c>
      <c r="M3344" s="9">
        <v>25</v>
      </c>
    </row>
    <row r="3345" spans="1:13" x14ac:dyDescent="0.2">
      <c r="A3345" s="9" t="s">
        <v>161</v>
      </c>
      <c r="B3345" s="9" t="s">
        <v>43</v>
      </c>
      <c r="C3345" s="9">
        <v>404.81575700000002</v>
      </c>
      <c r="D3345" s="14">
        <v>45110</v>
      </c>
      <c r="E3345" s="15">
        <v>404.81575700000002</v>
      </c>
      <c r="G3345" s="26">
        <v>404.81575700000002</v>
      </c>
      <c r="J3345" s="14">
        <v>45101</v>
      </c>
      <c r="K3345" s="9" t="s">
        <v>480</v>
      </c>
      <c r="L3345" s="9">
        <v>27</v>
      </c>
      <c r="M3345" s="9">
        <v>25</v>
      </c>
    </row>
    <row r="3346" spans="1:13" x14ac:dyDescent="0.2">
      <c r="A3346" s="9" t="s">
        <v>161</v>
      </c>
      <c r="B3346" s="9" t="s">
        <v>43</v>
      </c>
      <c r="C3346" s="9">
        <v>727.20063600000003</v>
      </c>
      <c r="D3346" s="14">
        <v>45110</v>
      </c>
      <c r="E3346" s="15">
        <v>1132.0163930000001</v>
      </c>
      <c r="G3346" s="26">
        <v>727.20063600000003</v>
      </c>
      <c r="J3346" s="14">
        <v>45101</v>
      </c>
      <c r="K3346" s="9" t="s">
        <v>480</v>
      </c>
      <c r="L3346" s="9">
        <v>27</v>
      </c>
      <c r="M3346" s="9">
        <v>25</v>
      </c>
    </row>
    <row r="3347" spans="1:13" x14ac:dyDescent="0.2">
      <c r="A3347" s="9" t="s">
        <v>161</v>
      </c>
      <c r="B3347" s="9" t="s">
        <v>43</v>
      </c>
      <c r="C3347" s="9">
        <v>404.00035300000002</v>
      </c>
      <c r="D3347" s="14">
        <v>45110</v>
      </c>
      <c r="E3347" s="15">
        <v>1536.0167460000002</v>
      </c>
      <c r="G3347" s="26">
        <v>404.00035300000002</v>
      </c>
      <c r="J3347" s="14">
        <v>45101</v>
      </c>
      <c r="K3347" s="9" t="s">
        <v>480</v>
      </c>
      <c r="L3347" s="9">
        <v>27</v>
      </c>
      <c r="M3347" s="9">
        <v>25</v>
      </c>
    </row>
    <row r="3348" spans="1:13" x14ac:dyDescent="0.2">
      <c r="A3348" s="9" t="s">
        <v>766</v>
      </c>
      <c r="B3348" s="9" t="s">
        <v>761</v>
      </c>
      <c r="C3348" s="9">
        <v>2305.1795999999999</v>
      </c>
      <c r="D3348" s="14">
        <v>45117</v>
      </c>
      <c r="E3348" s="15">
        <v>2305.1795999999999</v>
      </c>
      <c r="G3348" s="26">
        <v>2305.1795999999999</v>
      </c>
      <c r="J3348" s="14">
        <v>45101</v>
      </c>
      <c r="K3348" s="9" t="s">
        <v>480</v>
      </c>
      <c r="L3348" s="9">
        <v>28</v>
      </c>
      <c r="M3348" s="9">
        <v>25</v>
      </c>
    </row>
    <row r="3349" spans="1:13" x14ac:dyDescent="0.2">
      <c r="A3349" s="9" t="s">
        <v>767</v>
      </c>
      <c r="B3349" s="9" t="s">
        <v>762</v>
      </c>
      <c r="C3349" s="9">
        <v>2545.9736849999999</v>
      </c>
      <c r="D3349" s="14">
        <v>45117</v>
      </c>
      <c r="E3349" s="15">
        <v>2545.9736849999999</v>
      </c>
      <c r="G3349" s="26">
        <v>2545.9736849999999</v>
      </c>
      <c r="J3349" s="14">
        <v>45101</v>
      </c>
      <c r="K3349" s="9" t="s">
        <v>480</v>
      </c>
      <c r="L3349" s="9">
        <v>28</v>
      </c>
      <c r="M3349" s="9">
        <v>25</v>
      </c>
    </row>
    <row r="3350" spans="1:13" x14ac:dyDescent="0.2">
      <c r="A3350" s="9" t="s">
        <v>767</v>
      </c>
      <c r="B3350" s="9" t="s">
        <v>762</v>
      </c>
      <c r="C3350" s="9">
        <v>1116.1656</v>
      </c>
      <c r="D3350" s="14">
        <v>45117</v>
      </c>
      <c r="E3350" s="15">
        <v>3662.1392850000002</v>
      </c>
      <c r="G3350" s="26">
        <v>1116.1656</v>
      </c>
      <c r="J3350" s="14">
        <v>45101</v>
      </c>
      <c r="K3350" s="9" t="s">
        <v>480</v>
      </c>
      <c r="L3350" s="9">
        <v>28</v>
      </c>
      <c r="M3350" s="9">
        <v>25</v>
      </c>
    </row>
    <row r="3351" spans="1:13" x14ac:dyDescent="0.2">
      <c r="A3351" s="9" t="s">
        <v>111</v>
      </c>
      <c r="B3351" s="9" t="s">
        <v>90</v>
      </c>
      <c r="C3351" s="9">
        <v>3116.666667</v>
      </c>
      <c r="D3351" s="14">
        <v>45117</v>
      </c>
      <c r="E3351" s="15">
        <v>3116.666667</v>
      </c>
      <c r="G3351" s="26">
        <v>3116.666667</v>
      </c>
      <c r="J3351" s="14">
        <v>45101</v>
      </c>
      <c r="K3351" s="9" t="s">
        <v>480</v>
      </c>
      <c r="L3351" s="9">
        <v>28</v>
      </c>
      <c r="M3351" s="9">
        <v>25</v>
      </c>
    </row>
    <row r="3352" spans="1:13" x14ac:dyDescent="0.2">
      <c r="A3352" s="9" t="s">
        <v>111</v>
      </c>
      <c r="B3352" s="9" t="s">
        <v>90</v>
      </c>
      <c r="C3352" s="9">
        <v>1250.490196</v>
      </c>
      <c r="D3352" s="14">
        <v>45117</v>
      </c>
      <c r="E3352" s="15">
        <v>4367.1568630000002</v>
      </c>
      <c r="G3352" s="26">
        <v>1250.490196</v>
      </c>
      <c r="J3352" s="14">
        <v>45101</v>
      </c>
      <c r="K3352" s="9" t="s">
        <v>480</v>
      </c>
      <c r="L3352" s="9">
        <v>28</v>
      </c>
      <c r="M3352" s="9">
        <v>25</v>
      </c>
    </row>
    <row r="3353" spans="1:13" x14ac:dyDescent="0.2">
      <c r="A3353" s="9" t="s">
        <v>109</v>
      </c>
      <c r="B3353" s="9" t="s">
        <v>91</v>
      </c>
      <c r="C3353" s="9">
        <v>723.684211</v>
      </c>
      <c r="D3353" s="14">
        <v>45117</v>
      </c>
      <c r="E3353" s="15">
        <v>723.684211</v>
      </c>
      <c r="G3353" s="26">
        <v>723.684211</v>
      </c>
      <c r="J3353" s="14">
        <v>45101</v>
      </c>
      <c r="K3353" s="9" t="s">
        <v>480</v>
      </c>
      <c r="L3353" s="9">
        <v>28</v>
      </c>
      <c r="M3353" s="9">
        <v>25</v>
      </c>
    </row>
    <row r="3354" spans="1:13" x14ac:dyDescent="0.2">
      <c r="A3354" s="9" t="s">
        <v>109</v>
      </c>
      <c r="B3354" s="9" t="s">
        <v>91</v>
      </c>
      <c r="C3354" s="9">
        <v>592.10526300000004</v>
      </c>
      <c r="D3354" s="14">
        <v>45117</v>
      </c>
      <c r="E3354" s="15">
        <v>1315.7894740000002</v>
      </c>
      <c r="G3354" s="26">
        <v>592.10526300000004</v>
      </c>
      <c r="J3354" s="14">
        <v>45101</v>
      </c>
      <c r="K3354" s="9" t="s">
        <v>480</v>
      </c>
      <c r="L3354" s="9">
        <v>28</v>
      </c>
      <c r="M3354" s="9">
        <v>25</v>
      </c>
    </row>
    <row r="3355" spans="1:13" x14ac:dyDescent="0.2">
      <c r="A3355" s="9" t="s">
        <v>104</v>
      </c>
      <c r="B3355" s="9" t="s">
        <v>322</v>
      </c>
      <c r="C3355" s="9">
        <v>2545.9736849999999</v>
      </c>
      <c r="D3355" s="14">
        <v>45117</v>
      </c>
      <c r="E3355" s="15">
        <v>2545.9736849999999</v>
      </c>
      <c r="G3355" s="26">
        <v>2545.9736849999999</v>
      </c>
      <c r="J3355" s="14">
        <v>45101</v>
      </c>
      <c r="K3355" s="9" t="s">
        <v>480</v>
      </c>
      <c r="L3355" s="9">
        <v>28</v>
      </c>
      <c r="M3355" s="9">
        <v>25</v>
      </c>
    </row>
    <row r="3356" spans="1:13" x14ac:dyDescent="0.2">
      <c r="A3356" s="9" t="s">
        <v>104</v>
      </c>
      <c r="B3356" s="9" t="s">
        <v>322</v>
      </c>
      <c r="C3356" s="9">
        <v>1272.96</v>
      </c>
      <c r="D3356" s="14">
        <v>45117</v>
      </c>
      <c r="E3356" s="15">
        <v>3818.933685</v>
      </c>
      <c r="G3356" s="26">
        <v>1272.96</v>
      </c>
      <c r="J3356" s="14">
        <v>45101</v>
      </c>
      <c r="K3356" s="9" t="s">
        <v>480</v>
      </c>
      <c r="L3356" s="9">
        <v>28</v>
      </c>
      <c r="M3356" s="9">
        <v>25</v>
      </c>
    </row>
    <row r="3357" spans="1:13" x14ac:dyDescent="0.2">
      <c r="A3357" s="9" t="s">
        <v>1004</v>
      </c>
      <c r="B3357" s="9" t="s">
        <v>1498</v>
      </c>
      <c r="C3357" s="9">
        <v>101.13235299999999</v>
      </c>
      <c r="D3357" s="14">
        <v>45103</v>
      </c>
      <c r="E3357" s="15">
        <v>101.13235299999999</v>
      </c>
      <c r="G3357" s="26">
        <v>101.13235299999999</v>
      </c>
      <c r="J3357" s="14">
        <v>45102</v>
      </c>
      <c r="K3357" s="9" t="s">
        <v>480</v>
      </c>
      <c r="L3357" s="9">
        <v>26</v>
      </c>
      <c r="M3357" s="9">
        <v>25</v>
      </c>
    </row>
    <row r="3358" spans="1:13" x14ac:dyDescent="0.2">
      <c r="A3358" s="9" t="s">
        <v>1004</v>
      </c>
      <c r="B3358" s="9" t="s">
        <v>1498</v>
      </c>
      <c r="C3358" s="9">
        <v>97.081074999999998</v>
      </c>
      <c r="D3358" s="14">
        <v>45103</v>
      </c>
      <c r="E3358" s="15">
        <v>198.21342799999999</v>
      </c>
      <c r="G3358" s="26">
        <v>97.081074999999998</v>
      </c>
      <c r="J3358" s="14">
        <v>45102</v>
      </c>
      <c r="K3358" s="9" t="s">
        <v>480</v>
      </c>
      <c r="L3358" s="9">
        <v>26</v>
      </c>
      <c r="M3358" s="9">
        <v>25</v>
      </c>
    </row>
    <row r="3359" spans="1:13" x14ac:dyDescent="0.2">
      <c r="A3359" s="9" t="s">
        <v>1004</v>
      </c>
      <c r="B3359" s="9" t="s">
        <v>1498</v>
      </c>
      <c r="C3359" s="9">
        <v>52.002021999999997</v>
      </c>
      <c r="D3359" s="14">
        <v>45103</v>
      </c>
      <c r="E3359" s="15">
        <v>250.21544999999998</v>
      </c>
      <c r="G3359" s="26">
        <v>52.002021999999997</v>
      </c>
      <c r="J3359" s="14">
        <v>45102</v>
      </c>
      <c r="K3359" s="9" t="s">
        <v>480</v>
      </c>
      <c r="L3359" s="9">
        <v>26</v>
      </c>
      <c r="M3359" s="9">
        <v>25</v>
      </c>
    </row>
    <row r="3360" spans="1:13" x14ac:dyDescent="0.2">
      <c r="A3360" s="9" t="s">
        <v>1004</v>
      </c>
      <c r="B3360" s="9" t="s">
        <v>1498</v>
      </c>
      <c r="C3360" s="9">
        <v>88.213234999999997</v>
      </c>
      <c r="D3360" s="14">
        <v>45103</v>
      </c>
      <c r="E3360" s="15">
        <v>338.42868499999997</v>
      </c>
      <c r="G3360" s="26">
        <v>88.213234999999997</v>
      </c>
      <c r="J3360" s="14">
        <v>45102</v>
      </c>
      <c r="K3360" s="9" t="s">
        <v>480</v>
      </c>
      <c r="L3360" s="9">
        <v>26</v>
      </c>
      <c r="M3360" s="9">
        <v>25</v>
      </c>
    </row>
    <row r="3361" spans="1:13" x14ac:dyDescent="0.2">
      <c r="A3361" s="9" t="s">
        <v>1004</v>
      </c>
      <c r="B3361" s="9" t="s">
        <v>1498</v>
      </c>
      <c r="C3361" s="9">
        <v>99.616581999999994</v>
      </c>
      <c r="D3361" s="14">
        <v>45103</v>
      </c>
      <c r="E3361" s="15">
        <v>438.04526699999997</v>
      </c>
      <c r="G3361" s="26">
        <v>99.616581999999994</v>
      </c>
      <c r="J3361" s="14">
        <v>45102</v>
      </c>
      <c r="K3361" s="9" t="s">
        <v>480</v>
      </c>
      <c r="L3361" s="9">
        <v>26</v>
      </c>
      <c r="M3361" s="9">
        <v>25</v>
      </c>
    </row>
    <row r="3362" spans="1:13" x14ac:dyDescent="0.2">
      <c r="A3362" s="9" t="s">
        <v>301</v>
      </c>
      <c r="B3362" s="9" t="s">
        <v>605</v>
      </c>
      <c r="C3362" s="9">
        <v>127.45098</v>
      </c>
      <c r="D3362" s="14">
        <v>45103</v>
      </c>
      <c r="E3362" s="15">
        <v>127.45098</v>
      </c>
      <c r="G3362" s="26">
        <v>127.45098</v>
      </c>
      <c r="J3362" s="14">
        <v>45102</v>
      </c>
      <c r="K3362" s="9" t="s">
        <v>480</v>
      </c>
      <c r="L3362" s="9">
        <v>26</v>
      </c>
      <c r="M3362" s="9">
        <v>25</v>
      </c>
    </row>
    <row r="3363" spans="1:13" x14ac:dyDescent="0.2">
      <c r="A3363" s="9" t="s">
        <v>301</v>
      </c>
      <c r="B3363" s="9" t="s">
        <v>605</v>
      </c>
      <c r="C3363" s="9">
        <v>122.3454</v>
      </c>
      <c r="D3363" s="14">
        <v>45103</v>
      </c>
      <c r="E3363" s="15">
        <v>249.79638</v>
      </c>
      <c r="G3363" s="26">
        <v>122.3454</v>
      </c>
      <c r="J3363" s="14">
        <v>45102</v>
      </c>
      <c r="K3363" s="9" t="s">
        <v>480</v>
      </c>
      <c r="L3363" s="9">
        <v>26</v>
      </c>
      <c r="M3363" s="9">
        <v>25</v>
      </c>
    </row>
    <row r="3364" spans="1:13" x14ac:dyDescent="0.2">
      <c r="A3364" s="9" t="s">
        <v>301</v>
      </c>
      <c r="B3364" s="9" t="s">
        <v>605</v>
      </c>
      <c r="C3364" s="9">
        <v>65.534999999999997</v>
      </c>
      <c r="D3364" s="14">
        <v>45103</v>
      </c>
      <c r="E3364" s="15">
        <v>315.33137999999997</v>
      </c>
      <c r="G3364" s="26">
        <v>65.534999999999997</v>
      </c>
      <c r="J3364" s="14">
        <v>45102</v>
      </c>
      <c r="K3364" s="9" t="s">
        <v>480</v>
      </c>
      <c r="L3364" s="9">
        <v>26</v>
      </c>
      <c r="M3364" s="9">
        <v>25</v>
      </c>
    </row>
    <row r="3365" spans="1:13" x14ac:dyDescent="0.2">
      <c r="A3365" s="9" t="s">
        <v>301</v>
      </c>
      <c r="B3365" s="9" t="s">
        <v>605</v>
      </c>
      <c r="C3365" s="9">
        <v>164.38380000000001</v>
      </c>
      <c r="D3365" s="14">
        <v>45103</v>
      </c>
      <c r="E3365" s="15">
        <v>479.71517999999998</v>
      </c>
      <c r="G3365" s="26">
        <v>164.38380000000001</v>
      </c>
      <c r="J3365" s="14">
        <v>45102</v>
      </c>
      <c r="K3365" s="9" t="s">
        <v>480</v>
      </c>
      <c r="L3365" s="9">
        <v>26</v>
      </c>
      <c r="M3365" s="9">
        <v>25</v>
      </c>
    </row>
    <row r="3366" spans="1:13" x14ac:dyDescent="0.2">
      <c r="A3366" s="9" t="s">
        <v>1471</v>
      </c>
      <c r="B3366" s="9" t="s">
        <v>67</v>
      </c>
      <c r="C3366" s="9">
        <v>211.2</v>
      </c>
      <c r="D3366" s="14">
        <v>45103</v>
      </c>
      <c r="E3366" s="15">
        <v>211.2</v>
      </c>
      <c r="G3366" s="26">
        <v>211.2</v>
      </c>
      <c r="J3366" s="14">
        <v>45102</v>
      </c>
      <c r="K3366" s="9" t="s">
        <v>480</v>
      </c>
      <c r="L3366" s="9">
        <v>26</v>
      </c>
      <c r="M3366" s="9">
        <v>25</v>
      </c>
    </row>
    <row r="3367" spans="1:13" x14ac:dyDescent="0.2">
      <c r="A3367" s="9" t="s">
        <v>1466</v>
      </c>
      <c r="B3367" s="9" t="s">
        <v>841</v>
      </c>
      <c r="C3367" s="9">
        <v>356.86</v>
      </c>
      <c r="D3367" s="14">
        <v>45103</v>
      </c>
      <c r="E3367" s="15">
        <v>356.86</v>
      </c>
      <c r="G3367" s="26">
        <v>356.86</v>
      </c>
      <c r="J3367" s="14">
        <v>45102</v>
      </c>
      <c r="K3367" s="9" t="s">
        <v>480</v>
      </c>
      <c r="L3367" s="9">
        <v>26</v>
      </c>
      <c r="M3367" s="9">
        <v>25</v>
      </c>
    </row>
    <row r="3368" spans="1:13" x14ac:dyDescent="0.2">
      <c r="A3368" s="9" t="s">
        <v>1296</v>
      </c>
      <c r="B3368" s="9" t="s">
        <v>687</v>
      </c>
      <c r="C3368" s="9">
        <v>2167.52</v>
      </c>
      <c r="D3368" s="14">
        <v>45103</v>
      </c>
      <c r="E3368" s="15">
        <v>2167.52</v>
      </c>
      <c r="G3368" s="26">
        <v>2167.52</v>
      </c>
      <c r="J3368" s="14">
        <v>45102</v>
      </c>
      <c r="K3368" s="9" t="s">
        <v>480</v>
      </c>
      <c r="L3368" s="9">
        <v>26</v>
      </c>
      <c r="M3368" s="9">
        <v>25</v>
      </c>
    </row>
    <row r="3369" spans="1:13" x14ac:dyDescent="0.2">
      <c r="A3369" s="9" t="s">
        <v>1296</v>
      </c>
      <c r="B3369" s="9" t="s">
        <v>687</v>
      </c>
      <c r="C3369" s="9">
        <v>2080.69</v>
      </c>
      <c r="D3369" s="14">
        <v>45103</v>
      </c>
      <c r="E3369" s="15">
        <v>4248.21</v>
      </c>
      <c r="G3369" s="26">
        <v>2080.69</v>
      </c>
      <c r="J3369" s="14">
        <v>45102</v>
      </c>
      <c r="K3369" s="9" t="s">
        <v>480</v>
      </c>
      <c r="L3369" s="9">
        <v>26</v>
      </c>
      <c r="M3369" s="9">
        <v>25</v>
      </c>
    </row>
    <row r="3370" spans="1:13" x14ac:dyDescent="0.2">
      <c r="A3370" s="9" t="s">
        <v>1296</v>
      </c>
      <c r="B3370" s="9" t="s">
        <v>687</v>
      </c>
      <c r="C3370" s="9">
        <v>1114.53</v>
      </c>
      <c r="D3370" s="14">
        <v>45103</v>
      </c>
      <c r="E3370" s="15">
        <v>5362.74</v>
      </c>
      <c r="G3370" s="26">
        <v>1114.53</v>
      </c>
      <c r="J3370" s="14">
        <v>45102</v>
      </c>
      <c r="K3370" s="9" t="s">
        <v>480</v>
      </c>
      <c r="L3370" s="9">
        <v>26</v>
      </c>
      <c r="M3370" s="9">
        <v>25</v>
      </c>
    </row>
    <row r="3371" spans="1:13" x14ac:dyDescent="0.2">
      <c r="A3371" s="9" t="s">
        <v>1448</v>
      </c>
      <c r="B3371" s="9" t="s">
        <v>758</v>
      </c>
      <c r="C3371" s="9">
        <v>167.44</v>
      </c>
      <c r="D3371" s="14">
        <v>45103</v>
      </c>
      <c r="E3371" s="15">
        <v>167.44</v>
      </c>
      <c r="G3371" s="26">
        <v>167.44</v>
      </c>
      <c r="J3371" s="14">
        <v>45102</v>
      </c>
      <c r="K3371" s="9" t="s">
        <v>480</v>
      </c>
      <c r="L3371" s="9">
        <v>26</v>
      </c>
      <c r="M3371" s="9">
        <v>25</v>
      </c>
    </row>
    <row r="3372" spans="1:13" x14ac:dyDescent="0.2">
      <c r="A3372" s="9" t="s">
        <v>1467</v>
      </c>
      <c r="B3372" s="9" t="s">
        <v>759</v>
      </c>
      <c r="C3372" s="9">
        <v>312.58999999999997</v>
      </c>
      <c r="D3372" s="14">
        <v>45103</v>
      </c>
      <c r="E3372" s="15">
        <v>312.58999999999997</v>
      </c>
      <c r="G3372" s="26">
        <v>312.58999999999997</v>
      </c>
      <c r="J3372" s="14">
        <v>45102</v>
      </c>
      <c r="K3372" s="9" t="s">
        <v>480</v>
      </c>
      <c r="L3372" s="9">
        <v>26</v>
      </c>
      <c r="M3372" s="9">
        <v>25</v>
      </c>
    </row>
    <row r="3373" spans="1:13" x14ac:dyDescent="0.2">
      <c r="A3373" s="9" t="s">
        <v>780</v>
      </c>
      <c r="B3373" s="9" t="s">
        <v>792</v>
      </c>
      <c r="C3373" s="9">
        <v>2166.67</v>
      </c>
      <c r="D3373" s="14">
        <v>45103</v>
      </c>
      <c r="E3373" s="15">
        <v>2166.67</v>
      </c>
      <c r="G3373" s="26">
        <v>2166.67</v>
      </c>
      <c r="J3373" s="14">
        <v>45102</v>
      </c>
      <c r="K3373" s="9" t="s">
        <v>480</v>
      </c>
      <c r="L3373" s="9">
        <v>26</v>
      </c>
      <c r="M3373" s="9">
        <v>25</v>
      </c>
    </row>
    <row r="3374" spans="1:13" x14ac:dyDescent="0.2">
      <c r="A3374" s="9" t="s">
        <v>1253</v>
      </c>
      <c r="B3374" s="9" t="s">
        <v>990</v>
      </c>
      <c r="C3374" s="9">
        <v>3.74</v>
      </c>
      <c r="D3374" s="14">
        <v>45103</v>
      </c>
      <c r="E3374" s="15">
        <v>3.74</v>
      </c>
      <c r="G3374" s="26">
        <v>3.74</v>
      </c>
      <c r="J3374" s="14">
        <v>45102</v>
      </c>
      <c r="K3374" s="9" t="s">
        <v>480</v>
      </c>
      <c r="L3374" s="9">
        <v>26</v>
      </c>
      <c r="M3374" s="9">
        <v>25</v>
      </c>
    </row>
    <row r="3375" spans="1:13" x14ac:dyDescent="0.2">
      <c r="A3375" s="9" t="s">
        <v>1253</v>
      </c>
      <c r="B3375" s="9" t="s">
        <v>990</v>
      </c>
      <c r="C3375" s="9">
        <v>3.75</v>
      </c>
      <c r="D3375" s="14">
        <v>45103</v>
      </c>
      <c r="E3375" s="15">
        <v>7.49</v>
      </c>
      <c r="G3375" s="26">
        <v>3.75</v>
      </c>
      <c r="J3375" s="14">
        <v>45102</v>
      </c>
      <c r="K3375" s="9" t="s">
        <v>480</v>
      </c>
      <c r="L3375" s="9">
        <v>26</v>
      </c>
      <c r="M3375" s="9">
        <v>25</v>
      </c>
    </row>
    <row r="3376" spans="1:13" x14ac:dyDescent="0.2">
      <c r="A3376" s="9" t="s">
        <v>1210</v>
      </c>
      <c r="B3376" s="9" t="s">
        <v>1194</v>
      </c>
      <c r="C3376" s="9">
        <v>2000</v>
      </c>
      <c r="D3376" s="14">
        <v>45103</v>
      </c>
      <c r="E3376" s="15">
        <v>2000</v>
      </c>
      <c r="G3376" s="26">
        <v>2000</v>
      </c>
      <c r="J3376" s="14">
        <v>45102</v>
      </c>
      <c r="K3376" s="9" t="s">
        <v>480</v>
      </c>
      <c r="L3376" s="9">
        <v>26</v>
      </c>
      <c r="M3376" s="9">
        <v>25</v>
      </c>
    </row>
    <row r="3377" spans="1:13" x14ac:dyDescent="0.2">
      <c r="A3377" s="9" t="s">
        <v>1210</v>
      </c>
      <c r="B3377" s="9" t="s">
        <v>1194</v>
      </c>
      <c r="C3377" s="9">
        <v>2000</v>
      </c>
      <c r="D3377" s="14">
        <v>45103</v>
      </c>
      <c r="E3377" s="15">
        <v>4000</v>
      </c>
      <c r="G3377" s="26">
        <v>2000</v>
      </c>
      <c r="J3377" s="14">
        <v>45102</v>
      </c>
      <c r="K3377" s="9" t="s">
        <v>480</v>
      </c>
      <c r="L3377" s="9">
        <v>26</v>
      </c>
      <c r="M3377" s="9">
        <v>25</v>
      </c>
    </row>
    <row r="3378" spans="1:13" x14ac:dyDescent="0.2">
      <c r="A3378" s="9" t="s">
        <v>1210</v>
      </c>
      <c r="B3378" s="9" t="s">
        <v>1194</v>
      </c>
      <c r="C3378" s="9">
        <v>2000</v>
      </c>
      <c r="D3378" s="14">
        <v>45103</v>
      </c>
      <c r="E3378" s="15">
        <v>6000</v>
      </c>
      <c r="G3378" s="26">
        <v>2000</v>
      </c>
      <c r="J3378" s="14">
        <v>45102</v>
      </c>
      <c r="K3378" s="9" t="s">
        <v>480</v>
      </c>
      <c r="L3378" s="9">
        <v>26</v>
      </c>
      <c r="M3378" s="9">
        <v>25</v>
      </c>
    </row>
    <row r="3379" spans="1:13" x14ac:dyDescent="0.2">
      <c r="A3379" s="9" t="s">
        <v>1210</v>
      </c>
      <c r="B3379" s="9" t="s">
        <v>1194</v>
      </c>
      <c r="C3379" s="9">
        <v>1339.29</v>
      </c>
      <c r="D3379" s="14">
        <v>45103</v>
      </c>
      <c r="E3379" s="15">
        <v>7339.29</v>
      </c>
      <c r="G3379" s="26">
        <v>1339.29</v>
      </c>
      <c r="J3379" s="14">
        <v>45102</v>
      </c>
      <c r="K3379" s="9" t="s">
        <v>480</v>
      </c>
      <c r="L3379" s="9">
        <v>26</v>
      </c>
      <c r="M3379" s="9">
        <v>25</v>
      </c>
    </row>
    <row r="3380" spans="1:13" x14ac:dyDescent="0.2">
      <c r="A3380" s="9" t="s">
        <v>1210</v>
      </c>
      <c r="B3380" s="9" t="s">
        <v>1194</v>
      </c>
      <c r="C3380" s="9">
        <v>892.86</v>
      </c>
      <c r="D3380" s="14">
        <v>45103</v>
      </c>
      <c r="E3380" s="15">
        <v>8232.15</v>
      </c>
      <c r="G3380" s="26">
        <v>892.86</v>
      </c>
      <c r="J3380" s="14">
        <v>45102</v>
      </c>
      <c r="K3380" s="9" t="s">
        <v>480</v>
      </c>
      <c r="L3380" s="9">
        <v>26</v>
      </c>
      <c r="M3380" s="9">
        <v>25</v>
      </c>
    </row>
    <row r="3381" spans="1:13" x14ac:dyDescent="0.2">
      <c r="A3381" s="9" t="s">
        <v>1210</v>
      </c>
      <c r="B3381" s="9" t="s">
        <v>1194</v>
      </c>
      <c r="C3381" s="9">
        <v>1785.72</v>
      </c>
      <c r="D3381" s="14">
        <v>45103</v>
      </c>
      <c r="E3381" s="15">
        <v>10017.869999999999</v>
      </c>
      <c r="G3381" s="26">
        <v>1785.72</v>
      </c>
      <c r="J3381" s="14">
        <v>45102</v>
      </c>
      <c r="K3381" s="9" t="s">
        <v>480</v>
      </c>
      <c r="L3381" s="9">
        <v>26</v>
      </c>
      <c r="M3381" s="9">
        <v>25</v>
      </c>
    </row>
    <row r="3382" spans="1:13" x14ac:dyDescent="0.2">
      <c r="A3382" s="9" t="s">
        <v>1210</v>
      </c>
      <c r="B3382" s="9" t="s">
        <v>1194</v>
      </c>
      <c r="C3382" s="9">
        <v>1674.11</v>
      </c>
      <c r="D3382" s="14">
        <v>45103</v>
      </c>
      <c r="E3382" s="15">
        <v>11691.98</v>
      </c>
      <c r="G3382" s="26">
        <v>1674.11</v>
      </c>
      <c r="J3382" s="14">
        <v>45102</v>
      </c>
      <c r="K3382" s="9" t="s">
        <v>480</v>
      </c>
      <c r="L3382" s="9">
        <v>26</v>
      </c>
      <c r="M3382" s="9">
        <v>25</v>
      </c>
    </row>
    <row r="3383" spans="1:13" x14ac:dyDescent="0.2">
      <c r="A3383" s="9" t="s">
        <v>1242</v>
      </c>
      <c r="B3383" s="9" t="s">
        <v>1243</v>
      </c>
      <c r="C3383" s="9">
        <v>533.33000000000004</v>
      </c>
      <c r="D3383" s="14">
        <v>45103</v>
      </c>
      <c r="E3383" s="15">
        <v>533.33000000000004</v>
      </c>
      <c r="G3383" s="26">
        <v>533.33000000000004</v>
      </c>
      <c r="J3383" s="14">
        <v>45102</v>
      </c>
      <c r="K3383" s="9" t="s">
        <v>480</v>
      </c>
      <c r="L3383" s="9">
        <v>26</v>
      </c>
      <c r="M3383" s="9">
        <v>25</v>
      </c>
    </row>
    <row r="3384" spans="1:13" x14ac:dyDescent="0.2">
      <c r="A3384" s="9" t="s">
        <v>1242</v>
      </c>
      <c r="B3384" s="9" t="s">
        <v>1243</v>
      </c>
      <c r="C3384" s="9">
        <v>1066.6600000000001</v>
      </c>
      <c r="D3384" s="14">
        <v>45103</v>
      </c>
      <c r="E3384" s="15">
        <v>1599.9900000000002</v>
      </c>
      <c r="G3384" s="26">
        <v>1066.6600000000001</v>
      </c>
      <c r="J3384" s="14">
        <v>45102</v>
      </c>
      <c r="K3384" s="9" t="s">
        <v>480</v>
      </c>
      <c r="L3384" s="9">
        <v>26</v>
      </c>
      <c r="M3384" s="9">
        <v>25</v>
      </c>
    </row>
    <row r="3385" spans="1:13" x14ac:dyDescent="0.2">
      <c r="A3385" s="9" t="s">
        <v>1265</v>
      </c>
      <c r="B3385" s="9" t="s">
        <v>1243</v>
      </c>
      <c r="C3385" s="9">
        <v>952.39</v>
      </c>
      <c r="D3385" s="14">
        <v>45103</v>
      </c>
      <c r="E3385" s="15">
        <v>952.39</v>
      </c>
      <c r="G3385" s="26">
        <v>952.39</v>
      </c>
      <c r="J3385" s="14">
        <v>45102</v>
      </c>
      <c r="K3385" s="9" t="s">
        <v>480</v>
      </c>
      <c r="L3385" s="9">
        <v>26</v>
      </c>
      <c r="M3385" s="9">
        <v>25</v>
      </c>
    </row>
    <row r="3386" spans="1:13" x14ac:dyDescent="0.2">
      <c r="A3386" s="9" t="s">
        <v>1265</v>
      </c>
      <c r="B3386" s="9" t="s">
        <v>1243</v>
      </c>
      <c r="C3386" s="9">
        <v>952.39</v>
      </c>
      <c r="D3386" s="14">
        <v>45103</v>
      </c>
      <c r="E3386" s="15">
        <v>1904.78</v>
      </c>
      <c r="G3386" s="26">
        <v>952.39</v>
      </c>
      <c r="J3386" s="14">
        <v>45102</v>
      </c>
      <c r="K3386" s="9" t="s">
        <v>480</v>
      </c>
      <c r="L3386" s="9">
        <v>26</v>
      </c>
      <c r="M3386" s="9">
        <v>25</v>
      </c>
    </row>
    <row r="3387" spans="1:13" x14ac:dyDescent="0.2">
      <c r="A3387" s="9" t="s">
        <v>1401</v>
      </c>
      <c r="B3387" s="9" t="s">
        <v>1264</v>
      </c>
      <c r="C3387" s="9">
        <v>279.99</v>
      </c>
      <c r="D3387" s="14">
        <v>45103</v>
      </c>
      <c r="E3387" s="15">
        <v>279.99</v>
      </c>
      <c r="G3387" s="26">
        <v>279.99</v>
      </c>
      <c r="J3387" s="14">
        <v>45102</v>
      </c>
      <c r="K3387" s="9" t="s">
        <v>480</v>
      </c>
      <c r="L3387" s="9">
        <v>26</v>
      </c>
      <c r="M3387" s="9">
        <v>25</v>
      </c>
    </row>
    <row r="3388" spans="1:13" x14ac:dyDescent="0.2">
      <c r="A3388" s="9" t="s">
        <v>1401</v>
      </c>
      <c r="B3388" s="9" t="s">
        <v>1264</v>
      </c>
      <c r="C3388" s="9">
        <v>280</v>
      </c>
      <c r="D3388" s="14">
        <v>45103</v>
      </c>
      <c r="E3388" s="15">
        <v>559.99</v>
      </c>
      <c r="G3388" s="26">
        <v>280</v>
      </c>
      <c r="J3388" s="14">
        <v>45102</v>
      </c>
      <c r="K3388" s="9" t="s">
        <v>480</v>
      </c>
      <c r="L3388" s="9">
        <v>26</v>
      </c>
      <c r="M3388" s="9">
        <v>25</v>
      </c>
    </row>
    <row r="3389" spans="1:13" x14ac:dyDescent="0.2">
      <c r="A3389" s="9" t="s">
        <v>1288</v>
      </c>
      <c r="B3389" s="9" t="s">
        <v>878</v>
      </c>
      <c r="C3389" s="9">
        <v>4</v>
      </c>
      <c r="D3389" s="14">
        <v>45103</v>
      </c>
      <c r="E3389" s="15">
        <v>4</v>
      </c>
      <c r="G3389" s="26">
        <v>4</v>
      </c>
      <c r="J3389" s="14">
        <v>45102</v>
      </c>
      <c r="K3389" s="9" t="s">
        <v>480</v>
      </c>
      <c r="L3389" s="9">
        <v>26</v>
      </c>
      <c r="M3389" s="9">
        <v>25</v>
      </c>
    </row>
    <row r="3390" spans="1:13" x14ac:dyDescent="0.2">
      <c r="A3390" s="9" t="s">
        <v>1288</v>
      </c>
      <c r="B3390" s="9" t="s">
        <v>878</v>
      </c>
      <c r="C3390" s="9">
        <v>4</v>
      </c>
      <c r="D3390" s="14">
        <v>45103</v>
      </c>
      <c r="E3390" s="15">
        <v>8</v>
      </c>
      <c r="G3390" s="26">
        <v>4</v>
      </c>
      <c r="J3390" s="14">
        <v>45102</v>
      </c>
      <c r="K3390" s="9" t="s">
        <v>480</v>
      </c>
      <c r="L3390" s="9">
        <v>26</v>
      </c>
      <c r="M3390" s="9">
        <v>25</v>
      </c>
    </row>
    <row r="3391" spans="1:13" x14ac:dyDescent="0.2">
      <c r="A3391" s="9" t="s">
        <v>1288</v>
      </c>
      <c r="B3391" s="9" t="s">
        <v>878</v>
      </c>
      <c r="C3391" s="9">
        <v>4</v>
      </c>
      <c r="D3391" s="14">
        <v>45103</v>
      </c>
      <c r="E3391" s="15">
        <v>12</v>
      </c>
      <c r="G3391" s="26">
        <v>4</v>
      </c>
      <c r="J3391" s="14">
        <v>45102</v>
      </c>
      <c r="K3391" s="9" t="s">
        <v>480</v>
      </c>
      <c r="L3391" s="9">
        <v>26</v>
      </c>
      <c r="M3391" s="9">
        <v>25</v>
      </c>
    </row>
    <row r="3392" spans="1:13" x14ac:dyDescent="0.2">
      <c r="A3392" s="9" t="s">
        <v>1288</v>
      </c>
      <c r="B3392" s="9" t="s">
        <v>878</v>
      </c>
      <c r="C3392" s="9">
        <v>2.68</v>
      </c>
      <c r="D3392" s="14">
        <v>45103</v>
      </c>
      <c r="E3392" s="15">
        <v>14.68</v>
      </c>
      <c r="G3392" s="26">
        <v>2.68</v>
      </c>
      <c r="J3392" s="14">
        <v>45102</v>
      </c>
      <c r="K3392" s="9" t="s">
        <v>480</v>
      </c>
      <c r="L3392" s="9">
        <v>26</v>
      </c>
      <c r="M3392" s="9">
        <v>25</v>
      </c>
    </row>
    <row r="3393" spans="1:13" x14ac:dyDescent="0.2">
      <c r="A3393" s="9" t="s">
        <v>1288</v>
      </c>
      <c r="B3393" s="9" t="s">
        <v>878</v>
      </c>
      <c r="C3393" s="9">
        <v>1.78</v>
      </c>
      <c r="D3393" s="14">
        <v>45103</v>
      </c>
      <c r="E3393" s="15">
        <v>16.46</v>
      </c>
      <c r="G3393" s="26">
        <v>1.78</v>
      </c>
      <c r="J3393" s="14">
        <v>45102</v>
      </c>
      <c r="K3393" s="9" t="s">
        <v>480</v>
      </c>
      <c r="L3393" s="9">
        <v>26</v>
      </c>
      <c r="M3393" s="9">
        <v>25</v>
      </c>
    </row>
    <row r="3394" spans="1:13" x14ac:dyDescent="0.2">
      <c r="A3394" s="9" t="s">
        <v>1288</v>
      </c>
      <c r="B3394" s="9" t="s">
        <v>878</v>
      </c>
      <c r="C3394" s="9">
        <v>3.58</v>
      </c>
      <c r="D3394" s="14">
        <v>45103</v>
      </c>
      <c r="E3394" s="15">
        <v>20.04</v>
      </c>
      <c r="G3394" s="26">
        <v>3.58</v>
      </c>
      <c r="J3394" s="14">
        <v>45102</v>
      </c>
      <c r="K3394" s="9" t="s">
        <v>480</v>
      </c>
      <c r="L3394" s="9">
        <v>26</v>
      </c>
      <c r="M3394" s="9">
        <v>25</v>
      </c>
    </row>
    <row r="3395" spans="1:13" x14ac:dyDescent="0.2">
      <c r="A3395" s="9" t="s">
        <v>1288</v>
      </c>
      <c r="B3395" s="9" t="s">
        <v>878</v>
      </c>
      <c r="C3395" s="9">
        <v>3.41</v>
      </c>
      <c r="D3395" s="14">
        <v>45103</v>
      </c>
      <c r="E3395" s="15">
        <v>23.45</v>
      </c>
      <c r="G3395" s="26">
        <v>3.41</v>
      </c>
      <c r="J3395" s="14">
        <v>45102</v>
      </c>
      <c r="K3395" s="9" t="s">
        <v>480</v>
      </c>
      <c r="L3395" s="9">
        <v>26</v>
      </c>
      <c r="M3395" s="9">
        <v>25</v>
      </c>
    </row>
    <row r="3396" spans="1:13" x14ac:dyDescent="0.2">
      <c r="A3396" s="9" t="s">
        <v>1288</v>
      </c>
      <c r="B3396" s="9" t="s">
        <v>878</v>
      </c>
      <c r="C3396" s="9">
        <v>0.53</v>
      </c>
      <c r="D3396" s="14">
        <v>45103</v>
      </c>
      <c r="E3396" s="15">
        <v>23.98</v>
      </c>
      <c r="G3396" s="26">
        <v>0.53</v>
      </c>
      <c r="J3396" s="14">
        <v>45102</v>
      </c>
      <c r="K3396" s="9" t="s">
        <v>480</v>
      </c>
      <c r="L3396" s="9">
        <v>26</v>
      </c>
      <c r="M3396" s="9">
        <v>25</v>
      </c>
    </row>
    <row r="3397" spans="1:13" x14ac:dyDescent="0.2">
      <c r="A3397" s="9" t="s">
        <v>1288</v>
      </c>
      <c r="B3397" s="9" t="s">
        <v>878</v>
      </c>
      <c r="C3397" s="9">
        <v>1.07</v>
      </c>
      <c r="D3397" s="14">
        <v>45103</v>
      </c>
      <c r="E3397" s="15">
        <v>25.05</v>
      </c>
      <c r="G3397" s="26">
        <v>1.07</v>
      </c>
      <c r="J3397" s="14">
        <v>45102</v>
      </c>
      <c r="K3397" s="9" t="s">
        <v>480</v>
      </c>
      <c r="L3397" s="9">
        <v>26</v>
      </c>
      <c r="M3397" s="9">
        <v>25</v>
      </c>
    </row>
    <row r="3398" spans="1:13" x14ac:dyDescent="0.2">
      <c r="A3398" s="9" t="s">
        <v>1288</v>
      </c>
      <c r="B3398" s="9" t="s">
        <v>878</v>
      </c>
      <c r="C3398" s="9">
        <v>2.13</v>
      </c>
      <c r="D3398" s="14">
        <v>45103</v>
      </c>
      <c r="E3398" s="15">
        <v>27.18</v>
      </c>
      <c r="G3398" s="26">
        <v>2.13</v>
      </c>
      <c r="J3398" s="14">
        <v>45102</v>
      </c>
      <c r="K3398" s="9" t="s">
        <v>480</v>
      </c>
      <c r="L3398" s="9">
        <v>26</v>
      </c>
      <c r="M3398" s="9">
        <v>25</v>
      </c>
    </row>
    <row r="3399" spans="1:13" x14ac:dyDescent="0.2">
      <c r="A3399" s="9" t="s">
        <v>1288</v>
      </c>
      <c r="B3399" s="9" t="s">
        <v>878</v>
      </c>
      <c r="C3399" s="9">
        <v>1.91</v>
      </c>
      <c r="D3399" s="14">
        <v>45103</v>
      </c>
      <c r="E3399" s="15">
        <v>29.09</v>
      </c>
      <c r="G3399" s="26">
        <v>1.91</v>
      </c>
      <c r="J3399" s="14">
        <v>45102</v>
      </c>
      <c r="K3399" s="9" t="s">
        <v>480</v>
      </c>
      <c r="L3399" s="9">
        <v>26</v>
      </c>
      <c r="M3399" s="9">
        <v>25</v>
      </c>
    </row>
    <row r="3400" spans="1:13" x14ac:dyDescent="0.2">
      <c r="A3400" s="9" t="s">
        <v>1288</v>
      </c>
      <c r="B3400" s="9" t="s">
        <v>878</v>
      </c>
      <c r="C3400" s="9">
        <v>1.9</v>
      </c>
      <c r="D3400" s="14">
        <v>45103</v>
      </c>
      <c r="E3400" s="15">
        <v>30.99</v>
      </c>
      <c r="G3400" s="26">
        <v>1.9</v>
      </c>
      <c r="J3400" s="14">
        <v>45102</v>
      </c>
      <c r="K3400" s="9" t="s">
        <v>480</v>
      </c>
      <c r="L3400" s="9">
        <v>26</v>
      </c>
      <c r="M3400" s="9">
        <v>25</v>
      </c>
    </row>
    <row r="3401" spans="1:13" x14ac:dyDescent="0.2">
      <c r="A3401" s="9" t="s">
        <v>1288</v>
      </c>
      <c r="B3401" s="9" t="s">
        <v>878</v>
      </c>
      <c r="C3401" s="9">
        <v>0.54</v>
      </c>
      <c r="D3401" s="14">
        <v>45103</v>
      </c>
      <c r="E3401" s="15">
        <v>31.529999999999998</v>
      </c>
      <c r="G3401" s="26">
        <v>0.54</v>
      </c>
      <c r="J3401" s="14">
        <v>45102</v>
      </c>
      <c r="K3401" s="9" t="s">
        <v>480</v>
      </c>
      <c r="L3401" s="9">
        <v>26</v>
      </c>
      <c r="M3401" s="9">
        <v>25</v>
      </c>
    </row>
    <row r="3402" spans="1:13" x14ac:dyDescent="0.2">
      <c r="A3402" s="9" t="s">
        <v>1288</v>
      </c>
      <c r="B3402" s="9" t="s">
        <v>878</v>
      </c>
      <c r="C3402" s="9">
        <v>198.53</v>
      </c>
      <c r="D3402" s="14">
        <v>45103</v>
      </c>
      <c r="E3402" s="15">
        <v>230.06</v>
      </c>
      <c r="G3402" s="26">
        <v>198.53</v>
      </c>
      <c r="J3402" s="14">
        <v>45102</v>
      </c>
      <c r="K3402" s="9" t="s">
        <v>480</v>
      </c>
      <c r="L3402" s="9">
        <v>26</v>
      </c>
      <c r="M3402" s="9">
        <v>25</v>
      </c>
    </row>
    <row r="3403" spans="1:13" x14ac:dyDescent="0.2">
      <c r="A3403" s="9" t="s">
        <v>997</v>
      </c>
      <c r="B3403" s="9" t="s">
        <v>998</v>
      </c>
      <c r="C3403" s="9">
        <v>2000</v>
      </c>
      <c r="D3403" s="14">
        <v>45103</v>
      </c>
      <c r="E3403" s="15">
        <v>2000</v>
      </c>
      <c r="G3403" s="26">
        <v>2000</v>
      </c>
      <c r="J3403" s="14">
        <v>45102</v>
      </c>
      <c r="K3403" s="9" t="s">
        <v>480</v>
      </c>
      <c r="L3403" s="9">
        <v>26</v>
      </c>
      <c r="M3403" s="9">
        <v>25</v>
      </c>
    </row>
    <row r="3404" spans="1:13" x14ac:dyDescent="0.2">
      <c r="A3404" s="9" t="s">
        <v>997</v>
      </c>
      <c r="B3404" s="9" t="s">
        <v>998</v>
      </c>
      <c r="C3404" s="9">
        <v>2000.2</v>
      </c>
      <c r="D3404" s="14">
        <v>45103</v>
      </c>
      <c r="E3404" s="15">
        <v>4000.2</v>
      </c>
      <c r="G3404" s="26">
        <v>2000.2</v>
      </c>
      <c r="J3404" s="14">
        <v>45102</v>
      </c>
      <c r="K3404" s="9" t="s">
        <v>480</v>
      </c>
      <c r="L3404" s="9">
        <v>26</v>
      </c>
      <c r="M3404" s="9">
        <v>25</v>
      </c>
    </row>
    <row r="3405" spans="1:13" x14ac:dyDescent="0.2">
      <c r="A3405" s="9" t="s">
        <v>997</v>
      </c>
      <c r="B3405" s="9" t="s">
        <v>998</v>
      </c>
      <c r="C3405" s="9">
        <v>2000.2</v>
      </c>
      <c r="D3405" s="14">
        <v>45103</v>
      </c>
      <c r="E3405" s="15">
        <v>6000.4</v>
      </c>
      <c r="G3405" s="26">
        <v>2000.2</v>
      </c>
      <c r="J3405" s="14">
        <v>45102</v>
      </c>
      <c r="K3405" s="9" t="s">
        <v>480</v>
      </c>
      <c r="L3405" s="9">
        <v>26</v>
      </c>
      <c r="M3405" s="9">
        <v>25</v>
      </c>
    </row>
    <row r="3406" spans="1:13" x14ac:dyDescent="0.2">
      <c r="A3406" s="9" t="s">
        <v>997</v>
      </c>
      <c r="B3406" s="9" t="s">
        <v>998</v>
      </c>
      <c r="C3406" s="9">
        <v>1339.43</v>
      </c>
      <c r="D3406" s="14">
        <v>45103</v>
      </c>
      <c r="E3406" s="15">
        <v>7339.83</v>
      </c>
      <c r="G3406" s="26">
        <v>1339.43</v>
      </c>
      <c r="J3406" s="14">
        <v>45102</v>
      </c>
      <c r="K3406" s="9" t="s">
        <v>480</v>
      </c>
      <c r="L3406" s="9">
        <v>26</v>
      </c>
      <c r="M3406" s="9">
        <v>25</v>
      </c>
    </row>
    <row r="3407" spans="1:13" x14ac:dyDescent="0.2">
      <c r="A3407" s="9" t="s">
        <v>997</v>
      </c>
      <c r="B3407" s="9" t="s">
        <v>998</v>
      </c>
      <c r="C3407" s="9">
        <v>892.95</v>
      </c>
      <c r="D3407" s="14">
        <v>45103</v>
      </c>
      <c r="E3407" s="15">
        <v>8232.7800000000007</v>
      </c>
      <c r="G3407" s="26">
        <v>892.95</v>
      </c>
      <c r="J3407" s="14">
        <v>45102</v>
      </c>
      <c r="K3407" s="9" t="s">
        <v>480</v>
      </c>
      <c r="L3407" s="9">
        <v>26</v>
      </c>
      <c r="M3407" s="9">
        <v>25</v>
      </c>
    </row>
    <row r="3408" spans="1:13" x14ac:dyDescent="0.2">
      <c r="A3408" s="9" t="s">
        <v>997</v>
      </c>
      <c r="B3408" s="9" t="s">
        <v>998</v>
      </c>
      <c r="C3408" s="9">
        <v>1785.89</v>
      </c>
      <c r="D3408" s="14">
        <v>45103</v>
      </c>
      <c r="E3408" s="15">
        <v>10018.67</v>
      </c>
      <c r="G3408" s="26">
        <v>1785.89</v>
      </c>
      <c r="J3408" s="14">
        <v>45102</v>
      </c>
      <c r="K3408" s="9" t="s">
        <v>480</v>
      </c>
      <c r="L3408" s="9">
        <v>26</v>
      </c>
      <c r="M3408" s="9">
        <v>25</v>
      </c>
    </row>
    <row r="3409" spans="1:13" x14ac:dyDescent="0.2">
      <c r="A3409" s="9" t="s">
        <v>997</v>
      </c>
      <c r="B3409" s="9" t="s">
        <v>998</v>
      </c>
      <c r="C3409" s="9">
        <v>416.71</v>
      </c>
      <c r="D3409" s="14">
        <v>45103</v>
      </c>
      <c r="E3409" s="15">
        <v>10435.379999999999</v>
      </c>
      <c r="G3409" s="26">
        <v>416.71</v>
      </c>
      <c r="J3409" s="14">
        <v>45102</v>
      </c>
      <c r="K3409" s="9" t="s">
        <v>480</v>
      </c>
      <c r="L3409" s="9">
        <v>26</v>
      </c>
      <c r="M3409" s="9">
        <v>25</v>
      </c>
    </row>
    <row r="3410" spans="1:13" x14ac:dyDescent="0.2">
      <c r="A3410" s="9" t="s">
        <v>997</v>
      </c>
      <c r="B3410" s="9" t="s">
        <v>998</v>
      </c>
      <c r="C3410" s="9">
        <v>1674.27</v>
      </c>
      <c r="D3410" s="14">
        <v>45103</v>
      </c>
      <c r="E3410" s="15">
        <v>12109.65</v>
      </c>
      <c r="G3410" s="26">
        <v>1674.27</v>
      </c>
      <c r="J3410" s="14">
        <v>45102</v>
      </c>
      <c r="K3410" s="9" t="s">
        <v>480</v>
      </c>
      <c r="L3410" s="9">
        <v>26</v>
      </c>
      <c r="M3410" s="9">
        <v>25</v>
      </c>
    </row>
    <row r="3411" spans="1:13" x14ac:dyDescent="0.2">
      <c r="A3411" s="9" t="s">
        <v>997</v>
      </c>
      <c r="B3411" s="9" t="s">
        <v>998</v>
      </c>
      <c r="C3411" s="9">
        <v>266.69</v>
      </c>
      <c r="D3411" s="14">
        <v>45103</v>
      </c>
      <c r="E3411" s="15">
        <v>12376.34</v>
      </c>
      <c r="G3411" s="26">
        <v>266.69</v>
      </c>
      <c r="J3411" s="14">
        <v>45102</v>
      </c>
      <c r="K3411" s="9" t="s">
        <v>480</v>
      </c>
      <c r="L3411" s="9">
        <v>26</v>
      </c>
      <c r="M3411" s="9">
        <v>25</v>
      </c>
    </row>
    <row r="3412" spans="1:13" x14ac:dyDescent="0.2">
      <c r="A3412" s="9" t="s">
        <v>997</v>
      </c>
      <c r="B3412" s="9" t="s">
        <v>998</v>
      </c>
      <c r="C3412" s="9">
        <v>533.38</v>
      </c>
      <c r="D3412" s="14">
        <v>45103</v>
      </c>
      <c r="E3412" s="15">
        <v>12909.72</v>
      </c>
      <c r="G3412" s="26">
        <v>533.38</v>
      </c>
      <c r="J3412" s="14">
        <v>45102</v>
      </c>
      <c r="K3412" s="9" t="s">
        <v>480</v>
      </c>
      <c r="L3412" s="9">
        <v>26</v>
      </c>
      <c r="M3412" s="9">
        <v>25</v>
      </c>
    </row>
    <row r="3413" spans="1:13" x14ac:dyDescent="0.2">
      <c r="A3413" s="9" t="s">
        <v>997</v>
      </c>
      <c r="B3413" s="9" t="s">
        <v>998</v>
      </c>
      <c r="C3413" s="9">
        <v>266.7</v>
      </c>
      <c r="D3413" s="14">
        <v>45103</v>
      </c>
      <c r="E3413" s="15">
        <v>13176.42</v>
      </c>
      <c r="G3413" s="26">
        <v>266.7</v>
      </c>
      <c r="J3413" s="14">
        <v>45102</v>
      </c>
      <c r="K3413" s="9" t="s">
        <v>480</v>
      </c>
      <c r="L3413" s="9">
        <v>26</v>
      </c>
      <c r="M3413" s="9">
        <v>25</v>
      </c>
    </row>
    <row r="3414" spans="1:13" x14ac:dyDescent="0.2">
      <c r="A3414" s="9" t="s">
        <v>997</v>
      </c>
      <c r="B3414" s="9" t="s">
        <v>998</v>
      </c>
      <c r="C3414" s="9">
        <v>266.7</v>
      </c>
      <c r="D3414" s="14">
        <v>45103</v>
      </c>
      <c r="E3414" s="15">
        <v>13443.12</v>
      </c>
      <c r="G3414" s="26">
        <v>266.7</v>
      </c>
      <c r="J3414" s="14">
        <v>45102</v>
      </c>
      <c r="K3414" s="9" t="s">
        <v>480</v>
      </c>
      <c r="L3414" s="9">
        <v>26</v>
      </c>
      <c r="M3414" s="9">
        <v>25</v>
      </c>
    </row>
    <row r="3415" spans="1:13" x14ac:dyDescent="0.2">
      <c r="A3415" s="9" t="s">
        <v>997</v>
      </c>
      <c r="B3415" s="9" t="s">
        <v>998</v>
      </c>
      <c r="C3415" s="9">
        <v>1066.76</v>
      </c>
      <c r="D3415" s="14">
        <v>45103</v>
      </c>
      <c r="E3415" s="15">
        <v>14509.880000000001</v>
      </c>
      <c r="G3415" s="26">
        <v>1066.76</v>
      </c>
      <c r="J3415" s="14">
        <v>45102</v>
      </c>
      <c r="K3415" s="9" t="s">
        <v>480</v>
      </c>
      <c r="L3415" s="9">
        <v>26</v>
      </c>
      <c r="M3415" s="9">
        <v>25</v>
      </c>
    </row>
    <row r="3416" spans="1:13" x14ac:dyDescent="0.2">
      <c r="A3416" s="9" t="s">
        <v>997</v>
      </c>
      <c r="B3416" s="9" t="s">
        <v>998</v>
      </c>
      <c r="C3416" s="9">
        <v>952.49</v>
      </c>
      <c r="D3416" s="14">
        <v>45103</v>
      </c>
      <c r="E3416" s="15">
        <v>15462.37</v>
      </c>
      <c r="G3416" s="26">
        <v>952.49</v>
      </c>
      <c r="J3416" s="14">
        <v>45102</v>
      </c>
      <c r="K3416" s="9" t="s">
        <v>480</v>
      </c>
      <c r="L3416" s="9">
        <v>26</v>
      </c>
      <c r="M3416" s="9">
        <v>25</v>
      </c>
    </row>
    <row r="3417" spans="1:13" x14ac:dyDescent="0.2">
      <c r="A3417" s="9" t="s">
        <v>997</v>
      </c>
      <c r="B3417" s="9" t="s">
        <v>998</v>
      </c>
      <c r="C3417" s="9">
        <v>952.48</v>
      </c>
      <c r="D3417" s="14">
        <v>45103</v>
      </c>
      <c r="E3417" s="15">
        <v>16414.850000000002</v>
      </c>
      <c r="G3417" s="26">
        <v>952.48</v>
      </c>
      <c r="J3417" s="14">
        <v>45102</v>
      </c>
      <c r="K3417" s="9" t="s">
        <v>480</v>
      </c>
      <c r="L3417" s="9">
        <v>26</v>
      </c>
      <c r="M3417" s="9">
        <v>25</v>
      </c>
    </row>
    <row r="3418" spans="1:13" x14ac:dyDescent="0.2">
      <c r="A3418" s="9" t="s">
        <v>1403</v>
      </c>
      <c r="B3418" s="9" t="s">
        <v>1404</v>
      </c>
      <c r="C3418" s="9">
        <v>400.03</v>
      </c>
      <c r="D3418" s="14">
        <v>45103</v>
      </c>
      <c r="E3418" s="15">
        <v>400.03</v>
      </c>
      <c r="G3418" s="26">
        <v>400.03</v>
      </c>
      <c r="J3418" s="14">
        <v>45102</v>
      </c>
      <c r="K3418" s="9" t="s">
        <v>480</v>
      </c>
      <c r="L3418" s="9">
        <v>26</v>
      </c>
      <c r="M3418" s="9">
        <v>25</v>
      </c>
    </row>
    <row r="3419" spans="1:13" x14ac:dyDescent="0.2">
      <c r="A3419" s="9" t="s">
        <v>1405</v>
      </c>
      <c r="B3419" s="9" t="s">
        <v>1406</v>
      </c>
      <c r="C3419" s="9">
        <v>400.03</v>
      </c>
      <c r="D3419" s="14">
        <v>45103</v>
      </c>
      <c r="E3419" s="15">
        <v>400.03</v>
      </c>
      <c r="G3419" s="26">
        <v>400.03</v>
      </c>
      <c r="J3419" s="14">
        <v>45102</v>
      </c>
      <c r="K3419" s="9" t="s">
        <v>480</v>
      </c>
      <c r="L3419" s="9">
        <v>26</v>
      </c>
      <c r="M3419" s="9">
        <v>25</v>
      </c>
    </row>
    <row r="3420" spans="1:13" x14ac:dyDescent="0.2">
      <c r="A3420" s="9" t="s">
        <v>1384</v>
      </c>
      <c r="B3420" s="9" t="s">
        <v>1385</v>
      </c>
      <c r="C3420" s="9">
        <v>800.08</v>
      </c>
      <c r="D3420" s="14">
        <v>45103</v>
      </c>
      <c r="E3420" s="15">
        <v>800.08</v>
      </c>
      <c r="G3420" s="26">
        <v>800.08</v>
      </c>
      <c r="J3420" s="14">
        <v>45102</v>
      </c>
      <c r="K3420" s="9" t="s">
        <v>480</v>
      </c>
      <c r="L3420" s="9">
        <v>26</v>
      </c>
      <c r="M3420" s="9">
        <v>25</v>
      </c>
    </row>
    <row r="3421" spans="1:13" x14ac:dyDescent="0.2">
      <c r="A3421" s="9" t="s">
        <v>1342</v>
      </c>
      <c r="B3421" s="9" t="s">
        <v>1343</v>
      </c>
      <c r="C3421" s="9">
        <v>400.05</v>
      </c>
      <c r="D3421" s="14">
        <v>45103</v>
      </c>
      <c r="E3421" s="15">
        <v>400.05</v>
      </c>
      <c r="G3421" s="26">
        <v>400.05</v>
      </c>
      <c r="J3421" s="14">
        <v>45102</v>
      </c>
      <c r="K3421" s="9" t="s">
        <v>480</v>
      </c>
      <c r="L3421" s="9">
        <v>26</v>
      </c>
      <c r="M3421" s="9">
        <v>25</v>
      </c>
    </row>
    <row r="3422" spans="1:13" x14ac:dyDescent="0.2">
      <c r="A3422" s="9" t="s">
        <v>1340</v>
      </c>
      <c r="B3422" s="9" t="s">
        <v>1341</v>
      </c>
      <c r="C3422" s="9">
        <v>400.05</v>
      </c>
      <c r="D3422" s="14">
        <v>45103</v>
      </c>
      <c r="E3422" s="15">
        <v>400.05</v>
      </c>
      <c r="G3422" s="26">
        <v>400.05</v>
      </c>
      <c r="J3422" s="14">
        <v>45102</v>
      </c>
      <c r="K3422" s="9" t="s">
        <v>480</v>
      </c>
      <c r="L3422" s="9">
        <v>26</v>
      </c>
      <c r="M3422" s="9">
        <v>25</v>
      </c>
    </row>
    <row r="3423" spans="1:13" x14ac:dyDescent="0.2">
      <c r="A3423" s="9" t="s">
        <v>1022</v>
      </c>
      <c r="B3423" s="9" t="s">
        <v>1503</v>
      </c>
      <c r="C3423" s="9">
        <v>0.88</v>
      </c>
      <c r="D3423" s="14">
        <v>45103</v>
      </c>
      <c r="E3423" s="15">
        <v>0.88</v>
      </c>
      <c r="G3423" s="26">
        <v>0.88</v>
      </c>
      <c r="J3423" s="14">
        <v>45102</v>
      </c>
      <c r="K3423" s="9" t="s">
        <v>480</v>
      </c>
      <c r="L3423" s="9">
        <v>26</v>
      </c>
      <c r="M3423" s="9">
        <v>25</v>
      </c>
    </row>
    <row r="3424" spans="1:13" x14ac:dyDescent="0.2">
      <c r="A3424" s="9" t="s">
        <v>1022</v>
      </c>
      <c r="B3424" s="9" t="s">
        <v>1503</v>
      </c>
      <c r="C3424" s="9">
        <v>0.89</v>
      </c>
      <c r="D3424" s="14">
        <v>45103</v>
      </c>
      <c r="E3424" s="15">
        <v>1.77</v>
      </c>
      <c r="G3424" s="26">
        <v>0.89</v>
      </c>
      <c r="J3424" s="14">
        <v>45102</v>
      </c>
      <c r="K3424" s="9" t="s">
        <v>480</v>
      </c>
      <c r="L3424" s="9">
        <v>26</v>
      </c>
      <c r="M3424" s="9">
        <v>25</v>
      </c>
    </row>
    <row r="3425" spans="1:13" x14ac:dyDescent="0.2">
      <c r="A3425" s="9" t="s">
        <v>1022</v>
      </c>
      <c r="B3425" s="9" t="s">
        <v>1503</v>
      </c>
      <c r="C3425" s="9">
        <v>0.89</v>
      </c>
      <c r="D3425" s="14">
        <v>45103</v>
      </c>
      <c r="E3425" s="15">
        <v>2.66</v>
      </c>
      <c r="G3425" s="26">
        <v>0.89</v>
      </c>
      <c r="J3425" s="14">
        <v>45102</v>
      </c>
      <c r="K3425" s="9" t="s">
        <v>480</v>
      </c>
      <c r="L3425" s="9">
        <v>26</v>
      </c>
      <c r="M3425" s="9">
        <v>25</v>
      </c>
    </row>
    <row r="3426" spans="1:13" x14ac:dyDescent="0.2">
      <c r="A3426" s="9" t="s">
        <v>1022</v>
      </c>
      <c r="B3426" s="9" t="s">
        <v>1503</v>
      </c>
      <c r="C3426" s="9">
        <v>0.89</v>
      </c>
      <c r="D3426" s="14">
        <v>45103</v>
      </c>
      <c r="E3426" s="15">
        <v>3.5500000000000003</v>
      </c>
      <c r="G3426" s="26">
        <v>0.89</v>
      </c>
      <c r="J3426" s="14">
        <v>45102</v>
      </c>
      <c r="K3426" s="9" t="s">
        <v>480</v>
      </c>
      <c r="L3426" s="9">
        <v>26</v>
      </c>
      <c r="M3426" s="9">
        <v>25</v>
      </c>
    </row>
    <row r="3427" spans="1:13" x14ac:dyDescent="0.2">
      <c r="A3427" s="9" t="s">
        <v>1022</v>
      </c>
      <c r="B3427" s="9" t="s">
        <v>1503</v>
      </c>
      <c r="C3427" s="9">
        <v>25.28</v>
      </c>
      <c r="D3427" s="14">
        <v>45103</v>
      </c>
      <c r="E3427" s="15">
        <v>28.830000000000002</v>
      </c>
      <c r="G3427" s="26">
        <v>25.28</v>
      </c>
      <c r="J3427" s="14">
        <v>45102</v>
      </c>
      <c r="K3427" s="9" t="s">
        <v>480</v>
      </c>
      <c r="L3427" s="9">
        <v>26</v>
      </c>
      <c r="M3427" s="9">
        <v>25</v>
      </c>
    </row>
    <row r="3428" spans="1:13" x14ac:dyDescent="0.2">
      <c r="A3428" s="9" t="s">
        <v>1022</v>
      </c>
      <c r="B3428" s="9" t="s">
        <v>1503</v>
      </c>
      <c r="C3428" s="9">
        <v>24.26</v>
      </c>
      <c r="D3428" s="14">
        <v>45103</v>
      </c>
      <c r="E3428" s="15">
        <v>53.09</v>
      </c>
      <c r="G3428" s="26">
        <v>24.26</v>
      </c>
      <c r="J3428" s="14">
        <v>45102</v>
      </c>
      <c r="K3428" s="9" t="s">
        <v>480</v>
      </c>
      <c r="L3428" s="9">
        <v>26</v>
      </c>
      <c r="M3428" s="9">
        <v>25</v>
      </c>
    </row>
    <row r="3429" spans="1:13" x14ac:dyDescent="0.2">
      <c r="A3429" s="9" t="s">
        <v>1022</v>
      </c>
      <c r="B3429" s="9" t="s">
        <v>1503</v>
      </c>
      <c r="C3429" s="9">
        <v>13</v>
      </c>
      <c r="D3429" s="14">
        <v>45103</v>
      </c>
      <c r="E3429" s="15">
        <v>66.09</v>
      </c>
      <c r="G3429" s="26">
        <v>13</v>
      </c>
      <c r="J3429" s="14">
        <v>45102</v>
      </c>
      <c r="K3429" s="9" t="s">
        <v>480</v>
      </c>
      <c r="L3429" s="9">
        <v>26</v>
      </c>
      <c r="M3429" s="9">
        <v>25</v>
      </c>
    </row>
    <row r="3430" spans="1:13" x14ac:dyDescent="0.2">
      <c r="A3430" s="9" t="s">
        <v>1022</v>
      </c>
      <c r="B3430" s="9" t="s">
        <v>1503</v>
      </c>
      <c r="C3430" s="9">
        <v>22.06</v>
      </c>
      <c r="D3430" s="14">
        <v>45103</v>
      </c>
      <c r="E3430" s="15">
        <v>88.15</v>
      </c>
      <c r="G3430" s="26">
        <v>22.06</v>
      </c>
      <c r="J3430" s="14">
        <v>45102</v>
      </c>
      <c r="K3430" s="9" t="s">
        <v>480</v>
      </c>
      <c r="L3430" s="9">
        <v>26</v>
      </c>
      <c r="M3430" s="9">
        <v>25</v>
      </c>
    </row>
    <row r="3431" spans="1:13" x14ac:dyDescent="0.2">
      <c r="A3431" s="9" t="s">
        <v>1022</v>
      </c>
      <c r="B3431" s="9" t="s">
        <v>1503</v>
      </c>
      <c r="C3431" s="9">
        <v>24.9</v>
      </c>
      <c r="D3431" s="14">
        <v>45103</v>
      </c>
      <c r="E3431" s="15">
        <v>113.05000000000001</v>
      </c>
      <c r="G3431" s="26">
        <v>24.9</v>
      </c>
      <c r="J3431" s="14">
        <v>45102</v>
      </c>
      <c r="K3431" s="9" t="s">
        <v>480</v>
      </c>
      <c r="L3431" s="9">
        <v>26</v>
      </c>
      <c r="M3431" s="9">
        <v>25</v>
      </c>
    </row>
    <row r="3432" spans="1:13" x14ac:dyDescent="0.2">
      <c r="A3432" s="9" t="s">
        <v>1407</v>
      </c>
      <c r="B3432" s="9" t="s">
        <v>1408</v>
      </c>
      <c r="C3432" s="9">
        <v>400.03</v>
      </c>
      <c r="D3432" s="14">
        <v>45103</v>
      </c>
      <c r="E3432" s="15">
        <v>400.03</v>
      </c>
      <c r="G3432" s="26">
        <v>400.03</v>
      </c>
      <c r="J3432" s="14">
        <v>45102</v>
      </c>
      <c r="K3432" s="9" t="s">
        <v>480</v>
      </c>
      <c r="L3432" s="9">
        <v>26</v>
      </c>
      <c r="M3432" s="9">
        <v>25</v>
      </c>
    </row>
    <row r="3433" spans="1:13" x14ac:dyDescent="0.2">
      <c r="A3433" s="9" t="s">
        <v>1411</v>
      </c>
      <c r="B3433" s="9" t="s">
        <v>1412</v>
      </c>
      <c r="C3433" s="9">
        <v>400.04</v>
      </c>
      <c r="D3433" s="14">
        <v>45103</v>
      </c>
      <c r="E3433" s="15">
        <v>400.04</v>
      </c>
      <c r="G3433" s="26">
        <v>400.04</v>
      </c>
      <c r="J3433" s="14">
        <v>45102</v>
      </c>
      <c r="K3433" s="9" t="s">
        <v>480</v>
      </c>
      <c r="L3433" s="9">
        <v>26</v>
      </c>
      <c r="M3433" s="9">
        <v>25</v>
      </c>
    </row>
    <row r="3434" spans="1:13" x14ac:dyDescent="0.2">
      <c r="A3434" s="9" t="s">
        <v>1479</v>
      </c>
      <c r="B3434" s="9" t="s">
        <v>89</v>
      </c>
      <c r="C3434" s="9">
        <v>198.55</v>
      </c>
      <c r="D3434" s="14">
        <v>45103</v>
      </c>
      <c r="E3434" s="15">
        <v>198.55</v>
      </c>
      <c r="G3434" s="26">
        <v>198.55</v>
      </c>
      <c r="J3434" s="14">
        <v>45102</v>
      </c>
      <c r="K3434" s="9" t="s">
        <v>480</v>
      </c>
      <c r="L3434" s="9">
        <v>26</v>
      </c>
      <c r="M3434" s="9">
        <v>25</v>
      </c>
    </row>
    <row r="3435" spans="1:13" x14ac:dyDescent="0.2">
      <c r="A3435" s="9" t="s">
        <v>148</v>
      </c>
      <c r="B3435" s="9" t="s">
        <v>586</v>
      </c>
      <c r="C3435" s="9">
        <v>150.09958700000001</v>
      </c>
      <c r="D3435" s="14">
        <v>45117</v>
      </c>
      <c r="E3435" s="15">
        <v>150.09958700000001</v>
      </c>
      <c r="G3435" s="26">
        <v>150.09958700000001</v>
      </c>
      <c r="J3435" s="14">
        <v>45102</v>
      </c>
      <c r="K3435" s="9" t="s">
        <v>480</v>
      </c>
      <c r="L3435" s="9">
        <v>28</v>
      </c>
      <c r="M3435" s="9">
        <v>25</v>
      </c>
    </row>
    <row r="3436" spans="1:13" x14ac:dyDescent="0.2">
      <c r="A3436" s="9" t="s">
        <v>148</v>
      </c>
      <c r="B3436" s="9" t="s">
        <v>586</v>
      </c>
      <c r="C3436" s="9">
        <v>6204.2671250000003</v>
      </c>
      <c r="D3436" s="14">
        <v>45117</v>
      </c>
      <c r="E3436" s="15">
        <v>6354.366712</v>
      </c>
      <c r="G3436" s="26">
        <v>6204.2671250000003</v>
      </c>
      <c r="J3436" s="14">
        <v>45103</v>
      </c>
      <c r="K3436" s="9" t="s">
        <v>480</v>
      </c>
      <c r="L3436" s="9">
        <v>28</v>
      </c>
      <c r="M3436" s="9">
        <v>26</v>
      </c>
    </row>
    <row r="3437" spans="1:13" x14ac:dyDescent="0.2">
      <c r="A3437" s="9" t="s">
        <v>148</v>
      </c>
      <c r="B3437" s="9" t="s">
        <v>586</v>
      </c>
      <c r="C3437" s="9">
        <v>1970.2495590000001</v>
      </c>
      <c r="D3437" s="14">
        <v>45117</v>
      </c>
      <c r="E3437" s="15">
        <v>8324.6162710000008</v>
      </c>
      <c r="G3437" s="26">
        <v>1970.2495590000001</v>
      </c>
      <c r="J3437" s="14">
        <v>45103</v>
      </c>
      <c r="K3437" s="9" t="s">
        <v>480</v>
      </c>
      <c r="L3437" s="9">
        <v>28</v>
      </c>
      <c r="M3437" s="9">
        <v>26</v>
      </c>
    </row>
    <row r="3438" spans="1:13" x14ac:dyDescent="0.2">
      <c r="A3438" s="9" t="s">
        <v>148</v>
      </c>
      <c r="B3438" s="9" t="s">
        <v>586</v>
      </c>
      <c r="C3438" s="9">
        <v>5832.1510609999996</v>
      </c>
      <c r="D3438" s="14">
        <v>45117</v>
      </c>
      <c r="E3438" s="15">
        <v>14156.767331999999</v>
      </c>
      <c r="G3438" s="26">
        <v>5832.1510609999996</v>
      </c>
      <c r="J3438" s="14">
        <v>45103</v>
      </c>
      <c r="K3438" s="9" t="s">
        <v>480</v>
      </c>
      <c r="L3438" s="9">
        <v>28</v>
      </c>
      <c r="M3438" s="9">
        <v>26</v>
      </c>
    </row>
    <row r="3439" spans="1:13" x14ac:dyDescent="0.2">
      <c r="A3439" s="9" t="s">
        <v>148</v>
      </c>
      <c r="B3439" s="9" t="s">
        <v>586</v>
      </c>
      <c r="C3439" s="9">
        <v>2824.6640179999999</v>
      </c>
      <c r="D3439" s="14">
        <v>45117</v>
      </c>
      <c r="E3439" s="15">
        <v>16981.431349999999</v>
      </c>
      <c r="G3439" s="26">
        <v>2824.6640179999999</v>
      </c>
      <c r="J3439" s="14">
        <v>45103</v>
      </c>
      <c r="K3439" s="9" t="s">
        <v>480</v>
      </c>
      <c r="L3439" s="9">
        <v>28</v>
      </c>
      <c r="M3439" s="9">
        <v>26</v>
      </c>
    </row>
    <row r="3440" spans="1:13" x14ac:dyDescent="0.2">
      <c r="A3440" s="9" t="s">
        <v>156</v>
      </c>
      <c r="B3440" s="9" t="s">
        <v>44</v>
      </c>
      <c r="C3440" s="9">
        <v>49.606166999999999</v>
      </c>
      <c r="D3440" s="14">
        <v>45117</v>
      </c>
      <c r="E3440" s="15">
        <v>49.606166999999999</v>
      </c>
      <c r="G3440" s="26">
        <v>49.606166999999999</v>
      </c>
      <c r="J3440" s="14">
        <v>45104</v>
      </c>
      <c r="K3440" s="9" t="s">
        <v>480</v>
      </c>
      <c r="L3440" s="9">
        <v>28</v>
      </c>
      <c r="M3440" s="9">
        <v>26</v>
      </c>
    </row>
    <row r="3441" spans="1:13" x14ac:dyDescent="0.2">
      <c r="A3441" s="9" t="s">
        <v>156</v>
      </c>
      <c r="B3441" s="9" t="s">
        <v>44</v>
      </c>
      <c r="C3441" s="9">
        <v>15.753114</v>
      </c>
      <c r="D3441" s="14">
        <v>45117</v>
      </c>
      <c r="E3441" s="15">
        <v>65.359280999999996</v>
      </c>
      <c r="G3441" s="26">
        <v>15.753114</v>
      </c>
      <c r="J3441" s="14">
        <v>45104</v>
      </c>
      <c r="K3441" s="9" t="s">
        <v>480</v>
      </c>
      <c r="L3441" s="9">
        <v>28</v>
      </c>
      <c r="M3441" s="9">
        <v>26</v>
      </c>
    </row>
    <row r="3442" spans="1:13" x14ac:dyDescent="0.2">
      <c r="A3442" s="9" t="s">
        <v>156</v>
      </c>
      <c r="B3442" s="9" t="s">
        <v>44</v>
      </c>
      <c r="C3442" s="9">
        <v>46.630915999999999</v>
      </c>
      <c r="D3442" s="14">
        <v>45117</v>
      </c>
      <c r="E3442" s="15">
        <v>111.99019699999999</v>
      </c>
      <c r="G3442" s="26">
        <v>46.630915999999999</v>
      </c>
      <c r="J3442" s="14">
        <v>45104</v>
      </c>
      <c r="K3442" s="9" t="s">
        <v>480</v>
      </c>
      <c r="L3442" s="9">
        <v>28</v>
      </c>
      <c r="M3442" s="9">
        <v>26</v>
      </c>
    </row>
    <row r="3443" spans="1:13" x14ac:dyDescent="0.2">
      <c r="A3443" s="9" t="s">
        <v>156</v>
      </c>
      <c r="B3443" s="9" t="s">
        <v>44</v>
      </c>
      <c r="C3443" s="9">
        <v>22.584578</v>
      </c>
      <c r="D3443" s="14">
        <v>45117</v>
      </c>
      <c r="E3443" s="15">
        <v>134.57477499999999</v>
      </c>
      <c r="G3443" s="26">
        <v>22.584578</v>
      </c>
      <c r="J3443" s="14">
        <v>45104</v>
      </c>
      <c r="K3443" s="9" t="s">
        <v>480</v>
      </c>
      <c r="L3443" s="9">
        <v>28</v>
      </c>
      <c r="M3443" s="9">
        <v>26</v>
      </c>
    </row>
    <row r="3444" spans="1:13" x14ac:dyDescent="0.2">
      <c r="A3444" s="9" t="s">
        <v>153</v>
      </c>
      <c r="B3444" s="9" t="s">
        <v>46</v>
      </c>
      <c r="C3444" s="9">
        <v>132.28311099999999</v>
      </c>
      <c r="D3444" s="14">
        <v>45117</v>
      </c>
      <c r="E3444" s="15">
        <v>132.28311099999999</v>
      </c>
      <c r="G3444" s="26">
        <v>132.28311099999999</v>
      </c>
      <c r="J3444" s="14">
        <v>45104</v>
      </c>
      <c r="K3444" s="9" t="s">
        <v>480</v>
      </c>
      <c r="L3444" s="9">
        <v>28</v>
      </c>
      <c r="M3444" s="9">
        <v>26</v>
      </c>
    </row>
    <row r="3445" spans="1:13" x14ac:dyDescent="0.2">
      <c r="A3445" s="9" t="s">
        <v>153</v>
      </c>
      <c r="B3445" s="9" t="s">
        <v>46</v>
      </c>
      <c r="C3445" s="9">
        <v>42.008305</v>
      </c>
      <c r="D3445" s="14">
        <v>45117</v>
      </c>
      <c r="E3445" s="15">
        <v>174.291416</v>
      </c>
      <c r="G3445" s="26">
        <v>42.008305</v>
      </c>
      <c r="J3445" s="14">
        <v>45104</v>
      </c>
      <c r="K3445" s="9" t="s">
        <v>480</v>
      </c>
      <c r="L3445" s="9">
        <v>28</v>
      </c>
      <c r="M3445" s="9">
        <v>26</v>
      </c>
    </row>
    <row r="3446" spans="1:13" x14ac:dyDescent="0.2">
      <c r="A3446" s="9" t="s">
        <v>153</v>
      </c>
      <c r="B3446" s="9" t="s">
        <v>46</v>
      </c>
      <c r="C3446" s="9">
        <v>124.349109</v>
      </c>
      <c r="D3446" s="14">
        <v>45117</v>
      </c>
      <c r="E3446" s="15">
        <v>298.64052500000003</v>
      </c>
      <c r="G3446" s="26">
        <v>124.349109</v>
      </c>
      <c r="J3446" s="14">
        <v>45104</v>
      </c>
      <c r="K3446" s="9" t="s">
        <v>480</v>
      </c>
      <c r="L3446" s="9">
        <v>28</v>
      </c>
      <c r="M3446" s="9">
        <v>26</v>
      </c>
    </row>
    <row r="3447" spans="1:13" x14ac:dyDescent="0.2">
      <c r="A3447" s="9" t="s">
        <v>153</v>
      </c>
      <c r="B3447" s="9" t="s">
        <v>46</v>
      </c>
      <c r="C3447" s="9">
        <v>60.225541</v>
      </c>
      <c r="D3447" s="14">
        <v>45117</v>
      </c>
      <c r="E3447" s="15">
        <v>358.86606600000005</v>
      </c>
      <c r="G3447" s="26">
        <v>60.225541</v>
      </c>
      <c r="J3447" s="14">
        <v>45104</v>
      </c>
      <c r="K3447" s="9" t="s">
        <v>480</v>
      </c>
      <c r="L3447" s="9">
        <v>28</v>
      </c>
      <c r="M3447" s="9">
        <v>26</v>
      </c>
    </row>
    <row r="3448" spans="1:13" x14ac:dyDescent="0.2">
      <c r="A3448" s="9" t="s">
        <v>148</v>
      </c>
      <c r="B3448" s="9" t="s">
        <v>586</v>
      </c>
      <c r="C3448" s="9">
        <v>320.38514300000003</v>
      </c>
      <c r="D3448" s="14">
        <v>45117</v>
      </c>
      <c r="E3448" s="15">
        <v>320.38514300000003</v>
      </c>
      <c r="G3448" s="26">
        <v>320.38514300000003</v>
      </c>
      <c r="J3448" s="14">
        <v>45104</v>
      </c>
      <c r="K3448" s="9" t="s">
        <v>480</v>
      </c>
      <c r="L3448" s="9">
        <v>28</v>
      </c>
      <c r="M3448" s="9">
        <v>26</v>
      </c>
    </row>
    <row r="3449" spans="1:13" x14ac:dyDescent="0.2">
      <c r="A3449" s="9" t="s">
        <v>148</v>
      </c>
      <c r="B3449" s="9" t="s">
        <v>586</v>
      </c>
      <c r="C3449" s="9">
        <v>374.17242199999998</v>
      </c>
      <c r="D3449" s="14">
        <v>45117</v>
      </c>
      <c r="E3449" s="15">
        <v>694.55756500000007</v>
      </c>
      <c r="G3449" s="26">
        <v>374.17242199999998</v>
      </c>
      <c r="J3449" s="14">
        <v>45104</v>
      </c>
      <c r="K3449" s="9" t="s">
        <v>480</v>
      </c>
      <c r="L3449" s="9">
        <v>28</v>
      </c>
      <c r="M3449" s="9">
        <v>26</v>
      </c>
    </row>
    <row r="3450" spans="1:13" x14ac:dyDescent="0.2">
      <c r="A3450" s="9" t="s">
        <v>148</v>
      </c>
      <c r="B3450" s="9" t="s">
        <v>586</v>
      </c>
      <c r="C3450" s="9">
        <v>301.169262</v>
      </c>
      <c r="D3450" s="14">
        <v>45117</v>
      </c>
      <c r="E3450" s="15">
        <v>995.72682700000007</v>
      </c>
      <c r="G3450" s="26">
        <v>301.169262</v>
      </c>
      <c r="J3450" s="14">
        <v>45104</v>
      </c>
      <c r="K3450" s="9" t="s">
        <v>480</v>
      </c>
      <c r="L3450" s="9">
        <v>28</v>
      </c>
      <c r="M3450" s="9">
        <v>26</v>
      </c>
    </row>
    <row r="3451" spans="1:13" x14ac:dyDescent="0.2">
      <c r="A3451" s="9" t="s">
        <v>148</v>
      </c>
      <c r="B3451" s="9" t="s">
        <v>586</v>
      </c>
      <c r="C3451" s="9">
        <v>145.86418800000001</v>
      </c>
      <c r="D3451" s="14">
        <v>45117</v>
      </c>
      <c r="E3451" s="15">
        <v>1141.591015</v>
      </c>
      <c r="G3451" s="26">
        <v>145.86418800000001</v>
      </c>
      <c r="J3451" s="14">
        <v>45104</v>
      </c>
      <c r="K3451" s="9" t="s">
        <v>480</v>
      </c>
      <c r="L3451" s="9">
        <v>28</v>
      </c>
      <c r="M3451" s="9">
        <v>26</v>
      </c>
    </row>
    <row r="3452" spans="1:13" x14ac:dyDescent="0.2">
      <c r="A3452" s="9" t="s">
        <v>155</v>
      </c>
      <c r="B3452" s="9" t="s">
        <v>45</v>
      </c>
      <c r="C3452" s="9">
        <v>18.149621</v>
      </c>
      <c r="D3452" s="14">
        <v>45124</v>
      </c>
      <c r="E3452" s="15">
        <v>18.149621</v>
      </c>
      <c r="G3452" s="26">
        <v>18.149621</v>
      </c>
      <c r="J3452" s="14">
        <v>45104</v>
      </c>
      <c r="K3452" s="9" t="s">
        <v>480</v>
      </c>
      <c r="L3452" s="9">
        <v>29</v>
      </c>
      <c r="M3452" s="9">
        <v>26</v>
      </c>
    </row>
    <row r="3453" spans="1:13" x14ac:dyDescent="0.2">
      <c r="A3453" s="9" t="s">
        <v>155</v>
      </c>
      <c r="B3453" s="9" t="s">
        <v>45</v>
      </c>
      <c r="C3453" s="9">
        <v>18.149621</v>
      </c>
      <c r="D3453" s="14">
        <v>45124</v>
      </c>
      <c r="E3453" s="15">
        <v>36.299242</v>
      </c>
      <c r="G3453" s="26">
        <v>18.149621</v>
      </c>
      <c r="J3453" s="14">
        <v>45104</v>
      </c>
      <c r="K3453" s="9" t="s">
        <v>480</v>
      </c>
      <c r="L3453" s="9">
        <v>29</v>
      </c>
      <c r="M3453" s="9">
        <v>26</v>
      </c>
    </row>
    <row r="3454" spans="1:13" x14ac:dyDescent="0.2">
      <c r="A3454" s="9" t="s">
        <v>155</v>
      </c>
      <c r="B3454" s="9" t="s">
        <v>45</v>
      </c>
      <c r="C3454" s="9">
        <v>1.2813190000000001</v>
      </c>
      <c r="D3454" s="14">
        <v>45124</v>
      </c>
      <c r="E3454" s="15">
        <v>37.580561000000003</v>
      </c>
      <c r="G3454" s="26">
        <v>1.2813190000000001</v>
      </c>
      <c r="J3454" s="14">
        <v>45104</v>
      </c>
      <c r="K3454" s="9" t="s">
        <v>480</v>
      </c>
      <c r="L3454" s="9">
        <v>29</v>
      </c>
      <c r="M3454" s="9">
        <v>26</v>
      </c>
    </row>
    <row r="3455" spans="1:13" x14ac:dyDescent="0.2">
      <c r="A3455" s="9" t="s">
        <v>155</v>
      </c>
      <c r="B3455" s="9" t="s">
        <v>45</v>
      </c>
      <c r="C3455" s="9">
        <v>18.149733999999999</v>
      </c>
      <c r="D3455" s="14">
        <v>45124</v>
      </c>
      <c r="E3455" s="15">
        <v>55.730294999999998</v>
      </c>
      <c r="G3455" s="26">
        <v>18.149733999999999</v>
      </c>
      <c r="J3455" s="14">
        <v>45104</v>
      </c>
      <c r="K3455" s="9" t="s">
        <v>480</v>
      </c>
      <c r="L3455" s="9">
        <v>29</v>
      </c>
      <c r="M3455" s="9">
        <v>26</v>
      </c>
    </row>
    <row r="3456" spans="1:13" x14ac:dyDescent="0.2">
      <c r="A3456" s="9" t="s">
        <v>680</v>
      </c>
      <c r="B3456" s="9" t="s">
        <v>678</v>
      </c>
      <c r="C3456" s="9">
        <v>0.39151399999999997</v>
      </c>
      <c r="D3456" s="14">
        <v>45131</v>
      </c>
      <c r="E3456" s="15">
        <v>0.39151399999999997</v>
      </c>
      <c r="G3456" s="26">
        <v>0.39151399999999997</v>
      </c>
      <c r="J3456" s="14">
        <v>45104</v>
      </c>
      <c r="K3456" s="9" t="s">
        <v>480</v>
      </c>
      <c r="L3456" s="9">
        <v>30</v>
      </c>
      <c r="M3456" s="9">
        <v>26</v>
      </c>
    </row>
    <row r="3457" spans="1:13" x14ac:dyDescent="0.2">
      <c r="A3457" s="9" t="s">
        <v>1206</v>
      </c>
      <c r="B3457" s="9" t="s">
        <v>1207</v>
      </c>
      <c r="C3457" s="9">
        <v>291.2</v>
      </c>
      <c r="D3457" s="14">
        <v>45110</v>
      </c>
      <c r="E3457" s="15">
        <v>291.2</v>
      </c>
      <c r="G3457" s="26">
        <v>291.2</v>
      </c>
      <c r="J3457" s="14">
        <v>45105</v>
      </c>
      <c r="K3457" s="9" t="s">
        <v>480</v>
      </c>
      <c r="L3457" s="9">
        <v>27</v>
      </c>
      <c r="M3457" s="9">
        <v>26</v>
      </c>
    </row>
    <row r="3458" spans="1:13" x14ac:dyDescent="0.2">
      <c r="A3458" s="9" t="s">
        <v>1206</v>
      </c>
      <c r="B3458" s="9" t="s">
        <v>1207</v>
      </c>
      <c r="C3458" s="9">
        <v>241.02</v>
      </c>
      <c r="D3458" s="14">
        <v>45110</v>
      </c>
      <c r="E3458" s="15">
        <v>532.22</v>
      </c>
      <c r="G3458" s="26">
        <v>241.02</v>
      </c>
      <c r="J3458" s="14">
        <v>45105</v>
      </c>
      <c r="K3458" s="9" t="s">
        <v>480</v>
      </c>
      <c r="L3458" s="9">
        <v>27</v>
      </c>
      <c r="M3458" s="9">
        <v>26</v>
      </c>
    </row>
    <row r="3459" spans="1:13" x14ac:dyDescent="0.2">
      <c r="A3459" s="9" t="s">
        <v>1206</v>
      </c>
      <c r="B3459" s="9" t="s">
        <v>1207</v>
      </c>
      <c r="C3459" s="9">
        <v>242.71</v>
      </c>
      <c r="D3459" s="14">
        <v>45110</v>
      </c>
      <c r="E3459" s="15">
        <v>774.93000000000006</v>
      </c>
      <c r="G3459" s="26">
        <v>242.71</v>
      </c>
      <c r="J3459" s="14">
        <v>45105</v>
      </c>
      <c r="K3459" s="9" t="s">
        <v>480</v>
      </c>
      <c r="L3459" s="9">
        <v>27</v>
      </c>
      <c r="M3459" s="9">
        <v>26</v>
      </c>
    </row>
    <row r="3460" spans="1:13" x14ac:dyDescent="0.2">
      <c r="A3460" s="9" t="s">
        <v>329</v>
      </c>
      <c r="B3460" s="9" t="s">
        <v>53</v>
      </c>
      <c r="C3460" s="9">
        <v>5608.9806420000004</v>
      </c>
      <c r="D3460" s="14">
        <v>45110</v>
      </c>
      <c r="E3460" s="15">
        <v>5608.9806420000004</v>
      </c>
      <c r="G3460" s="26">
        <v>5608.9806420000004</v>
      </c>
      <c r="J3460" s="14">
        <v>45105</v>
      </c>
      <c r="K3460" s="9" t="s">
        <v>480</v>
      </c>
      <c r="L3460" s="9">
        <v>27</v>
      </c>
      <c r="M3460" s="9">
        <v>26</v>
      </c>
    </row>
    <row r="3461" spans="1:13" x14ac:dyDescent="0.2">
      <c r="A3461" s="9" t="s">
        <v>329</v>
      </c>
      <c r="B3461" s="9" t="s">
        <v>53</v>
      </c>
      <c r="C3461" s="9">
        <v>1267.363762</v>
      </c>
      <c r="D3461" s="14">
        <v>45110</v>
      </c>
      <c r="E3461" s="15">
        <v>6876.3444040000004</v>
      </c>
      <c r="G3461" s="26">
        <v>1267.363762</v>
      </c>
      <c r="J3461" s="14">
        <v>45105</v>
      </c>
      <c r="K3461" s="9" t="s">
        <v>480</v>
      </c>
      <c r="L3461" s="9">
        <v>27</v>
      </c>
      <c r="M3461" s="9">
        <v>26</v>
      </c>
    </row>
    <row r="3462" spans="1:13" x14ac:dyDescent="0.2">
      <c r="A3462" s="9" t="s">
        <v>302</v>
      </c>
      <c r="B3462" s="9" t="s">
        <v>23</v>
      </c>
      <c r="C3462" s="9">
        <v>5.992362</v>
      </c>
      <c r="D3462" s="14">
        <v>45117</v>
      </c>
      <c r="E3462" s="15">
        <v>5.992362</v>
      </c>
      <c r="G3462" s="26">
        <v>5.992362</v>
      </c>
      <c r="J3462" s="14">
        <v>45105</v>
      </c>
      <c r="K3462" s="9" t="s">
        <v>480</v>
      </c>
      <c r="L3462" s="9">
        <v>28</v>
      </c>
      <c r="M3462" s="9">
        <v>26</v>
      </c>
    </row>
    <row r="3463" spans="1:13" x14ac:dyDescent="0.2">
      <c r="A3463" s="9" t="s">
        <v>280</v>
      </c>
      <c r="B3463" s="9" t="s">
        <v>26</v>
      </c>
      <c r="C3463" s="9">
        <v>66.141555999999994</v>
      </c>
      <c r="D3463" s="14">
        <v>45117</v>
      </c>
      <c r="E3463" s="15">
        <v>66.141555999999994</v>
      </c>
      <c r="G3463" s="26">
        <v>66.141555999999994</v>
      </c>
      <c r="J3463" s="14">
        <v>45105</v>
      </c>
      <c r="K3463" s="9" t="s">
        <v>480</v>
      </c>
      <c r="L3463" s="9">
        <v>28</v>
      </c>
      <c r="M3463" s="9">
        <v>26</v>
      </c>
    </row>
    <row r="3464" spans="1:13" x14ac:dyDescent="0.2">
      <c r="A3464" s="9" t="s">
        <v>280</v>
      </c>
      <c r="B3464" s="9" t="s">
        <v>26</v>
      </c>
      <c r="C3464" s="9">
        <v>21.004152000000001</v>
      </c>
      <c r="D3464" s="14">
        <v>45117</v>
      </c>
      <c r="E3464" s="15">
        <v>87.145707999999999</v>
      </c>
      <c r="G3464" s="26">
        <v>21.004152000000001</v>
      </c>
      <c r="J3464" s="14">
        <v>45105</v>
      </c>
      <c r="K3464" s="9" t="s">
        <v>480</v>
      </c>
      <c r="L3464" s="9">
        <v>28</v>
      </c>
      <c r="M3464" s="9">
        <v>26</v>
      </c>
    </row>
    <row r="3465" spans="1:13" x14ac:dyDescent="0.2">
      <c r="A3465" s="9" t="s">
        <v>280</v>
      </c>
      <c r="B3465" s="9" t="s">
        <v>26</v>
      </c>
      <c r="C3465" s="9">
        <v>62.174554999999998</v>
      </c>
      <c r="D3465" s="14">
        <v>45117</v>
      </c>
      <c r="E3465" s="15">
        <v>149.32026300000001</v>
      </c>
      <c r="G3465" s="26">
        <v>62.174554999999998</v>
      </c>
      <c r="J3465" s="14">
        <v>45105</v>
      </c>
      <c r="K3465" s="9" t="s">
        <v>480</v>
      </c>
      <c r="L3465" s="9">
        <v>28</v>
      </c>
      <c r="M3465" s="9">
        <v>26</v>
      </c>
    </row>
    <row r="3466" spans="1:13" x14ac:dyDescent="0.2">
      <c r="A3466" s="9" t="s">
        <v>280</v>
      </c>
      <c r="B3466" s="9" t="s">
        <v>26</v>
      </c>
      <c r="C3466" s="9">
        <v>30.112770000000001</v>
      </c>
      <c r="D3466" s="14">
        <v>45117</v>
      </c>
      <c r="E3466" s="15">
        <v>179.43303300000002</v>
      </c>
      <c r="G3466" s="26">
        <v>30.112770000000001</v>
      </c>
      <c r="J3466" s="14">
        <v>45105</v>
      </c>
      <c r="K3466" s="9" t="s">
        <v>480</v>
      </c>
      <c r="L3466" s="9">
        <v>28</v>
      </c>
      <c r="M3466" s="9">
        <v>26</v>
      </c>
    </row>
    <row r="3467" spans="1:13" x14ac:dyDescent="0.2">
      <c r="A3467" s="9" t="s">
        <v>265</v>
      </c>
      <c r="B3467" s="9" t="s">
        <v>28</v>
      </c>
      <c r="C3467" s="9">
        <v>5.992362</v>
      </c>
      <c r="D3467" s="14">
        <v>45117</v>
      </c>
      <c r="E3467" s="15">
        <v>5.992362</v>
      </c>
      <c r="G3467" s="26">
        <v>5.992362</v>
      </c>
      <c r="J3467" s="14">
        <v>45105</v>
      </c>
      <c r="K3467" s="9" t="s">
        <v>480</v>
      </c>
      <c r="L3467" s="9">
        <v>28</v>
      </c>
      <c r="M3467" s="9">
        <v>26</v>
      </c>
    </row>
    <row r="3468" spans="1:13" x14ac:dyDescent="0.2">
      <c r="A3468" s="9" t="s">
        <v>262</v>
      </c>
      <c r="B3468" s="9" t="s">
        <v>75</v>
      </c>
      <c r="C3468" s="9">
        <v>19.386545999999999</v>
      </c>
      <c r="D3468" s="14">
        <v>45117</v>
      </c>
      <c r="E3468" s="15">
        <v>19.386545999999999</v>
      </c>
      <c r="G3468" s="26">
        <v>19.386545999999999</v>
      </c>
      <c r="J3468" s="14">
        <v>45105</v>
      </c>
      <c r="K3468" s="9" t="s">
        <v>480</v>
      </c>
      <c r="L3468" s="9">
        <v>28</v>
      </c>
      <c r="M3468" s="9">
        <v>26</v>
      </c>
    </row>
    <row r="3469" spans="1:13" x14ac:dyDescent="0.2">
      <c r="A3469" s="9" t="s">
        <v>262</v>
      </c>
      <c r="B3469" s="9" t="s">
        <v>75</v>
      </c>
      <c r="C3469" s="9">
        <v>6.7325229999999996</v>
      </c>
      <c r="D3469" s="14">
        <v>45117</v>
      </c>
      <c r="E3469" s="15">
        <v>26.119069</v>
      </c>
      <c r="G3469" s="26">
        <v>6.7325229999999996</v>
      </c>
      <c r="J3469" s="14">
        <v>45105</v>
      </c>
      <c r="K3469" s="9" t="s">
        <v>480</v>
      </c>
      <c r="L3469" s="9">
        <v>28</v>
      </c>
      <c r="M3469" s="9">
        <v>26</v>
      </c>
    </row>
    <row r="3470" spans="1:13" x14ac:dyDescent="0.2">
      <c r="A3470" s="9" t="s">
        <v>262</v>
      </c>
      <c r="B3470" s="9" t="s">
        <v>75</v>
      </c>
      <c r="C3470" s="9">
        <v>5.5084280000000003</v>
      </c>
      <c r="D3470" s="14">
        <v>45117</v>
      </c>
      <c r="E3470" s="15">
        <v>31.627496999999998</v>
      </c>
      <c r="G3470" s="26">
        <v>5.5084280000000003</v>
      </c>
      <c r="J3470" s="14">
        <v>45105</v>
      </c>
      <c r="K3470" s="9" t="s">
        <v>480</v>
      </c>
      <c r="L3470" s="9">
        <v>28</v>
      </c>
      <c r="M3470" s="9">
        <v>26</v>
      </c>
    </row>
    <row r="3471" spans="1:13" x14ac:dyDescent="0.2">
      <c r="A3471" s="9" t="s">
        <v>262</v>
      </c>
      <c r="B3471" s="9" t="s">
        <v>75</v>
      </c>
      <c r="C3471" s="9">
        <v>13.817356</v>
      </c>
      <c r="D3471" s="14">
        <v>45117</v>
      </c>
      <c r="E3471" s="15">
        <v>45.444852999999995</v>
      </c>
      <c r="G3471" s="26">
        <v>13.817356</v>
      </c>
      <c r="J3471" s="14">
        <v>45105</v>
      </c>
      <c r="K3471" s="9" t="s">
        <v>480</v>
      </c>
      <c r="L3471" s="9">
        <v>28</v>
      </c>
      <c r="M3471" s="9">
        <v>26</v>
      </c>
    </row>
    <row r="3472" spans="1:13" x14ac:dyDescent="0.2">
      <c r="A3472" s="9" t="s">
        <v>262</v>
      </c>
      <c r="B3472" s="9" t="s">
        <v>75</v>
      </c>
      <c r="C3472" s="9">
        <v>5.9685360000000003</v>
      </c>
      <c r="D3472" s="14">
        <v>45117</v>
      </c>
      <c r="E3472" s="15">
        <v>51.413388999999995</v>
      </c>
      <c r="G3472" s="26">
        <v>5.9685360000000003</v>
      </c>
      <c r="J3472" s="14">
        <v>45105</v>
      </c>
      <c r="K3472" s="9" t="s">
        <v>480</v>
      </c>
      <c r="L3472" s="9">
        <v>28</v>
      </c>
      <c r="M3472" s="9">
        <v>26</v>
      </c>
    </row>
    <row r="3473" spans="1:13" x14ac:dyDescent="0.2">
      <c r="A3473" s="9" t="s">
        <v>257</v>
      </c>
      <c r="B3473" s="9" t="s">
        <v>30</v>
      </c>
      <c r="C3473" s="9">
        <v>196.288783</v>
      </c>
      <c r="D3473" s="14">
        <v>45117</v>
      </c>
      <c r="E3473" s="15">
        <v>196.288783</v>
      </c>
      <c r="G3473" s="26">
        <v>196.288783</v>
      </c>
      <c r="J3473" s="14">
        <v>45105</v>
      </c>
      <c r="K3473" s="9" t="s">
        <v>480</v>
      </c>
      <c r="L3473" s="9">
        <v>28</v>
      </c>
      <c r="M3473" s="9">
        <v>26</v>
      </c>
    </row>
    <row r="3474" spans="1:13" x14ac:dyDescent="0.2">
      <c r="A3474" s="9" t="s">
        <v>257</v>
      </c>
      <c r="B3474" s="9" t="s">
        <v>30</v>
      </c>
      <c r="C3474" s="9">
        <v>63.364919999999998</v>
      </c>
      <c r="D3474" s="14">
        <v>45117</v>
      </c>
      <c r="E3474" s="15">
        <v>259.65370300000001</v>
      </c>
      <c r="G3474" s="26">
        <v>63.364919999999998</v>
      </c>
      <c r="J3474" s="14">
        <v>45105</v>
      </c>
      <c r="K3474" s="9" t="s">
        <v>480</v>
      </c>
      <c r="L3474" s="9">
        <v>28</v>
      </c>
      <c r="M3474" s="9">
        <v>26</v>
      </c>
    </row>
    <row r="3475" spans="1:13" x14ac:dyDescent="0.2">
      <c r="A3475" s="9" t="s">
        <v>257</v>
      </c>
      <c r="B3475" s="9" t="s">
        <v>30</v>
      </c>
      <c r="C3475" s="9">
        <v>51.844031999999999</v>
      </c>
      <c r="D3475" s="14">
        <v>45117</v>
      </c>
      <c r="E3475" s="15">
        <v>311.49773500000003</v>
      </c>
      <c r="G3475" s="26">
        <v>51.844031999999999</v>
      </c>
      <c r="J3475" s="14">
        <v>45105</v>
      </c>
      <c r="K3475" s="9" t="s">
        <v>480</v>
      </c>
      <c r="L3475" s="9">
        <v>28</v>
      </c>
      <c r="M3475" s="9">
        <v>26</v>
      </c>
    </row>
    <row r="3476" spans="1:13" x14ac:dyDescent="0.2">
      <c r="A3476" s="9" t="s">
        <v>257</v>
      </c>
      <c r="B3476" s="9" t="s">
        <v>30</v>
      </c>
      <c r="C3476" s="9">
        <v>130.04569900000001</v>
      </c>
      <c r="D3476" s="14">
        <v>45117</v>
      </c>
      <c r="E3476" s="15">
        <v>441.54343400000005</v>
      </c>
      <c r="G3476" s="26">
        <v>130.04569900000001</v>
      </c>
      <c r="J3476" s="14">
        <v>45105</v>
      </c>
      <c r="K3476" s="9" t="s">
        <v>480</v>
      </c>
      <c r="L3476" s="9">
        <v>28</v>
      </c>
      <c r="M3476" s="9">
        <v>26</v>
      </c>
    </row>
    <row r="3477" spans="1:13" x14ac:dyDescent="0.2">
      <c r="A3477" s="9" t="s">
        <v>257</v>
      </c>
      <c r="B3477" s="9" t="s">
        <v>30</v>
      </c>
      <c r="C3477" s="9">
        <v>56.174456999999997</v>
      </c>
      <c r="D3477" s="14">
        <v>45117</v>
      </c>
      <c r="E3477" s="15">
        <v>497.71789100000007</v>
      </c>
      <c r="G3477" s="26">
        <v>56.174456999999997</v>
      </c>
      <c r="J3477" s="14">
        <v>45105</v>
      </c>
      <c r="K3477" s="9" t="s">
        <v>480</v>
      </c>
      <c r="L3477" s="9">
        <v>28</v>
      </c>
      <c r="M3477" s="9">
        <v>26</v>
      </c>
    </row>
    <row r="3478" spans="1:13" x14ac:dyDescent="0.2">
      <c r="A3478" s="9" t="s">
        <v>257</v>
      </c>
      <c r="B3478" s="9" t="s">
        <v>30</v>
      </c>
      <c r="C3478" s="9">
        <v>17.977084999999999</v>
      </c>
      <c r="D3478" s="14">
        <v>45117</v>
      </c>
      <c r="E3478" s="15">
        <v>515.69497600000011</v>
      </c>
      <c r="G3478" s="26">
        <v>17.977084999999999</v>
      </c>
      <c r="J3478" s="14">
        <v>45105</v>
      </c>
      <c r="K3478" s="9" t="s">
        <v>480</v>
      </c>
      <c r="L3478" s="9">
        <v>28</v>
      </c>
      <c r="M3478" s="9">
        <v>26</v>
      </c>
    </row>
    <row r="3479" spans="1:13" x14ac:dyDescent="0.2">
      <c r="A3479" s="9" t="s">
        <v>153</v>
      </c>
      <c r="B3479" s="9" t="s">
        <v>46</v>
      </c>
      <c r="C3479" s="9">
        <v>97.407655000000005</v>
      </c>
      <c r="D3479" s="14">
        <v>45117</v>
      </c>
      <c r="E3479" s="15">
        <v>97.407655000000005</v>
      </c>
      <c r="G3479" s="26">
        <v>97.407655000000005</v>
      </c>
      <c r="J3479" s="14">
        <v>45105</v>
      </c>
      <c r="K3479" s="9" t="s">
        <v>480</v>
      </c>
      <c r="L3479" s="9">
        <v>28</v>
      </c>
      <c r="M3479" s="9">
        <v>26</v>
      </c>
    </row>
    <row r="3480" spans="1:13" x14ac:dyDescent="0.2">
      <c r="A3480" s="9" t="s">
        <v>153</v>
      </c>
      <c r="B3480" s="9" t="s">
        <v>46</v>
      </c>
      <c r="C3480" s="9">
        <v>35.817399999999999</v>
      </c>
      <c r="D3480" s="14">
        <v>45117</v>
      </c>
      <c r="E3480" s="15">
        <v>133.225055</v>
      </c>
      <c r="G3480" s="26">
        <v>35.817399999999999</v>
      </c>
      <c r="J3480" s="14">
        <v>45105</v>
      </c>
      <c r="K3480" s="9" t="s">
        <v>480</v>
      </c>
      <c r="L3480" s="9">
        <v>28</v>
      </c>
      <c r="M3480" s="9">
        <v>26</v>
      </c>
    </row>
    <row r="3481" spans="1:13" x14ac:dyDescent="0.2">
      <c r="A3481" s="9" t="s">
        <v>153</v>
      </c>
      <c r="B3481" s="9" t="s">
        <v>46</v>
      </c>
      <c r="C3481" s="9">
        <v>29.305149</v>
      </c>
      <c r="D3481" s="14">
        <v>45117</v>
      </c>
      <c r="E3481" s="15">
        <v>162.530204</v>
      </c>
      <c r="G3481" s="26">
        <v>29.305149</v>
      </c>
      <c r="J3481" s="14">
        <v>45105</v>
      </c>
      <c r="K3481" s="9" t="s">
        <v>480</v>
      </c>
      <c r="L3481" s="9">
        <v>28</v>
      </c>
      <c r="M3481" s="9">
        <v>26</v>
      </c>
    </row>
    <row r="3482" spans="1:13" x14ac:dyDescent="0.2">
      <c r="A3482" s="9" t="s">
        <v>153</v>
      </c>
      <c r="B3482" s="9" t="s">
        <v>46</v>
      </c>
      <c r="C3482" s="9">
        <v>73.509107999999998</v>
      </c>
      <c r="D3482" s="14">
        <v>45117</v>
      </c>
      <c r="E3482" s="15">
        <v>236.039312</v>
      </c>
      <c r="G3482" s="26">
        <v>73.509107999999998</v>
      </c>
      <c r="J3482" s="14">
        <v>45105</v>
      </c>
      <c r="K3482" s="9" t="s">
        <v>480</v>
      </c>
      <c r="L3482" s="9">
        <v>28</v>
      </c>
      <c r="M3482" s="9">
        <v>26</v>
      </c>
    </row>
    <row r="3483" spans="1:13" x14ac:dyDescent="0.2">
      <c r="A3483" s="9" t="s">
        <v>153</v>
      </c>
      <c r="B3483" s="9" t="s">
        <v>46</v>
      </c>
      <c r="C3483" s="9">
        <v>31.752946999999999</v>
      </c>
      <c r="D3483" s="14">
        <v>45117</v>
      </c>
      <c r="E3483" s="15">
        <v>267.792259</v>
      </c>
      <c r="G3483" s="26">
        <v>31.752946999999999</v>
      </c>
      <c r="J3483" s="14">
        <v>45105</v>
      </c>
      <c r="K3483" s="9" t="s">
        <v>480</v>
      </c>
      <c r="L3483" s="9">
        <v>28</v>
      </c>
      <c r="M3483" s="9">
        <v>26</v>
      </c>
    </row>
    <row r="3484" spans="1:13" x14ac:dyDescent="0.2">
      <c r="A3484" s="9" t="s">
        <v>153</v>
      </c>
      <c r="B3484" s="9" t="s">
        <v>46</v>
      </c>
      <c r="C3484" s="9">
        <v>11.984724</v>
      </c>
      <c r="D3484" s="14">
        <v>45117</v>
      </c>
      <c r="E3484" s="15">
        <v>279.77698299999997</v>
      </c>
      <c r="G3484" s="26">
        <v>11.984724</v>
      </c>
      <c r="J3484" s="14">
        <v>45105</v>
      </c>
      <c r="K3484" s="9" t="s">
        <v>480</v>
      </c>
      <c r="L3484" s="9">
        <v>28</v>
      </c>
      <c r="M3484" s="9">
        <v>26</v>
      </c>
    </row>
    <row r="3485" spans="1:13" x14ac:dyDescent="0.2">
      <c r="A3485" s="9" t="s">
        <v>141</v>
      </c>
      <c r="B3485" s="9" t="s">
        <v>309</v>
      </c>
      <c r="C3485" s="9">
        <v>40.526888</v>
      </c>
      <c r="D3485" s="14">
        <v>45117</v>
      </c>
      <c r="E3485" s="15">
        <v>40.526888</v>
      </c>
      <c r="G3485" s="26">
        <v>40.526888</v>
      </c>
      <c r="J3485" s="14">
        <v>45105</v>
      </c>
      <c r="K3485" s="9" t="s">
        <v>480</v>
      </c>
      <c r="L3485" s="9">
        <v>28</v>
      </c>
      <c r="M3485" s="9">
        <v>26</v>
      </c>
    </row>
    <row r="3486" spans="1:13" x14ac:dyDescent="0.2">
      <c r="A3486" s="9" t="s">
        <v>152</v>
      </c>
      <c r="B3486" s="9" t="s">
        <v>58</v>
      </c>
      <c r="C3486" s="9">
        <v>12.291508</v>
      </c>
      <c r="D3486" s="14">
        <v>45131</v>
      </c>
      <c r="E3486" s="15">
        <v>12.291508</v>
      </c>
      <c r="G3486" s="26">
        <v>12.291508</v>
      </c>
      <c r="J3486" s="14">
        <v>45105</v>
      </c>
      <c r="K3486" s="9" t="s">
        <v>480</v>
      </c>
      <c r="L3486" s="9">
        <v>30</v>
      </c>
      <c r="M3486" s="9">
        <v>26</v>
      </c>
    </row>
    <row r="3487" spans="1:13" x14ac:dyDescent="0.2">
      <c r="A3487" s="9" t="s">
        <v>329</v>
      </c>
      <c r="B3487" s="9" t="s">
        <v>53</v>
      </c>
      <c r="C3487" s="9">
        <v>1533.92506</v>
      </c>
      <c r="D3487" s="14">
        <v>45110</v>
      </c>
      <c r="E3487" s="15">
        <v>1533.92506</v>
      </c>
      <c r="G3487" s="26">
        <v>1533.92506</v>
      </c>
      <c r="J3487" s="14">
        <v>45106</v>
      </c>
      <c r="K3487" s="9" t="s">
        <v>480</v>
      </c>
      <c r="L3487" s="9">
        <v>27</v>
      </c>
      <c r="M3487" s="9">
        <v>26</v>
      </c>
    </row>
    <row r="3488" spans="1:13" x14ac:dyDescent="0.2">
      <c r="A3488" s="9" t="s">
        <v>329</v>
      </c>
      <c r="B3488" s="9" t="s">
        <v>53</v>
      </c>
      <c r="C3488" s="9">
        <v>1269.6011109999999</v>
      </c>
      <c r="D3488" s="14">
        <v>45110</v>
      </c>
      <c r="E3488" s="15">
        <v>2803.526171</v>
      </c>
      <c r="G3488" s="26">
        <v>1269.6011109999999</v>
      </c>
      <c r="J3488" s="14">
        <v>45106</v>
      </c>
      <c r="K3488" s="9" t="s">
        <v>480</v>
      </c>
      <c r="L3488" s="9">
        <v>27</v>
      </c>
      <c r="M3488" s="9">
        <v>26</v>
      </c>
    </row>
    <row r="3489" spans="1:13" x14ac:dyDescent="0.2">
      <c r="A3489" s="9" t="s">
        <v>329</v>
      </c>
      <c r="B3489" s="9" t="s">
        <v>53</v>
      </c>
      <c r="C3489" s="9">
        <v>91.20008</v>
      </c>
      <c r="D3489" s="14">
        <v>45110</v>
      </c>
      <c r="E3489" s="15">
        <v>2894.726251</v>
      </c>
      <c r="G3489" s="26">
        <v>91.20008</v>
      </c>
      <c r="J3489" s="14">
        <v>45106</v>
      </c>
      <c r="K3489" s="9" t="s">
        <v>480</v>
      </c>
      <c r="L3489" s="9">
        <v>27</v>
      </c>
      <c r="M3489" s="9">
        <v>26</v>
      </c>
    </row>
    <row r="3490" spans="1:13" x14ac:dyDescent="0.2">
      <c r="A3490" s="9" t="s">
        <v>329</v>
      </c>
      <c r="B3490" s="9" t="s">
        <v>53</v>
      </c>
      <c r="C3490" s="9">
        <v>1278.471759</v>
      </c>
      <c r="D3490" s="14">
        <v>45110</v>
      </c>
      <c r="E3490" s="15">
        <v>4173.1980100000001</v>
      </c>
      <c r="G3490" s="26">
        <v>1278.471759</v>
      </c>
      <c r="J3490" s="14">
        <v>45106</v>
      </c>
      <c r="K3490" s="9" t="s">
        <v>480</v>
      </c>
      <c r="L3490" s="9">
        <v>27</v>
      </c>
      <c r="M3490" s="9">
        <v>26</v>
      </c>
    </row>
    <row r="3491" spans="1:13" x14ac:dyDescent="0.2">
      <c r="A3491" s="9" t="s">
        <v>329</v>
      </c>
      <c r="B3491" s="9" t="s">
        <v>53</v>
      </c>
      <c r="C3491" s="9">
        <v>131.732845</v>
      </c>
      <c r="D3491" s="14">
        <v>45110</v>
      </c>
      <c r="E3491" s="15">
        <v>4304.9308550000005</v>
      </c>
      <c r="G3491" s="26">
        <v>131.732845</v>
      </c>
      <c r="J3491" s="14">
        <v>45106</v>
      </c>
      <c r="K3491" s="9" t="s">
        <v>480</v>
      </c>
      <c r="L3491" s="9">
        <v>27</v>
      </c>
      <c r="M3491" s="9">
        <v>26</v>
      </c>
    </row>
    <row r="3492" spans="1:13" x14ac:dyDescent="0.2">
      <c r="A3492" s="9" t="s">
        <v>161</v>
      </c>
      <c r="B3492" s="9" t="s">
        <v>43</v>
      </c>
      <c r="C3492" s="9">
        <v>331.081728</v>
      </c>
      <c r="D3492" s="14">
        <v>45117</v>
      </c>
      <c r="E3492" s="15">
        <v>331.081728</v>
      </c>
      <c r="G3492" s="26">
        <v>331.081728</v>
      </c>
      <c r="J3492" s="14">
        <v>45106</v>
      </c>
      <c r="K3492" s="9" t="s">
        <v>480</v>
      </c>
      <c r="L3492" s="9">
        <v>28</v>
      </c>
      <c r="M3492" s="9">
        <v>26</v>
      </c>
    </row>
    <row r="3493" spans="1:13" x14ac:dyDescent="0.2">
      <c r="A3493" s="9" t="s">
        <v>161</v>
      </c>
      <c r="B3493" s="9" t="s">
        <v>43</v>
      </c>
      <c r="C3493" s="9">
        <v>105.13951400000001</v>
      </c>
      <c r="D3493" s="14">
        <v>45117</v>
      </c>
      <c r="E3493" s="15">
        <v>436.22124200000002</v>
      </c>
      <c r="G3493" s="26">
        <v>105.13951400000001</v>
      </c>
      <c r="J3493" s="14">
        <v>45106</v>
      </c>
      <c r="K3493" s="9" t="s">
        <v>480</v>
      </c>
      <c r="L3493" s="9">
        <v>28</v>
      </c>
      <c r="M3493" s="9">
        <v>26</v>
      </c>
    </row>
    <row r="3494" spans="1:13" x14ac:dyDescent="0.2">
      <c r="A3494" s="9" t="s">
        <v>161</v>
      </c>
      <c r="B3494" s="9" t="s">
        <v>43</v>
      </c>
      <c r="C3494" s="9">
        <v>311.22429299999999</v>
      </c>
      <c r="D3494" s="14">
        <v>45117</v>
      </c>
      <c r="E3494" s="15">
        <v>747.44553500000006</v>
      </c>
      <c r="G3494" s="26">
        <v>311.22429299999999</v>
      </c>
      <c r="J3494" s="14">
        <v>45106</v>
      </c>
      <c r="K3494" s="9" t="s">
        <v>480</v>
      </c>
      <c r="L3494" s="9">
        <v>28</v>
      </c>
      <c r="M3494" s="9">
        <v>26</v>
      </c>
    </row>
    <row r="3495" spans="1:13" x14ac:dyDescent="0.2">
      <c r="A3495" s="9" t="s">
        <v>161</v>
      </c>
      <c r="B3495" s="9" t="s">
        <v>43</v>
      </c>
      <c r="C3495" s="9">
        <v>150.734104</v>
      </c>
      <c r="D3495" s="14">
        <v>45117</v>
      </c>
      <c r="E3495" s="15">
        <v>898.17963900000007</v>
      </c>
      <c r="G3495" s="26">
        <v>150.734104</v>
      </c>
      <c r="J3495" s="14">
        <v>45106</v>
      </c>
      <c r="K3495" s="9" t="s">
        <v>480</v>
      </c>
      <c r="L3495" s="9">
        <v>28</v>
      </c>
      <c r="M3495" s="9">
        <v>26</v>
      </c>
    </row>
    <row r="3496" spans="1:13" x14ac:dyDescent="0.2">
      <c r="A3496" s="9" t="s">
        <v>132</v>
      </c>
      <c r="B3496" s="9" t="s">
        <v>59</v>
      </c>
      <c r="C3496" s="9">
        <v>1094.389428</v>
      </c>
      <c r="D3496" s="14">
        <v>45117</v>
      </c>
      <c r="E3496" s="15">
        <v>1094.389428</v>
      </c>
      <c r="G3496" s="26">
        <v>1094.389428</v>
      </c>
      <c r="J3496" s="14">
        <v>45106</v>
      </c>
      <c r="K3496" s="9" t="s">
        <v>480</v>
      </c>
      <c r="L3496" s="9">
        <v>28</v>
      </c>
      <c r="M3496" s="9">
        <v>26</v>
      </c>
    </row>
    <row r="3497" spans="1:13" x14ac:dyDescent="0.2">
      <c r="A3497" s="9" t="s">
        <v>599</v>
      </c>
      <c r="B3497" s="9" t="s">
        <v>982</v>
      </c>
      <c r="C3497" s="9">
        <v>444.336049</v>
      </c>
      <c r="D3497" s="14">
        <v>45124</v>
      </c>
      <c r="E3497" s="15">
        <v>444.336049</v>
      </c>
      <c r="G3497" s="26">
        <v>444.336049</v>
      </c>
      <c r="J3497" s="14">
        <v>45106</v>
      </c>
      <c r="K3497" s="9" t="s">
        <v>480</v>
      </c>
      <c r="L3497" s="9">
        <v>29</v>
      </c>
      <c r="M3497" s="9">
        <v>26</v>
      </c>
    </row>
    <row r="3498" spans="1:13" x14ac:dyDescent="0.2">
      <c r="A3498" s="9" t="s">
        <v>771</v>
      </c>
      <c r="B3498" s="9" t="s">
        <v>768</v>
      </c>
      <c r="C3498" s="9">
        <v>1524.7742900000001</v>
      </c>
      <c r="D3498" s="14">
        <v>45124</v>
      </c>
      <c r="E3498" s="15">
        <v>1524.7742900000001</v>
      </c>
      <c r="G3498" s="26">
        <v>1524.7742900000001</v>
      </c>
      <c r="J3498" s="14">
        <v>45106</v>
      </c>
      <c r="K3498" s="9" t="s">
        <v>480</v>
      </c>
      <c r="L3498" s="9">
        <v>29</v>
      </c>
      <c r="M3498" s="9">
        <v>26</v>
      </c>
    </row>
    <row r="3499" spans="1:13" x14ac:dyDescent="0.2">
      <c r="A3499" s="9" t="s">
        <v>771</v>
      </c>
      <c r="B3499" s="9" t="s">
        <v>768</v>
      </c>
      <c r="C3499" s="9">
        <v>1524.7742900000001</v>
      </c>
      <c r="D3499" s="14">
        <v>45124</v>
      </c>
      <c r="E3499" s="15">
        <v>3049.5485800000001</v>
      </c>
      <c r="G3499" s="26">
        <v>1524.7742900000001</v>
      </c>
      <c r="J3499" s="14">
        <v>45106</v>
      </c>
      <c r="K3499" s="9" t="s">
        <v>480</v>
      </c>
      <c r="L3499" s="9">
        <v>29</v>
      </c>
      <c r="M3499" s="9">
        <v>26</v>
      </c>
    </row>
    <row r="3500" spans="1:13" x14ac:dyDescent="0.2">
      <c r="A3500" s="9" t="s">
        <v>771</v>
      </c>
      <c r="B3500" s="9" t="s">
        <v>768</v>
      </c>
      <c r="C3500" s="9">
        <v>1524.7838200000001</v>
      </c>
      <c r="D3500" s="14">
        <v>45124</v>
      </c>
      <c r="E3500" s="15">
        <v>4574.3324000000002</v>
      </c>
      <c r="G3500" s="26">
        <v>1524.7838200000001</v>
      </c>
      <c r="J3500" s="14">
        <v>45106</v>
      </c>
      <c r="K3500" s="9" t="s">
        <v>480</v>
      </c>
      <c r="L3500" s="9">
        <v>29</v>
      </c>
      <c r="M3500" s="9">
        <v>26</v>
      </c>
    </row>
    <row r="3501" spans="1:13" x14ac:dyDescent="0.2">
      <c r="A3501" s="9" t="s">
        <v>856</v>
      </c>
      <c r="B3501" s="9" t="s">
        <v>842</v>
      </c>
      <c r="C3501" s="9">
        <v>288.83</v>
      </c>
      <c r="D3501" s="14">
        <v>45110</v>
      </c>
      <c r="E3501" s="15">
        <v>288.83</v>
      </c>
      <c r="G3501" s="26">
        <v>288.83</v>
      </c>
      <c r="J3501" s="14">
        <v>45107</v>
      </c>
      <c r="K3501" s="9" t="s">
        <v>480</v>
      </c>
      <c r="L3501" s="9">
        <v>27</v>
      </c>
      <c r="M3501" s="9">
        <v>26</v>
      </c>
    </row>
    <row r="3502" spans="1:13" x14ac:dyDescent="0.2">
      <c r="A3502" s="9" t="s">
        <v>856</v>
      </c>
      <c r="B3502" s="9" t="s">
        <v>842</v>
      </c>
      <c r="C3502" s="9">
        <v>305.12</v>
      </c>
      <c r="D3502" s="14">
        <v>45110</v>
      </c>
      <c r="E3502" s="15">
        <v>593.95000000000005</v>
      </c>
      <c r="G3502" s="26">
        <v>305.12</v>
      </c>
      <c r="J3502" s="14">
        <v>45107</v>
      </c>
      <c r="K3502" s="9" t="s">
        <v>480</v>
      </c>
      <c r="L3502" s="9">
        <v>27</v>
      </c>
      <c r="M3502" s="9">
        <v>26</v>
      </c>
    </row>
    <row r="3503" spans="1:13" x14ac:dyDescent="0.2">
      <c r="A3503" s="9" t="s">
        <v>329</v>
      </c>
      <c r="B3503" s="9" t="s">
        <v>53</v>
      </c>
      <c r="C3503" s="9">
        <v>250.555846</v>
      </c>
      <c r="D3503" s="14">
        <v>45110</v>
      </c>
      <c r="E3503" s="15">
        <v>250.555846</v>
      </c>
      <c r="G3503" s="26">
        <v>250.555846</v>
      </c>
      <c r="J3503" s="14">
        <v>45107</v>
      </c>
      <c r="K3503" s="9" t="s">
        <v>480</v>
      </c>
      <c r="L3503" s="9">
        <v>27</v>
      </c>
      <c r="M3503" s="9">
        <v>26</v>
      </c>
    </row>
    <row r="3504" spans="1:13" x14ac:dyDescent="0.2">
      <c r="A3504" s="9" t="s">
        <v>329</v>
      </c>
      <c r="B3504" s="9" t="s">
        <v>53</v>
      </c>
      <c r="C3504" s="9">
        <v>160.00013999999999</v>
      </c>
      <c r="D3504" s="14">
        <v>45110</v>
      </c>
      <c r="E3504" s="15">
        <v>410.55598599999996</v>
      </c>
      <c r="G3504" s="26">
        <v>160.00013999999999</v>
      </c>
      <c r="J3504" s="14">
        <v>45107</v>
      </c>
      <c r="K3504" s="9" t="s">
        <v>480</v>
      </c>
      <c r="L3504" s="9">
        <v>27</v>
      </c>
      <c r="M3504" s="9">
        <v>26</v>
      </c>
    </row>
    <row r="3505" spans="1:13" x14ac:dyDescent="0.2">
      <c r="A3505" s="9" t="s">
        <v>161</v>
      </c>
      <c r="B3505" s="9" t="s">
        <v>43</v>
      </c>
      <c r="C3505" s="9">
        <v>226.48007100000001</v>
      </c>
      <c r="D3505" s="14">
        <v>45117</v>
      </c>
      <c r="E3505" s="15">
        <v>226.48007100000001</v>
      </c>
      <c r="G3505" s="26">
        <v>226.48007100000001</v>
      </c>
      <c r="J3505" s="14">
        <v>45107</v>
      </c>
      <c r="K3505" s="9" t="s">
        <v>480</v>
      </c>
      <c r="L3505" s="9">
        <v>28</v>
      </c>
      <c r="M3505" s="9">
        <v>26</v>
      </c>
    </row>
    <row r="3506" spans="1:13" x14ac:dyDescent="0.2">
      <c r="A3506" s="9" t="s">
        <v>161</v>
      </c>
      <c r="B3506" s="9" t="s">
        <v>43</v>
      </c>
      <c r="C3506" s="9">
        <v>63.664675000000003</v>
      </c>
      <c r="D3506" s="14">
        <v>45117</v>
      </c>
      <c r="E3506" s="15">
        <v>290.144746</v>
      </c>
      <c r="G3506" s="26">
        <v>63.664675000000003</v>
      </c>
      <c r="J3506" s="14">
        <v>45107</v>
      </c>
      <c r="K3506" s="9" t="s">
        <v>480</v>
      </c>
      <c r="L3506" s="9">
        <v>28</v>
      </c>
      <c r="M3506" s="9">
        <v>26</v>
      </c>
    </row>
    <row r="3507" spans="1:13" x14ac:dyDescent="0.2">
      <c r="A3507" s="9" t="s">
        <v>161</v>
      </c>
      <c r="B3507" s="9" t="s">
        <v>43</v>
      </c>
      <c r="C3507" s="9">
        <v>158.55388199999999</v>
      </c>
      <c r="D3507" s="14">
        <v>45117</v>
      </c>
      <c r="E3507" s="15">
        <v>448.69862799999999</v>
      </c>
      <c r="G3507" s="26">
        <v>158.55388199999999</v>
      </c>
      <c r="J3507" s="14">
        <v>45107</v>
      </c>
      <c r="K3507" s="9" t="s">
        <v>480</v>
      </c>
      <c r="L3507" s="9">
        <v>28</v>
      </c>
      <c r="M3507" s="9">
        <v>26</v>
      </c>
    </row>
    <row r="3508" spans="1:13" x14ac:dyDescent="0.2">
      <c r="A3508" s="9" t="s">
        <v>161</v>
      </c>
      <c r="B3508" s="9" t="s">
        <v>43</v>
      </c>
      <c r="C3508" s="9">
        <v>129.72590299999999</v>
      </c>
      <c r="D3508" s="14">
        <v>45117</v>
      </c>
      <c r="E3508" s="15">
        <v>578.424531</v>
      </c>
      <c r="G3508" s="26">
        <v>129.72590299999999</v>
      </c>
      <c r="J3508" s="14">
        <v>45107</v>
      </c>
      <c r="K3508" s="9" t="s">
        <v>480</v>
      </c>
      <c r="L3508" s="9">
        <v>28</v>
      </c>
      <c r="M3508" s="9">
        <v>26</v>
      </c>
    </row>
    <row r="3509" spans="1:13" x14ac:dyDescent="0.2">
      <c r="A3509" s="9" t="s">
        <v>161</v>
      </c>
      <c r="B3509" s="9" t="s">
        <v>43</v>
      </c>
      <c r="C3509" s="9">
        <v>325.40481199999999</v>
      </c>
      <c r="D3509" s="14">
        <v>45117</v>
      </c>
      <c r="E3509" s="15">
        <v>903.82934299999999</v>
      </c>
      <c r="G3509" s="26">
        <v>325.40481199999999</v>
      </c>
      <c r="J3509" s="14">
        <v>45107</v>
      </c>
      <c r="K3509" s="9" t="s">
        <v>480</v>
      </c>
      <c r="L3509" s="9">
        <v>28</v>
      </c>
      <c r="M3509" s="9">
        <v>26</v>
      </c>
    </row>
    <row r="3510" spans="1:13" x14ac:dyDescent="0.2">
      <c r="A3510" s="9" t="s">
        <v>161</v>
      </c>
      <c r="B3510" s="9" t="s">
        <v>43</v>
      </c>
      <c r="C3510" s="9">
        <v>140.561657</v>
      </c>
      <c r="D3510" s="14">
        <v>45117</v>
      </c>
      <c r="E3510" s="15">
        <v>1044.3910000000001</v>
      </c>
      <c r="G3510" s="26">
        <v>140.561657</v>
      </c>
      <c r="J3510" s="14">
        <v>45107</v>
      </c>
      <c r="K3510" s="9" t="s">
        <v>480</v>
      </c>
      <c r="L3510" s="9">
        <v>28</v>
      </c>
      <c r="M3510" s="9">
        <v>26</v>
      </c>
    </row>
    <row r="3511" spans="1:13" x14ac:dyDescent="0.2">
      <c r="A3511" s="9" t="s">
        <v>189</v>
      </c>
      <c r="B3511" s="9" t="s">
        <v>57</v>
      </c>
      <c r="C3511" s="9">
        <v>1930.584488</v>
      </c>
      <c r="D3511" s="14">
        <v>45124</v>
      </c>
      <c r="E3511" s="15">
        <v>1930.584488</v>
      </c>
      <c r="G3511" s="26">
        <v>1930.584488</v>
      </c>
      <c r="J3511" s="14">
        <v>45107</v>
      </c>
      <c r="K3511" s="9" t="s">
        <v>480</v>
      </c>
      <c r="L3511" s="9">
        <v>29</v>
      </c>
      <c r="M3511" s="9">
        <v>26</v>
      </c>
    </row>
    <row r="3512" spans="1:13" x14ac:dyDescent="0.2">
      <c r="A3512" s="9" t="s">
        <v>189</v>
      </c>
      <c r="B3512" s="9" t="s">
        <v>57</v>
      </c>
      <c r="C3512" s="9">
        <v>752.87529400000005</v>
      </c>
      <c r="D3512" s="14">
        <v>45124</v>
      </c>
      <c r="E3512" s="15">
        <v>2683.4597819999999</v>
      </c>
      <c r="G3512" s="26">
        <v>752.87529400000005</v>
      </c>
      <c r="J3512" s="14">
        <v>45107</v>
      </c>
      <c r="K3512" s="9" t="s">
        <v>480</v>
      </c>
      <c r="L3512" s="9">
        <v>29</v>
      </c>
      <c r="M3512" s="9">
        <v>26</v>
      </c>
    </row>
    <row r="3513" spans="1:13" x14ac:dyDescent="0.2">
      <c r="A3513" s="9" t="s">
        <v>189</v>
      </c>
      <c r="B3513" s="9" t="s">
        <v>57</v>
      </c>
      <c r="C3513" s="9">
        <v>752.87529400000005</v>
      </c>
      <c r="D3513" s="14">
        <v>45124</v>
      </c>
      <c r="E3513" s="15">
        <v>3436.3350759999998</v>
      </c>
      <c r="G3513" s="26">
        <v>752.87529400000005</v>
      </c>
      <c r="J3513" s="14">
        <v>45107</v>
      </c>
      <c r="K3513" s="9" t="s">
        <v>480</v>
      </c>
      <c r="L3513" s="9">
        <v>29</v>
      </c>
      <c r="M3513" s="9">
        <v>26</v>
      </c>
    </row>
    <row r="3514" spans="1:13" x14ac:dyDescent="0.2">
      <c r="A3514" s="9" t="s">
        <v>189</v>
      </c>
      <c r="B3514" s="9" t="s">
        <v>57</v>
      </c>
      <c r="C3514" s="9">
        <v>752.88</v>
      </c>
      <c r="D3514" s="14">
        <v>45124</v>
      </c>
      <c r="E3514" s="15">
        <v>4189.2150759999995</v>
      </c>
      <c r="G3514" s="26">
        <v>752.88</v>
      </c>
      <c r="J3514" s="14">
        <v>45107</v>
      </c>
      <c r="K3514" s="9" t="s">
        <v>480</v>
      </c>
      <c r="L3514" s="9">
        <v>29</v>
      </c>
      <c r="M3514" s="9">
        <v>26</v>
      </c>
    </row>
    <row r="3515" spans="1:13" x14ac:dyDescent="0.2">
      <c r="A3515" s="9" t="s">
        <v>599</v>
      </c>
      <c r="B3515" s="9" t="s">
        <v>982</v>
      </c>
      <c r="C3515" s="9">
        <v>2161.5138000000002</v>
      </c>
      <c r="D3515" s="14">
        <v>45124</v>
      </c>
      <c r="E3515" s="15">
        <v>2161.5138000000002</v>
      </c>
      <c r="G3515" s="26">
        <v>2161.5138000000002</v>
      </c>
      <c r="J3515" s="14">
        <v>45107</v>
      </c>
      <c r="K3515" s="9" t="s">
        <v>480</v>
      </c>
      <c r="L3515" s="9">
        <v>29</v>
      </c>
      <c r="M3515" s="9">
        <v>26</v>
      </c>
    </row>
    <row r="3516" spans="1:13" x14ac:dyDescent="0.2">
      <c r="A3516" s="9" t="s">
        <v>599</v>
      </c>
      <c r="B3516" s="9" t="s">
        <v>982</v>
      </c>
      <c r="C3516" s="9">
        <v>2028.2460249999999</v>
      </c>
      <c r="D3516" s="14">
        <v>45124</v>
      </c>
      <c r="E3516" s="15">
        <v>4189.7598250000001</v>
      </c>
      <c r="G3516" s="26">
        <v>2028.2460249999999</v>
      </c>
      <c r="J3516" s="14">
        <v>45107</v>
      </c>
      <c r="K3516" s="9" t="s">
        <v>480</v>
      </c>
      <c r="L3516" s="9">
        <v>29</v>
      </c>
      <c r="M3516" s="9">
        <v>26</v>
      </c>
    </row>
    <row r="3517" spans="1:13" x14ac:dyDescent="0.2">
      <c r="A3517" s="9" t="s">
        <v>765</v>
      </c>
      <c r="B3517" s="9" t="s">
        <v>760</v>
      </c>
      <c r="C3517" s="9">
        <v>1757.821261</v>
      </c>
      <c r="D3517" s="14">
        <v>45124</v>
      </c>
      <c r="E3517" s="15">
        <v>1757.821261</v>
      </c>
      <c r="G3517" s="26">
        <v>1757.821261</v>
      </c>
      <c r="J3517" s="14">
        <v>45107</v>
      </c>
      <c r="K3517" s="9" t="s">
        <v>480</v>
      </c>
      <c r="L3517" s="9">
        <v>29</v>
      </c>
      <c r="M3517" s="9">
        <v>26</v>
      </c>
    </row>
    <row r="3518" spans="1:13" x14ac:dyDescent="0.2">
      <c r="A3518" s="9" t="s">
        <v>155</v>
      </c>
      <c r="B3518" s="9" t="s">
        <v>45</v>
      </c>
      <c r="C3518" s="9">
        <v>13.373200000000001</v>
      </c>
      <c r="D3518" s="14">
        <v>45124</v>
      </c>
      <c r="E3518" s="15">
        <v>13.373200000000001</v>
      </c>
      <c r="G3518" s="26">
        <v>13.373200000000001</v>
      </c>
      <c r="J3518" s="14">
        <v>45107</v>
      </c>
      <c r="K3518" s="9" t="s">
        <v>480</v>
      </c>
      <c r="L3518" s="9">
        <v>29</v>
      </c>
      <c r="M3518" s="9">
        <v>26</v>
      </c>
    </row>
    <row r="3519" spans="1:13" x14ac:dyDescent="0.2">
      <c r="A3519" s="9" t="s">
        <v>155</v>
      </c>
      <c r="B3519" s="9" t="s">
        <v>45</v>
      </c>
      <c r="C3519" s="9">
        <v>1.2595970000000001</v>
      </c>
      <c r="D3519" s="14">
        <v>45124</v>
      </c>
      <c r="E3519" s="15">
        <v>14.632797</v>
      </c>
      <c r="G3519" s="26">
        <v>1.2595970000000001</v>
      </c>
      <c r="J3519" s="14">
        <v>45107</v>
      </c>
      <c r="K3519" s="9" t="s">
        <v>480</v>
      </c>
      <c r="L3519" s="9">
        <v>29</v>
      </c>
      <c r="M3519" s="9">
        <v>26</v>
      </c>
    </row>
    <row r="3520" spans="1:13" x14ac:dyDescent="0.2">
      <c r="A3520" s="9" t="s">
        <v>856</v>
      </c>
      <c r="B3520" s="9" t="s">
        <v>842</v>
      </c>
      <c r="C3520" s="9">
        <v>7396.27</v>
      </c>
      <c r="D3520" s="14">
        <v>45110</v>
      </c>
      <c r="E3520" s="15">
        <v>7396.27</v>
      </c>
      <c r="G3520" s="26">
        <v>7396.27</v>
      </c>
      <c r="J3520" s="14">
        <v>45108</v>
      </c>
      <c r="K3520" s="9" t="s">
        <v>480</v>
      </c>
      <c r="L3520" s="9">
        <v>27</v>
      </c>
      <c r="M3520" s="9">
        <v>26</v>
      </c>
    </row>
    <row r="3521" spans="1:13" x14ac:dyDescent="0.2">
      <c r="A3521" s="9" t="s">
        <v>856</v>
      </c>
      <c r="B3521" s="9" t="s">
        <v>842</v>
      </c>
      <c r="C3521" s="9">
        <v>1241.03</v>
      </c>
      <c r="D3521" s="14">
        <v>45110</v>
      </c>
      <c r="E3521" s="15">
        <v>8637.3000000000011</v>
      </c>
      <c r="G3521" s="26">
        <v>1241.03</v>
      </c>
      <c r="J3521" s="14">
        <v>45108</v>
      </c>
      <c r="K3521" s="9" t="s">
        <v>480</v>
      </c>
      <c r="L3521" s="9">
        <v>27</v>
      </c>
      <c r="M3521" s="9">
        <v>26</v>
      </c>
    </row>
    <row r="3522" spans="1:13" x14ac:dyDescent="0.2">
      <c r="A3522" s="9" t="s">
        <v>161</v>
      </c>
      <c r="B3522" s="9" t="s">
        <v>43</v>
      </c>
      <c r="C3522" s="9">
        <v>1532.7760000000001</v>
      </c>
      <c r="D3522" s="14">
        <v>45117</v>
      </c>
      <c r="E3522" s="15">
        <v>1532.7760000000001</v>
      </c>
      <c r="G3522" s="26">
        <v>1532.7760000000001</v>
      </c>
      <c r="J3522" s="14">
        <v>45108</v>
      </c>
      <c r="K3522" s="9" t="s">
        <v>480</v>
      </c>
      <c r="L3522" s="9">
        <v>28</v>
      </c>
      <c r="M3522" s="9">
        <v>26</v>
      </c>
    </row>
    <row r="3523" spans="1:13" x14ac:dyDescent="0.2">
      <c r="A3523" s="9" t="s">
        <v>161</v>
      </c>
      <c r="B3523" s="9" t="s">
        <v>43</v>
      </c>
      <c r="C3523" s="9">
        <v>555.5</v>
      </c>
      <c r="D3523" s="14">
        <v>45117</v>
      </c>
      <c r="E3523" s="15">
        <v>2088.2759999999998</v>
      </c>
      <c r="G3523" s="26">
        <v>555.5</v>
      </c>
      <c r="J3523" s="14">
        <v>45108</v>
      </c>
      <c r="K3523" s="9" t="s">
        <v>480</v>
      </c>
      <c r="L3523" s="9">
        <v>28</v>
      </c>
      <c r="M3523" s="9">
        <v>26</v>
      </c>
    </row>
    <row r="3524" spans="1:13" x14ac:dyDescent="0.2">
      <c r="A3524" s="9" t="s">
        <v>161</v>
      </c>
      <c r="B3524" s="9" t="s">
        <v>43</v>
      </c>
      <c r="C3524" s="9">
        <v>818.1</v>
      </c>
      <c r="D3524" s="14">
        <v>45117</v>
      </c>
      <c r="E3524" s="15">
        <v>2906.3759999999997</v>
      </c>
      <c r="G3524" s="26">
        <v>818.1</v>
      </c>
      <c r="J3524" s="14">
        <v>45108</v>
      </c>
      <c r="K3524" s="9" t="s">
        <v>480</v>
      </c>
      <c r="L3524" s="9">
        <v>28</v>
      </c>
      <c r="M3524" s="9">
        <v>26</v>
      </c>
    </row>
    <row r="3525" spans="1:13" x14ac:dyDescent="0.2">
      <c r="A3525" s="9" t="s">
        <v>161</v>
      </c>
      <c r="B3525" s="9" t="s">
        <v>43</v>
      </c>
      <c r="C3525" s="9">
        <v>1999.8</v>
      </c>
      <c r="D3525" s="14">
        <v>45117</v>
      </c>
      <c r="E3525" s="15">
        <v>4906.1759999999995</v>
      </c>
      <c r="G3525" s="26">
        <v>1999.8</v>
      </c>
      <c r="J3525" s="14">
        <v>45108</v>
      </c>
      <c r="K3525" s="9" t="s">
        <v>480</v>
      </c>
      <c r="L3525" s="9">
        <v>28</v>
      </c>
      <c r="M3525" s="9">
        <v>26</v>
      </c>
    </row>
    <row r="3526" spans="1:13" x14ac:dyDescent="0.2">
      <c r="A3526" s="9" t="s">
        <v>161</v>
      </c>
      <c r="B3526" s="9" t="s">
        <v>43</v>
      </c>
      <c r="C3526" s="9">
        <v>500</v>
      </c>
      <c r="D3526" s="14">
        <v>45117</v>
      </c>
      <c r="E3526" s="15">
        <v>5406.1759999999995</v>
      </c>
      <c r="G3526" s="26">
        <v>500</v>
      </c>
      <c r="J3526" s="14">
        <v>45108</v>
      </c>
      <c r="K3526" s="9" t="s">
        <v>480</v>
      </c>
      <c r="L3526" s="9">
        <v>28</v>
      </c>
      <c r="M3526" s="9">
        <v>26</v>
      </c>
    </row>
    <row r="3527" spans="1:13" x14ac:dyDescent="0.2">
      <c r="A3527" s="9" t="s">
        <v>766</v>
      </c>
      <c r="B3527" s="9" t="s">
        <v>761</v>
      </c>
      <c r="C3527" s="9">
        <v>2545.9736849999999</v>
      </c>
      <c r="D3527" s="14">
        <v>45124</v>
      </c>
      <c r="E3527" s="15">
        <v>2545.9736849999999</v>
      </c>
      <c r="G3527" s="26">
        <v>2545.9736849999999</v>
      </c>
      <c r="J3527" s="14">
        <v>45108</v>
      </c>
      <c r="K3527" s="9" t="s">
        <v>480</v>
      </c>
      <c r="L3527" s="9">
        <v>29</v>
      </c>
      <c r="M3527" s="9">
        <v>26</v>
      </c>
    </row>
    <row r="3528" spans="1:13" x14ac:dyDescent="0.2">
      <c r="A3528" s="9" t="s">
        <v>766</v>
      </c>
      <c r="B3528" s="9" t="s">
        <v>761</v>
      </c>
      <c r="C3528" s="9">
        <v>2322.5093999999999</v>
      </c>
      <c r="D3528" s="14">
        <v>45124</v>
      </c>
      <c r="E3528" s="15">
        <v>4868.4830849999998</v>
      </c>
      <c r="G3528" s="26">
        <v>2322.5093999999999</v>
      </c>
      <c r="J3528" s="14">
        <v>45108</v>
      </c>
      <c r="K3528" s="9" t="s">
        <v>480</v>
      </c>
      <c r="L3528" s="9">
        <v>29</v>
      </c>
      <c r="M3528" s="9">
        <v>26</v>
      </c>
    </row>
    <row r="3529" spans="1:13" x14ac:dyDescent="0.2">
      <c r="A3529" s="9" t="s">
        <v>155</v>
      </c>
      <c r="B3529" s="9" t="s">
        <v>45</v>
      </c>
      <c r="C3529" s="9">
        <v>4.3384179999999999</v>
      </c>
      <c r="D3529" s="14">
        <v>45124</v>
      </c>
      <c r="E3529" s="15">
        <v>4.3384179999999999</v>
      </c>
      <c r="G3529" s="26">
        <v>4.3384179999999999</v>
      </c>
      <c r="J3529" s="14">
        <v>45108</v>
      </c>
      <c r="K3529" s="9" t="s">
        <v>480</v>
      </c>
      <c r="L3529" s="9">
        <v>29</v>
      </c>
      <c r="M3529" s="9">
        <v>26</v>
      </c>
    </row>
    <row r="3530" spans="1:13" x14ac:dyDescent="0.2">
      <c r="A3530" s="9" t="s">
        <v>104</v>
      </c>
      <c r="B3530" s="9" t="s">
        <v>322</v>
      </c>
      <c r="C3530" s="9">
        <v>2545.9736849999999</v>
      </c>
      <c r="D3530" s="14">
        <v>45124</v>
      </c>
      <c r="E3530" s="15">
        <v>2545.9736849999999</v>
      </c>
      <c r="G3530" s="26">
        <v>2545.9736849999999</v>
      </c>
      <c r="J3530" s="14">
        <v>45108</v>
      </c>
      <c r="K3530" s="9" t="s">
        <v>480</v>
      </c>
      <c r="L3530" s="9">
        <v>29</v>
      </c>
      <c r="M3530" s="9">
        <v>26</v>
      </c>
    </row>
    <row r="3531" spans="1:13" x14ac:dyDescent="0.2">
      <c r="A3531" s="9" t="s">
        <v>99</v>
      </c>
      <c r="B3531" s="9" t="s">
        <v>323</v>
      </c>
      <c r="C3531" s="9">
        <v>1165.7070000000001</v>
      </c>
      <c r="D3531" s="14">
        <v>45124</v>
      </c>
      <c r="E3531" s="15">
        <v>1165.7070000000001</v>
      </c>
      <c r="G3531" s="26">
        <v>1165.7070000000001</v>
      </c>
      <c r="J3531" s="14">
        <v>45108</v>
      </c>
      <c r="K3531" s="9" t="s">
        <v>480</v>
      </c>
      <c r="L3531" s="9">
        <v>29</v>
      </c>
      <c r="M3531" s="9">
        <v>26</v>
      </c>
    </row>
    <row r="3532" spans="1:13" x14ac:dyDescent="0.2">
      <c r="A3532" s="9" t="s">
        <v>99</v>
      </c>
      <c r="B3532" s="9" t="s">
        <v>323</v>
      </c>
      <c r="C3532" s="9">
        <v>1165.7070000000001</v>
      </c>
      <c r="D3532" s="14">
        <v>45124</v>
      </c>
      <c r="E3532" s="15">
        <v>2331.4140000000002</v>
      </c>
      <c r="G3532" s="26">
        <v>1165.7070000000001</v>
      </c>
      <c r="J3532" s="14">
        <v>45108</v>
      </c>
      <c r="K3532" s="9" t="s">
        <v>480</v>
      </c>
      <c r="L3532" s="9">
        <v>29</v>
      </c>
      <c r="M3532" s="9">
        <v>26</v>
      </c>
    </row>
    <row r="3533" spans="1:13" x14ac:dyDescent="0.2">
      <c r="A3533" s="9" t="s">
        <v>99</v>
      </c>
      <c r="B3533" s="9" t="s">
        <v>323</v>
      </c>
      <c r="C3533" s="9">
        <v>1165.7142859999999</v>
      </c>
      <c r="D3533" s="14">
        <v>45124</v>
      </c>
      <c r="E3533" s="15">
        <v>3497.1282860000001</v>
      </c>
      <c r="G3533" s="26">
        <v>1165.7142859999999</v>
      </c>
      <c r="J3533" s="14">
        <v>45108</v>
      </c>
      <c r="K3533" s="9" t="s">
        <v>480</v>
      </c>
      <c r="L3533" s="9">
        <v>29</v>
      </c>
      <c r="M3533" s="9">
        <v>26</v>
      </c>
    </row>
    <row r="3534" spans="1:13" x14ac:dyDescent="0.2">
      <c r="A3534" s="9" t="s">
        <v>1004</v>
      </c>
      <c r="B3534" s="9" t="s">
        <v>1498</v>
      </c>
      <c r="C3534" s="9">
        <v>210.044118</v>
      </c>
      <c r="D3534" s="14">
        <v>45110</v>
      </c>
      <c r="E3534" s="15">
        <v>210.044118</v>
      </c>
      <c r="G3534" s="26">
        <v>210.044118</v>
      </c>
      <c r="J3534" s="14">
        <v>45109</v>
      </c>
      <c r="K3534" s="9" t="s">
        <v>480</v>
      </c>
      <c r="L3534" s="9">
        <v>27</v>
      </c>
      <c r="M3534" s="9">
        <v>26</v>
      </c>
    </row>
    <row r="3535" spans="1:13" x14ac:dyDescent="0.2">
      <c r="A3535" s="9" t="s">
        <v>1004</v>
      </c>
      <c r="B3535" s="9" t="s">
        <v>1498</v>
      </c>
      <c r="C3535" s="9">
        <v>52.098671000000003</v>
      </c>
      <c r="D3535" s="14">
        <v>45110</v>
      </c>
      <c r="E3535" s="15">
        <v>262.14278899999999</v>
      </c>
      <c r="G3535" s="26">
        <v>52.098671000000003</v>
      </c>
      <c r="J3535" s="14">
        <v>45109</v>
      </c>
      <c r="K3535" s="9" t="s">
        <v>480</v>
      </c>
      <c r="L3535" s="9">
        <v>27</v>
      </c>
      <c r="M3535" s="9">
        <v>26</v>
      </c>
    </row>
    <row r="3536" spans="1:13" x14ac:dyDescent="0.2">
      <c r="A3536" s="9" t="s">
        <v>1004</v>
      </c>
      <c r="B3536" s="9" t="s">
        <v>1498</v>
      </c>
      <c r="C3536" s="9">
        <v>85.058501000000007</v>
      </c>
      <c r="D3536" s="14">
        <v>45110</v>
      </c>
      <c r="E3536" s="15">
        <v>347.20128999999997</v>
      </c>
      <c r="G3536" s="26">
        <v>85.058501000000007</v>
      </c>
      <c r="J3536" s="14">
        <v>45109</v>
      </c>
      <c r="K3536" s="9" t="s">
        <v>480</v>
      </c>
      <c r="L3536" s="9">
        <v>27</v>
      </c>
      <c r="M3536" s="9">
        <v>26</v>
      </c>
    </row>
    <row r="3537" spans="1:13" x14ac:dyDescent="0.2">
      <c r="A3537" s="9" t="s">
        <v>1004</v>
      </c>
      <c r="B3537" s="9" t="s">
        <v>1498</v>
      </c>
      <c r="C3537" s="9">
        <v>73.866731999999999</v>
      </c>
      <c r="D3537" s="14">
        <v>45110</v>
      </c>
      <c r="E3537" s="15">
        <v>421.06802199999998</v>
      </c>
      <c r="G3537" s="26">
        <v>73.866731999999999</v>
      </c>
      <c r="J3537" s="14">
        <v>45109</v>
      </c>
      <c r="K3537" s="9" t="s">
        <v>480</v>
      </c>
      <c r="L3537" s="9">
        <v>27</v>
      </c>
      <c r="M3537" s="9">
        <v>26</v>
      </c>
    </row>
    <row r="3538" spans="1:13" x14ac:dyDescent="0.2">
      <c r="A3538" s="9" t="s">
        <v>1004</v>
      </c>
      <c r="B3538" s="9" t="s">
        <v>1498</v>
      </c>
      <c r="C3538" s="9">
        <v>73.866731999999999</v>
      </c>
      <c r="D3538" s="14">
        <v>45110</v>
      </c>
      <c r="E3538" s="15">
        <v>494.934754</v>
      </c>
      <c r="G3538" s="26">
        <v>73.866731999999999</v>
      </c>
      <c r="J3538" s="14">
        <v>45109</v>
      </c>
      <c r="K3538" s="9" t="s">
        <v>480</v>
      </c>
      <c r="L3538" s="9">
        <v>27</v>
      </c>
      <c r="M3538" s="9">
        <v>26</v>
      </c>
    </row>
    <row r="3539" spans="1:13" x14ac:dyDescent="0.2">
      <c r="A3539" s="9" t="s">
        <v>301</v>
      </c>
      <c r="B3539" s="9" t="s">
        <v>605</v>
      </c>
      <c r="C3539" s="9">
        <v>264.70588199999997</v>
      </c>
      <c r="D3539" s="14">
        <v>45110</v>
      </c>
      <c r="E3539" s="15">
        <v>264.70588199999997</v>
      </c>
      <c r="G3539" s="26">
        <v>264.70588199999997</v>
      </c>
      <c r="J3539" s="14">
        <v>45109</v>
      </c>
      <c r="K3539" s="9" t="s">
        <v>480</v>
      </c>
      <c r="L3539" s="9">
        <v>27</v>
      </c>
      <c r="M3539" s="9">
        <v>26</v>
      </c>
    </row>
    <row r="3540" spans="1:13" x14ac:dyDescent="0.2">
      <c r="A3540" s="9" t="s">
        <v>301</v>
      </c>
      <c r="B3540" s="9" t="s">
        <v>605</v>
      </c>
      <c r="C3540" s="9">
        <v>65.656800000000004</v>
      </c>
      <c r="D3540" s="14">
        <v>45110</v>
      </c>
      <c r="E3540" s="15">
        <v>330.36268199999995</v>
      </c>
      <c r="G3540" s="26">
        <v>65.656800000000004</v>
      </c>
      <c r="J3540" s="14">
        <v>45109</v>
      </c>
      <c r="K3540" s="9" t="s">
        <v>480</v>
      </c>
      <c r="L3540" s="9">
        <v>27</v>
      </c>
      <c r="M3540" s="9">
        <v>26</v>
      </c>
    </row>
    <row r="3541" spans="1:13" x14ac:dyDescent="0.2">
      <c r="A3541" s="9" t="s">
        <v>301</v>
      </c>
      <c r="B3541" s="9" t="s">
        <v>605</v>
      </c>
      <c r="C3541" s="9">
        <v>96.9696</v>
      </c>
      <c r="D3541" s="14">
        <v>45110</v>
      </c>
      <c r="E3541" s="15">
        <v>427.33228199999996</v>
      </c>
      <c r="G3541" s="26">
        <v>96.9696</v>
      </c>
      <c r="J3541" s="14">
        <v>45109</v>
      </c>
      <c r="K3541" s="9" t="s">
        <v>480</v>
      </c>
      <c r="L3541" s="9">
        <v>27</v>
      </c>
      <c r="M3541" s="9">
        <v>26</v>
      </c>
    </row>
    <row r="3542" spans="1:13" x14ac:dyDescent="0.2">
      <c r="A3542" s="9" t="s">
        <v>301</v>
      </c>
      <c r="B3542" s="9" t="s">
        <v>605</v>
      </c>
      <c r="C3542" s="9">
        <v>84.210599999999999</v>
      </c>
      <c r="D3542" s="14">
        <v>45110</v>
      </c>
      <c r="E3542" s="15">
        <v>511.54288199999996</v>
      </c>
      <c r="G3542" s="26">
        <v>84.210599999999999</v>
      </c>
      <c r="J3542" s="14">
        <v>45109</v>
      </c>
      <c r="K3542" s="9" t="s">
        <v>480</v>
      </c>
      <c r="L3542" s="9">
        <v>27</v>
      </c>
      <c r="M3542" s="9">
        <v>26</v>
      </c>
    </row>
    <row r="3543" spans="1:13" x14ac:dyDescent="0.2">
      <c r="A3543" s="9" t="s">
        <v>1501</v>
      </c>
      <c r="B3543" s="9" t="s">
        <v>40</v>
      </c>
      <c r="C3543" s="9">
        <v>70.709999999999994</v>
      </c>
      <c r="D3543" s="14">
        <v>45110</v>
      </c>
      <c r="E3543" s="15">
        <v>70.709999999999994</v>
      </c>
      <c r="G3543" s="26">
        <v>70.709999999999994</v>
      </c>
      <c r="J3543" s="14">
        <v>45109</v>
      </c>
      <c r="K3543" s="9" t="s">
        <v>480</v>
      </c>
      <c r="L3543" s="9">
        <v>27</v>
      </c>
      <c r="M3543" s="9">
        <v>26</v>
      </c>
    </row>
    <row r="3544" spans="1:13" x14ac:dyDescent="0.2">
      <c r="A3544" s="9" t="s">
        <v>1504</v>
      </c>
      <c r="B3544" s="9" t="s">
        <v>41</v>
      </c>
      <c r="C3544" s="9">
        <v>61.41</v>
      </c>
      <c r="D3544" s="14">
        <v>45110</v>
      </c>
      <c r="E3544" s="15">
        <v>61.41</v>
      </c>
      <c r="G3544" s="26">
        <v>61.41</v>
      </c>
      <c r="J3544" s="14">
        <v>45109</v>
      </c>
      <c r="K3544" s="9" t="s">
        <v>480</v>
      </c>
      <c r="L3544" s="9">
        <v>27</v>
      </c>
      <c r="M3544" s="9">
        <v>26</v>
      </c>
    </row>
    <row r="3545" spans="1:13" x14ac:dyDescent="0.2">
      <c r="A3545" s="9" t="s">
        <v>1466</v>
      </c>
      <c r="B3545" s="9" t="s">
        <v>841</v>
      </c>
      <c r="C3545" s="9">
        <v>741.18</v>
      </c>
      <c r="D3545" s="14">
        <v>45110</v>
      </c>
      <c r="E3545" s="15">
        <v>741.18</v>
      </c>
      <c r="G3545" s="26">
        <v>741.18</v>
      </c>
      <c r="J3545" s="14">
        <v>45109</v>
      </c>
      <c r="K3545" s="9" t="s">
        <v>480</v>
      </c>
      <c r="L3545" s="9">
        <v>27</v>
      </c>
      <c r="M3545" s="9">
        <v>26</v>
      </c>
    </row>
    <row r="3546" spans="1:13" x14ac:dyDescent="0.2">
      <c r="A3546" s="9" t="s">
        <v>1296</v>
      </c>
      <c r="B3546" s="9" t="s">
        <v>687</v>
      </c>
      <c r="C3546" s="9">
        <v>4501.76</v>
      </c>
      <c r="D3546" s="14">
        <v>45110</v>
      </c>
      <c r="E3546" s="15">
        <v>4501.76</v>
      </c>
      <c r="G3546" s="26">
        <v>4501.76</v>
      </c>
      <c r="J3546" s="14">
        <v>45109</v>
      </c>
      <c r="K3546" s="9" t="s">
        <v>480</v>
      </c>
      <c r="L3546" s="9">
        <v>27</v>
      </c>
      <c r="M3546" s="9">
        <v>26</v>
      </c>
    </row>
    <row r="3547" spans="1:13" x14ac:dyDescent="0.2">
      <c r="A3547" s="9" t="s">
        <v>1296</v>
      </c>
      <c r="B3547" s="9" t="s">
        <v>687</v>
      </c>
      <c r="C3547" s="9">
        <v>1116.6099999999999</v>
      </c>
      <c r="D3547" s="14">
        <v>45110</v>
      </c>
      <c r="E3547" s="15">
        <v>5618.37</v>
      </c>
      <c r="G3547" s="26">
        <v>1116.6099999999999</v>
      </c>
      <c r="J3547" s="14">
        <v>45109</v>
      </c>
      <c r="K3547" s="9" t="s">
        <v>480</v>
      </c>
      <c r="L3547" s="9">
        <v>27</v>
      </c>
      <c r="M3547" s="9">
        <v>26</v>
      </c>
    </row>
    <row r="3548" spans="1:13" x14ac:dyDescent="0.2">
      <c r="A3548" s="9" t="s">
        <v>1448</v>
      </c>
      <c r="B3548" s="9" t="s">
        <v>758</v>
      </c>
      <c r="C3548" s="9">
        <v>167.76</v>
      </c>
      <c r="D3548" s="14">
        <v>45110</v>
      </c>
      <c r="E3548" s="15">
        <v>167.76</v>
      </c>
      <c r="G3548" s="26">
        <v>167.76</v>
      </c>
      <c r="J3548" s="14">
        <v>45109</v>
      </c>
      <c r="K3548" s="9" t="s">
        <v>480</v>
      </c>
      <c r="L3548" s="9">
        <v>27</v>
      </c>
      <c r="M3548" s="9">
        <v>26</v>
      </c>
    </row>
    <row r="3549" spans="1:13" x14ac:dyDescent="0.2">
      <c r="A3549" s="9" t="s">
        <v>780</v>
      </c>
      <c r="B3549" s="9" t="s">
        <v>792</v>
      </c>
      <c r="C3549" s="9">
        <v>4500</v>
      </c>
      <c r="D3549" s="14">
        <v>45110</v>
      </c>
      <c r="E3549" s="15">
        <v>4500</v>
      </c>
      <c r="G3549" s="26">
        <v>4500</v>
      </c>
      <c r="J3549" s="14">
        <v>45109</v>
      </c>
      <c r="K3549" s="9" t="s">
        <v>480</v>
      </c>
      <c r="L3549" s="9">
        <v>27</v>
      </c>
      <c r="M3549" s="9">
        <v>26</v>
      </c>
    </row>
    <row r="3550" spans="1:13" x14ac:dyDescent="0.2">
      <c r="A3550" s="9" t="s">
        <v>1022</v>
      </c>
      <c r="B3550" s="9" t="s">
        <v>1503</v>
      </c>
      <c r="C3550" s="9">
        <v>52.5</v>
      </c>
      <c r="D3550" s="14">
        <v>45110</v>
      </c>
      <c r="E3550" s="15">
        <v>52.5</v>
      </c>
      <c r="G3550" s="26">
        <v>52.5</v>
      </c>
      <c r="J3550" s="14">
        <v>45109</v>
      </c>
      <c r="K3550" s="9" t="s">
        <v>480</v>
      </c>
      <c r="L3550" s="9">
        <v>27</v>
      </c>
      <c r="M3550" s="9">
        <v>26</v>
      </c>
    </row>
    <row r="3551" spans="1:13" x14ac:dyDescent="0.2">
      <c r="A3551" s="9" t="s">
        <v>1022</v>
      </c>
      <c r="B3551" s="9" t="s">
        <v>1503</v>
      </c>
      <c r="C3551" s="9">
        <v>13.02</v>
      </c>
      <c r="D3551" s="14">
        <v>45110</v>
      </c>
      <c r="E3551" s="15">
        <v>65.52</v>
      </c>
      <c r="G3551" s="26">
        <v>13.02</v>
      </c>
      <c r="J3551" s="14">
        <v>45109</v>
      </c>
      <c r="K3551" s="9" t="s">
        <v>480</v>
      </c>
      <c r="L3551" s="9">
        <v>27</v>
      </c>
      <c r="M3551" s="9">
        <v>26</v>
      </c>
    </row>
    <row r="3552" spans="1:13" x14ac:dyDescent="0.2">
      <c r="A3552" s="9" t="s">
        <v>1022</v>
      </c>
      <c r="B3552" s="9" t="s">
        <v>1503</v>
      </c>
      <c r="C3552" s="9">
        <v>21.26</v>
      </c>
      <c r="D3552" s="14">
        <v>45110</v>
      </c>
      <c r="E3552" s="15">
        <v>86.78</v>
      </c>
      <c r="G3552" s="26">
        <v>21.26</v>
      </c>
      <c r="J3552" s="14">
        <v>45109</v>
      </c>
      <c r="K3552" s="9" t="s">
        <v>480</v>
      </c>
      <c r="L3552" s="9">
        <v>27</v>
      </c>
      <c r="M3552" s="9">
        <v>26</v>
      </c>
    </row>
    <row r="3553" spans="1:13" x14ac:dyDescent="0.2">
      <c r="A3553" s="9" t="s">
        <v>1022</v>
      </c>
      <c r="B3553" s="9" t="s">
        <v>1503</v>
      </c>
      <c r="C3553" s="9">
        <v>18.45</v>
      </c>
      <c r="D3553" s="14">
        <v>45110</v>
      </c>
      <c r="E3553" s="15">
        <v>105.23</v>
      </c>
      <c r="G3553" s="26">
        <v>18.45</v>
      </c>
      <c r="J3553" s="14">
        <v>45109</v>
      </c>
      <c r="K3553" s="9" t="s">
        <v>480</v>
      </c>
      <c r="L3553" s="9">
        <v>27</v>
      </c>
      <c r="M3553" s="9">
        <v>26</v>
      </c>
    </row>
    <row r="3554" spans="1:13" x14ac:dyDescent="0.2">
      <c r="A3554" s="9" t="s">
        <v>1022</v>
      </c>
      <c r="B3554" s="9" t="s">
        <v>1503</v>
      </c>
      <c r="C3554" s="9">
        <v>18.46</v>
      </c>
      <c r="D3554" s="14">
        <v>45110</v>
      </c>
      <c r="E3554" s="15">
        <v>123.69</v>
      </c>
      <c r="G3554" s="26">
        <v>18.46</v>
      </c>
      <c r="J3554" s="14">
        <v>45109</v>
      </c>
      <c r="K3554" s="9" t="s">
        <v>480</v>
      </c>
      <c r="L3554" s="9">
        <v>27</v>
      </c>
      <c r="M3554" s="9">
        <v>26</v>
      </c>
    </row>
    <row r="3555" spans="1:13" x14ac:dyDescent="0.2">
      <c r="A3555" s="9" t="s">
        <v>148</v>
      </c>
      <c r="B3555" s="9" t="s">
        <v>586</v>
      </c>
      <c r="C3555" s="9">
        <v>6204.2671250000003</v>
      </c>
      <c r="D3555" s="14">
        <v>45124</v>
      </c>
      <c r="E3555" s="15">
        <v>6204.2671250000003</v>
      </c>
      <c r="G3555" s="26">
        <v>6204.2671250000003</v>
      </c>
      <c r="J3555" s="14">
        <v>45110</v>
      </c>
      <c r="K3555" s="9" t="s">
        <v>480</v>
      </c>
      <c r="L3555" s="9">
        <v>29</v>
      </c>
      <c r="M3555" s="9">
        <v>27</v>
      </c>
    </row>
    <row r="3556" spans="1:13" x14ac:dyDescent="0.2">
      <c r="A3556" s="9" t="s">
        <v>148</v>
      </c>
      <c r="B3556" s="9" t="s">
        <v>586</v>
      </c>
      <c r="C3556" s="9">
        <v>5875.9958059999999</v>
      </c>
      <c r="D3556" s="14">
        <v>45124</v>
      </c>
      <c r="E3556" s="15">
        <v>12080.262931000001</v>
      </c>
      <c r="G3556" s="26">
        <v>5875.9958059999999</v>
      </c>
      <c r="J3556" s="14">
        <v>45110</v>
      </c>
      <c r="K3556" s="9" t="s">
        <v>480</v>
      </c>
      <c r="L3556" s="9">
        <v>29</v>
      </c>
      <c r="M3556" s="9">
        <v>27</v>
      </c>
    </row>
    <row r="3557" spans="1:13" x14ac:dyDescent="0.2">
      <c r="A3557" s="9" t="s">
        <v>156</v>
      </c>
      <c r="B3557" s="9" t="s">
        <v>44</v>
      </c>
      <c r="C3557" s="9">
        <v>49.606166999999999</v>
      </c>
      <c r="D3557" s="14">
        <v>45124</v>
      </c>
      <c r="E3557" s="15">
        <v>49.606166999999999</v>
      </c>
      <c r="G3557" s="26">
        <v>49.606166999999999</v>
      </c>
      <c r="J3557" s="14">
        <v>45111</v>
      </c>
      <c r="K3557" s="9" t="s">
        <v>480</v>
      </c>
      <c r="L3557" s="9">
        <v>29</v>
      </c>
      <c r="M3557" s="9">
        <v>27</v>
      </c>
    </row>
    <row r="3558" spans="1:13" x14ac:dyDescent="0.2">
      <c r="A3558" s="9" t="s">
        <v>156</v>
      </c>
      <c r="B3558" s="9" t="s">
        <v>44</v>
      </c>
      <c r="C3558" s="9">
        <v>46.981476000000001</v>
      </c>
      <c r="D3558" s="14">
        <v>45124</v>
      </c>
      <c r="E3558" s="15">
        <v>96.587643</v>
      </c>
      <c r="G3558" s="26">
        <v>46.981476000000001</v>
      </c>
      <c r="J3558" s="14">
        <v>45111</v>
      </c>
      <c r="K3558" s="9" t="s">
        <v>480</v>
      </c>
      <c r="L3558" s="9">
        <v>29</v>
      </c>
      <c r="M3558" s="9">
        <v>27</v>
      </c>
    </row>
    <row r="3559" spans="1:13" x14ac:dyDescent="0.2">
      <c r="A3559" s="9" t="s">
        <v>153</v>
      </c>
      <c r="B3559" s="9" t="s">
        <v>46</v>
      </c>
      <c r="C3559" s="9">
        <v>132.28311099999999</v>
      </c>
      <c r="D3559" s="14">
        <v>45124</v>
      </c>
      <c r="E3559" s="15">
        <v>132.28311099999999</v>
      </c>
      <c r="G3559" s="26">
        <v>132.28311099999999</v>
      </c>
      <c r="J3559" s="14">
        <v>45111</v>
      </c>
      <c r="K3559" s="9" t="s">
        <v>480</v>
      </c>
      <c r="L3559" s="9">
        <v>29</v>
      </c>
      <c r="M3559" s="9">
        <v>27</v>
      </c>
    </row>
    <row r="3560" spans="1:13" x14ac:dyDescent="0.2">
      <c r="A3560" s="9" t="s">
        <v>153</v>
      </c>
      <c r="B3560" s="9" t="s">
        <v>46</v>
      </c>
      <c r="C3560" s="9">
        <v>125.28393699999999</v>
      </c>
      <c r="D3560" s="14">
        <v>45124</v>
      </c>
      <c r="E3560" s="15">
        <v>257.567048</v>
      </c>
      <c r="G3560" s="26">
        <v>125.28393699999999</v>
      </c>
      <c r="J3560" s="14">
        <v>45111</v>
      </c>
      <c r="K3560" s="9" t="s">
        <v>480</v>
      </c>
      <c r="L3560" s="9">
        <v>29</v>
      </c>
      <c r="M3560" s="9">
        <v>27</v>
      </c>
    </row>
    <row r="3561" spans="1:13" x14ac:dyDescent="0.2">
      <c r="A3561" s="9" t="s">
        <v>148</v>
      </c>
      <c r="B3561" s="9" t="s">
        <v>586</v>
      </c>
      <c r="C3561" s="9">
        <v>320.38514300000003</v>
      </c>
      <c r="D3561" s="14">
        <v>45124</v>
      </c>
      <c r="E3561" s="15">
        <v>320.38514300000003</v>
      </c>
      <c r="G3561" s="26">
        <v>320.38514300000003</v>
      </c>
      <c r="J3561" s="14">
        <v>45111</v>
      </c>
      <c r="K3561" s="9" t="s">
        <v>480</v>
      </c>
      <c r="L3561" s="9">
        <v>29</v>
      </c>
      <c r="M3561" s="9">
        <v>27</v>
      </c>
    </row>
    <row r="3562" spans="1:13" x14ac:dyDescent="0.2">
      <c r="A3562" s="9" t="s">
        <v>148</v>
      </c>
      <c r="B3562" s="9" t="s">
        <v>586</v>
      </c>
      <c r="C3562" s="9">
        <v>303.43338199999999</v>
      </c>
      <c r="D3562" s="14">
        <v>45124</v>
      </c>
      <c r="E3562" s="15">
        <v>623.81852500000002</v>
      </c>
      <c r="G3562" s="26">
        <v>303.43338199999999</v>
      </c>
      <c r="J3562" s="14">
        <v>45111</v>
      </c>
      <c r="K3562" s="9" t="s">
        <v>480</v>
      </c>
      <c r="L3562" s="9">
        <v>29</v>
      </c>
      <c r="M3562" s="9">
        <v>27</v>
      </c>
    </row>
    <row r="3563" spans="1:13" x14ac:dyDescent="0.2">
      <c r="A3563" s="9" t="s">
        <v>148</v>
      </c>
      <c r="B3563" s="9" t="s">
        <v>586</v>
      </c>
      <c r="C3563" s="9">
        <v>1381.8827220000001</v>
      </c>
      <c r="D3563" s="14">
        <v>45124</v>
      </c>
      <c r="E3563" s="15">
        <v>2005.701247</v>
      </c>
      <c r="G3563" s="26">
        <v>1381.8827220000001</v>
      </c>
      <c r="J3563" s="14">
        <v>45111</v>
      </c>
      <c r="K3563" s="9" t="s">
        <v>480</v>
      </c>
      <c r="L3563" s="9">
        <v>29</v>
      </c>
      <c r="M3563" s="9">
        <v>27</v>
      </c>
    </row>
    <row r="3564" spans="1:13" x14ac:dyDescent="0.2">
      <c r="A3564" s="9" t="s">
        <v>148</v>
      </c>
      <c r="B3564" s="9" t="s">
        <v>586</v>
      </c>
      <c r="C3564" s="9">
        <v>1381.8827220000001</v>
      </c>
      <c r="D3564" s="14">
        <v>45124</v>
      </c>
      <c r="E3564" s="15">
        <v>3387.5839690000003</v>
      </c>
      <c r="G3564" s="26">
        <v>1381.8827220000001</v>
      </c>
      <c r="J3564" s="14">
        <v>45111</v>
      </c>
      <c r="K3564" s="9" t="s">
        <v>480</v>
      </c>
      <c r="L3564" s="9">
        <v>29</v>
      </c>
      <c r="M3564" s="9">
        <v>27</v>
      </c>
    </row>
    <row r="3565" spans="1:13" x14ac:dyDescent="0.2">
      <c r="A3565" s="9" t="s">
        <v>148</v>
      </c>
      <c r="B3565" s="9" t="s">
        <v>586</v>
      </c>
      <c r="C3565" s="9">
        <v>1381.891359</v>
      </c>
      <c r="D3565" s="14">
        <v>45124</v>
      </c>
      <c r="E3565" s="15">
        <v>4769.4753280000004</v>
      </c>
      <c r="G3565" s="26">
        <v>1381.891359</v>
      </c>
      <c r="J3565" s="14">
        <v>45111</v>
      </c>
      <c r="K3565" s="9" t="s">
        <v>480</v>
      </c>
      <c r="L3565" s="9">
        <v>29</v>
      </c>
      <c r="M3565" s="9">
        <v>27</v>
      </c>
    </row>
    <row r="3566" spans="1:13" x14ac:dyDescent="0.2">
      <c r="A3566" s="9" t="s">
        <v>155</v>
      </c>
      <c r="B3566" s="9" t="s">
        <v>45</v>
      </c>
      <c r="C3566" s="9">
        <v>44.696392000000003</v>
      </c>
      <c r="D3566" s="14">
        <v>45131</v>
      </c>
      <c r="E3566" s="15">
        <v>44.696392000000003</v>
      </c>
      <c r="G3566" s="26">
        <v>44.696392000000003</v>
      </c>
      <c r="J3566" s="14">
        <v>45111</v>
      </c>
      <c r="K3566" s="9" t="s">
        <v>480</v>
      </c>
      <c r="L3566" s="9">
        <v>30</v>
      </c>
      <c r="M3566" s="9">
        <v>27</v>
      </c>
    </row>
    <row r="3567" spans="1:13" x14ac:dyDescent="0.2">
      <c r="A3567" s="9" t="s">
        <v>185</v>
      </c>
      <c r="B3567" s="9" t="s">
        <v>888</v>
      </c>
      <c r="C3567" s="9">
        <v>4.8466370000000003</v>
      </c>
      <c r="D3567" s="14">
        <v>45117</v>
      </c>
      <c r="E3567" s="15">
        <v>4.8466370000000003</v>
      </c>
      <c r="G3567" s="26">
        <v>4.8466370000000003</v>
      </c>
      <c r="J3567" s="14">
        <v>45112</v>
      </c>
      <c r="K3567" s="9" t="s">
        <v>480</v>
      </c>
      <c r="L3567" s="9">
        <v>28</v>
      </c>
      <c r="M3567" s="9">
        <v>27</v>
      </c>
    </row>
    <row r="3568" spans="1:13" x14ac:dyDescent="0.2">
      <c r="A3568" s="9" t="s">
        <v>1206</v>
      </c>
      <c r="B3568" s="9" t="s">
        <v>1207</v>
      </c>
      <c r="C3568" s="9">
        <v>726.99</v>
      </c>
      <c r="D3568" s="14">
        <v>45117</v>
      </c>
      <c r="E3568" s="15">
        <v>726.99</v>
      </c>
      <c r="G3568" s="26">
        <v>726.99</v>
      </c>
      <c r="J3568" s="14">
        <v>45112</v>
      </c>
      <c r="K3568" s="9" t="s">
        <v>480</v>
      </c>
      <c r="L3568" s="9">
        <v>28</v>
      </c>
      <c r="M3568" s="9">
        <v>27</v>
      </c>
    </row>
    <row r="3569" spans="1:13" x14ac:dyDescent="0.2">
      <c r="A3569" s="9" t="s">
        <v>1206</v>
      </c>
      <c r="B3569" s="9" t="s">
        <v>1207</v>
      </c>
      <c r="C3569" s="9">
        <v>237.6</v>
      </c>
      <c r="D3569" s="14">
        <v>45117</v>
      </c>
      <c r="E3569" s="15">
        <v>964.59</v>
      </c>
      <c r="G3569" s="26">
        <v>237.6</v>
      </c>
      <c r="J3569" s="14">
        <v>45112</v>
      </c>
      <c r="K3569" s="9" t="s">
        <v>480</v>
      </c>
      <c r="L3569" s="9">
        <v>28</v>
      </c>
      <c r="M3569" s="9">
        <v>27</v>
      </c>
    </row>
    <row r="3570" spans="1:13" x14ac:dyDescent="0.2">
      <c r="A3570" s="9" t="s">
        <v>1206</v>
      </c>
      <c r="B3570" s="9" t="s">
        <v>1207</v>
      </c>
      <c r="C3570" s="9">
        <v>194.39</v>
      </c>
      <c r="D3570" s="14">
        <v>45117</v>
      </c>
      <c r="E3570" s="15">
        <v>1158.98</v>
      </c>
      <c r="G3570" s="26">
        <v>194.39</v>
      </c>
      <c r="J3570" s="14">
        <v>45112</v>
      </c>
      <c r="K3570" s="9" t="s">
        <v>480</v>
      </c>
      <c r="L3570" s="9">
        <v>28</v>
      </c>
      <c r="M3570" s="9">
        <v>27</v>
      </c>
    </row>
    <row r="3571" spans="1:13" x14ac:dyDescent="0.2">
      <c r="A3571" s="9" t="s">
        <v>1206</v>
      </c>
      <c r="B3571" s="9" t="s">
        <v>1207</v>
      </c>
      <c r="C3571" s="9">
        <v>487.63</v>
      </c>
      <c r="D3571" s="14">
        <v>45117</v>
      </c>
      <c r="E3571" s="15">
        <v>1646.6100000000001</v>
      </c>
      <c r="G3571" s="26">
        <v>487.63</v>
      </c>
      <c r="J3571" s="14">
        <v>45112</v>
      </c>
      <c r="K3571" s="9" t="s">
        <v>480</v>
      </c>
      <c r="L3571" s="9">
        <v>28</v>
      </c>
      <c r="M3571" s="9">
        <v>27</v>
      </c>
    </row>
    <row r="3572" spans="1:13" x14ac:dyDescent="0.2">
      <c r="A3572" s="9" t="s">
        <v>1206</v>
      </c>
      <c r="B3572" s="9" t="s">
        <v>1207</v>
      </c>
      <c r="C3572" s="9">
        <v>210.63</v>
      </c>
      <c r="D3572" s="14">
        <v>45117</v>
      </c>
      <c r="E3572" s="15">
        <v>1857.2400000000002</v>
      </c>
      <c r="G3572" s="26">
        <v>210.63</v>
      </c>
      <c r="J3572" s="14">
        <v>45112</v>
      </c>
      <c r="K3572" s="9" t="s">
        <v>480</v>
      </c>
      <c r="L3572" s="9">
        <v>28</v>
      </c>
      <c r="M3572" s="9">
        <v>27</v>
      </c>
    </row>
    <row r="3573" spans="1:13" x14ac:dyDescent="0.2">
      <c r="A3573" s="9" t="s">
        <v>329</v>
      </c>
      <c r="B3573" s="9" t="s">
        <v>53</v>
      </c>
      <c r="C3573" s="9">
        <v>2783.7163190000001</v>
      </c>
      <c r="D3573" s="14">
        <v>45117</v>
      </c>
      <c r="E3573" s="15">
        <v>2783.7163190000001</v>
      </c>
      <c r="G3573" s="26">
        <v>2783.7163190000001</v>
      </c>
      <c r="J3573" s="14">
        <v>45112</v>
      </c>
      <c r="K3573" s="9" t="s">
        <v>480</v>
      </c>
      <c r="L3573" s="9">
        <v>28</v>
      </c>
      <c r="M3573" s="9">
        <v>27</v>
      </c>
    </row>
    <row r="3574" spans="1:13" x14ac:dyDescent="0.2">
      <c r="A3574" s="9" t="s">
        <v>329</v>
      </c>
      <c r="B3574" s="9" t="s">
        <v>53</v>
      </c>
      <c r="C3574" s="9">
        <v>884.00704499999995</v>
      </c>
      <c r="D3574" s="14">
        <v>45117</v>
      </c>
      <c r="E3574" s="15">
        <v>3667.7233639999999</v>
      </c>
      <c r="G3574" s="26">
        <v>884.00704499999995</v>
      </c>
      <c r="J3574" s="14">
        <v>45112</v>
      </c>
      <c r="K3574" s="9" t="s">
        <v>480</v>
      </c>
      <c r="L3574" s="9">
        <v>28</v>
      </c>
      <c r="M3574" s="9">
        <v>27</v>
      </c>
    </row>
    <row r="3575" spans="1:13" x14ac:dyDescent="0.2">
      <c r="A3575" s="9" t="s">
        <v>329</v>
      </c>
      <c r="B3575" s="9" t="s">
        <v>53</v>
      </c>
      <c r="C3575" s="9">
        <v>2616.7561380000002</v>
      </c>
      <c r="D3575" s="14">
        <v>45117</v>
      </c>
      <c r="E3575" s="15">
        <v>6284.4795020000001</v>
      </c>
      <c r="G3575" s="26">
        <v>2616.7561380000002</v>
      </c>
      <c r="J3575" s="14">
        <v>45112</v>
      </c>
      <c r="K3575" s="9" t="s">
        <v>480</v>
      </c>
      <c r="L3575" s="9">
        <v>28</v>
      </c>
      <c r="M3575" s="9">
        <v>27</v>
      </c>
    </row>
    <row r="3576" spans="1:13" x14ac:dyDescent="0.2">
      <c r="A3576" s="9" t="s">
        <v>329</v>
      </c>
      <c r="B3576" s="9" t="s">
        <v>53</v>
      </c>
      <c r="C3576" s="9">
        <v>1267.363762</v>
      </c>
      <c r="D3576" s="14">
        <v>45117</v>
      </c>
      <c r="E3576" s="15">
        <v>7551.8432640000001</v>
      </c>
      <c r="G3576" s="26">
        <v>1267.363762</v>
      </c>
      <c r="J3576" s="14">
        <v>45112</v>
      </c>
      <c r="K3576" s="9" t="s">
        <v>480</v>
      </c>
      <c r="L3576" s="9">
        <v>28</v>
      </c>
      <c r="M3576" s="9">
        <v>27</v>
      </c>
    </row>
    <row r="3577" spans="1:13" x14ac:dyDescent="0.2">
      <c r="A3577" s="9" t="s">
        <v>302</v>
      </c>
      <c r="B3577" s="9" t="s">
        <v>23</v>
      </c>
      <c r="C3577" s="9">
        <v>117.977977</v>
      </c>
      <c r="D3577" s="14">
        <v>45124</v>
      </c>
      <c r="E3577" s="15">
        <v>117.977977</v>
      </c>
      <c r="G3577" s="26">
        <v>117.977977</v>
      </c>
      <c r="J3577" s="14">
        <v>45112</v>
      </c>
      <c r="K3577" s="9" t="s">
        <v>480</v>
      </c>
      <c r="L3577" s="9">
        <v>29</v>
      </c>
      <c r="M3577" s="9">
        <v>27</v>
      </c>
    </row>
    <row r="3578" spans="1:13" x14ac:dyDescent="0.2">
      <c r="A3578" s="9" t="s">
        <v>296</v>
      </c>
      <c r="B3578" s="9" t="s">
        <v>313</v>
      </c>
      <c r="C3578" s="9">
        <v>7.2483839999999997</v>
      </c>
      <c r="D3578" s="14">
        <v>45124</v>
      </c>
      <c r="E3578" s="15">
        <v>7.2483839999999997</v>
      </c>
      <c r="G3578" s="26">
        <v>7.2483839999999997</v>
      </c>
      <c r="J3578" s="14">
        <v>45112</v>
      </c>
      <c r="K3578" s="9" t="s">
        <v>480</v>
      </c>
      <c r="L3578" s="9">
        <v>29</v>
      </c>
      <c r="M3578" s="9">
        <v>27</v>
      </c>
    </row>
    <row r="3579" spans="1:13" x14ac:dyDescent="0.2">
      <c r="A3579" s="9" t="s">
        <v>280</v>
      </c>
      <c r="B3579" s="9" t="s">
        <v>26</v>
      </c>
      <c r="C3579" s="9">
        <v>66.141555999999994</v>
      </c>
      <c r="D3579" s="14">
        <v>45124</v>
      </c>
      <c r="E3579" s="15">
        <v>66.141555999999994</v>
      </c>
      <c r="G3579" s="26">
        <v>66.141555999999994</v>
      </c>
      <c r="J3579" s="14">
        <v>45112</v>
      </c>
      <c r="K3579" s="9" t="s">
        <v>480</v>
      </c>
      <c r="L3579" s="9">
        <v>29</v>
      </c>
      <c r="M3579" s="9">
        <v>27</v>
      </c>
    </row>
    <row r="3580" spans="1:13" x14ac:dyDescent="0.2">
      <c r="A3580" s="9" t="s">
        <v>280</v>
      </c>
      <c r="B3580" s="9" t="s">
        <v>26</v>
      </c>
      <c r="C3580" s="9">
        <v>62.641969000000003</v>
      </c>
      <c r="D3580" s="14">
        <v>45124</v>
      </c>
      <c r="E3580" s="15">
        <v>128.783525</v>
      </c>
      <c r="G3580" s="26">
        <v>62.641969000000003</v>
      </c>
      <c r="J3580" s="14">
        <v>45112</v>
      </c>
      <c r="K3580" s="9" t="s">
        <v>480</v>
      </c>
      <c r="L3580" s="9">
        <v>29</v>
      </c>
      <c r="M3580" s="9">
        <v>27</v>
      </c>
    </row>
    <row r="3581" spans="1:13" x14ac:dyDescent="0.2">
      <c r="A3581" s="9" t="s">
        <v>268</v>
      </c>
      <c r="B3581" s="9" t="s">
        <v>312</v>
      </c>
      <c r="C3581" s="9">
        <v>51.165059999999997</v>
      </c>
      <c r="D3581" s="14">
        <v>45124</v>
      </c>
      <c r="E3581" s="15">
        <v>51.165059999999997</v>
      </c>
      <c r="G3581" s="26">
        <v>51.165059999999997</v>
      </c>
      <c r="J3581" s="14">
        <v>45112</v>
      </c>
      <c r="K3581" s="9" t="s">
        <v>480</v>
      </c>
      <c r="L3581" s="9">
        <v>29</v>
      </c>
      <c r="M3581" s="9">
        <v>27</v>
      </c>
    </row>
    <row r="3582" spans="1:13" x14ac:dyDescent="0.2">
      <c r="A3582" s="9" t="s">
        <v>265</v>
      </c>
      <c r="B3582" s="9" t="s">
        <v>28</v>
      </c>
      <c r="C3582" s="9">
        <v>15.833886</v>
      </c>
      <c r="D3582" s="14">
        <v>45124</v>
      </c>
      <c r="E3582" s="15">
        <v>15.833886</v>
      </c>
      <c r="G3582" s="26">
        <v>15.833886</v>
      </c>
      <c r="J3582" s="14">
        <v>45112</v>
      </c>
      <c r="K3582" s="9" t="s">
        <v>480</v>
      </c>
      <c r="L3582" s="9">
        <v>29</v>
      </c>
      <c r="M3582" s="9">
        <v>27</v>
      </c>
    </row>
    <row r="3583" spans="1:13" x14ac:dyDescent="0.2">
      <c r="A3583" s="9" t="s">
        <v>265</v>
      </c>
      <c r="B3583" s="9" t="s">
        <v>28</v>
      </c>
      <c r="C3583" s="9">
        <v>16.452974000000001</v>
      </c>
      <c r="D3583" s="14">
        <v>45124</v>
      </c>
      <c r="E3583" s="15">
        <v>32.286860000000004</v>
      </c>
      <c r="G3583" s="26">
        <v>16.452974000000001</v>
      </c>
      <c r="J3583" s="14">
        <v>45112</v>
      </c>
      <c r="K3583" s="9" t="s">
        <v>480</v>
      </c>
      <c r="L3583" s="9">
        <v>29</v>
      </c>
      <c r="M3583" s="9">
        <v>27</v>
      </c>
    </row>
    <row r="3584" spans="1:13" x14ac:dyDescent="0.2">
      <c r="A3584" s="9" t="s">
        <v>265</v>
      </c>
      <c r="B3584" s="9" t="s">
        <v>28</v>
      </c>
      <c r="C3584" s="9">
        <v>17.796094</v>
      </c>
      <c r="D3584" s="14">
        <v>45124</v>
      </c>
      <c r="E3584" s="15">
        <v>50.082954000000001</v>
      </c>
      <c r="G3584" s="26">
        <v>17.796094</v>
      </c>
      <c r="J3584" s="14">
        <v>45112</v>
      </c>
      <c r="K3584" s="9" t="s">
        <v>480</v>
      </c>
      <c r="L3584" s="9">
        <v>29</v>
      </c>
      <c r="M3584" s="9">
        <v>27</v>
      </c>
    </row>
    <row r="3585" spans="1:13" x14ac:dyDescent="0.2">
      <c r="A3585" s="9" t="s">
        <v>257</v>
      </c>
      <c r="B3585" s="9" t="s">
        <v>30</v>
      </c>
      <c r="C3585" s="9">
        <v>32.905948000000002</v>
      </c>
      <c r="D3585" s="14">
        <v>45124</v>
      </c>
      <c r="E3585" s="15">
        <v>32.905948000000002</v>
      </c>
      <c r="G3585" s="26">
        <v>32.905948000000002</v>
      </c>
      <c r="J3585" s="14">
        <v>45112</v>
      </c>
      <c r="K3585" s="9" t="s">
        <v>480</v>
      </c>
      <c r="L3585" s="9">
        <v>29</v>
      </c>
      <c r="M3585" s="9">
        <v>27</v>
      </c>
    </row>
    <row r="3586" spans="1:13" x14ac:dyDescent="0.2">
      <c r="A3586" s="9" t="s">
        <v>257</v>
      </c>
      <c r="B3586" s="9" t="s">
        <v>30</v>
      </c>
      <c r="C3586" s="9">
        <v>24.914531</v>
      </c>
      <c r="D3586" s="14">
        <v>45124</v>
      </c>
      <c r="E3586" s="15">
        <v>57.820479000000006</v>
      </c>
      <c r="G3586" s="26">
        <v>24.914531</v>
      </c>
      <c r="J3586" s="14">
        <v>45112</v>
      </c>
      <c r="K3586" s="9" t="s">
        <v>480</v>
      </c>
      <c r="L3586" s="9">
        <v>29</v>
      </c>
      <c r="M3586" s="9">
        <v>27</v>
      </c>
    </row>
    <row r="3587" spans="1:13" x14ac:dyDescent="0.2">
      <c r="A3587" s="9" t="s">
        <v>257</v>
      </c>
      <c r="B3587" s="9" t="s">
        <v>30</v>
      </c>
      <c r="C3587" s="9">
        <v>26.024184999999999</v>
      </c>
      <c r="D3587" s="14">
        <v>45124</v>
      </c>
      <c r="E3587" s="15">
        <v>83.844664000000009</v>
      </c>
      <c r="G3587" s="26">
        <v>26.024184999999999</v>
      </c>
      <c r="J3587" s="14">
        <v>45112</v>
      </c>
      <c r="K3587" s="9" t="s">
        <v>480</v>
      </c>
      <c r="L3587" s="9">
        <v>29</v>
      </c>
      <c r="M3587" s="9">
        <v>27</v>
      </c>
    </row>
    <row r="3588" spans="1:13" x14ac:dyDescent="0.2">
      <c r="A3588" s="9" t="s">
        <v>153</v>
      </c>
      <c r="B3588" s="9" t="s">
        <v>46</v>
      </c>
      <c r="C3588" s="9">
        <v>65.338634999999996</v>
      </c>
      <c r="D3588" s="14">
        <v>45124</v>
      </c>
      <c r="E3588" s="15">
        <v>65.338634999999996</v>
      </c>
      <c r="G3588" s="26">
        <v>65.338634999999996</v>
      </c>
      <c r="J3588" s="14">
        <v>45112</v>
      </c>
      <c r="K3588" s="9" t="s">
        <v>480</v>
      </c>
      <c r="L3588" s="9">
        <v>29</v>
      </c>
      <c r="M3588" s="9">
        <v>27</v>
      </c>
    </row>
    <row r="3589" spans="1:13" x14ac:dyDescent="0.2">
      <c r="A3589" s="9" t="s">
        <v>153</v>
      </c>
      <c r="B3589" s="9" t="s">
        <v>46</v>
      </c>
      <c r="C3589" s="9">
        <v>65.338634999999996</v>
      </c>
      <c r="D3589" s="14">
        <v>45124</v>
      </c>
      <c r="E3589" s="15">
        <v>130.67726999999999</v>
      </c>
      <c r="G3589" s="26">
        <v>65.338634999999996</v>
      </c>
      <c r="J3589" s="14">
        <v>45112</v>
      </c>
      <c r="K3589" s="9" t="s">
        <v>480</v>
      </c>
      <c r="L3589" s="9">
        <v>29</v>
      </c>
      <c r="M3589" s="9">
        <v>27</v>
      </c>
    </row>
    <row r="3590" spans="1:13" x14ac:dyDescent="0.2">
      <c r="A3590" s="9" t="s">
        <v>153</v>
      </c>
      <c r="B3590" s="9" t="s">
        <v>46</v>
      </c>
      <c r="C3590" s="9">
        <v>11.674238000000001</v>
      </c>
      <c r="D3590" s="14">
        <v>45124</v>
      </c>
      <c r="E3590" s="15">
        <v>142.351508</v>
      </c>
      <c r="G3590" s="26">
        <v>11.674238000000001</v>
      </c>
      <c r="J3590" s="14">
        <v>45112</v>
      </c>
      <c r="K3590" s="9" t="s">
        <v>480</v>
      </c>
      <c r="L3590" s="9">
        <v>29</v>
      </c>
      <c r="M3590" s="9">
        <v>27</v>
      </c>
    </row>
    <row r="3591" spans="1:13" x14ac:dyDescent="0.2">
      <c r="A3591" s="9" t="s">
        <v>153</v>
      </c>
      <c r="B3591" s="9" t="s">
        <v>46</v>
      </c>
      <c r="C3591" s="9">
        <v>65.339043000000004</v>
      </c>
      <c r="D3591" s="14">
        <v>45124</v>
      </c>
      <c r="E3591" s="15">
        <v>207.690551</v>
      </c>
      <c r="G3591" s="26">
        <v>65.339043000000004</v>
      </c>
      <c r="J3591" s="14">
        <v>45112</v>
      </c>
      <c r="K3591" s="9" t="s">
        <v>480</v>
      </c>
      <c r="L3591" s="9">
        <v>29</v>
      </c>
      <c r="M3591" s="9">
        <v>27</v>
      </c>
    </row>
    <row r="3592" spans="1:13" x14ac:dyDescent="0.2">
      <c r="A3592" s="9" t="s">
        <v>148</v>
      </c>
      <c r="B3592" s="9" t="s">
        <v>586</v>
      </c>
      <c r="C3592" s="9">
        <v>4793.2363599999999</v>
      </c>
      <c r="D3592" s="14">
        <v>45124</v>
      </c>
      <c r="E3592" s="15">
        <v>4793.2363599999999</v>
      </c>
      <c r="G3592" s="26">
        <v>4793.2363599999999</v>
      </c>
      <c r="J3592" s="14">
        <v>45112</v>
      </c>
      <c r="K3592" s="9" t="s">
        <v>480</v>
      </c>
      <c r="L3592" s="9">
        <v>29</v>
      </c>
      <c r="M3592" s="9">
        <v>27</v>
      </c>
    </row>
    <row r="3593" spans="1:13" x14ac:dyDescent="0.2">
      <c r="A3593" s="9" t="s">
        <v>141</v>
      </c>
      <c r="B3593" s="9" t="s">
        <v>309</v>
      </c>
      <c r="C3593" s="9">
        <v>51.165059999999997</v>
      </c>
      <c r="D3593" s="14">
        <v>45124</v>
      </c>
      <c r="E3593" s="15">
        <v>51.165059999999997</v>
      </c>
      <c r="G3593" s="26">
        <v>51.165059999999997</v>
      </c>
      <c r="J3593" s="14">
        <v>45112</v>
      </c>
      <c r="K3593" s="9" t="s">
        <v>480</v>
      </c>
      <c r="L3593" s="9">
        <v>29</v>
      </c>
      <c r="M3593" s="9">
        <v>27</v>
      </c>
    </row>
    <row r="3594" spans="1:13" x14ac:dyDescent="0.2">
      <c r="A3594" s="9" t="s">
        <v>329</v>
      </c>
      <c r="B3594" s="9" t="s">
        <v>53</v>
      </c>
      <c r="C3594" s="9">
        <v>2998.7989080000002</v>
      </c>
      <c r="D3594" s="14">
        <v>45117</v>
      </c>
      <c r="E3594" s="15">
        <v>2998.7989080000002</v>
      </c>
      <c r="G3594" s="26">
        <v>2998.7989080000002</v>
      </c>
      <c r="J3594" s="14">
        <v>45113</v>
      </c>
      <c r="K3594" s="9" t="s">
        <v>480</v>
      </c>
      <c r="L3594" s="9">
        <v>28</v>
      </c>
      <c r="M3594" s="9">
        <v>27</v>
      </c>
    </row>
    <row r="3595" spans="1:13" x14ac:dyDescent="0.2">
      <c r="A3595" s="9" t="s">
        <v>329</v>
      </c>
      <c r="B3595" s="9" t="s">
        <v>53</v>
      </c>
      <c r="C3595" s="9">
        <v>2975.9846910000001</v>
      </c>
      <c r="D3595" s="14">
        <v>45117</v>
      </c>
      <c r="E3595" s="15">
        <v>5974.7835990000003</v>
      </c>
      <c r="G3595" s="26">
        <v>2975.9846910000001</v>
      </c>
      <c r="J3595" s="14">
        <v>45113</v>
      </c>
      <c r="K3595" s="9" t="s">
        <v>480</v>
      </c>
      <c r="L3595" s="9">
        <v>28</v>
      </c>
      <c r="M3595" s="9">
        <v>27</v>
      </c>
    </row>
    <row r="3596" spans="1:13" x14ac:dyDescent="0.2">
      <c r="A3596" s="9" t="s">
        <v>329</v>
      </c>
      <c r="B3596" s="9" t="s">
        <v>53</v>
      </c>
      <c r="C3596" s="9">
        <v>1027.44542</v>
      </c>
      <c r="D3596" s="14">
        <v>45117</v>
      </c>
      <c r="E3596" s="15">
        <v>7002.2290190000003</v>
      </c>
      <c r="G3596" s="26">
        <v>1027.44542</v>
      </c>
      <c r="J3596" s="14">
        <v>45113</v>
      </c>
      <c r="K3596" s="9" t="s">
        <v>480</v>
      </c>
      <c r="L3596" s="9">
        <v>28</v>
      </c>
      <c r="M3596" s="9">
        <v>27</v>
      </c>
    </row>
    <row r="3597" spans="1:13" x14ac:dyDescent="0.2">
      <c r="A3597" s="9" t="s">
        <v>329</v>
      </c>
      <c r="B3597" s="9" t="s">
        <v>53</v>
      </c>
      <c r="C3597" s="9">
        <v>425.469221</v>
      </c>
      <c r="D3597" s="14">
        <v>45117</v>
      </c>
      <c r="E3597" s="15">
        <v>7427.6982400000006</v>
      </c>
      <c r="G3597" s="26">
        <v>425.469221</v>
      </c>
      <c r="J3597" s="14">
        <v>45113</v>
      </c>
      <c r="K3597" s="9" t="s">
        <v>480</v>
      </c>
      <c r="L3597" s="9">
        <v>28</v>
      </c>
      <c r="M3597" s="9">
        <v>27</v>
      </c>
    </row>
    <row r="3598" spans="1:13" x14ac:dyDescent="0.2">
      <c r="A3598" s="9" t="s">
        <v>329</v>
      </c>
      <c r="B3598" s="9" t="s">
        <v>53</v>
      </c>
      <c r="C3598" s="9">
        <v>348.11118099999999</v>
      </c>
      <c r="D3598" s="14">
        <v>45117</v>
      </c>
      <c r="E3598" s="15">
        <v>7775.8094210000008</v>
      </c>
      <c r="G3598" s="26">
        <v>348.11118099999999</v>
      </c>
      <c r="J3598" s="14">
        <v>45113</v>
      </c>
      <c r="K3598" s="9" t="s">
        <v>480</v>
      </c>
      <c r="L3598" s="9">
        <v>28</v>
      </c>
      <c r="M3598" s="9">
        <v>27</v>
      </c>
    </row>
    <row r="3599" spans="1:13" x14ac:dyDescent="0.2">
      <c r="A3599" s="9" t="s">
        <v>329</v>
      </c>
      <c r="B3599" s="9" t="s">
        <v>53</v>
      </c>
      <c r="C3599" s="9">
        <v>840.63716099999999</v>
      </c>
      <c r="D3599" s="14">
        <v>45117</v>
      </c>
      <c r="E3599" s="15">
        <v>8616.4465820000005</v>
      </c>
      <c r="G3599" s="26">
        <v>840.63716099999999</v>
      </c>
      <c r="J3599" s="14">
        <v>45113</v>
      </c>
      <c r="K3599" s="9" t="s">
        <v>480</v>
      </c>
      <c r="L3599" s="9">
        <v>28</v>
      </c>
      <c r="M3599" s="9">
        <v>27</v>
      </c>
    </row>
    <row r="3600" spans="1:13" x14ac:dyDescent="0.2">
      <c r="A3600" s="9" t="s">
        <v>329</v>
      </c>
      <c r="B3600" s="9" t="s">
        <v>53</v>
      </c>
      <c r="C3600" s="9">
        <v>2108.6565649999998</v>
      </c>
      <c r="D3600" s="14">
        <v>45117</v>
      </c>
      <c r="E3600" s="15">
        <v>10725.103147</v>
      </c>
      <c r="G3600" s="26">
        <v>2108.6565649999998</v>
      </c>
      <c r="J3600" s="14">
        <v>45113</v>
      </c>
      <c r="K3600" s="9" t="s">
        <v>480</v>
      </c>
      <c r="L3600" s="9">
        <v>28</v>
      </c>
      <c r="M3600" s="9">
        <v>27</v>
      </c>
    </row>
    <row r="3601" spans="1:13" x14ac:dyDescent="0.2">
      <c r="A3601" s="9" t="s">
        <v>329</v>
      </c>
      <c r="B3601" s="9" t="s">
        <v>53</v>
      </c>
      <c r="C3601" s="9">
        <v>1206.479043</v>
      </c>
      <c r="D3601" s="14">
        <v>45117</v>
      </c>
      <c r="E3601" s="15">
        <v>11931.582189999999</v>
      </c>
      <c r="G3601" s="26">
        <v>1206.479043</v>
      </c>
      <c r="J3601" s="14">
        <v>45113</v>
      </c>
      <c r="K3601" s="9" t="s">
        <v>480</v>
      </c>
      <c r="L3601" s="9">
        <v>28</v>
      </c>
      <c r="M3601" s="9">
        <v>27</v>
      </c>
    </row>
    <row r="3602" spans="1:13" x14ac:dyDescent="0.2">
      <c r="A3602" s="9" t="s">
        <v>329</v>
      </c>
      <c r="B3602" s="9" t="s">
        <v>53</v>
      </c>
      <c r="C3602" s="9">
        <v>910.85395700000004</v>
      </c>
      <c r="D3602" s="14">
        <v>45117</v>
      </c>
      <c r="E3602" s="15">
        <v>12842.436146999999</v>
      </c>
      <c r="G3602" s="26">
        <v>910.85395700000004</v>
      </c>
      <c r="J3602" s="14">
        <v>45113</v>
      </c>
      <c r="K3602" s="9" t="s">
        <v>480</v>
      </c>
      <c r="L3602" s="9">
        <v>28</v>
      </c>
      <c r="M3602" s="9">
        <v>27</v>
      </c>
    </row>
    <row r="3603" spans="1:13" x14ac:dyDescent="0.2">
      <c r="A3603" s="9" t="s">
        <v>329</v>
      </c>
      <c r="B3603" s="9" t="s">
        <v>53</v>
      </c>
      <c r="C3603" s="9">
        <v>142.40700000000001</v>
      </c>
      <c r="D3603" s="14">
        <v>45117</v>
      </c>
      <c r="E3603" s="15">
        <v>12984.843146999998</v>
      </c>
      <c r="G3603" s="26">
        <v>142.40700000000001</v>
      </c>
      <c r="J3603" s="14">
        <v>45113</v>
      </c>
      <c r="K3603" s="9" t="s">
        <v>480</v>
      </c>
      <c r="L3603" s="9">
        <v>28</v>
      </c>
      <c r="M3603" s="9">
        <v>27</v>
      </c>
    </row>
    <row r="3604" spans="1:13" x14ac:dyDescent="0.2">
      <c r="A3604" s="9" t="s">
        <v>329</v>
      </c>
      <c r="B3604" s="9" t="s">
        <v>53</v>
      </c>
      <c r="C3604" s="9">
        <v>250.67693700000001</v>
      </c>
      <c r="D3604" s="14">
        <v>45117</v>
      </c>
      <c r="E3604" s="15">
        <v>13235.520083999998</v>
      </c>
      <c r="G3604" s="26">
        <v>250.67693700000001</v>
      </c>
      <c r="J3604" s="14">
        <v>45113</v>
      </c>
      <c r="K3604" s="9" t="s">
        <v>480</v>
      </c>
      <c r="L3604" s="9">
        <v>28</v>
      </c>
      <c r="M3604" s="9">
        <v>27</v>
      </c>
    </row>
    <row r="3605" spans="1:13" x14ac:dyDescent="0.2">
      <c r="A3605" s="9" t="s">
        <v>161</v>
      </c>
      <c r="B3605" s="9" t="s">
        <v>43</v>
      </c>
      <c r="C3605" s="9">
        <v>331.081728</v>
      </c>
      <c r="D3605" s="14">
        <v>45124</v>
      </c>
      <c r="E3605" s="15">
        <v>331.081728</v>
      </c>
      <c r="G3605" s="26">
        <v>331.081728</v>
      </c>
      <c r="J3605" s="14">
        <v>45113</v>
      </c>
      <c r="K3605" s="9" t="s">
        <v>480</v>
      </c>
      <c r="L3605" s="9">
        <v>29</v>
      </c>
      <c r="M3605" s="9">
        <v>27</v>
      </c>
    </row>
    <row r="3606" spans="1:13" x14ac:dyDescent="0.2">
      <c r="A3606" s="9" t="s">
        <v>161</v>
      </c>
      <c r="B3606" s="9" t="s">
        <v>43</v>
      </c>
      <c r="C3606" s="9">
        <v>313.56400500000001</v>
      </c>
      <c r="D3606" s="14">
        <v>45124</v>
      </c>
      <c r="E3606" s="15">
        <v>644.64573300000006</v>
      </c>
      <c r="G3606" s="26">
        <v>313.56400500000001</v>
      </c>
      <c r="J3606" s="14">
        <v>45113</v>
      </c>
      <c r="K3606" s="9" t="s">
        <v>480</v>
      </c>
      <c r="L3606" s="9">
        <v>29</v>
      </c>
      <c r="M3606" s="9">
        <v>27</v>
      </c>
    </row>
    <row r="3607" spans="1:13" x14ac:dyDescent="0.2">
      <c r="A3607" s="9" t="s">
        <v>148</v>
      </c>
      <c r="B3607" s="9" t="s">
        <v>586</v>
      </c>
      <c r="C3607" s="9">
        <v>272.38285000000002</v>
      </c>
      <c r="D3607" s="14">
        <v>45124</v>
      </c>
      <c r="E3607" s="15">
        <v>272.38285000000002</v>
      </c>
      <c r="G3607" s="26">
        <v>272.38285000000002</v>
      </c>
      <c r="J3607" s="14">
        <v>45113</v>
      </c>
      <c r="K3607" s="9" t="s">
        <v>480</v>
      </c>
      <c r="L3607" s="9">
        <v>29</v>
      </c>
      <c r="M3607" s="9">
        <v>27</v>
      </c>
    </row>
    <row r="3608" spans="1:13" x14ac:dyDescent="0.2">
      <c r="A3608" s="9" t="s">
        <v>132</v>
      </c>
      <c r="B3608" s="9" t="s">
        <v>59</v>
      </c>
      <c r="C3608" s="9">
        <v>2180.678046</v>
      </c>
      <c r="D3608" s="14">
        <v>45124</v>
      </c>
      <c r="E3608" s="15">
        <v>2180.678046</v>
      </c>
      <c r="G3608" s="26">
        <v>2180.678046</v>
      </c>
      <c r="J3608" s="14">
        <v>45113</v>
      </c>
      <c r="K3608" s="9" t="s">
        <v>480</v>
      </c>
      <c r="L3608" s="9">
        <v>29</v>
      </c>
      <c r="M3608" s="9">
        <v>27</v>
      </c>
    </row>
    <row r="3609" spans="1:13" x14ac:dyDescent="0.2">
      <c r="A3609" s="9" t="s">
        <v>132</v>
      </c>
      <c r="B3609" s="9" t="s">
        <v>59</v>
      </c>
      <c r="C3609" s="9">
        <v>1165.7070000000001</v>
      </c>
      <c r="D3609" s="14">
        <v>45124</v>
      </c>
      <c r="E3609" s="15">
        <v>3346.3850460000003</v>
      </c>
      <c r="G3609" s="26">
        <v>1165.7070000000001</v>
      </c>
      <c r="J3609" s="14">
        <v>45113</v>
      </c>
      <c r="K3609" s="9" t="s">
        <v>480</v>
      </c>
      <c r="L3609" s="9">
        <v>29</v>
      </c>
      <c r="M3609" s="9">
        <v>27</v>
      </c>
    </row>
    <row r="3610" spans="1:13" x14ac:dyDescent="0.2">
      <c r="A3610" s="9" t="s">
        <v>132</v>
      </c>
      <c r="B3610" s="9" t="s">
        <v>59</v>
      </c>
      <c r="C3610" s="9">
        <v>1165.7070000000001</v>
      </c>
      <c r="D3610" s="14">
        <v>45124</v>
      </c>
      <c r="E3610" s="15">
        <v>4512.0920460000007</v>
      </c>
      <c r="G3610" s="26">
        <v>1165.7070000000001</v>
      </c>
      <c r="J3610" s="14">
        <v>45113</v>
      </c>
      <c r="K3610" s="9" t="s">
        <v>480</v>
      </c>
      <c r="L3610" s="9">
        <v>29</v>
      </c>
      <c r="M3610" s="9">
        <v>27</v>
      </c>
    </row>
    <row r="3611" spans="1:13" x14ac:dyDescent="0.2">
      <c r="A3611" s="9" t="s">
        <v>132</v>
      </c>
      <c r="B3611" s="9" t="s">
        <v>59</v>
      </c>
      <c r="C3611" s="9">
        <v>1165.7142859999999</v>
      </c>
      <c r="D3611" s="14">
        <v>45124</v>
      </c>
      <c r="E3611" s="15">
        <v>5677.8063320000001</v>
      </c>
      <c r="G3611" s="26">
        <v>1165.7142859999999</v>
      </c>
      <c r="J3611" s="14">
        <v>45113</v>
      </c>
      <c r="K3611" s="9" t="s">
        <v>480</v>
      </c>
      <c r="L3611" s="9">
        <v>29</v>
      </c>
      <c r="M3611" s="9">
        <v>27</v>
      </c>
    </row>
    <row r="3612" spans="1:13" x14ac:dyDescent="0.2">
      <c r="A3612" s="9" t="s">
        <v>771</v>
      </c>
      <c r="B3612" s="9" t="s">
        <v>768</v>
      </c>
      <c r="C3612" s="9">
        <v>3478.540696</v>
      </c>
      <c r="D3612" s="14">
        <v>45131</v>
      </c>
      <c r="E3612" s="15">
        <v>3478.540696</v>
      </c>
      <c r="G3612" s="26">
        <v>3478.540696</v>
      </c>
      <c r="J3612" s="14">
        <v>45113</v>
      </c>
      <c r="K3612" s="9" t="s">
        <v>480</v>
      </c>
      <c r="L3612" s="9">
        <v>30</v>
      </c>
      <c r="M3612" s="9">
        <v>27</v>
      </c>
    </row>
    <row r="3613" spans="1:13" x14ac:dyDescent="0.2">
      <c r="A3613" s="9" t="s">
        <v>856</v>
      </c>
      <c r="B3613" s="9" t="s">
        <v>842</v>
      </c>
      <c r="C3613" s="9">
        <v>451</v>
      </c>
      <c r="D3613" s="14">
        <v>45117</v>
      </c>
      <c r="E3613" s="15">
        <v>451</v>
      </c>
      <c r="G3613" s="26">
        <v>451</v>
      </c>
      <c r="J3613" s="14">
        <v>45114</v>
      </c>
      <c r="K3613" s="9" t="s">
        <v>480</v>
      </c>
      <c r="L3613" s="9">
        <v>28</v>
      </c>
      <c r="M3613" s="9">
        <v>27</v>
      </c>
    </row>
    <row r="3614" spans="1:13" x14ac:dyDescent="0.2">
      <c r="A3614" s="9" t="s">
        <v>158</v>
      </c>
      <c r="B3614" s="9" t="s">
        <v>70</v>
      </c>
      <c r="C3614" s="9">
        <v>704.28488000000004</v>
      </c>
      <c r="D3614" s="14">
        <v>45124</v>
      </c>
      <c r="E3614" s="15">
        <v>704.28488000000004</v>
      </c>
      <c r="G3614" s="26">
        <v>704.28488000000004</v>
      </c>
      <c r="J3614" s="14">
        <v>45114</v>
      </c>
      <c r="K3614" s="9" t="s">
        <v>480</v>
      </c>
      <c r="L3614" s="9">
        <v>29</v>
      </c>
      <c r="M3614" s="9">
        <v>27</v>
      </c>
    </row>
    <row r="3615" spans="1:13" x14ac:dyDescent="0.2">
      <c r="A3615" s="9" t="s">
        <v>156</v>
      </c>
      <c r="B3615" s="9" t="s">
        <v>44</v>
      </c>
      <c r="C3615" s="9">
        <v>16.496887999999998</v>
      </c>
      <c r="D3615" s="14">
        <v>45124</v>
      </c>
      <c r="E3615" s="15">
        <v>16.496887999999998</v>
      </c>
      <c r="G3615" s="26">
        <v>16.496887999999998</v>
      </c>
      <c r="J3615" s="14">
        <v>45114</v>
      </c>
      <c r="K3615" s="9" t="s">
        <v>480</v>
      </c>
      <c r="L3615" s="9">
        <v>29</v>
      </c>
      <c r="M3615" s="9">
        <v>27</v>
      </c>
    </row>
    <row r="3616" spans="1:13" x14ac:dyDescent="0.2">
      <c r="A3616" s="9" t="s">
        <v>153</v>
      </c>
      <c r="B3616" s="9" t="s">
        <v>46</v>
      </c>
      <c r="C3616" s="9">
        <v>86.443696000000003</v>
      </c>
      <c r="D3616" s="14">
        <v>45124</v>
      </c>
      <c r="E3616" s="15">
        <v>86.443696000000003</v>
      </c>
      <c r="G3616" s="26">
        <v>86.443696000000003</v>
      </c>
      <c r="J3616" s="14">
        <v>45114</v>
      </c>
      <c r="K3616" s="9" t="s">
        <v>480</v>
      </c>
      <c r="L3616" s="9">
        <v>29</v>
      </c>
      <c r="M3616" s="9">
        <v>27</v>
      </c>
    </row>
    <row r="3617" spans="1:13" x14ac:dyDescent="0.2">
      <c r="A3617" s="9" t="s">
        <v>143</v>
      </c>
      <c r="B3617" s="9" t="s">
        <v>50</v>
      </c>
      <c r="C3617" s="9">
        <v>148.47199599999999</v>
      </c>
      <c r="D3617" s="14">
        <v>45124</v>
      </c>
      <c r="E3617" s="15">
        <v>148.47199599999999</v>
      </c>
      <c r="G3617" s="26">
        <v>148.47199599999999</v>
      </c>
      <c r="J3617" s="14">
        <v>45114</v>
      </c>
      <c r="K3617" s="9" t="s">
        <v>480</v>
      </c>
      <c r="L3617" s="9">
        <v>29</v>
      </c>
      <c r="M3617" s="9">
        <v>27</v>
      </c>
    </row>
    <row r="3618" spans="1:13" x14ac:dyDescent="0.2">
      <c r="A3618" s="9" t="s">
        <v>189</v>
      </c>
      <c r="B3618" s="9" t="s">
        <v>57</v>
      </c>
      <c r="C3618" s="9">
        <v>1939.9337499999999</v>
      </c>
      <c r="D3618" s="14">
        <v>45131</v>
      </c>
      <c r="E3618" s="15">
        <v>1939.9337499999999</v>
      </c>
      <c r="G3618" s="26">
        <v>1939.9337499999999</v>
      </c>
      <c r="J3618" s="14">
        <v>45114</v>
      </c>
      <c r="K3618" s="9" t="s">
        <v>480</v>
      </c>
      <c r="L3618" s="9">
        <v>30</v>
      </c>
      <c r="M3618" s="9">
        <v>27</v>
      </c>
    </row>
    <row r="3619" spans="1:13" x14ac:dyDescent="0.2">
      <c r="A3619" s="9" t="s">
        <v>599</v>
      </c>
      <c r="B3619" s="9" t="s">
        <v>982</v>
      </c>
      <c r="C3619" s="9">
        <v>2028.2549320000001</v>
      </c>
      <c r="D3619" s="14">
        <v>45131</v>
      </c>
      <c r="E3619" s="15">
        <v>2028.2549320000001</v>
      </c>
      <c r="G3619" s="26">
        <v>2028.2549320000001</v>
      </c>
      <c r="J3619" s="14">
        <v>45114</v>
      </c>
      <c r="K3619" s="9" t="s">
        <v>480</v>
      </c>
      <c r="L3619" s="9">
        <v>30</v>
      </c>
      <c r="M3619" s="9">
        <v>27</v>
      </c>
    </row>
    <row r="3620" spans="1:13" x14ac:dyDescent="0.2">
      <c r="A3620" s="9" t="s">
        <v>765</v>
      </c>
      <c r="B3620" s="9" t="s">
        <v>760</v>
      </c>
      <c r="C3620" s="9">
        <v>1757.8289810000001</v>
      </c>
      <c r="D3620" s="14">
        <v>45131</v>
      </c>
      <c r="E3620" s="15">
        <v>1757.8289810000001</v>
      </c>
      <c r="G3620" s="26">
        <v>1757.8289810000001</v>
      </c>
      <c r="J3620" s="14">
        <v>45114</v>
      </c>
      <c r="K3620" s="9" t="s">
        <v>480</v>
      </c>
      <c r="L3620" s="9">
        <v>30</v>
      </c>
      <c r="M3620" s="9">
        <v>27</v>
      </c>
    </row>
    <row r="3621" spans="1:13" x14ac:dyDescent="0.2">
      <c r="A3621" s="9" t="s">
        <v>155</v>
      </c>
      <c r="B3621" s="9" t="s">
        <v>45</v>
      </c>
      <c r="C3621" s="9">
        <v>1.259603</v>
      </c>
      <c r="D3621" s="14">
        <v>45131</v>
      </c>
      <c r="E3621" s="15">
        <v>1.259603</v>
      </c>
      <c r="G3621" s="26">
        <v>1.259603</v>
      </c>
      <c r="J3621" s="14">
        <v>45114</v>
      </c>
      <c r="K3621" s="9" t="s">
        <v>480</v>
      </c>
      <c r="L3621" s="9">
        <v>30</v>
      </c>
      <c r="M3621" s="9">
        <v>27</v>
      </c>
    </row>
    <row r="3622" spans="1:13" x14ac:dyDescent="0.2">
      <c r="A3622" s="9" t="s">
        <v>1018</v>
      </c>
      <c r="B3622" s="9" t="s">
        <v>1019</v>
      </c>
      <c r="C3622" s="9">
        <v>1599.71</v>
      </c>
      <c r="D3622" s="14">
        <v>45117</v>
      </c>
      <c r="E3622" s="15">
        <v>1599.71</v>
      </c>
      <c r="G3622" s="26">
        <v>1599.71</v>
      </c>
      <c r="J3622" s="14">
        <v>45115</v>
      </c>
      <c r="K3622" s="9" t="s">
        <v>480</v>
      </c>
      <c r="L3622" s="9">
        <v>28</v>
      </c>
      <c r="M3622" s="9">
        <v>27</v>
      </c>
    </row>
    <row r="3623" spans="1:13" x14ac:dyDescent="0.2">
      <c r="A3623" s="9" t="s">
        <v>1018</v>
      </c>
      <c r="B3623" s="9" t="s">
        <v>1019</v>
      </c>
      <c r="C3623" s="9">
        <v>952.15</v>
      </c>
      <c r="D3623" s="14">
        <v>45117</v>
      </c>
      <c r="E3623" s="15">
        <v>2551.86</v>
      </c>
      <c r="G3623" s="26">
        <v>952.15</v>
      </c>
      <c r="J3623" s="14">
        <v>45115</v>
      </c>
      <c r="K3623" s="9" t="s">
        <v>480</v>
      </c>
      <c r="L3623" s="9">
        <v>28</v>
      </c>
      <c r="M3623" s="9">
        <v>27</v>
      </c>
    </row>
    <row r="3624" spans="1:13" x14ac:dyDescent="0.2">
      <c r="A3624" s="9" t="s">
        <v>1018</v>
      </c>
      <c r="B3624" s="9" t="s">
        <v>1019</v>
      </c>
      <c r="C3624" s="9">
        <v>779.02</v>
      </c>
      <c r="D3624" s="14">
        <v>45117</v>
      </c>
      <c r="E3624" s="15">
        <v>3330.88</v>
      </c>
      <c r="G3624" s="26">
        <v>779.02</v>
      </c>
      <c r="J3624" s="14">
        <v>45115</v>
      </c>
      <c r="K3624" s="9" t="s">
        <v>480</v>
      </c>
      <c r="L3624" s="9">
        <v>28</v>
      </c>
      <c r="M3624" s="9">
        <v>27</v>
      </c>
    </row>
    <row r="3625" spans="1:13" x14ac:dyDescent="0.2">
      <c r="A3625" s="9" t="s">
        <v>1018</v>
      </c>
      <c r="B3625" s="9" t="s">
        <v>1019</v>
      </c>
      <c r="C3625" s="9">
        <v>1375.15</v>
      </c>
      <c r="D3625" s="14">
        <v>45117</v>
      </c>
      <c r="E3625" s="15">
        <v>4706.0300000000007</v>
      </c>
      <c r="G3625" s="26">
        <v>1375.15</v>
      </c>
      <c r="J3625" s="14">
        <v>45115</v>
      </c>
      <c r="K3625" s="9" t="s">
        <v>480</v>
      </c>
      <c r="L3625" s="9">
        <v>28</v>
      </c>
      <c r="M3625" s="9">
        <v>27</v>
      </c>
    </row>
    <row r="3626" spans="1:13" x14ac:dyDescent="0.2">
      <c r="A3626" s="9" t="s">
        <v>1018</v>
      </c>
      <c r="B3626" s="9" t="s">
        <v>1019</v>
      </c>
      <c r="C3626" s="9">
        <v>581.55999999999995</v>
      </c>
      <c r="D3626" s="14">
        <v>45117</v>
      </c>
      <c r="E3626" s="15">
        <v>5287.59</v>
      </c>
      <c r="G3626" s="26">
        <v>581.55999999999995</v>
      </c>
      <c r="J3626" s="14">
        <v>45115</v>
      </c>
      <c r="K3626" s="9" t="s">
        <v>480</v>
      </c>
      <c r="L3626" s="9">
        <v>28</v>
      </c>
      <c r="M3626" s="9">
        <v>27</v>
      </c>
    </row>
    <row r="3627" spans="1:13" x14ac:dyDescent="0.2">
      <c r="A3627" s="9" t="s">
        <v>856</v>
      </c>
      <c r="B3627" s="9" t="s">
        <v>842</v>
      </c>
      <c r="C3627" s="9">
        <v>3670.75</v>
      </c>
      <c r="D3627" s="14">
        <v>45117</v>
      </c>
      <c r="E3627" s="15">
        <v>3670.75</v>
      </c>
      <c r="G3627" s="26">
        <v>3670.75</v>
      </c>
      <c r="J3627" s="14">
        <v>45115</v>
      </c>
      <c r="K3627" s="9" t="s">
        <v>480</v>
      </c>
      <c r="L3627" s="9">
        <v>28</v>
      </c>
      <c r="M3627" s="9">
        <v>27</v>
      </c>
    </row>
    <row r="3628" spans="1:13" x14ac:dyDescent="0.2">
      <c r="A3628" s="9" t="s">
        <v>856</v>
      </c>
      <c r="B3628" s="9" t="s">
        <v>842</v>
      </c>
      <c r="C3628" s="9">
        <v>1189.55</v>
      </c>
      <c r="D3628" s="14">
        <v>45117</v>
      </c>
      <c r="E3628" s="15">
        <v>4860.3</v>
      </c>
      <c r="G3628" s="26">
        <v>1189.55</v>
      </c>
      <c r="J3628" s="14">
        <v>45115</v>
      </c>
      <c r="K3628" s="9" t="s">
        <v>480</v>
      </c>
      <c r="L3628" s="9">
        <v>28</v>
      </c>
      <c r="M3628" s="9">
        <v>27</v>
      </c>
    </row>
    <row r="3629" spans="1:13" x14ac:dyDescent="0.2">
      <c r="A3629" s="9" t="s">
        <v>856</v>
      </c>
      <c r="B3629" s="9" t="s">
        <v>842</v>
      </c>
      <c r="C3629" s="9">
        <v>2562.4</v>
      </c>
      <c r="D3629" s="14">
        <v>45117</v>
      </c>
      <c r="E3629" s="15">
        <v>7422.7000000000007</v>
      </c>
      <c r="G3629" s="26">
        <v>2562.4</v>
      </c>
      <c r="J3629" s="14">
        <v>45115</v>
      </c>
      <c r="K3629" s="9" t="s">
        <v>480</v>
      </c>
      <c r="L3629" s="9">
        <v>28</v>
      </c>
      <c r="M3629" s="9">
        <v>27</v>
      </c>
    </row>
    <row r="3630" spans="1:13" x14ac:dyDescent="0.2">
      <c r="A3630" s="9" t="s">
        <v>856</v>
      </c>
      <c r="B3630" s="9" t="s">
        <v>842</v>
      </c>
      <c r="C3630" s="9">
        <v>1241.04</v>
      </c>
      <c r="D3630" s="14">
        <v>45117</v>
      </c>
      <c r="E3630" s="15">
        <v>8663.7400000000016</v>
      </c>
      <c r="G3630" s="26">
        <v>1241.04</v>
      </c>
      <c r="J3630" s="14">
        <v>45115</v>
      </c>
      <c r="K3630" s="9" t="s">
        <v>480</v>
      </c>
      <c r="L3630" s="9">
        <v>28</v>
      </c>
      <c r="M3630" s="9">
        <v>27</v>
      </c>
    </row>
    <row r="3631" spans="1:13" x14ac:dyDescent="0.2">
      <c r="A3631" s="9" t="s">
        <v>280</v>
      </c>
      <c r="B3631" s="9" t="s">
        <v>26</v>
      </c>
      <c r="C3631" s="9">
        <v>72.586309</v>
      </c>
      <c r="D3631" s="14">
        <v>45124</v>
      </c>
      <c r="E3631" s="15">
        <v>72.586309</v>
      </c>
      <c r="G3631" s="26">
        <v>72.586309</v>
      </c>
      <c r="J3631" s="14">
        <v>45115</v>
      </c>
      <c r="K3631" s="9" t="s">
        <v>480</v>
      </c>
      <c r="L3631" s="9">
        <v>29</v>
      </c>
      <c r="M3631" s="9">
        <v>27</v>
      </c>
    </row>
    <row r="3632" spans="1:13" x14ac:dyDescent="0.2">
      <c r="A3632" s="9" t="s">
        <v>273</v>
      </c>
      <c r="B3632" s="9" t="s">
        <v>27</v>
      </c>
      <c r="C3632" s="9">
        <v>1346.2477839999999</v>
      </c>
      <c r="D3632" s="14">
        <v>45124</v>
      </c>
      <c r="E3632" s="15">
        <v>1346.2477839999999</v>
      </c>
      <c r="G3632" s="26">
        <v>1346.2477839999999</v>
      </c>
      <c r="J3632" s="14">
        <v>45115</v>
      </c>
      <c r="K3632" s="9" t="s">
        <v>480</v>
      </c>
      <c r="L3632" s="9">
        <v>29</v>
      </c>
      <c r="M3632" s="9">
        <v>27</v>
      </c>
    </row>
    <row r="3633" spans="1:13" x14ac:dyDescent="0.2">
      <c r="A3633" s="9" t="s">
        <v>161</v>
      </c>
      <c r="B3633" s="9" t="s">
        <v>43</v>
      </c>
      <c r="C3633" s="9">
        <v>1532.7760000000001</v>
      </c>
      <c r="D3633" s="14">
        <v>45124</v>
      </c>
      <c r="E3633" s="15">
        <v>1532.7760000000001</v>
      </c>
      <c r="G3633" s="26">
        <v>1532.7760000000001</v>
      </c>
      <c r="J3633" s="14">
        <v>45115</v>
      </c>
      <c r="K3633" s="9" t="s">
        <v>480</v>
      </c>
      <c r="L3633" s="9">
        <v>29</v>
      </c>
      <c r="M3633" s="9">
        <v>27</v>
      </c>
    </row>
    <row r="3634" spans="1:13" x14ac:dyDescent="0.2">
      <c r="A3634" s="9" t="s">
        <v>161</v>
      </c>
      <c r="B3634" s="9" t="s">
        <v>43</v>
      </c>
      <c r="C3634" s="9">
        <v>191.82264799999999</v>
      </c>
      <c r="D3634" s="14">
        <v>45124</v>
      </c>
      <c r="E3634" s="15">
        <v>1724.5986480000001</v>
      </c>
      <c r="G3634" s="26">
        <v>191.82264799999999</v>
      </c>
      <c r="J3634" s="14">
        <v>45115</v>
      </c>
      <c r="K3634" s="9" t="s">
        <v>480</v>
      </c>
      <c r="L3634" s="9">
        <v>29</v>
      </c>
      <c r="M3634" s="9">
        <v>27</v>
      </c>
    </row>
    <row r="3635" spans="1:13" x14ac:dyDescent="0.2">
      <c r="A3635" s="9" t="s">
        <v>766</v>
      </c>
      <c r="B3635" s="9" t="s">
        <v>761</v>
      </c>
      <c r="C3635" s="9">
        <v>2322.5196000000001</v>
      </c>
      <c r="D3635" s="14">
        <v>45131</v>
      </c>
      <c r="E3635" s="15">
        <v>2322.5196000000001</v>
      </c>
      <c r="G3635" s="26">
        <v>2322.5196000000001</v>
      </c>
      <c r="J3635" s="14">
        <v>45115</v>
      </c>
      <c r="K3635" s="9" t="s">
        <v>480</v>
      </c>
      <c r="L3635" s="9">
        <v>30</v>
      </c>
      <c r="M3635" s="9">
        <v>27</v>
      </c>
    </row>
    <row r="3636" spans="1:13" x14ac:dyDescent="0.2">
      <c r="A3636" s="9" t="s">
        <v>99</v>
      </c>
      <c r="B3636" s="9" t="s">
        <v>323</v>
      </c>
      <c r="C3636" s="9">
        <v>2594.1749</v>
      </c>
      <c r="D3636" s="14">
        <v>45131</v>
      </c>
      <c r="E3636" s="15">
        <v>2594.1749</v>
      </c>
      <c r="G3636" s="26">
        <v>2594.1749</v>
      </c>
      <c r="J3636" s="14">
        <v>45115</v>
      </c>
      <c r="K3636" s="9" t="s">
        <v>480</v>
      </c>
      <c r="L3636" s="9">
        <v>30</v>
      </c>
      <c r="M3636" s="9">
        <v>27</v>
      </c>
    </row>
    <row r="3637" spans="1:13" x14ac:dyDescent="0.2">
      <c r="A3637" s="9" t="s">
        <v>1004</v>
      </c>
      <c r="B3637" s="9" t="s">
        <v>1498</v>
      </c>
      <c r="C3637" s="9">
        <v>103.985553</v>
      </c>
      <c r="D3637" s="14">
        <v>45117</v>
      </c>
      <c r="E3637" s="15">
        <v>103.985553</v>
      </c>
      <c r="G3637" s="26">
        <v>103.985553</v>
      </c>
      <c r="J3637" s="14">
        <v>45116</v>
      </c>
      <c r="K3637" s="9" t="s">
        <v>480</v>
      </c>
      <c r="L3637" s="9">
        <v>28</v>
      </c>
      <c r="M3637" s="9">
        <v>27</v>
      </c>
    </row>
    <row r="3638" spans="1:13" x14ac:dyDescent="0.2">
      <c r="A3638" s="9" t="s">
        <v>1004</v>
      </c>
      <c r="B3638" s="9" t="s">
        <v>1498</v>
      </c>
      <c r="C3638" s="9">
        <v>104.244118</v>
      </c>
      <c r="D3638" s="14">
        <v>45117</v>
      </c>
      <c r="E3638" s="15">
        <v>208.229671</v>
      </c>
      <c r="G3638" s="26">
        <v>104.244118</v>
      </c>
      <c r="J3638" s="14">
        <v>45116</v>
      </c>
      <c r="K3638" s="9" t="s">
        <v>480</v>
      </c>
      <c r="L3638" s="9">
        <v>28</v>
      </c>
      <c r="M3638" s="9">
        <v>27</v>
      </c>
    </row>
    <row r="3639" spans="1:13" x14ac:dyDescent="0.2">
      <c r="A3639" s="9" t="s">
        <v>1004</v>
      </c>
      <c r="B3639" s="9" t="s">
        <v>1498</v>
      </c>
      <c r="C3639" s="9">
        <v>51.991680000000002</v>
      </c>
      <c r="D3639" s="14">
        <v>45117</v>
      </c>
      <c r="E3639" s="15">
        <v>260.22135100000003</v>
      </c>
      <c r="G3639" s="26">
        <v>51.991680000000002</v>
      </c>
      <c r="J3639" s="14">
        <v>45116</v>
      </c>
      <c r="K3639" s="9" t="s">
        <v>480</v>
      </c>
      <c r="L3639" s="9">
        <v>28</v>
      </c>
      <c r="M3639" s="9">
        <v>27</v>
      </c>
    </row>
    <row r="3640" spans="1:13" x14ac:dyDescent="0.2">
      <c r="A3640" s="9" t="s">
        <v>1004</v>
      </c>
      <c r="B3640" s="9" t="s">
        <v>1498</v>
      </c>
      <c r="C3640" s="9">
        <v>107.59764800000001</v>
      </c>
      <c r="D3640" s="14">
        <v>45117</v>
      </c>
      <c r="E3640" s="15">
        <v>367.81899900000002</v>
      </c>
      <c r="G3640" s="26">
        <v>107.59764800000001</v>
      </c>
      <c r="J3640" s="14">
        <v>45116</v>
      </c>
      <c r="K3640" s="9" t="s">
        <v>480</v>
      </c>
      <c r="L3640" s="9">
        <v>28</v>
      </c>
      <c r="M3640" s="9">
        <v>27</v>
      </c>
    </row>
    <row r="3641" spans="1:13" x14ac:dyDescent="0.2">
      <c r="A3641" s="9" t="s">
        <v>1004</v>
      </c>
      <c r="B3641" s="9" t="s">
        <v>1498</v>
      </c>
      <c r="C3641" s="9">
        <v>52.098671000000003</v>
      </c>
      <c r="D3641" s="14">
        <v>45117</v>
      </c>
      <c r="E3641" s="15">
        <v>419.91767000000004</v>
      </c>
      <c r="G3641" s="26">
        <v>52.098671000000003</v>
      </c>
      <c r="J3641" s="14">
        <v>45116</v>
      </c>
      <c r="K3641" s="9" t="s">
        <v>480</v>
      </c>
      <c r="L3641" s="9">
        <v>28</v>
      </c>
      <c r="M3641" s="9">
        <v>27</v>
      </c>
    </row>
    <row r="3642" spans="1:13" x14ac:dyDescent="0.2">
      <c r="A3642" s="9" t="s">
        <v>1004</v>
      </c>
      <c r="B3642" s="9" t="s">
        <v>1498</v>
      </c>
      <c r="C3642" s="9">
        <v>19.293420999999999</v>
      </c>
      <c r="D3642" s="14">
        <v>45117</v>
      </c>
      <c r="E3642" s="15">
        <v>439.21109100000007</v>
      </c>
      <c r="G3642" s="26">
        <v>19.293420999999999</v>
      </c>
      <c r="J3642" s="14">
        <v>45116</v>
      </c>
      <c r="K3642" s="9" t="s">
        <v>480</v>
      </c>
      <c r="L3642" s="9">
        <v>28</v>
      </c>
      <c r="M3642" s="9">
        <v>27</v>
      </c>
    </row>
    <row r="3643" spans="1:13" x14ac:dyDescent="0.2">
      <c r="A3643" s="9" t="s">
        <v>1004</v>
      </c>
      <c r="B3643" s="9" t="s">
        <v>1498</v>
      </c>
      <c r="C3643" s="9">
        <v>15.785526000000001</v>
      </c>
      <c r="D3643" s="14">
        <v>45117</v>
      </c>
      <c r="E3643" s="15">
        <v>454.99661700000007</v>
      </c>
      <c r="G3643" s="26">
        <v>15.785526000000001</v>
      </c>
      <c r="J3643" s="14">
        <v>45116</v>
      </c>
      <c r="K3643" s="9" t="s">
        <v>480</v>
      </c>
      <c r="L3643" s="9">
        <v>28</v>
      </c>
      <c r="M3643" s="9">
        <v>27</v>
      </c>
    </row>
    <row r="3644" spans="1:13" x14ac:dyDescent="0.2">
      <c r="A3644" s="9" t="s">
        <v>1004</v>
      </c>
      <c r="B3644" s="9" t="s">
        <v>1498</v>
      </c>
      <c r="C3644" s="9">
        <v>81.461111000000002</v>
      </c>
      <c r="D3644" s="14">
        <v>45117</v>
      </c>
      <c r="E3644" s="15">
        <v>536.45772800000009</v>
      </c>
      <c r="G3644" s="26">
        <v>81.461111000000002</v>
      </c>
      <c r="J3644" s="14">
        <v>45116</v>
      </c>
      <c r="K3644" s="9" t="s">
        <v>480</v>
      </c>
      <c r="L3644" s="9">
        <v>28</v>
      </c>
      <c r="M3644" s="9">
        <v>27</v>
      </c>
    </row>
    <row r="3645" spans="1:13" x14ac:dyDescent="0.2">
      <c r="A3645" s="9" t="s">
        <v>1004</v>
      </c>
      <c r="B3645" s="9" t="s">
        <v>1498</v>
      </c>
      <c r="C3645" s="9">
        <v>32.671568999999998</v>
      </c>
      <c r="D3645" s="14">
        <v>45117</v>
      </c>
      <c r="E3645" s="15">
        <v>569.12929700000007</v>
      </c>
      <c r="G3645" s="26">
        <v>32.671568999999998</v>
      </c>
      <c r="J3645" s="14">
        <v>45116</v>
      </c>
      <c r="K3645" s="9" t="s">
        <v>480</v>
      </c>
      <c r="L3645" s="9">
        <v>28</v>
      </c>
      <c r="M3645" s="9">
        <v>27</v>
      </c>
    </row>
    <row r="3646" spans="1:13" x14ac:dyDescent="0.2">
      <c r="A3646" s="9" t="s">
        <v>301</v>
      </c>
      <c r="B3646" s="9" t="s">
        <v>605</v>
      </c>
      <c r="C3646" s="9">
        <v>149.763158</v>
      </c>
      <c r="D3646" s="14">
        <v>45117</v>
      </c>
      <c r="E3646" s="15">
        <v>149.763158</v>
      </c>
      <c r="G3646" s="26">
        <v>149.763158</v>
      </c>
      <c r="J3646" s="14">
        <v>45116</v>
      </c>
      <c r="K3646" s="9" t="s">
        <v>480</v>
      </c>
      <c r="L3646" s="9">
        <v>28</v>
      </c>
      <c r="M3646" s="9">
        <v>27</v>
      </c>
    </row>
    <row r="3647" spans="1:13" x14ac:dyDescent="0.2">
      <c r="A3647" s="9" t="s">
        <v>301</v>
      </c>
      <c r="B3647" s="9" t="s">
        <v>605</v>
      </c>
      <c r="C3647" s="9">
        <v>131.37254899999999</v>
      </c>
      <c r="D3647" s="14">
        <v>45117</v>
      </c>
      <c r="E3647" s="15">
        <v>281.13570700000002</v>
      </c>
      <c r="G3647" s="26">
        <v>131.37254899999999</v>
      </c>
      <c r="J3647" s="14">
        <v>45116</v>
      </c>
      <c r="K3647" s="9" t="s">
        <v>480</v>
      </c>
      <c r="L3647" s="9">
        <v>28</v>
      </c>
      <c r="M3647" s="9">
        <v>27</v>
      </c>
    </row>
    <row r="3648" spans="1:13" x14ac:dyDescent="0.2">
      <c r="A3648" s="9" t="s">
        <v>301</v>
      </c>
      <c r="B3648" s="9" t="s">
        <v>605</v>
      </c>
      <c r="C3648" s="9">
        <v>74.88</v>
      </c>
      <c r="D3648" s="14">
        <v>45117</v>
      </c>
      <c r="E3648" s="15">
        <v>356.01570700000002</v>
      </c>
      <c r="G3648" s="26">
        <v>74.88</v>
      </c>
      <c r="J3648" s="14">
        <v>45116</v>
      </c>
      <c r="K3648" s="9" t="s">
        <v>480</v>
      </c>
      <c r="L3648" s="9">
        <v>28</v>
      </c>
      <c r="M3648" s="9">
        <v>27</v>
      </c>
    </row>
    <row r="3649" spans="1:13" x14ac:dyDescent="0.2">
      <c r="A3649" s="9" t="s">
        <v>301</v>
      </c>
      <c r="B3649" s="9" t="s">
        <v>605</v>
      </c>
      <c r="C3649" s="9">
        <v>135.59880000000001</v>
      </c>
      <c r="D3649" s="14">
        <v>45117</v>
      </c>
      <c r="E3649" s="15">
        <v>491.614507</v>
      </c>
      <c r="G3649" s="26">
        <v>135.59880000000001</v>
      </c>
      <c r="J3649" s="14">
        <v>45116</v>
      </c>
      <c r="K3649" s="9" t="s">
        <v>480</v>
      </c>
      <c r="L3649" s="9">
        <v>28</v>
      </c>
      <c r="M3649" s="9">
        <v>27</v>
      </c>
    </row>
    <row r="3650" spans="1:13" x14ac:dyDescent="0.2">
      <c r="A3650" s="9" t="s">
        <v>301</v>
      </c>
      <c r="B3650" s="9" t="s">
        <v>605</v>
      </c>
      <c r="C3650" s="9">
        <v>65.656800000000004</v>
      </c>
      <c r="D3650" s="14">
        <v>45117</v>
      </c>
      <c r="E3650" s="15">
        <v>557.27130699999998</v>
      </c>
      <c r="G3650" s="26">
        <v>65.656800000000004</v>
      </c>
      <c r="J3650" s="14">
        <v>45116</v>
      </c>
      <c r="K3650" s="9" t="s">
        <v>480</v>
      </c>
      <c r="L3650" s="9">
        <v>28</v>
      </c>
      <c r="M3650" s="9">
        <v>27</v>
      </c>
    </row>
    <row r="3651" spans="1:13" x14ac:dyDescent="0.2">
      <c r="A3651" s="9" t="s">
        <v>301</v>
      </c>
      <c r="B3651" s="9" t="s">
        <v>605</v>
      </c>
      <c r="C3651" s="9">
        <v>43.421053000000001</v>
      </c>
      <c r="D3651" s="14">
        <v>45117</v>
      </c>
      <c r="E3651" s="15">
        <v>600.69236000000001</v>
      </c>
      <c r="G3651" s="26">
        <v>43.421053000000001</v>
      </c>
      <c r="J3651" s="14">
        <v>45116</v>
      </c>
      <c r="K3651" s="9" t="s">
        <v>480</v>
      </c>
      <c r="L3651" s="9">
        <v>28</v>
      </c>
      <c r="M3651" s="9">
        <v>27</v>
      </c>
    </row>
    <row r="3652" spans="1:13" x14ac:dyDescent="0.2">
      <c r="A3652" s="9" t="s">
        <v>301</v>
      </c>
      <c r="B3652" s="9" t="s">
        <v>605</v>
      </c>
      <c r="C3652" s="9">
        <v>35.526316000000001</v>
      </c>
      <c r="D3652" s="14">
        <v>45117</v>
      </c>
      <c r="E3652" s="15">
        <v>636.21867599999996</v>
      </c>
      <c r="G3652" s="26">
        <v>35.526316000000001</v>
      </c>
      <c r="J3652" s="14">
        <v>45116</v>
      </c>
      <c r="K3652" s="9" t="s">
        <v>480</v>
      </c>
      <c r="L3652" s="9">
        <v>28</v>
      </c>
      <c r="M3652" s="9">
        <v>27</v>
      </c>
    </row>
    <row r="3653" spans="1:13" x14ac:dyDescent="0.2">
      <c r="A3653" s="9" t="s">
        <v>301</v>
      </c>
      <c r="B3653" s="9" t="s">
        <v>605</v>
      </c>
      <c r="C3653" s="9">
        <v>73.529411999999994</v>
      </c>
      <c r="D3653" s="14">
        <v>45117</v>
      </c>
      <c r="E3653" s="15">
        <v>709.74808799999994</v>
      </c>
      <c r="G3653" s="26">
        <v>73.529411999999994</v>
      </c>
      <c r="J3653" s="14">
        <v>45116</v>
      </c>
      <c r="K3653" s="9" t="s">
        <v>480</v>
      </c>
      <c r="L3653" s="9">
        <v>28</v>
      </c>
      <c r="M3653" s="9">
        <v>27</v>
      </c>
    </row>
    <row r="3654" spans="1:13" x14ac:dyDescent="0.2">
      <c r="A3654" s="9" t="s">
        <v>1513</v>
      </c>
      <c r="B3654" s="9" t="s">
        <v>83</v>
      </c>
      <c r="C3654" s="9">
        <v>144.75</v>
      </c>
      <c r="D3654" s="14">
        <v>45117</v>
      </c>
      <c r="E3654" s="15">
        <v>144.75</v>
      </c>
      <c r="G3654" s="26">
        <v>144.75</v>
      </c>
      <c r="J3654" s="14">
        <v>45116</v>
      </c>
      <c r="K3654" s="9" t="s">
        <v>480</v>
      </c>
      <c r="L3654" s="9">
        <v>28</v>
      </c>
      <c r="M3654" s="9">
        <v>27</v>
      </c>
    </row>
    <row r="3655" spans="1:13" x14ac:dyDescent="0.2">
      <c r="A3655" s="9" t="s">
        <v>1514</v>
      </c>
      <c r="B3655" s="9" t="s">
        <v>84</v>
      </c>
      <c r="C3655" s="9">
        <v>76.98</v>
      </c>
      <c r="D3655" s="14">
        <v>45117</v>
      </c>
      <c r="E3655" s="15">
        <v>76.98</v>
      </c>
      <c r="G3655" s="26">
        <v>76.98</v>
      </c>
      <c r="J3655" s="14">
        <v>45116</v>
      </c>
      <c r="K3655" s="9" t="s">
        <v>480</v>
      </c>
      <c r="L3655" s="9">
        <v>28</v>
      </c>
      <c r="M3655" s="9">
        <v>27</v>
      </c>
    </row>
    <row r="3656" spans="1:13" x14ac:dyDescent="0.2">
      <c r="A3656" s="9" t="s">
        <v>1499</v>
      </c>
      <c r="B3656" s="9" t="s">
        <v>87</v>
      </c>
      <c r="C3656" s="9">
        <v>73.540000000000006</v>
      </c>
      <c r="D3656" s="14">
        <v>45117</v>
      </c>
      <c r="E3656" s="15">
        <v>73.540000000000006</v>
      </c>
      <c r="G3656" s="26">
        <v>73.540000000000006</v>
      </c>
      <c r="J3656" s="14">
        <v>45116</v>
      </c>
      <c r="K3656" s="9" t="s">
        <v>480</v>
      </c>
      <c r="L3656" s="9">
        <v>28</v>
      </c>
      <c r="M3656" s="9">
        <v>27</v>
      </c>
    </row>
    <row r="3657" spans="1:13" x14ac:dyDescent="0.2">
      <c r="A3657" s="9" t="s">
        <v>1477</v>
      </c>
      <c r="B3657" s="9" t="s">
        <v>597</v>
      </c>
      <c r="C3657" s="9">
        <v>149.78</v>
      </c>
      <c r="D3657" s="14">
        <v>45117</v>
      </c>
      <c r="E3657" s="15">
        <v>149.78</v>
      </c>
      <c r="G3657" s="26">
        <v>149.78</v>
      </c>
      <c r="J3657" s="14">
        <v>45116</v>
      </c>
      <c r="K3657" s="9" t="s">
        <v>480</v>
      </c>
      <c r="L3657" s="9">
        <v>28</v>
      </c>
      <c r="M3657" s="9">
        <v>27</v>
      </c>
    </row>
    <row r="3658" spans="1:13" x14ac:dyDescent="0.2">
      <c r="A3658" s="9" t="s">
        <v>1466</v>
      </c>
      <c r="B3658" s="9" t="s">
        <v>841</v>
      </c>
      <c r="C3658" s="9">
        <v>367.84</v>
      </c>
      <c r="D3658" s="14">
        <v>45117</v>
      </c>
      <c r="E3658" s="15">
        <v>367.84</v>
      </c>
      <c r="G3658" s="26">
        <v>367.84</v>
      </c>
      <c r="J3658" s="14">
        <v>45116</v>
      </c>
      <c r="K3658" s="9" t="s">
        <v>480</v>
      </c>
      <c r="L3658" s="9">
        <v>28</v>
      </c>
      <c r="M3658" s="9">
        <v>27</v>
      </c>
    </row>
    <row r="3659" spans="1:13" x14ac:dyDescent="0.2">
      <c r="A3659" s="9" t="s">
        <v>1296</v>
      </c>
      <c r="B3659" s="9" t="s">
        <v>687</v>
      </c>
      <c r="C3659" s="9">
        <v>2234.1999999999998</v>
      </c>
      <c r="D3659" s="14">
        <v>45117</v>
      </c>
      <c r="E3659" s="15">
        <v>2234.1999999999998</v>
      </c>
      <c r="G3659" s="26">
        <v>2234.1999999999998</v>
      </c>
      <c r="J3659" s="14">
        <v>45116</v>
      </c>
      <c r="K3659" s="9" t="s">
        <v>480</v>
      </c>
      <c r="L3659" s="9">
        <v>28</v>
      </c>
      <c r="M3659" s="9">
        <v>27</v>
      </c>
    </row>
    <row r="3660" spans="1:13" x14ac:dyDescent="0.2">
      <c r="A3660" s="9" t="s">
        <v>1296</v>
      </c>
      <c r="B3660" s="9" t="s">
        <v>687</v>
      </c>
      <c r="C3660" s="9">
        <v>2306.09</v>
      </c>
      <c r="D3660" s="14">
        <v>45117</v>
      </c>
      <c r="E3660" s="15">
        <v>4540.29</v>
      </c>
      <c r="G3660" s="26">
        <v>2306.09</v>
      </c>
      <c r="J3660" s="14">
        <v>45116</v>
      </c>
      <c r="K3660" s="9" t="s">
        <v>480</v>
      </c>
      <c r="L3660" s="9">
        <v>28</v>
      </c>
      <c r="M3660" s="9">
        <v>27</v>
      </c>
    </row>
    <row r="3661" spans="1:13" x14ac:dyDescent="0.2">
      <c r="A3661" s="9" t="s">
        <v>1296</v>
      </c>
      <c r="B3661" s="9" t="s">
        <v>687</v>
      </c>
      <c r="C3661" s="9">
        <v>1116.5999999999999</v>
      </c>
      <c r="D3661" s="14">
        <v>45117</v>
      </c>
      <c r="E3661" s="15">
        <v>5656.8899999999994</v>
      </c>
      <c r="G3661" s="26">
        <v>1116.5999999999999</v>
      </c>
      <c r="J3661" s="14">
        <v>45116</v>
      </c>
      <c r="K3661" s="9" t="s">
        <v>480</v>
      </c>
      <c r="L3661" s="9">
        <v>28</v>
      </c>
      <c r="M3661" s="9">
        <v>27</v>
      </c>
    </row>
    <row r="3662" spans="1:13" x14ac:dyDescent="0.2">
      <c r="A3662" s="9" t="s">
        <v>1448</v>
      </c>
      <c r="B3662" s="9" t="s">
        <v>758</v>
      </c>
      <c r="C3662" s="9">
        <v>167.75</v>
      </c>
      <c r="D3662" s="14">
        <v>45117</v>
      </c>
      <c r="E3662" s="15">
        <v>167.75</v>
      </c>
      <c r="G3662" s="26">
        <v>167.75</v>
      </c>
      <c r="J3662" s="14">
        <v>45116</v>
      </c>
      <c r="K3662" s="9" t="s">
        <v>480</v>
      </c>
      <c r="L3662" s="9">
        <v>28</v>
      </c>
      <c r="M3662" s="9">
        <v>27</v>
      </c>
    </row>
    <row r="3663" spans="1:13" x14ac:dyDescent="0.2">
      <c r="A3663" s="9" t="s">
        <v>1467</v>
      </c>
      <c r="B3663" s="9" t="s">
        <v>759</v>
      </c>
      <c r="C3663" s="9">
        <v>346.45</v>
      </c>
      <c r="D3663" s="14">
        <v>45117</v>
      </c>
      <c r="E3663" s="15">
        <v>346.45</v>
      </c>
      <c r="G3663" s="26">
        <v>346.45</v>
      </c>
      <c r="J3663" s="14">
        <v>45116</v>
      </c>
      <c r="K3663" s="9" t="s">
        <v>480</v>
      </c>
      <c r="L3663" s="9">
        <v>28</v>
      </c>
      <c r="M3663" s="9">
        <v>27</v>
      </c>
    </row>
    <row r="3664" spans="1:13" x14ac:dyDescent="0.2">
      <c r="A3664" s="9" t="s">
        <v>780</v>
      </c>
      <c r="B3664" s="9" t="s">
        <v>792</v>
      </c>
      <c r="C3664" s="9">
        <v>2233.33</v>
      </c>
      <c r="D3664" s="14">
        <v>45117</v>
      </c>
      <c r="E3664" s="15">
        <v>2233.33</v>
      </c>
      <c r="G3664" s="26">
        <v>2233.33</v>
      </c>
      <c r="J3664" s="14">
        <v>45116</v>
      </c>
      <c r="K3664" s="9" t="s">
        <v>480</v>
      </c>
      <c r="L3664" s="9">
        <v>28</v>
      </c>
      <c r="M3664" s="9">
        <v>27</v>
      </c>
    </row>
    <row r="3665" spans="1:13" x14ac:dyDescent="0.2">
      <c r="A3665" s="9" t="s">
        <v>780</v>
      </c>
      <c r="B3665" s="9" t="s">
        <v>792</v>
      </c>
      <c r="C3665" s="9">
        <v>1272.96</v>
      </c>
      <c r="D3665" s="14">
        <v>45117</v>
      </c>
      <c r="E3665" s="15">
        <v>3506.29</v>
      </c>
      <c r="G3665" s="26">
        <v>1272.96</v>
      </c>
      <c r="J3665" s="14">
        <v>45116</v>
      </c>
      <c r="K3665" s="9" t="s">
        <v>480</v>
      </c>
      <c r="L3665" s="9">
        <v>28</v>
      </c>
      <c r="M3665" s="9">
        <v>27</v>
      </c>
    </row>
    <row r="3666" spans="1:13" x14ac:dyDescent="0.2">
      <c r="A3666" s="9" t="s">
        <v>1022</v>
      </c>
      <c r="B3666" s="9" t="s">
        <v>1503</v>
      </c>
      <c r="C3666" s="9">
        <v>25.98</v>
      </c>
      <c r="D3666" s="14">
        <v>45117</v>
      </c>
      <c r="E3666" s="15">
        <v>25.98</v>
      </c>
      <c r="G3666" s="26">
        <v>25.98</v>
      </c>
      <c r="J3666" s="14">
        <v>45116</v>
      </c>
      <c r="K3666" s="9" t="s">
        <v>480</v>
      </c>
      <c r="L3666" s="9">
        <v>28</v>
      </c>
      <c r="M3666" s="9">
        <v>27</v>
      </c>
    </row>
    <row r="3667" spans="1:13" x14ac:dyDescent="0.2">
      <c r="A3667" s="9" t="s">
        <v>1022</v>
      </c>
      <c r="B3667" s="9" t="s">
        <v>1503</v>
      </c>
      <c r="C3667" s="9">
        <v>26.06</v>
      </c>
      <c r="D3667" s="14">
        <v>45117</v>
      </c>
      <c r="E3667" s="15">
        <v>52.04</v>
      </c>
      <c r="G3667" s="26">
        <v>26.06</v>
      </c>
      <c r="J3667" s="14">
        <v>45116</v>
      </c>
      <c r="K3667" s="9" t="s">
        <v>480</v>
      </c>
      <c r="L3667" s="9">
        <v>28</v>
      </c>
      <c r="M3667" s="9">
        <v>27</v>
      </c>
    </row>
    <row r="3668" spans="1:13" x14ac:dyDescent="0.2">
      <c r="A3668" s="9" t="s">
        <v>1022</v>
      </c>
      <c r="B3668" s="9" t="s">
        <v>1503</v>
      </c>
      <c r="C3668" s="9">
        <v>12.99</v>
      </c>
      <c r="D3668" s="14">
        <v>45117</v>
      </c>
      <c r="E3668" s="15">
        <v>65.03</v>
      </c>
      <c r="G3668" s="26">
        <v>12.99</v>
      </c>
      <c r="J3668" s="14">
        <v>45116</v>
      </c>
      <c r="K3668" s="9" t="s">
        <v>480</v>
      </c>
      <c r="L3668" s="9">
        <v>28</v>
      </c>
      <c r="M3668" s="9">
        <v>27</v>
      </c>
    </row>
    <row r="3669" spans="1:13" x14ac:dyDescent="0.2">
      <c r="A3669" s="9" t="s">
        <v>1022</v>
      </c>
      <c r="B3669" s="9" t="s">
        <v>1503</v>
      </c>
      <c r="C3669" s="9">
        <v>26.89</v>
      </c>
      <c r="D3669" s="14">
        <v>45117</v>
      </c>
      <c r="E3669" s="15">
        <v>91.92</v>
      </c>
      <c r="G3669" s="26">
        <v>26.89</v>
      </c>
      <c r="J3669" s="14">
        <v>45116</v>
      </c>
      <c r="K3669" s="9" t="s">
        <v>480</v>
      </c>
      <c r="L3669" s="9">
        <v>28</v>
      </c>
      <c r="M3669" s="9">
        <v>27</v>
      </c>
    </row>
    <row r="3670" spans="1:13" x14ac:dyDescent="0.2">
      <c r="A3670" s="9" t="s">
        <v>1022</v>
      </c>
      <c r="B3670" s="9" t="s">
        <v>1503</v>
      </c>
      <c r="C3670" s="9">
        <v>13.03</v>
      </c>
      <c r="D3670" s="14">
        <v>45117</v>
      </c>
      <c r="E3670" s="15">
        <v>104.95</v>
      </c>
      <c r="G3670" s="26">
        <v>13.03</v>
      </c>
      <c r="J3670" s="14">
        <v>45116</v>
      </c>
      <c r="K3670" s="9" t="s">
        <v>480</v>
      </c>
      <c r="L3670" s="9">
        <v>28</v>
      </c>
      <c r="M3670" s="9">
        <v>27</v>
      </c>
    </row>
    <row r="3671" spans="1:13" x14ac:dyDescent="0.2">
      <c r="A3671" s="9" t="s">
        <v>1022</v>
      </c>
      <c r="B3671" s="9" t="s">
        <v>1503</v>
      </c>
      <c r="C3671" s="9">
        <v>4.82</v>
      </c>
      <c r="D3671" s="14">
        <v>45117</v>
      </c>
      <c r="E3671" s="15">
        <v>109.77000000000001</v>
      </c>
      <c r="G3671" s="26">
        <v>4.82</v>
      </c>
      <c r="J3671" s="14">
        <v>45116</v>
      </c>
      <c r="K3671" s="9" t="s">
        <v>480</v>
      </c>
      <c r="L3671" s="9">
        <v>28</v>
      </c>
      <c r="M3671" s="9">
        <v>27</v>
      </c>
    </row>
    <row r="3672" spans="1:13" x14ac:dyDescent="0.2">
      <c r="A3672" s="9" t="s">
        <v>1022</v>
      </c>
      <c r="B3672" s="9" t="s">
        <v>1503</v>
      </c>
      <c r="C3672" s="9">
        <v>3.95</v>
      </c>
      <c r="D3672" s="14">
        <v>45117</v>
      </c>
      <c r="E3672" s="15">
        <v>113.72000000000001</v>
      </c>
      <c r="G3672" s="26">
        <v>3.95</v>
      </c>
      <c r="J3672" s="14">
        <v>45116</v>
      </c>
      <c r="K3672" s="9" t="s">
        <v>480</v>
      </c>
      <c r="L3672" s="9">
        <v>28</v>
      </c>
      <c r="M3672" s="9">
        <v>27</v>
      </c>
    </row>
    <row r="3673" spans="1:13" x14ac:dyDescent="0.2">
      <c r="A3673" s="9" t="s">
        <v>1022</v>
      </c>
      <c r="B3673" s="9" t="s">
        <v>1503</v>
      </c>
      <c r="C3673" s="9">
        <v>20.36</v>
      </c>
      <c r="D3673" s="14">
        <v>45117</v>
      </c>
      <c r="E3673" s="15">
        <v>134.08000000000001</v>
      </c>
      <c r="G3673" s="26">
        <v>20.36</v>
      </c>
      <c r="J3673" s="14">
        <v>45116</v>
      </c>
      <c r="K3673" s="9" t="s">
        <v>480</v>
      </c>
      <c r="L3673" s="9">
        <v>28</v>
      </c>
      <c r="M3673" s="9">
        <v>27</v>
      </c>
    </row>
    <row r="3674" spans="1:13" x14ac:dyDescent="0.2">
      <c r="A3674" s="9" t="s">
        <v>1022</v>
      </c>
      <c r="B3674" s="9" t="s">
        <v>1503</v>
      </c>
      <c r="C3674" s="9">
        <v>8.17</v>
      </c>
      <c r="D3674" s="14">
        <v>45117</v>
      </c>
      <c r="E3674" s="15">
        <v>142.25</v>
      </c>
      <c r="G3674" s="26">
        <v>8.17</v>
      </c>
      <c r="J3674" s="14">
        <v>45116</v>
      </c>
      <c r="K3674" s="9" t="s">
        <v>480</v>
      </c>
      <c r="L3674" s="9">
        <v>28</v>
      </c>
      <c r="M3674" s="9">
        <v>27</v>
      </c>
    </row>
    <row r="3675" spans="1:13" x14ac:dyDescent="0.2">
      <c r="A3675" s="9" t="s">
        <v>1480</v>
      </c>
      <c r="B3675" s="9" t="s">
        <v>113</v>
      </c>
      <c r="C3675" s="9">
        <v>183.35</v>
      </c>
      <c r="D3675" s="14">
        <v>45117</v>
      </c>
      <c r="E3675" s="15">
        <v>183.35</v>
      </c>
      <c r="G3675" s="26">
        <v>183.35</v>
      </c>
      <c r="J3675" s="14">
        <v>45116</v>
      </c>
      <c r="K3675" s="9" t="s">
        <v>480</v>
      </c>
      <c r="L3675" s="9">
        <v>28</v>
      </c>
      <c r="M3675" s="9">
        <v>27</v>
      </c>
    </row>
    <row r="3676" spans="1:13" x14ac:dyDescent="0.2">
      <c r="A3676" s="9" t="s">
        <v>148</v>
      </c>
      <c r="B3676" s="9" t="s">
        <v>586</v>
      </c>
      <c r="C3676" s="9">
        <v>5876.0216119999995</v>
      </c>
      <c r="D3676" s="14">
        <v>45131</v>
      </c>
      <c r="E3676" s="15">
        <v>5876.0216119999995</v>
      </c>
      <c r="G3676" s="26">
        <v>5876.0216119999995</v>
      </c>
      <c r="J3676" s="14">
        <v>45117</v>
      </c>
      <c r="K3676" s="9" t="s">
        <v>480</v>
      </c>
      <c r="L3676" s="9">
        <v>30</v>
      </c>
      <c r="M3676" s="9">
        <v>28</v>
      </c>
    </row>
    <row r="3677" spans="1:13" x14ac:dyDescent="0.2">
      <c r="A3677" s="9" t="s">
        <v>156</v>
      </c>
      <c r="B3677" s="9" t="s">
        <v>44</v>
      </c>
      <c r="C3677" s="9">
        <v>46.981682999999997</v>
      </c>
      <c r="D3677" s="14">
        <v>45131</v>
      </c>
      <c r="E3677" s="15">
        <v>46.981682999999997</v>
      </c>
      <c r="G3677" s="26">
        <v>46.981682999999997</v>
      </c>
      <c r="J3677" s="14">
        <v>45118</v>
      </c>
      <c r="K3677" s="9" t="s">
        <v>480</v>
      </c>
      <c r="L3677" s="9">
        <v>30</v>
      </c>
      <c r="M3677" s="9">
        <v>28</v>
      </c>
    </row>
    <row r="3678" spans="1:13" x14ac:dyDescent="0.2">
      <c r="A3678" s="9" t="s">
        <v>153</v>
      </c>
      <c r="B3678" s="9" t="s">
        <v>46</v>
      </c>
      <c r="C3678" s="9">
        <v>125.284487</v>
      </c>
      <c r="D3678" s="14">
        <v>45131</v>
      </c>
      <c r="E3678" s="15">
        <v>125.284487</v>
      </c>
      <c r="G3678" s="26">
        <v>125.284487</v>
      </c>
      <c r="J3678" s="14">
        <v>45118</v>
      </c>
      <c r="K3678" s="9" t="s">
        <v>480</v>
      </c>
      <c r="L3678" s="9">
        <v>30</v>
      </c>
      <c r="M3678" s="9">
        <v>28</v>
      </c>
    </row>
    <row r="3679" spans="1:13" x14ac:dyDescent="0.2">
      <c r="A3679" s="9" t="s">
        <v>148</v>
      </c>
      <c r="B3679" s="9" t="s">
        <v>586</v>
      </c>
      <c r="C3679" s="9">
        <v>303.43471399999999</v>
      </c>
      <c r="D3679" s="14">
        <v>45131</v>
      </c>
      <c r="E3679" s="15">
        <v>303.43471399999999</v>
      </c>
      <c r="G3679" s="26">
        <v>303.43471399999999</v>
      </c>
      <c r="J3679" s="14">
        <v>45118</v>
      </c>
      <c r="K3679" s="9" t="s">
        <v>480</v>
      </c>
      <c r="L3679" s="9">
        <v>30</v>
      </c>
      <c r="M3679" s="9">
        <v>28</v>
      </c>
    </row>
    <row r="3680" spans="1:13" x14ac:dyDescent="0.2">
      <c r="A3680" s="9" t="s">
        <v>148</v>
      </c>
      <c r="B3680" s="9" t="s">
        <v>586</v>
      </c>
      <c r="C3680" s="9">
        <v>2849.8409379999998</v>
      </c>
      <c r="D3680" s="14">
        <v>45131</v>
      </c>
      <c r="E3680" s="15">
        <v>3153.2756519999998</v>
      </c>
      <c r="G3680" s="26">
        <v>2849.8409379999998</v>
      </c>
      <c r="J3680" s="14">
        <v>45118</v>
      </c>
      <c r="K3680" s="9" t="s">
        <v>480</v>
      </c>
      <c r="L3680" s="9">
        <v>30</v>
      </c>
      <c r="M3680" s="9">
        <v>28</v>
      </c>
    </row>
    <row r="3681" spans="1:13" x14ac:dyDescent="0.2">
      <c r="A3681" s="9" t="s">
        <v>329</v>
      </c>
      <c r="B3681" s="9" t="s">
        <v>53</v>
      </c>
      <c r="C3681" s="9">
        <v>2783.7163190000001</v>
      </c>
      <c r="D3681" s="14">
        <v>45124</v>
      </c>
      <c r="E3681" s="15">
        <v>2783.7163190000001</v>
      </c>
      <c r="G3681" s="26">
        <v>2783.7163190000001</v>
      </c>
      <c r="J3681" s="14">
        <v>45119</v>
      </c>
      <c r="K3681" s="9" t="s">
        <v>480</v>
      </c>
      <c r="L3681" s="9">
        <v>29</v>
      </c>
      <c r="M3681" s="9">
        <v>28</v>
      </c>
    </row>
    <row r="3682" spans="1:13" x14ac:dyDescent="0.2">
      <c r="A3682" s="9" t="s">
        <v>329</v>
      </c>
      <c r="B3682" s="9" t="s">
        <v>53</v>
      </c>
      <c r="C3682" s="9">
        <v>2636.4282979999998</v>
      </c>
      <c r="D3682" s="14">
        <v>45124</v>
      </c>
      <c r="E3682" s="15">
        <v>5420.1446169999999</v>
      </c>
      <c r="G3682" s="26">
        <v>2636.4282979999998</v>
      </c>
      <c r="J3682" s="14">
        <v>45119</v>
      </c>
      <c r="K3682" s="9" t="s">
        <v>480</v>
      </c>
      <c r="L3682" s="9">
        <v>29</v>
      </c>
      <c r="M3682" s="9">
        <v>28</v>
      </c>
    </row>
    <row r="3683" spans="1:13" x14ac:dyDescent="0.2">
      <c r="A3683" s="9" t="s">
        <v>280</v>
      </c>
      <c r="B3683" s="9" t="s">
        <v>26</v>
      </c>
      <c r="C3683" s="9">
        <v>62.642243999999998</v>
      </c>
      <c r="D3683" s="14">
        <v>45131</v>
      </c>
      <c r="E3683" s="15">
        <v>62.642243999999998</v>
      </c>
      <c r="G3683" s="26">
        <v>62.642243999999998</v>
      </c>
      <c r="J3683" s="14">
        <v>45119</v>
      </c>
      <c r="K3683" s="9" t="s">
        <v>480</v>
      </c>
      <c r="L3683" s="9">
        <v>30</v>
      </c>
      <c r="M3683" s="9">
        <v>28</v>
      </c>
    </row>
    <row r="3684" spans="1:13" x14ac:dyDescent="0.2">
      <c r="A3684" s="9" t="s">
        <v>265</v>
      </c>
      <c r="B3684" s="9" t="s">
        <v>28</v>
      </c>
      <c r="C3684" s="9">
        <v>4.4696400000000001</v>
      </c>
      <c r="D3684" s="14">
        <v>45131</v>
      </c>
      <c r="E3684" s="15">
        <v>4.4696400000000001</v>
      </c>
      <c r="G3684" s="26">
        <v>4.4696400000000001</v>
      </c>
      <c r="J3684" s="14">
        <v>45119</v>
      </c>
      <c r="K3684" s="9" t="s">
        <v>480</v>
      </c>
      <c r="L3684" s="9">
        <v>30</v>
      </c>
      <c r="M3684" s="9">
        <v>28</v>
      </c>
    </row>
    <row r="3685" spans="1:13" x14ac:dyDescent="0.2">
      <c r="A3685" s="9" t="s">
        <v>153</v>
      </c>
      <c r="B3685" s="9" t="s">
        <v>46</v>
      </c>
      <c r="C3685" s="9">
        <v>178.785571</v>
      </c>
      <c r="D3685" s="14">
        <v>45131</v>
      </c>
      <c r="E3685" s="15">
        <v>178.785571</v>
      </c>
      <c r="G3685" s="26">
        <v>178.785571</v>
      </c>
      <c r="J3685" s="14">
        <v>45119</v>
      </c>
      <c r="K3685" s="9" t="s">
        <v>480</v>
      </c>
      <c r="L3685" s="9">
        <v>30</v>
      </c>
      <c r="M3685" s="9">
        <v>28</v>
      </c>
    </row>
    <row r="3686" spans="1:13" x14ac:dyDescent="0.2">
      <c r="A3686" s="9" t="s">
        <v>329</v>
      </c>
      <c r="B3686" s="9" t="s">
        <v>53</v>
      </c>
      <c r="C3686" s="9">
        <v>2390.5887769999999</v>
      </c>
      <c r="D3686" s="14">
        <v>45124</v>
      </c>
      <c r="E3686" s="15">
        <v>2390.5887769999999</v>
      </c>
      <c r="G3686" s="26">
        <v>2390.5887769999999</v>
      </c>
      <c r="J3686" s="14">
        <v>45120</v>
      </c>
      <c r="K3686" s="9" t="s">
        <v>480</v>
      </c>
      <c r="L3686" s="9">
        <v>29</v>
      </c>
      <c r="M3686" s="9">
        <v>28</v>
      </c>
    </row>
    <row r="3687" spans="1:13" x14ac:dyDescent="0.2">
      <c r="A3687" s="9" t="s">
        <v>329</v>
      </c>
      <c r="B3687" s="9" t="s">
        <v>53</v>
      </c>
      <c r="C3687" s="9">
        <v>1918.829007</v>
      </c>
      <c r="D3687" s="14">
        <v>45124</v>
      </c>
      <c r="E3687" s="15">
        <v>4309.4177840000002</v>
      </c>
      <c r="G3687" s="26">
        <v>1918.829007</v>
      </c>
      <c r="J3687" s="14">
        <v>45120</v>
      </c>
      <c r="K3687" s="9" t="s">
        <v>480</v>
      </c>
      <c r="L3687" s="9">
        <v>29</v>
      </c>
      <c r="M3687" s="9">
        <v>28</v>
      </c>
    </row>
    <row r="3688" spans="1:13" x14ac:dyDescent="0.2">
      <c r="A3688" s="9" t="s">
        <v>329</v>
      </c>
      <c r="B3688" s="9" t="s">
        <v>53</v>
      </c>
      <c r="C3688" s="9">
        <v>2731.8848889999999</v>
      </c>
      <c r="D3688" s="14">
        <v>45124</v>
      </c>
      <c r="E3688" s="15">
        <v>7041.3026730000001</v>
      </c>
      <c r="G3688" s="26">
        <v>2731.8848889999999</v>
      </c>
      <c r="J3688" s="14">
        <v>45120</v>
      </c>
      <c r="K3688" s="9" t="s">
        <v>480</v>
      </c>
      <c r="L3688" s="9">
        <v>29</v>
      </c>
      <c r="M3688" s="9">
        <v>28</v>
      </c>
    </row>
    <row r="3689" spans="1:13" x14ac:dyDescent="0.2">
      <c r="A3689" s="9" t="s">
        <v>329</v>
      </c>
      <c r="B3689" s="9" t="s">
        <v>53</v>
      </c>
      <c r="C3689" s="9">
        <v>325.86103500000002</v>
      </c>
      <c r="D3689" s="14">
        <v>45124</v>
      </c>
      <c r="E3689" s="15">
        <v>7367.163708</v>
      </c>
      <c r="G3689" s="26">
        <v>325.86103500000002</v>
      </c>
      <c r="J3689" s="14">
        <v>45120</v>
      </c>
      <c r="K3689" s="9" t="s">
        <v>480</v>
      </c>
      <c r="L3689" s="9">
        <v>29</v>
      </c>
      <c r="M3689" s="9">
        <v>28</v>
      </c>
    </row>
    <row r="3690" spans="1:13" x14ac:dyDescent="0.2">
      <c r="A3690" s="9" t="s">
        <v>329</v>
      </c>
      <c r="B3690" s="9" t="s">
        <v>53</v>
      </c>
      <c r="C3690" s="9">
        <v>2731.8848889999999</v>
      </c>
      <c r="D3690" s="14">
        <v>45124</v>
      </c>
      <c r="E3690" s="15">
        <v>10099.048597000001</v>
      </c>
      <c r="G3690" s="26">
        <v>2731.8848889999999</v>
      </c>
      <c r="J3690" s="14">
        <v>45120</v>
      </c>
      <c r="K3690" s="9" t="s">
        <v>480</v>
      </c>
      <c r="L3690" s="9">
        <v>29</v>
      </c>
      <c r="M3690" s="9">
        <v>28</v>
      </c>
    </row>
    <row r="3691" spans="1:13" x14ac:dyDescent="0.2">
      <c r="A3691" s="9" t="s">
        <v>329</v>
      </c>
      <c r="B3691" s="9" t="s">
        <v>53</v>
      </c>
      <c r="C3691" s="9">
        <v>253.712748</v>
      </c>
      <c r="D3691" s="14">
        <v>45124</v>
      </c>
      <c r="E3691" s="15">
        <v>10352.761345000001</v>
      </c>
      <c r="G3691" s="26">
        <v>253.712748</v>
      </c>
      <c r="J3691" s="14">
        <v>45120</v>
      </c>
      <c r="K3691" s="9" t="s">
        <v>480</v>
      </c>
      <c r="L3691" s="9">
        <v>29</v>
      </c>
      <c r="M3691" s="9">
        <v>28</v>
      </c>
    </row>
    <row r="3692" spans="1:13" x14ac:dyDescent="0.2">
      <c r="A3692" s="9" t="s">
        <v>329</v>
      </c>
      <c r="B3692" s="9" t="s">
        <v>53</v>
      </c>
      <c r="C3692" s="9">
        <v>2731.9019640000001</v>
      </c>
      <c r="D3692" s="14">
        <v>45124</v>
      </c>
      <c r="E3692" s="15">
        <v>13084.663309000001</v>
      </c>
      <c r="G3692" s="26">
        <v>2731.9019640000001</v>
      </c>
      <c r="J3692" s="14">
        <v>45120</v>
      </c>
      <c r="K3692" s="9" t="s">
        <v>480</v>
      </c>
      <c r="L3692" s="9">
        <v>29</v>
      </c>
      <c r="M3692" s="9">
        <v>28</v>
      </c>
    </row>
    <row r="3693" spans="1:13" x14ac:dyDescent="0.2">
      <c r="A3693" s="9" t="s">
        <v>329</v>
      </c>
      <c r="B3693" s="9" t="s">
        <v>53</v>
      </c>
      <c r="C3693" s="9">
        <v>300.60939999999999</v>
      </c>
      <c r="D3693" s="14">
        <v>45124</v>
      </c>
      <c r="E3693" s="15">
        <v>13385.272709000001</v>
      </c>
      <c r="G3693" s="26">
        <v>300.60939999999999</v>
      </c>
      <c r="J3693" s="14">
        <v>45120</v>
      </c>
      <c r="K3693" s="9" t="s">
        <v>480</v>
      </c>
      <c r="L3693" s="9">
        <v>29</v>
      </c>
      <c r="M3693" s="9">
        <v>28</v>
      </c>
    </row>
    <row r="3694" spans="1:13" x14ac:dyDescent="0.2">
      <c r="A3694" s="9" t="s">
        <v>161</v>
      </c>
      <c r="B3694" s="9" t="s">
        <v>43</v>
      </c>
      <c r="C3694" s="9">
        <v>313.565382</v>
      </c>
      <c r="D3694" s="14">
        <v>45131</v>
      </c>
      <c r="E3694" s="15">
        <v>313.565382</v>
      </c>
      <c r="G3694" s="26">
        <v>313.565382</v>
      </c>
      <c r="J3694" s="14">
        <v>45120</v>
      </c>
      <c r="K3694" s="9" t="s">
        <v>480</v>
      </c>
      <c r="L3694" s="9">
        <v>30</v>
      </c>
      <c r="M3694" s="9">
        <v>28</v>
      </c>
    </row>
    <row r="3695" spans="1:13" x14ac:dyDescent="0.2">
      <c r="A3695" s="9" t="s">
        <v>132</v>
      </c>
      <c r="B3695" s="9" t="s">
        <v>59</v>
      </c>
      <c r="C3695" s="9">
        <v>2619.8598000000002</v>
      </c>
      <c r="D3695" s="14">
        <v>45131</v>
      </c>
      <c r="E3695" s="15">
        <v>2619.8598000000002</v>
      </c>
      <c r="G3695" s="26">
        <v>2619.8598000000002</v>
      </c>
      <c r="J3695" s="14">
        <v>45120</v>
      </c>
      <c r="K3695" s="9" t="s">
        <v>480</v>
      </c>
      <c r="L3695" s="9">
        <v>30</v>
      </c>
      <c r="M3695" s="9">
        <v>28</v>
      </c>
    </row>
    <row r="3696" spans="1:13" x14ac:dyDescent="0.2">
      <c r="A3696" s="9" t="s">
        <v>810</v>
      </c>
      <c r="B3696" s="9" t="s">
        <v>795</v>
      </c>
      <c r="C3696" s="9">
        <v>16.5</v>
      </c>
      <c r="D3696" s="14">
        <v>45124</v>
      </c>
      <c r="E3696" s="15">
        <v>16.5</v>
      </c>
      <c r="G3696" s="26">
        <v>16.5</v>
      </c>
      <c r="J3696" s="14">
        <v>45121</v>
      </c>
      <c r="K3696" s="9" t="s">
        <v>480</v>
      </c>
      <c r="L3696" s="9">
        <v>29</v>
      </c>
      <c r="M3696" s="9">
        <v>28</v>
      </c>
    </row>
    <row r="3697" spans="1:13" x14ac:dyDescent="0.2">
      <c r="A3697" s="9" t="s">
        <v>856</v>
      </c>
      <c r="B3697" s="9" t="s">
        <v>842</v>
      </c>
      <c r="C3697" s="9">
        <v>5900.02</v>
      </c>
      <c r="D3697" s="14">
        <v>45124</v>
      </c>
      <c r="E3697" s="15">
        <v>5900.02</v>
      </c>
      <c r="G3697" s="26">
        <v>5900.02</v>
      </c>
      <c r="J3697" s="14">
        <v>45121</v>
      </c>
      <c r="K3697" s="9" t="s">
        <v>480</v>
      </c>
      <c r="L3697" s="9">
        <v>29</v>
      </c>
      <c r="M3697" s="9">
        <v>28</v>
      </c>
    </row>
    <row r="3698" spans="1:13" x14ac:dyDescent="0.2">
      <c r="A3698" s="9" t="s">
        <v>856</v>
      </c>
      <c r="B3698" s="9" t="s">
        <v>842</v>
      </c>
      <c r="C3698" s="9">
        <v>933</v>
      </c>
      <c r="D3698" s="14">
        <v>45124</v>
      </c>
      <c r="E3698" s="15">
        <v>6833.02</v>
      </c>
      <c r="G3698" s="26">
        <v>933</v>
      </c>
      <c r="J3698" s="14">
        <v>45121</v>
      </c>
      <c r="K3698" s="9" t="s">
        <v>480</v>
      </c>
      <c r="L3698" s="9">
        <v>29</v>
      </c>
      <c r="M3698" s="9">
        <v>28</v>
      </c>
    </row>
    <row r="3699" spans="1:13" x14ac:dyDescent="0.2">
      <c r="A3699" s="9" t="s">
        <v>856</v>
      </c>
      <c r="B3699" s="9" t="s">
        <v>842</v>
      </c>
      <c r="C3699" s="9">
        <v>310.08</v>
      </c>
      <c r="D3699" s="14">
        <v>45124</v>
      </c>
      <c r="E3699" s="15">
        <v>7143.1</v>
      </c>
      <c r="G3699" s="26">
        <v>310.08</v>
      </c>
      <c r="J3699" s="14">
        <v>45121</v>
      </c>
      <c r="K3699" s="9" t="s">
        <v>480</v>
      </c>
      <c r="L3699" s="9">
        <v>29</v>
      </c>
      <c r="M3699" s="9">
        <v>28</v>
      </c>
    </row>
    <row r="3700" spans="1:13" x14ac:dyDescent="0.2">
      <c r="A3700" s="9" t="s">
        <v>856</v>
      </c>
      <c r="B3700" s="9" t="s">
        <v>842</v>
      </c>
      <c r="C3700" s="9">
        <v>687.18</v>
      </c>
      <c r="D3700" s="14">
        <v>45124</v>
      </c>
      <c r="E3700" s="15">
        <v>7830.2800000000007</v>
      </c>
      <c r="G3700" s="26">
        <v>687.18</v>
      </c>
      <c r="J3700" s="14">
        <v>45121</v>
      </c>
      <c r="K3700" s="9" t="s">
        <v>480</v>
      </c>
      <c r="L3700" s="9">
        <v>29</v>
      </c>
      <c r="M3700" s="9">
        <v>28</v>
      </c>
    </row>
    <row r="3701" spans="1:13" x14ac:dyDescent="0.2">
      <c r="A3701" s="9" t="s">
        <v>864</v>
      </c>
      <c r="B3701" s="9" t="s">
        <v>850</v>
      </c>
      <c r="C3701" s="9">
        <v>4.62</v>
      </c>
      <c r="D3701" s="14">
        <v>45124</v>
      </c>
      <c r="E3701" s="15">
        <v>4.62</v>
      </c>
      <c r="G3701" s="26">
        <v>4.62</v>
      </c>
      <c r="J3701" s="14">
        <v>45121</v>
      </c>
      <c r="K3701" s="9" t="s">
        <v>480</v>
      </c>
      <c r="L3701" s="9">
        <v>29</v>
      </c>
      <c r="M3701" s="9">
        <v>28</v>
      </c>
    </row>
    <row r="3702" spans="1:13" x14ac:dyDescent="0.2">
      <c r="A3702" s="9" t="s">
        <v>866</v>
      </c>
      <c r="B3702" s="9" t="s">
        <v>918</v>
      </c>
      <c r="C3702" s="9">
        <v>5.81</v>
      </c>
      <c r="D3702" s="14">
        <v>45124</v>
      </c>
      <c r="E3702" s="15">
        <v>5.81</v>
      </c>
      <c r="G3702" s="26">
        <v>5.81</v>
      </c>
      <c r="J3702" s="14">
        <v>45121</v>
      </c>
      <c r="K3702" s="9" t="s">
        <v>480</v>
      </c>
      <c r="L3702" s="9">
        <v>29</v>
      </c>
      <c r="M3702" s="9">
        <v>28</v>
      </c>
    </row>
    <row r="3703" spans="1:13" x14ac:dyDescent="0.2">
      <c r="A3703" s="9" t="s">
        <v>904</v>
      </c>
      <c r="B3703" s="9" t="s">
        <v>893</v>
      </c>
      <c r="C3703" s="9">
        <v>13.2</v>
      </c>
      <c r="D3703" s="14">
        <v>45124</v>
      </c>
      <c r="E3703" s="15">
        <v>13.2</v>
      </c>
      <c r="G3703" s="26">
        <v>13.2</v>
      </c>
      <c r="J3703" s="14">
        <v>45121</v>
      </c>
      <c r="K3703" s="9" t="s">
        <v>480</v>
      </c>
      <c r="L3703" s="9">
        <v>29</v>
      </c>
      <c r="M3703" s="9">
        <v>28</v>
      </c>
    </row>
    <row r="3704" spans="1:13" x14ac:dyDescent="0.2">
      <c r="A3704" s="9" t="s">
        <v>329</v>
      </c>
      <c r="B3704" s="9" t="s">
        <v>53</v>
      </c>
      <c r="C3704" s="9">
        <v>2380.8423389999998</v>
      </c>
      <c r="D3704" s="14">
        <v>45124</v>
      </c>
      <c r="E3704" s="15">
        <v>2380.8423389999998</v>
      </c>
      <c r="G3704" s="26">
        <v>2380.8423389999998</v>
      </c>
      <c r="J3704" s="14">
        <v>45121</v>
      </c>
      <c r="K3704" s="9" t="s">
        <v>480</v>
      </c>
      <c r="L3704" s="9">
        <v>29</v>
      </c>
      <c r="M3704" s="9">
        <v>28</v>
      </c>
    </row>
    <row r="3705" spans="1:13" x14ac:dyDescent="0.2">
      <c r="A3705" s="9" t="s">
        <v>329</v>
      </c>
      <c r="B3705" s="9" t="s">
        <v>53</v>
      </c>
      <c r="C3705" s="9">
        <v>180.79886999999999</v>
      </c>
      <c r="D3705" s="14">
        <v>45124</v>
      </c>
      <c r="E3705" s="15">
        <v>2561.6412089999999</v>
      </c>
      <c r="G3705" s="26">
        <v>180.79886999999999</v>
      </c>
      <c r="J3705" s="14">
        <v>45121</v>
      </c>
      <c r="K3705" s="9" t="s">
        <v>480</v>
      </c>
      <c r="L3705" s="9">
        <v>29</v>
      </c>
      <c r="M3705" s="9">
        <v>28</v>
      </c>
    </row>
    <row r="3706" spans="1:13" x14ac:dyDescent="0.2">
      <c r="A3706" s="9" t="s">
        <v>329</v>
      </c>
      <c r="B3706" s="9" t="s">
        <v>53</v>
      </c>
      <c r="C3706" s="9">
        <v>180.79886999999999</v>
      </c>
      <c r="D3706" s="14">
        <v>45124</v>
      </c>
      <c r="E3706" s="15">
        <v>2742.440079</v>
      </c>
      <c r="G3706" s="26">
        <v>180.79886999999999</v>
      </c>
      <c r="J3706" s="14">
        <v>45121</v>
      </c>
      <c r="K3706" s="9" t="s">
        <v>480</v>
      </c>
      <c r="L3706" s="9">
        <v>29</v>
      </c>
      <c r="M3706" s="9">
        <v>28</v>
      </c>
    </row>
    <row r="3707" spans="1:13" x14ac:dyDescent="0.2">
      <c r="A3707" s="9" t="s">
        <v>329</v>
      </c>
      <c r="B3707" s="9" t="s">
        <v>53</v>
      </c>
      <c r="C3707" s="9">
        <v>180.8</v>
      </c>
      <c r="D3707" s="14">
        <v>45124</v>
      </c>
      <c r="E3707" s="15">
        <v>2923.2400790000002</v>
      </c>
      <c r="G3707" s="26">
        <v>180.8</v>
      </c>
      <c r="J3707" s="14">
        <v>45121</v>
      </c>
      <c r="K3707" s="9" t="s">
        <v>480</v>
      </c>
      <c r="L3707" s="9">
        <v>29</v>
      </c>
      <c r="M3707" s="9">
        <v>28</v>
      </c>
    </row>
    <row r="3708" spans="1:13" x14ac:dyDescent="0.2">
      <c r="A3708" s="9" t="s">
        <v>856</v>
      </c>
      <c r="B3708" s="9" t="s">
        <v>842</v>
      </c>
      <c r="C3708" s="9">
        <v>3670.74</v>
      </c>
      <c r="D3708" s="14">
        <v>45124</v>
      </c>
      <c r="E3708" s="15">
        <v>3670.74</v>
      </c>
      <c r="G3708" s="26">
        <v>3670.74</v>
      </c>
      <c r="J3708" s="14">
        <v>45122</v>
      </c>
      <c r="K3708" s="9" t="s">
        <v>480</v>
      </c>
      <c r="L3708" s="9">
        <v>29</v>
      </c>
      <c r="M3708" s="9">
        <v>28</v>
      </c>
    </row>
    <row r="3709" spans="1:13" x14ac:dyDescent="0.2">
      <c r="A3709" s="9" t="s">
        <v>856</v>
      </c>
      <c r="B3709" s="9" t="s">
        <v>842</v>
      </c>
      <c r="C3709" s="9">
        <v>2581.67</v>
      </c>
      <c r="D3709" s="14">
        <v>45124</v>
      </c>
      <c r="E3709" s="15">
        <v>6252.41</v>
      </c>
      <c r="G3709" s="26">
        <v>2581.67</v>
      </c>
      <c r="J3709" s="14">
        <v>45122</v>
      </c>
      <c r="K3709" s="9" t="s">
        <v>480</v>
      </c>
      <c r="L3709" s="9">
        <v>29</v>
      </c>
      <c r="M3709" s="9">
        <v>28</v>
      </c>
    </row>
    <row r="3710" spans="1:13" x14ac:dyDescent="0.2">
      <c r="A3710" s="9" t="s">
        <v>161</v>
      </c>
      <c r="B3710" s="9" t="s">
        <v>43</v>
      </c>
      <c r="C3710" s="9">
        <v>1504.6214419999999</v>
      </c>
      <c r="D3710" s="14">
        <v>45131</v>
      </c>
      <c r="E3710" s="15">
        <v>1504.6214419999999</v>
      </c>
      <c r="G3710" s="26">
        <v>1504.6214419999999</v>
      </c>
      <c r="J3710" s="14">
        <v>45122</v>
      </c>
      <c r="K3710" s="9" t="s">
        <v>480</v>
      </c>
      <c r="L3710" s="9">
        <v>30</v>
      </c>
      <c r="M3710" s="9">
        <v>28</v>
      </c>
    </row>
    <row r="3711" spans="1:13" x14ac:dyDescent="0.2">
      <c r="A3711" s="9" t="s">
        <v>1004</v>
      </c>
      <c r="B3711" s="9" t="s">
        <v>1498</v>
      </c>
      <c r="C3711" s="9">
        <v>103.985553</v>
      </c>
      <c r="D3711" s="14">
        <v>45124</v>
      </c>
      <c r="E3711" s="15">
        <v>103.985553</v>
      </c>
      <c r="G3711" s="26">
        <v>103.985553</v>
      </c>
      <c r="J3711" s="14">
        <v>45123</v>
      </c>
      <c r="K3711" s="9" t="s">
        <v>480</v>
      </c>
      <c r="L3711" s="9">
        <v>29</v>
      </c>
      <c r="M3711" s="9">
        <v>28</v>
      </c>
    </row>
    <row r="3712" spans="1:13" x14ac:dyDescent="0.2">
      <c r="A3712" s="9" t="s">
        <v>1004</v>
      </c>
      <c r="B3712" s="9" t="s">
        <v>1498</v>
      </c>
      <c r="C3712" s="9">
        <v>103.8117</v>
      </c>
      <c r="D3712" s="14">
        <v>45124</v>
      </c>
      <c r="E3712" s="15">
        <v>207.79725300000001</v>
      </c>
      <c r="G3712" s="26">
        <v>103.8117</v>
      </c>
      <c r="J3712" s="14">
        <v>45123</v>
      </c>
      <c r="K3712" s="9" t="s">
        <v>480</v>
      </c>
      <c r="L3712" s="9">
        <v>29</v>
      </c>
      <c r="M3712" s="9">
        <v>28</v>
      </c>
    </row>
    <row r="3713" spans="1:13" x14ac:dyDescent="0.2">
      <c r="A3713" s="9" t="s">
        <v>1004</v>
      </c>
      <c r="B3713" s="9" t="s">
        <v>1498</v>
      </c>
      <c r="C3713" s="9">
        <v>104.244118</v>
      </c>
      <c r="D3713" s="14">
        <v>45124</v>
      </c>
      <c r="E3713" s="15">
        <v>312.04137100000003</v>
      </c>
      <c r="G3713" s="26">
        <v>104.244118</v>
      </c>
      <c r="J3713" s="14">
        <v>45123</v>
      </c>
      <c r="K3713" s="9" t="s">
        <v>480</v>
      </c>
      <c r="L3713" s="9">
        <v>29</v>
      </c>
      <c r="M3713" s="9">
        <v>28</v>
      </c>
    </row>
    <row r="3714" spans="1:13" x14ac:dyDescent="0.2">
      <c r="A3714" s="9" t="s">
        <v>1004</v>
      </c>
      <c r="B3714" s="9" t="s">
        <v>1498</v>
      </c>
      <c r="C3714" s="9">
        <v>108.406542</v>
      </c>
      <c r="D3714" s="14">
        <v>45124</v>
      </c>
      <c r="E3714" s="15">
        <v>420.44791300000003</v>
      </c>
      <c r="G3714" s="26">
        <v>108.406542</v>
      </c>
      <c r="J3714" s="14">
        <v>45123</v>
      </c>
      <c r="K3714" s="9" t="s">
        <v>480</v>
      </c>
      <c r="L3714" s="9">
        <v>29</v>
      </c>
      <c r="M3714" s="9">
        <v>28</v>
      </c>
    </row>
    <row r="3715" spans="1:13" x14ac:dyDescent="0.2">
      <c r="A3715" s="9" t="s">
        <v>1004</v>
      </c>
      <c r="B3715" s="9" t="s">
        <v>1498</v>
      </c>
      <c r="C3715" s="9">
        <v>41.554026</v>
      </c>
      <c r="D3715" s="14">
        <v>45124</v>
      </c>
      <c r="E3715" s="15">
        <v>462.00193900000005</v>
      </c>
      <c r="G3715" s="26">
        <v>41.554026</v>
      </c>
      <c r="J3715" s="14">
        <v>45123</v>
      </c>
      <c r="K3715" s="9" t="s">
        <v>480</v>
      </c>
      <c r="L3715" s="9">
        <v>29</v>
      </c>
      <c r="M3715" s="9">
        <v>28</v>
      </c>
    </row>
    <row r="3716" spans="1:13" x14ac:dyDescent="0.2">
      <c r="A3716" s="9" t="s">
        <v>1004</v>
      </c>
      <c r="B3716" s="9" t="s">
        <v>1498</v>
      </c>
      <c r="C3716" s="9">
        <v>41.554026</v>
      </c>
      <c r="D3716" s="14">
        <v>45124</v>
      </c>
      <c r="E3716" s="15">
        <v>503.55596500000007</v>
      </c>
      <c r="G3716" s="26">
        <v>41.554026</v>
      </c>
      <c r="J3716" s="14">
        <v>45123</v>
      </c>
      <c r="K3716" s="9" t="s">
        <v>480</v>
      </c>
      <c r="L3716" s="9">
        <v>29</v>
      </c>
      <c r="M3716" s="9">
        <v>28</v>
      </c>
    </row>
    <row r="3717" spans="1:13" x14ac:dyDescent="0.2">
      <c r="A3717" s="9" t="s">
        <v>1004</v>
      </c>
      <c r="B3717" s="9" t="s">
        <v>1498</v>
      </c>
      <c r="C3717" s="9">
        <v>41.554285999999998</v>
      </c>
      <c r="D3717" s="14">
        <v>45124</v>
      </c>
      <c r="E3717" s="15">
        <v>545.11025100000006</v>
      </c>
      <c r="G3717" s="26">
        <v>41.554285999999998</v>
      </c>
      <c r="J3717" s="14">
        <v>45123</v>
      </c>
      <c r="K3717" s="9" t="s">
        <v>480</v>
      </c>
      <c r="L3717" s="9">
        <v>29</v>
      </c>
      <c r="M3717" s="9">
        <v>28</v>
      </c>
    </row>
    <row r="3718" spans="1:13" x14ac:dyDescent="0.2">
      <c r="A3718" s="9" t="s">
        <v>301</v>
      </c>
      <c r="B3718" s="9" t="s">
        <v>605</v>
      </c>
      <c r="C3718" s="9">
        <v>149.763158</v>
      </c>
      <c r="D3718" s="14">
        <v>45124</v>
      </c>
      <c r="E3718" s="15">
        <v>149.763158</v>
      </c>
      <c r="G3718" s="26">
        <v>149.763158</v>
      </c>
      <c r="J3718" s="14">
        <v>45123</v>
      </c>
      <c r="K3718" s="9" t="s">
        <v>480</v>
      </c>
      <c r="L3718" s="9">
        <v>29</v>
      </c>
      <c r="M3718" s="9">
        <v>28</v>
      </c>
    </row>
    <row r="3719" spans="1:13" x14ac:dyDescent="0.2">
      <c r="A3719" s="9" t="s">
        <v>301</v>
      </c>
      <c r="B3719" s="9" t="s">
        <v>605</v>
      </c>
      <c r="C3719" s="9">
        <v>130.82759999999999</v>
      </c>
      <c r="D3719" s="14">
        <v>45124</v>
      </c>
      <c r="E3719" s="15">
        <v>280.59075799999999</v>
      </c>
      <c r="G3719" s="26">
        <v>130.82759999999999</v>
      </c>
      <c r="J3719" s="14">
        <v>45123</v>
      </c>
      <c r="K3719" s="9" t="s">
        <v>480</v>
      </c>
      <c r="L3719" s="9">
        <v>29</v>
      </c>
      <c r="M3719" s="9">
        <v>28</v>
      </c>
    </row>
    <row r="3720" spans="1:13" x14ac:dyDescent="0.2">
      <c r="A3720" s="9" t="s">
        <v>301</v>
      </c>
      <c r="B3720" s="9" t="s">
        <v>605</v>
      </c>
      <c r="C3720" s="9">
        <v>131.37254899999999</v>
      </c>
      <c r="D3720" s="14">
        <v>45124</v>
      </c>
      <c r="E3720" s="15">
        <v>411.96330699999999</v>
      </c>
      <c r="G3720" s="26">
        <v>131.37254899999999</v>
      </c>
      <c r="J3720" s="14">
        <v>45123</v>
      </c>
      <c r="K3720" s="9" t="s">
        <v>480</v>
      </c>
      <c r="L3720" s="9">
        <v>29</v>
      </c>
      <c r="M3720" s="9">
        <v>28</v>
      </c>
    </row>
    <row r="3721" spans="1:13" x14ac:dyDescent="0.2">
      <c r="A3721" s="9" t="s">
        <v>301</v>
      </c>
      <c r="B3721" s="9" t="s">
        <v>605</v>
      </c>
      <c r="C3721" s="9">
        <v>136.6182</v>
      </c>
      <c r="D3721" s="14">
        <v>45124</v>
      </c>
      <c r="E3721" s="15">
        <v>548.58150699999999</v>
      </c>
      <c r="G3721" s="26">
        <v>136.6182</v>
      </c>
      <c r="J3721" s="14">
        <v>45123</v>
      </c>
      <c r="K3721" s="9" t="s">
        <v>480</v>
      </c>
      <c r="L3721" s="9">
        <v>29</v>
      </c>
      <c r="M3721" s="9">
        <v>28</v>
      </c>
    </row>
    <row r="3722" spans="1:13" x14ac:dyDescent="0.2">
      <c r="A3722" s="9" t="s">
        <v>1472</v>
      </c>
      <c r="B3722" s="9" t="s">
        <v>69</v>
      </c>
      <c r="C3722" s="9">
        <v>80</v>
      </c>
      <c r="D3722" s="14">
        <v>45124</v>
      </c>
      <c r="E3722" s="15">
        <v>80</v>
      </c>
      <c r="G3722" s="26">
        <v>80</v>
      </c>
      <c r="J3722" s="14">
        <v>45123</v>
      </c>
      <c r="K3722" s="9" t="s">
        <v>480</v>
      </c>
      <c r="L3722" s="9">
        <v>29</v>
      </c>
      <c r="M3722" s="9">
        <v>28</v>
      </c>
    </row>
    <row r="3723" spans="1:13" x14ac:dyDescent="0.2">
      <c r="A3723" s="9" t="s">
        <v>1470</v>
      </c>
      <c r="B3723" s="9" t="s">
        <v>62</v>
      </c>
      <c r="C3723" s="9">
        <v>93.78</v>
      </c>
      <c r="D3723" s="14">
        <v>45124</v>
      </c>
      <c r="E3723" s="15">
        <v>93.78</v>
      </c>
      <c r="G3723" s="26">
        <v>93.78</v>
      </c>
      <c r="J3723" s="14">
        <v>45123</v>
      </c>
      <c r="K3723" s="9" t="s">
        <v>480</v>
      </c>
      <c r="L3723" s="9">
        <v>29</v>
      </c>
      <c r="M3723" s="9">
        <v>28</v>
      </c>
    </row>
    <row r="3724" spans="1:13" x14ac:dyDescent="0.2">
      <c r="A3724" s="9" t="s">
        <v>1474</v>
      </c>
      <c r="B3724" s="9" t="s">
        <v>171</v>
      </c>
      <c r="C3724" s="9">
        <v>359.47</v>
      </c>
      <c r="D3724" s="14">
        <v>45124</v>
      </c>
      <c r="E3724" s="15">
        <v>359.47</v>
      </c>
      <c r="G3724" s="26">
        <v>359.47</v>
      </c>
      <c r="J3724" s="14">
        <v>45123</v>
      </c>
      <c r="K3724" s="9" t="s">
        <v>480</v>
      </c>
      <c r="L3724" s="9">
        <v>29</v>
      </c>
      <c r="M3724" s="9">
        <v>28</v>
      </c>
    </row>
    <row r="3725" spans="1:13" x14ac:dyDescent="0.2">
      <c r="A3725" s="9" t="s">
        <v>1466</v>
      </c>
      <c r="B3725" s="9" t="s">
        <v>841</v>
      </c>
      <c r="C3725" s="9">
        <v>367.84</v>
      </c>
      <c r="D3725" s="14">
        <v>45124</v>
      </c>
      <c r="E3725" s="15">
        <v>367.84</v>
      </c>
      <c r="G3725" s="26">
        <v>367.84</v>
      </c>
      <c r="J3725" s="14">
        <v>45123</v>
      </c>
      <c r="K3725" s="9" t="s">
        <v>480</v>
      </c>
      <c r="L3725" s="9">
        <v>29</v>
      </c>
      <c r="M3725" s="9">
        <v>28</v>
      </c>
    </row>
    <row r="3726" spans="1:13" x14ac:dyDescent="0.2">
      <c r="A3726" s="9" t="s">
        <v>1296</v>
      </c>
      <c r="B3726" s="9" t="s">
        <v>687</v>
      </c>
      <c r="C3726" s="9">
        <v>2224.0700000000002</v>
      </c>
      <c r="D3726" s="14">
        <v>45124</v>
      </c>
      <c r="E3726" s="15">
        <v>2224.0700000000002</v>
      </c>
      <c r="G3726" s="26">
        <v>2224.0700000000002</v>
      </c>
      <c r="J3726" s="14">
        <v>45123</v>
      </c>
      <c r="K3726" s="9" t="s">
        <v>480</v>
      </c>
      <c r="L3726" s="9">
        <v>29</v>
      </c>
      <c r="M3726" s="9">
        <v>28</v>
      </c>
    </row>
    <row r="3727" spans="1:13" x14ac:dyDescent="0.2">
      <c r="A3727" s="9" t="s">
        <v>1296</v>
      </c>
      <c r="B3727" s="9" t="s">
        <v>687</v>
      </c>
      <c r="C3727" s="9">
        <v>2234.21</v>
      </c>
      <c r="D3727" s="14">
        <v>45124</v>
      </c>
      <c r="E3727" s="15">
        <v>4458.2800000000007</v>
      </c>
      <c r="G3727" s="26">
        <v>2234.21</v>
      </c>
      <c r="J3727" s="14">
        <v>45123</v>
      </c>
      <c r="K3727" s="9" t="s">
        <v>480</v>
      </c>
      <c r="L3727" s="9">
        <v>29</v>
      </c>
      <c r="M3727" s="9">
        <v>28</v>
      </c>
    </row>
    <row r="3728" spans="1:13" x14ac:dyDescent="0.2">
      <c r="A3728" s="9" t="s">
        <v>1296</v>
      </c>
      <c r="B3728" s="9" t="s">
        <v>687</v>
      </c>
      <c r="C3728" s="9">
        <v>2323.42</v>
      </c>
      <c r="D3728" s="14">
        <v>45124</v>
      </c>
      <c r="E3728" s="15">
        <v>6781.7000000000007</v>
      </c>
      <c r="G3728" s="26">
        <v>2323.42</v>
      </c>
      <c r="J3728" s="14">
        <v>45123</v>
      </c>
      <c r="K3728" s="9" t="s">
        <v>480</v>
      </c>
      <c r="L3728" s="9">
        <v>29</v>
      </c>
      <c r="M3728" s="9">
        <v>28</v>
      </c>
    </row>
    <row r="3729" spans="1:13" x14ac:dyDescent="0.2">
      <c r="A3729" s="9" t="s">
        <v>1467</v>
      </c>
      <c r="B3729" s="9" t="s">
        <v>759</v>
      </c>
      <c r="C3729" s="9">
        <v>349.06</v>
      </c>
      <c r="D3729" s="14">
        <v>45124</v>
      </c>
      <c r="E3729" s="15">
        <v>349.06</v>
      </c>
      <c r="G3729" s="26">
        <v>349.06</v>
      </c>
      <c r="J3729" s="14">
        <v>45123</v>
      </c>
      <c r="K3729" s="9" t="s">
        <v>480</v>
      </c>
      <c r="L3729" s="9">
        <v>29</v>
      </c>
      <c r="M3729" s="9">
        <v>28</v>
      </c>
    </row>
    <row r="3730" spans="1:13" x14ac:dyDescent="0.2">
      <c r="A3730" s="9" t="s">
        <v>1473</v>
      </c>
      <c r="B3730" s="9" t="s">
        <v>769</v>
      </c>
      <c r="C3730" s="9">
        <v>93.78</v>
      </c>
      <c r="D3730" s="14">
        <v>45124</v>
      </c>
      <c r="E3730" s="15">
        <v>93.78</v>
      </c>
      <c r="G3730" s="26">
        <v>93.78</v>
      </c>
      <c r="J3730" s="14">
        <v>45123</v>
      </c>
      <c r="K3730" s="9" t="s">
        <v>480</v>
      </c>
      <c r="L3730" s="9">
        <v>29</v>
      </c>
      <c r="M3730" s="9">
        <v>28</v>
      </c>
    </row>
    <row r="3731" spans="1:13" x14ac:dyDescent="0.2">
      <c r="A3731" s="9" t="s">
        <v>780</v>
      </c>
      <c r="B3731" s="9" t="s">
        <v>792</v>
      </c>
      <c r="C3731" s="9">
        <v>2233.34</v>
      </c>
      <c r="D3731" s="14">
        <v>45124</v>
      </c>
      <c r="E3731" s="15">
        <v>2233.34</v>
      </c>
      <c r="G3731" s="26">
        <v>2233.34</v>
      </c>
      <c r="J3731" s="14">
        <v>45123</v>
      </c>
      <c r="K3731" s="9" t="s">
        <v>480</v>
      </c>
      <c r="L3731" s="9">
        <v>29</v>
      </c>
      <c r="M3731" s="9">
        <v>28</v>
      </c>
    </row>
    <row r="3732" spans="1:13" x14ac:dyDescent="0.2">
      <c r="A3732" s="9" t="s">
        <v>856</v>
      </c>
      <c r="B3732" s="9" t="s">
        <v>842</v>
      </c>
      <c r="C3732" s="9">
        <v>2966.69</v>
      </c>
      <c r="D3732" s="14">
        <v>45124</v>
      </c>
      <c r="E3732" s="15">
        <v>2966.69</v>
      </c>
      <c r="G3732" s="26">
        <v>2966.69</v>
      </c>
      <c r="J3732" s="14">
        <v>45123</v>
      </c>
      <c r="K3732" s="9" t="s">
        <v>480</v>
      </c>
      <c r="L3732" s="9">
        <v>29</v>
      </c>
      <c r="M3732" s="9">
        <v>28</v>
      </c>
    </row>
    <row r="3733" spans="1:13" x14ac:dyDescent="0.2">
      <c r="A3733" s="9" t="s">
        <v>895</v>
      </c>
      <c r="B3733" s="9" t="s">
        <v>983</v>
      </c>
      <c r="C3733" s="9">
        <v>1668.78</v>
      </c>
      <c r="D3733" s="14">
        <v>45124</v>
      </c>
      <c r="E3733" s="15">
        <v>1668.78</v>
      </c>
      <c r="G3733" s="26">
        <v>1668.78</v>
      </c>
      <c r="J3733" s="14">
        <v>45123</v>
      </c>
      <c r="K3733" s="9" t="s">
        <v>480</v>
      </c>
      <c r="L3733" s="9">
        <v>29</v>
      </c>
      <c r="M3733" s="9">
        <v>28</v>
      </c>
    </row>
    <row r="3734" spans="1:13" x14ac:dyDescent="0.2">
      <c r="A3734" s="9" t="s">
        <v>936</v>
      </c>
      <c r="B3734" s="9" t="s">
        <v>935</v>
      </c>
      <c r="C3734" s="9">
        <v>25.79</v>
      </c>
      <c r="D3734" s="14">
        <v>45124</v>
      </c>
      <c r="E3734" s="15">
        <v>25.79</v>
      </c>
      <c r="G3734" s="26">
        <v>25.79</v>
      </c>
      <c r="J3734" s="14">
        <v>45123</v>
      </c>
      <c r="K3734" s="9" t="s">
        <v>480</v>
      </c>
      <c r="L3734" s="9">
        <v>29</v>
      </c>
      <c r="M3734" s="9">
        <v>28</v>
      </c>
    </row>
    <row r="3735" spans="1:13" x14ac:dyDescent="0.2">
      <c r="A3735" s="9" t="s">
        <v>1476</v>
      </c>
      <c r="B3735" s="9" t="s">
        <v>892</v>
      </c>
      <c r="C3735" s="9">
        <v>244.97</v>
      </c>
      <c r="D3735" s="14">
        <v>45124</v>
      </c>
      <c r="E3735" s="15">
        <v>244.97</v>
      </c>
      <c r="G3735" s="26">
        <v>244.97</v>
      </c>
      <c r="J3735" s="14">
        <v>45123</v>
      </c>
      <c r="K3735" s="9" t="s">
        <v>480</v>
      </c>
      <c r="L3735" s="9">
        <v>29</v>
      </c>
      <c r="M3735" s="9">
        <v>28</v>
      </c>
    </row>
    <row r="3736" spans="1:13" x14ac:dyDescent="0.2">
      <c r="A3736" s="9" t="s">
        <v>828</v>
      </c>
      <c r="B3736" s="9" t="s">
        <v>852</v>
      </c>
      <c r="C3736" s="9">
        <v>4.2920170000000004</v>
      </c>
      <c r="D3736" s="14">
        <v>45124</v>
      </c>
      <c r="E3736" s="15">
        <v>4.2920170000000004</v>
      </c>
      <c r="G3736" s="26">
        <v>4.2920170000000004</v>
      </c>
      <c r="J3736" s="14">
        <v>45123</v>
      </c>
      <c r="K3736" s="9" t="s">
        <v>480</v>
      </c>
      <c r="L3736" s="9">
        <v>29</v>
      </c>
      <c r="M3736" s="9">
        <v>28</v>
      </c>
    </row>
    <row r="3737" spans="1:13" x14ac:dyDescent="0.2">
      <c r="A3737" s="9" t="s">
        <v>897</v>
      </c>
      <c r="B3737" s="9" t="s">
        <v>1420</v>
      </c>
      <c r="C3737" s="9">
        <v>513.27888800000005</v>
      </c>
      <c r="D3737" s="14">
        <v>45124</v>
      </c>
      <c r="E3737" s="15">
        <v>513.27888800000005</v>
      </c>
      <c r="G3737" s="26">
        <v>513.27888800000005</v>
      </c>
      <c r="J3737" s="14">
        <v>45123</v>
      </c>
      <c r="K3737" s="9" t="s">
        <v>480</v>
      </c>
      <c r="L3737" s="9">
        <v>29</v>
      </c>
      <c r="M3737" s="9">
        <v>28</v>
      </c>
    </row>
    <row r="3738" spans="1:13" x14ac:dyDescent="0.2">
      <c r="A3738" s="9" t="s">
        <v>1022</v>
      </c>
      <c r="B3738" s="9" t="s">
        <v>1503</v>
      </c>
      <c r="C3738" s="9">
        <v>25.99</v>
      </c>
      <c r="D3738" s="14">
        <v>45124</v>
      </c>
      <c r="E3738" s="15">
        <v>25.99</v>
      </c>
      <c r="G3738" s="26">
        <v>25.99</v>
      </c>
      <c r="J3738" s="14">
        <v>45123</v>
      </c>
      <c r="K3738" s="9" t="s">
        <v>480</v>
      </c>
      <c r="L3738" s="9">
        <v>29</v>
      </c>
      <c r="M3738" s="9">
        <v>28</v>
      </c>
    </row>
    <row r="3739" spans="1:13" x14ac:dyDescent="0.2">
      <c r="A3739" s="9" t="s">
        <v>1022</v>
      </c>
      <c r="B3739" s="9" t="s">
        <v>1503</v>
      </c>
      <c r="C3739" s="9">
        <v>25.95</v>
      </c>
      <c r="D3739" s="14">
        <v>45124</v>
      </c>
      <c r="E3739" s="15">
        <v>51.94</v>
      </c>
      <c r="G3739" s="26">
        <v>25.95</v>
      </c>
      <c r="J3739" s="14">
        <v>45123</v>
      </c>
      <c r="K3739" s="9" t="s">
        <v>480</v>
      </c>
      <c r="L3739" s="9">
        <v>29</v>
      </c>
      <c r="M3739" s="9">
        <v>28</v>
      </c>
    </row>
    <row r="3740" spans="1:13" x14ac:dyDescent="0.2">
      <c r="A3740" s="9" t="s">
        <v>1022</v>
      </c>
      <c r="B3740" s="9" t="s">
        <v>1503</v>
      </c>
      <c r="C3740" s="9">
        <v>26.05</v>
      </c>
      <c r="D3740" s="14">
        <v>45124</v>
      </c>
      <c r="E3740" s="15">
        <v>77.989999999999995</v>
      </c>
      <c r="G3740" s="26">
        <v>26.05</v>
      </c>
      <c r="J3740" s="14">
        <v>45123</v>
      </c>
      <c r="K3740" s="9" t="s">
        <v>480</v>
      </c>
      <c r="L3740" s="9">
        <v>29</v>
      </c>
      <c r="M3740" s="9">
        <v>28</v>
      </c>
    </row>
    <row r="3741" spans="1:13" x14ac:dyDescent="0.2">
      <c r="A3741" s="9" t="s">
        <v>1022</v>
      </c>
      <c r="B3741" s="9" t="s">
        <v>1503</v>
      </c>
      <c r="C3741" s="9">
        <v>27.1</v>
      </c>
      <c r="D3741" s="14">
        <v>45124</v>
      </c>
      <c r="E3741" s="15">
        <v>105.09</v>
      </c>
      <c r="G3741" s="26">
        <v>27.1</v>
      </c>
      <c r="J3741" s="14">
        <v>45123</v>
      </c>
      <c r="K3741" s="9" t="s">
        <v>480</v>
      </c>
      <c r="L3741" s="9">
        <v>29</v>
      </c>
      <c r="M3741" s="9">
        <v>28</v>
      </c>
    </row>
    <row r="3742" spans="1:13" x14ac:dyDescent="0.2">
      <c r="A3742" s="9" t="s">
        <v>1022</v>
      </c>
      <c r="B3742" s="9" t="s">
        <v>1503</v>
      </c>
      <c r="C3742" s="9">
        <v>10.39</v>
      </c>
      <c r="D3742" s="14">
        <v>45124</v>
      </c>
      <c r="E3742" s="15">
        <v>115.48</v>
      </c>
      <c r="G3742" s="26">
        <v>10.39</v>
      </c>
      <c r="J3742" s="14">
        <v>45123</v>
      </c>
      <c r="K3742" s="9" t="s">
        <v>480</v>
      </c>
      <c r="L3742" s="9">
        <v>29</v>
      </c>
      <c r="M3742" s="9">
        <v>28</v>
      </c>
    </row>
    <row r="3743" spans="1:13" x14ac:dyDescent="0.2">
      <c r="A3743" s="9" t="s">
        <v>1022</v>
      </c>
      <c r="B3743" s="9" t="s">
        <v>1503</v>
      </c>
      <c r="C3743" s="9">
        <v>10.38</v>
      </c>
      <c r="D3743" s="14">
        <v>45124</v>
      </c>
      <c r="E3743" s="15">
        <v>125.86</v>
      </c>
      <c r="G3743" s="26">
        <v>10.38</v>
      </c>
      <c r="J3743" s="14">
        <v>45123</v>
      </c>
      <c r="K3743" s="9" t="s">
        <v>480</v>
      </c>
      <c r="L3743" s="9">
        <v>29</v>
      </c>
      <c r="M3743" s="9">
        <v>28</v>
      </c>
    </row>
    <row r="3744" spans="1:13" x14ac:dyDescent="0.2">
      <c r="A3744" s="9" t="s">
        <v>1022</v>
      </c>
      <c r="B3744" s="9" t="s">
        <v>1503</v>
      </c>
      <c r="C3744" s="9">
        <v>10.39</v>
      </c>
      <c r="D3744" s="14">
        <v>45124</v>
      </c>
      <c r="E3744" s="15">
        <v>136.25</v>
      </c>
      <c r="G3744" s="26">
        <v>10.39</v>
      </c>
      <c r="J3744" s="14">
        <v>45123</v>
      </c>
      <c r="K3744" s="9" t="s">
        <v>480</v>
      </c>
      <c r="L3744" s="9">
        <v>29</v>
      </c>
      <c r="M3744" s="9">
        <v>28</v>
      </c>
    </row>
    <row r="3745" spans="1:13" x14ac:dyDescent="0.2">
      <c r="A3745" s="9" t="s">
        <v>1206</v>
      </c>
      <c r="B3745" s="9" t="s">
        <v>1207</v>
      </c>
      <c r="C3745" s="9">
        <v>608.54999999999995</v>
      </c>
      <c r="D3745" s="14">
        <v>45131</v>
      </c>
      <c r="E3745" s="15">
        <v>608.54999999999995</v>
      </c>
      <c r="G3745" s="26">
        <v>608.54999999999995</v>
      </c>
      <c r="J3745" s="14">
        <v>45126</v>
      </c>
      <c r="K3745" s="9" t="s">
        <v>480</v>
      </c>
      <c r="L3745" s="9">
        <v>30</v>
      </c>
      <c r="M3745" s="9">
        <v>29</v>
      </c>
    </row>
    <row r="3746" spans="1:13" x14ac:dyDescent="0.2">
      <c r="A3746" s="9" t="s">
        <v>329</v>
      </c>
      <c r="B3746" s="9" t="s">
        <v>53</v>
      </c>
      <c r="C3746" s="9">
        <v>2636.4398759999999</v>
      </c>
      <c r="D3746" s="14">
        <v>45131</v>
      </c>
      <c r="E3746" s="15">
        <v>2636.4398759999999</v>
      </c>
      <c r="G3746" s="26">
        <v>2636.4398759999999</v>
      </c>
      <c r="J3746" s="14">
        <v>45126</v>
      </c>
      <c r="K3746" s="9" t="s">
        <v>480</v>
      </c>
      <c r="L3746" s="9">
        <v>30</v>
      </c>
      <c r="M3746" s="9">
        <v>29</v>
      </c>
    </row>
    <row r="3747" spans="1:13" x14ac:dyDescent="0.2">
      <c r="A3747" s="9" t="s">
        <v>329</v>
      </c>
      <c r="B3747" s="9" t="s">
        <v>53</v>
      </c>
      <c r="C3747" s="9">
        <v>6196.8806340000001</v>
      </c>
      <c r="D3747" s="14">
        <v>45131</v>
      </c>
      <c r="E3747" s="15">
        <v>8833.3205099999996</v>
      </c>
      <c r="G3747" s="26">
        <v>6196.8806340000001</v>
      </c>
      <c r="J3747" s="14">
        <v>45127</v>
      </c>
      <c r="K3747" s="9" t="s">
        <v>480</v>
      </c>
      <c r="L3747" s="9">
        <v>30</v>
      </c>
      <c r="M3747" s="9">
        <v>29</v>
      </c>
    </row>
    <row r="3748" spans="1:13" x14ac:dyDescent="0.2">
      <c r="A3748" s="9" t="s">
        <v>329</v>
      </c>
      <c r="B3748" s="9" t="s">
        <v>53</v>
      </c>
      <c r="C3748" s="9">
        <v>411.16388000000001</v>
      </c>
      <c r="D3748" s="14">
        <v>45131</v>
      </c>
      <c r="E3748" s="15">
        <v>9244.4843899999996</v>
      </c>
      <c r="G3748" s="26">
        <v>411.16388000000001</v>
      </c>
      <c r="J3748" s="14">
        <v>45128</v>
      </c>
      <c r="K3748" s="9" t="s">
        <v>480</v>
      </c>
      <c r="L3748" s="9">
        <v>30</v>
      </c>
      <c r="M3748" s="9">
        <v>29</v>
      </c>
    </row>
    <row r="3749" spans="1:13" x14ac:dyDescent="0.2">
      <c r="A3749" s="9" t="s">
        <v>856</v>
      </c>
      <c r="B3749" s="9" t="s">
        <v>842</v>
      </c>
      <c r="C3749" s="9">
        <v>2581.67</v>
      </c>
      <c r="D3749" s="14">
        <v>45131</v>
      </c>
      <c r="E3749" s="15">
        <v>2581.67</v>
      </c>
      <c r="G3749" s="26">
        <v>2581.67</v>
      </c>
      <c r="J3749" s="14">
        <v>45129</v>
      </c>
      <c r="K3749" s="9" t="s">
        <v>480</v>
      </c>
      <c r="L3749" s="9">
        <v>30</v>
      </c>
      <c r="M3749" s="9">
        <v>29</v>
      </c>
    </row>
    <row r="3750" spans="1:13" x14ac:dyDescent="0.2">
      <c r="A3750" s="9" t="s">
        <v>1004</v>
      </c>
      <c r="B3750" s="9" t="s">
        <v>1498</v>
      </c>
      <c r="C3750" s="9">
        <v>108.40701799999999</v>
      </c>
      <c r="D3750" s="14">
        <v>45131</v>
      </c>
      <c r="E3750" s="15">
        <v>108.40701799999999</v>
      </c>
      <c r="G3750" s="26">
        <v>108.40701799999999</v>
      </c>
      <c r="J3750" s="14">
        <v>45130</v>
      </c>
      <c r="K3750" s="9" t="s">
        <v>480</v>
      </c>
      <c r="L3750" s="9">
        <v>30</v>
      </c>
      <c r="M3750" s="9">
        <v>29</v>
      </c>
    </row>
    <row r="3751" spans="1:13" x14ac:dyDescent="0.2">
      <c r="A3751" s="9" t="s">
        <v>1004</v>
      </c>
      <c r="B3751" s="9" t="s">
        <v>1498</v>
      </c>
      <c r="C3751" s="9">
        <v>93.390296000000006</v>
      </c>
      <c r="D3751" s="14">
        <v>45131</v>
      </c>
      <c r="E3751" s="15">
        <v>201.797314</v>
      </c>
      <c r="G3751" s="26">
        <v>93.390296000000006</v>
      </c>
      <c r="J3751" s="14">
        <v>45130</v>
      </c>
      <c r="K3751" s="9" t="s">
        <v>480</v>
      </c>
      <c r="L3751" s="9">
        <v>30</v>
      </c>
      <c r="M3751" s="9">
        <v>29</v>
      </c>
    </row>
    <row r="3752" spans="1:13" x14ac:dyDescent="0.2">
      <c r="A3752" s="9" t="s">
        <v>301</v>
      </c>
      <c r="B3752" s="9" t="s">
        <v>605</v>
      </c>
      <c r="C3752" s="9">
        <v>136.61879999999999</v>
      </c>
      <c r="D3752" s="14">
        <v>45131</v>
      </c>
      <c r="E3752" s="15">
        <v>136.61879999999999</v>
      </c>
      <c r="G3752" s="26">
        <v>136.61879999999999</v>
      </c>
      <c r="J3752" s="14">
        <v>45130</v>
      </c>
      <c r="K3752" s="9" t="s">
        <v>480</v>
      </c>
      <c r="L3752" s="9">
        <v>30</v>
      </c>
      <c r="M3752" s="9">
        <v>29</v>
      </c>
    </row>
    <row r="3753" spans="1:13" x14ac:dyDescent="0.2">
      <c r="A3753" s="9" t="s">
        <v>301</v>
      </c>
      <c r="B3753" s="9" t="s">
        <v>605</v>
      </c>
      <c r="C3753" s="9">
        <v>154.10939999999999</v>
      </c>
      <c r="D3753" s="14">
        <v>45131</v>
      </c>
      <c r="E3753" s="15">
        <v>290.72820000000002</v>
      </c>
      <c r="G3753" s="26">
        <v>154.10939999999999</v>
      </c>
      <c r="J3753" s="14">
        <v>45130</v>
      </c>
      <c r="K3753" s="9" t="s">
        <v>480</v>
      </c>
      <c r="L3753" s="9">
        <v>30</v>
      </c>
      <c r="M3753" s="9">
        <v>29</v>
      </c>
    </row>
    <row r="3754" spans="1:13" x14ac:dyDescent="0.2">
      <c r="A3754" s="9" t="s">
        <v>1471</v>
      </c>
      <c r="B3754" s="9" t="s">
        <v>67</v>
      </c>
      <c r="C3754" s="9">
        <v>198</v>
      </c>
      <c r="D3754" s="14">
        <v>45131</v>
      </c>
      <c r="E3754" s="15">
        <v>198</v>
      </c>
      <c r="G3754" s="26">
        <v>198</v>
      </c>
      <c r="J3754" s="14">
        <v>45130</v>
      </c>
      <c r="K3754" s="9" t="s">
        <v>480</v>
      </c>
      <c r="L3754" s="9">
        <v>30</v>
      </c>
      <c r="M3754" s="9">
        <v>29</v>
      </c>
    </row>
    <row r="3755" spans="1:13" x14ac:dyDescent="0.2">
      <c r="A3755" s="9" t="s">
        <v>1296</v>
      </c>
      <c r="B3755" s="9" t="s">
        <v>687</v>
      </c>
      <c r="C3755" s="9">
        <v>2323.4299999999998</v>
      </c>
      <c r="D3755" s="14">
        <v>45131</v>
      </c>
      <c r="E3755" s="15">
        <v>2323.4299999999998</v>
      </c>
      <c r="G3755" s="26">
        <v>2323.4299999999998</v>
      </c>
      <c r="J3755" s="14">
        <v>45130</v>
      </c>
      <c r="K3755" s="9" t="s">
        <v>480</v>
      </c>
      <c r="L3755" s="9">
        <v>30</v>
      </c>
      <c r="M3755" s="9">
        <v>29</v>
      </c>
    </row>
    <row r="3756" spans="1:13" x14ac:dyDescent="0.2">
      <c r="A3756" s="9" t="s">
        <v>1467</v>
      </c>
      <c r="B3756" s="9" t="s">
        <v>759</v>
      </c>
      <c r="C3756" s="9">
        <v>349.06</v>
      </c>
      <c r="D3756" s="14">
        <v>45131</v>
      </c>
      <c r="E3756" s="15">
        <v>349.06</v>
      </c>
      <c r="G3756" s="26">
        <v>349.06</v>
      </c>
      <c r="J3756" s="14">
        <v>45130</v>
      </c>
      <c r="K3756" s="9" t="s">
        <v>480</v>
      </c>
      <c r="L3756" s="9">
        <v>30</v>
      </c>
      <c r="M3756" s="9">
        <v>29</v>
      </c>
    </row>
    <row r="3757" spans="1:13" x14ac:dyDescent="0.2">
      <c r="A3757" s="9" t="s">
        <v>1022</v>
      </c>
      <c r="B3757" s="9" t="s">
        <v>1503</v>
      </c>
      <c r="C3757" s="9">
        <v>27.1</v>
      </c>
      <c r="D3757" s="14">
        <v>45131</v>
      </c>
      <c r="E3757" s="15">
        <v>27.1</v>
      </c>
      <c r="G3757" s="26">
        <v>27.1</v>
      </c>
      <c r="J3757" s="14">
        <v>45130</v>
      </c>
      <c r="K3757" s="9" t="s">
        <v>480</v>
      </c>
      <c r="L3757" s="9">
        <v>30</v>
      </c>
      <c r="M3757" s="9">
        <v>29</v>
      </c>
    </row>
    <row r="3758" spans="1:13" x14ac:dyDescent="0.2">
      <c r="A3758" s="9" t="s">
        <v>1022</v>
      </c>
      <c r="B3758" s="9" t="s">
        <v>1503</v>
      </c>
      <c r="C3758" s="9">
        <v>23.35</v>
      </c>
      <c r="D3758" s="14">
        <v>45131</v>
      </c>
      <c r="E3758" s="15">
        <v>50.45</v>
      </c>
      <c r="G3758" s="26">
        <v>23.35</v>
      </c>
      <c r="J3758" s="14">
        <v>45130</v>
      </c>
      <c r="K3758" s="9" t="s">
        <v>480</v>
      </c>
      <c r="L3758" s="9">
        <v>30</v>
      </c>
      <c r="M3758" s="9">
        <v>29</v>
      </c>
    </row>
  </sheetData>
  <pageMargins left="0.75" right="0.75" top="1" bottom="1" header="0.5" footer="0.5"/>
  <pageSetup paperSize="9" orientation="portrait" horizontalDpi="203" verticalDpi="20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4"/>
  <dimension ref="B3:L159"/>
  <sheetViews>
    <sheetView workbookViewId="0"/>
  </sheetViews>
  <sheetFormatPr baseColWidth="10" defaultRowHeight="14.4" x14ac:dyDescent="0.3"/>
  <cols>
    <col min="2" max="2" width="16.5546875" bestFit="1" customWidth="1"/>
    <col min="3" max="3" width="34.44140625" bestFit="1" customWidth="1"/>
    <col min="4" max="5" width="18.33203125" customWidth="1"/>
    <col min="6" max="7" width="12.109375" bestFit="1" customWidth="1"/>
    <col min="8" max="8" width="12.5546875" customWidth="1"/>
    <col min="9" max="9" width="4.33203125" customWidth="1"/>
    <col min="10" max="14" width="12.109375" bestFit="1" customWidth="1"/>
    <col min="15" max="15" width="12.5546875" bestFit="1" customWidth="1"/>
  </cols>
  <sheetData>
    <row r="3" spans="2:12" x14ac:dyDescent="0.3">
      <c r="B3" s="72" t="s">
        <v>306</v>
      </c>
      <c r="C3" s="72" t="s">
        <v>305</v>
      </c>
      <c r="D3" t="s">
        <v>334</v>
      </c>
    </row>
    <row r="4" spans="2:12" x14ac:dyDescent="0.3">
      <c r="B4" t="s">
        <v>301</v>
      </c>
      <c r="C4" t="s">
        <v>391</v>
      </c>
      <c r="D4" s="10">
        <v>62</v>
      </c>
      <c r="J4" s="11" t="s">
        <v>384</v>
      </c>
      <c r="K4" s="11" t="s">
        <v>385</v>
      </c>
      <c r="L4" s="11"/>
    </row>
    <row r="5" spans="2:12" x14ac:dyDescent="0.3">
      <c r="B5" t="s">
        <v>296</v>
      </c>
      <c r="C5" t="s">
        <v>394</v>
      </c>
      <c r="D5" s="10">
        <v>150</v>
      </c>
      <c r="J5" s="13" t="e">
        <f>+VLOOKUP(C5,'Resumen demanda 17'!$A$2:$O$126,15,0)/12</f>
        <v>#N/A</v>
      </c>
      <c r="K5" s="12" t="e">
        <f>+H5/J5</f>
        <v>#N/A</v>
      </c>
    </row>
    <row r="6" spans="2:12" x14ac:dyDescent="0.3">
      <c r="B6" t="s">
        <v>275</v>
      </c>
      <c r="C6" t="s">
        <v>1183</v>
      </c>
      <c r="D6" s="10">
        <v>47200</v>
      </c>
      <c r="J6" s="13" t="e">
        <f>+VLOOKUP(C6,'Resumen demanda 17'!$A$2:$O$126,15,0)/12</f>
        <v>#N/A</v>
      </c>
      <c r="K6" s="12" t="e">
        <f t="shared" ref="K6:K47" si="0">+H6/J6</f>
        <v>#N/A</v>
      </c>
      <c r="L6" t="s">
        <v>386</v>
      </c>
    </row>
    <row r="7" spans="2:12" x14ac:dyDescent="0.3">
      <c r="B7" t="s">
        <v>269</v>
      </c>
      <c r="C7" t="s">
        <v>1241</v>
      </c>
      <c r="D7" s="10">
        <v>4525</v>
      </c>
      <c r="J7" s="13" t="e">
        <f>+VLOOKUP(C7,'Resumen demanda 17'!$A$2:$O$126,15,0)/12</f>
        <v>#N/A</v>
      </c>
      <c r="K7" s="12" t="e">
        <f t="shared" si="0"/>
        <v>#N/A</v>
      </c>
    </row>
    <row r="8" spans="2:12" x14ac:dyDescent="0.3">
      <c r="B8" t="s">
        <v>268</v>
      </c>
      <c r="C8" t="s">
        <v>267</v>
      </c>
      <c r="D8" s="10">
        <v>375</v>
      </c>
      <c r="J8" s="13" t="e">
        <f>+VLOOKUP(C8,'Resumen demanda 17'!$A$2:$O$126,15,0)/12</f>
        <v>#N/A</v>
      </c>
      <c r="K8" s="12" t="e">
        <f t="shared" si="0"/>
        <v>#N/A</v>
      </c>
    </row>
    <row r="9" spans="2:12" x14ac:dyDescent="0.3">
      <c r="B9" t="s">
        <v>259</v>
      </c>
      <c r="C9" t="s">
        <v>406</v>
      </c>
      <c r="D9" s="10">
        <v>210</v>
      </c>
      <c r="J9" s="13" t="e">
        <f>+VLOOKUP(C9,'Resumen demanda 17'!$A$2:$O$126,15,0)/12</f>
        <v>#N/A</v>
      </c>
      <c r="K9" s="12" t="e">
        <f t="shared" si="0"/>
        <v>#N/A</v>
      </c>
    </row>
    <row r="10" spans="2:12" x14ac:dyDescent="0.3">
      <c r="B10" t="s">
        <v>257</v>
      </c>
      <c r="C10" t="s">
        <v>408</v>
      </c>
      <c r="D10" s="10">
        <v>650</v>
      </c>
      <c r="J10" s="13" t="e">
        <f>+VLOOKUP(C10,'Resumen demanda 17'!$A$2:$O$126,15,0)/12</f>
        <v>#N/A</v>
      </c>
      <c r="K10" s="12" t="e">
        <f t="shared" si="0"/>
        <v>#N/A</v>
      </c>
      <c r="L10" t="s">
        <v>387</v>
      </c>
    </row>
    <row r="11" spans="2:12" x14ac:dyDescent="0.3">
      <c r="B11" t="s">
        <v>244</v>
      </c>
      <c r="C11" t="s">
        <v>410</v>
      </c>
      <c r="D11" s="10">
        <v>220</v>
      </c>
      <c r="J11" s="13" t="e">
        <f>+VLOOKUP(C11,'Resumen demanda 17'!$A$2:$O$126,15,0)/12</f>
        <v>#N/A</v>
      </c>
      <c r="K11" s="12" t="e">
        <f t="shared" si="0"/>
        <v>#N/A</v>
      </c>
    </row>
    <row r="12" spans="2:12" x14ac:dyDescent="0.3">
      <c r="B12" t="s">
        <v>243</v>
      </c>
      <c r="C12" t="s">
        <v>411</v>
      </c>
      <c r="D12" s="10">
        <v>850</v>
      </c>
      <c r="J12" s="13" t="e">
        <f>+VLOOKUP(C12,'Resumen demanda 17'!$A$2:$O$126,15,0)/12</f>
        <v>#N/A</v>
      </c>
      <c r="K12" s="12" t="e">
        <f t="shared" si="0"/>
        <v>#N/A</v>
      </c>
    </row>
    <row r="13" spans="2:12" x14ac:dyDescent="0.3">
      <c r="B13" t="s">
        <v>242</v>
      </c>
      <c r="C13" t="s">
        <v>412</v>
      </c>
      <c r="D13" s="10">
        <v>3000</v>
      </c>
      <c r="J13" s="13" t="e">
        <f>+VLOOKUP(C13,'Resumen demanda 17'!$A$2:$O$126,15,0)/12</f>
        <v>#N/A</v>
      </c>
      <c r="K13" s="12" t="e">
        <f t="shared" si="0"/>
        <v>#N/A</v>
      </c>
    </row>
    <row r="14" spans="2:12" x14ac:dyDescent="0.3">
      <c r="B14" t="s">
        <v>238</v>
      </c>
      <c r="C14" t="s">
        <v>413</v>
      </c>
      <c r="D14" s="10">
        <v>700</v>
      </c>
      <c r="J14" s="13" t="e">
        <f>+VLOOKUP(C14,'Resumen demanda 17'!$A$2:$O$126,15,0)/12</f>
        <v>#N/A</v>
      </c>
      <c r="K14" s="12" t="e">
        <f t="shared" si="0"/>
        <v>#N/A</v>
      </c>
      <c r="L14" t="s">
        <v>388</v>
      </c>
    </row>
    <row r="15" spans="2:12" x14ac:dyDescent="0.3">
      <c r="B15" t="s">
        <v>161</v>
      </c>
      <c r="C15" t="s">
        <v>160</v>
      </c>
      <c r="D15" s="10">
        <v>7280</v>
      </c>
      <c r="J15" s="13" t="e">
        <f>+VLOOKUP(C15,'Resumen demanda 17'!$A$2:$O$126,15,0)/12</f>
        <v>#N/A</v>
      </c>
      <c r="K15" s="12" t="e">
        <f t="shared" si="0"/>
        <v>#N/A</v>
      </c>
      <c r="L15" t="s">
        <v>388</v>
      </c>
    </row>
    <row r="16" spans="2:12" x14ac:dyDescent="0.3">
      <c r="B16" t="s">
        <v>158</v>
      </c>
      <c r="C16" t="s">
        <v>157</v>
      </c>
      <c r="D16" s="10">
        <v>599.54999999999995</v>
      </c>
      <c r="J16" s="13" t="e">
        <f>+VLOOKUP(C16,'Resumen demanda 17'!$A$2:$O$126,15,0)/12</f>
        <v>#N/A</v>
      </c>
      <c r="K16" s="12" t="e">
        <f t="shared" si="0"/>
        <v>#N/A</v>
      </c>
      <c r="L16" t="s">
        <v>388</v>
      </c>
    </row>
    <row r="17" spans="2:12" x14ac:dyDescent="0.3">
      <c r="B17" t="s">
        <v>156</v>
      </c>
      <c r="C17" t="s">
        <v>432</v>
      </c>
      <c r="D17" s="10">
        <v>700</v>
      </c>
      <c r="J17" s="13" t="e">
        <f>+VLOOKUP(C17,'Resumen demanda 17'!$A$2:$O$126,15,0)/12</f>
        <v>#N/A</v>
      </c>
      <c r="K17" s="12" t="e">
        <f t="shared" si="0"/>
        <v>#N/A</v>
      </c>
    </row>
    <row r="18" spans="2:12" x14ac:dyDescent="0.3">
      <c r="B18" t="s">
        <v>139</v>
      </c>
      <c r="C18" t="s">
        <v>138</v>
      </c>
      <c r="D18" s="10">
        <v>1630</v>
      </c>
      <c r="J18" s="13" t="e">
        <f>+VLOOKUP(C18,'Resumen demanda 17'!$A$2:$O$126,15,0)/12</f>
        <v>#N/A</v>
      </c>
      <c r="K18" s="12" t="e">
        <f t="shared" si="0"/>
        <v>#N/A</v>
      </c>
    </row>
    <row r="19" spans="2:12" x14ac:dyDescent="0.3">
      <c r="B19" t="s">
        <v>137</v>
      </c>
      <c r="C19" t="s">
        <v>438</v>
      </c>
      <c r="D19" s="10">
        <v>570</v>
      </c>
      <c r="J19" s="13" t="e">
        <f>+VLOOKUP(C19,'Resumen demanda 17'!$A$2:$O$126,15,0)/12</f>
        <v>#N/A</v>
      </c>
      <c r="K19" s="12" t="e">
        <f t="shared" si="0"/>
        <v>#N/A</v>
      </c>
    </row>
    <row r="20" spans="2:12" x14ac:dyDescent="0.3">
      <c r="B20" t="s">
        <v>136</v>
      </c>
      <c r="C20" t="s">
        <v>439</v>
      </c>
      <c r="D20" s="10">
        <v>426</v>
      </c>
      <c r="J20" s="13" t="e">
        <f>+VLOOKUP(C20,'Resumen demanda 17'!$A$2:$O$126,15,0)/12</f>
        <v>#N/A</v>
      </c>
      <c r="K20" s="12" t="e">
        <f t="shared" si="0"/>
        <v>#N/A</v>
      </c>
    </row>
    <row r="21" spans="2:12" x14ac:dyDescent="0.3">
      <c r="B21" t="s">
        <v>132</v>
      </c>
      <c r="C21" t="s">
        <v>444</v>
      </c>
      <c r="D21" s="10">
        <v>25000</v>
      </c>
      <c r="J21" s="13" t="e">
        <f>+VLOOKUP(C21,'Resumen demanda 17'!$A$2:$O$126,15,0)/12</f>
        <v>#N/A</v>
      </c>
      <c r="K21" s="12" t="e">
        <f t="shared" si="0"/>
        <v>#N/A</v>
      </c>
    </row>
    <row r="22" spans="2:12" x14ac:dyDescent="0.3">
      <c r="B22" t="s">
        <v>131</v>
      </c>
      <c r="C22" t="s">
        <v>445</v>
      </c>
      <c r="D22" s="10">
        <v>6900</v>
      </c>
      <c r="J22" s="13" t="e">
        <f>+VLOOKUP(C22,'Resumen demanda 17'!$A$2:$O$126,15,0)/12</f>
        <v>#N/A</v>
      </c>
      <c r="K22" s="12" t="e">
        <f t="shared" si="0"/>
        <v>#N/A</v>
      </c>
    </row>
    <row r="23" spans="2:12" x14ac:dyDescent="0.3">
      <c r="B23" t="s">
        <v>130</v>
      </c>
      <c r="C23" t="s">
        <v>446</v>
      </c>
      <c r="D23" s="10">
        <v>4000</v>
      </c>
      <c r="J23" s="13" t="e">
        <f>+VLOOKUP(C23,'Resumen demanda 17'!$A$2:$O$126,15,0)/12</f>
        <v>#N/A</v>
      </c>
      <c r="K23" s="12" t="e">
        <f t="shared" si="0"/>
        <v>#N/A</v>
      </c>
    </row>
    <row r="24" spans="2:12" x14ac:dyDescent="0.3">
      <c r="B24" t="s">
        <v>111</v>
      </c>
      <c r="C24" t="s">
        <v>110</v>
      </c>
      <c r="D24" s="10">
        <v>1840</v>
      </c>
      <c r="J24" s="13" t="e">
        <f>+VLOOKUP(C24,'Resumen demanda 17'!$A$2:$O$126,15,0)/12</f>
        <v>#N/A</v>
      </c>
      <c r="K24" s="12" t="e">
        <f t="shared" si="0"/>
        <v>#N/A</v>
      </c>
    </row>
    <row r="25" spans="2:12" x14ac:dyDescent="0.3">
      <c r="B25" t="s">
        <v>109</v>
      </c>
      <c r="C25" t="s">
        <v>449</v>
      </c>
      <c r="D25" s="10">
        <v>1180</v>
      </c>
      <c r="J25" s="13" t="e">
        <f>+VLOOKUP(C25,'Resumen demanda 17'!$A$2:$O$126,15,0)/12</f>
        <v>#N/A</v>
      </c>
      <c r="K25" s="12" t="e">
        <f t="shared" si="0"/>
        <v>#N/A</v>
      </c>
    </row>
    <row r="26" spans="2:12" x14ac:dyDescent="0.3">
      <c r="B26" t="s">
        <v>104</v>
      </c>
      <c r="C26" t="s">
        <v>1302</v>
      </c>
      <c r="D26" s="10">
        <v>1680</v>
      </c>
      <c r="J26" s="13" t="e">
        <f>+VLOOKUP(C26,'Resumen demanda 17'!$A$2:$O$126,15,0)/12</f>
        <v>#N/A</v>
      </c>
      <c r="K26" s="12" t="e">
        <f t="shared" si="0"/>
        <v>#N/A</v>
      </c>
    </row>
    <row r="27" spans="2:12" x14ac:dyDescent="0.3">
      <c r="B27" t="s">
        <v>99</v>
      </c>
      <c r="C27" t="s">
        <v>1205</v>
      </c>
      <c r="D27" s="10">
        <v>840</v>
      </c>
      <c r="J27" s="13" t="e">
        <f>+VLOOKUP(C27,'Resumen demanda 17'!$A$2:$O$126,15,0)/12</f>
        <v>#N/A</v>
      </c>
      <c r="K27" s="12" t="e">
        <f t="shared" si="0"/>
        <v>#N/A</v>
      </c>
      <c r="L27" t="s">
        <v>389</v>
      </c>
    </row>
    <row r="28" spans="2:12" x14ac:dyDescent="0.3">
      <c r="B28" t="s">
        <v>595</v>
      </c>
      <c r="C28" t="s">
        <v>1026</v>
      </c>
      <c r="D28" s="10">
        <v>380</v>
      </c>
      <c r="J28" s="13" t="e">
        <f>+VLOOKUP(C28,'Resumen demanda 17'!$A$2:$O$126,15,0)/12</f>
        <v>#N/A</v>
      </c>
      <c r="K28" s="12" t="e">
        <f t="shared" si="0"/>
        <v>#N/A</v>
      </c>
    </row>
    <row r="29" spans="2:12" x14ac:dyDescent="0.3">
      <c r="B29" t="s">
        <v>490</v>
      </c>
      <c r="C29" t="s">
        <v>1204</v>
      </c>
      <c r="D29" s="10">
        <v>450</v>
      </c>
      <c r="J29" s="13" t="e">
        <f>+VLOOKUP(C29,'Resumen demanda 17'!$A$2:$O$126,15,0)/12</f>
        <v>#N/A</v>
      </c>
      <c r="K29" s="12" t="e">
        <f t="shared" si="0"/>
        <v>#N/A</v>
      </c>
    </row>
    <row r="30" spans="2:12" x14ac:dyDescent="0.3">
      <c r="B30" t="s">
        <v>692</v>
      </c>
      <c r="C30" t="s">
        <v>1239</v>
      </c>
      <c r="D30" s="10">
        <v>50</v>
      </c>
      <c r="J30" s="13" t="e">
        <f>+VLOOKUP(C30,'Resumen demanda 17'!$A$2:$O$126,15,0)/12</f>
        <v>#N/A</v>
      </c>
      <c r="K30" s="12" t="e">
        <f t="shared" si="0"/>
        <v>#N/A</v>
      </c>
    </row>
    <row r="31" spans="2:12" x14ac:dyDescent="0.3">
      <c r="B31" t="s">
        <v>631</v>
      </c>
      <c r="C31" t="s">
        <v>1184</v>
      </c>
      <c r="D31" s="10">
        <v>760</v>
      </c>
      <c r="J31" s="13" t="e">
        <f>+VLOOKUP(C31,'Resumen demanda 17'!$A$2:$O$126,15,0)/12</f>
        <v>#N/A</v>
      </c>
      <c r="K31" s="12" t="e">
        <f t="shared" si="0"/>
        <v>#N/A</v>
      </c>
    </row>
    <row r="32" spans="2:12" x14ac:dyDescent="0.3">
      <c r="B32" t="s">
        <v>635</v>
      </c>
      <c r="C32" t="s">
        <v>1187</v>
      </c>
      <c r="D32" s="10">
        <v>975</v>
      </c>
      <c r="J32" s="13" t="e">
        <f>+VLOOKUP(C32,'Resumen demanda 17'!$A$2:$O$126,15,0)/12</f>
        <v>#N/A</v>
      </c>
      <c r="K32" s="12" t="e">
        <f t="shared" si="0"/>
        <v>#N/A</v>
      </c>
    </row>
    <row r="33" spans="2:12" x14ac:dyDescent="0.3">
      <c r="B33" t="s">
        <v>681</v>
      </c>
      <c r="C33" t="s">
        <v>682</v>
      </c>
      <c r="D33" s="10">
        <v>25</v>
      </c>
      <c r="J33" s="13" t="e">
        <f>+VLOOKUP(C33,'Resumen demanda 17'!$A$2:$O$126,15,0)/12</f>
        <v>#N/A</v>
      </c>
      <c r="K33" s="12" t="e">
        <f t="shared" si="0"/>
        <v>#N/A</v>
      </c>
    </row>
    <row r="34" spans="2:12" x14ac:dyDescent="0.3">
      <c r="B34" t="s">
        <v>720</v>
      </c>
      <c r="C34" t="s">
        <v>1188</v>
      </c>
      <c r="D34" s="10">
        <v>175</v>
      </c>
      <c r="J34" s="13" t="e">
        <f>+VLOOKUP(C34,'Resumen demanda 17'!$A$2:$O$126,15,0)/12</f>
        <v>#N/A</v>
      </c>
      <c r="K34" s="12" t="e">
        <f t="shared" si="0"/>
        <v>#N/A</v>
      </c>
    </row>
    <row r="35" spans="2:12" x14ac:dyDescent="0.3">
      <c r="B35" t="s">
        <v>680</v>
      </c>
      <c r="C35" t="s">
        <v>1010</v>
      </c>
      <c r="D35" s="10">
        <v>5</v>
      </c>
      <c r="J35" s="13" t="e">
        <f>+VLOOKUP(C35,'Resumen demanda 17'!$A$2:$O$126,15,0)/12</f>
        <v>#N/A</v>
      </c>
      <c r="K35" s="12" t="e">
        <f t="shared" si="0"/>
        <v>#N/A</v>
      </c>
    </row>
    <row r="36" spans="2:12" x14ac:dyDescent="0.3">
      <c r="B36" t="s">
        <v>735</v>
      </c>
      <c r="C36" t="s">
        <v>733</v>
      </c>
      <c r="D36" s="10">
        <v>275</v>
      </c>
      <c r="J36" s="13" t="e">
        <f>+VLOOKUP(C36,'Resumen demanda 17'!$A$2:$O$126,15,0)/12</f>
        <v>#N/A</v>
      </c>
      <c r="K36" s="12" t="e">
        <f t="shared" si="0"/>
        <v>#N/A</v>
      </c>
    </row>
    <row r="37" spans="2:12" x14ac:dyDescent="0.3">
      <c r="B37" t="s">
        <v>657</v>
      </c>
      <c r="C37" t="s">
        <v>1303</v>
      </c>
      <c r="D37" s="10">
        <v>5</v>
      </c>
      <c r="J37" s="13" t="e">
        <f>+VLOOKUP(C37,'Resumen demanda 17'!$A$2:$O$126,15,0)/12</f>
        <v>#N/A</v>
      </c>
      <c r="K37" s="12" t="e">
        <f t="shared" si="0"/>
        <v>#N/A</v>
      </c>
    </row>
    <row r="38" spans="2:12" x14ac:dyDescent="0.3">
      <c r="B38" t="s">
        <v>379</v>
      </c>
      <c r="C38" t="s">
        <v>475</v>
      </c>
      <c r="D38" s="10">
        <v>1665</v>
      </c>
      <c r="J38" s="13" t="e">
        <f>+VLOOKUP(C38,'Resumen demanda 17'!$A$2:$O$126,15,0)/12</f>
        <v>#N/A</v>
      </c>
      <c r="K38" s="12" t="e">
        <f t="shared" si="0"/>
        <v>#N/A</v>
      </c>
    </row>
    <row r="39" spans="2:12" x14ac:dyDescent="0.3">
      <c r="B39" t="s">
        <v>813</v>
      </c>
      <c r="C39" t="s">
        <v>960</v>
      </c>
      <c r="D39" s="10">
        <v>540</v>
      </c>
      <c r="J39" s="13" t="e">
        <f>+VLOOKUP(C39,'Resumen demanda 17'!$A$2:$O$126,15,0)/12</f>
        <v>#N/A</v>
      </c>
      <c r="K39" s="12" t="e">
        <f t="shared" si="0"/>
        <v>#N/A</v>
      </c>
    </row>
    <row r="40" spans="2:12" x14ac:dyDescent="0.3">
      <c r="B40" t="s">
        <v>815</v>
      </c>
      <c r="C40" t="s">
        <v>961</v>
      </c>
      <c r="D40" s="10">
        <v>450</v>
      </c>
      <c r="J40" s="13" t="e">
        <f>+VLOOKUP(C40,'Resumen demanda 17'!$A$2:$O$126,15,0)/12</f>
        <v>#N/A</v>
      </c>
      <c r="K40" s="12" t="e">
        <f t="shared" si="0"/>
        <v>#N/A</v>
      </c>
    </row>
    <row r="41" spans="2:12" x14ac:dyDescent="0.3">
      <c r="B41" t="s">
        <v>984</v>
      </c>
      <c r="C41" t="s">
        <v>985</v>
      </c>
      <c r="D41" s="10">
        <v>4000</v>
      </c>
      <c r="J41" s="13" t="e">
        <f>+VLOOKUP(C41,'Resumen demanda 17'!$A$2:$O$126,15,0)/12</f>
        <v>#N/A</v>
      </c>
      <c r="K41" s="12" t="e">
        <f t="shared" si="0"/>
        <v>#N/A</v>
      </c>
    </row>
    <row r="42" spans="2:12" x14ac:dyDescent="0.3">
      <c r="B42" t="s">
        <v>872</v>
      </c>
      <c r="C42" t="s">
        <v>1201</v>
      </c>
      <c r="D42" s="10">
        <v>734.71</v>
      </c>
      <c r="J42" s="13" t="e">
        <f>+VLOOKUP(C42,'Resumen demanda 17'!$A$2:$O$126,15,0)/12</f>
        <v>#N/A</v>
      </c>
      <c r="K42" s="12" t="e">
        <f t="shared" si="0"/>
        <v>#N/A</v>
      </c>
      <c r="L42" t="s">
        <v>389</v>
      </c>
    </row>
    <row r="43" spans="2:12" x14ac:dyDescent="0.3">
      <c r="B43" t="s">
        <v>1004</v>
      </c>
      <c r="C43" t="s">
        <v>1005</v>
      </c>
      <c r="D43" s="10">
        <v>400</v>
      </c>
      <c r="J43" s="13" t="e">
        <f>+VLOOKUP(C43,'Resumen demanda 17'!$A$2:$O$126,15,0)/12</f>
        <v>#N/A</v>
      </c>
      <c r="K43" s="12" t="e">
        <f t="shared" si="0"/>
        <v>#N/A</v>
      </c>
      <c r="L43" t="s">
        <v>389</v>
      </c>
    </row>
    <row r="44" spans="2:12" x14ac:dyDescent="0.3">
      <c r="B44" t="s">
        <v>936</v>
      </c>
      <c r="C44" t="s">
        <v>963</v>
      </c>
      <c r="D44" s="10">
        <v>65</v>
      </c>
      <c r="J44" s="13" t="e">
        <f>+VLOOKUP(C44,'Resumen demanda 17'!$A$2:$O$126,15,0)/12</f>
        <v>#N/A</v>
      </c>
      <c r="K44" s="12" t="e">
        <f t="shared" si="0"/>
        <v>#N/A</v>
      </c>
    </row>
    <row r="45" spans="2:12" x14ac:dyDescent="0.3">
      <c r="B45" t="s">
        <v>915</v>
      </c>
      <c r="C45" t="s">
        <v>965</v>
      </c>
      <c r="D45" s="10">
        <v>60</v>
      </c>
      <c r="J45" s="13" t="e">
        <f>+VLOOKUP(C45,'Resumen demanda 17'!$A$2:$O$126,15,0)/12</f>
        <v>#N/A</v>
      </c>
      <c r="K45" s="12" t="e">
        <f t="shared" si="0"/>
        <v>#N/A</v>
      </c>
    </row>
    <row r="46" spans="2:12" x14ac:dyDescent="0.3">
      <c r="B46" t="s">
        <v>638</v>
      </c>
      <c r="C46" t="s">
        <v>1202</v>
      </c>
      <c r="D46" s="10">
        <v>90</v>
      </c>
      <c r="J46" s="13" t="e">
        <f>+VLOOKUP(C46,'Resumen demanda 17'!$A$2:$O$126,15,0)/12</f>
        <v>#N/A</v>
      </c>
      <c r="K46" s="12" t="e">
        <f t="shared" si="0"/>
        <v>#N/A</v>
      </c>
      <c r="L46" t="s">
        <v>389</v>
      </c>
    </row>
    <row r="47" spans="2:12" x14ac:dyDescent="0.3">
      <c r="B47" t="s">
        <v>1015</v>
      </c>
      <c r="C47" t="s">
        <v>1016</v>
      </c>
      <c r="D47" s="10">
        <v>7200</v>
      </c>
      <c r="J47" s="13" t="e">
        <f>+VLOOKUP(C47,'Resumen demanda 17'!$A$2:$O$126,15,0)/12</f>
        <v>#N/A</v>
      </c>
      <c r="K47" s="12" t="e">
        <f t="shared" si="0"/>
        <v>#N/A</v>
      </c>
    </row>
    <row r="48" spans="2:12" x14ac:dyDescent="0.3">
      <c r="B48" t="s">
        <v>994</v>
      </c>
      <c r="C48" t="s">
        <v>995</v>
      </c>
      <c r="D48" s="10">
        <v>9600</v>
      </c>
      <c r="J48" s="13"/>
    </row>
    <row r="49" spans="2:11" x14ac:dyDescent="0.3">
      <c r="B49" t="s">
        <v>980</v>
      </c>
      <c r="C49" t="s">
        <v>981</v>
      </c>
      <c r="D49" s="10">
        <v>540</v>
      </c>
      <c r="J49" s="13"/>
    </row>
    <row r="50" spans="2:11" x14ac:dyDescent="0.3">
      <c r="B50" t="s">
        <v>975</v>
      </c>
      <c r="C50" t="s">
        <v>1254</v>
      </c>
      <c r="D50" s="10">
        <v>2190</v>
      </c>
      <c r="J50" s="13"/>
    </row>
    <row r="51" spans="2:11" x14ac:dyDescent="0.3">
      <c r="B51" t="s">
        <v>973</v>
      </c>
      <c r="C51" t="s">
        <v>974</v>
      </c>
      <c r="D51" s="10">
        <v>1073.42</v>
      </c>
      <c r="J51" s="13"/>
    </row>
    <row r="52" spans="2:11" x14ac:dyDescent="0.3">
      <c r="B52" t="s">
        <v>667</v>
      </c>
      <c r="C52" t="s">
        <v>1246</v>
      </c>
      <c r="D52" s="10">
        <v>425</v>
      </c>
      <c r="J52" s="13"/>
    </row>
    <row r="53" spans="2:11" x14ac:dyDescent="0.3">
      <c r="B53" t="s">
        <v>823</v>
      </c>
      <c r="C53" t="s">
        <v>962</v>
      </c>
      <c r="D53" s="10">
        <v>1134.9000000000001</v>
      </c>
      <c r="J53" s="13"/>
    </row>
    <row r="54" spans="2:11" x14ac:dyDescent="0.3">
      <c r="B54" t="s">
        <v>971</v>
      </c>
      <c r="C54" t="s">
        <v>1261</v>
      </c>
      <c r="D54" s="10">
        <v>80</v>
      </c>
      <c r="J54" s="13"/>
      <c r="K54" s="12"/>
    </row>
    <row r="55" spans="2:11" x14ac:dyDescent="0.3">
      <c r="B55" t="s">
        <v>898</v>
      </c>
      <c r="C55" t="s">
        <v>964</v>
      </c>
      <c r="D55" s="10">
        <v>150</v>
      </c>
      <c r="J55" s="13"/>
      <c r="K55" s="12"/>
    </row>
    <row r="56" spans="2:11" x14ac:dyDescent="0.3">
      <c r="B56" t="s">
        <v>875</v>
      </c>
      <c r="C56" t="s">
        <v>1189</v>
      </c>
      <c r="D56" s="10">
        <v>240</v>
      </c>
      <c r="J56" s="13"/>
      <c r="K56" s="12"/>
    </row>
    <row r="57" spans="2:11" x14ac:dyDescent="0.3">
      <c r="B57" t="s">
        <v>810</v>
      </c>
      <c r="C57" t="s">
        <v>1011</v>
      </c>
      <c r="D57" s="10">
        <v>75</v>
      </c>
      <c r="J57" s="13"/>
      <c r="K57" s="12"/>
    </row>
    <row r="58" spans="2:11" x14ac:dyDescent="0.3">
      <c r="B58" t="s">
        <v>977</v>
      </c>
      <c r="C58" t="s">
        <v>1247</v>
      </c>
      <c r="D58" s="10">
        <v>42000</v>
      </c>
      <c r="J58" s="13"/>
      <c r="K58" s="12"/>
    </row>
    <row r="59" spans="2:11" x14ac:dyDescent="0.3">
      <c r="B59" t="s">
        <v>1314</v>
      </c>
      <c r="C59" t="s">
        <v>1335</v>
      </c>
      <c r="D59" s="10">
        <v>100</v>
      </c>
      <c r="J59" s="13"/>
      <c r="K59" s="12"/>
    </row>
    <row r="60" spans="2:11" x14ac:dyDescent="0.3">
      <c r="B60" t="s">
        <v>780</v>
      </c>
      <c r="C60" t="s">
        <v>781</v>
      </c>
      <c r="D60" s="10">
        <v>10000</v>
      </c>
      <c r="J60" s="13"/>
      <c r="K60" s="12"/>
    </row>
    <row r="61" spans="2:11" x14ac:dyDescent="0.3">
      <c r="B61" t="s">
        <v>766</v>
      </c>
      <c r="C61" t="s">
        <v>1047</v>
      </c>
      <c r="D61" s="10">
        <v>20000</v>
      </c>
      <c r="J61" s="13"/>
      <c r="K61" s="12"/>
    </row>
    <row r="62" spans="2:11" x14ac:dyDescent="0.3">
      <c r="B62" t="s">
        <v>782</v>
      </c>
      <c r="C62" t="s">
        <v>783</v>
      </c>
      <c r="D62" s="10">
        <v>10000</v>
      </c>
      <c r="J62" s="13"/>
      <c r="K62" s="12"/>
    </row>
    <row r="63" spans="2:11" x14ac:dyDescent="0.3">
      <c r="B63" t="s">
        <v>930</v>
      </c>
      <c r="C63" t="s">
        <v>959</v>
      </c>
      <c r="D63" s="10">
        <v>32000</v>
      </c>
      <c r="J63" s="13"/>
      <c r="K63" s="12"/>
    </row>
    <row r="64" spans="2:11" x14ac:dyDescent="0.3">
      <c r="B64" t="s">
        <v>997</v>
      </c>
      <c r="C64" t="s">
        <v>998</v>
      </c>
      <c r="D64" s="10">
        <v>111600</v>
      </c>
      <c r="J64" s="13"/>
      <c r="K64" s="12"/>
    </row>
    <row r="65" spans="2:11" x14ac:dyDescent="0.3">
      <c r="B65" t="s">
        <v>920</v>
      </c>
      <c r="C65" t="s">
        <v>921</v>
      </c>
      <c r="D65" s="10">
        <v>260</v>
      </c>
      <c r="J65" s="13"/>
      <c r="K65" s="12"/>
    </row>
    <row r="66" spans="2:11" x14ac:dyDescent="0.3">
      <c r="B66" t="s">
        <v>989</v>
      </c>
      <c r="C66" t="s">
        <v>990</v>
      </c>
      <c r="D66" s="10">
        <v>207.17</v>
      </c>
      <c r="J66" s="13"/>
      <c r="K66" s="12"/>
    </row>
    <row r="67" spans="2:11" x14ac:dyDescent="0.3">
      <c r="B67" t="s">
        <v>1008</v>
      </c>
      <c r="C67" t="s">
        <v>1198</v>
      </c>
      <c r="D67" s="10">
        <v>91.5</v>
      </c>
      <c r="J67" s="13"/>
      <c r="K67" s="12"/>
    </row>
    <row r="68" spans="2:11" x14ac:dyDescent="0.3">
      <c r="B68" t="s">
        <v>1020</v>
      </c>
      <c r="C68" t="s">
        <v>1199</v>
      </c>
      <c r="D68" s="10">
        <v>18.3</v>
      </c>
      <c r="J68" s="13"/>
      <c r="K68" s="12"/>
    </row>
    <row r="69" spans="2:11" x14ac:dyDescent="0.3">
      <c r="B69" t="s">
        <v>767</v>
      </c>
      <c r="C69" t="s">
        <v>1048</v>
      </c>
      <c r="D69" s="10">
        <v>58400</v>
      </c>
      <c r="J69" s="13"/>
      <c r="K69" s="12"/>
    </row>
    <row r="70" spans="2:11" x14ac:dyDescent="0.3">
      <c r="B70" t="s">
        <v>1211</v>
      </c>
      <c r="C70" t="s">
        <v>1212</v>
      </c>
      <c r="D70" s="10">
        <v>31.5</v>
      </c>
      <c r="J70" s="13"/>
      <c r="K70" s="12"/>
    </row>
    <row r="71" spans="2:11" x14ac:dyDescent="0.3">
      <c r="B71" t="s">
        <v>1300</v>
      </c>
      <c r="C71" t="s">
        <v>1301</v>
      </c>
      <c r="D71" s="10">
        <v>620</v>
      </c>
      <c r="J71" s="13"/>
      <c r="K71" s="12"/>
    </row>
    <row r="72" spans="2:11" x14ac:dyDescent="0.3">
      <c r="B72" t="s">
        <v>1210</v>
      </c>
      <c r="C72" t="s">
        <v>1194</v>
      </c>
      <c r="D72" s="10">
        <v>2400</v>
      </c>
      <c r="J72" s="13"/>
      <c r="K72" s="12"/>
    </row>
    <row r="73" spans="2:11" x14ac:dyDescent="0.3">
      <c r="B73" t="s">
        <v>1296</v>
      </c>
      <c r="C73" t="s">
        <v>691</v>
      </c>
      <c r="D73" s="10">
        <v>2240</v>
      </c>
      <c r="J73" s="13"/>
      <c r="K73" s="12"/>
    </row>
    <row r="74" spans="2:11" x14ac:dyDescent="0.3">
      <c r="B74" t="s">
        <v>1240</v>
      </c>
      <c r="C74" t="s">
        <v>1195</v>
      </c>
      <c r="D74" s="10">
        <v>782.46799999999996</v>
      </c>
      <c r="J74" s="13"/>
      <c r="K74" s="12"/>
    </row>
    <row r="75" spans="2:11" x14ac:dyDescent="0.3">
      <c r="B75" t="s">
        <v>1288</v>
      </c>
      <c r="C75" t="s">
        <v>878</v>
      </c>
      <c r="D75" s="10">
        <v>288</v>
      </c>
      <c r="J75" s="13"/>
      <c r="K75" s="12"/>
    </row>
    <row r="76" spans="2:11" x14ac:dyDescent="0.3">
      <c r="B76" t="s">
        <v>1242</v>
      </c>
      <c r="C76" t="s">
        <v>1243</v>
      </c>
      <c r="D76" s="10">
        <v>7750</v>
      </c>
      <c r="J76" s="13"/>
      <c r="K76" s="12"/>
    </row>
    <row r="77" spans="2:11" x14ac:dyDescent="0.3">
      <c r="B77" t="s">
        <v>1248</v>
      </c>
      <c r="C77" t="s">
        <v>1091</v>
      </c>
      <c r="D77" s="10">
        <v>864.05</v>
      </c>
      <c r="J77" s="13"/>
      <c r="K77" s="12"/>
    </row>
    <row r="78" spans="2:11" x14ac:dyDescent="0.3">
      <c r="B78" t="s">
        <v>1372</v>
      </c>
      <c r="C78" t="s">
        <v>1373</v>
      </c>
      <c r="D78" s="10">
        <v>2016</v>
      </c>
      <c r="J78" s="13"/>
      <c r="K78" s="12"/>
    </row>
    <row r="79" spans="2:11" x14ac:dyDescent="0.3">
      <c r="B79" t="s">
        <v>1249</v>
      </c>
      <c r="C79" t="s">
        <v>1250</v>
      </c>
      <c r="D79" s="10">
        <v>840</v>
      </c>
      <c r="J79" s="13"/>
      <c r="K79" s="12"/>
    </row>
    <row r="80" spans="2:11" x14ac:dyDescent="0.3">
      <c r="B80" t="s">
        <v>1251</v>
      </c>
      <c r="C80" t="s">
        <v>1252</v>
      </c>
      <c r="D80" s="10">
        <v>6500</v>
      </c>
      <c r="J80" s="13"/>
      <c r="K80" s="12"/>
    </row>
    <row r="81" spans="2:11" x14ac:dyDescent="0.3">
      <c r="B81" t="s">
        <v>1253</v>
      </c>
      <c r="C81" t="s">
        <v>990</v>
      </c>
      <c r="D81" s="10">
        <v>854.45</v>
      </c>
      <c r="J81" s="13"/>
      <c r="K81" s="12"/>
    </row>
    <row r="82" spans="2:11" x14ac:dyDescent="0.3">
      <c r="B82" t="s">
        <v>1257</v>
      </c>
      <c r="C82" t="s">
        <v>1258</v>
      </c>
      <c r="D82" s="10">
        <v>1273.03</v>
      </c>
      <c r="J82" s="13"/>
      <c r="K82" s="12"/>
    </row>
    <row r="83" spans="2:11" x14ac:dyDescent="0.3">
      <c r="B83" t="s">
        <v>1265</v>
      </c>
      <c r="C83" t="s">
        <v>1243</v>
      </c>
      <c r="D83" s="10">
        <v>12650</v>
      </c>
      <c r="J83" s="13"/>
      <c r="K83" s="12"/>
    </row>
    <row r="84" spans="2:11" x14ac:dyDescent="0.3">
      <c r="B84" t="s">
        <v>1299</v>
      </c>
      <c r="C84" t="s">
        <v>1194</v>
      </c>
      <c r="D84" s="10">
        <v>1200</v>
      </c>
      <c r="J84" s="13"/>
      <c r="K84" s="12"/>
    </row>
    <row r="85" spans="2:11" x14ac:dyDescent="0.3">
      <c r="B85" t="s">
        <v>333</v>
      </c>
      <c r="D85" s="10">
        <v>469387.04800000001</v>
      </c>
      <c r="J85" s="13"/>
      <c r="K85" s="12"/>
    </row>
    <row r="86" spans="2:11" x14ac:dyDescent="0.3">
      <c r="J86" s="13"/>
      <c r="K86" s="12"/>
    </row>
    <row r="87" spans="2:11" x14ac:dyDescent="0.3">
      <c r="J87" s="13"/>
      <c r="K87" s="12"/>
    </row>
    <row r="88" spans="2:11" x14ac:dyDescent="0.3">
      <c r="J88" s="13"/>
      <c r="K88" s="12"/>
    </row>
    <row r="89" spans="2:11" x14ac:dyDescent="0.3">
      <c r="J89" s="13"/>
      <c r="K89" s="12"/>
    </row>
    <row r="90" spans="2:11" x14ac:dyDescent="0.3">
      <c r="J90" s="13"/>
      <c r="K90" s="12"/>
    </row>
    <row r="91" spans="2:11" x14ac:dyDescent="0.3">
      <c r="J91" s="13"/>
      <c r="K91" s="12"/>
    </row>
    <row r="92" spans="2:11" x14ac:dyDescent="0.3">
      <c r="J92" s="13"/>
      <c r="K92" s="12"/>
    </row>
    <row r="93" spans="2:11" x14ac:dyDescent="0.3">
      <c r="J93" s="13"/>
      <c r="K93" s="12"/>
    </row>
    <row r="94" spans="2:11" x14ac:dyDescent="0.3">
      <c r="J94" s="13"/>
      <c r="K94" s="12"/>
    </row>
    <row r="95" spans="2:11" x14ac:dyDescent="0.3">
      <c r="J95" s="13"/>
      <c r="K95" s="12"/>
    </row>
    <row r="96" spans="2:11" x14ac:dyDescent="0.3">
      <c r="J96" s="13"/>
      <c r="K96" s="12"/>
    </row>
    <row r="97" spans="10:10" x14ac:dyDescent="0.3">
      <c r="J97" s="13"/>
    </row>
    <row r="98" spans="10:10" x14ac:dyDescent="0.3">
      <c r="J98" s="13"/>
    </row>
    <row r="99" spans="10:10" x14ac:dyDescent="0.3">
      <c r="J99" s="13"/>
    </row>
    <row r="100" spans="10:10" x14ac:dyDescent="0.3">
      <c r="J100" s="13"/>
    </row>
    <row r="101" spans="10:10" x14ac:dyDescent="0.3">
      <c r="J101" s="13"/>
    </row>
    <row r="102" spans="10:10" x14ac:dyDescent="0.3">
      <c r="J102" s="13"/>
    </row>
    <row r="103" spans="10:10" x14ac:dyDescent="0.3">
      <c r="J103" s="13"/>
    </row>
    <row r="104" spans="10:10" x14ac:dyDescent="0.3">
      <c r="J104" s="13"/>
    </row>
    <row r="105" spans="10:10" x14ac:dyDescent="0.3">
      <c r="J105" s="13"/>
    </row>
    <row r="106" spans="10:10" x14ac:dyDescent="0.3">
      <c r="J106" s="13"/>
    </row>
    <row r="107" spans="10:10" x14ac:dyDescent="0.3">
      <c r="J107" s="13"/>
    </row>
    <row r="108" spans="10:10" x14ac:dyDescent="0.3">
      <c r="J108" s="13"/>
    </row>
    <row r="109" spans="10:10" x14ac:dyDescent="0.3">
      <c r="J109" s="13"/>
    </row>
    <row r="110" spans="10:10" x14ac:dyDescent="0.3">
      <c r="J110" s="13"/>
    </row>
    <row r="111" spans="10:10" x14ac:dyDescent="0.3">
      <c r="J111" s="13"/>
    </row>
    <row r="112" spans="10:10" x14ac:dyDescent="0.3">
      <c r="J112" s="13"/>
    </row>
    <row r="113" spans="10:10" x14ac:dyDescent="0.3">
      <c r="J113" s="13"/>
    </row>
    <row r="114" spans="10:10" x14ac:dyDescent="0.3">
      <c r="J114" s="13"/>
    </row>
    <row r="115" spans="10:10" x14ac:dyDescent="0.3">
      <c r="J115" s="13"/>
    </row>
    <row r="116" spans="10:10" x14ac:dyDescent="0.3">
      <c r="J116" s="13"/>
    </row>
    <row r="117" spans="10:10" x14ac:dyDescent="0.3">
      <c r="J117" s="13"/>
    </row>
    <row r="118" spans="10:10" x14ac:dyDescent="0.3">
      <c r="J118" s="13"/>
    </row>
    <row r="119" spans="10:10" x14ac:dyDescent="0.3">
      <c r="J119" s="13"/>
    </row>
    <row r="120" spans="10:10" x14ac:dyDescent="0.3">
      <c r="J120" s="13"/>
    </row>
    <row r="121" spans="10:10" x14ac:dyDescent="0.3">
      <c r="J121" s="13"/>
    </row>
    <row r="122" spans="10:10" x14ac:dyDescent="0.3">
      <c r="J122" s="13"/>
    </row>
    <row r="123" spans="10:10" x14ac:dyDescent="0.3">
      <c r="J123" s="13"/>
    </row>
    <row r="124" spans="10:10" x14ac:dyDescent="0.3">
      <c r="J124" s="13"/>
    </row>
    <row r="125" spans="10:10" x14ac:dyDescent="0.3">
      <c r="J125" s="13"/>
    </row>
    <row r="126" spans="10:10" x14ac:dyDescent="0.3">
      <c r="J126" s="13"/>
    </row>
    <row r="127" spans="10:10" x14ac:dyDescent="0.3">
      <c r="J127" s="13"/>
    </row>
    <row r="128" spans="10:10" x14ac:dyDescent="0.3">
      <c r="J128" s="13"/>
    </row>
    <row r="129" spans="10:10" x14ac:dyDescent="0.3">
      <c r="J129" s="13"/>
    </row>
    <row r="130" spans="10:10" x14ac:dyDescent="0.3">
      <c r="J130" s="13"/>
    </row>
    <row r="131" spans="10:10" x14ac:dyDescent="0.3">
      <c r="J131" s="13"/>
    </row>
    <row r="132" spans="10:10" x14ac:dyDescent="0.3">
      <c r="J132" s="13"/>
    </row>
    <row r="133" spans="10:10" x14ac:dyDescent="0.3">
      <c r="J133" s="13"/>
    </row>
    <row r="134" spans="10:10" x14ac:dyDescent="0.3">
      <c r="J134" s="13"/>
    </row>
    <row r="135" spans="10:10" x14ac:dyDescent="0.3">
      <c r="J135" s="13"/>
    </row>
    <row r="136" spans="10:10" x14ac:dyDescent="0.3">
      <c r="J136" s="13"/>
    </row>
    <row r="137" spans="10:10" x14ac:dyDescent="0.3">
      <c r="J137" s="13"/>
    </row>
    <row r="138" spans="10:10" x14ac:dyDescent="0.3">
      <c r="J138" s="13"/>
    </row>
    <row r="139" spans="10:10" x14ac:dyDescent="0.3">
      <c r="J139" s="13"/>
    </row>
    <row r="140" spans="10:10" x14ac:dyDescent="0.3">
      <c r="J140" s="13"/>
    </row>
    <row r="141" spans="10:10" x14ac:dyDescent="0.3">
      <c r="J141" s="13"/>
    </row>
    <row r="142" spans="10:10" x14ac:dyDescent="0.3">
      <c r="J142" s="13"/>
    </row>
    <row r="143" spans="10:10" x14ac:dyDescent="0.3">
      <c r="J143" s="13"/>
    </row>
    <row r="144" spans="10:10" x14ac:dyDescent="0.3">
      <c r="J144" s="13"/>
    </row>
    <row r="145" spans="10:10" x14ac:dyDescent="0.3">
      <c r="J145" s="13"/>
    </row>
    <row r="146" spans="10:10" x14ac:dyDescent="0.3">
      <c r="J146" s="13"/>
    </row>
    <row r="147" spans="10:10" x14ac:dyDescent="0.3">
      <c r="J147" s="13"/>
    </row>
    <row r="148" spans="10:10" x14ac:dyDescent="0.3">
      <c r="J148" s="13"/>
    </row>
    <row r="149" spans="10:10" x14ac:dyDescent="0.3">
      <c r="J149" s="13"/>
    </row>
    <row r="150" spans="10:10" x14ac:dyDescent="0.3">
      <c r="J150" s="13"/>
    </row>
    <row r="151" spans="10:10" x14ac:dyDescent="0.3">
      <c r="J151" s="13"/>
    </row>
    <row r="152" spans="10:10" x14ac:dyDescent="0.3">
      <c r="J152" s="13"/>
    </row>
    <row r="153" spans="10:10" x14ac:dyDescent="0.3">
      <c r="J153" s="13"/>
    </row>
    <row r="154" spans="10:10" x14ac:dyDescent="0.3">
      <c r="J154" s="13"/>
    </row>
    <row r="155" spans="10:10" x14ac:dyDescent="0.3">
      <c r="J155" s="13"/>
    </row>
    <row r="156" spans="10:10" x14ac:dyDescent="0.3">
      <c r="J156" s="13"/>
    </row>
    <row r="157" spans="10:10" x14ac:dyDescent="0.3">
      <c r="J157" s="13"/>
    </row>
    <row r="158" spans="10:10" x14ac:dyDescent="0.3">
      <c r="J158" s="13"/>
    </row>
    <row r="159" spans="10:10" x14ac:dyDescent="0.3">
      <c r="J159" s="13"/>
    </row>
  </sheetData>
  <conditionalFormatting sqref="K54:K96">
    <cfRule type="cellIs" dxfId="10" priority="3" operator="greaterThan">
      <formula>90</formula>
    </cfRule>
  </conditionalFormatting>
  <conditionalFormatting sqref="K5:K47">
    <cfRule type="cellIs" dxfId="9" priority="1" operator="greaterThan">
      <formula>3</formula>
    </cfRule>
    <cfRule type="cellIs" dxfId="8" priority="2" operator="greaterThan">
      <formula>90</formula>
    </cfRule>
  </conditionalFormatting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5">
    <tabColor rgb="FFFF0000"/>
  </sheetPr>
  <dimension ref="A1:O127"/>
  <sheetViews>
    <sheetView workbookViewId="0"/>
  </sheetViews>
  <sheetFormatPr baseColWidth="10" defaultRowHeight="14.4" x14ac:dyDescent="0.3"/>
  <cols>
    <col min="1" max="1" width="19.109375" bestFit="1" customWidth="1"/>
    <col min="2" max="2" width="35.6640625" customWidth="1"/>
    <col min="3" max="14" width="10.6640625" bestFit="1" customWidth="1"/>
    <col min="15" max="15" width="12.5546875" customWidth="1"/>
    <col min="16" max="26" width="20.109375" customWidth="1"/>
    <col min="27" max="27" width="24.109375" bestFit="1" customWidth="1"/>
    <col min="28" max="28" width="25.109375" customWidth="1"/>
  </cols>
  <sheetData>
    <row r="1" spans="1:15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</row>
    <row r="2" spans="1:15" x14ac:dyDescent="0.3">
      <c r="A2" t="s">
        <v>2</v>
      </c>
      <c r="B2" t="s">
        <v>4</v>
      </c>
      <c r="C2" s="5">
        <v>42736</v>
      </c>
      <c r="D2" s="5">
        <v>42767</v>
      </c>
      <c r="E2" s="5">
        <v>42795</v>
      </c>
      <c r="F2" s="5">
        <v>42826</v>
      </c>
      <c r="G2" s="5">
        <v>42856</v>
      </c>
      <c r="H2" s="5">
        <v>42887</v>
      </c>
      <c r="I2" s="5">
        <v>42917</v>
      </c>
      <c r="J2" s="5">
        <v>42948</v>
      </c>
      <c r="K2" s="5">
        <v>42979</v>
      </c>
      <c r="L2" s="5">
        <v>43009</v>
      </c>
      <c r="M2" s="5">
        <v>43040</v>
      </c>
      <c r="N2" s="5">
        <v>43070</v>
      </c>
      <c r="O2" s="5" t="s">
        <v>333</v>
      </c>
    </row>
    <row r="3" spans="1:15" x14ac:dyDescent="0.3">
      <c r="A3" t="s">
        <v>302</v>
      </c>
      <c r="B3" t="s">
        <v>23</v>
      </c>
      <c r="C3" s="10">
        <v>397.987008</v>
      </c>
      <c r="D3" s="10">
        <v>231.324727</v>
      </c>
      <c r="E3" s="10">
        <v>414.35110600000002</v>
      </c>
      <c r="F3" s="10">
        <v>305.413432</v>
      </c>
      <c r="G3" s="10">
        <v>313.270961</v>
      </c>
      <c r="H3" s="10">
        <v>304.68785699999995</v>
      </c>
      <c r="I3" s="10">
        <v>386.342129</v>
      </c>
      <c r="J3" s="10">
        <v>398.14265099999994</v>
      </c>
      <c r="K3" s="10">
        <v>395.27334399999995</v>
      </c>
      <c r="L3" s="10">
        <v>395.26935400000002</v>
      </c>
      <c r="M3" s="10">
        <v>395.26935399999996</v>
      </c>
      <c r="N3" s="10">
        <v>403.85626599999995</v>
      </c>
      <c r="O3" s="10">
        <v>4341.1881889999995</v>
      </c>
    </row>
    <row r="4" spans="1:15" x14ac:dyDescent="0.3">
      <c r="A4" t="s">
        <v>300</v>
      </c>
      <c r="B4" t="s">
        <v>63</v>
      </c>
      <c r="C4" s="10">
        <v>105.352433</v>
      </c>
      <c r="D4" s="10">
        <v>71.452842000000004</v>
      </c>
      <c r="E4" s="10">
        <v>87.879176999999999</v>
      </c>
      <c r="F4" s="10">
        <v>59.607524999999995</v>
      </c>
      <c r="G4" s="10">
        <v>64.992464000000012</v>
      </c>
      <c r="H4" s="10">
        <v>59.607524999999995</v>
      </c>
      <c r="I4" s="10">
        <v>69.234483000000012</v>
      </c>
      <c r="J4" s="10">
        <v>83.163437000000016</v>
      </c>
      <c r="K4" s="10">
        <v>82.81336300000001</v>
      </c>
      <c r="L4" s="10">
        <v>67.998652000000007</v>
      </c>
      <c r="M4" s="10">
        <v>85.941083000000006</v>
      </c>
      <c r="N4" s="10">
        <v>68.135125000000002</v>
      </c>
      <c r="O4" s="10">
        <v>906.17810900000018</v>
      </c>
    </row>
    <row r="5" spans="1:15" x14ac:dyDescent="0.3">
      <c r="A5" t="s">
        <v>299</v>
      </c>
      <c r="B5" t="s">
        <v>24</v>
      </c>
      <c r="C5" s="10">
        <v>2.1376199999999996</v>
      </c>
      <c r="D5" s="10">
        <v>3.0097090000000004</v>
      </c>
      <c r="E5" s="10">
        <v>2.6683210000000002</v>
      </c>
      <c r="F5" s="10">
        <v>2.7376310000000004</v>
      </c>
      <c r="G5" s="10">
        <v>2.6659610000000002</v>
      </c>
      <c r="H5" s="10">
        <v>3.0087690000000005</v>
      </c>
      <c r="I5" s="10">
        <v>2.6736689999999999</v>
      </c>
      <c r="J5" s="10">
        <v>2.674169</v>
      </c>
      <c r="K5" s="10">
        <v>2.7454190000000001</v>
      </c>
      <c r="L5" s="10">
        <v>2.6757089999999999</v>
      </c>
      <c r="M5" s="10">
        <v>2.6733289999999998</v>
      </c>
      <c r="N5" s="10">
        <v>2.7446790000000001</v>
      </c>
      <c r="O5" s="10">
        <v>32.414985000000001</v>
      </c>
    </row>
    <row r="6" spans="1:15" x14ac:dyDescent="0.3">
      <c r="A6" t="s">
        <v>296</v>
      </c>
      <c r="B6" t="s">
        <v>313</v>
      </c>
      <c r="C6" s="10">
        <v>208.78788500000002</v>
      </c>
      <c r="D6" s="10">
        <v>103.892855</v>
      </c>
      <c r="E6" s="10">
        <v>157.90962500000001</v>
      </c>
      <c r="F6" s="10">
        <v>92.525439000000006</v>
      </c>
      <c r="G6" s="10">
        <v>116.29865000000001</v>
      </c>
      <c r="H6" s="10">
        <v>92.525439000000006</v>
      </c>
      <c r="I6" s="10">
        <v>128.10518400000001</v>
      </c>
      <c r="J6" s="10">
        <v>151.87839500000001</v>
      </c>
      <c r="K6" s="10">
        <v>128.10518400000001</v>
      </c>
      <c r="L6" s="10">
        <v>128.10518400000001</v>
      </c>
      <c r="M6" s="10">
        <v>128.10518400000001</v>
      </c>
      <c r="N6" s="10">
        <v>151.87839500000001</v>
      </c>
      <c r="O6" s="10">
        <v>1588.1174189999999</v>
      </c>
    </row>
    <row r="7" spans="1:15" x14ac:dyDescent="0.3">
      <c r="A7" t="s">
        <v>295</v>
      </c>
      <c r="B7" t="s">
        <v>64</v>
      </c>
      <c r="C7" s="10">
        <v>80.181111000000001</v>
      </c>
      <c r="D7" s="10">
        <v>92.208278000000007</v>
      </c>
      <c r="E7" s="10">
        <v>92.208278000000007</v>
      </c>
      <c r="F7" s="10">
        <v>92.208278000000007</v>
      </c>
      <c r="G7" s="10">
        <v>92.208278000000007</v>
      </c>
      <c r="H7" s="10">
        <v>92.208278000000007</v>
      </c>
      <c r="I7" s="10">
        <v>71.643426000000005</v>
      </c>
      <c r="J7" s="10">
        <v>99.123097000000001</v>
      </c>
      <c r="K7" s="10">
        <v>115.316474</v>
      </c>
      <c r="L7" s="10">
        <v>67.668688000000003</v>
      </c>
      <c r="M7" s="10">
        <v>125.375996</v>
      </c>
      <c r="N7" s="10">
        <v>50.788319000000001</v>
      </c>
      <c r="O7" s="10">
        <v>1071.1385009999999</v>
      </c>
    </row>
    <row r="8" spans="1:15" x14ac:dyDescent="0.3">
      <c r="A8" t="s">
        <v>293</v>
      </c>
      <c r="B8" t="s">
        <v>335</v>
      </c>
      <c r="C8" s="10">
        <v>39.517833000000003</v>
      </c>
      <c r="D8" s="10">
        <v>45.445507999999997</v>
      </c>
      <c r="E8" s="10">
        <v>45.445507999999997</v>
      </c>
      <c r="F8" s="10">
        <v>45.445507999999997</v>
      </c>
      <c r="G8" s="10">
        <v>45.445507999999997</v>
      </c>
      <c r="H8" s="10">
        <v>45.445507999999997</v>
      </c>
      <c r="I8" s="10">
        <v>35.309973999999997</v>
      </c>
      <c r="J8" s="10">
        <v>48.853526000000002</v>
      </c>
      <c r="K8" s="10">
        <v>56.834547999999998</v>
      </c>
      <c r="L8" s="10">
        <v>33.350996000000002</v>
      </c>
      <c r="M8" s="10">
        <v>61.792454999999997</v>
      </c>
      <c r="N8" s="10">
        <v>25.031386000000001</v>
      </c>
      <c r="O8" s="10">
        <v>527.91825800000004</v>
      </c>
    </row>
    <row r="9" spans="1:15" x14ac:dyDescent="0.3">
      <c r="A9" t="s">
        <v>291</v>
      </c>
      <c r="B9" t="s">
        <v>336</v>
      </c>
      <c r="C9" s="10">
        <v>36.081499999999998</v>
      </c>
      <c r="D9" s="10">
        <v>41.493724999999998</v>
      </c>
      <c r="E9" s="10">
        <v>41.493724999999998</v>
      </c>
      <c r="F9" s="10">
        <v>41.493724999999998</v>
      </c>
      <c r="G9" s="10">
        <v>41.493724999999998</v>
      </c>
      <c r="H9" s="10">
        <v>41.493724999999998</v>
      </c>
      <c r="I9" s="10">
        <v>32.239542</v>
      </c>
      <c r="J9" s="10">
        <v>44.605393999999997</v>
      </c>
      <c r="K9" s="10">
        <v>51.892412999999998</v>
      </c>
      <c r="L9" s="10">
        <v>30.45091</v>
      </c>
      <c r="M9" s="10">
        <v>56.419198000000002</v>
      </c>
      <c r="N9" s="10">
        <v>22.854744</v>
      </c>
      <c r="O9" s="10">
        <v>482.01232599999997</v>
      </c>
    </row>
    <row r="10" spans="1:15" x14ac:dyDescent="0.3">
      <c r="A10" t="s">
        <v>289</v>
      </c>
      <c r="B10" t="s">
        <v>317</v>
      </c>
      <c r="C10" s="10">
        <v>11.099359999999999</v>
      </c>
      <c r="D10" s="10">
        <v>6.190976</v>
      </c>
      <c r="E10" s="10">
        <v>8.5574340000000007</v>
      </c>
      <c r="F10" s="10">
        <v>4.7480599999999997</v>
      </c>
      <c r="G10" s="10">
        <v>4.7480599999999997</v>
      </c>
      <c r="H10" s="10">
        <v>4.7480599999999997</v>
      </c>
      <c r="I10" s="10">
        <v>8.4478469999999994</v>
      </c>
      <c r="J10" s="10">
        <v>8.4478469999999994</v>
      </c>
      <c r="K10" s="10">
        <v>8.4478469999999994</v>
      </c>
      <c r="L10" s="10">
        <v>8.4478469999999994</v>
      </c>
      <c r="M10" s="10">
        <v>8.4478469999999994</v>
      </c>
      <c r="N10" s="10">
        <v>8.4478469999999994</v>
      </c>
      <c r="O10" s="10">
        <v>90.779031999999987</v>
      </c>
    </row>
    <row r="11" spans="1:15" x14ac:dyDescent="0.3">
      <c r="A11" t="s">
        <v>288</v>
      </c>
      <c r="B11" t="s">
        <v>337</v>
      </c>
      <c r="C11" s="10">
        <v>35.935512000000003</v>
      </c>
      <c r="D11" s="10">
        <v>46.716166000000001</v>
      </c>
      <c r="E11" s="10">
        <v>46.716166000000001</v>
      </c>
      <c r="F11" s="10">
        <v>46.716166000000001</v>
      </c>
      <c r="G11" s="10">
        <v>46.716166000000001</v>
      </c>
      <c r="H11" s="10">
        <v>46.716166000000001</v>
      </c>
      <c r="I11" s="10">
        <v>50.472864000000001</v>
      </c>
      <c r="J11" s="10">
        <v>83.939177000000001</v>
      </c>
      <c r="K11" s="10">
        <v>63.259323000000002</v>
      </c>
      <c r="L11" s="10">
        <v>45.145173</v>
      </c>
      <c r="M11" s="10">
        <v>29.947233000000001</v>
      </c>
      <c r="N11" s="10">
        <v>44.542301999999999</v>
      </c>
      <c r="O11" s="10">
        <v>586.82241399999987</v>
      </c>
    </row>
    <row r="12" spans="1:15" x14ac:dyDescent="0.3">
      <c r="A12" t="s">
        <v>286</v>
      </c>
      <c r="B12" t="s">
        <v>285</v>
      </c>
      <c r="C12" s="10">
        <v>50.309716999999999</v>
      </c>
      <c r="D12" s="10">
        <v>65.402631999999997</v>
      </c>
      <c r="E12" s="10">
        <v>65.402631999999997</v>
      </c>
      <c r="F12" s="10">
        <v>65.402631999999997</v>
      </c>
      <c r="G12" s="10">
        <v>65.402631999999997</v>
      </c>
      <c r="H12" s="10">
        <v>65.402631999999997</v>
      </c>
      <c r="I12" s="10">
        <v>70.662009999999995</v>
      </c>
      <c r="J12" s="10">
        <v>117.514848</v>
      </c>
      <c r="K12" s="10">
        <v>88.563051999999999</v>
      </c>
      <c r="L12" s="10">
        <v>63.203242000000003</v>
      </c>
      <c r="M12" s="10">
        <v>41.926125999999996</v>
      </c>
      <c r="N12" s="10">
        <v>62.359223</v>
      </c>
      <c r="O12" s="10">
        <v>821.551378</v>
      </c>
    </row>
    <row r="13" spans="1:15" x14ac:dyDescent="0.3">
      <c r="A13" t="s">
        <v>284</v>
      </c>
      <c r="B13" t="s">
        <v>25</v>
      </c>
      <c r="C13" s="10">
        <v>2038.4011280000002</v>
      </c>
      <c r="D13" s="10">
        <v>1700.1097499999998</v>
      </c>
      <c r="E13" s="10">
        <v>1777.7176170000002</v>
      </c>
      <c r="F13" s="10">
        <v>1680.7127429999998</v>
      </c>
      <c r="G13" s="10">
        <v>1745.18875</v>
      </c>
      <c r="H13" s="10">
        <v>1772.0920210000002</v>
      </c>
      <c r="I13" s="10">
        <v>1769.215293</v>
      </c>
      <c r="J13" s="10">
        <v>1949.1885130000003</v>
      </c>
      <c r="K13" s="10">
        <v>2122.7580719999996</v>
      </c>
      <c r="L13" s="10">
        <v>1776.5394789999998</v>
      </c>
      <c r="M13" s="10">
        <v>2133.5053809999995</v>
      </c>
      <c r="N13" s="10">
        <v>1509.361574</v>
      </c>
      <c r="O13" s="10">
        <v>21974.790320999997</v>
      </c>
    </row>
    <row r="14" spans="1:15" x14ac:dyDescent="0.3">
      <c r="A14" t="s">
        <v>280</v>
      </c>
      <c r="B14" t="s">
        <v>26</v>
      </c>
      <c r="C14" s="10">
        <v>688.221948</v>
      </c>
      <c r="D14" s="10">
        <v>969.68054400000005</v>
      </c>
      <c r="E14" s="10">
        <v>859.0779050000001</v>
      </c>
      <c r="F14" s="10">
        <v>881.64987199999996</v>
      </c>
      <c r="G14" s="10">
        <v>859.0779050000001</v>
      </c>
      <c r="H14" s="10">
        <v>969.68054400000005</v>
      </c>
      <c r="I14" s="10">
        <v>861.66117899999995</v>
      </c>
      <c r="J14" s="10">
        <v>861.66117899999995</v>
      </c>
      <c r="K14" s="10">
        <v>884.23314599999981</v>
      </c>
      <c r="L14" s="10">
        <v>861.66117899999995</v>
      </c>
      <c r="M14" s="10">
        <v>861.66117900000006</v>
      </c>
      <c r="N14" s="10">
        <v>884.23314599999992</v>
      </c>
      <c r="O14" s="10">
        <v>10442.499726</v>
      </c>
    </row>
    <row r="15" spans="1:15" x14ac:dyDescent="0.3">
      <c r="A15" t="s">
        <v>330</v>
      </c>
      <c r="B15" t="s">
        <v>55</v>
      </c>
      <c r="C15" s="10">
        <v>13504.150001999998</v>
      </c>
      <c r="D15" s="10">
        <v>7275.9338520000001</v>
      </c>
      <c r="E15" s="10">
        <v>9749.3532890000006</v>
      </c>
      <c r="F15" s="10">
        <v>5356.7679399999997</v>
      </c>
      <c r="G15" s="10">
        <v>6860.9956920000004</v>
      </c>
      <c r="H15" s="10">
        <v>5356.7679399999997</v>
      </c>
      <c r="I15" s="10">
        <v>8067.9262840000001</v>
      </c>
      <c r="J15" s="10">
        <v>9928.7244609999998</v>
      </c>
      <c r="K15" s="10">
        <v>8204.1609840000001</v>
      </c>
      <c r="L15" s="10">
        <v>8011.1618259999996</v>
      </c>
      <c r="M15" s="10">
        <v>7849.2337399999997</v>
      </c>
      <c r="N15" s="10">
        <v>9508.9662320000007</v>
      </c>
      <c r="O15" s="10">
        <v>99674.142241999987</v>
      </c>
    </row>
    <row r="16" spans="1:15" x14ac:dyDescent="0.3">
      <c r="A16" t="s">
        <v>278</v>
      </c>
      <c r="B16" t="s">
        <v>60</v>
      </c>
      <c r="C16" s="10">
        <v>3800.3157159999996</v>
      </c>
      <c r="D16" s="10">
        <v>3309.3156960000006</v>
      </c>
      <c r="E16" s="10">
        <v>3227.1171990000003</v>
      </c>
      <c r="F16" s="10">
        <v>3257.365933</v>
      </c>
      <c r="G16" s="10">
        <v>3242.3456670000005</v>
      </c>
      <c r="H16" s="10">
        <v>3706.8066259999996</v>
      </c>
      <c r="I16" s="10">
        <v>3708.7136129999999</v>
      </c>
      <c r="J16" s="10">
        <v>4088.7566930000003</v>
      </c>
      <c r="K16" s="10">
        <v>4564.8953890000003</v>
      </c>
      <c r="L16" s="10">
        <v>4249.8203670000003</v>
      </c>
      <c r="M16" s="10">
        <v>3341.8102080000003</v>
      </c>
      <c r="N16" s="10">
        <v>3683.8202160000001</v>
      </c>
      <c r="O16" s="10">
        <v>44181.083323000006</v>
      </c>
    </row>
    <row r="17" spans="1:15" x14ac:dyDescent="0.3">
      <c r="A17" t="s">
        <v>276</v>
      </c>
      <c r="B17" t="s">
        <v>338</v>
      </c>
      <c r="C17" s="10">
        <v>14.120310999999999</v>
      </c>
      <c r="D17" s="10">
        <v>16.238358000000002</v>
      </c>
      <c r="E17" s="10">
        <v>16.238358000000002</v>
      </c>
      <c r="F17" s="10">
        <v>16.238358000000002</v>
      </c>
      <c r="G17" s="10">
        <v>16.238358000000002</v>
      </c>
      <c r="H17" s="10">
        <v>16.238358000000002</v>
      </c>
      <c r="I17" s="10">
        <v>12.616781</v>
      </c>
      <c r="J17" s="10">
        <v>17.456094</v>
      </c>
      <c r="K17" s="10">
        <v>20.307832000000001</v>
      </c>
      <c r="L17" s="10">
        <v>11.916808</v>
      </c>
      <c r="M17" s="10">
        <v>22.079366</v>
      </c>
      <c r="N17" s="10">
        <v>8.9440880000000007</v>
      </c>
      <c r="O17" s="10">
        <v>188.63307</v>
      </c>
    </row>
    <row r="18" spans="1:15" x14ac:dyDescent="0.3">
      <c r="A18" t="s">
        <v>275</v>
      </c>
      <c r="B18" t="s">
        <v>65</v>
      </c>
      <c r="C18" s="10">
        <v>9336.2788949999995</v>
      </c>
      <c r="D18" s="10">
        <v>10855.318810000001</v>
      </c>
      <c r="E18" s="10">
        <v>10855.318810000001</v>
      </c>
      <c r="F18" s="10">
        <v>10855.318810000001</v>
      </c>
      <c r="G18" s="10">
        <v>10855.318810000001</v>
      </c>
      <c r="H18" s="10">
        <v>11213.741598000001</v>
      </c>
      <c r="I18" s="10">
        <v>11311.032714999999</v>
      </c>
      <c r="J18" s="10">
        <v>15806.976338999999</v>
      </c>
      <c r="K18" s="10">
        <v>13731.258250999999</v>
      </c>
      <c r="L18" s="10">
        <v>10299.228563999999</v>
      </c>
      <c r="M18" s="10">
        <v>9547.9039629999988</v>
      </c>
      <c r="N18" s="10">
        <v>8783.6039550000005</v>
      </c>
      <c r="O18" s="10">
        <v>133451.29952</v>
      </c>
    </row>
    <row r="19" spans="1:15" x14ac:dyDescent="0.3">
      <c r="A19" t="s">
        <v>274</v>
      </c>
      <c r="B19" t="s">
        <v>71</v>
      </c>
      <c r="C19" s="10">
        <v>3043.0579659999999</v>
      </c>
      <c r="D19" s="10">
        <v>3709.9860720000001</v>
      </c>
      <c r="E19" s="10">
        <v>3709.9860720000001</v>
      </c>
      <c r="F19" s="10">
        <v>3709.9860720000001</v>
      </c>
      <c r="G19" s="10">
        <v>3709.9860720000001</v>
      </c>
      <c r="H19" s="10">
        <v>3889.1974660000001</v>
      </c>
      <c r="I19" s="10">
        <v>4163.232</v>
      </c>
      <c r="J19" s="10">
        <v>5983.7786599999999</v>
      </c>
      <c r="K19" s="10">
        <v>4694.0440799999997</v>
      </c>
      <c r="L19" s="10">
        <v>3719.1539200000002</v>
      </c>
      <c r="M19" s="10">
        <v>2445.8987999999999</v>
      </c>
      <c r="N19" s="10">
        <v>3223.9027800000003</v>
      </c>
      <c r="O19" s="10">
        <v>46002.209959999993</v>
      </c>
    </row>
    <row r="20" spans="1:15" x14ac:dyDescent="0.3">
      <c r="A20" t="s">
        <v>273</v>
      </c>
      <c r="B20" t="s">
        <v>27</v>
      </c>
      <c r="C20" s="10">
        <v>4529.0550549999989</v>
      </c>
      <c r="D20" s="10">
        <v>3138.001534</v>
      </c>
      <c r="E20" s="10">
        <v>4730.6669430000002</v>
      </c>
      <c r="F20" s="10">
        <v>3470.6195429999998</v>
      </c>
      <c r="G20" s="10">
        <v>3599.0888399999999</v>
      </c>
      <c r="H20" s="10">
        <v>3446.5261879999998</v>
      </c>
      <c r="I20" s="10">
        <v>3446.8512679999999</v>
      </c>
      <c r="J20" s="10">
        <v>3777.5401619999998</v>
      </c>
      <c r="K20" s="10">
        <v>3957.7038710000002</v>
      </c>
      <c r="L20" s="10">
        <v>3957.5492920000006</v>
      </c>
      <c r="M20" s="10">
        <v>3957.7226240000005</v>
      </c>
      <c r="N20" s="10">
        <v>4110.2875309999999</v>
      </c>
      <c r="O20" s="10">
        <v>46121.612851000005</v>
      </c>
    </row>
    <row r="21" spans="1:15" x14ac:dyDescent="0.3">
      <c r="A21" t="s">
        <v>271</v>
      </c>
      <c r="B21" t="s">
        <v>61</v>
      </c>
      <c r="C21" s="10">
        <v>7066.3512660000006</v>
      </c>
      <c r="D21" s="10">
        <v>6881.0675969999984</v>
      </c>
      <c r="E21" s="10">
        <v>7243.5555579999982</v>
      </c>
      <c r="F21" s="10">
        <v>6598.0730649999978</v>
      </c>
      <c r="G21" s="10">
        <v>6691.7699969999985</v>
      </c>
      <c r="H21" s="10">
        <v>6931.5487919999978</v>
      </c>
      <c r="I21" s="10">
        <v>6716.9376999999986</v>
      </c>
      <c r="J21" s="10">
        <v>9085.6688529999992</v>
      </c>
      <c r="K21" s="10">
        <v>9228.360305000002</v>
      </c>
      <c r="L21" s="10">
        <v>6909.3278810000011</v>
      </c>
      <c r="M21" s="10">
        <v>7564.6557759999996</v>
      </c>
      <c r="N21" s="10">
        <v>6235.6512690000009</v>
      </c>
      <c r="O21" s="10">
        <v>87152.968058999977</v>
      </c>
    </row>
    <row r="22" spans="1:15" x14ac:dyDescent="0.3">
      <c r="A22" t="s">
        <v>270</v>
      </c>
      <c r="B22" t="s">
        <v>315</v>
      </c>
      <c r="C22" s="10">
        <v>4837.2272910000002</v>
      </c>
      <c r="D22" s="10">
        <v>2407.004383</v>
      </c>
      <c r="E22" s="10">
        <v>3328.3265289999999</v>
      </c>
      <c r="F22" s="10">
        <v>1813.4964519999999</v>
      </c>
      <c r="G22" s="10">
        <v>2364.2775789999996</v>
      </c>
      <c r="H22" s="10">
        <v>1813.4964519999999</v>
      </c>
      <c r="I22" s="10">
        <v>2637.8130230000002</v>
      </c>
      <c r="J22" s="10">
        <v>3188.5941499999999</v>
      </c>
      <c r="K22" s="10">
        <v>2637.8130230000002</v>
      </c>
      <c r="L22" s="10">
        <v>2637.8130230000002</v>
      </c>
      <c r="M22" s="10">
        <v>2637.8130230000002</v>
      </c>
      <c r="N22" s="10">
        <v>3188.5941499999999</v>
      </c>
      <c r="O22" s="10">
        <v>33492.269077999998</v>
      </c>
    </row>
    <row r="23" spans="1:15" x14ac:dyDescent="0.3">
      <c r="A23" t="s">
        <v>269</v>
      </c>
      <c r="B23" t="s">
        <v>72</v>
      </c>
      <c r="C23" s="10">
        <v>2024.1284000000001</v>
      </c>
      <c r="D23" s="10">
        <v>1323.392746</v>
      </c>
      <c r="E23" s="10">
        <v>4988.7457689999992</v>
      </c>
      <c r="F23" s="10">
        <v>4357.1195089999992</v>
      </c>
      <c r="G23" s="10">
        <v>4368.0903209999988</v>
      </c>
      <c r="H23" s="10">
        <v>4389.7163069999997</v>
      </c>
      <c r="I23" s="10">
        <v>4656.4168269999991</v>
      </c>
      <c r="J23" s="10">
        <v>4649.5386849999986</v>
      </c>
      <c r="K23" s="10">
        <v>4688.7274500000003</v>
      </c>
      <c r="L23" s="10">
        <v>4717.2636560000001</v>
      </c>
      <c r="M23" s="10">
        <v>4652.0079440000009</v>
      </c>
      <c r="N23" s="10">
        <v>4641.0276780000004</v>
      </c>
      <c r="O23" s="10">
        <v>49456.175292</v>
      </c>
    </row>
    <row r="24" spans="1:15" x14ac:dyDescent="0.3">
      <c r="A24" t="s">
        <v>268</v>
      </c>
      <c r="B24" t="s">
        <v>312</v>
      </c>
      <c r="C24" s="10">
        <v>376.49090999999999</v>
      </c>
      <c r="D24" s="10">
        <v>210.760141</v>
      </c>
      <c r="E24" s="10">
        <v>391.37135699999999</v>
      </c>
      <c r="F24" s="10">
        <v>260.09209799999996</v>
      </c>
      <c r="G24" s="10">
        <v>260.09209799999996</v>
      </c>
      <c r="H24" s="10">
        <v>260.09209799999996</v>
      </c>
      <c r="I24" s="10">
        <v>389.98451499999999</v>
      </c>
      <c r="J24" s="10">
        <v>389.98451499999999</v>
      </c>
      <c r="K24" s="10">
        <v>389.98451499999999</v>
      </c>
      <c r="L24" s="10">
        <v>389.98451499999999</v>
      </c>
      <c r="M24" s="10">
        <v>389.98451499999999</v>
      </c>
      <c r="N24" s="10">
        <v>389.98451499999999</v>
      </c>
      <c r="O24" s="10">
        <v>4098.8057920000001</v>
      </c>
    </row>
    <row r="25" spans="1:15" x14ac:dyDescent="0.3">
      <c r="A25" t="s">
        <v>266</v>
      </c>
      <c r="B25" t="s">
        <v>73</v>
      </c>
      <c r="C25" s="10">
        <v>55.874158999999999</v>
      </c>
      <c r="D25" s="10">
        <v>38.220168000000001</v>
      </c>
      <c r="E25" s="10">
        <v>53.151524999999999</v>
      </c>
      <c r="F25" s="10">
        <v>35.10087</v>
      </c>
      <c r="G25" s="10">
        <v>33.849794000000003</v>
      </c>
      <c r="H25" s="10">
        <v>35.521277999999995</v>
      </c>
      <c r="I25" s="10">
        <v>44.662753000000009</v>
      </c>
      <c r="J25" s="10">
        <v>43.582092000000003</v>
      </c>
      <c r="K25" s="10">
        <v>44.736083000000001</v>
      </c>
      <c r="L25" s="10">
        <v>46.094172000000007</v>
      </c>
      <c r="M25" s="10">
        <v>42.988743000000007</v>
      </c>
      <c r="N25" s="10">
        <v>41.82383500000001</v>
      </c>
      <c r="O25" s="10">
        <v>515.60547199999996</v>
      </c>
    </row>
    <row r="26" spans="1:15" x14ac:dyDescent="0.3">
      <c r="A26" t="s">
        <v>265</v>
      </c>
      <c r="B26" t="s">
        <v>28</v>
      </c>
      <c r="C26" s="10">
        <v>324.400803</v>
      </c>
      <c r="D26" s="10">
        <v>196.498785</v>
      </c>
      <c r="E26" s="10">
        <v>263.28228100000001</v>
      </c>
      <c r="F26" s="10">
        <v>180.99349000000001</v>
      </c>
      <c r="G26" s="10">
        <v>193.09664600000002</v>
      </c>
      <c r="H26" s="10">
        <v>182.34345300000001</v>
      </c>
      <c r="I26" s="10">
        <v>265.91998899999999</v>
      </c>
      <c r="J26" s="10">
        <v>298.26379300000002</v>
      </c>
      <c r="K26" s="10">
        <v>278.922056</v>
      </c>
      <c r="L26" s="10">
        <v>268.26820399999997</v>
      </c>
      <c r="M26" s="10">
        <v>257.67621900000006</v>
      </c>
      <c r="N26" s="10">
        <v>278.510153</v>
      </c>
      <c r="O26" s="10">
        <v>2988.1758720000003</v>
      </c>
    </row>
    <row r="27" spans="1:15" x14ac:dyDescent="0.3">
      <c r="A27" t="s">
        <v>263</v>
      </c>
      <c r="B27" t="s">
        <v>74</v>
      </c>
      <c r="C27" s="10">
        <v>16.530234</v>
      </c>
      <c r="D27" s="10">
        <v>16.530234</v>
      </c>
      <c r="E27" s="10">
        <v>16.530234</v>
      </c>
      <c r="F27" s="10">
        <v>16.530234</v>
      </c>
      <c r="G27" s="10">
        <v>16.530234</v>
      </c>
      <c r="H27" s="10">
        <v>20.143080999999999</v>
      </c>
      <c r="I27" s="10">
        <v>20.982376000000002</v>
      </c>
      <c r="J27" s="10">
        <v>15.946605999999999</v>
      </c>
      <c r="K27" s="10">
        <v>15.736782</v>
      </c>
      <c r="L27" s="10">
        <v>18.674315</v>
      </c>
      <c r="M27" s="10">
        <v>11.959955000000001</v>
      </c>
      <c r="N27" s="10">
        <v>9.442069</v>
      </c>
      <c r="O27" s="10">
        <v>195.53635400000002</v>
      </c>
    </row>
    <row r="28" spans="1:15" x14ac:dyDescent="0.3">
      <c r="A28" t="s">
        <v>262</v>
      </c>
      <c r="B28" t="s">
        <v>75</v>
      </c>
      <c r="C28" s="10">
        <v>54.459472000000005</v>
      </c>
      <c r="D28" s="10">
        <v>43.831136999999998</v>
      </c>
      <c r="E28" s="10">
        <v>91.803091999999992</v>
      </c>
      <c r="F28" s="10">
        <v>76.211190000000016</v>
      </c>
      <c r="G28" s="10">
        <v>73.554106000000004</v>
      </c>
      <c r="H28" s="10">
        <v>76.617196000000007</v>
      </c>
      <c r="I28" s="10">
        <v>77.332894999999994</v>
      </c>
      <c r="J28" s="10">
        <v>75.716371000000009</v>
      </c>
      <c r="K28" s="10">
        <v>78.195538999999997</v>
      </c>
      <c r="L28" s="10">
        <v>80.684037999999987</v>
      </c>
      <c r="M28" s="10">
        <v>74.993441000000004</v>
      </c>
      <c r="N28" s="10">
        <v>72.858674000000008</v>
      </c>
      <c r="O28" s="10">
        <v>876.25715100000002</v>
      </c>
    </row>
    <row r="29" spans="1:15" x14ac:dyDescent="0.3">
      <c r="A29" t="s">
        <v>261</v>
      </c>
      <c r="B29" t="s">
        <v>76</v>
      </c>
      <c r="C29" s="10">
        <v>5711.1140080000005</v>
      </c>
      <c r="D29" s="10">
        <v>4953.238308</v>
      </c>
      <c r="E29" s="10">
        <v>6254.3737029999993</v>
      </c>
      <c r="F29" s="10">
        <v>5142.5604829999993</v>
      </c>
      <c r="G29" s="10">
        <v>4953.0915580000001</v>
      </c>
      <c r="H29" s="10">
        <v>5570.9884870000005</v>
      </c>
      <c r="I29" s="10">
        <v>5714.8246600000002</v>
      </c>
      <c r="J29" s="10">
        <v>5042.7440429999997</v>
      </c>
      <c r="K29" s="10">
        <v>5196.3258319999995</v>
      </c>
      <c r="L29" s="10">
        <v>5698.5799069999994</v>
      </c>
      <c r="M29" s="10">
        <v>4550.3852670000006</v>
      </c>
      <c r="N29" s="10">
        <v>4119.7557790000001</v>
      </c>
      <c r="O29" s="10">
        <v>62907.982035000001</v>
      </c>
    </row>
    <row r="30" spans="1:15" x14ac:dyDescent="0.3">
      <c r="A30" t="s">
        <v>259</v>
      </c>
      <c r="B30" t="s">
        <v>29</v>
      </c>
      <c r="C30" s="10">
        <v>107.79456900000001</v>
      </c>
      <c r="D30" s="10">
        <v>81.561130000000006</v>
      </c>
      <c r="E30" s="10">
        <v>173.47384299999996</v>
      </c>
      <c r="F30" s="10">
        <v>151.63906599999999</v>
      </c>
      <c r="G30" s="10">
        <v>149.488744</v>
      </c>
      <c r="H30" s="10">
        <v>152.55177400000002</v>
      </c>
      <c r="I30" s="10">
        <v>153.27043899999998</v>
      </c>
      <c r="J30" s="10">
        <v>153.52693699999998</v>
      </c>
      <c r="K30" s="10">
        <v>160.26479199999997</v>
      </c>
      <c r="L30" s="10">
        <v>162.75185299999998</v>
      </c>
      <c r="M30" s="10">
        <v>157.06270899999998</v>
      </c>
      <c r="N30" s="10">
        <v>154.92790499999998</v>
      </c>
      <c r="O30" s="10">
        <v>1758.3137609999999</v>
      </c>
    </row>
    <row r="31" spans="1:15" x14ac:dyDescent="0.3">
      <c r="A31" t="s">
        <v>257</v>
      </c>
      <c r="B31" t="s">
        <v>30</v>
      </c>
      <c r="C31" s="10">
        <v>799.62616000000003</v>
      </c>
      <c r="D31" s="10">
        <v>580.47022800000002</v>
      </c>
      <c r="E31" s="10">
        <v>852.32759299999987</v>
      </c>
      <c r="F31" s="10">
        <v>738.34156399999995</v>
      </c>
      <c r="G31" s="10">
        <v>758.12235899999996</v>
      </c>
      <c r="H31" s="10">
        <v>718.57180199999993</v>
      </c>
      <c r="I31" s="10">
        <v>721.98390599999993</v>
      </c>
      <c r="J31" s="10">
        <v>849.96972300000016</v>
      </c>
      <c r="K31" s="10">
        <v>826.67961400000002</v>
      </c>
      <c r="L31" s="10">
        <v>803.30407700000001</v>
      </c>
      <c r="M31" s="10">
        <v>766.15259200000003</v>
      </c>
      <c r="N31" s="10">
        <v>835.56832799999995</v>
      </c>
      <c r="O31" s="10">
        <v>9251.1179459999985</v>
      </c>
    </row>
    <row r="32" spans="1:15" x14ac:dyDescent="0.3">
      <c r="A32" t="s">
        <v>256</v>
      </c>
      <c r="B32" t="s">
        <v>77</v>
      </c>
      <c r="C32" s="10">
        <v>10718.801100000001</v>
      </c>
      <c r="D32" s="10">
        <v>7902.034052</v>
      </c>
      <c r="E32" s="10">
        <v>28885.261683999997</v>
      </c>
      <c r="F32" s="10">
        <v>24753.028863</v>
      </c>
      <c r="G32" s="10">
        <v>24048.837101000005</v>
      </c>
      <c r="H32" s="10">
        <v>24048.837101000005</v>
      </c>
      <c r="I32" s="10">
        <v>24049.927941000002</v>
      </c>
      <c r="J32" s="10">
        <v>24753.028863</v>
      </c>
      <c r="K32" s="10">
        <v>25457.215170000003</v>
      </c>
      <c r="L32" s="10">
        <v>25456.675205</v>
      </c>
      <c r="M32" s="10">
        <v>25457.220625000002</v>
      </c>
      <c r="N32" s="10">
        <v>25457.215169999999</v>
      </c>
      <c r="O32" s="10">
        <v>270988.08287500002</v>
      </c>
    </row>
    <row r="33" spans="1:15" x14ac:dyDescent="0.3">
      <c r="A33" t="s">
        <v>254</v>
      </c>
      <c r="B33" t="s">
        <v>316</v>
      </c>
      <c r="C33" s="10">
        <v>5027.867193</v>
      </c>
      <c r="D33" s="10">
        <v>2840.74496</v>
      </c>
      <c r="E33" s="10">
        <v>3929.4416150000002</v>
      </c>
      <c r="F33" s="10">
        <v>2105.4193829999999</v>
      </c>
      <c r="G33" s="10">
        <v>2105.4193829999999</v>
      </c>
      <c r="H33" s="10">
        <v>2105.4193829999999</v>
      </c>
      <c r="I33" s="10">
        <v>3990.8695819999998</v>
      </c>
      <c r="J33" s="10">
        <v>3990.8695819999998</v>
      </c>
      <c r="K33" s="10">
        <v>3990.8695819999998</v>
      </c>
      <c r="L33" s="10">
        <v>3990.8695819999998</v>
      </c>
      <c r="M33" s="10">
        <v>3990.8695819999998</v>
      </c>
      <c r="N33" s="10">
        <v>3990.8695819999998</v>
      </c>
      <c r="O33" s="10">
        <v>42059.529408999995</v>
      </c>
    </row>
    <row r="34" spans="1:15" x14ac:dyDescent="0.3">
      <c r="A34" t="s">
        <v>252</v>
      </c>
      <c r="B34" t="s">
        <v>251</v>
      </c>
      <c r="C34" s="10">
        <v>44.91939</v>
      </c>
      <c r="D34" s="10">
        <v>58.395206999999999</v>
      </c>
      <c r="E34" s="10">
        <v>58.395206999999999</v>
      </c>
      <c r="F34" s="10">
        <v>58.395206999999999</v>
      </c>
      <c r="G34" s="10">
        <v>58.395206999999999</v>
      </c>
      <c r="H34" s="10">
        <v>58.395206999999999</v>
      </c>
      <c r="I34" s="10">
        <v>63.091079999999998</v>
      </c>
      <c r="J34" s="10">
        <v>104.92397099999999</v>
      </c>
      <c r="K34" s="10">
        <v>79.074153999999993</v>
      </c>
      <c r="L34" s="10">
        <v>56.431466</v>
      </c>
      <c r="M34" s="10">
        <v>37.434041000000001</v>
      </c>
      <c r="N34" s="10">
        <v>55.677878</v>
      </c>
      <c r="O34" s="10">
        <v>733.52801499999998</v>
      </c>
    </row>
    <row r="35" spans="1:15" x14ac:dyDescent="0.3">
      <c r="A35" t="s">
        <v>250</v>
      </c>
      <c r="B35" t="s">
        <v>31</v>
      </c>
      <c r="C35" s="10">
        <v>45.278444</v>
      </c>
      <c r="D35" s="10">
        <v>39.202521999999995</v>
      </c>
      <c r="E35" s="10">
        <v>37.415503000000008</v>
      </c>
      <c r="F35" s="10">
        <v>40.989555999999993</v>
      </c>
      <c r="G35" s="10">
        <v>42.776604000000006</v>
      </c>
      <c r="H35" s="10">
        <v>48.610647999999998</v>
      </c>
      <c r="I35" s="10">
        <v>49.966001000000006</v>
      </c>
      <c r="J35" s="10">
        <v>41.834122999999998</v>
      </c>
      <c r="K35" s="10">
        <v>43.282342</v>
      </c>
      <c r="L35" s="10">
        <v>48.025920999999997</v>
      </c>
      <c r="M35" s="10">
        <v>37.183456999999997</v>
      </c>
      <c r="N35" s="10">
        <v>33.117517999999997</v>
      </c>
      <c r="O35" s="10">
        <v>507.68263899999994</v>
      </c>
    </row>
    <row r="36" spans="1:15" x14ac:dyDescent="0.3">
      <c r="A36" t="s">
        <v>249</v>
      </c>
      <c r="B36" t="s">
        <v>78</v>
      </c>
      <c r="C36" s="10">
        <v>7.64771</v>
      </c>
      <c r="D36" s="10">
        <v>7.64771</v>
      </c>
      <c r="E36" s="10">
        <v>7.64771</v>
      </c>
      <c r="F36" s="10">
        <v>7.64771</v>
      </c>
      <c r="G36" s="10">
        <v>7.64771</v>
      </c>
      <c r="H36" s="10">
        <v>9.3191939999999995</v>
      </c>
      <c r="I36" s="10">
        <v>9.7074940000000005</v>
      </c>
      <c r="J36" s="10">
        <v>7.3776949999999992</v>
      </c>
      <c r="K36" s="10">
        <v>7.2806199999999999</v>
      </c>
      <c r="L36" s="10">
        <v>8.6396690000000014</v>
      </c>
      <c r="M36" s="10">
        <v>5.5332710000000001</v>
      </c>
      <c r="N36" s="10">
        <v>4.3683719999999999</v>
      </c>
      <c r="O36" s="10">
        <v>90.464864999999989</v>
      </c>
    </row>
    <row r="37" spans="1:15" x14ac:dyDescent="0.3">
      <c r="A37" t="s">
        <v>247</v>
      </c>
      <c r="B37" t="s">
        <v>339</v>
      </c>
      <c r="C37" s="10">
        <v>51.360911000000002</v>
      </c>
      <c r="D37" s="10">
        <v>51.360911000000002</v>
      </c>
      <c r="E37" s="10">
        <v>51.360911000000002</v>
      </c>
      <c r="F37" s="10">
        <v>51.360911000000002</v>
      </c>
      <c r="G37" s="10">
        <v>51.360911000000002</v>
      </c>
      <c r="H37" s="10">
        <v>62.586351000000001</v>
      </c>
      <c r="I37" s="10">
        <v>65.194115999999994</v>
      </c>
      <c r="J37" s="10">
        <v>49.547528</v>
      </c>
      <c r="K37" s="10">
        <v>48.895586999999999</v>
      </c>
      <c r="L37" s="10">
        <v>58.022762999999998</v>
      </c>
      <c r="M37" s="10">
        <v>37.160646</v>
      </c>
      <c r="N37" s="10">
        <v>29.337351999999999</v>
      </c>
      <c r="O37" s="10">
        <v>607.54889800000001</v>
      </c>
    </row>
    <row r="38" spans="1:15" x14ac:dyDescent="0.3">
      <c r="A38" t="s">
        <v>245</v>
      </c>
      <c r="B38" t="s">
        <v>79</v>
      </c>
      <c r="C38" s="10">
        <v>31.479268000000001</v>
      </c>
      <c r="D38" s="10">
        <v>31.479268000000001</v>
      </c>
      <c r="E38" s="10">
        <v>31.479268000000001</v>
      </c>
      <c r="F38" s="10">
        <v>31.479268000000001</v>
      </c>
      <c r="G38" s="10">
        <v>31.479268000000001</v>
      </c>
      <c r="H38" s="10">
        <v>38.359377000000002</v>
      </c>
      <c r="I38" s="10">
        <v>39.957684</v>
      </c>
      <c r="J38" s="10">
        <v>30.367840000000001</v>
      </c>
      <c r="K38" s="10">
        <v>29.968263</v>
      </c>
      <c r="L38" s="10">
        <v>35.562339000000001</v>
      </c>
      <c r="M38" s="10">
        <v>22.775880000000001</v>
      </c>
      <c r="N38" s="10">
        <v>17.980958000000001</v>
      </c>
      <c r="O38" s="10">
        <v>372.36868099999992</v>
      </c>
    </row>
    <row r="39" spans="1:15" x14ac:dyDescent="0.3">
      <c r="A39" t="s">
        <v>244</v>
      </c>
      <c r="B39" t="s">
        <v>80</v>
      </c>
      <c r="C39" s="10">
        <v>404.44598000000002</v>
      </c>
      <c r="D39" s="10">
        <v>298.16262800000004</v>
      </c>
      <c r="E39" s="10">
        <v>517.78818899999999</v>
      </c>
      <c r="F39" s="10">
        <v>361.86917</v>
      </c>
      <c r="G39" s="10">
        <v>335.29833199999996</v>
      </c>
      <c r="H39" s="10">
        <v>335.29833199999996</v>
      </c>
      <c r="I39" s="10">
        <v>335.33949200000001</v>
      </c>
      <c r="J39" s="10">
        <v>361.86917</v>
      </c>
      <c r="K39" s="10">
        <v>388.43980299999998</v>
      </c>
      <c r="L39" s="10">
        <v>388.41942800000004</v>
      </c>
      <c r="M39" s="10">
        <v>388.44000800000003</v>
      </c>
      <c r="N39" s="10">
        <v>388.43980299999998</v>
      </c>
      <c r="O39" s="10">
        <v>4503.8103349999992</v>
      </c>
    </row>
    <row r="40" spans="1:15" x14ac:dyDescent="0.3">
      <c r="A40" t="s">
        <v>241</v>
      </c>
      <c r="B40" t="s">
        <v>81</v>
      </c>
      <c r="C40" s="10">
        <v>21.86758</v>
      </c>
      <c r="D40" s="10">
        <v>15.619865999999998</v>
      </c>
      <c r="E40" s="10">
        <v>26.348137000000001</v>
      </c>
      <c r="F40" s="10">
        <v>17.180886999999998</v>
      </c>
      <c r="G40" s="10">
        <v>15.619865999999998</v>
      </c>
      <c r="H40" s="10">
        <v>15.618655999999998</v>
      </c>
      <c r="I40" s="10">
        <v>15.619865999999998</v>
      </c>
      <c r="J40" s="10">
        <v>17.180886999999998</v>
      </c>
      <c r="K40" s="10">
        <v>18.743106000000001</v>
      </c>
      <c r="L40" s="10">
        <v>18.743117999999999</v>
      </c>
      <c r="M40" s="10">
        <v>18.743117999999999</v>
      </c>
      <c r="N40" s="10">
        <v>18.743106000000001</v>
      </c>
      <c r="O40" s="10">
        <v>220.02819300000004</v>
      </c>
    </row>
    <row r="41" spans="1:15" x14ac:dyDescent="0.3">
      <c r="A41" t="s">
        <v>239</v>
      </c>
      <c r="B41" t="s">
        <v>32</v>
      </c>
      <c r="C41" s="10">
        <v>4009.1805509999999</v>
      </c>
      <c r="D41" s="10">
        <v>2815.1530849999999</v>
      </c>
      <c r="E41" s="10">
        <v>2499.7801300000001</v>
      </c>
      <c r="F41" s="10">
        <v>3130.5260399999997</v>
      </c>
      <c r="G41" s="10">
        <v>3041.4306630000001</v>
      </c>
      <c r="H41" s="10">
        <v>3041.4265359999999</v>
      </c>
      <c r="I41" s="10">
        <v>3041.4306630000001</v>
      </c>
      <c r="J41" s="10">
        <v>3243.6627659999999</v>
      </c>
      <c r="K41" s="10">
        <v>3559.4525749999998</v>
      </c>
      <c r="L41" s="10">
        <v>3559.0398479999999</v>
      </c>
      <c r="M41" s="10">
        <v>3559.0398479999999</v>
      </c>
      <c r="N41" s="10">
        <v>3559.4484480000001</v>
      </c>
      <c r="O41" s="10">
        <v>39059.571152999997</v>
      </c>
    </row>
    <row r="42" spans="1:15" x14ac:dyDescent="0.3">
      <c r="A42" t="s">
        <v>238</v>
      </c>
      <c r="B42" t="s">
        <v>82</v>
      </c>
      <c r="C42" s="10">
        <v>409.65743200000003</v>
      </c>
      <c r="D42" s="10">
        <v>347.13720599999999</v>
      </c>
      <c r="E42" s="10">
        <v>603.11664799999994</v>
      </c>
      <c r="F42" s="10">
        <v>511.39868599999994</v>
      </c>
      <c r="G42" s="10">
        <v>495.76863000000003</v>
      </c>
      <c r="H42" s="10">
        <v>533.30537499999991</v>
      </c>
      <c r="I42" s="10">
        <v>542.04968999999994</v>
      </c>
      <c r="J42" s="10">
        <v>505.33491699999996</v>
      </c>
      <c r="K42" s="10">
        <v>518.78482799999995</v>
      </c>
      <c r="L42" s="10">
        <v>549.29320200000006</v>
      </c>
      <c r="M42" s="10">
        <v>479.54448599999995</v>
      </c>
      <c r="N42" s="10">
        <v>453.38405700000004</v>
      </c>
      <c r="O42" s="10">
        <v>5948.775157</v>
      </c>
    </row>
    <row r="43" spans="1:15" x14ac:dyDescent="0.3">
      <c r="A43" t="s">
        <v>237</v>
      </c>
      <c r="B43" t="s">
        <v>311</v>
      </c>
      <c r="C43" s="10">
        <v>527.72985300000005</v>
      </c>
      <c r="D43" s="10">
        <v>306.99123699999996</v>
      </c>
      <c r="E43" s="10">
        <v>814.14781100000005</v>
      </c>
      <c r="F43" s="10">
        <v>598.77955599999996</v>
      </c>
      <c r="G43" s="10">
        <v>598.77955599999996</v>
      </c>
      <c r="H43" s="10">
        <v>598.77955599999996</v>
      </c>
      <c r="I43" s="10">
        <v>726.45613299999991</v>
      </c>
      <c r="J43" s="10">
        <v>726.45613299999991</v>
      </c>
      <c r="K43" s="10">
        <v>726.45613299999991</v>
      </c>
      <c r="L43" s="10">
        <v>726.45613299999991</v>
      </c>
      <c r="M43" s="10">
        <v>726.45613299999991</v>
      </c>
      <c r="N43" s="10">
        <v>726.45613299999991</v>
      </c>
      <c r="O43" s="10">
        <v>7803.9443669999982</v>
      </c>
    </row>
    <row r="44" spans="1:15" x14ac:dyDescent="0.3">
      <c r="A44" t="s">
        <v>236</v>
      </c>
      <c r="B44" t="s">
        <v>67</v>
      </c>
      <c r="C44" s="10">
        <v>191.72111000000001</v>
      </c>
      <c r="D44" s="10">
        <v>127.813112</v>
      </c>
      <c r="E44" s="10">
        <v>127.813833</v>
      </c>
      <c r="F44" s="10">
        <v>127.813833</v>
      </c>
      <c r="G44" s="10">
        <v>127.813833</v>
      </c>
      <c r="H44" s="10">
        <v>127.813112</v>
      </c>
      <c r="I44" s="10">
        <v>127.813833</v>
      </c>
      <c r="J44" s="10">
        <v>127.813833</v>
      </c>
      <c r="K44" s="10">
        <v>177.51885200000001</v>
      </c>
      <c r="L44" s="10">
        <v>177.51885200000001</v>
      </c>
      <c r="M44" s="10">
        <v>177.51885200000001</v>
      </c>
      <c r="N44" s="10">
        <v>177.51885200000001</v>
      </c>
      <c r="O44" s="10">
        <v>1796.4919069999999</v>
      </c>
    </row>
    <row r="45" spans="1:15" x14ac:dyDescent="0.3">
      <c r="A45" t="s">
        <v>234</v>
      </c>
      <c r="B45" t="s">
        <v>68</v>
      </c>
      <c r="C45" s="10">
        <v>103.337416</v>
      </c>
      <c r="D45" s="10">
        <v>68.915665000000004</v>
      </c>
      <c r="E45" s="10">
        <v>68.843502000000001</v>
      </c>
      <c r="F45" s="10">
        <v>68.915665000000004</v>
      </c>
      <c r="G45" s="10">
        <v>68.915665000000004</v>
      </c>
      <c r="H45" s="10">
        <v>68.843502000000001</v>
      </c>
      <c r="I45" s="10">
        <v>68.915665000000004</v>
      </c>
      <c r="J45" s="10">
        <v>68.843502000000001</v>
      </c>
      <c r="K45" s="10">
        <v>95.688137999999995</v>
      </c>
      <c r="L45" s="10">
        <v>95.688137999999995</v>
      </c>
      <c r="M45" s="10">
        <v>95.615975000000006</v>
      </c>
      <c r="N45" s="10">
        <v>95.688137999999995</v>
      </c>
      <c r="O45" s="10">
        <v>968.21097100000009</v>
      </c>
    </row>
    <row r="46" spans="1:15" x14ac:dyDescent="0.3">
      <c r="A46" t="s">
        <v>232</v>
      </c>
      <c r="B46" t="s">
        <v>69</v>
      </c>
      <c r="C46" s="10">
        <v>141.002894</v>
      </c>
      <c r="D46" s="10">
        <v>94.001688999999999</v>
      </c>
      <c r="E46" s="10">
        <v>94.002409999999998</v>
      </c>
      <c r="F46" s="10">
        <v>94.001688999999999</v>
      </c>
      <c r="G46" s="10">
        <v>94.001688999999999</v>
      </c>
      <c r="H46" s="10">
        <v>94.001688999999999</v>
      </c>
      <c r="I46" s="10">
        <v>94.001688999999999</v>
      </c>
      <c r="J46" s="10">
        <v>94.001688999999999</v>
      </c>
      <c r="K46" s="10">
        <v>130.558021</v>
      </c>
      <c r="L46" s="10">
        <v>130.558021</v>
      </c>
      <c r="M46" s="10">
        <v>130.558021</v>
      </c>
      <c r="N46" s="10">
        <v>130.55874299999999</v>
      </c>
      <c r="O46" s="10">
        <v>1321.2482440000001</v>
      </c>
    </row>
    <row r="47" spans="1:15" x14ac:dyDescent="0.3">
      <c r="A47" t="s">
        <v>326</v>
      </c>
      <c r="B47" t="s">
        <v>62</v>
      </c>
      <c r="C47" s="10">
        <v>115.366266</v>
      </c>
      <c r="D47" s="10">
        <v>76.910604000000006</v>
      </c>
      <c r="E47" s="10">
        <v>76.910604000000006</v>
      </c>
      <c r="F47" s="10">
        <v>76.910604000000006</v>
      </c>
      <c r="G47" s="10">
        <v>76.910604000000006</v>
      </c>
      <c r="H47" s="10">
        <v>76.910604000000006</v>
      </c>
      <c r="I47" s="10">
        <v>76.910604000000006</v>
      </c>
      <c r="J47" s="10">
        <v>76.910604000000006</v>
      </c>
      <c r="K47" s="10">
        <v>106.820002</v>
      </c>
      <c r="L47" s="10">
        <v>106.820002</v>
      </c>
      <c r="M47" s="10">
        <v>106.820724</v>
      </c>
      <c r="N47" s="10">
        <v>106.820002</v>
      </c>
      <c r="O47" s="10">
        <v>1081.0212240000003</v>
      </c>
    </row>
    <row r="48" spans="1:15" x14ac:dyDescent="0.3">
      <c r="A48" t="s">
        <v>230</v>
      </c>
      <c r="B48" t="s">
        <v>340</v>
      </c>
      <c r="C48" s="10">
        <v>48.512940999999998</v>
      </c>
      <c r="D48" s="10">
        <v>63.066823999999997</v>
      </c>
      <c r="E48" s="10">
        <v>63.066823999999997</v>
      </c>
      <c r="F48" s="10">
        <v>63.066823999999997</v>
      </c>
      <c r="G48" s="10">
        <v>63.066823999999997</v>
      </c>
      <c r="H48" s="10">
        <v>63.066823999999997</v>
      </c>
      <c r="I48" s="10">
        <v>68.138366000000005</v>
      </c>
      <c r="J48" s="10">
        <v>113.31788899999999</v>
      </c>
      <c r="K48" s="10">
        <v>85.400086000000002</v>
      </c>
      <c r="L48" s="10">
        <v>60.945982999999998</v>
      </c>
      <c r="M48" s="10">
        <v>40.428764000000001</v>
      </c>
      <c r="N48" s="10">
        <v>60.132108000000002</v>
      </c>
      <c r="O48" s="10">
        <v>792.21025699999996</v>
      </c>
    </row>
    <row r="49" spans="1:15" x14ac:dyDescent="0.3">
      <c r="A49" t="s">
        <v>228</v>
      </c>
      <c r="B49" t="s">
        <v>92</v>
      </c>
      <c r="C49" s="10">
        <v>35.906247</v>
      </c>
      <c r="D49" s="10">
        <v>32.844473999999998</v>
      </c>
      <c r="E49" s="10">
        <v>45.091566</v>
      </c>
      <c r="F49" s="10">
        <v>39.524706000000002</v>
      </c>
      <c r="G49" s="10">
        <v>25.236432000000001</v>
      </c>
      <c r="H49" s="10">
        <v>24.865307999999999</v>
      </c>
      <c r="I49" s="10">
        <v>22.638563999999999</v>
      </c>
      <c r="J49" s="10">
        <v>26.906490000000002</v>
      </c>
      <c r="K49" s="10">
        <v>37.669086</v>
      </c>
      <c r="L49" s="10">
        <v>39.710267999999999</v>
      </c>
      <c r="M49" s="10">
        <v>19.947914999999998</v>
      </c>
      <c r="N49" s="10">
        <v>31.359978000000002</v>
      </c>
      <c r="O49" s="10">
        <v>381.70103400000005</v>
      </c>
    </row>
    <row r="50" spans="1:15" x14ac:dyDescent="0.3">
      <c r="A50" t="s">
        <v>226</v>
      </c>
      <c r="B50" t="s">
        <v>93</v>
      </c>
      <c r="C50" s="10">
        <v>19.762353000000001</v>
      </c>
      <c r="D50" s="10">
        <v>17.999514000000001</v>
      </c>
      <c r="E50" s="10">
        <v>24.772527</v>
      </c>
      <c r="F50" s="10">
        <v>21.710754000000001</v>
      </c>
      <c r="G50" s="10">
        <v>13.824369000000001</v>
      </c>
      <c r="H50" s="10">
        <v>13.638807</v>
      </c>
      <c r="I50" s="10">
        <v>12.432653999999999</v>
      </c>
      <c r="J50" s="10">
        <v>14.752179</v>
      </c>
      <c r="K50" s="10">
        <v>20.690162999999998</v>
      </c>
      <c r="L50" s="10">
        <v>21.896315999999999</v>
      </c>
      <c r="M50" s="10">
        <v>10.855377000000001</v>
      </c>
      <c r="N50" s="10">
        <v>17.257266000000001</v>
      </c>
      <c r="O50" s="10">
        <v>209.59227900000002</v>
      </c>
    </row>
    <row r="51" spans="1:15" x14ac:dyDescent="0.3">
      <c r="A51" t="s">
        <v>224</v>
      </c>
      <c r="B51" t="s">
        <v>94</v>
      </c>
      <c r="C51" s="10">
        <v>21.772608000000002</v>
      </c>
      <c r="D51" s="10">
        <v>21.690135999999999</v>
      </c>
      <c r="E51" s="10">
        <v>6.4328159999999999</v>
      </c>
      <c r="F51" s="10">
        <v>21.690135999999999</v>
      </c>
      <c r="G51" s="10">
        <v>12.535743999999999</v>
      </c>
      <c r="H51" s="10">
        <v>31.339359999999999</v>
      </c>
      <c r="I51" s="10">
        <v>16.494399999999999</v>
      </c>
      <c r="J51" s="10">
        <v>6.5977600000000001</v>
      </c>
      <c r="K51" s="10">
        <v>36.287680000000002</v>
      </c>
      <c r="L51" s="10">
        <v>34.638240000000003</v>
      </c>
      <c r="M51" s="10">
        <v>17.319120000000002</v>
      </c>
      <c r="N51" s="10">
        <v>24.246767999999999</v>
      </c>
      <c r="O51" s="10">
        <v>251.04476799999998</v>
      </c>
    </row>
    <row r="52" spans="1:15" x14ac:dyDescent="0.3">
      <c r="A52" t="s">
        <v>222</v>
      </c>
      <c r="B52" t="s">
        <v>95</v>
      </c>
      <c r="C52" s="10">
        <v>21.772608000000002</v>
      </c>
      <c r="D52" s="10">
        <v>21.690135999999999</v>
      </c>
      <c r="E52" s="10">
        <v>6.4328159999999999</v>
      </c>
      <c r="F52" s="10">
        <v>21.690135999999999</v>
      </c>
      <c r="G52" s="10">
        <v>12.535743999999999</v>
      </c>
      <c r="H52" s="10">
        <v>31.339359999999999</v>
      </c>
      <c r="I52" s="10">
        <v>16.494399999999999</v>
      </c>
      <c r="J52" s="10">
        <v>6.5977600000000001</v>
      </c>
      <c r="K52" s="10">
        <v>36.287680000000002</v>
      </c>
      <c r="L52" s="10">
        <v>34.638240000000003</v>
      </c>
      <c r="M52" s="10">
        <v>17.319120000000002</v>
      </c>
      <c r="N52" s="10">
        <v>24.246767999999999</v>
      </c>
      <c r="O52" s="10">
        <v>251.04476799999998</v>
      </c>
    </row>
    <row r="53" spans="1:15" x14ac:dyDescent="0.3">
      <c r="A53" t="s">
        <v>220</v>
      </c>
      <c r="B53" t="s">
        <v>219</v>
      </c>
      <c r="C53" s="10">
        <v>145.00571400000001</v>
      </c>
      <c r="D53" s="10">
        <v>87.003428999999997</v>
      </c>
      <c r="E53" s="10">
        <v>120.739008</v>
      </c>
      <c r="F53" s="10">
        <v>54.377142999999997</v>
      </c>
      <c r="G53" s="10">
        <v>54.377142999999997</v>
      </c>
      <c r="H53" s="10">
        <v>54.377142999999997</v>
      </c>
      <c r="I53" s="10">
        <v>99.691428999999999</v>
      </c>
      <c r="J53" s="10">
        <v>99.691428999999999</v>
      </c>
      <c r="K53" s="10">
        <v>99.691428999999999</v>
      </c>
      <c r="L53" s="10">
        <v>99.691428999999999</v>
      </c>
      <c r="M53" s="10">
        <v>99.691428999999999</v>
      </c>
      <c r="N53" s="10">
        <v>99.691428999999999</v>
      </c>
      <c r="O53" s="10">
        <v>1114.0281539999999</v>
      </c>
    </row>
    <row r="54" spans="1:15" x14ac:dyDescent="0.3">
      <c r="A54" t="s">
        <v>218</v>
      </c>
      <c r="B54" t="s">
        <v>33</v>
      </c>
      <c r="C54" s="10">
        <v>2004.8240639999999</v>
      </c>
      <c r="D54" s="10">
        <v>3233.5871999999999</v>
      </c>
      <c r="E54" s="10">
        <v>2837.4727680000001</v>
      </c>
      <c r="F54" s="10">
        <v>2918.3124479999997</v>
      </c>
      <c r="G54" s="10">
        <v>2837.4727680000001</v>
      </c>
      <c r="H54" s="10">
        <v>3233.5871999999999</v>
      </c>
      <c r="I54" s="10">
        <v>2837.4727680000001</v>
      </c>
      <c r="J54" s="10">
        <v>2837.4727680000001</v>
      </c>
      <c r="K54" s="10">
        <v>2918.3124479999997</v>
      </c>
      <c r="L54" s="10">
        <v>2837.4727680000001</v>
      </c>
      <c r="M54" s="10">
        <v>2837.4727680000001</v>
      </c>
      <c r="N54" s="10">
        <v>2918.3124479999997</v>
      </c>
      <c r="O54" s="10">
        <v>34251.772416</v>
      </c>
    </row>
    <row r="55" spans="1:15" x14ac:dyDescent="0.3">
      <c r="A55" t="s">
        <v>217</v>
      </c>
      <c r="B55" t="s">
        <v>83</v>
      </c>
      <c r="C55" s="10">
        <v>198.75752</v>
      </c>
      <c r="D55" s="10">
        <v>198.55134000000001</v>
      </c>
      <c r="E55" s="10">
        <v>198.55134000000001</v>
      </c>
      <c r="F55" s="10">
        <v>198.55134000000001</v>
      </c>
      <c r="G55" s="10">
        <v>198.55134000000001</v>
      </c>
      <c r="H55" s="10">
        <v>198.55134000000001</v>
      </c>
      <c r="I55" s="10">
        <v>198.75752</v>
      </c>
      <c r="J55" s="10">
        <v>198.55134000000001</v>
      </c>
      <c r="K55" s="10">
        <v>198.55134000000001</v>
      </c>
      <c r="L55" s="10">
        <v>198.55134000000001</v>
      </c>
      <c r="M55" s="10">
        <v>198.55134000000001</v>
      </c>
      <c r="N55" s="10">
        <v>198.55134000000001</v>
      </c>
      <c r="O55" s="10">
        <v>2383.02844</v>
      </c>
    </row>
    <row r="56" spans="1:15" x14ac:dyDescent="0.3">
      <c r="A56" t="s">
        <v>216</v>
      </c>
      <c r="B56" t="s">
        <v>84</v>
      </c>
      <c r="C56" s="10">
        <v>82.554472000000004</v>
      </c>
      <c r="D56" s="10">
        <v>82.554472000000004</v>
      </c>
      <c r="E56" s="10">
        <v>82.554472000000004</v>
      </c>
      <c r="F56" s="10">
        <v>82.554472000000004</v>
      </c>
      <c r="G56" s="10">
        <v>82.420455000000004</v>
      </c>
      <c r="H56" s="10">
        <v>82.554472000000004</v>
      </c>
      <c r="I56" s="10">
        <v>82.554472000000004</v>
      </c>
      <c r="J56" s="10">
        <v>82.554472000000004</v>
      </c>
      <c r="K56" s="10">
        <v>82.554472000000004</v>
      </c>
      <c r="L56" s="10">
        <v>82.420455000000004</v>
      </c>
      <c r="M56" s="10">
        <v>82.554472000000004</v>
      </c>
      <c r="N56" s="10">
        <v>82.554472000000004</v>
      </c>
      <c r="O56" s="10">
        <v>990.38563000000022</v>
      </c>
    </row>
    <row r="57" spans="1:15" x14ac:dyDescent="0.3">
      <c r="A57" t="s">
        <v>324</v>
      </c>
      <c r="B57" t="s">
        <v>310</v>
      </c>
      <c r="C57" s="10">
        <v>46.734133</v>
      </c>
      <c r="D57" s="10">
        <v>23.367066999999999</v>
      </c>
      <c r="E57" s="10">
        <v>32.087656000000003</v>
      </c>
      <c r="F57" s="10">
        <v>23.367066999999999</v>
      </c>
      <c r="G57" s="10">
        <v>23.367066999999999</v>
      </c>
      <c r="H57" s="10">
        <v>23.367066999999999</v>
      </c>
      <c r="I57" s="10">
        <v>23.367066999999999</v>
      </c>
      <c r="J57" s="10">
        <v>23.367066999999999</v>
      </c>
      <c r="K57" s="10">
        <v>23.367066999999999</v>
      </c>
      <c r="L57" s="10">
        <v>23.367066999999999</v>
      </c>
      <c r="M57" s="10">
        <v>23.367066999999999</v>
      </c>
      <c r="N57" s="10">
        <v>23.367066999999999</v>
      </c>
      <c r="O57" s="10">
        <v>312.492459</v>
      </c>
    </row>
    <row r="58" spans="1:15" x14ac:dyDescent="0.3">
      <c r="A58" t="s">
        <v>325</v>
      </c>
      <c r="B58" t="s">
        <v>215</v>
      </c>
      <c r="C58" s="10">
        <v>464.28681499999999</v>
      </c>
      <c r="D58" s="10">
        <v>278.57208900000001</v>
      </c>
      <c r="E58" s="10">
        <v>386.588416</v>
      </c>
      <c r="F58" s="10">
        <v>174.10755599999999</v>
      </c>
      <c r="G58" s="10">
        <v>174.10755599999999</v>
      </c>
      <c r="H58" s="10">
        <v>174.10755599999999</v>
      </c>
      <c r="I58" s="10">
        <v>311.56088899999997</v>
      </c>
      <c r="J58" s="10">
        <v>311.56088899999997</v>
      </c>
      <c r="K58" s="10">
        <v>311.56088899999997</v>
      </c>
      <c r="L58" s="10">
        <v>311.56088899999997</v>
      </c>
      <c r="M58" s="10">
        <v>311.56088899999997</v>
      </c>
      <c r="N58" s="10">
        <v>311.56088899999997</v>
      </c>
      <c r="O58" s="10">
        <v>3521.1353219999992</v>
      </c>
    </row>
    <row r="59" spans="1:15" x14ac:dyDescent="0.3">
      <c r="A59" t="s">
        <v>214</v>
      </c>
      <c r="B59" t="s">
        <v>213</v>
      </c>
      <c r="C59" s="10">
        <v>56.593406999999999</v>
      </c>
      <c r="D59" s="10">
        <v>28.296703000000001</v>
      </c>
      <c r="E59" s="10">
        <v>38.857033000000001</v>
      </c>
      <c r="F59" s="10">
        <v>28.296703000000001</v>
      </c>
      <c r="G59" s="10">
        <v>28.296703000000001</v>
      </c>
      <c r="H59" s="10">
        <v>28.296703000000001</v>
      </c>
      <c r="I59" s="10">
        <v>28.296703000000001</v>
      </c>
      <c r="J59" s="10">
        <v>28.296703000000001</v>
      </c>
      <c r="K59" s="10">
        <v>28.296703000000001</v>
      </c>
      <c r="L59" s="10">
        <v>28.296703000000001</v>
      </c>
      <c r="M59" s="10">
        <v>28.296703000000001</v>
      </c>
      <c r="N59" s="10">
        <v>28.296703000000001</v>
      </c>
      <c r="O59" s="10">
        <v>378.41746999999992</v>
      </c>
    </row>
    <row r="60" spans="1:15" x14ac:dyDescent="0.3">
      <c r="A60" t="s">
        <v>212</v>
      </c>
      <c r="B60" t="s">
        <v>211</v>
      </c>
      <c r="C60" s="10">
        <v>17.181667000000001</v>
      </c>
      <c r="D60" s="10">
        <v>8.5908329999999999</v>
      </c>
      <c r="E60" s="10">
        <v>11.796932</v>
      </c>
      <c r="F60" s="10">
        <v>8.5908329999999999</v>
      </c>
      <c r="G60" s="10">
        <v>8.5908329999999999</v>
      </c>
      <c r="H60" s="10">
        <v>8.5908329999999999</v>
      </c>
      <c r="I60" s="10">
        <v>26.999762</v>
      </c>
      <c r="J60" s="10">
        <v>26.999762</v>
      </c>
      <c r="K60" s="10">
        <v>26.999762</v>
      </c>
      <c r="L60" s="10">
        <v>26.999762</v>
      </c>
      <c r="M60" s="10">
        <v>26.999762</v>
      </c>
      <c r="N60" s="10">
        <v>26.999762</v>
      </c>
      <c r="O60" s="10">
        <v>225.34050300000001</v>
      </c>
    </row>
    <row r="61" spans="1:15" x14ac:dyDescent="0.3">
      <c r="A61" t="s">
        <v>210</v>
      </c>
      <c r="B61" t="s">
        <v>209</v>
      </c>
      <c r="C61" s="10">
        <v>29.454286</v>
      </c>
      <c r="D61" s="10">
        <v>14.727143</v>
      </c>
      <c r="E61" s="10">
        <v>20.223313000000001</v>
      </c>
      <c r="F61" s="10">
        <v>14.727143</v>
      </c>
      <c r="G61" s="10">
        <v>14.727143</v>
      </c>
      <c r="H61" s="10">
        <v>14.727143</v>
      </c>
      <c r="I61" s="10">
        <v>33.136071000000001</v>
      </c>
      <c r="J61" s="10">
        <v>33.136071000000001</v>
      </c>
      <c r="K61" s="10">
        <v>33.136071000000001</v>
      </c>
      <c r="L61" s="10">
        <v>33.136071000000001</v>
      </c>
      <c r="M61" s="10">
        <v>33.136071000000001</v>
      </c>
      <c r="N61" s="10">
        <v>33.136071000000001</v>
      </c>
      <c r="O61" s="10">
        <v>307.40259700000007</v>
      </c>
    </row>
    <row r="62" spans="1:15" x14ac:dyDescent="0.3">
      <c r="A62" t="s">
        <v>208</v>
      </c>
      <c r="B62" t="s">
        <v>207</v>
      </c>
      <c r="C62" s="10">
        <v>79.772024000000002</v>
      </c>
      <c r="D62" s="10">
        <v>47.863213999999999</v>
      </c>
      <c r="E62" s="10">
        <v>66.422175999999993</v>
      </c>
      <c r="F62" s="10">
        <v>29.914508999999999</v>
      </c>
      <c r="G62" s="10">
        <v>29.914508999999999</v>
      </c>
      <c r="H62" s="10">
        <v>29.914508999999999</v>
      </c>
      <c r="I62" s="10">
        <v>29.914508999999999</v>
      </c>
      <c r="J62" s="10">
        <v>29.914508999999999</v>
      </c>
      <c r="K62" s="10">
        <v>29.914508999999999</v>
      </c>
      <c r="L62" s="10">
        <v>29.914508999999999</v>
      </c>
      <c r="M62" s="10">
        <v>29.914508999999999</v>
      </c>
      <c r="N62" s="10">
        <v>29.914508999999999</v>
      </c>
      <c r="O62" s="10">
        <v>463.28799500000008</v>
      </c>
    </row>
    <row r="63" spans="1:15" x14ac:dyDescent="0.3">
      <c r="A63" t="s">
        <v>206</v>
      </c>
      <c r="B63" t="s">
        <v>205</v>
      </c>
      <c r="C63" s="10">
        <v>79.772024000000002</v>
      </c>
      <c r="D63" s="10">
        <v>47.863213999999999</v>
      </c>
      <c r="E63" s="10">
        <v>66.422175999999993</v>
      </c>
      <c r="F63" s="10">
        <v>29.914508999999999</v>
      </c>
      <c r="G63" s="10">
        <v>29.914508999999999</v>
      </c>
      <c r="H63" s="10">
        <v>29.914508999999999</v>
      </c>
      <c r="I63" s="10">
        <v>29.914508999999999</v>
      </c>
      <c r="J63" s="10">
        <v>29.914508999999999</v>
      </c>
      <c r="K63" s="10">
        <v>29.914508999999999</v>
      </c>
      <c r="L63" s="10">
        <v>29.914508999999999</v>
      </c>
      <c r="M63" s="10">
        <v>29.914508999999999</v>
      </c>
      <c r="N63" s="10">
        <v>29.914508999999999</v>
      </c>
      <c r="O63" s="10">
        <v>463.28799500000008</v>
      </c>
    </row>
    <row r="64" spans="1:15" x14ac:dyDescent="0.3">
      <c r="A64" t="s">
        <v>204</v>
      </c>
      <c r="B64" t="s">
        <v>341</v>
      </c>
      <c r="C64" s="10">
        <v>22.042601000000001</v>
      </c>
      <c r="D64" s="10"/>
      <c r="E64" s="10"/>
      <c r="F64" s="10"/>
      <c r="G64" s="10">
        <v>22.042601000000001</v>
      </c>
      <c r="H64" s="10"/>
      <c r="I64" s="10"/>
      <c r="J64" s="10">
        <v>22.042601000000001</v>
      </c>
      <c r="K64" s="10"/>
      <c r="L64" s="10"/>
      <c r="M64" s="10"/>
      <c r="N64" s="10">
        <v>22.042290999999999</v>
      </c>
      <c r="O64" s="10">
        <v>88.170094000000006</v>
      </c>
    </row>
    <row r="65" spans="1:15" x14ac:dyDescent="0.3">
      <c r="A65" t="s">
        <v>202</v>
      </c>
      <c r="B65" t="s">
        <v>342</v>
      </c>
      <c r="C65" s="10">
        <v>41.565888000000001</v>
      </c>
      <c r="D65" s="10"/>
      <c r="E65" s="10"/>
      <c r="F65" s="10"/>
      <c r="G65" s="10">
        <v>41.565888000000001</v>
      </c>
      <c r="H65" s="10"/>
      <c r="I65" s="10"/>
      <c r="J65" s="10">
        <v>41.565888000000001</v>
      </c>
      <c r="K65" s="10"/>
      <c r="L65" s="10"/>
      <c r="M65" s="10"/>
      <c r="N65" s="10">
        <v>41.565888000000001</v>
      </c>
      <c r="O65" s="10">
        <v>166.263552</v>
      </c>
    </row>
    <row r="66" spans="1:15" x14ac:dyDescent="0.3">
      <c r="A66" t="s">
        <v>200</v>
      </c>
      <c r="B66" t="s">
        <v>343</v>
      </c>
      <c r="C66" s="10">
        <v>41.565888000000001</v>
      </c>
      <c r="D66" s="10"/>
      <c r="E66" s="10"/>
      <c r="F66" s="10"/>
      <c r="G66" s="10">
        <v>41.565888000000001</v>
      </c>
      <c r="H66" s="10"/>
      <c r="I66" s="10"/>
      <c r="J66" s="10">
        <v>41.565888000000001</v>
      </c>
      <c r="K66" s="10"/>
      <c r="L66" s="10"/>
      <c r="M66" s="10"/>
      <c r="N66" s="10">
        <v>41.565888000000001</v>
      </c>
      <c r="O66" s="10">
        <v>166.263552</v>
      </c>
    </row>
    <row r="67" spans="1:15" x14ac:dyDescent="0.3">
      <c r="A67" t="s">
        <v>198</v>
      </c>
      <c r="B67" t="s">
        <v>56</v>
      </c>
      <c r="C67" s="10">
        <v>72.740303999999995</v>
      </c>
      <c r="D67" s="10"/>
      <c r="E67" s="10"/>
      <c r="F67" s="10"/>
      <c r="G67" s="10">
        <v>72.740303999999995</v>
      </c>
      <c r="H67" s="10"/>
      <c r="I67" s="10"/>
      <c r="J67" s="10">
        <v>72.740303999999995</v>
      </c>
      <c r="K67" s="10"/>
      <c r="L67" s="10"/>
      <c r="M67" s="10"/>
      <c r="N67" s="10">
        <v>72.740303999999995</v>
      </c>
      <c r="O67" s="10">
        <v>290.96121599999998</v>
      </c>
    </row>
    <row r="68" spans="1:15" x14ac:dyDescent="0.3">
      <c r="A68" t="s">
        <v>197</v>
      </c>
      <c r="B68" t="s">
        <v>344</v>
      </c>
      <c r="C68" s="10">
        <v>30.30846</v>
      </c>
      <c r="D68" s="10"/>
      <c r="E68" s="10"/>
      <c r="F68" s="10"/>
      <c r="G68" s="10">
        <v>30.30846</v>
      </c>
      <c r="H68" s="10"/>
      <c r="I68" s="10"/>
      <c r="J68" s="10">
        <v>30.30846</v>
      </c>
      <c r="K68" s="10"/>
      <c r="L68" s="10"/>
      <c r="M68" s="10"/>
      <c r="N68" s="10">
        <v>30.30846</v>
      </c>
      <c r="O68" s="10">
        <v>121.23384</v>
      </c>
    </row>
    <row r="69" spans="1:15" x14ac:dyDescent="0.3">
      <c r="A69" t="s">
        <v>328</v>
      </c>
      <c r="B69" t="s">
        <v>85</v>
      </c>
      <c r="C69" s="10">
        <v>804.11643200000003</v>
      </c>
      <c r="D69" s="10">
        <v>592.80467799999997</v>
      </c>
      <c r="E69" s="10">
        <v>955.58871099999999</v>
      </c>
      <c r="F69" s="10">
        <v>645.59169900000006</v>
      </c>
      <c r="G69" s="10">
        <v>592.76376099999993</v>
      </c>
      <c r="H69" s="10">
        <v>592.76376099999993</v>
      </c>
      <c r="I69" s="10">
        <v>592.845595</v>
      </c>
      <c r="J69" s="10">
        <v>645.59169900000006</v>
      </c>
      <c r="K69" s="10">
        <v>698.41922899999997</v>
      </c>
      <c r="L69" s="10">
        <v>698.37872100000004</v>
      </c>
      <c r="M69" s="10">
        <v>698.41963799999996</v>
      </c>
      <c r="N69" s="10">
        <v>698.41922899999997</v>
      </c>
      <c r="O69" s="10">
        <v>8215.7031530000004</v>
      </c>
    </row>
    <row r="70" spans="1:15" x14ac:dyDescent="0.3">
      <c r="A70" t="s">
        <v>195</v>
      </c>
      <c r="B70" t="s">
        <v>86</v>
      </c>
      <c r="C70" s="10">
        <v>630.54950399999996</v>
      </c>
      <c r="D70" s="10">
        <v>315.27475199999998</v>
      </c>
      <c r="E70" s="10">
        <v>315.27475199999998</v>
      </c>
      <c r="F70" s="10">
        <v>315.27475199999998</v>
      </c>
      <c r="G70" s="10">
        <v>315.27475199999998</v>
      </c>
      <c r="H70" s="10">
        <v>315.27475199999998</v>
      </c>
      <c r="I70" s="10">
        <v>315.27475199999998</v>
      </c>
      <c r="J70" s="10">
        <v>315.27475199999998</v>
      </c>
      <c r="K70" s="10">
        <v>315.27475199999998</v>
      </c>
      <c r="L70" s="10">
        <v>315.27475199999998</v>
      </c>
      <c r="M70" s="10">
        <v>315.27475199999998</v>
      </c>
      <c r="N70" s="10">
        <v>315.27475199999998</v>
      </c>
      <c r="O70" s="10">
        <v>4098.5717759999989</v>
      </c>
    </row>
    <row r="71" spans="1:15" x14ac:dyDescent="0.3">
      <c r="A71" t="s">
        <v>193</v>
      </c>
      <c r="B71" t="s">
        <v>319</v>
      </c>
      <c r="C71" s="10">
        <v>31.188148000000002</v>
      </c>
      <c r="D71" s="10">
        <v>23.391110999999999</v>
      </c>
      <c r="E71" s="10">
        <v>23.391110999999999</v>
      </c>
      <c r="F71" s="10">
        <v>23.391110999999999</v>
      </c>
      <c r="G71" s="10">
        <v>23.391110999999999</v>
      </c>
      <c r="H71" s="10">
        <v>23.391110999999999</v>
      </c>
      <c r="I71" s="10">
        <v>31.188148000000002</v>
      </c>
      <c r="J71" s="10">
        <v>31.188148000000002</v>
      </c>
      <c r="K71" s="10">
        <v>31.188148000000002</v>
      </c>
      <c r="L71" s="10">
        <v>31.188148000000002</v>
      </c>
      <c r="M71" s="10">
        <v>31.188148000000002</v>
      </c>
      <c r="N71" s="10">
        <v>31.188148000000002</v>
      </c>
      <c r="O71" s="10">
        <v>335.27259100000003</v>
      </c>
    </row>
    <row r="72" spans="1:15" x14ac:dyDescent="0.3">
      <c r="A72" t="s">
        <v>191</v>
      </c>
      <c r="B72" t="s">
        <v>345</v>
      </c>
      <c r="C72" s="10"/>
      <c r="D72" s="10"/>
      <c r="E72" s="10">
        <v>1779.9749999999999</v>
      </c>
      <c r="F72" s="10">
        <v>1779.9749999999999</v>
      </c>
      <c r="G72" s="10">
        <v>1779.9749999999999</v>
      </c>
      <c r="H72" s="10">
        <v>1779.9749999999999</v>
      </c>
      <c r="I72" s="10">
        <v>1779.9749999999999</v>
      </c>
      <c r="J72" s="10">
        <v>1779.9749999999999</v>
      </c>
      <c r="K72" s="10">
        <v>1779.9749999999999</v>
      </c>
      <c r="L72" s="10">
        <v>1779.9749999999999</v>
      </c>
      <c r="M72" s="10">
        <v>1779.9749999999999</v>
      </c>
      <c r="N72" s="10">
        <v>1779.9749999999999</v>
      </c>
      <c r="O72" s="10">
        <v>17799.75</v>
      </c>
    </row>
    <row r="73" spans="1:15" x14ac:dyDescent="0.3">
      <c r="A73" t="s">
        <v>189</v>
      </c>
      <c r="B73" t="s">
        <v>57</v>
      </c>
      <c r="C73" s="10">
        <v>4912.9037589999998</v>
      </c>
      <c r="D73" s="10">
        <v>2699.6392599999999</v>
      </c>
      <c r="E73" s="10">
        <v>3214.4854489999998</v>
      </c>
      <c r="F73" s="10">
        <v>2277.4641999999999</v>
      </c>
      <c r="G73" s="10">
        <v>3530.3421589999998</v>
      </c>
      <c r="H73" s="10">
        <v>2575.5769799999998</v>
      </c>
      <c r="I73" s="10">
        <v>3200.3245959999999</v>
      </c>
      <c r="J73" s="10">
        <v>4037.6778599999998</v>
      </c>
      <c r="K73" s="10">
        <v>2767.4863720000003</v>
      </c>
      <c r="L73" s="10">
        <v>3009.8757770000002</v>
      </c>
      <c r="M73" s="10">
        <v>2455.84285</v>
      </c>
      <c r="N73" s="10">
        <v>3500.9571980000001</v>
      </c>
      <c r="O73" s="10">
        <v>38182.576459999997</v>
      </c>
    </row>
    <row r="74" spans="1:15" x14ac:dyDescent="0.3">
      <c r="A74" t="s">
        <v>327</v>
      </c>
      <c r="B74" t="s">
        <v>314</v>
      </c>
      <c r="C74" s="10">
        <v>3465.54</v>
      </c>
      <c r="D74" s="10">
        <v>1946.0339990000002</v>
      </c>
      <c r="E74" s="10">
        <v>2690.9118370000001</v>
      </c>
      <c r="F74" s="10">
        <v>1466.1899990000002</v>
      </c>
      <c r="G74" s="10">
        <v>1466.1899990000002</v>
      </c>
      <c r="H74" s="10">
        <v>1466.1899990000002</v>
      </c>
      <c r="I74" s="10">
        <v>2132.639999</v>
      </c>
      <c r="J74" s="10">
        <v>2132.639999</v>
      </c>
      <c r="K74" s="10">
        <v>2132.639999</v>
      </c>
      <c r="L74" s="10">
        <v>2132.639999</v>
      </c>
      <c r="M74" s="10">
        <v>2132.639999</v>
      </c>
      <c r="N74" s="10">
        <v>2132.639999</v>
      </c>
      <c r="O74" s="10">
        <v>25296.895826999997</v>
      </c>
    </row>
    <row r="75" spans="1:15" x14ac:dyDescent="0.3">
      <c r="A75" t="s">
        <v>188</v>
      </c>
      <c r="B75" t="s">
        <v>346</v>
      </c>
      <c r="C75" s="10"/>
      <c r="D75" s="10"/>
      <c r="E75" s="10">
        <v>14.869443</v>
      </c>
      <c r="F75" s="10">
        <v>14.869443</v>
      </c>
      <c r="G75" s="10">
        <v>14.869443</v>
      </c>
      <c r="H75" s="10">
        <v>14.869443</v>
      </c>
      <c r="I75" s="10">
        <v>14.869443</v>
      </c>
      <c r="J75" s="10">
        <v>14.869443</v>
      </c>
      <c r="K75" s="10">
        <v>14.869443</v>
      </c>
      <c r="L75" s="10">
        <v>14.869443</v>
      </c>
      <c r="M75" s="10">
        <v>14.869443</v>
      </c>
      <c r="N75" s="10">
        <v>14.869443</v>
      </c>
      <c r="O75" s="10">
        <v>148.69443000000001</v>
      </c>
    </row>
    <row r="76" spans="1:15" x14ac:dyDescent="0.3">
      <c r="A76" t="s">
        <v>187</v>
      </c>
      <c r="B76" t="s">
        <v>34</v>
      </c>
      <c r="C76" s="10">
        <v>4.9560389999999996</v>
      </c>
      <c r="D76" s="10">
        <v>3.335791</v>
      </c>
      <c r="E76" s="10">
        <v>22.102063000000001</v>
      </c>
      <c r="F76" s="10">
        <v>23.055143000000005</v>
      </c>
      <c r="G76" s="10">
        <v>23.531687999999999</v>
      </c>
      <c r="H76" s="10">
        <v>23.531676000000004</v>
      </c>
      <c r="I76" s="10">
        <v>23.531687999999999</v>
      </c>
      <c r="J76" s="10">
        <v>23.531680000000005</v>
      </c>
      <c r="K76" s="10">
        <v>24.008228000000003</v>
      </c>
      <c r="L76" s="10">
        <v>24.008228000000003</v>
      </c>
      <c r="M76" s="10">
        <v>24.008228000000003</v>
      </c>
      <c r="N76" s="10">
        <v>24.008224000000002</v>
      </c>
      <c r="O76" s="10">
        <v>243.60867600000003</v>
      </c>
    </row>
    <row r="77" spans="1:15" x14ac:dyDescent="0.3">
      <c r="A77" t="s">
        <v>186</v>
      </c>
      <c r="B77" t="s">
        <v>347</v>
      </c>
      <c r="C77" s="10"/>
      <c r="D77" s="10"/>
      <c r="E77" s="10">
        <v>3.7156280000000002</v>
      </c>
      <c r="F77" s="10">
        <v>3.7156280000000002</v>
      </c>
      <c r="G77" s="10">
        <v>3.7156280000000002</v>
      </c>
      <c r="H77" s="10">
        <v>3.7156280000000002</v>
      </c>
      <c r="I77" s="10">
        <v>3.7156280000000002</v>
      </c>
      <c r="J77" s="10">
        <v>3.7156280000000002</v>
      </c>
      <c r="K77" s="10">
        <v>3.7156280000000002</v>
      </c>
      <c r="L77" s="10">
        <v>3.7156280000000002</v>
      </c>
      <c r="M77" s="10">
        <v>3.7156280000000002</v>
      </c>
      <c r="N77" s="10">
        <v>3.7156280000000002</v>
      </c>
      <c r="O77" s="10">
        <v>37.156280000000002</v>
      </c>
    </row>
    <row r="78" spans="1:15" x14ac:dyDescent="0.3">
      <c r="A78" t="s">
        <v>184</v>
      </c>
      <c r="B78" t="s">
        <v>348</v>
      </c>
      <c r="C78" s="10"/>
      <c r="D78" s="10"/>
      <c r="E78" s="10">
        <v>7.4312569999999996</v>
      </c>
      <c r="F78" s="10">
        <v>7.4312569999999996</v>
      </c>
      <c r="G78" s="10">
        <v>7.4312569999999996</v>
      </c>
      <c r="H78" s="10">
        <v>7.4312569999999996</v>
      </c>
      <c r="I78" s="10">
        <v>7.4312569999999996</v>
      </c>
      <c r="J78" s="10">
        <v>7.4312569999999996</v>
      </c>
      <c r="K78" s="10">
        <v>7.4312569999999996</v>
      </c>
      <c r="L78" s="10">
        <v>7.4312569999999996</v>
      </c>
      <c r="M78" s="10">
        <v>7.4312569999999996</v>
      </c>
      <c r="N78" s="10">
        <v>7.4312569999999996</v>
      </c>
      <c r="O78" s="10">
        <v>74.312570000000008</v>
      </c>
    </row>
    <row r="79" spans="1:15" x14ac:dyDescent="0.3">
      <c r="A79" t="s">
        <v>183</v>
      </c>
      <c r="B79" t="s">
        <v>35</v>
      </c>
      <c r="C79" s="10">
        <v>3.7170290000000001</v>
      </c>
      <c r="D79" s="10">
        <v>2.5018450000000003</v>
      </c>
      <c r="E79" s="10">
        <v>9.5756969999999981</v>
      </c>
      <c r="F79" s="10">
        <v>10.290507999999997</v>
      </c>
      <c r="G79" s="10">
        <v>10.647915999999999</v>
      </c>
      <c r="H79" s="10">
        <v>10.647907</v>
      </c>
      <c r="I79" s="10">
        <v>10.647915999999999</v>
      </c>
      <c r="J79" s="10">
        <v>10.64791</v>
      </c>
      <c r="K79" s="10">
        <v>11.005321</v>
      </c>
      <c r="L79" s="10">
        <v>11.005321</v>
      </c>
      <c r="M79" s="10">
        <v>11.005320999999999</v>
      </c>
      <c r="N79" s="10">
        <v>11.005317999999999</v>
      </c>
      <c r="O79" s="10">
        <v>112.69800899999997</v>
      </c>
    </row>
    <row r="80" spans="1:15" x14ac:dyDescent="0.3">
      <c r="A80" t="s">
        <v>181</v>
      </c>
      <c r="B80" t="s">
        <v>36</v>
      </c>
      <c r="C80" s="10">
        <v>687.72383300000001</v>
      </c>
      <c r="D80" s="10">
        <v>462.89063100000004</v>
      </c>
      <c r="E80" s="10">
        <v>396.76387899999997</v>
      </c>
      <c r="F80" s="10">
        <v>529.01794500000005</v>
      </c>
      <c r="G80" s="10">
        <v>595.14581899999996</v>
      </c>
      <c r="H80" s="10">
        <v>595.144136</v>
      </c>
      <c r="I80" s="10">
        <v>595.14581899999996</v>
      </c>
      <c r="J80" s="10">
        <v>595.14469699999995</v>
      </c>
      <c r="K80" s="10">
        <v>661.27257100000008</v>
      </c>
      <c r="L80" s="10">
        <v>661.27257100000008</v>
      </c>
      <c r="M80" s="10">
        <v>661.27257099999997</v>
      </c>
      <c r="N80" s="10">
        <v>661.27201000000002</v>
      </c>
      <c r="O80" s="10">
        <v>7102.0664819999993</v>
      </c>
    </row>
    <row r="81" spans="1:15" x14ac:dyDescent="0.3">
      <c r="A81" t="s">
        <v>180</v>
      </c>
      <c r="B81" t="s">
        <v>349</v>
      </c>
      <c r="C81" s="10"/>
      <c r="D81" s="10"/>
      <c r="E81" s="10">
        <v>2134.98</v>
      </c>
      <c r="F81" s="10">
        <v>2134.98</v>
      </c>
      <c r="G81" s="10">
        <v>2134.98</v>
      </c>
      <c r="H81" s="10">
        <v>2134.98</v>
      </c>
      <c r="I81" s="10">
        <v>2134.98</v>
      </c>
      <c r="J81" s="10">
        <v>2134.98</v>
      </c>
      <c r="K81" s="10">
        <v>2134.98</v>
      </c>
      <c r="L81" s="10">
        <v>2134.98</v>
      </c>
      <c r="M81" s="10">
        <v>2134.98</v>
      </c>
      <c r="N81" s="10">
        <v>2134.98</v>
      </c>
      <c r="O81" s="10">
        <v>21349.8</v>
      </c>
    </row>
    <row r="82" spans="1:15" x14ac:dyDescent="0.3">
      <c r="A82" t="s">
        <v>179</v>
      </c>
      <c r="B82" t="s">
        <v>350</v>
      </c>
      <c r="C82" s="10"/>
      <c r="D82" s="10"/>
      <c r="E82" s="10">
        <v>3543.3</v>
      </c>
      <c r="F82" s="10">
        <v>3543.3</v>
      </c>
      <c r="G82" s="10">
        <v>3543.3</v>
      </c>
      <c r="H82" s="10">
        <v>3543.3</v>
      </c>
      <c r="I82" s="10">
        <v>3543.3</v>
      </c>
      <c r="J82" s="10">
        <v>3543.3</v>
      </c>
      <c r="K82" s="10">
        <v>3543.3</v>
      </c>
      <c r="L82" s="10">
        <v>3543.3</v>
      </c>
      <c r="M82" s="10">
        <v>3543.3</v>
      </c>
      <c r="N82" s="10">
        <v>3543.3</v>
      </c>
      <c r="O82" s="10">
        <v>35433</v>
      </c>
    </row>
    <row r="83" spans="1:15" x14ac:dyDescent="0.3">
      <c r="A83" t="s">
        <v>178</v>
      </c>
      <c r="B83" t="s">
        <v>351</v>
      </c>
      <c r="C83" s="10"/>
      <c r="D83" s="10"/>
      <c r="E83" s="10">
        <v>3113.31</v>
      </c>
      <c r="F83" s="10">
        <v>3113.31</v>
      </c>
      <c r="G83" s="10">
        <v>3113.31</v>
      </c>
      <c r="H83" s="10">
        <v>3113.31</v>
      </c>
      <c r="I83" s="10">
        <v>3113.31</v>
      </c>
      <c r="J83" s="10">
        <v>3113.31</v>
      </c>
      <c r="K83" s="10">
        <v>3113.31</v>
      </c>
      <c r="L83" s="10">
        <v>3113.31</v>
      </c>
      <c r="M83" s="10">
        <v>3113.31</v>
      </c>
      <c r="N83" s="10">
        <v>3113.31</v>
      </c>
      <c r="O83" s="10">
        <v>31133.100000000006</v>
      </c>
    </row>
    <row r="84" spans="1:15" x14ac:dyDescent="0.3">
      <c r="A84" t="s">
        <v>177</v>
      </c>
      <c r="B84" t="s">
        <v>37</v>
      </c>
      <c r="C84" s="10">
        <v>7.434056</v>
      </c>
      <c r="D84" s="10">
        <v>5.0036869999999993</v>
      </c>
      <c r="E84" s="10">
        <v>4.2888789999999997</v>
      </c>
      <c r="F84" s="10">
        <v>5.7185009999999998</v>
      </c>
      <c r="G84" s="10">
        <v>6.4333210000000003</v>
      </c>
      <c r="H84" s="10">
        <v>6.4333030000000004</v>
      </c>
      <c r="I84" s="10">
        <v>6.4333210000000003</v>
      </c>
      <c r="J84" s="10">
        <v>6.4333089999999995</v>
      </c>
      <c r="K84" s="10">
        <v>7.1481269999999997</v>
      </c>
      <c r="L84" s="10">
        <v>7.1481269999999997</v>
      </c>
      <c r="M84" s="10">
        <v>7.1481269999999997</v>
      </c>
      <c r="N84" s="10">
        <v>7.1481209999999997</v>
      </c>
      <c r="O84" s="10">
        <v>76.770879000000008</v>
      </c>
    </row>
    <row r="85" spans="1:15" x14ac:dyDescent="0.3">
      <c r="A85" t="s">
        <v>176</v>
      </c>
      <c r="B85" t="s">
        <v>38</v>
      </c>
      <c r="C85" s="10">
        <v>26.019197000000002</v>
      </c>
      <c r="D85" s="10">
        <v>17.512905999999997</v>
      </c>
      <c r="E85" s="10">
        <v>15.011081000000001</v>
      </c>
      <c r="F85" s="10">
        <v>20.014754</v>
      </c>
      <c r="G85" s="10">
        <v>22.51662</v>
      </c>
      <c r="H85" s="10">
        <v>22.516556999999999</v>
      </c>
      <c r="I85" s="10">
        <v>22.51662</v>
      </c>
      <c r="J85" s="10">
        <v>22.516577999999999</v>
      </c>
      <c r="K85" s="10">
        <v>25.018446999999998</v>
      </c>
      <c r="L85" s="10">
        <v>25.018446999999998</v>
      </c>
      <c r="M85" s="10">
        <v>25.018446999999998</v>
      </c>
      <c r="N85" s="10">
        <v>25.018425999999998</v>
      </c>
      <c r="O85" s="10">
        <v>268.69808</v>
      </c>
    </row>
    <row r="86" spans="1:15" x14ac:dyDescent="0.3">
      <c r="A86" t="s">
        <v>174</v>
      </c>
      <c r="B86" t="s">
        <v>39</v>
      </c>
      <c r="C86" s="10">
        <v>12.390095000000001</v>
      </c>
      <c r="D86" s="10">
        <v>8.33948</v>
      </c>
      <c r="E86" s="10">
        <v>7.1481329999999996</v>
      </c>
      <c r="F86" s="10">
        <v>9.5308349999999997</v>
      </c>
      <c r="G86" s="10">
        <v>10.722199999999999</v>
      </c>
      <c r="H86" s="10">
        <v>10.72217</v>
      </c>
      <c r="I86" s="10">
        <v>10.722199999999999</v>
      </c>
      <c r="J86" s="10">
        <v>10.72218</v>
      </c>
      <c r="K86" s="10">
        <v>11.913544999999999</v>
      </c>
      <c r="L86" s="10">
        <v>11.913544999999999</v>
      </c>
      <c r="M86" s="10">
        <v>11.913544999999999</v>
      </c>
      <c r="N86" s="10">
        <v>11.913535</v>
      </c>
      <c r="O86" s="10">
        <v>127.95146299999998</v>
      </c>
    </row>
    <row r="87" spans="1:15" x14ac:dyDescent="0.3">
      <c r="A87" t="s">
        <v>173</v>
      </c>
      <c r="B87" t="s">
        <v>318</v>
      </c>
      <c r="C87" s="10">
        <v>1.8928399999999999</v>
      </c>
      <c r="D87" s="10">
        <v>1.891642</v>
      </c>
      <c r="E87" s="10">
        <v>1.891642</v>
      </c>
      <c r="F87" s="10">
        <v>1.891642</v>
      </c>
      <c r="G87" s="10">
        <v>1.890444</v>
      </c>
      <c r="H87" s="10">
        <v>1.891642</v>
      </c>
      <c r="I87" s="10">
        <v>1.8928399999999999</v>
      </c>
      <c r="J87" s="10">
        <v>1.891642</v>
      </c>
      <c r="K87" s="10">
        <v>1.891642</v>
      </c>
      <c r="L87" s="10">
        <v>1.890444</v>
      </c>
      <c r="M87" s="10">
        <v>1.891642</v>
      </c>
      <c r="N87" s="10">
        <v>1.891642</v>
      </c>
      <c r="O87" s="10">
        <v>22.699704000000001</v>
      </c>
    </row>
    <row r="88" spans="1:15" x14ac:dyDescent="0.3">
      <c r="A88" t="s">
        <v>172</v>
      </c>
      <c r="B88" t="s">
        <v>171</v>
      </c>
      <c r="C88" s="10"/>
      <c r="D88" s="10"/>
      <c r="E88" s="10">
        <v>366.24177600000002</v>
      </c>
      <c r="F88" s="10">
        <v>366.24177600000002</v>
      </c>
      <c r="G88" s="10">
        <v>366.24177600000002</v>
      </c>
      <c r="H88" s="10">
        <v>366.24177600000002</v>
      </c>
      <c r="I88" s="10">
        <v>366.24177600000002</v>
      </c>
      <c r="J88" s="10">
        <v>366.24177600000002</v>
      </c>
      <c r="K88" s="10">
        <v>366.24177600000002</v>
      </c>
      <c r="L88" s="10">
        <v>366.24177600000002</v>
      </c>
      <c r="M88" s="10">
        <v>366.24177600000002</v>
      </c>
      <c r="N88" s="10">
        <v>366.24177600000002</v>
      </c>
      <c r="O88" s="10">
        <v>3662.4177599999994</v>
      </c>
    </row>
    <row r="89" spans="1:15" x14ac:dyDescent="0.3">
      <c r="A89" t="s">
        <v>170</v>
      </c>
      <c r="B89" t="s">
        <v>352</v>
      </c>
      <c r="C89" s="10"/>
      <c r="D89" s="10"/>
      <c r="E89" s="10">
        <v>732.48355300000003</v>
      </c>
      <c r="F89" s="10">
        <v>732.48355300000003</v>
      </c>
      <c r="G89" s="10">
        <v>732.48355300000003</v>
      </c>
      <c r="H89" s="10">
        <v>732.48355300000003</v>
      </c>
      <c r="I89" s="10">
        <v>732.48355300000003</v>
      </c>
      <c r="J89" s="10">
        <v>732.48355300000003</v>
      </c>
      <c r="K89" s="10">
        <v>732.48355300000003</v>
      </c>
      <c r="L89" s="10">
        <v>732.48355300000003</v>
      </c>
      <c r="M89" s="10">
        <v>732.48355300000003</v>
      </c>
      <c r="N89" s="10">
        <v>732.48355300000003</v>
      </c>
      <c r="O89" s="10">
        <v>7324.8355300000003</v>
      </c>
    </row>
    <row r="90" spans="1:15" x14ac:dyDescent="0.3">
      <c r="A90" t="s">
        <v>168</v>
      </c>
      <c r="B90" t="s">
        <v>87</v>
      </c>
      <c r="C90" s="10">
        <v>176.87048200000001</v>
      </c>
      <c r="D90" s="10">
        <v>126.335764</v>
      </c>
      <c r="E90" s="10">
        <v>113.702085</v>
      </c>
      <c r="F90" s="10">
        <v>138.96944400000001</v>
      </c>
      <c r="G90" s="10">
        <v>126.335764</v>
      </c>
      <c r="H90" s="10">
        <v>126.335764</v>
      </c>
      <c r="I90" s="10">
        <v>126.335764</v>
      </c>
      <c r="J90" s="10">
        <v>138.96944400000001</v>
      </c>
      <c r="K90" s="10">
        <v>151.602608</v>
      </c>
      <c r="L90" s="10">
        <v>151.60312300000001</v>
      </c>
      <c r="M90" s="10">
        <v>151.60312300000001</v>
      </c>
      <c r="N90" s="10">
        <v>151.602608</v>
      </c>
      <c r="O90" s="10">
        <v>1680.2659730000003</v>
      </c>
    </row>
    <row r="91" spans="1:15" x14ac:dyDescent="0.3">
      <c r="A91" t="s">
        <v>167</v>
      </c>
      <c r="B91" t="s">
        <v>40</v>
      </c>
      <c r="C91" s="10">
        <v>473.79772300000002</v>
      </c>
      <c r="D91" s="10">
        <v>318.90200800000002</v>
      </c>
      <c r="E91" s="10">
        <v>273.344784</v>
      </c>
      <c r="F91" s="10">
        <v>364.45995299999998</v>
      </c>
      <c r="G91" s="10">
        <v>410.017177</v>
      </c>
      <c r="H91" s="10">
        <v>410.01645500000001</v>
      </c>
      <c r="I91" s="10">
        <v>410.017177</v>
      </c>
      <c r="J91" s="10">
        <v>410.017177</v>
      </c>
      <c r="K91" s="10">
        <v>455.57440000000003</v>
      </c>
      <c r="L91" s="10">
        <v>455.57440000000003</v>
      </c>
      <c r="M91" s="10">
        <v>455.57440000000003</v>
      </c>
      <c r="N91" s="10">
        <v>455.57512200000002</v>
      </c>
      <c r="O91" s="10">
        <v>4892.8707760000007</v>
      </c>
    </row>
    <row r="92" spans="1:15" x14ac:dyDescent="0.3">
      <c r="A92" t="s">
        <v>166</v>
      </c>
      <c r="B92" t="s">
        <v>41</v>
      </c>
      <c r="C92" s="10">
        <v>205.72805299999999</v>
      </c>
      <c r="D92" s="10">
        <v>138.47069400000001</v>
      </c>
      <c r="E92" s="10">
        <v>118.689373</v>
      </c>
      <c r="F92" s="10">
        <v>158.252016</v>
      </c>
      <c r="G92" s="10">
        <v>178.03405900000001</v>
      </c>
      <c r="H92" s="10">
        <v>178.03333699999999</v>
      </c>
      <c r="I92" s="10">
        <v>178.03405900000001</v>
      </c>
      <c r="J92" s="10">
        <v>178.03333699999999</v>
      </c>
      <c r="K92" s="10">
        <v>197.81538</v>
      </c>
      <c r="L92" s="10">
        <v>197.81538</v>
      </c>
      <c r="M92" s="10">
        <v>197.81538</v>
      </c>
      <c r="N92" s="10">
        <v>197.81465900000001</v>
      </c>
      <c r="O92" s="10">
        <v>2124.535727</v>
      </c>
    </row>
    <row r="93" spans="1:15" x14ac:dyDescent="0.3">
      <c r="A93" t="s">
        <v>164</v>
      </c>
      <c r="B93" t="s">
        <v>42</v>
      </c>
      <c r="C93" s="10">
        <v>205.72805299999999</v>
      </c>
      <c r="D93" s="10">
        <v>138.47069400000001</v>
      </c>
      <c r="E93" s="10">
        <v>118.689373</v>
      </c>
      <c r="F93" s="10">
        <v>158.252016</v>
      </c>
      <c r="G93" s="10">
        <v>178.03405900000001</v>
      </c>
      <c r="H93" s="10">
        <v>178.03333699999999</v>
      </c>
      <c r="I93" s="10">
        <v>178.03405900000001</v>
      </c>
      <c r="J93" s="10">
        <v>178.03333699999999</v>
      </c>
      <c r="K93" s="10">
        <v>197.81538</v>
      </c>
      <c r="L93" s="10">
        <v>197.81538</v>
      </c>
      <c r="M93" s="10">
        <v>197.81538</v>
      </c>
      <c r="N93" s="10">
        <v>197.81465900000001</v>
      </c>
      <c r="O93" s="10">
        <v>2124.535727</v>
      </c>
    </row>
    <row r="94" spans="1:15" x14ac:dyDescent="0.3">
      <c r="A94" t="s">
        <v>162</v>
      </c>
      <c r="B94" t="s">
        <v>353</v>
      </c>
      <c r="C94" s="10"/>
      <c r="D94" s="10"/>
      <c r="E94" s="10">
        <v>5.5734430000000001</v>
      </c>
      <c r="F94" s="10">
        <v>5.5734430000000001</v>
      </c>
      <c r="G94" s="10">
        <v>5.5734430000000001</v>
      </c>
      <c r="H94" s="10">
        <v>5.5734430000000001</v>
      </c>
      <c r="I94" s="10">
        <v>5.5734430000000001</v>
      </c>
      <c r="J94" s="10">
        <v>5.5734430000000001</v>
      </c>
      <c r="K94" s="10">
        <v>5.5734430000000001</v>
      </c>
      <c r="L94" s="10">
        <v>5.5734430000000001</v>
      </c>
      <c r="M94" s="10">
        <v>5.5734430000000001</v>
      </c>
      <c r="N94" s="10">
        <v>5.5734430000000001</v>
      </c>
      <c r="O94" s="10">
        <v>55.734429999999989</v>
      </c>
    </row>
    <row r="95" spans="1:15" x14ac:dyDescent="0.3">
      <c r="A95" t="s">
        <v>320</v>
      </c>
      <c r="B95" t="s">
        <v>354</v>
      </c>
      <c r="C95" s="10"/>
      <c r="D95" s="10"/>
      <c r="E95" s="10">
        <v>3.6788400000000001</v>
      </c>
      <c r="F95" s="10">
        <v>3.6788400000000001</v>
      </c>
      <c r="G95" s="10">
        <v>3.6788400000000001</v>
      </c>
      <c r="H95" s="10">
        <v>3.6788400000000001</v>
      </c>
      <c r="I95" s="10">
        <v>3.6788400000000001</v>
      </c>
      <c r="J95" s="10">
        <v>3.6788400000000001</v>
      </c>
      <c r="K95" s="10">
        <v>3.6788400000000001</v>
      </c>
      <c r="L95" s="10">
        <v>3.6788400000000001</v>
      </c>
      <c r="M95" s="10">
        <v>3.6788400000000001</v>
      </c>
      <c r="N95" s="10">
        <v>3.6788400000000001</v>
      </c>
      <c r="O95" s="10">
        <v>36.788400000000003</v>
      </c>
    </row>
    <row r="96" spans="1:15" x14ac:dyDescent="0.3">
      <c r="A96" t="s">
        <v>161</v>
      </c>
      <c r="B96" t="s">
        <v>43</v>
      </c>
      <c r="C96" s="10">
        <v>21725.686820000003</v>
      </c>
      <c r="D96" s="10">
        <v>16675.384351000001</v>
      </c>
      <c r="E96" s="10">
        <v>21158.099990999999</v>
      </c>
      <c r="F96" s="10">
        <v>21483.897360999996</v>
      </c>
      <c r="G96" s="10">
        <v>21672.649493000001</v>
      </c>
      <c r="H96" s="10">
        <v>22009.181390999998</v>
      </c>
      <c r="I96" s="10">
        <v>22753.167239999999</v>
      </c>
      <c r="J96" s="10">
        <v>23195.861072999996</v>
      </c>
      <c r="K96" s="10">
        <v>23993.894420999997</v>
      </c>
      <c r="L96" s="10">
        <v>24104.635192999995</v>
      </c>
      <c r="M96" s="10">
        <v>23677.584726999998</v>
      </c>
      <c r="N96" s="10">
        <v>23857.416954999997</v>
      </c>
      <c r="O96" s="10">
        <v>266307.45901600004</v>
      </c>
    </row>
    <row r="97" spans="1:15" x14ac:dyDescent="0.3">
      <c r="A97" t="s">
        <v>158</v>
      </c>
      <c r="B97" t="s">
        <v>70</v>
      </c>
      <c r="C97" s="10">
        <v>1968.304826</v>
      </c>
      <c r="D97" s="10">
        <v>1758.24413</v>
      </c>
      <c r="E97" s="10">
        <v>1664.81493</v>
      </c>
      <c r="F97" s="10">
        <v>1758.24413</v>
      </c>
      <c r="G97" s="10">
        <v>1749.424242</v>
      </c>
      <c r="H97" s="10">
        <v>2033.8215889999999</v>
      </c>
      <c r="I97" s="10">
        <v>1951.4300169999999</v>
      </c>
      <c r="J97" s="10">
        <v>2087.0273550000002</v>
      </c>
      <c r="K97" s="10">
        <v>2401.8403200000002</v>
      </c>
      <c r="L97" s="10">
        <v>2264.907753</v>
      </c>
      <c r="M97" s="10">
        <v>1742.4212439999997</v>
      </c>
      <c r="N97" s="10">
        <v>1904.0276060000001</v>
      </c>
      <c r="O97" s="10">
        <v>23284.508141999999</v>
      </c>
    </row>
    <row r="98" spans="1:15" x14ac:dyDescent="0.3">
      <c r="A98" t="s">
        <v>156</v>
      </c>
      <c r="B98" t="s">
        <v>44</v>
      </c>
      <c r="C98" s="10">
        <v>468.25229899999988</v>
      </c>
      <c r="D98" s="10">
        <v>592.82511900000009</v>
      </c>
      <c r="E98" s="10">
        <v>529.95450800000003</v>
      </c>
      <c r="F98" s="10">
        <v>553.48520899999994</v>
      </c>
      <c r="G98" s="10">
        <v>547.82838099999992</v>
      </c>
      <c r="H98" s="10">
        <v>616.139228</v>
      </c>
      <c r="I98" s="10">
        <v>563.20386999999994</v>
      </c>
      <c r="J98" s="10">
        <v>547.31624499999998</v>
      </c>
      <c r="K98" s="10">
        <v>564.22711200000003</v>
      </c>
      <c r="L98" s="10">
        <v>561.87999600000001</v>
      </c>
      <c r="M98" s="10">
        <v>540.69663300000002</v>
      </c>
      <c r="N98" s="10">
        <v>544.36765700000001</v>
      </c>
      <c r="O98" s="10">
        <v>6630.1762569999983</v>
      </c>
    </row>
    <row r="99" spans="1:15" x14ac:dyDescent="0.3">
      <c r="A99" t="s">
        <v>155</v>
      </c>
      <c r="B99" t="s">
        <v>45</v>
      </c>
      <c r="C99" s="10">
        <v>387.50062999999994</v>
      </c>
      <c r="D99" s="10">
        <v>413.86330400000008</v>
      </c>
      <c r="E99" s="10">
        <v>383.53441800000013</v>
      </c>
      <c r="F99" s="10">
        <v>393.38586400000014</v>
      </c>
      <c r="G99" s="10">
        <v>430.51282700000013</v>
      </c>
      <c r="H99" s="10">
        <v>429.57791700000007</v>
      </c>
      <c r="I99" s="10">
        <v>391.68564900000001</v>
      </c>
      <c r="J99" s="10">
        <v>492.579925</v>
      </c>
      <c r="K99" s="10">
        <v>459.44833399999999</v>
      </c>
      <c r="L99" s="10">
        <v>402.95556700000003</v>
      </c>
      <c r="M99" s="10">
        <v>392.04095100000001</v>
      </c>
      <c r="N99" s="10">
        <v>432.43589200000002</v>
      </c>
      <c r="O99" s="10">
        <v>5009.5212780000011</v>
      </c>
    </row>
    <row r="100" spans="1:15" x14ac:dyDescent="0.3">
      <c r="A100" t="s">
        <v>153</v>
      </c>
      <c r="B100" t="s">
        <v>46</v>
      </c>
      <c r="C100" s="10">
        <v>2809.2419680000003</v>
      </c>
      <c r="D100" s="10">
        <v>2880.6534229999988</v>
      </c>
      <c r="E100" s="10">
        <v>3029.5911009999995</v>
      </c>
      <c r="F100" s="10">
        <v>2907.4706609999985</v>
      </c>
      <c r="G100" s="10">
        <v>3051.5210519999982</v>
      </c>
      <c r="H100" s="10">
        <v>3123.5185979999992</v>
      </c>
      <c r="I100" s="10">
        <v>2978.1028270000006</v>
      </c>
      <c r="J100" s="10">
        <v>3399.0205939999987</v>
      </c>
      <c r="K100" s="10">
        <v>3325.6981920000017</v>
      </c>
      <c r="L100" s="10">
        <v>3041.548057</v>
      </c>
      <c r="M100" s="10">
        <v>3067.9674199999999</v>
      </c>
      <c r="N100" s="10">
        <v>3117.8355540000002</v>
      </c>
      <c r="O100" s="10">
        <v>36732.169446999993</v>
      </c>
    </row>
    <row r="101" spans="1:15" x14ac:dyDescent="0.3">
      <c r="A101" t="s">
        <v>152</v>
      </c>
      <c r="B101" t="s">
        <v>58</v>
      </c>
      <c r="C101" s="10">
        <v>76.564997999999989</v>
      </c>
      <c r="D101" s="10">
        <v>58.445998000000003</v>
      </c>
      <c r="E101" s="10">
        <v>75.064305999999974</v>
      </c>
      <c r="F101" s="10">
        <v>64.637407999999994</v>
      </c>
      <c r="G101" s="10">
        <v>74.667086999999995</v>
      </c>
      <c r="H101" s="10">
        <v>69.872488000000004</v>
      </c>
      <c r="I101" s="10">
        <v>76.285851999999991</v>
      </c>
      <c r="J101" s="10">
        <v>97.460633999999999</v>
      </c>
      <c r="K101" s="10">
        <v>87.453299000000015</v>
      </c>
      <c r="L101" s="10">
        <v>76.43495200000001</v>
      </c>
      <c r="M101" s="10">
        <v>71.247288999999995</v>
      </c>
      <c r="N101" s="10">
        <v>77.013770000000008</v>
      </c>
      <c r="O101" s="10">
        <v>905.14808099999993</v>
      </c>
    </row>
    <row r="102" spans="1:15" x14ac:dyDescent="0.3">
      <c r="A102" t="s">
        <v>151</v>
      </c>
      <c r="B102" t="s">
        <v>47</v>
      </c>
      <c r="C102" s="10">
        <v>22133.89402</v>
      </c>
      <c r="D102" s="10">
        <v>31022.298958000003</v>
      </c>
      <c r="E102" s="10">
        <v>27498.858263000002</v>
      </c>
      <c r="F102" s="10">
        <v>28217.927793000006</v>
      </c>
      <c r="G102" s="10">
        <v>27707.268824000002</v>
      </c>
      <c r="H102" s="10">
        <v>31022.298958000003</v>
      </c>
      <c r="I102" s="10">
        <v>27585.283796</v>
      </c>
      <c r="J102" s="10">
        <v>27963.508769000004</v>
      </c>
      <c r="K102" s="10">
        <v>28369.234241000006</v>
      </c>
      <c r="L102" s="10">
        <v>27558.250081000002</v>
      </c>
      <c r="M102" s="10">
        <v>27481.132852999999</v>
      </c>
      <c r="N102" s="10">
        <v>28482.671094000001</v>
      </c>
      <c r="O102" s="10">
        <v>335042.62765000004</v>
      </c>
    </row>
    <row r="103" spans="1:15" x14ac:dyDescent="0.3">
      <c r="A103" t="s">
        <v>379</v>
      </c>
      <c r="B103" t="s">
        <v>355</v>
      </c>
      <c r="C103" s="10">
        <v>345.97677800000002</v>
      </c>
      <c r="D103" s="10"/>
      <c r="E103" s="10"/>
      <c r="F103" s="10"/>
      <c r="G103" s="10">
        <v>345.97677800000002</v>
      </c>
      <c r="H103" s="10"/>
      <c r="I103" s="10"/>
      <c r="J103" s="10">
        <v>345.97677800000002</v>
      </c>
      <c r="K103" s="10"/>
      <c r="L103" s="10"/>
      <c r="M103" s="10"/>
      <c r="N103" s="10">
        <v>345.97677800000002</v>
      </c>
      <c r="O103" s="10">
        <v>1383.9071120000001</v>
      </c>
    </row>
    <row r="104" spans="1:15" x14ac:dyDescent="0.3">
      <c r="A104" t="s">
        <v>150</v>
      </c>
      <c r="B104" t="s">
        <v>21</v>
      </c>
      <c r="C104" s="10">
        <v>20835.413009000007</v>
      </c>
      <c r="D104" s="10">
        <v>18706.976768000004</v>
      </c>
      <c r="E104" s="10">
        <v>18077.206103000004</v>
      </c>
      <c r="F104" s="10">
        <v>18596.297811999997</v>
      </c>
      <c r="G104" s="10">
        <v>21746.298428999995</v>
      </c>
      <c r="H104" s="10">
        <v>20189.269593000001</v>
      </c>
      <c r="I104" s="10">
        <v>18694.234497999994</v>
      </c>
      <c r="J104" s="10">
        <v>26400.955520999996</v>
      </c>
      <c r="K104" s="10">
        <v>24287.023789999999</v>
      </c>
      <c r="L104" s="10">
        <v>19403.313436</v>
      </c>
      <c r="M104" s="10">
        <v>20164.220937000002</v>
      </c>
      <c r="N104" s="10">
        <v>20740.301264000005</v>
      </c>
      <c r="O104" s="10">
        <v>247841.51116000002</v>
      </c>
    </row>
    <row r="105" spans="1:15" x14ac:dyDescent="0.3">
      <c r="A105" t="s">
        <v>149</v>
      </c>
      <c r="B105" t="s">
        <v>48</v>
      </c>
      <c r="C105" s="10">
        <v>17665.217198999999</v>
      </c>
      <c r="D105" s="10">
        <v>15413.839752999998</v>
      </c>
      <c r="E105" s="10">
        <v>15157.491117999998</v>
      </c>
      <c r="F105" s="10">
        <v>15655.325648999999</v>
      </c>
      <c r="G105" s="10">
        <v>19101.322719</v>
      </c>
      <c r="H105" s="10">
        <v>16912.187942</v>
      </c>
      <c r="I105" s="10">
        <v>15364.851996000001</v>
      </c>
      <c r="J105" s="10">
        <v>24007.734954999996</v>
      </c>
      <c r="K105" s="10">
        <v>21617.412483</v>
      </c>
      <c r="L105" s="10">
        <v>16040.428133000001</v>
      </c>
      <c r="M105" s="10">
        <v>17260.418294999999</v>
      </c>
      <c r="N105" s="10">
        <v>17302.436801</v>
      </c>
      <c r="O105" s="10">
        <v>211498.66704300002</v>
      </c>
    </row>
    <row r="106" spans="1:15" x14ac:dyDescent="0.3">
      <c r="A106" t="s">
        <v>148</v>
      </c>
      <c r="B106" t="s">
        <v>22</v>
      </c>
      <c r="C106" s="10">
        <v>46112.861725000002</v>
      </c>
      <c r="D106" s="10">
        <v>64971.401932000008</v>
      </c>
      <c r="E106" s="10">
        <v>57560.705097000005</v>
      </c>
      <c r="F106" s="10">
        <v>59073.092206000008</v>
      </c>
      <c r="G106" s="10">
        <v>57560.705097000005</v>
      </c>
      <c r="H106" s="10">
        <v>64971.401932000008</v>
      </c>
      <c r="I106" s="10">
        <v>57733.791949000006</v>
      </c>
      <c r="J106" s="10">
        <v>57733.791949000006</v>
      </c>
      <c r="K106" s="10">
        <v>59246.179058000009</v>
      </c>
      <c r="L106" s="10">
        <v>57733.791949000006</v>
      </c>
      <c r="M106" s="10">
        <v>57733.791949000006</v>
      </c>
      <c r="N106" s="10">
        <v>59246.179058000002</v>
      </c>
      <c r="O106" s="10">
        <v>699677.69390099996</v>
      </c>
    </row>
    <row r="107" spans="1:15" x14ac:dyDescent="0.3">
      <c r="A107" t="s">
        <v>146</v>
      </c>
      <c r="B107" t="s">
        <v>88</v>
      </c>
      <c r="C107" s="10">
        <v>929.39108899999997</v>
      </c>
      <c r="D107" s="10">
        <v>680.12351799999999</v>
      </c>
      <c r="E107" s="10">
        <v>1141.6232199999999</v>
      </c>
      <c r="F107" s="10">
        <v>918.54637400000001</v>
      </c>
      <c r="G107" s="10">
        <v>931.29224399999998</v>
      </c>
      <c r="H107" s="10">
        <v>996.39086000000009</v>
      </c>
      <c r="I107" s="10">
        <v>1144.9433869999998</v>
      </c>
      <c r="J107" s="10">
        <v>1049.185669</v>
      </c>
      <c r="K107" s="10">
        <v>1031.9188159999999</v>
      </c>
      <c r="L107" s="10">
        <v>1095.2125759999999</v>
      </c>
      <c r="M107" s="10">
        <v>950.54112399999997</v>
      </c>
      <c r="N107" s="10">
        <v>909.03519900000003</v>
      </c>
      <c r="O107" s="10">
        <v>11778.204076</v>
      </c>
    </row>
    <row r="108" spans="1:15" x14ac:dyDescent="0.3">
      <c r="A108" t="s">
        <v>145</v>
      </c>
      <c r="B108" t="s">
        <v>49</v>
      </c>
      <c r="C108" s="10">
        <v>37194.920205999995</v>
      </c>
      <c r="D108" s="10">
        <v>46607.389308999998</v>
      </c>
      <c r="E108" s="10">
        <v>47440.602307999994</v>
      </c>
      <c r="F108" s="10">
        <v>49424.943844999994</v>
      </c>
      <c r="G108" s="10">
        <v>48379.925085999996</v>
      </c>
      <c r="H108" s="10">
        <v>53128.264548000006</v>
      </c>
      <c r="I108" s="10">
        <v>48379.925085999996</v>
      </c>
      <c r="J108" s="10">
        <v>48671.728055999993</v>
      </c>
      <c r="K108" s="10">
        <v>50148.831632999994</v>
      </c>
      <c r="L108" s="10">
        <v>49179.381460999997</v>
      </c>
      <c r="M108" s="10">
        <v>49179.381460999997</v>
      </c>
      <c r="N108" s="10">
        <v>50148.823759000006</v>
      </c>
      <c r="O108" s="10">
        <v>577884.11675799999</v>
      </c>
    </row>
    <row r="109" spans="1:15" x14ac:dyDescent="0.3">
      <c r="A109" t="s">
        <v>143</v>
      </c>
      <c r="B109" t="s">
        <v>50</v>
      </c>
      <c r="C109" s="10">
        <v>123.91321000000001</v>
      </c>
      <c r="D109" s="10">
        <v>83.403048000000013</v>
      </c>
      <c r="E109" s="10">
        <v>71.488413999999992</v>
      </c>
      <c r="F109" s="10">
        <v>95.317784000000003</v>
      </c>
      <c r="G109" s="10">
        <v>107.23262</v>
      </c>
      <c r="H109" s="10">
        <v>107.23231699999999</v>
      </c>
      <c r="I109" s="10">
        <v>107.23262</v>
      </c>
      <c r="J109" s="10">
        <v>107.232418</v>
      </c>
      <c r="K109" s="10">
        <v>119.147254</v>
      </c>
      <c r="L109" s="10">
        <v>119.147254</v>
      </c>
      <c r="M109" s="10">
        <v>119.147254</v>
      </c>
      <c r="N109" s="10">
        <v>119.147153</v>
      </c>
      <c r="O109" s="10">
        <v>1279.6413459999999</v>
      </c>
    </row>
    <row r="110" spans="1:15" x14ac:dyDescent="0.3">
      <c r="A110" t="s">
        <v>141</v>
      </c>
      <c r="B110" t="s">
        <v>309</v>
      </c>
      <c r="C110" s="10">
        <v>892.26513999999997</v>
      </c>
      <c r="D110" s="10">
        <v>496.39337399999999</v>
      </c>
      <c r="E110" s="10">
        <v>838.63015000000007</v>
      </c>
      <c r="F110" s="10">
        <v>535.90156500000001</v>
      </c>
      <c r="G110" s="10">
        <v>535.90156500000001</v>
      </c>
      <c r="H110" s="10">
        <v>535.90156500000001</v>
      </c>
      <c r="I110" s="10">
        <v>825.86774200000013</v>
      </c>
      <c r="J110" s="10">
        <v>825.86774200000013</v>
      </c>
      <c r="K110" s="10">
        <v>825.86774200000013</v>
      </c>
      <c r="L110" s="10">
        <v>825.86774200000013</v>
      </c>
      <c r="M110" s="10">
        <v>825.86774200000002</v>
      </c>
      <c r="N110" s="10">
        <v>825.86774200000002</v>
      </c>
      <c r="O110" s="10">
        <v>8790.1998110000022</v>
      </c>
    </row>
    <row r="111" spans="1:15" x14ac:dyDescent="0.3">
      <c r="A111" t="s">
        <v>139</v>
      </c>
      <c r="B111" t="s">
        <v>51</v>
      </c>
      <c r="C111" s="10">
        <v>10725.071178</v>
      </c>
      <c r="D111" s="10">
        <v>6563.8264650000001</v>
      </c>
      <c r="E111" s="10">
        <v>7390.9944729999997</v>
      </c>
      <c r="F111" s="10">
        <v>6144.7022430000015</v>
      </c>
      <c r="G111" s="10">
        <v>6941.9242300000005</v>
      </c>
      <c r="H111" s="10">
        <v>6435.0447450000001</v>
      </c>
      <c r="I111" s="10">
        <v>7984.870742000001</v>
      </c>
      <c r="J111" s="10">
        <v>9132.6635040000001</v>
      </c>
      <c r="K111" s="10">
        <v>8786.3480779999991</v>
      </c>
      <c r="L111" s="10">
        <v>8579.5593609999996</v>
      </c>
      <c r="M111" s="10">
        <v>8024.1252610000001</v>
      </c>
      <c r="N111" s="10">
        <v>9043.3866399999988</v>
      </c>
      <c r="O111" s="10">
        <v>95752.516919999995</v>
      </c>
    </row>
    <row r="112" spans="1:15" x14ac:dyDescent="0.3">
      <c r="A112" t="s">
        <v>137</v>
      </c>
      <c r="B112" t="s">
        <v>52</v>
      </c>
      <c r="C112" s="10">
        <v>2925.5881379999996</v>
      </c>
      <c r="D112" s="10">
        <v>2143.7672870000001</v>
      </c>
      <c r="E112" s="10">
        <v>2454.2790350000005</v>
      </c>
      <c r="F112" s="10">
        <v>1957.7145590000002</v>
      </c>
      <c r="G112" s="10">
        <v>2080.0386790000002</v>
      </c>
      <c r="H112" s="10">
        <v>2000.1020899999999</v>
      </c>
      <c r="I112" s="10">
        <v>2594.1834359999998</v>
      </c>
      <c r="J112" s="10">
        <v>3316.0971920000002</v>
      </c>
      <c r="K112" s="10">
        <v>2906.0608820000002</v>
      </c>
      <c r="L112" s="10">
        <v>2577.7307919999994</v>
      </c>
      <c r="M112" s="10">
        <v>2246.0791170000002</v>
      </c>
      <c r="N112" s="10">
        <v>2641.4200349999996</v>
      </c>
      <c r="O112" s="10">
        <v>29843.061242000003</v>
      </c>
    </row>
    <row r="113" spans="1:15" x14ac:dyDescent="0.3">
      <c r="A113" t="s">
        <v>133</v>
      </c>
      <c r="B113" t="s">
        <v>66</v>
      </c>
      <c r="C113" s="10">
        <v>2834.4444440000002</v>
      </c>
      <c r="D113" s="10">
        <v>3259.6111099999998</v>
      </c>
      <c r="E113" s="10">
        <v>3259.6111099999998</v>
      </c>
      <c r="F113" s="10">
        <v>3259.6111099999998</v>
      </c>
      <c r="G113" s="10">
        <v>3259.6111099999998</v>
      </c>
      <c r="H113" s="10">
        <v>3259.6111099999998</v>
      </c>
      <c r="I113" s="10">
        <v>2532.6327999999999</v>
      </c>
      <c r="J113" s="10">
        <v>3504.0535999999997</v>
      </c>
      <c r="K113" s="10">
        <v>4076.4979999999996</v>
      </c>
      <c r="L113" s="10">
        <v>2392.12372</v>
      </c>
      <c r="M113" s="10">
        <v>4432.1073999999999</v>
      </c>
      <c r="N113" s="10">
        <v>1795.3937999999998</v>
      </c>
      <c r="O113" s="10">
        <v>37865.309313999991</v>
      </c>
    </row>
    <row r="114" spans="1:15" x14ac:dyDescent="0.3">
      <c r="A114" t="s">
        <v>321</v>
      </c>
      <c r="B114" t="s">
        <v>96</v>
      </c>
      <c r="C114" s="10">
        <v>1153.2477000000001</v>
      </c>
      <c r="D114" s="10">
        <v>1097.9466</v>
      </c>
      <c r="E114" s="10">
        <v>930.34709999999995</v>
      </c>
      <c r="F114" s="10">
        <v>1212.6514</v>
      </c>
      <c r="G114" s="10">
        <v>741.35449999999992</v>
      </c>
      <c r="H114" s="10">
        <v>1200.5135</v>
      </c>
      <c r="I114" s="10">
        <v>795.27820000000008</v>
      </c>
      <c r="J114" s="10">
        <v>623.09310000000005</v>
      </c>
      <c r="K114" s="10">
        <v>1542.1251000000002</v>
      </c>
      <c r="L114" s="10">
        <v>1537.1596</v>
      </c>
      <c r="M114" s="10">
        <v>768.5693</v>
      </c>
      <c r="N114" s="10">
        <v>1136.6378</v>
      </c>
      <c r="O114" s="10">
        <v>12738.923899999998</v>
      </c>
    </row>
    <row r="115" spans="1:15" x14ac:dyDescent="0.3">
      <c r="A115" t="s">
        <v>132</v>
      </c>
      <c r="B115" t="s">
        <v>59</v>
      </c>
      <c r="C115" s="10">
        <v>14819.705548</v>
      </c>
      <c r="D115" s="10">
        <v>6295.3017680000003</v>
      </c>
      <c r="E115" s="10">
        <v>6125.9357720000007</v>
      </c>
      <c r="F115" s="10">
        <v>6409.5967680000003</v>
      </c>
      <c r="G115" s="10">
        <v>11809.278059999999</v>
      </c>
      <c r="H115" s="10">
        <v>6397.3417680000002</v>
      </c>
      <c r="I115" s="10">
        <v>5993.2735680000005</v>
      </c>
      <c r="J115" s="10">
        <v>11689.89126</v>
      </c>
      <c r="K115" s="10">
        <v>8760.7715879999996</v>
      </c>
      <c r="L115" s="10">
        <v>8755.6695879999988</v>
      </c>
      <c r="M115" s="10">
        <v>7987.3185919999996</v>
      </c>
      <c r="N115" s="10">
        <v>14225.758480000002</v>
      </c>
      <c r="O115" s="10">
        <v>109269.84276000001</v>
      </c>
    </row>
    <row r="116" spans="1:15" x14ac:dyDescent="0.3">
      <c r="A116" t="s">
        <v>114</v>
      </c>
      <c r="B116" t="s">
        <v>113</v>
      </c>
      <c r="C116" s="10">
        <v>400.91701</v>
      </c>
      <c r="D116" s="10">
        <v>286.38402000000002</v>
      </c>
      <c r="E116" s="10">
        <v>257.72500000000002</v>
      </c>
      <c r="F116" s="10">
        <v>314.99149499999999</v>
      </c>
      <c r="G116" s="10">
        <v>286.38402000000002</v>
      </c>
      <c r="H116" s="10">
        <v>286.33247499999999</v>
      </c>
      <c r="I116" s="10">
        <v>286.38402000000002</v>
      </c>
      <c r="J116" s="10">
        <v>314.99149499999999</v>
      </c>
      <c r="K116" s="10">
        <v>343.59897000000001</v>
      </c>
      <c r="L116" s="10">
        <v>343.65051499999998</v>
      </c>
      <c r="M116" s="10">
        <v>343.65051499999998</v>
      </c>
      <c r="N116" s="10">
        <v>343.59897000000001</v>
      </c>
      <c r="O116" s="10">
        <v>3808.6085050000002</v>
      </c>
    </row>
    <row r="117" spans="1:15" x14ac:dyDescent="0.3">
      <c r="A117" t="s">
        <v>112</v>
      </c>
      <c r="B117" t="s">
        <v>89</v>
      </c>
      <c r="C117" s="10">
        <v>353.75333499999999</v>
      </c>
      <c r="D117" s="10">
        <v>252.67358999999999</v>
      </c>
      <c r="E117" s="10">
        <v>227.41654</v>
      </c>
      <c r="F117" s="10">
        <v>277.93063999999998</v>
      </c>
      <c r="G117" s="10">
        <v>252.67358999999999</v>
      </c>
      <c r="H117" s="10">
        <v>252.67358999999999</v>
      </c>
      <c r="I117" s="10">
        <v>252.67358999999999</v>
      </c>
      <c r="J117" s="10">
        <v>277.93063999999998</v>
      </c>
      <c r="K117" s="10">
        <v>303.23923500000001</v>
      </c>
      <c r="L117" s="10">
        <v>303.18768999999998</v>
      </c>
      <c r="M117" s="10">
        <v>303.18768999999998</v>
      </c>
      <c r="N117" s="10">
        <v>303.23923500000001</v>
      </c>
      <c r="O117" s="10">
        <v>3360.5793649999996</v>
      </c>
    </row>
    <row r="118" spans="1:15" x14ac:dyDescent="0.3">
      <c r="A118" t="s">
        <v>111</v>
      </c>
      <c r="B118" t="s">
        <v>90</v>
      </c>
      <c r="C118" s="10">
        <v>18441.056552000002</v>
      </c>
      <c r="D118" s="10">
        <v>13172.323192</v>
      </c>
      <c r="E118" s="10">
        <v>11854.884751999998</v>
      </c>
      <c r="F118" s="10">
        <v>14488.741232</v>
      </c>
      <c r="G118" s="10">
        <v>13172.323192</v>
      </c>
      <c r="H118" s="10">
        <v>13171.302792</v>
      </c>
      <c r="I118" s="10">
        <v>13172.323192</v>
      </c>
      <c r="J118" s="10">
        <v>14488.741232</v>
      </c>
      <c r="K118" s="10">
        <v>15806.169468</v>
      </c>
      <c r="L118" s="10">
        <v>15806.179672</v>
      </c>
      <c r="M118" s="10">
        <v>15806.179671999998</v>
      </c>
      <c r="N118" s="10">
        <v>15806.169468</v>
      </c>
      <c r="O118" s="10">
        <v>175186.394416</v>
      </c>
    </row>
    <row r="119" spans="1:15" x14ac:dyDescent="0.3">
      <c r="A119" t="s">
        <v>109</v>
      </c>
      <c r="B119" t="s">
        <v>91</v>
      </c>
      <c r="C119" s="10">
        <v>1612.232</v>
      </c>
      <c r="D119" s="10">
        <v>1611.2116000000001</v>
      </c>
      <c r="E119" s="10">
        <v>1611.2116000000001</v>
      </c>
      <c r="F119" s="10">
        <v>1611.2116000000001</v>
      </c>
      <c r="G119" s="10">
        <v>1610.1912000000002</v>
      </c>
      <c r="H119" s="10">
        <v>1611.2116000000001</v>
      </c>
      <c r="I119" s="10">
        <v>1612.232</v>
      </c>
      <c r="J119" s="10">
        <v>1611.2116000000001</v>
      </c>
      <c r="K119" s="10">
        <v>1611.2116000000001</v>
      </c>
      <c r="L119" s="10">
        <v>1610.1912000000002</v>
      </c>
      <c r="M119" s="10">
        <v>1611.2116000000001</v>
      </c>
      <c r="N119" s="10">
        <v>1611.2116000000001</v>
      </c>
      <c r="O119" s="10">
        <v>19334.539199999999</v>
      </c>
    </row>
    <row r="120" spans="1:15" x14ac:dyDescent="0.3">
      <c r="A120" t="s">
        <v>108</v>
      </c>
      <c r="B120" t="s">
        <v>308</v>
      </c>
      <c r="C120" s="10">
        <v>9099.1065610000005</v>
      </c>
      <c r="D120" s="10">
        <v>5174.1070189999991</v>
      </c>
      <c r="E120" s="10">
        <v>7159.6073019999994</v>
      </c>
      <c r="F120" s="10">
        <v>3768.8611020000003</v>
      </c>
      <c r="G120" s="10">
        <v>3768.8611020000003</v>
      </c>
      <c r="H120" s="10">
        <v>3768.8611020000003</v>
      </c>
      <c r="I120" s="10">
        <v>6090.9252070000002</v>
      </c>
      <c r="J120" s="10">
        <v>6090.9252070000002</v>
      </c>
      <c r="K120" s="10">
        <v>6090.9252070000002</v>
      </c>
      <c r="L120" s="10">
        <v>6090.9252070000002</v>
      </c>
      <c r="M120" s="10">
        <v>6090.9252070000002</v>
      </c>
      <c r="N120" s="10">
        <v>6090.9252070000002</v>
      </c>
      <c r="O120" s="10">
        <v>69284.955430000002</v>
      </c>
    </row>
    <row r="121" spans="1:15" x14ac:dyDescent="0.3">
      <c r="A121" t="s">
        <v>107</v>
      </c>
      <c r="B121" t="s">
        <v>356</v>
      </c>
      <c r="C121" s="10">
        <v>5999.9520000000002</v>
      </c>
      <c r="D121" s="10"/>
      <c r="E121" s="10"/>
      <c r="F121" s="10"/>
      <c r="G121" s="10">
        <v>5999.9520000000002</v>
      </c>
      <c r="H121" s="10"/>
      <c r="I121" s="10"/>
      <c r="J121" s="10">
        <v>5999.9520000000002</v>
      </c>
      <c r="K121" s="10"/>
      <c r="L121" s="10"/>
      <c r="M121" s="10"/>
      <c r="N121" s="10">
        <v>5999.9520000000002</v>
      </c>
      <c r="O121" s="10">
        <v>23999.808000000001</v>
      </c>
    </row>
    <row r="122" spans="1:15" x14ac:dyDescent="0.3">
      <c r="A122" t="s">
        <v>106</v>
      </c>
      <c r="B122" t="s">
        <v>357</v>
      </c>
      <c r="C122" s="10">
        <v>6870.0776919999998</v>
      </c>
      <c r="D122" s="10"/>
      <c r="E122" s="10"/>
      <c r="F122" s="10"/>
      <c r="G122" s="10">
        <v>6870.0776919999998</v>
      </c>
      <c r="H122" s="10"/>
      <c r="I122" s="10"/>
      <c r="J122" s="10">
        <v>6870.0776919999998</v>
      </c>
      <c r="K122" s="10"/>
      <c r="L122" s="10"/>
      <c r="M122" s="10"/>
      <c r="N122" s="10">
        <v>6870.0674879999997</v>
      </c>
      <c r="O122" s="10">
        <v>27480.300564000001</v>
      </c>
    </row>
    <row r="123" spans="1:15" x14ac:dyDescent="0.3">
      <c r="A123" t="s">
        <v>105</v>
      </c>
      <c r="B123" t="s">
        <v>358</v>
      </c>
      <c r="C123" s="10">
        <v>12146.8416</v>
      </c>
      <c r="D123" s="10">
        <v>19591.68</v>
      </c>
      <c r="E123" s="10">
        <v>17191.699199999999</v>
      </c>
      <c r="F123" s="10">
        <v>17681.4912</v>
      </c>
      <c r="G123" s="10">
        <v>17191.699199999999</v>
      </c>
      <c r="H123" s="10">
        <v>19591.68</v>
      </c>
      <c r="I123" s="10">
        <v>17191.699199999999</v>
      </c>
      <c r="J123" s="10">
        <v>17191.699199999999</v>
      </c>
      <c r="K123" s="10">
        <v>17681.4912</v>
      </c>
      <c r="L123" s="10">
        <v>17191.699199999999</v>
      </c>
      <c r="M123" s="10">
        <v>17191.699199999999</v>
      </c>
      <c r="N123" s="10">
        <v>17681.4912</v>
      </c>
      <c r="O123" s="10">
        <v>207524.87039999999</v>
      </c>
    </row>
    <row r="124" spans="1:15" x14ac:dyDescent="0.3">
      <c r="A124" t="s">
        <v>104</v>
      </c>
      <c r="B124" t="s">
        <v>359</v>
      </c>
      <c r="C124" s="10">
        <v>5471.7627259999999</v>
      </c>
      <c r="D124" s="10">
        <v>2830.3628450000001</v>
      </c>
      <c r="E124" s="10">
        <v>10382.665476</v>
      </c>
      <c r="F124" s="10">
        <v>10382.665476</v>
      </c>
      <c r="G124" s="10">
        <v>10382.665476</v>
      </c>
      <c r="H124" s="10">
        <v>10382.665476</v>
      </c>
      <c r="I124" s="10">
        <v>10477.146957000001</v>
      </c>
      <c r="J124" s="10">
        <v>10477.146957000001</v>
      </c>
      <c r="K124" s="10">
        <v>10477.146957000001</v>
      </c>
      <c r="L124" s="10">
        <v>10477.146957000001</v>
      </c>
      <c r="M124" s="10">
        <v>10477.146957000001</v>
      </c>
      <c r="N124" s="10">
        <v>10477.146957000001</v>
      </c>
      <c r="O124" s="10">
        <v>112695.66921700003</v>
      </c>
    </row>
    <row r="125" spans="1:15" x14ac:dyDescent="0.3">
      <c r="A125" t="s">
        <v>103</v>
      </c>
      <c r="B125" t="s">
        <v>54</v>
      </c>
      <c r="C125" s="10">
        <v>12268.646742000001</v>
      </c>
      <c r="D125" s="10">
        <v>8257.7356909999999</v>
      </c>
      <c r="E125" s="10">
        <v>7078.067736</v>
      </c>
      <c r="F125" s="10">
        <v>9437.4136469999994</v>
      </c>
      <c r="G125" s="10">
        <v>10617.101603999999</v>
      </c>
      <c r="H125" s="10">
        <v>10617.071601</v>
      </c>
      <c r="I125" s="10">
        <v>10617.101603999999</v>
      </c>
      <c r="J125" s="10">
        <v>10617.081601999998</v>
      </c>
      <c r="K125" s="10">
        <v>11796.769559</v>
      </c>
      <c r="L125" s="10">
        <v>11796.769559</v>
      </c>
      <c r="M125" s="10">
        <v>11796.769559</v>
      </c>
      <c r="N125" s="10">
        <v>11796.759558</v>
      </c>
      <c r="O125" s="10">
        <v>126697.28846200001</v>
      </c>
    </row>
    <row r="126" spans="1:15" x14ac:dyDescent="0.3">
      <c r="A126" t="s">
        <v>99</v>
      </c>
      <c r="B126" t="s">
        <v>360</v>
      </c>
      <c r="C126" s="10">
        <v>7798.6086560000012</v>
      </c>
      <c r="D126" s="10">
        <v>5199.3921680000003</v>
      </c>
      <c r="E126" s="10">
        <v>5198.3921720000008</v>
      </c>
      <c r="F126" s="10">
        <v>5199.402368</v>
      </c>
      <c r="G126" s="10">
        <v>5199.402368</v>
      </c>
      <c r="H126" s="10">
        <v>5198.371768</v>
      </c>
      <c r="I126" s="10">
        <v>5199.402368</v>
      </c>
      <c r="J126" s="10">
        <v>5198.3819680000006</v>
      </c>
      <c r="K126" s="10">
        <v>7220.9879879999999</v>
      </c>
      <c r="L126" s="10">
        <v>7220.9879879999999</v>
      </c>
      <c r="M126" s="10">
        <v>7219.9777919999997</v>
      </c>
      <c r="N126" s="10">
        <v>7220.998192</v>
      </c>
      <c r="O126" s="10">
        <v>73074.305796000001</v>
      </c>
    </row>
    <row r="127" spans="1:15" x14ac:dyDescent="0.3"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92D050"/>
    <pageSetUpPr fitToPage="1"/>
  </sheetPr>
  <dimension ref="A1:BB1502"/>
  <sheetViews>
    <sheetView topLeftCell="A54" workbookViewId="0">
      <selection activeCell="B78" sqref="B78"/>
    </sheetView>
  </sheetViews>
  <sheetFormatPr baseColWidth="10" defaultRowHeight="14.4" x14ac:dyDescent="0.3"/>
  <cols>
    <col min="1" max="1" width="18.33203125" bestFit="1" customWidth="1"/>
    <col min="2" max="2" width="11.6640625" customWidth="1"/>
    <col min="3" max="3" width="34.88671875" bestFit="1" customWidth="1"/>
    <col min="4" max="53" width="37.6640625" bestFit="1" customWidth="1"/>
    <col min="54" max="56" width="12.5546875" bestFit="1" customWidth="1"/>
  </cols>
  <sheetData>
    <row r="1" spans="1:54" x14ac:dyDescent="0.3">
      <c r="A1" s="72" t="s">
        <v>334</v>
      </c>
      <c r="D1" s="72" t="s">
        <v>466</v>
      </c>
    </row>
    <row r="2" spans="1:54" x14ac:dyDescent="0.3">
      <c r="A2" s="72" t="s">
        <v>491</v>
      </c>
      <c r="B2" s="72" t="s">
        <v>306</v>
      </c>
      <c r="C2" s="72" t="s">
        <v>305</v>
      </c>
      <c r="D2" t="s">
        <v>98</v>
      </c>
      <c r="E2" t="s">
        <v>1526</v>
      </c>
      <c r="F2" t="s">
        <v>1724</v>
      </c>
      <c r="G2" t="s">
        <v>1755</v>
      </c>
      <c r="H2" t="s">
        <v>1758</v>
      </c>
      <c r="I2" t="s">
        <v>1761</v>
      </c>
      <c r="J2" t="s">
        <v>1764</v>
      </c>
      <c r="K2" t="s">
        <v>1765</v>
      </c>
      <c r="L2" t="s">
        <v>1766</v>
      </c>
      <c r="M2" t="s">
        <v>1767</v>
      </c>
      <c r="N2" t="s">
        <v>1768</v>
      </c>
      <c r="O2" t="s">
        <v>1769</v>
      </c>
      <c r="P2" t="s">
        <v>1896</v>
      </c>
      <c r="Q2" t="s">
        <v>1897</v>
      </c>
      <c r="R2" t="s">
        <v>1898</v>
      </c>
      <c r="S2" t="s">
        <v>1899</v>
      </c>
      <c r="T2" t="s">
        <v>1900</v>
      </c>
      <c r="U2" t="s">
        <v>1901</v>
      </c>
      <c r="V2" t="s">
        <v>1902</v>
      </c>
      <c r="W2" t="s">
        <v>1903</v>
      </c>
      <c r="X2" t="s">
        <v>1904</v>
      </c>
      <c r="Y2" t="s">
        <v>1905</v>
      </c>
      <c r="Z2" t="s">
        <v>1906</v>
      </c>
      <c r="AA2" t="s">
        <v>1907</v>
      </c>
      <c r="AB2" t="s">
        <v>1908</v>
      </c>
      <c r="AC2" t="s">
        <v>1909</v>
      </c>
      <c r="AD2" t="s">
        <v>1914</v>
      </c>
      <c r="AE2" t="s">
        <v>1921</v>
      </c>
      <c r="AF2" t="s">
        <v>1922</v>
      </c>
      <c r="AG2" t="s">
        <v>1923</v>
      </c>
      <c r="AH2" t="s">
        <v>1924</v>
      </c>
      <c r="AI2" t="s">
        <v>1925</v>
      </c>
      <c r="AJ2" t="s">
        <v>1926</v>
      </c>
      <c r="AK2" t="s">
        <v>1927</v>
      </c>
      <c r="AL2" t="s">
        <v>1928</v>
      </c>
      <c r="AM2" t="s">
        <v>1933</v>
      </c>
      <c r="AN2" t="s">
        <v>1935</v>
      </c>
      <c r="AO2" t="s">
        <v>1944</v>
      </c>
      <c r="AP2" t="s">
        <v>1945</v>
      </c>
      <c r="AQ2" t="s">
        <v>102</v>
      </c>
      <c r="AR2" t="s">
        <v>1017</v>
      </c>
      <c r="AS2" t="s">
        <v>2030</v>
      </c>
      <c r="AT2" t="s">
        <v>2095</v>
      </c>
      <c r="AU2" t="s">
        <v>2091</v>
      </c>
      <c r="AV2" t="s">
        <v>2071</v>
      </c>
      <c r="AW2" t="s">
        <v>2072</v>
      </c>
      <c r="AX2" t="s">
        <v>2094</v>
      </c>
      <c r="AY2" t="s">
        <v>2093</v>
      </c>
      <c r="AZ2" t="s">
        <v>2073</v>
      </c>
      <c r="BA2" t="s">
        <v>2078</v>
      </c>
      <c r="BB2" t="s">
        <v>333</v>
      </c>
    </row>
    <row r="3" spans="1:54" x14ac:dyDescent="0.3">
      <c r="A3" t="s">
        <v>375</v>
      </c>
      <c r="B3" t="s">
        <v>161</v>
      </c>
      <c r="C3" t="s">
        <v>160</v>
      </c>
      <c r="D3" s="10">
        <v>7930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>
        <v>7930</v>
      </c>
    </row>
    <row r="4" spans="1:54" x14ac:dyDescent="0.3">
      <c r="A4" t="s">
        <v>375</v>
      </c>
      <c r="B4" t="s">
        <v>936</v>
      </c>
      <c r="C4" t="s">
        <v>963</v>
      </c>
      <c r="D4" s="10">
        <v>13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>
        <v>13</v>
      </c>
    </row>
    <row r="5" spans="1:54" x14ac:dyDescent="0.3">
      <c r="A5" t="s">
        <v>362</v>
      </c>
      <c r="B5" t="s">
        <v>268</v>
      </c>
      <c r="C5" t="s">
        <v>267</v>
      </c>
      <c r="D5" s="10">
        <v>100</v>
      </c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>
        <v>23.81</v>
      </c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>
        <v>123.81</v>
      </c>
    </row>
    <row r="6" spans="1:54" x14ac:dyDescent="0.3">
      <c r="A6" t="s">
        <v>362</v>
      </c>
      <c r="B6" t="s">
        <v>259</v>
      </c>
      <c r="C6" t="s">
        <v>406</v>
      </c>
      <c r="D6" s="10">
        <v>70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>
        <v>3.24</v>
      </c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>
        <v>73.239999999999995</v>
      </c>
    </row>
    <row r="7" spans="1:54" x14ac:dyDescent="0.3">
      <c r="A7" t="s">
        <v>362</v>
      </c>
      <c r="B7" t="s">
        <v>257</v>
      </c>
      <c r="C7" t="s">
        <v>408</v>
      </c>
      <c r="D7" s="10">
        <v>600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>
        <v>31.317</v>
      </c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>
        <v>631.31700000000001</v>
      </c>
    </row>
    <row r="8" spans="1:54" x14ac:dyDescent="0.3">
      <c r="A8" t="s">
        <v>362</v>
      </c>
      <c r="B8" t="s">
        <v>815</v>
      </c>
      <c r="C8" t="s">
        <v>961</v>
      </c>
      <c r="D8" s="10">
        <v>275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>
        <v>0.4</v>
      </c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>
        <v>275.39999999999998</v>
      </c>
    </row>
    <row r="9" spans="1:54" x14ac:dyDescent="0.3">
      <c r="A9" t="s">
        <v>362</v>
      </c>
      <c r="B9" t="s">
        <v>720</v>
      </c>
      <c r="C9" t="s">
        <v>1188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>
        <v>11.63</v>
      </c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>
        <v>11.63</v>
      </c>
    </row>
    <row r="10" spans="1:54" x14ac:dyDescent="0.3">
      <c r="A10" t="s">
        <v>362</v>
      </c>
      <c r="B10" t="s">
        <v>864</v>
      </c>
      <c r="C10" t="s">
        <v>1950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>
        <v>14.65</v>
      </c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>
        <v>14.65</v>
      </c>
    </row>
    <row r="11" spans="1:54" x14ac:dyDescent="0.3">
      <c r="A11" t="s">
        <v>362</v>
      </c>
      <c r="B11" t="s">
        <v>296</v>
      </c>
      <c r="C11" t="s">
        <v>394</v>
      </c>
      <c r="D11" s="10">
        <v>75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>
        <v>6.82</v>
      </c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>
        <v>81.819999999999993</v>
      </c>
    </row>
    <row r="12" spans="1:54" x14ac:dyDescent="0.3">
      <c r="A12" t="s">
        <v>362</v>
      </c>
      <c r="B12" t="s">
        <v>813</v>
      </c>
      <c r="C12" t="s">
        <v>960</v>
      </c>
      <c r="D12" s="10">
        <v>320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>
        <v>10</v>
      </c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>
        <v>330</v>
      </c>
    </row>
    <row r="13" spans="1:54" x14ac:dyDescent="0.3">
      <c r="A13" t="s">
        <v>362</v>
      </c>
      <c r="B13" t="s">
        <v>810</v>
      </c>
      <c r="C13" t="s">
        <v>1011</v>
      </c>
      <c r="D13" s="10">
        <v>75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>
        <v>75</v>
      </c>
    </row>
    <row r="14" spans="1:54" x14ac:dyDescent="0.3">
      <c r="A14" t="s">
        <v>362</v>
      </c>
      <c r="B14" t="s">
        <v>244</v>
      </c>
      <c r="C14" t="s">
        <v>410</v>
      </c>
      <c r="D14" s="10">
        <v>170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>
        <v>170</v>
      </c>
    </row>
    <row r="15" spans="1:54" x14ac:dyDescent="0.3">
      <c r="A15" t="s">
        <v>362</v>
      </c>
      <c r="B15" t="s">
        <v>266</v>
      </c>
      <c r="C15" t="s">
        <v>403</v>
      </c>
      <c r="D15" s="10">
        <v>75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>
        <v>17.77</v>
      </c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>
        <v>92.77</v>
      </c>
    </row>
    <row r="16" spans="1:54" x14ac:dyDescent="0.3">
      <c r="A16" t="s">
        <v>362</v>
      </c>
      <c r="B16" t="s">
        <v>673</v>
      </c>
      <c r="C16" t="s">
        <v>1179</v>
      </c>
      <c r="D16" s="10">
        <v>625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>
        <v>7.78</v>
      </c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>
        <v>632.78</v>
      </c>
    </row>
    <row r="17" spans="1:54" x14ac:dyDescent="0.3">
      <c r="A17" t="s">
        <v>362</v>
      </c>
      <c r="B17" t="s">
        <v>265</v>
      </c>
      <c r="C17" t="s">
        <v>264</v>
      </c>
      <c r="D17" s="10">
        <v>150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>
        <v>22.53</v>
      </c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>
        <v>172.53</v>
      </c>
    </row>
    <row r="18" spans="1:54" x14ac:dyDescent="0.3">
      <c r="A18" t="s">
        <v>362</v>
      </c>
      <c r="B18" t="s">
        <v>302</v>
      </c>
      <c r="C18" t="s">
        <v>390</v>
      </c>
      <c r="D18" s="10">
        <v>80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>
        <v>9.3379999999999992</v>
      </c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>
        <v>89.337999999999994</v>
      </c>
    </row>
    <row r="19" spans="1:54" x14ac:dyDescent="0.3">
      <c r="A19" t="s">
        <v>362</v>
      </c>
      <c r="B19" t="s">
        <v>141</v>
      </c>
      <c r="C19" t="s">
        <v>140</v>
      </c>
      <c r="D19" s="10">
        <v>125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>
        <v>15.09</v>
      </c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>
        <v>140.09</v>
      </c>
    </row>
    <row r="20" spans="1:54" x14ac:dyDescent="0.3">
      <c r="A20" t="s">
        <v>362</v>
      </c>
      <c r="B20" t="s">
        <v>262</v>
      </c>
      <c r="C20" t="s">
        <v>405</v>
      </c>
      <c r="D20" s="10">
        <v>100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>
        <v>6.73</v>
      </c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>
        <v>106.73</v>
      </c>
    </row>
    <row r="21" spans="1:54" x14ac:dyDescent="0.3">
      <c r="A21" t="s">
        <v>362</v>
      </c>
      <c r="B21" t="s">
        <v>602</v>
      </c>
      <c r="C21" t="s">
        <v>2089</v>
      </c>
      <c r="D21" s="10">
        <v>25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>
        <v>15.145</v>
      </c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>
        <v>40.144999999999996</v>
      </c>
    </row>
    <row r="22" spans="1:54" x14ac:dyDescent="0.3">
      <c r="A22" t="s">
        <v>362</v>
      </c>
      <c r="B22" t="s">
        <v>680</v>
      </c>
      <c r="C22" t="s">
        <v>1010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>
        <v>1.2390000000000001</v>
      </c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>
        <v>1.2390000000000001</v>
      </c>
    </row>
    <row r="23" spans="1:54" x14ac:dyDescent="0.3">
      <c r="A23" t="s">
        <v>362</v>
      </c>
      <c r="B23" t="s">
        <v>865</v>
      </c>
      <c r="C23" t="s">
        <v>1951</v>
      </c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>
        <v>18.7</v>
      </c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>
        <v>18.7</v>
      </c>
    </row>
    <row r="24" spans="1:54" x14ac:dyDescent="0.3">
      <c r="A24" t="s">
        <v>362</v>
      </c>
      <c r="B24" t="s">
        <v>866</v>
      </c>
      <c r="C24" t="s">
        <v>867</v>
      </c>
      <c r="D24" s="10">
        <v>25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>
        <v>2.61</v>
      </c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>
        <v>27.61</v>
      </c>
    </row>
    <row r="25" spans="1:54" x14ac:dyDescent="0.3">
      <c r="A25" t="s">
        <v>376</v>
      </c>
      <c r="B25" t="s">
        <v>156</v>
      </c>
      <c r="C25" t="s">
        <v>432</v>
      </c>
      <c r="D25" s="10">
        <v>250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>
        <v>25.327999999999999</v>
      </c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>
        <v>275.32799999999997</v>
      </c>
    </row>
    <row r="26" spans="1:54" x14ac:dyDescent="0.3">
      <c r="A26" t="s">
        <v>487</v>
      </c>
      <c r="B26" t="s">
        <v>735</v>
      </c>
      <c r="C26" t="s">
        <v>733</v>
      </c>
      <c r="D26" s="10">
        <v>1425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>
        <v>15</v>
      </c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>
        <v>1440</v>
      </c>
    </row>
    <row r="27" spans="1:54" x14ac:dyDescent="0.3">
      <c r="A27" t="s">
        <v>487</v>
      </c>
      <c r="B27" t="s">
        <v>269</v>
      </c>
      <c r="C27" t="s">
        <v>1241</v>
      </c>
      <c r="D27" s="10">
        <v>2250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>
        <v>2250</v>
      </c>
    </row>
    <row r="28" spans="1:54" x14ac:dyDescent="0.3">
      <c r="A28" t="s">
        <v>505</v>
      </c>
      <c r="B28" t="s">
        <v>242</v>
      </c>
      <c r="C28" t="s">
        <v>412</v>
      </c>
      <c r="D28" s="10">
        <v>6970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>
        <v>6970</v>
      </c>
    </row>
    <row r="29" spans="1:54" x14ac:dyDescent="0.3">
      <c r="A29" t="s">
        <v>505</v>
      </c>
      <c r="B29" t="s">
        <v>130</v>
      </c>
      <c r="C29" t="s">
        <v>446</v>
      </c>
      <c r="D29" s="10">
        <v>11370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>
        <v>11370</v>
      </c>
    </row>
    <row r="30" spans="1:54" x14ac:dyDescent="0.3">
      <c r="A30" t="s">
        <v>505</v>
      </c>
      <c r="B30" t="s">
        <v>131</v>
      </c>
      <c r="C30" t="s">
        <v>445</v>
      </c>
      <c r="D30" s="10">
        <v>8800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>
        <v>8800</v>
      </c>
    </row>
    <row r="31" spans="1:54" x14ac:dyDescent="0.3">
      <c r="A31" t="s">
        <v>505</v>
      </c>
      <c r="B31" t="s">
        <v>583</v>
      </c>
      <c r="C31" t="s">
        <v>591</v>
      </c>
      <c r="D31" s="10">
        <v>1575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>
        <v>1575</v>
      </c>
    </row>
    <row r="32" spans="1:54" x14ac:dyDescent="0.3">
      <c r="A32" t="s">
        <v>505</v>
      </c>
      <c r="B32" t="s">
        <v>490</v>
      </c>
      <c r="C32" t="s">
        <v>1204</v>
      </c>
      <c r="D32" s="10">
        <v>3800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>
        <v>3800</v>
      </c>
    </row>
    <row r="33" spans="1:54" x14ac:dyDescent="0.3">
      <c r="A33" t="s">
        <v>363</v>
      </c>
      <c r="B33" t="s">
        <v>828</v>
      </c>
      <c r="C33" t="s">
        <v>829</v>
      </c>
      <c r="D33" s="10">
        <v>25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>
        <v>8.9700000000000006</v>
      </c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>
        <v>33.97</v>
      </c>
    </row>
    <row r="34" spans="1:54" x14ac:dyDescent="0.3">
      <c r="A34" t="s">
        <v>363</v>
      </c>
      <c r="B34" t="s">
        <v>692</v>
      </c>
      <c r="C34" t="s">
        <v>1239</v>
      </c>
      <c r="D34" s="10">
        <v>100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>
        <v>22.12</v>
      </c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>
        <v>122.12</v>
      </c>
    </row>
    <row r="35" spans="1:54" x14ac:dyDescent="0.3">
      <c r="A35" t="s">
        <v>363</v>
      </c>
      <c r="B35" t="s">
        <v>660</v>
      </c>
      <c r="C35" t="s">
        <v>2033</v>
      </c>
      <c r="D35" s="10">
        <v>5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>
        <v>4.1349999999999998</v>
      </c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>
        <v>9.1349999999999998</v>
      </c>
    </row>
    <row r="36" spans="1:54" x14ac:dyDescent="0.3">
      <c r="A36" t="s">
        <v>363</v>
      </c>
      <c r="B36" t="s">
        <v>155</v>
      </c>
      <c r="C36" t="s">
        <v>154</v>
      </c>
      <c r="D36" s="10">
        <v>170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>
        <v>3.7639999999999998</v>
      </c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>
        <v>173.76400000000001</v>
      </c>
    </row>
    <row r="37" spans="1:54" x14ac:dyDescent="0.3">
      <c r="A37" t="s">
        <v>363</v>
      </c>
      <c r="B37" t="s">
        <v>752</v>
      </c>
      <c r="C37" t="s">
        <v>753</v>
      </c>
      <c r="D37" s="10">
        <v>10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>
        <v>10</v>
      </c>
    </row>
    <row r="38" spans="1:54" x14ac:dyDescent="0.3">
      <c r="A38" t="s">
        <v>363</v>
      </c>
      <c r="B38" t="s">
        <v>658</v>
      </c>
      <c r="C38" t="s">
        <v>1771</v>
      </c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>
        <v>9.4</v>
      </c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>
        <v>9.4</v>
      </c>
    </row>
    <row r="39" spans="1:54" x14ac:dyDescent="0.3">
      <c r="A39" t="s">
        <v>363</v>
      </c>
      <c r="B39" t="s">
        <v>152</v>
      </c>
      <c r="C39" t="s">
        <v>434</v>
      </c>
      <c r="D39" s="10">
        <v>140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>
        <v>11.42</v>
      </c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>
        <v>151.41999999999999</v>
      </c>
    </row>
    <row r="40" spans="1:54" x14ac:dyDescent="0.3">
      <c r="A40" t="s">
        <v>363</v>
      </c>
      <c r="B40" t="s">
        <v>184</v>
      </c>
      <c r="C40" t="s">
        <v>421</v>
      </c>
      <c r="D40" s="10">
        <v>25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>
        <v>13.94</v>
      </c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>
        <v>38.94</v>
      </c>
    </row>
    <row r="41" spans="1:54" x14ac:dyDescent="0.3">
      <c r="A41" t="s">
        <v>363</v>
      </c>
      <c r="B41" t="s">
        <v>289</v>
      </c>
      <c r="C41" t="s">
        <v>467</v>
      </c>
      <c r="D41" s="10">
        <v>13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>
        <v>13</v>
      </c>
    </row>
    <row r="42" spans="1:54" x14ac:dyDescent="0.3">
      <c r="A42" t="s">
        <v>363</v>
      </c>
      <c r="B42" t="s">
        <v>249</v>
      </c>
      <c r="C42" t="s">
        <v>248</v>
      </c>
      <c r="D42" s="10">
        <v>90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>
        <v>3.74</v>
      </c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>
        <v>93.74</v>
      </c>
    </row>
    <row r="43" spans="1:54" x14ac:dyDescent="0.3">
      <c r="A43" t="s">
        <v>363</v>
      </c>
      <c r="B43" t="s">
        <v>320</v>
      </c>
      <c r="C43" t="s">
        <v>431</v>
      </c>
      <c r="D43" s="10">
        <v>40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>
        <v>0.76</v>
      </c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>
        <v>40.76</v>
      </c>
    </row>
    <row r="44" spans="1:54" x14ac:dyDescent="0.3">
      <c r="A44" t="s">
        <v>363</v>
      </c>
      <c r="B44" t="s">
        <v>187</v>
      </c>
      <c r="C44" t="s">
        <v>419</v>
      </c>
      <c r="D44" s="10">
        <v>25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>
        <v>20.43</v>
      </c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>
        <v>45.43</v>
      </c>
    </row>
    <row r="45" spans="1:54" x14ac:dyDescent="0.3">
      <c r="A45" t="s">
        <v>363</v>
      </c>
      <c r="B45" t="s">
        <v>176</v>
      </c>
      <c r="C45" t="s">
        <v>175</v>
      </c>
      <c r="D45" s="10">
        <v>25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>
        <v>11.16</v>
      </c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>
        <v>36.159999999999997</v>
      </c>
    </row>
    <row r="46" spans="1:54" x14ac:dyDescent="0.3">
      <c r="A46" t="s">
        <v>363</v>
      </c>
      <c r="B46" t="s">
        <v>747</v>
      </c>
      <c r="C46" t="s">
        <v>1374</v>
      </c>
      <c r="D46" s="10">
        <v>50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>
        <v>20.614000000000001</v>
      </c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>
        <v>70.614000000000004</v>
      </c>
    </row>
    <row r="47" spans="1:54" x14ac:dyDescent="0.3">
      <c r="A47" t="s">
        <v>363</v>
      </c>
      <c r="B47" t="s">
        <v>185</v>
      </c>
      <c r="C47" t="s">
        <v>420</v>
      </c>
      <c r="D47" s="10">
        <v>25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>
        <v>25</v>
      </c>
    </row>
    <row r="48" spans="1:54" x14ac:dyDescent="0.3">
      <c r="A48" t="s">
        <v>363</v>
      </c>
      <c r="B48" t="s">
        <v>657</v>
      </c>
      <c r="C48" t="s">
        <v>1303</v>
      </c>
      <c r="D48" s="10">
        <v>5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>
        <v>2.97</v>
      </c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>
        <v>7.9700000000000006</v>
      </c>
    </row>
    <row r="49" spans="1:54" x14ac:dyDescent="0.3">
      <c r="A49" t="s">
        <v>363</v>
      </c>
      <c r="B49" t="s">
        <v>659</v>
      </c>
      <c r="C49" t="s">
        <v>1949</v>
      </c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>
        <v>21.533999999999999</v>
      </c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>
        <v>21.533999999999999</v>
      </c>
    </row>
    <row r="50" spans="1:54" x14ac:dyDescent="0.3">
      <c r="A50" t="s">
        <v>363</v>
      </c>
      <c r="B50" t="s">
        <v>186</v>
      </c>
      <c r="C50" t="s">
        <v>468</v>
      </c>
      <c r="D50" s="10">
        <v>10</v>
      </c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>
        <v>10</v>
      </c>
    </row>
    <row r="51" spans="1:54" x14ac:dyDescent="0.3">
      <c r="A51" t="s">
        <v>365</v>
      </c>
      <c r="B51" t="s">
        <v>238</v>
      </c>
      <c r="C51" t="s">
        <v>413</v>
      </c>
      <c r="D51" s="10">
        <v>1000</v>
      </c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>
        <v>13.03</v>
      </c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>
        <v>1013.03</v>
      </c>
    </row>
    <row r="52" spans="1:54" x14ac:dyDescent="0.3">
      <c r="A52" t="s">
        <v>371</v>
      </c>
      <c r="B52" t="s">
        <v>638</v>
      </c>
      <c r="C52" t="s">
        <v>1202</v>
      </c>
      <c r="D52" s="10">
        <v>480</v>
      </c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>
        <v>480</v>
      </c>
    </row>
    <row r="53" spans="1:54" x14ac:dyDescent="0.3">
      <c r="A53" t="s">
        <v>371</v>
      </c>
      <c r="B53" t="s">
        <v>137</v>
      </c>
      <c r="C53" t="s">
        <v>438</v>
      </c>
      <c r="D53" s="10">
        <v>2350</v>
      </c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>
        <v>2350</v>
      </c>
    </row>
    <row r="54" spans="1:54" x14ac:dyDescent="0.3">
      <c r="A54" t="s">
        <v>371</v>
      </c>
      <c r="B54" t="s">
        <v>379</v>
      </c>
      <c r="C54" t="s">
        <v>475</v>
      </c>
      <c r="D54" s="10">
        <v>660</v>
      </c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>
        <v>660</v>
      </c>
    </row>
    <row r="55" spans="1:54" x14ac:dyDescent="0.3">
      <c r="A55" t="s">
        <v>371</v>
      </c>
      <c r="B55" t="s">
        <v>666</v>
      </c>
      <c r="C55" t="s">
        <v>1203</v>
      </c>
      <c r="D55" s="10">
        <v>800</v>
      </c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>
        <v>800</v>
      </c>
    </row>
    <row r="56" spans="1:54" x14ac:dyDescent="0.3">
      <c r="A56" t="s">
        <v>371</v>
      </c>
      <c r="B56" t="s">
        <v>270</v>
      </c>
      <c r="C56" t="s">
        <v>401</v>
      </c>
      <c r="D56" s="10">
        <v>150</v>
      </c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>
        <v>11.01</v>
      </c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>
        <v>161.01</v>
      </c>
    </row>
    <row r="57" spans="1:54" x14ac:dyDescent="0.3">
      <c r="A57" t="s">
        <v>371</v>
      </c>
      <c r="B57" t="s">
        <v>254</v>
      </c>
      <c r="C57" t="s">
        <v>253</v>
      </c>
      <c r="D57" s="10">
        <v>255</v>
      </c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>
        <v>255</v>
      </c>
    </row>
    <row r="58" spans="1:54" x14ac:dyDescent="0.3">
      <c r="A58" t="s">
        <v>369</v>
      </c>
      <c r="B58" t="s">
        <v>109</v>
      </c>
      <c r="C58" t="s">
        <v>449</v>
      </c>
      <c r="D58" s="10">
        <v>840</v>
      </c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>
        <v>840</v>
      </c>
    </row>
    <row r="59" spans="1:54" x14ac:dyDescent="0.3">
      <c r="A59" t="s">
        <v>369</v>
      </c>
      <c r="B59" t="s">
        <v>99</v>
      </c>
      <c r="C59" t="s">
        <v>2206</v>
      </c>
      <c r="D59" s="10">
        <v>1860</v>
      </c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>
        <v>1860</v>
      </c>
    </row>
    <row r="60" spans="1:54" x14ac:dyDescent="0.3">
      <c r="A60" t="s">
        <v>641</v>
      </c>
      <c r="B60" t="s">
        <v>635</v>
      </c>
      <c r="C60" t="s">
        <v>1187</v>
      </c>
      <c r="D60" s="10">
        <v>225</v>
      </c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>
        <v>15.43</v>
      </c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>
        <v>240.43</v>
      </c>
    </row>
    <row r="61" spans="1:54" x14ac:dyDescent="0.3">
      <c r="A61" t="s">
        <v>1001</v>
      </c>
      <c r="B61" t="s">
        <v>1265</v>
      </c>
      <c r="C61" t="s">
        <v>1243</v>
      </c>
      <c r="D61" s="10">
        <v>7760</v>
      </c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>
        <v>1499</v>
      </c>
      <c r="AN61" s="10"/>
      <c r="AO61" s="10">
        <v>10</v>
      </c>
      <c r="AP61" s="10">
        <v>60</v>
      </c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>
        <v>9329</v>
      </c>
    </row>
    <row r="62" spans="1:54" x14ac:dyDescent="0.3">
      <c r="A62" t="s">
        <v>1001</v>
      </c>
      <c r="B62" t="s">
        <v>1222</v>
      </c>
      <c r="C62" t="s">
        <v>1381</v>
      </c>
      <c r="D62" s="10"/>
      <c r="E62" s="10">
        <v>153</v>
      </c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>
        <v>153</v>
      </c>
    </row>
    <row r="63" spans="1:54" x14ac:dyDescent="0.3">
      <c r="A63" t="s">
        <v>1001</v>
      </c>
      <c r="B63" t="s">
        <v>1280</v>
      </c>
      <c r="C63" t="s">
        <v>1520</v>
      </c>
      <c r="D63" s="10"/>
      <c r="E63" s="10">
        <v>514</v>
      </c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>
        <v>514</v>
      </c>
    </row>
    <row r="64" spans="1:54" x14ac:dyDescent="0.3">
      <c r="A64" t="s">
        <v>1001</v>
      </c>
      <c r="B64" t="s">
        <v>1527</v>
      </c>
      <c r="C64" t="s">
        <v>1528</v>
      </c>
      <c r="D64" s="10"/>
      <c r="E64" s="10">
        <v>0</v>
      </c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>
        <v>0</v>
      </c>
    </row>
    <row r="65" spans="1:54" x14ac:dyDescent="0.3">
      <c r="A65" t="s">
        <v>1001</v>
      </c>
      <c r="B65" t="s">
        <v>1529</v>
      </c>
      <c r="C65" t="s">
        <v>1530</v>
      </c>
      <c r="D65" s="10"/>
      <c r="E65" s="10">
        <v>0</v>
      </c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>
        <v>0</v>
      </c>
    </row>
    <row r="66" spans="1:54" x14ac:dyDescent="0.3">
      <c r="A66" t="s">
        <v>1001</v>
      </c>
      <c r="B66" t="s">
        <v>1531</v>
      </c>
      <c r="C66" t="s">
        <v>1532</v>
      </c>
      <c r="D66" s="10"/>
      <c r="E66" s="10">
        <v>0</v>
      </c>
      <c r="F66" s="10"/>
      <c r="G66" s="10"/>
      <c r="H66" s="10">
        <v>0</v>
      </c>
      <c r="I66" s="10"/>
      <c r="J66" s="10"/>
      <c r="K66" s="10"/>
      <c r="L66" s="10"/>
      <c r="M66" s="10"/>
      <c r="N66" s="10">
        <v>0</v>
      </c>
      <c r="O66" s="10"/>
      <c r="P66" s="10"/>
      <c r="Q66" s="10">
        <v>0</v>
      </c>
      <c r="R66" s="10"/>
      <c r="S66" s="10"/>
      <c r="T66" s="10"/>
      <c r="U66" s="10"/>
      <c r="V66" s="10"/>
      <c r="W66" s="10"/>
      <c r="X66" s="10"/>
      <c r="Y66" s="10"/>
      <c r="Z66" s="10">
        <v>0</v>
      </c>
      <c r="AA66" s="10"/>
      <c r="AB66" s="10">
        <v>0</v>
      </c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>
        <v>0</v>
      </c>
    </row>
    <row r="67" spans="1:54" x14ac:dyDescent="0.3">
      <c r="A67" t="s">
        <v>1001</v>
      </c>
      <c r="B67" t="s">
        <v>1533</v>
      </c>
      <c r="C67" t="s">
        <v>1534</v>
      </c>
      <c r="D67" s="10"/>
      <c r="E67" s="10">
        <v>0</v>
      </c>
      <c r="F67" s="10">
        <v>0</v>
      </c>
      <c r="G67" s="10"/>
      <c r="H67" s="10">
        <v>0</v>
      </c>
      <c r="I67" s="10"/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/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/>
      <c r="Z67" s="10"/>
      <c r="AA67" s="10"/>
      <c r="AB67" s="10"/>
      <c r="AC67" s="10"/>
      <c r="AD67" s="10"/>
      <c r="AE67" s="10"/>
      <c r="AF67" s="10">
        <v>0</v>
      </c>
      <c r="AG67" s="10">
        <v>0</v>
      </c>
      <c r="AH67" s="10">
        <v>0</v>
      </c>
      <c r="AI67" s="10">
        <v>0</v>
      </c>
      <c r="AJ67" s="10">
        <v>0</v>
      </c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>
        <v>0</v>
      </c>
    </row>
    <row r="68" spans="1:54" x14ac:dyDescent="0.3">
      <c r="A68" t="s">
        <v>1001</v>
      </c>
      <c r="B68" t="s">
        <v>1535</v>
      </c>
      <c r="C68" t="s">
        <v>1536</v>
      </c>
      <c r="D68" s="10"/>
      <c r="E68" s="10">
        <v>0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>
        <v>0</v>
      </c>
    </row>
    <row r="69" spans="1:54" x14ac:dyDescent="0.3">
      <c r="A69" t="s">
        <v>1001</v>
      </c>
      <c r="B69" t="s">
        <v>1537</v>
      </c>
      <c r="C69" t="s">
        <v>1538</v>
      </c>
      <c r="D69" s="10"/>
      <c r="E69" s="10">
        <v>0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>
        <v>0</v>
      </c>
    </row>
    <row r="70" spans="1:54" x14ac:dyDescent="0.3">
      <c r="A70" t="s">
        <v>1001</v>
      </c>
      <c r="B70" t="s">
        <v>1539</v>
      </c>
      <c r="C70" t="s">
        <v>1540</v>
      </c>
      <c r="D70" s="10"/>
      <c r="E70" s="10">
        <v>0</v>
      </c>
      <c r="F70" s="10">
        <v>0</v>
      </c>
      <c r="G70" s="10"/>
      <c r="H70" s="10">
        <v>0</v>
      </c>
      <c r="I70" s="10"/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/>
      <c r="Q70" s="10"/>
      <c r="R70" s="10"/>
      <c r="S70" s="10">
        <v>0</v>
      </c>
      <c r="T70" s="10"/>
      <c r="U70" s="10"/>
      <c r="V70" s="10">
        <v>0</v>
      </c>
      <c r="W70" s="10">
        <v>0</v>
      </c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>
        <v>0</v>
      </c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>
        <v>0</v>
      </c>
    </row>
    <row r="71" spans="1:54" x14ac:dyDescent="0.3">
      <c r="A71" t="s">
        <v>1001</v>
      </c>
      <c r="B71" t="s">
        <v>1541</v>
      </c>
      <c r="C71" t="s">
        <v>1542</v>
      </c>
      <c r="D71" s="10"/>
      <c r="E71" s="10">
        <v>0</v>
      </c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>
        <v>0</v>
      </c>
    </row>
    <row r="72" spans="1:54" x14ac:dyDescent="0.3">
      <c r="A72" t="s">
        <v>1001</v>
      </c>
      <c r="B72" t="s">
        <v>1543</v>
      </c>
      <c r="C72" t="s">
        <v>1542</v>
      </c>
      <c r="D72" s="10"/>
      <c r="E72" s="10">
        <v>0</v>
      </c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>
        <v>0</v>
      </c>
    </row>
    <row r="73" spans="1:54" x14ac:dyDescent="0.3">
      <c r="A73" t="s">
        <v>1001</v>
      </c>
      <c r="B73" t="s">
        <v>1544</v>
      </c>
      <c r="C73" t="s">
        <v>1545</v>
      </c>
      <c r="D73" s="10"/>
      <c r="E73" s="10">
        <v>0</v>
      </c>
      <c r="F73" s="10"/>
      <c r="G73" s="10"/>
      <c r="H73" s="10">
        <v>0</v>
      </c>
      <c r="I73" s="10"/>
      <c r="J73" s="10"/>
      <c r="K73" s="10"/>
      <c r="L73" s="10"/>
      <c r="M73" s="10">
        <v>0</v>
      </c>
      <c r="N73" s="10">
        <v>0</v>
      </c>
      <c r="O73" s="10">
        <v>0</v>
      </c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>
        <v>0</v>
      </c>
      <c r="AA73" s="10"/>
      <c r="AB73" s="10">
        <v>0</v>
      </c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>
        <v>0</v>
      </c>
    </row>
    <row r="74" spans="1:54" x14ac:dyDescent="0.3">
      <c r="A74" t="s">
        <v>1001</v>
      </c>
      <c r="B74" t="s">
        <v>1546</v>
      </c>
      <c r="C74" t="s">
        <v>1547</v>
      </c>
      <c r="D74" s="10"/>
      <c r="E74" s="10">
        <v>0</v>
      </c>
      <c r="F74" s="10"/>
      <c r="G74" s="10"/>
      <c r="H74" s="10">
        <v>0</v>
      </c>
      <c r="I74" s="10"/>
      <c r="J74" s="10"/>
      <c r="K74" s="10"/>
      <c r="L74" s="10"/>
      <c r="M74" s="10"/>
      <c r="N74" s="10">
        <v>0</v>
      </c>
      <c r="O74" s="10">
        <v>0</v>
      </c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>
        <v>0</v>
      </c>
      <c r="AA74" s="10"/>
      <c r="AB74" s="10">
        <v>0</v>
      </c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>
        <v>0</v>
      </c>
    </row>
    <row r="75" spans="1:54" x14ac:dyDescent="0.3">
      <c r="A75" t="s">
        <v>1001</v>
      </c>
      <c r="B75" t="s">
        <v>1548</v>
      </c>
      <c r="C75" t="s">
        <v>1549</v>
      </c>
      <c r="D75" s="10"/>
      <c r="E75" s="10">
        <v>0</v>
      </c>
      <c r="F75" s="10"/>
      <c r="G75" s="10"/>
      <c r="H75" s="10">
        <v>0</v>
      </c>
      <c r="I75" s="10"/>
      <c r="J75" s="10"/>
      <c r="K75" s="10"/>
      <c r="L75" s="10"/>
      <c r="M75" s="10"/>
      <c r="N75" s="10"/>
      <c r="O75" s="10">
        <v>0</v>
      </c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>
        <v>0</v>
      </c>
      <c r="AA75" s="10"/>
      <c r="AB75" s="10">
        <v>0</v>
      </c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>
        <v>0</v>
      </c>
    </row>
    <row r="76" spans="1:54" x14ac:dyDescent="0.3">
      <c r="A76" t="s">
        <v>1001</v>
      </c>
      <c r="B76" t="s">
        <v>1550</v>
      </c>
      <c r="C76" t="s">
        <v>1551</v>
      </c>
      <c r="D76" s="10"/>
      <c r="E76" s="10">
        <v>0</v>
      </c>
      <c r="F76" s="10">
        <v>0</v>
      </c>
      <c r="G76" s="10"/>
      <c r="H76" s="10">
        <v>0</v>
      </c>
      <c r="I76" s="10"/>
      <c r="J76" s="10">
        <v>0</v>
      </c>
      <c r="K76" s="10"/>
      <c r="L76" s="10">
        <v>0</v>
      </c>
      <c r="M76" s="10"/>
      <c r="N76" s="10">
        <v>0</v>
      </c>
      <c r="O76" s="10"/>
      <c r="P76" s="10"/>
      <c r="Q76" s="10"/>
      <c r="R76" s="10">
        <v>0</v>
      </c>
      <c r="S76" s="10"/>
      <c r="T76" s="10"/>
      <c r="U76" s="10">
        <v>0</v>
      </c>
      <c r="V76" s="10"/>
      <c r="W76" s="10">
        <v>0</v>
      </c>
      <c r="X76" s="10"/>
      <c r="Y76" s="10"/>
      <c r="Z76" s="10">
        <v>0</v>
      </c>
      <c r="AA76" s="10"/>
      <c r="AB76" s="10">
        <v>0</v>
      </c>
      <c r="AC76" s="10"/>
      <c r="AD76" s="10"/>
      <c r="AE76" s="10"/>
      <c r="AF76" s="10"/>
      <c r="AG76" s="10">
        <v>0</v>
      </c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>
        <v>0</v>
      </c>
    </row>
    <row r="77" spans="1:54" x14ac:dyDescent="0.3">
      <c r="A77" t="s">
        <v>1001</v>
      </c>
      <c r="B77" t="s">
        <v>1552</v>
      </c>
      <c r="C77" t="s">
        <v>1553</v>
      </c>
      <c r="D77" s="10"/>
      <c r="E77" s="10">
        <v>0</v>
      </c>
      <c r="F77" s="10">
        <v>0</v>
      </c>
      <c r="G77" s="10"/>
      <c r="H77" s="10">
        <v>0</v>
      </c>
      <c r="I77" s="10"/>
      <c r="J77" s="10"/>
      <c r="K77" s="10">
        <v>0</v>
      </c>
      <c r="L77" s="10"/>
      <c r="M77" s="10"/>
      <c r="N77" s="10"/>
      <c r="O77" s="10"/>
      <c r="P77" s="10"/>
      <c r="Q77" s="10"/>
      <c r="R77" s="10"/>
      <c r="S77" s="10">
        <v>0</v>
      </c>
      <c r="T77" s="10"/>
      <c r="U77" s="10"/>
      <c r="V77" s="10"/>
      <c r="W77" s="10">
        <v>0</v>
      </c>
      <c r="X77" s="10"/>
      <c r="Y77" s="10"/>
      <c r="Z77" s="10">
        <v>0</v>
      </c>
      <c r="AA77" s="10"/>
      <c r="AB77" s="10"/>
      <c r="AC77" s="10"/>
      <c r="AD77" s="10"/>
      <c r="AE77" s="10"/>
      <c r="AF77" s="10"/>
      <c r="AG77" s="10">
        <v>0</v>
      </c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>
        <v>0</v>
      </c>
    </row>
    <row r="78" spans="1:54" x14ac:dyDescent="0.3">
      <c r="A78" t="s">
        <v>1001</v>
      </c>
      <c r="B78" t="s">
        <v>1554</v>
      </c>
      <c r="C78" t="s">
        <v>1555</v>
      </c>
      <c r="D78" s="10"/>
      <c r="E78" s="10">
        <v>0</v>
      </c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>
        <v>0</v>
      </c>
    </row>
    <row r="79" spans="1:54" x14ac:dyDescent="0.3">
      <c r="A79" t="s">
        <v>1001</v>
      </c>
      <c r="B79" t="s">
        <v>1556</v>
      </c>
      <c r="C79" t="s">
        <v>1557</v>
      </c>
      <c r="D79" s="10"/>
      <c r="E79" s="10">
        <v>0</v>
      </c>
      <c r="F79" s="10">
        <v>0</v>
      </c>
      <c r="G79" s="10"/>
      <c r="H79" s="10"/>
      <c r="I79" s="10"/>
      <c r="J79" s="10"/>
      <c r="K79" s="10"/>
      <c r="L79" s="10"/>
      <c r="M79" s="10"/>
      <c r="N79" s="10">
        <v>0</v>
      </c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>
        <v>0</v>
      </c>
    </row>
    <row r="80" spans="1:54" x14ac:dyDescent="0.3">
      <c r="A80" t="s">
        <v>1001</v>
      </c>
      <c r="B80" t="s">
        <v>1558</v>
      </c>
      <c r="C80" t="s">
        <v>1559</v>
      </c>
      <c r="D80" s="10"/>
      <c r="E80" s="10">
        <v>0</v>
      </c>
      <c r="F80" s="10">
        <v>0</v>
      </c>
      <c r="G80" s="10"/>
      <c r="H80" s="10"/>
      <c r="I80" s="10"/>
      <c r="J80" s="10"/>
      <c r="K80" s="10"/>
      <c r="L80" s="10"/>
      <c r="M80" s="10"/>
      <c r="N80" s="10">
        <v>0</v>
      </c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>
        <v>0</v>
      </c>
    </row>
    <row r="81" spans="1:54" x14ac:dyDescent="0.3">
      <c r="A81" t="s">
        <v>1001</v>
      </c>
      <c r="B81" t="s">
        <v>1560</v>
      </c>
      <c r="C81" t="s">
        <v>1561</v>
      </c>
      <c r="D81" s="10"/>
      <c r="E81" s="10">
        <v>0</v>
      </c>
      <c r="F81" s="10">
        <v>0</v>
      </c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>
        <v>0</v>
      </c>
    </row>
    <row r="82" spans="1:54" x14ac:dyDescent="0.3">
      <c r="A82" t="s">
        <v>1001</v>
      </c>
      <c r="B82" t="s">
        <v>1562</v>
      </c>
      <c r="C82" t="s">
        <v>1563</v>
      </c>
      <c r="D82" s="10"/>
      <c r="E82" s="10">
        <v>0</v>
      </c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>
        <v>0</v>
      </c>
    </row>
    <row r="83" spans="1:54" x14ac:dyDescent="0.3">
      <c r="A83" t="s">
        <v>1001</v>
      </c>
      <c r="B83" t="s">
        <v>1564</v>
      </c>
      <c r="C83" t="s">
        <v>1565</v>
      </c>
      <c r="D83" s="10"/>
      <c r="E83" s="10">
        <v>0</v>
      </c>
      <c r="F83" s="10"/>
      <c r="G83" s="10"/>
      <c r="H83" s="10">
        <v>0</v>
      </c>
      <c r="I83" s="10">
        <v>0</v>
      </c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>
        <v>0</v>
      </c>
    </row>
    <row r="84" spans="1:54" x14ac:dyDescent="0.3">
      <c r="A84" t="s">
        <v>1001</v>
      </c>
      <c r="B84" t="s">
        <v>1566</v>
      </c>
      <c r="C84" t="s">
        <v>1567</v>
      </c>
      <c r="D84" s="10"/>
      <c r="E84" s="10">
        <v>0</v>
      </c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>
        <v>0</v>
      </c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>
        <v>0</v>
      </c>
    </row>
    <row r="85" spans="1:54" x14ac:dyDescent="0.3">
      <c r="A85" t="s">
        <v>1001</v>
      </c>
      <c r="B85" t="s">
        <v>1568</v>
      </c>
      <c r="C85" t="s">
        <v>1569</v>
      </c>
      <c r="D85" s="10"/>
      <c r="E85" s="10">
        <v>0</v>
      </c>
      <c r="F85" s="10"/>
      <c r="G85" s="10"/>
      <c r="H85" s="10">
        <v>0</v>
      </c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>
        <v>0</v>
      </c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>
        <v>0</v>
      </c>
    </row>
    <row r="86" spans="1:54" x14ac:dyDescent="0.3">
      <c r="A86" t="s">
        <v>1001</v>
      </c>
      <c r="B86" t="s">
        <v>1570</v>
      </c>
      <c r="C86" t="s">
        <v>1571</v>
      </c>
      <c r="D86" s="10"/>
      <c r="E86" s="10">
        <v>0</v>
      </c>
      <c r="F86" s="10"/>
      <c r="G86" s="10"/>
      <c r="H86" s="10">
        <v>0</v>
      </c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>
        <v>0</v>
      </c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>
        <v>0</v>
      </c>
    </row>
    <row r="87" spans="1:54" x14ac:dyDescent="0.3">
      <c r="A87" t="s">
        <v>1001</v>
      </c>
      <c r="B87" t="s">
        <v>1572</v>
      </c>
      <c r="C87" t="s">
        <v>1573</v>
      </c>
      <c r="D87" s="10"/>
      <c r="E87" s="10">
        <v>0</v>
      </c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>
        <v>0</v>
      </c>
    </row>
    <row r="88" spans="1:54" x14ac:dyDescent="0.3">
      <c r="A88" t="s">
        <v>1001</v>
      </c>
      <c r="B88" t="s">
        <v>1574</v>
      </c>
      <c r="C88" t="s">
        <v>1575</v>
      </c>
      <c r="D88" s="10"/>
      <c r="E88" s="10">
        <v>0</v>
      </c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>
        <v>0</v>
      </c>
    </row>
    <row r="89" spans="1:54" x14ac:dyDescent="0.3">
      <c r="A89" t="s">
        <v>1001</v>
      </c>
      <c r="B89" t="s">
        <v>1576</v>
      </c>
      <c r="C89" t="s">
        <v>1577</v>
      </c>
      <c r="D89" s="10"/>
      <c r="E89" s="10">
        <v>0</v>
      </c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>
        <v>0</v>
      </c>
    </row>
    <row r="90" spans="1:54" x14ac:dyDescent="0.3">
      <c r="A90" t="s">
        <v>1001</v>
      </c>
      <c r="B90" t="s">
        <v>1578</v>
      </c>
      <c r="C90" t="s">
        <v>1579</v>
      </c>
      <c r="D90" s="10"/>
      <c r="E90" s="10">
        <v>0</v>
      </c>
      <c r="F90" s="10">
        <v>0</v>
      </c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>
        <v>0</v>
      </c>
    </row>
    <row r="91" spans="1:54" x14ac:dyDescent="0.3">
      <c r="A91" t="s">
        <v>1001</v>
      </c>
      <c r="B91" t="s">
        <v>1580</v>
      </c>
      <c r="C91" t="s">
        <v>1581</v>
      </c>
      <c r="D91" s="10"/>
      <c r="E91" s="10">
        <v>0</v>
      </c>
      <c r="F91" s="10">
        <v>0</v>
      </c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>
        <v>0</v>
      </c>
    </row>
    <row r="92" spans="1:54" x14ac:dyDescent="0.3">
      <c r="A92" t="s">
        <v>1001</v>
      </c>
      <c r="B92" t="s">
        <v>1582</v>
      </c>
      <c r="C92" t="s">
        <v>1583</v>
      </c>
      <c r="D92" s="10"/>
      <c r="E92" s="10">
        <v>0</v>
      </c>
      <c r="F92" s="10">
        <v>0</v>
      </c>
      <c r="G92" s="10">
        <v>0</v>
      </c>
      <c r="H92" s="10">
        <v>0</v>
      </c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>
        <v>0</v>
      </c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>
        <v>0</v>
      </c>
    </row>
    <row r="93" spans="1:54" x14ac:dyDescent="0.3">
      <c r="A93" t="s">
        <v>1001</v>
      </c>
      <c r="B93" t="s">
        <v>1584</v>
      </c>
      <c r="C93" t="s">
        <v>1585</v>
      </c>
      <c r="D93" s="10"/>
      <c r="E93" s="10">
        <v>0</v>
      </c>
      <c r="F93" s="10">
        <v>0</v>
      </c>
      <c r="G93" s="10"/>
      <c r="H93" s="10">
        <v>0</v>
      </c>
      <c r="I93" s="10"/>
      <c r="J93" s="10">
        <v>0</v>
      </c>
      <c r="K93" s="10">
        <v>0</v>
      </c>
      <c r="L93" s="10">
        <v>0</v>
      </c>
      <c r="M93" s="10"/>
      <c r="N93" s="10">
        <v>0</v>
      </c>
      <c r="O93" s="10">
        <v>0</v>
      </c>
      <c r="P93" s="10"/>
      <c r="Q93" s="10">
        <v>0</v>
      </c>
      <c r="R93" s="10"/>
      <c r="S93" s="10">
        <v>0</v>
      </c>
      <c r="T93" s="10"/>
      <c r="U93" s="10"/>
      <c r="V93" s="10"/>
      <c r="W93" s="10"/>
      <c r="X93" s="10"/>
      <c r="Y93" s="10"/>
      <c r="Z93" s="10">
        <v>0</v>
      </c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>
        <v>0</v>
      </c>
    </row>
    <row r="94" spans="1:54" x14ac:dyDescent="0.3">
      <c r="A94" t="s">
        <v>1001</v>
      </c>
      <c r="B94" t="s">
        <v>1586</v>
      </c>
      <c r="C94" t="s">
        <v>1587</v>
      </c>
      <c r="D94" s="10"/>
      <c r="E94" s="10">
        <v>0</v>
      </c>
      <c r="F94" s="10"/>
      <c r="G94" s="10"/>
      <c r="H94" s="10">
        <v>0</v>
      </c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>
        <v>0</v>
      </c>
    </row>
    <row r="95" spans="1:54" x14ac:dyDescent="0.3">
      <c r="A95" t="s">
        <v>1001</v>
      </c>
      <c r="B95" t="s">
        <v>1588</v>
      </c>
      <c r="C95" t="s">
        <v>1589</v>
      </c>
      <c r="D95" s="10"/>
      <c r="E95" s="10">
        <v>0</v>
      </c>
      <c r="F95" s="10">
        <v>0</v>
      </c>
      <c r="G95" s="10"/>
      <c r="H95" s="10">
        <v>0</v>
      </c>
      <c r="I95" s="10"/>
      <c r="J95" s="10">
        <v>0</v>
      </c>
      <c r="K95" s="10"/>
      <c r="L95" s="10">
        <v>0</v>
      </c>
      <c r="M95" s="10"/>
      <c r="N95" s="10">
        <v>0</v>
      </c>
      <c r="O95" s="10">
        <v>0</v>
      </c>
      <c r="P95" s="10"/>
      <c r="Q95" s="10"/>
      <c r="R95" s="10"/>
      <c r="S95" s="10">
        <v>0</v>
      </c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>
        <v>0</v>
      </c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>
        <v>0</v>
      </c>
    </row>
    <row r="96" spans="1:54" x14ac:dyDescent="0.3">
      <c r="A96" t="s">
        <v>1001</v>
      </c>
      <c r="B96" t="s">
        <v>1590</v>
      </c>
      <c r="C96" t="s">
        <v>1591</v>
      </c>
      <c r="D96" s="10"/>
      <c r="E96" s="10">
        <v>0</v>
      </c>
      <c r="F96" s="10">
        <v>0</v>
      </c>
      <c r="G96" s="10"/>
      <c r="H96" s="10">
        <v>0</v>
      </c>
      <c r="I96" s="10"/>
      <c r="J96" s="10">
        <v>0</v>
      </c>
      <c r="K96" s="10"/>
      <c r="L96" s="10"/>
      <c r="M96" s="10"/>
      <c r="N96" s="10">
        <v>0</v>
      </c>
      <c r="O96" s="10"/>
      <c r="P96" s="10"/>
      <c r="Q96" s="10">
        <v>0</v>
      </c>
      <c r="R96" s="10">
        <v>0</v>
      </c>
      <c r="S96" s="10">
        <v>0</v>
      </c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>
        <v>0</v>
      </c>
    </row>
    <row r="97" spans="1:54" x14ac:dyDescent="0.3">
      <c r="A97" t="s">
        <v>1001</v>
      </c>
      <c r="B97" t="s">
        <v>1592</v>
      </c>
      <c r="C97" t="s">
        <v>1593</v>
      </c>
      <c r="D97" s="10"/>
      <c r="E97" s="10">
        <v>0</v>
      </c>
      <c r="F97" s="10"/>
      <c r="G97" s="10"/>
      <c r="H97" s="10">
        <v>0</v>
      </c>
      <c r="I97" s="10"/>
      <c r="J97" s="10"/>
      <c r="K97" s="10"/>
      <c r="L97" s="10"/>
      <c r="M97" s="10"/>
      <c r="N97" s="10">
        <v>0</v>
      </c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>
        <v>0</v>
      </c>
    </row>
    <row r="98" spans="1:54" x14ac:dyDescent="0.3">
      <c r="A98" t="s">
        <v>1001</v>
      </c>
      <c r="B98" t="s">
        <v>1594</v>
      </c>
      <c r="C98" t="s">
        <v>1595</v>
      </c>
      <c r="D98" s="10"/>
      <c r="E98" s="10">
        <v>0</v>
      </c>
      <c r="F98" s="10"/>
      <c r="G98" s="10"/>
      <c r="H98" s="10"/>
      <c r="I98" s="10">
        <v>0</v>
      </c>
      <c r="J98" s="10"/>
      <c r="K98" s="10"/>
      <c r="L98" s="10"/>
      <c r="M98" s="10"/>
      <c r="N98" s="10"/>
      <c r="O98" s="10"/>
      <c r="P98" s="10"/>
      <c r="Q98" s="10"/>
      <c r="R98" s="10"/>
      <c r="S98" s="10">
        <v>0</v>
      </c>
      <c r="T98" s="10"/>
      <c r="U98" s="10">
        <v>0</v>
      </c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>
        <v>0</v>
      </c>
    </row>
    <row r="99" spans="1:54" x14ac:dyDescent="0.3">
      <c r="A99" t="s">
        <v>1001</v>
      </c>
      <c r="B99" t="s">
        <v>1597</v>
      </c>
      <c r="C99" t="s">
        <v>1598</v>
      </c>
      <c r="D99" s="10"/>
      <c r="E99" s="10">
        <v>0</v>
      </c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>
        <v>0</v>
      </c>
    </row>
    <row r="100" spans="1:54" x14ac:dyDescent="0.3">
      <c r="A100" t="s">
        <v>1001</v>
      </c>
      <c r="B100" t="s">
        <v>1599</v>
      </c>
      <c r="C100" t="s">
        <v>1600</v>
      </c>
      <c r="D100" s="10"/>
      <c r="E100" s="10">
        <v>0</v>
      </c>
      <c r="F100" s="10">
        <v>0</v>
      </c>
      <c r="G100" s="10"/>
      <c r="H100" s="10">
        <v>0</v>
      </c>
      <c r="I100" s="10"/>
      <c r="J100" s="10">
        <v>0</v>
      </c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>
        <v>0</v>
      </c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>
        <v>0</v>
      </c>
    </row>
    <row r="101" spans="1:54" x14ac:dyDescent="0.3">
      <c r="A101" t="s">
        <v>1001</v>
      </c>
      <c r="B101" t="s">
        <v>1601</v>
      </c>
      <c r="C101" t="s">
        <v>1602</v>
      </c>
      <c r="D101" s="10"/>
      <c r="E101" s="10">
        <v>0</v>
      </c>
      <c r="F101" s="10">
        <v>0</v>
      </c>
      <c r="G101" s="10"/>
      <c r="H101" s="10">
        <v>0</v>
      </c>
      <c r="I101" s="10"/>
      <c r="J101" s="10">
        <v>0</v>
      </c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>
        <v>0</v>
      </c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>
        <v>0</v>
      </c>
    </row>
    <row r="102" spans="1:54" x14ac:dyDescent="0.3">
      <c r="A102" t="s">
        <v>1001</v>
      </c>
      <c r="B102" t="s">
        <v>1603</v>
      </c>
      <c r="C102" t="s">
        <v>1604</v>
      </c>
      <c r="D102" s="10"/>
      <c r="E102" s="10">
        <v>0</v>
      </c>
      <c r="F102" s="10">
        <v>0</v>
      </c>
      <c r="G102" s="10"/>
      <c r="H102" s="10">
        <v>0</v>
      </c>
      <c r="I102" s="10"/>
      <c r="J102" s="10">
        <v>0</v>
      </c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>
        <v>0</v>
      </c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>
        <v>0</v>
      </c>
    </row>
    <row r="103" spans="1:54" x14ac:dyDescent="0.3">
      <c r="A103" t="s">
        <v>1001</v>
      </c>
      <c r="B103" t="s">
        <v>1605</v>
      </c>
      <c r="C103" t="s">
        <v>1606</v>
      </c>
      <c r="D103" s="10"/>
      <c r="E103" s="10">
        <v>0</v>
      </c>
      <c r="F103" s="10">
        <v>0</v>
      </c>
      <c r="G103" s="10"/>
      <c r="H103" s="10">
        <v>0</v>
      </c>
      <c r="I103" s="10"/>
      <c r="J103" s="10">
        <v>0</v>
      </c>
      <c r="K103" s="10"/>
      <c r="L103" s="10">
        <v>0</v>
      </c>
      <c r="M103" s="10"/>
      <c r="N103" s="10"/>
      <c r="O103" s="10">
        <v>0</v>
      </c>
      <c r="P103" s="10"/>
      <c r="Q103" s="10"/>
      <c r="R103" s="10">
        <v>0</v>
      </c>
      <c r="S103" s="10">
        <v>0</v>
      </c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>
        <v>0</v>
      </c>
    </row>
    <row r="104" spans="1:54" x14ac:dyDescent="0.3">
      <c r="A104" t="s">
        <v>1001</v>
      </c>
      <c r="B104" t="s">
        <v>1607</v>
      </c>
      <c r="C104" t="s">
        <v>1608</v>
      </c>
      <c r="D104" s="10"/>
      <c r="E104" s="10">
        <v>0</v>
      </c>
      <c r="F104" s="10">
        <v>0</v>
      </c>
      <c r="G104" s="10"/>
      <c r="H104" s="10">
        <v>0</v>
      </c>
      <c r="I104" s="10"/>
      <c r="J104" s="10">
        <v>0</v>
      </c>
      <c r="K104" s="10"/>
      <c r="L104" s="10">
        <v>0</v>
      </c>
      <c r="M104" s="10"/>
      <c r="N104" s="10"/>
      <c r="O104" s="10">
        <v>0</v>
      </c>
      <c r="P104" s="10"/>
      <c r="Q104" s="10"/>
      <c r="R104" s="10">
        <v>0</v>
      </c>
      <c r="S104" s="10">
        <v>0</v>
      </c>
      <c r="T104" s="10"/>
      <c r="U104" s="10"/>
      <c r="V104" s="10">
        <v>0</v>
      </c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>
        <v>0</v>
      </c>
    </row>
    <row r="105" spans="1:54" x14ac:dyDescent="0.3">
      <c r="A105" t="s">
        <v>1001</v>
      </c>
      <c r="B105" t="s">
        <v>1609</v>
      </c>
      <c r="C105" t="s">
        <v>1610</v>
      </c>
      <c r="D105" s="10"/>
      <c r="E105" s="10">
        <v>0</v>
      </c>
      <c r="F105" s="10">
        <v>0</v>
      </c>
      <c r="G105" s="10"/>
      <c r="H105" s="10"/>
      <c r="I105" s="10"/>
      <c r="J105" s="10">
        <v>0</v>
      </c>
      <c r="K105" s="10"/>
      <c r="L105" s="10"/>
      <c r="M105" s="10"/>
      <c r="N105" s="10"/>
      <c r="O105" s="10">
        <v>0</v>
      </c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>
        <v>0</v>
      </c>
    </row>
    <row r="106" spans="1:54" x14ac:dyDescent="0.3">
      <c r="A106" t="s">
        <v>1001</v>
      </c>
      <c r="B106" t="s">
        <v>1611</v>
      </c>
      <c r="C106" t="s">
        <v>1612</v>
      </c>
      <c r="D106" s="10"/>
      <c r="E106" s="10">
        <v>0</v>
      </c>
      <c r="F106" s="10">
        <v>0</v>
      </c>
      <c r="G106" s="10"/>
      <c r="H106" s="10">
        <v>0</v>
      </c>
      <c r="I106" s="10"/>
      <c r="J106" s="10">
        <v>0</v>
      </c>
      <c r="K106" s="10"/>
      <c r="L106" s="10"/>
      <c r="M106" s="10"/>
      <c r="N106" s="10"/>
      <c r="O106" s="10">
        <v>0</v>
      </c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>
        <v>0</v>
      </c>
    </row>
    <row r="107" spans="1:54" x14ac:dyDescent="0.3">
      <c r="A107" t="s">
        <v>1001</v>
      </c>
      <c r="B107" t="s">
        <v>1613</v>
      </c>
      <c r="C107" t="s">
        <v>1614</v>
      </c>
      <c r="D107" s="10"/>
      <c r="E107" s="10">
        <v>0</v>
      </c>
      <c r="F107" s="10">
        <v>0</v>
      </c>
      <c r="G107" s="10">
        <v>0</v>
      </c>
      <c r="H107" s="10">
        <v>0</v>
      </c>
      <c r="I107" s="10">
        <v>0</v>
      </c>
      <c r="J107" s="10">
        <v>0</v>
      </c>
      <c r="K107" s="10">
        <v>0</v>
      </c>
      <c r="L107" s="10">
        <v>0</v>
      </c>
      <c r="M107" s="10"/>
      <c r="N107" s="10">
        <v>0</v>
      </c>
      <c r="O107" s="10">
        <v>0</v>
      </c>
      <c r="P107" s="10"/>
      <c r="Q107" s="10">
        <v>0</v>
      </c>
      <c r="R107" s="10">
        <v>0</v>
      </c>
      <c r="S107" s="10">
        <v>0</v>
      </c>
      <c r="T107" s="10"/>
      <c r="U107" s="10">
        <v>0</v>
      </c>
      <c r="V107" s="10">
        <v>0</v>
      </c>
      <c r="W107" s="10">
        <v>0</v>
      </c>
      <c r="X107" s="10">
        <v>0</v>
      </c>
      <c r="Y107" s="10"/>
      <c r="Z107" s="10">
        <v>0</v>
      </c>
      <c r="AA107" s="10">
        <v>0</v>
      </c>
      <c r="AB107" s="10">
        <v>0</v>
      </c>
      <c r="AC107" s="10"/>
      <c r="AD107" s="10"/>
      <c r="AE107" s="10">
        <v>0</v>
      </c>
      <c r="AF107" s="10">
        <v>0</v>
      </c>
      <c r="AG107" s="10">
        <v>0</v>
      </c>
      <c r="AH107" s="10">
        <v>0</v>
      </c>
      <c r="AI107" s="10">
        <v>0</v>
      </c>
      <c r="AJ107" s="10">
        <v>0</v>
      </c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>
        <v>0</v>
      </c>
    </row>
    <row r="108" spans="1:54" x14ac:dyDescent="0.3">
      <c r="A108" t="s">
        <v>1001</v>
      </c>
      <c r="B108" t="s">
        <v>1615</v>
      </c>
      <c r="C108" t="s">
        <v>1616</v>
      </c>
      <c r="D108" s="10"/>
      <c r="E108" s="10">
        <v>0</v>
      </c>
      <c r="F108" s="10">
        <v>0</v>
      </c>
      <c r="G108" s="10">
        <v>0</v>
      </c>
      <c r="H108" s="10">
        <v>0</v>
      </c>
      <c r="I108" s="10">
        <v>0</v>
      </c>
      <c r="J108" s="10">
        <v>0</v>
      </c>
      <c r="K108" s="10">
        <v>0</v>
      </c>
      <c r="L108" s="10">
        <v>0</v>
      </c>
      <c r="M108" s="10"/>
      <c r="N108" s="10">
        <v>0</v>
      </c>
      <c r="O108" s="10">
        <v>0</v>
      </c>
      <c r="P108" s="10">
        <v>0</v>
      </c>
      <c r="Q108" s="10">
        <v>0</v>
      </c>
      <c r="R108" s="10">
        <v>0</v>
      </c>
      <c r="S108" s="10">
        <v>0</v>
      </c>
      <c r="T108" s="10"/>
      <c r="U108" s="10">
        <v>0</v>
      </c>
      <c r="V108" s="10">
        <v>0</v>
      </c>
      <c r="W108" s="10">
        <v>0</v>
      </c>
      <c r="X108" s="10">
        <v>0</v>
      </c>
      <c r="Y108" s="10"/>
      <c r="Z108" s="10">
        <v>0</v>
      </c>
      <c r="AA108" s="10"/>
      <c r="AB108" s="10">
        <v>0</v>
      </c>
      <c r="AC108" s="10"/>
      <c r="AD108" s="10"/>
      <c r="AE108" s="10">
        <v>0</v>
      </c>
      <c r="AF108" s="10">
        <v>0</v>
      </c>
      <c r="AG108" s="10">
        <v>0</v>
      </c>
      <c r="AH108" s="10">
        <v>0</v>
      </c>
      <c r="AI108" s="10">
        <v>0</v>
      </c>
      <c r="AJ108" s="10">
        <v>0</v>
      </c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>
        <v>0</v>
      </c>
    </row>
    <row r="109" spans="1:54" x14ac:dyDescent="0.3">
      <c r="A109" t="s">
        <v>1001</v>
      </c>
      <c r="B109" t="s">
        <v>1617</v>
      </c>
      <c r="C109" t="s">
        <v>1618</v>
      </c>
      <c r="D109" s="10"/>
      <c r="E109" s="10">
        <v>0</v>
      </c>
      <c r="F109" s="10">
        <v>0</v>
      </c>
      <c r="G109" s="10"/>
      <c r="H109" s="10">
        <v>0</v>
      </c>
      <c r="I109" s="10"/>
      <c r="J109" s="10">
        <v>0</v>
      </c>
      <c r="K109" s="10"/>
      <c r="L109" s="10">
        <v>0</v>
      </c>
      <c r="M109" s="10"/>
      <c r="N109" s="10">
        <v>0</v>
      </c>
      <c r="O109" s="10">
        <v>0</v>
      </c>
      <c r="P109" s="10"/>
      <c r="Q109" s="10">
        <v>0</v>
      </c>
      <c r="R109" s="10">
        <v>0</v>
      </c>
      <c r="S109" s="10">
        <v>0</v>
      </c>
      <c r="T109" s="10"/>
      <c r="U109" s="10">
        <v>0</v>
      </c>
      <c r="V109" s="10">
        <v>0</v>
      </c>
      <c r="W109" s="10"/>
      <c r="X109" s="10"/>
      <c r="Y109" s="10"/>
      <c r="Z109" s="10"/>
      <c r="AA109" s="10"/>
      <c r="AB109" s="10">
        <v>0</v>
      </c>
      <c r="AC109" s="10"/>
      <c r="AD109" s="10"/>
      <c r="AE109" s="10"/>
      <c r="AF109" s="10"/>
      <c r="AG109" s="10"/>
      <c r="AH109" s="10">
        <v>0</v>
      </c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>
        <v>0</v>
      </c>
    </row>
    <row r="110" spans="1:54" x14ac:dyDescent="0.3">
      <c r="A110" t="s">
        <v>1001</v>
      </c>
      <c r="B110" t="s">
        <v>1619</v>
      </c>
      <c r="C110" t="s">
        <v>1620</v>
      </c>
      <c r="D110" s="10"/>
      <c r="E110" s="10">
        <v>0</v>
      </c>
      <c r="F110" s="10">
        <v>0</v>
      </c>
      <c r="G110" s="10">
        <v>0</v>
      </c>
      <c r="H110" s="10">
        <v>0</v>
      </c>
      <c r="I110" s="10"/>
      <c r="J110" s="10">
        <v>0</v>
      </c>
      <c r="K110" s="10"/>
      <c r="L110" s="10">
        <v>0</v>
      </c>
      <c r="M110" s="10"/>
      <c r="N110" s="10">
        <v>0</v>
      </c>
      <c r="O110" s="10">
        <v>0</v>
      </c>
      <c r="P110" s="10"/>
      <c r="Q110" s="10">
        <v>0</v>
      </c>
      <c r="R110" s="10">
        <v>0</v>
      </c>
      <c r="S110" s="10">
        <v>0</v>
      </c>
      <c r="T110" s="10"/>
      <c r="U110" s="10">
        <v>0</v>
      </c>
      <c r="V110" s="10"/>
      <c r="W110" s="10"/>
      <c r="X110" s="10"/>
      <c r="Y110" s="10"/>
      <c r="Z110" s="10"/>
      <c r="AA110" s="10"/>
      <c r="AB110" s="10">
        <v>0</v>
      </c>
      <c r="AC110" s="10"/>
      <c r="AD110" s="10"/>
      <c r="AE110" s="10"/>
      <c r="AF110" s="10"/>
      <c r="AG110" s="10"/>
      <c r="AH110" s="10">
        <v>0</v>
      </c>
      <c r="AI110" s="10">
        <v>0</v>
      </c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>
        <v>0</v>
      </c>
    </row>
    <row r="111" spans="1:54" x14ac:dyDescent="0.3">
      <c r="A111" t="s">
        <v>1001</v>
      </c>
      <c r="B111" t="s">
        <v>1621</v>
      </c>
      <c r="C111" t="s">
        <v>1622</v>
      </c>
      <c r="D111" s="10"/>
      <c r="E111" s="10">
        <v>0</v>
      </c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>
        <v>0</v>
      </c>
    </row>
    <row r="112" spans="1:54" x14ac:dyDescent="0.3">
      <c r="A112" t="s">
        <v>1001</v>
      </c>
      <c r="B112" t="s">
        <v>1623</v>
      </c>
      <c r="C112" t="s">
        <v>1624</v>
      </c>
      <c r="D112" s="10"/>
      <c r="E112" s="10">
        <v>0</v>
      </c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>
        <v>0</v>
      </c>
    </row>
    <row r="113" spans="1:54" x14ac:dyDescent="0.3">
      <c r="A113" t="s">
        <v>1001</v>
      </c>
      <c r="B113" t="s">
        <v>1442</v>
      </c>
      <c r="C113" t="s">
        <v>1443</v>
      </c>
      <c r="D113" s="10"/>
      <c r="E113" s="10">
        <v>0</v>
      </c>
      <c r="F113" s="10"/>
      <c r="G113" s="10"/>
      <c r="H113" s="10"/>
      <c r="I113" s="10"/>
      <c r="J113" s="10">
        <v>0</v>
      </c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>
        <v>0</v>
      </c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>
        <v>0</v>
      </c>
    </row>
    <row r="114" spans="1:54" x14ac:dyDescent="0.3">
      <c r="A114" t="s">
        <v>1001</v>
      </c>
      <c r="B114" t="s">
        <v>1444</v>
      </c>
      <c r="C114" t="s">
        <v>1445</v>
      </c>
      <c r="D114" s="10"/>
      <c r="E114" s="10">
        <v>0</v>
      </c>
      <c r="F114" s="10"/>
      <c r="G114" s="10"/>
      <c r="H114" s="10"/>
      <c r="I114" s="10"/>
      <c r="J114" s="10">
        <v>0</v>
      </c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>
        <v>0</v>
      </c>
      <c r="AM114" s="10"/>
      <c r="AN114" s="10">
        <v>0</v>
      </c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>
        <v>0</v>
      </c>
    </row>
    <row r="115" spans="1:54" x14ac:dyDescent="0.3">
      <c r="A115" t="s">
        <v>1001</v>
      </c>
      <c r="B115" t="s">
        <v>1625</v>
      </c>
      <c r="C115" t="s">
        <v>1626</v>
      </c>
      <c r="D115" s="10"/>
      <c r="E115" s="10">
        <v>0</v>
      </c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>
        <v>0</v>
      </c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>
        <v>0</v>
      </c>
    </row>
    <row r="116" spans="1:54" x14ac:dyDescent="0.3">
      <c r="A116" t="s">
        <v>1001</v>
      </c>
      <c r="B116" t="s">
        <v>1627</v>
      </c>
      <c r="C116" t="s">
        <v>1628</v>
      </c>
      <c r="D116" s="10"/>
      <c r="E116" s="10">
        <v>0</v>
      </c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>
        <v>0</v>
      </c>
    </row>
    <row r="117" spans="1:54" x14ac:dyDescent="0.3">
      <c r="A117" t="s">
        <v>1001</v>
      </c>
      <c r="B117" t="s">
        <v>1629</v>
      </c>
      <c r="C117" t="s">
        <v>1630</v>
      </c>
      <c r="D117" s="10"/>
      <c r="E117" s="10">
        <v>0</v>
      </c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>
        <v>0</v>
      </c>
    </row>
    <row r="118" spans="1:54" x14ac:dyDescent="0.3">
      <c r="A118" t="s">
        <v>1001</v>
      </c>
      <c r="B118" t="s">
        <v>1631</v>
      </c>
      <c r="C118" t="s">
        <v>1632</v>
      </c>
      <c r="D118" s="10"/>
      <c r="E118" s="10">
        <v>0</v>
      </c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>
        <v>0</v>
      </c>
    </row>
    <row r="119" spans="1:54" x14ac:dyDescent="0.3">
      <c r="A119" t="s">
        <v>1001</v>
      </c>
      <c r="B119" t="s">
        <v>1633</v>
      </c>
      <c r="C119" t="s">
        <v>1634</v>
      </c>
      <c r="D119" s="10"/>
      <c r="E119" s="10">
        <v>0</v>
      </c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>
        <v>0</v>
      </c>
      <c r="S119" s="10"/>
      <c r="T119" s="10"/>
      <c r="U119" s="10">
        <v>0</v>
      </c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>
        <v>0</v>
      </c>
    </row>
    <row r="120" spans="1:54" x14ac:dyDescent="0.3">
      <c r="A120" t="s">
        <v>1001</v>
      </c>
      <c r="B120" t="s">
        <v>1636</v>
      </c>
      <c r="C120" t="s">
        <v>1637</v>
      </c>
      <c r="D120" s="10"/>
      <c r="E120" s="10">
        <v>0</v>
      </c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>
        <v>0</v>
      </c>
    </row>
    <row r="121" spans="1:54" x14ac:dyDescent="0.3">
      <c r="A121" t="s">
        <v>1001</v>
      </c>
      <c r="B121" t="s">
        <v>1638</v>
      </c>
      <c r="C121" t="s">
        <v>1639</v>
      </c>
      <c r="D121" s="10"/>
      <c r="E121" s="10">
        <v>0</v>
      </c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>
        <v>0</v>
      </c>
    </row>
    <row r="122" spans="1:54" x14ac:dyDescent="0.3">
      <c r="A122" t="s">
        <v>1001</v>
      </c>
      <c r="B122" t="s">
        <v>1640</v>
      </c>
      <c r="C122" t="s">
        <v>1641</v>
      </c>
      <c r="D122" s="10"/>
      <c r="E122" s="10">
        <v>0</v>
      </c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>
        <v>0</v>
      </c>
      <c r="T122" s="10"/>
      <c r="U122" s="10">
        <v>0</v>
      </c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>
        <v>0</v>
      </c>
    </row>
    <row r="123" spans="1:54" x14ac:dyDescent="0.3">
      <c r="A123" t="s">
        <v>1001</v>
      </c>
      <c r="B123" t="s">
        <v>1642</v>
      </c>
      <c r="C123" t="s">
        <v>1643</v>
      </c>
      <c r="D123" s="10"/>
      <c r="E123" s="10">
        <v>0</v>
      </c>
      <c r="F123" s="10"/>
      <c r="G123" s="10"/>
      <c r="H123" s="10"/>
      <c r="I123" s="10"/>
      <c r="J123" s="10">
        <v>0</v>
      </c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>
        <v>0</v>
      </c>
    </row>
    <row r="124" spans="1:54" x14ac:dyDescent="0.3">
      <c r="A124" t="s">
        <v>1001</v>
      </c>
      <c r="B124" t="s">
        <v>1644</v>
      </c>
      <c r="C124" t="s">
        <v>1645</v>
      </c>
      <c r="D124" s="10"/>
      <c r="E124" s="10">
        <v>0</v>
      </c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>
        <v>0</v>
      </c>
    </row>
    <row r="125" spans="1:54" x14ac:dyDescent="0.3">
      <c r="A125" t="s">
        <v>1001</v>
      </c>
      <c r="B125" t="s">
        <v>1646</v>
      </c>
      <c r="C125" t="s">
        <v>1647</v>
      </c>
      <c r="D125" s="10"/>
      <c r="E125" s="10">
        <v>0</v>
      </c>
      <c r="F125" s="10">
        <v>0</v>
      </c>
      <c r="G125" s="10"/>
      <c r="H125" s="10"/>
      <c r="I125" s="10"/>
      <c r="J125" s="10">
        <v>0</v>
      </c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>
        <v>0</v>
      </c>
    </row>
    <row r="126" spans="1:54" x14ac:dyDescent="0.3">
      <c r="A126" t="s">
        <v>1001</v>
      </c>
      <c r="B126" t="s">
        <v>1648</v>
      </c>
      <c r="C126" t="s">
        <v>1649</v>
      </c>
      <c r="D126" s="10"/>
      <c r="E126" s="10">
        <v>0</v>
      </c>
      <c r="F126" s="10">
        <v>0</v>
      </c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>
        <v>0</v>
      </c>
    </row>
    <row r="127" spans="1:54" x14ac:dyDescent="0.3">
      <c r="A127" t="s">
        <v>1001</v>
      </c>
      <c r="B127" t="s">
        <v>1650</v>
      </c>
      <c r="C127" t="s">
        <v>1651</v>
      </c>
      <c r="D127" s="10"/>
      <c r="E127" s="10">
        <v>0</v>
      </c>
      <c r="F127" s="10">
        <v>0</v>
      </c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>
        <v>0</v>
      </c>
    </row>
    <row r="128" spans="1:54" x14ac:dyDescent="0.3">
      <c r="A128" t="s">
        <v>1001</v>
      </c>
      <c r="B128" t="s">
        <v>1652</v>
      </c>
      <c r="C128" t="s">
        <v>1653</v>
      </c>
      <c r="D128" s="10"/>
      <c r="E128" s="10">
        <v>0</v>
      </c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>
        <v>0</v>
      </c>
    </row>
    <row r="129" spans="1:54" x14ac:dyDescent="0.3">
      <c r="A129" t="s">
        <v>1001</v>
      </c>
      <c r="B129" t="s">
        <v>1654</v>
      </c>
      <c r="C129" t="s">
        <v>1655</v>
      </c>
      <c r="D129" s="10"/>
      <c r="E129" s="10">
        <v>0</v>
      </c>
      <c r="F129" s="10">
        <v>0</v>
      </c>
      <c r="G129" s="10"/>
      <c r="H129" s="10">
        <v>0</v>
      </c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>
        <v>0</v>
      </c>
      <c r="T129" s="10"/>
      <c r="U129" s="10"/>
      <c r="V129" s="10">
        <v>0</v>
      </c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>
        <v>0</v>
      </c>
    </row>
    <row r="130" spans="1:54" x14ac:dyDescent="0.3">
      <c r="A130" t="s">
        <v>1001</v>
      </c>
      <c r="B130" t="s">
        <v>1656</v>
      </c>
      <c r="C130" t="s">
        <v>1657</v>
      </c>
      <c r="D130" s="10"/>
      <c r="E130" s="10">
        <v>0</v>
      </c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>
        <v>0</v>
      </c>
    </row>
    <row r="131" spans="1:54" x14ac:dyDescent="0.3">
      <c r="A131" t="s">
        <v>1001</v>
      </c>
      <c r="B131" t="s">
        <v>1658</v>
      </c>
      <c r="C131" t="s">
        <v>1659</v>
      </c>
      <c r="D131" s="10"/>
      <c r="E131" s="10">
        <v>0</v>
      </c>
      <c r="F131" s="10"/>
      <c r="G131" s="10">
        <v>0</v>
      </c>
      <c r="H131" s="10">
        <v>0</v>
      </c>
      <c r="I131" s="10"/>
      <c r="J131" s="10">
        <v>0</v>
      </c>
      <c r="K131" s="10">
        <v>0</v>
      </c>
      <c r="L131" s="10">
        <v>0</v>
      </c>
      <c r="M131" s="10"/>
      <c r="N131" s="10">
        <v>0</v>
      </c>
      <c r="O131" s="10"/>
      <c r="P131" s="10"/>
      <c r="Q131" s="10">
        <v>0</v>
      </c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>
        <v>0</v>
      </c>
    </row>
    <row r="132" spans="1:54" x14ac:dyDescent="0.3">
      <c r="A132" t="s">
        <v>1001</v>
      </c>
      <c r="B132" t="s">
        <v>1660</v>
      </c>
      <c r="C132" t="s">
        <v>1661</v>
      </c>
      <c r="D132" s="10"/>
      <c r="E132" s="10">
        <v>0</v>
      </c>
      <c r="F132" s="10"/>
      <c r="G132" s="10">
        <v>0</v>
      </c>
      <c r="H132" s="10">
        <v>0</v>
      </c>
      <c r="I132" s="10"/>
      <c r="J132" s="10"/>
      <c r="K132" s="10">
        <v>0</v>
      </c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>
        <v>0</v>
      </c>
    </row>
    <row r="133" spans="1:54" x14ac:dyDescent="0.3">
      <c r="A133" t="s">
        <v>1001</v>
      </c>
      <c r="B133" t="s">
        <v>1662</v>
      </c>
      <c r="C133" t="s">
        <v>1663</v>
      </c>
      <c r="D133" s="10"/>
      <c r="E133" s="10">
        <v>0</v>
      </c>
      <c r="F133" s="10"/>
      <c r="G133" s="10">
        <v>0</v>
      </c>
      <c r="H133" s="10">
        <v>0</v>
      </c>
      <c r="I133" s="10"/>
      <c r="J133" s="10"/>
      <c r="K133" s="10">
        <v>0</v>
      </c>
      <c r="L133" s="10"/>
      <c r="M133" s="10"/>
      <c r="N133" s="10">
        <v>0</v>
      </c>
      <c r="O133" s="10"/>
      <c r="P133" s="10"/>
      <c r="Q133" s="10">
        <v>0</v>
      </c>
      <c r="R133" s="10"/>
      <c r="S133" s="10"/>
      <c r="T133" s="10"/>
      <c r="U133" s="10"/>
      <c r="V133" s="10"/>
      <c r="W133" s="10"/>
      <c r="X133" s="10"/>
      <c r="Y133" s="10"/>
      <c r="Z133" s="10">
        <v>0</v>
      </c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>
        <v>0</v>
      </c>
    </row>
    <row r="134" spans="1:54" x14ac:dyDescent="0.3">
      <c r="A134" t="s">
        <v>1001</v>
      </c>
      <c r="B134" t="s">
        <v>1664</v>
      </c>
      <c r="C134" t="s">
        <v>1665</v>
      </c>
      <c r="D134" s="10"/>
      <c r="E134" s="10">
        <v>0</v>
      </c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>
        <v>0</v>
      </c>
    </row>
    <row r="135" spans="1:54" x14ac:dyDescent="0.3">
      <c r="A135" t="s">
        <v>1001</v>
      </c>
      <c r="B135" t="s">
        <v>1666</v>
      </c>
      <c r="C135" t="s">
        <v>1667</v>
      </c>
      <c r="D135" s="10"/>
      <c r="E135" s="10">
        <v>0</v>
      </c>
      <c r="F135" s="10">
        <v>0</v>
      </c>
      <c r="G135" s="10"/>
      <c r="H135" s="10">
        <v>0</v>
      </c>
      <c r="I135" s="10"/>
      <c r="J135" s="10">
        <v>0</v>
      </c>
      <c r="K135" s="10">
        <v>0</v>
      </c>
      <c r="L135" s="10">
        <v>0</v>
      </c>
      <c r="M135" s="10">
        <v>0</v>
      </c>
      <c r="N135" s="10">
        <v>0</v>
      </c>
      <c r="O135" s="10">
        <v>0</v>
      </c>
      <c r="P135" s="10"/>
      <c r="Q135" s="10"/>
      <c r="R135" s="10">
        <v>0</v>
      </c>
      <c r="S135" s="10">
        <v>0</v>
      </c>
      <c r="T135" s="10"/>
      <c r="U135" s="10">
        <v>0</v>
      </c>
      <c r="V135" s="10">
        <v>0</v>
      </c>
      <c r="W135" s="10">
        <v>0</v>
      </c>
      <c r="X135" s="10"/>
      <c r="Y135" s="10"/>
      <c r="Z135" s="10">
        <v>0</v>
      </c>
      <c r="AA135" s="10"/>
      <c r="AB135" s="10"/>
      <c r="AC135" s="10"/>
      <c r="AD135" s="10"/>
      <c r="AE135" s="10"/>
      <c r="AF135" s="10"/>
      <c r="AG135" s="10">
        <v>0</v>
      </c>
      <c r="AH135" s="10">
        <v>0</v>
      </c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>
        <v>0</v>
      </c>
    </row>
    <row r="136" spans="1:54" x14ac:dyDescent="0.3">
      <c r="A136" t="s">
        <v>1001</v>
      </c>
      <c r="B136" t="s">
        <v>1668</v>
      </c>
      <c r="C136" t="s">
        <v>1669</v>
      </c>
      <c r="D136" s="10"/>
      <c r="E136" s="10">
        <v>0</v>
      </c>
      <c r="F136" s="10"/>
      <c r="G136" s="10"/>
      <c r="H136" s="10">
        <v>0</v>
      </c>
      <c r="I136" s="10"/>
      <c r="J136" s="10">
        <v>0</v>
      </c>
      <c r="K136" s="10"/>
      <c r="L136" s="10">
        <v>0</v>
      </c>
      <c r="M136" s="10">
        <v>0</v>
      </c>
      <c r="N136" s="10">
        <v>0</v>
      </c>
      <c r="O136" s="10"/>
      <c r="P136" s="10"/>
      <c r="Q136" s="10">
        <v>0</v>
      </c>
      <c r="R136" s="10"/>
      <c r="S136" s="10">
        <v>0</v>
      </c>
      <c r="T136" s="10"/>
      <c r="U136" s="10">
        <v>0</v>
      </c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>
        <v>0</v>
      </c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>
        <v>0</v>
      </c>
    </row>
    <row r="137" spans="1:54" x14ac:dyDescent="0.3">
      <c r="A137" t="s">
        <v>1001</v>
      </c>
      <c r="B137" t="s">
        <v>1446</v>
      </c>
      <c r="C137" t="s">
        <v>1447</v>
      </c>
      <c r="D137" s="10"/>
      <c r="E137" s="10">
        <v>0</v>
      </c>
      <c r="F137" s="10">
        <v>0</v>
      </c>
      <c r="G137" s="10"/>
      <c r="H137" s="10">
        <v>0</v>
      </c>
      <c r="I137" s="10"/>
      <c r="J137" s="10">
        <v>0</v>
      </c>
      <c r="K137" s="10">
        <v>0</v>
      </c>
      <c r="L137" s="10">
        <v>0</v>
      </c>
      <c r="M137" s="10">
        <v>0</v>
      </c>
      <c r="N137" s="10">
        <v>0</v>
      </c>
      <c r="O137" s="10">
        <v>0</v>
      </c>
      <c r="P137" s="10"/>
      <c r="Q137" s="10"/>
      <c r="R137" s="10">
        <v>0</v>
      </c>
      <c r="S137" s="10">
        <v>0</v>
      </c>
      <c r="T137" s="10"/>
      <c r="U137" s="10">
        <v>0</v>
      </c>
      <c r="V137" s="10">
        <v>0</v>
      </c>
      <c r="W137" s="10">
        <v>0</v>
      </c>
      <c r="X137" s="10"/>
      <c r="Y137" s="10"/>
      <c r="Z137" s="10">
        <v>0</v>
      </c>
      <c r="AA137" s="10"/>
      <c r="AB137" s="10"/>
      <c r="AC137" s="10"/>
      <c r="AD137" s="10"/>
      <c r="AE137" s="10"/>
      <c r="AF137" s="10"/>
      <c r="AG137" s="10">
        <v>0</v>
      </c>
      <c r="AH137" s="10">
        <v>0</v>
      </c>
      <c r="AI137" s="10"/>
      <c r="AJ137" s="10">
        <v>0</v>
      </c>
      <c r="AK137" s="10"/>
      <c r="AL137" s="10">
        <v>0</v>
      </c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>
        <v>0</v>
      </c>
    </row>
    <row r="138" spans="1:54" x14ac:dyDescent="0.3">
      <c r="A138" t="s">
        <v>1001</v>
      </c>
      <c r="B138" t="s">
        <v>1670</v>
      </c>
      <c r="C138" t="s">
        <v>1671</v>
      </c>
      <c r="D138" s="10"/>
      <c r="E138" s="10">
        <v>0</v>
      </c>
      <c r="F138" s="10">
        <v>0</v>
      </c>
      <c r="G138" s="10"/>
      <c r="H138" s="10">
        <v>0</v>
      </c>
      <c r="I138" s="10"/>
      <c r="J138" s="10">
        <v>0</v>
      </c>
      <c r="K138" s="10">
        <v>0</v>
      </c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>
        <v>0</v>
      </c>
      <c r="AB138" s="10"/>
      <c r="AC138" s="10"/>
      <c r="AD138" s="10"/>
      <c r="AE138" s="10"/>
      <c r="AF138" s="10"/>
      <c r="AG138" s="10"/>
      <c r="AH138" s="10">
        <v>0</v>
      </c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>
        <v>0</v>
      </c>
    </row>
    <row r="139" spans="1:54" x14ac:dyDescent="0.3">
      <c r="A139" t="s">
        <v>1001</v>
      </c>
      <c r="B139" t="s">
        <v>1672</v>
      </c>
      <c r="C139" t="s">
        <v>1673</v>
      </c>
      <c r="D139" s="10"/>
      <c r="E139" s="10">
        <v>0</v>
      </c>
      <c r="F139" s="10">
        <v>0</v>
      </c>
      <c r="G139" s="10"/>
      <c r="H139" s="10">
        <v>0</v>
      </c>
      <c r="I139" s="10"/>
      <c r="J139" s="10">
        <v>0</v>
      </c>
      <c r="K139" s="10"/>
      <c r="L139" s="10"/>
      <c r="M139" s="10"/>
      <c r="N139" s="10">
        <v>0</v>
      </c>
      <c r="O139" s="10"/>
      <c r="P139" s="10"/>
      <c r="Q139" s="10"/>
      <c r="R139" s="10"/>
      <c r="S139" s="10">
        <v>0</v>
      </c>
      <c r="T139" s="10"/>
      <c r="U139" s="10"/>
      <c r="V139" s="10">
        <v>0</v>
      </c>
      <c r="W139" s="10">
        <v>0</v>
      </c>
      <c r="X139" s="10"/>
      <c r="Y139" s="10"/>
      <c r="Z139" s="10"/>
      <c r="AA139" s="10">
        <v>0</v>
      </c>
      <c r="AB139" s="10"/>
      <c r="AC139" s="10"/>
      <c r="AD139" s="10"/>
      <c r="AE139" s="10"/>
      <c r="AF139" s="10">
        <v>0</v>
      </c>
      <c r="AG139" s="10"/>
      <c r="AH139" s="10">
        <v>0</v>
      </c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>
        <v>0</v>
      </c>
    </row>
    <row r="140" spans="1:54" x14ac:dyDescent="0.3">
      <c r="A140" t="s">
        <v>1001</v>
      </c>
      <c r="B140" t="s">
        <v>1674</v>
      </c>
      <c r="C140" t="s">
        <v>1675</v>
      </c>
      <c r="D140" s="10"/>
      <c r="E140" s="10">
        <v>0</v>
      </c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  <c r="BA140" s="10"/>
      <c r="BB140" s="10">
        <v>0</v>
      </c>
    </row>
    <row r="141" spans="1:54" x14ac:dyDescent="0.3">
      <c r="A141" t="s">
        <v>1001</v>
      </c>
      <c r="B141" t="s">
        <v>1676</v>
      </c>
      <c r="C141" t="s">
        <v>1677</v>
      </c>
      <c r="D141" s="10"/>
      <c r="E141" s="10">
        <v>0</v>
      </c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  <c r="BA141" s="10"/>
      <c r="BB141" s="10">
        <v>0</v>
      </c>
    </row>
    <row r="142" spans="1:54" x14ac:dyDescent="0.3">
      <c r="A142" t="s">
        <v>1001</v>
      </c>
      <c r="B142" t="s">
        <v>1678</v>
      </c>
      <c r="C142" t="s">
        <v>1679</v>
      </c>
      <c r="D142" s="10"/>
      <c r="E142" s="10">
        <v>0</v>
      </c>
      <c r="F142" s="10">
        <v>0</v>
      </c>
      <c r="G142" s="10"/>
      <c r="H142" s="10">
        <v>0</v>
      </c>
      <c r="I142" s="10">
        <v>0</v>
      </c>
      <c r="J142" s="10"/>
      <c r="K142" s="10"/>
      <c r="L142" s="10"/>
      <c r="M142" s="10"/>
      <c r="N142" s="10"/>
      <c r="O142" s="10"/>
      <c r="P142" s="10"/>
      <c r="Q142" s="10"/>
      <c r="R142" s="10"/>
      <c r="S142" s="10">
        <v>0</v>
      </c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  <c r="AY142" s="10"/>
      <c r="AZ142" s="10"/>
      <c r="BA142" s="10"/>
      <c r="BB142" s="10">
        <v>0</v>
      </c>
    </row>
    <row r="143" spans="1:54" x14ac:dyDescent="0.3">
      <c r="A143" t="s">
        <v>1001</v>
      </c>
      <c r="B143" t="s">
        <v>1680</v>
      </c>
      <c r="C143" t="s">
        <v>1681</v>
      </c>
      <c r="D143" s="10"/>
      <c r="E143" s="10">
        <v>0</v>
      </c>
      <c r="F143" s="10">
        <v>0</v>
      </c>
      <c r="G143" s="10">
        <v>0</v>
      </c>
      <c r="H143" s="10">
        <v>0</v>
      </c>
      <c r="I143" s="10"/>
      <c r="J143" s="10"/>
      <c r="K143" s="10"/>
      <c r="L143" s="10">
        <v>0</v>
      </c>
      <c r="M143" s="10">
        <v>0</v>
      </c>
      <c r="N143" s="10">
        <v>0</v>
      </c>
      <c r="O143" s="10">
        <v>0</v>
      </c>
      <c r="P143" s="10"/>
      <c r="Q143" s="10">
        <v>0</v>
      </c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>
        <v>0</v>
      </c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  <c r="BA143" s="10"/>
      <c r="BB143" s="10">
        <v>0</v>
      </c>
    </row>
    <row r="144" spans="1:54" x14ac:dyDescent="0.3">
      <c r="A144" t="s">
        <v>1001</v>
      </c>
      <c r="B144" t="s">
        <v>1682</v>
      </c>
      <c r="C144" t="s">
        <v>1683</v>
      </c>
      <c r="D144" s="10"/>
      <c r="E144" s="10">
        <v>0</v>
      </c>
      <c r="F144" s="10">
        <v>0</v>
      </c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  <c r="BA144" s="10"/>
      <c r="BB144" s="10">
        <v>0</v>
      </c>
    </row>
    <row r="145" spans="1:54" x14ac:dyDescent="0.3">
      <c r="A145" t="s">
        <v>1001</v>
      </c>
      <c r="B145" t="s">
        <v>1684</v>
      </c>
      <c r="C145" t="s">
        <v>1685</v>
      </c>
      <c r="D145" s="10"/>
      <c r="E145" s="10">
        <v>0</v>
      </c>
      <c r="F145" s="10">
        <v>0</v>
      </c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  <c r="BA145" s="10"/>
      <c r="BB145" s="10">
        <v>0</v>
      </c>
    </row>
    <row r="146" spans="1:54" x14ac:dyDescent="0.3">
      <c r="A146" t="s">
        <v>1001</v>
      </c>
      <c r="B146" t="s">
        <v>1686</v>
      </c>
      <c r="C146" t="s">
        <v>1687</v>
      </c>
      <c r="D146" s="10"/>
      <c r="E146" s="10">
        <v>0</v>
      </c>
      <c r="F146" s="10">
        <v>0</v>
      </c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  <c r="BA146" s="10"/>
      <c r="BB146" s="10">
        <v>0</v>
      </c>
    </row>
    <row r="147" spans="1:54" x14ac:dyDescent="0.3">
      <c r="A147" t="s">
        <v>1001</v>
      </c>
      <c r="B147" t="s">
        <v>1688</v>
      </c>
      <c r="C147" t="s">
        <v>1689</v>
      </c>
      <c r="D147" s="10"/>
      <c r="E147" s="10">
        <v>0</v>
      </c>
      <c r="F147" s="10"/>
      <c r="G147" s="10">
        <v>0</v>
      </c>
      <c r="H147" s="10">
        <v>0</v>
      </c>
      <c r="I147" s="10"/>
      <c r="J147" s="10"/>
      <c r="K147" s="10">
        <v>0</v>
      </c>
      <c r="L147" s="10"/>
      <c r="M147" s="10">
        <v>0</v>
      </c>
      <c r="N147" s="10">
        <v>0</v>
      </c>
      <c r="O147" s="10"/>
      <c r="P147" s="10"/>
      <c r="Q147" s="10">
        <v>0</v>
      </c>
      <c r="R147" s="10"/>
      <c r="S147" s="10"/>
      <c r="T147" s="10"/>
      <c r="U147" s="10"/>
      <c r="V147" s="10"/>
      <c r="W147" s="10"/>
      <c r="X147" s="10"/>
      <c r="Y147" s="10"/>
      <c r="Z147" s="10">
        <v>0</v>
      </c>
      <c r="AA147" s="10"/>
      <c r="AB147" s="10">
        <v>0</v>
      </c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  <c r="AY147" s="10"/>
      <c r="AZ147" s="10"/>
      <c r="BA147" s="10"/>
      <c r="BB147" s="10">
        <v>0</v>
      </c>
    </row>
    <row r="148" spans="1:54" x14ac:dyDescent="0.3">
      <c r="A148" t="s">
        <v>1001</v>
      </c>
      <c r="B148" t="s">
        <v>1690</v>
      </c>
      <c r="C148" t="s">
        <v>1691</v>
      </c>
      <c r="D148" s="10"/>
      <c r="E148" s="10">
        <v>0</v>
      </c>
      <c r="F148" s="10">
        <v>0</v>
      </c>
      <c r="G148" s="10">
        <v>0</v>
      </c>
      <c r="H148" s="10">
        <v>0</v>
      </c>
      <c r="I148" s="10"/>
      <c r="J148" s="10"/>
      <c r="K148" s="10">
        <v>0</v>
      </c>
      <c r="L148" s="10"/>
      <c r="M148" s="10"/>
      <c r="N148" s="10"/>
      <c r="O148" s="10">
        <v>0</v>
      </c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>
        <v>0</v>
      </c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  <c r="BA148" s="10"/>
      <c r="BB148" s="10">
        <v>0</v>
      </c>
    </row>
    <row r="149" spans="1:54" x14ac:dyDescent="0.3">
      <c r="A149" t="s">
        <v>1001</v>
      </c>
      <c r="B149" t="s">
        <v>1692</v>
      </c>
      <c r="C149" t="s">
        <v>1693</v>
      </c>
      <c r="D149" s="10"/>
      <c r="E149" s="10">
        <v>0</v>
      </c>
      <c r="F149" s="10"/>
      <c r="G149" s="10"/>
      <c r="H149" s="10">
        <v>0</v>
      </c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>
        <v>0</v>
      </c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  <c r="BA149" s="10"/>
      <c r="BB149" s="10">
        <v>0</v>
      </c>
    </row>
    <row r="150" spans="1:54" x14ac:dyDescent="0.3">
      <c r="A150" t="s">
        <v>1001</v>
      </c>
      <c r="B150" t="s">
        <v>1694</v>
      </c>
      <c r="C150" t="s">
        <v>1695</v>
      </c>
      <c r="D150" s="10"/>
      <c r="E150" s="10">
        <v>0</v>
      </c>
      <c r="F150" s="10"/>
      <c r="G150" s="10"/>
      <c r="H150" s="10">
        <v>0</v>
      </c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>
        <v>0</v>
      </c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  <c r="AY150" s="10"/>
      <c r="AZ150" s="10"/>
      <c r="BA150" s="10"/>
      <c r="BB150" s="10">
        <v>0</v>
      </c>
    </row>
    <row r="151" spans="1:54" x14ac:dyDescent="0.3">
      <c r="A151" t="s">
        <v>1001</v>
      </c>
      <c r="B151" t="s">
        <v>1696</v>
      </c>
      <c r="C151" t="s">
        <v>1697</v>
      </c>
      <c r="D151" s="10"/>
      <c r="E151" s="10">
        <v>0</v>
      </c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  <c r="BA151" s="10"/>
      <c r="BB151" s="10">
        <v>0</v>
      </c>
    </row>
    <row r="152" spans="1:54" x14ac:dyDescent="0.3">
      <c r="A152" t="s">
        <v>1001</v>
      </c>
      <c r="B152" t="s">
        <v>1698</v>
      </c>
      <c r="C152" t="s">
        <v>1699</v>
      </c>
      <c r="D152" s="10"/>
      <c r="E152" s="10">
        <v>0</v>
      </c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  <c r="BA152" s="10"/>
      <c r="BB152" s="10">
        <v>0</v>
      </c>
    </row>
    <row r="153" spans="1:54" x14ac:dyDescent="0.3">
      <c r="A153" t="s">
        <v>1001</v>
      </c>
      <c r="B153" t="s">
        <v>1700</v>
      </c>
      <c r="C153" t="s">
        <v>1701</v>
      </c>
      <c r="D153" s="10"/>
      <c r="E153" s="10">
        <v>0</v>
      </c>
      <c r="F153" s="10">
        <v>0</v>
      </c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  <c r="BA153" s="10"/>
      <c r="BB153" s="10">
        <v>0</v>
      </c>
    </row>
    <row r="154" spans="1:54" x14ac:dyDescent="0.3">
      <c r="A154" t="s">
        <v>1001</v>
      </c>
      <c r="B154" t="s">
        <v>1702</v>
      </c>
      <c r="C154" t="s">
        <v>1703</v>
      </c>
      <c r="D154" s="10"/>
      <c r="E154" s="10">
        <v>0</v>
      </c>
      <c r="F154" s="10">
        <v>0</v>
      </c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  <c r="BA154" s="10"/>
      <c r="BB154" s="10">
        <v>0</v>
      </c>
    </row>
    <row r="155" spans="1:54" x14ac:dyDescent="0.3">
      <c r="A155" t="s">
        <v>1001</v>
      </c>
      <c r="B155" t="s">
        <v>1704</v>
      </c>
      <c r="C155" t="s">
        <v>1705</v>
      </c>
      <c r="D155" s="10"/>
      <c r="E155" s="10">
        <v>0</v>
      </c>
      <c r="F155" s="10"/>
      <c r="G155" s="10"/>
      <c r="H155" s="10">
        <v>0</v>
      </c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  <c r="BA155" s="10"/>
      <c r="BB155" s="10">
        <v>0</v>
      </c>
    </row>
    <row r="156" spans="1:54" x14ac:dyDescent="0.3">
      <c r="A156" t="s">
        <v>1001</v>
      </c>
      <c r="B156" t="s">
        <v>1706</v>
      </c>
      <c r="C156" t="s">
        <v>1707</v>
      </c>
      <c r="D156" s="10"/>
      <c r="E156" s="10">
        <v>0</v>
      </c>
      <c r="F156" s="10"/>
      <c r="G156" s="10"/>
      <c r="H156" s="10"/>
      <c r="I156" s="10">
        <v>0</v>
      </c>
      <c r="J156" s="10"/>
      <c r="K156" s="10"/>
      <c r="L156" s="10"/>
      <c r="M156" s="10"/>
      <c r="N156" s="10"/>
      <c r="O156" s="10"/>
      <c r="P156" s="10"/>
      <c r="Q156" s="10"/>
      <c r="R156" s="10">
        <v>0</v>
      </c>
      <c r="S156" s="10">
        <v>0</v>
      </c>
      <c r="T156" s="10"/>
      <c r="U156" s="10">
        <v>0</v>
      </c>
      <c r="V156" s="10">
        <v>0</v>
      </c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  <c r="BA156" s="10"/>
      <c r="BB156" s="10">
        <v>0</v>
      </c>
    </row>
    <row r="157" spans="1:54" x14ac:dyDescent="0.3">
      <c r="A157" t="s">
        <v>1001</v>
      </c>
      <c r="B157" t="s">
        <v>1708</v>
      </c>
      <c r="C157" t="s">
        <v>1709</v>
      </c>
      <c r="D157" s="10"/>
      <c r="E157" s="10">
        <v>0</v>
      </c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  <c r="AY157" s="10"/>
      <c r="AZ157" s="10"/>
      <c r="BA157" s="10"/>
      <c r="BB157" s="10">
        <v>0</v>
      </c>
    </row>
    <row r="158" spans="1:54" x14ac:dyDescent="0.3">
      <c r="A158" t="s">
        <v>1001</v>
      </c>
      <c r="B158" t="s">
        <v>1710</v>
      </c>
      <c r="C158" t="s">
        <v>1711</v>
      </c>
      <c r="D158" s="10"/>
      <c r="E158" s="10">
        <v>0</v>
      </c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  <c r="AY158" s="10"/>
      <c r="AZ158" s="10"/>
      <c r="BA158" s="10"/>
      <c r="BB158" s="10">
        <v>0</v>
      </c>
    </row>
    <row r="159" spans="1:54" x14ac:dyDescent="0.3">
      <c r="A159" t="s">
        <v>1001</v>
      </c>
      <c r="B159" t="s">
        <v>1712</v>
      </c>
      <c r="C159" t="s">
        <v>1713</v>
      </c>
      <c r="D159" s="10"/>
      <c r="E159" s="10">
        <v>0</v>
      </c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  <c r="AY159" s="10"/>
      <c r="AZ159" s="10"/>
      <c r="BA159" s="10"/>
      <c r="BB159" s="10">
        <v>0</v>
      </c>
    </row>
    <row r="160" spans="1:54" x14ac:dyDescent="0.3">
      <c r="A160" t="s">
        <v>1001</v>
      </c>
      <c r="B160" t="s">
        <v>1714</v>
      </c>
      <c r="C160" t="s">
        <v>1715</v>
      </c>
      <c r="D160" s="10"/>
      <c r="E160" s="10">
        <v>0</v>
      </c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  <c r="AY160" s="10"/>
      <c r="AZ160" s="10"/>
      <c r="BA160" s="10"/>
      <c r="BB160" s="10">
        <v>0</v>
      </c>
    </row>
    <row r="161" spans="1:54" x14ac:dyDescent="0.3">
      <c r="A161" t="s">
        <v>1001</v>
      </c>
      <c r="B161" t="s">
        <v>1716</v>
      </c>
      <c r="C161" t="s">
        <v>1717</v>
      </c>
      <c r="D161" s="10"/>
      <c r="E161" s="10">
        <v>0</v>
      </c>
      <c r="F161" s="10">
        <v>0</v>
      </c>
      <c r="G161" s="10"/>
      <c r="H161" s="10">
        <v>0</v>
      </c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  <c r="BA161" s="10"/>
      <c r="BB161" s="10">
        <v>0</v>
      </c>
    </row>
    <row r="162" spans="1:54" x14ac:dyDescent="0.3">
      <c r="A162" t="s">
        <v>1001</v>
      </c>
      <c r="B162" t="s">
        <v>1718</v>
      </c>
      <c r="C162" t="s">
        <v>1719</v>
      </c>
      <c r="D162" s="10"/>
      <c r="E162" s="10">
        <v>0</v>
      </c>
      <c r="F162" s="10"/>
      <c r="G162" s="10">
        <v>0</v>
      </c>
      <c r="H162" s="10">
        <v>0</v>
      </c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  <c r="BA162" s="10"/>
      <c r="BB162" s="10">
        <v>0</v>
      </c>
    </row>
    <row r="163" spans="1:54" x14ac:dyDescent="0.3">
      <c r="A163" t="s">
        <v>1001</v>
      </c>
      <c r="B163" t="s">
        <v>1720</v>
      </c>
      <c r="C163" t="s">
        <v>1721</v>
      </c>
      <c r="D163" s="10"/>
      <c r="E163" s="10">
        <v>0</v>
      </c>
      <c r="F163" s="10"/>
      <c r="G163" s="10"/>
      <c r="H163" s="10"/>
      <c r="I163" s="10"/>
      <c r="J163" s="10"/>
      <c r="K163" s="10"/>
      <c r="L163" s="10">
        <v>0</v>
      </c>
      <c r="M163" s="10"/>
      <c r="N163" s="10"/>
      <c r="O163" s="10"/>
      <c r="P163" s="10"/>
      <c r="Q163" s="10"/>
      <c r="R163" s="10"/>
      <c r="S163" s="10">
        <v>0</v>
      </c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  <c r="BA163" s="10"/>
      <c r="BB163" s="10">
        <v>0</v>
      </c>
    </row>
    <row r="164" spans="1:54" x14ac:dyDescent="0.3">
      <c r="A164" t="s">
        <v>1001</v>
      </c>
      <c r="B164" t="s">
        <v>1722</v>
      </c>
      <c r="C164" t="s">
        <v>1723</v>
      </c>
      <c r="D164" s="10"/>
      <c r="E164" s="10">
        <v>0</v>
      </c>
      <c r="F164" s="10"/>
      <c r="G164" s="10">
        <v>0</v>
      </c>
      <c r="H164" s="10">
        <v>0</v>
      </c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>
        <v>0</v>
      </c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  <c r="BA164" s="10"/>
      <c r="BB164" s="10">
        <v>0</v>
      </c>
    </row>
    <row r="165" spans="1:54" x14ac:dyDescent="0.3">
      <c r="A165" t="s">
        <v>1001</v>
      </c>
      <c r="B165" t="s">
        <v>1725</v>
      </c>
      <c r="C165" t="s">
        <v>1726</v>
      </c>
      <c r="D165" s="10"/>
      <c r="E165" s="10"/>
      <c r="F165" s="10">
        <v>0</v>
      </c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10"/>
      <c r="BA165" s="10"/>
      <c r="BB165" s="10">
        <v>0</v>
      </c>
    </row>
    <row r="166" spans="1:54" x14ac:dyDescent="0.3">
      <c r="A166" t="s">
        <v>1001</v>
      </c>
      <c r="B166" t="s">
        <v>1727</v>
      </c>
      <c r="C166" t="s">
        <v>1728</v>
      </c>
      <c r="D166" s="10"/>
      <c r="E166" s="10"/>
      <c r="F166" s="10">
        <v>0</v>
      </c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  <c r="BA166" s="10"/>
      <c r="BB166" s="10">
        <v>0</v>
      </c>
    </row>
    <row r="167" spans="1:54" x14ac:dyDescent="0.3">
      <c r="A167" t="s">
        <v>1001</v>
      </c>
      <c r="B167" t="s">
        <v>1729</v>
      </c>
      <c r="C167" t="s">
        <v>1730</v>
      </c>
      <c r="D167" s="10"/>
      <c r="E167" s="10"/>
      <c r="F167" s="10">
        <v>0</v>
      </c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  <c r="BA167" s="10"/>
      <c r="BB167" s="10">
        <v>0</v>
      </c>
    </row>
    <row r="168" spans="1:54" x14ac:dyDescent="0.3">
      <c r="A168" t="s">
        <v>1001</v>
      </c>
      <c r="B168" t="s">
        <v>1731</v>
      </c>
      <c r="C168" t="s">
        <v>1732</v>
      </c>
      <c r="D168" s="10"/>
      <c r="E168" s="10"/>
      <c r="F168" s="10">
        <v>0</v>
      </c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Y168" s="10"/>
      <c r="AZ168" s="10"/>
      <c r="BA168" s="10"/>
      <c r="BB168" s="10">
        <v>0</v>
      </c>
    </row>
    <row r="169" spans="1:54" x14ac:dyDescent="0.3">
      <c r="A169" t="s">
        <v>1001</v>
      </c>
      <c r="B169" t="s">
        <v>1733</v>
      </c>
      <c r="C169" t="s">
        <v>1734</v>
      </c>
      <c r="D169" s="10"/>
      <c r="E169" s="10"/>
      <c r="F169" s="10">
        <v>0</v>
      </c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  <c r="BA169" s="10"/>
      <c r="BB169" s="10">
        <v>0</v>
      </c>
    </row>
    <row r="170" spans="1:54" x14ac:dyDescent="0.3">
      <c r="A170" t="s">
        <v>1001</v>
      </c>
      <c r="B170" t="s">
        <v>1735</v>
      </c>
      <c r="C170" t="s">
        <v>1736</v>
      </c>
      <c r="D170" s="10"/>
      <c r="E170" s="10"/>
      <c r="F170" s="10">
        <v>0</v>
      </c>
      <c r="G170" s="10"/>
      <c r="H170" s="10"/>
      <c r="I170" s="10"/>
      <c r="J170" s="10"/>
      <c r="K170" s="10"/>
      <c r="L170" s="10"/>
      <c r="M170" s="10"/>
      <c r="N170" s="10">
        <v>0</v>
      </c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  <c r="BA170" s="10"/>
      <c r="BB170" s="10">
        <v>0</v>
      </c>
    </row>
    <row r="171" spans="1:54" x14ac:dyDescent="0.3">
      <c r="A171" t="s">
        <v>1001</v>
      </c>
      <c r="B171" t="s">
        <v>1737</v>
      </c>
      <c r="C171" t="s">
        <v>1738</v>
      </c>
      <c r="D171" s="10"/>
      <c r="E171" s="10"/>
      <c r="F171" s="10">
        <v>0</v>
      </c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  <c r="AY171" s="10"/>
      <c r="AZ171" s="10"/>
      <c r="BA171" s="10"/>
      <c r="BB171" s="10">
        <v>0</v>
      </c>
    </row>
    <row r="172" spans="1:54" x14ac:dyDescent="0.3">
      <c r="A172" t="s">
        <v>1001</v>
      </c>
      <c r="B172" t="s">
        <v>1739</v>
      </c>
      <c r="C172" t="s">
        <v>1740</v>
      </c>
      <c r="D172" s="10"/>
      <c r="E172" s="10"/>
      <c r="F172" s="10">
        <v>0</v>
      </c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  <c r="BA172" s="10"/>
      <c r="BB172" s="10">
        <v>0</v>
      </c>
    </row>
    <row r="173" spans="1:54" x14ac:dyDescent="0.3">
      <c r="A173" t="s">
        <v>1001</v>
      </c>
      <c r="B173" t="s">
        <v>1741</v>
      </c>
      <c r="C173" t="s">
        <v>1742</v>
      </c>
      <c r="D173" s="10"/>
      <c r="E173" s="10"/>
      <c r="F173" s="10">
        <v>0</v>
      </c>
      <c r="G173" s="10"/>
      <c r="H173" s="10">
        <v>0</v>
      </c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  <c r="BA173" s="10"/>
      <c r="BB173" s="10">
        <v>0</v>
      </c>
    </row>
    <row r="174" spans="1:54" x14ac:dyDescent="0.3">
      <c r="A174" t="s">
        <v>1001</v>
      </c>
      <c r="B174" t="s">
        <v>1743</v>
      </c>
      <c r="C174" t="s">
        <v>1744</v>
      </c>
      <c r="D174" s="10"/>
      <c r="E174" s="10"/>
      <c r="F174" s="10">
        <v>0</v>
      </c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  <c r="BA174" s="10"/>
      <c r="BB174" s="10">
        <v>0</v>
      </c>
    </row>
    <row r="175" spans="1:54" x14ac:dyDescent="0.3">
      <c r="A175" t="s">
        <v>1001</v>
      </c>
      <c r="B175" t="s">
        <v>1745</v>
      </c>
      <c r="C175" t="s">
        <v>1746</v>
      </c>
      <c r="D175" s="10"/>
      <c r="E175" s="10"/>
      <c r="F175" s="10">
        <v>0</v>
      </c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10"/>
      <c r="BA175" s="10"/>
      <c r="BB175" s="10">
        <v>0</v>
      </c>
    </row>
    <row r="176" spans="1:54" x14ac:dyDescent="0.3">
      <c r="A176" t="s">
        <v>1001</v>
      </c>
      <c r="B176" t="s">
        <v>1747</v>
      </c>
      <c r="C176" t="s">
        <v>1748</v>
      </c>
      <c r="D176" s="10"/>
      <c r="E176" s="10"/>
      <c r="F176" s="10">
        <v>0</v>
      </c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  <c r="BA176" s="10"/>
      <c r="BB176" s="10">
        <v>0</v>
      </c>
    </row>
    <row r="177" spans="1:54" x14ac:dyDescent="0.3">
      <c r="A177" t="s">
        <v>1001</v>
      </c>
      <c r="B177" t="s">
        <v>1749</v>
      </c>
      <c r="C177" t="s">
        <v>1750</v>
      </c>
      <c r="D177" s="10"/>
      <c r="E177" s="10"/>
      <c r="F177" s="10">
        <v>0</v>
      </c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  <c r="AY177" s="10"/>
      <c r="AZ177" s="10"/>
      <c r="BA177" s="10"/>
      <c r="BB177" s="10">
        <v>0</v>
      </c>
    </row>
    <row r="178" spans="1:54" x14ac:dyDescent="0.3">
      <c r="A178" t="s">
        <v>1001</v>
      </c>
      <c r="B178" t="s">
        <v>1751</v>
      </c>
      <c r="C178" t="s">
        <v>1752</v>
      </c>
      <c r="D178" s="10"/>
      <c r="E178" s="10"/>
      <c r="F178" s="10">
        <v>0</v>
      </c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  <c r="AY178" s="10"/>
      <c r="AZ178" s="10"/>
      <c r="BA178" s="10"/>
      <c r="BB178" s="10">
        <v>0</v>
      </c>
    </row>
    <row r="179" spans="1:54" x14ac:dyDescent="0.3">
      <c r="A179" t="s">
        <v>1001</v>
      </c>
      <c r="B179" t="s">
        <v>1753</v>
      </c>
      <c r="C179" t="s">
        <v>1754</v>
      </c>
      <c r="D179" s="10"/>
      <c r="E179" s="10"/>
      <c r="F179" s="10">
        <v>0</v>
      </c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  <c r="AY179" s="10"/>
      <c r="AZ179" s="10"/>
      <c r="BA179" s="10"/>
      <c r="BB179" s="10">
        <v>0</v>
      </c>
    </row>
    <row r="180" spans="1:54" x14ac:dyDescent="0.3">
      <c r="A180" t="s">
        <v>1001</v>
      </c>
      <c r="B180" t="s">
        <v>1223</v>
      </c>
      <c r="C180" t="s">
        <v>1209</v>
      </c>
      <c r="D180" s="10"/>
      <c r="E180" s="10">
        <v>824</v>
      </c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  <c r="AY180" s="10"/>
      <c r="AZ180" s="10"/>
      <c r="BA180" s="10"/>
      <c r="BB180" s="10">
        <v>824</v>
      </c>
    </row>
    <row r="181" spans="1:54" x14ac:dyDescent="0.3">
      <c r="A181" t="s">
        <v>1001</v>
      </c>
      <c r="B181" t="s">
        <v>1178</v>
      </c>
      <c r="C181" t="s">
        <v>1392</v>
      </c>
      <c r="D181" s="10"/>
      <c r="E181" s="10">
        <v>171</v>
      </c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  <c r="AY181" s="10"/>
      <c r="AZ181" s="10"/>
      <c r="BA181" s="10"/>
      <c r="BB181" s="10">
        <v>171</v>
      </c>
    </row>
    <row r="182" spans="1:54" x14ac:dyDescent="0.3">
      <c r="A182" t="s">
        <v>1001</v>
      </c>
      <c r="B182" t="s">
        <v>1458</v>
      </c>
      <c r="C182" t="s">
        <v>1511</v>
      </c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>
        <v>820</v>
      </c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  <c r="BA182" s="10"/>
      <c r="BB182" s="10">
        <v>820</v>
      </c>
    </row>
    <row r="183" spans="1:54" x14ac:dyDescent="0.3">
      <c r="A183" t="s">
        <v>1001</v>
      </c>
      <c r="B183" t="s">
        <v>1219</v>
      </c>
      <c r="C183" t="s">
        <v>1521</v>
      </c>
      <c r="D183" s="10"/>
      <c r="E183" s="10">
        <v>1425</v>
      </c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  <c r="AY183" s="10"/>
      <c r="AZ183" s="10"/>
      <c r="BA183" s="10"/>
      <c r="BB183" s="10">
        <v>1425</v>
      </c>
    </row>
    <row r="184" spans="1:54" x14ac:dyDescent="0.3">
      <c r="A184" t="s">
        <v>1001</v>
      </c>
      <c r="B184" t="s">
        <v>1175</v>
      </c>
      <c r="C184" t="s">
        <v>1390</v>
      </c>
      <c r="D184" s="10"/>
      <c r="E184" s="10">
        <v>1</v>
      </c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  <c r="AY184" s="10"/>
      <c r="AZ184" s="10"/>
      <c r="BA184" s="10"/>
      <c r="BB184" s="10">
        <v>1</v>
      </c>
    </row>
    <row r="185" spans="1:54" x14ac:dyDescent="0.3">
      <c r="A185" t="s">
        <v>1001</v>
      </c>
      <c r="B185" t="s">
        <v>1231</v>
      </c>
      <c r="C185" t="s">
        <v>1424</v>
      </c>
      <c r="D185" s="10"/>
      <c r="E185" s="10">
        <v>200</v>
      </c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  <c r="AY185" s="10"/>
      <c r="AZ185" s="10"/>
      <c r="BA185" s="10"/>
      <c r="BB185" s="10">
        <v>200</v>
      </c>
    </row>
    <row r="186" spans="1:54" x14ac:dyDescent="0.3">
      <c r="A186" t="s">
        <v>1001</v>
      </c>
      <c r="B186" t="s">
        <v>1785</v>
      </c>
      <c r="C186" t="s">
        <v>1508</v>
      </c>
      <c r="D186" s="10"/>
      <c r="E186" s="10">
        <v>2059</v>
      </c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  <c r="AY186" s="10"/>
      <c r="AZ186" s="10"/>
      <c r="BA186" s="10"/>
      <c r="BB186" s="10">
        <v>2059</v>
      </c>
    </row>
    <row r="187" spans="1:54" x14ac:dyDescent="0.3">
      <c r="A187" t="s">
        <v>1001</v>
      </c>
      <c r="B187" t="s">
        <v>1170</v>
      </c>
      <c r="C187" t="s">
        <v>2083</v>
      </c>
      <c r="D187" s="10"/>
      <c r="E187" s="10">
        <v>400</v>
      </c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  <c r="AY187" s="10"/>
      <c r="AZ187" s="10"/>
      <c r="BA187" s="10"/>
      <c r="BB187" s="10">
        <v>400</v>
      </c>
    </row>
    <row r="188" spans="1:54" x14ac:dyDescent="0.3">
      <c r="A188" t="s">
        <v>1001</v>
      </c>
      <c r="B188" t="s">
        <v>1218</v>
      </c>
      <c r="C188" t="s">
        <v>1968</v>
      </c>
      <c r="D188" s="10"/>
      <c r="E188" s="10">
        <v>1597</v>
      </c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  <c r="BA188" s="10"/>
      <c r="BB188" s="10">
        <v>1597</v>
      </c>
    </row>
    <row r="189" spans="1:54" x14ac:dyDescent="0.3">
      <c r="A189" t="s">
        <v>1001</v>
      </c>
      <c r="B189" t="s">
        <v>1213</v>
      </c>
      <c r="C189" t="s">
        <v>1433</v>
      </c>
      <c r="D189" s="10"/>
      <c r="E189" s="10">
        <v>1265</v>
      </c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  <c r="AY189" s="10"/>
      <c r="AZ189" s="10"/>
      <c r="BA189" s="10"/>
      <c r="BB189" s="10">
        <v>1265</v>
      </c>
    </row>
    <row r="190" spans="1:54" x14ac:dyDescent="0.3">
      <c r="A190" t="s">
        <v>1001</v>
      </c>
      <c r="B190" t="s">
        <v>1266</v>
      </c>
      <c r="C190" t="s">
        <v>1518</v>
      </c>
      <c r="D190" s="10"/>
      <c r="E190" s="10">
        <v>700</v>
      </c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  <c r="AY190" s="10"/>
      <c r="AZ190" s="10"/>
      <c r="BA190" s="10"/>
      <c r="BB190" s="10">
        <v>700</v>
      </c>
    </row>
    <row r="191" spans="1:54" x14ac:dyDescent="0.3">
      <c r="A191" t="s">
        <v>1001</v>
      </c>
      <c r="B191" t="s">
        <v>1168</v>
      </c>
      <c r="C191" t="s">
        <v>1152</v>
      </c>
      <c r="D191" s="10"/>
      <c r="E191" s="10">
        <v>140</v>
      </c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>
        <v>52</v>
      </c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  <c r="AY191" s="10"/>
      <c r="AZ191" s="10"/>
      <c r="BA191" s="10"/>
      <c r="BB191" s="10">
        <v>192</v>
      </c>
    </row>
    <row r="192" spans="1:54" x14ac:dyDescent="0.3">
      <c r="A192" t="s">
        <v>1001</v>
      </c>
      <c r="B192" t="s">
        <v>1773</v>
      </c>
      <c r="C192" t="s">
        <v>1770</v>
      </c>
      <c r="D192" s="10">
        <v>1800</v>
      </c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  <c r="AY192" s="10"/>
      <c r="AZ192" s="10"/>
      <c r="BA192" s="10"/>
      <c r="BB192" s="10">
        <v>1800</v>
      </c>
    </row>
    <row r="193" spans="1:54" x14ac:dyDescent="0.3">
      <c r="A193" t="s">
        <v>1001</v>
      </c>
      <c r="B193" t="s">
        <v>980</v>
      </c>
      <c r="C193" t="s">
        <v>2151</v>
      </c>
      <c r="D193" s="10">
        <v>1700</v>
      </c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  <c r="BA193" s="10"/>
      <c r="BB193" s="10">
        <v>1700</v>
      </c>
    </row>
    <row r="194" spans="1:54" x14ac:dyDescent="0.3">
      <c r="A194" t="s">
        <v>1001</v>
      </c>
      <c r="B194" t="s">
        <v>975</v>
      </c>
      <c r="C194" t="s">
        <v>1254</v>
      </c>
      <c r="D194" s="10">
        <v>798</v>
      </c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  <c r="BA194" s="10"/>
      <c r="BB194" s="10">
        <v>798</v>
      </c>
    </row>
    <row r="195" spans="1:54" x14ac:dyDescent="0.3">
      <c r="A195" t="s">
        <v>1001</v>
      </c>
      <c r="B195" t="s">
        <v>971</v>
      </c>
      <c r="C195" t="s">
        <v>1261</v>
      </c>
      <c r="D195" s="10">
        <v>10</v>
      </c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>
        <v>9.1</v>
      </c>
      <c r="AR195" s="10"/>
      <c r="AS195" s="10"/>
      <c r="AT195" s="10"/>
      <c r="AU195" s="10"/>
      <c r="AV195" s="10"/>
      <c r="AW195" s="10"/>
      <c r="AX195" s="10"/>
      <c r="AY195" s="10"/>
      <c r="AZ195" s="10"/>
      <c r="BA195" s="10"/>
      <c r="BB195" s="10">
        <v>19.100000000000001</v>
      </c>
    </row>
    <row r="196" spans="1:54" x14ac:dyDescent="0.3">
      <c r="A196" t="s">
        <v>1001</v>
      </c>
      <c r="B196" t="s">
        <v>1288</v>
      </c>
      <c r="C196" t="s">
        <v>878</v>
      </c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>
        <v>6</v>
      </c>
      <c r="AN196" s="10"/>
      <c r="AO196" s="10">
        <v>26.4</v>
      </c>
      <c r="AP196" s="10"/>
      <c r="AQ196" s="10"/>
      <c r="AR196" s="10"/>
      <c r="AS196" s="10"/>
      <c r="AT196" s="10"/>
      <c r="AU196" s="10"/>
      <c r="AV196" s="10"/>
      <c r="AW196" s="10"/>
      <c r="AX196" s="10"/>
      <c r="AY196" s="10"/>
      <c r="AZ196" s="10"/>
      <c r="BA196" s="10"/>
      <c r="BB196" s="10">
        <v>32.4</v>
      </c>
    </row>
    <row r="197" spans="1:54" x14ac:dyDescent="0.3">
      <c r="A197" t="s">
        <v>1001</v>
      </c>
      <c r="B197" t="s">
        <v>977</v>
      </c>
      <c r="C197" t="s">
        <v>1247</v>
      </c>
      <c r="D197" s="10">
        <v>26880</v>
      </c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  <c r="AY197" s="10"/>
      <c r="AZ197" s="10"/>
      <c r="BA197" s="10"/>
      <c r="BB197" s="10">
        <v>26880</v>
      </c>
    </row>
    <row r="198" spans="1:54" x14ac:dyDescent="0.3">
      <c r="A198" t="s">
        <v>1001</v>
      </c>
      <c r="B198" t="s">
        <v>1004</v>
      </c>
      <c r="C198" t="s">
        <v>1005</v>
      </c>
      <c r="D198" s="10">
        <v>36</v>
      </c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  <c r="AY198" s="10"/>
      <c r="AZ198" s="10"/>
      <c r="BA198" s="10"/>
      <c r="BB198" s="10">
        <v>36</v>
      </c>
    </row>
    <row r="199" spans="1:54" x14ac:dyDescent="0.3">
      <c r="A199" t="s">
        <v>1001</v>
      </c>
      <c r="B199" t="s">
        <v>997</v>
      </c>
      <c r="C199" t="s">
        <v>998</v>
      </c>
      <c r="D199" s="10">
        <v>69600</v>
      </c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>
        <v>5160</v>
      </c>
      <c r="AP199" s="10">
        <v>7200</v>
      </c>
      <c r="AQ199" s="10"/>
      <c r="AR199" s="10"/>
      <c r="AS199" s="10"/>
      <c r="AT199" s="10"/>
      <c r="AU199" s="10"/>
      <c r="AV199" s="10"/>
      <c r="AW199" s="10"/>
      <c r="AX199" s="10"/>
      <c r="AY199" s="10"/>
      <c r="AZ199" s="10"/>
      <c r="BA199" s="10"/>
      <c r="BB199" s="10">
        <v>81960</v>
      </c>
    </row>
    <row r="200" spans="1:54" x14ac:dyDescent="0.3">
      <c r="A200" t="s">
        <v>1001</v>
      </c>
      <c r="B200" t="s">
        <v>1253</v>
      </c>
      <c r="C200" t="s">
        <v>990</v>
      </c>
      <c r="D200" s="10">
        <v>238.55</v>
      </c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  <c r="BA200" s="10"/>
      <c r="BB200" s="10">
        <v>238.55</v>
      </c>
    </row>
    <row r="201" spans="1:54" x14ac:dyDescent="0.3">
      <c r="A201" t="s">
        <v>1001</v>
      </c>
      <c r="B201" t="s">
        <v>1240</v>
      </c>
      <c r="C201" t="s">
        <v>1195</v>
      </c>
      <c r="D201" s="10">
        <v>204.25</v>
      </c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  <c r="AY201" s="10"/>
      <c r="AZ201" s="10"/>
      <c r="BA201" s="10"/>
      <c r="BB201" s="10">
        <v>204.25</v>
      </c>
    </row>
    <row r="202" spans="1:54" x14ac:dyDescent="0.3">
      <c r="A202" t="s">
        <v>1001</v>
      </c>
      <c r="B202" t="s">
        <v>1248</v>
      </c>
      <c r="C202" t="s">
        <v>1091</v>
      </c>
      <c r="D202" s="10">
        <v>99.8</v>
      </c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  <c r="AY202" s="10"/>
      <c r="AZ202" s="10"/>
      <c r="BA202" s="10"/>
      <c r="BB202" s="10">
        <v>99.8</v>
      </c>
    </row>
    <row r="203" spans="1:54" x14ac:dyDescent="0.3">
      <c r="A203" t="s">
        <v>1001</v>
      </c>
      <c r="B203" t="s">
        <v>1257</v>
      </c>
      <c r="C203" t="s">
        <v>1258</v>
      </c>
      <c r="D203" s="10">
        <v>217.75</v>
      </c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  <c r="AY203" s="10"/>
      <c r="AZ203" s="10"/>
      <c r="BA203" s="10"/>
      <c r="BB203" s="10">
        <v>217.75</v>
      </c>
    </row>
    <row r="204" spans="1:54" x14ac:dyDescent="0.3">
      <c r="A204" t="s">
        <v>1001</v>
      </c>
      <c r="B204" t="s">
        <v>1479</v>
      </c>
      <c r="C204" t="s">
        <v>89</v>
      </c>
      <c r="D204" s="10">
        <v>300.39999999999998</v>
      </c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  <c r="AY204" s="10"/>
      <c r="AZ204" s="10"/>
      <c r="BA204" s="10"/>
      <c r="BB204" s="10">
        <v>300.39999999999998</v>
      </c>
    </row>
    <row r="205" spans="1:54" x14ac:dyDescent="0.3">
      <c r="A205" t="s">
        <v>1001</v>
      </c>
      <c r="B205" t="s">
        <v>1480</v>
      </c>
      <c r="C205" t="s">
        <v>113</v>
      </c>
      <c r="D205" s="10">
        <v>324</v>
      </c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  <c r="AY205" s="10"/>
      <c r="AZ205" s="10"/>
      <c r="BA205" s="10"/>
      <c r="BB205" s="10">
        <v>324</v>
      </c>
    </row>
    <row r="206" spans="1:54" x14ac:dyDescent="0.3">
      <c r="A206" t="s">
        <v>1001</v>
      </c>
      <c r="B206" t="s">
        <v>1499</v>
      </c>
      <c r="C206" t="s">
        <v>87</v>
      </c>
      <c r="D206" s="10">
        <v>112.6</v>
      </c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  <c r="AY206" s="10"/>
      <c r="AZ206" s="10"/>
      <c r="BA206" s="10"/>
      <c r="BB206" s="10">
        <v>112.6</v>
      </c>
    </row>
    <row r="207" spans="1:54" x14ac:dyDescent="0.3">
      <c r="A207" t="s">
        <v>1001</v>
      </c>
      <c r="B207" t="s">
        <v>1501</v>
      </c>
      <c r="C207" t="s">
        <v>40</v>
      </c>
      <c r="D207" s="10">
        <v>110</v>
      </c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  <c r="AY207" s="10"/>
      <c r="AZ207" s="10"/>
      <c r="BA207" s="10"/>
      <c r="BB207" s="10">
        <v>110</v>
      </c>
    </row>
    <row r="208" spans="1:54" x14ac:dyDescent="0.3">
      <c r="A208" t="s">
        <v>1001</v>
      </c>
      <c r="B208" t="s">
        <v>1504</v>
      </c>
      <c r="C208" t="s">
        <v>165</v>
      </c>
      <c r="D208" s="10">
        <v>253</v>
      </c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  <c r="AY208" s="10"/>
      <c r="AZ208" s="10"/>
      <c r="BA208" s="10"/>
      <c r="BB208" s="10">
        <v>253</v>
      </c>
    </row>
    <row r="209" spans="1:54" x14ac:dyDescent="0.3">
      <c r="A209" t="s">
        <v>1001</v>
      </c>
      <c r="B209" t="s">
        <v>1504</v>
      </c>
      <c r="C209" t="s">
        <v>41</v>
      </c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  <c r="AY209" s="10"/>
      <c r="AZ209" s="10"/>
      <c r="BA209" s="10"/>
      <c r="BB209" s="10"/>
    </row>
    <row r="210" spans="1:54" x14ac:dyDescent="0.3">
      <c r="A210" t="s">
        <v>1001</v>
      </c>
      <c r="B210" t="s">
        <v>1512</v>
      </c>
      <c r="C210" t="s">
        <v>163</v>
      </c>
      <c r="D210" s="10">
        <v>130</v>
      </c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  <c r="AY210" s="10"/>
      <c r="AZ210" s="10"/>
      <c r="BA210" s="10"/>
      <c r="BB210" s="10">
        <v>130</v>
      </c>
    </row>
    <row r="211" spans="1:54" x14ac:dyDescent="0.3">
      <c r="A211" t="s">
        <v>1001</v>
      </c>
      <c r="B211" t="s">
        <v>1471</v>
      </c>
      <c r="C211" t="s">
        <v>235</v>
      </c>
      <c r="D211" s="10">
        <v>255.75</v>
      </c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/>
      <c r="AU211" s="10"/>
      <c r="AV211" s="10"/>
      <c r="AW211" s="10"/>
      <c r="AX211" s="10"/>
      <c r="AY211" s="10"/>
      <c r="AZ211" s="10"/>
      <c r="BA211" s="10"/>
      <c r="BB211" s="10">
        <v>255.75</v>
      </c>
    </row>
    <row r="212" spans="1:54" x14ac:dyDescent="0.3">
      <c r="A212" t="s">
        <v>1001</v>
      </c>
      <c r="B212" t="s">
        <v>1470</v>
      </c>
      <c r="C212" t="s">
        <v>474</v>
      </c>
      <c r="D212" s="10">
        <v>101</v>
      </c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  <c r="AY212" s="10"/>
      <c r="AZ212" s="10"/>
      <c r="BA212" s="10"/>
      <c r="BB212" s="10">
        <v>101</v>
      </c>
    </row>
    <row r="213" spans="1:54" x14ac:dyDescent="0.3">
      <c r="A213" t="s">
        <v>1001</v>
      </c>
      <c r="B213" t="s">
        <v>1472</v>
      </c>
      <c r="C213" t="s">
        <v>231</v>
      </c>
      <c r="D213" s="10">
        <v>336.95</v>
      </c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  <c r="AY213" s="10"/>
      <c r="AZ213" s="10"/>
      <c r="BA213" s="10"/>
      <c r="BB213" s="10">
        <v>336.95</v>
      </c>
    </row>
    <row r="214" spans="1:54" x14ac:dyDescent="0.3">
      <c r="A214" t="s">
        <v>1001</v>
      </c>
      <c r="B214" t="s">
        <v>1473</v>
      </c>
      <c r="C214" t="s">
        <v>787</v>
      </c>
      <c r="D214" s="10">
        <v>368.5</v>
      </c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  <c r="AY214" s="10"/>
      <c r="AZ214" s="10"/>
      <c r="BA214" s="10"/>
      <c r="BB214" s="10">
        <v>368.5</v>
      </c>
    </row>
    <row r="215" spans="1:54" x14ac:dyDescent="0.3">
      <c r="A215" t="s">
        <v>1001</v>
      </c>
      <c r="B215" t="s">
        <v>1466</v>
      </c>
      <c r="C215" t="s">
        <v>1186</v>
      </c>
      <c r="D215" s="10">
        <v>1094.95</v>
      </c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  <c r="AY215" s="10"/>
      <c r="AZ215" s="10"/>
      <c r="BA215" s="10"/>
      <c r="BB215" s="10">
        <v>1094.95</v>
      </c>
    </row>
    <row r="216" spans="1:54" x14ac:dyDescent="0.3">
      <c r="A216" t="s">
        <v>1001</v>
      </c>
      <c r="B216" t="s">
        <v>1467</v>
      </c>
      <c r="C216" t="s">
        <v>759</v>
      </c>
      <c r="D216" s="10">
        <v>1049.2</v>
      </c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  <c r="AY216" s="10"/>
      <c r="AZ216" s="10"/>
      <c r="BA216" s="10"/>
      <c r="BB216" s="10">
        <v>1049.2</v>
      </c>
    </row>
    <row r="217" spans="1:54" x14ac:dyDescent="0.3">
      <c r="A217" t="s">
        <v>1001</v>
      </c>
      <c r="B217" t="s">
        <v>1448</v>
      </c>
      <c r="C217" t="s">
        <v>758</v>
      </c>
      <c r="D217" s="10">
        <v>540.25</v>
      </c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  <c r="AY217" s="10"/>
      <c r="AZ217" s="10"/>
      <c r="BA217" s="10"/>
      <c r="BB217" s="10">
        <v>540.25</v>
      </c>
    </row>
    <row r="218" spans="1:54" x14ac:dyDescent="0.3">
      <c r="A218" t="s">
        <v>1001</v>
      </c>
      <c r="B218" t="s">
        <v>1449</v>
      </c>
      <c r="C218" t="s">
        <v>675</v>
      </c>
      <c r="D218" s="10">
        <v>652.20000000000005</v>
      </c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  <c r="AY218" s="10"/>
      <c r="AZ218" s="10"/>
      <c r="BA218" s="10"/>
      <c r="BB218" s="10">
        <v>652.20000000000005</v>
      </c>
    </row>
    <row r="219" spans="1:54" x14ac:dyDescent="0.3">
      <c r="A219" t="s">
        <v>1001</v>
      </c>
      <c r="B219" t="s">
        <v>1476</v>
      </c>
      <c r="C219" t="s">
        <v>892</v>
      </c>
      <c r="D219" s="10">
        <v>144.19999999999999</v>
      </c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  <c r="AY219" s="10"/>
      <c r="AZ219" s="10"/>
      <c r="BA219" s="10"/>
      <c r="BB219" s="10">
        <v>144.19999999999999</v>
      </c>
    </row>
    <row r="220" spans="1:54" x14ac:dyDescent="0.3">
      <c r="A220" t="s">
        <v>1001</v>
      </c>
      <c r="B220" t="s">
        <v>1474</v>
      </c>
      <c r="C220" t="s">
        <v>171</v>
      </c>
      <c r="D220" s="10">
        <v>223.15</v>
      </c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  <c r="AY220" s="10"/>
      <c r="AZ220" s="10"/>
      <c r="BA220" s="10"/>
      <c r="BB220" s="10">
        <v>223.15</v>
      </c>
    </row>
    <row r="221" spans="1:54" x14ac:dyDescent="0.3">
      <c r="A221" t="s">
        <v>1001</v>
      </c>
      <c r="B221" t="s">
        <v>1513</v>
      </c>
      <c r="C221" t="s">
        <v>83</v>
      </c>
      <c r="D221" s="10">
        <v>442.65</v>
      </c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  <c r="AY221" s="10"/>
      <c r="AZ221" s="10"/>
      <c r="BA221" s="10"/>
      <c r="BB221" s="10">
        <v>442.65</v>
      </c>
    </row>
    <row r="222" spans="1:54" x14ac:dyDescent="0.3">
      <c r="A222" t="s">
        <v>1001</v>
      </c>
      <c r="B222" t="s">
        <v>1514</v>
      </c>
      <c r="C222" t="s">
        <v>84</v>
      </c>
      <c r="D222" s="10">
        <v>197.95</v>
      </c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  <c r="AY222" s="10"/>
      <c r="AZ222" s="10"/>
      <c r="BA222" s="10"/>
      <c r="BB222" s="10">
        <v>197.95</v>
      </c>
    </row>
    <row r="223" spans="1:54" x14ac:dyDescent="0.3">
      <c r="A223" t="s">
        <v>1001</v>
      </c>
      <c r="B223" t="s">
        <v>1475</v>
      </c>
      <c r="C223" t="s">
        <v>169</v>
      </c>
      <c r="D223" s="10">
        <v>252.4</v>
      </c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/>
      <c r="AU223" s="10"/>
      <c r="AV223" s="10"/>
      <c r="AW223" s="10"/>
      <c r="AX223" s="10"/>
      <c r="AY223" s="10"/>
      <c r="AZ223" s="10"/>
      <c r="BA223" s="10"/>
      <c r="BB223" s="10">
        <v>252.4</v>
      </c>
    </row>
    <row r="224" spans="1:54" x14ac:dyDescent="0.3">
      <c r="A224" t="s">
        <v>1001</v>
      </c>
      <c r="B224" t="s">
        <v>1337</v>
      </c>
      <c r="C224" t="s">
        <v>1338</v>
      </c>
      <c r="D224" s="10">
        <v>0</v>
      </c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  <c r="AY224" s="10"/>
      <c r="AZ224" s="10"/>
      <c r="BA224" s="10"/>
      <c r="BB224" s="10">
        <v>0</v>
      </c>
    </row>
    <row r="225" spans="1:54" x14ac:dyDescent="0.3">
      <c r="A225" t="s">
        <v>1001</v>
      </c>
      <c r="B225" t="s">
        <v>1018</v>
      </c>
      <c r="C225" t="s">
        <v>1019</v>
      </c>
      <c r="D225" s="10">
        <v>3375</v>
      </c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/>
      <c r="AU225" s="10"/>
      <c r="AV225" s="10"/>
      <c r="AW225" s="10"/>
      <c r="AX225" s="10"/>
      <c r="AY225" s="10"/>
      <c r="AZ225" s="10"/>
      <c r="BA225" s="10"/>
      <c r="BB225" s="10">
        <v>3375</v>
      </c>
    </row>
    <row r="226" spans="1:54" x14ac:dyDescent="0.3">
      <c r="A226" t="s">
        <v>1001</v>
      </c>
      <c r="B226" t="s">
        <v>967</v>
      </c>
      <c r="C226" t="s">
        <v>968</v>
      </c>
      <c r="D226" s="10">
        <v>65</v>
      </c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/>
      <c r="AU226" s="10"/>
      <c r="AV226" s="10"/>
      <c r="AW226" s="10"/>
      <c r="AX226" s="10"/>
      <c r="AY226" s="10"/>
      <c r="AZ226" s="10"/>
      <c r="BA226" s="10"/>
      <c r="BB226" s="10">
        <v>65</v>
      </c>
    </row>
    <row r="227" spans="1:54" x14ac:dyDescent="0.3">
      <c r="A227" t="s">
        <v>1001</v>
      </c>
      <c r="B227" t="s">
        <v>1206</v>
      </c>
      <c r="C227" t="s">
        <v>1207</v>
      </c>
      <c r="D227" s="10">
        <v>2640</v>
      </c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>
        <v>4.66</v>
      </c>
      <c r="AR227" s="10"/>
      <c r="AS227" s="10"/>
      <c r="AT227" s="10"/>
      <c r="AU227" s="10"/>
      <c r="AV227" s="10"/>
      <c r="AW227" s="10"/>
      <c r="AX227" s="10"/>
      <c r="AY227" s="10"/>
      <c r="AZ227" s="10"/>
      <c r="BA227" s="10"/>
      <c r="BB227" s="10">
        <v>2644.66</v>
      </c>
    </row>
    <row r="228" spans="1:54" x14ac:dyDescent="0.3">
      <c r="A228" t="s">
        <v>1001</v>
      </c>
      <c r="B228" t="s">
        <v>1017</v>
      </c>
      <c r="C228" t="s">
        <v>1017</v>
      </c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  <c r="AY228" s="10"/>
      <c r="AZ228" s="10"/>
      <c r="BA228" s="10"/>
      <c r="BB228" s="10"/>
    </row>
    <row r="229" spans="1:54" x14ac:dyDescent="0.3">
      <c r="A229" t="s">
        <v>1001</v>
      </c>
      <c r="B229" t="s">
        <v>1314</v>
      </c>
      <c r="C229" t="s">
        <v>1335</v>
      </c>
      <c r="D229" s="10">
        <v>20</v>
      </c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>
        <v>20</v>
      </c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>
        <v>9.7899999999999991</v>
      </c>
      <c r="AR229" s="10"/>
      <c r="AS229" s="10"/>
      <c r="AT229" s="10"/>
      <c r="AU229" s="10"/>
      <c r="AV229" s="10"/>
      <c r="AW229" s="10"/>
      <c r="AX229" s="10"/>
      <c r="AY229" s="10"/>
      <c r="AZ229" s="10"/>
      <c r="BA229" s="10"/>
      <c r="BB229" s="10">
        <v>49.79</v>
      </c>
    </row>
    <row r="230" spans="1:54" x14ac:dyDescent="0.3">
      <c r="A230" t="s">
        <v>1001</v>
      </c>
      <c r="B230" t="s">
        <v>1756</v>
      </c>
      <c r="C230" t="s">
        <v>1757</v>
      </c>
      <c r="D230" s="10"/>
      <c r="E230" s="10"/>
      <c r="F230" s="10"/>
      <c r="G230" s="10">
        <v>0</v>
      </c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  <c r="AY230" s="10"/>
      <c r="AZ230" s="10"/>
      <c r="BA230" s="10"/>
      <c r="BB230" s="10">
        <v>0</v>
      </c>
    </row>
    <row r="231" spans="1:54" x14ac:dyDescent="0.3">
      <c r="A231" t="s">
        <v>1001</v>
      </c>
      <c r="B231" t="s">
        <v>1759</v>
      </c>
      <c r="C231" t="s">
        <v>1760</v>
      </c>
      <c r="D231" s="10"/>
      <c r="E231" s="10"/>
      <c r="F231" s="10"/>
      <c r="G231" s="10"/>
      <c r="H231" s="10">
        <v>0</v>
      </c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  <c r="BA231" s="10"/>
      <c r="BB231" s="10">
        <v>0</v>
      </c>
    </row>
    <row r="232" spans="1:54" x14ac:dyDescent="0.3">
      <c r="A232" t="s">
        <v>1001</v>
      </c>
      <c r="B232" t="s">
        <v>1762</v>
      </c>
      <c r="C232" t="s">
        <v>1763</v>
      </c>
      <c r="D232" s="10"/>
      <c r="E232" s="10"/>
      <c r="F232" s="10"/>
      <c r="G232" s="10"/>
      <c r="H232" s="10"/>
      <c r="I232" s="10">
        <v>62</v>
      </c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  <c r="BA232" s="10"/>
      <c r="BB232" s="10">
        <v>62</v>
      </c>
    </row>
    <row r="233" spans="1:54" x14ac:dyDescent="0.3">
      <c r="A233" t="s">
        <v>1001</v>
      </c>
      <c r="B233" t="s">
        <v>1910</v>
      </c>
      <c r="C233" t="s">
        <v>1911</v>
      </c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>
        <v>0</v>
      </c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  <c r="BA233" s="10"/>
      <c r="BB233" s="10">
        <v>0</v>
      </c>
    </row>
    <row r="234" spans="1:54" x14ac:dyDescent="0.3">
      <c r="A234" t="s">
        <v>1001</v>
      </c>
      <c r="B234" t="s">
        <v>1912</v>
      </c>
      <c r="C234" t="s">
        <v>1913</v>
      </c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>
        <v>0</v>
      </c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  <c r="BA234" s="10"/>
      <c r="BB234" s="10">
        <v>0</v>
      </c>
    </row>
    <row r="235" spans="1:54" x14ac:dyDescent="0.3">
      <c r="A235" t="s">
        <v>1001</v>
      </c>
      <c r="B235" t="s">
        <v>1915</v>
      </c>
      <c r="C235" t="s">
        <v>1916</v>
      </c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>
        <v>1</v>
      </c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  <c r="AY235" s="10"/>
      <c r="AZ235" s="10"/>
      <c r="BA235" s="10"/>
      <c r="BB235" s="10">
        <v>1</v>
      </c>
    </row>
    <row r="236" spans="1:54" x14ac:dyDescent="0.3">
      <c r="A236" t="s">
        <v>1001</v>
      </c>
      <c r="B236" t="s">
        <v>1917</v>
      </c>
      <c r="C236" t="s">
        <v>1918</v>
      </c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>
        <v>782</v>
      </c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  <c r="AY236" s="10"/>
      <c r="AZ236" s="10"/>
      <c r="BA236" s="10"/>
      <c r="BB236" s="10">
        <v>782</v>
      </c>
    </row>
    <row r="237" spans="1:54" x14ac:dyDescent="0.3">
      <c r="A237" t="s">
        <v>1001</v>
      </c>
      <c r="B237" t="s">
        <v>1919</v>
      </c>
      <c r="C237" t="s">
        <v>1920</v>
      </c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>
        <v>276</v>
      </c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  <c r="AY237" s="10"/>
      <c r="AZ237" s="10"/>
      <c r="BA237" s="10"/>
      <c r="BB237" s="10">
        <v>276</v>
      </c>
    </row>
    <row r="238" spans="1:54" x14ac:dyDescent="0.3">
      <c r="A238" t="s">
        <v>1001</v>
      </c>
      <c r="B238" t="s">
        <v>2031</v>
      </c>
      <c r="C238" t="s">
        <v>2032</v>
      </c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>
        <v>0</v>
      </c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  <c r="AY238" s="10"/>
      <c r="AZ238" s="10"/>
      <c r="BA238" s="10"/>
      <c r="BB238" s="10">
        <v>0</v>
      </c>
    </row>
    <row r="239" spans="1:54" x14ac:dyDescent="0.3">
      <c r="A239" t="s">
        <v>1001</v>
      </c>
      <c r="B239" t="s">
        <v>1929</v>
      </c>
      <c r="C239" t="s">
        <v>1930</v>
      </c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>
        <v>0</v>
      </c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  <c r="BA239" s="10"/>
      <c r="BB239" s="10">
        <v>0</v>
      </c>
    </row>
    <row r="240" spans="1:54" x14ac:dyDescent="0.3">
      <c r="A240" t="s">
        <v>1001</v>
      </c>
      <c r="B240" t="s">
        <v>1931</v>
      </c>
      <c r="C240" t="s">
        <v>1932</v>
      </c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>
        <v>0</v>
      </c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  <c r="AY240" s="10"/>
      <c r="AZ240" s="10"/>
      <c r="BA240" s="10"/>
      <c r="BB240" s="10">
        <v>0</v>
      </c>
    </row>
    <row r="241" spans="1:54" x14ac:dyDescent="0.3">
      <c r="A241" t="s">
        <v>1001</v>
      </c>
      <c r="B241" t="s">
        <v>1368</v>
      </c>
      <c r="C241" t="s">
        <v>1934</v>
      </c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>
        <v>221.68</v>
      </c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  <c r="AY241" s="10"/>
      <c r="AZ241" s="10"/>
      <c r="BA241" s="10"/>
      <c r="BB241" s="10">
        <v>221.68</v>
      </c>
    </row>
    <row r="242" spans="1:54" x14ac:dyDescent="0.3">
      <c r="A242" t="s">
        <v>1001</v>
      </c>
      <c r="B242" t="s">
        <v>1936</v>
      </c>
      <c r="C242" t="s">
        <v>1937</v>
      </c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>
        <v>0</v>
      </c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  <c r="AY242" s="10"/>
      <c r="AZ242" s="10"/>
      <c r="BA242" s="10"/>
      <c r="BB242" s="10">
        <v>0</v>
      </c>
    </row>
    <row r="243" spans="1:54" x14ac:dyDescent="0.3">
      <c r="A243" t="s">
        <v>1001</v>
      </c>
      <c r="B243" t="s">
        <v>1938</v>
      </c>
      <c r="C243" t="s">
        <v>1939</v>
      </c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>
        <v>0</v>
      </c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  <c r="AY243" s="10"/>
      <c r="AZ243" s="10"/>
      <c r="BA243" s="10"/>
      <c r="BB243" s="10">
        <v>0</v>
      </c>
    </row>
    <row r="244" spans="1:54" x14ac:dyDescent="0.3">
      <c r="A244" t="s">
        <v>1001</v>
      </c>
      <c r="B244" t="s">
        <v>1940</v>
      </c>
      <c r="C244" t="s">
        <v>1941</v>
      </c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>
        <v>0</v>
      </c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  <c r="BA244" s="10"/>
      <c r="BB244" s="10">
        <v>0</v>
      </c>
    </row>
    <row r="245" spans="1:54" x14ac:dyDescent="0.3">
      <c r="A245" t="s">
        <v>1001</v>
      </c>
      <c r="B245" t="s">
        <v>1942</v>
      </c>
      <c r="C245" t="s">
        <v>1943</v>
      </c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>
        <v>0</v>
      </c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  <c r="AY245" s="10"/>
      <c r="AZ245" s="10"/>
      <c r="BA245" s="10"/>
      <c r="BB245" s="10">
        <v>0</v>
      </c>
    </row>
    <row r="246" spans="1:54" x14ac:dyDescent="0.3">
      <c r="A246" t="s">
        <v>1001</v>
      </c>
      <c r="B246" t="s">
        <v>1294</v>
      </c>
      <c r="C246" t="s">
        <v>1104</v>
      </c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>
        <v>113.6</v>
      </c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  <c r="BA246" s="10"/>
      <c r="BB246" s="10">
        <v>113.6</v>
      </c>
    </row>
    <row r="247" spans="1:54" x14ac:dyDescent="0.3">
      <c r="A247" t="s">
        <v>1001</v>
      </c>
      <c r="B247" t="s">
        <v>1299</v>
      </c>
      <c r="C247" t="s">
        <v>1194</v>
      </c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>
        <v>11640</v>
      </c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  <c r="BA247" s="10"/>
      <c r="BB247" s="10">
        <v>11640</v>
      </c>
    </row>
    <row r="248" spans="1:54" x14ac:dyDescent="0.3">
      <c r="A248" t="s">
        <v>1001</v>
      </c>
      <c r="B248" t="s">
        <v>1295</v>
      </c>
      <c r="C248" t="s">
        <v>1049</v>
      </c>
      <c r="D248" s="10">
        <v>438.65</v>
      </c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>
        <v>331</v>
      </c>
      <c r="AQ248" s="10"/>
      <c r="AR248" s="10"/>
      <c r="AS248" s="10"/>
      <c r="AT248" s="10"/>
      <c r="AU248" s="10"/>
      <c r="AV248" s="10"/>
      <c r="AW248" s="10"/>
      <c r="AX248" s="10"/>
      <c r="AY248" s="10"/>
      <c r="AZ248" s="10"/>
      <c r="BA248" s="10"/>
      <c r="BB248" s="10">
        <v>769.65</v>
      </c>
    </row>
    <row r="249" spans="1:54" x14ac:dyDescent="0.3">
      <c r="A249" t="s">
        <v>1001</v>
      </c>
      <c r="B249" t="s">
        <v>1244</v>
      </c>
      <c r="C249" t="s">
        <v>1245</v>
      </c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>
        <v>12.2</v>
      </c>
      <c r="AR249" s="10"/>
      <c r="AS249" s="10"/>
      <c r="AT249" s="10"/>
      <c r="AU249" s="10"/>
      <c r="AV249" s="10"/>
      <c r="AW249" s="10"/>
      <c r="AX249" s="10"/>
      <c r="AY249" s="10"/>
      <c r="AZ249" s="10"/>
      <c r="BA249" s="10"/>
      <c r="BB249" s="10">
        <v>12.2</v>
      </c>
    </row>
    <row r="250" spans="1:54" x14ac:dyDescent="0.3">
      <c r="A250" t="s">
        <v>1001</v>
      </c>
      <c r="B250" t="s">
        <v>1436</v>
      </c>
      <c r="C250" t="s">
        <v>1437</v>
      </c>
      <c r="D250" s="10"/>
      <c r="E250" s="10">
        <v>832</v>
      </c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  <c r="AY250" s="10"/>
      <c r="AZ250" s="10"/>
      <c r="BA250" s="10"/>
      <c r="BB250" s="10">
        <v>832</v>
      </c>
    </row>
    <row r="251" spans="1:54" x14ac:dyDescent="0.3">
      <c r="A251" t="s">
        <v>1001</v>
      </c>
      <c r="B251" t="s">
        <v>1316</v>
      </c>
      <c r="C251" t="s">
        <v>1396</v>
      </c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>
        <v>187.2</v>
      </c>
      <c r="AQ251" s="10"/>
      <c r="AR251" s="10"/>
      <c r="AS251" s="10"/>
      <c r="AT251" s="10"/>
      <c r="AU251" s="10"/>
      <c r="AV251" s="10"/>
      <c r="AW251" s="10"/>
      <c r="AX251" s="10"/>
      <c r="AY251" s="10"/>
      <c r="AZ251" s="10"/>
      <c r="BA251" s="10"/>
      <c r="BB251" s="10">
        <v>187.2</v>
      </c>
    </row>
    <row r="252" spans="1:54" x14ac:dyDescent="0.3">
      <c r="A252" t="s">
        <v>1001</v>
      </c>
      <c r="B252" t="s">
        <v>1336</v>
      </c>
      <c r="C252" t="s">
        <v>1847</v>
      </c>
      <c r="D252" s="10">
        <v>27730</v>
      </c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  <c r="AY252" s="10"/>
      <c r="AZ252" s="10"/>
      <c r="BA252" s="10"/>
      <c r="BB252" s="10">
        <v>27730</v>
      </c>
    </row>
    <row r="253" spans="1:54" x14ac:dyDescent="0.3">
      <c r="A253" t="s">
        <v>1001</v>
      </c>
      <c r="B253" t="s">
        <v>1022</v>
      </c>
      <c r="C253" t="s">
        <v>2336</v>
      </c>
      <c r="D253" s="10">
        <v>100</v>
      </c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  <c r="AY253" s="10"/>
      <c r="AZ253" s="10"/>
      <c r="BA253" s="10"/>
      <c r="BB253" s="10">
        <v>100</v>
      </c>
    </row>
    <row r="254" spans="1:54" x14ac:dyDescent="0.3">
      <c r="A254" t="s">
        <v>1001</v>
      </c>
      <c r="B254" t="s">
        <v>966</v>
      </c>
      <c r="C254" t="s">
        <v>2161</v>
      </c>
      <c r="D254" s="10">
        <v>340</v>
      </c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  <c r="AY254" s="10"/>
      <c r="AZ254" s="10"/>
      <c r="BA254" s="10"/>
      <c r="BB254" s="10">
        <v>340</v>
      </c>
    </row>
    <row r="255" spans="1:54" x14ac:dyDescent="0.3">
      <c r="A255" t="s">
        <v>1001</v>
      </c>
      <c r="B255" t="s">
        <v>1853</v>
      </c>
      <c r="C255" t="s">
        <v>1960</v>
      </c>
      <c r="D255" s="10">
        <v>7</v>
      </c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  <c r="AY255" s="10"/>
      <c r="AZ255" s="10"/>
      <c r="BA255" s="10"/>
      <c r="BB255" s="10">
        <v>7</v>
      </c>
    </row>
    <row r="256" spans="1:54" x14ac:dyDescent="0.3">
      <c r="A256" t="s">
        <v>1001</v>
      </c>
      <c r="B256" t="s">
        <v>1822</v>
      </c>
      <c r="C256" t="s">
        <v>1823</v>
      </c>
      <c r="D256" s="10">
        <v>5010</v>
      </c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  <c r="AY256" s="10"/>
      <c r="AZ256" s="10"/>
      <c r="BA256" s="10"/>
      <c r="BB256" s="10">
        <v>5010</v>
      </c>
    </row>
    <row r="257" spans="1:54" x14ac:dyDescent="0.3">
      <c r="A257" t="s">
        <v>1001</v>
      </c>
      <c r="B257" t="s">
        <v>1816</v>
      </c>
      <c r="C257" t="s">
        <v>1817</v>
      </c>
      <c r="D257" s="10">
        <v>9000</v>
      </c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  <c r="AY257" s="10"/>
      <c r="AZ257" s="10"/>
      <c r="BA257" s="10"/>
      <c r="BB257" s="10">
        <v>9000</v>
      </c>
    </row>
    <row r="258" spans="1:54" x14ac:dyDescent="0.3">
      <c r="A258" t="s">
        <v>1001</v>
      </c>
      <c r="B258" t="s">
        <v>1824</v>
      </c>
      <c r="C258" t="s">
        <v>1818</v>
      </c>
      <c r="D258" s="10">
        <v>18000</v>
      </c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  <c r="AY258" s="10"/>
      <c r="AZ258" s="10"/>
      <c r="BA258" s="10"/>
      <c r="BB258" s="10">
        <v>18000</v>
      </c>
    </row>
    <row r="259" spans="1:54" x14ac:dyDescent="0.3">
      <c r="A259" t="s">
        <v>1001</v>
      </c>
      <c r="B259" t="s">
        <v>1961</v>
      </c>
      <c r="C259" t="s">
        <v>1962</v>
      </c>
      <c r="D259" s="10">
        <v>5</v>
      </c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  <c r="AY259" s="10"/>
      <c r="AZ259" s="10"/>
      <c r="BA259" s="10"/>
      <c r="BB259" s="10">
        <v>5</v>
      </c>
    </row>
    <row r="260" spans="1:54" x14ac:dyDescent="0.3">
      <c r="A260" t="s">
        <v>1001</v>
      </c>
      <c r="B260" t="s">
        <v>1845</v>
      </c>
      <c r="C260" t="s">
        <v>1846</v>
      </c>
      <c r="D260" s="10">
        <v>156</v>
      </c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  <c r="AY260" s="10"/>
      <c r="AZ260" s="10"/>
      <c r="BA260" s="10"/>
      <c r="BB260" s="10">
        <v>156</v>
      </c>
    </row>
    <row r="261" spans="1:54" x14ac:dyDescent="0.3">
      <c r="A261" t="s">
        <v>1001</v>
      </c>
      <c r="B261" t="s">
        <v>1827</v>
      </c>
      <c r="C261" t="s">
        <v>1511</v>
      </c>
      <c r="D261" s="10">
        <v>3600</v>
      </c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>
        <v>2400</v>
      </c>
      <c r="AQ261" s="10"/>
      <c r="AR261" s="10"/>
      <c r="AS261" s="10"/>
      <c r="AT261" s="10"/>
      <c r="AU261" s="10"/>
      <c r="AV261" s="10"/>
      <c r="AW261" s="10"/>
      <c r="AX261" s="10"/>
      <c r="AY261" s="10"/>
      <c r="AZ261" s="10"/>
      <c r="BA261" s="10"/>
      <c r="BB261" s="10">
        <v>6000</v>
      </c>
    </row>
    <row r="262" spans="1:54" x14ac:dyDescent="0.3">
      <c r="A262" t="s">
        <v>1001</v>
      </c>
      <c r="B262" t="s">
        <v>1272</v>
      </c>
      <c r="C262" t="s">
        <v>1855</v>
      </c>
      <c r="D262" s="10"/>
      <c r="E262" s="10">
        <v>325</v>
      </c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10"/>
      <c r="AU262" s="10"/>
      <c r="AV262" s="10"/>
      <c r="AW262" s="10"/>
      <c r="AX262" s="10"/>
      <c r="AY262" s="10"/>
      <c r="AZ262" s="10"/>
      <c r="BA262" s="10"/>
      <c r="BB262" s="10">
        <v>325</v>
      </c>
    </row>
    <row r="263" spans="1:54" x14ac:dyDescent="0.3">
      <c r="A263" t="s">
        <v>1001</v>
      </c>
      <c r="B263" t="s">
        <v>1217</v>
      </c>
      <c r="C263" t="s">
        <v>1983</v>
      </c>
      <c r="D263" s="10"/>
      <c r="E263" s="10">
        <v>600</v>
      </c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10"/>
      <c r="AU263" s="10"/>
      <c r="AV263" s="10"/>
      <c r="AW263" s="10"/>
      <c r="AX263" s="10"/>
      <c r="AY263" s="10"/>
      <c r="AZ263" s="10"/>
      <c r="BA263" s="10"/>
      <c r="BB263" s="10">
        <v>600</v>
      </c>
    </row>
    <row r="264" spans="1:54" x14ac:dyDescent="0.3">
      <c r="A264" t="s">
        <v>1001</v>
      </c>
      <c r="B264" t="s">
        <v>1372</v>
      </c>
      <c r="C264" t="s">
        <v>1373</v>
      </c>
      <c r="D264" s="10">
        <v>2016</v>
      </c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  <c r="AV264" s="10"/>
      <c r="AW264" s="10"/>
      <c r="AX264" s="10"/>
      <c r="AY264" s="10"/>
      <c r="AZ264" s="10"/>
      <c r="BA264" s="10"/>
      <c r="BB264" s="10">
        <v>2016</v>
      </c>
    </row>
    <row r="265" spans="1:54" x14ac:dyDescent="0.3">
      <c r="A265" t="s">
        <v>1001</v>
      </c>
      <c r="B265" t="s">
        <v>1163</v>
      </c>
      <c r="C265" t="s">
        <v>1783</v>
      </c>
      <c r="D265" s="10"/>
      <c r="E265" s="10">
        <v>1252</v>
      </c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  <c r="AT265" s="10"/>
      <c r="AU265" s="10"/>
      <c r="AV265" s="10"/>
      <c r="AW265" s="10"/>
      <c r="AX265" s="10"/>
      <c r="AY265" s="10"/>
      <c r="AZ265" s="10"/>
      <c r="BA265" s="10"/>
      <c r="BB265" s="10">
        <v>1252</v>
      </c>
    </row>
    <row r="266" spans="1:54" x14ac:dyDescent="0.3">
      <c r="A266" t="s">
        <v>1001</v>
      </c>
      <c r="B266" t="s">
        <v>1229</v>
      </c>
      <c r="C266" t="s">
        <v>2063</v>
      </c>
      <c r="D266" s="10"/>
      <c r="E266" s="10">
        <v>199</v>
      </c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10"/>
      <c r="AU266" s="10"/>
      <c r="AV266" s="10"/>
      <c r="AW266" s="10"/>
      <c r="AX266" s="10"/>
      <c r="AY266" s="10"/>
      <c r="AZ266" s="10"/>
      <c r="BA266" s="10"/>
      <c r="BB266" s="10">
        <v>199</v>
      </c>
    </row>
    <row r="267" spans="1:54" x14ac:dyDescent="0.3">
      <c r="A267" t="s">
        <v>1001</v>
      </c>
      <c r="B267" t="s">
        <v>1870</v>
      </c>
      <c r="C267" t="s">
        <v>1871</v>
      </c>
      <c r="D267" s="10"/>
      <c r="E267" s="10">
        <v>5</v>
      </c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  <c r="AS267" s="10"/>
      <c r="AT267" s="10"/>
      <c r="AU267" s="10"/>
      <c r="AV267" s="10"/>
      <c r="AW267" s="10"/>
      <c r="AX267" s="10"/>
      <c r="AY267" s="10"/>
      <c r="AZ267" s="10"/>
      <c r="BA267" s="10"/>
      <c r="BB267" s="10">
        <v>5</v>
      </c>
    </row>
    <row r="268" spans="1:54" x14ac:dyDescent="0.3">
      <c r="A268" t="s">
        <v>1001</v>
      </c>
      <c r="B268" t="s">
        <v>1872</v>
      </c>
      <c r="C268" t="s">
        <v>1873</v>
      </c>
      <c r="D268" s="10"/>
      <c r="E268" s="10">
        <v>200</v>
      </c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10"/>
      <c r="AU268" s="10"/>
      <c r="AV268" s="10"/>
      <c r="AW268" s="10"/>
      <c r="AX268" s="10"/>
      <c r="AY268" s="10"/>
      <c r="AZ268" s="10"/>
      <c r="BA268" s="10"/>
      <c r="BB268" s="10">
        <v>200</v>
      </c>
    </row>
    <row r="269" spans="1:54" x14ac:dyDescent="0.3">
      <c r="A269" t="s">
        <v>1001</v>
      </c>
      <c r="B269" t="s">
        <v>1169</v>
      </c>
      <c r="C269" t="s">
        <v>1149</v>
      </c>
      <c r="D269" s="10"/>
      <c r="E269" s="10">
        <v>12</v>
      </c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10"/>
      <c r="AU269" s="10"/>
      <c r="AV269" s="10"/>
      <c r="AW269" s="10"/>
      <c r="AX269" s="10"/>
      <c r="AY269" s="10"/>
      <c r="AZ269" s="10"/>
      <c r="BA269" s="10"/>
      <c r="BB269" s="10">
        <v>12</v>
      </c>
    </row>
    <row r="270" spans="1:54" x14ac:dyDescent="0.3">
      <c r="A270" t="s">
        <v>1001</v>
      </c>
      <c r="B270" t="s">
        <v>984</v>
      </c>
      <c r="C270" t="s">
        <v>985</v>
      </c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>
        <v>4500</v>
      </c>
      <c r="AM270" s="10"/>
      <c r="AN270" s="10"/>
      <c r="AO270" s="10"/>
      <c r="AP270" s="10"/>
      <c r="AQ270" s="10"/>
      <c r="AR270" s="10"/>
      <c r="AS270" s="10"/>
      <c r="AT270" s="10"/>
      <c r="AU270" s="10"/>
      <c r="AV270" s="10"/>
      <c r="AW270" s="10"/>
      <c r="AX270" s="10"/>
      <c r="AY270" s="10"/>
      <c r="AZ270" s="10"/>
      <c r="BA270" s="10"/>
      <c r="BB270" s="10">
        <v>4500</v>
      </c>
    </row>
    <row r="271" spans="1:54" x14ac:dyDescent="0.3">
      <c r="A271" t="s">
        <v>1001</v>
      </c>
      <c r="B271" t="s">
        <v>1398</v>
      </c>
      <c r="C271" t="s">
        <v>1438</v>
      </c>
      <c r="D271" s="10"/>
      <c r="E271" s="10">
        <v>120</v>
      </c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10"/>
      <c r="AU271" s="10"/>
      <c r="AV271" s="10"/>
      <c r="AW271" s="10"/>
      <c r="AX271" s="10"/>
      <c r="AY271" s="10"/>
      <c r="AZ271" s="10"/>
      <c r="BA271" s="10"/>
      <c r="BB271" s="10">
        <v>120</v>
      </c>
    </row>
    <row r="272" spans="1:54" x14ac:dyDescent="0.3">
      <c r="A272" t="s">
        <v>1001</v>
      </c>
      <c r="B272" t="s">
        <v>1015</v>
      </c>
      <c r="C272" t="s">
        <v>1016</v>
      </c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>
        <v>1558</v>
      </c>
      <c r="AP272" s="10"/>
      <c r="AQ272" s="10"/>
      <c r="AR272" s="10"/>
      <c r="AS272" s="10"/>
      <c r="AT272" s="10"/>
      <c r="AU272" s="10"/>
      <c r="AV272" s="10"/>
      <c r="AW272" s="10"/>
      <c r="AX272" s="10"/>
      <c r="AY272" s="10"/>
      <c r="AZ272" s="10"/>
      <c r="BA272" s="10"/>
      <c r="BB272" s="10">
        <v>1558</v>
      </c>
    </row>
    <row r="273" spans="1:54" x14ac:dyDescent="0.3">
      <c r="A273" t="s">
        <v>1001</v>
      </c>
      <c r="B273" t="s">
        <v>1946</v>
      </c>
      <c r="C273" t="s">
        <v>1947</v>
      </c>
      <c r="D273" s="10">
        <v>24</v>
      </c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>
        <v>21</v>
      </c>
      <c r="AQ273" s="10"/>
      <c r="AR273" s="10"/>
      <c r="AS273" s="10"/>
      <c r="AT273" s="10"/>
      <c r="AU273" s="10"/>
      <c r="AV273" s="10"/>
      <c r="AW273" s="10"/>
      <c r="AX273" s="10"/>
      <c r="AY273" s="10"/>
      <c r="AZ273" s="10"/>
      <c r="BA273" s="10"/>
      <c r="BB273" s="10">
        <v>45</v>
      </c>
    </row>
    <row r="274" spans="1:54" x14ac:dyDescent="0.3">
      <c r="A274" t="s">
        <v>1001</v>
      </c>
      <c r="B274" t="s">
        <v>1214</v>
      </c>
      <c r="C274" t="s">
        <v>1981</v>
      </c>
      <c r="D274" s="10"/>
      <c r="E274" s="10">
        <v>1981</v>
      </c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10"/>
      <c r="AU274" s="10"/>
      <c r="AV274" s="10"/>
      <c r="AW274" s="10"/>
      <c r="AX274" s="10"/>
      <c r="AY274" s="10"/>
      <c r="AZ274" s="10"/>
      <c r="BA274" s="10"/>
      <c r="BB274" s="10">
        <v>1981</v>
      </c>
    </row>
    <row r="275" spans="1:54" x14ac:dyDescent="0.3">
      <c r="A275" t="s">
        <v>1001</v>
      </c>
      <c r="B275" t="s">
        <v>1232</v>
      </c>
      <c r="C275" t="s">
        <v>1874</v>
      </c>
      <c r="D275" s="10"/>
      <c r="E275" s="10">
        <v>2748</v>
      </c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  <c r="AT275" s="10"/>
      <c r="AU275" s="10"/>
      <c r="AV275" s="10"/>
      <c r="AW275" s="10"/>
      <c r="AX275" s="10"/>
      <c r="AY275" s="10"/>
      <c r="AZ275" s="10"/>
      <c r="BA275" s="10"/>
      <c r="BB275" s="10">
        <v>2748</v>
      </c>
    </row>
    <row r="276" spans="1:54" x14ac:dyDescent="0.3">
      <c r="A276" t="s">
        <v>1001</v>
      </c>
      <c r="B276" t="s">
        <v>1224</v>
      </c>
      <c r="C276" t="s">
        <v>1857</v>
      </c>
      <c r="D276" s="10"/>
      <c r="E276" s="10">
        <v>800</v>
      </c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  <c r="AS276" s="10"/>
      <c r="AT276" s="10"/>
      <c r="AU276" s="10"/>
      <c r="AV276" s="10"/>
      <c r="AW276" s="10"/>
      <c r="AX276" s="10"/>
      <c r="AY276" s="10"/>
      <c r="AZ276" s="10"/>
      <c r="BA276" s="10"/>
      <c r="BB276" s="10">
        <v>800</v>
      </c>
    </row>
    <row r="277" spans="1:54" x14ac:dyDescent="0.3">
      <c r="A277" t="s">
        <v>1001</v>
      </c>
      <c r="B277" t="s">
        <v>1226</v>
      </c>
      <c r="C277" t="s">
        <v>1856</v>
      </c>
      <c r="D277" s="10"/>
      <c r="E277" s="10">
        <v>517</v>
      </c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  <c r="AT277" s="10"/>
      <c r="AU277" s="10"/>
      <c r="AV277" s="10"/>
      <c r="AW277" s="10"/>
      <c r="AX277" s="10"/>
      <c r="AY277" s="10"/>
      <c r="AZ277" s="10"/>
      <c r="BA277" s="10"/>
      <c r="BB277" s="10">
        <v>517</v>
      </c>
    </row>
    <row r="278" spans="1:54" x14ac:dyDescent="0.3">
      <c r="A278" t="s">
        <v>1001</v>
      </c>
      <c r="B278" t="s">
        <v>1172</v>
      </c>
      <c r="C278" t="s">
        <v>2054</v>
      </c>
      <c r="D278" s="10"/>
      <c r="E278" s="10">
        <v>2498</v>
      </c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10"/>
      <c r="AU278" s="10"/>
      <c r="AV278" s="10"/>
      <c r="AW278" s="10"/>
      <c r="AX278" s="10"/>
      <c r="AY278" s="10"/>
      <c r="AZ278" s="10"/>
      <c r="BA278" s="10"/>
      <c r="BB278" s="10">
        <v>2498</v>
      </c>
    </row>
    <row r="279" spans="1:54" x14ac:dyDescent="0.3">
      <c r="A279" t="s">
        <v>1001</v>
      </c>
      <c r="B279" t="s">
        <v>1070</v>
      </c>
      <c r="C279" t="s">
        <v>1955</v>
      </c>
      <c r="D279" s="10">
        <v>40</v>
      </c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  <c r="AT279" s="10"/>
      <c r="AU279" s="10"/>
      <c r="AV279" s="10"/>
      <c r="AW279" s="10"/>
      <c r="AX279" s="10"/>
      <c r="AY279" s="10"/>
      <c r="AZ279" s="10"/>
      <c r="BA279" s="10"/>
      <c r="BB279" s="10">
        <v>40</v>
      </c>
    </row>
    <row r="280" spans="1:54" x14ac:dyDescent="0.3">
      <c r="A280" t="s">
        <v>1001</v>
      </c>
      <c r="B280" t="s">
        <v>1956</v>
      </c>
      <c r="C280" t="s">
        <v>1957</v>
      </c>
      <c r="D280" s="10">
        <v>50</v>
      </c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  <c r="AT280" s="10"/>
      <c r="AU280" s="10"/>
      <c r="AV280" s="10"/>
      <c r="AW280" s="10"/>
      <c r="AX280" s="10"/>
      <c r="AY280" s="10"/>
      <c r="AZ280" s="10"/>
      <c r="BA280" s="10"/>
      <c r="BB280" s="10">
        <v>50</v>
      </c>
    </row>
    <row r="281" spans="1:54" x14ac:dyDescent="0.3">
      <c r="A281" t="s">
        <v>1001</v>
      </c>
      <c r="B281" t="s">
        <v>1975</v>
      </c>
      <c r="C281" t="s">
        <v>1976</v>
      </c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>
        <v>14.23</v>
      </c>
      <c r="AR281" s="10"/>
      <c r="AS281" s="10"/>
      <c r="AT281" s="10"/>
      <c r="AU281" s="10"/>
      <c r="AV281" s="10"/>
      <c r="AW281" s="10"/>
      <c r="AX281" s="10"/>
      <c r="AY281" s="10"/>
      <c r="AZ281" s="10"/>
      <c r="BA281" s="10"/>
      <c r="BB281" s="10">
        <v>14.23</v>
      </c>
    </row>
    <row r="282" spans="1:54" x14ac:dyDescent="0.3">
      <c r="A282" t="s">
        <v>1001</v>
      </c>
      <c r="B282" t="s">
        <v>1970</v>
      </c>
      <c r="C282" t="s">
        <v>1973</v>
      </c>
      <c r="D282" s="10">
        <v>1080</v>
      </c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  <c r="AS282" s="10"/>
      <c r="AT282" s="10"/>
      <c r="AU282" s="10"/>
      <c r="AV282" s="10"/>
      <c r="AW282" s="10"/>
      <c r="AX282" s="10"/>
      <c r="AY282" s="10"/>
      <c r="AZ282" s="10"/>
      <c r="BA282" s="10"/>
      <c r="BB282" s="10">
        <v>1080</v>
      </c>
    </row>
    <row r="283" spans="1:54" x14ac:dyDescent="0.3">
      <c r="A283" t="s">
        <v>1001</v>
      </c>
      <c r="B283" t="s">
        <v>2087</v>
      </c>
      <c r="C283" t="s">
        <v>2088</v>
      </c>
      <c r="D283" s="10"/>
      <c r="E283" s="10">
        <v>1</v>
      </c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  <c r="AT283" s="10"/>
      <c r="AU283" s="10"/>
      <c r="AV283" s="10"/>
      <c r="AW283" s="10"/>
      <c r="AX283" s="10"/>
      <c r="AY283" s="10"/>
      <c r="AZ283" s="10"/>
      <c r="BA283" s="10"/>
      <c r="BB283" s="10">
        <v>1</v>
      </c>
    </row>
    <row r="284" spans="1:54" x14ac:dyDescent="0.3">
      <c r="A284" t="s">
        <v>1001</v>
      </c>
      <c r="B284" t="s">
        <v>1196</v>
      </c>
      <c r="C284" t="s">
        <v>1197</v>
      </c>
      <c r="D284" s="10">
        <v>201</v>
      </c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>
        <v>60</v>
      </c>
      <c r="AT284" s="10"/>
      <c r="AU284" s="10"/>
      <c r="AV284" s="10"/>
      <c r="AW284" s="10"/>
      <c r="AX284" s="10"/>
      <c r="AY284" s="10"/>
      <c r="AZ284" s="10"/>
      <c r="BA284" s="10"/>
      <c r="BB284" s="10">
        <v>261</v>
      </c>
    </row>
    <row r="285" spans="1:54" x14ac:dyDescent="0.3">
      <c r="A285" t="s">
        <v>1001</v>
      </c>
      <c r="B285" t="s">
        <v>2036</v>
      </c>
      <c r="C285" t="s">
        <v>2042</v>
      </c>
      <c r="D285" s="10">
        <v>6600</v>
      </c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  <c r="AS285" s="10"/>
      <c r="AT285" s="10"/>
      <c r="AU285" s="10"/>
      <c r="AV285" s="10"/>
      <c r="AW285" s="10"/>
      <c r="AX285" s="10"/>
      <c r="AY285" s="10"/>
      <c r="AZ285" s="10"/>
      <c r="BA285" s="10"/>
      <c r="BB285" s="10">
        <v>6600</v>
      </c>
    </row>
    <row r="286" spans="1:54" x14ac:dyDescent="0.3">
      <c r="A286" t="s">
        <v>1001</v>
      </c>
      <c r="B286" t="s">
        <v>2222</v>
      </c>
      <c r="C286" t="s">
        <v>691</v>
      </c>
      <c r="D286" s="10">
        <v>4480</v>
      </c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  <c r="AT286" s="10"/>
      <c r="AU286" s="10"/>
      <c r="AV286" s="10"/>
      <c r="AW286" s="10"/>
      <c r="AX286" s="10"/>
      <c r="AY286" s="10"/>
      <c r="AZ286" s="10"/>
      <c r="BA286" s="10"/>
      <c r="BB286" s="10">
        <v>4480</v>
      </c>
    </row>
    <row r="287" spans="1:54" x14ac:dyDescent="0.3">
      <c r="A287" t="s">
        <v>1001</v>
      </c>
      <c r="B287" t="s">
        <v>2074</v>
      </c>
      <c r="C287" t="s">
        <v>2075</v>
      </c>
      <c r="D287" s="10">
        <v>80.05</v>
      </c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>
        <v>85.13</v>
      </c>
      <c r="AR287" s="10"/>
      <c r="AS287" s="10"/>
      <c r="AT287" s="10"/>
      <c r="AU287" s="10"/>
      <c r="AV287" s="10"/>
      <c r="AW287" s="10"/>
      <c r="AX287" s="10"/>
      <c r="AY287" s="10"/>
      <c r="AZ287" s="10"/>
      <c r="BA287" s="10"/>
      <c r="BB287" s="10">
        <v>165.18</v>
      </c>
    </row>
    <row r="288" spans="1:54" x14ac:dyDescent="0.3">
      <c r="A288" t="s">
        <v>1001</v>
      </c>
      <c r="B288" t="s">
        <v>1839</v>
      </c>
      <c r="C288" t="s">
        <v>1840</v>
      </c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>
        <v>150</v>
      </c>
      <c r="AM288" s="10"/>
      <c r="AN288" s="10"/>
      <c r="AO288" s="10"/>
      <c r="AP288" s="10"/>
      <c r="AQ288" s="10"/>
      <c r="AR288" s="10"/>
      <c r="AS288" s="10"/>
      <c r="AT288" s="10"/>
      <c r="AU288" s="10"/>
      <c r="AV288" s="10"/>
      <c r="AW288" s="10"/>
      <c r="AX288" s="10"/>
      <c r="AY288" s="10"/>
      <c r="AZ288" s="10"/>
      <c r="BA288" s="10"/>
      <c r="BB288" s="10">
        <v>150</v>
      </c>
    </row>
    <row r="289" spans="1:54" x14ac:dyDescent="0.3">
      <c r="A289" t="s">
        <v>1001</v>
      </c>
      <c r="B289" t="s">
        <v>2048</v>
      </c>
      <c r="C289" t="s">
        <v>2335</v>
      </c>
      <c r="D289" s="10">
        <v>1080</v>
      </c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10"/>
      <c r="AU289" s="10"/>
      <c r="AV289" s="10"/>
      <c r="AW289" s="10"/>
      <c r="AX289" s="10"/>
      <c r="AY289" s="10"/>
      <c r="AZ289" s="10"/>
      <c r="BA289" s="10"/>
      <c r="BB289" s="10">
        <v>1080</v>
      </c>
    </row>
    <row r="290" spans="1:54" x14ac:dyDescent="0.3">
      <c r="A290" t="s">
        <v>1001</v>
      </c>
      <c r="B290" t="s">
        <v>1841</v>
      </c>
      <c r="C290" t="s">
        <v>1842</v>
      </c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>
        <v>5070</v>
      </c>
      <c r="AM290" s="10"/>
      <c r="AN290" s="10"/>
      <c r="AO290" s="10"/>
      <c r="AP290" s="10"/>
      <c r="AQ290" s="10"/>
      <c r="AR290" s="10"/>
      <c r="AS290" s="10"/>
      <c r="AT290" s="10"/>
      <c r="AU290" s="10"/>
      <c r="AV290" s="10"/>
      <c r="AW290" s="10"/>
      <c r="AX290" s="10"/>
      <c r="AY290" s="10"/>
      <c r="AZ290" s="10"/>
      <c r="BA290" s="10"/>
      <c r="BB290" s="10">
        <v>5070</v>
      </c>
    </row>
    <row r="291" spans="1:54" x14ac:dyDescent="0.3">
      <c r="A291" t="s">
        <v>1001</v>
      </c>
      <c r="B291" t="s">
        <v>2020</v>
      </c>
      <c r="C291" t="s">
        <v>2152</v>
      </c>
      <c r="D291" s="10">
        <v>19600</v>
      </c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  <c r="AT291" s="10"/>
      <c r="AU291" s="10"/>
      <c r="AV291" s="10"/>
      <c r="AW291" s="10"/>
      <c r="AX291" s="10"/>
      <c r="AY291" s="10"/>
      <c r="AZ291" s="10"/>
      <c r="BA291" s="10"/>
      <c r="BB291" s="10">
        <v>19600</v>
      </c>
    </row>
    <row r="292" spans="1:54" x14ac:dyDescent="0.3">
      <c r="A292" t="s">
        <v>1001</v>
      </c>
      <c r="B292" t="s">
        <v>2079</v>
      </c>
      <c r="C292" t="s">
        <v>2081</v>
      </c>
      <c r="D292" s="10">
        <v>2925</v>
      </c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>
        <v>900</v>
      </c>
      <c r="AR292" s="10"/>
      <c r="AS292" s="10"/>
      <c r="AT292" s="10"/>
      <c r="AU292" s="10"/>
      <c r="AV292" s="10"/>
      <c r="AW292" s="10"/>
      <c r="AX292" s="10"/>
      <c r="AY292" s="10"/>
      <c r="AZ292" s="10"/>
      <c r="BA292" s="10"/>
      <c r="BB292" s="10">
        <v>3825</v>
      </c>
    </row>
    <row r="293" spans="1:54" x14ac:dyDescent="0.3">
      <c r="A293" t="s">
        <v>1001</v>
      </c>
      <c r="B293" t="s">
        <v>2084</v>
      </c>
      <c r="C293" t="s">
        <v>2082</v>
      </c>
      <c r="D293" s="10"/>
      <c r="E293" s="10">
        <v>336</v>
      </c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  <c r="AV293" s="10"/>
      <c r="AW293" s="10"/>
      <c r="AX293" s="10"/>
      <c r="AY293" s="10"/>
      <c r="AZ293" s="10"/>
      <c r="BA293" s="10"/>
      <c r="BB293" s="10">
        <v>336</v>
      </c>
    </row>
    <row r="294" spans="1:54" x14ac:dyDescent="0.3">
      <c r="A294" t="s">
        <v>1001</v>
      </c>
      <c r="B294" t="s">
        <v>2085</v>
      </c>
      <c r="C294" t="s">
        <v>2086</v>
      </c>
      <c r="D294" s="10"/>
      <c r="E294" s="10">
        <v>1764</v>
      </c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  <c r="AS294" s="10"/>
      <c r="AT294" s="10"/>
      <c r="AU294" s="10"/>
      <c r="AV294" s="10"/>
      <c r="AW294" s="10"/>
      <c r="AX294" s="10"/>
      <c r="AY294" s="10"/>
      <c r="AZ294" s="10"/>
      <c r="BA294" s="10"/>
      <c r="BB294" s="10">
        <v>1764</v>
      </c>
    </row>
    <row r="295" spans="1:54" x14ac:dyDescent="0.3">
      <c r="A295" t="s">
        <v>1001</v>
      </c>
      <c r="B295" t="s">
        <v>1154</v>
      </c>
      <c r="C295" t="s">
        <v>1391</v>
      </c>
      <c r="D295" s="10"/>
      <c r="E295" s="10">
        <v>352</v>
      </c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  <c r="AT295" s="10"/>
      <c r="AU295" s="10"/>
      <c r="AV295" s="10"/>
      <c r="AW295" s="10"/>
      <c r="AX295" s="10"/>
      <c r="AY295" s="10"/>
      <c r="AZ295" s="10"/>
      <c r="BA295" s="10"/>
      <c r="BB295" s="10">
        <v>352</v>
      </c>
    </row>
    <row r="296" spans="1:54" x14ac:dyDescent="0.3">
      <c r="A296" t="s">
        <v>1001</v>
      </c>
      <c r="B296" t="s">
        <v>1835</v>
      </c>
      <c r="C296" t="s">
        <v>1836</v>
      </c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>
        <v>4639.5</v>
      </c>
      <c r="AM296" s="10"/>
      <c r="AN296" s="10"/>
      <c r="AO296" s="10"/>
      <c r="AP296" s="10"/>
      <c r="AQ296" s="10"/>
      <c r="AR296" s="10"/>
      <c r="AS296" s="10"/>
      <c r="AT296" s="10"/>
      <c r="AU296" s="10"/>
      <c r="AV296" s="10"/>
      <c r="AW296" s="10"/>
      <c r="AX296" s="10"/>
      <c r="AY296" s="10"/>
      <c r="AZ296" s="10"/>
      <c r="BA296" s="10"/>
      <c r="BB296" s="10">
        <v>4639.5</v>
      </c>
    </row>
    <row r="297" spans="1:54" x14ac:dyDescent="0.3">
      <c r="A297" t="s">
        <v>1001</v>
      </c>
      <c r="B297" t="s">
        <v>1290</v>
      </c>
      <c r="C297" t="s">
        <v>1463</v>
      </c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>
        <v>1700</v>
      </c>
      <c r="AM297" s="10"/>
      <c r="AN297" s="10"/>
      <c r="AO297" s="10"/>
      <c r="AP297" s="10"/>
      <c r="AQ297" s="10"/>
      <c r="AR297" s="10"/>
      <c r="AS297" s="10"/>
      <c r="AT297" s="10"/>
      <c r="AU297" s="10"/>
      <c r="AV297" s="10"/>
      <c r="AW297" s="10"/>
      <c r="AX297" s="10"/>
      <c r="AY297" s="10"/>
      <c r="AZ297" s="10"/>
      <c r="BA297" s="10"/>
      <c r="BB297" s="10">
        <v>1700</v>
      </c>
    </row>
    <row r="298" spans="1:54" x14ac:dyDescent="0.3">
      <c r="A298" t="s">
        <v>1001</v>
      </c>
      <c r="B298" t="s">
        <v>2014</v>
      </c>
      <c r="C298" t="s">
        <v>2104</v>
      </c>
      <c r="D298" s="10">
        <v>331.65</v>
      </c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  <c r="AT298" s="10"/>
      <c r="AU298" s="10"/>
      <c r="AV298" s="10"/>
      <c r="AW298" s="10"/>
      <c r="AX298" s="10"/>
      <c r="AY298" s="10"/>
      <c r="AZ298" s="10"/>
      <c r="BA298" s="10"/>
      <c r="BB298" s="10">
        <v>331.65</v>
      </c>
    </row>
    <row r="299" spans="1:54" x14ac:dyDescent="0.3">
      <c r="A299" t="s">
        <v>1001</v>
      </c>
      <c r="B299" t="s">
        <v>2016</v>
      </c>
      <c r="C299" t="s">
        <v>2103</v>
      </c>
      <c r="D299" s="10">
        <v>384.74</v>
      </c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  <c r="AT299" s="10"/>
      <c r="AU299" s="10"/>
      <c r="AV299" s="10"/>
      <c r="AW299" s="10"/>
      <c r="AX299" s="10"/>
      <c r="AY299" s="10"/>
      <c r="AZ299" s="10"/>
      <c r="BA299" s="10"/>
      <c r="BB299" s="10">
        <v>384.74</v>
      </c>
    </row>
    <row r="300" spans="1:54" x14ac:dyDescent="0.3">
      <c r="A300" t="s">
        <v>1001</v>
      </c>
      <c r="B300" t="s">
        <v>2018</v>
      </c>
      <c r="C300" t="s">
        <v>2102</v>
      </c>
      <c r="D300" s="10">
        <v>378.7</v>
      </c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  <c r="AT300" s="10"/>
      <c r="AU300" s="10"/>
      <c r="AV300" s="10"/>
      <c r="AW300" s="10"/>
      <c r="AX300" s="10"/>
      <c r="AY300" s="10"/>
      <c r="AZ300" s="10"/>
      <c r="BA300" s="10"/>
      <c r="BB300" s="10">
        <v>378.7</v>
      </c>
    </row>
    <row r="301" spans="1:54" x14ac:dyDescent="0.3">
      <c r="A301" t="s">
        <v>1001</v>
      </c>
      <c r="B301" t="s">
        <v>2097</v>
      </c>
      <c r="C301" t="s">
        <v>2125</v>
      </c>
      <c r="D301" s="10">
        <v>1050</v>
      </c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10"/>
      <c r="AU301" s="10"/>
      <c r="AV301" s="10"/>
      <c r="AW301" s="10"/>
      <c r="AX301" s="10"/>
      <c r="AY301" s="10"/>
      <c r="AZ301" s="10"/>
      <c r="BA301" s="10"/>
      <c r="BB301" s="10">
        <v>1050</v>
      </c>
    </row>
    <row r="302" spans="1:54" x14ac:dyDescent="0.3">
      <c r="A302" t="s">
        <v>1001</v>
      </c>
      <c r="B302" t="s">
        <v>2098</v>
      </c>
      <c r="C302" t="s">
        <v>2115</v>
      </c>
      <c r="D302" s="10">
        <v>1050</v>
      </c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  <c r="AT302" s="10"/>
      <c r="AU302" s="10"/>
      <c r="AV302" s="10"/>
      <c r="AW302" s="10"/>
      <c r="AX302" s="10"/>
      <c r="AY302" s="10"/>
      <c r="AZ302" s="10"/>
      <c r="BA302" s="10"/>
      <c r="BB302" s="10">
        <v>1050</v>
      </c>
    </row>
    <row r="303" spans="1:54" x14ac:dyDescent="0.3">
      <c r="A303" t="s">
        <v>1001</v>
      </c>
      <c r="B303" t="s">
        <v>2144</v>
      </c>
      <c r="C303" t="s">
        <v>1478</v>
      </c>
      <c r="D303" s="10">
        <v>71.7</v>
      </c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  <c r="AM303" s="10"/>
      <c r="AN303" s="10"/>
      <c r="AO303" s="10"/>
      <c r="AP303" s="10"/>
      <c r="AQ303" s="10"/>
      <c r="AR303" s="10"/>
      <c r="AS303" s="10"/>
      <c r="AT303" s="10"/>
      <c r="AU303" s="10"/>
      <c r="AV303" s="10"/>
      <c r="AW303" s="10"/>
      <c r="AX303" s="10"/>
      <c r="AY303" s="10"/>
      <c r="AZ303" s="10"/>
      <c r="BA303" s="10"/>
      <c r="BB303" s="10">
        <v>71.7</v>
      </c>
    </row>
    <row r="304" spans="1:54" x14ac:dyDescent="0.3">
      <c r="A304" t="s">
        <v>1001</v>
      </c>
      <c r="B304" t="s">
        <v>2026</v>
      </c>
      <c r="C304" t="s">
        <v>2153</v>
      </c>
      <c r="D304" s="10">
        <v>487.4</v>
      </c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10"/>
      <c r="AU304" s="10"/>
      <c r="AV304" s="10"/>
      <c r="AW304" s="10"/>
      <c r="AX304" s="10"/>
      <c r="AY304" s="10"/>
      <c r="AZ304" s="10"/>
      <c r="BA304" s="10"/>
      <c r="BB304" s="10">
        <v>487.4</v>
      </c>
    </row>
    <row r="305" spans="1:54" x14ac:dyDescent="0.3">
      <c r="A305" t="s">
        <v>1001</v>
      </c>
      <c r="B305" t="s">
        <v>2023</v>
      </c>
      <c r="C305" t="s">
        <v>2154</v>
      </c>
      <c r="D305" s="10">
        <v>481.1</v>
      </c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10"/>
      <c r="AU305" s="10"/>
      <c r="AV305" s="10"/>
      <c r="AW305" s="10"/>
      <c r="AX305" s="10"/>
      <c r="AY305" s="10"/>
      <c r="AZ305" s="10"/>
      <c r="BA305" s="10"/>
      <c r="BB305" s="10">
        <v>481.1</v>
      </c>
    </row>
    <row r="306" spans="1:54" x14ac:dyDescent="0.3">
      <c r="A306" t="s">
        <v>1001</v>
      </c>
      <c r="B306" t="s">
        <v>2058</v>
      </c>
      <c r="C306" t="s">
        <v>2155</v>
      </c>
      <c r="D306" s="10">
        <v>100</v>
      </c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  <c r="AS306" s="10"/>
      <c r="AT306" s="10"/>
      <c r="AU306" s="10"/>
      <c r="AV306" s="10"/>
      <c r="AW306" s="10"/>
      <c r="AX306" s="10"/>
      <c r="AY306" s="10"/>
      <c r="AZ306" s="10"/>
      <c r="BA306" s="10"/>
      <c r="BB306" s="10">
        <v>100</v>
      </c>
    </row>
    <row r="307" spans="1:54" x14ac:dyDescent="0.3">
      <c r="A307" t="s">
        <v>1001</v>
      </c>
      <c r="B307" t="s">
        <v>2167</v>
      </c>
      <c r="C307" t="s">
        <v>2168</v>
      </c>
      <c r="D307" s="10">
        <v>24</v>
      </c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  <c r="AT307" s="10"/>
      <c r="AU307" s="10"/>
      <c r="AV307" s="10"/>
      <c r="AW307" s="10"/>
      <c r="AX307" s="10"/>
      <c r="AY307" s="10"/>
      <c r="AZ307" s="10"/>
      <c r="BA307" s="10"/>
      <c r="BB307" s="10">
        <v>24</v>
      </c>
    </row>
    <row r="308" spans="1:54" x14ac:dyDescent="0.3">
      <c r="A308" t="s">
        <v>1001</v>
      </c>
      <c r="B308" t="s">
        <v>989</v>
      </c>
      <c r="C308" t="s">
        <v>990</v>
      </c>
      <c r="D308" s="10">
        <v>51</v>
      </c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10"/>
      <c r="AU308" s="10"/>
      <c r="AV308" s="10"/>
      <c r="AW308" s="10"/>
      <c r="AX308" s="10"/>
      <c r="AY308" s="10"/>
      <c r="AZ308" s="10"/>
      <c r="BA308" s="10"/>
      <c r="BB308" s="10">
        <v>51</v>
      </c>
    </row>
    <row r="309" spans="1:54" x14ac:dyDescent="0.3">
      <c r="A309" t="s">
        <v>1001</v>
      </c>
      <c r="B309" t="s">
        <v>2202</v>
      </c>
      <c r="C309" t="s">
        <v>1016</v>
      </c>
      <c r="D309" s="10">
        <v>1200</v>
      </c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/>
      <c r="AU309" s="10"/>
      <c r="AV309" s="10"/>
      <c r="AW309" s="10"/>
      <c r="AX309" s="10"/>
      <c r="AY309" s="10"/>
      <c r="AZ309" s="10"/>
      <c r="BA309" s="10"/>
      <c r="BB309" s="10">
        <v>1200</v>
      </c>
    </row>
    <row r="310" spans="1:54" x14ac:dyDescent="0.3">
      <c r="A310" t="s">
        <v>1017</v>
      </c>
      <c r="B310" t="s">
        <v>1668</v>
      </c>
      <c r="C310" t="s">
        <v>1669</v>
      </c>
      <c r="D310" s="10"/>
      <c r="E310" s="10"/>
      <c r="F310" s="10">
        <v>0</v>
      </c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  <c r="AT310" s="10"/>
      <c r="AU310" s="10"/>
      <c r="AV310" s="10"/>
      <c r="AW310" s="10"/>
      <c r="AX310" s="10"/>
      <c r="AY310" s="10"/>
      <c r="AZ310" s="10"/>
      <c r="BA310" s="10"/>
      <c r="BB310" s="10">
        <v>0</v>
      </c>
    </row>
    <row r="311" spans="1:54" x14ac:dyDescent="0.3">
      <c r="A311" t="s">
        <v>1017</v>
      </c>
      <c r="B311" t="s">
        <v>975</v>
      </c>
      <c r="C311" t="s">
        <v>1254</v>
      </c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>
        <v>3.11</v>
      </c>
      <c r="AR311" s="10"/>
      <c r="AS311" s="10"/>
      <c r="AT311" s="10"/>
      <c r="AU311" s="10"/>
      <c r="AV311" s="10"/>
      <c r="AW311" s="10"/>
      <c r="AX311" s="10"/>
      <c r="AY311" s="10"/>
      <c r="AZ311" s="10"/>
      <c r="BA311" s="10"/>
      <c r="BB311" s="10">
        <v>3.11</v>
      </c>
    </row>
    <row r="312" spans="1:54" x14ac:dyDescent="0.3">
      <c r="A312" t="s">
        <v>1017</v>
      </c>
      <c r="B312" t="s">
        <v>771</v>
      </c>
      <c r="C312" t="s">
        <v>1959</v>
      </c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>
        <v>499.99900000000002</v>
      </c>
      <c r="AR312" s="10"/>
      <c r="AS312" s="10"/>
      <c r="AT312" s="10"/>
      <c r="AU312" s="10"/>
      <c r="AV312" s="10"/>
      <c r="AW312" s="10"/>
      <c r="AX312" s="10"/>
      <c r="AY312" s="10"/>
      <c r="AZ312" s="10"/>
      <c r="BA312" s="10"/>
      <c r="BB312" s="10">
        <v>499.99900000000002</v>
      </c>
    </row>
    <row r="313" spans="1:54" x14ac:dyDescent="0.3">
      <c r="A313" t="s">
        <v>1017</v>
      </c>
      <c r="B313" t="s">
        <v>1017</v>
      </c>
      <c r="C313" t="s">
        <v>1017</v>
      </c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  <c r="AT313" s="10"/>
      <c r="AU313" s="10"/>
      <c r="AV313" s="10"/>
      <c r="AW313" s="10"/>
      <c r="AX313" s="10"/>
      <c r="AY313" s="10"/>
      <c r="AZ313" s="10"/>
      <c r="BA313" s="10"/>
      <c r="BB313" s="10"/>
    </row>
    <row r="314" spans="1:54" x14ac:dyDescent="0.3">
      <c r="A314" t="s">
        <v>1017</v>
      </c>
      <c r="B314" t="s">
        <v>979</v>
      </c>
      <c r="C314" t="s">
        <v>1948</v>
      </c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>
        <v>4.7</v>
      </c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>
        <v>4.7</v>
      </c>
    </row>
    <row r="315" spans="1:54" x14ac:dyDescent="0.3">
      <c r="A315" t="s">
        <v>506</v>
      </c>
      <c r="B315" t="s">
        <v>136</v>
      </c>
      <c r="C315" t="s">
        <v>439</v>
      </c>
      <c r="D315" s="10">
        <v>90</v>
      </c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>
        <v>20</v>
      </c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>
        <v>110</v>
      </c>
    </row>
    <row r="316" spans="1:54" x14ac:dyDescent="0.3">
      <c r="A316" t="s">
        <v>506</v>
      </c>
      <c r="B316" t="s">
        <v>774</v>
      </c>
      <c r="C316" t="s">
        <v>2327</v>
      </c>
      <c r="D316" s="10">
        <v>60</v>
      </c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>
        <v>60</v>
      </c>
    </row>
    <row r="317" spans="1:54" x14ac:dyDescent="0.3">
      <c r="A317" t="s">
        <v>368</v>
      </c>
      <c r="B317" t="s">
        <v>275</v>
      </c>
      <c r="C317" t="s">
        <v>1183</v>
      </c>
      <c r="D317" s="10">
        <v>41600</v>
      </c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>
        <v>1448</v>
      </c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>
        <v>43048</v>
      </c>
    </row>
    <row r="318" spans="1:54" x14ac:dyDescent="0.3">
      <c r="A318" t="s">
        <v>368</v>
      </c>
      <c r="B318" t="s">
        <v>132</v>
      </c>
      <c r="C318" t="s">
        <v>444</v>
      </c>
      <c r="D318" s="10">
        <v>12500</v>
      </c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>
        <v>12500</v>
      </c>
    </row>
    <row r="319" spans="1:54" x14ac:dyDescent="0.3">
      <c r="A319" t="s">
        <v>368</v>
      </c>
      <c r="B319" t="s">
        <v>767</v>
      </c>
      <c r="C319" t="s">
        <v>1048</v>
      </c>
      <c r="D319" s="10">
        <v>45900</v>
      </c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>
        <v>45900</v>
      </c>
    </row>
    <row r="320" spans="1:54" x14ac:dyDescent="0.3">
      <c r="A320" t="s">
        <v>368</v>
      </c>
      <c r="B320" t="s">
        <v>780</v>
      </c>
      <c r="C320" t="s">
        <v>781</v>
      </c>
      <c r="D320" s="10">
        <v>40000</v>
      </c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>
        <v>40000</v>
      </c>
    </row>
    <row r="321" spans="1:54" x14ac:dyDescent="0.3">
      <c r="A321" t="s">
        <v>368</v>
      </c>
      <c r="B321" t="s">
        <v>766</v>
      </c>
      <c r="C321" t="s">
        <v>1047</v>
      </c>
      <c r="D321" s="10">
        <v>20000</v>
      </c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>
        <v>20000</v>
      </c>
    </row>
    <row r="322" spans="1:54" x14ac:dyDescent="0.3">
      <c r="A322" t="s">
        <v>368</v>
      </c>
      <c r="B322" t="s">
        <v>782</v>
      </c>
      <c r="C322" t="s">
        <v>783</v>
      </c>
      <c r="D322" s="10">
        <v>40000</v>
      </c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>
        <v>40000</v>
      </c>
    </row>
    <row r="323" spans="1:54" x14ac:dyDescent="0.3">
      <c r="A323" t="s">
        <v>869</v>
      </c>
      <c r="B323" t="s">
        <v>930</v>
      </c>
      <c r="C323" t="s">
        <v>959</v>
      </c>
      <c r="D323" s="10">
        <v>43200</v>
      </c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>
        <v>43200</v>
      </c>
    </row>
    <row r="324" spans="1:54" x14ac:dyDescent="0.3">
      <c r="A324" t="s">
        <v>869</v>
      </c>
      <c r="B324" t="s">
        <v>907</v>
      </c>
      <c r="C324" t="s">
        <v>2166</v>
      </c>
      <c r="D324" s="10">
        <v>9000</v>
      </c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>
        <v>9000</v>
      </c>
    </row>
    <row r="325" spans="1:54" x14ac:dyDescent="0.3">
      <c r="A325" t="s">
        <v>373</v>
      </c>
      <c r="B325" t="s">
        <v>158</v>
      </c>
      <c r="C325" t="s">
        <v>157</v>
      </c>
      <c r="D325" s="10">
        <v>717.8</v>
      </c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>
        <v>717.8</v>
      </c>
    </row>
    <row r="326" spans="1:54" x14ac:dyDescent="0.3">
      <c r="A326" t="s">
        <v>373</v>
      </c>
      <c r="B326" t="s">
        <v>765</v>
      </c>
      <c r="C326" t="s">
        <v>2090</v>
      </c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>
        <v>23.456</v>
      </c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>
        <v>23.456</v>
      </c>
    </row>
    <row r="327" spans="1:54" x14ac:dyDescent="0.3">
      <c r="A327" t="s">
        <v>373</v>
      </c>
      <c r="B327" t="s">
        <v>239</v>
      </c>
      <c r="C327" t="s">
        <v>32</v>
      </c>
      <c r="D327" s="10">
        <v>320.24</v>
      </c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>
        <v>320.24</v>
      </c>
    </row>
    <row r="328" spans="1:54" x14ac:dyDescent="0.3">
      <c r="A328" t="s">
        <v>380</v>
      </c>
      <c r="B328" t="s">
        <v>146</v>
      </c>
      <c r="C328" t="s">
        <v>437</v>
      </c>
      <c r="D328" s="10">
        <v>1950</v>
      </c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>
        <v>32.46</v>
      </c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>
        <v>1982.46</v>
      </c>
    </row>
    <row r="329" spans="1:54" x14ac:dyDescent="0.3">
      <c r="A329" t="s">
        <v>380</v>
      </c>
      <c r="B329" t="s">
        <v>771</v>
      </c>
      <c r="C329" t="s">
        <v>1959</v>
      </c>
      <c r="D329" s="10">
        <v>6000</v>
      </c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>
        <v>6000</v>
      </c>
    </row>
    <row r="330" spans="1:54" x14ac:dyDescent="0.3">
      <c r="A330" t="s">
        <v>380</v>
      </c>
      <c r="B330" t="s">
        <v>683</v>
      </c>
      <c r="C330" t="s">
        <v>2213</v>
      </c>
      <c r="D330" s="10">
        <v>375</v>
      </c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>
        <v>375</v>
      </c>
    </row>
    <row r="331" spans="1:54" x14ac:dyDescent="0.3">
      <c r="A331" t="s">
        <v>380</v>
      </c>
      <c r="B331" t="s">
        <v>148</v>
      </c>
      <c r="C331" t="s">
        <v>1200</v>
      </c>
      <c r="D331" s="10">
        <v>15125</v>
      </c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>
        <v>3.5</v>
      </c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>
        <v>15128.5</v>
      </c>
    </row>
    <row r="332" spans="1:54" x14ac:dyDescent="0.3">
      <c r="A332" t="s">
        <v>381</v>
      </c>
      <c r="B332" t="s">
        <v>143</v>
      </c>
      <c r="C332" t="s">
        <v>142</v>
      </c>
      <c r="D332" s="10">
        <v>400</v>
      </c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>
        <v>10.384</v>
      </c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  <c r="BB332" s="10">
        <v>410.38400000000001</v>
      </c>
    </row>
    <row r="333" spans="1:54" x14ac:dyDescent="0.3">
      <c r="A333" t="s">
        <v>366</v>
      </c>
      <c r="B333" t="s">
        <v>280</v>
      </c>
      <c r="C333" t="s">
        <v>279</v>
      </c>
      <c r="D333" s="10">
        <v>170</v>
      </c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  <c r="BB333" s="10">
        <v>170</v>
      </c>
    </row>
    <row r="334" spans="1:54" x14ac:dyDescent="0.3">
      <c r="A334" t="s">
        <v>367</v>
      </c>
      <c r="B334" t="s">
        <v>856</v>
      </c>
      <c r="C334" t="s">
        <v>1193</v>
      </c>
      <c r="D334" s="10">
        <v>972.21</v>
      </c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>
        <v>2E-3</v>
      </c>
      <c r="AR334" s="10"/>
      <c r="AS334" s="10"/>
      <c r="AT334" s="10"/>
      <c r="AU334" s="10"/>
      <c r="AV334" s="10"/>
      <c r="AW334" s="10"/>
      <c r="AX334" s="10"/>
      <c r="AY334" s="10"/>
      <c r="AZ334" s="10"/>
      <c r="BA334" s="10"/>
      <c r="BB334" s="10">
        <v>972.21199999999999</v>
      </c>
    </row>
    <row r="335" spans="1:54" x14ac:dyDescent="0.3">
      <c r="A335" t="s">
        <v>367</v>
      </c>
      <c r="B335" t="s">
        <v>897</v>
      </c>
      <c r="C335" t="s">
        <v>2040</v>
      </c>
      <c r="D335" s="10">
        <v>48.07</v>
      </c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  <c r="AY335" s="10"/>
      <c r="AZ335" s="10"/>
      <c r="BA335" s="10"/>
      <c r="BB335" s="10">
        <v>48.07</v>
      </c>
    </row>
    <row r="336" spans="1:54" x14ac:dyDescent="0.3">
      <c r="A336" t="s">
        <v>492</v>
      </c>
      <c r="B336" t="s">
        <v>281</v>
      </c>
      <c r="C336" t="s">
        <v>396</v>
      </c>
      <c r="D336" s="10">
        <v>6</v>
      </c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  <c r="AY336" s="10"/>
      <c r="AZ336" s="10"/>
      <c r="BA336" s="10"/>
      <c r="BB336" s="10">
        <v>6</v>
      </c>
    </row>
    <row r="337" spans="1:54" x14ac:dyDescent="0.3">
      <c r="A337" t="s">
        <v>492</v>
      </c>
      <c r="B337" t="s">
        <v>282</v>
      </c>
      <c r="C337" t="s">
        <v>1181</v>
      </c>
      <c r="D337" s="10">
        <v>150</v>
      </c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  <c r="AY337" s="10"/>
      <c r="AZ337" s="10"/>
      <c r="BA337" s="10"/>
      <c r="BB337" s="10">
        <v>150</v>
      </c>
    </row>
    <row r="338" spans="1:54" x14ac:dyDescent="0.3">
      <c r="A338" t="s">
        <v>372</v>
      </c>
      <c r="B338" t="s">
        <v>256</v>
      </c>
      <c r="C338" t="s">
        <v>255</v>
      </c>
      <c r="D338" s="10">
        <v>5250</v>
      </c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>
        <v>10500</v>
      </c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  <c r="AY338" s="10"/>
      <c r="AZ338" s="10"/>
      <c r="BA338" s="10"/>
      <c r="BB338" s="10">
        <v>15750</v>
      </c>
    </row>
    <row r="339" spans="1:54" x14ac:dyDescent="0.3">
      <c r="A339" t="s">
        <v>370</v>
      </c>
      <c r="B339" t="s">
        <v>189</v>
      </c>
      <c r="C339" t="s">
        <v>417</v>
      </c>
      <c r="D339" s="10">
        <v>4000</v>
      </c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>
        <v>975.00099999999998</v>
      </c>
      <c r="AR339" s="10"/>
      <c r="AS339" s="10"/>
      <c r="AT339" s="10"/>
      <c r="AU339" s="10"/>
      <c r="AV339" s="10"/>
      <c r="AW339" s="10"/>
      <c r="AX339" s="10"/>
      <c r="AY339" s="10"/>
      <c r="AZ339" s="10"/>
      <c r="BA339" s="10"/>
      <c r="BB339" s="10">
        <v>4975.0010000000002</v>
      </c>
    </row>
    <row r="340" spans="1:54" x14ac:dyDescent="0.3">
      <c r="A340" t="s">
        <v>370</v>
      </c>
      <c r="B340" t="s">
        <v>178</v>
      </c>
      <c r="C340" t="s">
        <v>427</v>
      </c>
      <c r="D340" s="10">
        <v>4000</v>
      </c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>
        <v>4000</v>
      </c>
    </row>
    <row r="341" spans="1:54" x14ac:dyDescent="0.3">
      <c r="A341" t="s">
        <v>370</v>
      </c>
      <c r="B341" t="s">
        <v>273</v>
      </c>
      <c r="C341" t="s">
        <v>272</v>
      </c>
      <c r="D341" s="10">
        <v>1000</v>
      </c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>
        <v>1000</v>
      </c>
    </row>
    <row r="342" spans="1:54" x14ac:dyDescent="0.3">
      <c r="A342" t="s">
        <v>370</v>
      </c>
      <c r="B342" t="s">
        <v>716</v>
      </c>
      <c r="C342" t="s">
        <v>2197</v>
      </c>
      <c r="D342" s="10">
        <v>2190</v>
      </c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>
        <v>2190</v>
      </c>
    </row>
    <row r="343" spans="1:54" x14ac:dyDescent="0.3">
      <c r="A343" t="s">
        <v>377</v>
      </c>
      <c r="B343" t="s">
        <v>153</v>
      </c>
      <c r="C343" t="s">
        <v>433</v>
      </c>
      <c r="D343" s="10">
        <v>1275</v>
      </c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>
        <v>45.183</v>
      </c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>
        <v>1320.183</v>
      </c>
    </row>
    <row r="344" spans="1:54" x14ac:dyDescent="0.3">
      <c r="A344" t="s">
        <v>378</v>
      </c>
      <c r="B344" t="s">
        <v>599</v>
      </c>
      <c r="C344" t="s">
        <v>1185</v>
      </c>
      <c r="D344" s="10">
        <v>6756</v>
      </c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>
        <v>91.234999999999999</v>
      </c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>
        <v>6847.2349999999997</v>
      </c>
    </row>
    <row r="345" spans="1:54" x14ac:dyDescent="0.3">
      <c r="A345" t="s">
        <v>824</v>
      </c>
      <c r="B345" t="s">
        <v>825</v>
      </c>
      <c r="C345" t="s">
        <v>2162</v>
      </c>
      <c r="D345" s="10">
        <v>75</v>
      </c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>
        <v>75</v>
      </c>
    </row>
    <row r="346" spans="1:54" x14ac:dyDescent="0.3">
      <c r="A346" t="s">
        <v>824</v>
      </c>
      <c r="B346" t="s">
        <v>870</v>
      </c>
      <c r="C346" t="s">
        <v>1815</v>
      </c>
      <c r="D346" s="10">
        <v>50</v>
      </c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>
        <v>50</v>
      </c>
    </row>
    <row r="347" spans="1:54" x14ac:dyDescent="0.3">
      <c r="A347" t="s">
        <v>507</v>
      </c>
      <c r="B347" t="s">
        <v>298</v>
      </c>
      <c r="C347" t="s">
        <v>393</v>
      </c>
      <c r="D347" s="10">
        <v>625.29999999999995</v>
      </c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>
        <v>625.29999999999995</v>
      </c>
    </row>
    <row r="348" spans="1:54" x14ac:dyDescent="0.3">
      <c r="A348" t="s">
        <v>508</v>
      </c>
      <c r="B348" t="s">
        <v>134</v>
      </c>
      <c r="C348" t="s">
        <v>441</v>
      </c>
      <c r="D348" s="10">
        <v>60</v>
      </c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>
        <v>60</v>
      </c>
    </row>
    <row r="349" spans="1:54" x14ac:dyDescent="0.3">
      <c r="A349" t="s">
        <v>508</v>
      </c>
      <c r="B349" t="s">
        <v>604</v>
      </c>
      <c r="C349" t="s">
        <v>1367</v>
      </c>
      <c r="D349" s="10">
        <v>27</v>
      </c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>
        <v>27</v>
      </c>
    </row>
    <row r="350" spans="1:54" x14ac:dyDescent="0.3">
      <c r="A350" t="s">
        <v>999</v>
      </c>
      <c r="B350" t="s">
        <v>1017</v>
      </c>
      <c r="C350" t="s">
        <v>1017</v>
      </c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>
        <v>0</v>
      </c>
      <c r="AU350" s="10"/>
      <c r="AV350" s="10"/>
      <c r="AW350" s="10"/>
      <c r="AX350" s="10"/>
      <c r="AY350" s="10"/>
      <c r="AZ350" s="10"/>
      <c r="BA350" s="10"/>
      <c r="BB350" s="10">
        <v>0</v>
      </c>
    </row>
    <row r="351" spans="1:54" x14ac:dyDescent="0.3">
      <c r="A351">
        <v>300</v>
      </c>
      <c r="B351" t="s">
        <v>1477</v>
      </c>
      <c r="C351" t="s">
        <v>597</v>
      </c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>
        <v>100</v>
      </c>
      <c r="AW351" s="10"/>
      <c r="AX351" s="10"/>
      <c r="AY351" s="10"/>
      <c r="AZ351" s="10"/>
      <c r="BA351" s="10"/>
      <c r="BB351" s="10">
        <v>100</v>
      </c>
    </row>
    <row r="352" spans="1:54" x14ac:dyDescent="0.3">
      <c r="A352">
        <v>300</v>
      </c>
      <c r="B352" t="s">
        <v>2014</v>
      </c>
      <c r="C352" t="s">
        <v>2015</v>
      </c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>
        <v>100</v>
      </c>
      <c r="AV352" s="10"/>
      <c r="AW352" s="10"/>
      <c r="AX352" s="10"/>
      <c r="AY352" s="10"/>
      <c r="AZ352" s="10"/>
      <c r="BA352" s="10"/>
      <c r="BB352" s="10">
        <v>100</v>
      </c>
    </row>
    <row r="353" spans="1:54" x14ac:dyDescent="0.3">
      <c r="A353">
        <v>300</v>
      </c>
      <c r="B353" t="s">
        <v>2016</v>
      </c>
      <c r="C353" t="s">
        <v>2017</v>
      </c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>
        <v>100</v>
      </c>
      <c r="AV353" s="10"/>
      <c r="AW353" s="10"/>
      <c r="AX353" s="10"/>
      <c r="AY353" s="10"/>
      <c r="AZ353" s="10"/>
      <c r="BA353" s="10"/>
      <c r="BB353" s="10">
        <v>100</v>
      </c>
    </row>
    <row r="354" spans="1:54" x14ac:dyDescent="0.3">
      <c r="A354">
        <v>300</v>
      </c>
      <c r="B354" t="s">
        <v>2018</v>
      </c>
      <c r="C354" t="s">
        <v>2019</v>
      </c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>
        <v>100</v>
      </c>
      <c r="AV354" s="10"/>
      <c r="AW354" s="10"/>
      <c r="AX354" s="10"/>
      <c r="AY354" s="10"/>
      <c r="AZ354" s="10"/>
      <c r="BA354" s="10"/>
      <c r="BB354" s="10">
        <v>100</v>
      </c>
    </row>
    <row r="355" spans="1:54" x14ac:dyDescent="0.3">
      <c r="A355">
        <v>600</v>
      </c>
      <c r="B355" t="s">
        <v>1476</v>
      </c>
      <c r="C355" t="s">
        <v>892</v>
      </c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>
        <v>200</v>
      </c>
      <c r="AW355" s="10"/>
      <c r="AX355" s="10"/>
      <c r="AY355" s="10"/>
      <c r="AZ355" s="10"/>
      <c r="BA355" s="10"/>
      <c r="BB355" s="10">
        <v>200</v>
      </c>
    </row>
    <row r="356" spans="1:54" x14ac:dyDescent="0.3">
      <c r="A356">
        <v>400</v>
      </c>
      <c r="B356" t="s">
        <v>1479</v>
      </c>
      <c r="C356" t="s">
        <v>89</v>
      </c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>
        <v>200</v>
      </c>
      <c r="AX356" s="10"/>
      <c r="AY356" s="10"/>
      <c r="AZ356" s="10"/>
      <c r="BA356" s="10"/>
      <c r="BB356" s="10">
        <v>200</v>
      </c>
    </row>
    <row r="357" spans="1:54" x14ac:dyDescent="0.3">
      <c r="A357" t="s">
        <v>685</v>
      </c>
      <c r="B357" t="s">
        <v>681</v>
      </c>
      <c r="C357" t="s">
        <v>682</v>
      </c>
      <c r="D357" s="10">
        <v>15</v>
      </c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  <c r="BB357" s="10">
        <v>15</v>
      </c>
    </row>
    <row r="358" spans="1:54" x14ac:dyDescent="0.3">
      <c r="A358" t="s">
        <v>670</v>
      </c>
      <c r="B358" t="s">
        <v>667</v>
      </c>
      <c r="C358" t="s">
        <v>1246</v>
      </c>
      <c r="D358" s="10">
        <v>150</v>
      </c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  <c r="AY358" s="10"/>
      <c r="AZ358" s="10"/>
      <c r="BA358" s="10"/>
      <c r="BB358" s="10">
        <v>150</v>
      </c>
    </row>
    <row r="359" spans="1:54" x14ac:dyDescent="0.3">
      <c r="A359" t="s">
        <v>333</v>
      </c>
      <c r="D359" s="10">
        <v>591215.11</v>
      </c>
      <c r="E359" s="10">
        <v>23991</v>
      </c>
      <c r="F359" s="10">
        <v>0</v>
      </c>
      <c r="G359" s="10">
        <v>0</v>
      </c>
      <c r="H359" s="10">
        <v>0</v>
      </c>
      <c r="I359" s="10">
        <v>62</v>
      </c>
      <c r="J359" s="10">
        <v>0</v>
      </c>
      <c r="K359" s="10">
        <v>0</v>
      </c>
      <c r="L359" s="10">
        <v>0</v>
      </c>
      <c r="M359" s="10">
        <v>0</v>
      </c>
      <c r="N359" s="10">
        <v>0</v>
      </c>
      <c r="O359" s="10">
        <v>0</v>
      </c>
      <c r="P359" s="10">
        <v>0</v>
      </c>
      <c r="Q359" s="10">
        <v>0</v>
      </c>
      <c r="R359" s="10">
        <v>0</v>
      </c>
      <c r="S359" s="10">
        <v>0</v>
      </c>
      <c r="T359" s="10">
        <v>0</v>
      </c>
      <c r="U359" s="10">
        <v>0</v>
      </c>
      <c r="V359" s="10">
        <v>0</v>
      </c>
      <c r="W359" s="10">
        <v>0</v>
      </c>
      <c r="X359" s="10">
        <v>0</v>
      </c>
      <c r="Y359" s="10">
        <v>10572</v>
      </c>
      <c r="Z359" s="10">
        <v>0</v>
      </c>
      <c r="AA359" s="10">
        <v>0</v>
      </c>
      <c r="AB359" s="10">
        <v>0</v>
      </c>
      <c r="AC359" s="10">
        <v>0</v>
      </c>
      <c r="AD359" s="10">
        <v>1059</v>
      </c>
      <c r="AE359" s="10">
        <v>0</v>
      </c>
      <c r="AF359" s="10">
        <v>0</v>
      </c>
      <c r="AG359" s="10">
        <v>0</v>
      </c>
      <c r="AH359" s="10">
        <v>0</v>
      </c>
      <c r="AI359" s="10">
        <v>0</v>
      </c>
      <c r="AJ359" s="10">
        <v>0</v>
      </c>
      <c r="AK359" s="10">
        <v>0</v>
      </c>
      <c r="AL359" s="10">
        <v>16059.5</v>
      </c>
      <c r="AM359" s="10">
        <v>1746.68</v>
      </c>
      <c r="AN359" s="10">
        <v>0</v>
      </c>
      <c r="AO359" s="10">
        <v>9136</v>
      </c>
      <c r="AP359" s="10">
        <v>21839.200000000001</v>
      </c>
      <c r="AQ359" s="10">
        <v>3177.694</v>
      </c>
      <c r="AR359" s="10"/>
      <c r="AS359" s="10">
        <v>60</v>
      </c>
      <c r="AT359" s="10">
        <v>0</v>
      </c>
      <c r="AU359" s="10">
        <v>300</v>
      </c>
      <c r="AV359" s="10">
        <v>300</v>
      </c>
      <c r="AW359" s="10">
        <v>200</v>
      </c>
      <c r="AX359" s="10"/>
      <c r="AY359" s="10"/>
      <c r="AZ359" s="10"/>
      <c r="BA359" s="10"/>
      <c r="BB359" s="10">
        <v>679718.18400000012</v>
      </c>
    </row>
    <row r="1316" spans="4:4" x14ac:dyDescent="0.3">
      <c r="D1316" s="5">
        <v>44249</v>
      </c>
    </row>
    <row r="1317" spans="4:4" x14ac:dyDescent="0.3">
      <c r="D1317" s="5">
        <v>44249</v>
      </c>
    </row>
    <row r="1318" spans="4:4" x14ac:dyDescent="0.3">
      <c r="D1318" s="5">
        <v>44249</v>
      </c>
    </row>
    <row r="1319" spans="4:4" x14ac:dyDescent="0.3">
      <c r="D1319" s="5">
        <v>44249</v>
      </c>
    </row>
    <row r="1320" spans="4:4" x14ac:dyDescent="0.3">
      <c r="D1320" s="5">
        <v>44249</v>
      </c>
    </row>
    <row r="1321" spans="4:4" x14ac:dyDescent="0.3">
      <c r="D1321" s="5">
        <v>44249</v>
      </c>
    </row>
    <row r="1322" spans="4:4" x14ac:dyDescent="0.3">
      <c r="D1322" s="5">
        <v>44249</v>
      </c>
    </row>
    <row r="1323" spans="4:4" x14ac:dyDescent="0.3">
      <c r="D1323" s="5">
        <v>44249</v>
      </c>
    </row>
    <row r="1324" spans="4:4" x14ac:dyDescent="0.3">
      <c r="D1324" s="5">
        <v>44249</v>
      </c>
    </row>
    <row r="1325" spans="4:4" x14ac:dyDescent="0.3">
      <c r="D1325" s="5">
        <v>44249</v>
      </c>
    </row>
    <row r="1326" spans="4:4" x14ac:dyDescent="0.3">
      <c r="D1326" s="5">
        <v>44249</v>
      </c>
    </row>
    <row r="1327" spans="4:4" x14ac:dyDescent="0.3">
      <c r="D1327" s="5">
        <v>44249</v>
      </c>
    </row>
    <row r="1328" spans="4:4" x14ac:dyDescent="0.3">
      <c r="D1328" s="5">
        <v>44249</v>
      </c>
    </row>
    <row r="1329" spans="4:4" x14ac:dyDescent="0.3">
      <c r="D1329" s="5">
        <v>44249</v>
      </c>
    </row>
    <row r="1330" spans="4:4" x14ac:dyDescent="0.3">
      <c r="D1330" s="5">
        <v>44249</v>
      </c>
    </row>
    <row r="1331" spans="4:4" x14ac:dyDescent="0.3">
      <c r="D1331" s="5">
        <v>44249</v>
      </c>
    </row>
    <row r="1332" spans="4:4" x14ac:dyDescent="0.3">
      <c r="D1332" s="5">
        <v>44249</v>
      </c>
    </row>
    <row r="1333" spans="4:4" x14ac:dyDescent="0.3">
      <c r="D1333" s="5">
        <v>44249</v>
      </c>
    </row>
    <row r="1334" spans="4:4" x14ac:dyDescent="0.3">
      <c r="D1334" s="5">
        <v>44249</v>
      </c>
    </row>
    <row r="1335" spans="4:4" x14ac:dyDescent="0.3">
      <c r="D1335" s="5">
        <v>44249</v>
      </c>
    </row>
    <row r="1336" spans="4:4" x14ac:dyDescent="0.3">
      <c r="D1336" s="5">
        <v>44249</v>
      </c>
    </row>
    <row r="1337" spans="4:4" x14ac:dyDescent="0.3">
      <c r="D1337" s="5">
        <v>44249</v>
      </c>
    </row>
    <row r="1338" spans="4:4" x14ac:dyDescent="0.3">
      <c r="D1338" s="5">
        <v>44249</v>
      </c>
    </row>
    <row r="1339" spans="4:4" x14ac:dyDescent="0.3">
      <c r="D1339" s="5">
        <v>44249</v>
      </c>
    </row>
    <row r="1340" spans="4:4" x14ac:dyDescent="0.3">
      <c r="D1340" s="5">
        <v>44249</v>
      </c>
    </row>
    <row r="1341" spans="4:4" x14ac:dyDescent="0.3">
      <c r="D1341" s="5">
        <v>44249</v>
      </c>
    </row>
    <row r="1342" spans="4:4" x14ac:dyDescent="0.3">
      <c r="D1342" s="5">
        <v>44249</v>
      </c>
    </row>
    <row r="1343" spans="4:4" x14ac:dyDescent="0.3">
      <c r="D1343" s="5">
        <v>44249</v>
      </c>
    </row>
    <row r="1344" spans="4:4" x14ac:dyDescent="0.3">
      <c r="D1344" s="5">
        <v>44249</v>
      </c>
    </row>
    <row r="1345" spans="4:4" x14ac:dyDescent="0.3">
      <c r="D1345" s="5">
        <v>44249</v>
      </c>
    </row>
    <row r="1346" spans="4:4" x14ac:dyDescent="0.3">
      <c r="D1346" s="5">
        <v>44249</v>
      </c>
    </row>
    <row r="1347" spans="4:4" x14ac:dyDescent="0.3">
      <c r="D1347" s="5">
        <v>44249</v>
      </c>
    </row>
    <row r="1348" spans="4:4" x14ac:dyDescent="0.3">
      <c r="D1348" s="5">
        <v>44249</v>
      </c>
    </row>
    <row r="1349" spans="4:4" x14ac:dyDescent="0.3">
      <c r="D1349" s="5">
        <v>44249</v>
      </c>
    </row>
    <row r="1350" spans="4:4" x14ac:dyDescent="0.3">
      <c r="D1350" s="5">
        <v>44249</v>
      </c>
    </row>
    <row r="1351" spans="4:4" x14ac:dyDescent="0.3">
      <c r="D1351" s="5">
        <v>44249</v>
      </c>
    </row>
    <row r="1352" spans="4:4" x14ac:dyDescent="0.3">
      <c r="D1352" s="5">
        <v>44249</v>
      </c>
    </row>
    <row r="1353" spans="4:4" x14ac:dyDescent="0.3">
      <c r="D1353" s="5">
        <v>44249</v>
      </c>
    </row>
    <row r="1354" spans="4:4" x14ac:dyDescent="0.3">
      <c r="D1354" s="5">
        <v>44249</v>
      </c>
    </row>
    <row r="1355" spans="4:4" x14ac:dyDescent="0.3">
      <c r="D1355" s="5">
        <v>44249</v>
      </c>
    </row>
    <row r="1356" spans="4:4" x14ac:dyDescent="0.3">
      <c r="D1356" s="5">
        <v>44249</v>
      </c>
    </row>
    <row r="1357" spans="4:4" x14ac:dyDescent="0.3">
      <c r="D1357" s="5">
        <v>44249</v>
      </c>
    </row>
    <row r="1358" spans="4:4" x14ac:dyDescent="0.3">
      <c r="D1358" s="5">
        <v>44249</v>
      </c>
    </row>
    <row r="1359" spans="4:4" x14ac:dyDescent="0.3">
      <c r="D1359" s="5">
        <v>44249</v>
      </c>
    </row>
    <row r="1360" spans="4:4" x14ac:dyDescent="0.3">
      <c r="D1360" s="5">
        <v>44249</v>
      </c>
    </row>
    <row r="1361" spans="4:4" x14ac:dyDescent="0.3">
      <c r="D1361" s="5">
        <v>44249</v>
      </c>
    </row>
    <row r="1362" spans="4:4" x14ac:dyDescent="0.3">
      <c r="D1362" s="5">
        <v>44249</v>
      </c>
    </row>
    <row r="1363" spans="4:4" x14ac:dyDescent="0.3">
      <c r="D1363" s="5">
        <v>44249</v>
      </c>
    </row>
    <row r="1364" spans="4:4" x14ac:dyDescent="0.3">
      <c r="D1364" s="5">
        <v>44249</v>
      </c>
    </row>
    <row r="1365" spans="4:4" x14ac:dyDescent="0.3">
      <c r="D1365" s="5">
        <v>44249</v>
      </c>
    </row>
    <row r="1366" spans="4:4" x14ac:dyDescent="0.3">
      <c r="D1366" s="5">
        <v>44249</v>
      </c>
    </row>
    <row r="1367" spans="4:4" x14ac:dyDescent="0.3">
      <c r="D1367" s="5">
        <v>44249</v>
      </c>
    </row>
    <row r="1368" spans="4:4" x14ac:dyDescent="0.3">
      <c r="D1368" s="5">
        <v>44249</v>
      </c>
    </row>
    <row r="1369" spans="4:4" x14ac:dyDescent="0.3">
      <c r="D1369" s="5">
        <v>44249</v>
      </c>
    </row>
    <row r="1370" spans="4:4" x14ac:dyDescent="0.3">
      <c r="D1370" s="5">
        <v>44249</v>
      </c>
    </row>
    <row r="1371" spans="4:4" x14ac:dyDescent="0.3">
      <c r="D1371" s="5">
        <v>44249</v>
      </c>
    </row>
    <row r="1372" spans="4:4" x14ac:dyDescent="0.3">
      <c r="D1372" s="5">
        <v>44249</v>
      </c>
    </row>
    <row r="1373" spans="4:4" x14ac:dyDescent="0.3">
      <c r="D1373" s="5">
        <v>44249</v>
      </c>
    </row>
    <row r="1374" spans="4:4" x14ac:dyDescent="0.3">
      <c r="D1374" s="5">
        <v>44249</v>
      </c>
    </row>
    <row r="1375" spans="4:4" x14ac:dyDescent="0.3">
      <c r="D1375" s="5">
        <v>44249</v>
      </c>
    </row>
    <row r="1376" spans="4:4" x14ac:dyDescent="0.3">
      <c r="D1376" s="5">
        <v>44249</v>
      </c>
    </row>
    <row r="1377" spans="4:4" x14ac:dyDescent="0.3">
      <c r="D1377" s="5">
        <v>44249</v>
      </c>
    </row>
    <row r="1378" spans="4:4" x14ac:dyDescent="0.3">
      <c r="D1378" s="5">
        <v>44249</v>
      </c>
    </row>
    <row r="1379" spans="4:4" x14ac:dyDescent="0.3">
      <c r="D1379" s="5">
        <v>44249</v>
      </c>
    </row>
    <row r="1380" spans="4:4" x14ac:dyDescent="0.3">
      <c r="D1380" s="5">
        <v>44249</v>
      </c>
    </row>
    <row r="1381" spans="4:4" x14ac:dyDescent="0.3">
      <c r="D1381" s="5">
        <v>44249</v>
      </c>
    </row>
    <row r="1382" spans="4:4" x14ac:dyDescent="0.3">
      <c r="D1382" s="5">
        <v>44249</v>
      </c>
    </row>
    <row r="1383" spans="4:4" x14ac:dyDescent="0.3">
      <c r="D1383" s="5">
        <v>44249</v>
      </c>
    </row>
    <row r="1384" spans="4:4" x14ac:dyDescent="0.3">
      <c r="D1384" s="5">
        <v>44249</v>
      </c>
    </row>
    <row r="1385" spans="4:4" x14ac:dyDescent="0.3">
      <c r="D1385" s="5">
        <v>44249</v>
      </c>
    </row>
    <row r="1386" spans="4:4" x14ac:dyDescent="0.3">
      <c r="D1386" s="5">
        <v>44249</v>
      </c>
    </row>
    <row r="1387" spans="4:4" x14ac:dyDescent="0.3">
      <c r="D1387" s="5">
        <v>44249</v>
      </c>
    </row>
    <row r="1388" spans="4:4" x14ac:dyDescent="0.3">
      <c r="D1388" s="5">
        <v>44249</v>
      </c>
    </row>
    <row r="1389" spans="4:4" x14ac:dyDescent="0.3">
      <c r="D1389" s="5">
        <v>44249</v>
      </c>
    </row>
    <row r="1390" spans="4:4" x14ac:dyDescent="0.3">
      <c r="D1390" s="5">
        <v>44249</v>
      </c>
    </row>
    <row r="1391" spans="4:4" x14ac:dyDescent="0.3">
      <c r="D1391" s="5">
        <v>44249</v>
      </c>
    </row>
    <row r="1392" spans="4:4" x14ac:dyDescent="0.3">
      <c r="D1392" s="5">
        <v>44249</v>
      </c>
    </row>
    <row r="1393" spans="4:4" x14ac:dyDescent="0.3">
      <c r="D1393" s="5">
        <v>44249</v>
      </c>
    </row>
    <row r="1394" spans="4:4" x14ac:dyDescent="0.3">
      <c r="D1394" s="5">
        <v>44249</v>
      </c>
    </row>
    <row r="1395" spans="4:4" x14ac:dyDescent="0.3">
      <c r="D1395" s="5">
        <v>44249</v>
      </c>
    </row>
    <row r="1396" spans="4:4" x14ac:dyDescent="0.3">
      <c r="D1396" s="5">
        <v>44249</v>
      </c>
    </row>
    <row r="1397" spans="4:4" x14ac:dyDescent="0.3">
      <c r="D1397" s="5">
        <v>44249</v>
      </c>
    </row>
    <row r="1398" spans="4:4" x14ac:dyDescent="0.3">
      <c r="D1398" s="5">
        <v>44249</v>
      </c>
    </row>
    <row r="1399" spans="4:4" x14ac:dyDescent="0.3">
      <c r="D1399" s="5">
        <v>44249</v>
      </c>
    </row>
    <row r="1400" spans="4:4" x14ac:dyDescent="0.3">
      <c r="D1400" s="5">
        <v>44249</v>
      </c>
    </row>
    <row r="1401" spans="4:4" x14ac:dyDescent="0.3">
      <c r="D1401" s="5">
        <v>44249</v>
      </c>
    </row>
    <row r="1402" spans="4:4" x14ac:dyDescent="0.3">
      <c r="D1402" s="5">
        <v>44249</v>
      </c>
    </row>
    <row r="1403" spans="4:4" x14ac:dyDescent="0.3">
      <c r="D1403" s="5">
        <v>44249</v>
      </c>
    </row>
    <row r="1404" spans="4:4" x14ac:dyDescent="0.3">
      <c r="D1404" s="5">
        <v>44249</v>
      </c>
    </row>
    <row r="1405" spans="4:4" x14ac:dyDescent="0.3">
      <c r="D1405" s="5">
        <v>44249</v>
      </c>
    </row>
    <row r="1406" spans="4:4" x14ac:dyDescent="0.3">
      <c r="D1406" s="5">
        <v>44249</v>
      </c>
    </row>
    <row r="1407" spans="4:4" x14ac:dyDescent="0.3">
      <c r="D1407" s="5">
        <v>44249</v>
      </c>
    </row>
    <row r="1408" spans="4:4" x14ac:dyDescent="0.3">
      <c r="D1408" s="5">
        <v>44249</v>
      </c>
    </row>
    <row r="1409" spans="4:4" x14ac:dyDescent="0.3">
      <c r="D1409" s="5">
        <v>44249</v>
      </c>
    </row>
    <row r="1410" spans="4:4" x14ac:dyDescent="0.3">
      <c r="D1410" s="5">
        <v>44249</v>
      </c>
    </row>
    <row r="1411" spans="4:4" x14ac:dyDescent="0.3">
      <c r="D1411" s="5">
        <v>44249</v>
      </c>
    </row>
    <row r="1412" spans="4:4" x14ac:dyDescent="0.3">
      <c r="D1412" s="5">
        <v>44249</v>
      </c>
    </row>
    <row r="1413" spans="4:4" x14ac:dyDescent="0.3">
      <c r="D1413" s="5">
        <v>44249</v>
      </c>
    </row>
    <row r="1414" spans="4:4" x14ac:dyDescent="0.3">
      <c r="D1414" s="5">
        <v>44249</v>
      </c>
    </row>
    <row r="1415" spans="4:4" x14ac:dyDescent="0.3">
      <c r="D1415" s="5">
        <v>44249</v>
      </c>
    </row>
    <row r="1416" spans="4:4" x14ac:dyDescent="0.3">
      <c r="D1416" s="5">
        <v>44249</v>
      </c>
    </row>
    <row r="1417" spans="4:4" x14ac:dyDescent="0.3">
      <c r="D1417" s="5">
        <v>44249</v>
      </c>
    </row>
    <row r="1418" spans="4:4" x14ac:dyDescent="0.3">
      <c r="D1418" s="5">
        <v>44249</v>
      </c>
    </row>
    <row r="1419" spans="4:4" x14ac:dyDescent="0.3">
      <c r="D1419" s="5">
        <v>44249</v>
      </c>
    </row>
    <row r="1420" spans="4:4" x14ac:dyDescent="0.3">
      <c r="D1420" s="5">
        <v>44249</v>
      </c>
    </row>
    <row r="1421" spans="4:4" x14ac:dyDescent="0.3">
      <c r="D1421" s="5">
        <v>44249</v>
      </c>
    </row>
    <row r="1422" spans="4:4" x14ac:dyDescent="0.3">
      <c r="D1422" s="5">
        <v>44249</v>
      </c>
    </row>
    <row r="1423" spans="4:4" x14ac:dyDescent="0.3">
      <c r="D1423" s="5">
        <v>44249</v>
      </c>
    </row>
    <row r="1424" spans="4:4" x14ac:dyDescent="0.3">
      <c r="D1424" s="5">
        <v>44249</v>
      </c>
    </row>
    <row r="1425" spans="4:4" x14ac:dyDescent="0.3">
      <c r="D1425" s="5">
        <v>44249</v>
      </c>
    </row>
    <row r="1426" spans="4:4" x14ac:dyDescent="0.3">
      <c r="D1426" s="5">
        <v>44249</v>
      </c>
    </row>
    <row r="1427" spans="4:4" x14ac:dyDescent="0.3">
      <c r="D1427" s="5">
        <v>44249</v>
      </c>
    </row>
    <row r="1428" spans="4:4" x14ac:dyDescent="0.3">
      <c r="D1428" s="5">
        <v>44249</v>
      </c>
    </row>
    <row r="1429" spans="4:4" x14ac:dyDescent="0.3">
      <c r="D1429" s="5">
        <v>44249</v>
      </c>
    </row>
    <row r="1430" spans="4:4" x14ac:dyDescent="0.3">
      <c r="D1430" s="5">
        <v>44249</v>
      </c>
    </row>
    <row r="1431" spans="4:4" x14ac:dyDescent="0.3">
      <c r="D1431" s="5">
        <v>44249</v>
      </c>
    </row>
    <row r="1432" spans="4:4" x14ac:dyDescent="0.3">
      <c r="D1432" s="5">
        <v>44249</v>
      </c>
    </row>
    <row r="1433" spans="4:4" x14ac:dyDescent="0.3">
      <c r="D1433" s="5">
        <v>44249</v>
      </c>
    </row>
    <row r="1434" spans="4:4" x14ac:dyDescent="0.3">
      <c r="D1434" s="5">
        <v>44249</v>
      </c>
    </row>
    <row r="1435" spans="4:4" x14ac:dyDescent="0.3">
      <c r="D1435" s="5">
        <v>44249</v>
      </c>
    </row>
    <row r="1436" spans="4:4" x14ac:dyDescent="0.3">
      <c r="D1436" s="5">
        <v>44249</v>
      </c>
    </row>
    <row r="1437" spans="4:4" x14ac:dyDescent="0.3">
      <c r="D1437" s="5">
        <v>44249</v>
      </c>
    </row>
    <row r="1438" spans="4:4" x14ac:dyDescent="0.3">
      <c r="D1438" s="5">
        <v>44249</v>
      </c>
    </row>
    <row r="1439" spans="4:4" x14ac:dyDescent="0.3">
      <c r="D1439" s="5">
        <v>44249</v>
      </c>
    </row>
    <row r="1440" spans="4:4" x14ac:dyDescent="0.3">
      <c r="D1440" s="5">
        <v>44249</v>
      </c>
    </row>
    <row r="1441" spans="4:4" x14ac:dyDescent="0.3">
      <c r="D1441" s="5">
        <v>44249</v>
      </c>
    </row>
    <row r="1442" spans="4:4" x14ac:dyDescent="0.3">
      <c r="D1442" s="5">
        <v>44249</v>
      </c>
    </row>
    <row r="1443" spans="4:4" x14ac:dyDescent="0.3">
      <c r="D1443" s="5">
        <v>44249</v>
      </c>
    </row>
    <row r="1444" spans="4:4" x14ac:dyDescent="0.3">
      <c r="D1444" s="5">
        <v>44249</v>
      </c>
    </row>
    <row r="1445" spans="4:4" x14ac:dyDescent="0.3">
      <c r="D1445" s="5">
        <v>44249</v>
      </c>
    </row>
    <row r="1446" spans="4:4" x14ac:dyDescent="0.3">
      <c r="D1446" s="5">
        <v>44249</v>
      </c>
    </row>
    <row r="1447" spans="4:4" x14ac:dyDescent="0.3">
      <c r="D1447" s="5">
        <v>44249</v>
      </c>
    </row>
    <row r="1448" spans="4:4" x14ac:dyDescent="0.3">
      <c r="D1448" s="5">
        <v>44249</v>
      </c>
    </row>
    <row r="1449" spans="4:4" x14ac:dyDescent="0.3">
      <c r="D1449" s="5">
        <v>44249</v>
      </c>
    </row>
    <row r="1450" spans="4:4" x14ac:dyDescent="0.3">
      <c r="D1450" s="5">
        <v>44249</v>
      </c>
    </row>
    <row r="1451" spans="4:4" x14ac:dyDescent="0.3">
      <c r="D1451" s="5">
        <v>44249</v>
      </c>
    </row>
    <row r="1452" spans="4:4" x14ac:dyDescent="0.3">
      <c r="D1452" s="5">
        <v>44249</v>
      </c>
    </row>
    <row r="1453" spans="4:4" x14ac:dyDescent="0.3">
      <c r="D1453" s="5">
        <v>44249</v>
      </c>
    </row>
    <row r="1454" spans="4:4" x14ac:dyDescent="0.3">
      <c r="D1454" s="5">
        <v>44249</v>
      </c>
    </row>
    <row r="1455" spans="4:4" x14ac:dyDescent="0.3">
      <c r="D1455" s="5">
        <v>44249</v>
      </c>
    </row>
    <row r="1456" spans="4:4" x14ac:dyDescent="0.3">
      <c r="D1456" s="5">
        <v>44249</v>
      </c>
    </row>
    <row r="1457" spans="4:4" x14ac:dyDescent="0.3">
      <c r="D1457" s="5">
        <v>44249</v>
      </c>
    </row>
    <row r="1458" spans="4:4" x14ac:dyDescent="0.3">
      <c r="D1458" s="5">
        <v>44249</v>
      </c>
    </row>
    <row r="1459" spans="4:4" x14ac:dyDescent="0.3">
      <c r="D1459" s="5">
        <v>44249</v>
      </c>
    </row>
    <row r="1460" spans="4:4" x14ac:dyDescent="0.3">
      <c r="D1460" s="5">
        <v>44249</v>
      </c>
    </row>
    <row r="1461" spans="4:4" x14ac:dyDescent="0.3">
      <c r="D1461" s="5">
        <v>44249</v>
      </c>
    </row>
    <row r="1462" spans="4:4" x14ac:dyDescent="0.3">
      <c r="D1462" s="5">
        <v>44249</v>
      </c>
    </row>
    <row r="1463" spans="4:4" x14ac:dyDescent="0.3">
      <c r="D1463" s="5">
        <v>44249</v>
      </c>
    </row>
    <row r="1464" spans="4:4" x14ac:dyDescent="0.3">
      <c r="D1464" s="5">
        <v>44249</v>
      </c>
    </row>
    <row r="1465" spans="4:4" x14ac:dyDescent="0.3">
      <c r="D1465" s="5">
        <v>44249</v>
      </c>
    </row>
    <row r="1466" spans="4:4" x14ac:dyDescent="0.3">
      <c r="D1466" s="5">
        <v>44249</v>
      </c>
    </row>
    <row r="1467" spans="4:4" x14ac:dyDescent="0.3">
      <c r="D1467" s="5">
        <v>44249</v>
      </c>
    </row>
    <row r="1468" spans="4:4" x14ac:dyDescent="0.3">
      <c r="D1468" s="5">
        <v>44249</v>
      </c>
    </row>
    <row r="1469" spans="4:4" x14ac:dyDescent="0.3">
      <c r="D1469" s="5">
        <v>44249</v>
      </c>
    </row>
    <row r="1470" spans="4:4" x14ac:dyDescent="0.3">
      <c r="D1470" s="5">
        <v>44249</v>
      </c>
    </row>
    <row r="1471" spans="4:4" x14ac:dyDescent="0.3">
      <c r="D1471" s="5">
        <v>44249</v>
      </c>
    </row>
    <row r="1472" spans="4:4" x14ac:dyDescent="0.3">
      <c r="D1472" s="5">
        <v>44249</v>
      </c>
    </row>
    <row r="1473" spans="4:4" x14ac:dyDescent="0.3">
      <c r="D1473" s="5">
        <v>44249</v>
      </c>
    </row>
    <row r="1474" spans="4:4" x14ac:dyDescent="0.3">
      <c r="D1474" s="5">
        <v>44249</v>
      </c>
    </row>
    <row r="1475" spans="4:4" x14ac:dyDescent="0.3">
      <c r="D1475" s="5">
        <v>44249</v>
      </c>
    </row>
    <row r="1476" spans="4:4" x14ac:dyDescent="0.3">
      <c r="D1476" s="5">
        <v>44249</v>
      </c>
    </row>
    <row r="1477" spans="4:4" x14ac:dyDescent="0.3">
      <c r="D1477" s="5">
        <v>44249</v>
      </c>
    </row>
    <row r="1478" spans="4:4" x14ac:dyDescent="0.3">
      <c r="D1478" s="5">
        <v>44249</v>
      </c>
    </row>
    <row r="1479" spans="4:4" x14ac:dyDescent="0.3">
      <c r="D1479" s="5">
        <v>44249</v>
      </c>
    </row>
    <row r="1480" spans="4:4" x14ac:dyDescent="0.3">
      <c r="D1480" s="5">
        <v>44249</v>
      </c>
    </row>
    <row r="1481" spans="4:4" x14ac:dyDescent="0.3">
      <c r="D1481" s="5">
        <v>44249</v>
      </c>
    </row>
    <row r="1482" spans="4:4" x14ac:dyDescent="0.3">
      <c r="D1482" s="5">
        <v>44249</v>
      </c>
    </row>
    <row r="1483" spans="4:4" x14ac:dyDescent="0.3">
      <c r="D1483" s="5">
        <v>44249</v>
      </c>
    </row>
    <row r="1484" spans="4:4" x14ac:dyDescent="0.3">
      <c r="D1484" s="5">
        <v>44249</v>
      </c>
    </row>
    <row r="1485" spans="4:4" x14ac:dyDescent="0.3">
      <c r="D1485" s="5">
        <v>44249</v>
      </c>
    </row>
    <row r="1486" spans="4:4" x14ac:dyDescent="0.3">
      <c r="D1486" s="5">
        <v>44249</v>
      </c>
    </row>
    <row r="1487" spans="4:4" x14ac:dyDescent="0.3">
      <c r="D1487" s="5">
        <v>44249</v>
      </c>
    </row>
    <row r="1488" spans="4:4" x14ac:dyDescent="0.3">
      <c r="D1488" s="5">
        <v>44249</v>
      </c>
    </row>
    <row r="1489" spans="4:4" x14ac:dyDescent="0.3">
      <c r="D1489" s="5">
        <v>44249</v>
      </c>
    </row>
    <row r="1490" spans="4:4" x14ac:dyDescent="0.3">
      <c r="D1490" s="5">
        <v>44249</v>
      </c>
    </row>
    <row r="1491" spans="4:4" x14ac:dyDescent="0.3">
      <c r="D1491" s="5">
        <v>44249</v>
      </c>
    </row>
    <row r="1492" spans="4:4" x14ac:dyDescent="0.3">
      <c r="D1492" s="5">
        <v>44249</v>
      </c>
    </row>
    <row r="1493" spans="4:4" x14ac:dyDescent="0.3">
      <c r="D1493" s="5">
        <v>44249</v>
      </c>
    </row>
    <row r="1494" spans="4:4" x14ac:dyDescent="0.3">
      <c r="D1494" s="5">
        <v>44249</v>
      </c>
    </row>
    <row r="1495" spans="4:4" x14ac:dyDescent="0.3">
      <c r="D1495" s="5">
        <v>44249</v>
      </c>
    </row>
    <row r="1496" spans="4:4" x14ac:dyDescent="0.3">
      <c r="D1496" s="5">
        <v>44249</v>
      </c>
    </row>
    <row r="1497" spans="4:4" x14ac:dyDescent="0.3">
      <c r="D1497" s="5">
        <v>44249</v>
      </c>
    </row>
    <row r="1498" spans="4:4" x14ac:dyDescent="0.3">
      <c r="D1498" s="5">
        <v>44249</v>
      </c>
    </row>
    <row r="1499" spans="4:4" x14ac:dyDescent="0.3">
      <c r="D1499" s="5">
        <v>44249</v>
      </c>
    </row>
    <row r="1500" spans="4:4" x14ac:dyDescent="0.3">
      <c r="D1500" s="5">
        <v>44249</v>
      </c>
    </row>
    <row r="1501" spans="4:4" x14ac:dyDescent="0.3">
      <c r="D1501" s="5">
        <v>44249</v>
      </c>
    </row>
    <row r="1502" spans="4:4" x14ac:dyDescent="0.3">
      <c r="D1502" s="5">
        <v>44249</v>
      </c>
    </row>
  </sheetData>
  <pageMargins left="0.70866141732283472" right="0.70866141732283472" top="0.74803149606299213" bottom="0.74803149606299213" header="0.31496062992125984" footer="0.31496062992125984"/>
  <pageSetup paperSize="9" scale="10"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3F2B-52F4-472D-92F2-6D086ADB6DA3}">
  <dimension ref="A1:I5"/>
  <sheetViews>
    <sheetView workbookViewId="0">
      <selection activeCell="F11" sqref="F11"/>
    </sheetView>
  </sheetViews>
  <sheetFormatPr baseColWidth="10" defaultRowHeight="14.4" x14ac:dyDescent="0.3"/>
  <cols>
    <col min="3" max="3" width="29.88671875" bestFit="1" customWidth="1"/>
    <col min="9" max="9" width="14.6640625" bestFit="1" customWidth="1"/>
  </cols>
  <sheetData>
    <row r="1" spans="1:9" x14ac:dyDescent="0.3">
      <c r="D1" s="366" t="s">
        <v>2227</v>
      </c>
      <c r="E1" s="367"/>
      <c r="F1" s="367"/>
      <c r="G1" s="367"/>
      <c r="H1" s="367"/>
      <c r="I1" s="330" t="s">
        <v>2229</v>
      </c>
    </row>
    <row r="2" spans="1:9" x14ac:dyDescent="0.3">
      <c r="A2" s="275" t="s">
        <v>2226</v>
      </c>
      <c r="B2" s="324" t="s">
        <v>2</v>
      </c>
      <c r="C2" s="324" t="s">
        <v>4</v>
      </c>
      <c r="D2" s="325">
        <v>45551</v>
      </c>
      <c r="E2" s="325">
        <v>45558</v>
      </c>
      <c r="F2" s="325">
        <v>45565</v>
      </c>
      <c r="G2" s="325">
        <v>45586</v>
      </c>
      <c r="H2" s="326" t="s">
        <v>472</v>
      </c>
      <c r="I2" s="328" t="s">
        <v>2228</v>
      </c>
    </row>
    <row r="3" spans="1:9" x14ac:dyDescent="0.3">
      <c r="A3" s="275">
        <v>167</v>
      </c>
      <c r="B3" s="264" t="s">
        <v>1499</v>
      </c>
      <c r="C3" s="218" t="s">
        <v>87</v>
      </c>
      <c r="D3" s="222"/>
      <c r="E3" s="222">
        <v>49.6</v>
      </c>
      <c r="F3" s="222"/>
      <c r="G3" s="222">
        <v>62.16</v>
      </c>
      <c r="H3" s="327">
        <f>SUM(D3:G3)</f>
        <v>111.75999999999999</v>
      </c>
      <c r="I3" s="329">
        <f>+A3-H3</f>
        <v>55.240000000000009</v>
      </c>
    </row>
    <row r="4" spans="1:9" x14ac:dyDescent="0.3">
      <c r="A4" s="275">
        <v>106</v>
      </c>
      <c r="B4" s="264" t="s">
        <v>1501</v>
      </c>
      <c r="C4" s="218" t="s">
        <v>40</v>
      </c>
      <c r="D4" s="222">
        <v>64.650000000000006</v>
      </c>
      <c r="E4" s="222"/>
      <c r="F4" s="222"/>
      <c r="G4" s="222">
        <v>41.76</v>
      </c>
      <c r="H4" s="327">
        <f>SUM(D4:G4)</f>
        <v>106.41</v>
      </c>
      <c r="I4" s="329">
        <f t="shared" ref="I4:I5" si="0">+A4-H4</f>
        <v>-0.40999999999999659</v>
      </c>
    </row>
    <row r="5" spans="1:9" x14ac:dyDescent="0.3">
      <c r="A5" s="275">
        <v>368</v>
      </c>
      <c r="B5" s="264" t="s">
        <v>1476</v>
      </c>
      <c r="C5" s="218" t="s">
        <v>892</v>
      </c>
      <c r="D5" s="222"/>
      <c r="E5" s="222"/>
      <c r="F5" s="222">
        <v>245.38</v>
      </c>
      <c r="G5" s="222"/>
      <c r="H5" s="327">
        <f>SUM(D5:G5)</f>
        <v>245.38</v>
      </c>
      <c r="I5" s="329">
        <f t="shared" si="0"/>
        <v>122.62</v>
      </c>
    </row>
  </sheetData>
  <mergeCells count="1">
    <mergeCell ref="D1:H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7">
    <tabColor rgb="FFFFC000"/>
  </sheetPr>
  <dimension ref="A1:J1502"/>
  <sheetViews>
    <sheetView workbookViewId="0">
      <selection activeCell="I2" sqref="I2"/>
    </sheetView>
  </sheetViews>
  <sheetFormatPr baseColWidth="10" defaultRowHeight="14.4" x14ac:dyDescent="0.3"/>
  <cols>
    <col min="1" max="1" width="14.44140625" bestFit="1" customWidth="1"/>
    <col min="2" max="2" width="6.44140625" bestFit="1" customWidth="1"/>
    <col min="3" max="3" width="7.44140625" bestFit="1" customWidth="1"/>
    <col min="4" max="4" width="13.5546875" bestFit="1" customWidth="1"/>
    <col min="5" max="5" width="13.109375" bestFit="1" customWidth="1"/>
    <col min="6" max="6" width="15.33203125" bestFit="1" customWidth="1"/>
    <col min="7" max="7" width="35.6640625" bestFit="1" customWidth="1"/>
    <col min="9" max="9" width="25.5546875" bestFit="1" customWidth="1"/>
    <col min="10" max="10" width="33.109375" bestFit="1" customWidth="1"/>
  </cols>
  <sheetData>
    <row r="1" spans="1:10" x14ac:dyDescent="0.3">
      <c r="A1" t="s">
        <v>306</v>
      </c>
      <c r="B1" t="s">
        <v>471</v>
      </c>
      <c r="C1" t="s">
        <v>548</v>
      </c>
      <c r="D1" t="s">
        <v>361</v>
      </c>
      <c r="E1" t="s">
        <v>549</v>
      </c>
      <c r="F1" t="s">
        <v>550</v>
      </c>
      <c r="G1" t="s">
        <v>305</v>
      </c>
      <c r="H1" t="s">
        <v>614</v>
      </c>
      <c r="I1" s="129" t="s">
        <v>3</v>
      </c>
      <c r="J1" s="109" t="s">
        <v>485</v>
      </c>
    </row>
    <row r="2" spans="1:10" x14ac:dyDescent="0.3">
      <c r="A2" s="7" t="s">
        <v>161</v>
      </c>
      <c r="B2" t="s">
        <v>551</v>
      </c>
      <c r="C2" t="s">
        <v>552</v>
      </c>
      <c r="D2" t="s">
        <v>375</v>
      </c>
      <c r="F2" t="s">
        <v>558</v>
      </c>
      <c r="G2" t="s">
        <v>160</v>
      </c>
      <c r="I2" s="174" t="str">
        <f>+VLOOKUP(A2,Precios!$A$1:$J$525,3,0)</f>
        <v>Grasas y Aceites</v>
      </c>
      <c r="J2" s="175" t="str">
        <f>+VLOOKUP(A2,Precios!$A$1:$J$525,5,0)</f>
        <v>Aceite de girasol</v>
      </c>
    </row>
    <row r="3" spans="1:10" x14ac:dyDescent="0.3">
      <c r="A3" s="7" t="s">
        <v>301</v>
      </c>
      <c r="B3" t="s">
        <v>554</v>
      </c>
      <c r="C3" t="s">
        <v>566</v>
      </c>
      <c r="D3" t="s">
        <v>506</v>
      </c>
      <c r="F3" t="s">
        <v>560</v>
      </c>
      <c r="G3" t="s">
        <v>391</v>
      </c>
      <c r="I3" s="174">
        <f>+VLOOKUP(A3,Precios!$A$1:$J$525,3,0)</f>
        <v>0</v>
      </c>
      <c r="J3" s="175" t="str">
        <f>+VLOOKUP(A3,Precios!$A$1:$J$525,5,0)</f>
        <v>Cinta 48 x 1500</v>
      </c>
    </row>
    <row r="4" spans="1:10" x14ac:dyDescent="0.3">
      <c r="A4" s="7" t="s">
        <v>915</v>
      </c>
      <c r="B4" t="s">
        <v>551</v>
      </c>
      <c r="C4" t="s">
        <v>552</v>
      </c>
      <c r="D4" t="s">
        <v>375</v>
      </c>
      <c r="F4" t="s">
        <v>558</v>
      </c>
      <c r="G4" s="40" t="s">
        <v>911</v>
      </c>
      <c r="I4" s="174" t="str">
        <f>+VLOOKUP(A4,Precios!$A$1:$J$525,3,0)</f>
        <v>Grasas y Aceites</v>
      </c>
      <c r="J4" s="175" t="str">
        <f>+VLOOKUP(A4,Precios!$A$1:$J$525,5,0)</f>
        <v>Aceite vegetal sólido</v>
      </c>
    </row>
    <row r="5" spans="1:10" x14ac:dyDescent="0.3">
      <c r="A5" s="7" t="s">
        <v>936</v>
      </c>
      <c r="B5" t="s">
        <v>937</v>
      </c>
      <c r="C5" t="s">
        <v>552</v>
      </c>
      <c r="D5" t="s">
        <v>375</v>
      </c>
      <c r="F5" t="s">
        <v>558</v>
      </c>
      <c r="G5" t="s">
        <v>935</v>
      </c>
      <c r="I5" s="174" t="str">
        <f>+VLOOKUP(A5,Precios!$A$1:$J$525,3,0)</f>
        <v>Grasas y Aceites</v>
      </c>
      <c r="J5" s="175" t="str">
        <f>+VLOOKUP(A5,Precios!$A$1:$J$525,5,0)</f>
        <v>Aceite de oliva</v>
      </c>
    </row>
    <row r="6" spans="1:10" x14ac:dyDescent="0.3">
      <c r="A6" s="7" t="s">
        <v>329</v>
      </c>
      <c r="B6" t="s">
        <v>551</v>
      </c>
      <c r="D6" t="s">
        <v>592</v>
      </c>
      <c r="F6" t="s">
        <v>558</v>
      </c>
      <c r="G6" t="s">
        <v>53</v>
      </c>
      <c r="I6" s="174" t="e">
        <f>+VLOOKUP(A6,Precios!$A$1:$J$525,3,0)</f>
        <v>#N/A</v>
      </c>
      <c r="J6" s="175" t="e">
        <f>+VLOOKUP(A6,Precios!$A$1:$J$525,5,0)</f>
        <v>#N/A</v>
      </c>
    </row>
    <row r="7" spans="1:10" x14ac:dyDescent="0.3">
      <c r="A7" s="7" t="s">
        <v>642</v>
      </c>
      <c r="B7" t="s">
        <v>551</v>
      </c>
      <c r="C7" t="s">
        <v>566</v>
      </c>
      <c r="D7" t="s">
        <v>362</v>
      </c>
      <c r="F7" t="s">
        <v>558</v>
      </c>
      <c r="G7" t="s">
        <v>644</v>
      </c>
      <c r="I7" s="174" t="e">
        <f>+VLOOKUP(A7,Precios!$A$1:$J$525,3,0)</f>
        <v>#N/A</v>
      </c>
      <c r="J7" s="175" t="e">
        <f>+VLOOKUP(A7,Precios!$A$1:$J$525,5,0)</f>
        <v>#N/A</v>
      </c>
    </row>
    <row r="8" spans="1:10" x14ac:dyDescent="0.3">
      <c r="A8" s="7" t="s">
        <v>673</v>
      </c>
      <c r="B8" t="s">
        <v>551</v>
      </c>
      <c r="C8" t="s">
        <v>563</v>
      </c>
      <c r="D8" t="s">
        <v>362</v>
      </c>
      <c r="F8" t="s">
        <v>558</v>
      </c>
      <c r="G8" t="s">
        <v>679</v>
      </c>
      <c r="I8" s="174" t="str">
        <f>+VLOOKUP(A8,Precios!$A$1:$J$525,3,0)</f>
        <v>Farináceos</v>
      </c>
      <c r="J8" s="175" t="str">
        <f>+VLOOKUP(A8,Precios!$A$1:$J$525,5,0)</f>
        <v>Gluten de trigo</v>
      </c>
    </row>
    <row r="9" spans="1:10" x14ac:dyDescent="0.3">
      <c r="A9" t="s">
        <v>750</v>
      </c>
      <c r="D9" t="s">
        <v>362</v>
      </c>
      <c r="G9" t="s">
        <v>751</v>
      </c>
      <c r="I9" s="174" t="e">
        <f>+VLOOKUP(A9,Precios!$A$1:$J$525,3,0)</f>
        <v>#N/A</v>
      </c>
      <c r="J9" s="175" t="e">
        <f>+VLOOKUP(A9,Precios!$A$1:$J$525,5,0)</f>
        <v>#N/A</v>
      </c>
    </row>
    <row r="10" spans="1:10" x14ac:dyDescent="0.3">
      <c r="A10" s="7" t="s">
        <v>499</v>
      </c>
      <c r="B10" t="s">
        <v>570</v>
      </c>
      <c r="D10" t="s">
        <v>514</v>
      </c>
      <c r="E10" t="s">
        <v>572</v>
      </c>
      <c r="F10" t="s">
        <v>571</v>
      </c>
      <c r="G10" t="s">
        <v>534</v>
      </c>
      <c r="I10" s="174" t="e">
        <f>+VLOOKUP(A10,Precios!$A$1:$J$525,3,0)</f>
        <v>#N/A</v>
      </c>
      <c r="J10" s="175" t="e">
        <f>+VLOOKUP(A10,Precios!$A$1:$J$525,5,0)</f>
        <v>#N/A</v>
      </c>
    </row>
    <row r="11" spans="1:10" x14ac:dyDescent="0.3">
      <c r="A11" s="7" t="s">
        <v>125</v>
      </c>
      <c r="B11" t="s">
        <v>570</v>
      </c>
      <c r="D11" t="s">
        <v>514</v>
      </c>
      <c r="E11" t="s">
        <v>572</v>
      </c>
      <c r="F11" t="s">
        <v>571</v>
      </c>
      <c r="G11" t="s">
        <v>535</v>
      </c>
      <c r="I11" s="174" t="e">
        <f>+VLOOKUP(A11,Precios!$A$1:$J$525,3,0)</f>
        <v>#N/A</v>
      </c>
      <c r="J11" s="175" t="e">
        <f>+VLOOKUP(A11,Precios!$A$1:$J$525,5,0)</f>
        <v>#N/A</v>
      </c>
    </row>
    <row r="12" spans="1:10" x14ac:dyDescent="0.3">
      <c r="A12" t="s">
        <v>107</v>
      </c>
      <c r="B12" t="s">
        <v>554</v>
      </c>
      <c r="C12" t="s">
        <v>566</v>
      </c>
      <c r="D12" t="s">
        <v>368</v>
      </c>
      <c r="F12" t="s">
        <v>560</v>
      </c>
      <c r="G12" t="s">
        <v>451</v>
      </c>
      <c r="I12" s="174" t="e">
        <f>+VLOOKUP(A12,Precios!$A$1:$J$525,3,0)</f>
        <v>#N/A</v>
      </c>
      <c r="J12" s="175" t="e">
        <f>+VLOOKUP(A12,Precios!$A$1:$J$525,5,0)</f>
        <v>#N/A</v>
      </c>
    </row>
    <row r="13" spans="1:10" x14ac:dyDescent="0.3">
      <c r="A13" t="s">
        <v>116</v>
      </c>
      <c r="B13" t="s">
        <v>577</v>
      </c>
      <c r="D13" t="s">
        <v>510</v>
      </c>
      <c r="E13" t="s">
        <v>562</v>
      </c>
      <c r="F13" t="s">
        <v>579</v>
      </c>
      <c r="G13" t="s">
        <v>546</v>
      </c>
      <c r="I13" s="174" t="e">
        <f>+VLOOKUP(A13,Precios!$A$1:$J$525,3,0)</f>
        <v>#N/A</v>
      </c>
      <c r="J13" s="175" t="e">
        <f>+VLOOKUP(A13,Precios!$A$1:$J$525,5,0)</f>
        <v>#N/A</v>
      </c>
    </row>
    <row r="14" spans="1:10" x14ac:dyDescent="0.3">
      <c r="A14" t="s">
        <v>115</v>
      </c>
      <c r="B14" t="s">
        <v>577</v>
      </c>
      <c r="D14" t="s">
        <v>510</v>
      </c>
      <c r="E14" t="s">
        <v>562</v>
      </c>
      <c r="F14" t="s">
        <v>579</v>
      </c>
      <c r="G14" t="s">
        <v>488</v>
      </c>
      <c r="I14" s="174" t="e">
        <f>+VLOOKUP(A14,Precios!$A$1:$J$525,3,0)</f>
        <v>#N/A</v>
      </c>
      <c r="J14" s="175" t="e">
        <f>+VLOOKUP(A14,Precios!$A$1:$J$525,5,0)</f>
        <v>#N/A</v>
      </c>
    </row>
    <row r="15" spans="1:10" x14ac:dyDescent="0.3">
      <c r="A15" t="s">
        <v>484</v>
      </c>
      <c r="B15" t="s">
        <v>554</v>
      </c>
      <c r="D15" t="s">
        <v>547</v>
      </c>
      <c r="F15" t="s">
        <v>569</v>
      </c>
      <c r="G15" t="s">
        <v>582</v>
      </c>
      <c r="I15" s="174" t="e">
        <f>+VLOOKUP(A15,Precios!$A$1:$J$525,3,0)</f>
        <v>#N/A</v>
      </c>
      <c r="J15" s="175" t="e">
        <f>+VLOOKUP(A15,Precios!$A$1:$J$525,5,0)</f>
        <v>#N/A</v>
      </c>
    </row>
    <row r="16" spans="1:10" x14ac:dyDescent="0.3">
      <c r="A16" s="7" t="s">
        <v>268</v>
      </c>
      <c r="B16" t="s">
        <v>551</v>
      </c>
      <c r="C16" t="s">
        <v>566</v>
      </c>
      <c r="D16" t="s">
        <v>362</v>
      </c>
      <c r="F16" t="s">
        <v>558</v>
      </c>
      <c r="G16" t="s">
        <v>267</v>
      </c>
      <c r="I16" s="174" t="str">
        <f>+VLOOKUP(A16,Precios!$A$1:$J$525,3,0)</f>
        <v>Cárnicos y Huevos</v>
      </c>
      <c r="J16" s="175" t="str">
        <f>+VLOOKUP(A16,Precios!$A$1:$J$525,5,0)</f>
        <v>Albúmina de huevo en polvo</v>
      </c>
    </row>
    <row r="17" spans="1:10" x14ac:dyDescent="0.3">
      <c r="A17" t="s">
        <v>726</v>
      </c>
      <c r="D17" t="s">
        <v>785</v>
      </c>
      <c r="G17" t="s">
        <v>784</v>
      </c>
      <c r="I17" s="174" t="e">
        <f>+VLOOKUP(A17,Precios!$A$1:$J$525,3,0)</f>
        <v>#N/A</v>
      </c>
      <c r="J17" s="175" t="e">
        <f>+VLOOKUP(A17,Precios!$A$1:$J$525,5,0)</f>
        <v>#N/A</v>
      </c>
    </row>
    <row r="18" spans="1:10" x14ac:dyDescent="0.3">
      <c r="A18" s="7" t="s">
        <v>281</v>
      </c>
      <c r="B18" t="s">
        <v>554</v>
      </c>
      <c r="C18" t="s">
        <v>566</v>
      </c>
      <c r="D18" t="s">
        <v>492</v>
      </c>
      <c r="F18" t="s">
        <v>560</v>
      </c>
      <c r="G18" t="s">
        <v>396</v>
      </c>
      <c r="I18" s="174">
        <f>+VLOOKUP(A18,Precios!$A$1:$J$525,3,0)</f>
        <v>0</v>
      </c>
      <c r="J18" s="175" t="str">
        <f>+VLOOKUP(A18,Precios!$A$1:$J$525,5,0)</f>
        <v>Pallets exportación</v>
      </c>
    </row>
    <row r="19" spans="1:10" x14ac:dyDescent="0.3">
      <c r="A19" s="7" t="s">
        <v>266</v>
      </c>
      <c r="B19" t="s">
        <v>551</v>
      </c>
      <c r="C19" t="s">
        <v>566</v>
      </c>
      <c r="D19" t="s">
        <v>362</v>
      </c>
      <c r="F19" t="s">
        <v>558</v>
      </c>
      <c r="G19" t="s">
        <v>403</v>
      </c>
      <c r="I19" s="174" t="str">
        <f>+VLOOKUP(A19,Precios!$A$1:$J$525,3,0)</f>
        <v>Aditivos</v>
      </c>
      <c r="J19" s="175" t="str">
        <f>+VLOOKUP(A19,Precios!$A$1:$J$525,5,0)</f>
        <v>Glutamato Monosódico</v>
      </c>
    </row>
    <row r="20" spans="1:10" x14ac:dyDescent="0.3">
      <c r="A20" s="7" t="s">
        <v>265</v>
      </c>
      <c r="B20" t="s">
        <v>551</v>
      </c>
      <c r="C20" t="s">
        <v>566</v>
      </c>
      <c r="D20" t="s">
        <v>362</v>
      </c>
      <c r="F20" t="s">
        <v>558</v>
      </c>
      <c r="G20" t="s">
        <v>264</v>
      </c>
      <c r="I20" s="174" t="str">
        <f>+VLOOKUP(A20,Precios!$A$1:$J$525,3,0)</f>
        <v>Aditivos</v>
      </c>
      <c r="J20" s="175" t="str">
        <f>+VLOOKUP(A20,Precios!$A$1:$J$525,5,0)</f>
        <v>Goma guar</v>
      </c>
    </row>
    <row r="21" spans="1:10" x14ac:dyDescent="0.3">
      <c r="A21" s="7" t="s">
        <v>242</v>
      </c>
      <c r="B21" t="s">
        <v>554</v>
      </c>
      <c r="C21" t="s">
        <v>566</v>
      </c>
      <c r="D21" t="s">
        <v>505</v>
      </c>
      <c r="F21" t="s">
        <v>560</v>
      </c>
      <c r="G21" t="s">
        <v>412</v>
      </c>
      <c r="I21" s="174" t="e">
        <f>+VLOOKUP(A21,Precios!$A$1:$J$525,3,0)</f>
        <v>#N/A</v>
      </c>
      <c r="J21" s="175" t="str">
        <f>+VLOOKUP(A21,Precios!$A$1:$J$525,5,0)</f>
        <v>BOLSA 80 X 90 X 80 AZUL</v>
      </c>
    </row>
    <row r="22" spans="1:10" x14ac:dyDescent="0.3">
      <c r="A22" s="7" t="s">
        <v>243</v>
      </c>
      <c r="B22" t="s">
        <v>554</v>
      </c>
      <c r="C22" t="s">
        <v>563</v>
      </c>
      <c r="D22" t="s">
        <v>505</v>
      </c>
      <c r="F22" t="s">
        <v>560</v>
      </c>
      <c r="G22" t="s">
        <v>411</v>
      </c>
      <c r="I22" s="174" t="e">
        <f>+VLOOKUP(A22,Precios!$A$1:$J$525,3,0)</f>
        <v>#N/A</v>
      </c>
      <c r="J22" s="175" t="str">
        <f>+VLOOKUP(A22,Precios!$A$1:$J$525,5,0)</f>
        <v>BOLSA BINS 250 X 330 X 70 AZUL</v>
      </c>
    </row>
    <row r="23" spans="1:10" x14ac:dyDescent="0.3">
      <c r="A23" s="7" t="s">
        <v>262</v>
      </c>
      <c r="B23" t="s">
        <v>551</v>
      </c>
      <c r="C23" t="s">
        <v>566</v>
      </c>
      <c r="D23" t="s">
        <v>362</v>
      </c>
      <c r="F23" t="s">
        <v>558</v>
      </c>
      <c r="G23" t="s">
        <v>405</v>
      </c>
      <c r="I23" s="174" t="str">
        <f>+VLOOKUP(A23,Precios!$A$1:$J$525,3,0)</f>
        <v>Aditivos</v>
      </c>
      <c r="J23" s="175" t="str">
        <f>+VLOOKUP(A23,Precios!$A$1:$J$525,5,0)</f>
        <v>Tripolifosfato de sodio</v>
      </c>
    </row>
    <row r="24" spans="1:10" x14ac:dyDescent="0.3">
      <c r="A24" s="7" t="s">
        <v>663</v>
      </c>
      <c r="B24" t="s">
        <v>554</v>
      </c>
      <c r="D24" t="s">
        <v>505</v>
      </c>
      <c r="G24" t="s">
        <v>652</v>
      </c>
      <c r="I24" s="174" t="e">
        <f>+VLOOKUP(A24,Precios!$A$1:$J$525,3,0)</f>
        <v>#N/A</v>
      </c>
      <c r="J24" s="175" t="e">
        <f>+VLOOKUP(A24,Precios!$A$1:$J$525,5,0)</f>
        <v>#N/A</v>
      </c>
    </row>
    <row r="25" spans="1:10" x14ac:dyDescent="0.3">
      <c r="A25" t="s">
        <v>117</v>
      </c>
      <c r="B25" t="s">
        <v>577</v>
      </c>
      <c r="D25" t="s">
        <v>517</v>
      </c>
      <c r="E25" t="s">
        <v>562</v>
      </c>
      <c r="F25" t="s">
        <v>579</v>
      </c>
      <c r="G25" t="s">
        <v>483</v>
      </c>
      <c r="I25" s="174" t="e">
        <f>+VLOOKUP(A25,Precios!$A$1:$J$525,3,0)</f>
        <v>#N/A</v>
      </c>
      <c r="J25" s="175" t="e">
        <f>+VLOOKUP(A25,Precios!$A$1:$J$525,5,0)</f>
        <v>#N/A</v>
      </c>
    </row>
    <row r="26" spans="1:10" x14ac:dyDescent="0.3">
      <c r="A26" s="7" t="s">
        <v>259</v>
      </c>
      <c r="B26" t="s">
        <v>551</v>
      </c>
      <c r="C26" t="s">
        <v>566</v>
      </c>
      <c r="D26" t="s">
        <v>362</v>
      </c>
      <c r="F26" t="s">
        <v>558</v>
      </c>
      <c r="G26" t="s">
        <v>406</v>
      </c>
      <c r="I26" s="174" t="str">
        <f>+VLOOKUP(A26,Precios!$A$1:$J$525,3,0)</f>
        <v>Aditivos</v>
      </c>
      <c r="J26" s="175" t="str">
        <f>+VLOOKUP(A26,Precios!$A$1:$J$525,5,0)</f>
        <v xml:space="preserve">Antioxidante </v>
      </c>
    </row>
    <row r="27" spans="1:10" x14ac:dyDescent="0.3">
      <c r="A27" s="7" t="s">
        <v>257</v>
      </c>
      <c r="B27" t="s">
        <v>551</v>
      </c>
      <c r="C27" t="s">
        <v>566</v>
      </c>
      <c r="D27" t="s">
        <v>362</v>
      </c>
      <c r="F27" t="s">
        <v>558</v>
      </c>
      <c r="G27" t="s">
        <v>408</v>
      </c>
      <c r="I27" s="174" t="str">
        <f>+VLOOKUP(A27,Precios!$A$1:$J$525,3,0)</f>
        <v>Farináceos</v>
      </c>
      <c r="J27" s="175" t="str">
        <f>+VLOOKUP(A27,Precios!$A$1:$J$525,5,0)</f>
        <v>Almidón de trigo</v>
      </c>
    </row>
    <row r="28" spans="1:10" x14ac:dyDescent="0.3">
      <c r="A28" s="7" t="s">
        <v>250</v>
      </c>
      <c r="B28" t="s">
        <v>551</v>
      </c>
      <c r="C28" t="s">
        <v>566</v>
      </c>
      <c r="D28" t="s">
        <v>362</v>
      </c>
      <c r="F28" t="s">
        <v>558</v>
      </c>
      <c r="G28" t="s">
        <v>409</v>
      </c>
      <c r="I28" s="174" t="str">
        <f>+VLOOKUP(A28,Precios!$A$1:$J$525,3,0)</f>
        <v>Aditivos</v>
      </c>
      <c r="J28" s="175" t="str">
        <f>+VLOOKUP(A28,Precios!$A$1:$J$525,5,0)</f>
        <v>Goma xántica</v>
      </c>
    </row>
    <row r="29" spans="1:10" x14ac:dyDescent="0.3">
      <c r="A29" s="7" t="s">
        <v>244</v>
      </c>
      <c r="B29" t="s">
        <v>551</v>
      </c>
      <c r="C29" t="s">
        <v>566</v>
      </c>
      <c r="D29" t="s">
        <v>362</v>
      </c>
      <c r="F29" t="s">
        <v>558</v>
      </c>
      <c r="G29" t="s">
        <v>410</v>
      </c>
      <c r="I29" s="174" t="str">
        <f>+VLOOKUP(A29,Precios!$A$1:$J$525,3,0)</f>
        <v>Farináceos</v>
      </c>
      <c r="J29" s="175" t="str">
        <f>+VLOOKUP(A29,Precios!$A$1:$J$525,5,0)</f>
        <v>Fibra de trigo</v>
      </c>
    </row>
    <row r="30" spans="1:10" x14ac:dyDescent="0.3">
      <c r="A30" s="7" t="s">
        <v>908</v>
      </c>
      <c r="B30" t="s">
        <v>551</v>
      </c>
      <c r="D30" t="s">
        <v>670</v>
      </c>
      <c r="G30" s="7" t="s">
        <v>905</v>
      </c>
      <c r="I30" s="174" t="e">
        <f>+VLOOKUP(A30,Precios!$A$1:$J$525,3,0)</f>
        <v>#N/A</v>
      </c>
      <c r="J30" s="175" t="e">
        <f>+VLOOKUP(A30,Precios!$A$1:$J$525,5,0)</f>
        <v>#N/A</v>
      </c>
    </row>
    <row r="31" spans="1:10" x14ac:dyDescent="0.3">
      <c r="A31" s="7" t="s">
        <v>602</v>
      </c>
      <c r="B31" t="s">
        <v>551</v>
      </c>
      <c r="C31" t="s">
        <v>566</v>
      </c>
      <c r="D31" t="s">
        <v>362</v>
      </c>
      <c r="F31" t="s">
        <v>558</v>
      </c>
      <c r="G31" t="s">
        <v>603</v>
      </c>
      <c r="I31" s="174" t="str">
        <f>+VLOOKUP(A31,Precios!$A$1:$J$525,3,0)</f>
        <v>Aditivos</v>
      </c>
      <c r="J31" s="175" t="str">
        <f>+VLOOKUP(A31,Precios!$A$1:$J$525,5,0)</f>
        <v>SSL</v>
      </c>
    </row>
    <row r="32" spans="1:10" x14ac:dyDescent="0.3">
      <c r="A32" s="7" t="s">
        <v>710</v>
      </c>
      <c r="B32" t="s">
        <v>554</v>
      </c>
      <c r="D32" t="s">
        <v>369</v>
      </c>
      <c r="G32" t="s">
        <v>711</v>
      </c>
      <c r="I32" s="174" t="e">
        <f>+VLOOKUP(A32,Precios!$A$1:$J$525,3,0)</f>
        <v>#N/A</v>
      </c>
      <c r="J32" s="175" t="e">
        <f>+VLOOKUP(A32,Precios!$A$1:$J$525,5,0)</f>
        <v>#N/A</v>
      </c>
    </row>
    <row r="33" spans="1:10" x14ac:dyDescent="0.3">
      <c r="A33" s="7" t="s">
        <v>680</v>
      </c>
      <c r="B33" t="s">
        <v>551</v>
      </c>
      <c r="C33" t="s">
        <v>566</v>
      </c>
      <c r="D33" t="s">
        <v>362</v>
      </c>
      <c r="F33" t="s">
        <v>558</v>
      </c>
      <c r="G33" t="s">
        <v>678</v>
      </c>
      <c r="I33" s="174" t="str">
        <f>+VLOOKUP(A33,Precios!$A$1:$J$525,3,0)</f>
        <v>Aditivos</v>
      </c>
      <c r="J33" s="175" t="str">
        <f>+VLOOKUP(A33,Precios!$A$1:$J$525,5,0)</f>
        <v>Alphamalt A 17098</v>
      </c>
    </row>
    <row r="34" spans="1:10" x14ac:dyDescent="0.3">
      <c r="A34" s="7" t="s">
        <v>141</v>
      </c>
      <c r="B34" t="s">
        <v>551</v>
      </c>
      <c r="C34" t="s">
        <v>563</v>
      </c>
      <c r="D34" t="s">
        <v>362</v>
      </c>
      <c r="F34" t="s">
        <v>558</v>
      </c>
      <c r="G34" t="s">
        <v>140</v>
      </c>
      <c r="I34" s="174" t="str">
        <f>+VLOOKUP(A34,Precios!$A$1:$J$525,3,0)</f>
        <v>Cárnicos y Huevos</v>
      </c>
      <c r="J34" s="175" t="str">
        <f>+VLOOKUP(A34,Precios!$A$1:$J$525,5,0)</f>
        <v>Huevo en polvo</v>
      </c>
    </row>
    <row r="35" spans="1:10" x14ac:dyDescent="0.3">
      <c r="A35" s="7" t="s">
        <v>720</v>
      </c>
      <c r="B35" t="s">
        <v>551</v>
      </c>
      <c r="C35" t="s">
        <v>566</v>
      </c>
      <c r="D35" t="s">
        <v>362</v>
      </c>
      <c r="F35" t="s">
        <v>558</v>
      </c>
      <c r="G35" t="s">
        <v>721</v>
      </c>
      <c r="I35" s="174" t="str">
        <f>+VLOOKUP(A35,Precios!$A$1:$J$525,3,0)</f>
        <v>Farináceos</v>
      </c>
      <c r="J35" s="175" t="str">
        <f>+VLOOKUP(A35,Precios!$A$1:$J$525,5,0)</f>
        <v>Almidón modificado C</v>
      </c>
    </row>
    <row r="36" spans="1:10" x14ac:dyDescent="0.3">
      <c r="A36" s="7" t="s">
        <v>810</v>
      </c>
      <c r="B36" t="s">
        <v>551</v>
      </c>
      <c r="C36" t="s">
        <v>566</v>
      </c>
      <c r="D36" t="s">
        <v>362</v>
      </c>
      <c r="F36" t="s">
        <v>558</v>
      </c>
      <c r="G36" t="s">
        <v>795</v>
      </c>
      <c r="I36" s="174" t="str">
        <f>+VLOOKUP(A36,Precios!$A$1:$J$525,3,0)</f>
        <v>Azucarados</v>
      </c>
      <c r="J36" s="175" t="str">
        <f>+VLOOKUP(A36,Precios!$A$1:$J$525,5,0)</f>
        <v>Dextrosa monohidratada</v>
      </c>
    </row>
    <row r="37" spans="1:10" x14ac:dyDescent="0.3">
      <c r="A37" s="7" t="s">
        <v>813</v>
      </c>
      <c r="B37" t="s">
        <v>551</v>
      </c>
      <c r="C37" t="s">
        <v>566</v>
      </c>
      <c r="D37" t="s">
        <v>362</v>
      </c>
      <c r="F37" t="s">
        <v>558</v>
      </c>
      <c r="G37" t="s">
        <v>798</v>
      </c>
      <c r="I37" s="174" t="str">
        <f>+VLOOKUP(A37,Precios!$A$1:$J$525,3,0)</f>
        <v>Derivados Proteínicos</v>
      </c>
      <c r="J37" s="175" t="str">
        <f>+VLOOKUP(A37,Precios!$A$1:$J$525,5,0)</f>
        <v xml:space="preserve">Concentrado de soja </v>
      </c>
    </row>
    <row r="38" spans="1:10" x14ac:dyDescent="0.3">
      <c r="A38" s="7" t="s">
        <v>815</v>
      </c>
      <c r="B38" t="s">
        <v>551</v>
      </c>
      <c r="C38" t="s">
        <v>566</v>
      </c>
      <c r="D38" t="s">
        <v>362</v>
      </c>
      <c r="F38" t="s">
        <v>558</v>
      </c>
      <c r="G38" t="s">
        <v>800</v>
      </c>
      <c r="I38" s="174" t="str">
        <f>+VLOOKUP(A38,Precios!$A$1:$J$525,3,0)</f>
        <v>Farináceos</v>
      </c>
      <c r="J38" s="175" t="str">
        <f>+VLOOKUP(A38,Precios!$A$1:$J$525,5,0)</f>
        <v>Almidón modificado D</v>
      </c>
    </row>
    <row r="39" spans="1:10" x14ac:dyDescent="0.3">
      <c r="A39" s="7" t="s">
        <v>864</v>
      </c>
      <c r="B39" t="s">
        <v>551</v>
      </c>
      <c r="C39" t="s">
        <v>566</v>
      </c>
      <c r="D39" t="s">
        <v>362</v>
      </c>
      <c r="F39" t="s">
        <v>558</v>
      </c>
      <c r="G39" t="s">
        <v>850</v>
      </c>
      <c r="I39" s="174" t="str">
        <f>+VLOOKUP(A39,Precios!$A$1:$J$525,3,0)</f>
        <v>Aditivos</v>
      </c>
      <c r="J39" s="175" t="str">
        <f>+VLOOKUP(A39,Precios!$A$1:$J$525,5,0)</f>
        <v>Bicarbonato de sodio</v>
      </c>
    </row>
    <row r="40" spans="1:10" x14ac:dyDescent="0.3">
      <c r="A40" s="7" t="s">
        <v>865</v>
      </c>
      <c r="B40" t="s">
        <v>551</v>
      </c>
      <c r="C40" t="s">
        <v>566</v>
      </c>
      <c r="D40" t="s">
        <v>362</v>
      </c>
      <c r="F40" t="s">
        <v>558</v>
      </c>
      <c r="G40" t="s">
        <v>851</v>
      </c>
      <c r="I40" s="174" t="str">
        <f>+VLOOKUP(A40,Precios!$A$1:$J$525,3,0)</f>
        <v>Aditivos</v>
      </c>
      <c r="J40" s="175" t="str">
        <f>+VLOOKUP(A40,Precios!$A$1:$J$525,5,0)</f>
        <v>Pirofosfato ácido de sodio</v>
      </c>
    </row>
    <row r="41" spans="1:10" x14ac:dyDescent="0.3">
      <c r="A41" s="7" t="s">
        <v>866</v>
      </c>
      <c r="B41" t="s">
        <v>551</v>
      </c>
      <c r="C41" t="s">
        <v>566</v>
      </c>
      <c r="D41" t="s">
        <v>362</v>
      </c>
      <c r="F41" t="s">
        <v>558</v>
      </c>
      <c r="G41" t="s">
        <v>867</v>
      </c>
      <c r="I41" s="174" t="str">
        <f>+VLOOKUP(A41,Precios!$A$1:$J$525,3,0)</f>
        <v>Aditivos</v>
      </c>
      <c r="J41" s="175" t="str">
        <f>+VLOOKUP(A41,Precios!$A$1:$J$525,5,0)</f>
        <v>Fosfato monocálcico</v>
      </c>
    </row>
    <row r="42" spans="1:10" x14ac:dyDescent="0.3">
      <c r="A42" s="7" t="s">
        <v>662</v>
      </c>
      <c r="B42" t="s">
        <v>554</v>
      </c>
      <c r="D42" t="s">
        <v>369</v>
      </c>
      <c r="G42" t="s">
        <v>651</v>
      </c>
      <c r="I42" s="174" t="e">
        <f>+VLOOKUP(A42,Precios!$A$1:$J$525,3,0)</f>
        <v>#N/A</v>
      </c>
      <c r="J42" s="175" t="e">
        <f>+VLOOKUP(A42,Precios!$A$1:$J$525,5,0)</f>
        <v>#N/A</v>
      </c>
    </row>
    <row r="43" spans="1:10" x14ac:dyDescent="0.3">
      <c r="A43" s="7" t="s">
        <v>920</v>
      </c>
      <c r="B43" t="s">
        <v>551</v>
      </c>
      <c r="C43" t="s">
        <v>566</v>
      </c>
      <c r="D43" t="s">
        <v>362</v>
      </c>
      <c r="F43" t="s">
        <v>558</v>
      </c>
      <c r="G43" t="s">
        <v>921</v>
      </c>
      <c r="I43" s="174" t="str">
        <f>+VLOOKUP(A43,Precios!$A$1:$J$525,3,0)</f>
        <v>Correctivos y Coadyuvantes</v>
      </c>
      <c r="J43" s="175" t="str">
        <f>+VLOOKUP(A43,Precios!$A$1:$J$525,5,0)</f>
        <v>Extracto de levadura S2006</v>
      </c>
    </row>
    <row r="44" spans="1:10" x14ac:dyDescent="0.3">
      <c r="A44" s="173" t="s">
        <v>698</v>
      </c>
      <c r="B44" t="s">
        <v>554</v>
      </c>
      <c r="D44" t="s">
        <v>369</v>
      </c>
      <c r="G44" t="s">
        <v>699</v>
      </c>
      <c r="I44" s="174" t="e">
        <f>+VLOOKUP(A44,Precios!$A$1:$J$525,3,0)</f>
        <v>#N/A</v>
      </c>
      <c r="J44" s="175" t="e">
        <f>+VLOOKUP(A44,Precios!$A$1:$J$525,5,0)</f>
        <v>#N/A</v>
      </c>
    </row>
    <row r="45" spans="1:10" x14ac:dyDescent="0.3">
      <c r="A45" s="7" t="s">
        <v>686</v>
      </c>
      <c r="B45" t="s">
        <v>554</v>
      </c>
      <c r="D45" t="s">
        <v>369</v>
      </c>
      <c r="F45" t="s">
        <v>556</v>
      </c>
      <c r="G45" t="s">
        <v>687</v>
      </c>
      <c r="I45" s="174" t="e">
        <f>+VLOOKUP(A45,Precios!$A$1:$J$525,3,0)</f>
        <v>#N/A</v>
      </c>
      <c r="J45" s="175" t="e">
        <f>+VLOOKUP(A45,Precios!$A$1:$J$525,5,0)</f>
        <v>#N/A</v>
      </c>
    </row>
    <row r="46" spans="1:10" x14ac:dyDescent="0.3">
      <c r="A46" t="s">
        <v>103</v>
      </c>
      <c r="B46" t="s">
        <v>554</v>
      </c>
      <c r="C46" t="s">
        <v>563</v>
      </c>
      <c r="D46" t="s">
        <v>369</v>
      </c>
      <c r="E46" t="s">
        <v>561</v>
      </c>
      <c r="F46" t="s">
        <v>560</v>
      </c>
      <c r="G46" t="s">
        <v>54</v>
      </c>
      <c r="I46" s="174" t="e">
        <f>+VLOOKUP(A46,Precios!$A$1:$J$525,3,0)</f>
        <v>#N/A</v>
      </c>
      <c r="J46" s="175" t="e">
        <f>+VLOOKUP(A46,Precios!$A$1:$J$525,5,0)</f>
        <v>#N/A</v>
      </c>
    </row>
    <row r="47" spans="1:10" x14ac:dyDescent="0.3">
      <c r="A47" s="7" t="s">
        <v>635</v>
      </c>
      <c r="B47" t="s">
        <v>551</v>
      </c>
      <c r="D47" t="s">
        <v>641</v>
      </c>
      <c r="F47" t="s">
        <v>553</v>
      </c>
      <c r="G47" t="s">
        <v>626</v>
      </c>
      <c r="I47" s="174" t="str">
        <f>+VLOOKUP(A47,Precios!$A$1:$J$525,3,0)</f>
        <v>Farináceos</v>
      </c>
      <c r="J47" s="175" t="str">
        <f>+VLOOKUP(A47,Precios!$A$1:$J$525,5,0)</f>
        <v>Avena Arrollada Gruesa</v>
      </c>
    </row>
    <row r="48" spans="1:10" x14ac:dyDescent="0.3">
      <c r="A48" s="7" t="s">
        <v>156</v>
      </c>
      <c r="B48" t="s">
        <v>551</v>
      </c>
      <c r="C48" t="s">
        <v>566</v>
      </c>
      <c r="D48" t="s">
        <v>376</v>
      </c>
      <c r="F48" t="s">
        <v>558</v>
      </c>
      <c r="G48" t="s">
        <v>432</v>
      </c>
      <c r="I48" s="174" t="str">
        <f>+VLOOKUP(A48,Precios!$A$1:$J$525,3,0)</f>
        <v>Azucarados</v>
      </c>
      <c r="J48" s="175" t="str">
        <f>+VLOOKUP(A48,Precios!$A$1:$J$525,5,0)</f>
        <v>Azúcar</v>
      </c>
    </row>
    <row r="49" spans="1:10" x14ac:dyDescent="0.3">
      <c r="A49" t="s">
        <v>818</v>
      </c>
      <c r="B49" t="s">
        <v>554</v>
      </c>
      <c r="D49" t="s">
        <v>369</v>
      </c>
      <c r="G49" t="s">
        <v>803</v>
      </c>
      <c r="I49" s="174" t="e">
        <f>+VLOOKUP(A49,Precios!$A$1:$J$525,3,0)</f>
        <v>#N/A</v>
      </c>
      <c r="J49" s="175" t="e">
        <f>+VLOOKUP(A49,Precios!$A$1:$J$525,5,0)</f>
        <v>#N/A</v>
      </c>
    </row>
    <row r="50" spans="1:10" x14ac:dyDescent="0.3">
      <c r="A50" s="7" t="s">
        <v>934</v>
      </c>
      <c r="B50" t="s">
        <v>20</v>
      </c>
      <c r="D50" t="s">
        <v>369</v>
      </c>
      <c r="G50" t="s">
        <v>803</v>
      </c>
      <c r="I50" s="174" t="e">
        <f>+VLOOKUP(A50,Precios!$A$1:$J$525,3,0)</f>
        <v>#N/A</v>
      </c>
      <c r="J50" s="175" t="e">
        <f>+VLOOKUP(A50,Precios!$A$1:$J$525,5,0)</f>
        <v>#N/A</v>
      </c>
    </row>
    <row r="51" spans="1:10" x14ac:dyDescent="0.3">
      <c r="A51" t="s">
        <v>925</v>
      </c>
      <c r="B51" t="s">
        <v>554</v>
      </c>
      <c r="D51" t="s">
        <v>369</v>
      </c>
      <c r="G51" t="s">
        <v>926</v>
      </c>
      <c r="I51" s="174" t="e">
        <f>+VLOOKUP(A51,Precios!$A$1:$J$525,3,0)</f>
        <v>#N/A</v>
      </c>
      <c r="J51" s="175" t="e">
        <f>+VLOOKUP(A51,Precios!$A$1:$J$525,5,0)</f>
        <v>#N/A</v>
      </c>
    </row>
    <row r="52" spans="1:10" x14ac:dyDescent="0.3">
      <c r="A52" s="7" t="s">
        <v>269</v>
      </c>
      <c r="B52" t="s">
        <v>551</v>
      </c>
      <c r="C52" t="s">
        <v>552</v>
      </c>
      <c r="D52" t="s">
        <v>487</v>
      </c>
      <c r="F52" t="s">
        <v>559</v>
      </c>
      <c r="G52" t="s">
        <v>402</v>
      </c>
      <c r="I52" s="174" t="str">
        <f>+VLOOKUP(A52,Precios!$A$1:$J$525,3,0)</f>
        <v>Aditivos</v>
      </c>
      <c r="J52" s="175" t="str">
        <f>+VLOOKUP(A52,Precios!$A$1:$J$525,5,0)</f>
        <v>Batter A</v>
      </c>
    </row>
    <row r="53" spans="1:10" x14ac:dyDescent="0.3">
      <c r="A53" s="7" t="s">
        <v>735</v>
      </c>
      <c r="B53" t="s">
        <v>551</v>
      </c>
      <c r="D53" t="s">
        <v>487</v>
      </c>
      <c r="F53" t="s">
        <v>559</v>
      </c>
      <c r="G53" t="s">
        <v>733</v>
      </c>
      <c r="I53" s="174" t="str">
        <f>+VLOOKUP(A53,Precios!$A$1:$J$525,3,0)</f>
        <v>Aditivos</v>
      </c>
      <c r="J53" s="175" t="str">
        <f>+VLOOKUP(A53,Precios!$A$1:$J$525,5,0)</f>
        <v xml:space="preserve">Batter B </v>
      </c>
    </row>
    <row r="54" spans="1:10" x14ac:dyDescent="0.3">
      <c r="A54" s="7" t="s">
        <v>667</v>
      </c>
      <c r="B54" t="s">
        <v>551</v>
      </c>
      <c r="D54" t="s">
        <v>670</v>
      </c>
      <c r="G54" t="s">
        <v>656</v>
      </c>
      <c r="I54" s="174" t="str">
        <f>+VLOOKUP(A54,Precios!$A$1:$J$525,3,0)</f>
        <v>Cárnicos y Huevos</v>
      </c>
      <c r="J54" s="175" t="str">
        <f>+VLOOKUP(A54,Precios!$A$1:$J$525,5,0)</f>
        <v>Carne vacuna picada</v>
      </c>
    </row>
    <row r="55" spans="1:10" x14ac:dyDescent="0.3">
      <c r="A55" t="s">
        <v>820</v>
      </c>
      <c r="B55" t="s">
        <v>554</v>
      </c>
      <c r="D55" t="s">
        <v>369</v>
      </c>
      <c r="G55" t="s">
        <v>805</v>
      </c>
      <c r="I55" s="174" t="e">
        <f>+VLOOKUP(A55,Precios!$A$1:$J$525,3,0)</f>
        <v>#N/A</v>
      </c>
      <c r="J55" s="175" t="e">
        <f>+VLOOKUP(A55,Precios!$A$1:$J$525,5,0)</f>
        <v>#N/A</v>
      </c>
    </row>
    <row r="56" spans="1:10" x14ac:dyDescent="0.3">
      <c r="A56" s="7" t="s">
        <v>236</v>
      </c>
      <c r="B56" t="s">
        <v>554</v>
      </c>
      <c r="C56" t="s">
        <v>563</v>
      </c>
      <c r="D56" t="s">
        <v>364</v>
      </c>
      <c r="E56" t="s">
        <v>564</v>
      </c>
      <c r="F56" t="s">
        <v>556</v>
      </c>
      <c r="G56" t="s">
        <v>235</v>
      </c>
      <c r="H56">
        <v>0.2</v>
      </c>
      <c r="I56" s="174" t="str">
        <f>+VLOOKUP(A56,Precios!$A$1:$J$525,3,0)</f>
        <v>Envase primario</v>
      </c>
      <c r="J56" s="175" t="str">
        <f>+VLOOKUP(A56,Precios!$A$1:$J$525,5,0)</f>
        <v>Flow pack Swift soja clásica</v>
      </c>
    </row>
    <row r="57" spans="1:10" x14ac:dyDescent="0.3">
      <c r="A57" s="7" t="s">
        <v>234</v>
      </c>
      <c r="B57" t="s">
        <v>554</v>
      </c>
      <c r="C57" t="s">
        <v>563</v>
      </c>
      <c r="D57" t="s">
        <v>364</v>
      </c>
      <c r="E57" t="s">
        <v>564</v>
      </c>
      <c r="F57" t="s">
        <v>556</v>
      </c>
      <c r="G57" t="s">
        <v>233</v>
      </c>
      <c r="H57">
        <v>0.2</v>
      </c>
      <c r="I57" s="174" t="str">
        <f>+VLOOKUP(A57,Precios!$A$1:$J$525,3,0)</f>
        <v>Envase primario</v>
      </c>
      <c r="J57" s="175" t="str">
        <f>+VLOOKUP(A57,Precios!$A$1:$J$525,5,0)</f>
        <v>Flow pack Swift soja orégano</v>
      </c>
    </row>
    <row r="58" spans="1:10" x14ac:dyDescent="0.3">
      <c r="A58" s="7" t="s">
        <v>232</v>
      </c>
      <c r="B58" t="s">
        <v>554</v>
      </c>
      <c r="C58" t="s">
        <v>563</v>
      </c>
      <c r="D58" t="s">
        <v>364</v>
      </c>
      <c r="E58" t="s">
        <v>564</v>
      </c>
      <c r="F58" t="s">
        <v>556</v>
      </c>
      <c r="G58" t="s">
        <v>231</v>
      </c>
      <c r="H58">
        <v>0.2</v>
      </c>
      <c r="I58" s="174" t="str">
        <f>+VLOOKUP(A58,Precios!$A$1:$J$525,3,0)</f>
        <v>Envase primario</v>
      </c>
      <c r="J58" s="175" t="str">
        <f>+VLOOKUP(A58,Precios!$A$1:$J$525,5,0)</f>
        <v>Flow pack Swift soja J&amp;Q</v>
      </c>
    </row>
    <row r="59" spans="1:10" x14ac:dyDescent="0.3">
      <c r="A59" s="7" t="s">
        <v>326</v>
      </c>
      <c r="B59" t="s">
        <v>554</v>
      </c>
      <c r="C59" t="s">
        <v>563</v>
      </c>
      <c r="D59" t="s">
        <v>364</v>
      </c>
      <c r="E59" t="s">
        <v>564</v>
      </c>
      <c r="F59" t="s">
        <v>556</v>
      </c>
      <c r="G59" t="s">
        <v>474</v>
      </c>
      <c r="H59">
        <v>0.2</v>
      </c>
      <c r="I59" s="174" t="str">
        <f>+VLOOKUP(A59,Precios!$A$1:$J$525,3,0)</f>
        <v>Envase primario</v>
      </c>
      <c r="J59" s="175" t="str">
        <f>+VLOOKUP(A59,Precios!$A$1:$J$525,5,0)</f>
        <v>Flow pack Swift soja E&amp;Q</v>
      </c>
    </row>
    <row r="60" spans="1:10" x14ac:dyDescent="0.3">
      <c r="A60" t="s">
        <v>819</v>
      </c>
      <c r="B60" t="s">
        <v>554</v>
      </c>
      <c r="D60" t="s">
        <v>369</v>
      </c>
      <c r="G60" t="s">
        <v>804</v>
      </c>
      <c r="I60" s="174" t="e">
        <f>+VLOOKUP(A60,Precios!$A$1:$J$525,3,0)</f>
        <v>#N/A</v>
      </c>
      <c r="J60" s="175" t="e">
        <f>+VLOOKUP(A60,Precios!$A$1:$J$525,5,0)</f>
        <v>#N/A</v>
      </c>
    </row>
    <row r="61" spans="1:10" x14ac:dyDescent="0.3">
      <c r="A61" s="7" t="s">
        <v>860</v>
      </c>
      <c r="B61" t="s">
        <v>554</v>
      </c>
      <c r="D61" t="s">
        <v>369</v>
      </c>
      <c r="G61" t="s">
        <v>868</v>
      </c>
      <c r="I61" s="174" t="e">
        <f>+VLOOKUP(A61,Precios!$A$1:$J$525,3,0)</f>
        <v>#N/A</v>
      </c>
      <c r="J61" s="175" t="e">
        <f>+VLOOKUP(A61,Precios!$A$1:$J$525,5,0)</f>
        <v>#N/A</v>
      </c>
    </row>
    <row r="62" spans="1:10" x14ac:dyDescent="0.3">
      <c r="A62" t="s">
        <v>845</v>
      </c>
      <c r="B62" t="s">
        <v>554</v>
      </c>
      <c r="D62" t="s">
        <v>369</v>
      </c>
      <c r="G62" t="s">
        <v>846</v>
      </c>
      <c r="I62" s="174" t="e">
        <f>+VLOOKUP(A62,Precios!$A$1:$J$525,3,0)</f>
        <v>#N/A</v>
      </c>
      <c r="J62" s="175" t="e">
        <f>+VLOOKUP(A62,Precios!$A$1:$J$525,5,0)</f>
        <v>#N/A</v>
      </c>
    </row>
    <row r="63" spans="1:10" x14ac:dyDescent="0.3">
      <c r="A63" s="7" t="s">
        <v>861</v>
      </c>
      <c r="B63" t="s">
        <v>554</v>
      </c>
      <c r="D63" t="s">
        <v>369</v>
      </c>
      <c r="G63" t="s">
        <v>846</v>
      </c>
      <c r="I63" s="174" t="e">
        <f>+VLOOKUP(A63,Precios!$A$1:$J$525,3,0)</f>
        <v>#N/A</v>
      </c>
      <c r="J63" s="175" t="e">
        <f>+VLOOKUP(A63,Precios!$A$1:$J$525,5,0)</f>
        <v>#N/A</v>
      </c>
    </row>
    <row r="64" spans="1:10" x14ac:dyDescent="0.3">
      <c r="A64" t="s">
        <v>847</v>
      </c>
      <c r="B64" t="s">
        <v>554</v>
      </c>
      <c r="D64" t="s">
        <v>369</v>
      </c>
      <c r="G64" t="s">
        <v>848</v>
      </c>
      <c r="I64" s="174" t="e">
        <f>+VLOOKUP(A64,Precios!$A$1:$J$525,3,0)</f>
        <v>#N/A</v>
      </c>
      <c r="J64" s="175" t="e">
        <f>+VLOOKUP(A64,Precios!$A$1:$J$525,5,0)</f>
        <v>#N/A</v>
      </c>
    </row>
    <row r="65" spans="1:10" x14ac:dyDescent="0.3">
      <c r="A65" s="7" t="s">
        <v>862</v>
      </c>
      <c r="B65" t="s">
        <v>554</v>
      </c>
      <c r="D65" t="s">
        <v>369</v>
      </c>
      <c r="G65" t="s">
        <v>848</v>
      </c>
      <c r="I65" s="174" t="e">
        <f>+VLOOKUP(A65,Precios!$A$1:$J$525,3,0)</f>
        <v>#N/A</v>
      </c>
      <c r="J65" s="175" t="e">
        <f>+VLOOKUP(A65,Precios!$A$1:$J$525,5,0)</f>
        <v>#N/A</v>
      </c>
    </row>
    <row r="66" spans="1:10" x14ac:dyDescent="0.3">
      <c r="A66" t="s">
        <v>853</v>
      </c>
      <c r="B66" t="s">
        <v>554</v>
      </c>
      <c r="D66" t="s">
        <v>369</v>
      </c>
      <c r="G66" t="s">
        <v>854</v>
      </c>
      <c r="I66" s="174" t="e">
        <f>+VLOOKUP(A66,Precios!$A$1:$J$525,3,0)</f>
        <v>#N/A</v>
      </c>
      <c r="J66" s="175" t="e">
        <f>+VLOOKUP(A66,Precios!$A$1:$J$525,5,0)</f>
        <v>#N/A</v>
      </c>
    </row>
    <row r="67" spans="1:10" x14ac:dyDescent="0.3">
      <c r="A67" s="7" t="s">
        <v>217</v>
      </c>
      <c r="B67" t="s">
        <v>554</v>
      </c>
      <c r="C67" t="s">
        <v>552</v>
      </c>
      <c r="D67" t="s">
        <v>364</v>
      </c>
      <c r="E67" t="s">
        <v>561</v>
      </c>
      <c r="F67" t="s">
        <v>556</v>
      </c>
      <c r="G67" t="s">
        <v>83</v>
      </c>
      <c r="H67">
        <v>0.2</v>
      </c>
      <c r="I67" s="174" t="str">
        <f>+VLOOKUP(A67,Precios!$A$1:$J$525,3,0)</f>
        <v>Envase primario</v>
      </c>
      <c r="J67" s="175" t="str">
        <f>+VLOOKUP(A67,Precios!$A$1:$J$525,5,0)</f>
        <v>Flowpack nugg Paladini x380g</v>
      </c>
    </row>
    <row r="68" spans="1:10" x14ac:dyDescent="0.3">
      <c r="A68" s="7" t="s">
        <v>216</v>
      </c>
      <c r="B68" t="s">
        <v>554</v>
      </c>
      <c r="C68" t="s">
        <v>563</v>
      </c>
      <c r="D68" t="s">
        <v>364</v>
      </c>
      <c r="E68" t="s">
        <v>561</v>
      </c>
      <c r="F68" t="s">
        <v>556</v>
      </c>
      <c r="G68" t="s">
        <v>84</v>
      </c>
      <c r="H68">
        <v>0.2</v>
      </c>
      <c r="I68" s="174" t="str">
        <f>+VLOOKUP(A68,Precios!$A$1:$J$525,3,0)</f>
        <v>Envase primario</v>
      </c>
      <c r="J68" s="175" t="str">
        <f>+VLOOKUP(A68,Precios!$A$1:$J$525,5,0)</f>
        <v>Flowpack nugg Paladini x760g</v>
      </c>
    </row>
    <row r="69" spans="1:10" x14ac:dyDescent="0.3">
      <c r="A69" s="7" t="s">
        <v>863</v>
      </c>
      <c r="B69" t="s">
        <v>554</v>
      </c>
      <c r="D69" t="s">
        <v>369</v>
      </c>
      <c r="G69" t="s">
        <v>854</v>
      </c>
      <c r="I69" s="174" t="e">
        <f>+VLOOKUP(A69,Precios!$A$1:$J$525,3,0)</f>
        <v>#N/A</v>
      </c>
      <c r="J69" s="175" t="e">
        <f>+VLOOKUP(A69,Precios!$A$1:$J$525,5,0)</f>
        <v>#N/A</v>
      </c>
    </row>
    <row r="70" spans="1:10" x14ac:dyDescent="0.3">
      <c r="A70" s="7" t="s">
        <v>274</v>
      </c>
      <c r="B70" t="s">
        <v>554</v>
      </c>
      <c r="C70" t="s">
        <v>563</v>
      </c>
      <c r="D70" t="s">
        <v>369</v>
      </c>
      <c r="E70" t="s">
        <v>565</v>
      </c>
      <c r="F70" t="s">
        <v>560</v>
      </c>
      <c r="G70" t="s">
        <v>399</v>
      </c>
      <c r="I70" s="174" t="e">
        <f>+VLOOKUP(A70,Precios!$A$1:$J$525,3,0)</f>
        <v>#N/A</v>
      </c>
      <c r="J70" s="175" t="e">
        <f>+VLOOKUP(A70,Precios!$A$1:$J$525,5,0)</f>
        <v>#N/A</v>
      </c>
    </row>
    <row r="71" spans="1:10" x14ac:dyDescent="0.3">
      <c r="A71" t="s">
        <v>106</v>
      </c>
      <c r="B71" t="s">
        <v>554</v>
      </c>
      <c r="C71" t="s">
        <v>566</v>
      </c>
      <c r="D71" t="s">
        <v>369</v>
      </c>
      <c r="E71" t="s">
        <v>568</v>
      </c>
      <c r="F71" t="s">
        <v>560</v>
      </c>
      <c r="G71" t="s">
        <v>452</v>
      </c>
      <c r="I71" s="174" t="e">
        <f>+VLOOKUP(A71,Precios!$A$1:$J$525,3,0)</f>
        <v>#N/A</v>
      </c>
      <c r="J71" s="175" t="e">
        <f>+VLOOKUP(A71,Precios!$A$1:$J$525,5,0)</f>
        <v>#N/A</v>
      </c>
    </row>
    <row r="72" spans="1:10" x14ac:dyDescent="0.3">
      <c r="A72" t="s">
        <v>836</v>
      </c>
      <c r="B72" t="s">
        <v>554</v>
      </c>
      <c r="D72" t="s">
        <v>369</v>
      </c>
      <c r="G72" t="s">
        <v>837</v>
      </c>
      <c r="I72" s="174" t="e">
        <f>+VLOOKUP(A72,Precios!$A$1:$J$525,3,0)</f>
        <v>#N/A</v>
      </c>
      <c r="J72" s="175" t="e">
        <f>+VLOOKUP(A72,Precios!$A$1:$J$525,5,0)</f>
        <v>#N/A</v>
      </c>
    </row>
    <row r="73" spans="1:10" x14ac:dyDescent="0.3">
      <c r="A73" t="s">
        <v>835</v>
      </c>
      <c r="B73" t="s">
        <v>554</v>
      </c>
      <c r="D73" t="s">
        <v>369</v>
      </c>
      <c r="G73" t="s">
        <v>838</v>
      </c>
      <c r="I73" s="174" t="e">
        <f>+VLOOKUP(A73,Precios!$A$1:$J$525,3,0)</f>
        <v>#N/A</v>
      </c>
      <c r="J73" s="175" t="e">
        <f>+VLOOKUP(A73,Precios!$A$1:$J$525,5,0)</f>
        <v>#N/A</v>
      </c>
    </row>
    <row r="74" spans="1:10" x14ac:dyDescent="0.3">
      <c r="A74" t="s">
        <v>922</v>
      </c>
      <c r="B74" t="s">
        <v>554</v>
      </c>
      <c r="D74" t="s">
        <v>369</v>
      </c>
      <c r="G74" t="s">
        <v>91</v>
      </c>
      <c r="I74" s="174" t="e">
        <f>+VLOOKUP(A74,Precios!$A$1:$J$525,3,0)</f>
        <v>#N/A</v>
      </c>
      <c r="J74" s="175" t="e">
        <f>+VLOOKUP(A74,Precios!$A$1:$J$525,5,0)</f>
        <v>#N/A</v>
      </c>
    </row>
    <row r="75" spans="1:10" x14ac:dyDescent="0.3">
      <c r="A75" t="s">
        <v>108</v>
      </c>
      <c r="B75" t="s">
        <v>554</v>
      </c>
      <c r="C75" t="s">
        <v>563</v>
      </c>
      <c r="D75" t="s">
        <v>369</v>
      </c>
      <c r="E75" t="s">
        <v>562</v>
      </c>
      <c r="F75" t="s">
        <v>560</v>
      </c>
      <c r="G75" t="s">
        <v>450</v>
      </c>
      <c r="I75" s="174" t="e">
        <f>+VLOOKUP(A75,Precios!$A$1:$J$525,3,0)</f>
        <v>#N/A</v>
      </c>
      <c r="J75" s="175" t="e">
        <f>+VLOOKUP(A75,Precios!$A$1:$J$525,5,0)</f>
        <v>#N/A</v>
      </c>
    </row>
    <row r="76" spans="1:10" x14ac:dyDescent="0.3">
      <c r="A76" s="173" t="s">
        <v>734</v>
      </c>
      <c r="D76" t="s">
        <v>369</v>
      </c>
      <c r="G76" t="s">
        <v>737</v>
      </c>
      <c r="I76" s="174" t="e">
        <f>+VLOOKUP(A76,Precios!$A$1:$J$525,3,0)</f>
        <v>#N/A</v>
      </c>
      <c r="J76" s="175" t="e">
        <f>+VLOOKUP(A76,Precios!$A$1:$J$525,5,0)</f>
        <v>#N/A</v>
      </c>
    </row>
    <row r="77" spans="1:10" x14ac:dyDescent="0.3">
      <c r="A77" t="s">
        <v>923</v>
      </c>
      <c r="B77" t="s">
        <v>554</v>
      </c>
      <c r="D77" t="s">
        <v>369</v>
      </c>
      <c r="G77" t="s">
        <v>924</v>
      </c>
      <c r="I77" s="174" t="e">
        <f>+VLOOKUP(A77,Precios!$A$1:$J$525,3,0)</f>
        <v>#N/A</v>
      </c>
      <c r="J77" s="175" t="e">
        <f>+VLOOKUP(A77,Precios!$A$1:$J$525,5,0)</f>
        <v>#N/A</v>
      </c>
    </row>
    <row r="78" spans="1:10" x14ac:dyDescent="0.3">
      <c r="A78" s="7" t="s">
        <v>886</v>
      </c>
      <c r="B78" t="s">
        <v>554</v>
      </c>
      <c r="D78" t="s">
        <v>369</v>
      </c>
      <c r="G78" t="s">
        <v>883</v>
      </c>
      <c r="I78" s="174" t="e">
        <f>+VLOOKUP(A78,Precios!$A$1:$J$525,3,0)</f>
        <v>#N/A</v>
      </c>
      <c r="J78" s="175" t="e">
        <f>+VLOOKUP(A78,Precios!$A$1:$J$525,5,0)</f>
        <v>#N/A</v>
      </c>
    </row>
    <row r="79" spans="1:10" x14ac:dyDescent="0.3">
      <c r="A79" t="s">
        <v>99</v>
      </c>
      <c r="B79" t="s">
        <v>554</v>
      </c>
      <c r="C79" t="s">
        <v>563</v>
      </c>
      <c r="D79" t="s">
        <v>369</v>
      </c>
      <c r="E79" t="s">
        <v>564</v>
      </c>
      <c r="F79" t="s">
        <v>560</v>
      </c>
      <c r="G79" t="s">
        <v>520</v>
      </c>
      <c r="I79" s="174" t="e">
        <f>+VLOOKUP(A79,Precios!$A$1:$J$525,3,0)</f>
        <v>#N/A</v>
      </c>
      <c r="J79" s="175" t="str">
        <f>+VLOOKUP(A79,Precios!$A$1:$J$525,5,0)</f>
        <v>CAJA SECUNDARIA JBS</v>
      </c>
    </row>
    <row r="80" spans="1:10" x14ac:dyDescent="0.3">
      <c r="A80" t="s">
        <v>665</v>
      </c>
      <c r="B80" t="s">
        <v>551</v>
      </c>
      <c r="D80" t="s">
        <v>371</v>
      </c>
      <c r="G80" t="s">
        <v>654</v>
      </c>
      <c r="I80" s="174" t="e">
        <f>+VLOOKUP(A80,Precios!$A$1:$J$525,3,0)</f>
        <v>#N/A</v>
      </c>
      <c r="J80" s="175" t="e">
        <f>+VLOOKUP(A80,Precios!$A$1:$J$525,5,0)</f>
        <v>#N/A</v>
      </c>
    </row>
    <row r="81" spans="1:10" x14ac:dyDescent="0.3">
      <c r="A81" s="7" t="s">
        <v>822</v>
      </c>
      <c r="B81" t="s">
        <v>551</v>
      </c>
      <c r="D81" t="s">
        <v>821</v>
      </c>
      <c r="G81" t="s">
        <v>806</v>
      </c>
      <c r="I81" s="174" t="str">
        <f>+VLOOKUP(A81,Precios!$A$1:$J$525,3,0)</f>
        <v>Cárnicos y Huevos</v>
      </c>
      <c r="J81" s="175" t="str">
        <f>+VLOOKUP(A81,Precios!$A$1:$J$525,5,0)</f>
        <v>Carne Vacuna Brazuelo s/hueso</v>
      </c>
    </row>
    <row r="82" spans="1:10" x14ac:dyDescent="0.3">
      <c r="A82" s="7" t="s">
        <v>195</v>
      </c>
      <c r="B82" t="s">
        <v>554</v>
      </c>
      <c r="C82" t="s">
        <v>552</v>
      </c>
      <c r="D82" t="s">
        <v>364</v>
      </c>
      <c r="E82" t="s">
        <v>555</v>
      </c>
      <c r="F82" t="s">
        <v>556</v>
      </c>
      <c r="G82" t="s">
        <v>194</v>
      </c>
      <c r="H82">
        <v>0.2</v>
      </c>
      <c r="I82" s="174" t="str">
        <f>+VLOOKUP(A82,Precios!$A$1:$J$525,3,0)</f>
        <v>Envase primario</v>
      </c>
      <c r="J82" s="175" t="str">
        <f>+VLOOKUP(A82,Precios!$A$1:$J$525,5,0)</f>
        <v>Flowpack pizza mini Frizzio EX</v>
      </c>
    </row>
    <row r="83" spans="1:10" x14ac:dyDescent="0.3">
      <c r="A83" t="s">
        <v>379</v>
      </c>
      <c r="B83" t="s">
        <v>551</v>
      </c>
      <c r="C83" t="s">
        <v>566</v>
      </c>
      <c r="D83" t="s">
        <v>371</v>
      </c>
      <c r="F83" t="s">
        <v>553</v>
      </c>
      <c r="G83" t="s">
        <v>475</v>
      </c>
      <c r="I83" s="174" t="e">
        <f>+VLOOKUP(A83,Precios!$A$1:$J$525,3,0)</f>
        <v>#N/A</v>
      </c>
      <c r="J83" s="175" t="str">
        <f>+VLOOKUP(A83,Precios!$A$1:$J$525,5,0)</f>
        <v>CHOCLO EN GRANOS IQF</v>
      </c>
    </row>
    <row r="84" spans="1:10" x14ac:dyDescent="0.3">
      <c r="A84" s="7" t="s">
        <v>823</v>
      </c>
      <c r="B84" t="s">
        <v>551</v>
      </c>
      <c r="D84" t="s">
        <v>821</v>
      </c>
      <c r="G84" t="s">
        <v>807</v>
      </c>
      <c r="I84" s="174" t="str">
        <f>+VLOOKUP(A84,Precios!$A$1:$J$525,3,0)</f>
        <v>Cárnicos y Huevos</v>
      </c>
      <c r="J84" s="175" t="str">
        <f>+VLOOKUP(A84,Precios!$A$1:$J$525,5,0)</f>
        <v>Carne Vacuna Tapa de Asado</v>
      </c>
    </row>
    <row r="85" spans="1:10" x14ac:dyDescent="0.3">
      <c r="A85" s="7" t="s">
        <v>831</v>
      </c>
      <c r="B85" t="s">
        <v>551</v>
      </c>
      <c r="D85" t="s">
        <v>821</v>
      </c>
      <c r="G85" t="s">
        <v>832</v>
      </c>
      <c r="I85" s="174" t="str">
        <f>+VLOOKUP(A85,Precios!$A$1:$J$525,3,0)</f>
        <v>Cárnicos y Huevos</v>
      </c>
      <c r="J85" s="175" t="str">
        <f>+VLOOKUP(A85,Precios!$A$1:$J$525,5,0)</f>
        <v xml:space="preserve">Carne Vacuna Bife Ancho </v>
      </c>
    </row>
    <row r="86" spans="1:10" x14ac:dyDescent="0.3">
      <c r="A86" s="7" t="s">
        <v>681</v>
      </c>
      <c r="B86" t="s">
        <v>551</v>
      </c>
      <c r="D86" t="s">
        <v>685</v>
      </c>
      <c r="F86" t="s">
        <v>558</v>
      </c>
      <c r="G86" t="s">
        <v>682</v>
      </c>
      <c r="I86" s="174" t="str">
        <f>+VLOOKUP(A86,Precios!$A$1:$J$525,3,0)</f>
        <v>Aditivos</v>
      </c>
      <c r="J86" s="175" t="str">
        <f>+VLOOKUP(A86,Precios!$A$1:$J$525,5,0)</f>
        <v>Colorante Caramelo</v>
      </c>
    </row>
    <row r="87" spans="1:10" x14ac:dyDescent="0.3">
      <c r="A87" s="7" t="s">
        <v>136</v>
      </c>
      <c r="B87" t="s">
        <v>554</v>
      </c>
      <c r="C87" t="s">
        <v>566</v>
      </c>
      <c r="D87" t="s">
        <v>506</v>
      </c>
      <c r="F87" t="s">
        <v>560</v>
      </c>
      <c r="G87" t="s">
        <v>439</v>
      </c>
      <c r="I87" s="174" t="e">
        <f>+VLOOKUP(A87,Precios!$A$1:$J$525,3,0)</f>
        <v>#N/A</v>
      </c>
      <c r="J87" s="175" t="str">
        <f>+VLOOKUP(A87,Precios!$A$1:$J$525,5,0)</f>
        <v>CINTA 48 X 100</v>
      </c>
    </row>
    <row r="88" spans="1:10" x14ac:dyDescent="0.3">
      <c r="A88" s="7" t="s">
        <v>239</v>
      </c>
      <c r="B88" t="s">
        <v>551</v>
      </c>
      <c r="C88" t="s">
        <v>563</v>
      </c>
      <c r="D88" t="s">
        <v>373</v>
      </c>
      <c r="F88" t="s">
        <v>553</v>
      </c>
      <c r="G88" t="s">
        <v>32</v>
      </c>
      <c r="I88" s="174" t="str">
        <f>+VLOOKUP(A88,Precios!$A$1:$J$525,3,0)</f>
        <v>Cárnicos y Huevos</v>
      </c>
      <c r="J88" s="175" t="str">
        <f>+VLOOKUP(A88,Precios!$A$1:$J$525,5,0)</f>
        <v>Jamón cocido cubeteado PALADINI</v>
      </c>
    </row>
    <row r="89" spans="1:10" x14ac:dyDescent="0.3">
      <c r="A89" s="7" t="s">
        <v>712</v>
      </c>
      <c r="B89" t="s">
        <v>554</v>
      </c>
      <c r="D89" t="s">
        <v>368</v>
      </c>
      <c r="G89" t="s">
        <v>713</v>
      </c>
      <c r="I89" s="174" t="e">
        <f>+VLOOKUP(A89,Precios!$A$1:$J$525,3,0)</f>
        <v>#N/A</v>
      </c>
      <c r="J89" s="175" t="e">
        <f>+VLOOKUP(A89,Precios!$A$1:$J$525,5,0)</f>
        <v>#N/A</v>
      </c>
    </row>
    <row r="90" spans="1:10" x14ac:dyDescent="0.3">
      <c r="A90" s="7" t="s">
        <v>158</v>
      </c>
      <c r="B90" t="s">
        <v>551</v>
      </c>
      <c r="C90" t="s">
        <v>563</v>
      </c>
      <c r="D90" t="s">
        <v>373</v>
      </c>
      <c r="F90" t="s">
        <v>553</v>
      </c>
      <c r="G90" t="s">
        <v>157</v>
      </c>
      <c r="I90" s="174" t="str">
        <f>+VLOOKUP(A90,Precios!$A$1:$J$525,3,0)</f>
        <v>Cárnicos y Huevos</v>
      </c>
      <c r="J90" s="175" t="str">
        <f>+VLOOKUP(A90,Precios!$A$1:$J$525,5,0)</f>
        <v>Fiambre de cerdo cocido</v>
      </c>
    </row>
    <row r="91" spans="1:10" x14ac:dyDescent="0.3">
      <c r="A91" s="7" t="s">
        <v>774</v>
      </c>
      <c r="D91" t="s">
        <v>506</v>
      </c>
      <c r="G91" t="s">
        <v>775</v>
      </c>
      <c r="I91" s="174">
        <f>+VLOOKUP(A91,Precios!$A$1:$J$525,3,0)</f>
        <v>0</v>
      </c>
      <c r="J91" s="175" t="str">
        <f>+VLOOKUP(A91,Precios!$A$1:$J$525,5,0)</f>
        <v>CINTA 48 X 1000</v>
      </c>
    </row>
    <row r="92" spans="1:10" x14ac:dyDescent="0.3">
      <c r="A92" s="7" t="s">
        <v>683</v>
      </c>
      <c r="B92" t="s">
        <v>551</v>
      </c>
      <c r="C92" t="s">
        <v>563</v>
      </c>
      <c r="D92" t="s">
        <v>380</v>
      </c>
      <c r="F92" t="s">
        <v>558</v>
      </c>
      <c r="G92" t="s">
        <v>684</v>
      </c>
      <c r="I92" s="174" t="str">
        <f>+VLOOKUP(A92,Precios!$A$1:$J$525,3,0)</f>
        <v>Farináceos</v>
      </c>
      <c r="J92" s="175" t="str">
        <f>+VLOOKUP(A92,Precios!$A$1:$J$525,5,0)</f>
        <v>Harina de trigo integral</v>
      </c>
    </row>
    <row r="93" spans="1:10" x14ac:dyDescent="0.3">
      <c r="A93" t="s">
        <v>877</v>
      </c>
      <c r="B93" t="s">
        <v>554</v>
      </c>
      <c r="D93" t="s">
        <v>506</v>
      </c>
      <c r="G93" t="s">
        <v>878</v>
      </c>
      <c r="I93" s="174" t="e">
        <f>+VLOOKUP(A93,Precios!$A$1:$J$525,3,0)</f>
        <v>#N/A</v>
      </c>
      <c r="J93" s="175" t="str">
        <f>+VLOOKUP(A93,Precios!$A$1:$J$525,5,0)</f>
        <v>CINTA ADHESIVA FRIZATA 48X500</v>
      </c>
    </row>
    <row r="94" spans="1:10" x14ac:dyDescent="0.3">
      <c r="A94" s="7" t="s">
        <v>296</v>
      </c>
      <c r="B94" t="s">
        <v>551</v>
      </c>
      <c r="C94" t="s">
        <v>566</v>
      </c>
      <c r="D94" t="s">
        <v>362</v>
      </c>
      <c r="F94" t="s">
        <v>558</v>
      </c>
      <c r="G94" t="s">
        <v>394</v>
      </c>
      <c r="I94" s="174" t="e">
        <f>+VLOOKUP(A94,Precios!$A$1:$J$525,3,0)</f>
        <v>#N/A</v>
      </c>
      <c r="J94" s="175" t="str">
        <f>+VLOOKUP(A94,Precios!$A$1:$J$525,5,0)</f>
        <v xml:space="preserve">CMC                           </v>
      </c>
    </row>
    <row r="95" spans="1:10" x14ac:dyDescent="0.3">
      <c r="A95" s="7" t="s">
        <v>148</v>
      </c>
      <c r="B95" t="s">
        <v>551</v>
      </c>
      <c r="C95" t="s">
        <v>552</v>
      </c>
      <c r="D95" t="s">
        <v>380</v>
      </c>
      <c r="F95" t="s">
        <v>558</v>
      </c>
      <c r="G95" t="s">
        <v>147</v>
      </c>
      <c r="I95" s="174" t="str">
        <f>+VLOOKUP(A95,Precios!$A$1:$J$525,3,0)</f>
        <v>Farináceos</v>
      </c>
      <c r="J95" s="175" t="str">
        <f>+VLOOKUP(A95,Precios!$A$1:$J$525,5,0)</f>
        <v>Harina de trigo 000 acon</v>
      </c>
    </row>
    <row r="96" spans="1:10" x14ac:dyDescent="0.3">
      <c r="A96" s="7" t="s">
        <v>146</v>
      </c>
      <c r="B96" t="s">
        <v>551</v>
      </c>
      <c r="C96" t="s">
        <v>566</v>
      </c>
      <c r="D96" t="s">
        <v>380</v>
      </c>
      <c r="F96" t="s">
        <v>558</v>
      </c>
      <c r="G96" t="s">
        <v>437</v>
      </c>
      <c r="I96" s="174" t="str">
        <f>+VLOOKUP(A96,Precios!$A$1:$J$525,3,0)</f>
        <v>Farináceos</v>
      </c>
      <c r="J96" s="175" t="str">
        <f>+VLOOKUP(A96,Precios!$A$1:$J$525,5,0)</f>
        <v>Harina de arroz</v>
      </c>
    </row>
    <row r="97" spans="1:10" x14ac:dyDescent="0.3">
      <c r="A97" s="7" t="s">
        <v>263</v>
      </c>
      <c r="B97" t="s">
        <v>551</v>
      </c>
      <c r="C97" t="s">
        <v>566</v>
      </c>
      <c r="D97" t="s">
        <v>362</v>
      </c>
      <c r="F97" t="s">
        <v>558</v>
      </c>
      <c r="G97" t="s">
        <v>404</v>
      </c>
      <c r="I97" s="174" t="e">
        <f>+VLOOKUP(A97,Precios!$A$1:$J$525,3,0)</f>
        <v>#N/A</v>
      </c>
      <c r="J97" s="175" t="e">
        <f>+VLOOKUP(A97,Precios!$A$1:$J$525,5,0)</f>
        <v>#N/A</v>
      </c>
    </row>
    <row r="98" spans="1:10" x14ac:dyDescent="0.3">
      <c r="A98" s="7" t="s">
        <v>771</v>
      </c>
      <c r="B98" t="s">
        <v>551</v>
      </c>
      <c r="C98" t="s">
        <v>566</v>
      </c>
      <c r="D98" t="s">
        <v>380</v>
      </c>
      <c r="F98" t="s">
        <v>553</v>
      </c>
      <c r="G98" t="s">
        <v>768</v>
      </c>
      <c r="I98" s="174" t="str">
        <f>+VLOOKUP(A98,Precios!$A$1:$J$525,3,0)</f>
        <v>Derivados Proteínicos</v>
      </c>
      <c r="J98" s="175" t="str">
        <f>+VLOOKUP(A98,Precios!$A$1:$J$525,5,0)</f>
        <v>Harina de soja desgrasada</v>
      </c>
    </row>
    <row r="99" spans="1:10" x14ac:dyDescent="0.3">
      <c r="A99" s="7" t="s">
        <v>661</v>
      </c>
      <c r="B99" t="s">
        <v>551</v>
      </c>
      <c r="D99" t="s">
        <v>668</v>
      </c>
      <c r="G99" t="s">
        <v>650</v>
      </c>
      <c r="I99" s="174" t="e">
        <f>+VLOOKUP(A99,Precios!$A$1:$J$525,3,0)</f>
        <v>#N/A</v>
      </c>
      <c r="J99" s="175" t="str">
        <f>+VLOOKUP(A99,Precios!$A$1:$J$525,5,0)</f>
        <v>DISCO EMPANADAS HOJALDRE 13,5</v>
      </c>
    </row>
    <row r="100" spans="1:10" x14ac:dyDescent="0.3">
      <c r="A100" s="7" t="s">
        <v>280</v>
      </c>
      <c r="B100" t="s">
        <v>551</v>
      </c>
      <c r="C100" t="s">
        <v>563</v>
      </c>
      <c r="D100" t="s">
        <v>366</v>
      </c>
      <c r="F100" t="s">
        <v>558</v>
      </c>
      <c r="G100" t="s">
        <v>279</v>
      </c>
      <c r="I100" s="174" t="str">
        <f>+VLOOKUP(A100,Precios!$A$1:$J$525,3,0)</f>
        <v>Correctivos y Coadyuvantes</v>
      </c>
      <c r="J100" s="175" t="str">
        <f>+VLOOKUP(A100,Precios!$A$1:$J$525,5,0)</f>
        <v>Levadura seca</v>
      </c>
    </row>
    <row r="101" spans="1:10" x14ac:dyDescent="0.3">
      <c r="A101" s="7" t="s">
        <v>143</v>
      </c>
      <c r="B101" t="s">
        <v>551</v>
      </c>
      <c r="C101" t="s">
        <v>566</v>
      </c>
      <c r="D101" t="s">
        <v>381</v>
      </c>
      <c r="F101" t="s">
        <v>558</v>
      </c>
      <c r="G101" t="s">
        <v>142</v>
      </c>
      <c r="I101" s="174" t="str">
        <f>+VLOOKUP(A101,Precios!$A$1:$J$525,3,0)</f>
        <v>Lácteos</v>
      </c>
      <c r="J101" s="175" t="str">
        <f>+VLOOKUP(A101,Precios!$A$1:$J$525,5,0)</f>
        <v>Leche en polvo</v>
      </c>
    </row>
    <row r="102" spans="1:10" x14ac:dyDescent="0.3">
      <c r="A102" s="7" t="s">
        <v>330</v>
      </c>
      <c r="B102" t="s">
        <v>551</v>
      </c>
      <c r="C102" t="s">
        <v>552</v>
      </c>
      <c r="D102" t="s">
        <v>367</v>
      </c>
      <c r="F102" t="s">
        <v>553</v>
      </c>
      <c r="G102" t="s">
        <v>518</v>
      </c>
      <c r="I102" s="174" t="str">
        <f>+VLOOKUP(A102,Precios!$A$1:$J$525,3,0)</f>
        <v>Lácteos</v>
      </c>
      <c r="J102" s="175" t="str">
        <f>+VLOOKUP(A102,Precios!$A$1:$J$525,5,0)</f>
        <v>Mozzarella C</v>
      </c>
    </row>
    <row r="103" spans="1:10" x14ac:dyDescent="0.3">
      <c r="A103" s="7" t="s">
        <v>172</v>
      </c>
      <c r="B103" t="s">
        <v>554</v>
      </c>
      <c r="C103" t="s">
        <v>563</v>
      </c>
      <c r="D103" t="s">
        <v>364</v>
      </c>
      <c r="E103" t="s">
        <v>555</v>
      </c>
      <c r="F103" t="s">
        <v>556</v>
      </c>
      <c r="G103" t="s">
        <v>171</v>
      </c>
      <c r="H103">
        <v>0.2</v>
      </c>
      <c r="I103" s="174" t="str">
        <f>+VLOOKUP(A103,Precios!$A$1:$J$525,3,0)</f>
        <v>Envase primario</v>
      </c>
      <c r="J103" s="175" t="str">
        <f>+VLOOKUP(A103,Precios!$A$1:$J$525,5,0)</f>
        <v>Flowpack bastones de mozz Frizzio</v>
      </c>
    </row>
    <row r="104" spans="1:10" x14ac:dyDescent="0.3">
      <c r="A104" s="7" t="s">
        <v>170</v>
      </c>
      <c r="B104" t="s">
        <v>554</v>
      </c>
      <c r="C104" t="s">
        <v>552</v>
      </c>
      <c r="D104" t="s">
        <v>364</v>
      </c>
      <c r="E104" t="s">
        <v>555</v>
      </c>
      <c r="F104" t="s">
        <v>556</v>
      </c>
      <c r="G104" t="s">
        <v>169</v>
      </c>
      <c r="H104">
        <v>0.2</v>
      </c>
      <c r="I104" s="174" t="str">
        <f>+VLOOKUP(A104,Precios!$A$1:$J$525,3,0)</f>
        <v>Envase primario</v>
      </c>
      <c r="J104" s="175" t="str">
        <f>+VLOOKUP(A104,Precios!$A$1:$J$525,5,0)</f>
        <v>Flowpack pechuguitas Frizzio</v>
      </c>
    </row>
    <row r="105" spans="1:10" x14ac:dyDescent="0.3">
      <c r="A105" s="7" t="s">
        <v>275</v>
      </c>
      <c r="B105" t="s">
        <v>554</v>
      </c>
      <c r="C105" t="s">
        <v>566</v>
      </c>
      <c r="D105" t="s">
        <v>368</v>
      </c>
      <c r="F105" t="s">
        <v>560</v>
      </c>
      <c r="G105" t="s">
        <v>65</v>
      </c>
      <c r="I105" s="174" t="e">
        <f>+VLOOKUP(A105,Precios!$A$1:$J$525,3,0)</f>
        <v>#N/A</v>
      </c>
      <c r="J105" s="175" t="str">
        <f>+VLOOKUP(A105,Precios!$A$1:$J$525,5,0)</f>
        <v>ETIQUE 100 X 200 ILUSTBLCA</v>
      </c>
    </row>
    <row r="106" spans="1:10" x14ac:dyDescent="0.3">
      <c r="A106" t="s">
        <v>889</v>
      </c>
      <c r="B106" t="s">
        <v>554</v>
      </c>
      <c r="D106" t="s">
        <v>869</v>
      </c>
      <c r="G106" s="40" t="s">
        <v>890</v>
      </c>
      <c r="I106" s="174" t="e">
        <f>+VLOOKUP(A106,Precios!$A$1:$J$525,3,0)</f>
        <v>#N/A</v>
      </c>
      <c r="J106" s="175" t="e">
        <f>+VLOOKUP(A106,Precios!$A$1:$J$525,5,0)</f>
        <v>#N/A</v>
      </c>
    </row>
    <row r="107" spans="1:10" x14ac:dyDescent="0.3">
      <c r="A107" s="7" t="s">
        <v>486</v>
      </c>
      <c r="B107" t="s">
        <v>554</v>
      </c>
      <c r="D107" t="s">
        <v>368</v>
      </c>
      <c r="F107" t="s">
        <v>560</v>
      </c>
      <c r="G107" t="s">
        <v>580</v>
      </c>
      <c r="I107" s="174" t="e">
        <f>+VLOOKUP(A107,Precios!$A$1:$J$525,3,0)</f>
        <v>#N/A</v>
      </c>
      <c r="J107" s="175" t="e">
        <f>+VLOOKUP(A107,Precios!$A$1:$J$525,5,0)</f>
        <v>#N/A</v>
      </c>
    </row>
    <row r="108" spans="1:10" x14ac:dyDescent="0.3">
      <c r="A108" t="s">
        <v>843</v>
      </c>
      <c r="B108" t="s">
        <v>554</v>
      </c>
      <c r="D108" t="s">
        <v>869</v>
      </c>
      <c r="G108" t="s">
        <v>844</v>
      </c>
      <c r="I108" s="174" t="e">
        <f>+VLOOKUP(A108,Precios!$A$1:$J$525,3,0)</f>
        <v>#N/A</v>
      </c>
      <c r="J108" s="175" t="e">
        <f>+VLOOKUP(A108,Precios!$A$1:$J$525,5,0)</f>
        <v>#N/A</v>
      </c>
    </row>
    <row r="109" spans="1:10" x14ac:dyDescent="0.3">
      <c r="A109" s="7" t="s">
        <v>643</v>
      </c>
      <c r="B109" t="s">
        <v>551</v>
      </c>
      <c r="C109" t="s">
        <v>563</v>
      </c>
      <c r="D109" t="s">
        <v>373</v>
      </c>
      <c r="F109" t="s">
        <v>553</v>
      </c>
      <c r="G109" t="s">
        <v>645</v>
      </c>
      <c r="I109" s="174" t="e">
        <f>+VLOOKUP(A109,Precios!$A$1:$J$525,3,0)</f>
        <v>#N/A</v>
      </c>
      <c r="J109" s="175" t="e">
        <f>+VLOOKUP(A109,Precios!$A$1:$J$525,5,0)</f>
        <v>#N/A</v>
      </c>
    </row>
    <row r="110" spans="1:10" x14ac:dyDescent="0.3">
      <c r="A110" t="s">
        <v>928</v>
      </c>
      <c r="B110" t="s">
        <v>554</v>
      </c>
      <c r="D110" t="s">
        <v>364</v>
      </c>
      <c r="G110" t="s">
        <v>929</v>
      </c>
      <c r="I110" s="174" t="e">
        <f>+VLOOKUP(A110,Precios!$A$1:$J$525,3,0)</f>
        <v>#N/A</v>
      </c>
      <c r="J110" s="175" t="e">
        <f>+VLOOKUP(A110,Precios!$A$1:$J$525,5,0)</f>
        <v>#N/A</v>
      </c>
    </row>
    <row r="111" spans="1:10" x14ac:dyDescent="0.3">
      <c r="A111" s="7" t="s">
        <v>856</v>
      </c>
      <c r="B111" t="s">
        <v>551</v>
      </c>
      <c r="C111" t="s">
        <v>552</v>
      </c>
      <c r="D111" t="s">
        <v>367</v>
      </c>
      <c r="G111" t="s">
        <v>842</v>
      </c>
      <c r="I111" s="174" t="str">
        <f>+VLOOKUP(A111,Precios!$A$1:$J$525,3,0)</f>
        <v>Lácteos</v>
      </c>
      <c r="J111" s="175" t="str">
        <f>+VLOOKUP(A111,Precios!$A$1:$J$525,5,0)</f>
        <v>Mozzarella D</v>
      </c>
    </row>
    <row r="112" spans="1:10" x14ac:dyDescent="0.3">
      <c r="A112" s="7" t="s">
        <v>856</v>
      </c>
      <c r="B112" t="s">
        <v>551</v>
      </c>
      <c r="C112" t="s">
        <v>552</v>
      </c>
      <c r="D112" t="s">
        <v>367</v>
      </c>
      <c r="G112" t="s">
        <v>842</v>
      </c>
      <c r="H112" s="53"/>
      <c r="I112" s="174" t="str">
        <f>+VLOOKUP(A112,Precios!$A$1:$J$525,3,0)</f>
        <v>Lácteos</v>
      </c>
      <c r="J112" s="175" t="str">
        <f>+VLOOKUP(A112,Precios!$A$1:$J$525,5,0)</f>
        <v>Mozzarella D</v>
      </c>
    </row>
    <row r="113" spans="1:10" x14ac:dyDescent="0.3">
      <c r="A113" t="s">
        <v>811</v>
      </c>
      <c r="B113" t="s">
        <v>554</v>
      </c>
      <c r="D113" t="s">
        <v>364</v>
      </c>
      <c r="G113" t="s">
        <v>797</v>
      </c>
      <c r="I113" s="174" t="e">
        <f>+VLOOKUP(A113,Precios!$A$1:$J$525,3,0)</f>
        <v>#N/A</v>
      </c>
      <c r="J113" s="175" t="e">
        <f>+VLOOKUP(A113,Precios!$A$1:$J$525,5,0)</f>
        <v>#N/A</v>
      </c>
    </row>
    <row r="114" spans="1:10" x14ac:dyDescent="0.3">
      <c r="A114" t="s">
        <v>814</v>
      </c>
      <c r="B114" t="s">
        <v>554</v>
      </c>
      <c r="D114" t="s">
        <v>364</v>
      </c>
      <c r="G114" t="s">
        <v>799</v>
      </c>
      <c r="I114" s="174" t="e">
        <f>+VLOOKUP(A114,Precios!$A$1:$J$525,3,0)</f>
        <v>#N/A</v>
      </c>
      <c r="J114" s="175" t="e">
        <f>+VLOOKUP(A114,Precios!$A$1:$J$525,5,0)</f>
        <v>#N/A</v>
      </c>
    </row>
    <row r="115" spans="1:10" x14ac:dyDescent="0.3">
      <c r="A115" s="7" t="s">
        <v>897</v>
      </c>
      <c r="B115" t="s">
        <v>551</v>
      </c>
      <c r="C115" t="s">
        <v>552</v>
      </c>
      <c r="D115" t="s">
        <v>367</v>
      </c>
      <c r="G115" t="s">
        <v>894</v>
      </c>
      <c r="I115" s="174" t="str">
        <f>+VLOOKUP(A115,Precios!$A$1:$J$525,3,0)</f>
        <v>Lácteos</v>
      </c>
      <c r="J115" s="175" t="str">
        <f>+VLOOKUP(A115,Precios!$A$1:$J$525,5,0)</f>
        <v>Provolone</v>
      </c>
    </row>
    <row r="116" spans="1:10" x14ac:dyDescent="0.3">
      <c r="A116" s="7" t="s">
        <v>595</v>
      </c>
      <c r="B116" t="s">
        <v>554</v>
      </c>
      <c r="C116" t="s">
        <v>566</v>
      </c>
      <c r="D116" t="s">
        <v>369</v>
      </c>
      <c r="F116" t="s">
        <v>560</v>
      </c>
      <c r="G116" t="s">
        <v>596</v>
      </c>
      <c r="I116" s="174" t="str">
        <f>+VLOOKUP(A116,Precios!$A$1:$J$525,3,0)</f>
        <v>Envase de cartón corrugado</v>
      </c>
      <c r="J116" s="175" t="str">
        <f>+VLOOKUP(A116,Precios!$A$1:$J$525,5,0)</f>
        <v>Caja soja Paladini x15</v>
      </c>
    </row>
    <row r="117" spans="1:10" x14ac:dyDescent="0.3">
      <c r="A117" t="s">
        <v>816</v>
      </c>
      <c r="B117" t="s">
        <v>554</v>
      </c>
      <c r="D117" t="s">
        <v>364</v>
      </c>
      <c r="G117" t="s">
        <v>801</v>
      </c>
      <c r="I117" s="174" t="e">
        <f>+VLOOKUP(A117,Precios!$A$1:$J$525,3,0)</f>
        <v>#N/A</v>
      </c>
      <c r="J117" s="175" t="e">
        <f>+VLOOKUP(A117,Precios!$A$1:$J$525,5,0)</f>
        <v>#N/A</v>
      </c>
    </row>
    <row r="118" spans="1:10" x14ac:dyDescent="0.3">
      <c r="A118" s="7" t="s">
        <v>871</v>
      </c>
      <c r="B118" t="s">
        <v>554</v>
      </c>
      <c r="D118" t="s">
        <v>364</v>
      </c>
      <c r="G118" t="s">
        <v>801</v>
      </c>
      <c r="I118" s="174" t="e">
        <f>+VLOOKUP(A118,Precios!$A$1:$J$525,3,0)</f>
        <v>#N/A</v>
      </c>
      <c r="J118" s="175" t="e">
        <f>+VLOOKUP(A118,Precios!$A$1:$J$525,5,0)</f>
        <v>#N/A</v>
      </c>
    </row>
    <row r="119" spans="1:10" x14ac:dyDescent="0.3">
      <c r="A119" t="s">
        <v>827</v>
      </c>
      <c r="B119" t="s">
        <v>554</v>
      </c>
      <c r="D119" t="s">
        <v>364</v>
      </c>
      <c r="G119" t="s">
        <v>830</v>
      </c>
      <c r="I119" s="174" t="e">
        <f>+VLOOKUP(A119,Precios!$A$1:$J$525,3,0)</f>
        <v>#N/A</v>
      </c>
      <c r="J119" s="175" t="e">
        <f>+VLOOKUP(A119,Precios!$A$1:$J$525,5,0)</f>
        <v>#N/A</v>
      </c>
    </row>
    <row r="120" spans="1:10" x14ac:dyDescent="0.3">
      <c r="A120" s="7" t="s">
        <v>256</v>
      </c>
      <c r="B120" t="s">
        <v>551</v>
      </c>
      <c r="C120" t="s">
        <v>552</v>
      </c>
      <c r="D120" t="s">
        <v>372</v>
      </c>
      <c r="F120" t="s">
        <v>553</v>
      </c>
      <c r="G120" t="s">
        <v>255</v>
      </c>
      <c r="I120" s="174" t="str">
        <f>+VLOOKUP(A120,Precios!$A$1:$J$525,3,0)</f>
        <v>Cárnicos y Huevos</v>
      </c>
      <c r="J120" s="175" t="str">
        <f>+VLOOKUP(A120,Precios!$A$1:$J$525,5,0)</f>
        <v>Pechuga de Pollo</v>
      </c>
    </row>
    <row r="121" spans="1:10" x14ac:dyDescent="0.3">
      <c r="A121" s="7" t="s">
        <v>756</v>
      </c>
      <c r="D121" t="s">
        <v>785</v>
      </c>
      <c r="G121" t="s">
        <v>757</v>
      </c>
      <c r="I121" s="174" t="e">
        <f>+VLOOKUP(A121,Precios!$A$1:$J$525,3,0)</f>
        <v>#N/A</v>
      </c>
      <c r="J121" s="175" t="e">
        <f>+VLOOKUP(A121,Precios!$A$1:$J$525,5,0)</f>
        <v>#N/A</v>
      </c>
    </row>
    <row r="122" spans="1:10" x14ac:dyDescent="0.3">
      <c r="A122" s="7" t="s">
        <v>197</v>
      </c>
      <c r="B122" t="s">
        <v>554</v>
      </c>
      <c r="C122" t="s">
        <v>566</v>
      </c>
      <c r="D122" t="s">
        <v>364</v>
      </c>
      <c r="E122" t="s">
        <v>568</v>
      </c>
      <c r="F122" t="s">
        <v>556</v>
      </c>
      <c r="G122" t="s">
        <v>196</v>
      </c>
      <c r="H122">
        <v>0.2</v>
      </c>
      <c r="I122" s="174" t="e">
        <f>+VLOOKUP(A122,Precios!$A$1:$J$525,3,0)</f>
        <v>#N/A</v>
      </c>
      <c r="J122" s="175" t="e">
        <f>+VLOOKUP(A122,Precios!$A$1:$J$525,5,0)</f>
        <v>#N/A</v>
      </c>
    </row>
    <row r="123" spans="1:10" x14ac:dyDescent="0.3">
      <c r="A123" s="7" t="s">
        <v>204</v>
      </c>
      <c r="B123" t="s">
        <v>554</v>
      </c>
      <c r="C123" t="s">
        <v>566</v>
      </c>
      <c r="D123" t="s">
        <v>364</v>
      </c>
      <c r="E123" t="s">
        <v>568</v>
      </c>
      <c r="F123" t="s">
        <v>556</v>
      </c>
      <c r="G123" t="s">
        <v>203</v>
      </c>
      <c r="H123">
        <v>0.2</v>
      </c>
      <c r="I123" s="174" t="e">
        <f>+VLOOKUP(A123,Precios!$A$1:$J$525,3,0)</f>
        <v>#N/A</v>
      </c>
      <c r="J123" s="175" t="e">
        <f>+VLOOKUP(A123,Precios!$A$1:$J$525,5,0)</f>
        <v>#N/A</v>
      </c>
    </row>
    <row r="124" spans="1:10" x14ac:dyDescent="0.3">
      <c r="A124" s="7" t="s">
        <v>202</v>
      </c>
      <c r="B124" t="s">
        <v>554</v>
      </c>
      <c r="C124" t="s">
        <v>566</v>
      </c>
      <c r="D124" t="s">
        <v>364</v>
      </c>
      <c r="E124" t="s">
        <v>568</v>
      </c>
      <c r="F124" t="s">
        <v>556</v>
      </c>
      <c r="G124" t="s">
        <v>201</v>
      </c>
      <c r="H124">
        <v>0.2</v>
      </c>
      <c r="I124" s="174" t="e">
        <f>+VLOOKUP(A124,Precios!$A$1:$J$525,3,0)</f>
        <v>#N/A</v>
      </c>
      <c r="J124" s="175" t="e">
        <f>+VLOOKUP(A124,Precios!$A$1:$J$525,5,0)</f>
        <v>#N/A</v>
      </c>
    </row>
    <row r="125" spans="1:10" x14ac:dyDescent="0.3">
      <c r="A125" s="7" t="s">
        <v>198</v>
      </c>
      <c r="B125" t="s">
        <v>554</v>
      </c>
      <c r="C125" t="s">
        <v>566</v>
      </c>
      <c r="D125" t="s">
        <v>364</v>
      </c>
      <c r="E125" t="s">
        <v>568</v>
      </c>
      <c r="F125" t="s">
        <v>556</v>
      </c>
      <c r="G125" t="s">
        <v>56</v>
      </c>
      <c r="H125">
        <v>0.2</v>
      </c>
      <c r="I125" s="174" t="e">
        <f>+VLOOKUP(A125,Precios!$A$1:$J$525,3,0)</f>
        <v>#N/A</v>
      </c>
      <c r="J125" s="175" t="e">
        <f>+VLOOKUP(A125,Precios!$A$1:$J$525,5,0)</f>
        <v>#N/A</v>
      </c>
    </row>
    <row r="126" spans="1:10" x14ac:dyDescent="0.3">
      <c r="A126" s="7" t="s">
        <v>200</v>
      </c>
      <c r="B126" t="s">
        <v>554</v>
      </c>
      <c r="C126" t="s">
        <v>566</v>
      </c>
      <c r="D126" t="s">
        <v>364</v>
      </c>
      <c r="E126" t="s">
        <v>568</v>
      </c>
      <c r="F126" t="s">
        <v>556</v>
      </c>
      <c r="G126" t="s">
        <v>199</v>
      </c>
      <c r="H126">
        <v>0.2</v>
      </c>
      <c r="I126" s="174" t="e">
        <f>+VLOOKUP(A126,Precios!$A$1:$J$525,3,0)</f>
        <v>#N/A</v>
      </c>
      <c r="J126" s="175" t="e">
        <f>+VLOOKUP(A126,Precios!$A$1:$J$525,5,0)</f>
        <v>#N/A</v>
      </c>
    </row>
    <row r="127" spans="1:10" x14ac:dyDescent="0.3">
      <c r="A127" t="s">
        <v>789</v>
      </c>
      <c r="B127" t="s">
        <v>554</v>
      </c>
      <c r="D127" t="s">
        <v>364</v>
      </c>
      <c r="G127" t="s">
        <v>794</v>
      </c>
      <c r="I127" s="174" t="e">
        <f>+VLOOKUP(A127,Precios!$A$1:$J$525,3,0)</f>
        <v>#N/A</v>
      </c>
      <c r="J127" s="175" t="e">
        <f>+VLOOKUP(A127,Precios!$A$1:$J$525,5,0)</f>
        <v>#N/A</v>
      </c>
    </row>
    <row r="128" spans="1:10" x14ac:dyDescent="0.3">
      <c r="A128" t="s">
        <v>834</v>
      </c>
      <c r="B128" t="s">
        <v>554</v>
      </c>
      <c r="D128" t="s">
        <v>364</v>
      </c>
      <c r="G128" t="s">
        <v>833</v>
      </c>
      <c r="I128" s="174" t="e">
        <f>+VLOOKUP(A128,Precios!$A$1:$J$525,3,0)</f>
        <v>#N/A</v>
      </c>
      <c r="J128" s="175" t="e">
        <f>+VLOOKUP(A128,Precios!$A$1:$J$525,5,0)</f>
        <v>#N/A</v>
      </c>
    </row>
    <row r="129" spans="1:10" x14ac:dyDescent="0.3">
      <c r="A129" s="7" t="s">
        <v>872</v>
      </c>
      <c r="B129" t="s">
        <v>551</v>
      </c>
      <c r="D129" t="s">
        <v>573</v>
      </c>
      <c r="G129" t="s">
        <v>855</v>
      </c>
      <c r="I129" s="174" t="str">
        <f>+VLOOKUP(A129,Precios!$A$1:$J$525,3,0)</f>
        <v>Lácteos</v>
      </c>
      <c r="J129" s="175" t="str">
        <f>+VLOOKUP(A129,Precios!$A$1:$J$525,5,0)</f>
        <v xml:space="preserve">Cheddar </v>
      </c>
    </row>
    <row r="130" spans="1:10" x14ac:dyDescent="0.3">
      <c r="A130" s="7" t="s">
        <v>273</v>
      </c>
      <c r="B130" t="s">
        <v>551</v>
      </c>
      <c r="C130" t="s">
        <v>563</v>
      </c>
      <c r="D130" t="s">
        <v>370</v>
      </c>
      <c r="F130" t="s">
        <v>559</v>
      </c>
      <c r="G130" t="s">
        <v>272</v>
      </c>
      <c r="I130" s="174" t="str">
        <f>+VLOOKUP(A130,Precios!$A$1:$J$525,3,0)</f>
        <v>Farináceos</v>
      </c>
      <c r="J130" s="175" t="str">
        <f>+VLOOKUP(A130,Precios!$A$1:$J$525,5,0)</f>
        <v xml:space="preserve">Rebozador MB-1 </v>
      </c>
    </row>
    <row r="131" spans="1:10" x14ac:dyDescent="0.3">
      <c r="A131" s="7" t="s">
        <v>589</v>
      </c>
      <c r="B131" t="s">
        <v>554</v>
      </c>
      <c r="D131" t="s">
        <v>364</v>
      </c>
      <c r="E131" t="s">
        <v>590</v>
      </c>
      <c r="F131" t="s">
        <v>556</v>
      </c>
      <c r="G131" t="s">
        <v>585</v>
      </c>
      <c r="H131">
        <v>0.2</v>
      </c>
      <c r="I131" s="174" t="e">
        <f>+VLOOKUP(A131,Precios!$A$1:$J$525,3,0)</f>
        <v>#N/A</v>
      </c>
      <c r="J131" s="175" t="e">
        <f>+VLOOKUP(A131,Precios!$A$1:$J$525,5,0)</f>
        <v>#N/A</v>
      </c>
    </row>
    <row r="132" spans="1:10" x14ac:dyDescent="0.3">
      <c r="A132" s="7" t="s">
        <v>779</v>
      </c>
      <c r="B132" t="s">
        <v>554</v>
      </c>
      <c r="D132" t="s">
        <v>364</v>
      </c>
      <c r="G132" t="s">
        <v>777</v>
      </c>
      <c r="I132" s="174" t="e">
        <f>+VLOOKUP(A132,Precios!$A$1:$J$525,3,0)</f>
        <v>#N/A</v>
      </c>
      <c r="J132" s="175" t="e">
        <f>+VLOOKUP(A132,Precios!$A$1:$J$525,5,0)</f>
        <v>#N/A</v>
      </c>
    </row>
    <row r="133" spans="1:10" x14ac:dyDescent="0.3">
      <c r="A133" s="7" t="s">
        <v>588</v>
      </c>
      <c r="B133" t="s">
        <v>554</v>
      </c>
      <c r="D133" t="s">
        <v>364</v>
      </c>
      <c r="E133" t="s">
        <v>590</v>
      </c>
      <c r="F133" t="s">
        <v>556</v>
      </c>
      <c r="G133" t="s">
        <v>584</v>
      </c>
      <c r="H133">
        <v>0.2</v>
      </c>
      <c r="I133" s="174" t="e">
        <f>+VLOOKUP(A133,Precios!$A$1:$J$525,3,0)</f>
        <v>#N/A</v>
      </c>
      <c r="J133" s="175" t="e">
        <f>+VLOOKUP(A133,Precios!$A$1:$J$525,5,0)</f>
        <v>#N/A</v>
      </c>
    </row>
    <row r="134" spans="1:10" x14ac:dyDescent="0.3">
      <c r="A134" s="7" t="s">
        <v>189</v>
      </c>
      <c r="B134" t="s">
        <v>551</v>
      </c>
      <c r="C134" t="s">
        <v>563</v>
      </c>
      <c r="D134" t="s">
        <v>370</v>
      </c>
      <c r="F134" t="s">
        <v>559</v>
      </c>
      <c r="G134" t="s">
        <v>417</v>
      </c>
      <c r="I134" s="174" t="str">
        <f>+VLOOKUP(A134,Precios!$A$1:$J$525,3,0)</f>
        <v>Farináceos</v>
      </c>
      <c r="J134" s="175" t="str">
        <f>+VLOOKUP(A134,Precios!$A$1:$J$525,5,0)</f>
        <v>Rebozador C-2</v>
      </c>
    </row>
    <row r="135" spans="1:10" x14ac:dyDescent="0.3">
      <c r="A135" s="7" t="s">
        <v>885</v>
      </c>
      <c r="B135" t="s">
        <v>554</v>
      </c>
      <c r="D135" t="s">
        <v>364</v>
      </c>
      <c r="G135" t="s">
        <v>882</v>
      </c>
      <c r="I135" s="174" t="e">
        <f>+VLOOKUP(A135,Precios!$A$1:$J$525,3,0)</f>
        <v>#N/A</v>
      </c>
      <c r="J135" s="175" t="e">
        <f>+VLOOKUP(A135,Precios!$A$1:$J$525,5,0)</f>
        <v>#N/A</v>
      </c>
    </row>
    <row r="136" spans="1:10" x14ac:dyDescent="0.3">
      <c r="A136" s="7" t="s">
        <v>887</v>
      </c>
      <c r="B136" t="s">
        <v>554</v>
      </c>
      <c r="D136" t="s">
        <v>364</v>
      </c>
      <c r="G136" t="s">
        <v>881</v>
      </c>
      <c r="I136" s="174" t="e">
        <f>+VLOOKUP(A136,Precios!$A$1:$J$525,3,0)</f>
        <v>#N/A</v>
      </c>
      <c r="J136" s="175" t="e">
        <f>+VLOOKUP(A136,Precios!$A$1:$J$525,5,0)</f>
        <v>#N/A</v>
      </c>
    </row>
    <row r="137" spans="1:10" x14ac:dyDescent="0.3">
      <c r="A137" s="7" t="s">
        <v>633</v>
      </c>
      <c r="B137" t="s">
        <v>554</v>
      </c>
      <c r="D137" t="s">
        <v>364</v>
      </c>
      <c r="E137" t="s">
        <v>640</v>
      </c>
      <c r="F137" t="s">
        <v>556</v>
      </c>
      <c r="G137" t="s">
        <v>624</v>
      </c>
      <c r="I137" s="174" t="e">
        <f>+VLOOKUP(A137,Precios!$A$1:$J$525,3,0)</f>
        <v>#N/A</v>
      </c>
      <c r="J137" s="175" t="e">
        <f>+VLOOKUP(A137,Precios!$A$1:$J$525,5,0)</f>
        <v>#N/A</v>
      </c>
    </row>
    <row r="138" spans="1:10" x14ac:dyDescent="0.3">
      <c r="A138" s="7" t="s">
        <v>180</v>
      </c>
      <c r="B138" t="s">
        <v>551</v>
      </c>
      <c r="C138" t="s">
        <v>563</v>
      </c>
      <c r="D138" t="s">
        <v>370</v>
      </c>
      <c r="F138" t="s">
        <v>559</v>
      </c>
      <c r="G138" t="s">
        <v>425</v>
      </c>
      <c r="I138" s="174" t="str">
        <f>+VLOOKUP(A138,Precios!$A$1:$J$525,3,0)</f>
        <v>Farináceos</v>
      </c>
      <c r="J138" s="175" t="str">
        <f>+VLOOKUP(A138,Precios!$A$1:$J$525,5,0)</f>
        <v>Rebozador D</v>
      </c>
    </row>
    <row r="139" spans="1:10" x14ac:dyDescent="0.3">
      <c r="A139" s="7" t="s">
        <v>179</v>
      </c>
      <c r="B139" t="s">
        <v>551</v>
      </c>
      <c r="C139" t="s">
        <v>563</v>
      </c>
      <c r="D139" t="s">
        <v>370</v>
      </c>
      <c r="F139" t="s">
        <v>559</v>
      </c>
      <c r="G139" t="s">
        <v>426</v>
      </c>
      <c r="I139" s="174" t="str">
        <f>+VLOOKUP(A139,Precios!$A$1:$J$525,3,0)</f>
        <v>Farináceos</v>
      </c>
      <c r="J139" s="175" t="str">
        <f>+VLOOKUP(A139,Precios!$A$1:$J$525,5,0)</f>
        <v>Rebozador Tipo E</v>
      </c>
    </row>
    <row r="140" spans="1:10" x14ac:dyDescent="0.3">
      <c r="A140" s="7" t="s">
        <v>178</v>
      </c>
      <c r="B140" t="s">
        <v>551</v>
      </c>
      <c r="C140" t="s">
        <v>566</v>
      </c>
      <c r="D140" t="s">
        <v>370</v>
      </c>
      <c r="F140" t="s">
        <v>559</v>
      </c>
      <c r="G140" t="s">
        <v>427</v>
      </c>
      <c r="I140" s="174" t="str">
        <f>+VLOOKUP(A140,Precios!$A$1:$J$525,3,0)</f>
        <v>Farináceos</v>
      </c>
      <c r="J140" s="175" t="str">
        <f>+VLOOKUP(A140,Precios!$A$1:$J$525,5,0)</f>
        <v>Rebozador Tipo F</v>
      </c>
    </row>
    <row r="141" spans="1:10" x14ac:dyDescent="0.3">
      <c r="A141" s="7" t="s">
        <v>632</v>
      </c>
      <c r="B141" t="s">
        <v>554</v>
      </c>
      <c r="D141" t="s">
        <v>364</v>
      </c>
      <c r="E141" t="s">
        <v>640</v>
      </c>
      <c r="F141" t="s">
        <v>556</v>
      </c>
      <c r="G141" t="s">
        <v>623</v>
      </c>
      <c r="I141" s="174" t="e">
        <f>+VLOOKUP(A141,Precios!$A$1:$J$525,3,0)</f>
        <v>#N/A</v>
      </c>
      <c r="J141" s="175" t="e">
        <f>+VLOOKUP(A141,Precios!$A$1:$J$525,5,0)</f>
        <v>#N/A</v>
      </c>
    </row>
    <row r="142" spans="1:10" x14ac:dyDescent="0.3">
      <c r="A142" s="7" t="s">
        <v>634</v>
      </c>
      <c r="B142" t="s">
        <v>554</v>
      </c>
      <c r="D142" t="s">
        <v>364</v>
      </c>
      <c r="E142" t="s">
        <v>640</v>
      </c>
      <c r="F142" t="s">
        <v>556</v>
      </c>
      <c r="G142" t="s">
        <v>625</v>
      </c>
      <c r="I142" s="174" t="e">
        <f>+VLOOKUP(A142,Precios!$A$1:$J$525,3,0)</f>
        <v>#N/A</v>
      </c>
      <c r="J142" s="175" t="e">
        <f>+VLOOKUP(A142,Precios!$A$1:$J$525,5,0)</f>
        <v>#N/A</v>
      </c>
    </row>
    <row r="143" spans="1:10" x14ac:dyDescent="0.3">
      <c r="A143" s="7" t="s">
        <v>325</v>
      </c>
      <c r="B143" t="s">
        <v>554</v>
      </c>
      <c r="C143" t="s">
        <v>552</v>
      </c>
      <c r="D143" t="s">
        <v>364</v>
      </c>
      <c r="E143" t="s">
        <v>562</v>
      </c>
      <c r="F143" t="s">
        <v>556</v>
      </c>
      <c r="G143" t="s">
        <v>215</v>
      </c>
      <c r="H143">
        <v>0.2</v>
      </c>
      <c r="I143" s="174" t="e">
        <f>+VLOOKUP(A143,Precios!$A$1:$J$525,3,0)</f>
        <v>#N/A</v>
      </c>
      <c r="J143" s="175" t="e">
        <f>+VLOOKUP(A143,Precios!$A$1:$J$525,5,0)</f>
        <v>#N/A</v>
      </c>
    </row>
    <row r="144" spans="1:10" x14ac:dyDescent="0.3">
      <c r="A144" s="7" t="s">
        <v>716</v>
      </c>
      <c r="B144" t="s">
        <v>551</v>
      </c>
      <c r="D144" t="s">
        <v>370</v>
      </c>
      <c r="G144" t="s">
        <v>717</v>
      </c>
      <c r="I144" s="174" t="str">
        <f>+VLOOKUP(A144,Precios!$A$1:$J$525,3,0)</f>
        <v>Farináceos</v>
      </c>
      <c r="J144" s="175" t="str">
        <f>+VLOOKUP(A144,Precios!$A$1:$J$525,5,0)</f>
        <v>Rebozador I</v>
      </c>
    </row>
    <row r="145" spans="1:10" x14ac:dyDescent="0.3">
      <c r="A145" s="7" t="s">
        <v>324</v>
      </c>
      <c r="B145" t="s">
        <v>554</v>
      </c>
      <c r="C145" t="s">
        <v>566</v>
      </c>
      <c r="D145" t="s">
        <v>364</v>
      </c>
      <c r="E145" t="s">
        <v>562</v>
      </c>
      <c r="F145" t="s">
        <v>556</v>
      </c>
      <c r="G145" t="s">
        <v>310</v>
      </c>
      <c r="H145">
        <v>0.2</v>
      </c>
      <c r="I145" s="174" t="e">
        <f>+VLOOKUP(A145,Precios!$A$1:$J$525,3,0)</f>
        <v>#N/A</v>
      </c>
      <c r="J145" s="175" t="e">
        <f>+VLOOKUP(A145,Precios!$A$1:$J$525,5,0)</f>
        <v>#N/A</v>
      </c>
    </row>
    <row r="146" spans="1:10" x14ac:dyDescent="0.3">
      <c r="A146" s="7" t="s">
        <v>297</v>
      </c>
      <c r="B146" t="s">
        <v>551</v>
      </c>
      <c r="C146" t="s">
        <v>566</v>
      </c>
      <c r="D146" t="s">
        <v>363</v>
      </c>
      <c r="F146" t="s">
        <v>558</v>
      </c>
      <c r="G146" t="s">
        <v>523</v>
      </c>
      <c r="I146" s="174" t="str">
        <f>+VLOOKUP(A146,Precios!$A$1:$J$525,3,0)</f>
        <v>Correctivos y Coadyuvantes</v>
      </c>
      <c r="J146" s="175" t="str">
        <f>+VLOOKUP(A146,Precios!$A$1:$J$525,5,0)</f>
        <v>Provenzal</v>
      </c>
    </row>
    <row r="147" spans="1:10" x14ac:dyDescent="0.3">
      <c r="A147" s="7" t="s">
        <v>289</v>
      </c>
      <c r="B147" t="s">
        <v>551</v>
      </c>
      <c r="C147" t="s">
        <v>566</v>
      </c>
      <c r="D147" t="s">
        <v>363</v>
      </c>
      <c r="F147" t="s">
        <v>558</v>
      </c>
      <c r="G147" t="s">
        <v>467</v>
      </c>
      <c r="I147" s="174" t="str">
        <f>+VLOOKUP(A147,Precios!$A$1:$J$525,3,0)</f>
        <v>Correctivos y Coadyuvantes</v>
      </c>
      <c r="J147" s="175" t="str">
        <f>+VLOOKUP(A147,Precios!$A$1:$J$525,5,0)</f>
        <v>Saborizante pimienta A</v>
      </c>
    </row>
    <row r="148" spans="1:10" x14ac:dyDescent="0.3">
      <c r="A148" s="7" t="s">
        <v>220</v>
      </c>
      <c r="B148" t="s">
        <v>554</v>
      </c>
      <c r="C148" t="s">
        <v>563</v>
      </c>
      <c r="D148" t="s">
        <v>364</v>
      </c>
      <c r="E148" t="s">
        <v>562</v>
      </c>
      <c r="F148" t="s">
        <v>556</v>
      </c>
      <c r="G148" t="s">
        <v>219</v>
      </c>
      <c r="H148">
        <v>0.2</v>
      </c>
      <c r="I148" s="174" t="e">
        <f>+VLOOKUP(A148,Precios!$A$1:$J$525,3,0)</f>
        <v>#N/A</v>
      </c>
      <c r="J148" s="175" t="e">
        <f>+VLOOKUP(A148,Precios!$A$1:$J$525,5,0)</f>
        <v>#N/A</v>
      </c>
    </row>
    <row r="149" spans="1:10" x14ac:dyDescent="0.3">
      <c r="A149" s="7" t="s">
        <v>249</v>
      </c>
      <c r="B149" t="s">
        <v>551</v>
      </c>
      <c r="C149" t="s">
        <v>566</v>
      </c>
      <c r="D149" t="s">
        <v>363</v>
      </c>
      <c r="F149" t="s">
        <v>558</v>
      </c>
      <c r="G149" t="s">
        <v>248</v>
      </c>
      <c r="I149" s="174" t="str">
        <f>+VLOOKUP(A149,Precios!$A$1:$J$525,3,0)</f>
        <v>Correctivos y Coadyuvantes</v>
      </c>
      <c r="J149" s="175" t="str">
        <f>+VLOOKUP(A149,Precios!$A$1:$J$525,5,0)</f>
        <v xml:space="preserve">Saborizante pollo Nro 1 </v>
      </c>
    </row>
    <row r="150" spans="1:10" x14ac:dyDescent="0.3">
      <c r="A150" s="7" t="s">
        <v>214</v>
      </c>
      <c r="B150" t="s">
        <v>554</v>
      </c>
      <c r="C150" t="s">
        <v>566</v>
      </c>
      <c r="D150" t="s">
        <v>364</v>
      </c>
      <c r="E150" t="s">
        <v>562</v>
      </c>
      <c r="F150" t="s">
        <v>556</v>
      </c>
      <c r="G150" t="s">
        <v>213</v>
      </c>
      <c r="H150">
        <v>0.2</v>
      </c>
      <c r="I150" s="174" t="e">
        <f>+VLOOKUP(A150,Precios!$A$1:$J$525,3,0)</f>
        <v>#N/A</v>
      </c>
      <c r="J150" s="175" t="e">
        <f>+VLOOKUP(A150,Precios!$A$1:$J$525,5,0)</f>
        <v>#N/A</v>
      </c>
    </row>
    <row r="151" spans="1:10" x14ac:dyDescent="0.3">
      <c r="A151" s="7" t="s">
        <v>208</v>
      </c>
      <c r="B151" t="s">
        <v>554</v>
      </c>
      <c r="C151" t="s">
        <v>566</v>
      </c>
      <c r="D151" t="s">
        <v>364</v>
      </c>
      <c r="E151" t="s">
        <v>562</v>
      </c>
      <c r="F151" t="s">
        <v>556</v>
      </c>
      <c r="G151" t="s">
        <v>207</v>
      </c>
      <c r="H151">
        <v>0.2</v>
      </c>
      <c r="I151" s="174" t="e">
        <f>+VLOOKUP(A151,Precios!$A$1:$J$525,3,0)</f>
        <v>#N/A</v>
      </c>
      <c r="J151" s="175" t="e">
        <f>+VLOOKUP(A151,Precios!$A$1:$J$525,5,0)</f>
        <v>#N/A</v>
      </c>
    </row>
    <row r="152" spans="1:10" x14ac:dyDescent="0.3">
      <c r="A152" s="7" t="s">
        <v>187</v>
      </c>
      <c r="B152" t="s">
        <v>551</v>
      </c>
      <c r="C152" t="s">
        <v>566</v>
      </c>
      <c r="D152" t="s">
        <v>363</v>
      </c>
      <c r="F152" t="s">
        <v>558</v>
      </c>
      <c r="G152" t="s">
        <v>419</v>
      </c>
      <c r="I152" s="174" t="str">
        <f>+VLOOKUP(A152,Precios!$A$1:$J$525,3,0)</f>
        <v>Correctivos y Coadyuvantes</v>
      </c>
      <c r="J152" s="175" t="str">
        <f>+VLOOKUP(A152,Precios!$A$1:$J$525,5,0)</f>
        <v>Saborizante Queso B</v>
      </c>
    </row>
    <row r="153" spans="1:10" x14ac:dyDescent="0.3">
      <c r="A153" s="7" t="s">
        <v>186</v>
      </c>
      <c r="B153" t="s">
        <v>551</v>
      </c>
      <c r="C153" t="s">
        <v>566</v>
      </c>
      <c r="D153" t="s">
        <v>363</v>
      </c>
      <c r="F153" t="s">
        <v>558</v>
      </c>
      <c r="G153" t="s">
        <v>468</v>
      </c>
      <c r="I153" s="174" t="str">
        <f>+VLOOKUP(A153,Precios!$A$1:$J$525,3,0)</f>
        <v>Correctivos y Coadyuvantes</v>
      </c>
      <c r="J153" s="175" t="str">
        <f>+VLOOKUP(A153,Precios!$A$1:$J$525,5,0)</f>
        <v>Saborizante pimienta B</v>
      </c>
    </row>
    <row r="154" spans="1:10" x14ac:dyDescent="0.3">
      <c r="A154" s="7" t="s">
        <v>185</v>
      </c>
      <c r="B154" t="s">
        <v>551</v>
      </c>
      <c r="C154" t="s">
        <v>566</v>
      </c>
      <c r="D154" t="s">
        <v>363</v>
      </c>
      <c r="F154" t="s">
        <v>558</v>
      </c>
      <c r="G154" t="s">
        <v>420</v>
      </c>
      <c r="I154" s="174" t="str">
        <f>+VLOOKUP(A154,Precios!$A$1:$J$525,3,0)</f>
        <v>Correctivos y Coadyuvantes</v>
      </c>
      <c r="J154" s="175" t="str">
        <f>+VLOOKUP(A154,Precios!$A$1:$J$525,5,0)</f>
        <v>Saborizante pollo Nro 3</v>
      </c>
    </row>
    <row r="155" spans="1:10" x14ac:dyDescent="0.3">
      <c r="A155" s="7" t="s">
        <v>184</v>
      </c>
      <c r="B155" t="s">
        <v>551</v>
      </c>
      <c r="C155" t="s">
        <v>566</v>
      </c>
      <c r="D155" t="s">
        <v>363</v>
      </c>
      <c r="F155" t="s">
        <v>558</v>
      </c>
      <c r="G155" t="s">
        <v>421</v>
      </c>
      <c r="I155" s="174" t="str">
        <f>+VLOOKUP(A155,Precios!$A$1:$J$525,3,0)</f>
        <v>Correctivos y Coadyuvantes</v>
      </c>
      <c r="J155" s="175" t="str">
        <f>+VLOOKUP(A155,Precios!$A$1:$J$525,5,0)</f>
        <v xml:space="preserve">Saborizante de cebolla </v>
      </c>
    </row>
    <row r="156" spans="1:10" x14ac:dyDescent="0.3">
      <c r="A156" s="7" t="s">
        <v>183</v>
      </c>
      <c r="B156" t="s">
        <v>551</v>
      </c>
      <c r="C156" t="s">
        <v>566</v>
      </c>
      <c r="D156" t="s">
        <v>363</v>
      </c>
      <c r="F156" t="s">
        <v>558</v>
      </c>
      <c r="G156" t="s">
        <v>422</v>
      </c>
      <c r="I156" s="174" t="str">
        <f>+VLOOKUP(A156,Precios!$A$1:$J$525,3,0)</f>
        <v>Correctivos y Coadyuvantes</v>
      </c>
      <c r="J156" s="175" t="str">
        <f>+VLOOKUP(A156,Precios!$A$1:$J$525,5,0)</f>
        <v>Saborizante de Ajo B</v>
      </c>
    </row>
    <row r="157" spans="1:10" x14ac:dyDescent="0.3">
      <c r="A157" s="7" t="s">
        <v>210</v>
      </c>
      <c r="B157" t="s">
        <v>554</v>
      </c>
      <c r="C157" t="s">
        <v>566</v>
      </c>
      <c r="D157" t="s">
        <v>364</v>
      </c>
      <c r="E157" t="s">
        <v>562</v>
      </c>
      <c r="F157" t="s">
        <v>556</v>
      </c>
      <c r="G157" t="s">
        <v>209</v>
      </c>
      <c r="H157">
        <v>0.2</v>
      </c>
      <c r="I157" s="174" t="e">
        <f>+VLOOKUP(A157,Precios!$A$1:$J$525,3,0)</f>
        <v>#N/A</v>
      </c>
      <c r="J157" s="175" t="e">
        <f>+VLOOKUP(A157,Precios!$A$1:$J$525,5,0)</f>
        <v>#N/A</v>
      </c>
    </row>
    <row r="158" spans="1:10" x14ac:dyDescent="0.3">
      <c r="A158" s="7" t="s">
        <v>176</v>
      </c>
      <c r="B158" t="s">
        <v>551</v>
      </c>
      <c r="C158" t="s">
        <v>566</v>
      </c>
      <c r="D158" t="s">
        <v>363</v>
      </c>
      <c r="F158" t="s">
        <v>558</v>
      </c>
      <c r="G158" t="s">
        <v>175</v>
      </c>
      <c r="I158" s="174" t="str">
        <f>+VLOOKUP(A158,Precios!$A$1:$J$525,3,0)</f>
        <v>Correctivos y Coadyuvantes</v>
      </c>
      <c r="J158" s="175" t="str">
        <f>+VLOOKUP(A158,Precios!$A$1:$J$525,5,0)</f>
        <v>Saborizante especiado Thai</v>
      </c>
    </row>
    <row r="159" spans="1:10" x14ac:dyDescent="0.3">
      <c r="A159" s="7" t="s">
        <v>206</v>
      </c>
      <c r="B159" t="s">
        <v>554</v>
      </c>
      <c r="C159" t="s">
        <v>566</v>
      </c>
      <c r="D159" t="s">
        <v>364</v>
      </c>
      <c r="E159" t="s">
        <v>562</v>
      </c>
      <c r="F159" t="s">
        <v>556</v>
      </c>
      <c r="G159" t="s">
        <v>205</v>
      </c>
      <c r="H159">
        <v>0.2</v>
      </c>
      <c r="I159" s="174" t="e">
        <f>+VLOOKUP(A159,Precios!$A$1:$J$525,3,0)</f>
        <v>#N/A</v>
      </c>
      <c r="J159" s="175" t="e">
        <f>+VLOOKUP(A159,Precios!$A$1:$J$525,5,0)</f>
        <v>#N/A</v>
      </c>
    </row>
    <row r="160" spans="1:10" x14ac:dyDescent="0.3">
      <c r="A160" s="7" t="s">
        <v>173</v>
      </c>
      <c r="B160" t="s">
        <v>551</v>
      </c>
      <c r="C160" t="s">
        <v>566</v>
      </c>
      <c r="D160" t="s">
        <v>363</v>
      </c>
      <c r="F160" t="s">
        <v>558</v>
      </c>
      <c r="G160" t="s">
        <v>430</v>
      </c>
      <c r="I160" s="174" t="str">
        <f>+VLOOKUP(A160,Precios!$A$1:$J$525,3,0)</f>
        <v>Correctivos y Coadyuvantes</v>
      </c>
      <c r="J160" s="175" t="str">
        <f>+VLOOKUP(A160,Precios!$A$1:$J$525,5,0)</f>
        <v>Saborizante pollo Nro 5</v>
      </c>
    </row>
    <row r="161" spans="1:10" x14ac:dyDescent="0.3">
      <c r="A161" s="7" t="s">
        <v>212</v>
      </c>
      <c r="B161" t="s">
        <v>554</v>
      </c>
      <c r="C161" t="s">
        <v>566</v>
      </c>
      <c r="D161" t="s">
        <v>364</v>
      </c>
      <c r="E161" t="s">
        <v>562</v>
      </c>
      <c r="F161" t="s">
        <v>556</v>
      </c>
      <c r="G161" t="s">
        <v>211</v>
      </c>
      <c r="H161">
        <v>0.2</v>
      </c>
      <c r="I161" s="174" t="e">
        <f>+VLOOKUP(A161,Precios!$A$1:$J$525,3,0)</f>
        <v>#N/A</v>
      </c>
      <c r="J161" s="175" t="e">
        <f>+VLOOKUP(A161,Precios!$A$1:$J$525,5,0)</f>
        <v>#N/A</v>
      </c>
    </row>
    <row r="162" spans="1:10" x14ac:dyDescent="0.3">
      <c r="A162" s="7" t="s">
        <v>320</v>
      </c>
      <c r="B162" t="s">
        <v>551</v>
      </c>
      <c r="C162" t="s">
        <v>566</v>
      </c>
      <c r="D162" t="s">
        <v>363</v>
      </c>
      <c r="F162" t="s">
        <v>558</v>
      </c>
      <c r="G162" t="s">
        <v>431</v>
      </c>
      <c r="I162" s="174" t="str">
        <f>+VLOOKUP(A162,Precios!$A$1:$J$525,3,0)</f>
        <v>Correctivos y Coadyuvantes</v>
      </c>
      <c r="J162" s="175" t="str">
        <f>+VLOOKUP(A162,Precios!$A$1:$J$525,5,0)</f>
        <v>Saborizante pollo Nro 4</v>
      </c>
    </row>
    <row r="163" spans="1:10" x14ac:dyDescent="0.3">
      <c r="A163" s="173" t="s">
        <v>722</v>
      </c>
      <c r="B163" t="s">
        <v>554</v>
      </c>
      <c r="D163" t="s">
        <v>364</v>
      </c>
      <c r="G163" t="s">
        <v>723</v>
      </c>
      <c r="I163" s="174" t="e">
        <f>+VLOOKUP(A163,Precios!$A$1:$J$525,3,0)</f>
        <v>#N/A</v>
      </c>
      <c r="J163" s="175" t="e">
        <f>+VLOOKUP(A163,Precios!$A$1:$J$525,5,0)</f>
        <v>#N/A</v>
      </c>
    </row>
    <row r="164" spans="1:10" x14ac:dyDescent="0.3">
      <c r="A164" s="173" t="s">
        <v>724</v>
      </c>
      <c r="B164" t="s">
        <v>554</v>
      </c>
      <c r="D164" t="s">
        <v>364</v>
      </c>
      <c r="G164" t="s">
        <v>725</v>
      </c>
      <c r="I164" s="174" t="e">
        <f>+VLOOKUP(A164,Precios!$A$1:$J$525,3,0)</f>
        <v>#N/A</v>
      </c>
      <c r="J164" s="175" t="e">
        <f>+VLOOKUP(A164,Precios!$A$1:$J$525,5,0)</f>
        <v>#N/A</v>
      </c>
    </row>
    <row r="165" spans="1:10" x14ac:dyDescent="0.3">
      <c r="A165" s="7" t="s">
        <v>619</v>
      </c>
      <c r="B165" t="s">
        <v>554</v>
      </c>
      <c r="D165" t="s">
        <v>364</v>
      </c>
      <c r="F165" t="s">
        <v>556</v>
      </c>
      <c r="G165" t="s">
        <v>620</v>
      </c>
      <c r="I165" s="174" t="e">
        <f>+VLOOKUP(A165,Precios!$A$1:$J$525,3,0)</f>
        <v>#N/A</v>
      </c>
      <c r="J165" s="175" t="e">
        <f>+VLOOKUP(A165,Precios!$A$1:$J$525,5,0)</f>
        <v>#N/A</v>
      </c>
    </row>
    <row r="166" spans="1:10" x14ac:dyDescent="0.3">
      <c r="A166" s="7" t="s">
        <v>778</v>
      </c>
      <c r="B166" t="s">
        <v>554</v>
      </c>
      <c r="D166" t="s">
        <v>364</v>
      </c>
      <c r="G166" t="s">
        <v>776</v>
      </c>
      <c r="I166" s="174" t="e">
        <f>+VLOOKUP(A166,Precios!$A$1:$J$525,3,0)</f>
        <v>#N/A</v>
      </c>
      <c r="J166" s="175" t="e">
        <f>+VLOOKUP(A166,Precios!$A$1:$J$525,5,0)</f>
        <v>#N/A</v>
      </c>
    </row>
    <row r="167" spans="1:10" x14ac:dyDescent="0.3">
      <c r="A167" t="s">
        <v>112</v>
      </c>
      <c r="B167" t="s">
        <v>554</v>
      </c>
      <c r="C167" t="s">
        <v>552</v>
      </c>
      <c r="D167" t="s">
        <v>364</v>
      </c>
      <c r="E167" t="s">
        <v>561</v>
      </c>
      <c r="F167" t="s">
        <v>556</v>
      </c>
      <c r="G167" t="s">
        <v>89</v>
      </c>
      <c r="H167">
        <v>0.2</v>
      </c>
      <c r="I167" s="174" t="e">
        <f>+VLOOKUP(A167,Precios!$A$1:$J$525,3,0)</f>
        <v>#N/A</v>
      </c>
      <c r="J167" s="175" t="str">
        <f>+VLOOKUP(A167,Precios!$A$1:$J$525,5,0)</f>
        <v>FLOW MED.POLLO JYQX170GR PALAD</v>
      </c>
    </row>
    <row r="168" spans="1:10" x14ac:dyDescent="0.3">
      <c r="A168" s="7" t="s">
        <v>133</v>
      </c>
      <c r="B168" t="s">
        <v>554</v>
      </c>
      <c r="C168" t="s">
        <v>566</v>
      </c>
      <c r="D168" t="s">
        <v>369</v>
      </c>
      <c r="E168" t="s">
        <v>565</v>
      </c>
      <c r="F168" t="s">
        <v>560</v>
      </c>
      <c r="G168" t="s">
        <v>442</v>
      </c>
      <c r="I168" s="174" t="str">
        <f>+VLOOKUP(A168,Precios!$A$1:$J$525,3,0)</f>
        <v>Envase de cartón corrugado</v>
      </c>
      <c r="J168" s="175" t="str">
        <f>+VLOOKUP(A168,Precios!$A$1:$J$525,5,0)</f>
        <v>Caja secundaria C44</v>
      </c>
    </row>
    <row r="169" spans="1:10" x14ac:dyDescent="0.3">
      <c r="A169" s="7" t="s">
        <v>321</v>
      </c>
      <c r="B169" t="s">
        <v>554</v>
      </c>
      <c r="C169" t="s">
        <v>566</v>
      </c>
      <c r="D169" t="s">
        <v>369</v>
      </c>
      <c r="F169" t="s">
        <v>560</v>
      </c>
      <c r="G169" t="s">
        <v>443</v>
      </c>
      <c r="I169" s="174" t="str">
        <f>+VLOOKUP(A169,Precios!$A$1:$J$525,3,0)</f>
        <v>Envase de cartón corrugado</v>
      </c>
      <c r="J169" s="175" t="str">
        <f>+VLOOKUP(A169,Precios!$A$1:$J$525,5,0)</f>
        <v>Caja secundaria C20</v>
      </c>
    </row>
    <row r="170" spans="1:10" x14ac:dyDescent="0.3">
      <c r="A170" s="7" t="s">
        <v>168</v>
      </c>
      <c r="B170" t="s">
        <v>554</v>
      </c>
      <c r="C170" t="s">
        <v>563</v>
      </c>
      <c r="D170" t="s">
        <v>364</v>
      </c>
      <c r="E170" t="s">
        <v>561</v>
      </c>
      <c r="F170" t="s">
        <v>556</v>
      </c>
      <c r="G170" t="s">
        <v>87</v>
      </c>
      <c r="H170">
        <v>0.2</v>
      </c>
      <c r="I170" s="174" t="e">
        <f>+VLOOKUP(A170,Precios!$A$1:$J$525,3,0)</f>
        <v>#N/A</v>
      </c>
      <c r="J170" s="175" t="str">
        <f>+VLOOKUP(A170,Precios!$A$1:$J$525,5,0)</f>
        <v>FLOW MEDPOLLO ESPINACA PALADIN</v>
      </c>
    </row>
    <row r="171" spans="1:10" x14ac:dyDescent="0.3">
      <c r="A171" s="7" t="s">
        <v>704</v>
      </c>
      <c r="B171" t="s">
        <v>554</v>
      </c>
      <c r="D171" t="s">
        <v>364</v>
      </c>
      <c r="G171" t="s">
        <v>705</v>
      </c>
      <c r="I171" s="174" t="e">
        <f>+VLOOKUP(A171,Precios!$A$1:$J$525,3,0)</f>
        <v>#N/A</v>
      </c>
      <c r="J171" s="175" t="e">
        <f>+VLOOKUP(A171,Precios!$A$1:$J$525,5,0)</f>
        <v>#N/A</v>
      </c>
    </row>
    <row r="172" spans="1:10" x14ac:dyDescent="0.3">
      <c r="A172" s="7" t="s">
        <v>132</v>
      </c>
      <c r="B172" t="s">
        <v>554</v>
      </c>
      <c r="C172" t="s">
        <v>566</v>
      </c>
      <c r="D172" t="s">
        <v>368</v>
      </c>
      <c r="F172" t="s">
        <v>560</v>
      </c>
      <c r="G172" t="s">
        <v>444</v>
      </c>
      <c r="I172" s="174" t="str">
        <f>+VLOOKUP(A172,Precios!$A$1:$J$525,3,0)</f>
        <v xml:space="preserve">Etiquetas </v>
      </c>
      <c r="J172" s="175" t="str">
        <f>+VLOOKUP(A172,Precios!$A$1:$J$525,5,0)</f>
        <v>Etique 100x122 ILUST BLANCA</v>
      </c>
    </row>
    <row r="173" spans="1:10" x14ac:dyDescent="0.3">
      <c r="A173" s="7" t="s">
        <v>131</v>
      </c>
      <c r="B173" t="s">
        <v>554</v>
      </c>
      <c r="C173" t="s">
        <v>566</v>
      </c>
      <c r="D173" t="s">
        <v>505</v>
      </c>
      <c r="F173" t="s">
        <v>560</v>
      </c>
      <c r="G173" t="s">
        <v>445</v>
      </c>
      <c r="I173" s="174">
        <f>+VLOOKUP(A173,Precios!$A$1:$J$525,3,0)</f>
        <v>0</v>
      </c>
      <c r="J173" s="175" t="str">
        <f>+VLOOKUP(A173,Precios!$A$1:$J$525,5,0)</f>
        <v>Bolsa azul 45 x 60 x 60 mic</v>
      </c>
    </row>
    <row r="174" spans="1:10" x14ac:dyDescent="0.3">
      <c r="A174" s="7" t="s">
        <v>130</v>
      </c>
      <c r="B174" t="s">
        <v>554</v>
      </c>
      <c r="C174" t="s">
        <v>566</v>
      </c>
      <c r="D174" t="s">
        <v>505</v>
      </c>
      <c r="F174" t="s">
        <v>560</v>
      </c>
      <c r="G174" t="s">
        <v>446</v>
      </c>
      <c r="I174" s="174">
        <f>+VLOOKUP(A174,Precios!$A$1:$J$525,3,0)</f>
        <v>0</v>
      </c>
      <c r="J174" s="175" t="str">
        <f>+VLOOKUP(A174,Precios!$A$1:$J$525,5,0)</f>
        <v>Bolsa azul 25 x 35 x 50 mic</v>
      </c>
    </row>
    <row r="175" spans="1:10" x14ac:dyDescent="0.3">
      <c r="A175" s="7" t="s">
        <v>490</v>
      </c>
      <c r="B175" t="s">
        <v>554</v>
      </c>
      <c r="D175" t="s">
        <v>505</v>
      </c>
      <c r="F175" t="s">
        <v>560</v>
      </c>
      <c r="G175" t="s">
        <v>581</v>
      </c>
      <c r="I175" s="174">
        <f>+VLOOKUP(A175,Precios!$A$1:$J$525,3,0)</f>
        <v>0</v>
      </c>
      <c r="J175" s="175" t="str">
        <f>+VLOOKUP(A175,Precios!$A$1:$J$525,5,0)</f>
        <v xml:space="preserve">BOLSA AZUL 15 X 20 X 35 mic </v>
      </c>
    </row>
    <row r="176" spans="1:10" x14ac:dyDescent="0.3">
      <c r="A176" s="7" t="s">
        <v>615</v>
      </c>
      <c r="B176" t="s">
        <v>554</v>
      </c>
      <c r="D176" t="s">
        <v>364</v>
      </c>
      <c r="F176" t="s">
        <v>556</v>
      </c>
      <c r="G176" t="s">
        <v>616</v>
      </c>
      <c r="I176" s="174" t="e">
        <f>+VLOOKUP(A176,Precios!$A$1:$J$525,3,0)</f>
        <v>#N/A</v>
      </c>
      <c r="J176" s="175" t="e">
        <f>+VLOOKUP(A176,Precios!$A$1:$J$525,5,0)</f>
        <v>#N/A</v>
      </c>
    </row>
    <row r="177" spans="1:10" x14ac:dyDescent="0.3">
      <c r="A177" s="7" t="s">
        <v>617</v>
      </c>
      <c r="B177" t="s">
        <v>554</v>
      </c>
      <c r="D177" t="s">
        <v>364</v>
      </c>
      <c r="F177" t="s">
        <v>556</v>
      </c>
      <c r="G177" t="s">
        <v>618</v>
      </c>
      <c r="I177" s="174" t="e">
        <f>+VLOOKUP(A177,Precios!$A$1:$J$525,3,0)</f>
        <v>#N/A</v>
      </c>
      <c r="J177" s="175" t="e">
        <f>+VLOOKUP(A177,Precios!$A$1:$J$525,5,0)</f>
        <v>#N/A</v>
      </c>
    </row>
    <row r="178" spans="1:10" x14ac:dyDescent="0.3">
      <c r="A178" s="7" t="s">
        <v>730</v>
      </c>
      <c r="B178" t="s">
        <v>554</v>
      </c>
      <c r="D178" t="s">
        <v>364</v>
      </c>
      <c r="G178" t="s">
        <v>729</v>
      </c>
      <c r="I178" s="174" t="e">
        <f>+VLOOKUP(A178,Precios!$A$1:$J$525,3,0)</f>
        <v>#N/A</v>
      </c>
      <c r="J178" s="175" t="e">
        <f>+VLOOKUP(A178,Precios!$A$1:$J$525,5,0)</f>
        <v>#N/A</v>
      </c>
    </row>
    <row r="179" spans="1:10" x14ac:dyDescent="0.3">
      <c r="A179" s="7" t="s">
        <v>708</v>
      </c>
      <c r="B179" t="s">
        <v>554</v>
      </c>
      <c r="D179" t="s">
        <v>364</v>
      </c>
      <c r="G179" t="s">
        <v>709</v>
      </c>
      <c r="I179" s="174" t="e">
        <f>+VLOOKUP(A179,Precios!$A$1:$J$525,3,0)</f>
        <v>#N/A</v>
      </c>
      <c r="J179" s="175" t="e">
        <f>+VLOOKUP(A179,Precios!$A$1:$J$525,5,0)</f>
        <v>#N/A</v>
      </c>
    </row>
    <row r="180" spans="1:10" x14ac:dyDescent="0.3">
      <c r="A180" s="7" t="s">
        <v>706</v>
      </c>
      <c r="B180" t="s">
        <v>554</v>
      </c>
      <c r="D180" t="s">
        <v>364</v>
      </c>
      <c r="G180" t="s">
        <v>707</v>
      </c>
      <c r="I180" s="174" t="e">
        <f>+VLOOKUP(A180,Precios!$A$1:$J$525,3,0)</f>
        <v>#N/A</v>
      </c>
      <c r="J180" s="175" t="e">
        <f>+VLOOKUP(A180,Precios!$A$1:$J$525,5,0)</f>
        <v>#N/A</v>
      </c>
    </row>
    <row r="181" spans="1:10" x14ac:dyDescent="0.3">
      <c r="A181" s="7" t="s">
        <v>291</v>
      </c>
      <c r="B181" t="s">
        <v>554</v>
      </c>
      <c r="C181" t="s">
        <v>566</v>
      </c>
      <c r="D181" t="s">
        <v>364</v>
      </c>
      <c r="E181" t="s">
        <v>565</v>
      </c>
      <c r="F181" t="s">
        <v>556</v>
      </c>
      <c r="G181" t="s">
        <v>290</v>
      </c>
      <c r="H181">
        <v>0.2</v>
      </c>
      <c r="I181" s="174" t="e">
        <f>+VLOOKUP(A181,Precios!$A$1:$J$525,3,0)</f>
        <v>#N/A</v>
      </c>
      <c r="J181" s="175" t="e">
        <f>+VLOOKUP(A181,Precios!$A$1:$J$525,5,0)</f>
        <v>#N/A</v>
      </c>
    </row>
    <row r="182" spans="1:10" x14ac:dyDescent="0.3">
      <c r="A182" s="7" t="s">
        <v>295</v>
      </c>
      <c r="B182" t="s">
        <v>554</v>
      </c>
      <c r="C182" t="s">
        <v>563</v>
      </c>
      <c r="D182" t="s">
        <v>364</v>
      </c>
      <c r="E182" t="s">
        <v>565</v>
      </c>
      <c r="F182" t="s">
        <v>556</v>
      </c>
      <c r="G182" t="s">
        <v>294</v>
      </c>
      <c r="H182">
        <v>0.2</v>
      </c>
      <c r="I182" s="174" t="e">
        <f>+VLOOKUP(A182,Precios!$A$1:$J$525,3,0)</f>
        <v>#N/A</v>
      </c>
      <c r="J182" s="175" t="e">
        <f>+VLOOKUP(A182,Precios!$A$1:$J$525,5,0)</f>
        <v>#N/A</v>
      </c>
    </row>
    <row r="183" spans="1:10" x14ac:dyDescent="0.3">
      <c r="A183" s="7" t="s">
        <v>245</v>
      </c>
      <c r="B183" t="s">
        <v>554</v>
      </c>
      <c r="C183" t="s">
        <v>566</v>
      </c>
      <c r="D183" t="s">
        <v>364</v>
      </c>
      <c r="E183" t="s">
        <v>565</v>
      </c>
      <c r="F183" t="s">
        <v>556</v>
      </c>
      <c r="G183" t="s">
        <v>79</v>
      </c>
      <c r="H183">
        <v>0.2</v>
      </c>
      <c r="I183" s="174" t="e">
        <f>+VLOOKUP(A183,Precios!$A$1:$J$525,3,0)</f>
        <v>#N/A</v>
      </c>
      <c r="J183" s="175" t="e">
        <f>+VLOOKUP(A183,Precios!$A$1:$J$525,5,0)</f>
        <v>#N/A</v>
      </c>
    </row>
    <row r="184" spans="1:10" x14ac:dyDescent="0.3">
      <c r="A184" s="7" t="s">
        <v>247</v>
      </c>
      <c r="B184" t="s">
        <v>554</v>
      </c>
      <c r="C184" t="s">
        <v>566</v>
      </c>
      <c r="D184" t="s">
        <v>364</v>
      </c>
      <c r="E184" t="s">
        <v>565</v>
      </c>
      <c r="F184" t="s">
        <v>556</v>
      </c>
      <c r="G184" t="s">
        <v>246</v>
      </c>
      <c r="H184">
        <v>0.2</v>
      </c>
      <c r="I184" s="174" t="e">
        <f>+VLOOKUP(A184,Precios!$A$1:$J$525,3,0)</f>
        <v>#N/A</v>
      </c>
      <c r="J184" s="175" t="e">
        <f>+VLOOKUP(A184,Precios!$A$1:$J$525,5,0)</f>
        <v>#N/A</v>
      </c>
    </row>
    <row r="185" spans="1:10" x14ac:dyDescent="0.3">
      <c r="A185" s="7" t="s">
        <v>293</v>
      </c>
      <c r="B185" t="s">
        <v>554</v>
      </c>
      <c r="C185" t="s">
        <v>566</v>
      </c>
      <c r="D185" t="s">
        <v>364</v>
      </c>
      <c r="E185" t="s">
        <v>565</v>
      </c>
      <c r="F185" t="s">
        <v>556</v>
      </c>
      <c r="G185" t="s">
        <v>292</v>
      </c>
      <c r="H185">
        <v>0.2</v>
      </c>
      <c r="I185" s="174" t="e">
        <f>+VLOOKUP(A185,Precios!$A$1:$J$525,3,0)</f>
        <v>#N/A</v>
      </c>
      <c r="J185" s="175" t="e">
        <f>+VLOOKUP(A185,Precios!$A$1:$J$525,5,0)</f>
        <v>#N/A</v>
      </c>
    </row>
    <row r="186" spans="1:10" x14ac:dyDescent="0.3">
      <c r="A186" s="7" t="s">
        <v>252</v>
      </c>
      <c r="B186" t="s">
        <v>554</v>
      </c>
      <c r="C186" t="s">
        <v>566</v>
      </c>
      <c r="D186" t="s">
        <v>364</v>
      </c>
      <c r="E186" t="s">
        <v>565</v>
      </c>
      <c r="F186" t="s">
        <v>556</v>
      </c>
      <c r="G186" t="s">
        <v>251</v>
      </c>
      <c r="H186">
        <v>0.2</v>
      </c>
      <c r="I186" s="174" t="e">
        <f>+VLOOKUP(A186,Precios!$A$1:$J$525,3,0)</f>
        <v>#N/A</v>
      </c>
      <c r="J186" s="175" t="e">
        <f>+VLOOKUP(A186,Precios!$A$1:$J$525,5,0)</f>
        <v>#N/A</v>
      </c>
    </row>
    <row r="187" spans="1:10" x14ac:dyDescent="0.3">
      <c r="A187" s="7" t="s">
        <v>230</v>
      </c>
      <c r="B187" t="s">
        <v>554</v>
      </c>
      <c r="C187" t="s">
        <v>566</v>
      </c>
      <c r="D187" t="s">
        <v>364</v>
      </c>
      <c r="E187" t="s">
        <v>565</v>
      </c>
      <c r="F187" t="s">
        <v>556</v>
      </c>
      <c r="G187" t="s">
        <v>229</v>
      </c>
      <c r="H187">
        <v>0.2</v>
      </c>
      <c r="I187" s="174" t="e">
        <f>+VLOOKUP(A187,Precios!$A$1:$J$525,3,0)</f>
        <v>#N/A</v>
      </c>
      <c r="J187" s="175" t="e">
        <f>+VLOOKUP(A187,Precios!$A$1:$J$525,5,0)</f>
        <v>#N/A</v>
      </c>
    </row>
    <row r="188" spans="1:10" x14ac:dyDescent="0.3">
      <c r="A188" s="7" t="s">
        <v>288</v>
      </c>
      <c r="B188" t="s">
        <v>554</v>
      </c>
      <c r="C188" t="s">
        <v>566</v>
      </c>
      <c r="D188" t="s">
        <v>364</v>
      </c>
      <c r="E188" t="s">
        <v>565</v>
      </c>
      <c r="F188" t="s">
        <v>556</v>
      </c>
      <c r="G188" t="s">
        <v>287</v>
      </c>
      <c r="H188">
        <v>0.2</v>
      </c>
      <c r="I188" s="174" t="e">
        <f>+VLOOKUP(A188,Precios!$A$1:$J$525,3,0)</f>
        <v>#N/A</v>
      </c>
      <c r="J188" s="175" t="e">
        <f>+VLOOKUP(A188,Precios!$A$1:$J$525,5,0)</f>
        <v>#N/A</v>
      </c>
    </row>
    <row r="189" spans="1:10" x14ac:dyDescent="0.3">
      <c r="A189" s="7" t="s">
        <v>286</v>
      </c>
      <c r="B189" t="s">
        <v>554</v>
      </c>
      <c r="C189" t="s">
        <v>563</v>
      </c>
      <c r="D189" t="s">
        <v>364</v>
      </c>
      <c r="E189" t="s">
        <v>565</v>
      </c>
      <c r="F189" t="s">
        <v>556</v>
      </c>
      <c r="G189" t="s">
        <v>285</v>
      </c>
      <c r="H189">
        <v>0.2</v>
      </c>
      <c r="I189" s="174" t="e">
        <f>+VLOOKUP(A189,Precios!$A$1:$J$525,3,0)</f>
        <v>#N/A</v>
      </c>
      <c r="J189" s="175" t="e">
        <f>+VLOOKUP(A189,Precios!$A$1:$J$525,5,0)</f>
        <v>#N/A</v>
      </c>
    </row>
    <row r="190" spans="1:10" x14ac:dyDescent="0.3">
      <c r="A190" s="7" t="s">
        <v>193</v>
      </c>
      <c r="B190" t="s">
        <v>554</v>
      </c>
      <c r="C190" t="s">
        <v>566</v>
      </c>
      <c r="D190" t="s">
        <v>364</v>
      </c>
      <c r="E190" t="s">
        <v>565</v>
      </c>
      <c r="F190" t="s">
        <v>556</v>
      </c>
      <c r="G190" t="s">
        <v>192</v>
      </c>
      <c r="H190">
        <v>0.2</v>
      </c>
      <c r="I190" s="174" t="e">
        <f>+VLOOKUP(A190,Precios!$A$1:$J$525,3,0)</f>
        <v>#N/A</v>
      </c>
      <c r="J190" s="175" t="e">
        <f>+VLOOKUP(A190,Precios!$A$1:$J$525,5,0)</f>
        <v>#N/A</v>
      </c>
    </row>
    <row r="191" spans="1:10" x14ac:dyDescent="0.3">
      <c r="A191" s="7" t="s">
        <v>228</v>
      </c>
      <c r="B191" t="s">
        <v>554</v>
      </c>
      <c r="C191" t="s">
        <v>566</v>
      </c>
      <c r="D191" t="s">
        <v>364</v>
      </c>
      <c r="E191" t="s">
        <v>567</v>
      </c>
      <c r="F191" t="s">
        <v>556</v>
      </c>
      <c r="G191" t="s">
        <v>227</v>
      </c>
      <c r="H191">
        <v>0.2</v>
      </c>
      <c r="I191" s="174" t="e">
        <f>+VLOOKUP(A191,Precios!$A$1:$J$525,3,0)</f>
        <v>#N/A</v>
      </c>
      <c r="J191" s="175" t="e">
        <f>+VLOOKUP(A191,Precios!$A$1:$J$525,5,0)</f>
        <v>#N/A</v>
      </c>
    </row>
    <row r="192" spans="1:10" x14ac:dyDescent="0.3">
      <c r="A192" s="7" t="s">
        <v>222</v>
      </c>
      <c r="B192" t="s">
        <v>554</v>
      </c>
      <c r="C192" t="s">
        <v>566</v>
      </c>
      <c r="D192" t="s">
        <v>364</v>
      </c>
      <c r="E192" t="s">
        <v>567</v>
      </c>
      <c r="F192" t="s">
        <v>556</v>
      </c>
      <c r="G192" t="s">
        <v>221</v>
      </c>
      <c r="H192">
        <v>0.2</v>
      </c>
      <c r="I192" s="174" t="e">
        <f>+VLOOKUP(A192,Precios!$A$1:$J$525,3,0)</f>
        <v>#N/A</v>
      </c>
      <c r="J192" s="175" t="e">
        <f>+VLOOKUP(A192,Precios!$A$1:$J$525,5,0)</f>
        <v>#N/A</v>
      </c>
    </row>
    <row r="193" spans="1:10" x14ac:dyDescent="0.3">
      <c r="A193" s="7" t="s">
        <v>224</v>
      </c>
      <c r="B193" t="s">
        <v>554</v>
      </c>
      <c r="C193" t="s">
        <v>566</v>
      </c>
      <c r="D193" t="s">
        <v>364</v>
      </c>
      <c r="E193" t="s">
        <v>567</v>
      </c>
      <c r="F193" t="s">
        <v>556</v>
      </c>
      <c r="G193" t="s">
        <v>223</v>
      </c>
      <c r="H193">
        <v>0.2</v>
      </c>
      <c r="I193" s="174" t="e">
        <f>+VLOOKUP(A193,Precios!$A$1:$J$525,3,0)</f>
        <v>#N/A</v>
      </c>
      <c r="J193" s="175" t="e">
        <f>+VLOOKUP(A193,Precios!$A$1:$J$525,5,0)</f>
        <v>#N/A</v>
      </c>
    </row>
    <row r="194" spans="1:10" x14ac:dyDescent="0.3">
      <c r="A194" s="7" t="s">
        <v>226</v>
      </c>
      <c r="B194" t="s">
        <v>554</v>
      </c>
      <c r="C194" t="s">
        <v>566</v>
      </c>
      <c r="D194" t="s">
        <v>364</v>
      </c>
      <c r="E194" t="s">
        <v>567</v>
      </c>
      <c r="F194" t="s">
        <v>556</v>
      </c>
      <c r="G194" t="s">
        <v>225</v>
      </c>
      <c r="H194">
        <v>0.2</v>
      </c>
      <c r="I194" s="174" t="e">
        <f>+VLOOKUP(A194,Precios!$A$1:$J$525,3,0)</f>
        <v>#N/A</v>
      </c>
      <c r="J194" s="175" t="e">
        <f>+VLOOKUP(A194,Precios!$A$1:$J$525,5,0)</f>
        <v>#N/A</v>
      </c>
    </row>
    <row r="195" spans="1:10" x14ac:dyDescent="0.3">
      <c r="A195" s="7" t="s">
        <v>167</v>
      </c>
      <c r="B195" t="s">
        <v>554</v>
      </c>
      <c r="C195" t="s">
        <v>552</v>
      </c>
      <c r="D195" t="s">
        <v>364</v>
      </c>
      <c r="E195" t="s">
        <v>561</v>
      </c>
      <c r="F195" t="s">
        <v>556</v>
      </c>
      <c r="G195" t="s">
        <v>40</v>
      </c>
      <c r="H195">
        <v>0.2</v>
      </c>
      <c r="I195" s="174" t="e">
        <f>+VLOOKUP(A195,Precios!$A$1:$J$525,3,0)</f>
        <v>#N/A</v>
      </c>
      <c r="J195" s="175" t="str">
        <f>+VLOOKUP(A195,Precios!$A$1:$J$525,5,0)</f>
        <v>FLOW PACK SOJA PALADIN CLASICA</v>
      </c>
    </row>
    <row r="196" spans="1:10" x14ac:dyDescent="0.3">
      <c r="A196" s="7" t="s">
        <v>166</v>
      </c>
      <c r="B196" t="s">
        <v>554</v>
      </c>
      <c r="C196" t="s">
        <v>563</v>
      </c>
      <c r="D196" t="s">
        <v>364</v>
      </c>
      <c r="E196" t="s">
        <v>561</v>
      </c>
      <c r="F196" t="s">
        <v>556</v>
      </c>
      <c r="G196" t="s">
        <v>165</v>
      </c>
      <c r="H196">
        <v>0.2</v>
      </c>
      <c r="I196" s="174" t="e">
        <f>+VLOOKUP(A196,Precios!$A$1:$J$525,3,0)</f>
        <v>#N/A</v>
      </c>
      <c r="J196" s="175" t="str">
        <f>+VLOOKUP(A196,Precios!$A$1:$J$525,5,0)</f>
        <v>FLOW PACK SOJA PALADIN J&amp;Q</v>
      </c>
    </row>
    <row r="197" spans="1:10" x14ac:dyDescent="0.3">
      <c r="A197" s="7" t="s">
        <v>164</v>
      </c>
      <c r="B197" t="s">
        <v>554</v>
      </c>
      <c r="C197" t="s">
        <v>563</v>
      </c>
      <c r="D197" t="s">
        <v>364</v>
      </c>
      <c r="E197" t="s">
        <v>561</v>
      </c>
      <c r="F197" t="s">
        <v>556</v>
      </c>
      <c r="G197" t="s">
        <v>163</v>
      </c>
      <c r="H197">
        <v>0.2</v>
      </c>
      <c r="I197" s="174" t="e">
        <f>+VLOOKUP(A197,Precios!$A$1:$J$525,3,0)</f>
        <v>#N/A</v>
      </c>
      <c r="J197" s="175" t="str">
        <f>+VLOOKUP(A197,Precios!$A$1:$J$525,5,0)</f>
        <v>FLOW PACK SOJA PALADINI E&amp;Q</v>
      </c>
    </row>
    <row r="198" spans="1:10" x14ac:dyDescent="0.3">
      <c r="A198" s="7" t="s">
        <v>749</v>
      </c>
      <c r="B198" t="s">
        <v>554</v>
      </c>
      <c r="D198" t="s">
        <v>364</v>
      </c>
      <c r="G198" t="s">
        <v>748</v>
      </c>
      <c r="I198" s="174" t="e">
        <f>+VLOOKUP(A198,Precios!$A$1:$J$525,3,0)</f>
        <v>#N/A</v>
      </c>
      <c r="J198" s="175" t="e">
        <f>+VLOOKUP(A198,Precios!$A$1:$J$525,5,0)</f>
        <v>#N/A</v>
      </c>
    </row>
    <row r="199" spans="1:10" x14ac:dyDescent="0.3">
      <c r="A199" s="7" t="s">
        <v>674</v>
      </c>
      <c r="B199" t="s">
        <v>554</v>
      </c>
      <c r="D199" t="s">
        <v>364</v>
      </c>
      <c r="F199" t="s">
        <v>556</v>
      </c>
      <c r="G199" t="s">
        <v>675</v>
      </c>
      <c r="I199" s="174" t="e">
        <f>+VLOOKUP(A199,Precios!$A$1:$J$525,3,0)</f>
        <v>#N/A</v>
      </c>
      <c r="J199" s="175" t="str">
        <f>+VLOOKUP(A199,Precios!$A$1:$J$525,5,0)</f>
        <v>FLOW PIZZA INTEGRAL FRIZZIO</v>
      </c>
    </row>
    <row r="200" spans="1:10" x14ac:dyDescent="0.3">
      <c r="A200" s="7" t="s">
        <v>598</v>
      </c>
      <c r="B200" t="s">
        <v>554</v>
      </c>
      <c r="C200" t="s">
        <v>566</v>
      </c>
      <c r="D200" t="s">
        <v>364</v>
      </c>
      <c r="E200" t="s">
        <v>555</v>
      </c>
      <c r="F200" t="s">
        <v>556</v>
      </c>
      <c r="G200" s="53" t="s">
        <v>597</v>
      </c>
      <c r="H200">
        <v>0.2</v>
      </c>
      <c r="I200" s="174" t="e">
        <f>+VLOOKUP(A200,Precios!$A$1:$J$525,3,0)</f>
        <v>#N/A</v>
      </c>
      <c r="J200" s="175" t="str">
        <f>+VLOOKUP(A200,Precios!$A$1:$J$525,5,0)</f>
        <v xml:space="preserve">FLOW PIZZA MINI FRIZZIO 180   </v>
      </c>
    </row>
    <row r="201" spans="1:10" x14ac:dyDescent="0.3">
      <c r="A201" s="7" t="s">
        <v>600</v>
      </c>
      <c r="B201" t="s">
        <v>554</v>
      </c>
      <c r="C201" t="s">
        <v>566</v>
      </c>
      <c r="D201" t="s">
        <v>364</v>
      </c>
      <c r="E201" t="s">
        <v>555</v>
      </c>
      <c r="F201" t="s">
        <v>556</v>
      </c>
      <c r="G201" t="s">
        <v>601</v>
      </c>
      <c r="H201">
        <v>0.2</v>
      </c>
      <c r="I201" s="174" t="e">
        <f>+VLOOKUP(A201,Precios!$A$1:$J$525,3,0)</f>
        <v>#N/A</v>
      </c>
      <c r="J201" s="175" t="str">
        <f>+VLOOKUP(A201,Precios!$A$1:$J$525,5,0)</f>
        <v>FLOW PIZZA FRIZZIO 510</v>
      </c>
    </row>
    <row r="202" spans="1:10" x14ac:dyDescent="0.3">
      <c r="A202" s="7" t="s">
        <v>218</v>
      </c>
      <c r="B202" t="s">
        <v>554</v>
      </c>
      <c r="C202" t="s">
        <v>552</v>
      </c>
      <c r="D202" t="s">
        <v>364</v>
      </c>
      <c r="E202" t="s">
        <v>555</v>
      </c>
      <c r="F202" t="s">
        <v>556</v>
      </c>
      <c r="G202" t="s">
        <v>33</v>
      </c>
      <c r="H202">
        <v>0.2</v>
      </c>
      <c r="I202" s="174" t="e">
        <f>+VLOOKUP(A202,Precios!$A$1:$J$525,3,0)</f>
        <v>#N/A</v>
      </c>
      <c r="J202" s="175" t="e">
        <f>+VLOOKUP(A202,Precios!$A$1:$J$525,5,0)</f>
        <v>#N/A</v>
      </c>
    </row>
    <row r="203" spans="1:10" x14ac:dyDescent="0.3">
      <c r="A203" s="7" t="s">
        <v>676</v>
      </c>
      <c r="B203" t="s">
        <v>554</v>
      </c>
      <c r="D203" t="s">
        <v>505</v>
      </c>
      <c r="F203" t="s">
        <v>560</v>
      </c>
      <c r="G203" t="s">
        <v>677</v>
      </c>
      <c r="I203" s="174" t="e">
        <f>+VLOOKUP(A203,Precios!$A$1:$J$525,3,0)</f>
        <v>#N/A</v>
      </c>
      <c r="J203" s="175" t="e">
        <f>+VLOOKUP(A203,Precios!$A$1:$J$525,5,0)</f>
        <v>#N/A</v>
      </c>
    </row>
    <row r="204" spans="1:10" x14ac:dyDescent="0.3">
      <c r="A204" s="7" t="s">
        <v>664</v>
      </c>
      <c r="B204" t="s">
        <v>554</v>
      </c>
      <c r="D204" t="s">
        <v>669</v>
      </c>
      <c r="G204" t="s">
        <v>653</v>
      </c>
      <c r="I204" s="174" t="e">
        <f>+VLOOKUP(A204,Precios!$A$1:$J$525,3,0)</f>
        <v>#N/A</v>
      </c>
      <c r="J204" s="175" t="e">
        <f>+VLOOKUP(A204,Precios!$A$1:$J$525,5,0)</f>
        <v>#N/A</v>
      </c>
    </row>
    <row r="205" spans="1:10" x14ac:dyDescent="0.3">
      <c r="A205" t="s">
        <v>902</v>
      </c>
      <c r="B205" t="s">
        <v>577</v>
      </c>
      <c r="D205" t="s">
        <v>903</v>
      </c>
      <c r="G205" t="s">
        <v>873</v>
      </c>
      <c r="I205" s="174" t="e">
        <f>+VLOOKUP(A205,Precios!$A$1:$J$525,3,0)</f>
        <v>#N/A</v>
      </c>
      <c r="J205" s="175" t="e">
        <f>+VLOOKUP(A205,Precios!$A$1:$J$525,5,0)</f>
        <v>#N/A</v>
      </c>
    </row>
    <row r="206" spans="1:10" x14ac:dyDescent="0.3">
      <c r="A206" s="7" t="s">
        <v>636</v>
      </c>
      <c r="B206" t="s">
        <v>551</v>
      </c>
      <c r="C206" t="s">
        <v>563</v>
      </c>
      <c r="D206" t="s">
        <v>380</v>
      </c>
      <c r="F206" t="s">
        <v>553</v>
      </c>
      <c r="G206" t="s">
        <v>627</v>
      </c>
      <c r="I206" s="174" t="e">
        <f>+VLOOKUP(A206,Precios!$A$1:$J$525,3,0)</f>
        <v>#N/A</v>
      </c>
      <c r="J206" s="175" t="e">
        <f>+VLOOKUP(A206,Precios!$A$1:$J$525,5,0)</f>
        <v>#N/A</v>
      </c>
    </row>
    <row r="207" spans="1:10" x14ac:dyDescent="0.3">
      <c r="A207" s="7" t="s">
        <v>149</v>
      </c>
      <c r="B207" t="s">
        <v>551</v>
      </c>
      <c r="C207" t="s">
        <v>552</v>
      </c>
      <c r="D207" t="s">
        <v>380</v>
      </c>
      <c r="F207" t="s">
        <v>558</v>
      </c>
      <c r="G207" t="s">
        <v>436</v>
      </c>
      <c r="I207" s="174" t="e">
        <f>+VLOOKUP(A207,Precios!$A$1:$J$525,3,0)</f>
        <v>#N/A</v>
      </c>
      <c r="J207" s="175" t="e">
        <f>+VLOOKUP(A207,Precios!$A$1:$J$525,5,0)</f>
        <v>#N/A</v>
      </c>
    </row>
    <row r="208" spans="1:10" x14ac:dyDescent="0.3">
      <c r="A208" t="s">
        <v>114</v>
      </c>
      <c r="B208" t="s">
        <v>554</v>
      </c>
      <c r="C208" t="s">
        <v>552</v>
      </c>
      <c r="D208" t="s">
        <v>364</v>
      </c>
      <c r="E208" t="s">
        <v>561</v>
      </c>
      <c r="F208" t="s">
        <v>556</v>
      </c>
      <c r="G208" t="s">
        <v>113</v>
      </c>
      <c r="H208">
        <v>0.2</v>
      </c>
      <c r="I208" s="174" t="str">
        <f>+VLOOKUP(A208,Precios!$A$1:$J$525,3,0)</f>
        <v>Envase primario</v>
      </c>
      <c r="J208" s="175" t="str">
        <f>+VLOOKUP(A208,Precios!$A$1:$J$525,5,0)</f>
        <v xml:space="preserve">Flow med pollo x150g Paladini </v>
      </c>
    </row>
    <row r="209" spans="1:10" x14ac:dyDescent="0.3">
      <c r="A209" s="173" t="s">
        <v>700</v>
      </c>
      <c r="B209" t="s">
        <v>551</v>
      </c>
      <c r="C209" t="s">
        <v>566</v>
      </c>
      <c r="D209" t="s">
        <v>380</v>
      </c>
      <c r="F209" t="s">
        <v>553</v>
      </c>
      <c r="G209" t="s">
        <v>701</v>
      </c>
      <c r="I209" s="174" t="e">
        <f>+VLOOKUP(A209,Precios!$A$1:$J$525,3,0)</f>
        <v>#N/A</v>
      </c>
      <c r="J209" s="175" t="e">
        <f>+VLOOKUP(A209,Precios!$A$1:$J$525,5,0)</f>
        <v>#N/A</v>
      </c>
    </row>
    <row r="210" spans="1:10" x14ac:dyDescent="0.3">
      <c r="A210" t="s">
        <v>111</v>
      </c>
      <c r="B210" t="s">
        <v>554</v>
      </c>
      <c r="C210" t="s">
        <v>552</v>
      </c>
      <c r="D210" t="s">
        <v>369</v>
      </c>
      <c r="E210" t="s">
        <v>561</v>
      </c>
      <c r="F210" t="s">
        <v>560</v>
      </c>
      <c r="G210" t="s">
        <v>110</v>
      </c>
      <c r="I210" s="174" t="str">
        <f>+VLOOKUP(A210,Precios!$A$1:$J$525,3,0)</f>
        <v>Envase de cartón corrugado</v>
      </c>
      <c r="J210" s="175" t="str">
        <f>+VLOOKUP(A210,Precios!$A$1:$J$525,5,0)</f>
        <v>Caja secundaria C21</v>
      </c>
    </row>
    <row r="211" spans="1:10" x14ac:dyDescent="0.3">
      <c r="A211" t="s">
        <v>109</v>
      </c>
      <c r="B211" t="s">
        <v>554</v>
      </c>
      <c r="C211" t="s">
        <v>566</v>
      </c>
      <c r="D211" t="s">
        <v>369</v>
      </c>
      <c r="E211" t="s">
        <v>561</v>
      </c>
      <c r="F211" t="s">
        <v>560</v>
      </c>
      <c r="G211" t="s">
        <v>449</v>
      </c>
      <c r="I211" s="174" t="str">
        <f>+VLOOKUP(A211,Precios!$A$1:$J$525,3,0)</f>
        <v>Envase de cartón corrugado</v>
      </c>
      <c r="J211" s="175" t="str">
        <f>+VLOOKUP(A211,Precios!$A$1:$J$525,5,0)</f>
        <v>Caja secundaria C22</v>
      </c>
    </row>
    <row r="212" spans="1:10" x14ac:dyDescent="0.3">
      <c r="A212" s="7" t="s">
        <v>150</v>
      </c>
      <c r="B212" t="s">
        <v>551</v>
      </c>
      <c r="C212" t="s">
        <v>563</v>
      </c>
      <c r="D212" t="s">
        <v>380</v>
      </c>
      <c r="F212" t="s">
        <v>558</v>
      </c>
      <c r="G212" t="s">
        <v>21</v>
      </c>
      <c r="I212" s="174" t="e">
        <f>+VLOOKUP(A212,Precios!$A$1:$J$525,3,0)</f>
        <v>#N/A</v>
      </c>
      <c r="J212" s="175" t="e">
        <f>+VLOOKUP(A212,Precios!$A$1:$J$525,5,0)</f>
        <v>#N/A</v>
      </c>
    </row>
    <row r="213" spans="1:10" x14ac:dyDescent="0.3">
      <c r="A213" s="7" t="s">
        <v>237</v>
      </c>
      <c r="B213" t="s">
        <v>551</v>
      </c>
      <c r="C213" t="s">
        <v>566</v>
      </c>
      <c r="D213" t="s">
        <v>374</v>
      </c>
      <c r="F213" t="s">
        <v>553</v>
      </c>
      <c r="G213" t="s">
        <v>414</v>
      </c>
      <c r="I213" s="174" t="e">
        <f>+VLOOKUP(A213,Precios!$A$1:$J$525,3,0)</f>
        <v>#N/A</v>
      </c>
      <c r="J213" s="175" t="e">
        <f>+VLOOKUP(A213,Precios!$A$1:$J$525,5,0)</f>
        <v>#N/A</v>
      </c>
    </row>
    <row r="214" spans="1:10" x14ac:dyDescent="0.3">
      <c r="A214" s="7" t="s">
        <v>277</v>
      </c>
      <c r="B214" t="s">
        <v>554</v>
      </c>
      <c r="C214" t="s">
        <v>566</v>
      </c>
      <c r="D214" t="s">
        <v>509</v>
      </c>
      <c r="F214" t="s">
        <v>569</v>
      </c>
      <c r="G214" t="s">
        <v>398</v>
      </c>
      <c r="I214" s="174" t="e">
        <f>+VLOOKUP(A214,Precios!$A$1:$J$525,3,0)</f>
        <v>#N/A</v>
      </c>
      <c r="J214" s="175" t="e">
        <f>+VLOOKUP(A214,Precios!$A$1:$J$525,5,0)</f>
        <v>#N/A</v>
      </c>
    </row>
    <row r="215" spans="1:10" x14ac:dyDescent="0.3">
      <c r="A215" t="s">
        <v>105</v>
      </c>
      <c r="B215" t="s">
        <v>554</v>
      </c>
      <c r="C215" t="s">
        <v>552</v>
      </c>
      <c r="D215" t="s">
        <v>369</v>
      </c>
      <c r="E215" t="s">
        <v>555</v>
      </c>
      <c r="F215" t="s">
        <v>560</v>
      </c>
      <c r="G215" t="s">
        <v>358</v>
      </c>
      <c r="I215" s="174" t="str">
        <f>+VLOOKUP(A215,Precios!$A$1:$J$525,3,0)</f>
        <v>Envase de cartón corrugado</v>
      </c>
      <c r="J215" s="175" t="str">
        <f>+VLOOKUP(A215,Precios!$A$1:$J$525,5,0)</f>
        <v>Caja secundaria C31</v>
      </c>
    </row>
    <row r="216" spans="1:10" x14ac:dyDescent="0.3">
      <c r="A216" t="s">
        <v>104</v>
      </c>
      <c r="B216" t="s">
        <v>554</v>
      </c>
      <c r="C216" t="s">
        <v>563</v>
      </c>
      <c r="D216" t="s">
        <v>369</v>
      </c>
      <c r="E216" t="s">
        <v>555</v>
      </c>
      <c r="F216" t="s">
        <v>560</v>
      </c>
      <c r="G216" t="s">
        <v>519</v>
      </c>
      <c r="I216" s="174" t="str">
        <f>+VLOOKUP(A216,Precios!$A$1:$J$525,3,0)</f>
        <v>Envase de cartón corrugado</v>
      </c>
      <c r="J216" s="175" t="str">
        <f>+VLOOKUP(A216,Precios!$A$1:$J$525,5,0)</f>
        <v>Caja sec. Frizzio C23</v>
      </c>
    </row>
    <row r="217" spans="1:10" x14ac:dyDescent="0.3">
      <c r="A217" s="7" t="s">
        <v>302</v>
      </c>
      <c r="B217" t="s">
        <v>551</v>
      </c>
      <c r="C217" t="s">
        <v>563</v>
      </c>
      <c r="D217" t="s">
        <v>362</v>
      </c>
      <c r="F217" t="s">
        <v>558</v>
      </c>
      <c r="G217" t="s">
        <v>390</v>
      </c>
      <c r="H217">
        <v>0.01</v>
      </c>
      <c r="I217" s="174" t="e">
        <f>+VLOOKUP(A217,Precios!$A$1:$J$525,3,0)</f>
        <v>#N/A</v>
      </c>
      <c r="J217" s="175" t="str">
        <f>+VLOOKUP(A217,Precios!$A$1:$J$525,5,0)</f>
        <v>HPMC</v>
      </c>
    </row>
    <row r="218" spans="1:10" x14ac:dyDescent="0.3">
      <c r="A218" s="7" t="s">
        <v>884</v>
      </c>
      <c r="B218" t="s">
        <v>551</v>
      </c>
      <c r="D218" t="s">
        <v>372</v>
      </c>
      <c r="G218" t="s">
        <v>880</v>
      </c>
      <c r="I218" s="174" t="e">
        <f>+VLOOKUP(A218,Precios!$A$1:$J$525,3,0)</f>
        <v>#N/A</v>
      </c>
      <c r="J218" s="175" t="e">
        <f>+VLOOKUP(A218,Precios!$A$1:$J$525,5,0)</f>
        <v>#N/A</v>
      </c>
    </row>
    <row r="219" spans="1:10" x14ac:dyDescent="0.3">
      <c r="A219" s="7" t="s">
        <v>299</v>
      </c>
      <c r="B219" t="s">
        <v>551</v>
      </c>
      <c r="C219" t="s">
        <v>566</v>
      </c>
      <c r="D219" t="s">
        <v>362</v>
      </c>
      <c r="F219" t="s">
        <v>558</v>
      </c>
      <c r="G219" t="s">
        <v>476</v>
      </c>
      <c r="I219" s="174" t="e">
        <f>+VLOOKUP(A219,Precios!$A$1:$J$525,3,0)</f>
        <v>#N/A</v>
      </c>
      <c r="J219" s="175" t="e">
        <f>+VLOOKUP(A219,Precios!$A$1:$J$525,5,0)</f>
        <v>#N/A</v>
      </c>
    </row>
    <row r="220" spans="1:10" x14ac:dyDescent="0.3">
      <c r="A220" s="7" t="s">
        <v>657</v>
      </c>
      <c r="B220" t="s">
        <v>551</v>
      </c>
      <c r="D220" t="s">
        <v>363</v>
      </c>
      <c r="G220" t="s">
        <v>646</v>
      </c>
      <c r="I220" s="174" t="str">
        <f>+VLOOKUP(A220,Precios!$A$1:$J$525,3,0)</f>
        <v>Correctivos y Coadyuvantes</v>
      </c>
      <c r="J220" s="175" t="str">
        <f>+VLOOKUP(A220,Precios!$A$1:$J$525,5,0)</f>
        <v>Comino molido</v>
      </c>
    </row>
    <row r="221" spans="1:10" x14ac:dyDescent="0.3">
      <c r="A221" s="7" t="s">
        <v>155</v>
      </c>
      <c r="B221" t="s">
        <v>551</v>
      </c>
      <c r="C221" t="s">
        <v>566</v>
      </c>
      <c r="D221" t="s">
        <v>363</v>
      </c>
      <c r="F221" t="s">
        <v>558</v>
      </c>
      <c r="G221" t="s">
        <v>154</v>
      </c>
      <c r="I221" s="174" t="str">
        <f>+VLOOKUP(A221,Precios!$A$1:$J$525,3,0)</f>
        <v>Correctivos y Coadyuvantes</v>
      </c>
      <c r="J221" s="175" t="str">
        <f>+VLOOKUP(A221,Precios!$A$1:$J$525,5,0)</f>
        <v>Orégano</v>
      </c>
    </row>
    <row r="222" spans="1:10" x14ac:dyDescent="0.3">
      <c r="A222" s="131" t="s">
        <v>658</v>
      </c>
      <c r="B222" t="s">
        <v>551</v>
      </c>
      <c r="D222" t="s">
        <v>363</v>
      </c>
      <c r="G222" t="s">
        <v>647</v>
      </c>
      <c r="I222" s="174" t="str">
        <f>+VLOOKUP(A222,Precios!$A$1:$J$525,3,0)</f>
        <v>Correctivos y Coadyuvantes</v>
      </c>
      <c r="J222" s="175" t="str">
        <f>+VLOOKUP(A222,Precios!$A$1:$J$525,5,0)</f>
        <v>Pimentón</v>
      </c>
    </row>
    <row r="223" spans="1:10" x14ac:dyDescent="0.3">
      <c r="A223" s="131" t="s">
        <v>261</v>
      </c>
      <c r="B223" t="s">
        <v>551</v>
      </c>
      <c r="C223" t="s">
        <v>563</v>
      </c>
      <c r="D223" t="s">
        <v>372</v>
      </c>
      <c r="F223" t="s">
        <v>553</v>
      </c>
      <c r="G223" t="s">
        <v>260</v>
      </c>
      <c r="I223" s="174" t="e">
        <f>+VLOOKUP(A223,Precios!$A$1:$J$525,3,0)</f>
        <v>#N/A</v>
      </c>
      <c r="J223" s="175" t="e">
        <f>+VLOOKUP(A223,Precios!$A$1:$J$525,5,0)</f>
        <v>#N/A</v>
      </c>
    </row>
    <row r="224" spans="1:10" x14ac:dyDescent="0.3">
      <c r="A224" s="73" t="s">
        <v>101</v>
      </c>
      <c r="B224" t="s">
        <v>577</v>
      </c>
      <c r="D224" t="s">
        <v>512</v>
      </c>
      <c r="E224" t="s">
        <v>561</v>
      </c>
      <c r="F224" t="s">
        <v>579</v>
      </c>
      <c r="G224" t="s">
        <v>100</v>
      </c>
      <c r="I224" s="174" t="e">
        <f>+VLOOKUP(A224,Precios!$A$1:$J$525,3,0)</f>
        <v>#N/A</v>
      </c>
      <c r="J224" s="175" t="e">
        <f>+VLOOKUP(A224,Precios!$A$1:$J$525,5,0)</f>
        <v>#N/A</v>
      </c>
    </row>
    <row r="225" spans="1:10" x14ac:dyDescent="0.3">
      <c r="A225" s="131" t="s">
        <v>145</v>
      </c>
      <c r="B225" t="s">
        <v>551</v>
      </c>
      <c r="C225" t="s">
        <v>552</v>
      </c>
      <c r="D225" t="s">
        <v>367</v>
      </c>
      <c r="F225" t="s">
        <v>553</v>
      </c>
      <c r="G225" t="s">
        <v>144</v>
      </c>
      <c r="I225" s="174" t="e">
        <f>+VLOOKUP(A225,Precios!$A$1:$J$525,3,0)</f>
        <v>#N/A</v>
      </c>
      <c r="J225" s="175" t="e">
        <f>+VLOOKUP(A225,Precios!$A$1:$J$525,5,0)</f>
        <v>#N/A</v>
      </c>
    </row>
    <row r="226" spans="1:10" x14ac:dyDescent="0.3">
      <c r="A226" s="131" t="s">
        <v>659</v>
      </c>
      <c r="B226" t="s">
        <v>551</v>
      </c>
      <c r="D226" t="s">
        <v>363</v>
      </c>
      <c r="G226" t="s">
        <v>648</v>
      </c>
      <c r="I226" s="174" t="str">
        <f>+VLOOKUP(A226,Precios!$A$1:$J$525,3,0)</f>
        <v>Correctivos y Coadyuvantes</v>
      </c>
      <c r="J226" s="175" t="str">
        <f>+VLOOKUP(A226,Precios!$A$1:$J$525,5,0)</f>
        <v>Pimienta negra molida</v>
      </c>
    </row>
    <row r="227" spans="1:10" x14ac:dyDescent="0.3">
      <c r="A227" s="7" t="s">
        <v>660</v>
      </c>
      <c r="B227" t="s">
        <v>551</v>
      </c>
      <c r="D227" t="s">
        <v>363</v>
      </c>
      <c r="G227" t="s">
        <v>649</v>
      </c>
      <c r="I227" s="174" t="str">
        <f>+VLOOKUP(A227,Precios!$A$1:$J$525,3,0)</f>
        <v>Correctivos y Coadyuvantes</v>
      </c>
      <c r="J227" s="175" t="str">
        <f>+VLOOKUP(A227,Precios!$A$1:$J$525,5,0)</f>
        <v>Nuez moscada</v>
      </c>
    </row>
    <row r="228" spans="1:10" x14ac:dyDescent="0.3">
      <c r="A228" s="7" t="s">
        <v>278</v>
      </c>
      <c r="B228" t="s">
        <v>551</v>
      </c>
      <c r="C228" t="s">
        <v>552</v>
      </c>
      <c r="D228" t="s">
        <v>367</v>
      </c>
      <c r="F228" t="s">
        <v>553</v>
      </c>
      <c r="G228" t="s">
        <v>397</v>
      </c>
      <c r="I228" s="174" t="e">
        <f>+VLOOKUP(A228,Precios!$A$1:$J$525,3,0)</f>
        <v>#N/A</v>
      </c>
      <c r="J228" s="175" t="str">
        <f>+VLOOKUP(A228,Precios!$A$1:$J$525,5,0)</f>
        <v>MOZZARELLA  B</v>
      </c>
    </row>
    <row r="229" spans="1:10" x14ac:dyDescent="0.3">
      <c r="A229" t="s">
        <v>118</v>
      </c>
      <c r="B229" t="s">
        <v>577</v>
      </c>
      <c r="D229" t="s">
        <v>516</v>
      </c>
      <c r="E229" t="s">
        <v>565</v>
      </c>
      <c r="F229" t="s">
        <v>579</v>
      </c>
      <c r="G229" t="s">
        <v>448</v>
      </c>
      <c r="I229" s="174" t="e">
        <f>+VLOOKUP(A229,Precios!$A$1:$J$525,3,0)</f>
        <v>#N/A</v>
      </c>
      <c r="J229" s="175" t="e">
        <f>+VLOOKUP(A229,Precios!$A$1:$J$525,5,0)</f>
        <v>#N/A</v>
      </c>
    </row>
    <row r="230" spans="1:10" x14ac:dyDescent="0.3">
      <c r="A230" t="s">
        <v>119</v>
      </c>
      <c r="B230" t="s">
        <v>577</v>
      </c>
      <c r="D230" t="s">
        <v>516</v>
      </c>
      <c r="E230" t="s">
        <v>578</v>
      </c>
      <c r="F230" t="s">
        <v>579</v>
      </c>
      <c r="G230" t="s">
        <v>447</v>
      </c>
      <c r="I230" s="174" t="e">
        <f>+VLOOKUP(A230,Precios!$A$1:$J$525,3,0)</f>
        <v>#N/A</v>
      </c>
      <c r="J230" s="175" t="e">
        <f>+VLOOKUP(A230,Precios!$A$1:$J$525,5,0)</f>
        <v>#N/A</v>
      </c>
    </row>
    <row r="231" spans="1:10" x14ac:dyDescent="0.3">
      <c r="A231" s="7" t="s">
        <v>469</v>
      </c>
      <c r="B231" t="s">
        <v>551</v>
      </c>
      <c r="C231" t="s">
        <v>566</v>
      </c>
      <c r="D231" t="s">
        <v>363</v>
      </c>
      <c r="F231" t="s">
        <v>558</v>
      </c>
      <c r="G231" t="s">
        <v>470</v>
      </c>
      <c r="I231" s="174" t="e">
        <f>+VLOOKUP(A231,Precios!$A$1:$J$525,3,0)</f>
        <v>#N/A</v>
      </c>
      <c r="J231" s="175" t="e">
        <f>+VLOOKUP(A231,Precios!$A$1:$J$525,5,0)</f>
        <v>#N/A</v>
      </c>
    </row>
    <row r="232" spans="1:10" x14ac:dyDescent="0.3">
      <c r="A232" s="7" t="s">
        <v>282</v>
      </c>
      <c r="B232" t="s">
        <v>554</v>
      </c>
      <c r="C232" t="s">
        <v>563</v>
      </c>
      <c r="D232" t="s">
        <v>492</v>
      </c>
      <c r="F232" t="s">
        <v>560</v>
      </c>
      <c r="G232" t="s">
        <v>395</v>
      </c>
      <c r="I232" s="174" t="e">
        <f>+VLOOKUP(A232,Precios!$A$1:$J$525,3,0)</f>
        <v>#N/A</v>
      </c>
      <c r="J232" s="175" t="str">
        <f>+VLOOKUP(A232,Precios!$A$1:$J$525,5,0)</f>
        <v>PALLETS RECICLADOS</v>
      </c>
    </row>
    <row r="233" spans="1:10" x14ac:dyDescent="0.3">
      <c r="A233" s="7" t="s">
        <v>152</v>
      </c>
      <c r="B233" t="s">
        <v>551</v>
      </c>
      <c r="C233" t="s">
        <v>566</v>
      </c>
      <c r="D233" t="s">
        <v>363</v>
      </c>
      <c r="F233" t="s">
        <v>558</v>
      </c>
      <c r="G233" t="s">
        <v>434</v>
      </c>
      <c r="I233" s="174" t="str">
        <f>+VLOOKUP(A233,Precios!$A$1:$J$525,3,0)</f>
        <v>Correctivos y Coadyuvantes</v>
      </c>
      <c r="J233" s="175" t="str">
        <f>+VLOOKUP(A233,Precios!$A$1:$J$525,5,0)</f>
        <v>Saborizante de ajo A</v>
      </c>
    </row>
    <row r="234" spans="1:10" x14ac:dyDescent="0.3">
      <c r="A234" s="7" t="s">
        <v>692</v>
      </c>
      <c r="B234" t="s">
        <v>551</v>
      </c>
      <c r="D234" t="s">
        <v>363</v>
      </c>
      <c r="G234" t="s">
        <v>693</v>
      </c>
      <c r="I234" s="174" t="str">
        <f>+VLOOKUP(A234,Precios!$A$1:$J$525,3,0)</f>
        <v>Vegetales</v>
      </c>
      <c r="J234" s="175" t="str">
        <f>+VLOOKUP(A234,Precios!$A$1:$J$525,5,0)</f>
        <v>Cebolla en polvo</v>
      </c>
    </row>
    <row r="235" spans="1:10" x14ac:dyDescent="0.3">
      <c r="A235" s="7" t="s">
        <v>504</v>
      </c>
      <c r="B235" t="s">
        <v>570</v>
      </c>
      <c r="D235" t="s">
        <v>382</v>
      </c>
      <c r="E235" t="s">
        <v>510</v>
      </c>
      <c r="F235" t="s">
        <v>571</v>
      </c>
      <c r="G235" t="s">
        <v>545</v>
      </c>
      <c r="I235" s="174" t="e">
        <f>+VLOOKUP(A235,Precios!$A$1:$J$525,3,0)</f>
        <v>#N/A</v>
      </c>
      <c r="J235" s="175" t="e">
        <f>+VLOOKUP(A235,Precios!$A$1:$J$525,5,0)</f>
        <v>#N/A</v>
      </c>
    </row>
    <row r="236" spans="1:10" x14ac:dyDescent="0.3">
      <c r="A236" s="7" t="s">
        <v>498</v>
      </c>
      <c r="B236" t="s">
        <v>570</v>
      </c>
      <c r="D236" t="s">
        <v>382</v>
      </c>
      <c r="E236" t="s">
        <v>372</v>
      </c>
      <c r="F236" t="s">
        <v>571</v>
      </c>
      <c r="G236" t="s">
        <v>533</v>
      </c>
      <c r="I236" s="174" t="e">
        <f>+VLOOKUP(A236,Precios!$A$1:$J$525,3,0)</f>
        <v>#N/A</v>
      </c>
      <c r="J236" s="175" t="e">
        <f>+VLOOKUP(A236,Precios!$A$1:$J$525,5,0)</f>
        <v>#N/A</v>
      </c>
    </row>
    <row r="237" spans="1:10" x14ac:dyDescent="0.3">
      <c r="A237" s="7" t="s">
        <v>500</v>
      </c>
      <c r="B237" t="s">
        <v>570</v>
      </c>
      <c r="D237" t="s">
        <v>382</v>
      </c>
      <c r="E237" t="s">
        <v>372</v>
      </c>
      <c r="F237" t="s">
        <v>571</v>
      </c>
      <c r="G237" t="s">
        <v>536</v>
      </c>
      <c r="I237" s="174" t="e">
        <f>+VLOOKUP(A237,Precios!$A$1:$J$525,3,0)</f>
        <v>#N/A</v>
      </c>
      <c r="J237" s="175" t="e">
        <f>+VLOOKUP(A237,Precios!$A$1:$J$525,5,0)</f>
        <v>#N/A</v>
      </c>
    </row>
    <row r="238" spans="1:10" x14ac:dyDescent="0.3">
      <c r="A238" s="7" t="s">
        <v>747</v>
      </c>
      <c r="D238" t="s">
        <v>363</v>
      </c>
      <c r="G238" t="s">
        <v>736</v>
      </c>
      <c r="I238" s="174" t="str">
        <f>+VLOOKUP(A238,Precios!$A$1:$J$525,3,0)</f>
        <v>Correctivos y Coadyuvantes</v>
      </c>
      <c r="J238" s="175" t="str">
        <f>+VLOOKUP(A238,Precios!$A$1:$J$525,5,0)</f>
        <v>Saborizante Queso C</v>
      </c>
    </row>
    <row r="239" spans="1:10" x14ac:dyDescent="0.3">
      <c r="A239" s="131" t="s">
        <v>502</v>
      </c>
      <c r="B239" t="s">
        <v>570</v>
      </c>
      <c r="D239" t="s">
        <v>515</v>
      </c>
      <c r="E239" t="s">
        <v>576</v>
      </c>
      <c r="F239" t="s">
        <v>571</v>
      </c>
      <c r="G239" t="s">
        <v>543</v>
      </c>
      <c r="I239" s="174" t="e">
        <f>+VLOOKUP(A239,Precios!$A$1:$J$525,3,0)</f>
        <v>#N/A</v>
      </c>
      <c r="J239" s="175" t="e">
        <f>+VLOOKUP(A239,Precios!$A$1:$J$525,5,0)</f>
        <v>#N/A</v>
      </c>
    </row>
    <row r="240" spans="1:10" x14ac:dyDescent="0.3">
      <c r="A240" s="7" t="s">
        <v>593</v>
      </c>
      <c r="B240" t="s">
        <v>551</v>
      </c>
      <c r="D240" t="s">
        <v>370</v>
      </c>
      <c r="F240" t="s">
        <v>559</v>
      </c>
      <c r="G240" t="s">
        <v>594</v>
      </c>
      <c r="I240" s="174" t="e">
        <f>+VLOOKUP(A240,Precios!$A$1:$J$525,3,0)</f>
        <v>#N/A</v>
      </c>
      <c r="J240" s="175" t="e">
        <f>+VLOOKUP(A240,Precios!$A$1:$J$525,5,0)</f>
        <v>#N/A</v>
      </c>
    </row>
    <row r="241" spans="1:10" x14ac:dyDescent="0.3">
      <c r="A241" s="173" t="s">
        <v>696</v>
      </c>
      <c r="B241" t="s">
        <v>551</v>
      </c>
      <c r="D241" t="s">
        <v>370</v>
      </c>
      <c r="G241" t="s">
        <v>697</v>
      </c>
      <c r="I241" s="174" t="e">
        <f>+VLOOKUP(A241,Precios!$A$1:$J$525,3,0)</f>
        <v>#N/A</v>
      </c>
      <c r="J241" s="175" t="e">
        <f>+VLOOKUP(A241,Precios!$A$1:$J$525,5,0)</f>
        <v>#N/A</v>
      </c>
    </row>
    <row r="242" spans="1:10" x14ac:dyDescent="0.3">
      <c r="A242" s="7" t="s">
        <v>738</v>
      </c>
      <c r="D242" t="s">
        <v>368</v>
      </c>
      <c r="G242" t="s">
        <v>744</v>
      </c>
      <c r="I242" s="174" t="str">
        <f>+VLOOKUP(A242,Precios!$A$1:$J$525,3,0)</f>
        <v xml:space="preserve">Etiquetas </v>
      </c>
      <c r="J242" s="175" t="str">
        <f>+VLOOKUP(A242,Precios!$A$1:$J$525,5,0)</f>
        <v>Etiqueta 100 x 200 ROSA</v>
      </c>
    </row>
    <row r="243" spans="1:10" x14ac:dyDescent="0.3">
      <c r="A243" s="7" t="s">
        <v>739</v>
      </c>
      <c r="D243" t="s">
        <v>368</v>
      </c>
      <c r="G243" t="s">
        <v>745</v>
      </c>
      <c r="I243" s="174" t="str">
        <f>+VLOOKUP(A243,Precios!$A$1:$J$525,3,0)</f>
        <v xml:space="preserve">Etiquetas </v>
      </c>
      <c r="J243" s="175" t="str">
        <f>+VLOOKUP(A243,Precios!$A$1:$J$525,5,0)</f>
        <v>Etiqueta 100 x 200 VERDE</v>
      </c>
    </row>
    <row r="244" spans="1:10" x14ac:dyDescent="0.3">
      <c r="A244" s="7" t="s">
        <v>742</v>
      </c>
      <c r="D244" t="s">
        <v>368</v>
      </c>
      <c r="G244" t="s">
        <v>746</v>
      </c>
      <c r="I244" s="174" t="str">
        <f>+VLOOKUP(A244,Precios!$A$1:$J$525,3,0)</f>
        <v xml:space="preserve">Etiquetas </v>
      </c>
      <c r="J244" s="175" t="str">
        <f>+VLOOKUP(A244,Precios!$A$1:$J$525,5,0)</f>
        <v>Etiqueta 100 x 200 AMARILLA</v>
      </c>
    </row>
    <row r="245" spans="1:10" x14ac:dyDescent="0.3">
      <c r="A245" s="7" t="s">
        <v>327</v>
      </c>
      <c r="B245" t="s">
        <v>551</v>
      </c>
      <c r="C245" t="s">
        <v>566</v>
      </c>
      <c r="D245" t="s">
        <v>370</v>
      </c>
      <c r="F245" t="s">
        <v>559</v>
      </c>
      <c r="G245" t="s">
        <v>314</v>
      </c>
      <c r="I245" s="174" t="e">
        <f>+VLOOKUP(A245,Precios!$A$1:$J$525,3,0)</f>
        <v>#N/A</v>
      </c>
      <c r="J245" s="175" t="e">
        <f>+VLOOKUP(A245,Precios!$A$1:$J$525,5,0)</f>
        <v>#N/A</v>
      </c>
    </row>
    <row r="246" spans="1:10" x14ac:dyDescent="0.3">
      <c r="A246" t="s">
        <v>812</v>
      </c>
      <c r="B246" t="s">
        <v>551</v>
      </c>
      <c r="D246" t="s">
        <v>363</v>
      </c>
      <c r="G246" t="s">
        <v>796</v>
      </c>
      <c r="I246" s="174" t="str">
        <f>+VLOOKUP(A246,Precios!$A$1:$J$525,3,0)</f>
        <v>Correctivos y Coadyuvantes</v>
      </c>
      <c r="J246" s="175" t="str">
        <f>+VLOOKUP(A246,Precios!$A$1:$J$525,5,0)</f>
        <v>Humo líquido</v>
      </c>
    </row>
    <row r="247" spans="1:10" x14ac:dyDescent="0.3">
      <c r="A247" t="s">
        <v>740</v>
      </c>
      <c r="D247" t="s">
        <v>368</v>
      </c>
      <c r="G247" t="s">
        <v>741</v>
      </c>
      <c r="I247" s="174" t="str">
        <f>+VLOOKUP(A247,Precios!$A$1:$J$525,3,0)</f>
        <v xml:space="preserve">Etiquetas </v>
      </c>
      <c r="J247" s="175" t="str">
        <f>+VLOOKUP(A247,Precios!$A$1:$J$525,5,0)</f>
        <v>Etiqueta 100 x 200 CELESTE</v>
      </c>
    </row>
    <row r="248" spans="1:10" x14ac:dyDescent="0.3">
      <c r="A248" t="s">
        <v>727</v>
      </c>
      <c r="D248" t="s">
        <v>370</v>
      </c>
      <c r="G248" t="s">
        <v>731</v>
      </c>
      <c r="I248" s="174" t="e">
        <f>+VLOOKUP(A248,Precios!$A$1:$J$525,3,0)</f>
        <v>#N/A</v>
      </c>
      <c r="J248" s="175" t="e">
        <f>+VLOOKUP(A248,Precios!$A$1:$J$525,5,0)</f>
        <v>#N/A</v>
      </c>
    </row>
    <row r="249" spans="1:10" x14ac:dyDescent="0.3">
      <c r="A249" t="s">
        <v>752</v>
      </c>
      <c r="D249" t="s">
        <v>363</v>
      </c>
      <c r="G249" t="s">
        <v>753</v>
      </c>
      <c r="I249" s="174" t="str">
        <f>+VLOOKUP(A249,Precios!$A$1:$J$525,3,0)</f>
        <v>Correctivos y Coadyuvantes</v>
      </c>
      <c r="J249" s="175" t="str">
        <f>+VLOOKUP(A249,Precios!$A$1:$J$525,5,0)</f>
        <v>Perejil</v>
      </c>
    </row>
    <row r="250" spans="1:10" x14ac:dyDescent="0.3">
      <c r="A250" t="s">
        <v>764</v>
      </c>
      <c r="D250" t="s">
        <v>364</v>
      </c>
      <c r="G250" t="s">
        <v>758</v>
      </c>
      <c r="I250" s="174" t="str">
        <f>+VLOOKUP(A250,Precios!$A$1:$J$525,3,0)</f>
        <v>Envase primario</v>
      </c>
      <c r="J250" s="175" t="str">
        <f>+VLOOKUP(A250,Precios!$A$1:$J$525,5,0)</f>
        <v>Flowpack pizza Frizzio que/cebx540</v>
      </c>
    </row>
    <row r="251" spans="1:10" x14ac:dyDescent="0.3">
      <c r="A251" s="7" t="s">
        <v>763</v>
      </c>
      <c r="D251" t="s">
        <v>364</v>
      </c>
      <c r="G251" t="s">
        <v>759</v>
      </c>
      <c r="I251" s="174" t="str">
        <f>+VLOOKUP(A251,Precios!$A$1:$J$525,3,0)</f>
        <v>Envase primario</v>
      </c>
      <c r="J251" s="175" t="str">
        <f>+VLOOKUP(A251,Precios!$A$1:$J$525,5,0)</f>
        <v>Flowpack pizza Frizzio moz/jamx535</v>
      </c>
    </row>
    <row r="252" spans="1:10" x14ac:dyDescent="0.3">
      <c r="A252" s="7" t="s">
        <v>765</v>
      </c>
      <c r="D252" t="s">
        <v>373</v>
      </c>
      <c r="G252" t="s">
        <v>760</v>
      </c>
      <c r="I252" s="174" t="str">
        <f>+VLOOKUP(A252,Precios!$A$1:$J$525,3,0)</f>
        <v>Cárnicos y Huevos</v>
      </c>
      <c r="J252" s="175" t="str">
        <f>+VLOOKUP(A252,Precios!$A$1:$J$525,5,0)</f>
        <v>Jamón cocido cubeteado 5 mm</v>
      </c>
    </row>
    <row r="253" spans="1:10" x14ac:dyDescent="0.3">
      <c r="A253" s="7" t="s">
        <v>766</v>
      </c>
      <c r="D253" t="s">
        <v>368</v>
      </c>
      <c r="G253" t="s">
        <v>761</v>
      </c>
      <c r="I253" s="174" t="str">
        <f>+VLOOKUP(A253,Precios!$A$1:$J$525,3,0)</f>
        <v xml:space="preserve">Etiquetas </v>
      </c>
      <c r="J253" s="175" t="str">
        <f>+VLOOKUP(A253,Precios!$A$1:$J$525,5,0)</f>
        <v>Etiqueta 20 X 29 X 4 ROSA</v>
      </c>
    </row>
    <row r="254" spans="1:10" x14ac:dyDescent="0.3">
      <c r="A254" s="7" t="s">
        <v>767</v>
      </c>
      <c r="D254" t="s">
        <v>368</v>
      </c>
      <c r="G254" t="s">
        <v>762</v>
      </c>
      <c r="I254" s="174" t="str">
        <f>+VLOOKUP(A254,Precios!$A$1:$J$525,3,0)</f>
        <v xml:space="preserve">Etiquetas </v>
      </c>
      <c r="J254" s="175" t="str">
        <f>+VLOOKUP(A254,Precios!$A$1:$J$525,5,0)</f>
        <v>Etiqueta 20 X 29 X 4 AMARILLA</v>
      </c>
    </row>
    <row r="255" spans="1:10" x14ac:dyDescent="0.3">
      <c r="A255" t="s">
        <v>817</v>
      </c>
      <c r="B255" t="s">
        <v>551</v>
      </c>
      <c r="C255" t="s">
        <v>566</v>
      </c>
      <c r="D255" t="s">
        <v>363</v>
      </c>
      <c r="F255" t="s">
        <v>558</v>
      </c>
      <c r="G255" t="s">
        <v>802</v>
      </c>
      <c r="I255" s="174" t="str">
        <f>+VLOOKUP(A255,Precios!$A$1:$J$525,3,0)</f>
        <v>Correctivos y Coadyuvantes</v>
      </c>
      <c r="J255" s="175" t="str">
        <f>+VLOOKUP(A255,Precios!$A$1:$J$525,5,0)</f>
        <v>Saborizante Carne n° 01</v>
      </c>
    </row>
    <row r="256" spans="1:10" x14ac:dyDescent="0.3">
      <c r="A256" s="7" t="s">
        <v>772</v>
      </c>
      <c r="B256" t="s">
        <v>554</v>
      </c>
      <c r="D256" t="s">
        <v>364</v>
      </c>
      <c r="G256" t="s">
        <v>769</v>
      </c>
      <c r="I256" s="174" t="str">
        <f>+VLOOKUP(A256,Precios!$A$1:$J$525,3,0)</f>
        <v>Envase primario</v>
      </c>
      <c r="J256" s="175" t="str">
        <f>+VLOOKUP(A256,Precios!$A$1:$J$525,5,0)</f>
        <v>Flow pack Swift soja T&amp;Q</v>
      </c>
    </row>
    <row r="257" spans="1:10" x14ac:dyDescent="0.3">
      <c r="A257" s="7" t="s">
        <v>773</v>
      </c>
      <c r="B257" t="s">
        <v>554</v>
      </c>
      <c r="D257" t="s">
        <v>364</v>
      </c>
      <c r="G257" t="s">
        <v>770</v>
      </c>
      <c r="I257" s="174" t="str">
        <f>+VLOOKUP(A257,Precios!$A$1:$J$525,3,0)</f>
        <v>Envase primario</v>
      </c>
      <c r="J257" s="175" t="str">
        <f>+VLOOKUP(A257,Precios!$A$1:$J$525,5,0)</f>
        <v>Flow pack Swift soja clas X290g</v>
      </c>
    </row>
    <row r="258" spans="1:10" x14ac:dyDescent="0.3">
      <c r="A258" t="s">
        <v>728</v>
      </c>
      <c r="D258" t="s">
        <v>370</v>
      </c>
      <c r="G258" t="s">
        <v>732</v>
      </c>
      <c r="I258" s="174" t="e">
        <f>+VLOOKUP(A258,Precios!$A$1:$J$525,3,0)</f>
        <v>#N/A</v>
      </c>
      <c r="J258" s="175" t="e">
        <f>+VLOOKUP(A258,Precios!$A$1:$J$525,5,0)</f>
        <v>#N/A</v>
      </c>
    </row>
    <row r="259" spans="1:10" x14ac:dyDescent="0.3">
      <c r="A259" s="7" t="s">
        <v>271</v>
      </c>
      <c r="B259" t="s">
        <v>551</v>
      </c>
      <c r="C259" t="s">
        <v>552</v>
      </c>
      <c r="D259" t="s">
        <v>370</v>
      </c>
      <c r="F259" t="s">
        <v>559</v>
      </c>
      <c r="G259" t="s">
        <v>400</v>
      </c>
      <c r="I259" s="174" t="e">
        <f>+VLOOKUP(A259,Precios!$A$1:$J$525,3,0)</f>
        <v>#N/A</v>
      </c>
      <c r="J259" s="175" t="e">
        <f>+VLOOKUP(A259,Precios!$A$1:$J$525,5,0)</f>
        <v>#N/A</v>
      </c>
    </row>
    <row r="260" spans="1:10" x14ac:dyDescent="0.3">
      <c r="A260" s="7" t="s">
        <v>191</v>
      </c>
      <c r="B260" t="s">
        <v>551</v>
      </c>
      <c r="C260" t="s">
        <v>566</v>
      </c>
      <c r="D260" t="s">
        <v>370</v>
      </c>
      <c r="F260" t="s">
        <v>559</v>
      </c>
      <c r="G260" t="s">
        <v>415</v>
      </c>
      <c r="I260" s="174" t="e">
        <f>+VLOOKUP(A260,Precios!$A$1:$J$525,3,0)</f>
        <v>#N/A</v>
      </c>
      <c r="J260" s="175" t="e">
        <f>+VLOOKUP(A260,Precios!$A$1:$J$525,5,0)</f>
        <v>#N/A</v>
      </c>
    </row>
    <row r="261" spans="1:10" x14ac:dyDescent="0.3">
      <c r="A261" s="7" t="s">
        <v>190</v>
      </c>
      <c r="B261" t="s">
        <v>551</v>
      </c>
      <c r="C261" t="s">
        <v>563</v>
      </c>
      <c r="D261" t="s">
        <v>370</v>
      </c>
      <c r="F261" t="s">
        <v>559</v>
      </c>
      <c r="G261" t="s">
        <v>416</v>
      </c>
      <c r="I261" s="174" t="e">
        <f>+VLOOKUP(A261,Precios!$A$1:$J$525,3,0)</f>
        <v>#N/A</v>
      </c>
      <c r="J261" s="175" t="e">
        <f>+VLOOKUP(A261,Precios!$A$1:$J$525,5,0)</f>
        <v>#N/A</v>
      </c>
    </row>
    <row r="262" spans="1:10" x14ac:dyDescent="0.3">
      <c r="A262" s="7" t="s">
        <v>780</v>
      </c>
      <c r="B262" t="s">
        <v>554</v>
      </c>
      <c r="D262" t="s">
        <v>368</v>
      </c>
      <c r="G262" t="s">
        <v>781</v>
      </c>
      <c r="I262" s="174" t="str">
        <f>+VLOOKUP(A262,Precios!$A$1:$J$525,3,0)</f>
        <v xml:space="preserve">Etiquetas </v>
      </c>
      <c r="J262" s="175" t="str">
        <f>+VLOOKUP(A262,Precios!$A$1:$J$525,5,0)</f>
        <v>Etiqueta 20 X 29 X 4 CELESTE</v>
      </c>
    </row>
    <row r="263" spans="1:10" x14ac:dyDescent="0.3">
      <c r="A263" t="s">
        <v>782</v>
      </c>
      <c r="D263" t="s">
        <v>368</v>
      </c>
      <c r="G263" t="s">
        <v>783</v>
      </c>
      <c r="I263" s="174" t="str">
        <f>+VLOOKUP(A263,Precios!$A$1:$J$525,3,0)</f>
        <v xml:space="preserve">Etiquetas </v>
      </c>
      <c r="J263" s="175" t="str">
        <f>+VLOOKUP(A263,Precios!$A$1:$J$525,5,0)</f>
        <v>Etiqueta 20 X 29 X 4 VERDE</v>
      </c>
    </row>
    <row r="264" spans="1:10" x14ac:dyDescent="0.3">
      <c r="A264" s="7" t="s">
        <v>714</v>
      </c>
      <c r="B264" t="s">
        <v>551</v>
      </c>
      <c r="D264" t="s">
        <v>370</v>
      </c>
      <c r="G264" t="s">
        <v>715</v>
      </c>
      <c r="I264" s="174" t="e">
        <f>+VLOOKUP(A264,Precios!$A$1:$J$525,3,0)</f>
        <v>#N/A</v>
      </c>
      <c r="J264" s="175" t="e">
        <f>+VLOOKUP(A264,Precios!$A$1:$J$525,5,0)</f>
        <v>#N/A</v>
      </c>
    </row>
    <row r="265" spans="1:10" x14ac:dyDescent="0.3">
      <c r="A265" s="7" t="s">
        <v>123</v>
      </c>
      <c r="B265" t="s">
        <v>570</v>
      </c>
      <c r="D265" t="s">
        <v>383</v>
      </c>
      <c r="E265" t="s">
        <v>574</v>
      </c>
      <c r="F265" t="s">
        <v>571</v>
      </c>
      <c r="G265" t="s">
        <v>538</v>
      </c>
      <c r="I265" s="174" t="e">
        <f>+VLOOKUP(A265,Precios!$A$1:$J$525,3,0)</f>
        <v>#N/A</v>
      </c>
      <c r="J265" s="175" t="e">
        <f>+VLOOKUP(A265,Precios!$A$1:$J$525,5,0)</f>
        <v>#N/A</v>
      </c>
    </row>
    <row r="266" spans="1:10" x14ac:dyDescent="0.3">
      <c r="A266" t="s">
        <v>828</v>
      </c>
      <c r="B266" t="s">
        <v>551</v>
      </c>
      <c r="D266" t="s">
        <v>363</v>
      </c>
      <c r="G266" t="s">
        <v>829</v>
      </c>
      <c r="I266" s="174" t="str">
        <f>+VLOOKUP(A266,Precios!$A$1:$J$525,3,0)</f>
        <v>Correctivos y Coadyuvantes</v>
      </c>
      <c r="J266" s="175" t="str">
        <f>+VLOOKUP(A266,Precios!$A$1:$J$525,5,0)</f>
        <v>Aji Molido</v>
      </c>
    </row>
    <row r="267" spans="1:10" x14ac:dyDescent="0.3">
      <c r="A267" s="7" t="s">
        <v>904</v>
      </c>
      <c r="B267" t="s">
        <v>551</v>
      </c>
      <c r="C267" t="s">
        <v>566</v>
      </c>
      <c r="D267" t="s">
        <v>363</v>
      </c>
      <c r="F267" t="s">
        <v>558</v>
      </c>
      <c r="G267" s="7" t="s">
        <v>893</v>
      </c>
      <c r="I267" s="174" t="str">
        <f>+VLOOKUP(A267,Precios!$A$1:$J$525,3,0)</f>
        <v>Correctivos y Coadyuvantes</v>
      </c>
      <c r="J267" s="175" t="str">
        <f>+VLOOKUP(A267,Precios!$A$1:$J$525,5,0)</f>
        <v>Saborizante Masa Madre</v>
      </c>
    </row>
    <row r="268" spans="1:10" x14ac:dyDescent="0.3">
      <c r="A268" s="7" t="s">
        <v>122</v>
      </c>
      <c r="B268" t="s">
        <v>570</v>
      </c>
      <c r="D268" t="s">
        <v>383</v>
      </c>
      <c r="E268" t="s">
        <v>574</v>
      </c>
      <c r="F268" t="s">
        <v>571</v>
      </c>
      <c r="G268" t="s">
        <v>539</v>
      </c>
      <c r="I268" s="174" t="e">
        <f>+VLOOKUP(A268,Precios!$A$1:$J$525,3,0)</f>
        <v>#N/A</v>
      </c>
      <c r="J268" s="175" t="e">
        <f>+VLOOKUP(A268,Precios!$A$1:$J$525,5,0)</f>
        <v>#N/A</v>
      </c>
    </row>
    <row r="269" spans="1:10" x14ac:dyDescent="0.3">
      <c r="A269" s="7" t="s">
        <v>909</v>
      </c>
      <c r="B269" t="s">
        <v>551</v>
      </c>
      <c r="D269" t="s">
        <v>363</v>
      </c>
      <c r="G269" s="7" t="s">
        <v>906</v>
      </c>
      <c r="I269" s="174" t="str">
        <f>+VLOOKUP(A269,Precios!$A$1:$J$525,3,0)</f>
        <v>Correctivos y Coadyuvantes</v>
      </c>
      <c r="J269" s="175" t="str">
        <f>+VLOOKUP(A269,Precios!$A$1:$J$525,5,0)</f>
        <v>Pimienta blanca molida</v>
      </c>
    </row>
    <row r="270" spans="1:10" x14ac:dyDescent="0.3">
      <c r="A270" s="7" t="s">
        <v>121</v>
      </c>
      <c r="B270" t="s">
        <v>570</v>
      </c>
      <c r="D270" t="s">
        <v>383</v>
      </c>
      <c r="E270" t="s">
        <v>575</v>
      </c>
      <c r="F270" t="s">
        <v>571</v>
      </c>
      <c r="G270" t="s">
        <v>540</v>
      </c>
      <c r="I270" s="174" t="e">
        <f>+VLOOKUP(A270,Precios!$A$1:$J$525,3,0)</f>
        <v>#N/A</v>
      </c>
      <c r="J270" s="175" t="e">
        <f>+VLOOKUP(A270,Precios!$A$1:$J$525,5,0)</f>
        <v>#N/A</v>
      </c>
    </row>
    <row r="271" spans="1:10" x14ac:dyDescent="0.3">
      <c r="A271" t="s">
        <v>153</v>
      </c>
      <c r="B271" t="s">
        <v>551</v>
      </c>
      <c r="C271" t="s">
        <v>566</v>
      </c>
      <c r="D271" t="s">
        <v>377</v>
      </c>
      <c r="F271" t="s">
        <v>558</v>
      </c>
      <c r="G271" t="s">
        <v>433</v>
      </c>
      <c r="I271" s="174" t="str">
        <f>+VLOOKUP(A271,Precios!$A$1:$J$525,3,0)</f>
        <v>Correctivos y Coadyuvantes</v>
      </c>
      <c r="J271" s="175" t="str">
        <f>+VLOOKUP(A271,Precios!$A$1:$J$525,5,0)</f>
        <v>Sal</v>
      </c>
    </row>
    <row r="272" spans="1:10" x14ac:dyDescent="0.3">
      <c r="A272" s="7" t="s">
        <v>503</v>
      </c>
      <c r="B272" t="s">
        <v>570</v>
      </c>
      <c r="D272" t="s">
        <v>383</v>
      </c>
      <c r="E272" t="s">
        <v>575</v>
      </c>
      <c r="F272" t="s">
        <v>571</v>
      </c>
      <c r="G272" t="s">
        <v>544</v>
      </c>
      <c r="I272" s="174" t="e">
        <f>+VLOOKUP(A272,Precios!$A$1:$J$525,3,0)</f>
        <v>#N/A</v>
      </c>
      <c r="J272" s="175" t="e">
        <f>+VLOOKUP(A272,Precios!$A$1:$J$525,5,0)</f>
        <v>#N/A</v>
      </c>
    </row>
    <row r="273" spans="1:10" x14ac:dyDescent="0.3">
      <c r="A273" t="s">
        <v>599</v>
      </c>
      <c r="B273" t="s">
        <v>551</v>
      </c>
      <c r="C273" t="s">
        <v>552</v>
      </c>
      <c r="D273" t="s">
        <v>378</v>
      </c>
      <c r="F273" t="s">
        <v>558</v>
      </c>
      <c r="G273" t="s">
        <v>435</v>
      </c>
      <c r="I273" s="174" t="str">
        <f>+VLOOKUP(A273,Precios!$A$1:$J$525,3,0)</f>
        <v>Vegetales</v>
      </c>
      <c r="J273" s="175" t="str">
        <f>+VLOOKUP(A273,Precios!$A$1:$J$525,5,0)</f>
        <v xml:space="preserve">Salsa pizza original </v>
      </c>
    </row>
    <row r="274" spans="1:10" x14ac:dyDescent="0.3">
      <c r="A274" s="7" t="s">
        <v>120</v>
      </c>
      <c r="B274" t="s">
        <v>570</v>
      </c>
      <c r="D274" t="s">
        <v>383</v>
      </c>
      <c r="E274" t="s">
        <v>575</v>
      </c>
      <c r="F274" t="s">
        <v>571</v>
      </c>
      <c r="G274" t="s">
        <v>541</v>
      </c>
      <c r="I274" s="174" t="e">
        <f>+VLOOKUP(A274,Precios!$A$1:$J$525,3,0)</f>
        <v>#N/A</v>
      </c>
      <c r="J274" s="175" t="e">
        <f>+VLOOKUP(A274,Precios!$A$1:$J$525,5,0)</f>
        <v>#N/A</v>
      </c>
    </row>
    <row r="275" spans="1:10" x14ac:dyDescent="0.3">
      <c r="A275" s="7" t="s">
        <v>124</v>
      </c>
      <c r="B275" t="s">
        <v>570</v>
      </c>
      <c r="D275" t="s">
        <v>383</v>
      </c>
      <c r="E275" t="s">
        <v>573</v>
      </c>
      <c r="F275" t="s">
        <v>571</v>
      </c>
      <c r="G275" t="s">
        <v>537</v>
      </c>
      <c r="I275" s="174" t="e">
        <f>+VLOOKUP(A275,Precios!$A$1:$J$525,3,0)</f>
        <v>#N/A</v>
      </c>
      <c r="J275" s="175" t="e">
        <f>+VLOOKUP(A275,Precios!$A$1:$J$525,5,0)</f>
        <v>#N/A</v>
      </c>
    </row>
    <row r="276" spans="1:10" x14ac:dyDescent="0.3">
      <c r="A276" t="s">
        <v>788</v>
      </c>
      <c r="B276" t="s">
        <v>554</v>
      </c>
      <c r="D276" t="s">
        <v>508</v>
      </c>
      <c r="G276" t="s">
        <v>901</v>
      </c>
      <c r="I276" s="174" t="e">
        <f>+VLOOKUP(A276,Precios!$A$1:$J$525,3,0)</f>
        <v>#N/A</v>
      </c>
      <c r="J276" s="175" t="e">
        <f>+VLOOKUP(A276,Precios!$A$1:$J$525,5,0)</f>
        <v>#N/A</v>
      </c>
    </row>
    <row r="277" spans="1:10" x14ac:dyDescent="0.3">
      <c r="A277" s="7" t="s">
        <v>134</v>
      </c>
      <c r="B277" t="s">
        <v>554</v>
      </c>
      <c r="C277" t="s">
        <v>566</v>
      </c>
      <c r="D277" t="s">
        <v>508</v>
      </c>
      <c r="F277" t="s">
        <v>560</v>
      </c>
      <c r="G277" t="s">
        <v>441</v>
      </c>
      <c r="I277" s="174" t="e">
        <f>+VLOOKUP(A277,Precios!$A$1:$J$525,3,0)</f>
        <v>#N/A</v>
      </c>
      <c r="J277" s="175" t="str">
        <f>+VLOOKUP(A277,Precios!$A$1:$J$525,5,0)</f>
        <v>RIBBON NEG GTX 110X450 CER OUT</v>
      </c>
    </row>
    <row r="278" spans="1:10" x14ac:dyDescent="0.3">
      <c r="A278" t="s">
        <v>895</v>
      </c>
      <c r="B278" t="s">
        <v>551</v>
      </c>
      <c r="D278" t="s">
        <v>378</v>
      </c>
      <c r="G278" t="s">
        <v>891</v>
      </c>
      <c r="I278" s="174" t="str">
        <f>+VLOOKUP(A278,Precios!$A$1:$J$525,3,0)</f>
        <v>Vegetales</v>
      </c>
      <c r="J278" s="175" t="str">
        <f>+VLOOKUP(A278,Precios!$A$1:$J$525,5,0)</f>
        <v xml:space="preserve">Salsa pizza cubeteada </v>
      </c>
    </row>
    <row r="279" spans="1:10" x14ac:dyDescent="0.3">
      <c r="A279" t="s">
        <v>604</v>
      </c>
      <c r="B279" t="s">
        <v>554</v>
      </c>
      <c r="D279" t="s">
        <v>508</v>
      </c>
      <c r="G279" t="s">
        <v>611</v>
      </c>
      <c r="I279" s="174" t="e">
        <f>+VLOOKUP(A279,Precios!$A$1:$J$525,3,0)</f>
        <v>#N/A</v>
      </c>
      <c r="J279" s="175" t="str">
        <f>+VLOOKUP(A279,Precios!$A$1:$J$525,5,0)</f>
        <v>RIBBON NEG UT 110X74 CERA OUT</v>
      </c>
    </row>
    <row r="280" spans="1:10" x14ac:dyDescent="0.3">
      <c r="A280" t="s">
        <v>825</v>
      </c>
      <c r="B280" t="s">
        <v>551</v>
      </c>
      <c r="D280" t="s">
        <v>824</v>
      </c>
      <c r="G280" t="s">
        <v>808</v>
      </c>
      <c r="I280" s="174" t="str">
        <f>+VLOOKUP(A280,Precios!$A$1:$J$525,3,0)</f>
        <v>Vegetales</v>
      </c>
      <c r="J280" s="175" t="str">
        <f>+VLOOKUP(A280,Precios!$A$1:$J$525,5,0)</f>
        <v>Semilla de Lino</v>
      </c>
    </row>
    <row r="281" spans="1:10" x14ac:dyDescent="0.3">
      <c r="A281" s="7" t="s">
        <v>135</v>
      </c>
      <c r="B281" t="s">
        <v>554</v>
      </c>
      <c r="C281" t="s">
        <v>566</v>
      </c>
      <c r="D281" t="s">
        <v>508</v>
      </c>
      <c r="F281" t="s">
        <v>560</v>
      </c>
      <c r="G281" t="s">
        <v>440</v>
      </c>
      <c r="I281" s="174" t="e">
        <f>+VLOOKUP(A281,Precios!$A$1:$J$525,3,0)</f>
        <v>#N/A</v>
      </c>
      <c r="J281" s="175" t="e">
        <f>+VLOOKUP(A281,Precios!$A$1:$J$525,5,0)</f>
        <v>#N/A</v>
      </c>
    </row>
    <row r="282" spans="1:10" x14ac:dyDescent="0.3">
      <c r="A282" t="s">
        <v>826</v>
      </c>
      <c r="B282" t="s">
        <v>551</v>
      </c>
      <c r="D282" t="s">
        <v>824</v>
      </c>
      <c r="G282" t="s">
        <v>809</v>
      </c>
      <c r="I282" s="174" t="str">
        <f>+VLOOKUP(A282,Precios!$A$1:$J$525,3,0)</f>
        <v>Vegetales</v>
      </c>
      <c r="J282" s="175" t="str">
        <f>+VLOOKUP(A282,Precios!$A$1:$J$525,5,0)</f>
        <v>Semilla de Chia</v>
      </c>
    </row>
    <row r="283" spans="1:10" x14ac:dyDescent="0.3">
      <c r="A283" s="7" t="s">
        <v>870</v>
      </c>
      <c r="B283" t="s">
        <v>551</v>
      </c>
      <c r="D283" t="s">
        <v>824</v>
      </c>
      <c r="G283" t="s">
        <v>849</v>
      </c>
      <c r="I283" s="174" t="str">
        <f>+VLOOKUP(A283,Precios!$A$1:$J$525,3,0)</f>
        <v>Vegetales</v>
      </c>
      <c r="J283" s="175" t="str">
        <f>+VLOOKUP(A283,Precios!$A$1:$J$525,5,0)</f>
        <v>Semillas de Girasol</v>
      </c>
    </row>
    <row r="284" spans="1:10" x14ac:dyDescent="0.3">
      <c r="A284" s="7" t="s">
        <v>637</v>
      </c>
      <c r="B284" t="s">
        <v>551</v>
      </c>
      <c r="D284" t="s">
        <v>363</v>
      </c>
      <c r="G284" t="s">
        <v>628</v>
      </c>
      <c r="I284" s="174" t="e">
        <f>+VLOOKUP(A284,Precios!$A$1:$J$525,3,0)</f>
        <v>#N/A</v>
      </c>
      <c r="J284" s="175" t="e">
        <f>+VLOOKUP(A284,Precios!$A$1:$J$525,5,0)</f>
        <v>#N/A</v>
      </c>
    </row>
    <row r="285" spans="1:10" x14ac:dyDescent="0.3">
      <c r="A285" s="7" t="s">
        <v>637</v>
      </c>
      <c r="B285" t="s">
        <v>551</v>
      </c>
      <c r="D285" t="s">
        <v>363</v>
      </c>
      <c r="F285" t="s">
        <v>558</v>
      </c>
      <c r="G285" t="s">
        <v>628</v>
      </c>
      <c r="I285" s="174" t="e">
        <f>+VLOOKUP(A285,Precios!$A$1:$J$525,3,0)</f>
        <v>#N/A</v>
      </c>
      <c r="J285" s="175" t="e">
        <f>+VLOOKUP(A285,Precios!$A$1:$J$525,5,0)</f>
        <v>#N/A</v>
      </c>
    </row>
    <row r="286" spans="1:10" x14ac:dyDescent="0.3">
      <c r="A286" s="7" t="s">
        <v>159</v>
      </c>
      <c r="B286" t="s">
        <v>551</v>
      </c>
      <c r="C286" t="s">
        <v>566</v>
      </c>
      <c r="D286" t="s">
        <v>363</v>
      </c>
      <c r="F286" t="s">
        <v>558</v>
      </c>
      <c r="G286" t="s">
        <v>477</v>
      </c>
      <c r="I286" s="174" t="e">
        <f>+VLOOKUP(A286,Precios!$A$1:$J$525,3,0)</f>
        <v>#N/A</v>
      </c>
      <c r="J286" s="175" t="e">
        <f>+VLOOKUP(A286,Precios!$A$1:$J$525,5,0)</f>
        <v>#N/A</v>
      </c>
    </row>
    <row r="287" spans="1:10" x14ac:dyDescent="0.3">
      <c r="A287" t="s">
        <v>839</v>
      </c>
      <c r="B287" t="s">
        <v>554</v>
      </c>
      <c r="D287" t="s">
        <v>364</v>
      </c>
      <c r="G287" t="s">
        <v>840</v>
      </c>
      <c r="I287" s="174" t="str">
        <f>+VLOOKUP(A287,Precios!$A$1:$J$525,3,0)</f>
        <v>Envase primario</v>
      </c>
      <c r="J287" s="175" t="str">
        <f>+VLOOKUP(A287,Precios!$A$1:$J$525,5,0)</f>
        <v>Flowpack nugg Paladini x420g</v>
      </c>
    </row>
    <row r="288" spans="1:10" x14ac:dyDescent="0.3">
      <c r="A288" s="7" t="s">
        <v>174</v>
      </c>
      <c r="B288" t="s">
        <v>551</v>
      </c>
      <c r="C288" t="s">
        <v>566</v>
      </c>
      <c r="D288" t="s">
        <v>363</v>
      </c>
      <c r="F288" t="s">
        <v>558</v>
      </c>
      <c r="G288" t="s">
        <v>429</v>
      </c>
      <c r="I288" s="174" t="e">
        <f>+VLOOKUP(A288,Precios!$A$1:$J$525,3,0)</f>
        <v>#N/A</v>
      </c>
      <c r="J288" s="175" t="e">
        <f>+VLOOKUP(A288,Precios!$A$1:$J$525,5,0)</f>
        <v>#N/A</v>
      </c>
    </row>
    <row r="289" spans="1:10" x14ac:dyDescent="0.3">
      <c r="A289" s="7" t="s">
        <v>188</v>
      </c>
      <c r="B289" t="s">
        <v>551</v>
      </c>
      <c r="C289" t="s">
        <v>566</v>
      </c>
      <c r="D289" t="s">
        <v>363</v>
      </c>
      <c r="F289" t="s">
        <v>558</v>
      </c>
      <c r="G289" t="s">
        <v>418</v>
      </c>
      <c r="I289" s="174" t="e">
        <f>+VLOOKUP(A289,Precios!$A$1:$J$525,3,0)</f>
        <v>#N/A</v>
      </c>
      <c r="J289" s="175" t="e">
        <f>+VLOOKUP(A289,Precios!$A$1:$J$525,5,0)</f>
        <v>#N/A</v>
      </c>
    </row>
    <row r="290" spans="1:10" x14ac:dyDescent="0.3">
      <c r="A290" s="7" t="s">
        <v>276</v>
      </c>
      <c r="B290" t="s">
        <v>551</v>
      </c>
      <c r="C290" t="s">
        <v>566</v>
      </c>
      <c r="D290" t="s">
        <v>363</v>
      </c>
      <c r="F290" t="s">
        <v>558</v>
      </c>
      <c r="G290" t="s">
        <v>522</v>
      </c>
      <c r="I290" s="174" t="e">
        <f>+VLOOKUP(A290,Precios!$A$1:$J$525,3,0)</f>
        <v>#N/A</v>
      </c>
      <c r="J290" s="175" t="e">
        <f>+VLOOKUP(A290,Precios!$A$1:$J$525,5,0)</f>
        <v>#N/A</v>
      </c>
    </row>
    <row r="291" spans="1:10" x14ac:dyDescent="0.3">
      <c r="A291" t="s">
        <v>284</v>
      </c>
      <c r="B291" t="s">
        <v>551</v>
      </c>
      <c r="C291" t="s">
        <v>566</v>
      </c>
      <c r="D291" t="s">
        <v>365</v>
      </c>
      <c r="F291" t="s">
        <v>559</v>
      </c>
      <c r="G291" t="s">
        <v>283</v>
      </c>
      <c r="I291" s="174" t="str">
        <f>+VLOOKUP(A291,Precios!$A$1:$J$525,3,0)</f>
        <v>Derivados Proteínicos</v>
      </c>
      <c r="J291" s="175" t="str">
        <f>+VLOOKUP(A291,Precios!$A$1:$J$525,5,0)</f>
        <v xml:space="preserve">Texturizado de Soja B </v>
      </c>
    </row>
    <row r="292" spans="1:10" x14ac:dyDescent="0.3">
      <c r="A292" s="7" t="s">
        <v>177</v>
      </c>
      <c r="B292" t="s">
        <v>551</v>
      </c>
      <c r="C292" t="s">
        <v>566</v>
      </c>
      <c r="D292" t="s">
        <v>363</v>
      </c>
      <c r="F292" t="s">
        <v>558</v>
      </c>
      <c r="G292" t="s">
        <v>428</v>
      </c>
      <c r="I292" s="174" t="e">
        <f>+VLOOKUP(A292,Precios!$A$1:$J$525,3,0)</f>
        <v>#N/A</v>
      </c>
      <c r="J292" s="175" t="e">
        <f>+VLOOKUP(A292,Precios!$A$1:$J$525,5,0)</f>
        <v>#N/A</v>
      </c>
    </row>
    <row r="293" spans="1:10" x14ac:dyDescent="0.3">
      <c r="A293" t="s">
        <v>258</v>
      </c>
      <c r="B293" t="s">
        <v>551</v>
      </c>
      <c r="C293" t="s">
        <v>552</v>
      </c>
      <c r="D293" t="s">
        <v>365</v>
      </c>
      <c r="F293" t="s">
        <v>559</v>
      </c>
      <c r="G293" t="s">
        <v>407</v>
      </c>
      <c r="H293" s="73"/>
      <c r="I293" s="174" t="str">
        <f>+VLOOKUP(A293,Precios!$A$1:$J$525,3,0)</f>
        <v>Derivados Proteínicos</v>
      </c>
      <c r="J293" s="175" t="str">
        <f>+VLOOKUP(A293,Precios!$A$1:$J$525,5,0)</f>
        <v>Texturizado de Soja E</v>
      </c>
    </row>
    <row r="294" spans="1:10" x14ac:dyDescent="0.3">
      <c r="A294" s="7" t="s">
        <v>859</v>
      </c>
      <c r="B294" t="s">
        <v>554</v>
      </c>
      <c r="D294" t="s">
        <v>869</v>
      </c>
      <c r="G294" t="s">
        <v>844</v>
      </c>
      <c r="I294" s="174" t="str">
        <f>+VLOOKUP(A294,Precios!$A$1:$J$525,3,0)</f>
        <v xml:space="preserve">Etiquetas </v>
      </c>
      <c r="J294" s="175" t="str">
        <f>+VLOOKUP(A294,Precios!$A$1:$J$525,5,0)</f>
        <v>Etique 49 x 175 ILUST BLANCA</v>
      </c>
    </row>
    <row r="295" spans="1:10" x14ac:dyDescent="0.3">
      <c r="A295" t="s">
        <v>718</v>
      </c>
      <c r="B295" t="s">
        <v>551</v>
      </c>
      <c r="D295" t="s">
        <v>363</v>
      </c>
      <c r="G295" t="s">
        <v>719</v>
      </c>
      <c r="I295" s="174" t="e">
        <f>+VLOOKUP(A295,Precios!$A$1:$J$525,3,0)</f>
        <v>#N/A</v>
      </c>
      <c r="J295" s="175" t="e">
        <f>+VLOOKUP(A295,Precios!$A$1:$J$525,5,0)</f>
        <v>#N/A</v>
      </c>
    </row>
    <row r="296" spans="1:10" x14ac:dyDescent="0.3">
      <c r="A296" s="7" t="s">
        <v>162</v>
      </c>
      <c r="B296" t="s">
        <v>551</v>
      </c>
      <c r="C296" t="s">
        <v>566</v>
      </c>
      <c r="D296" t="s">
        <v>363</v>
      </c>
      <c r="F296" t="s">
        <v>558</v>
      </c>
      <c r="G296" t="s">
        <v>521</v>
      </c>
      <c r="I296" s="174" t="e">
        <f>+VLOOKUP(A296,Precios!$A$1:$J$525,3,0)</f>
        <v>#N/A</v>
      </c>
      <c r="J296" s="175" t="e">
        <f>+VLOOKUP(A296,Precios!$A$1:$J$525,5,0)</f>
        <v>#N/A</v>
      </c>
    </row>
    <row r="297" spans="1:10" x14ac:dyDescent="0.3">
      <c r="A297" t="s">
        <v>238</v>
      </c>
      <c r="B297" t="s">
        <v>551</v>
      </c>
      <c r="C297" t="s">
        <v>552</v>
      </c>
      <c r="D297" t="s">
        <v>365</v>
      </c>
      <c r="F297" t="s">
        <v>559</v>
      </c>
      <c r="G297" t="s">
        <v>413</v>
      </c>
      <c r="I297" s="174" t="str">
        <f>+VLOOKUP(A297,Precios!$A$1:$J$525,3,0)</f>
        <v>Derivados Proteínicos</v>
      </c>
      <c r="J297" s="175" t="str">
        <f>+VLOOKUP(A297,Precios!$A$1:$J$525,5,0)</f>
        <v>Aislado de Soja</v>
      </c>
    </row>
    <row r="298" spans="1:10" x14ac:dyDescent="0.3">
      <c r="A298" s="7" t="s">
        <v>241</v>
      </c>
      <c r="B298" t="s">
        <v>551</v>
      </c>
      <c r="C298" t="s">
        <v>566</v>
      </c>
      <c r="D298" t="s">
        <v>363</v>
      </c>
      <c r="F298" t="s">
        <v>558</v>
      </c>
      <c r="G298" t="s">
        <v>240</v>
      </c>
      <c r="I298" s="174" t="e">
        <f>+VLOOKUP(A298,Precios!$A$1:$J$525,3,0)</f>
        <v>#N/A</v>
      </c>
      <c r="J298" s="175" t="e">
        <f>+VLOOKUP(A298,Precios!$A$1:$J$525,5,0)</f>
        <v>#N/A</v>
      </c>
    </row>
    <row r="299" spans="1:10" x14ac:dyDescent="0.3">
      <c r="A299" t="s">
        <v>182</v>
      </c>
      <c r="B299" t="s">
        <v>551</v>
      </c>
      <c r="C299" t="s">
        <v>566</v>
      </c>
      <c r="D299" t="s">
        <v>365</v>
      </c>
      <c r="F299" t="s">
        <v>559</v>
      </c>
      <c r="G299" t="s">
        <v>423</v>
      </c>
      <c r="I299" s="174" t="str">
        <f>+VLOOKUP(A299,Precios!$A$1:$J$525,3,0)</f>
        <v>Derivados Proteínicos</v>
      </c>
      <c r="J299" s="175" t="str">
        <f>+VLOOKUP(A299,Precios!$A$1:$J$525,5,0)</f>
        <v>Texturizado de Soja C</v>
      </c>
    </row>
    <row r="300" spans="1:10" x14ac:dyDescent="0.3">
      <c r="A300" s="7" t="s">
        <v>857</v>
      </c>
      <c r="B300" t="s">
        <v>554</v>
      </c>
      <c r="D300" t="s">
        <v>364</v>
      </c>
      <c r="G300" t="s">
        <v>858</v>
      </c>
      <c r="I300" s="174" t="str">
        <f>+VLOOKUP(A300,Precios!$A$1:$J$525,3,0)</f>
        <v>Envase primario</v>
      </c>
      <c r="J300" s="175" t="str">
        <f>+VLOOKUP(A300,Precios!$A$1:$J$525,5,0)</f>
        <v>Flowpack nugg Paladini x840g</v>
      </c>
    </row>
    <row r="301" spans="1:10" x14ac:dyDescent="0.3">
      <c r="A301" s="7" t="s">
        <v>859</v>
      </c>
      <c r="B301" t="s">
        <v>554</v>
      </c>
      <c r="D301" t="s">
        <v>869</v>
      </c>
      <c r="G301" t="s">
        <v>844</v>
      </c>
      <c r="I301" s="174" t="str">
        <f>+VLOOKUP(A301,Precios!$A$1:$J$525,3,0)</f>
        <v xml:space="preserve">Etiquetas </v>
      </c>
      <c r="J301" s="175" t="str">
        <f>+VLOOKUP(A301,Precios!$A$1:$J$525,5,0)</f>
        <v>Etique 49 x 175 ILUST BLANCA</v>
      </c>
    </row>
    <row r="302" spans="1:10" x14ac:dyDescent="0.3">
      <c r="A302" s="7" t="s">
        <v>300</v>
      </c>
      <c r="B302" t="s">
        <v>551</v>
      </c>
      <c r="C302" t="s">
        <v>563</v>
      </c>
      <c r="D302" t="s">
        <v>363</v>
      </c>
      <c r="F302" t="s">
        <v>558</v>
      </c>
      <c r="G302" t="s">
        <v>392</v>
      </c>
      <c r="I302" s="174" t="e">
        <f>+VLOOKUP(A302,Precios!$A$1:$J$525,3,0)</f>
        <v>#N/A</v>
      </c>
      <c r="J302" s="175" t="e">
        <f>+VLOOKUP(A302,Precios!$A$1:$J$525,5,0)</f>
        <v>#N/A</v>
      </c>
    </row>
    <row r="303" spans="1:10" x14ac:dyDescent="0.3">
      <c r="A303" s="7" t="s">
        <v>694</v>
      </c>
      <c r="B303" t="s">
        <v>551</v>
      </c>
      <c r="D303" t="s">
        <v>363</v>
      </c>
      <c r="G303" t="s">
        <v>695</v>
      </c>
      <c r="I303" s="174" t="e">
        <f>+VLOOKUP(A303,Precios!$A$1:$J$525,3,0)</f>
        <v>#N/A</v>
      </c>
      <c r="J303" s="175" t="e">
        <f>+VLOOKUP(A303,Precios!$A$1:$J$525,5,0)</f>
        <v>#N/A</v>
      </c>
    </row>
    <row r="304" spans="1:10" x14ac:dyDescent="0.3">
      <c r="A304" t="s">
        <v>151</v>
      </c>
      <c r="B304" t="s">
        <v>551</v>
      </c>
      <c r="C304" t="s">
        <v>552</v>
      </c>
      <c r="D304" t="s">
        <v>378</v>
      </c>
      <c r="F304" t="s">
        <v>558</v>
      </c>
      <c r="G304" t="s">
        <v>435</v>
      </c>
      <c r="I304" s="174" t="e">
        <f>+VLOOKUP(A304,Precios!$A$1:$J$525,3,0)</f>
        <v>#N/A</v>
      </c>
      <c r="J304" s="175" t="e">
        <f>+VLOOKUP(A304,Precios!$A$1:$J$525,5,0)</f>
        <v>#N/A</v>
      </c>
    </row>
    <row r="305" spans="1:10" x14ac:dyDescent="0.3">
      <c r="A305" t="s">
        <v>181</v>
      </c>
      <c r="B305" t="s">
        <v>551</v>
      </c>
      <c r="C305" t="s">
        <v>566</v>
      </c>
      <c r="D305" t="s">
        <v>365</v>
      </c>
      <c r="F305" t="s">
        <v>559</v>
      </c>
      <c r="G305" t="s">
        <v>424</v>
      </c>
      <c r="I305" s="174" t="str">
        <f>+VLOOKUP(A305,Precios!$A$1:$J$525,3,0)</f>
        <v>Derivados Proteínicos</v>
      </c>
      <c r="J305" s="175" t="str">
        <f>+VLOOKUP(A305,Precios!$A$1:$J$525,5,0)</f>
        <v>Texturizado de Soja D</v>
      </c>
    </row>
    <row r="306" spans="1:10" x14ac:dyDescent="0.3">
      <c r="A306" t="s">
        <v>932</v>
      </c>
      <c r="B306" t="s">
        <v>551</v>
      </c>
      <c r="D306" t="s">
        <v>378</v>
      </c>
      <c r="G306" t="s">
        <v>933</v>
      </c>
      <c r="I306" s="174" t="e">
        <f>+VLOOKUP(A306,Precios!$A$1:$J$525,3,0)</f>
        <v>#N/A</v>
      </c>
      <c r="J306" s="175" t="e">
        <f>+VLOOKUP(A306,Precios!$A$1:$J$525,5,0)</f>
        <v>#N/A</v>
      </c>
    </row>
    <row r="307" spans="1:10" x14ac:dyDescent="0.3">
      <c r="A307" t="s">
        <v>874</v>
      </c>
      <c r="B307" t="s">
        <v>551</v>
      </c>
      <c r="D307" t="s">
        <v>365</v>
      </c>
      <c r="G307" t="s">
        <v>879</v>
      </c>
      <c r="I307" s="174" t="str">
        <f>+VLOOKUP(A307,Precios!$A$1:$J$525,3,0)</f>
        <v>Derivados Proteínicos</v>
      </c>
      <c r="J307" s="175" t="str">
        <f>+VLOOKUP(A307,Precios!$A$1:$J$525,5,0)</f>
        <v>Supromax 5010 SOLAE</v>
      </c>
    </row>
    <row r="308" spans="1:10" x14ac:dyDescent="0.3">
      <c r="A308" t="s">
        <v>875</v>
      </c>
      <c r="B308" t="s">
        <v>551</v>
      </c>
      <c r="D308" t="s">
        <v>365</v>
      </c>
      <c r="G308" t="s">
        <v>876</v>
      </c>
      <c r="I308" s="174" t="str">
        <f>+VLOOKUP(A308,Precios!$A$1:$J$525,3,0)</f>
        <v>Derivados Proteínicos</v>
      </c>
      <c r="J308" s="175" t="str">
        <f>+VLOOKUP(A308,Precios!$A$1:$J$525,5,0)</f>
        <v>Centex grande (4186 SOLAE)</v>
      </c>
    </row>
    <row r="309" spans="1:10" x14ac:dyDescent="0.3">
      <c r="A309" t="s">
        <v>898</v>
      </c>
      <c r="B309" t="s">
        <v>551</v>
      </c>
      <c r="D309" t="s">
        <v>365</v>
      </c>
      <c r="G309" t="s">
        <v>899</v>
      </c>
      <c r="I309" s="174" t="str">
        <f>+VLOOKUP(A309,Precios!$A$1:$J$525,3,0)</f>
        <v>Derivados Proteínicos</v>
      </c>
      <c r="J309" s="175" t="str">
        <f>+VLOOKUP(A309,Precios!$A$1:$J$525,5,0)</f>
        <v>Centex chico (4061 IP SOLAE)</v>
      </c>
    </row>
    <row r="310" spans="1:10" x14ac:dyDescent="0.3">
      <c r="A310" t="s">
        <v>948</v>
      </c>
      <c r="B310" t="s">
        <v>570</v>
      </c>
      <c r="D310" t="s">
        <v>690</v>
      </c>
      <c r="G310" t="s">
        <v>949</v>
      </c>
      <c r="I310" s="174" t="e">
        <f>+VLOOKUP(A310,Precios!$A$1:$J$525,3,0)</f>
        <v>#N/A</v>
      </c>
      <c r="J310" s="175" t="e">
        <f>+VLOOKUP(A310,Precios!$A$1:$J$525,5,0)</f>
        <v>#N/A</v>
      </c>
    </row>
    <row r="311" spans="1:10" x14ac:dyDescent="0.3">
      <c r="A311" t="s">
        <v>942</v>
      </c>
      <c r="B311" t="s">
        <v>570</v>
      </c>
      <c r="D311" t="s">
        <v>955</v>
      </c>
      <c r="G311" t="s">
        <v>943</v>
      </c>
      <c r="I311" s="174" t="e">
        <f>+VLOOKUP(A311,Precios!$A$1:$J$525,3,0)</f>
        <v>#N/A</v>
      </c>
      <c r="J311" s="175" t="e">
        <f>+VLOOKUP(A311,Precios!$A$1:$J$525,5,0)</f>
        <v>#N/A</v>
      </c>
    </row>
    <row r="312" spans="1:10" x14ac:dyDescent="0.3">
      <c r="A312" t="s">
        <v>944</v>
      </c>
      <c r="B312" t="s">
        <v>570</v>
      </c>
      <c r="D312" t="s">
        <v>786</v>
      </c>
      <c r="G312" t="s">
        <v>945</v>
      </c>
      <c r="I312" s="174" t="e">
        <f>+VLOOKUP(A312,Precios!$A$1:$J$525,3,0)</f>
        <v>#N/A</v>
      </c>
      <c r="J312" s="175" t="e">
        <f>+VLOOKUP(A312,Precios!$A$1:$J$525,5,0)</f>
        <v>#N/A</v>
      </c>
    </row>
    <row r="313" spans="1:10" x14ac:dyDescent="0.3">
      <c r="A313" s="7" t="s">
        <v>916</v>
      </c>
      <c r="B313" t="s">
        <v>551</v>
      </c>
      <c r="D313" t="s">
        <v>365</v>
      </c>
      <c r="G313" s="40" t="s">
        <v>912</v>
      </c>
      <c r="I313" s="174" t="str">
        <f>+VLOOKUP(A313,Precios!$A$1:$J$525,3,0)</f>
        <v>Vegetales</v>
      </c>
      <c r="J313" s="175" t="str">
        <f>+VLOOKUP(A313,Precios!$A$1:$J$525,5,0)</f>
        <v xml:space="preserve">Mezcla de Fibras </v>
      </c>
    </row>
    <row r="314" spans="1:10" x14ac:dyDescent="0.3">
      <c r="A314" t="s">
        <v>896</v>
      </c>
      <c r="B314" t="s">
        <v>554</v>
      </c>
      <c r="D314" t="s">
        <v>364</v>
      </c>
      <c r="G314" t="s">
        <v>892</v>
      </c>
      <c r="I314" s="174" t="str">
        <f>+VLOOKUP(A314,Precios!$A$1:$J$525,3,0)</f>
        <v>Envase primario</v>
      </c>
      <c r="J314" s="175" t="str">
        <f>+VLOOKUP(A314,Precios!$A$1:$J$525,5,0)</f>
        <v>Flow pizza tipo casera Frizzio</v>
      </c>
    </row>
    <row r="315" spans="1:10" x14ac:dyDescent="0.3">
      <c r="A315" t="s">
        <v>946</v>
      </c>
      <c r="B315" t="s">
        <v>570</v>
      </c>
      <c r="D315" t="s">
        <v>956</v>
      </c>
      <c r="G315" t="s">
        <v>947</v>
      </c>
      <c r="I315" s="174" t="e">
        <f>+VLOOKUP(A315,Precios!$A$1:$J$525,3,0)</f>
        <v>#N/A</v>
      </c>
      <c r="J315" s="175" t="e">
        <f>+VLOOKUP(A315,Precios!$A$1:$J$525,5,0)</f>
        <v>#N/A</v>
      </c>
    </row>
    <row r="316" spans="1:10" x14ac:dyDescent="0.3">
      <c r="A316" t="s">
        <v>938</v>
      </c>
      <c r="B316" t="s">
        <v>551</v>
      </c>
      <c r="D316" t="s">
        <v>365</v>
      </c>
      <c r="G316" t="s">
        <v>939</v>
      </c>
      <c r="I316" s="174" t="str">
        <f>+VLOOKUP(A316,Precios!$A$1:$J$525,3,0)</f>
        <v>Derivados Proteínicos</v>
      </c>
      <c r="J316" s="175" t="str">
        <f>+VLOOKUP(A316,Precios!$A$1:$J$525,5,0)</f>
        <v>Supromax 5050 IP SOLAE</v>
      </c>
    </row>
    <row r="317" spans="1:10" x14ac:dyDescent="0.3">
      <c r="A317" t="s">
        <v>270</v>
      </c>
      <c r="B317" t="s">
        <v>557</v>
      </c>
      <c r="C317" t="s">
        <v>552</v>
      </c>
      <c r="D317" t="s">
        <v>371</v>
      </c>
      <c r="F317" t="s">
        <v>558</v>
      </c>
      <c r="G317" t="s">
        <v>401</v>
      </c>
      <c r="I317" s="174" t="str">
        <f>+VLOOKUP(A317,Precios!$A$1:$J$525,3,0)</f>
        <v>Vegetales</v>
      </c>
      <c r="J317" s="175" t="str">
        <f>+VLOOKUP(A317,Precios!$A$1:$J$525,5,0)</f>
        <v>Puré de papas en escamas</v>
      </c>
    </row>
    <row r="318" spans="1:10" x14ac:dyDescent="0.3">
      <c r="A318" s="7" t="s">
        <v>495</v>
      </c>
      <c r="B318" t="s">
        <v>570</v>
      </c>
      <c r="D318" t="s">
        <v>512</v>
      </c>
      <c r="E318" t="s">
        <v>565</v>
      </c>
      <c r="F318" t="s">
        <v>571</v>
      </c>
      <c r="G318" t="s">
        <v>529</v>
      </c>
      <c r="I318" s="174" t="e">
        <f>+VLOOKUP(A318,Precios!$A$1:$J$525,3,0)</f>
        <v>#N/A</v>
      </c>
      <c r="J318" s="175" t="e">
        <f>+VLOOKUP(A318,Precios!$A$1:$J$525,5,0)</f>
        <v>#N/A</v>
      </c>
    </row>
    <row r="319" spans="1:10" x14ac:dyDescent="0.3">
      <c r="A319" s="7" t="s">
        <v>127</v>
      </c>
      <c r="B319" t="s">
        <v>570</v>
      </c>
      <c r="D319" t="s">
        <v>512</v>
      </c>
      <c r="E319" t="s">
        <v>565</v>
      </c>
      <c r="F319" t="s">
        <v>571</v>
      </c>
      <c r="G319" t="s">
        <v>528</v>
      </c>
      <c r="I319" s="174" t="e">
        <f>+VLOOKUP(A319,Precios!$A$1:$J$525,3,0)</f>
        <v>#N/A</v>
      </c>
      <c r="J319" s="175" t="e">
        <f>+VLOOKUP(A319,Precios!$A$1:$J$525,5,0)</f>
        <v>#N/A</v>
      </c>
    </row>
    <row r="320" spans="1:10" x14ac:dyDescent="0.3">
      <c r="A320" t="s">
        <v>940</v>
      </c>
      <c r="B320" t="s">
        <v>570</v>
      </c>
      <c r="D320" t="s">
        <v>954</v>
      </c>
      <c r="G320" t="s">
        <v>941</v>
      </c>
      <c r="I320" s="174" t="e">
        <f>+VLOOKUP(A320,Precios!$A$1:$J$525,3,0)</f>
        <v>#N/A</v>
      </c>
      <c r="J320" s="175" t="e">
        <f>+VLOOKUP(A320,Precios!$A$1:$J$525,5,0)</f>
        <v>#N/A</v>
      </c>
    </row>
    <row r="321" spans="1:10" x14ac:dyDescent="0.3">
      <c r="A321" t="s">
        <v>631</v>
      </c>
      <c r="B321" t="s">
        <v>557</v>
      </c>
      <c r="C321" t="s">
        <v>552</v>
      </c>
      <c r="D321" t="s">
        <v>371</v>
      </c>
      <c r="F321" t="s">
        <v>553</v>
      </c>
      <c r="G321" t="s">
        <v>622</v>
      </c>
      <c r="I321" s="174" t="str">
        <f>+VLOOKUP(A321,Precios!$A$1:$J$525,3,0)</f>
        <v>Vegetales</v>
      </c>
      <c r="J321" s="175" t="str">
        <f>+VLOOKUP(A321,Precios!$A$1:$J$525,5,0)</f>
        <v>Arveja IQF</v>
      </c>
    </row>
    <row r="322" spans="1:10" x14ac:dyDescent="0.3">
      <c r="A322" s="7" t="s">
        <v>907</v>
      </c>
      <c r="B322" t="s">
        <v>554</v>
      </c>
      <c r="D322" t="s">
        <v>869</v>
      </c>
      <c r="G322" s="7" t="s">
        <v>890</v>
      </c>
      <c r="I322" s="174" t="str">
        <f>+VLOOKUP(A322,Precios!$A$1:$J$525,3,0)</f>
        <v xml:space="preserve">Etiquetas </v>
      </c>
      <c r="J322" s="175" t="str">
        <f>+VLOOKUP(A322,Precios!$A$1:$J$525,5,0)</f>
        <v>Etiqueta 100 x 200 BLANCA</v>
      </c>
    </row>
    <row r="323" spans="1:10" x14ac:dyDescent="0.3">
      <c r="A323" t="s">
        <v>254</v>
      </c>
      <c r="B323" t="s">
        <v>557</v>
      </c>
      <c r="C323" t="s">
        <v>552</v>
      </c>
      <c r="D323" t="s">
        <v>371</v>
      </c>
      <c r="F323" t="s">
        <v>553</v>
      </c>
      <c r="G323" t="s">
        <v>253</v>
      </c>
      <c r="I323" s="174" t="str">
        <f>+VLOOKUP(A323,Precios!$A$1:$J$525,3,0)</f>
        <v>Vegetales</v>
      </c>
      <c r="J323" s="175" t="str">
        <f>+VLOOKUP(A323,Precios!$A$1:$J$525,5,0)</f>
        <v>Papa en cubos IQF</v>
      </c>
    </row>
    <row r="324" spans="1:10" x14ac:dyDescent="0.3">
      <c r="A324" s="7" t="s">
        <v>494</v>
      </c>
      <c r="B324" t="s">
        <v>570</v>
      </c>
      <c r="D324" t="s">
        <v>510</v>
      </c>
      <c r="E324" t="s">
        <v>555</v>
      </c>
      <c r="F324" t="s">
        <v>571</v>
      </c>
      <c r="G324" t="s">
        <v>526</v>
      </c>
      <c r="I324" s="174" t="e">
        <f>+VLOOKUP(A324,Precios!$A$1:$J$525,3,0)</f>
        <v>#N/A</v>
      </c>
      <c r="J324" s="175" t="e">
        <f>+VLOOKUP(A324,Precios!$A$1:$J$525,5,0)</f>
        <v>#N/A</v>
      </c>
    </row>
    <row r="325" spans="1:10" x14ac:dyDescent="0.3">
      <c r="A325" t="s">
        <v>638</v>
      </c>
      <c r="B325" t="s">
        <v>551</v>
      </c>
      <c r="D325" t="s">
        <v>371</v>
      </c>
      <c r="F325" t="s">
        <v>553</v>
      </c>
      <c r="G325" t="s">
        <v>629</v>
      </c>
      <c r="I325" s="174" t="str">
        <f>+VLOOKUP(A325,Precios!$A$1:$J$525,3,0)</f>
        <v>Vegetales</v>
      </c>
      <c r="J325" s="175" t="str">
        <f>+VLOOKUP(A325,Precios!$A$1:$J$525,5,0)</f>
        <v>Brócoli Florete IQF</v>
      </c>
    </row>
    <row r="326" spans="1:10" x14ac:dyDescent="0.3">
      <c r="A326" s="7" t="s">
        <v>128</v>
      </c>
      <c r="B326" t="s">
        <v>570</v>
      </c>
      <c r="D326" t="s">
        <v>511</v>
      </c>
      <c r="E326" t="s">
        <v>555</v>
      </c>
      <c r="F326" t="s">
        <v>571</v>
      </c>
      <c r="G326" t="s">
        <v>527</v>
      </c>
      <c r="I326" s="174" t="e">
        <f>+VLOOKUP(A326,Precios!$A$1:$J$525,3,0)</f>
        <v>#N/A</v>
      </c>
      <c r="J326" s="175" t="e">
        <f>+VLOOKUP(A326,Precios!$A$1:$J$525,5,0)</f>
        <v>#N/A</v>
      </c>
    </row>
    <row r="327" spans="1:10" x14ac:dyDescent="0.3">
      <c r="A327" t="s">
        <v>139</v>
      </c>
      <c r="B327" t="s">
        <v>557</v>
      </c>
      <c r="C327" t="s">
        <v>552</v>
      </c>
      <c r="D327" t="s">
        <v>371</v>
      </c>
      <c r="F327" t="s">
        <v>553</v>
      </c>
      <c r="G327" t="s">
        <v>138</v>
      </c>
      <c r="I327" s="174" t="str">
        <f>+VLOOKUP(A327,Precios!$A$1:$J$525,3,0)</f>
        <v>Vegetales</v>
      </c>
      <c r="J327" s="175" t="str">
        <f>+VLOOKUP(A327,Precios!$A$1:$J$525,5,0)</f>
        <v>Espinaca IQF</v>
      </c>
    </row>
    <row r="328" spans="1:10" x14ac:dyDescent="0.3">
      <c r="A328" t="s">
        <v>639</v>
      </c>
      <c r="B328" t="s">
        <v>551</v>
      </c>
      <c r="D328" t="s">
        <v>371</v>
      </c>
      <c r="F328" t="s">
        <v>553</v>
      </c>
      <c r="G328" t="s">
        <v>630</v>
      </c>
      <c r="I328" s="174" t="str">
        <f>+VLOOKUP(A328,Precios!$A$1:$J$525,3,0)</f>
        <v>Vegetales</v>
      </c>
      <c r="J328" s="175" t="str">
        <f>+VLOOKUP(A328,Precios!$A$1:$J$525,5,0)</f>
        <v xml:space="preserve">Zanahoria en cubos </v>
      </c>
    </row>
    <row r="329" spans="1:10" x14ac:dyDescent="0.3">
      <c r="A329" s="7" t="s">
        <v>497</v>
      </c>
      <c r="B329" t="s">
        <v>570</v>
      </c>
      <c r="D329" t="s">
        <v>513</v>
      </c>
      <c r="E329" t="s">
        <v>562</v>
      </c>
      <c r="F329" t="s">
        <v>571</v>
      </c>
      <c r="G329" t="s">
        <v>532</v>
      </c>
      <c r="I329" s="174" t="e">
        <f>+VLOOKUP(A329,Precios!$A$1:$J$525,3,0)</f>
        <v>#N/A</v>
      </c>
      <c r="J329" s="175" t="e">
        <f>+VLOOKUP(A329,Precios!$A$1:$J$525,5,0)</f>
        <v>#N/A</v>
      </c>
    </row>
    <row r="330" spans="1:10" x14ac:dyDescent="0.3">
      <c r="A330" t="s">
        <v>666</v>
      </c>
      <c r="B330" t="s">
        <v>551</v>
      </c>
      <c r="D330" t="s">
        <v>371</v>
      </c>
      <c r="G330" t="s">
        <v>655</v>
      </c>
      <c r="I330" s="174" t="str">
        <f>+VLOOKUP(A330,Precios!$A$1:$J$525,3,0)</f>
        <v>Vegetales</v>
      </c>
      <c r="J330" s="175" t="str">
        <f>+VLOOKUP(A330,Precios!$A$1:$J$525,5,0)</f>
        <v>Pimiento IQF</v>
      </c>
    </row>
    <row r="331" spans="1:10" x14ac:dyDescent="0.3">
      <c r="A331" s="7" t="s">
        <v>129</v>
      </c>
      <c r="B331" t="s">
        <v>570</v>
      </c>
      <c r="D331" t="s">
        <v>510</v>
      </c>
      <c r="E331" t="s">
        <v>562</v>
      </c>
      <c r="F331" t="s">
        <v>571</v>
      </c>
      <c r="G331" t="s">
        <v>525</v>
      </c>
      <c r="I331" s="174" t="e">
        <f>+VLOOKUP(A331,Precios!$A$1:$J$525,3,0)</f>
        <v>#N/A</v>
      </c>
      <c r="J331" s="175" t="e">
        <f>+VLOOKUP(A331,Precios!$A$1:$J$525,5,0)</f>
        <v>#N/A</v>
      </c>
    </row>
    <row r="332" spans="1:10" x14ac:dyDescent="0.3">
      <c r="A332" t="s">
        <v>952</v>
      </c>
      <c r="B332" t="s">
        <v>570</v>
      </c>
      <c r="D332" t="s">
        <v>958</v>
      </c>
      <c r="G332" t="s">
        <v>953</v>
      </c>
      <c r="I332" s="174" t="e">
        <f>+VLOOKUP(A332,Precios!$A$1:$J$525,3,0)</f>
        <v>#N/A</v>
      </c>
      <c r="J332" s="175" t="e">
        <f>+VLOOKUP(A332,Precios!$A$1:$J$525,5,0)</f>
        <v>#N/A</v>
      </c>
    </row>
    <row r="333" spans="1:10" x14ac:dyDescent="0.3">
      <c r="A333" s="7" t="s">
        <v>501</v>
      </c>
      <c r="B333" t="s">
        <v>570</v>
      </c>
      <c r="D333" t="s">
        <v>512</v>
      </c>
      <c r="E333" t="s">
        <v>561</v>
      </c>
      <c r="F333" t="s">
        <v>571</v>
      </c>
      <c r="G333" t="s">
        <v>542</v>
      </c>
      <c r="I333" s="174" t="e">
        <f>+VLOOKUP(A333,Precios!$A$1:$J$525,3,0)</f>
        <v>#N/A</v>
      </c>
      <c r="J333" s="175" t="e">
        <f>+VLOOKUP(A333,Precios!$A$1:$J$525,5,0)</f>
        <v>#N/A</v>
      </c>
    </row>
    <row r="334" spans="1:10" x14ac:dyDescent="0.3">
      <c r="A334" t="s">
        <v>927</v>
      </c>
      <c r="B334" t="s">
        <v>554</v>
      </c>
      <c r="D334" t="s">
        <v>369</v>
      </c>
      <c r="G334" t="s">
        <v>838</v>
      </c>
      <c r="I334" s="174" t="str">
        <f>+VLOOKUP(A334,Precios!$A$1:$J$525,3,0)</f>
        <v>Envase de cartón corrugado</v>
      </c>
      <c r="J334" s="175" t="str">
        <f>+VLOOKUP(A334,Precios!$A$1:$J$525,5,0)</f>
        <v>Caja secundaria C15 MACCAIN</v>
      </c>
    </row>
    <row r="335" spans="1:10" x14ac:dyDescent="0.3">
      <c r="A335" s="7" t="s">
        <v>496</v>
      </c>
      <c r="B335" t="s">
        <v>570</v>
      </c>
      <c r="D335" t="s">
        <v>512</v>
      </c>
      <c r="E335" t="s">
        <v>561</v>
      </c>
      <c r="F335" t="s">
        <v>571</v>
      </c>
      <c r="G335" t="s">
        <v>530</v>
      </c>
      <c r="I335" s="174" t="e">
        <f>+VLOOKUP(A335,Precios!$A$1:$J$525,3,0)</f>
        <v>#N/A</v>
      </c>
      <c r="J335" s="175" t="e">
        <f>+VLOOKUP(A335,Precios!$A$1:$J$525,5,0)</f>
        <v>#N/A</v>
      </c>
    </row>
    <row r="336" spans="1:10" x14ac:dyDescent="0.3">
      <c r="A336" t="s">
        <v>930</v>
      </c>
      <c r="B336" t="s">
        <v>554</v>
      </c>
      <c r="D336" t="s">
        <v>869</v>
      </c>
      <c r="G336" t="s">
        <v>931</v>
      </c>
      <c r="I336" s="174" t="str">
        <f>+VLOOKUP(A336,Precios!$A$1:$J$525,3,0)</f>
        <v xml:space="preserve">Etiquetas </v>
      </c>
      <c r="J336" s="175" t="str">
        <f>+VLOOKUP(A336,Precios!$A$1:$J$525,5,0)</f>
        <v>Etique 50 x 195 ILUST BLANCA</v>
      </c>
    </row>
    <row r="337" spans="1:10" x14ac:dyDescent="0.3">
      <c r="A337" s="7" t="s">
        <v>126</v>
      </c>
      <c r="B337" t="s">
        <v>570</v>
      </c>
      <c r="D337" t="s">
        <v>512</v>
      </c>
      <c r="E337" t="s">
        <v>561</v>
      </c>
      <c r="F337" t="s">
        <v>571</v>
      </c>
      <c r="G337" t="s">
        <v>531</v>
      </c>
      <c r="I337" s="174" t="e">
        <f>+VLOOKUP(A337,Precios!$A$1:$J$525,3,0)</f>
        <v>#N/A</v>
      </c>
      <c r="J337" s="175" t="e">
        <f>+VLOOKUP(A337,Precios!$A$1:$J$525,5,0)</f>
        <v>#N/A</v>
      </c>
    </row>
    <row r="338" spans="1:10" x14ac:dyDescent="0.3">
      <c r="A338" t="s">
        <v>137</v>
      </c>
      <c r="B338" t="s">
        <v>557</v>
      </c>
      <c r="C338" t="s">
        <v>552</v>
      </c>
      <c r="D338" t="s">
        <v>371</v>
      </c>
      <c r="F338" t="s">
        <v>553</v>
      </c>
      <c r="G338" t="s">
        <v>438</v>
      </c>
      <c r="I338" s="174" t="str">
        <f>+VLOOKUP(A338,Precios!$A$1:$J$525,3,0)</f>
        <v>Vegetales</v>
      </c>
      <c r="J338" s="175" t="str">
        <f>+VLOOKUP(A338,Precios!$A$1:$J$525,5,0)</f>
        <v>Cebolla IQF</v>
      </c>
    </row>
    <row r="339" spans="1:10" x14ac:dyDescent="0.3">
      <c r="A339" s="7" t="s">
        <v>914</v>
      </c>
      <c r="B339" t="s">
        <v>551</v>
      </c>
      <c r="D339" t="s">
        <v>371</v>
      </c>
      <c r="G339" s="40" t="s">
        <v>910</v>
      </c>
      <c r="I339" s="174" t="str">
        <f>+VLOOKUP(A339,Precios!$A$1:$J$525,3,0)</f>
        <v>Vegetales</v>
      </c>
      <c r="J339" s="175" t="str">
        <f>+VLOOKUP(A339,Precios!$A$1:$J$525,5,0)</f>
        <v>Cebolla en escamas</v>
      </c>
    </row>
    <row r="340" spans="1:10" x14ac:dyDescent="0.3">
      <c r="A340" t="s">
        <v>950</v>
      </c>
      <c r="B340" t="s">
        <v>570</v>
      </c>
      <c r="D340" t="s">
        <v>957</v>
      </c>
      <c r="G340" t="s">
        <v>951</v>
      </c>
      <c r="I340" s="174" t="e">
        <f>+VLOOKUP(A340,Precios!$A$1:$J$525,3,0)</f>
        <v>#N/A</v>
      </c>
      <c r="J340" s="175" t="e">
        <f>+VLOOKUP(A340,Precios!$A$1:$J$525,5,0)</f>
        <v>#N/A</v>
      </c>
    </row>
    <row r="341" spans="1:10" x14ac:dyDescent="0.3">
      <c r="A341" s="7" t="s">
        <v>298</v>
      </c>
      <c r="B341" t="s">
        <v>554</v>
      </c>
      <c r="C341" t="s">
        <v>566</v>
      </c>
      <c r="D341" t="s">
        <v>507</v>
      </c>
      <c r="F341" t="s">
        <v>560</v>
      </c>
      <c r="G341" t="s">
        <v>393</v>
      </c>
      <c r="I341" s="174" t="e">
        <f>+VLOOKUP(A341,Precios!$A$1:$J$525,3,0)</f>
        <v>#N/A</v>
      </c>
      <c r="J341" s="175" t="str">
        <f>+VLOOKUP(A341,Precios!$A$1:$J$525,5,0)</f>
        <v>STRETCH MANUAL S/MANIJA</v>
      </c>
    </row>
    <row r="342" spans="1:10" x14ac:dyDescent="0.3">
      <c r="A342" t="s">
        <v>328</v>
      </c>
      <c r="B342" t="s">
        <v>551</v>
      </c>
      <c r="C342" t="s">
        <v>566</v>
      </c>
      <c r="D342" t="s">
        <v>365</v>
      </c>
      <c r="F342" t="s">
        <v>559</v>
      </c>
      <c r="G342" t="s">
        <v>489</v>
      </c>
      <c r="I342" s="174" t="e">
        <f>+VLOOKUP(A342,Precios!$A$1:$J$525,3,0)</f>
        <v>#N/A</v>
      </c>
      <c r="J342" s="175" t="e">
        <f>+VLOOKUP(A342,Precios!$A$1:$J$525,5,0)</f>
        <v>#N/A</v>
      </c>
    </row>
    <row r="343" spans="1:10" x14ac:dyDescent="0.3">
      <c r="A343" t="s">
        <v>702</v>
      </c>
      <c r="B343" t="s">
        <v>551</v>
      </c>
      <c r="D343" t="s">
        <v>365</v>
      </c>
      <c r="G343" t="s">
        <v>703</v>
      </c>
      <c r="I343" s="174" t="e">
        <f>+VLOOKUP(A343,Precios!$A$1:$J$525,3,0)</f>
        <v>#N/A</v>
      </c>
      <c r="J343" s="175" t="e">
        <f>+VLOOKUP(A343,Precios!$A$1:$J$525,5,0)</f>
        <v>#N/A</v>
      </c>
    </row>
    <row r="344" spans="1:10" x14ac:dyDescent="0.3">
      <c r="A344" s="7" t="s">
        <v>493</v>
      </c>
      <c r="B344" t="s">
        <v>551</v>
      </c>
      <c r="C344" t="s">
        <v>566</v>
      </c>
      <c r="D344" t="s">
        <v>362</v>
      </c>
      <c r="F344" t="s">
        <v>558</v>
      </c>
      <c r="G344" t="s">
        <v>524</v>
      </c>
      <c r="I344" s="174" t="e">
        <f>+VLOOKUP(A344,Precios!$A$1:$J$525,3,0)</f>
        <v>#N/A</v>
      </c>
      <c r="J344" s="175" t="e">
        <f>+VLOOKUP(A344,Precios!$A$1:$J$525,5,0)</f>
        <v>#N/A</v>
      </c>
    </row>
    <row r="345" spans="1:10" x14ac:dyDescent="0.3">
      <c r="A345" s="7" t="s">
        <v>583</v>
      </c>
      <c r="B345" t="s">
        <v>554</v>
      </c>
      <c r="D345" t="s">
        <v>505</v>
      </c>
      <c r="F345" t="s">
        <v>560</v>
      </c>
      <c r="I345" s="174" t="e">
        <f>+VLOOKUP(A345,Precios!$A$1:$J$525,3,0)</f>
        <v>#N/A</v>
      </c>
      <c r="J345" s="175" t="str">
        <f>+VLOOKUP(A345,Precios!$A$1:$J$525,5,0)</f>
        <v>LAMINA POL 150 X 150 X 50 AZUL</v>
      </c>
    </row>
    <row r="346" spans="1:10" x14ac:dyDescent="0.3">
      <c r="A346" s="7" t="s">
        <v>587</v>
      </c>
      <c r="B346" t="s">
        <v>551</v>
      </c>
      <c r="C346" t="s">
        <v>552</v>
      </c>
      <c r="D346" t="s">
        <v>372</v>
      </c>
      <c r="F346" t="s">
        <v>553</v>
      </c>
      <c r="I346" s="174" t="e">
        <f>+VLOOKUP(A346,Precios!$A$1:$J$525,3,0)</f>
        <v>#N/A</v>
      </c>
      <c r="J346" s="175" t="e">
        <f>+VLOOKUP(A346,Precios!$A$1:$J$525,5,0)</f>
        <v>#N/A</v>
      </c>
    </row>
    <row r="347" spans="1:10" x14ac:dyDescent="0.3">
      <c r="A347" s="7" t="s">
        <v>917</v>
      </c>
      <c r="B347" t="s">
        <v>551</v>
      </c>
      <c r="D347" t="s">
        <v>371</v>
      </c>
      <c r="G347" s="40" t="s">
        <v>913</v>
      </c>
      <c r="I347" s="174" t="str">
        <f>+VLOOKUP(A347,Precios!$A$1:$J$525,3,0)</f>
        <v>Vegetales</v>
      </c>
      <c r="J347" s="175" t="str">
        <f>+VLOOKUP(A347,Precios!$A$1:$J$525,5,0)</f>
        <v>Polvo de remolacha</v>
      </c>
    </row>
    <row r="350" spans="1:10" x14ac:dyDescent="0.3">
      <c r="E350" s="37"/>
      <c r="F350" s="40"/>
    </row>
    <row r="1316" spans="4:4" x14ac:dyDescent="0.3">
      <c r="D1316" s="5">
        <v>44249</v>
      </c>
    </row>
    <row r="1317" spans="4:4" x14ac:dyDescent="0.3">
      <c r="D1317" s="5">
        <v>44249</v>
      </c>
    </row>
    <row r="1318" spans="4:4" x14ac:dyDescent="0.3">
      <c r="D1318" s="5">
        <v>44249</v>
      </c>
    </row>
    <row r="1319" spans="4:4" x14ac:dyDescent="0.3">
      <c r="D1319" s="5">
        <v>44249</v>
      </c>
    </row>
    <row r="1320" spans="4:4" x14ac:dyDescent="0.3">
      <c r="D1320" s="5">
        <v>44249</v>
      </c>
    </row>
    <row r="1321" spans="4:4" x14ac:dyDescent="0.3">
      <c r="D1321" s="5">
        <v>44249</v>
      </c>
    </row>
    <row r="1322" spans="4:4" x14ac:dyDescent="0.3">
      <c r="D1322" s="5">
        <v>44249</v>
      </c>
    </row>
    <row r="1323" spans="4:4" x14ac:dyDescent="0.3">
      <c r="D1323" s="5">
        <v>44249</v>
      </c>
    </row>
    <row r="1324" spans="4:4" x14ac:dyDescent="0.3">
      <c r="D1324" s="5">
        <v>44249</v>
      </c>
    </row>
    <row r="1325" spans="4:4" x14ac:dyDescent="0.3">
      <c r="D1325" s="5">
        <v>44249</v>
      </c>
    </row>
    <row r="1326" spans="4:4" x14ac:dyDescent="0.3">
      <c r="D1326" s="5">
        <v>44249</v>
      </c>
    </row>
    <row r="1327" spans="4:4" x14ac:dyDescent="0.3">
      <c r="D1327" s="5">
        <v>44249</v>
      </c>
    </row>
    <row r="1328" spans="4:4" x14ac:dyDescent="0.3">
      <c r="D1328" s="5">
        <v>44249</v>
      </c>
    </row>
    <row r="1329" spans="4:4" x14ac:dyDescent="0.3">
      <c r="D1329" s="5">
        <v>44249</v>
      </c>
    </row>
    <row r="1330" spans="4:4" x14ac:dyDescent="0.3">
      <c r="D1330" s="5">
        <v>44249</v>
      </c>
    </row>
    <row r="1331" spans="4:4" x14ac:dyDescent="0.3">
      <c r="D1331" s="5">
        <v>44249</v>
      </c>
    </row>
    <row r="1332" spans="4:4" x14ac:dyDescent="0.3">
      <c r="D1332" s="5">
        <v>44249</v>
      </c>
    </row>
    <row r="1333" spans="4:4" x14ac:dyDescent="0.3">
      <c r="D1333" s="5">
        <v>44249</v>
      </c>
    </row>
    <row r="1334" spans="4:4" x14ac:dyDescent="0.3">
      <c r="D1334" s="5">
        <v>44249</v>
      </c>
    </row>
    <row r="1335" spans="4:4" x14ac:dyDescent="0.3">
      <c r="D1335" s="5">
        <v>44249</v>
      </c>
    </row>
    <row r="1336" spans="4:4" x14ac:dyDescent="0.3">
      <c r="D1336" s="5">
        <v>44249</v>
      </c>
    </row>
    <row r="1337" spans="4:4" x14ac:dyDescent="0.3">
      <c r="D1337" s="5">
        <v>44249</v>
      </c>
    </row>
    <row r="1338" spans="4:4" x14ac:dyDescent="0.3">
      <c r="D1338" s="5">
        <v>44249</v>
      </c>
    </row>
    <row r="1339" spans="4:4" x14ac:dyDescent="0.3">
      <c r="D1339" s="5">
        <v>44249</v>
      </c>
    </row>
    <row r="1340" spans="4:4" x14ac:dyDescent="0.3">
      <c r="D1340" s="5">
        <v>44249</v>
      </c>
    </row>
    <row r="1341" spans="4:4" x14ac:dyDescent="0.3">
      <c r="D1341" s="5">
        <v>44249</v>
      </c>
    </row>
    <row r="1342" spans="4:4" x14ac:dyDescent="0.3">
      <c r="D1342" s="5">
        <v>44249</v>
      </c>
    </row>
    <row r="1343" spans="4:4" x14ac:dyDescent="0.3">
      <c r="D1343" s="5">
        <v>44249</v>
      </c>
    </row>
    <row r="1344" spans="4:4" x14ac:dyDescent="0.3">
      <c r="D1344" s="5">
        <v>44249</v>
      </c>
    </row>
    <row r="1345" spans="4:4" x14ac:dyDescent="0.3">
      <c r="D1345" s="5">
        <v>44249</v>
      </c>
    </row>
    <row r="1346" spans="4:4" x14ac:dyDescent="0.3">
      <c r="D1346" s="5">
        <v>44249</v>
      </c>
    </row>
    <row r="1347" spans="4:4" x14ac:dyDescent="0.3">
      <c r="D1347" s="5">
        <v>44249</v>
      </c>
    </row>
    <row r="1348" spans="4:4" x14ac:dyDescent="0.3">
      <c r="D1348" s="5">
        <v>44249</v>
      </c>
    </row>
    <row r="1349" spans="4:4" x14ac:dyDescent="0.3">
      <c r="D1349" s="5">
        <v>44249</v>
      </c>
    </row>
    <row r="1350" spans="4:4" x14ac:dyDescent="0.3">
      <c r="D1350" s="5">
        <v>44249</v>
      </c>
    </row>
    <row r="1351" spans="4:4" x14ac:dyDescent="0.3">
      <c r="D1351" s="5">
        <v>44249</v>
      </c>
    </row>
    <row r="1352" spans="4:4" x14ac:dyDescent="0.3">
      <c r="D1352" s="5">
        <v>44249</v>
      </c>
    </row>
    <row r="1353" spans="4:4" x14ac:dyDescent="0.3">
      <c r="D1353" s="5">
        <v>44249</v>
      </c>
    </row>
    <row r="1354" spans="4:4" x14ac:dyDescent="0.3">
      <c r="D1354" s="5">
        <v>44249</v>
      </c>
    </row>
    <row r="1355" spans="4:4" x14ac:dyDescent="0.3">
      <c r="D1355" s="5">
        <v>44249</v>
      </c>
    </row>
    <row r="1356" spans="4:4" x14ac:dyDescent="0.3">
      <c r="D1356" s="5">
        <v>44249</v>
      </c>
    </row>
    <row r="1357" spans="4:4" x14ac:dyDescent="0.3">
      <c r="D1357" s="5">
        <v>44249</v>
      </c>
    </row>
    <row r="1358" spans="4:4" x14ac:dyDescent="0.3">
      <c r="D1358" s="5">
        <v>44249</v>
      </c>
    </row>
    <row r="1359" spans="4:4" x14ac:dyDescent="0.3">
      <c r="D1359" s="5">
        <v>44249</v>
      </c>
    </row>
    <row r="1360" spans="4:4" x14ac:dyDescent="0.3">
      <c r="D1360" s="5">
        <v>44249</v>
      </c>
    </row>
    <row r="1361" spans="4:4" x14ac:dyDescent="0.3">
      <c r="D1361" s="5">
        <v>44249</v>
      </c>
    </row>
    <row r="1362" spans="4:4" x14ac:dyDescent="0.3">
      <c r="D1362" s="5">
        <v>44249</v>
      </c>
    </row>
    <row r="1363" spans="4:4" x14ac:dyDescent="0.3">
      <c r="D1363" s="5">
        <v>44249</v>
      </c>
    </row>
    <row r="1364" spans="4:4" x14ac:dyDescent="0.3">
      <c r="D1364" s="5">
        <v>44249</v>
      </c>
    </row>
    <row r="1365" spans="4:4" x14ac:dyDescent="0.3">
      <c r="D1365" s="5">
        <v>44249</v>
      </c>
    </row>
    <row r="1366" spans="4:4" x14ac:dyDescent="0.3">
      <c r="D1366" s="5">
        <v>44249</v>
      </c>
    </row>
    <row r="1367" spans="4:4" x14ac:dyDescent="0.3">
      <c r="D1367" s="5">
        <v>44249</v>
      </c>
    </row>
    <row r="1368" spans="4:4" x14ac:dyDescent="0.3">
      <c r="D1368" s="5">
        <v>44249</v>
      </c>
    </row>
    <row r="1369" spans="4:4" x14ac:dyDescent="0.3">
      <c r="D1369" s="5">
        <v>44249</v>
      </c>
    </row>
    <row r="1370" spans="4:4" x14ac:dyDescent="0.3">
      <c r="D1370" s="5">
        <v>44249</v>
      </c>
    </row>
    <row r="1371" spans="4:4" x14ac:dyDescent="0.3">
      <c r="D1371" s="5">
        <v>44249</v>
      </c>
    </row>
    <row r="1372" spans="4:4" x14ac:dyDescent="0.3">
      <c r="D1372" s="5">
        <v>44249</v>
      </c>
    </row>
    <row r="1373" spans="4:4" x14ac:dyDescent="0.3">
      <c r="D1373" s="5">
        <v>44249</v>
      </c>
    </row>
    <row r="1374" spans="4:4" x14ac:dyDescent="0.3">
      <c r="D1374" s="5">
        <v>44249</v>
      </c>
    </row>
    <row r="1375" spans="4:4" x14ac:dyDescent="0.3">
      <c r="D1375" s="5">
        <v>44249</v>
      </c>
    </row>
    <row r="1376" spans="4:4" x14ac:dyDescent="0.3">
      <c r="D1376" s="5">
        <v>44249</v>
      </c>
    </row>
    <row r="1377" spans="4:4" x14ac:dyDescent="0.3">
      <c r="D1377" s="5">
        <v>44249</v>
      </c>
    </row>
    <row r="1378" spans="4:4" x14ac:dyDescent="0.3">
      <c r="D1378" s="5">
        <v>44249</v>
      </c>
    </row>
    <row r="1379" spans="4:4" x14ac:dyDescent="0.3">
      <c r="D1379" s="5">
        <v>44249</v>
      </c>
    </row>
    <row r="1380" spans="4:4" x14ac:dyDescent="0.3">
      <c r="D1380" s="5">
        <v>44249</v>
      </c>
    </row>
    <row r="1381" spans="4:4" x14ac:dyDescent="0.3">
      <c r="D1381" s="5">
        <v>44249</v>
      </c>
    </row>
    <row r="1382" spans="4:4" x14ac:dyDescent="0.3">
      <c r="D1382" s="5">
        <v>44249</v>
      </c>
    </row>
    <row r="1383" spans="4:4" x14ac:dyDescent="0.3">
      <c r="D1383" s="5">
        <v>44249</v>
      </c>
    </row>
    <row r="1384" spans="4:4" x14ac:dyDescent="0.3">
      <c r="D1384" s="5">
        <v>44249</v>
      </c>
    </row>
    <row r="1385" spans="4:4" x14ac:dyDescent="0.3">
      <c r="D1385" s="5">
        <v>44249</v>
      </c>
    </row>
    <row r="1386" spans="4:4" x14ac:dyDescent="0.3">
      <c r="D1386" s="5">
        <v>44249</v>
      </c>
    </row>
    <row r="1387" spans="4:4" x14ac:dyDescent="0.3">
      <c r="D1387" s="5">
        <v>44249</v>
      </c>
    </row>
    <row r="1388" spans="4:4" x14ac:dyDescent="0.3">
      <c r="D1388" s="5">
        <v>44249</v>
      </c>
    </row>
    <row r="1389" spans="4:4" x14ac:dyDescent="0.3">
      <c r="D1389" s="5">
        <v>44249</v>
      </c>
    </row>
    <row r="1390" spans="4:4" x14ac:dyDescent="0.3">
      <c r="D1390" s="5">
        <v>44249</v>
      </c>
    </row>
    <row r="1391" spans="4:4" x14ac:dyDescent="0.3">
      <c r="D1391" s="5">
        <v>44249</v>
      </c>
    </row>
    <row r="1392" spans="4:4" x14ac:dyDescent="0.3">
      <c r="D1392" s="5">
        <v>44249</v>
      </c>
    </row>
    <row r="1393" spans="4:4" x14ac:dyDescent="0.3">
      <c r="D1393" s="5">
        <v>44249</v>
      </c>
    </row>
    <row r="1394" spans="4:4" x14ac:dyDescent="0.3">
      <c r="D1394" s="5">
        <v>44249</v>
      </c>
    </row>
    <row r="1395" spans="4:4" x14ac:dyDescent="0.3">
      <c r="D1395" s="5">
        <v>44249</v>
      </c>
    </row>
    <row r="1396" spans="4:4" x14ac:dyDescent="0.3">
      <c r="D1396" s="5">
        <v>44249</v>
      </c>
    </row>
    <row r="1397" spans="4:4" x14ac:dyDescent="0.3">
      <c r="D1397" s="5">
        <v>44249</v>
      </c>
    </row>
    <row r="1398" spans="4:4" x14ac:dyDescent="0.3">
      <c r="D1398" s="5">
        <v>44249</v>
      </c>
    </row>
    <row r="1399" spans="4:4" x14ac:dyDescent="0.3">
      <c r="D1399" s="5">
        <v>44249</v>
      </c>
    </row>
    <row r="1400" spans="4:4" x14ac:dyDescent="0.3">
      <c r="D1400" s="5">
        <v>44249</v>
      </c>
    </row>
    <row r="1401" spans="4:4" x14ac:dyDescent="0.3">
      <c r="D1401" s="5">
        <v>44249</v>
      </c>
    </row>
    <row r="1402" spans="4:4" x14ac:dyDescent="0.3">
      <c r="D1402" s="5">
        <v>44249</v>
      </c>
    </row>
    <row r="1403" spans="4:4" x14ac:dyDescent="0.3">
      <c r="D1403" s="5">
        <v>44249</v>
      </c>
    </row>
    <row r="1404" spans="4:4" x14ac:dyDescent="0.3">
      <c r="D1404" s="5">
        <v>44249</v>
      </c>
    </row>
    <row r="1405" spans="4:4" x14ac:dyDescent="0.3">
      <c r="D1405" s="5">
        <v>44249</v>
      </c>
    </row>
    <row r="1406" spans="4:4" x14ac:dyDescent="0.3">
      <c r="D1406" s="5">
        <v>44249</v>
      </c>
    </row>
    <row r="1407" spans="4:4" x14ac:dyDescent="0.3">
      <c r="D1407" s="5">
        <v>44249</v>
      </c>
    </row>
    <row r="1408" spans="4:4" x14ac:dyDescent="0.3">
      <c r="D1408" s="5">
        <v>44249</v>
      </c>
    </row>
    <row r="1409" spans="4:4" x14ac:dyDescent="0.3">
      <c r="D1409" s="5">
        <v>44249</v>
      </c>
    </row>
    <row r="1410" spans="4:4" x14ac:dyDescent="0.3">
      <c r="D1410" s="5">
        <v>44249</v>
      </c>
    </row>
    <row r="1411" spans="4:4" x14ac:dyDescent="0.3">
      <c r="D1411" s="5">
        <v>44249</v>
      </c>
    </row>
    <row r="1412" spans="4:4" x14ac:dyDescent="0.3">
      <c r="D1412" s="5">
        <v>44249</v>
      </c>
    </row>
    <row r="1413" spans="4:4" x14ac:dyDescent="0.3">
      <c r="D1413" s="5">
        <v>44249</v>
      </c>
    </row>
    <row r="1414" spans="4:4" x14ac:dyDescent="0.3">
      <c r="D1414" s="5">
        <v>44249</v>
      </c>
    </row>
    <row r="1415" spans="4:4" x14ac:dyDescent="0.3">
      <c r="D1415" s="5">
        <v>44249</v>
      </c>
    </row>
    <row r="1416" spans="4:4" x14ac:dyDescent="0.3">
      <c r="D1416" s="5">
        <v>44249</v>
      </c>
    </row>
    <row r="1417" spans="4:4" x14ac:dyDescent="0.3">
      <c r="D1417" s="5">
        <v>44249</v>
      </c>
    </row>
    <row r="1418" spans="4:4" x14ac:dyDescent="0.3">
      <c r="D1418" s="5">
        <v>44249</v>
      </c>
    </row>
    <row r="1419" spans="4:4" x14ac:dyDescent="0.3">
      <c r="D1419" s="5">
        <v>44249</v>
      </c>
    </row>
    <row r="1420" spans="4:4" x14ac:dyDescent="0.3">
      <c r="D1420" s="5">
        <v>44249</v>
      </c>
    </row>
    <row r="1421" spans="4:4" x14ac:dyDescent="0.3">
      <c r="D1421" s="5">
        <v>44249</v>
      </c>
    </row>
    <row r="1422" spans="4:4" x14ac:dyDescent="0.3">
      <c r="D1422" s="5">
        <v>44249</v>
      </c>
    </row>
    <row r="1423" spans="4:4" x14ac:dyDescent="0.3">
      <c r="D1423" s="5">
        <v>44249</v>
      </c>
    </row>
    <row r="1424" spans="4:4" x14ac:dyDescent="0.3">
      <c r="D1424" s="5">
        <v>44249</v>
      </c>
    </row>
    <row r="1425" spans="4:4" x14ac:dyDescent="0.3">
      <c r="D1425" s="5">
        <v>44249</v>
      </c>
    </row>
    <row r="1426" spans="4:4" x14ac:dyDescent="0.3">
      <c r="D1426" s="5">
        <v>44249</v>
      </c>
    </row>
    <row r="1427" spans="4:4" x14ac:dyDescent="0.3">
      <c r="D1427" s="5">
        <v>44249</v>
      </c>
    </row>
    <row r="1428" spans="4:4" x14ac:dyDescent="0.3">
      <c r="D1428" s="5">
        <v>44249</v>
      </c>
    </row>
    <row r="1429" spans="4:4" x14ac:dyDescent="0.3">
      <c r="D1429" s="5">
        <v>44249</v>
      </c>
    </row>
    <row r="1430" spans="4:4" x14ac:dyDescent="0.3">
      <c r="D1430" s="5">
        <v>44249</v>
      </c>
    </row>
    <row r="1431" spans="4:4" x14ac:dyDescent="0.3">
      <c r="D1431" s="5">
        <v>44249</v>
      </c>
    </row>
    <row r="1432" spans="4:4" x14ac:dyDescent="0.3">
      <c r="D1432" s="5">
        <v>44249</v>
      </c>
    </row>
    <row r="1433" spans="4:4" x14ac:dyDescent="0.3">
      <c r="D1433" s="5">
        <v>44249</v>
      </c>
    </row>
    <row r="1434" spans="4:4" x14ac:dyDescent="0.3">
      <c r="D1434" s="5">
        <v>44249</v>
      </c>
    </row>
    <row r="1435" spans="4:4" x14ac:dyDescent="0.3">
      <c r="D1435" s="5">
        <v>44249</v>
      </c>
    </row>
    <row r="1436" spans="4:4" x14ac:dyDescent="0.3">
      <c r="D1436" s="5">
        <v>44249</v>
      </c>
    </row>
    <row r="1437" spans="4:4" x14ac:dyDescent="0.3">
      <c r="D1437" s="5">
        <v>44249</v>
      </c>
    </row>
    <row r="1438" spans="4:4" x14ac:dyDescent="0.3">
      <c r="D1438" s="5">
        <v>44249</v>
      </c>
    </row>
    <row r="1439" spans="4:4" x14ac:dyDescent="0.3">
      <c r="D1439" s="5">
        <v>44249</v>
      </c>
    </row>
    <row r="1440" spans="4:4" x14ac:dyDescent="0.3">
      <c r="D1440" s="5">
        <v>44249</v>
      </c>
    </row>
    <row r="1441" spans="4:4" x14ac:dyDescent="0.3">
      <c r="D1441" s="5">
        <v>44249</v>
      </c>
    </row>
    <row r="1442" spans="4:4" x14ac:dyDescent="0.3">
      <c r="D1442" s="5">
        <v>44249</v>
      </c>
    </row>
    <row r="1443" spans="4:4" x14ac:dyDescent="0.3">
      <c r="D1443" s="5">
        <v>44249</v>
      </c>
    </row>
    <row r="1444" spans="4:4" x14ac:dyDescent="0.3">
      <c r="D1444" s="5">
        <v>44249</v>
      </c>
    </row>
    <row r="1445" spans="4:4" x14ac:dyDescent="0.3">
      <c r="D1445" s="5">
        <v>44249</v>
      </c>
    </row>
    <row r="1446" spans="4:4" x14ac:dyDescent="0.3">
      <c r="D1446" s="5">
        <v>44249</v>
      </c>
    </row>
    <row r="1447" spans="4:4" x14ac:dyDescent="0.3">
      <c r="D1447" s="5">
        <v>44249</v>
      </c>
    </row>
    <row r="1448" spans="4:4" x14ac:dyDescent="0.3">
      <c r="D1448" s="5">
        <v>44249</v>
      </c>
    </row>
    <row r="1449" spans="4:4" x14ac:dyDescent="0.3">
      <c r="D1449" s="5">
        <v>44249</v>
      </c>
    </row>
    <row r="1450" spans="4:4" x14ac:dyDescent="0.3">
      <c r="D1450" s="5">
        <v>44249</v>
      </c>
    </row>
    <row r="1451" spans="4:4" x14ac:dyDescent="0.3">
      <c r="D1451" s="5">
        <v>44249</v>
      </c>
    </row>
    <row r="1452" spans="4:4" x14ac:dyDescent="0.3">
      <c r="D1452" s="5">
        <v>44249</v>
      </c>
    </row>
    <row r="1453" spans="4:4" x14ac:dyDescent="0.3">
      <c r="D1453" s="5">
        <v>44249</v>
      </c>
    </row>
    <row r="1454" spans="4:4" x14ac:dyDescent="0.3">
      <c r="D1454" s="5">
        <v>44249</v>
      </c>
    </row>
    <row r="1455" spans="4:4" x14ac:dyDescent="0.3">
      <c r="D1455" s="5">
        <v>44249</v>
      </c>
    </row>
    <row r="1456" spans="4:4" x14ac:dyDescent="0.3">
      <c r="D1456" s="5">
        <v>44249</v>
      </c>
    </row>
    <row r="1457" spans="4:4" x14ac:dyDescent="0.3">
      <c r="D1457" s="5">
        <v>44249</v>
      </c>
    </row>
    <row r="1458" spans="4:4" x14ac:dyDescent="0.3">
      <c r="D1458" s="5">
        <v>44249</v>
      </c>
    </row>
    <row r="1459" spans="4:4" x14ac:dyDescent="0.3">
      <c r="D1459" s="5">
        <v>44249</v>
      </c>
    </row>
    <row r="1460" spans="4:4" x14ac:dyDescent="0.3">
      <c r="D1460" s="5">
        <v>44249</v>
      </c>
    </row>
    <row r="1461" spans="4:4" x14ac:dyDescent="0.3">
      <c r="D1461" s="5">
        <v>44249</v>
      </c>
    </row>
    <row r="1462" spans="4:4" x14ac:dyDescent="0.3">
      <c r="D1462" s="5">
        <v>44249</v>
      </c>
    </row>
    <row r="1463" spans="4:4" x14ac:dyDescent="0.3">
      <c r="D1463" s="5">
        <v>44249</v>
      </c>
    </row>
    <row r="1464" spans="4:4" x14ac:dyDescent="0.3">
      <c r="D1464" s="5">
        <v>44249</v>
      </c>
    </row>
    <row r="1465" spans="4:4" x14ac:dyDescent="0.3">
      <c r="D1465" s="5">
        <v>44249</v>
      </c>
    </row>
    <row r="1466" spans="4:4" x14ac:dyDescent="0.3">
      <c r="D1466" s="5">
        <v>44249</v>
      </c>
    </row>
    <row r="1467" spans="4:4" x14ac:dyDescent="0.3">
      <c r="D1467" s="5">
        <v>44249</v>
      </c>
    </row>
    <row r="1468" spans="4:4" x14ac:dyDescent="0.3">
      <c r="D1468" s="5">
        <v>44249</v>
      </c>
    </row>
    <row r="1469" spans="4:4" x14ac:dyDescent="0.3">
      <c r="D1469" s="5">
        <v>44249</v>
      </c>
    </row>
    <row r="1470" spans="4:4" x14ac:dyDescent="0.3">
      <c r="D1470" s="5">
        <v>44249</v>
      </c>
    </row>
    <row r="1471" spans="4:4" x14ac:dyDescent="0.3">
      <c r="D1471" s="5">
        <v>44249</v>
      </c>
    </row>
    <row r="1472" spans="4:4" x14ac:dyDescent="0.3">
      <c r="D1472" s="5">
        <v>44249</v>
      </c>
    </row>
    <row r="1473" spans="4:4" x14ac:dyDescent="0.3">
      <c r="D1473" s="5">
        <v>44249</v>
      </c>
    </row>
    <row r="1474" spans="4:4" x14ac:dyDescent="0.3">
      <c r="D1474" s="5">
        <v>44249</v>
      </c>
    </row>
    <row r="1475" spans="4:4" x14ac:dyDescent="0.3">
      <c r="D1475" s="5">
        <v>44249</v>
      </c>
    </row>
    <row r="1476" spans="4:4" x14ac:dyDescent="0.3">
      <c r="D1476" s="5">
        <v>44249</v>
      </c>
    </row>
    <row r="1477" spans="4:4" x14ac:dyDescent="0.3">
      <c r="D1477" s="5">
        <v>44249</v>
      </c>
    </row>
    <row r="1478" spans="4:4" x14ac:dyDescent="0.3">
      <c r="D1478" s="5">
        <v>44249</v>
      </c>
    </row>
    <row r="1479" spans="4:4" x14ac:dyDescent="0.3">
      <c r="D1479" s="5">
        <v>44249</v>
      </c>
    </row>
    <row r="1480" spans="4:4" x14ac:dyDescent="0.3">
      <c r="D1480" s="5">
        <v>44249</v>
      </c>
    </row>
    <row r="1481" spans="4:4" x14ac:dyDescent="0.3">
      <c r="D1481" s="5">
        <v>44249</v>
      </c>
    </row>
    <row r="1482" spans="4:4" x14ac:dyDescent="0.3">
      <c r="D1482" s="5">
        <v>44249</v>
      </c>
    </row>
    <row r="1483" spans="4:4" x14ac:dyDescent="0.3">
      <c r="D1483" s="5">
        <v>44249</v>
      </c>
    </row>
    <row r="1484" spans="4:4" x14ac:dyDescent="0.3">
      <c r="D1484" s="5">
        <v>44249</v>
      </c>
    </row>
    <row r="1485" spans="4:4" x14ac:dyDescent="0.3">
      <c r="D1485" s="5">
        <v>44249</v>
      </c>
    </row>
    <row r="1486" spans="4:4" x14ac:dyDescent="0.3">
      <c r="D1486" s="5">
        <v>44249</v>
      </c>
    </row>
    <row r="1487" spans="4:4" x14ac:dyDescent="0.3">
      <c r="D1487" s="5">
        <v>44249</v>
      </c>
    </row>
    <row r="1488" spans="4:4" x14ac:dyDescent="0.3">
      <c r="D1488" s="5">
        <v>44249</v>
      </c>
    </row>
    <row r="1489" spans="4:4" x14ac:dyDescent="0.3">
      <c r="D1489" s="5">
        <v>44249</v>
      </c>
    </row>
    <row r="1490" spans="4:4" x14ac:dyDescent="0.3">
      <c r="D1490" s="5">
        <v>44249</v>
      </c>
    </row>
    <row r="1491" spans="4:4" x14ac:dyDescent="0.3">
      <c r="D1491" s="5">
        <v>44249</v>
      </c>
    </row>
    <row r="1492" spans="4:4" x14ac:dyDescent="0.3">
      <c r="D1492" s="5">
        <v>44249</v>
      </c>
    </row>
    <row r="1493" spans="4:4" x14ac:dyDescent="0.3">
      <c r="D1493" s="5">
        <v>44249</v>
      </c>
    </row>
    <row r="1494" spans="4:4" x14ac:dyDescent="0.3">
      <c r="D1494" s="5">
        <v>44249</v>
      </c>
    </row>
    <row r="1495" spans="4:4" x14ac:dyDescent="0.3">
      <c r="D1495" s="5">
        <v>44249</v>
      </c>
    </row>
    <row r="1496" spans="4:4" x14ac:dyDescent="0.3">
      <c r="D1496" s="5">
        <v>44249</v>
      </c>
    </row>
    <row r="1497" spans="4:4" x14ac:dyDescent="0.3">
      <c r="D1497" s="5">
        <v>44249</v>
      </c>
    </row>
    <row r="1498" spans="4:4" x14ac:dyDescent="0.3">
      <c r="D1498" s="5">
        <v>44249</v>
      </c>
    </row>
    <row r="1499" spans="4:4" x14ac:dyDescent="0.3">
      <c r="D1499" s="5">
        <v>44249</v>
      </c>
    </row>
    <row r="1500" spans="4:4" x14ac:dyDescent="0.3">
      <c r="D1500" s="5">
        <v>44249</v>
      </c>
    </row>
    <row r="1501" spans="4:4" x14ac:dyDescent="0.3">
      <c r="D1501" s="5">
        <v>44249</v>
      </c>
    </row>
    <row r="1502" spans="4:4" x14ac:dyDescent="0.3">
      <c r="D1502" s="5">
        <v>44249</v>
      </c>
    </row>
  </sheetData>
  <autoFilter ref="A1:J347" xr:uid="{00000000-0001-0000-0C00-000000000000}">
    <sortState xmlns:xlrd2="http://schemas.microsoft.com/office/spreadsheetml/2017/richdata2" ref="A6:J346">
      <sortCondition ref="G1:G347"/>
    </sortState>
  </autoFilter>
  <sortState xmlns:xlrd2="http://schemas.microsoft.com/office/spreadsheetml/2017/richdata2" ref="A1:H214">
    <sortCondition ref="A2"/>
  </sortState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>
    <tabColor rgb="FFFF0000"/>
  </sheetPr>
  <dimension ref="A1:V2434"/>
  <sheetViews>
    <sheetView topLeftCell="H2399" workbookViewId="0">
      <selection activeCell="Q846" sqref="Q846"/>
    </sheetView>
  </sheetViews>
  <sheetFormatPr baseColWidth="10" defaultColWidth="11.44140625" defaultRowHeight="11.4" x14ac:dyDescent="0.2"/>
  <cols>
    <col min="1" max="1" width="13.5546875" style="1" bestFit="1" customWidth="1"/>
    <col min="2" max="2" width="13.6640625" style="1" bestFit="1" customWidth="1"/>
    <col min="3" max="3" width="11" style="1" customWidth="1"/>
    <col min="4" max="4" width="6.6640625" style="1" bestFit="1" customWidth="1"/>
    <col min="5" max="5" width="19" style="1" customWidth="1"/>
    <col min="6" max="6" width="21.6640625" style="1" bestFit="1" customWidth="1"/>
    <col min="7" max="7" width="13.33203125" style="1" bestFit="1" customWidth="1"/>
    <col min="8" max="8" width="14.5546875" style="1" bestFit="1" customWidth="1"/>
    <col min="9" max="9" width="7" style="1" bestFit="1" customWidth="1"/>
    <col min="10" max="10" width="14.44140625" style="4" bestFit="1" customWidth="1"/>
    <col min="11" max="11" width="14.5546875" style="1" bestFit="1" customWidth="1"/>
    <col min="12" max="12" width="14.44140625" style="4" bestFit="1" customWidth="1"/>
    <col min="13" max="13" width="12.5546875" style="1" bestFit="1" customWidth="1"/>
    <col min="14" max="14" width="12.109375" style="1" bestFit="1" customWidth="1"/>
    <col min="15" max="15" width="9.88671875" style="1" bestFit="1" customWidth="1"/>
    <col min="16" max="16" width="14.33203125" style="1" bestFit="1" customWidth="1"/>
    <col min="17" max="17" width="11.33203125" style="1" bestFit="1" customWidth="1"/>
    <col min="18" max="18" width="12.33203125" style="1" bestFit="1" customWidth="1"/>
    <col min="19" max="19" width="14.109375" style="1" bestFit="1" customWidth="1"/>
    <col min="20" max="20" width="14.6640625" style="1" bestFit="1" customWidth="1"/>
    <col min="21" max="21" width="11.44140625" style="24"/>
    <col min="22" max="22" width="11.44140625" style="65"/>
    <col min="23" max="16384" width="11.44140625" style="1"/>
  </cols>
  <sheetData>
    <row r="1" spans="1:22" s="3" customFormat="1" ht="10.5" customHeight="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78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3" t="s">
        <v>471</v>
      </c>
      <c r="V1" s="23" t="s">
        <v>453</v>
      </c>
    </row>
    <row r="2" spans="1:22" x14ac:dyDescent="0.2">
      <c r="A2" s="344">
        <v>244</v>
      </c>
      <c r="B2" s="345" t="b">
        <v>1</v>
      </c>
      <c r="C2" s="282" t="s">
        <v>137</v>
      </c>
      <c r="D2" s="282" t="s">
        <v>20</v>
      </c>
      <c r="E2" s="282" t="s">
        <v>52</v>
      </c>
      <c r="F2" s="282" t="s">
        <v>1375</v>
      </c>
      <c r="G2" s="345">
        <v>134.03962300000001</v>
      </c>
      <c r="H2" s="345">
        <v>134.03962300000001</v>
      </c>
      <c r="I2" s="282" t="s">
        <v>1122</v>
      </c>
      <c r="J2" s="346">
        <v>45509</v>
      </c>
      <c r="K2" s="344">
        <v>60</v>
      </c>
      <c r="L2" s="346">
        <v>45572</v>
      </c>
      <c r="M2" s="345">
        <v>0</v>
      </c>
      <c r="N2" s="345">
        <v>0</v>
      </c>
      <c r="O2" s="282" t="s">
        <v>1123</v>
      </c>
      <c r="P2" s="344">
        <v>0</v>
      </c>
      <c r="Q2" s="282" t="s">
        <v>2169</v>
      </c>
      <c r="R2" s="344">
        <v>1</v>
      </c>
      <c r="S2" s="339"/>
      <c r="T2" s="282"/>
      <c r="U2" s="24" t="str">
        <f>+VLOOKUP(TRIM(C2),[5]CAT!$A$2:$G$498,4,0)</f>
        <v>Vegetal</v>
      </c>
      <c r="V2" s="65">
        <f t="shared" ref="V2:V63" si="0">L2</f>
        <v>45572</v>
      </c>
    </row>
    <row r="3" spans="1:22" x14ac:dyDescent="0.2">
      <c r="A3" s="344">
        <v>255</v>
      </c>
      <c r="B3" s="345" t="b">
        <v>1</v>
      </c>
      <c r="C3" s="282" t="s">
        <v>139</v>
      </c>
      <c r="D3" s="282" t="s">
        <v>20</v>
      </c>
      <c r="E3" s="282" t="s">
        <v>51</v>
      </c>
      <c r="F3" s="282" t="s">
        <v>1375</v>
      </c>
      <c r="G3" s="345">
        <v>250.647336</v>
      </c>
      <c r="H3" s="345">
        <v>250.647336</v>
      </c>
      <c r="I3" s="282" t="s">
        <v>1122</v>
      </c>
      <c r="J3" s="346">
        <v>45510</v>
      </c>
      <c r="K3" s="344">
        <v>60</v>
      </c>
      <c r="L3" s="346">
        <v>45572</v>
      </c>
      <c r="M3" s="345">
        <v>0</v>
      </c>
      <c r="N3" s="345">
        <v>0</v>
      </c>
      <c r="O3" s="282" t="s">
        <v>1123</v>
      </c>
      <c r="P3" s="344">
        <v>0</v>
      </c>
      <c r="Q3" s="282" t="s">
        <v>2108</v>
      </c>
      <c r="R3" s="344">
        <v>1</v>
      </c>
      <c r="S3" s="339"/>
      <c r="T3" s="282"/>
      <c r="U3" s="24" t="str">
        <f>+VLOOKUP(TRIM(C3),[5]CAT!$A$2:$G$498,4,0)</f>
        <v>Vegetal</v>
      </c>
      <c r="V3" s="65">
        <f t="shared" si="0"/>
        <v>45572</v>
      </c>
    </row>
    <row r="4" spans="1:22" x14ac:dyDescent="0.2">
      <c r="A4" s="344">
        <v>256</v>
      </c>
      <c r="B4" s="345" t="b">
        <v>1</v>
      </c>
      <c r="C4" s="282" t="s">
        <v>137</v>
      </c>
      <c r="D4" s="282" t="s">
        <v>20</v>
      </c>
      <c r="E4" s="282" t="s">
        <v>52</v>
      </c>
      <c r="F4" s="282" t="s">
        <v>1375</v>
      </c>
      <c r="G4" s="345">
        <v>100.29468300000001</v>
      </c>
      <c r="H4" s="345">
        <v>100.29468300000001</v>
      </c>
      <c r="I4" s="282" t="s">
        <v>1122</v>
      </c>
      <c r="J4" s="346">
        <v>45510</v>
      </c>
      <c r="K4" s="344">
        <v>60</v>
      </c>
      <c r="L4" s="346">
        <v>45572</v>
      </c>
      <c r="M4" s="345">
        <v>0</v>
      </c>
      <c r="N4" s="345">
        <v>0</v>
      </c>
      <c r="O4" s="282" t="s">
        <v>1123</v>
      </c>
      <c r="P4" s="344">
        <v>0</v>
      </c>
      <c r="Q4" s="282" t="s">
        <v>2108</v>
      </c>
      <c r="R4" s="344">
        <v>1</v>
      </c>
      <c r="S4" s="339"/>
      <c r="T4" s="282"/>
      <c r="U4" s="24" t="str">
        <f>+VLOOKUP(TRIM(C4),[5]CAT!$A$2:$G$498,4,0)</f>
        <v>Vegetal</v>
      </c>
      <c r="V4" s="65">
        <f t="shared" si="0"/>
        <v>45572</v>
      </c>
    </row>
    <row r="5" spans="1:22" x14ac:dyDescent="0.2">
      <c r="A5" s="344">
        <v>346</v>
      </c>
      <c r="B5" s="345" t="b">
        <v>1</v>
      </c>
      <c r="C5" s="282" t="s">
        <v>139</v>
      </c>
      <c r="D5" s="282" t="s">
        <v>20</v>
      </c>
      <c r="E5" s="282" t="s">
        <v>51</v>
      </c>
      <c r="F5" s="282" t="s">
        <v>1375</v>
      </c>
      <c r="G5" s="345">
        <v>1096.44525</v>
      </c>
      <c r="H5" s="345">
        <v>1096.44525</v>
      </c>
      <c r="I5" s="282" t="s">
        <v>1122</v>
      </c>
      <c r="J5" s="346">
        <v>45512</v>
      </c>
      <c r="K5" s="344">
        <v>60</v>
      </c>
      <c r="L5" s="346">
        <v>45572</v>
      </c>
      <c r="M5" s="345">
        <v>0</v>
      </c>
      <c r="N5" s="345">
        <v>0</v>
      </c>
      <c r="O5" s="282" t="s">
        <v>1123</v>
      </c>
      <c r="P5" s="344">
        <v>0</v>
      </c>
      <c r="Q5" s="282" t="s">
        <v>2002</v>
      </c>
      <c r="R5" s="344">
        <v>1</v>
      </c>
      <c r="S5" s="339"/>
      <c r="T5" s="282"/>
      <c r="U5" s="24" t="str">
        <f>+VLOOKUP(TRIM(C5),[5]CAT!$A$2:$G$498,4,0)</f>
        <v>Vegetal</v>
      </c>
      <c r="V5" s="65">
        <f t="shared" si="0"/>
        <v>45572</v>
      </c>
    </row>
    <row r="6" spans="1:22" x14ac:dyDescent="0.2">
      <c r="A6" s="344">
        <v>323</v>
      </c>
      <c r="B6" s="345" t="b">
        <v>1</v>
      </c>
      <c r="C6" s="282" t="s">
        <v>137</v>
      </c>
      <c r="D6" s="282" t="s">
        <v>20</v>
      </c>
      <c r="E6" s="282" t="s">
        <v>52</v>
      </c>
      <c r="F6" s="282" t="s">
        <v>1375</v>
      </c>
      <c r="G6" s="345">
        <v>46.503908000000003</v>
      </c>
      <c r="H6" s="345">
        <v>46.503908000000003</v>
      </c>
      <c r="I6" s="282" t="s">
        <v>1122</v>
      </c>
      <c r="J6" s="346">
        <v>45512</v>
      </c>
      <c r="K6" s="344">
        <v>60</v>
      </c>
      <c r="L6" s="346">
        <v>45572</v>
      </c>
      <c r="M6" s="345">
        <v>0</v>
      </c>
      <c r="N6" s="345">
        <v>0</v>
      </c>
      <c r="O6" s="282" t="s">
        <v>1123</v>
      </c>
      <c r="P6" s="344">
        <v>0</v>
      </c>
      <c r="Q6" s="282" t="s">
        <v>2003</v>
      </c>
      <c r="R6" s="344">
        <v>1</v>
      </c>
      <c r="S6" s="339"/>
      <c r="T6" s="282"/>
      <c r="U6" s="24" t="str">
        <f>+VLOOKUP(TRIM(C6),[5]CAT!$A$2:$G$498,4,0)</f>
        <v>Vegetal</v>
      </c>
      <c r="V6" s="65">
        <f t="shared" si="0"/>
        <v>45572</v>
      </c>
    </row>
    <row r="7" spans="1:22" x14ac:dyDescent="0.2">
      <c r="A7" s="344">
        <v>347</v>
      </c>
      <c r="B7" s="345" t="b">
        <v>1</v>
      </c>
      <c r="C7" s="282" t="s">
        <v>137</v>
      </c>
      <c r="D7" s="282" t="s">
        <v>20</v>
      </c>
      <c r="E7" s="282" t="s">
        <v>52</v>
      </c>
      <c r="F7" s="282" t="s">
        <v>1375</v>
      </c>
      <c r="G7" s="345">
        <v>312.85551099999998</v>
      </c>
      <c r="H7" s="345">
        <v>312.85551099999998</v>
      </c>
      <c r="I7" s="282" t="s">
        <v>1122</v>
      </c>
      <c r="J7" s="346">
        <v>45512</v>
      </c>
      <c r="K7" s="344">
        <v>60</v>
      </c>
      <c r="L7" s="346">
        <v>45572</v>
      </c>
      <c r="M7" s="345">
        <v>0</v>
      </c>
      <c r="N7" s="345">
        <v>0</v>
      </c>
      <c r="O7" s="282" t="s">
        <v>1123</v>
      </c>
      <c r="P7" s="344">
        <v>0</v>
      </c>
      <c r="Q7" s="282" t="s">
        <v>2002</v>
      </c>
      <c r="R7" s="344">
        <v>1</v>
      </c>
      <c r="S7" s="339"/>
      <c r="T7" s="282"/>
      <c r="U7" s="24" t="str">
        <f>+VLOOKUP(TRIM(C7),[5]CAT!$A$2:$G$498,4,0)</f>
        <v>Vegetal</v>
      </c>
      <c r="V7" s="65">
        <f t="shared" si="0"/>
        <v>45572</v>
      </c>
    </row>
    <row r="8" spans="1:22" x14ac:dyDescent="0.2">
      <c r="A8" s="344">
        <v>407</v>
      </c>
      <c r="B8" s="345" t="b">
        <v>1</v>
      </c>
      <c r="C8" s="282" t="s">
        <v>137</v>
      </c>
      <c r="D8" s="282" t="s">
        <v>20</v>
      </c>
      <c r="E8" s="282" t="s">
        <v>52</v>
      </c>
      <c r="F8" s="282" t="s">
        <v>1375</v>
      </c>
      <c r="G8" s="345">
        <v>785.15788299999997</v>
      </c>
      <c r="H8" s="345">
        <v>785.15788299999997</v>
      </c>
      <c r="I8" s="282" t="s">
        <v>1122</v>
      </c>
      <c r="J8" s="346">
        <v>45516</v>
      </c>
      <c r="K8" s="344">
        <v>60</v>
      </c>
      <c r="L8" s="346">
        <v>45579</v>
      </c>
      <c r="M8" s="345">
        <v>0</v>
      </c>
      <c r="N8" s="345">
        <v>0</v>
      </c>
      <c r="O8" s="282" t="s">
        <v>1123</v>
      </c>
      <c r="P8" s="344">
        <v>0</v>
      </c>
      <c r="Q8" s="282" t="s">
        <v>2000</v>
      </c>
      <c r="R8" s="344">
        <v>1</v>
      </c>
      <c r="S8" s="339"/>
      <c r="T8" s="282"/>
      <c r="U8" s="24" t="str">
        <f>+VLOOKUP(TRIM(C8),[5]CAT!$A$2:$G$498,4,0)</f>
        <v>Vegetal</v>
      </c>
      <c r="V8" s="65">
        <f t="shared" si="0"/>
        <v>45579</v>
      </c>
    </row>
    <row r="9" spans="1:22" x14ac:dyDescent="0.2">
      <c r="A9" s="344">
        <v>594</v>
      </c>
      <c r="B9" s="345" t="b">
        <v>1</v>
      </c>
      <c r="C9" s="282" t="s">
        <v>139</v>
      </c>
      <c r="D9" s="282" t="s">
        <v>20</v>
      </c>
      <c r="E9" s="282" t="s">
        <v>51</v>
      </c>
      <c r="F9" s="282" t="s">
        <v>1375</v>
      </c>
      <c r="G9" s="345">
        <v>357.51812100000001</v>
      </c>
      <c r="H9" s="345">
        <v>357.51812100000001</v>
      </c>
      <c r="I9" s="282" t="s">
        <v>1122</v>
      </c>
      <c r="J9" s="346">
        <v>45523</v>
      </c>
      <c r="K9" s="344">
        <v>60</v>
      </c>
      <c r="L9" s="346">
        <v>45586</v>
      </c>
      <c r="M9" s="345">
        <v>0</v>
      </c>
      <c r="N9" s="345">
        <v>0</v>
      </c>
      <c r="O9" s="282" t="s">
        <v>1123</v>
      </c>
      <c r="P9" s="344">
        <v>0</v>
      </c>
      <c r="Q9" s="282" t="s">
        <v>2107</v>
      </c>
      <c r="R9" s="344">
        <v>1</v>
      </c>
      <c r="S9" s="339"/>
      <c r="T9" s="282"/>
      <c r="U9" s="24" t="str">
        <f>+VLOOKUP(TRIM(C9),[5]CAT!$A$2:$G$498,4,0)</f>
        <v>Vegetal</v>
      </c>
      <c r="V9" s="65">
        <f t="shared" si="0"/>
        <v>45586</v>
      </c>
    </row>
    <row r="10" spans="1:22" x14ac:dyDescent="0.2">
      <c r="A10" s="344">
        <v>595</v>
      </c>
      <c r="B10" s="345" t="b">
        <v>1</v>
      </c>
      <c r="C10" s="282" t="s">
        <v>137</v>
      </c>
      <c r="D10" s="282" t="s">
        <v>20</v>
      </c>
      <c r="E10" s="282" t="s">
        <v>52</v>
      </c>
      <c r="F10" s="282" t="s">
        <v>1375</v>
      </c>
      <c r="G10" s="345">
        <v>143.05823899999999</v>
      </c>
      <c r="H10" s="345">
        <v>143.05823899999999</v>
      </c>
      <c r="I10" s="282" t="s">
        <v>1122</v>
      </c>
      <c r="J10" s="346">
        <v>45523</v>
      </c>
      <c r="K10" s="344">
        <v>60</v>
      </c>
      <c r="L10" s="346">
        <v>45586</v>
      </c>
      <c r="M10" s="345">
        <v>0</v>
      </c>
      <c r="N10" s="345">
        <v>0</v>
      </c>
      <c r="O10" s="282" t="s">
        <v>1123</v>
      </c>
      <c r="P10" s="344">
        <v>0</v>
      </c>
      <c r="Q10" s="282" t="s">
        <v>2107</v>
      </c>
      <c r="R10" s="344">
        <v>1</v>
      </c>
      <c r="S10" s="339"/>
      <c r="T10" s="282"/>
      <c r="U10" s="24" t="str">
        <f>+VLOOKUP(TRIM(C10),[5]CAT!$A$2:$G$498,4,0)</f>
        <v>Vegetal</v>
      </c>
      <c r="V10" s="65">
        <f t="shared" si="0"/>
        <v>45586</v>
      </c>
    </row>
    <row r="11" spans="1:22" x14ac:dyDescent="0.2">
      <c r="A11" s="344">
        <v>98</v>
      </c>
      <c r="B11" s="345" t="b">
        <v>1</v>
      </c>
      <c r="C11" s="282" t="s">
        <v>602</v>
      </c>
      <c r="D11" s="282" t="s">
        <v>20</v>
      </c>
      <c r="E11" s="282" t="s">
        <v>603</v>
      </c>
      <c r="F11" s="282" t="s">
        <v>1375</v>
      </c>
      <c r="G11" s="345">
        <v>0.23369200000000001</v>
      </c>
      <c r="H11" s="345">
        <v>0.23369200000000001</v>
      </c>
      <c r="I11" s="282" t="s">
        <v>1180</v>
      </c>
      <c r="J11" s="346">
        <v>45529</v>
      </c>
      <c r="K11" s="344">
        <v>30</v>
      </c>
      <c r="L11" s="346">
        <v>45565</v>
      </c>
      <c r="M11" s="345">
        <v>0</v>
      </c>
      <c r="N11" s="345">
        <v>0</v>
      </c>
      <c r="O11" s="282" t="s">
        <v>1123</v>
      </c>
      <c r="P11" s="344">
        <v>0</v>
      </c>
      <c r="Q11" s="282" t="s">
        <v>2124</v>
      </c>
      <c r="R11" s="344">
        <v>1</v>
      </c>
      <c r="S11" s="339"/>
      <c r="T11" s="282"/>
      <c r="U11" s="24" t="str">
        <f>+VLOOKUP(TRIM(C11),[5]CAT!$A$2:$G$498,4,0)</f>
        <v>Aditivos</v>
      </c>
      <c r="V11" s="65">
        <f t="shared" si="0"/>
        <v>45565</v>
      </c>
    </row>
    <row r="12" spans="1:22" x14ac:dyDescent="0.2">
      <c r="A12" s="344">
        <v>103</v>
      </c>
      <c r="B12" s="345" t="b">
        <v>1</v>
      </c>
      <c r="C12" s="282" t="s">
        <v>602</v>
      </c>
      <c r="D12" s="282" t="s">
        <v>20</v>
      </c>
      <c r="E12" s="282" t="s">
        <v>603</v>
      </c>
      <c r="F12" s="282" t="s">
        <v>1375</v>
      </c>
      <c r="G12" s="345">
        <v>0.72302200000000005</v>
      </c>
      <c r="H12" s="345">
        <v>0.72302200000000005</v>
      </c>
      <c r="I12" s="282" t="s">
        <v>1180</v>
      </c>
      <c r="J12" s="346">
        <v>45529</v>
      </c>
      <c r="K12" s="344">
        <v>30</v>
      </c>
      <c r="L12" s="346">
        <v>45565</v>
      </c>
      <c r="M12" s="345">
        <v>0</v>
      </c>
      <c r="N12" s="345">
        <v>0</v>
      </c>
      <c r="O12" s="282" t="s">
        <v>1123</v>
      </c>
      <c r="P12" s="344">
        <v>0</v>
      </c>
      <c r="Q12" s="282" t="s">
        <v>2068</v>
      </c>
      <c r="R12" s="344">
        <v>1</v>
      </c>
      <c r="S12" s="339"/>
      <c r="T12" s="282"/>
      <c r="U12" s="24" t="str">
        <f>+VLOOKUP(TRIM(C12),[5]CAT!$A$2:$G$498,4,0)</f>
        <v>Aditivos</v>
      </c>
      <c r="V12" s="65">
        <f t="shared" si="0"/>
        <v>45565</v>
      </c>
    </row>
    <row r="13" spans="1:22" x14ac:dyDescent="0.2">
      <c r="A13" s="344">
        <v>110</v>
      </c>
      <c r="B13" s="345" t="b">
        <v>1</v>
      </c>
      <c r="C13" s="282" t="s">
        <v>238</v>
      </c>
      <c r="D13" s="282" t="s">
        <v>20</v>
      </c>
      <c r="E13" s="282" t="s">
        <v>82</v>
      </c>
      <c r="F13" s="282" t="s">
        <v>1124</v>
      </c>
      <c r="G13" s="345">
        <v>26.315511000000001</v>
      </c>
      <c r="H13" s="345">
        <v>26.315511000000001</v>
      </c>
      <c r="I13" s="282" t="s">
        <v>1180</v>
      </c>
      <c r="J13" s="346">
        <v>45530</v>
      </c>
      <c r="K13" s="344">
        <v>30</v>
      </c>
      <c r="L13" s="346">
        <v>45565</v>
      </c>
      <c r="M13" s="345">
        <v>0</v>
      </c>
      <c r="N13" s="345">
        <v>0</v>
      </c>
      <c r="O13" s="282" t="s">
        <v>1123</v>
      </c>
      <c r="P13" s="344">
        <v>0</v>
      </c>
      <c r="Q13" s="282" t="s">
        <v>2316</v>
      </c>
      <c r="R13" s="344">
        <v>1</v>
      </c>
      <c r="S13" s="339"/>
      <c r="T13" s="282"/>
      <c r="U13" s="24" t="str">
        <f>+VLOOKUP(TRIM(C13),[5]CAT!$A$2:$G$498,4,0)</f>
        <v>Text &amp; Soja</v>
      </c>
      <c r="V13" s="65">
        <f t="shared" si="0"/>
        <v>45565</v>
      </c>
    </row>
    <row r="14" spans="1:22" x14ac:dyDescent="0.2">
      <c r="A14" s="344">
        <v>803</v>
      </c>
      <c r="B14" s="345" t="b">
        <v>1</v>
      </c>
      <c r="C14" s="282" t="s">
        <v>137</v>
      </c>
      <c r="D14" s="282" t="s">
        <v>20</v>
      </c>
      <c r="E14" s="282" t="s">
        <v>52</v>
      </c>
      <c r="F14" s="282" t="s">
        <v>1375</v>
      </c>
      <c r="G14" s="345">
        <v>1570.3157670000001</v>
      </c>
      <c r="H14" s="345">
        <v>1570.3157670000001</v>
      </c>
      <c r="I14" s="282" t="s">
        <v>1122</v>
      </c>
      <c r="J14" s="346">
        <v>45530</v>
      </c>
      <c r="K14" s="344">
        <v>60</v>
      </c>
      <c r="L14" s="346">
        <v>45593</v>
      </c>
      <c r="M14" s="345">
        <v>0</v>
      </c>
      <c r="N14" s="345">
        <v>0</v>
      </c>
      <c r="O14" s="282" t="s">
        <v>1123</v>
      </c>
      <c r="P14" s="344">
        <v>0</v>
      </c>
      <c r="Q14" s="282" t="s">
        <v>2000</v>
      </c>
      <c r="R14" s="344">
        <v>1</v>
      </c>
      <c r="S14" s="339"/>
      <c r="T14" s="282"/>
      <c r="U14" s="24" t="str">
        <f>+VLOOKUP(TRIM(C14),[5]CAT!$A$2:$G$498,4,0)</f>
        <v>Vegetal</v>
      </c>
      <c r="V14" s="65">
        <f t="shared" si="0"/>
        <v>45593</v>
      </c>
    </row>
    <row r="15" spans="1:22" x14ac:dyDescent="0.2">
      <c r="A15" s="344">
        <v>127</v>
      </c>
      <c r="B15" s="345" t="b">
        <v>1</v>
      </c>
      <c r="C15" s="282" t="s">
        <v>602</v>
      </c>
      <c r="D15" s="282" t="s">
        <v>20</v>
      </c>
      <c r="E15" s="282" t="s">
        <v>603</v>
      </c>
      <c r="F15" s="282" t="s">
        <v>1375</v>
      </c>
      <c r="G15" s="345">
        <v>0.44266</v>
      </c>
      <c r="H15" s="345">
        <v>0.44266</v>
      </c>
      <c r="I15" s="282" t="s">
        <v>1180</v>
      </c>
      <c r="J15" s="346">
        <v>45532</v>
      </c>
      <c r="K15" s="344">
        <v>30</v>
      </c>
      <c r="L15" s="346">
        <v>45565</v>
      </c>
      <c r="M15" s="345">
        <v>0</v>
      </c>
      <c r="N15" s="345">
        <v>0</v>
      </c>
      <c r="O15" s="282" t="s">
        <v>1123</v>
      </c>
      <c r="P15" s="344">
        <v>0</v>
      </c>
      <c r="Q15" s="282" t="s">
        <v>2171</v>
      </c>
      <c r="R15" s="344">
        <v>1</v>
      </c>
      <c r="S15" s="339"/>
      <c r="T15" s="282"/>
      <c r="U15" s="24" t="str">
        <f>+VLOOKUP(TRIM(C15),[5]CAT!$A$2:$G$498,4,0)</f>
        <v>Aditivos</v>
      </c>
      <c r="V15" s="65">
        <f t="shared" si="0"/>
        <v>45565</v>
      </c>
    </row>
    <row r="16" spans="1:22" x14ac:dyDescent="0.2">
      <c r="A16" s="344">
        <v>190</v>
      </c>
      <c r="B16" s="345" t="b">
        <v>1</v>
      </c>
      <c r="C16" s="282" t="s">
        <v>238</v>
      </c>
      <c r="D16" s="282" t="s">
        <v>20</v>
      </c>
      <c r="E16" s="282" t="s">
        <v>82</v>
      </c>
      <c r="F16" s="282" t="s">
        <v>1124</v>
      </c>
      <c r="G16" s="345">
        <v>72.195414999999997</v>
      </c>
      <c r="H16" s="345">
        <v>72.195414999999997</v>
      </c>
      <c r="I16" s="282" t="s">
        <v>1180</v>
      </c>
      <c r="J16" s="346">
        <v>45537</v>
      </c>
      <c r="K16" s="344">
        <v>30</v>
      </c>
      <c r="L16" s="346">
        <v>45572</v>
      </c>
      <c r="M16" s="345">
        <v>0</v>
      </c>
      <c r="N16" s="345">
        <v>0</v>
      </c>
      <c r="O16" s="282" t="s">
        <v>1123</v>
      </c>
      <c r="P16" s="344">
        <v>0</v>
      </c>
      <c r="Q16" s="282" t="s">
        <v>2112</v>
      </c>
      <c r="R16" s="344">
        <v>1</v>
      </c>
      <c r="S16" s="339"/>
      <c r="T16" s="282"/>
      <c r="U16" s="24" t="str">
        <f>+VLOOKUP(TRIM(C16),[5]CAT!$A$2:$G$498,4,0)</f>
        <v>Text &amp; Soja</v>
      </c>
      <c r="V16" s="65">
        <f t="shared" si="0"/>
        <v>45572</v>
      </c>
    </row>
    <row r="17" spans="1:22" x14ac:dyDescent="0.2">
      <c r="A17" s="344">
        <v>99</v>
      </c>
      <c r="B17" s="345" t="b">
        <v>1</v>
      </c>
      <c r="C17" s="282" t="s">
        <v>680</v>
      </c>
      <c r="D17" s="282" t="s">
        <v>20</v>
      </c>
      <c r="E17" s="282" t="s">
        <v>678</v>
      </c>
      <c r="F17" s="282" t="s">
        <v>1128</v>
      </c>
      <c r="G17" s="345">
        <v>0.16692299999999999</v>
      </c>
      <c r="H17" s="345">
        <v>0.16692299999999999</v>
      </c>
      <c r="I17" s="282" t="s">
        <v>1180</v>
      </c>
      <c r="J17" s="346">
        <v>45538</v>
      </c>
      <c r="K17" s="344">
        <v>21</v>
      </c>
      <c r="L17" s="346">
        <v>45565</v>
      </c>
      <c r="M17" s="345">
        <v>0</v>
      </c>
      <c r="N17" s="345">
        <v>0</v>
      </c>
      <c r="O17" s="282" t="s">
        <v>1123</v>
      </c>
      <c r="P17" s="344">
        <v>0</v>
      </c>
      <c r="Q17" s="282" t="s">
        <v>2124</v>
      </c>
      <c r="R17" s="344">
        <v>1</v>
      </c>
      <c r="S17" s="339"/>
      <c r="T17" s="282"/>
      <c r="U17" s="24" t="str">
        <f>+VLOOKUP(TRIM(C17),[5]CAT!$A$2:$G$498,4,0)</f>
        <v>Aditivos</v>
      </c>
      <c r="V17" s="65">
        <f t="shared" si="0"/>
        <v>45565</v>
      </c>
    </row>
    <row r="18" spans="1:22" x14ac:dyDescent="0.2">
      <c r="A18" s="344">
        <v>104</v>
      </c>
      <c r="B18" s="345" t="b">
        <v>1</v>
      </c>
      <c r="C18" s="282" t="s">
        <v>680</v>
      </c>
      <c r="D18" s="282" t="s">
        <v>20</v>
      </c>
      <c r="E18" s="282" t="s">
        <v>678</v>
      </c>
      <c r="F18" s="282" t="s">
        <v>1128</v>
      </c>
      <c r="G18" s="345">
        <v>0.51644500000000004</v>
      </c>
      <c r="H18" s="345">
        <v>0.51644500000000004</v>
      </c>
      <c r="I18" s="282" t="s">
        <v>1180</v>
      </c>
      <c r="J18" s="346">
        <v>45538</v>
      </c>
      <c r="K18" s="344">
        <v>21</v>
      </c>
      <c r="L18" s="346">
        <v>45565</v>
      </c>
      <c r="M18" s="345">
        <v>0</v>
      </c>
      <c r="N18" s="345">
        <v>0</v>
      </c>
      <c r="O18" s="282" t="s">
        <v>1123</v>
      </c>
      <c r="P18" s="344">
        <v>0</v>
      </c>
      <c r="Q18" s="282" t="s">
        <v>2068</v>
      </c>
      <c r="R18" s="344">
        <v>1</v>
      </c>
      <c r="S18" s="339"/>
      <c r="T18" s="282"/>
      <c r="U18" s="24" t="str">
        <f>+VLOOKUP(TRIM(C18),[5]CAT!$A$2:$G$498,4,0)</f>
        <v>Aditivos</v>
      </c>
      <c r="V18" s="65">
        <f t="shared" si="0"/>
        <v>45565</v>
      </c>
    </row>
    <row r="19" spans="1:22" x14ac:dyDescent="0.2">
      <c r="A19" s="344">
        <v>113</v>
      </c>
      <c r="B19" s="345" t="b">
        <v>1</v>
      </c>
      <c r="C19" s="282" t="s">
        <v>692</v>
      </c>
      <c r="D19" s="282" t="s">
        <v>20</v>
      </c>
      <c r="E19" s="282" t="s">
        <v>693</v>
      </c>
      <c r="F19" s="282" t="s">
        <v>1375</v>
      </c>
      <c r="G19" s="345">
        <v>0.98683200000000004</v>
      </c>
      <c r="H19" s="345">
        <v>0.98683200000000004</v>
      </c>
      <c r="I19" s="282" t="s">
        <v>1122</v>
      </c>
      <c r="J19" s="346">
        <v>45539</v>
      </c>
      <c r="K19" s="344">
        <v>21</v>
      </c>
      <c r="L19" s="346">
        <v>45565</v>
      </c>
      <c r="M19" s="345">
        <v>0</v>
      </c>
      <c r="N19" s="345">
        <v>0</v>
      </c>
      <c r="O19" s="282" t="s">
        <v>1123</v>
      </c>
      <c r="P19" s="344">
        <v>0</v>
      </c>
      <c r="Q19" s="282" t="s">
        <v>2316</v>
      </c>
      <c r="R19" s="344">
        <v>1</v>
      </c>
      <c r="S19" s="339"/>
      <c r="T19" s="282"/>
      <c r="U19" s="24" t="str">
        <f>+VLOOKUP(TRIM(C19),[5]CAT!$A$2:$G$498,4,0)</f>
        <v>Sabor</v>
      </c>
      <c r="V19" s="65">
        <f t="shared" si="0"/>
        <v>45565</v>
      </c>
    </row>
    <row r="20" spans="1:22" x14ac:dyDescent="0.2">
      <c r="A20" s="344">
        <v>109</v>
      </c>
      <c r="B20" s="345" t="b">
        <v>1</v>
      </c>
      <c r="C20" s="282" t="s">
        <v>259</v>
      </c>
      <c r="D20" s="282" t="s">
        <v>20</v>
      </c>
      <c r="E20" s="282" t="s">
        <v>29</v>
      </c>
      <c r="F20" s="282" t="s">
        <v>1375</v>
      </c>
      <c r="G20" s="345">
        <v>11.184092</v>
      </c>
      <c r="H20" s="345">
        <v>11.184092</v>
      </c>
      <c r="I20" s="282" t="s">
        <v>1180</v>
      </c>
      <c r="J20" s="346">
        <v>45539</v>
      </c>
      <c r="K20" s="344">
        <v>21</v>
      </c>
      <c r="L20" s="346">
        <v>45565</v>
      </c>
      <c r="M20" s="345">
        <v>0</v>
      </c>
      <c r="N20" s="345">
        <v>0</v>
      </c>
      <c r="O20" s="282" t="s">
        <v>1123</v>
      </c>
      <c r="P20" s="344">
        <v>0</v>
      </c>
      <c r="Q20" s="282" t="s">
        <v>2316</v>
      </c>
      <c r="R20" s="344">
        <v>1</v>
      </c>
      <c r="S20" s="339"/>
      <c r="T20" s="282"/>
      <c r="U20" s="24" t="str">
        <f>+VLOOKUP(TRIM(C20),[5]CAT!$A$2:$G$498,4,0)</f>
        <v>Aditivos</v>
      </c>
      <c r="V20" s="65">
        <f t="shared" si="0"/>
        <v>45565</v>
      </c>
    </row>
    <row r="21" spans="1:22" x14ac:dyDescent="0.2">
      <c r="A21" s="344">
        <v>107</v>
      </c>
      <c r="B21" s="345" t="b">
        <v>1</v>
      </c>
      <c r="C21" s="282" t="s">
        <v>176</v>
      </c>
      <c r="D21" s="282" t="s">
        <v>20</v>
      </c>
      <c r="E21" s="282" t="s">
        <v>38</v>
      </c>
      <c r="F21" s="282" t="s">
        <v>1131</v>
      </c>
      <c r="G21" s="345">
        <v>5.5970779999999998</v>
      </c>
      <c r="H21" s="345">
        <v>5.5970779999999998</v>
      </c>
      <c r="I21" s="282" t="s">
        <v>1122</v>
      </c>
      <c r="J21" s="346">
        <v>45539</v>
      </c>
      <c r="K21" s="344">
        <v>21</v>
      </c>
      <c r="L21" s="346">
        <v>45565</v>
      </c>
      <c r="M21" s="345">
        <v>0</v>
      </c>
      <c r="N21" s="345">
        <v>0</v>
      </c>
      <c r="O21" s="282" t="s">
        <v>1123</v>
      </c>
      <c r="P21" s="344">
        <v>0</v>
      </c>
      <c r="Q21" s="282" t="s">
        <v>2316</v>
      </c>
      <c r="R21" s="344">
        <v>1</v>
      </c>
      <c r="S21" s="339"/>
      <c r="T21" s="282"/>
      <c r="U21" s="24" t="str">
        <f>+VLOOKUP(TRIM(C21),[5]CAT!$A$2:$G$498,4,0)</f>
        <v>Sabor</v>
      </c>
      <c r="V21" s="65">
        <f t="shared" si="0"/>
        <v>45565</v>
      </c>
    </row>
    <row r="22" spans="1:22" x14ac:dyDescent="0.2">
      <c r="A22" s="344">
        <v>114</v>
      </c>
      <c r="B22" s="345" t="b">
        <v>1</v>
      </c>
      <c r="C22" s="282" t="s">
        <v>146</v>
      </c>
      <c r="D22" s="282" t="s">
        <v>20</v>
      </c>
      <c r="E22" s="282" t="s">
        <v>88</v>
      </c>
      <c r="F22" s="282" t="s">
        <v>1375</v>
      </c>
      <c r="G22" s="345">
        <v>6.5847980000000002</v>
      </c>
      <c r="H22" s="345">
        <v>6.5847980000000002</v>
      </c>
      <c r="I22" s="282" t="s">
        <v>1122</v>
      </c>
      <c r="J22" s="346">
        <v>45539</v>
      </c>
      <c r="K22" s="344">
        <v>21</v>
      </c>
      <c r="L22" s="346">
        <v>45565</v>
      </c>
      <c r="M22" s="345">
        <v>0</v>
      </c>
      <c r="N22" s="345">
        <v>0</v>
      </c>
      <c r="O22" s="282" t="s">
        <v>1123</v>
      </c>
      <c r="P22" s="344">
        <v>0</v>
      </c>
      <c r="Q22" s="282" t="s">
        <v>2316</v>
      </c>
      <c r="R22" s="344">
        <v>1</v>
      </c>
      <c r="S22" s="339"/>
      <c r="T22" s="282"/>
      <c r="U22" s="24" t="str">
        <f>+VLOOKUP(TRIM(C22),[5]CAT!$A$2:$G$498,4,0)</f>
        <v>Harina</v>
      </c>
      <c r="V22" s="65">
        <f t="shared" si="0"/>
        <v>45565</v>
      </c>
    </row>
    <row r="23" spans="1:22" x14ac:dyDescent="0.2">
      <c r="A23" s="344">
        <v>128</v>
      </c>
      <c r="B23" s="345" t="b">
        <v>1</v>
      </c>
      <c r="C23" s="282" t="s">
        <v>680</v>
      </c>
      <c r="D23" s="282" t="s">
        <v>20</v>
      </c>
      <c r="E23" s="282" t="s">
        <v>678</v>
      </c>
      <c r="F23" s="282" t="s">
        <v>1128</v>
      </c>
      <c r="G23" s="345">
        <v>0.44266</v>
      </c>
      <c r="H23" s="345">
        <v>0.44266</v>
      </c>
      <c r="I23" s="282" t="s">
        <v>1180</v>
      </c>
      <c r="J23" s="346">
        <v>45541</v>
      </c>
      <c r="K23" s="344">
        <v>21</v>
      </c>
      <c r="L23" s="346">
        <v>45565</v>
      </c>
      <c r="M23" s="345">
        <v>0</v>
      </c>
      <c r="N23" s="345">
        <v>0</v>
      </c>
      <c r="O23" s="282" t="s">
        <v>1123</v>
      </c>
      <c r="P23" s="344">
        <v>0</v>
      </c>
      <c r="Q23" s="282" t="s">
        <v>2171</v>
      </c>
      <c r="R23" s="344">
        <v>1</v>
      </c>
      <c r="S23" s="339"/>
      <c r="T23" s="282"/>
      <c r="U23" s="24" t="str">
        <f>+VLOOKUP(TRIM(C23),[5]CAT!$A$2:$G$498,4,0)</f>
        <v>Aditivos</v>
      </c>
      <c r="V23" s="65">
        <f t="shared" si="0"/>
        <v>45565</v>
      </c>
    </row>
    <row r="24" spans="1:22" x14ac:dyDescent="0.2">
      <c r="A24" s="344">
        <v>352</v>
      </c>
      <c r="B24" s="345" t="b">
        <v>1</v>
      </c>
      <c r="C24" s="282" t="s">
        <v>602</v>
      </c>
      <c r="D24" s="282" t="s">
        <v>20</v>
      </c>
      <c r="E24" s="282" t="s">
        <v>603</v>
      </c>
      <c r="F24" s="282" t="s">
        <v>1375</v>
      </c>
      <c r="G24" s="345">
        <v>0.42114200000000002</v>
      </c>
      <c r="H24" s="345">
        <v>0.42114200000000002</v>
      </c>
      <c r="I24" s="282" t="s">
        <v>1180</v>
      </c>
      <c r="J24" s="346">
        <v>45543</v>
      </c>
      <c r="K24" s="344">
        <v>30</v>
      </c>
      <c r="L24" s="346">
        <v>45579</v>
      </c>
      <c r="M24" s="345">
        <v>0</v>
      </c>
      <c r="N24" s="345">
        <v>0</v>
      </c>
      <c r="O24" s="282" t="s">
        <v>1123</v>
      </c>
      <c r="P24" s="344">
        <v>0</v>
      </c>
      <c r="Q24" s="282" t="s">
        <v>2124</v>
      </c>
      <c r="R24" s="344">
        <v>1</v>
      </c>
      <c r="S24" s="339"/>
      <c r="T24" s="282"/>
      <c r="U24" s="24" t="str">
        <f>+VLOOKUP(TRIM(C24),[5]CAT!$A$2:$G$498,4,0)</f>
        <v>Aditivos</v>
      </c>
      <c r="V24" s="65">
        <f t="shared" si="0"/>
        <v>45579</v>
      </c>
    </row>
    <row r="25" spans="1:22" x14ac:dyDescent="0.2">
      <c r="A25" s="344">
        <v>357</v>
      </c>
      <c r="B25" s="345" t="b">
        <v>1</v>
      </c>
      <c r="C25" s="282" t="s">
        <v>602</v>
      </c>
      <c r="D25" s="282" t="s">
        <v>20</v>
      </c>
      <c r="E25" s="282" t="s">
        <v>603</v>
      </c>
      <c r="F25" s="282" t="s">
        <v>1375</v>
      </c>
      <c r="G25" s="345">
        <v>0.183786</v>
      </c>
      <c r="H25" s="345">
        <v>0.183786</v>
      </c>
      <c r="I25" s="282" t="s">
        <v>1180</v>
      </c>
      <c r="J25" s="346">
        <v>45543</v>
      </c>
      <c r="K25" s="344">
        <v>30</v>
      </c>
      <c r="L25" s="346">
        <v>45579</v>
      </c>
      <c r="M25" s="345">
        <v>0</v>
      </c>
      <c r="N25" s="345">
        <v>0</v>
      </c>
      <c r="O25" s="282" t="s">
        <v>1123</v>
      </c>
      <c r="P25" s="344">
        <v>0</v>
      </c>
      <c r="Q25" s="282" t="s">
        <v>2001</v>
      </c>
      <c r="R25" s="344">
        <v>1</v>
      </c>
      <c r="S25" s="339"/>
      <c r="T25" s="282"/>
      <c r="U25" s="24" t="str">
        <f>+VLOOKUP(TRIM(C25),[5]CAT!$A$2:$G$498,4,0)</f>
        <v>Aditivos</v>
      </c>
      <c r="V25" s="65">
        <f t="shared" si="0"/>
        <v>45579</v>
      </c>
    </row>
    <row r="26" spans="1:22" x14ac:dyDescent="0.2">
      <c r="A26" s="344">
        <v>362</v>
      </c>
      <c r="B26" s="345" t="b">
        <v>1</v>
      </c>
      <c r="C26" s="282" t="s">
        <v>602</v>
      </c>
      <c r="D26" s="282" t="s">
        <v>20</v>
      </c>
      <c r="E26" s="282" t="s">
        <v>603</v>
      </c>
      <c r="F26" s="282" t="s">
        <v>1375</v>
      </c>
      <c r="G26" s="345">
        <v>0.26293800000000001</v>
      </c>
      <c r="H26" s="345">
        <v>0.26293800000000001</v>
      </c>
      <c r="I26" s="282" t="s">
        <v>1180</v>
      </c>
      <c r="J26" s="346">
        <v>45543</v>
      </c>
      <c r="K26" s="344">
        <v>30</v>
      </c>
      <c r="L26" s="346">
        <v>45579</v>
      </c>
      <c r="M26" s="345">
        <v>0</v>
      </c>
      <c r="N26" s="345">
        <v>0</v>
      </c>
      <c r="O26" s="282" t="s">
        <v>1123</v>
      </c>
      <c r="P26" s="344">
        <v>0</v>
      </c>
      <c r="Q26" s="282" t="s">
        <v>2000</v>
      </c>
      <c r="R26" s="344">
        <v>1</v>
      </c>
      <c r="S26" s="339"/>
      <c r="T26" s="282"/>
      <c r="U26" s="24" t="str">
        <f>+VLOOKUP(TRIM(C26),[5]CAT!$A$2:$G$498,4,0)</f>
        <v>Aditivos</v>
      </c>
      <c r="V26" s="65">
        <f t="shared" si="0"/>
        <v>45579</v>
      </c>
    </row>
    <row r="27" spans="1:22" x14ac:dyDescent="0.2">
      <c r="A27" s="344">
        <v>367</v>
      </c>
      <c r="B27" s="345" t="b">
        <v>1</v>
      </c>
      <c r="C27" s="282" t="s">
        <v>602</v>
      </c>
      <c r="D27" s="282" t="s">
        <v>20</v>
      </c>
      <c r="E27" s="282" t="s">
        <v>603</v>
      </c>
      <c r="F27" s="282" t="s">
        <v>1375</v>
      </c>
      <c r="G27" s="345">
        <v>0.32270599999999999</v>
      </c>
      <c r="H27" s="345">
        <v>0.32270599999999999</v>
      </c>
      <c r="I27" s="282" t="s">
        <v>1180</v>
      </c>
      <c r="J27" s="346">
        <v>45543</v>
      </c>
      <c r="K27" s="344">
        <v>30</v>
      </c>
      <c r="L27" s="346">
        <v>45579</v>
      </c>
      <c r="M27" s="345">
        <v>0</v>
      </c>
      <c r="N27" s="345">
        <v>0</v>
      </c>
      <c r="O27" s="282" t="s">
        <v>1123</v>
      </c>
      <c r="P27" s="344">
        <v>0</v>
      </c>
      <c r="Q27" s="282" t="s">
        <v>2068</v>
      </c>
      <c r="R27" s="344">
        <v>1</v>
      </c>
      <c r="S27" s="339"/>
      <c r="T27" s="282"/>
      <c r="U27" s="24" t="str">
        <f>+VLOOKUP(TRIM(C27),[5]CAT!$A$2:$G$498,4,0)</f>
        <v>Aditivos</v>
      </c>
      <c r="V27" s="65">
        <f t="shared" si="0"/>
        <v>45579</v>
      </c>
    </row>
    <row r="28" spans="1:22" x14ac:dyDescent="0.2">
      <c r="A28" s="344">
        <v>372</v>
      </c>
      <c r="B28" s="345" t="b">
        <v>1</v>
      </c>
      <c r="C28" s="282" t="s">
        <v>602</v>
      </c>
      <c r="D28" s="282" t="s">
        <v>20</v>
      </c>
      <c r="E28" s="282" t="s">
        <v>603</v>
      </c>
      <c r="F28" s="282" t="s">
        <v>1375</v>
      </c>
      <c r="G28" s="345">
        <v>6.8078E-2</v>
      </c>
      <c r="H28" s="345">
        <v>6.8078E-2</v>
      </c>
      <c r="I28" s="282" t="s">
        <v>1180</v>
      </c>
      <c r="J28" s="346">
        <v>45543</v>
      </c>
      <c r="K28" s="344">
        <v>30</v>
      </c>
      <c r="L28" s="346">
        <v>45579</v>
      </c>
      <c r="M28" s="345">
        <v>0</v>
      </c>
      <c r="N28" s="345">
        <v>0</v>
      </c>
      <c r="O28" s="282" t="s">
        <v>1123</v>
      </c>
      <c r="P28" s="344">
        <v>0</v>
      </c>
      <c r="Q28" s="282" t="s">
        <v>2245</v>
      </c>
      <c r="R28" s="344">
        <v>1</v>
      </c>
      <c r="S28" s="339"/>
      <c r="T28" s="282"/>
      <c r="U28" s="24" t="str">
        <f>+VLOOKUP(TRIM(C28),[5]CAT!$A$2:$G$498,4,0)</f>
        <v>Aditivos</v>
      </c>
      <c r="V28" s="65">
        <f t="shared" si="0"/>
        <v>45579</v>
      </c>
    </row>
    <row r="29" spans="1:22" x14ac:dyDescent="0.2">
      <c r="A29" s="344">
        <v>121</v>
      </c>
      <c r="B29" s="345" t="b">
        <v>1</v>
      </c>
      <c r="C29" s="282" t="s">
        <v>256</v>
      </c>
      <c r="D29" s="282" t="s">
        <v>20</v>
      </c>
      <c r="E29" s="282" t="s">
        <v>77</v>
      </c>
      <c r="F29" s="282" t="s">
        <v>1375</v>
      </c>
      <c r="G29" s="345">
        <v>2761.77</v>
      </c>
      <c r="H29" s="345">
        <v>2761.77</v>
      </c>
      <c r="I29" s="282" t="s">
        <v>1180</v>
      </c>
      <c r="J29" s="346">
        <v>45544</v>
      </c>
      <c r="K29" s="344">
        <v>17</v>
      </c>
      <c r="L29" s="346">
        <v>45565</v>
      </c>
      <c r="M29" s="345">
        <v>0</v>
      </c>
      <c r="N29" s="345">
        <v>0</v>
      </c>
      <c r="O29" s="282" t="s">
        <v>1123</v>
      </c>
      <c r="P29" s="344">
        <v>0</v>
      </c>
      <c r="Q29" s="282" t="s">
        <v>2316</v>
      </c>
      <c r="R29" s="344">
        <v>1</v>
      </c>
      <c r="S29" s="339"/>
      <c r="T29" s="282"/>
      <c r="U29" s="24" t="str">
        <f>+VLOOKUP(TRIM(C29),[5]CAT!$A$2:$G$498,4,0)</f>
        <v>Pollo</v>
      </c>
      <c r="V29" s="65">
        <f t="shared" si="0"/>
        <v>45565</v>
      </c>
    </row>
    <row r="30" spans="1:22" x14ac:dyDescent="0.2">
      <c r="A30" s="344">
        <v>179</v>
      </c>
      <c r="B30" s="345" t="b">
        <v>1</v>
      </c>
      <c r="C30" s="282" t="s">
        <v>747</v>
      </c>
      <c r="D30" s="282" t="s">
        <v>20</v>
      </c>
      <c r="E30" s="282" t="s">
        <v>736</v>
      </c>
      <c r="F30" s="282" t="s">
        <v>1129</v>
      </c>
      <c r="G30" s="345">
        <v>0.16201499999999999</v>
      </c>
      <c r="H30" s="345">
        <v>0.16201499999999999</v>
      </c>
      <c r="I30" s="282" t="s">
        <v>1122</v>
      </c>
      <c r="J30" s="346">
        <v>45545</v>
      </c>
      <c r="K30" s="344">
        <v>21</v>
      </c>
      <c r="L30" s="346">
        <v>45572</v>
      </c>
      <c r="M30" s="345">
        <v>0</v>
      </c>
      <c r="N30" s="345">
        <v>0</v>
      </c>
      <c r="O30" s="282" t="s">
        <v>1123</v>
      </c>
      <c r="P30" s="344">
        <v>0</v>
      </c>
      <c r="Q30" s="282" t="s">
        <v>2170</v>
      </c>
      <c r="R30" s="344">
        <v>1</v>
      </c>
      <c r="S30" s="339"/>
      <c r="T30" s="282"/>
      <c r="U30" s="24" t="str">
        <f>+VLOOKUP(TRIM(C30),[5]CAT!$A$2:$G$498,4,0)</f>
        <v>Sabor</v>
      </c>
      <c r="V30" s="65">
        <f t="shared" si="0"/>
        <v>45572</v>
      </c>
    </row>
    <row r="31" spans="1:22" x14ac:dyDescent="0.2">
      <c r="A31" s="344">
        <v>181</v>
      </c>
      <c r="B31" s="345" t="b">
        <v>1</v>
      </c>
      <c r="C31" s="282" t="s">
        <v>146</v>
      </c>
      <c r="D31" s="282" t="s">
        <v>20</v>
      </c>
      <c r="E31" s="282" t="s">
        <v>88</v>
      </c>
      <c r="F31" s="282" t="s">
        <v>1375</v>
      </c>
      <c r="G31" s="345">
        <v>1.6792469999999999</v>
      </c>
      <c r="H31" s="345">
        <v>1.6792469999999999</v>
      </c>
      <c r="I31" s="282" t="s">
        <v>1122</v>
      </c>
      <c r="J31" s="346">
        <v>45545</v>
      </c>
      <c r="K31" s="344">
        <v>21</v>
      </c>
      <c r="L31" s="346">
        <v>45572</v>
      </c>
      <c r="M31" s="345">
        <v>0</v>
      </c>
      <c r="N31" s="345">
        <v>0</v>
      </c>
      <c r="O31" s="282" t="s">
        <v>1123</v>
      </c>
      <c r="P31" s="344">
        <v>0</v>
      </c>
      <c r="Q31" s="282" t="s">
        <v>2170</v>
      </c>
      <c r="R31" s="344">
        <v>1</v>
      </c>
      <c r="S31" s="339"/>
      <c r="T31" s="282"/>
      <c r="U31" s="24" t="str">
        <f>+VLOOKUP(TRIM(C31),[5]CAT!$A$2:$G$498,4,0)</f>
        <v>Harina</v>
      </c>
      <c r="V31" s="65">
        <f t="shared" si="0"/>
        <v>45572</v>
      </c>
    </row>
    <row r="32" spans="1:22" x14ac:dyDescent="0.2">
      <c r="A32" s="344">
        <v>184</v>
      </c>
      <c r="B32" s="345" t="b">
        <v>1</v>
      </c>
      <c r="C32" s="282" t="s">
        <v>692</v>
      </c>
      <c r="D32" s="282" t="s">
        <v>20</v>
      </c>
      <c r="E32" s="282" t="s">
        <v>693</v>
      </c>
      <c r="F32" s="282" t="s">
        <v>1375</v>
      </c>
      <c r="G32" s="345">
        <v>10.829312</v>
      </c>
      <c r="H32" s="345">
        <v>10.829312</v>
      </c>
      <c r="I32" s="282" t="s">
        <v>1122</v>
      </c>
      <c r="J32" s="346">
        <v>45546</v>
      </c>
      <c r="K32" s="344">
        <v>21</v>
      </c>
      <c r="L32" s="346">
        <v>45572</v>
      </c>
      <c r="M32" s="345">
        <v>0</v>
      </c>
      <c r="N32" s="345">
        <v>0</v>
      </c>
      <c r="O32" s="282" t="s">
        <v>1123</v>
      </c>
      <c r="P32" s="344">
        <v>0</v>
      </c>
      <c r="Q32" s="282" t="s">
        <v>2112</v>
      </c>
      <c r="R32" s="344">
        <v>1</v>
      </c>
      <c r="S32" s="339"/>
      <c r="T32" s="282"/>
      <c r="U32" s="24" t="str">
        <f>+VLOOKUP(TRIM(C32),[5]CAT!$A$2:$G$498,4,0)</f>
        <v>Sabor</v>
      </c>
      <c r="V32" s="65">
        <f t="shared" si="0"/>
        <v>45572</v>
      </c>
    </row>
    <row r="33" spans="1:22" x14ac:dyDescent="0.2">
      <c r="A33" s="344">
        <v>187</v>
      </c>
      <c r="B33" s="345" t="b">
        <v>1</v>
      </c>
      <c r="C33" s="282" t="s">
        <v>259</v>
      </c>
      <c r="D33" s="282" t="s">
        <v>20</v>
      </c>
      <c r="E33" s="282" t="s">
        <v>29</v>
      </c>
      <c r="F33" s="282" t="s">
        <v>1375</v>
      </c>
      <c r="G33" s="345">
        <v>12.032569000000001</v>
      </c>
      <c r="H33" s="345">
        <v>12.032569000000001</v>
      </c>
      <c r="I33" s="282" t="s">
        <v>1180</v>
      </c>
      <c r="J33" s="346">
        <v>45546</v>
      </c>
      <c r="K33" s="344">
        <v>21</v>
      </c>
      <c r="L33" s="346">
        <v>45572</v>
      </c>
      <c r="M33" s="345">
        <v>0</v>
      </c>
      <c r="N33" s="345">
        <v>0</v>
      </c>
      <c r="O33" s="282" t="s">
        <v>1123</v>
      </c>
      <c r="P33" s="344">
        <v>0</v>
      </c>
      <c r="Q33" s="282" t="s">
        <v>2112</v>
      </c>
      <c r="R33" s="344">
        <v>1</v>
      </c>
      <c r="S33" s="339"/>
      <c r="T33" s="282"/>
      <c r="U33" s="24" t="str">
        <f>+VLOOKUP(TRIM(C33),[5]CAT!$A$2:$G$498,4,0)</f>
        <v>Aditivos</v>
      </c>
      <c r="V33" s="65">
        <f t="shared" si="0"/>
        <v>45572</v>
      </c>
    </row>
    <row r="34" spans="1:22" x14ac:dyDescent="0.2">
      <c r="A34" s="344">
        <v>189</v>
      </c>
      <c r="B34" s="345" t="b">
        <v>1</v>
      </c>
      <c r="C34" s="282" t="s">
        <v>249</v>
      </c>
      <c r="D34" s="282" t="s">
        <v>20</v>
      </c>
      <c r="E34" s="282" t="s">
        <v>78</v>
      </c>
      <c r="F34" s="282" t="s">
        <v>1126</v>
      </c>
      <c r="G34" s="345">
        <v>2.406514</v>
      </c>
      <c r="H34" s="345">
        <v>2.406514</v>
      </c>
      <c r="I34" s="282" t="s">
        <v>1122</v>
      </c>
      <c r="J34" s="346">
        <v>45546</v>
      </c>
      <c r="K34" s="344">
        <v>21</v>
      </c>
      <c r="L34" s="346">
        <v>45572</v>
      </c>
      <c r="M34" s="345">
        <v>0</v>
      </c>
      <c r="N34" s="345">
        <v>0</v>
      </c>
      <c r="O34" s="282" t="s">
        <v>1123</v>
      </c>
      <c r="P34" s="344">
        <v>0</v>
      </c>
      <c r="Q34" s="282" t="s">
        <v>2112</v>
      </c>
      <c r="R34" s="344">
        <v>1</v>
      </c>
      <c r="S34" s="339"/>
      <c r="T34" s="282"/>
      <c r="U34" s="24" t="str">
        <f>+VLOOKUP(TRIM(C34),[5]CAT!$A$2:$G$498,4,0)</f>
        <v>Sabor</v>
      </c>
      <c r="V34" s="65">
        <f t="shared" si="0"/>
        <v>45572</v>
      </c>
    </row>
    <row r="35" spans="1:22" x14ac:dyDescent="0.2">
      <c r="A35" s="344">
        <v>188</v>
      </c>
      <c r="B35" s="345" t="b">
        <v>1</v>
      </c>
      <c r="C35" s="282" t="s">
        <v>320</v>
      </c>
      <c r="D35" s="282" t="s">
        <v>20</v>
      </c>
      <c r="E35" s="282" t="s">
        <v>354</v>
      </c>
      <c r="F35" s="282" t="s">
        <v>1126</v>
      </c>
      <c r="G35" s="345">
        <v>7.2195410000000004</v>
      </c>
      <c r="H35" s="345">
        <v>7.2195410000000004</v>
      </c>
      <c r="I35" s="282" t="s">
        <v>1122</v>
      </c>
      <c r="J35" s="346">
        <v>45546</v>
      </c>
      <c r="K35" s="344">
        <v>21</v>
      </c>
      <c r="L35" s="346">
        <v>45572</v>
      </c>
      <c r="M35" s="345">
        <v>0</v>
      </c>
      <c r="N35" s="345">
        <v>0</v>
      </c>
      <c r="O35" s="282" t="s">
        <v>1123</v>
      </c>
      <c r="P35" s="344">
        <v>0</v>
      </c>
      <c r="Q35" s="282" t="s">
        <v>2112</v>
      </c>
      <c r="R35" s="344">
        <v>1</v>
      </c>
      <c r="S35" s="339"/>
      <c r="T35" s="282"/>
      <c r="U35" s="24" t="str">
        <f>+VLOOKUP(TRIM(C35),[5]CAT!$A$2:$G$498,4,0)</f>
        <v>Sabor</v>
      </c>
      <c r="V35" s="65">
        <f t="shared" si="0"/>
        <v>45572</v>
      </c>
    </row>
    <row r="36" spans="1:22" x14ac:dyDescent="0.2">
      <c r="A36" s="344">
        <v>183</v>
      </c>
      <c r="B36" s="345" t="b">
        <v>1</v>
      </c>
      <c r="C36" s="282" t="s">
        <v>152</v>
      </c>
      <c r="D36" s="282" t="s">
        <v>20</v>
      </c>
      <c r="E36" s="282" t="s">
        <v>58</v>
      </c>
      <c r="F36" s="282" t="s">
        <v>1127</v>
      </c>
      <c r="G36" s="345">
        <v>12.151680000000001</v>
      </c>
      <c r="H36" s="345">
        <v>12.151680000000001</v>
      </c>
      <c r="I36" s="282" t="s">
        <v>1180</v>
      </c>
      <c r="J36" s="346">
        <v>45546</v>
      </c>
      <c r="K36" s="344">
        <v>21</v>
      </c>
      <c r="L36" s="346">
        <v>45572</v>
      </c>
      <c r="M36" s="345">
        <v>0</v>
      </c>
      <c r="N36" s="345">
        <v>0</v>
      </c>
      <c r="O36" s="282" t="s">
        <v>1123</v>
      </c>
      <c r="P36" s="344">
        <v>0</v>
      </c>
      <c r="Q36" s="282" t="s">
        <v>2112</v>
      </c>
      <c r="R36" s="344">
        <v>1</v>
      </c>
      <c r="S36" s="339"/>
      <c r="T36" s="282"/>
      <c r="U36" s="24" t="str">
        <f>+VLOOKUP(TRIM(C36),[5]CAT!$A$2:$G$498,4,0)</f>
        <v>Sabor</v>
      </c>
      <c r="V36" s="65">
        <f t="shared" si="0"/>
        <v>45572</v>
      </c>
    </row>
    <row r="37" spans="1:22" x14ac:dyDescent="0.2">
      <c r="A37" s="344">
        <v>2404</v>
      </c>
      <c r="B37" s="345" t="b">
        <v>1</v>
      </c>
      <c r="C37" s="282" t="s">
        <v>146</v>
      </c>
      <c r="D37" s="282" t="s">
        <v>20</v>
      </c>
      <c r="E37" s="282" t="s">
        <v>88</v>
      </c>
      <c r="F37" s="282" t="s">
        <v>1375</v>
      </c>
      <c r="G37" s="345">
        <v>204.73775499999999</v>
      </c>
      <c r="H37" s="345">
        <v>204.73775499999999</v>
      </c>
      <c r="I37" s="282" t="s">
        <v>1122</v>
      </c>
      <c r="J37" s="346">
        <v>45546</v>
      </c>
      <c r="K37" s="344">
        <v>21</v>
      </c>
      <c r="L37" s="346">
        <v>45572</v>
      </c>
      <c r="M37" s="345">
        <v>0</v>
      </c>
      <c r="N37" s="345">
        <v>0</v>
      </c>
      <c r="O37" s="282" t="s">
        <v>1123</v>
      </c>
      <c r="P37" s="344">
        <v>0</v>
      </c>
      <c r="Q37" s="282" t="s">
        <v>2112</v>
      </c>
      <c r="R37" s="344">
        <v>1</v>
      </c>
      <c r="S37" s="339"/>
      <c r="T37" s="282"/>
      <c r="U37" s="24" t="str">
        <f>+VLOOKUP(TRIM(C37),[5]CAT!$A$2:$G$498,4,0)</f>
        <v>Harina</v>
      </c>
      <c r="V37" s="65">
        <f t="shared" si="0"/>
        <v>45572</v>
      </c>
    </row>
    <row r="38" spans="1:22" x14ac:dyDescent="0.2">
      <c r="A38" s="344">
        <v>209</v>
      </c>
      <c r="B38" s="345" t="b">
        <v>1</v>
      </c>
      <c r="C38" s="282" t="s">
        <v>187</v>
      </c>
      <c r="D38" s="282" t="s">
        <v>20</v>
      </c>
      <c r="E38" s="282" t="s">
        <v>34</v>
      </c>
      <c r="F38" s="282" t="s">
        <v>1130</v>
      </c>
      <c r="G38" s="345">
        <v>0.84109699999999998</v>
      </c>
      <c r="H38" s="345">
        <v>0.84109699999999998</v>
      </c>
      <c r="I38" s="282" t="s">
        <v>1122</v>
      </c>
      <c r="J38" s="346">
        <v>45547</v>
      </c>
      <c r="K38" s="344">
        <v>21</v>
      </c>
      <c r="L38" s="346">
        <v>45572</v>
      </c>
      <c r="M38" s="345">
        <v>0</v>
      </c>
      <c r="N38" s="345">
        <v>0</v>
      </c>
      <c r="O38" s="282" t="s">
        <v>1123</v>
      </c>
      <c r="P38" s="344">
        <v>0</v>
      </c>
      <c r="Q38" s="282" t="s">
        <v>2108</v>
      </c>
      <c r="R38" s="344">
        <v>1</v>
      </c>
      <c r="S38" s="339"/>
      <c r="T38" s="282"/>
      <c r="U38" s="24" t="str">
        <f>+VLOOKUP(TRIM(C38),[5]CAT!$A$2:$G$498,4,0)</f>
        <v>Sabor</v>
      </c>
      <c r="V38" s="65">
        <f t="shared" si="0"/>
        <v>45572</v>
      </c>
    </row>
    <row r="39" spans="1:22" x14ac:dyDescent="0.2">
      <c r="A39" s="344">
        <v>222</v>
      </c>
      <c r="B39" s="345" t="b">
        <v>1</v>
      </c>
      <c r="C39" s="282" t="s">
        <v>187</v>
      </c>
      <c r="D39" s="282" t="s">
        <v>20</v>
      </c>
      <c r="E39" s="282" t="s">
        <v>34</v>
      </c>
      <c r="F39" s="282" t="s">
        <v>1130</v>
      </c>
      <c r="G39" s="345">
        <v>0.31512699999999999</v>
      </c>
      <c r="H39" s="345">
        <v>0.31512699999999999</v>
      </c>
      <c r="I39" s="282" t="s">
        <v>1122</v>
      </c>
      <c r="J39" s="346">
        <v>45547</v>
      </c>
      <c r="K39" s="344">
        <v>21</v>
      </c>
      <c r="L39" s="346">
        <v>45572</v>
      </c>
      <c r="M39" s="345">
        <v>0</v>
      </c>
      <c r="N39" s="345">
        <v>0</v>
      </c>
      <c r="O39" s="282" t="s">
        <v>1123</v>
      </c>
      <c r="P39" s="344">
        <v>0</v>
      </c>
      <c r="Q39" s="282" t="s">
        <v>2113</v>
      </c>
      <c r="R39" s="344">
        <v>1</v>
      </c>
      <c r="S39" s="339"/>
      <c r="T39" s="282"/>
      <c r="U39" s="24" t="str">
        <f>+VLOOKUP(TRIM(C39),[5]CAT!$A$2:$G$498,4,0)</f>
        <v>Sabor</v>
      </c>
      <c r="V39" s="65">
        <f t="shared" si="0"/>
        <v>45572</v>
      </c>
    </row>
    <row r="40" spans="1:22" x14ac:dyDescent="0.2">
      <c r="A40" s="344">
        <v>208</v>
      </c>
      <c r="B40" s="345" t="b">
        <v>1</v>
      </c>
      <c r="C40" s="282" t="s">
        <v>176</v>
      </c>
      <c r="D40" s="282" t="s">
        <v>20</v>
      </c>
      <c r="E40" s="282" t="s">
        <v>38</v>
      </c>
      <c r="F40" s="282" t="s">
        <v>1131</v>
      </c>
      <c r="G40" s="345">
        <v>4.4898879999999997</v>
      </c>
      <c r="H40" s="345">
        <v>4.4898879999999997</v>
      </c>
      <c r="I40" s="282" t="s">
        <v>1122</v>
      </c>
      <c r="J40" s="346">
        <v>45547</v>
      </c>
      <c r="K40" s="344">
        <v>21</v>
      </c>
      <c r="L40" s="346">
        <v>45572</v>
      </c>
      <c r="M40" s="345">
        <v>0</v>
      </c>
      <c r="N40" s="345">
        <v>0</v>
      </c>
      <c r="O40" s="282" t="s">
        <v>1123</v>
      </c>
      <c r="P40" s="344">
        <v>0</v>
      </c>
      <c r="Q40" s="282" t="s">
        <v>2108</v>
      </c>
      <c r="R40" s="344">
        <v>1</v>
      </c>
      <c r="S40" s="339"/>
      <c r="T40" s="282"/>
      <c r="U40" s="24" t="str">
        <f>+VLOOKUP(TRIM(C40),[5]CAT!$A$2:$G$498,4,0)</f>
        <v>Sabor</v>
      </c>
      <c r="V40" s="65">
        <f t="shared" si="0"/>
        <v>45572</v>
      </c>
    </row>
    <row r="41" spans="1:22" x14ac:dyDescent="0.2">
      <c r="A41" s="344">
        <v>221</v>
      </c>
      <c r="B41" s="345" t="b">
        <v>1</v>
      </c>
      <c r="C41" s="282" t="s">
        <v>176</v>
      </c>
      <c r="D41" s="282" t="s">
        <v>20</v>
      </c>
      <c r="E41" s="282" t="s">
        <v>38</v>
      </c>
      <c r="F41" s="282" t="s">
        <v>1131</v>
      </c>
      <c r="G41" s="345">
        <v>1.682191</v>
      </c>
      <c r="H41" s="345">
        <v>1.682191</v>
      </c>
      <c r="I41" s="282" t="s">
        <v>1122</v>
      </c>
      <c r="J41" s="346">
        <v>45547</v>
      </c>
      <c r="K41" s="344">
        <v>21</v>
      </c>
      <c r="L41" s="346">
        <v>45572</v>
      </c>
      <c r="M41" s="345">
        <v>0</v>
      </c>
      <c r="N41" s="345">
        <v>0</v>
      </c>
      <c r="O41" s="282" t="s">
        <v>1123</v>
      </c>
      <c r="P41" s="344">
        <v>0</v>
      </c>
      <c r="Q41" s="282" t="s">
        <v>2113</v>
      </c>
      <c r="R41" s="344">
        <v>1</v>
      </c>
      <c r="S41" s="339"/>
      <c r="T41" s="282"/>
      <c r="U41" s="24" t="str">
        <f>+VLOOKUP(TRIM(C41),[5]CAT!$A$2:$G$498,4,0)</f>
        <v>Sabor</v>
      </c>
      <c r="V41" s="65">
        <f t="shared" si="0"/>
        <v>45572</v>
      </c>
    </row>
    <row r="42" spans="1:22" x14ac:dyDescent="0.2">
      <c r="A42" s="344">
        <v>2405</v>
      </c>
      <c r="B42" s="345" t="b">
        <v>1</v>
      </c>
      <c r="C42" s="282" t="s">
        <v>146</v>
      </c>
      <c r="D42" s="282" t="s">
        <v>20</v>
      </c>
      <c r="E42" s="282" t="s">
        <v>88</v>
      </c>
      <c r="F42" s="282" t="s">
        <v>1375</v>
      </c>
      <c r="G42" s="345">
        <v>19.465539</v>
      </c>
      <c r="H42" s="345">
        <v>19.465539</v>
      </c>
      <c r="I42" s="282" t="s">
        <v>1122</v>
      </c>
      <c r="J42" s="346">
        <v>45547</v>
      </c>
      <c r="K42" s="344">
        <v>21</v>
      </c>
      <c r="L42" s="346">
        <v>45572</v>
      </c>
      <c r="M42" s="345">
        <v>0</v>
      </c>
      <c r="N42" s="345">
        <v>0</v>
      </c>
      <c r="O42" s="282" t="s">
        <v>1123</v>
      </c>
      <c r="P42" s="344">
        <v>0</v>
      </c>
      <c r="Q42" s="282" t="s">
        <v>2108</v>
      </c>
      <c r="R42" s="344">
        <v>1</v>
      </c>
      <c r="S42" s="339"/>
      <c r="T42" s="282"/>
      <c r="U42" s="24" t="str">
        <f>+VLOOKUP(TRIM(C42),[5]CAT!$A$2:$G$498,4,0)</f>
        <v>Harina</v>
      </c>
      <c r="V42" s="65">
        <f t="shared" si="0"/>
        <v>45572</v>
      </c>
    </row>
    <row r="43" spans="1:22" x14ac:dyDescent="0.2">
      <c r="A43" s="344">
        <v>1083</v>
      </c>
      <c r="B43" s="345" t="b">
        <v>1</v>
      </c>
      <c r="C43" s="282" t="s">
        <v>139</v>
      </c>
      <c r="D43" s="282" t="s">
        <v>20</v>
      </c>
      <c r="E43" s="282" t="s">
        <v>51</v>
      </c>
      <c r="F43" s="282" t="s">
        <v>1375</v>
      </c>
      <c r="G43" s="345">
        <v>1061.0608520000001</v>
      </c>
      <c r="H43" s="345">
        <v>1061.0608520000001</v>
      </c>
      <c r="I43" s="282" t="s">
        <v>1122</v>
      </c>
      <c r="J43" s="346">
        <v>45547</v>
      </c>
      <c r="K43" s="344">
        <v>60</v>
      </c>
      <c r="L43" s="346">
        <v>45607</v>
      </c>
      <c r="M43" s="345">
        <v>0</v>
      </c>
      <c r="N43" s="345">
        <v>0</v>
      </c>
      <c r="O43" s="282" t="s">
        <v>1123</v>
      </c>
      <c r="P43" s="344">
        <v>0</v>
      </c>
      <c r="Q43" s="282" t="s">
        <v>2002</v>
      </c>
      <c r="R43" s="344">
        <v>1</v>
      </c>
      <c r="S43" s="339"/>
      <c r="T43" s="282"/>
      <c r="U43" s="24" t="str">
        <f>+VLOOKUP(TRIM(C43),[5]CAT!$A$2:$G$498,4,0)</f>
        <v>Vegetal</v>
      </c>
      <c r="V43" s="65">
        <f t="shared" si="0"/>
        <v>45607</v>
      </c>
    </row>
    <row r="44" spans="1:22" x14ac:dyDescent="0.2">
      <c r="A44" s="344">
        <v>1060</v>
      </c>
      <c r="B44" s="345" t="b">
        <v>1</v>
      </c>
      <c r="C44" s="282" t="s">
        <v>137</v>
      </c>
      <c r="D44" s="282" t="s">
        <v>20</v>
      </c>
      <c r="E44" s="282" t="s">
        <v>52</v>
      </c>
      <c r="F44" s="282" t="s">
        <v>1375</v>
      </c>
      <c r="G44" s="345">
        <v>43.597707999999997</v>
      </c>
      <c r="H44" s="345">
        <v>43.597707999999997</v>
      </c>
      <c r="I44" s="282" t="s">
        <v>1122</v>
      </c>
      <c r="J44" s="346">
        <v>45547</v>
      </c>
      <c r="K44" s="344">
        <v>60</v>
      </c>
      <c r="L44" s="346">
        <v>45607</v>
      </c>
      <c r="M44" s="345">
        <v>0</v>
      </c>
      <c r="N44" s="345">
        <v>0</v>
      </c>
      <c r="O44" s="282" t="s">
        <v>1123</v>
      </c>
      <c r="P44" s="344">
        <v>0</v>
      </c>
      <c r="Q44" s="282" t="s">
        <v>2003</v>
      </c>
      <c r="R44" s="344">
        <v>1</v>
      </c>
      <c r="S44" s="339"/>
      <c r="T44" s="282"/>
      <c r="U44" s="24" t="str">
        <f>+VLOOKUP(TRIM(C44),[5]CAT!$A$2:$G$498,4,0)</f>
        <v>Vegetal</v>
      </c>
      <c r="V44" s="65">
        <f t="shared" si="0"/>
        <v>45607</v>
      </c>
    </row>
    <row r="45" spans="1:22" x14ac:dyDescent="0.2">
      <c r="A45" s="344">
        <v>1084</v>
      </c>
      <c r="B45" s="345" t="b">
        <v>1</v>
      </c>
      <c r="C45" s="282" t="s">
        <v>137</v>
      </c>
      <c r="D45" s="282" t="s">
        <v>20</v>
      </c>
      <c r="E45" s="282" t="s">
        <v>52</v>
      </c>
      <c r="F45" s="282" t="s">
        <v>1375</v>
      </c>
      <c r="G45" s="345">
        <v>302.75906199999997</v>
      </c>
      <c r="H45" s="345">
        <v>302.75906199999997</v>
      </c>
      <c r="I45" s="282" t="s">
        <v>1122</v>
      </c>
      <c r="J45" s="346">
        <v>45547</v>
      </c>
      <c r="K45" s="344">
        <v>60</v>
      </c>
      <c r="L45" s="346">
        <v>45607</v>
      </c>
      <c r="M45" s="345">
        <v>0</v>
      </c>
      <c r="N45" s="345">
        <v>0</v>
      </c>
      <c r="O45" s="282" t="s">
        <v>1123</v>
      </c>
      <c r="P45" s="344">
        <v>0</v>
      </c>
      <c r="Q45" s="282" t="s">
        <v>2002</v>
      </c>
      <c r="R45" s="344">
        <v>1</v>
      </c>
      <c r="S45" s="339"/>
      <c r="T45" s="282"/>
      <c r="U45" s="24" t="str">
        <f>+VLOOKUP(TRIM(C45),[5]CAT!$A$2:$G$498,4,0)</f>
        <v>Vegetal</v>
      </c>
      <c r="V45" s="65">
        <f t="shared" si="0"/>
        <v>45607</v>
      </c>
    </row>
    <row r="46" spans="1:22" x14ac:dyDescent="0.2">
      <c r="A46" s="344">
        <v>137</v>
      </c>
      <c r="B46" s="345" t="b">
        <v>1</v>
      </c>
      <c r="C46" s="282" t="s">
        <v>599</v>
      </c>
      <c r="D46" s="282" t="s">
        <v>20</v>
      </c>
      <c r="E46" s="282" t="s">
        <v>982</v>
      </c>
      <c r="F46" s="282" t="s">
        <v>1136</v>
      </c>
      <c r="G46" s="345">
        <v>873.58986000000004</v>
      </c>
      <c r="H46" s="345">
        <v>873.58986000000004</v>
      </c>
      <c r="I46" s="282" t="s">
        <v>1180</v>
      </c>
      <c r="J46" s="346">
        <v>45548</v>
      </c>
      <c r="K46" s="344">
        <v>15</v>
      </c>
      <c r="L46" s="346">
        <v>45565</v>
      </c>
      <c r="M46" s="345">
        <v>0</v>
      </c>
      <c r="N46" s="345">
        <v>0</v>
      </c>
      <c r="O46" s="282" t="s">
        <v>1123</v>
      </c>
      <c r="P46" s="344">
        <v>0</v>
      </c>
      <c r="Q46" s="282" t="s">
        <v>2124</v>
      </c>
      <c r="R46" s="344">
        <v>1</v>
      </c>
      <c r="S46" s="339"/>
      <c r="T46" s="282"/>
      <c r="U46" s="24" t="str">
        <f>+VLOOKUP(TRIM(C46),[5]CAT!$A$2:$G$498,4,0)</f>
        <v>Salsa</v>
      </c>
      <c r="V46" s="65">
        <f t="shared" si="0"/>
        <v>45565</v>
      </c>
    </row>
    <row r="47" spans="1:22" x14ac:dyDescent="0.2">
      <c r="A47" s="344">
        <v>140</v>
      </c>
      <c r="B47" s="345" t="b">
        <v>1</v>
      </c>
      <c r="C47" s="282" t="s">
        <v>599</v>
      </c>
      <c r="D47" s="282" t="s">
        <v>20</v>
      </c>
      <c r="E47" s="282" t="s">
        <v>982</v>
      </c>
      <c r="F47" s="282" t="s">
        <v>1136</v>
      </c>
      <c r="G47" s="345">
        <v>2676.444066</v>
      </c>
      <c r="H47" s="345">
        <v>2676.444066</v>
      </c>
      <c r="I47" s="282" t="s">
        <v>1180</v>
      </c>
      <c r="J47" s="346">
        <v>45548</v>
      </c>
      <c r="K47" s="344">
        <v>15</v>
      </c>
      <c r="L47" s="346">
        <v>45565</v>
      </c>
      <c r="M47" s="345">
        <v>0</v>
      </c>
      <c r="N47" s="345">
        <v>0</v>
      </c>
      <c r="O47" s="282" t="s">
        <v>1123</v>
      </c>
      <c r="P47" s="344">
        <v>0</v>
      </c>
      <c r="Q47" s="282" t="s">
        <v>2068</v>
      </c>
      <c r="R47" s="344">
        <v>1</v>
      </c>
      <c r="S47" s="339"/>
      <c r="T47" s="282"/>
      <c r="U47" s="24" t="str">
        <f>+VLOOKUP(TRIM(C47),[5]CAT!$A$2:$G$498,4,0)</f>
        <v>Salsa</v>
      </c>
      <c r="V47" s="65">
        <f t="shared" si="0"/>
        <v>45565</v>
      </c>
    </row>
    <row r="48" spans="1:22" x14ac:dyDescent="0.2">
      <c r="A48" s="344">
        <v>142</v>
      </c>
      <c r="B48" s="345" t="b">
        <v>1</v>
      </c>
      <c r="C48" s="282" t="s">
        <v>765</v>
      </c>
      <c r="D48" s="282" t="s">
        <v>20</v>
      </c>
      <c r="E48" s="282" t="s">
        <v>760</v>
      </c>
      <c r="F48" s="282" t="s">
        <v>2062</v>
      </c>
      <c r="G48" s="345">
        <v>2108.395606</v>
      </c>
      <c r="H48" s="345">
        <v>2108.395606</v>
      </c>
      <c r="I48" s="282" t="s">
        <v>1122</v>
      </c>
      <c r="J48" s="346">
        <v>45548</v>
      </c>
      <c r="K48" s="344">
        <v>15</v>
      </c>
      <c r="L48" s="346">
        <v>45565</v>
      </c>
      <c r="M48" s="345">
        <v>0</v>
      </c>
      <c r="N48" s="345">
        <v>0</v>
      </c>
      <c r="O48" s="282" t="s">
        <v>1123</v>
      </c>
      <c r="P48" s="344">
        <v>0</v>
      </c>
      <c r="Q48" s="282" t="s">
        <v>2068</v>
      </c>
      <c r="R48" s="344">
        <v>1</v>
      </c>
      <c r="S48" s="339"/>
      <c r="T48" s="282"/>
      <c r="U48" s="24" t="str">
        <f>+VLOOKUP(TRIM(C48),[5]CAT!$A$2:$G$498,4,0)</f>
        <v>Fiambre</v>
      </c>
      <c r="V48" s="65">
        <f t="shared" si="0"/>
        <v>45565</v>
      </c>
    </row>
    <row r="49" spans="1:22" x14ac:dyDescent="0.2">
      <c r="A49" s="344">
        <v>138</v>
      </c>
      <c r="B49" s="345" t="b">
        <v>1</v>
      </c>
      <c r="C49" s="282" t="s">
        <v>155</v>
      </c>
      <c r="D49" s="282" t="s">
        <v>20</v>
      </c>
      <c r="E49" s="282" t="s">
        <v>45</v>
      </c>
      <c r="F49" s="282" t="s">
        <v>1134</v>
      </c>
      <c r="G49" s="345">
        <v>5.5559399999999997</v>
      </c>
      <c r="H49" s="345">
        <v>5.5559399999999997</v>
      </c>
      <c r="I49" s="282" t="s">
        <v>1122</v>
      </c>
      <c r="J49" s="346">
        <v>45548</v>
      </c>
      <c r="K49" s="344">
        <v>15</v>
      </c>
      <c r="L49" s="346">
        <v>45565</v>
      </c>
      <c r="M49" s="345">
        <v>0</v>
      </c>
      <c r="N49" s="345">
        <v>0</v>
      </c>
      <c r="O49" s="282" t="s">
        <v>1123</v>
      </c>
      <c r="P49" s="344">
        <v>0</v>
      </c>
      <c r="Q49" s="282" t="s">
        <v>2124</v>
      </c>
      <c r="R49" s="344">
        <v>1</v>
      </c>
      <c r="S49" s="339"/>
      <c r="T49" s="282"/>
      <c r="U49" s="24" t="str">
        <f>+VLOOKUP(TRIM(C49),[5]CAT!$A$2:$G$498,4,0)</f>
        <v>Sabor</v>
      </c>
      <c r="V49" s="65">
        <f t="shared" si="0"/>
        <v>45565</v>
      </c>
    </row>
    <row r="50" spans="1:22" x14ac:dyDescent="0.2">
      <c r="A50" s="344">
        <v>143</v>
      </c>
      <c r="B50" s="345" t="b">
        <v>1</v>
      </c>
      <c r="C50" s="282" t="s">
        <v>155</v>
      </c>
      <c r="D50" s="282" t="s">
        <v>20</v>
      </c>
      <c r="E50" s="282" t="s">
        <v>45</v>
      </c>
      <c r="F50" s="282" t="s">
        <v>1134</v>
      </c>
      <c r="G50" s="345">
        <v>1.4609669999999999</v>
      </c>
      <c r="H50" s="345">
        <v>1.4609669999999999</v>
      </c>
      <c r="I50" s="282" t="s">
        <v>1122</v>
      </c>
      <c r="J50" s="346">
        <v>45548</v>
      </c>
      <c r="K50" s="344">
        <v>15</v>
      </c>
      <c r="L50" s="346">
        <v>45565</v>
      </c>
      <c r="M50" s="345">
        <v>0</v>
      </c>
      <c r="N50" s="345">
        <v>0</v>
      </c>
      <c r="O50" s="282" t="s">
        <v>1123</v>
      </c>
      <c r="P50" s="344">
        <v>0</v>
      </c>
      <c r="Q50" s="282" t="s">
        <v>2068</v>
      </c>
      <c r="R50" s="344">
        <v>1</v>
      </c>
      <c r="S50" s="339"/>
      <c r="T50" s="282"/>
      <c r="U50" s="24" t="str">
        <f>+VLOOKUP(TRIM(C50),[5]CAT!$A$2:$G$498,4,0)</f>
        <v>Sabor</v>
      </c>
      <c r="V50" s="65">
        <f t="shared" si="0"/>
        <v>45565</v>
      </c>
    </row>
    <row r="51" spans="1:22" x14ac:dyDescent="0.2">
      <c r="A51" s="344">
        <v>241</v>
      </c>
      <c r="B51" s="345" t="b">
        <v>1</v>
      </c>
      <c r="C51" s="282" t="s">
        <v>692</v>
      </c>
      <c r="D51" s="282" t="s">
        <v>20</v>
      </c>
      <c r="E51" s="282" t="s">
        <v>693</v>
      </c>
      <c r="F51" s="282" t="s">
        <v>1375</v>
      </c>
      <c r="G51" s="345">
        <v>1.5860339999999999</v>
      </c>
      <c r="H51" s="345">
        <v>1.5860339999999999</v>
      </c>
      <c r="I51" s="282" t="s">
        <v>1122</v>
      </c>
      <c r="J51" s="346">
        <v>45548</v>
      </c>
      <c r="K51" s="344">
        <v>21</v>
      </c>
      <c r="L51" s="346">
        <v>45572</v>
      </c>
      <c r="M51" s="345">
        <v>0</v>
      </c>
      <c r="N51" s="345">
        <v>0</v>
      </c>
      <c r="O51" s="282" t="s">
        <v>1123</v>
      </c>
      <c r="P51" s="344">
        <v>0</v>
      </c>
      <c r="Q51" s="282" t="s">
        <v>2112</v>
      </c>
      <c r="R51" s="344">
        <v>1</v>
      </c>
      <c r="S51" s="339"/>
      <c r="T51" s="282"/>
      <c r="U51" s="24" t="str">
        <f>+VLOOKUP(TRIM(C51),[5]CAT!$A$2:$G$498,4,0)</f>
        <v>Sabor</v>
      </c>
      <c r="V51" s="65">
        <f t="shared" si="0"/>
        <v>45572</v>
      </c>
    </row>
    <row r="52" spans="1:22" x14ac:dyDescent="0.2">
      <c r="A52" s="344">
        <v>243</v>
      </c>
      <c r="B52" s="345" t="b">
        <v>1</v>
      </c>
      <c r="C52" s="282" t="s">
        <v>269</v>
      </c>
      <c r="D52" s="282" t="s">
        <v>20</v>
      </c>
      <c r="E52" s="282" t="s">
        <v>743</v>
      </c>
      <c r="F52" s="282" t="s">
        <v>1132</v>
      </c>
      <c r="G52" s="345">
        <v>165.213728</v>
      </c>
      <c r="H52" s="345">
        <v>165.213728</v>
      </c>
      <c r="I52" s="282" t="s">
        <v>1122</v>
      </c>
      <c r="J52" s="346">
        <v>45548</v>
      </c>
      <c r="K52" s="344">
        <v>21</v>
      </c>
      <c r="L52" s="346">
        <v>45572</v>
      </c>
      <c r="M52" s="345">
        <v>0</v>
      </c>
      <c r="N52" s="345">
        <v>0</v>
      </c>
      <c r="O52" s="282" t="s">
        <v>1123</v>
      </c>
      <c r="P52" s="344">
        <v>0</v>
      </c>
      <c r="Q52" s="282" t="s">
        <v>2112</v>
      </c>
      <c r="R52" s="344">
        <v>1</v>
      </c>
      <c r="S52" s="339"/>
      <c r="T52" s="282"/>
      <c r="U52" s="24" t="str">
        <f>+VLOOKUP(TRIM(C52),[5]CAT!$A$2:$G$498,4,0)</f>
        <v>Batter</v>
      </c>
      <c r="V52" s="65">
        <f t="shared" si="0"/>
        <v>45572</v>
      </c>
    </row>
    <row r="53" spans="1:22" x14ac:dyDescent="0.2">
      <c r="A53" s="344">
        <v>235</v>
      </c>
      <c r="B53" s="345" t="b">
        <v>1</v>
      </c>
      <c r="C53" s="282" t="s">
        <v>186</v>
      </c>
      <c r="D53" s="282" t="s">
        <v>20</v>
      </c>
      <c r="E53" s="282" t="s">
        <v>347</v>
      </c>
      <c r="F53" s="282" t="s">
        <v>1375</v>
      </c>
      <c r="G53" s="345">
        <v>0.498193</v>
      </c>
      <c r="H53" s="345">
        <v>0.498193</v>
      </c>
      <c r="I53" s="282" t="s">
        <v>1122</v>
      </c>
      <c r="J53" s="346">
        <v>45548</v>
      </c>
      <c r="K53" s="344">
        <v>21</v>
      </c>
      <c r="L53" s="346">
        <v>45572</v>
      </c>
      <c r="M53" s="345">
        <v>0</v>
      </c>
      <c r="N53" s="345">
        <v>0</v>
      </c>
      <c r="O53" s="282" t="s">
        <v>1123</v>
      </c>
      <c r="P53" s="344">
        <v>0</v>
      </c>
      <c r="Q53" s="282" t="s">
        <v>2112</v>
      </c>
      <c r="R53" s="344">
        <v>1</v>
      </c>
      <c r="S53" s="339"/>
      <c r="T53" s="282"/>
      <c r="U53" s="24" t="str">
        <f>+VLOOKUP(TRIM(C53),[5]CAT!$A$2:$G$498,4,0)</f>
        <v>Sabor</v>
      </c>
      <c r="V53" s="65">
        <f t="shared" si="0"/>
        <v>45572</v>
      </c>
    </row>
    <row r="54" spans="1:22" x14ac:dyDescent="0.2">
      <c r="A54" s="344">
        <v>240</v>
      </c>
      <c r="B54" s="345" t="b">
        <v>1</v>
      </c>
      <c r="C54" s="282" t="s">
        <v>152</v>
      </c>
      <c r="D54" s="282" t="s">
        <v>20</v>
      </c>
      <c r="E54" s="282" t="s">
        <v>58</v>
      </c>
      <c r="F54" s="282" t="s">
        <v>1127</v>
      </c>
      <c r="G54" s="345">
        <v>1.5860339999999999</v>
      </c>
      <c r="H54" s="345">
        <v>1.5860339999999999</v>
      </c>
      <c r="I54" s="282" t="s">
        <v>1180</v>
      </c>
      <c r="J54" s="346">
        <v>45548</v>
      </c>
      <c r="K54" s="344">
        <v>21</v>
      </c>
      <c r="L54" s="346">
        <v>45572</v>
      </c>
      <c r="M54" s="345">
        <v>0</v>
      </c>
      <c r="N54" s="345">
        <v>0</v>
      </c>
      <c r="O54" s="282" t="s">
        <v>1123</v>
      </c>
      <c r="P54" s="344">
        <v>0</v>
      </c>
      <c r="Q54" s="282" t="s">
        <v>2112</v>
      </c>
      <c r="R54" s="344">
        <v>1</v>
      </c>
      <c r="S54" s="339"/>
      <c r="T54" s="282"/>
      <c r="U54" s="24" t="str">
        <f>+VLOOKUP(TRIM(C54),[5]CAT!$A$2:$G$498,4,0)</f>
        <v>Sabor</v>
      </c>
      <c r="V54" s="65">
        <f t="shared" si="0"/>
        <v>45572</v>
      </c>
    </row>
    <row r="55" spans="1:22" x14ac:dyDescent="0.2">
      <c r="A55" s="344">
        <v>157</v>
      </c>
      <c r="B55" s="345" t="b">
        <v>1</v>
      </c>
      <c r="C55" s="282" t="s">
        <v>766</v>
      </c>
      <c r="D55" s="282" t="s">
        <v>20</v>
      </c>
      <c r="E55" s="282" t="s">
        <v>761</v>
      </c>
      <c r="F55" s="282" t="s">
        <v>2004</v>
      </c>
      <c r="G55" s="345">
        <v>3080.4612000000002</v>
      </c>
      <c r="H55" s="345">
        <v>3080.4612000000002</v>
      </c>
      <c r="I55" s="282" t="s">
        <v>1139</v>
      </c>
      <c r="J55" s="346">
        <v>45549</v>
      </c>
      <c r="K55" s="344">
        <v>15</v>
      </c>
      <c r="L55" s="346">
        <v>45565</v>
      </c>
      <c r="M55" s="345">
        <v>0</v>
      </c>
      <c r="N55" s="345">
        <v>0</v>
      </c>
      <c r="O55" s="282" t="s">
        <v>1123</v>
      </c>
      <c r="P55" s="344">
        <v>0</v>
      </c>
      <c r="Q55" s="282" t="s">
        <v>2068</v>
      </c>
      <c r="R55" s="344">
        <v>1</v>
      </c>
      <c r="S55" s="339"/>
      <c r="T55" s="282"/>
      <c r="U55" s="24" t="str">
        <f>+VLOOKUP(TRIM(C55),[5]CAT!$A$2:$G$498,4,0)</f>
        <v>Ins Pack</v>
      </c>
      <c r="V55" s="65">
        <f t="shared" si="0"/>
        <v>45565</v>
      </c>
    </row>
    <row r="56" spans="1:22" x14ac:dyDescent="0.2">
      <c r="A56" s="344">
        <v>167</v>
      </c>
      <c r="B56" s="345" t="b">
        <v>1</v>
      </c>
      <c r="C56" s="282" t="s">
        <v>155</v>
      </c>
      <c r="D56" s="282" t="s">
        <v>20</v>
      </c>
      <c r="E56" s="282" t="s">
        <v>45</v>
      </c>
      <c r="F56" s="282" t="s">
        <v>1134</v>
      </c>
      <c r="G56" s="345">
        <v>4.3454610000000002</v>
      </c>
      <c r="H56" s="345">
        <v>4.3454610000000002</v>
      </c>
      <c r="I56" s="282" t="s">
        <v>1122</v>
      </c>
      <c r="J56" s="346">
        <v>45549</v>
      </c>
      <c r="K56" s="344">
        <v>15</v>
      </c>
      <c r="L56" s="346">
        <v>45565</v>
      </c>
      <c r="M56" s="345">
        <v>0</v>
      </c>
      <c r="N56" s="345">
        <v>0</v>
      </c>
      <c r="O56" s="282" t="s">
        <v>1123</v>
      </c>
      <c r="P56" s="344">
        <v>0</v>
      </c>
      <c r="Q56" s="282" t="s">
        <v>2171</v>
      </c>
      <c r="R56" s="344">
        <v>1</v>
      </c>
      <c r="S56" s="339"/>
      <c r="T56" s="282"/>
      <c r="U56" s="24" t="str">
        <f>+VLOOKUP(TRIM(C56),[5]CAT!$A$2:$G$498,4,0)</f>
        <v>Sabor</v>
      </c>
      <c r="V56" s="65">
        <f t="shared" si="0"/>
        <v>45565</v>
      </c>
    </row>
    <row r="57" spans="1:22" x14ac:dyDescent="0.2">
      <c r="A57" s="344">
        <v>275</v>
      </c>
      <c r="B57" s="345" t="b">
        <v>1</v>
      </c>
      <c r="C57" s="282" t="s">
        <v>269</v>
      </c>
      <c r="D57" s="282" t="s">
        <v>20</v>
      </c>
      <c r="E57" s="282" t="s">
        <v>743</v>
      </c>
      <c r="F57" s="282" t="s">
        <v>1132</v>
      </c>
      <c r="G57" s="345">
        <v>61.280016000000003</v>
      </c>
      <c r="H57" s="345">
        <v>61.280016000000003</v>
      </c>
      <c r="I57" s="282" t="s">
        <v>1122</v>
      </c>
      <c r="J57" s="346">
        <v>45550</v>
      </c>
      <c r="K57" s="344">
        <v>21</v>
      </c>
      <c r="L57" s="346">
        <v>45572</v>
      </c>
      <c r="M57" s="345">
        <v>0</v>
      </c>
      <c r="N57" s="345">
        <v>0</v>
      </c>
      <c r="O57" s="282" t="s">
        <v>1123</v>
      </c>
      <c r="P57" s="344">
        <v>0</v>
      </c>
      <c r="Q57" s="282" t="s">
        <v>2108</v>
      </c>
      <c r="R57" s="344">
        <v>1</v>
      </c>
      <c r="S57" s="339"/>
      <c r="T57" s="282"/>
      <c r="U57" s="24" t="str">
        <f>+VLOOKUP(TRIM(C57),[5]CAT!$A$2:$G$498,4,0)</f>
        <v>Batter</v>
      </c>
      <c r="V57" s="65">
        <f t="shared" si="0"/>
        <v>45572</v>
      </c>
    </row>
    <row r="58" spans="1:22" x14ac:dyDescent="0.2">
      <c r="A58" s="344">
        <v>279</v>
      </c>
      <c r="B58" s="345" t="b">
        <v>1</v>
      </c>
      <c r="C58" s="282" t="s">
        <v>735</v>
      </c>
      <c r="D58" s="282" t="s">
        <v>20</v>
      </c>
      <c r="E58" s="282" t="s">
        <v>754</v>
      </c>
      <c r="F58" s="282" t="s">
        <v>1127</v>
      </c>
      <c r="G58" s="345">
        <v>6.6131399999999996</v>
      </c>
      <c r="H58" s="345">
        <v>6.6131399999999996</v>
      </c>
      <c r="I58" s="282" t="s">
        <v>1122</v>
      </c>
      <c r="J58" s="346">
        <v>45550</v>
      </c>
      <c r="K58" s="344">
        <v>21</v>
      </c>
      <c r="L58" s="346">
        <v>45572</v>
      </c>
      <c r="M58" s="345">
        <v>0</v>
      </c>
      <c r="N58" s="345">
        <v>0</v>
      </c>
      <c r="O58" s="282" t="s">
        <v>1123</v>
      </c>
      <c r="P58" s="344">
        <v>0</v>
      </c>
      <c r="Q58" s="282" t="s">
        <v>2113</v>
      </c>
      <c r="R58" s="344">
        <v>1</v>
      </c>
      <c r="S58" s="339"/>
      <c r="T58" s="282"/>
      <c r="U58" s="24" t="str">
        <f>+VLOOKUP(TRIM(C58),[5]CAT!$A$2:$G$498,4,0)</f>
        <v>Batter</v>
      </c>
      <c r="V58" s="65">
        <f t="shared" si="0"/>
        <v>45572</v>
      </c>
    </row>
    <row r="59" spans="1:22" x14ac:dyDescent="0.2">
      <c r="A59" s="344">
        <v>115</v>
      </c>
      <c r="B59" s="345" t="b">
        <v>1</v>
      </c>
      <c r="C59" s="282" t="s">
        <v>148</v>
      </c>
      <c r="D59" s="282" t="s">
        <v>20</v>
      </c>
      <c r="E59" s="282" t="s">
        <v>586</v>
      </c>
      <c r="F59" s="282" t="s">
        <v>1128</v>
      </c>
      <c r="G59" s="345">
        <v>2505.2547639999998</v>
      </c>
      <c r="H59" s="345">
        <v>2505.2547639999998</v>
      </c>
      <c r="I59" s="282" t="s">
        <v>1122</v>
      </c>
      <c r="J59" s="346">
        <v>45551</v>
      </c>
      <c r="K59" s="344">
        <v>10</v>
      </c>
      <c r="L59" s="346">
        <v>45565</v>
      </c>
      <c r="M59" s="345">
        <v>0</v>
      </c>
      <c r="N59" s="345">
        <v>0</v>
      </c>
      <c r="O59" s="282" t="s">
        <v>1123</v>
      </c>
      <c r="P59" s="344">
        <v>0</v>
      </c>
      <c r="Q59" s="282" t="s">
        <v>2124</v>
      </c>
      <c r="R59" s="344">
        <v>1</v>
      </c>
      <c r="S59" s="339"/>
      <c r="T59" s="282"/>
      <c r="U59" s="24" t="str">
        <f>+VLOOKUP(TRIM(C59),[5]CAT!$A$2:$G$498,4,0)</f>
        <v>Harina</v>
      </c>
      <c r="V59" s="65">
        <f t="shared" si="0"/>
        <v>45565</v>
      </c>
    </row>
    <row r="60" spans="1:22" x14ac:dyDescent="0.2">
      <c r="A60" s="344">
        <v>118</v>
      </c>
      <c r="B60" s="345" t="b">
        <v>1</v>
      </c>
      <c r="C60" s="282" t="s">
        <v>148</v>
      </c>
      <c r="D60" s="282" t="s">
        <v>20</v>
      </c>
      <c r="E60" s="282" t="s">
        <v>586</v>
      </c>
      <c r="F60" s="282" t="s">
        <v>1128</v>
      </c>
      <c r="G60" s="345">
        <v>7751.0367370000004</v>
      </c>
      <c r="H60" s="345">
        <v>7751.0367370000004</v>
      </c>
      <c r="I60" s="282" t="s">
        <v>1122</v>
      </c>
      <c r="J60" s="346">
        <v>45551</v>
      </c>
      <c r="K60" s="344">
        <v>10</v>
      </c>
      <c r="L60" s="346">
        <v>45565</v>
      </c>
      <c r="M60" s="345">
        <v>0</v>
      </c>
      <c r="N60" s="345">
        <v>0</v>
      </c>
      <c r="O60" s="282" t="s">
        <v>1123</v>
      </c>
      <c r="P60" s="344">
        <v>0</v>
      </c>
      <c r="Q60" s="282" t="s">
        <v>2068</v>
      </c>
      <c r="R60" s="344">
        <v>1</v>
      </c>
      <c r="S60" s="339"/>
      <c r="T60" s="282"/>
      <c r="U60" s="24" t="str">
        <f>+VLOOKUP(TRIM(C60),[5]CAT!$A$2:$G$498,4,0)</f>
        <v>Harina</v>
      </c>
      <c r="V60" s="65">
        <f t="shared" si="0"/>
        <v>45565</v>
      </c>
    </row>
    <row r="61" spans="1:22" x14ac:dyDescent="0.2">
      <c r="A61" s="344">
        <v>313</v>
      </c>
      <c r="B61" s="345" t="b">
        <v>1</v>
      </c>
      <c r="C61" s="282" t="s">
        <v>692</v>
      </c>
      <c r="D61" s="282" t="s">
        <v>20</v>
      </c>
      <c r="E61" s="282" t="s">
        <v>693</v>
      </c>
      <c r="F61" s="282" t="s">
        <v>1375</v>
      </c>
      <c r="G61" s="345">
        <v>7.1281460000000001</v>
      </c>
      <c r="H61" s="345">
        <v>7.1281460000000001</v>
      </c>
      <c r="I61" s="282" t="s">
        <v>1122</v>
      </c>
      <c r="J61" s="346">
        <v>45551</v>
      </c>
      <c r="K61" s="344">
        <v>21</v>
      </c>
      <c r="L61" s="346">
        <v>45572</v>
      </c>
      <c r="M61" s="345">
        <v>0</v>
      </c>
      <c r="N61" s="345">
        <v>0</v>
      </c>
      <c r="O61" s="282" t="s">
        <v>1123</v>
      </c>
      <c r="P61" s="344">
        <v>0</v>
      </c>
      <c r="Q61" s="282" t="s">
        <v>2003</v>
      </c>
      <c r="R61" s="344">
        <v>1</v>
      </c>
      <c r="S61" s="339"/>
      <c r="T61" s="282"/>
      <c r="U61" s="24" t="str">
        <f>+VLOOKUP(TRIM(C61),[5]CAT!$A$2:$G$498,4,0)</f>
        <v>Sabor</v>
      </c>
      <c r="V61" s="65">
        <f t="shared" si="0"/>
        <v>45572</v>
      </c>
    </row>
    <row r="62" spans="1:22" x14ac:dyDescent="0.2">
      <c r="A62" s="344">
        <v>338</v>
      </c>
      <c r="B62" s="345" t="b">
        <v>1</v>
      </c>
      <c r="C62" s="282" t="s">
        <v>692</v>
      </c>
      <c r="D62" s="282" t="s">
        <v>20</v>
      </c>
      <c r="E62" s="282" t="s">
        <v>693</v>
      </c>
      <c r="F62" s="282" t="s">
        <v>1375</v>
      </c>
      <c r="G62" s="345">
        <v>9.3865960000000008</v>
      </c>
      <c r="H62" s="345">
        <v>9.3865960000000008</v>
      </c>
      <c r="I62" s="282" t="s">
        <v>1122</v>
      </c>
      <c r="J62" s="346">
        <v>45551</v>
      </c>
      <c r="K62" s="344">
        <v>21</v>
      </c>
      <c r="L62" s="346">
        <v>45572</v>
      </c>
      <c r="M62" s="345">
        <v>0</v>
      </c>
      <c r="N62" s="345">
        <v>0</v>
      </c>
      <c r="O62" s="282" t="s">
        <v>1123</v>
      </c>
      <c r="P62" s="344">
        <v>0</v>
      </c>
      <c r="Q62" s="282" t="s">
        <v>2002</v>
      </c>
      <c r="R62" s="344">
        <v>1</v>
      </c>
      <c r="S62" s="339"/>
      <c r="T62" s="282"/>
      <c r="U62" s="24" t="str">
        <f>+VLOOKUP(TRIM(C62),[5]CAT!$A$2:$G$498,4,0)</f>
        <v>Sabor</v>
      </c>
      <c r="V62" s="65">
        <f t="shared" si="0"/>
        <v>45572</v>
      </c>
    </row>
    <row r="63" spans="1:22" x14ac:dyDescent="0.2">
      <c r="A63" s="344">
        <v>312</v>
      </c>
      <c r="B63" s="345" t="b">
        <v>1</v>
      </c>
      <c r="C63" s="282" t="s">
        <v>747</v>
      </c>
      <c r="D63" s="282" t="s">
        <v>20</v>
      </c>
      <c r="E63" s="282" t="s">
        <v>736</v>
      </c>
      <c r="F63" s="282" t="s">
        <v>1129</v>
      </c>
      <c r="G63" s="345">
        <v>3.4091130000000001</v>
      </c>
      <c r="H63" s="345">
        <v>3.4091130000000001</v>
      </c>
      <c r="I63" s="282" t="s">
        <v>1122</v>
      </c>
      <c r="J63" s="346">
        <v>45551</v>
      </c>
      <c r="K63" s="344">
        <v>21</v>
      </c>
      <c r="L63" s="346">
        <v>45572</v>
      </c>
      <c r="M63" s="345">
        <v>0</v>
      </c>
      <c r="N63" s="345">
        <v>0</v>
      </c>
      <c r="O63" s="282" t="s">
        <v>1123</v>
      </c>
      <c r="P63" s="344">
        <v>0</v>
      </c>
      <c r="Q63" s="282" t="s">
        <v>2003</v>
      </c>
      <c r="R63" s="344">
        <v>1</v>
      </c>
      <c r="S63" s="339"/>
      <c r="T63" s="282"/>
      <c r="U63" s="24" t="str">
        <f>+VLOOKUP(TRIM(C63),[5]CAT!$A$2:$G$498,4,0)</f>
        <v>Sabor</v>
      </c>
      <c r="V63" s="65">
        <f t="shared" si="0"/>
        <v>45572</v>
      </c>
    </row>
    <row r="64" spans="1:22" x14ac:dyDescent="0.2">
      <c r="A64" s="344">
        <v>337</v>
      </c>
      <c r="B64" s="345" t="b">
        <v>1</v>
      </c>
      <c r="C64" s="282" t="s">
        <v>747</v>
      </c>
      <c r="D64" s="282" t="s">
        <v>20</v>
      </c>
      <c r="E64" s="282" t="s">
        <v>736</v>
      </c>
      <c r="F64" s="282" t="s">
        <v>1129</v>
      </c>
      <c r="G64" s="345">
        <v>7.8221629999999998</v>
      </c>
      <c r="H64" s="345">
        <v>7.8221629999999998</v>
      </c>
      <c r="I64" s="282" t="s">
        <v>1122</v>
      </c>
      <c r="J64" s="346">
        <v>45551</v>
      </c>
      <c r="K64" s="344">
        <v>21</v>
      </c>
      <c r="L64" s="346">
        <v>45572</v>
      </c>
      <c r="M64" s="345">
        <v>0</v>
      </c>
      <c r="N64" s="345">
        <v>0</v>
      </c>
      <c r="O64" s="282" t="s">
        <v>1123</v>
      </c>
      <c r="P64" s="344">
        <v>0</v>
      </c>
      <c r="Q64" s="282" t="s">
        <v>2002</v>
      </c>
      <c r="R64" s="344">
        <v>1</v>
      </c>
      <c r="S64" s="339"/>
      <c r="T64" s="282"/>
      <c r="U64" s="24" t="str">
        <f>+VLOOKUP(TRIM(C64),[5]CAT!$A$2:$G$498,4,0)</f>
        <v>Sabor</v>
      </c>
      <c r="V64" s="65">
        <f t="shared" ref="V64:V127" si="1">L64</f>
        <v>45572</v>
      </c>
    </row>
    <row r="65" spans="1:22" x14ac:dyDescent="0.2">
      <c r="A65" s="344">
        <v>311</v>
      </c>
      <c r="B65" s="345" t="b">
        <v>1</v>
      </c>
      <c r="C65" s="282" t="s">
        <v>152</v>
      </c>
      <c r="D65" s="282" t="s">
        <v>20</v>
      </c>
      <c r="E65" s="282" t="s">
        <v>58</v>
      </c>
      <c r="F65" s="282" t="s">
        <v>1127</v>
      </c>
      <c r="G65" s="345">
        <v>7.1281460000000001</v>
      </c>
      <c r="H65" s="345">
        <v>7.1281460000000001</v>
      </c>
      <c r="I65" s="282" t="s">
        <v>1180</v>
      </c>
      <c r="J65" s="346">
        <v>45551</v>
      </c>
      <c r="K65" s="344">
        <v>21</v>
      </c>
      <c r="L65" s="346">
        <v>45572</v>
      </c>
      <c r="M65" s="345">
        <v>0</v>
      </c>
      <c r="N65" s="345">
        <v>0</v>
      </c>
      <c r="O65" s="282" t="s">
        <v>1123</v>
      </c>
      <c r="P65" s="344">
        <v>0</v>
      </c>
      <c r="Q65" s="282" t="s">
        <v>2003</v>
      </c>
      <c r="R65" s="344">
        <v>1</v>
      </c>
      <c r="S65" s="339"/>
      <c r="T65" s="282"/>
      <c r="U65" s="24" t="str">
        <f>+VLOOKUP(TRIM(C65),[5]CAT!$A$2:$G$498,4,0)</f>
        <v>Sabor</v>
      </c>
      <c r="V65" s="65">
        <f t="shared" si="1"/>
        <v>45572</v>
      </c>
    </row>
    <row r="66" spans="1:22" x14ac:dyDescent="0.2">
      <c r="A66" s="344">
        <v>336</v>
      </c>
      <c r="B66" s="345" t="b">
        <v>1</v>
      </c>
      <c r="C66" s="282" t="s">
        <v>152</v>
      </c>
      <c r="D66" s="282" t="s">
        <v>20</v>
      </c>
      <c r="E66" s="282" t="s">
        <v>58</v>
      </c>
      <c r="F66" s="282" t="s">
        <v>1127</v>
      </c>
      <c r="G66" s="345">
        <v>10.951028000000001</v>
      </c>
      <c r="H66" s="345">
        <v>10.951028000000001</v>
      </c>
      <c r="I66" s="282" t="s">
        <v>1180</v>
      </c>
      <c r="J66" s="346">
        <v>45551</v>
      </c>
      <c r="K66" s="344">
        <v>21</v>
      </c>
      <c r="L66" s="346">
        <v>45572</v>
      </c>
      <c r="M66" s="345">
        <v>0</v>
      </c>
      <c r="N66" s="345">
        <v>0</v>
      </c>
      <c r="O66" s="282" t="s">
        <v>1123</v>
      </c>
      <c r="P66" s="344">
        <v>0</v>
      </c>
      <c r="Q66" s="282" t="s">
        <v>2002</v>
      </c>
      <c r="R66" s="344">
        <v>1</v>
      </c>
      <c r="S66" s="339"/>
      <c r="T66" s="282"/>
      <c r="U66" s="24" t="str">
        <f>+VLOOKUP(TRIM(C66),[5]CAT!$A$2:$G$498,4,0)</f>
        <v>Sabor</v>
      </c>
      <c r="V66" s="65">
        <f t="shared" si="1"/>
        <v>45572</v>
      </c>
    </row>
    <row r="67" spans="1:22" x14ac:dyDescent="0.2">
      <c r="A67" s="344">
        <v>2406</v>
      </c>
      <c r="B67" s="345" t="b">
        <v>1</v>
      </c>
      <c r="C67" s="282" t="s">
        <v>146</v>
      </c>
      <c r="D67" s="282" t="s">
        <v>20</v>
      </c>
      <c r="E67" s="282" t="s">
        <v>88</v>
      </c>
      <c r="F67" s="282" t="s">
        <v>1375</v>
      </c>
      <c r="G67" s="345">
        <v>154.959689</v>
      </c>
      <c r="H67" s="345">
        <v>154.959689</v>
      </c>
      <c r="I67" s="282" t="s">
        <v>1122</v>
      </c>
      <c r="J67" s="346">
        <v>45551</v>
      </c>
      <c r="K67" s="344">
        <v>21</v>
      </c>
      <c r="L67" s="346">
        <v>45572</v>
      </c>
      <c r="M67" s="345">
        <v>0</v>
      </c>
      <c r="N67" s="345">
        <v>0</v>
      </c>
      <c r="O67" s="282" t="s">
        <v>1123</v>
      </c>
      <c r="P67" s="344">
        <v>0</v>
      </c>
      <c r="Q67" s="282" t="s">
        <v>2003</v>
      </c>
      <c r="R67" s="344">
        <v>1</v>
      </c>
      <c r="S67" s="339"/>
      <c r="T67" s="282"/>
      <c r="U67" s="24" t="str">
        <f>+VLOOKUP(TRIM(C67),[5]CAT!$A$2:$G$498,4,0)</f>
        <v>Harina</v>
      </c>
      <c r="V67" s="65">
        <f t="shared" si="1"/>
        <v>45572</v>
      </c>
    </row>
    <row r="68" spans="1:22" x14ac:dyDescent="0.2">
      <c r="A68" s="344">
        <v>2407</v>
      </c>
      <c r="B68" s="345" t="b">
        <v>1</v>
      </c>
      <c r="C68" s="282" t="s">
        <v>146</v>
      </c>
      <c r="D68" s="282" t="s">
        <v>20</v>
      </c>
      <c r="E68" s="282" t="s">
        <v>88</v>
      </c>
      <c r="F68" s="282" t="s">
        <v>1375</v>
      </c>
      <c r="G68" s="345">
        <v>172.713359</v>
      </c>
      <c r="H68" s="345">
        <v>172.713359</v>
      </c>
      <c r="I68" s="282" t="s">
        <v>1122</v>
      </c>
      <c r="J68" s="346">
        <v>45551</v>
      </c>
      <c r="K68" s="344">
        <v>21</v>
      </c>
      <c r="L68" s="346">
        <v>45572</v>
      </c>
      <c r="M68" s="345">
        <v>0</v>
      </c>
      <c r="N68" s="345">
        <v>0</v>
      </c>
      <c r="O68" s="282" t="s">
        <v>1123</v>
      </c>
      <c r="P68" s="344">
        <v>0</v>
      </c>
      <c r="Q68" s="282" t="s">
        <v>2002</v>
      </c>
      <c r="R68" s="344">
        <v>1</v>
      </c>
      <c r="S68" s="339"/>
      <c r="T68" s="282"/>
      <c r="U68" s="24" t="str">
        <f>+VLOOKUP(TRIM(C68),[5]CAT!$A$2:$G$498,4,0)</f>
        <v>Harina</v>
      </c>
      <c r="V68" s="65">
        <f t="shared" si="1"/>
        <v>45572</v>
      </c>
    </row>
    <row r="69" spans="1:22" x14ac:dyDescent="0.2">
      <c r="A69" s="344">
        <v>504</v>
      </c>
      <c r="B69" s="345" t="b">
        <v>1</v>
      </c>
      <c r="C69" s="282" t="s">
        <v>238</v>
      </c>
      <c r="D69" s="282" t="s">
        <v>20</v>
      </c>
      <c r="E69" s="282" t="s">
        <v>82</v>
      </c>
      <c r="F69" s="282" t="s">
        <v>1124</v>
      </c>
      <c r="G69" s="345">
        <v>49.476477000000003</v>
      </c>
      <c r="H69" s="345">
        <v>49.476477000000003</v>
      </c>
      <c r="I69" s="282" t="s">
        <v>1180</v>
      </c>
      <c r="J69" s="346">
        <v>45551</v>
      </c>
      <c r="K69" s="344">
        <v>30</v>
      </c>
      <c r="L69" s="346">
        <v>45586</v>
      </c>
      <c r="M69" s="345">
        <v>0</v>
      </c>
      <c r="N69" s="345">
        <v>0</v>
      </c>
      <c r="O69" s="282" t="s">
        <v>1123</v>
      </c>
      <c r="P69" s="344">
        <v>0</v>
      </c>
      <c r="Q69" s="282" t="s">
        <v>2111</v>
      </c>
      <c r="R69" s="344">
        <v>1</v>
      </c>
      <c r="S69" s="339"/>
      <c r="T69" s="282"/>
      <c r="U69" s="24" t="str">
        <f>+VLOOKUP(TRIM(C69),[5]CAT!$A$2:$G$498,4,0)</f>
        <v>Text &amp; Soja</v>
      </c>
      <c r="V69" s="65">
        <f t="shared" si="1"/>
        <v>45586</v>
      </c>
    </row>
    <row r="70" spans="1:22" x14ac:dyDescent="0.2">
      <c r="A70" s="344">
        <v>514</v>
      </c>
      <c r="B70" s="345" t="b">
        <v>1</v>
      </c>
      <c r="C70" s="282" t="s">
        <v>238</v>
      </c>
      <c r="D70" s="282" t="s">
        <v>20</v>
      </c>
      <c r="E70" s="282" t="s">
        <v>82</v>
      </c>
      <c r="F70" s="282" t="s">
        <v>1124</v>
      </c>
      <c r="G70" s="345">
        <v>30.081422</v>
      </c>
      <c r="H70" s="345">
        <v>30.081422</v>
      </c>
      <c r="I70" s="282" t="s">
        <v>1180</v>
      </c>
      <c r="J70" s="346">
        <v>45551</v>
      </c>
      <c r="K70" s="344">
        <v>30</v>
      </c>
      <c r="L70" s="346">
        <v>45586</v>
      </c>
      <c r="M70" s="345">
        <v>0</v>
      </c>
      <c r="N70" s="345">
        <v>0</v>
      </c>
      <c r="O70" s="282" t="s">
        <v>1123</v>
      </c>
      <c r="P70" s="344">
        <v>0</v>
      </c>
      <c r="Q70" s="282" t="s">
        <v>2107</v>
      </c>
      <c r="R70" s="344">
        <v>1</v>
      </c>
      <c r="S70" s="339"/>
      <c r="T70" s="282"/>
      <c r="U70" s="24" t="str">
        <f>+VLOOKUP(TRIM(C70),[5]CAT!$A$2:$G$498,4,0)</f>
        <v>Text &amp; Soja</v>
      </c>
      <c r="V70" s="65">
        <f t="shared" si="1"/>
        <v>45586</v>
      </c>
    </row>
    <row r="71" spans="1:22" x14ac:dyDescent="0.2">
      <c r="A71" s="344">
        <v>528</v>
      </c>
      <c r="B71" s="345" t="b">
        <v>1</v>
      </c>
      <c r="C71" s="282" t="s">
        <v>238</v>
      </c>
      <c r="D71" s="282" t="s">
        <v>20</v>
      </c>
      <c r="E71" s="282" t="s">
        <v>82</v>
      </c>
      <c r="F71" s="282" t="s">
        <v>1124</v>
      </c>
      <c r="G71" s="345">
        <v>48.068052000000002</v>
      </c>
      <c r="H71" s="345">
        <v>48.068052000000002</v>
      </c>
      <c r="I71" s="282" t="s">
        <v>1180</v>
      </c>
      <c r="J71" s="346">
        <v>45551</v>
      </c>
      <c r="K71" s="344">
        <v>30</v>
      </c>
      <c r="L71" s="346">
        <v>45586</v>
      </c>
      <c r="M71" s="345">
        <v>0</v>
      </c>
      <c r="N71" s="345">
        <v>0</v>
      </c>
      <c r="O71" s="282" t="s">
        <v>1123</v>
      </c>
      <c r="P71" s="344">
        <v>0</v>
      </c>
      <c r="Q71" s="282" t="s">
        <v>2147</v>
      </c>
      <c r="R71" s="344">
        <v>1</v>
      </c>
      <c r="S71" s="339"/>
      <c r="T71" s="282"/>
      <c r="U71" s="24" t="str">
        <f>+VLOOKUP(TRIM(C71),[5]CAT!$A$2:$G$498,4,0)</f>
        <v>Text &amp; Soja</v>
      </c>
      <c r="V71" s="65">
        <f t="shared" si="1"/>
        <v>45586</v>
      </c>
    </row>
    <row r="72" spans="1:22" x14ac:dyDescent="0.2">
      <c r="A72" s="344">
        <v>538</v>
      </c>
      <c r="B72" s="345" t="b">
        <v>1</v>
      </c>
      <c r="C72" s="282" t="s">
        <v>238</v>
      </c>
      <c r="D72" s="282" t="s">
        <v>20</v>
      </c>
      <c r="E72" s="282" t="s">
        <v>82</v>
      </c>
      <c r="F72" s="282" t="s">
        <v>1124</v>
      </c>
      <c r="G72" s="345">
        <v>34.804625999999999</v>
      </c>
      <c r="H72" s="345">
        <v>34.804625999999999</v>
      </c>
      <c r="I72" s="282" t="s">
        <v>1180</v>
      </c>
      <c r="J72" s="346">
        <v>45551</v>
      </c>
      <c r="K72" s="344">
        <v>30</v>
      </c>
      <c r="L72" s="346">
        <v>45586</v>
      </c>
      <c r="M72" s="345">
        <v>0</v>
      </c>
      <c r="N72" s="345">
        <v>0</v>
      </c>
      <c r="O72" s="282" t="s">
        <v>1123</v>
      </c>
      <c r="P72" s="344">
        <v>0</v>
      </c>
      <c r="Q72" s="282" t="s">
        <v>2148</v>
      </c>
      <c r="R72" s="344">
        <v>1</v>
      </c>
      <c r="S72" s="339"/>
      <c r="T72" s="282"/>
      <c r="U72" s="24" t="str">
        <f>+VLOOKUP(TRIM(C72),[5]CAT!$A$2:$G$498,4,0)</f>
        <v>Text &amp; Soja</v>
      </c>
      <c r="V72" s="65">
        <f t="shared" si="1"/>
        <v>45586</v>
      </c>
    </row>
    <row r="73" spans="1:22" x14ac:dyDescent="0.2">
      <c r="A73" s="344">
        <v>1174</v>
      </c>
      <c r="B73" s="345" t="b">
        <v>1</v>
      </c>
      <c r="C73" s="282" t="s">
        <v>139</v>
      </c>
      <c r="D73" s="282" t="s">
        <v>20</v>
      </c>
      <c r="E73" s="282" t="s">
        <v>51</v>
      </c>
      <c r="F73" s="282" t="s">
        <v>1375</v>
      </c>
      <c r="G73" s="345">
        <v>369.74745100000001</v>
      </c>
      <c r="H73" s="345">
        <v>369.74745100000001</v>
      </c>
      <c r="I73" s="282" t="s">
        <v>1122</v>
      </c>
      <c r="J73" s="346">
        <v>45551</v>
      </c>
      <c r="K73" s="344">
        <v>60</v>
      </c>
      <c r="L73" s="346">
        <v>45614</v>
      </c>
      <c r="M73" s="345">
        <v>0</v>
      </c>
      <c r="N73" s="345">
        <v>0</v>
      </c>
      <c r="O73" s="282" t="s">
        <v>1123</v>
      </c>
      <c r="P73" s="344">
        <v>0</v>
      </c>
      <c r="Q73" s="282" t="s">
        <v>1376</v>
      </c>
      <c r="R73" s="344">
        <v>1</v>
      </c>
      <c r="S73" s="339"/>
      <c r="T73" s="282"/>
      <c r="U73" s="24" t="str">
        <f>+VLOOKUP(TRIM(C73),[5]CAT!$A$2:$G$498,4,0)</f>
        <v>Vegetal</v>
      </c>
      <c r="V73" s="65">
        <f t="shared" si="1"/>
        <v>45614</v>
      </c>
    </row>
    <row r="74" spans="1:22" x14ac:dyDescent="0.2">
      <c r="A74" s="344">
        <v>1191</v>
      </c>
      <c r="B74" s="345" t="b">
        <v>1</v>
      </c>
      <c r="C74" s="282" t="s">
        <v>139</v>
      </c>
      <c r="D74" s="282" t="s">
        <v>20</v>
      </c>
      <c r="E74" s="282" t="s">
        <v>51</v>
      </c>
      <c r="F74" s="282" t="s">
        <v>1375</v>
      </c>
      <c r="G74" s="345">
        <v>250.364833</v>
      </c>
      <c r="H74" s="345">
        <v>250.364833</v>
      </c>
      <c r="I74" s="282" t="s">
        <v>1122</v>
      </c>
      <c r="J74" s="346">
        <v>45551</v>
      </c>
      <c r="K74" s="344">
        <v>60</v>
      </c>
      <c r="L74" s="346">
        <v>45614</v>
      </c>
      <c r="M74" s="345">
        <v>0</v>
      </c>
      <c r="N74" s="345">
        <v>0</v>
      </c>
      <c r="O74" s="282" t="s">
        <v>1123</v>
      </c>
      <c r="P74" s="344">
        <v>0</v>
      </c>
      <c r="Q74" s="282" t="s">
        <v>2107</v>
      </c>
      <c r="R74" s="344">
        <v>1</v>
      </c>
      <c r="S74" s="339"/>
      <c r="T74" s="282"/>
      <c r="U74" s="24" t="str">
        <f>+VLOOKUP(TRIM(C74),[5]CAT!$A$2:$G$498,4,0)</f>
        <v>Vegetal</v>
      </c>
      <c r="V74" s="65">
        <f t="shared" si="1"/>
        <v>45614</v>
      </c>
    </row>
    <row r="75" spans="1:22" x14ac:dyDescent="0.2">
      <c r="A75" s="344">
        <v>1175</v>
      </c>
      <c r="B75" s="345" t="b">
        <v>1</v>
      </c>
      <c r="C75" s="282" t="s">
        <v>137</v>
      </c>
      <c r="D75" s="282" t="s">
        <v>20</v>
      </c>
      <c r="E75" s="282" t="s">
        <v>52</v>
      </c>
      <c r="F75" s="282" t="s">
        <v>1375</v>
      </c>
      <c r="G75" s="345">
        <v>147.95171500000001</v>
      </c>
      <c r="H75" s="345">
        <v>147.95171500000001</v>
      </c>
      <c r="I75" s="282" t="s">
        <v>1122</v>
      </c>
      <c r="J75" s="346">
        <v>45551</v>
      </c>
      <c r="K75" s="344">
        <v>60</v>
      </c>
      <c r="L75" s="346">
        <v>45614</v>
      </c>
      <c r="M75" s="345">
        <v>0</v>
      </c>
      <c r="N75" s="345">
        <v>0</v>
      </c>
      <c r="O75" s="282" t="s">
        <v>1123</v>
      </c>
      <c r="P75" s="344">
        <v>0</v>
      </c>
      <c r="Q75" s="282" t="s">
        <v>1376</v>
      </c>
      <c r="R75" s="344">
        <v>1</v>
      </c>
      <c r="S75" s="339"/>
      <c r="T75" s="282"/>
      <c r="U75" s="24" t="str">
        <f>+VLOOKUP(TRIM(C75),[5]CAT!$A$2:$G$498,4,0)</f>
        <v>Vegetal</v>
      </c>
      <c r="V75" s="65">
        <f t="shared" si="1"/>
        <v>45614</v>
      </c>
    </row>
    <row r="76" spans="1:22" x14ac:dyDescent="0.2">
      <c r="A76" s="344">
        <v>1192</v>
      </c>
      <c r="B76" s="345" t="b">
        <v>1</v>
      </c>
      <c r="C76" s="282" t="s">
        <v>137</v>
      </c>
      <c r="D76" s="282" t="s">
        <v>20</v>
      </c>
      <c r="E76" s="282" t="s">
        <v>52</v>
      </c>
      <c r="F76" s="282" t="s">
        <v>1375</v>
      </c>
      <c r="G76" s="345">
        <v>100.181641</v>
      </c>
      <c r="H76" s="345">
        <v>100.181641</v>
      </c>
      <c r="I76" s="282" t="s">
        <v>1122</v>
      </c>
      <c r="J76" s="346">
        <v>45551</v>
      </c>
      <c r="K76" s="344">
        <v>60</v>
      </c>
      <c r="L76" s="346">
        <v>45614</v>
      </c>
      <c r="M76" s="345">
        <v>0</v>
      </c>
      <c r="N76" s="345">
        <v>0</v>
      </c>
      <c r="O76" s="282" t="s">
        <v>1123</v>
      </c>
      <c r="P76" s="344">
        <v>0</v>
      </c>
      <c r="Q76" s="282" t="s">
        <v>2107</v>
      </c>
      <c r="R76" s="344">
        <v>1</v>
      </c>
      <c r="S76" s="339"/>
      <c r="T76" s="282"/>
      <c r="U76" s="24" t="str">
        <f>+VLOOKUP(TRIM(C76),[5]CAT!$A$2:$G$498,4,0)</f>
        <v>Vegetal</v>
      </c>
      <c r="V76" s="65">
        <f t="shared" si="1"/>
        <v>45614</v>
      </c>
    </row>
    <row r="77" spans="1:22" x14ac:dyDescent="0.2">
      <c r="A77" s="344">
        <v>100</v>
      </c>
      <c r="B77" s="345" t="b">
        <v>1</v>
      </c>
      <c r="C77" s="282" t="s">
        <v>156</v>
      </c>
      <c r="D77" s="282" t="s">
        <v>20</v>
      </c>
      <c r="E77" s="282" t="s">
        <v>44</v>
      </c>
      <c r="F77" s="282" t="s">
        <v>1375</v>
      </c>
      <c r="G77" s="345">
        <v>20.030743999999999</v>
      </c>
      <c r="H77" s="345">
        <v>20.030743999999999</v>
      </c>
      <c r="I77" s="282" t="s">
        <v>1122</v>
      </c>
      <c r="J77" s="346">
        <v>45552</v>
      </c>
      <c r="K77" s="344">
        <v>7</v>
      </c>
      <c r="L77" s="346">
        <v>45565</v>
      </c>
      <c r="M77" s="345">
        <v>0</v>
      </c>
      <c r="N77" s="345">
        <v>0</v>
      </c>
      <c r="O77" s="282" t="s">
        <v>1123</v>
      </c>
      <c r="P77" s="344">
        <v>0</v>
      </c>
      <c r="Q77" s="282" t="s">
        <v>2124</v>
      </c>
      <c r="R77" s="344">
        <v>1</v>
      </c>
      <c r="S77" s="339"/>
      <c r="T77" s="282"/>
      <c r="U77" s="24" t="str">
        <f>+VLOOKUP(TRIM(C77),[5]CAT!$A$2:$G$498,4,0)</f>
        <v>Azucar</v>
      </c>
      <c r="V77" s="65">
        <f t="shared" si="1"/>
        <v>45565</v>
      </c>
    </row>
    <row r="78" spans="1:22" x14ac:dyDescent="0.2">
      <c r="A78" s="344">
        <v>105</v>
      </c>
      <c r="B78" s="345" t="b">
        <v>1</v>
      </c>
      <c r="C78" s="282" t="s">
        <v>156</v>
      </c>
      <c r="D78" s="282" t="s">
        <v>20</v>
      </c>
      <c r="E78" s="282" t="s">
        <v>44</v>
      </c>
      <c r="F78" s="282" t="s">
        <v>1375</v>
      </c>
      <c r="G78" s="345">
        <v>61.973350000000003</v>
      </c>
      <c r="H78" s="345">
        <v>61.973350000000003</v>
      </c>
      <c r="I78" s="282" t="s">
        <v>1122</v>
      </c>
      <c r="J78" s="346">
        <v>45552</v>
      </c>
      <c r="K78" s="344">
        <v>7</v>
      </c>
      <c r="L78" s="346">
        <v>45565</v>
      </c>
      <c r="M78" s="345">
        <v>0</v>
      </c>
      <c r="N78" s="345">
        <v>0</v>
      </c>
      <c r="O78" s="282" t="s">
        <v>1123</v>
      </c>
      <c r="P78" s="344">
        <v>0</v>
      </c>
      <c r="Q78" s="282" t="s">
        <v>2068</v>
      </c>
      <c r="R78" s="344">
        <v>1</v>
      </c>
      <c r="S78" s="339"/>
      <c r="T78" s="282"/>
      <c r="U78" s="24" t="str">
        <f>+VLOOKUP(TRIM(C78),[5]CAT!$A$2:$G$498,4,0)</f>
        <v>Azucar</v>
      </c>
      <c r="V78" s="65">
        <f t="shared" si="1"/>
        <v>45565</v>
      </c>
    </row>
    <row r="79" spans="1:22" x14ac:dyDescent="0.2">
      <c r="A79" s="344">
        <v>101</v>
      </c>
      <c r="B79" s="345" t="b">
        <v>1</v>
      </c>
      <c r="C79" s="282" t="s">
        <v>153</v>
      </c>
      <c r="D79" s="282" t="s">
        <v>20</v>
      </c>
      <c r="E79" s="282" t="s">
        <v>46</v>
      </c>
      <c r="F79" s="282" t="s">
        <v>1375</v>
      </c>
      <c r="G79" s="345">
        <v>53.415317000000002</v>
      </c>
      <c r="H79" s="345">
        <v>53.415317000000002</v>
      </c>
      <c r="I79" s="282" t="s">
        <v>1122</v>
      </c>
      <c r="J79" s="346">
        <v>45552</v>
      </c>
      <c r="K79" s="344">
        <v>7</v>
      </c>
      <c r="L79" s="346">
        <v>45565</v>
      </c>
      <c r="M79" s="345">
        <v>0</v>
      </c>
      <c r="N79" s="345">
        <v>0</v>
      </c>
      <c r="O79" s="282" t="s">
        <v>1123</v>
      </c>
      <c r="P79" s="344">
        <v>0</v>
      </c>
      <c r="Q79" s="282" t="s">
        <v>2124</v>
      </c>
      <c r="R79" s="344">
        <v>1</v>
      </c>
      <c r="S79" s="339"/>
      <c r="T79" s="282"/>
      <c r="U79" s="24" t="str">
        <f>+VLOOKUP(TRIM(C79),[5]CAT!$A$2:$G$498,4,0)</f>
        <v>Sal</v>
      </c>
      <c r="V79" s="65">
        <f t="shared" si="1"/>
        <v>45565</v>
      </c>
    </row>
    <row r="80" spans="1:22" x14ac:dyDescent="0.2">
      <c r="A80" s="344">
        <v>106</v>
      </c>
      <c r="B80" s="345" t="b">
        <v>1</v>
      </c>
      <c r="C80" s="282" t="s">
        <v>153</v>
      </c>
      <c r="D80" s="282" t="s">
        <v>20</v>
      </c>
      <c r="E80" s="282" t="s">
        <v>46</v>
      </c>
      <c r="F80" s="282" t="s">
        <v>1375</v>
      </c>
      <c r="G80" s="345">
        <v>165.26226800000001</v>
      </c>
      <c r="H80" s="345">
        <v>165.26226800000001</v>
      </c>
      <c r="I80" s="282" t="s">
        <v>1122</v>
      </c>
      <c r="J80" s="346">
        <v>45552</v>
      </c>
      <c r="K80" s="344">
        <v>7</v>
      </c>
      <c r="L80" s="346">
        <v>45565</v>
      </c>
      <c r="M80" s="345">
        <v>0</v>
      </c>
      <c r="N80" s="345">
        <v>0</v>
      </c>
      <c r="O80" s="282" t="s">
        <v>1123</v>
      </c>
      <c r="P80" s="344">
        <v>0</v>
      </c>
      <c r="Q80" s="282" t="s">
        <v>2068</v>
      </c>
      <c r="R80" s="344">
        <v>1</v>
      </c>
      <c r="S80" s="339"/>
      <c r="T80" s="282"/>
      <c r="U80" s="24" t="str">
        <f>+VLOOKUP(TRIM(C80),[5]CAT!$A$2:$G$498,4,0)</f>
        <v>Sal</v>
      </c>
      <c r="V80" s="65">
        <f t="shared" si="1"/>
        <v>45565</v>
      </c>
    </row>
    <row r="81" spans="1:22" x14ac:dyDescent="0.2">
      <c r="A81" s="344">
        <v>124</v>
      </c>
      <c r="B81" s="345" t="b">
        <v>1</v>
      </c>
      <c r="C81" s="282" t="s">
        <v>148</v>
      </c>
      <c r="D81" s="282" t="s">
        <v>20</v>
      </c>
      <c r="E81" s="282" t="s">
        <v>586</v>
      </c>
      <c r="F81" s="282" t="s">
        <v>1128</v>
      </c>
      <c r="G81" s="345">
        <v>129.370059</v>
      </c>
      <c r="H81" s="345">
        <v>129.370059</v>
      </c>
      <c r="I81" s="282" t="s">
        <v>1122</v>
      </c>
      <c r="J81" s="346">
        <v>45552</v>
      </c>
      <c r="K81" s="344">
        <v>10</v>
      </c>
      <c r="L81" s="346">
        <v>45565</v>
      </c>
      <c r="M81" s="345">
        <v>0</v>
      </c>
      <c r="N81" s="345">
        <v>0</v>
      </c>
      <c r="O81" s="282" t="s">
        <v>1123</v>
      </c>
      <c r="P81" s="344">
        <v>0</v>
      </c>
      <c r="Q81" s="282" t="s">
        <v>2124</v>
      </c>
      <c r="R81" s="344">
        <v>1</v>
      </c>
      <c r="S81" s="339"/>
      <c r="T81" s="282"/>
      <c r="U81" s="24" t="str">
        <f>+VLOOKUP(TRIM(C81),[5]CAT!$A$2:$G$498,4,0)</f>
        <v>Harina</v>
      </c>
      <c r="V81" s="65">
        <f t="shared" si="1"/>
        <v>45565</v>
      </c>
    </row>
    <row r="82" spans="1:22" x14ac:dyDescent="0.2">
      <c r="A82" s="344">
        <v>125</v>
      </c>
      <c r="B82" s="345" t="b">
        <v>1</v>
      </c>
      <c r="C82" s="282" t="s">
        <v>148</v>
      </c>
      <c r="D82" s="282" t="s">
        <v>20</v>
      </c>
      <c r="E82" s="282" t="s">
        <v>586</v>
      </c>
      <c r="F82" s="282" t="s">
        <v>1128</v>
      </c>
      <c r="G82" s="345">
        <v>400.259525</v>
      </c>
      <c r="H82" s="345">
        <v>400.259525</v>
      </c>
      <c r="I82" s="282" t="s">
        <v>1122</v>
      </c>
      <c r="J82" s="346">
        <v>45552</v>
      </c>
      <c r="K82" s="344">
        <v>10</v>
      </c>
      <c r="L82" s="346">
        <v>45565</v>
      </c>
      <c r="M82" s="345">
        <v>0</v>
      </c>
      <c r="N82" s="345">
        <v>0</v>
      </c>
      <c r="O82" s="282" t="s">
        <v>1123</v>
      </c>
      <c r="P82" s="344">
        <v>0</v>
      </c>
      <c r="Q82" s="282" t="s">
        <v>2068</v>
      </c>
      <c r="R82" s="344">
        <v>1</v>
      </c>
      <c r="S82" s="339"/>
      <c r="T82" s="282"/>
      <c r="U82" s="24" t="str">
        <f>+VLOOKUP(TRIM(C82),[5]CAT!$A$2:$G$498,4,0)</f>
        <v>Harina</v>
      </c>
      <c r="V82" s="65">
        <f t="shared" si="1"/>
        <v>45565</v>
      </c>
    </row>
    <row r="83" spans="1:22" x14ac:dyDescent="0.2">
      <c r="A83" s="344">
        <v>233</v>
      </c>
      <c r="B83" s="345" t="b">
        <v>1</v>
      </c>
      <c r="C83" s="282" t="s">
        <v>256</v>
      </c>
      <c r="D83" s="282" t="s">
        <v>20</v>
      </c>
      <c r="E83" s="282" t="s">
        <v>77</v>
      </c>
      <c r="F83" s="282" t="s">
        <v>1375</v>
      </c>
      <c r="G83" s="345">
        <v>2394.5607030000001</v>
      </c>
      <c r="H83" s="345">
        <v>2394.5607030000001</v>
      </c>
      <c r="I83" s="282" t="s">
        <v>1180</v>
      </c>
      <c r="J83" s="346">
        <v>45552</v>
      </c>
      <c r="K83" s="344">
        <v>17</v>
      </c>
      <c r="L83" s="346">
        <v>45572</v>
      </c>
      <c r="M83" s="345">
        <v>0</v>
      </c>
      <c r="N83" s="345">
        <v>0</v>
      </c>
      <c r="O83" s="282" t="s">
        <v>1123</v>
      </c>
      <c r="P83" s="344">
        <v>0</v>
      </c>
      <c r="Q83" s="282" t="s">
        <v>2112</v>
      </c>
      <c r="R83" s="344">
        <v>1</v>
      </c>
      <c r="S83" s="339"/>
      <c r="T83" s="282"/>
      <c r="U83" s="24" t="str">
        <f>+VLOOKUP(TRIM(C83),[5]CAT!$A$2:$G$498,4,0)</f>
        <v>Pollo</v>
      </c>
      <c r="V83" s="65">
        <f t="shared" si="1"/>
        <v>45572</v>
      </c>
    </row>
    <row r="84" spans="1:22" x14ac:dyDescent="0.2">
      <c r="A84" s="344">
        <v>198</v>
      </c>
      <c r="B84" s="345" t="b">
        <v>1</v>
      </c>
      <c r="C84" s="282" t="s">
        <v>657</v>
      </c>
      <c r="D84" s="282" t="s">
        <v>20</v>
      </c>
      <c r="E84" s="282" t="s">
        <v>646</v>
      </c>
      <c r="F84" s="282" t="s">
        <v>1134</v>
      </c>
      <c r="G84" s="345">
        <v>0.30641000000000002</v>
      </c>
      <c r="H84" s="345">
        <v>0.30641000000000002</v>
      </c>
      <c r="I84" s="282" t="s">
        <v>1122</v>
      </c>
      <c r="J84" s="346">
        <v>45552</v>
      </c>
      <c r="K84" s="344">
        <v>15</v>
      </c>
      <c r="L84" s="346">
        <v>45572</v>
      </c>
      <c r="M84" s="345">
        <v>0</v>
      </c>
      <c r="N84" s="345">
        <v>0</v>
      </c>
      <c r="O84" s="282" t="s">
        <v>1123</v>
      </c>
      <c r="P84" s="344">
        <v>0</v>
      </c>
      <c r="Q84" s="282" t="s">
        <v>2169</v>
      </c>
      <c r="R84" s="344">
        <v>1</v>
      </c>
      <c r="S84" s="339"/>
      <c r="T84" s="282"/>
      <c r="U84" s="24" t="str">
        <f>+VLOOKUP(TRIM(C84),[5]CAT!$A$2:$G$498,4,0)</f>
        <v>Sabor</v>
      </c>
      <c r="V84" s="65">
        <f t="shared" si="1"/>
        <v>45572</v>
      </c>
    </row>
    <row r="85" spans="1:22" x14ac:dyDescent="0.2">
      <c r="A85" s="344">
        <v>199</v>
      </c>
      <c r="B85" s="345" t="b">
        <v>1</v>
      </c>
      <c r="C85" s="282" t="s">
        <v>155</v>
      </c>
      <c r="D85" s="282" t="s">
        <v>20</v>
      </c>
      <c r="E85" s="282" t="s">
        <v>45</v>
      </c>
      <c r="F85" s="282" t="s">
        <v>1134</v>
      </c>
      <c r="G85" s="345">
        <v>0.61282000000000003</v>
      </c>
      <c r="H85" s="345">
        <v>0.61282000000000003</v>
      </c>
      <c r="I85" s="282" t="s">
        <v>1122</v>
      </c>
      <c r="J85" s="346">
        <v>45552</v>
      </c>
      <c r="K85" s="344">
        <v>15</v>
      </c>
      <c r="L85" s="346">
        <v>45572</v>
      </c>
      <c r="M85" s="345">
        <v>0</v>
      </c>
      <c r="N85" s="345">
        <v>0</v>
      </c>
      <c r="O85" s="282" t="s">
        <v>1123</v>
      </c>
      <c r="P85" s="344">
        <v>0</v>
      </c>
      <c r="Q85" s="282" t="s">
        <v>2169</v>
      </c>
      <c r="R85" s="344">
        <v>1</v>
      </c>
      <c r="S85" s="339"/>
      <c r="T85" s="282"/>
      <c r="U85" s="24" t="str">
        <f>+VLOOKUP(TRIM(C85),[5]CAT!$A$2:$G$498,4,0)</f>
        <v>Sabor</v>
      </c>
      <c r="V85" s="65">
        <f t="shared" si="1"/>
        <v>45572</v>
      </c>
    </row>
    <row r="86" spans="1:22" x14ac:dyDescent="0.2">
      <c r="A86" s="344">
        <v>200</v>
      </c>
      <c r="B86" s="345" t="b">
        <v>1</v>
      </c>
      <c r="C86" s="282" t="s">
        <v>658</v>
      </c>
      <c r="D86" s="282" t="s">
        <v>20</v>
      </c>
      <c r="E86" s="282" t="s">
        <v>647</v>
      </c>
      <c r="F86" s="282" t="s">
        <v>1134</v>
      </c>
      <c r="G86" s="345">
        <v>1.094322</v>
      </c>
      <c r="H86" s="345">
        <v>1.094322</v>
      </c>
      <c r="I86" s="282" t="s">
        <v>1122</v>
      </c>
      <c r="J86" s="346">
        <v>45552</v>
      </c>
      <c r="K86" s="344">
        <v>15</v>
      </c>
      <c r="L86" s="346">
        <v>45572</v>
      </c>
      <c r="M86" s="345">
        <v>0</v>
      </c>
      <c r="N86" s="345">
        <v>0</v>
      </c>
      <c r="O86" s="282" t="s">
        <v>1123</v>
      </c>
      <c r="P86" s="344">
        <v>0</v>
      </c>
      <c r="Q86" s="282" t="s">
        <v>2169</v>
      </c>
      <c r="R86" s="344">
        <v>1</v>
      </c>
      <c r="S86" s="339"/>
      <c r="T86" s="282"/>
      <c r="U86" s="24" t="str">
        <f>+VLOOKUP(TRIM(C86),[5]CAT!$A$2:$G$498,4,0)</f>
        <v>Sabor</v>
      </c>
      <c r="V86" s="65">
        <f t="shared" si="1"/>
        <v>45572</v>
      </c>
    </row>
    <row r="87" spans="1:22" x14ac:dyDescent="0.2">
      <c r="A87" s="344">
        <v>201</v>
      </c>
      <c r="B87" s="345" t="b">
        <v>1</v>
      </c>
      <c r="C87" s="282" t="s">
        <v>659</v>
      </c>
      <c r="D87" s="282" t="s">
        <v>20</v>
      </c>
      <c r="E87" s="282" t="s">
        <v>671</v>
      </c>
      <c r="F87" s="282" t="s">
        <v>1135</v>
      </c>
      <c r="G87" s="345">
        <v>8.7544999999999998E-2</v>
      </c>
      <c r="H87" s="345">
        <v>8.7544999999999998E-2</v>
      </c>
      <c r="I87" s="282" t="s">
        <v>1122</v>
      </c>
      <c r="J87" s="346">
        <v>45552</v>
      </c>
      <c r="K87" s="344">
        <v>15</v>
      </c>
      <c r="L87" s="346">
        <v>45572</v>
      </c>
      <c r="M87" s="345">
        <v>0</v>
      </c>
      <c r="N87" s="345">
        <v>0</v>
      </c>
      <c r="O87" s="282" t="s">
        <v>1123</v>
      </c>
      <c r="P87" s="344">
        <v>0</v>
      </c>
      <c r="Q87" s="282" t="s">
        <v>2169</v>
      </c>
      <c r="R87" s="344">
        <v>1</v>
      </c>
      <c r="S87" s="339"/>
      <c r="T87" s="282"/>
      <c r="U87" s="24" t="str">
        <f>+VLOOKUP(TRIM(C87),[5]CAT!$A$2:$G$498,4,0)</f>
        <v>Sabor</v>
      </c>
      <c r="V87" s="65">
        <f t="shared" si="1"/>
        <v>45572</v>
      </c>
    </row>
    <row r="88" spans="1:22" x14ac:dyDescent="0.2">
      <c r="A88" s="344">
        <v>353</v>
      </c>
      <c r="B88" s="345" t="b">
        <v>1</v>
      </c>
      <c r="C88" s="282" t="s">
        <v>680</v>
      </c>
      <c r="D88" s="282" t="s">
        <v>20</v>
      </c>
      <c r="E88" s="282" t="s">
        <v>678</v>
      </c>
      <c r="F88" s="282" t="s">
        <v>1128</v>
      </c>
      <c r="G88" s="345">
        <v>0.300815</v>
      </c>
      <c r="H88" s="345">
        <v>0.300815</v>
      </c>
      <c r="I88" s="282" t="s">
        <v>1180</v>
      </c>
      <c r="J88" s="346">
        <v>45552</v>
      </c>
      <c r="K88" s="344">
        <v>21</v>
      </c>
      <c r="L88" s="346">
        <v>45579</v>
      </c>
      <c r="M88" s="345">
        <v>0</v>
      </c>
      <c r="N88" s="345">
        <v>0</v>
      </c>
      <c r="O88" s="282" t="s">
        <v>1123</v>
      </c>
      <c r="P88" s="344">
        <v>0</v>
      </c>
      <c r="Q88" s="282" t="s">
        <v>2124</v>
      </c>
      <c r="R88" s="344">
        <v>1</v>
      </c>
      <c r="S88" s="339"/>
      <c r="T88" s="282"/>
      <c r="U88" s="24" t="str">
        <f>+VLOOKUP(TRIM(C88),[5]CAT!$A$2:$G$498,4,0)</f>
        <v>Aditivos</v>
      </c>
      <c r="V88" s="65">
        <f t="shared" si="1"/>
        <v>45579</v>
      </c>
    </row>
    <row r="89" spans="1:22" x14ac:dyDescent="0.2">
      <c r="A89" s="344">
        <v>358</v>
      </c>
      <c r="B89" s="345" t="b">
        <v>1</v>
      </c>
      <c r="C89" s="282" t="s">
        <v>680</v>
      </c>
      <c r="D89" s="282" t="s">
        <v>20</v>
      </c>
      <c r="E89" s="282" t="s">
        <v>678</v>
      </c>
      <c r="F89" s="282" t="s">
        <v>1128</v>
      </c>
      <c r="G89" s="345">
        <v>0.131276</v>
      </c>
      <c r="H89" s="345">
        <v>0.131276</v>
      </c>
      <c r="I89" s="282" t="s">
        <v>1180</v>
      </c>
      <c r="J89" s="346">
        <v>45552</v>
      </c>
      <c r="K89" s="344">
        <v>21</v>
      </c>
      <c r="L89" s="346">
        <v>45579</v>
      </c>
      <c r="M89" s="345">
        <v>0</v>
      </c>
      <c r="N89" s="345">
        <v>0</v>
      </c>
      <c r="O89" s="282" t="s">
        <v>1123</v>
      </c>
      <c r="P89" s="344">
        <v>0</v>
      </c>
      <c r="Q89" s="282" t="s">
        <v>2001</v>
      </c>
      <c r="R89" s="344">
        <v>1</v>
      </c>
      <c r="S89" s="339"/>
      <c r="T89" s="282"/>
      <c r="U89" s="24" t="str">
        <f>+VLOOKUP(TRIM(C89),[5]CAT!$A$2:$G$498,4,0)</f>
        <v>Aditivos</v>
      </c>
      <c r="V89" s="65">
        <f t="shared" si="1"/>
        <v>45579</v>
      </c>
    </row>
    <row r="90" spans="1:22" x14ac:dyDescent="0.2">
      <c r="A90" s="344">
        <v>363</v>
      </c>
      <c r="B90" s="345" t="b">
        <v>1</v>
      </c>
      <c r="C90" s="282" t="s">
        <v>680</v>
      </c>
      <c r="D90" s="282" t="s">
        <v>20</v>
      </c>
      <c r="E90" s="282" t="s">
        <v>678</v>
      </c>
      <c r="F90" s="282" t="s">
        <v>1128</v>
      </c>
      <c r="G90" s="345">
        <v>0.18781300000000001</v>
      </c>
      <c r="H90" s="345">
        <v>0.18781300000000001</v>
      </c>
      <c r="I90" s="282" t="s">
        <v>1180</v>
      </c>
      <c r="J90" s="346">
        <v>45552</v>
      </c>
      <c r="K90" s="344">
        <v>21</v>
      </c>
      <c r="L90" s="346">
        <v>45579</v>
      </c>
      <c r="M90" s="345">
        <v>0</v>
      </c>
      <c r="N90" s="345">
        <v>0</v>
      </c>
      <c r="O90" s="282" t="s">
        <v>1123</v>
      </c>
      <c r="P90" s="344">
        <v>0</v>
      </c>
      <c r="Q90" s="282" t="s">
        <v>2000</v>
      </c>
      <c r="R90" s="344">
        <v>1</v>
      </c>
      <c r="S90" s="339"/>
      <c r="T90" s="282"/>
      <c r="U90" s="24" t="str">
        <f>+VLOOKUP(TRIM(C90),[5]CAT!$A$2:$G$498,4,0)</f>
        <v>Aditivos</v>
      </c>
      <c r="V90" s="65">
        <f t="shared" si="1"/>
        <v>45579</v>
      </c>
    </row>
    <row r="91" spans="1:22" x14ac:dyDescent="0.2">
      <c r="A91" s="344">
        <v>368</v>
      </c>
      <c r="B91" s="345" t="b">
        <v>1</v>
      </c>
      <c r="C91" s="282" t="s">
        <v>680</v>
      </c>
      <c r="D91" s="282" t="s">
        <v>20</v>
      </c>
      <c r="E91" s="282" t="s">
        <v>678</v>
      </c>
      <c r="F91" s="282" t="s">
        <v>1128</v>
      </c>
      <c r="G91" s="345">
        <v>0.23050399999999999</v>
      </c>
      <c r="H91" s="345">
        <v>0.23050399999999999</v>
      </c>
      <c r="I91" s="282" t="s">
        <v>1180</v>
      </c>
      <c r="J91" s="346">
        <v>45552</v>
      </c>
      <c r="K91" s="344">
        <v>21</v>
      </c>
      <c r="L91" s="346">
        <v>45579</v>
      </c>
      <c r="M91" s="345">
        <v>0</v>
      </c>
      <c r="N91" s="345">
        <v>0</v>
      </c>
      <c r="O91" s="282" t="s">
        <v>1123</v>
      </c>
      <c r="P91" s="344">
        <v>0</v>
      </c>
      <c r="Q91" s="282" t="s">
        <v>2068</v>
      </c>
      <c r="R91" s="344">
        <v>1</v>
      </c>
      <c r="S91" s="339"/>
      <c r="T91" s="282"/>
      <c r="U91" s="24" t="str">
        <f>+VLOOKUP(TRIM(C91),[5]CAT!$A$2:$G$498,4,0)</f>
        <v>Aditivos</v>
      </c>
      <c r="V91" s="65">
        <f t="shared" si="1"/>
        <v>45579</v>
      </c>
    </row>
    <row r="92" spans="1:22" x14ac:dyDescent="0.2">
      <c r="A92" s="344">
        <v>373</v>
      </c>
      <c r="B92" s="345" t="b">
        <v>1</v>
      </c>
      <c r="C92" s="282" t="s">
        <v>680</v>
      </c>
      <c r="D92" s="282" t="s">
        <v>20</v>
      </c>
      <c r="E92" s="282" t="s">
        <v>678</v>
      </c>
      <c r="F92" s="282" t="s">
        <v>1128</v>
      </c>
      <c r="G92" s="345">
        <v>4.8626999999999997E-2</v>
      </c>
      <c r="H92" s="345">
        <v>4.8626999999999997E-2</v>
      </c>
      <c r="I92" s="282" t="s">
        <v>1180</v>
      </c>
      <c r="J92" s="346">
        <v>45552</v>
      </c>
      <c r="K92" s="344">
        <v>21</v>
      </c>
      <c r="L92" s="346">
        <v>45579</v>
      </c>
      <c r="M92" s="345">
        <v>0</v>
      </c>
      <c r="N92" s="345">
        <v>0</v>
      </c>
      <c r="O92" s="282" t="s">
        <v>1123</v>
      </c>
      <c r="P92" s="344">
        <v>0</v>
      </c>
      <c r="Q92" s="282" t="s">
        <v>2245</v>
      </c>
      <c r="R92" s="344">
        <v>1</v>
      </c>
      <c r="S92" s="339"/>
      <c r="T92" s="282"/>
      <c r="U92" s="24" t="str">
        <f>+VLOOKUP(TRIM(C92),[5]CAT!$A$2:$G$498,4,0)</f>
        <v>Aditivos</v>
      </c>
      <c r="V92" s="65">
        <f t="shared" si="1"/>
        <v>45579</v>
      </c>
    </row>
    <row r="93" spans="1:22" x14ac:dyDescent="0.2">
      <c r="A93" s="344">
        <v>97</v>
      </c>
      <c r="B93" s="345" t="b">
        <v>1</v>
      </c>
      <c r="C93" s="282" t="s">
        <v>280</v>
      </c>
      <c r="D93" s="282" t="s">
        <v>20</v>
      </c>
      <c r="E93" s="282" t="s">
        <v>26</v>
      </c>
      <c r="F93" s="282" t="s">
        <v>1127</v>
      </c>
      <c r="G93" s="345">
        <v>26.707659</v>
      </c>
      <c r="H93" s="345">
        <v>26.707659</v>
      </c>
      <c r="I93" s="282" t="s">
        <v>1122</v>
      </c>
      <c r="J93" s="346">
        <v>45553</v>
      </c>
      <c r="K93" s="344">
        <v>6</v>
      </c>
      <c r="L93" s="346">
        <v>45565</v>
      </c>
      <c r="M93" s="345">
        <v>0</v>
      </c>
      <c r="N93" s="345">
        <v>0</v>
      </c>
      <c r="O93" s="282" t="s">
        <v>1123</v>
      </c>
      <c r="P93" s="344">
        <v>0</v>
      </c>
      <c r="Q93" s="282" t="s">
        <v>2124</v>
      </c>
      <c r="R93" s="344">
        <v>1</v>
      </c>
      <c r="S93" s="339"/>
      <c r="T93" s="282"/>
      <c r="U93" s="24" t="str">
        <f>+VLOOKUP(TRIM(C93),[5]CAT!$A$2:$G$498,4,0)</f>
        <v>Ins Pizza</v>
      </c>
      <c r="V93" s="65">
        <f t="shared" si="1"/>
        <v>45565</v>
      </c>
    </row>
    <row r="94" spans="1:22" x14ac:dyDescent="0.2">
      <c r="A94" s="344">
        <v>102</v>
      </c>
      <c r="B94" s="345" t="b">
        <v>1</v>
      </c>
      <c r="C94" s="282" t="s">
        <v>280</v>
      </c>
      <c r="D94" s="282" t="s">
        <v>20</v>
      </c>
      <c r="E94" s="282" t="s">
        <v>26</v>
      </c>
      <c r="F94" s="282" t="s">
        <v>1127</v>
      </c>
      <c r="G94" s="345">
        <v>82.631134000000003</v>
      </c>
      <c r="H94" s="345">
        <v>82.631134000000003</v>
      </c>
      <c r="I94" s="282" t="s">
        <v>1122</v>
      </c>
      <c r="J94" s="346">
        <v>45553</v>
      </c>
      <c r="K94" s="344">
        <v>6</v>
      </c>
      <c r="L94" s="346">
        <v>45565</v>
      </c>
      <c r="M94" s="345">
        <v>0</v>
      </c>
      <c r="N94" s="345">
        <v>0</v>
      </c>
      <c r="O94" s="282" t="s">
        <v>1123</v>
      </c>
      <c r="P94" s="344">
        <v>0</v>
      </c>
      <c r="Q94" s="282" t="s">
        <v>2068</v>
      </c>
      <c r="R94" s="344">
        <v>1</v>
      </c>
      <c r="S94" s="339"/>
      <c r="T94" s="282"/>
      <c r="U94" s="24" t="str">
        <f>+VLOOKUP(TRIM(C94),[5]CAT!$A$2:$G$498,4,0)</f>
        <v>Ins Pizza</v>
      </c>
      <c r="V94" s="65">
        <f t="shared" si="1"/>
        <v>45565</v>
      </c>
    </row>
    <row r="95" spans="1:22" x14ac:dyDescent="0.2">
      <c r="A95" s="344">
        <v>111</v>
      </c>
      <c r="B95" s="345" t="b">
        <v>1</v>
      </c>
      <c r="C95" s="282" t="s">
        <v>257</v>
      </c>
      <c r="D95" s="282" t="s">
        <v>20</v>
      </c>
      <c r="E95" s="282" t="s">
        <v>30</v>
      </c>
      <c r="F95" s="282" t="s">
        <v>1128</v>
      </c>
      <c r="G95" s="345">
        <v>19.736633000000001</v>
      </c>
      <c r="H95" s="345">
        <v>19.736633000000001</v>
      </c>
      <c r="I95" s="282" t="s">
        <v>1180</v>
      </c>
      <c r="J95" s="346">
        <v>45553</v>
      </c>
      <c r="K95" s="344">
        <v>7</v>
      </c>
      <c r="L95" s="346">
        <v>45565</v>
      </c>
      <c r="M95" s="345">
        <v>0</v>
      </c>
      <c r="N95" s="345">
        <v>0</v>
      </c>
      <c r="O95" s="282" t="s">
        <v>1123</v>
      </c>
      <c r="P95" s="344">
        <v>0</v>
      </c>
      <c r="Q95" s="282" t="s">
        <v>2316</v>
      </c>
      <c r="R95" s="344">
        <v>1</v>
      </c>
      <c r="S95" s="339"/>
      <c r="T95" s="282"/>
      <c r="U95" s="24" t="str">
        <f>+VLOOKUP(TRIM(C95),[5]CAT!$A$2:$G$498,4,0)</f>
        <v>Aditivos</v>
      </c>
      <c r="V95" s="65">
        <f t="shared" si="1"/>
        <v>45565</v>
      </c>
    </row>
    <row r="96" spans="1:22" x14ac:dyDescent="0.2">
      <c r="A96" s="344">
        <v>108</v>
      </c>
      <c r="B96" s="345" t="b">
        <v>1</v>
      </c>
      <c r="C96" s="282" t="s">
        <v>153</v>
      </c>
      <c r="D96" s="282" t="s">
        <v>20</v>
      </c>
      <c r="E96" s="282" t="s">
        <v>46</v>
      </c>
      <c r="F96" s="282" t="s">
        <v>1375</v>
      </c>
      <c r="G96" s="345">
        <v>33.055556000000003</v>
      </c>
      <c r="H96" s="345">
        <v>33.055556000000003</v>
      </c>
      <c r="I96" s="282" t="s">
        <v>1122</v>
      </c>
      <c r="J96" s="346">
        <v>45553</v>
      </c>
      <c r="K96" s="344">
        <v>7</v>
      </c>
      <c r="L96" s="346">
        <v>45565</v>
      </c>
      <c r="M96" s="345">
        <v>0</v>
      </c>
      <c r="N96" s="345">
        <v>0</v>
      </c>
      <c r="O96" s="282" t="s">
        <v>1123</v>
      </c>
      <c r="P96" s="344">
        <v>0</v>
      </c>
      <c r="Q96" s="282" t="s">
        <v>2316</v>
      </c>
      <c r="R96" s="344">
        <v>1</v>
      </c>
      <c r="S96" s="339"/>
      <c r="T96" s="282"/>
      <c r="U96" s="24" t="str">
        <f>+VLOOKUP(TRIM(C96),[5]CAT!$A$2:$G$498,4,0)</f>
        <v>Sal</v>
      </c>
      <c r="V96" s="65">
        <f t="shared" si="1"/>
        <v>45565</v>
      </c>
    </row>
    <row r="97" spans="1:22" x14ac:dyDescent="0.2">
      <c r="A97" s="344">
        <v>145</v>
      </c>
      <c r="B97" s="345" t="b">
        <v>1</v>
      </c>
      <c r="C97" s="282" t="s">
        <v>148</v>
      </c>
      <c r="D97" s="282" t="s">
        <v>20</v>
      </c>
      <c r="E97" s="282" t="s">
        <v>586</v>
      </c>
      <c r="F97" s="282" t="s">
        <v>1128</v>
      </c>
      <c r="G97" s="345">
        <v>4791.6837809999997</v>
      </c>
      <c r="H97" s="345">
        <v>4791.6837809999997</v>
      </c>
      <c r="I97" s="282" t="s">
        <v>1122</v>
      </c>
      <c r="J97" s="346">
        <v>45553</v>
      </c>
      <c r="K97" s="344">
        <v>10</v>
      </c>
      <c r="L97" s="346">
        <v>45565</v>
      </c>
      <c r="M97" s="345">
        <v>0</v>
      </c>
      <c r="N97" s="345">
        <v>0</v>
      </c>
      <c r="O97" s="282" t="s">
        <v>1123</v>
      </c>
      <c r="P97" s="344">
        <v>0</v>
      </c>
      <c r="Q97" s="282" t="s">
        <v>2171</v>
      </c>
      <c r="R97" s="344">
        <v>1</v>
      </c>
      <c r="S97" s="339"/>
      <c r="T97" s="282"/>
      <c r="U97" s="24" t="str">
        <f>+VLOOKUP(TRIM(C97),[5]CAT!$A$2:$G$498,4,0)</f>
        <v>Harina</v>
      </c>
      <c r="V97" s="65">
        <f t="shared" si="1"/>
        <v>45565</v>
      </c>
    </row>
    <row r="98" spans="1:22" x14ac:dyDescent="0.2">
      <c r="A98" s="344">
        <v>214</v>
      </c>
      <c r="B98" s="345" t="b">
        <v>1</v>
      </c>
      <c r="C98" s="282" t="s">
        <v>155</v>
      </c>
      <c r="D98" s="282" t="s">
        <v>20</v>
      </c>
      <c r="E98" s="282" t="s">
        <v>45</v>
      </c>
      <c r="F98" s="282" t="s">
        <v>1134</v>
      </c>
      <c r="G98" s="345">
        <v>1.08023</v>
      </c>
      <c r="H98" s="345">
        <v>1.08023</v>
      </c>
      <c r="I98" s="282" t="s">
        <v>1122</v>
      </c>
      <c r="J98" s="346">
        <v>45553</v>
      </c>
      <c r="K98" s="344">
        <v>15</v>
      </c>
      <c r="L98" s="346">
        <v>45572</v>
      </c>
      <c r="M98" s="345">
        <v>0</v>
      </c>
      <c r="N98" s="345">
        <v>0</v>
      </c>
      <c r="O98" s="282" t="s">
        <v>1123</v>
      </c>
      <c r="P98" s="344">
        <v>0</v>
      </c>
      <c r="Q98" s="282" t="s">
        <v>2108</v>
      </c>
      <c r="R98" s="344">
        <v>1</v>
      </c>
      <c r="S98" s="339"/>
      <c r="T98" s="282"/>
      <c r="U98" s="24" t="str">
        <f>+VLOOKUP(TRIM(C98),[5]CAT!$A$2:$G$498,4,0)</f>
        <v>Sabor</v>
      </c>
      <c r="V98" s="65">
        <f t="shared" si="1"/>
        <v>45572</v>
      </c>
    </row>
    <row r="99" spans="1:22" x14ac:dyDescent="0.2">
      <c r="A99" s="344">
        <v>228</v>
      </c>
      <c r="B99" s="345" t="b">
        <v>1</v>
      </c>
      <c r="C99" s="282" t="s">
        <v>667</v>
      </c>
      <c r="D99" s="282" t="s">
        <v>20</v>
      </c>
      <c r="E99" s="282" t="s">
        <v>656</v>
      </c>
      <c r="F99" s="282" t="s">
        <v>1135</v>
      </c>
      <c r="G99" s="345">
        <v>168.207908</v>
      </c>
      <c r="H99" s="345">
        <v>168.207908</v>
      </c>
      <c r="I99" s="282" t="s">
        <v>1125</v>
      </c>
      <c r="J99" s="346">
        <v>45553</v>
      </c>
      <c r="K99" s="344">
        <v>15</v>
      </c>
      <c r="L99" s="346">
        <v>45572</v>
      </c>
      <c r="M99" s="345">
        <v>0</v>
      </c>
      <c r="N99" s="345">
        <v>0</v>
      </c>
      <c r="O99" s="282" t="s">
        <v>1123</v>
      </c>
      <c r="P99" s="344">
        <v>0</v>
      </c>
      <c r="Q99" s="282" t="s">
        <v>2169</v>
      </c>
      <c r="R99" s="344">
        <v>1</v>
      </c>
      <c r="S99" s="339"/>
      <c r="T99" s="282"/>
      <c r="U99" s="24" t="str">
        <f>+VLOOKUP(TRIM(C99),[5]CAT!$A$2:$G$498,4,0)</f>
        <v>Carne</v>
      </c>
      <c r="V99" s="65">
        <f t="shared" si="1"/>
        <v>45572</v>
      </c>
    </row>
    <row r="100" spans="1:22" x14ac:dyDescent="0.2">
      <c r="A100" s="344">
        <v>377</v>
      </c>
      <c r="B100" s="345" t="b">
        <v>1</v>
      </c>
      <c r="C100" s="282" t="s">
        <v>692</v>
      </c>
      <c r="D100" s="282" t="s">
        <v>20</v>
      </c>
      <c r="E100" s="282" t="s">
        <v>693</v>
      </c>
      <c r="F100" s="282" t="s">
        <v>1375</v>
      </c>
      <c r="G100" s="345">
        <v>1.887837</v>
      </c>
      <c r="H100" s="345">
        <v>1.887837</v>
      </c>
      <c r="I100" s="282" t="s">
        <v>1122</v>
      </c>
      <c r="J100" s="346">
        <v>45553</v>
      </c>
      <c r="K100" s="344">
        <v>21</v>
      </c>
      <c r="L100" s="346">
        <v>45579</v>
      </c>
      <c r="M100" s="345">
        <v>0</v>
      </c>
      <c r="N100" s="345">
        <v>0</v>
      </c>
      <c r="O100" s="282" t="s">
        <v>1123</v>
      </c>
      <c r="P100" s="344">
        <v>0</v>
      </c>
      <c r="Q100" s="282" t="s">
        <v>2246</v>
      </c>
      <c r="R100" s="344">
        <v>1</v>
      </c>
      <c r="S100" s="339"/>
      <c r="T100" s="282"/>
      <c r="U100" s="24" t="str">
        <f>+VLOOKUP(TRIM(C100),[5]CAT!$A$2:$G$498,4,0)</f>
        <v>Sabor</v>
      </c>
      <c r="V100" s="65">
        <f t="shared" si="1"/>
        <v>45579</v>
      </c>
    </row>
    <row r="101" spans="1:22" x14ac:dyDescent="0.2">
      <c r="A101" s="344">
        <v>385</v>
      </c>
      <c r="B101" s="345" t="b">
        <v>1</v>
      </c>
      <c r="C101" s="282" t="s">
        <v>259</v>
      </c>
      <c r="D101" s="282" t="s">
        <v>20</v>
      </c>
      <c r="E101" s="282" t="s">
        <v>29</v>
      </c>
      <c r="F101" s="282" t="s">
        <v>1375</v>
      </c>
      <c r="G101" s="345">
        <v>6.4725830000000002</v>
      </c>
      <c r="H101" s="345">
        <v>6.4725830000000002</v>
      </c>
      <c r="I101" s="282" t="s">
        <v>1180</v>
      </c>
      <c r="J101" s="346">
        <v>45553</v>
      </c>
      <c r="K101" s="344">
        <v>21</v>
      </c>
      <c r="L101" s="346">
        <v>45579</v>
      </c>
      <c r="M101" s="345">
        <v>0</v>
      </c>
      <c r="N101" s="345">
        <v>0</v>
      </c>
      <c r="O101" s="282" t="s">
        <v>1123</v>
      </c>
      <c r="P101" s="344">
        <v>0</v>
      </c>
      <c r="Q101" s="282" t="s">
        <v>2246</v>
      </c>
      <c r="R101" s="344">
        <v>1</v>
      </c>
      <c r="S101" s="339"/>
      <c r="T101" s="282"/>
      <c r="U101" s="24" t="str">
        <f>+VLOOKUP(TRIM(C101),[5]CAT!$A$2:$G$498,4,0)</f>
        <v>Aditivos</v>
      </c>
      <c r="V101" s="65">
        <f t="shared" si="1"/>
        <v>45579</v>
      </c>
    </row>
    <row r="102" spans="1:22" x14ac:dyDescent="0.2">
      <c r="A102" s="344">
        <v>381</v>
      </c>
      <c r="B102" s="345" t="b">
        <v>1</v>
      </c>
      <c r="C102" s="282" t="s">
        <v>152</v>
      </c>
      <c r="D102" s="282" t="s">
        <v>20</v>
      </c>
      <c r="E102" s="282" t="s">
        <v>58</v>
      </c>
      <c r="F102" s="282" t="s">
        <v>1127</v>
      </c>
      <c r="G102" s="345">
        <v>2.6969099999999999</v>
      </c>
      <c r="H102" s="345">
        <v>2.6969099999999999</v>
      </c>
      <c r="I102" s="282" t="s">
        <v>1180</v>
      </c>
      <c r="J102" s="346">
        <v>45553</v>
      </c>
      <c r="K102" s="344">
        <v>21</v>
      </c>
      <c r="L102" s="346">
        <v>45579</v>
      </c>
      <c r="M102" s="345">
        <v>0</v>
      </c>
      <c r="N102" s="345">
        <v>0</v>
      </c>
      <c r="O102" s="282" t="s">
        <v>1123</v>
      </c>
      <c r="P102" s="344">
        <v>0</v>
      </c>
      <c r="Q102" s="282" t="s">
        <v>2246</v>
      </c>
      <c r="R102" s="344">
        <v>1</v>
      </c>
      <c r="S102" s="339"/>
      <c r="T102" s="282"/>
      <c r="U102" s="24" t="str">
        <f>+VLOOKUP(TRIM(C102),[5]CAT!$A$2:$G$498,4,0)</f>
        <v>Sabor</v>
      </c>
      <c r="V102" s="65">
        <f t="shared" si="1"/>
        <v>45579</v>
      </c>
    </row>
    <row r="103" spans="1:22" x14ac:dyDescent="0.2">
      <c r="A103" s="344">
        <v>644</v>
      </c>
      <c r="B103" s="345" t="b">
        <v>1</v>
      </c>
      <c r="C103" s="282" t="s">
        <v>238</v>
      </c>
      <c r="D103" s="282" t="s">
        <v>20</v>
      </c>
      <c r="E103" s="282" t="s">
        <v>82</v>
      </c>
      <c r="F103" s="282" t="s">
        <v>1124</v>
      </c>
      <c r="G103" s="345">
        <v>19.350234</v>
      </c>
      <c r="H103" s="345">
        <v>19.350234</v>
      </c>
      <c r="I103" s="282" t="s">
        <v>1180</v>
      </c>
      <c r="J103" s="346">
        <v>45553</v>
      </c>
      <c r="K103" s="344">
        <v>30</v>
      </c>
      <c r="L103" s="346">
        <v>45586</v>
      </c>
      <c r="M103" s="345">
        <v>0</v>
      </c>
      <c r="N103" s="345">
        <v>0</v>
      </c>
      <c r="O103" s="282" t="s">
        <v>1123</v>
      </c>
      <c r="P103" s="344">
        <v>0</v>
      </c>
      <c r="Q103" s="282" t="s">
        <v>2218</v>
      </c>
      <c r="R103" s="344">
        <v>1</v>
      </c>
      <c r="S103" s="339"/>
      <c r="T103" s="282"/>
      <c r="U103" s="24" t="str">
        <f>+VLOOKUP(TRIM(C103),[5]CAT!$A$2:$G$498,4,0)</f>
        <v>Text &amp; Soja</v>
      </c>
      <c r="V103" s="65">
        <f t="shared" si="1"/>
        <v>45586</v>
      </c>
    </row>
    <row r="104" spans="1:22" x14ac:dyDescent="0.2">
      <c r="A104" s="344">
        <v>178</v>
      </c>
      <c r="B104" s="345" t="b">
        <v>1</v>
      </c>
      <c r="C104" s="282" t="s">
        <v>275</v>
      </c>
      <c r="D104" s="282" t="s">
        <v>20</v>
      </c>
      <c r="E104" s="282" t="s">
        <v>1339</v>
      </c>
      <c r="F104" s="282" t="s">
        <v>1375</v>
      </c>
      <c r="G104" s="345">
        <v>14.115</v>
      </c>
      <c r="H104" s="345">
        <v>14.115</v>
      </c>
      <c r="I104" s="282" t="s">
        <v>1139</v>
      </c>
      <c r="J104" s="346">
        <v>45554</v>
      </c>
      <c r="K104" s="344">
        <v>10</v>
      </c>
      <c r="L104" s="346">
        <v>45565</v>
      </c>
      <c r="M104" s="345">
        <v>0</v>
      </c>
      <c r="N104" s="345">
        <v>0</v>
      </c>
      <c r="O104" s="282" t="s">
        <v>1123</v>
      </c>
      <c r="P104" s="344">
        <v>0</v>
      </c>
      <c r="Q104" s="282" t="s">
        <v>2316</v>
      </c>
      <c r="R104" s="344">
        <v>1</v>
      </c>
      <c r="S104" s="339"/>
      <c r="T104" s="282"/>
      <c r="U104" s="24" t="str">
        <f>+VLOOKUP(TRIM(C104),[5]CAT!$A$2:$G$498,4,0)</f>
        <v>Ins Pack</v>
      </c>
      <c r="V104" s="65">
        <f t="shared" si="1"/>
        <v>45565</v>
      </c>
    </row>
    <row r="105" spans="1:22" x14ac:dyDescent="0.2">
      <c r="A105" s="344">
        <v>116</v>
      </c>
      <c r="B105" s="345" t="b">
        <v>1</v>
      </c>
      <c r="C105" s="282" t="s">
        <v>161</v>
      </c>
      <c r="D105" s="282" t="s">
        <v>20</v>
      </c>
      <c r="E105" s="282" t="s">
        <v>43</v>
      </c>
      <c r="F105" s="282" t="s">
        <v>1375</v>
      </c>
      <c r="G105" s="345">
        <v>133.689291</v>
      </c>
      <c r="H105" s="345">
        <v>133.689291</v>
      </c>
      <c r="I105" s="282" t="s">
        <v>1122</v>
      </c>
      <c r="J105" s="346">
        <v>45554</v>
      </c>
      <c r="K105" s="344">
        <v>7</v>
      </c>
      <c r="L105" s="346">
        <v>45565</v>
      </c>
      <c r="M105" s="345">
        <v>0</v>
      </c>
      <c r="N105" s="345">
        <v>0</v>
      </c>
      <c r="O105" s="282" t="s">
        <v>1123</v>
      </c>
      <c r="P105" s="344">
        <v>0</v>
      </c>
      <c r="Q105" s="282" t="s">
        <v>2124</v>
      </c>
      <c r="R105" s="344">
        <v>1</v>
      </c>
      <c r="S105" s="339"/>
      <c r="T105" s="282"/>
      <c r="U105" s="24" t="str">
        <f>+VLOOKUP(TRIM(C105),[5]CAT!$A$2:$G$498,4,0)</f>
        <v>Aceite</v>
      </c>
      <c r="V105" s="65">
        <f t="shared" si="1"/>
        <v>45565</v>
      </c>
    </row>
    <row r="106" spans="1:22" x14ac:dyDescent="0.2">
      <c r="A106" s="344">
        <v>119</v>
      </c>
      <c r="B106" s="345" t="b">
        <v>1</v>
      </c>
      <c r="C106" s="282" t="s">
        <v>161</v>
      </c>
      <c r="D106" s="282" t="s">
        <v>20</v>
      </c>
      <c r="E106" s="282" t="s">
        <v>43</v>
      </c>
      <c r="F106" s="282" t="s">
        <v>1375</v>
      </c>
      <c r="G106" s="345">
        <v>413.62284799999998</v>
      </c>
      <c r="H106" s="345">
        <v>413.62284799999998</v>
      </c>
      <c r="I106" s="282" t="s">
        <v>1122</v>
      </c>
      <c r="J106" s="346">
        <v>45554</v>
      </c>
      <c r="K106" s="344">
        <v>7</v>
      </c>
      <c r="L106" s="346">
        <v>45565</v>
      </c>
      <c r="M106" s="345">
        <v>0</v>
      </c>
      <c r="N106" s="345">
        <v>0</v>
      </c>
      <c r="O106" s="282" t="s">
        <v>1123</v>
      </c>
      <c r="P106" s="344">
        <v>0</v>
      </c>
      <c r="Q106" s="282" t="s">
        <v>2068</v>
      </c>
      <c r="R106" s="344">
        <v>1</v>
      </c>
      <c r="S106" s="339"/>
      <c r="T106" s="282"/>
      <c r="U106" s="24" t="str">
        <f>+VLOOKUP(TRIM(C106),[5]CAT!$A$2:$G$498,4,0)</f>
        <v>Aceite</v>
      </c>
      <c r="V106" s="65">
        <f t="shared" si="1"/>
        <v>45565</v>
      </c>
    </row>
    <row r="107" spans="1:22" x14ac:dyDescent="0.2">
      <c r="A107" s="344">
        <v>123</v>
      </c>
      <c r="B107" s="345" t="b">
        <v>1</v>
      </c>
      <c r="C107" s="282" t="s">
        <v>161</v>
      </c>
      <c r="D107" s="282" t="s">
        <v>20</v>
      </c>
      <c r="E107" s="282" t="s">
        <v>43</v>
      </c>
      <c r="F107" s="282" t="s">
        <v>1375</v>
      </c>
      <c r="G107" s="345">
        <v>65.736000000000004</v>
      </c>
      <c r="H107" s="345">
        <v>65.736000000000004</v>
      </c>
      <c r="I107" s="282" t="s">
        <v>1122</v>
      </c>
      <c r="J107" s="346">
        <v>45554</v>
      </c>
      <c r="K107" s="344">
        <v>7</v>
      </c>
      <c r="L107" s="346">
        <v>45565</v>
      </c>
      <c r="M107" s="345">
        <v>0</v>
      </c>
      <c r="N107" s="345">
        <v>0</v>
      </c>
      <c r="O107" s="282" t="s">
        <v>1123</v>
      </c>
      <c r="P107" s="344">
        <v>0</v>
      </c>
      <c r="Q107" s="282" t="s">
        <v>2316</v>
      </c>
      <c r="R107" s="344">
        <v>1</v>
      </c>
      <c r="S107" s="339"/>
      <c r="T107" s="282"/>
      <c r="U107" s="24" t="str">
        <f>+VLOOKUP(TRIM(C107),[5]CAT!$A$2:$G$498,4,0)</f>
        <v>Aceite</v>
      </c>
      <c r="V107" s="65">
        <f t="shared" si="1"/>
        <v>45565</v>
      </c>
    </row>
    <row r="108" spans="1:22" x14ac:dyDescent="0.2">
      <c r="A108" s="344">
        <v>161</v>
      </c>
      <c r="B108" s="345" t="b">
        <v>1</v>
      </c>
      <c r="C108" s="282" t="s">
        <v>148</v>
      </c>
      <c r="D108" s="282" t="s">
        <v>20</v>
      </c>
      <c r="E108" s="282" t="s">
        <v>586</v>
      </c>
      <c r="F108" s="282" t="s">
        <v>1128</v>
      </c>
      <c r="G108" s="345">
        <v>272.82506599999999</v>
      </c>
      <c r="H108" s="345">
        <v>272.82506599999999</v>
      </c>
      <c r="I108" s="282" t="s">
        <v>1122</v>
      </c>
      <c r="J108" s="346">
        <v>45554</v>
      </c>
      <c r="K108" s="344">
        <v>10</v>
      </c>
      <c r="L108" s="346">
        <v>45565</v>
      </c>
      <c r="M108" s="345">
        <v>0</v>
      </c>
      <c r="N108" s="345">
        <v>0</v>
      </c>
      <c r="O108" s="282" t="s">
        <v>1123</v>
      </c>
      <c r="P108" s="344">
        <v>0</v>
      </c>
      <c r="Q108" s="282" t="s">
        <v>2171</v>
      </c>
      <c r="R108" s="344">
        <v>1</v>
      </c>
      <c r="S108" s="339"/>
      <c r="T108" s="282"/>
      <c r="U108" s="24" t="str">
        <f>+VLOOKUP(TRIM(C108),[5]CAT!$A$2:$G$498,4,0)</f>
        <v>Harina</v>
      </c>
      <c r="V108" s="65">
        <f t="shared" si="1"/>
        <v>45565</v>
      </c>
    </row>
    <row r="109" spans="1:22" x14ac:dyDescent="0.2">
      <c r="A109" s="344">
        <v>170</v>
      </c>
      <c r="B109" s="345" t="b">
        <v>1</v>
      </c>
      <c r="C109" s="282" t="s">
        <v>132</v>
      </c>
      <c r="D109" s="282" t="s">
        <v>20</v>
      </c>
      <c r="E109" s="282" t="s">
        <v>59</v>
      </c>
      <c r="F109" s="282" t="s">
        <v>1141</v>
      </c>
      <c r="G109" s="345">
        <v>2184.2184000000002</v>
      </c>
      <c r="H109" s="345">
        <v>2184.2184000000002</v>
      </c>
      <c r="I109" s="282" t="s">
        <v>1139</v>
      </c>
      <c r="J109" s="346">
        <v>45554</v>
      </c>
      <c r="K109" s="344">
        <v>10</v>
      </c>
      <c r="L109" s="346">
        <v>45565</v>
      </c>
      <c r="M109" s="345">
        <v>0</v>
      </c>
      <c r="N109" s="345">
        <v>0</v>
      </c>
      <c r="O109" s="282" t="s">
        <v>1123</v>
      </c>
      <c r="P109" s="344">
        <v>0</v>
      </c>
      <c r="Q109" s="282" t="s">
        <v>2171</v>
      </c>
      <c r="R109" s="344">
        <v>1</v>
      </c>
      <c r="S109" s="339"/>
      <c r="T109" s="282"/>
      <c r="U109" s="24" t="str">
        <f>+VLOOKUP(TRIM(C109),[5]CAT!$A$2:$G$498,4,0)</f>
        <v>Ins Pack</v>
      </c>
      <c r="V109" s="65">
        <f t="shared" si="1"/>
        <v>45565</v>
      </c>
    </row>
    <row r="110" spans="1:22" x14ac:dyDescent="0.2">
      <c r="A110" s="344">
        <v>247</v>
      </c>
      <c r="B110" s="345" t="b">
        <v>1</v>
      </c>
      <c r="C110" s="282" t="s">
        <v>599</v>
      </c>
      <c r="D110" s="282" t="s">
        <v>20</v>
      </c>
      <c r="E110" s="282" t="s">
        <v>982</v>
      </c>
      <c r="F110" s="282" t="s">
        <v>1136</v>
      </c>
      <c r="G110" s="345">
        <v>13.141125000000001</v>
      </c>
      <c r="H110" s="345">
        <v>13.141125000000001</v>
      </c>
      <c r="I110" s="282" t="s">
        <v>1180</v>
      </c>
      <c r="J110" s="346">
        <v>45554</v>
      </c>
      <c r="K110" s="344">
        <v>15</v>
      </c>
      <c r="L110" s="346">
        <v>45572</v>
      </c>
      <c r="M110" s="345">
        <v>0</v>
      </c>
      <c r="N110" s="345">
        <v>0</v>
      </c>
      <c r="O110" s="282" t="s">
        <v>1123</v>
      </c>
      <c r="P110" s="344">
        <v>0</v>
      </c>
      <c r="Q110" s="282" t="s">
        <v>2169</v>
      </c>
      <c r="R110" s="344">
        <v>1</v>
      </c>
      <c r="S110" s="339"/>
      <c r="T110" s="282"/>
      <c r="U110" s="24" t="str">
        <f>+VLOOKUP(TRIM(C110),[5]CAT!$A$2:$G$498,4,0)</f>
        <v>Salsa</v>
      </c>
      <c r="V110" s="65">
        <f t="shared" si="1"/>
        <v>45572</v>
      </c>
    </row>
    <row r="111" spans="1:22" x14ac:dyDescent="0.2">
      <c r="A111" s="344">
        <v>242</v>
      </c>
      <c r="B111" s="345" t="b">
        <v>1</v>
      </c>
      <c r="C111" s="282" t="s">
        <v>659</v>
      </c>
      <c r="D111" s="282" t="s">
        <v>20</v>
      </c>
      <c r="E111" s="282" t="s">
        <v>671</v>
      </c>
      <c r="F111" s="282" t="s">
        <v>1135</v>
      </c>
      <c r="G111" s="345">
        <v>0.330424</v>
      </c>
      <c r="H111" s="345">
        <v>0.330424</v>
      </c>
      <c r="I111" s="282" t="s">
        <v>1122</v>
      </c>
      <c r="J111" s="346">
        <v>45554</v>
      </c>
      <c r="K111" s="344">
        <v>15</v>
      </c>
      <c r="L111" s="346">
        <v>45572</v>
      </c>
      <c r="M111" s="345">
        <v>0</v>
      </c>
      <c r="N111" s="345">
        <v>0</v>
      </c>
      <c r="O111" s="282" t="s">
        <v>1123</v>
      </c>
      <c r="P111" s="344">
        <v>0</v>
      </c>
      <c r="Q111" s="282" t="s">
        <v>2112</v>
      </c>
      <c r="R111" s="344">
        <v>1</v>
      </c>
      <c r="S111" s="339"/>
      <c r="T111" s="282"/>
      <c r="U111" s="24" t="str">
        <f>+VLOOKUP(TRIM(C111),[5]CAT!$A$2:$G$498,4,0)</f>
        <v>Sabor</v>
      </c>
      <c r="V111" s="65">
        <f t="shared" si="1"/>
        <v>45572</v>
      </c>
    </row>
    <row r="112" spans="1:22" x14ac:dyDescent="0.2">
      <c r="A112" s="344">
        <v>245</v>
      </c>
      <c r="B112" s="345" t="b">
        <v>1</v>
      </c>
      <c r="C112" s="282" t="s">
        <v>666</v>
      </c>
      <c r="D112" s="282" t="s">
        <v>20</v>
      </c>
      <c r="E112" s="282" t="s">
        <v>672</v>
      </c>
      <c r="F112" s="282" t="s">
        <v>1137</v>
      </c>
      <c r="G112" s="345">
        <v>37.961454000000003</v>
      </c>
      <c r="H112" s="345">
        <v>37.961454000000003</v>
      </c>
      <c r="I112" s="282" t="s">
        <v>1122</v>
      </c>
      <c r="J112" s="346">
        <v>45554</v>
      </c>
      <c r="K112" s="344">
        <v>15</v>
      </c>
      <c r="L112" s="346">
        <v>45572</v>
      </c>
      <c r="M112" s="345">
        <v>0</v>
      </c>
      <c r="N112" s="345">
        <v>0</v>
      </c>
      <c r="O112" s="282" t="s">
        <v>1123</v>
      </c>
      <c r="P112" s="344">
        <v>0</v>
      </c>
      <c r="Q112" s="282" t="s">
        <v>2169</v>
      </c>
      <c r="R112" s="344">
        <v>1</v>
      </c>
      <c r="S112" s="339"/>
      <c r="T112" s="282"/>
      <c r="U112" s="24" t="str">
        <f>+VLOOKUP(TRIM(C112),[5]CAT!$A$2:$G$498,4,0)</f>
        <v>Vegetal</v>
      </c>
      <c r="V112" s="65">
        <f t="shared" si="1"/>
        <v>45572</v>
      </c>
    </row>
    <row r="113" spans="1:22" x14ac:dyDescent="0.2">
      <c r="A113" s="344">
        <v>686</v>
      </c>
      <c r="B113" s="345" t="b">
        <v>1</v>
      </c>
      <c r="C113" s="282" t="s">
        <v>238</v>
      </c>
      <c r="D113" s="282" t="s">
        <v>20</v>
      </c>
      <c r="E113" s="282" t="s">
        <v>82</v>
      </c>
      <c r="F113" s="282" t="s">
        <v>1124</v>
      </c>
      <c r="G113" s="345">
        <v>11.610141</v>
      </c>
      <c r="H113" s="345">
        <v>11.610141</v>
      </c>
      <c r="I113" s="282" t="s">
        <v>1180</v>
      </c>
      <c r="J113" s="346">
        <v>45554</v>
      </c>
      <c r="K113" s="344">
        <v>30</v>
      </c>
      <c r="L113" s="346">
        <v>45586</v>
      </c>
      <c r="M113" s="345">
        <v>0</v>
      </c>
      <c r="N113" s="345">
        <v>0</v>
      </c>
      <c r="O113" s="282" t="s">
        <v>1123</v>
      </c>
      <c r="P113" s="344">
        <v>0</v>
      </c>
      <c r="Q113" s="282" t="s">
        <v>1979</v>
      </c>
      <c r="R113" s="344">
        <v>1</v>
      </c>
      <c r="S113" s="339"/>
      <c r="T113" s="282"/>
      <c r="U113" s="24" t="str">
        <f>+VLOOKUP(TRIM(C113),[5]CAT!$A$2:$G$498,4,0)</f>
        <v>Text &amp; Soja</v>
      </c>
      <c r="V113" s="65">
        <f t="shared" si="1"/>
        <v>45586</v>
      </c>
    </row>
    <row r="114" spans="1:22" x14ac:dyDescent="0.2">
      <c r="A114" s="344">
        <v>130</v>
      </c>
      <c r="B114" s="345" t="b">
        <v>1</v>
      </c>
      <c r="C114" s="282" t="s">
        <v>156</v>
      </c>
      <c r="D114" s="282" t="s">
        <v>20</v>
      </c>
      <c r="E114" s="282" t="s">
        <v>44</v>
      </c>
      <c r="F114" s="282" t="s">
        <v>1375</v>
      </c>
      <c r="G114" s="345">
        <v>15.80927</v>
      </c>
      <c r="H114" s="345">
        <v>15.80927</v>
      </c>
      <c r="I114" s="282" t="s">
        <v>1122</v>
      </c>
      <c r="J114" s="346">
        <v>45555</v>
      </c>
      <c r="K114" s="344">
        <v>7</v>
      </c>
      <c r="L114" s="346">
        <v>45565</v>
      </c>
      <c r="M114" s="345">
        <v>0</v>
      </c>
      <c r="N114" s="345">
        <v>0</v>
      </c>
      <c r="O114" s="282" t="s">
        <v>1123</v>
      </c>
      <c r="P114" s="344">
        <v>0</v>
      </c>
      <c r="Q114" s="282" t="s">
        <v>2171</v>
      </c>
      <c r="R114" s="344">
        <v>1</v>
      </c>
      <c r="S114" s="339"/>
      <c r="T114" s="282"/>
      <c r="U114" s="24" t="str">
        <f>+VLOOKUP(TRIM(C114),[5]CAT!$A$2:$G$498,4,0)</f>
        <v>Azucar</v>
      </c>
      <c r="V114" s="65">
        <f t="shared" si="1"/>
        <v>45565</v>
      </c>
    </row>
    <row r="115" spans="1:22" x14ac:dyDescent="0.2">
      <c r="A115" s="344">
        <v>132</v>
      </c>
      <c r="B115" s="345" t="b">
        <v>1</v>
      </c>
      <c r="C115" s="282" t="s">
        <v>153</v>
      </c>
      <c r="D115" s="282" t="s">
        <v>20</v>
      </c>
      <c r="E115" s="282" t="s">
        <v>46</v>
      </c>
      <c r="F115" s="282" t="s">
        <v>1375</v>
      </c>
      <c r="G115" s="345">
        <v>89.164281000000003</v>
      </c>
      <c r="H115" s="345">
        <v>89.164281000000003</v>
      </c>
      <c r="I115" s="282" t="s">
        <v>1122</v>
      </c>
      <c r="J115" s="346">
        <v>45555</v>
      </c>
      <c r="K115" s="344">
        <v>7</v>
      </c>
      <c r="L115" s="346">
        <v>45565</v>
      </c>
      <c r="M115" s="345">
        <v>0</v>
      </c>
      <c r="N115" s="345">
        <v>0</v>
      </c>
      <c r="O115" s="282" t="s">
        <v>1123</v>
      </c>
      <c r="P115" s="344">
        <v>0</v>
      </c>
      <c r="Q115" s="282" t="s">
        <v>2171</v>
      </c>
      <c r="R115" s="344">
        <v>1</v>
      </c>
      <c r="S115" s="339"/>
      <c r="T115" s="282"/>
      <c r="U115" s="24" t="str">
        <f>+VLOOKUP(TRIM(C115),[5]CAT!$A$2:$G$498,4,0)</f>
        <v>Sal</v>
      </c>
      <c r="V115" s="65">
        <f t="shared" si="1"/>
        <v>45565</v>
      </c>
    </row>
    <row r="116" spans="1:22" x14ac:dyDescent="0.2">
      <c r="A116" s="344">
        <v>129</v>
      </c>
      <c r="B116" s="345" t="b">
        <v>1</v>
      </c>
      <c r="C116" s="282" t="s">
        <v>143</v>
      </c>
      <c r="D116" s="282" t="s">
        <v>20</v>
      </c>
      <c r="E116" s="282" t="s">
        <v>50</v>
      </c>
      <c r="F116" s="282" t="s">
        <v>1131</v>
      </c>
      <c r="G116" s="345">
        <v>142.28342699999999</v>
      </c>
      <c r="H116" s="345">
        <v>142.28342699999999</v>
      </c>
      <c r="I116" s="282" t="s">
        <v>1122</v>
      </c>
      <c r="J116" s="346">
        <v>45555</v>
      </c>
      <c r="K116" s="344">
        <v>7</v>
      </c>
      <c r="L116" s="346">
        <v>45565</v>
      </c>
      <c r="M116" s="345">
        <v>0</v>
      </c>
      <c r="N116" s="345">
        <v>0</v>
      </c>
      <c r="O116" s="282" t="s">
        <v>1123</v>
      </c>
      <c r="P116" s="344">
        <v>0</v>
      </c>
      <c r="Q116" s="282" t="s">
        <v>2171</v>
      </c>
      <c r="R116" s="344">
        <v>1</v>
      </c>
      <c r="S116" s="339"/>
      <c r="T116" s="282"/>
      <c r="U116" s="24" t="str">
        <f>+VLOOKUP(TRIM(C116),[5]CAT!$A$2:$G$498,4,0)</f>
        <v>Leche</v>
      </c>
      <c r="V116" s="65">
        <f t="shared" si="1"/>
        <v>45565</v>
      </c>
    </row>
    <row r="117" spans="1:22" x14ac:dyDescent="0.2">
      <c r="A117" s="344">
        <v>252</v>
      </c>
      <c r="B117" s="345" t="b">
        <v>1</v>
      </c>
      <c r="C117" s="282" t="s">
        <v>771</v>
      </c>
      <c r="D117" s="282" t="s">
        <v>20</v>
      </c>
      <c r="E117" s="282" t="s">
        <v>768</v>
      </c>
      <c r="F117" s="282" t="s">
        <v>1133</v>
      </c>
      <c r="G117" s="345">
        <v>373.929463</v>
      </c>
      <c r="H117" s="345">
        <v>373.929463</v>
      </c>
      <c r="I117" s="282" t="s">
        <v>1122</v>
      </c>
      <c r="J117" s="346">
        <v>45555</v>
      </c>
      <c r="K117" s="344">
        <v>15</v>
      </c>
      <c r="L117" s="346">
        <v>45572</v>
      </c>
      <c r="M117" s="345">
        <v>0</v>
      </c>
      <c r="N117" s="345">
        <v>0</v>
      </c>
      <c r="O117" s="282" t="s">
        <v>1123</v>
      </c>
      <c r="P117" s="344">
        <v>0</v>
      </c>
      <c r="Q117" s="282" t="s">
        <v>2108</v>
      </c>
      <c r="R117" s="344">
        <v>1</v>
      </c>
      <c r="S117" s="339"/>
      <c r="T117" s="282"/>
      <c r="U117" s="24" t="str">
        <f>+VLOOKUP(TRIM(C117),[5]CAT!$A$2:$G$498,4,0)</f>
        <v>Harina</v>
      </c>
      <c r="V117" s="65">
        <f t="shared" si="1"/>
        <v>45572</v>
      </c>
    </row>
    <row r="118" spans="1:22" x14ac:dyDescent="0.2">
      <c r="A118" s="344">
        <v>259</v>
      </c>
      <c r="B118" s="345" t="b">
        <v>1</v>
      </c>
      <c r="C118" s="282" t="s">
        <v>771</v>
      </c>
      <c r="D118" s="282" t="s">
        <v>20</v>
      </c>
      <c r="E118" s="282" t="s">
        <v>768</v>
      </c>
      <c r="F118" s="282" t="s">
        <v>1133</v>
      </c>
      <c r="G118" s="345">
        <v>140.097217</v>
      </c>
      <c r="H118" s="345">
        <v>140.097217</v>
      </c>
      <c r="I118" s="282" t="s">
        <v>1122</v>
      </c>
      <c r="J118" s="346">
        <v>45555</v>
      </c>
      <c r="K118" s="344">
        <v>15</v>
      </c>
      <c r="L118" s="346">
        <v>45572</v>
      </c>
      <c r="M118" s="345">
        <v>0</v>
      </c>
      <c r="N118" s="345">
        <v>0</v>
      </c>
      <c r="O118" s="282" t="s">
        <v>1123</v>
      </c>
      <c r="P118" s="344">
        <v>0</v>
      </c>
      <c r="Q118" s="282" t="s">
        <v>2113</v>
      </c>
      <c r="R118" s="344">
        <v>1</v>
      </c>
      <c r="S118" s="339"/>
      <c r="T118" s="282"/>
      <c r="U118" s="24" t="str">
        <f>+VLOOKUP(TRIM(C118),[5]CAT!$A$2:$G$498,4,0)</f>
        <v>Harina</v>
      </c>
      <c r="V118" s="65">
        <f t="shared" si="1"/>
        <v>45572</v>
      </c>
    </row>
    <row r="119" spans="1:22" x14ac:dyDescent="0.2">
      <c r="A119" s="344">
        <v>126</v>
      </c>
      <c r="B119" s="345" t="b">
        <v>1</v>
      </c>
      <c r="C119" s="282" t="s">
        <v>280</v>
      </c>
      <c r="D119" s="282" t="s">
        <v>20</v>
      </c>
      <c r="E119" s="282" t="s">
        <v>26</v>
      </c>
      <c r="F119" s="282" t="s">
        <v>1127</v>
      </c>
      <c r="G119" s="345">
        <v>69.560787000000005</v>
      </c>
      <c r="H119" s="345">
        <v>69.560787000000005</v>
      </c>
      <c r="I119" s="282" t="s">
        <v>1122</v>
      </c>
      <c r="J119" s="346">
        <v>45556</v>
      </c>
      <c r="K119" s="344">
        <v>6</v>
      </c>
      <c r="L119" s="346">
        <v>45565</v>
      </c>
      <c r="M119" s="345">
        <v>0</v>
      </c>
      <c r="N119" s="345">
        <v>0</v>
      </c>
      <c r="O119" s="282" t="s">
        <v>1123</v>
      </c>
      <c r="P119" s="344">
        <v>0</v>
      </c>
      <c r="Q119" s="282" t="s">
        <v>2171</v>
      </c>
      <c r="R119" s="344">
        <v>1</v>
      </c>
      <c r="S119" s="339"/>
      <c r="T119" s="282"/>
      <c r="U119" s="24" t="str">
        <f>+VLOOKUP(TRIM(C119),[5]CAT!$A$2:$G$498,4,0)</f>
        <v>Ins Pizza</v>
      </c>
      <c r="V119" s="65">
        <f t="shared" si="1"/>
        <v>45565</v>
      </c>
    </row>
    <row r="120" spans="1:22" x14ac:dyDescent="0.2">
      <c r="A120" s="344">
        <v>139</v>
      </c>
      <c r="B120" s="345" t="b">
        <v>1</v>
      </c>
      <c r="C120" s="282" t="s">
        <v>257</v>
      </c>
      <c r="D120" s="282" t="s">
        <v>20</v>
      </c>
      <c r="E120" s="282" t="s">
        <v>30</v>
      </c>
      <c r="F120" s="282" t="s">
        <v>1128</v>
      </c>
      <c r="G120" s="345">
        <v>31.598047000000001</v>
      </c>
      <c r="H120" s="345">
        <v>31.598047000000001</v>
      </c>
      <c r="I120" s="282" t="s">
        <v>1180</v>
      </c>
      <c r="J120" s="346">
        <v>45556</v>
      </c>
      <c r="K120" s="344">
        <v>7</v>
      </c>
      <c r="L120" s="346">
        <v>45565</v>
      </c>
      <c r="M120" s="345">
        <v>0</v>
      </c>
      <c r="N120" s="345">
        <v>0</v>
      </c>
      <c r="O120" s="282" t="s">
        <v>1123</v>
      </c>
      <c r="P120" s="344">
        <v>0</v>
      </c>
      <c r="Q120" s="282" t="s">
        <v>2124</v>
      </c>
      <c r="R120" s="344">
        <v>1</v>
      </c>
      <c r="S120" s="339"/>
      <c r="T120" s="282"/>
      <c r="U120" s="24" t="str">
        <f>+VLOOKUP(TRIM(C120),[5]CAT!$A$2:$G$498,4,0)</f>
        <v>Aditivos</v>
      </c>
      <c r="V120" s="65">
        <f t="shared" si="1"/>
        <v>45565</v>
      </c>
    </row>
    <row r="121" spans="1:22" x14ac:dyDescent="0.2">
      <c r="A121" s="344">
        <v>144</v>
      </c>
      <c r="B121" s="345" t="b">
        <v>1</v>
      </c>
      <c r="C121" s="282" t="s">
        <v>257</v>
      </c>
      <c r="D121" s="282" t="s">
        <v>20</v>
      </c>
      <c r="E121" s="282" t="s">
        <v>30</v>
      </c>
      <c r="F121" s="282" t="s">
        <v>1128</v>
      </c>
      <c r="G121" s="345">
        <v>97.769565</v>
      </c>
      <c r="H121" s="345">
        <v>97.769565</v>
      </c>
      <c r="I121" s="282" t="s">
        <v>1180</v>
      </c>
      <c r="J121" s="346">
        <v>45556</v>
      </c>
      <c r="K121" s="344">
        <v>7</v>
      </c>
      <c r="L121" s="346">
        <v>45565</v>
      </c>
      <c r="M121" s="345">
        <v>0</v>
      </c>
      <c r="N121" s="345">
        <v>0</v>
      </c>
      <c r="O121" s="282" t="s">
        <v>1123</v>
      </c>
      <c r="P121" s="344">
        <v>0</v>
      </c>
      <c r="Q121" s="282" t="s">
        <v>2068</v>
      </c>
      <c r="R121" s="344">
        <v>1</v>
      </c>
      <c r="S121" s="339"/>
      <c r="T121" s="282"/>
      <c r="U121" s="24" t="str">
        <f>+VLOOKUP(TRIM(C121),[5]CAT!$A$2:$G$498,4,0)</f>
        <v>Aditivos</v>
      </c>
      <c r="V121" s="65">
        <f t="shared" si="1"/>
        <v>45565</v>
      </c>
    </row>
    <row r="122" spans="1:22" x14ac:dyDescent="0.2">
      <c r="A122" s="344">
        <v>147</v>
      </c>
      <c r="B122" s="345" t="b">
        <v>1</v>
      </c>
      <c r="C122" s="282" t="s">
        <v>161</v>
      </c>
      <c r="D122" s="282" t="s">
        <v>20</v>
      </c>
      <c r="E122" s="282" t="s">
        <v>43</v>
      </c>
      <c r="F122" s="282" t="s">
        <v>1375</v>
      </c>
      <c r="G122" s="345">
        <v>191.35620299999999</v>
      </c>
      <c r="H122" s="345">
        <v>191.35620299999999</v>
      </c>
      <c r="I122" s="282" t="s">
        <v>1122</v>
      </c>
      <c r="J122" s="346">
        <v>45556</v>
      </c>
      <c r="K122" s="344">
        <v>7</v>
      </c>
      <c r="L122" s="346">
        <v>45565</v>
      </c>
      <c r="M122" s="345">
        <v>0</v>
      </c>
      <c r="N122" s="345">
        <v>0</v>
      </c>
      <c r="O122" s="282" t="s">
        <v>1123</v>
      </c>
      <c r="P122" s="344">
        <v>0</v>
      </c>
      <c r="Q122" s="282" t="s">
        <v>2171</v>
      </c>
      <c r="R122" s="344">
        <v>1</v>
      </c>
      <c r="S122" s="339"/>
      <c r="T122" s="282"/>
      <c r="U122" s="24" t="str">
        <f>+VLOOKUP(TRIM(C122),[5]CAT!$A$2:$G$498,4,0)</f>
        <v>Aceite</v>
      </c>
      <c r="V122" s="65">
        <f t="shared" si="1"/>
        <v>45565</v>
      </c>
    </row>
    <row r="123" spans="1:22" x14ac:dyDescent="0.2">
      <c r="A123" s="344">
        <v>1311</v>
      </c>
      <c r="B123" s="345" t="b">
        <v>1</v>
      </c>
      <c r="C123" s="282" t="s">
        <v>139</v>
      </c>
      <c r="D123" s="282" t="s">
        <v>20</v>
      </c>
      <c r="E123" s="282" t="s">
        <v>51</v>
      </c>
      <c r="F123" s="282" t="s">
        <v>1375</v>
      </c>
      <c r="G123" s="345">
        <v>210.60147799999999</v>
      </c>
      <c r="H123" s="345">
        <v>210.60147799999999</v>
      </c>
      <c r="I123" s="282" t="s">
        <v>1122</v>
      </c>
      <c r="J123" s="346">
        <v>45556</v>
      </c>
      <c r="K123" s="344">
        <v>60</v>
      </c>
      <c r="L123" s="346">
        <v>45621</v>
      </c>
      <c r="M123" s="345">
        <v>0</v>
      </c>
      <c r="N123" s="345">
        <v>0</v>
      </c>
      <c r="O123" s="282" t="s">
        <v>1123</v>
      </c>
      <c r="P123" s="344">
        <v>0</v>
      </c>
      <c r="Q123" s="282" t="s">
        <v>2247</v>
      </c>
      <c r="R123" s="344">
        <v>1</v>
      </c>
      <c r="S123" s="339"/>
      <c r="T123" s="282"/>
      <c r="U123" s="24" t="str">
        <f>+VLOOKUP(TRIM(C123),[5]CAT!$A$2:$G$498,4,0)</f>
        <v>Vegetal</v>
      </c>
      <c r="V123" s="65">
        <f t="shared" si="1"/>
        <v>45621</v>
      </c>
    </row>
    <row r="124" spans="1:22" x14ac:dyDescent="0.2">
      <c r="A124" s="344">
        <v>315</v>
      </c>
      <c r="B124" s="345" t="b">
        <v>1</v>
      </c>
      <c r="C124" s="282" t="s">
        <v>659</v>
      </c>
      <c r="D124" s="282" t="s">
        <v>20</v>
      </c>
      <c r="E124" s="282" t="s">
        <v>671</v>
      </c>
      <c r="F124" s="282" t="s">
        <v>1135</v>
      </c>
      <c r="G124" s="345">
        <v>0.31022899999999998</v>
      </c>
      <c r="H124" s="345">
        <v>0.31022899999999998</v>
      </c>
      <c r="I124" s="282" t="s">
        <v>1122</v>
      </c>
      <c r="J124" s="346">
        <v>45557</v>
      </c>
      <c r="K124" s="344">
        <v>15</v>
      </c>
      <c r="L124" s="346">
        <v>45572</v>
      </c>
      <c r="M124" s="345">
        <v>0</v>
      </c>
      <c r="N124" s="345">
        <v>0</v>
      </c>
      <c r="O124" s="282" t="s">
        <v>1123</v>
      </c>
      <c r="P124" s="344">
        <v>0</v>
      </c>
      <c r="Q124" s="282" t="s">
        <v>2003</v>
      </c>
      <c r="R124" s="344">
        <v>1</v>
      </c>
      <c r="S124" s="339"/>
      <c r="T124" s="282"/>
      <c r="U124" s="24" t="str">
        <f>+VLOOKUP(TRIM(C124),[5]CAT!$A$2:$G$498,4,0)</f>
        <v>Sabor</v>
      </c>
      <c r="V124" s="65">
        <f t="shared" si="1"/>
        <v>45572</v>
      </c>
    </row>
    <row r="125" spans="1:22" x14ac:dyDescent="0.2">
      <c r="A125" s="344">
        <v>348</v>
      </c>
      <c r="B125" s="345" t="b">
        <v>1</v>
      </c>
      <c r="C125" s="282" t="s">
        <v>666</v>
      </c>
      <c r="D125" s="282" t="s">
        <v>20</v>
      </c>
      <c r="E125" s="282" t="s">
        <v>672</v>
      </c>
      <c r="F125" s="282" t="s">
        <v>1137</v>
      </c>
      <c r="G125" s="345">
        <v>187.899328</v>
      </c>
      <c r="H125" s="345">
        <v>187.899328</v>
      </c>
      <c r="I125" s="282" t="s">
        <v>1122</v>
      </c>
      <c r="J125" s="346">
        <v>45557</v>
      </c>
      <c r="K125" s="344">
        <v>15</v>
      </c>
      <c r="L125" s="346">
        <v>45572</v>
      </c>
      <c r="M125" s="345">
        <v>0</v>
      </c>
      <c r="N125" s="345">
        <v>0</v>
      </c>
      <c r="O125" s="282" t="s">
        <v>1123</v>
      </c>
      <c r="P125" s="344">
        <v>0</v>
      </c>
      <c r="Q125" s="282" t="s">
        <v>2002</v>
      </c>
      <c r="R125" s="344">
        <v>1</v>
      </c>
      <c r="S125" s="339"/>
      <c r="T125" s="282"/>
      <c r="U125" s="24" t="str">
        <f>+VLOOKUP(TRIM(C125),[5]CAT!$A$2:$G$498,4,0)</f>
        <v>Vegetal</v>
      </c>
      <c r="V125" s="65">
        <f t="shared" si="1"/>
        <v>45572</v>
      </c>
    </row>
    <row r="126" spans="1:22" x14ac:dyDescent="0.2">
      <c r="A126" s="344">
        <v>774</v>
      </c>
      <c r="B126" s="345" t="b">
        <v>1</v>
      </c>
      <c r="C126" s="282" t="s">
        <v>602</v>
      </c>
      <c r="D126" s="282" t="s">
        <v>20</v>
      </c>
      <c r="E126" s="282" t="s">
        <v>603</v>
      </c>
      <c r="F126" s="282" t="s">
        <v>1375</v>
      </c>
      <c r="G126" s="345">
        <v>0.95673399999999997</v>
      </c>
      <c r="H126" s="345">
        <v>0.95673399999999997</v>
      </c>
      <c r="I126" s="282" t="s">
        <v>1180</v>
      </c>
      <c r="J126" s="346">
        <v>45557</v>
      </c>
      <c r="K126" s="344">
        <v>30</v>
      </c>
      <c r="L126" s="346">
        <v>45593</v>
      </c>
      <c r="M126" s="345">
        <v>0</v>
      </c>
      <c r="N126" s="345">
        <v>0</v>
      </c>
      <c r="O126" s="282" t="s">
        <v>1123</v>
      </c>
      <c r="P126" s="344">
        <v>0</v>
      </c>
      <c r="Q126" s="282" t="s">
        <v>2124</v>
      </c>
      <c r="R126" s="344">
        <v>1</v>
      </c>
      <c r="S126" s="339"/>
      <c r="T126" s="282"/>
      <c r="U126" s="24" t="str">
        <f>+VLOOKUP(TRIM(C126),[5]CAT!$A$2:$G$498,4,0)</f>
        <v>Aditivos</v>
      </c>
      <c r="V126" s="65">
        <f t="shared" si="1"/>
        <v>45593</v>
      </c>
    </row>
    <row r="127" spans="1:22" x14ac:dyDescent="0.2">
      <c r="A127" s="344">
        <v>779</v>
      </c>
      <c r="B127" s="345" t="b">
        <v>1</v>
      </c>
      <c r="C127" s="282" t="s">
        <v>602</v>
      </c>
      <c r="D127" s="282" t="s">
        <v>20</v>
      </c>
      <c r="E127" s="282" t="s">
        <v>603</v>
      </c>
      <c r="F127" s="282" t="s">
        <v>1375</v>
      </c>
      <c r="G127" s="345">
        <v>0.24657399999999999</v>
      </c>
      <c r="H127" s="345">
        <v>0.24657399999999999</v>
      </c>
      <c r="I127" s="282" t="s">
        <v>1180</v>
      </c>
      <c r="J127" s="346">
        <v>45557</v>
      </c>
      <c r="K127" s="344">
        <v>30</v>
      </c>
      <c r="L127" s="346">
        <v>45593</v>
      </c>
      <c r="M127" s="345">
        <v>0</v>
      </c>
      <c r="N127" s="345">
        <v>0</v>
      </c>
      <c r="O127" s="282" t="s">
        <v>1123</v>
      </c>
      <c r="P127" s="344">
        <v>0</v>
      </c>
      <c r="Q127" s="282" t="s">
        <v>2248</v>
      </c>
      <c r="R127" s="344">
        <v>1</v>
      </c>
      <c r="S127" s="339"/>
      <c r="T127" s="282"/>
      <c r="U127" s="24" t="str">
        <f>+VLOOKUP(TRIM(C127),[5]CAT!$A$2:$G$498,4,0)</f>
        <v>Aditivos</v>
      </c>
      <c r="V127" s="65">
        <f t="shared" si="1"/>
        <v>45593</v>
      </c>
    </row>
    <row r="128" spans="1:22" x14ac:dyDescent="0.2">
      <c r="A128" s="344">
        <v>786</v>
      </c>
      <c r="B128" s="345" t="b">
        <v>1</v>
      </c>
      <c r="C128" s="282" t="s">
        <v>602</v>
      </c>
      <c r="D128" s="282" t="s">
        <v>20</v>
      </c>
      <c r="E128" s="282" t="s">
        <v>603</v>
      </c>
      <c r="F128" s="282" t="s">
        <v>1375</v>
      </c>
      <c r="G128" s="345">
        <v>0.52587600000000001</v>
      </c>
      <c r="H128" s="345">
        <v>0.52587600000000001</v>
      </c>
      <c r="I128" s="282" t="s">
        <v>1180</v>
      </c>
      <c r="J128" s="346">
        <v>45557</v>
      </c>
      <c r="K128" s="344">
        <v>30</v>
      </c>
      <c r="L128" s="346">
        <v>45593</v>
      </c>
      <c r="M128" s="345">
        <v>0</v>
      </c>
      <c r="N128" s="345">
        <v>0</v>
      </c>
      <c r="O128" s="282" t="s">
        <v>1123</v>
      </c>
      <c r="P128" s="344">
        <v>0</v>
      </c>
      <c r="Q128" s="282" t="s">
        <v>2000</v>
      </c>
      <c r="R128" s="344">
        <v>1</v>
      </c>
      <c r="S128" s="339"/>
      <c r="T128" s="282"/>
      <c r="U128" s="24" t="str">
        <f>+VLOOKUP(TRIM(C128),[5]CAT!$A$2:$G$498,4,0)</f>
        <v>Aditivos</v>
      </c>
      <c r="V128" s="65">
        <f t="shared" ref="V128:V189" si="2">L128</f>
        <v>45593</v>
      </c>
    </row>
    <row r="129" spans="1:22" x14ac:dyDescent="0.2">
      <c r="A129" s="344">
        <v>180</v>
      </c>
      <c r="B129" s="345" t="b">
        <v>1</v>
      </c>
      <c r="C129" s="282" t="s">
        <v>302</v>
      </c>
      <c r="D129" s="282" t="s">
        <v>20</v>
      </c>
      <c r="E129" s="282" t="s">
        <v>23</v>
      </c>
      <c r="F129" s="282" t="s">
        <v>1375</v>
      </c>
      <c r="G129" s="345">
        <v>0.81809500000000002</v>
      </c>
      <c r="H129" s="345">
        <v>0.81809500000000002</v>
      </c>
      <c r="I129" s="282" t="s">
        <v>1122</v>
      </c>
      <c r="J129" s="346">
        <v>45559</v>
      </c>
      <c r="K129" s="344">
        <v>7</v>
      </c>
      <c r="L129" s="346">
        <v>45572</v>
      </c>
      <c r="M129" s="345">
        <v>0</v>
      </c>
      <c r="N129" s="345">
        <v>0</v>
      </c>
      <c r="O129" s="282" t="s">
        <v>1123</v>
      </c>
      <c r="P129" s="344">
        <v>0</v>
      </c>
      <c r="Q129" s="282" t="s">
        <v>2170</v>
      </c>
      <c r="R129" s="344">
        <v>1</v>
      </c>
      <c r="S129" s="339"/>
      <c r="T129" s="282"/>
      <c r="U129" s="24" t="str">
        <f>+VLOOKUP(TRIM(C129),[5]CAT!$A$2:$G$498,4,0)</f>
        <v>Aditivos</v>
      </c>
      <c r="V129" s="65">
        <f t="shared" si="2"/>
        <v>45572</v>
      </c>
    </row>
    <row r="130" spans="1:22" x14ac:dyDescent="0.2">
      <c r="A130" s="344">
        <v>378</v>
      </c>
      <c r="B130" s="345" t="b">
        <v>1</v>
      </c>
      <c r="C130" s="282" t="s">
        <v>659</v>
      </c>
      <c r="D130" s="282" t="s">
        <v>20</v>
      </c>
      <c r="E130" s="282" t="s">
        <v>671</v>
      </c>
      <c r="F130" s="282" t="s">
        <v>1135</v>
      </c>
      <c r="G130" s="345">
        <v>1.8895360000000001</v>
      </c>
      <c r="H130" s="345">
        <v>1.8895360000000001</v>
      </c>
      <c r="I130" s="282" t="s">
        <v>1122</v>
      </c>
      <c r="J130" s="346">
        <v>45559</v>
      </c>
      <c r="K130" s="344">
        <v>15</v>
      </c>
      <c r="L130" s="346">
        <v>45579</v>
      </c>
      <c r="M130" s="345">
        <v>0</v>
      </c>
      <c r="N130" s="345">
        <v>0</v>
      </c>
      <c r="O130" s="282" t="s">
        <v>1123</v>
      </c>
      <c r="P130" s="344">
        <v>0</v>
      </c>
      <c r="Q130" s="282" t="s">
        <v>2246</v>
      </c>
      <c r="R130" s="344">
        <v>1</v>
      </c>
      <c r="S130" s="339"/>
      <c r="T130" s="282"/>
      <c r="U130" s="24" t="str">
        <f>+VLOOKUP(TRIM(C130),[5]CAT!$A$2:$G$498,4,0)</f>
        <v>Sabor</v>
      </c>
      <c r="V130" s="65">
        <f t="shared" si="2"/>
        <v>45579</v>
      </c>
    </row>
    <row r="131" spans="1:22" x14ac:dyDescent="0.2">
      <c r="A131" s="344">
        <v>468</v>
      </c>
      <c r="B131" s="345" t="b">
        <v>1</v>
      </c>
      <c r="C131" s="282" t="s">
        <v>735</v>
      </c>
      <c r="D131" s="282" t="s">
        <v>20</v>
      </c>
      <c r="E131" s="282" t="s">
        <v>754</v>
      </c>
      <c r="F131" s="282" t="s">
        <v>1127</v>
      </c>
      <c r="G131" s="345">
        <v>59.349474999999998</v>
      </c>
      <c r="H131" s="345">
        <v>59.349474999999998</v>
      </c>
      <c r="I131" s="282" t="s">
        <v>1122</v>
      </c>
      <c r="J131" s="346">
        <v>45559</v>
      </c>
      <c r="K131" s="344">
        <v>21</v>
      </c>
      <c r="L131" s="346">
        <v>45586</v>
      </c>
      <c r="M131" s="345">
        <v>0</v>
      </c>
      <c r="N131" s="345">
        <v>0</v>
      </c>
      <c r="O131" s="282" t="s">
        <v>1123</v>
      </c>
      <c r="P131" s="344">
        <v>0</v>
      </c>
      <c r="Q131" s="282" t="s">
        <v>2218</v>
      </c>
      <c r="R131" s="344">
        <v>1</v>
      </c>
      <c r="S131" s="339"/>
      <c r="T131" s="282"/>
      <c r="U131" s="24" t="str">
        <f>+VLOOKUP(TRIM(C131),[5]CAT!$A$2:$G$498,4,0)</f>
        <v>Batter</v>
      </c>
      <c r="V131" s="65">
        <f t="shared" si="2"/>
        <v>45586</v>
      </c>
    </row>
    <row r="132" spans="1:22" x14ac:dyDescent="0.2">
      <c r="A132" s="344">
        <v>112</v>
      </c>
      <c r="B132" s="345" t="b">
        <v>1</v>
      </c>
      <c r="C132" s="282" t="s">
        <v>1956</v>
      </c>
      <c r="D132" s="282" t="s">
        <v>20</v>
      </c>
      <c r="E132" s="282" t="s">
        <v>1957</v>
      </c>
      <c r="F132" s="282" t="s">
        <v>1958</v>
      </c>
      <c r="G132" s="345">
        <v>0.99</v>
      </c>
      <c r="H132" s="345">
        <v>0.99</v>
      </c>
      <c r="I132" s="282" t="s">
        <v>1180</v>
      </c>
      <c r="J132" s="346">
        <v>45560</v>
      </c>
      <c r="K132" s="344">
        <v>0</v>
      </c>
      <c r="L132" s="346">
        <v>45565</v>
      </c>
      <c r="M132" s="345">
        <v>0.01</v>
      </c>
      <c r="N132" s="345">
        <v>0</v>
      </c>
      <c r="O132" s="282" t="s">
        <v>1123</v>
      </c>
      <c r="P132" s="344">
        <v>0</v>
      </c>
      <c r="Q132" s="282" t="s">
        <v>2316</v>
      </c>
      <c r="R132" s="344">
        <v>1</v>
      </c>
      <c r="S132" s="339"/>
      <c r="T132" s="282"/>
      <c r="U132" s="24" t="e">
        <f>+VLOOKUP(TRIM(C132),[5]CAT!$A$2:$G$498,4,0)</f>
        <v>#N/A</v>
      </c>
      <c r="V132" s="65">
        <f t="shared" si="2"/>
        <v>45565</v>
      </c>
    </row>
    <row r="133" spans="1:22" x14ac:dyDescent="0.2">
      <c r="A133" s="344">
        <v>117</v>
      </c>
      <c r="B133" s="345" t="b">
        <v>1</v>
      </c>
      <c r="C133" s="282" t="s">
        <v>329</v>
      </c>
      <c r="D133" s="282" t="s">
        <v>20</v>
      </c>
      <c r="E133" s="282" t="s">
        <v>53</v>
      </c>
      <c r="F133" s="282" t="s">
        <v>1375</v>
      </c>
      <c r="G133" s="345">
        <v>1124.4355869999999</v>
      </c>
      <c r="H133" s="345">
        <v>1124.4355869999999</v>
      </c>
      <c r="I133" s="282" t="s">
        <v>1122</v>
      </c>
      <c r="J133" s="346">
        <v>45560</v>
      </c>
      <c r="K133" s="344">
        <v>1</v>
      </c>
      <c r="L133" s="346">
        <v>45565</v>
      </c>
      <c r="M133" s="345">
        <v>0</v>
      </c>
      <c r="N133" s="345">
        <v>0</v>
      </c>
      <c r="O133" s="282" t="s">
        <v>1123</v>
      </c>
      <c r="P133" s="344">
        <v>0</v>
      </c>
      <c r="Q133" s="282" t="s">
        <v>2124</v>
      </c>
      <c r="R133" s="344">
        <v>1</v>
      </c>
      <c r="S133" s="339"/>
      <c r="T133" s="282"/>
      <c r="U133" s="24" t="str">
        <f>+VLOOKUP(TRIM(C133),[5]CAT!$A$2:$G$498,4,0)</f>
        <v>Agua</v>
      </c>
      <c r="V133" s="65">
        <f t="shared" si="2"/>
        <v>45565</v>
      </c>
    </row>
    <row r="134" spans="1:22" x14ac:dyDescent="0.2">
      <c r="A134" s="344">
        <v>120</v>
      </c>
      <c r="B134" s="345" t="b">
        <v>1</v>
      </c>
      <c r="C134" s="282" t="s">
        <v>329</v>
      </c>
      <c r="D134" s="282" t="s">
        <v>20</v>
      </c>
      <c r="E134" s="282" t="s">
        <v>53</v>
      </c>
      <c r="F134" s="282" t="s">
        <v>1375</v>
      </c>
      <c r="G134" s="345">
        <v>3478.9042890000001</v>
      </c>
      <c r="H134" s="345">
        <v>3478.9042890000001</v>
      </c>
      <c r="I134" s="282" t="s">
        <v>1122</v>
      </c>
      <c r="J134" s="346">
        <v>45560</v>
      </c>
      <c r="K134" s="344">
        <v>1</v>
      </c>
      <c r="L134" s="346">
        <v>45565</v>
      </c>
      <c r="M134" s="345">
        <v>0</v>
      </c>
      <c r="N134" s="345">
        <v>0</v>
      </c>
      <c r="O134" s="282" t="s">
        <v>1123</v>
      </c>
      <c r="P134" s="344">
        <v>0</v>
      </c>
      <c r="Q134" s="282" t="s">
        <v>2068</v>
      </c>
      <c r="R134" s="344">
        <v>1</v>
      </c>
      <c r="S134" s="339"/>
      <c r="T134" s="282"/>
      <c r="U134" s="24" t="str">
        <f>+VLOOKUP(TRIM(C134),[5]CAT!$A$2:$G$498,4,0)</f>
        <v>Agua</v>
      </c>
      <c r="V134" s="65">
        <f t="shared" si="2"/>
        <v>45565</v>
      </c>
    </row>
    <row r="135" spans="1:22" x14ac:dyDescent="0.2">
      <c r="A135" s="344">
        <v>122</v>
      </c>
      <c r="B135" s="345" t="b">
        <v>1</v>
      </c>
      <c r="C135" s="282" t="s">
        <v>329</v>
      </c>
      <c r="D135" s="282" t="s">
        <v>20</v>
      </c>
      <c r="E135" s="282" t="s">
        <v>53</v>
      </c>
      <c r="F135" s="282" t="s">
        <v>1375</v>
      </c>
      <c r="G135" s="345">
        <v>361.68</v>
      </c>
      <c r="H135" s="345">
        <v>361.68</v>
      </c>
      <c r="I135" s="282" t="s">
        <v>1122</v>
      </c>
      <c r="J135" s="346">
        <v>45560</v>
      </c>
      <c r="K135" s="344">
        <v>1</v>
      </c>
      <c r="L135" s="346">
        <v>45565</v>
      </c>
      <c r="M135" s="345">
        <v>0</v>
      </c>
      <c r="N135" s="345">
        <v>0</v>
      </c>
      <c r="O135" s="282" t="s">
        <v>1123</v>
      </c>
      <c r="P135" s="344">
        <v>0</v>
      </c>
      <c r="Q135" s="282" t="s">
        <v>2316</v>
      </c>
      <c r="R135" s="344">
        <v>1</v>
      </c>
      <c r="S135" s="339"/>
      <c r="T135" s="282"/>
      <c r="U135" s="24" t="str">
        <f>+VLOOKUP(TRIM(C135),[5]CAT!$A$2:$G$498,4,0)</f>
        <v>Agua</v>
      </c>
      <c r="V135" s="65">
        <f t="shared" si="2"/>
        <v>45565</v>
      </c>
    </row>
    <row r="136" spans="1:22" x14ac:dyDescent="0.2">
      <c r="A136" s="344">
        <v>192</v>
      </c>
      <c r="B136" s="345" t="b">
        <v>1</v>
      </c>
      <c r="C136" s="282" t="s">
        <v>302</v>
      </c>
      <c r="D136" s="282" t="s">
        <v>20</v>
      </c>
      <c r="E136" s="282" t="s">
        <v>23</v>
      </c>
      <c r="F136" s="282" t="s">
        <v>1375</v>
      </c>
      <c r="G136" s="345">
        <v>8.6280239999999999</v>
      </c>
      <c r="H136" s="345">
        <v>8.6280239999999999</v>
      </c>
      <c r="I136" s="282" t="s">
        <v>1122</v>
      </c>
      <c r="J136" s="346">
        <v>45560</v>
      </c>
      <c r="K136" s="344">
        <v>7</v>
      </c>
      <c r="L136" s="346">
        <v>45572</v>
      </c>
      <c r="M136" s="345">
        <v>0</v>
      </c>
      <c r="N136" s="345">
        <v>0</v>
      </c>
      <c r="O136" s="282" t="s">
        <v>1123</v>
      </c>
      <c r="P136" s="344">
        <v>0</v>
      </c>
      <c r="Q136" s="282" t="s">
        <v>2112</v>
      </c>
      <c r="R136" s="344">
        <v>1</v>
      </c>
      <c r="S136" s="339"/>
      <c r="T136" s="282"/>
      <c r="U136" s="24" t="str">
        <f>+VLOOKUP(TRIM(C136),[5]CAT!$A$2:$G$498,4,0)</f>
        <v>Aditivos</v>
      </c>
      <c r="V136" s="65">
        <f t="shared" si="2"/>
        <v>45572</v>
      </c>
    </row>
    <row r="137" spans="1:22" x14ac:dyDescent="0.2">
      <c r="A137" s="344">
        <v>185</v>
      </c>
      <c r="B137" s="345" t="b">
        <v>1</v>
      </c>
      <c r="C137" s="282" t="s">
        <v>262</v>
      </c>
      <c r="D137" s="282" t="s">
        <v>20</v>
      </c>
      <c r="E137" s="282" t="s">
        <v>75</v>
      </c>
      <c r="F137" s="282" t="s">
        <v>1375</v>
      </c>
      <c r="G137" s="345">
        <v>10.227684</v>
      </c>
      <c r="H137" s="345">
        <v>10.227684</v>
      </c>
      <c r="I137" s="282" t="s">
        <v>1122</v>
      </c>
      <c r="J137" s="346">
        <v>45560</v>
      </c>
      <c r="K137" s="344">
        <v>7</v>
      </c>
      <c r="L137" s="346">
        <v>45572</v>
      </c>
      <c r="M137" s="345">
        <v>0</v>
      </c>
      <c r="N137" s="345">
        <v>0</v>
      </c>
      <c r="O137" s="282" t="s">
        <v>1123</v>
      </c>
      <c r="P137" s="344">
        <v>0</v>
      </c>
      <c r="Q137" s="282" t="s">
        <v>2112</v>
      </c>
      <c r="R137" s="344">
        <v>1</v>
      </c>
      <c r="S137" s="339"/>
      <c r="T137" s="282"/>
      <c r="U137" s="24" t="str">
        <f>+VLOOKUP(TRIM(C137),[5]CAT!$A$2:$G$498,4,0)</f>
        <v>Aditivos</v>
      </c>
      <c r="V137" s="65">
        <f t="shared" si="2"/>
        <v>45572</v>
      </c>
    </row>
    <row r="138" spans="1:22" x14ac:dyDescent="0.2">
      <c r="A138" s="344">
        <v>191</v>
      </c>
      <c r="B138" s="345" t="b">
        <v>1</v>
      </c>
      <c r="C138" s="282" t="s">
        <v>257</v>
      </c>
      <c r="D138" s="282" t="s">
        <v>20</v>
      </c>
      <c r="E138" s="282" t="s">
        <v>30</v>
      </c>
      <c r="F138" s="282" t="s">
        <v>1128</v>
      </c>
      <c r="G138" s="345">
        <v>96.260553000000002</v>
      </c>
      <c r="H138" s="345">
        <v>96.260553000000002</v>
      </c>
      <c r="I138" s="282" t="s">
        <v>1180</v>
      </c>
      <c r="J138" s="346">
        <v>45560</v>
      </c>
      <c r="K138" s="344">
        <v>7</v>
      </c>
      <c r="L138" s="346">
        <v>45572</v>
      </c>
      <c r="M138" s="345">
        <v>0</v>
      </c>
      <c r="N138" s="345">
        <v>0</v>
      </c>
      <c r="O138" s="282" t="s">
        <v>1123</v>
      </c>
      <c r="P138" s="344">
        <v>0</v>
      </c>
      <c r="Q138" s="282" t="s">
        <v>2112</v>
      </c>
      <c r="R138" s="344">
        <v>1</v>
      </c>
      <c r="S138" s="339"/>
      <c r="T138" s="282"/>
      <c r="U138" s="24" t="str">
        <f>+VLOOKUP(TRIM(C138),[5]CAT!$A$2:$G$498,4,0)</f>
        <v>Aditivos</v>
      </c>
      <c r="V138" s="65">
        <f t="shared" si="2"/>
        <v>45572</v>
      </c>
    </row>
    <row r="139" spans="1:22" x14ac:dyDescent="0.2">
      <c r="A139" s="344">
        <v>193</v>
      </c>
      <c r="B139" s="345" t="b">
        <v>1</v>
      </c>
      <c r="C139" s="282" t="s">
        <v>257</v>
      </c>
      <c r="D139" s="282" t="s">
        <v>20</v>
      </c>
      <c r="E139" s="282" t="s">
        <v>30</v>
      </c>
      <c r="F139" s="282" t="s">
        <v>1128</v>
      </c>
      <c r="G139" s="345">
        <v>33.335546000000001</v>
      </c>
      <c r="H139" s="345">
        <v>33.335546000000001</v>
      </c>
      <c r="I139" s="282" t="s">
        <v>1180</v>
      </c>
      <c r="J139" s="346">
        <v>45560</v>
      </c>
      <c r="K139" s="344">
        <v>7</v>
      </c>
      <c r="L139" s="346">
        <v>45572</v>
      </c>
      <c r="M139" s="345">
        <v>0</v>
      </c>
      <c r="N139" s="345">
        <v>0</v>
      </c>
      <c r="O139" s="282" t="s">
        <v>1123</v>
      </c>
      <c r="P139" s="344">
        <v>0</v>
      </c>
      <c r="Q139" s="282" t="s">
        <v>2112</v>
      </c>
      <c r="R139" s="344">
        <v>1</v>
      </c>
      <c r="S139" s="339"/>
      <c r="T139" s="282"/>
      <c r="U139" s="24" t="str">
        <f>+VLOOKUP(TRIM(C139),[5]CAT!$A$2:$G$498,4,0)</f>
        <v>Aditivos</v>
      </c>
      <c r="V139" s="65">
        <f t="shared" si="2"/>
        <v>45572</v>
      </c>
    </row>
    <row r="140" spans="1:22" x14ac:dyDescent="0.2">
      <c r="A140" s="344">
        <v>202</v>
      </c>
      <c r="B140" s="345" t="b">
        <v>1</v>
      </c>
      <c r="C140" s="282" t="s">
        <v>257</v>
      </c>
      <c r="D140" s="282" t="s">
        <v>20</v>
      </c>
      <c r="E140" s="282" t="s">
        <v>30</v>
      </c>
      <c r="F140" s="282" t="s">
        <v>1128</v>
      </c>
      <c r="G140" s="345">
        <v>3.50183</v>
      </c>
      <c r="H140" s="345">
        <v>3.50183</v>
      </c>
      <c r="I140" s="282" t="s">
        <v>1180</v>
      </c>
      <c r="J140" s="346">
        <v>45560</v>
      </c>
      <c r="K140" s="344">
        <v>7</v>
      </c>
      <c r="L140" s="346">
        <v>45572</v>
      </c>
      <c r="M140" s="345">
        <v>0</v>
      </c>
      <c r="N140" s="345">
        <v>0</v>
      </c>
      <c r="O140" s="282" t="s">
        <v>1123</v>
      </c>
      <c r="P140" s="344">
        <v>0</v>
      </c>
      <c r="Q140" s="282" t="s">
        <v>2169</v>
      </c>
      <c r="R140" s="344">
        <v>1</v>
      </c>
      <c r="S140" s="339"/>
      <c r="T140" s="282"/>
      <c r="U140" s="24" t="str">
        <f>+VLOOKUP(TRIM(C140),[5]CAT!$A$2:$G$498,4,0)</f>
        <v>Aditivos</v>
      </c>
      <c r="V140" s="65">
        <f t="shared" si="2"/>
        <v>45572</v>
      </c>
    </row>
    <row r="141" spans="1:22" x14ac:dyDescent="0.2">
      <c r="A141" s="344">
        <v>197</v>
      </c>
      <c r="B141" s="345" t="b">
        <v>1</v>
      </c>
      <c r="C141" s="282" t="s">
        <v>156</v>
      </c>
      <c r="D141" s="282" t="s">
        <v>20</v>
      </c>
      <c r="E141" s="282" t="s">
        <v>44</v>
      </c>
      <c r="F141" s="282" t="s">
        <v>1375</v>
      </c>
      <c r="G141" s="345">
        <v>0.65659299999999998</v>
      </c>
      <c r="H141" s="345">
        <v>0.65659299999999998</v>
      </c>
      <c r="I141" s="282" t="s">
        <v>1122</v>
      </c>
      <c r="J141" s="346">
        <v>45560</v>
      </c>
      <c r="K141" s="344">
        <v>7</v>
      </c>
      <c r="L141" s="346">
        <v>45572</v>
      </c>
      <c r="M141" s="345">
        <v>0</v>
      </c>
      <c r="N141" s="345">
        <v>0</v>
      </c>
      <c r="O141" s="282" t="s">
        <v>1123</v>
      </c>
      <c r="P141" s="344">
        <v>0</v>
      </c>
      <c r="Q141" s="282" t="s">
        <v>2169</v>
      </c>
      <c r="R141" s="344">
        <v>1</v>
      </c>
      <c r="S141" s="339"/>
      <c r="T141" s="282"/>
      <c r="U141" s="24" t="str">
        <f>+VLOOKUP(TRIM(C141),[5]CAT!$A$2:$G$498,4,0)</f>
        <v>Azucar</v>
      </c>
      <c r="V141" s="65">
        <f t="shared" si="2"/>
        <v>45572</v>
      </c>
    </row>
    <row r="142" spans="1:22" x14ac:dyDescent="0.2">
      <c r="A142" s="344">
        <v>186</v>
      </c>
      <c r="B142" s="345" t="b">
        <v>1</v>
      </c>
      <c r="C142" s="282" t="s">
        <v>153</v>
      </c>
      <c r="D142" s="282" t="s">
        <v>20</v>
      </c>
      <c r="E142" s="282" t="s">
        <v>46</v>
      </c>
      <c r="F142" s="282" t="s">
        <v>1375</v>
      </c>
      <c r="G142" s="345">
        <v>54.141146999999997</v>
      </c>
      <c r="H142" s="345">
        <v>54.141146999999997</v>
      </c>
      <c r="I142" s="282" t="s">
        <v>1122</v>
      </c>
      <c r="J142" s="346">
        <v>45560</v>
      </c>
      <c r="K142" s="344">
        <v>7</v>
      </c>
      <c r="L142" s="346">
        <v>45572</v>
      </c>
      <c r="M142" s="345">
        <v>0</v>
      </c>
      <c r="N142" s="345">
        <v>0</v>
      </c>
      <c r="O142" s="282" t="s">
        <v>1123</v>
      </c>
      <c r="P142" s="344">
        <v>0</v>
      </c>
      <c r="Q142" s="282" t="s">
        <v>2112</v>
      </c>
      <c r="R142" s="344">
        <v>1</v>
      </c>
      <c r="S142" s="339"/>
      <c r="T142" s="282"/>
      <c r="U142" s="24" t="str">
        <f>+VLOOKUP(TRIM(C142),[5]CAT!$A$2:$G$498,4,0)</f>
        <v>Sal</v>
      </c>
      <c r="V142" s="65">
        <f t="shared" si="2"/>
        <v>45572</v>
      </c>
    </row>
    <row r="143" spans="1:22" x14ac:dyDescent="0.2">
      <c r="A143" s="344">
        <v>196</v>
      </c>
      <c r="B143" s="345" t="b">
        <v>1</v>
      </c>
      <c r="C143" s="282" t="s">
        <v>153</v>
      </c>
      <c r="D143" s="282" t="s">
        <v>20</v>
      </c>
      <c r="E143" s="282" t="s">
        <v>46</v>
      </c>
      <c r="F143" s="282" t="s">
        <v>1375</v>
      </c>
      <c r="G143" s="345">
        <v>3.7644669999999998</v>
      </c>
      <c r="H143" s="345">
        <v>3.7644669999999998</v>
      </c>
      <c r="I143" s="282" t="s">
        <v>1122</v>
      </c>
      <c r="J143" s="346">
        <v>45560</v>
      </c>
      <c r="K143" s="344">
        <v>7</v>
      </c>
      <c r="L143" s="346">
        <v>45572</v>
      </c>
      <c r="M143" s="345">
        <v>0</v>
      </c>
      <c r="N143" s="345">
        <v>0</v>
      </c>
      <c r="O143" s="282" t="s">
        <v>1123</v>
      </c>
      <c r="P143" s="344">
        <v>0</v>
      </c>
      <c r="Q143" s="282" t="s">
        <v>2169</v>
      </c>
      <c r="R143" s="344">
        <v>1</v>
      </c>
      <c r="S143" s="339"/>
      <c r="T143" s="282"/>
      <c r="U143" s="24" t="str">
        <f>+VLOOKUP(TRIM(C143),[5]CAT!$A$2:$G$498,4,0)</f>
        <v>Sal</v>
      </c>
      <c r="V143" s="65">
        <f t="shared" si="2"/>
        <v>45572</v>
      </c>
    </row>
    <row r="144" spans="1:22" x14ac:dyDescent="0.2">
      <c r="A144" s="344">
        <v>253</v>
      </c>
      <c r="B144" s="345" t="b">
        <v>1</v>
      </c>
      <c r="C144" s="282" t="s">
        <v>148</v>
      </c>
      <c r="D144" s="282" t="s">
        <v>20</v>
      </c>
      <c r="E144" s="282" t="s">
        <v>586</v>
      </c>
      <c r="F144" s="282" t="s">
        <v>1128</v>
      </c>
      <c r="G144" s="345">
        <v>505.15540800000002</v>
      </c>
      <c r="H144" s="345">
        <v>505.15540800000002</v>
      </c>
      <c r="I144" s="282" t="s">
        <v>1122</v>
      </c>
      <c r="J144" s="346">
        <v>45560</v>
      </c>
      <c r="K144" s="344">
        <v>10</v>
      </c>
      <c r="L144" s="346">
        <v>45572</v>
      </c>
      <c r="M144" s="345">
        <v>0</v>
      </c>
      <c r="N144" s="345">
        <v>0</v>
      </c>
      <c r="O144" s="282" t="s">
        <v>1123</v>
      </c>
      <c r="P144" s="344">
        <v>0</v>
      </c>
      <c r="Q144" s="282" t="s">
        <v>2108</v>
      </c>
      <c r="R144" s="344">
        <v>1</v>
      </c>
      <c r="S144" s="339"/>
      <c r="T144" s="282"/>
      <c r="U144" s="24" t="str">
        <f>+VLOOKUP(TRIM(C144),[5]CAT!$A$2:$G$498,4,0)</f>
        <v>Harina</v>
      </c>
      <c r="V144" s="65">
        <f t="shared" si="2"/>
        <v>45572</v>
      </c>
    </row>
    <row r="145" spans="1:22" x14ac:dyDescent="0.2">
      <c r="A145" s="344">
        <v>260</v>
      </c>
      <c r="B145" s="345" t="b">
        <v>1</v>
      </c>
      <c r="C145" s="282" t="s">
        <v>148</v>
      </c>
      <c r="D145" s="282" t="s">
        <v>20</v>
      </c>
      <c r="E145" s="282" t="s">
        <v>586</v>
      </c>
      <c r="F145" s="282" t="s">
        <v>1128</v>
      </c>
      <c r="G145" s="345">
        <v>189.26261199999999</v>
      </c>
      <c r="H145" s="345">
        <v>189.26261199999999</v>
      </c>
      <c r="I145" s="282" t="s">
        <v>1122</v>
      </c>
      <c r="J145" s="346">
        <v>45560</v>
      </c>
      <c r="K145" s="344">
        <v>10</v>
      </c>
      <c r="L145" s="346">
        <v>45572</v>
      </c>
      <c r="M145" s="345">
        <v>0</v>
      </c>
      <c r="N145" s="345">
        <v>0</v>
      </c>
      <c r="O145" s="282" t="s">
        <v>1123</v>
      </c>
      <c r="P145" s="344">
        <v>0</v>
      </c>
      <c r="Q145" s="282" t="s">
        <v>2113</v>
      </c>
      <c r="R145" s="344">
        <v>1</v>
      </c>
      <c r="S145" s="339"/>
      <c r="T145" s="282"/>
      <c r="U145" s="24" t="str">
        <f>+VLOOKUP(TRIM(C145),[5]CAT!$A$2:$G$498,4,0)</f>
        <v>Harina</v>
      </c>
      <c r="V145" s="65">
        <f t="shared" si="2"/>
        <v>45572</v>
      </c>
    </row>
    <row r="146" spans="1:22" x14ac:dyDescent="0.2">
      <c r="A146" s="344">
        <v>498</v>
      </c>
      <c r="B146" s="345" t="b">
        <v>1</v>
      </c>
      <c r="C146" s="282" t="s">
        <v>692</v>
      </c>
      <c r="D146" s="282" t="s">
        <v>20</v>
      </c>
      <c r="E146" s="282" t="s">
        <v>693</v>
      </c>
      <c r="F146" s="282" t="s">
        <v>1375</v>
      </c>
      <c r="G146" s="345">
        <v>7.4214719999999996</v>
      </c>
      <c r="H146" s="345">
        <v>7.4214719999999996</v>
      </c>
      <c r="I146" s="282" t="s">
        <v>1122</v>
      </c>
      <c r="J146" s="346">
        <v>45560</v>
      </c>
      <c r="K146" s="344">
        <v>21</v>
      </c>
      <c r="L146" s="346">
        <v>45586</v>
      </c>
      <c r="M146" s="345">
        <v>0</v>
      </c>
      <c r="N146" s="345">
        <v>0</v>
      </c>
      <c r="O146" s="282" t="s">
        <v>1123</v>
      </c>
      <c r="P146" s="344">
        <v>0</v>
      </c>
      <c r="Q146" s="282" t="s">
        <v>2111</v>
      </c>
      <c r="R146" s="344">
        <v>1</v>
      </c>
      <c r="S146" s="339"/>
      <c r="T146" s="282"/>
      <c r="U146" s="24" t="str">
        <f>+VLOOKUP(TRIM(C146),[5]CAT!$A$2:$G$498,4,0)</f>
        <v>Sabor</v>
      </c>
      <c r="V146" s="65">
        <f t="shared" si="2"/>
        <v>45586</v>
      </c>
    </row>
    <row r="147" spans="1:22" x14ac:dyDescent="0.2">
      <c r="A147" s="344">
        <v>508</v>
      </c>
      <c r="B147" s="345" t="b">
        <v>1</v>
      </c>
      <c r="C147" s="282" t="s">
        <v>692</v>
      </c>
      <c r="D147" s="282" t="s">
        <v>20</v>
      </c>
      <c r="E147" s="282" t="s">
        <v>693</v>
      </c>
      <c r="F147" s="282" t="s">
        <v>1375</v>
      </c>
      <c r="G147" s="345">
        <v>4.512213</v>
      </c>
      <c r="H147" s="345">
        <v>4.512213</v>
      </c>
      <c r="I147" s="282" t="s">
        <v>1122</v>
      </c>
      <c r="J147" s="346">
        <v>45560</v>
      </c>
      <c r="K147" s="344">
        <v>21</v>
      </c>
      <c r="L147" s="346">
        <v>45586</v>
      </c>
      <c r="M147" s="345">
        <v>0</v>
      </c>
      <c r="N147" s="345">
        <v>0</v>
      </c>
      <c r="O147" s="282" t="s">
        <v>1123</v>
      </c>
      <c r="P147" s="344">
        <v>0</v>
      </c>
      <c r="Q147" s="282" t="s">
        <v>2107</v>
      </c>
      <c r="R147" s="344">
        <v>1</v>
      </c>
      <c r="S147" s="339"/>
      <c r="T147" s="282"/>
      <c r="U147" s="24" t="str">
        <f>+VLOOKUP(TRIM(C147),[5]CAT!$A$2:$G$498,4,0)</f>
        <v>Sabor</v>
      </c>
      <c r="V147" s="65">
        <f t="shared" si="2"/>
        <v>45586</v>
      </c>
    </row>
    <row r="148" spans="1:22" x14ac:dyDescent="0.2">
      <c r="A148" s="344">
        <v>522</v>
      </c>
      <c r="B148" s="345" t="b">
        <v>1</v>
      </c>
      <c r="C148" s="282" t="s">
        <v>692</v>
      </c>
      <c r="D148" s="282" t="s">
        <v>20</v>
      </c>
      <c r="E148" s="282" t="s">
        <v>693</v>
      </c>
      <c r="F148" s="282" t="s">
        <v>1375</v>
      </c>
      <c r="G148" s="345">
        <v>7.2102079999999997</v>
      </c>
      <c r="H148" s="345">
        <v>7.2102079999999997</v>
      </c>
      <c r="I148" s="282" t="s">
        <v>1122</v>
      </c>
      <c r="J148" s="346">
        <v>45560</v>
      </c>
      <c r="K148" s="344">
        <v>21</v>
      </c>
      <c r="L148" s="346">
        <v>45586</v>
      </c>
      <c r="M148" s="345">
        <v>0</v>
      </c>
      <c r="N148" s="345">
        <v>0</v>
      </c>
      <c r="O148" s="282" t="s">
        <v>1123</v>
      </c>
      <c r="P148" s="344">
        <v>0</v>
      </c>
      <c r="Q148" s="282" t="s">
        <v>2147</v>
      </c>
      <c r="R148" s="344">
        <v>1</v>
      </c>
      <c r="S148" s="339"/>
      <c r="T148" s="282"/>
      <c r="U148" s="24" t="str">
        <f>+VLOOKUP(TRIM(C148),[5]CAT!$A$2:$G$498,4,0)</f>
        <v>Sabor</v>
      </c>
      <c r="V148" s="65">
        <f t="shared" si="2"/>
        <v>45586</v>
      </c>
    </row>
    <row r="149" spans="1:22" x14ac:dyDescent="0.2">
      <c r="A149" s="344">
        <v>532</v>
      </c>
      <c r="B149" s="345" t="b">
        <v>1</v>
      </c>
      <c r="C149" s="282" t="s">
        <v>692</v>
      </c>
      <c r="D149" s="282" t="s">
        <v>20</v>
      </c>
      <c r="E149" s="282" t="s">
        <v>693</v>
      </c>
      <c r="F149" s="282" t="s">
        <v>1375</v>
      </c>
      <c r="G149" s="345">
        <v>5.2206939999999999</v>
      </c>
      <c r="H149" s="345">
        <v>5.2206939999999999</v>
      </c>
      <c r="I149" s="282" t="s">
        <v>1122</v>
      </c>
      <c r="J149" s="346">
        <v>45560</v>
      </c>
      <c r="K149" s="344">
        <v>21</v>
      </c>
      <c r="L149" s="346">
        <v>45586</v>
      </c>
      <c r="M149" s="345">
        <v>0</v>
      </c>
      <c r="N149" s="345">
        <v>0</v>
      </c>
      <c r="O149" s="282" t="s">
        <v>1123</v>
      </c>
      <c r="P149" s="344">
        <v>0</v>
      </c>
      <c r="Q149" s="282" t="s">
        <v>2148</v>
      </c>
      <c r="R149" s="344">
        <v>1</v>
      </c>
      <c r="S149" s="339"/>
      <c r="T149" s="282"/>
      <c r="U149" s="24" t="str">
        <f>+VLOOKUP(TRIM(C149),[5]CAT!$A$2:$G$498,4,0)</f>
        <v>Sabor</v>
      </c>
      <c r="V149" s="65">
        <f t="shared" si="2"/>
        <v>45586</v>
      </c>
    </row>
    <row r="150" spans="1:22" x14ac:dyDescent="0.2">
      <c r="A150" s="344">
        <v>501</v>
      </c>
      <c r="B150" s="345" t="b">
        <v>1</v>
      </c>
      <c r="C150" s="282" t="s">
        <v>259</v>
      </c>
      <c r="D150" s="282" t="s">
        <v>20</v>
      </c>
      <c r="E150" s="282" t="s">
        <v>29</v>
      </c>
      <c r="F150" s="282" t="s">
        <v>1375</v>
      </c>
      <c r="G150" s="345">
        <v>8.2460799999999992</v>
      </c>
      <c r="H150" s="345">
        <v>8.2460799999999992</v>
      </c>
      <c r="I150" s="282" t="s">
        <v>1180</v>
      </c>
      <c r="J150" s="346">
        <v>45560</v>
      </c>
      <c r="K150" s="344">
        <v>21</v>
      </c>
      <c r="L150" s="346">
        <v>45586</v>
      </c>
      <c r="M150" s="345">
        <v>0</v>
      </c>
      <c r="N150" s="345">
        <v>0</v>
      </c>
      <c r="O150" s="282" t="s">
        <v>1123</v>
      </c>
      <c r="P150" s="344">
        <v>0</v>
      </c>
      <c r="Q150" s="282" t="s">
        <v>2111</v>
      </c>
      <c r="R150" s="344">
        <v>1</v>
      </c>
      <c r="S150" s="339"/>
      <c r="T150" s="282"/>
      <c r="U150" s="24" t="str">
        <f>+VLOOKUP(TRIM(C150),[5]CAT!$A$2:$G$498,4,0)</f>
        <v>Aditivos</v>
      </c>
      <c r="V150" s="65">
        <f t="shared" si="2"/>
        <v>45586</v>
      </c>
    </row>
    <row r="151" spans="1:22" x14ac:dyDescent="0.2">
      <c r="A151" s="344">
        <v>511</v>
      </c>
      <c r="B151" s="345" t="b">
        <v>1</v>
      </c>
      <c r="C151" s="282" t="s">
        <v>259</v>
      </c>
      <c r="D151" s="282" t="s">
        <v>20</v>
      </c>
      <c r="E151" s="282" t="s">
        <v>29</v>
      </c>
      <c r="F151" s="282" t="s">
        <v>1375</v>
      </c>
      <c r="G151" s="345">
        <v>5.0135699999999996</v>
      </c>
      <c r="H151" s="345">
        <v>5.0135699999999996</v>
      </c>
      <c r="I151" s="282" t="s">
        <v>1180</v>
      </c>
      <c r="J151" s="346">
        <v>45560</v>
      </c>
      <c r="K151" s="344">
        <v>21</v>
      </c>
      <c r="L151" s="346">
        <v>45586</v>
      </c>
      <c r="M151" s="345">
        <v>0</v>
      </c>
      <c r="N151" s="345">
        <v>0</v>
      </c>
      <c r="O151" s="282" t="s">
        <v>1123</v>
      </c>
      <c r="P151" s="344">
        <v>0</v>
      </c>
      <c r="Q151" s="282" t="s">
        <v>2107</v>
      </c>
      <c r="R151" s="344">
        <v>1</v>
      </c>
      <c r="S151" s="339"/>
      <c r="T151" s="282"/>
      <c r="U151" s="24" t="str">
        <f>+VLOOKUP(TRIM(C151),[5]CAT!$A$2:$G$498,4,0)</f>
        <v>Aditivos</v>
      </c>
      <c r="V151" s="65">
        <f t="shared" si="2"/>
        <v>45586</v>
      </c>
    </row>
    <row r="152" spans="1:22" x14ac:dyDescent="0.2">
      <c r="A152" s="344">
        <v>525</v>
      </c>
      <c r="B152" s="345" t="b">
        <v>1</v>
      </c>
      <c r="C152" s="282" t="s">
        <v>259</v>
      </c>
      <c r="D152" s="282" t="s">
        <v>20</v>
      </c>
      <c r="E152" s="282" t="s">
        <v>29</v>
      </c>
      <c r="F152" s="282" t="s">
        <v>1375</v>
      </c>
      <c r="G152" s="345">
        <v>8.0113420000000009</v>
      </c>
      <c r="H152" s="345">
        <v>8.0113420000000009</v>
      </c>
      <c r="I152" s="282" t="s">
        <v>1180</v>
      </c>
      <c r="J152" s="346">
        <v>45560</v>
      </c>
      <c r="K152" s="344">
        <v>21</v>
      </c>
      <c r="L152" s="346">
        <v>45586</v>
      </c>
      <c r="M152" s="345">
        <v>0</v>
      </c>
      <c r="N152" s="345">
        <v>0</v>
      </c>
      <c r="O152" s="282" t="s">
        <v>1123</v>
      </c>
      <c r="P152" s="344">
        <v>0</v>
      </c>
      <c r="Q152" s="282" t="s">
        <v>2147</v>
      </c>
      <c r="R152" s="344">
        <v>1</v>
      </c>
      <c r="S152" s="339"/>
      <c r="T152" s="282"/>
      <c r="U152" s="24" t="str">
        <f>+VLOOKUP(TRIM(C152),[5]CAT!$A$2:$G$498,4,0)</f>
        <v>Aditivos</v>
      </c>
      <c r="V152" s="65">
        <f t="shared" si="2"/>
        <v>45586</v>
      </c>
    </row>
    <row r="153" spans="1:22" x14ac:dyDescent="0.2">
      <c r="A153" s="344">
        <v>535</v>
      </c>
      <c r="B153" s="345" t="b">
        <v>1</v>
      </c>
      <c r="C153" s="282" t="s">
        <v>259</v>
      </c>
      <c r="D153" s="282" t="s">
        <v>20</v>
      </c>
      <c r="E153" s="282" t="s">
        <v>29</v>
      </c>
      <c r="F153" s="282" t="s">
        <v>1375</v>
      </c>
      <c r="G153" s="345">
        <v>5.8007710000000001</v>
      </c>
      <c r="H153" s="345">
        <v>5.8007710000000001</v>
      </c>
      <c r="I153" s="282" t="s">
        <v>1180</v>
      </c>
      <c r="J153" s="346">
        <v>45560</v>
      </c>
      <c r="K153" s="344">
        <v>21</v>
      </c>
      <c r="L153" s="346">
        <v>45586</v>
      </c>
      <c r="M153" s="345">
        <v>0</v>
      </c>
      <c r="N153" s="345">
        <v>0</v>
      </c>
      <c r="O153" s="282" t="s">
        <v>1123</v>
      </c>
      <c r="P153" s="344">
        <v>0</v>
      </c>
      <c r="Q153" s="282" t="s">
        <v>2148</v>
      </c>
      <c r="R153" s="344">
        <v>1</v>
      </c>
      <c r="S153" s="339"/>
      <c r="T153" s="282"/>
      <c r="U153" s="24" t="str">
        <f>+VLOOKUP(TRIM(C153),[5]CAT!$A$2:$G$498,4,0)</f>
        <v>Aditivos</v>
      </c>
      <c r="V153" s="65">
        <f t="shared" si="2"/>
        <v>45586</v>
      </c>
    </row>
    <row r="154" spans="1:22" x14ac:dyDescent="0.2">
      <c r="A154" s="344">
        <v>503</v>
      </c>
      <c r="B154" s="345" t="b">
        <v>1</v>
      </c>
      <c r="C154" s="282" t="s">
        <v>249</v>
      </c>
      <c r="D154" s="282" t="s">
        <v>20</v>
      </c>
      <c r="E154" s="282" t="s">
        <v>78</v>
      </c>
      <c r="F154" s="282" t="s">
        <v>1126</v>
      </c>
      <c r="G154" s="345">
        <v>1.649216</v>
      </c>
      <c r="H154" s="345">
        <v>1.649216</v>
      </c>
      <c r="I154" s="282" t="s">
        <v>1122</v>
      </c>
      <c r="J154" s="346">
        <v>45560</v>
      </c>
      <c r="K154" s="344">
        <v>21</v>
      </c>
      <c r="L154" s="346">
        <v>45586</v>
      </c>
      <c r="M154" s="345">
        <v>0</v>
      </c>
      <c r="N154" s="345">
        <v>0</v>
      </c>
      <c r="O154" s="282" t="s">
        <v>1123</v>
      </c>
      <c r="P154" s="344">
        <v>0</v>
      </c>
      <c r="Q154" s="282" t="s">
        <v>2111</v>
      </c>
      <c r="R154" s="344">
        <v>1</v>
      </c>
      <c r="S154" s="339"/>
      <c r="T154" s="282"/>
      <c r="U154" s="24" t="str">
        <f>+VLOOKUP(TRIM(C154),[5]CAT!$A$2:$G$498,4,0)</f>
        <v>Sabor</v>
      </c>
      <c r="V154" s="65">
        <f t="shared" si="2"/>
        <v>45586</v>
      </c>
    </row>
    <row r="155" spans="1:22" x14ac:dyDescent="0.2">
      <c r="A155" s="344">
        <v>513</v>
      </c>
      <c r="B155" s="345" t="b">
        <v>1</v>
      </c>
      <c r="C155" s="282" t="s">
        <v>249</v>
      </c>
      <c r="D155" s="282" t="s">
        <v>20</v>
      </c>
      <c r="E155" s="282" t="s">
        <v>78</v>
      </c>
      <c r="F155" s="282" t="s">
        <v>1126</v>
      </c>
      <c r="G155" s="345">
        <v>1.0027140000000001</v>
      </c>
      <c r="H155" s="345">
        <v>1.0027140000000001</v>
      </c>
      <c r="I155" s="282" t="s">
        <v>1122</v>
      </c>
      <c r="J155" s="346">
        <v>45560</v>
      </c>
      <c r="K155" s="344">
        <v>21</v>
      </c>
      <c r="L155" s="346">
        <v>45586</v>
      </c>
      <c r="M155" s="345">
        <v>0</v>
      </c>
      <c r="N155" s="345">
        <v>0</v>
      </c>
      <c r="O155" s="282" t="s">
        <v>1123</v>
      </c>
      <c r="P155" s="344">
        <v>0</v>
      </c>
      <c r="Q155" s="282" t="s">
        <v>2107</v>
      </c>
      <c r="R155" s="344">
        <v>1</v>
      </c>
      <c r="S155" s="339"/>
      <c r="T155" s="282"/>
      <c r="U155" s="24" t="str">
        <f>+VLOOKUP(TRIM(C155),[5]CAT!$A$2:$G$498,4,0)</f>
        <v>Sabor</v>
      </c>
      <c r="V155" s="65">
        <f t="shared" si="2"/>
        <v>45586</v>
      </c>
    </row>
    <row r="156" spans="1:22" x14ac:dyDescent="0.2">
      <c r="A156" s="344">
        <v>527</v>
      </c>
      <c r="B156" s="345" t="b">
        <v>1</v>
      </c>
      <c r="C156" s="282" t="s">
        <v>249</v>
      </c>
      <c r="D156" s="282" t="s">
        <v>20</v>
      </c>
      <c r="E156" s="282" t="s">
        <v>78</v>
      </c>
      <c r="F156" s="282" t="s">
        <v>1126</v>
      </c>
      <c r="G156" s="345">
        <v>1.602268</v>
      </c>
      <c r="H156" s="345">
        <v>1.602268</v>
      </c>
      <c r="I156" s="282" t="s">
        <v>1122</v>
      </c>
      <c r="J156" s="346">
        <v>45560</v>
      </c>
      <c r="K156" s="344">
        <v>21</v>
      </c>
      <c r="L156" s="346">
        <v>45586</v>
      </c>
      <c r="M156" s="345">
        <v>0</v>
      </c>
      <c r="N156" s="345">
        <v>0</v>
      </c>
      <c r="O156" s="282" t="s">
        <v>1123</v>
      </c>
      <c r="P156" s="344">
        <v>0</v>
      </c>
      <c r="Q156" s="282" t="s">
        <v>2147</v>
      </c>
      <c r="R156" s="344">
        <v>1</v>
      </c>
      <c r="S156" s="339"/>
      <c r="T156" s="282"/>
      <c r="U156" s="24" t="str">
        <f>+VLOOKUP(TRIM(C156),[5]CAT!$A$2:$G$498,4,0)</f>
        <v>Sabor</v>
      </c>
      <c r="V156" s="65">
        <f t="shared" si="2"/>
        <v>45586</v>
      </c>
    </row>
    <row r="157" spans="1:22" x14ac:dyDescent="0.2">
      <c r="A157" s="344">
        <v>537</v>
      </c>
      <c r="B157" s="345" t="b">
        <v>1</v>
      </c>
      <c r="C157" s="282" t="s">
        <v>249</v>
      </c>
      <c r="D157" s="282" t="s">
        <v>20</v>
      </c>
      <c r="E157" s="282" t="s">
        <v>78</v>
      </c>
      <c r="F157" s="282" t="s">
        <v>1126</v>
      </c>
      <c r="G157" s="345">
        <v>1.1601539999999999</v>
      </c>
      <c r="H157" s="345">
        <v>1.1601539999999999</v>
      </c>
      <c r="I157" s="282" t="s">
        <v>1122</v>
      </c>
      <c r="J157" s="346">
        <v>45560</v>
      </c>
      <c r="K157" s="344">
        <v>21</v>
      </c>
      <c r="L157" s="346">
        <v>45586</v>
      </c>
      <c r="M157" s="345">
        <v>0</v>
      </c>
      <c r="N157" s="345">
        <v>0</v>
      </c>
      <c r="O157" s="282" t="s">
        <v>1123</v>
      </c>
      <c r="P157" s="344">
        <v>0</v>
      </c>
      <c r="Q157" s="282" t="s">
        <v>2148</v>
      </c>
      <c r="R157" s="344">
        <v>1</v>
      </c>
      <c r="S157" s="339"/>
      <c r="T157" s="282"/>
      <c r="U157" s="24" t="str">
        <f>+VLOOKUP(TRIM(C157),[5]CAT!$A$2:$G$498,4,0)</f>
        <v>Sabor</v>
      </c>
      <c r="V157" s="65">
        <f t="shared" si="2"/>
        <v>45586</v>
      </c>
    </row>
    <row r="158" spans="1:22" x14ac:dyDescent="0.2">
      <c r="A158" s="344">
        <v>502</v>
      </c>
      <c r="B158" s="345" t="b">
        <v>1</v>
      </c>
      <c r="C158" s="282" t="s">
        <v>320</v>
      </c>
      <c r="D158" s="282" t="s">
        <v>20</v>
      </c>
      <c r="E158" s="282" t="s">
        <v>354</v>
      </c>
      <c r="F158" s="282" t="s">
        <v>1126</v>
      </c>
      <c r="G158" s="345">
        <v>4.947648</v>
      </c>
      <c r="H158" s="345">
        <v>4.947648</v>
      </c>
      <c r="I158" s="282" t="s">
        <v>1122</v>
      </c>
      <c r="J158" s="346">
        <v>45560</v>
      </c>
      <c r="K158" s="344">
        <v>21</v>
      </c>
      <c r="L158" s="346">
        <v>45586</v>
      </c>
      <c r="M158" s="345">
        <v>0</v>
      </c>
      <c r="N158" s="345">
        <v>0</v>
      </c>
      <c r="O158" s="282" t="s">
        <v>1123</v>
      </c>
      <c r="P158" s="344">
        <v>0</v>
      </c>
      <c r="Q158" s="282" t="s">
        <v>2111</v>
      </c>
      <c r="R158" s="344">
        <v>1</v>
      </c>
      <c r="S158" s="339"/>
      <c r="T158" s="282"/>
      <c r="U158" s="24" t="str">
        <f>+VLOOKUP(TRIM(C158),[5]CAT!$A$2:$G$498,4,0)</f>
        <v>Sabor</v>
      </c>
      <c r="V158" s="65">
        <f t="shared" si="2"/>
        <v>45586</v>
      </c>
    </row>
    <row r="159" spans="1:22" x14ac:dyDescent="0.2">
      <c r="A159" s="344">
        <v>512</v>
      </c>
      <c r="B159" s="345" t="b">
        <v>1</v>
      </c>
      <c r="C159" s="282" t="s">
        <v>320</v>
      </c>
      <c r="D159" s="282" t="s">
        <v>20</v>
      </c>
      <c r="E159" s="282" t="s">
        <v>354</v>
      </c>
      <c r="F159" s="282" t="s">
        <v>1126</v>
      </c>
      <c r="G159" s="345">
        <v>3.0081419999999999</v>
      </c>
      <c r="H159" s="345">
        <v>3.0081419999999999</v>
      </c>
      <c r="I159" s="282" t="s">
        <v>1122</v>
      </c>
      <c r="J159" s="346">
        <v>45560</v>
      </c>
      <c r="K159" s="344">
        <v>21</v>
      </c>
      <c r="L159" s="346">
        <v>45586</v>
      </c>
      <c r="M159" s="345">
        <v>0</v>
      </c>
      <c r="N159" s="345">
        <v>0</v>
      </c>
      <c r="O159" s="282" t="s">
        <v>1123</v>
      </c>
      <c r="P159" s="344">
        <v>0</v>
      </c>
      <c r="Q159" s="282" t="s">
        <v>2107</v>
      </c>
      <c r="R159" s="344">
        <v>1</v>
      </c>
      <c r="S159" s="339"/>
      <c r="T159" s="282"/>
      <c r="U159" s="24" t="str">
        <f>+VLOOKUP(TRIM(C159),[5]CAT!$A$2:$G$498,4,0)</f>
        <v>Sabor</v>
      </c>
      <c r="V159" s="65">
        <f t="shared" si="2"/>
        <v>45586</v>
      </c>
    </row>
    <row r="160" spans="1:22" x14ac:dyDescent="0.2">
      <c r="A160" s="344">
        <v>526</v>
      </c>
      <c r="B160" s="345" t="b">
        <v>1</v>
      </c>
      <c r="C160" s="282" t="s">
        <v>320</v>
      </c>
      <c r="D160" s="282" t="s">
        <v>20</v>
      </c>
      <c r="E160" s="282" t="s">
        <v>354</v>
      </c>
      <c r="F160" s="282" t="s">
        <v>1126</v>
      </c>
      <c r="G160" s="345">
        <v>4.8068049999999998</v>
      </c>
      <c r="H160" s="345">
        <v>4.8068049999999998</v>
      </c>
      <c r="I160" s="282" t="s">
        <v>1122</v>
      </c>
      <c r="J160" s="346">
        <v>45560</v>
      </c>
      <c r="K160" s="344">
        <v>21</v>
      </c>
      <c r="L160" s="346">
        <v>45586</v>
      </c>
      <c r="M160" s="345">
        <v>0</v>
      </c>
      <c r="N160" s="345">
        <v>0</v>
      </c>
      <c r="O160" s="282" t="s">
        <v>1123</v>
      </c>
      <c r="P160" s="344">
        <v>0</v>
      </c>
      <c r="Q160" s="282" t="s">
        <v>2147</v>
      </c>
      <c r="R160" s="344">
        <v>1</v>
      </c>
      <c r="S160" s="339"/>
      <c r="T160" s="282"/>
      <c r="U160" s="24" t="str">
        <f>+VLOOKUP(TRIM(C160),[5]CAT!$A$2:$G$498,4,0)</f>
        <v>Sabor</v>
      </c>
      <c r="V160" s="65">
        <f t="shared" si="2"/>
        <v>45586</v>
      </c>
    </row>
    <row r="161" spans="1:22" x14ac:dyDescent="0.2">
      <c r="A161" s="344">
        <v>536</v>
      </c>
      <c r="B161" s="345" t="b">
        <v>1</v>
      </c>
      <c r="C161" s="282" t="s">
        <v>320</v>
      </c>
      <c r="D161" s="282" t="s">
        <v>20</v>
      </c>
      <c r="E161" s="282" t="s">
        <v>354</v>
      </c>
      <c r="F161" s="282" t="s">
        <v>1126</v>
      </c>
      <c r="G161" s="345">
        <v>3.4804629999999999</v>
      </c>
      <c r="H161" s="345">
        <v>3.4804629999999999</v>
      </c>
      <c r="I161" s="282" t="s">
        <v>1122</v>
      </c>
      <c r="J161" s="346">
        <v>45560</v>
      </c>
      <c r="K161" s="344">
        <v>21</v>
      </c>
      <c r="L161" s="346">
        <v>45586</v>
      </c>
      <c r="M161" s="345">
        <v>0</v>
      </c>
      <c r="N161" s="345">
        <v>0</v>
      </c>
      <c r="O161" s="282" t="s">
        <v>1123</v>
      </c>
      <c r="P161" s="344">
        <v>0</v>
      </c>
      <c r="Q161" s="282" t="s">
        <v>2148</v>
      </c>
      <c r="R161" s="344">
        <v>1</v>
      </c>
      <c r="S161" s="339"/>
      <c r="T161" s="282"/>
      <c r="U161" s="24" t="str">
        <f>+VLOOKUP(TRIM(C161),[5]CAT!$A$2:$G$498,4,0)</f>
        <v>Sabor</v>
      </c>
      <c r="V161" s="65">
        <f t="shared" si="2"/>
        <v>45586</v>
      </c>
    </row>
    <row r="162" spans="1:22" x14ac:dyDescent="0.2">
      <c r="A162" s="344">
        <v>540</v>
      </c>
      <c r="B162" s="345" t="b">
        <v>1</v>
      </c>
      <c r="C162" s="282" t="s">
        <v>735</v>
      </c>
      <c r="D162" s="282" t="s">
        <v>20</v>
      </c>
      <c r="E162" s="282" t="s">
        <v>754</v>
      </c>
      <c r="F162" s="282" t="s">
        <v>1127</v>
      </c>
      <c r="G162" s="345">
        <v>35.609682999999997</v>
      </c>
      <c r="H162" s="345">
        <v>35.609682999999997</v>
      </c>
      <c r="I162" s="282" t="s">
        <v>1122</v>
      </c>
      <c r="J162" s="346">
        <v>45560</v>
      </c>
      <c r="K162" s="344">
        <v>21</v>
      </c>
      <c r="L162" s="346">
        <v>45586</v>
      </c>
      <c r="M162" s="345">
        <v>0</v>
      </c>
      <c r="N162" s="345">
        <v>0</v>
      </c>
      <c r="O162" s="282" t="s">
        <v>1123</v>
      </c>
      <c r="P162" s="344">
        <v>0</v>
      </c>
      <c r="Q162" s="282" t="s">
        <v>1979</v>
      </c>
      <c r="R162" s="344">
        <v>1</v>
      </c>
      <c r="S162" s="339"/>
      <c r="T162" s="282"/>
      <c r="U162" s="24" t="str">
        <f>+VLOOKUP(TRIM(C162),[5]CAT!$A$2:$G$498,4,0)</f>
        <v>Batter</v>
      </c>
      <c r="V162" s="65">
        <f t="shared" si="2"/>
        <v>45586</v>
      </c>
    </row>
    <row r="163" spans="1:22" x14ac:dyDescent="0.2">
      <c r="A163" s="344">
        <v>474</v>
      </c>
      <c r="B163" s="345" t="b">
        <v>1</v>
      </c>
      <c r="C163" s="282" t="s">
        <v>152</v>
      </c>
      <c r="D163" s="282" t="s">
        <v>20</v>
      </c>
      <c r="E163" s="282" t="s">
        <v>58</v>
      </c>
      <c r="F163" s="282" t="s">
        <v>1127</v>
      </c>
      <c r="G163" s="345">
        <v>5.2444290000000002</v>
      </c>
      <c r="H163" s="345">
        <v>5.2444290000000002</v>
      </c>
      <c r="I163" s="282" t="s">
        <v>1180</v>
      </c>
      <c r="J163" s="346">
        <v>45560</v>
      </c>
      <c r="K163" s="344">
        <v>21</v>
      </c>
      <c r="L163" s="346">
        <v>45586</v>
      </c>
      <c r="M163" s="345">
        <v>0</v>
      </c>
      <c r="N163" s="345">
        <v>0</v>
      </c>
      <c r="O163" s="282" t="s">
        <v>1123</v>
      </c>
      <c r="P163" s="344">
        <v>0</v>
      </c>
      <c r="Q163" s="282" t="s">
        <v>1378</v>
      </c>
      <c r="R163" s="344">
        <v>1</v>
      </c>
      <c r="S163" s="339"/>
      <c r="T163" s="282"/>
      <c r="U163" s="24" t="str">
        <f>+VLOOKUP(TRIM(C163),[5]CAT!$A$2:$G$498,4,0)</f>
        <v>Sabor</v>
      </c>
      <c r="V163" s="65">
        <f t="shared" si="2"/>
        <v>45586</v>
      </c>
    </row>
    <row r="164" spans="1:22" x14ac:dyDescent="0.2">
      <c r="A164" s="344">
        <v>479</v>
      </c>
      <c r="B164" s="345" t="b">
        <v>1</v>
      </c>
      <c r="C164" s="282" t="s">
        <v>152</v>
      </c>
      <c r="D164" s="282" t="s">
        <v>20</v>
      </c>
      <c r="E164" s="282" t="s">
        <v>58</v>
      </c>
      <c r="F164" s="282" t="s">
        <v>1127</v>
      </c>
      <c r="G164" s="345">
        <v>3.1369039999999999</v>
      </c>
      <c r="H164" s="345">
        <v>3.1369039999999999</v>
      </c>
      <c r="I164" s="282" t="s">
        <v>1180</v>
      </c>
      <c r="J164" s="346">
        <v>45560</v>
      </c>
      <c r="K164" s="344">
        <v>21</v>
      </c>
      <c r="L164" s="346">
        <v>45586</v>
      </c>
      <c r="M164" s="345">
        <v>0</v>
      </c>
      <c r="N164" s="345">
        <v>0</v>
      </c>
      <c r="O164" s="282" t="s">
        <v>1123</v>
      </c>
      <c r="P164" s="344">
        <v>0</v>
      </c>
      <c r="Q164" s="282" t="s">
        <v>1377</v>
      </c>
      <c r="R164" s="344">
        <v>1</v>
      </c>
      <c r="S164" s="339"/>
      <c r="T164" s="282"/>
      <c r="U164" s="24" t="str">
        <f>+VLOOKUP(TRIM(C164),[5]CAT!$A$2:$G$498,4,0)</f>
        <v>Sabor</v>
      </c>
      <c r="V164" s="65">
        <f t="shared" si="2"/>
        <v>45586</v>
      </c>
    </row>
    <row r="165" spans="1:22" x14ac:dyDescent="0.2">
      <c r="A165" s="344">
        <v>486</v>
      </c>
      <c r="B165" s="345" t="b">
        <v>1</v>
      </c>
      <c r="C165" s="282" t="s">
        <v>152</v>
      </c>
      <c r="D165" s="282" t="s">
        <v>20</v>
      </c>
      <c r="E165" s="282" t="s">
        <v>58</v>
      </c>
      <c r="F165" s="282" t="s">
        <v>1127</v>
      </c>
      <c r="G165" s="345">
        <v>3.0776880000000002</v>
      </c>
      <c r="H165" s="345">
        <v>3.0776880000000002</v>
      </c>
      <c r="I165" s="282" t="s">
        <v>1180</v>
      </c>
      <c r="J165" s="346">
        <v>45560</v>
      </c>
      <c r="K165" s="344">
        <v>21</v>
      </c>
      <c r="L165" s="346">
        <v>45586</v>
      </c>
      <c r="M165" s="345">
        <v>0</v>
      </c>
      <c r="N165" s="345">
        <v>0</v>
      </c>
      <c r="O165" s="282" t="s">
        <v>1123</v>
      </c>
      <c r="P165" s="344">
        <v>0</v>
      </c>
      <c r="Q165" s="282" t="s">
        <v>2069</v>
      </c>
      <c r="R165" s="344">
        <v>1</v>
      </c>
      <c r="S165" s="339"/>
      <c r="T165" s="282"/>
      <c r="U165" s="24" t="str">
        <f>+VLOOKUP(TRIM(C165),[5]CAT!$A$2:$G$498,4,0)</f>
        <v>Sabor</v>
      </c>
      <c r="V165" s="65">
        <f t="shared" si="2"/>
        <v>45586</v>
      </c>
    </row>
    <row r="166" spans="1:22" x14ac:dyDescent="0.2">
      <c r="A166" s="344">
        <v>497</v>
      </c>
      <c r="B166" s="345" t="b">
        <v>1</v>
      </c>
      <c r="C166" s="282" t="s">
        <v>152</v>
      </c>
      <c r="D166" s="282" t="s">
        <v>20</v>
      </c>
      <c r="E166" s="282" t="s">
        <v>58</v>
      </c>
      <c r="F166" s="282" t="s">
        <v>1127</v>
      </c>
      <c r="G166" s="345">
        <v>8.3277079999999994</v>
      </c>
      <c r="H166" s="345">
        <v>8.3277079999999994</v>
      </c>
      <c r="I166" s="282" t="s">
        <v>1180</v>
      </c>
      <c r="J166" s="346">
        <v>45560</v>
      </c>
      <c r="K166" s="344">
        <v>21</v>
      </c>
      <c r="L166" s="346">
        <v>45586</v>
      </c>
      <c r="M166" s="345">
        <v>0</v>
      </c>
      <c r="N166" s="345">
        <v>0</v>
      </c>
      <c r="O166" s="282" t="s">
        <v>1123</v>
      </c>
      <c r="P166" s="344">
        <v>0</v>
      </c>
      <c r="Q166" s="282" t="s">
        <v>2111</v>
      </c>
      <c r="R166" s="344">
        <v>1</v>
      </c>
      <c r="S166" s="339"/>
      <c r="T166" s="282"/>
      <c r="U166" s="24" t="str">
        <f>+VLOOKUP(TRIM(C166),[5]CAT!$A$2:$G$498,4,0)</f>
        <v>Sabor</v>
      </c>
      <c r="V166" s="65">
        <f t="shared" si="2"/>
        <v>45586</v>
      </c>
    </row>
    <row r="167" spans="1:22" x14ac:dyDescent="0.2">
      <c r="A167" s="344">
        <v>507</v>
      </c>
      <c r="B167" s="345" t="b">
        <v>1</v>
      </c>
      <c r="C167" s="282" t="s">
        <v>152</v>
      </c>
      <c r="D167" s="282" t="s">
        <v>20</v>
      </c>
      <c r="E167" s="282" t="s">
        <v>58</v>
      </c>
      <c r="F167" s="282" t="s">
        <v>1127</v>
      </c>
      <c r="G167" s="345">
        <v>5.0632000000000001</v>
      </c>
      <c r="H167" s="345">
        <v>5.0632000000000001</v>
      </c>
      <c r="I167" s="282" t="s">
        <v>1180</v>
      </c>
      <c r="J167" s="346">
        <v>45560</v>
      </c>
      <c r="K167" s="344">
        <v>21</v>
      </c>
      <c r="L167" s="346">
        <v>45586</v>
      </c>
      <c r="M167" s="345">
        <v>0</v>
      </c>
      <c r="N167" s="345">
        <v>0</v>
      </c>
      <c r="O167" s="282" t="s">
        <v>1123</v>
      </c>
      <c r="P167" s="344">
        <v>0</v>
      </c>
      <c r="Q167" s="282" t="s">
        <v>2107</v>
      </c>
      <c r="R167" s="344">
        <v>1</v>
      </c>
      <c r="S167" s="339"/>
      <c r="T167" s="282"/>
      <c r="U167" s="24" t="str">
        <f>+VLOOKUP(TRIM(C167),[5]CAT!$A$2:$G$498,4,0)</f>
        <v>Sabor</v>
      </c>
      <c r="V167" s="65">
        <f t="shared" si="2"/>
        <v>45586</v>
      </c>
    </row>
    <row r="168" spans="1:22" x14ac:dyDescent="0.2">
      <c r="A168" s="344">
        <v>521</v>
      </c>
      <c r="B168" s="345" t="b">
        <v>1</v>
      </c>
      <c r="C168" s="282" t="s">
        <v>152</v>
      </c>
      <c r="D168" s="282" t="s">
        <v>20</v>
      </c>
      <c r="E168" s="282" t="s">
        <v>58</v>
      </c>
      <c r="F168" s="282" t="s">
        <v>1127</v>
      </c>
      <c r="G168" s="345">
        <v>8.0906459999999996</v>
      </c>
      <c r="H168" s="345">
        <v>8.0906459999999996</v>
      </c>
      <c r="I168" s="282" t="s">
        <v>1180</v>
      </c>
      <c r="J168" s="346">
        <v>45560</v>
      </c>
      <c r="K168" s="344">
        <v>21</v>
      </c>
      <c r="L168" s="346">
        <v>45586</v>
      </c>
      <c r="M168" s="345">
        <v>0</v>
      </c>
      <c r="N168" s="345">
        <v>0</v>
      </c>
      <c r="O168" s="282" t="s">
        <v>1123</v>
      </c>
      <c r="P168" s="344">
        <v>0</v>
      </c>
      <c r="Q168" s="282" t="s">
        <v>2147</v>
      </c>
      <c r="R168" s="344">
        <v>1</v>
      </c>
      <c r="S168" s="339"/>
      <c r="T168" s="282"/>
      <c r="U168" s="24" t="str">
        <f>+VLOOKUP(TRIM(C168),[5]CAT!$A$2:$G$498,4,0)</f>
        <v>Sabor</v>
      </c>
      <c r="V168" s="65">
        <f t="shared" si="2"/>
        <v>45586</v>
      </c>
    </row>
    <row r="169" spans="1:22" x14ac:dyDescent="0.2">
      <c r="A169" s="344">
        <v>531</v>
      </c>
      <c r="B169" s="345" t="b">
        <v>1</v>
      </c>
      <c r="C169" s="282" t="s">
        <v>152</v>
      </c>
      <c r="D169" s="282" t="s">
        <v>20</v>
      </c>
      <c r="E169" s="282" t="s">
        <v>58</v>
      </c>
      <c r="F169" s="282" t="s">
        <v>1127</v>
      </c>
      <c r="G169" s="345">
        <v>5.858193</v>
      </c>
      <c r="H169" s="345">
        <v>5.858193</v>
      </c>
      <c r="I169" s="282" t="s">
        <v>1180</v>
      </c>
      <c r="J169" s="346">
        <v>45560</v>
      </c>
      <c r="K169" s="344">
        <v>21</v>
      </c>
      <c r="L169" s="346">
        <v>45586</v>
      </c>
      <c r="M169" s="345">
        <v>0</v>
      </c>
      <c r="N169" s="345">
        <v>0</v>
      </c>
      <c r="O169" s="282" t="s">
        <v>1123</v>
      </c>
      <c r="P169" s="344">
        <v>0</v>
      </c>
      <c r="Q169" s="282" t="s">
        <v>2148</v>
      </c>
      <c r="R169" s="344">
        <v>1</v>
      </c>
      <c r="S169" s="339"/>
      <c r="T169" s="282"/>
      <c r="U169" s="24" t="str">
        <f>+VLOOKUP(TRIM(C169),[5]CAT!$A$2:$G$498,4,0)</f>
        <v>Sabor</v>
      </c>
      <c r="V169" s="65">
        <f t="shared" si="2"/>
        <v>45586</v>
      </c>
    </row>
    <row r="170" spans="1:22" x14ac:dyDescent="0.2">
      <c r="A170" s="344">
        <v>2409</v>
      </c>
      <c r="B170" s="345" t="b">
        <v>1</v>
      </c>
      <c r="C170" s="282" t="s">
        <v>146</v>
      </c>
      <c r="D170" s="282" t="s">
        <v>20</v>
      </c>
      <c r="E170" s="282" t="s">
        <v>88</v>
      </c>
      <c r="F170" s="282" t="s">
        <v>1375</v>
      </c>
      <c r="G170" s="345">
        <v>27.765238</v>
      </c>
      <c r="H170" s="345">
        <v>27.765238</v>
      </c>
      <c r="I170" s="282" t="s">
        <v>1122</v>
      </c>
      <c r="J170" s="346">
        <v>45560</v>
      </c>
      <c r="K170" s="344">
        <v>21</v>
      </c>
      <c r="L170" s="346">
        <v>45586</v>
      </c>
      <c r="M170" s="345">
        <v>0</v>
      </c>
      <c r="N170" s="345">
        <v>0</v>
      </c>
      <c r="O170" s="282" t="s">
        <v>1123</v>
      </c>
      <c r="P170" s="344">
        <v>0</v>
      </c>
      <c r="Q170" s="282" t="s">
        <v>2107</v>
      </c>
      <c r="R170" s="344">
        <v>1</v>
      </c>
      <c r="S170" s="339"/>
      <c r="T170" s="282"/>
      <c r="U170" s="24" t="str">
        <f>+VLOOKUP(TRIM(C170),[5]CAT!$A$2:$G$498,4,0)</f>
        <v>Harina</v>
      </c>
      <c r="V170" s="65">
        <f t="shared" si="2"/>
        <v>45586</v>
      </c>
    </row>
    <row r="171" spans="1:22" x14ac:dyDescent="0.2">
      <c r="A171" s="344">
        <v>2410</v>
      </c>
      <c r="B171" s="345" t="b">
        <v>1</v>
      </c>
      <c r="C171" s="282" t="s">
        <v>146</v>
      </c>
      <c r="D171" s="282" t="s">
        <v>20</v>
      </c>
      <c r="E171" s="282" t="s">
        <v>88</v>
      </c>
      <c r="F171" s="282" t="s">
        <v>1375</v>
      </c>
      <c r="G171" s="345">
        <v>140.309504</v>
      </c>
      <c r="H171" s="345">
        <v>140.309504</v>
      </c>
      <c r="I171" s="282" t="s">
        <v>1122</v>
      </c>
      <c r="J171" s="346">
        <v>45560</v>
      </c>
      <c r="K171" s="344">
        <v>21</v>
      </c>
      <c r="L171" s="346">
        <v>45586</v>
      </c>
      <c r="M171" s="345">
        <v>0</v>
      </c>
      <c r="N171" s="345">
        <v>0</v>
      </c>
      <c r="O171" s="282" t="s">
        <v>1123</v>
      </c>
      <c r="P171" s="344">
        <v>0</v>
      </c>
      <c r="Q171" s="282" t="s">
        <v>2111</v>
      </c>
      <c r="R171" s="344">
        <v>1</v>
      </c>
      <c r="S171" s="339"/>
      <c r="T171" s="282"/>
      <c r="U171" s="24" t="str">
        <f>+VLOOKUP(TRIM(C171),[5]CAT!$A$2:$G$498,4,0)</f>
        <v>Harina</v>
      </c>
      <c r="V171" s="65">
        <f t="shared" si="2"/>
        <v>45586</v>
      </c>
    </row>
    <row r="172" spans="1:22" x14ac:dyDescent="0.2">
      <c r="A172" s="344">
        <v>2411</v>
      </c>
      <c r="B172" s="345" t="b">
        <v>1</v>
      </c>
      <c r="C172" s="282" t="s">
        <v>146</v>
      </c>
      <c r="D172" s="282" t="s">
        <v>20</v>
      </c>
      <c r="E172" s="282" t="s">
        <v>88</v>
      </c>
      <c r="F172" s="282" t="s">
        <v>1375</v>
      </c>
      <c r="G172" s="345">
        <v>85.307395</v>
      </c>
      <c r="H172" s="345">
        <v>85.307395</v>
      </c>
      <c r="I172" s="282" t="s">
        <v>1122</v>
      </c>
      <c r="J172" s="346">
        <v>45560</v>
      </c>
      <c r="K172" s="344">
        <v>21</v>
      </c>
      <c r="L172" s="346">
        <v>45586</v>
      </c>
      <c r="M172" s="345">
        <v>0</v>
      </c>
      <c r="N172" s="345">
        <v>0</v>
      </c>
      <c r="O172" s="282" t="s">
        <v>1123</v>
      </c>
      <c r="P172" s="344">
        <v>0</v>
      </c>
      <c r="Q172" s="282" t="s">
        <v>2107</v>
      </c>
      <c r="R172" s="344">
        <v>1</v>
      </c>
      <c r="S172" s="339"/>
      <c r="T172" s="282"/>
      <c r="U172" s="24" t="str">
        <f>+VLOOKUP(TRIM(C172),[5]CAT!$A$2:$G$498,4,0)</f>
        <v>Harina</v>
      </c>
      <c r="V172" s="65">
        <f t="shared" si="2"/>
        <v>45586</v>
      </c>
    </row>
    <row r="173" spans="1:22" x14ac:dyDescent="0.2">
      <c r="A173" s="344">
        <v>2412</v>
      </c>
      <c r="B173" s="345" t="b">
        <v>1</v>
      </c>
      <c r="C173" s="282" t="s">
        <v>146</v>
      </c>
      <c r="D173" s="282" t="s">
        <v>20</v>
      </c>
      <c r="E173" s="282" t="s">
        <v>88</v>
      </c>
      <c r="F173" s="282" t="s">
        <v>1375</v>
      </c>
      <c r="G173" s="345">
        <v>136.31537599999999</v>
      </c>
      <c r="H173" s="345">
        <v>136.31537599999999</v>
      </c>
      <c r="I173" s="282" t="s">
        <v>1122</v>
      </c>
      <c r="J173" s="346">
        <v>45560</v>
      </c>
      <c r="K173" s="344">
        <v>21</v>
      </c>
      <c r="L173" s="346">
        <v>45586</v>
      </c>
      <c r="M173" s="345">
        <v>0</v>
      </c>
      <c r="N173" s="345">
        <v>0</v>
      </c>
      <c r="O173" s="282" t="s">
        <v>1123</v>
      </c>
      <c r="P173" s="344">
        <v>0</v>
      </c>
      <c r="Q173" s="282" t="s">
        <v>2147</v>
      </c>
      <c r="R173" s="344">
        <v>1</v>
      </c>
      <c r="S173" s="339"/>
      <c r="T173" s="282"/>
      <c r="U173" s="24" t="str">
        <f>+VLOOKUP(TRIM(C173),[5]CAT!$A$2:$G$498,4,0)</f>
        <v>Harina</v>
      </c>
      <c r="V173" s="65">
        <f t="shared" si="2"/>
        <v>45586</v>
      </c>
    </row>
    <row r="174" spans="1:22" x14ac:dyDescent="0.2">
      <c r="A174" s="344">
        <v>2413</v>
      </c>
      <c r="B174" s="345" t="b">
        <v>1</v>
      </c>
      <c r="C174" s="282" t="s">
        <v>146</v>
      </c>
      <c r="D174" s="282" t="s">
        <v>20</v>
      </c>
      <c r="E174" s="282" t="s">
        <v>88</v>
      </c>
      <c r="F174" s="282" t="s">
        <v>1375</v>
      </c>
      <c r="G174" s="345">
        <v>98.701849999999993</v>
      </c>
      <c r="H174" s="345">
        <v>98.701849999999993</v>
      </c>
      <c r="I174" s="282" t="s">
        <v>1122</v>
      </c>
      <c r="J174" s="346">
        <v>45560</v>
      </c>
      <c r="K174" s="344">
        <v>21</v>
      </c>
      <c r="L174" s="346">
        <v>45586</v>
      </c>
      <c r="M174" s="345">
        <v>0</v>
      </c>
      <c r="N174" s="345">
        <v>0</v>
      </c>
      <c r="O174" s="282" t="s">
        <v>1123</v>
      </c>
      <c r="P174" s="344">
        <v>0</v>
      </c>
      <c r="Q174" s="282" t="s">
        <v>2148</v>
      </c>
      <c r="R174" s="344">
        <v>1</v>
      </c>
      <c r="S174" s="339"/>
      <c r="T174" s="282"/>
      <c r="U174" s="24" t="str">
        <f>+VLOOKUP(TRIM(C174),[5]CAT!$A$2:$G$498,4,0)</f>
        <v>Harina</v>
      </c>
      <c r="V174" s="65">
        <f t="shared" si="2"/>
        <v>45586</v>
      </c>
    </row>
    <row r="175" spans="1:22" x14ac:dyDescent="0.2">
      <c r="A175" s="344">
        <v>226</v>
      </c>
      <c r="B175" s="345" t="b">
        <v>1</v>
      </c>
      <c r="C175" s="282" t="s">
        <v>302</v>
      </c>
      <c r="D175" s="282" t="s">
        <v>20</v>
      </c>
      <c r="E175" s="282" t="s">
        <v>23</v>
      </c>
      <c r="F175" s="282" t="s">
        <v>1375</v>
      </c>
      <c r="G175" s="345">
        <v>0.94226200000000004</v>
      </c>
      <c r="H175" s="345">
        <v>0.94226200000000004</v>
      </c>
      <c r="I175" s="282" t="s">
        <v>1122</v>
      </c>
      <c r="J175" s="346">
        <v>45561</v>
      </c>
      <c r="K175" s="344">
        <v>7</v>
      </c>
      <c r="L175" s="346">
        <v>45572</v>
      </c>
      <c r="M175" s="345">
        <v>0</v>
      </c>
      <c r="N175" s="345">
        <v>0</v>
      </c>
      <c r="O175" s="282" t="s">
        <v>1123</v>
      </c>
      <c r="P175" s="344">
        <v>0</v>
      </c>
      <c r="Q175" s="282" t="s">
        <v>2113</v>
      </c>
      <c r="R175" s="344">
        <v>1</v>
      </c>
      <c r="S175" s="339"/>
      <c r="T175" s="282"/>
      <c r="U175" s="24" t="str">
        <f>+VLOOKUP(TRIM(C175),[5]CAT!$A$2:$G$498,4,0)</f>
        <v>Aditivos</v>
      </c>
      <c r="V175" s="65">
        <f t="shared" si="2"/>
        <v>45572</v>
      </c>
    </row>
    <row r="176" spans="1:22" x14ac:dyDescent="0.2">
      <c r="A176" s="344">
        <v>211</v>
      </c>
      <c r="B176" s="345" t="b">
        <v>1</v>
      </c>
      <c r="C176" s="282" t="s">
        <v>265</v>
      </c>
      <c r="D176" s="282" t="s">
        <v>20</v>
      </c>
      <c r="E176" s="282" t="s">
        <v>28</v>
      </c>
      <c r="F176" s="282" t="s">
        <v>1127</v>
      </c>
      <c r="G176" s="345">
        <v>3.1961689999999998</v>
      </c>
      <c r="H176" s="345">
        <v>3.1961689999999998</v>
      </c>
      <c r="I176" s="282" t="s">
        <v>1122</v>
      </c>
      <c r="J176" s="346">
        <v>45561</v>
      </c>
      <c r="K176" s="344">
        <v>7</v>
      </c>
      <c r="L176" s="346">
        <v>45572</v>
      </c>
      <c r="M176" s="345">
        <v>0</v>
      </c>
      <c r="N176" s="345">
        <v>0</v>
      </c>
      <c r="O176" s="282" t="s">
        <v>1123</v>
      </c>
      <c r="P176" s="344">
        <v>0</v>
      </c>
      <c r="Q176" s="282" t="s">
        <v>2108</v>
      </c>
      <c r="R176" s="344">
        <v>1</v>
      </c>
      <c r="S176" s="339"/>
      <c r="T176" s="282"/>
      <c r="U176" s="24" t="str">
        <f>+VLOOKUP(TRIM(C176),[5]CAT!$A$2:$G$498,4,0)</f>
        <v>Aditivos</v>
      </c>
      <c r="V176" s="65">
        <f t="shared" si="2"/>
        <v>45572</v>
      </c>
    </row>
    <row r="177" spans="1:22" x14ac:dyDescent="0.2">
      <c r="A177" s="344">
        <v>215</v>
      </c>
      <c r="B177" s="345" t="b">
        <v>1</v>
      </c>
      <c r="C177" s="282" t="s">
        <v>265</v>
      </c>
      <c r="D177" s="282" t="s">
        <v>20</v>
      </c>
      <c r="E177" s="282" t="s">
        <v>28</v>
      </c>
      <c r="F177" s="282" t="s">
        <v>1127</v>
      </c>
      <c r="G177" s="345">
        <v>2.4550700000000001</v>
      </c>
      <c r="H177" s="345">
        <v>2.4550700000000001</v>
      </c>
      <c r="I177" s="282" t="s">
        <v>1122</v>
      </c>
      <c r="J177" s="346">
        <v>45561</v>
      </c>
      <c r="K177" s="344">
        <v>7</v>
      </c>
      <c r="L177" s="346">
        <v>45572</v>
      </c>
      <c r="M177" s="345">
        <v>0</v>
      </c>
      <c r="N177" s="345">
        <v>0</v>
      </c>
      <c r="O177" s="282" t="s">
        <v>1123</v>
      </c>
      <c r="P177" s="344">
        <v>0</v>
      </c>
      <c r="Q177" s="282" t="s">
        <v>2108</v>
      </c>
      <c r="R177" s="344">
        <v>1</v>
      </c>
      <c r="S177" s="339"/>
      <c r="T177" s="282"/>
      <c r="U177" s="24" t="str">
        <f>+VLOOKUP(TRIM(C177),[5]CAT!$A$2:$G$498,4,0)</f>
        <v>Aditivos</v>
      </c>
      <c r="V177" s="65">
        <f t="shared" si="2"/>
        <v>45572</v>
      </c>
    </row>
    <row r="178" spans="1:22" x14ac:dyDescent="0.2">
      <c r="A178" s="344">
        <v>224</v>
      </c>
      <c r="B178" s="345" t="b">
        <v>1</v>
      </c>
      <c r="C178" s="282" t="s">
        <v>265</v>
      </c>
      <c r="D178" s="282" t="s">
        <v>20</v>
      </c>
      <c r="E178" s="282" t="s">
        <v>28</v>
      </c>
      <c r="F178" s="282" t="s">
        <v>1127</v>
      </c>
      <c r="G178" s="345">
        <v>1.1974830000000001</v>
      </c>
      <c r="H178" s="345">
        <v>1.1974830000000001</v>
      </c>
      <c r="I178" s="282" t="s">
        <v>1122</v>
      </c>
      <c r="J178" s="346">
        <v>45561</v>
      </c>
      <c r="K178" s="344">
        <v>7</v>
      </c>
      <c r="L178" s="346">
        <v>45572</v>
      </c>
      <c r="M178" s="345">
        <v>0</v>
      </c>
      <c r="N178" s="345">
        <v>0</v>
      </c>
      <c r="O178" s="282" t="s">
        <v>1123</v>
      </c>
      <c r="P178" s="344">
        <v>0</v>
      </c>
      <c r="Q178" s="282" t="s">
        <v>2113</v>
      </c>
      <c r="R178" s="344">
        <v>1</v>
      </c>
      <c r="S178" s="339"/>
      <c r="T178" s="282"/>
      <c r="U178" s="24" t="str">
        <f>+VLOOKUP(TRIM(C178),[5]CAT!$A$2:$G$498,4,0)</f>
        <v>Aditivos</v>
      </c>
      <c r="V178" s="65">
        <f t="shared" si="2"/>
        <v>45572</v>
      </c>
    </row>
    <row r="179" spans="1:22" x14ac:dyDescent="0.2">
      <c r="A179" s="344">
        <v>227</v>
      </c>
      <c r="B179" s="345" t="b">
        <v>1</v>
      </c>
      <c r="C179" s="282" t="s">
        <v>257</v>
      </c>
      <c r="D179" s="282" t="s">
        <v>20</v>
      </c>
      <c r="E179" s="282" t="s">
        <v>30</v>
      </c>
      <c r="F179" s="282" t="s">
        <v>1128</v>
      </c>
      <c r="G179" s="345">
        <v>3.6405569999999998</v>
      </c>
      <c r="H179" s="345">
        <v>3.6405569999999998</v>
      </c>
      <c r="I179" s="282" t="s">
        <v>1180</v>
      </c>
      <c r="J179" s="346">
        <v>45561</v>
      </c>
      <c r="K179" s="344">
        <v>7</v>
      </c>
      <c r="L179" s="346">
        <v>45572</v>
      </c>
      <c r="M179" s="345">
        <v>0</v>
      </c>
      <c r="N179" s="345">
        <v>0</v>
      </c>
      <c r="O179" s="282" t="s">
        <v>1123</v>
      </c>
      <c r="P179" s="344">
        <v>0</v>
      </c>
      <c r="Q179" s="282" t="s">
        <v>2113</v>
      </c>
      <c r="R179" s="344">
        <v>1</v>
      </c>
      <c r="S179" s="339"/>
      <c r="T179" s="282"/>
      <c r="U179" s="24" t="str">
        <f>+VLOOKUP(TRIM(C179),[5]CAT!$A$2:$G$498,4,0)</f>
        <v>Aditivos</v>
      </c>
      <c r="V179" s="65">
        <f t="shared" si="2"/>
        <v>45572</v>
      </c>
    </row>
    <row r="180" spans="1:22" x14ac:dyDescent="0.2">
      <c r="A180" s="344">
        <v>212</v>
      </c>
      <c r="B180" s="345" t="b">
        <v>1</v>
      </c>
      <c r="C180" s="282" t="s">
        <v>250</v>
      </c>
      <c r="D180" s="282" t="s">
        <v>20</v>
      </c>
      <c r="E180" s="282" t="s">
        <v>31</v>
      </c>
      <c r="F180" s="282" t="s">
        <v>1375</v>
      </c>
      <c r="G180" s="345">
        <v>3.1961689999999998</v>
      </c>
      <c r="H180" s="345">
        <v>3.1961689999999998</v>
      </c>
      <c r="I180" s="282" t="s">
        <v>1180</v>
      </c>
      <c r="J180" s="346">
        <v>45561</v>
      </c>
      <c r="K180" s="344">
        <v>7</v>
      </c>
      <c r="L180" s="346">
        <v>45572</v>
      </c>
      <c r="M180" s="345">
        <v>0</v>
      </c>
      <c r="N180" s="345">
        <v>0</v>
      </c>
      <c r="O180" s="282" t="s">
        <v>1123</v>
      </c>
      <c r="P180" s="344">
        <v>0</v>
      </c>
      <c r="Q180" s="282" t="s">
        <v>2108</v>
      </c>
      <c r="R180" s="344">
        <v>1</v>
      </c>
      <c r="S180" s="339"/>
      <c r="T180" s="282"/>
      <c r="U180" s="24" t="str">
        <f>+VLOOKUP(TRIM(C180),[5]CAT!$A$2:$G$498,4,0)</f>
        <v>Aditivos</v>
      </c>
      <c r="V180" s="65">
        <f t="shared" si="2"/>
        <v>45572</v>
      </c>
    </row>
    <row r="181" spans="1:22" x14ac:dyDescent="0.2">
      <c r="A181" s="344">
        <v>216</v>
      </c>
      <c r="B181" s="345" t="b">
        <v>1</v>
      </c>
      <c r="C181" s="282" t="s">
        <v>250</v>
      </c>
      <c r="D181" s="282" t="s">
        <v>20</v>
      </c>
      <c r="E181" s="282" t="s">
        <v>31</v>
      </c>
      <c r="F181" s="282" t="s">
        <v>1375</v>
      </c>
      <c r="G181" s="345">
        <v>2.4310049999999999</v>
      </c>
      <c r="H181" s="345">
        <v>2.4310049999999999</v>
      </c>
      <c r="I181" s="282" t="s">
        <v>1180</v>
      </c>
      <c r="J181" s="346">
        <v>45561</v>
      </c>
      <c r="K181" s="344">
        <v>7</v>
      </c>
      <c r="L181" s="346">
        <v>45572</v>
      </c>
      <c r="M181" s="345">
        <v>0</v>
      </c>
      <c r="N181" s="345">
        <v>0</v>
      </c>
      <c r="O181" s="282" t="s">
        <v>1123</v>
      </c>
      <c r="P181" s="344">
        <v>0</v>
      </c>
      <c r="Q181" s="282" t="s">
        <v>2108</v>
      </c>
      <c r="R181" s="344">
        <v>1</v>
      </c>
      <c r="S181" s="339"/>
      <c r="T181" s="282"/>
      <c r="U181" s="24" t="str">
        <f>+VLOOKUP(TRIM(C181),[5]CAT!$A$2:$G$498,4,0)</f>
        <v>Aditivos</v>
      </c>
      <c r="V181" s="65">
        <f t="shared" si="2"/>
        <v>45572</v>
      </c>
    </row>
    <row r="182" spans="1:22" x14ac:dyDescent="0.2">
      <c r="A182" s="344">
        <v>225</v>
      </c>
      <c r="B182" s="345" t="b">
        <v>1</v>
      </c>
      <c r="C182" s="282" t="s">
        <v>250</v>
      </c>
      <c r="D182" s="282" t="s">
        <v>20</v>
      </c>
      <c r="E182" s="282" t="s">
        <v>31</v>
      </c>
      <c r="F182" s="282" t="s">
        <v>1375</v>
      </c>
      <c r="G182" s="345">
        <v>1.1974830000000001</v>
      </c>
      <c r="H182" s="345">
        <v>1.1974830000000001</v>
      </c>
      <c r="I182" s="282" t="s">
        <v>1180</v>
      </c>
      <c r="J182" s="346">
        <v>45561</v>
      </c>
      <c r="K182" s="344">
        <v>7</v>
      </c>
      <c r="L182" s="346">
        <v>45572</v>
      </c>
      <c r="M182" s="345">
        <v>0</v>
      </c>
      <c r="N182" s="345">
        <v>0</v>
      </c>
      <c r="O182" s="282" t="s">
        <v>1123</v>
      </c>
      <c r="P182" s="344">
        <v>0</v>
      </c>
      <c r="Q182" s="282" t="s">
        <v>2113</v>
      </c>
      <c r="R182" s="344">
        <v>1</v>
      </c>
      <c r="S182" s="339"/>
      <c r="T182" s="282"/>
      <c r="U182" s="24" t="str">
        <f>+VLOOKUP(TRIM(C182),[5]CAT!$A$2:$G$498,4,0)</f>
        <v>Aditivos</v>
      </c>
      <c r="V182" s="65">
        <f t="shared" si="2"/>
        <v>45572</v>
      </c>
    </row>
    <row r="183" spans="1:22" x14ac:dyDescent="0.2">
      <c r="A183" s="344">
        <v>230</v>
      </c>
      <c r="B183" s="345" t="b">
        <v>1</v>
      </c>
      <c r="C183" s="282" t="s">
        <v>239</v>
      </c>
      <c r="D183" s="282" t="s">
        <v>20</v>
      </c>
      <c r="E183" s="282" t="s">
        <v>32</v>
      </c>
      <c r="F183" s="282" t="s">
        <v>1375</v>
      </c>
      <c r="G183" s="345">
        <v>298.55526800000001</v>
      </c>
      <c r="H183" s="345">
        <v>298.55526800000001</v>
      </c>
      <c r="I183" s="282" t="s">
        <v>1122</v>
      </c>
      <c r="J183" s="346">
        <v>45561</v>
      </c>
      <c r="K183" s="344">
        <v>7</v>
      </c>
      <c r="L183" s="346">
        <v>45572</v>
      </c>
      <c r="M183" s="345">
        <v>0</v>
      </c>
      <c r="N183" s="345">
        <v>0</v>
      </c>
      <c r="O183" s="282" t="s">
        <v>1123</v>
      </c>
      <c r="P183" s="344">
        <v>0</v>
      </c>
      <c r="Q183" s="282" t="s">
        <v>2170</v>
      </c>
      <c r="R183" s="344">
        <v>1</v>
      </c>
      <c r="S183" s="339"/>
      <c r="T183" s="282"/>
      <c r="U183" s="24" t="str">
        <f>+VLOOKUP(TRIM(C183),[5]CAT!$A$2:$G$498,4,0)</f>
        <v>Fiambre</v>
      </c>
      <c r="V183" s="65">
        <f t="shared" si="2"/>
        <v>45572</v>
      </c>
    </row>
    <row r="184" spans="1:22" x14ac:dyDescent="0.2">
      <c r="A184" s="344">
        <v>207</v>
      </c>
      <c r="B184" s="345" t="b">
        <v>1</v>
      </c>
      <c r="C184" s="282" t="s">
        <v>156</v>
      </c>
      <c r="D184" s="282" t="s">
        <v>20</v>
      </c>
      <c r="E184" s="282" t="s">
        <v>44</v>
      </c>
      <c r="F184" s="282" t="s">
        <v>1375</v>
      </c>
      <c r="G184" s="345">
        <v>10.663485</v>
      </c>
      <c r="H184" s="345">
        <v>10.663485</v>
      </c>
      <c r="I184" s="282" t="s">
        <v>1122</v>
      </c>
      <c r="J184" s="346">
        <v>45561</v>
      </c>
      <c r="K184" s="344">
        <v>7</v>
      </c>
      <c r="L184" s="346">
        <v>45572</v>
      </c>
      <c r="M184" s="345">
        <v>0</v>
      </c>
      <c r="N184" s="345">
        <v>0</v>
      </c>
      <c r="O184" s="282" t="s">
        <v>1123</v>
      </c>
      <c r="P184" s="344">
        <v>0</v>
      </c>
      <c r="Q184" s="282" t="s">
        <v>2108</v>
      </c>
      <c r="R184" s="344">
        <v>1</v>
      </c>
      <c r="S184" s="339"/>
      <c r="T184" s="282"/>
      <c r="U184" s="24" t="str">
        <f>+VLOOKUP(TRIM(C184),[5]CAT!$A$2:$G$498,4,0)</f>
        <v>Azucar</v>
      </c>
      <c r="V184" s="65">
        <f t="shared" si="2"/>
        <v>45572</v>
      </c>
    </row>
    <row r="185" spans="1:22" x14ac:dyDescent="0.2">
      <c r="A185" s="344">
        <v>220</v>
      </c>
      <c r="B185" s="345" t="b">
        <v>1</v>
      </c>
      <c r="C185" s="282" t="s">
        <v>156</v>
      </c>
      <c r="D185" s="282" t="s">
        <v>20</v>
      </c>
      <c r="E185" s="282" t="s">
        <v>44</v>
      </c>
      <c r="F185" s="282" t="s">
        <v>1375</v>
      </c>
      <c r="G185" s="345">
        <v>3.9952030000000001</v>
      </c>
      <c r="H185" s="345">
        <v>3.9952030000000001</v>
      </c>
      <c r="I185" s="282" t="s">
        <v>1122</v>
      </c>
      <c r="J185" s="346">
        <v>45561</v>
      </c>
      <c r="K185" s="344">
        <v>7</v>
      </c>
      <c r="L185" s="346">
        <v>45572</v>
      </c>
      <c r="M185" s="345">
        <v>0</v>
      </c>
      <c r="N185" s="345">
        <v>0</v>
      </c>
      <c r="O185" s="282" t="s">
        <v>1123</v>
      </c>
      <c r="P185" s="344">
        <v>0</v>
      </c>
      <c r="Q185" s="282" t="s">
        <v>2113</v>
      </c>
      <c r="R185" s="344">
        <v>1</v>
      </c>
      <c r="S185" s="339"/>
      <c r="T185" s="282"/>
      <c r="U185" s="24" t="str">
        <f>+VLOOKUP(TRIM(C185),[5]CAT!$A$2:$G$498,4,0)</f>
        <v>Azucar</v>
      </c>
      <c r="V185" s="65">
        <f t="shared" si="2"/>
        <v>45572</v>
      </c>
    </row>
    <row r="186" spans="1:22" x14ac:dyDescent="0.2">
      <c r="A186" s="344">
        <v>205</v>
      </c>
      <c r="B186" s="345" t="b">
        <v>1</v>
      </c>
      <c r="C186" s="282" t="s">
        <v>153</v>
      </c>
      <c r="D186" s="282" t="s">
        <v>20</v>
      </c>
      <c r="E186" s="282" t="s">
        <v>46</v>
      </c>
      <c r="F186" s="282" t="s">
        <v>1375</v>
      </c>
      <c r="G186" s="345">
        <v>28.737414999999999</v>
      </c>
      <c r="H186" s="345">
        <v>28.737414999999999</v>
      </c>
      <c r="I186" s="282" t="s">
        <v>1122</v>
      </c>
      <c r="J186" s="346">
        <v>45561</v>
      </c>
      <c r="K186" s="344">
        <v>7</v>
      </c>
      <c r="L186" s="346">
        <v>45572</v>
      </c>
      <c r="M186" s="345">
        <v>0</v>
      </c>
      <c r="N186" s="345">
        <v>0</v>
      </c>
      <c r="O186" s="282" t="s">
        <v>1123</v>
      </c>
      <c r="P186" s="344">
        <v>0</v>
      </c>
      <c r="Q186" s="282" t="s">
        <v>2108</v>
      </c>
      <c r="R186" s="344">
        <v>1</v>
      </c>
      <c r="S186" s="339"/>
      <c r="T186" s="282"/>
      <c r="U186" s="24" t="str">
        <f>+VLOOKUP(TRIM(C186),[5]CAT!$A$2:$G$498,4,0)</f>
        <v>Sal</v>
      </c>
      <c r="V186" s="65">
        <f t="shared" si="2"/>
        <v>45572</v>
      </c>
    </row>
    <row r="187" spans="1:22" x14ac:dyDescent="0.2">
      <c r="A187" s="344">
        <v>213</v>
      </c>
      <c r="B187" s="345" t="b">
        <v>1</v>
      </c>
      <c r="C187" s="282" t="s">
        <v>153</v>
      </c>
      <c r="D187" s="282" t="s">
        <v>20</v>
      </c>
      <c r="E187" s="282" t="s">
        <v>46</v>
      </c>
      <c r="F187" s="282" t="s">
        <v>1375</v>
      </c>
      <c r="G187" s="345">
        <v>7.365208</v>
      </c>
      <c r="H187" s="345">
        <v>7.365208</v>
      </c>
      <c r="I187" s="282" t="s">
        <v>1122</v>
      </c>
      <c r="J187" s="346">
        <v>45561</v>
      </c>
      <c r="K187" s="344">
        <v>7</v>
      </c>
      <c r="L187" s="346">
        <v>45572</v>
      </c>
      <c r="M187" s="345">
        <v>0</v>
      </c>
      <c r="N187" s="345">
        <v>0</v>
      </c>
      <c r="O187" s="282" t="s">
        <v>1123</v>
      </c>
      <c r="P187" s="344">
        <v>0</v>
      </c>
      <c r="Q187" s="282" t="s">
        <v>2108</v>
      </c>
      <c r="R187" s="344">
        <v>1</v>
      </c>
      <c r="S187" s="339"/>
      <c r="T187" s="282"/>
      <c r="U187" s="24" t="str">
        <f>+VLOOKUP(TRIM(C187),[5]CAT!$A$2:$G$498,4,0)</f>
        <v>Sal</v>
      </c>
      <c r="V187" s="65">
        <f t="shared" si="2"/>
        <v>45572</v>
      </c>
    </row>
    <row r="188" spans="1:22" x14ac:dyDescent="0.2">
      <c r="A188" s="344">
        <v>218</v>
      </c>
      <c r="B188" s="345" t="b">
        <v>1</v>
      </c>
      <c r="C188" s="282" t="s">
        <v>153</v>
      </c>
      <c r="D188" s="282" t="s">
        <v>20</v>
      </c>
      <c r="E188" s="282" t="s">
        <v>46</v>
      </c>
      <c r="F188" s="282" t="s">
        <v>1375</v>
      </c>
      <c r="G188" s="345">
        <v>10.766819999999999</v>
      </c>
      <c r="H188" s="345">
        <v>10.766819999999999</v>
      </c>
      <c r="I188" s="282" t="s">
        <v>1122</v>
      </c>
      <c r="J188" s="346">
        <v>45561</v>
      </c>
      <c r="K188" s="344">
        <v>7</v>
      </c>
      <c r="L188" s="346">
        <v>45572</v>
      </c>
      <c r="M188" s="345">
        <v>0</v>
      </c>
      <c r="N188" s="345">
        <v>0</v>
      </c>
      <c r="O188" s="282" t="s">
        <v>1123</v>
      </c>
      <c r="P188" s="344">
        <v>0</v>
      </c>
      <c r="Q188" s="282" t="s">
        <v>2113</v>
      </c>
      <c r="R188" s="344">
        <v>1</v>
      </c>
      <c r="S188" s="339"/>
      <c r="T188" s="282"/>
      <c r="U188" s="24" t="str">
        <f>+VLOOKUP(TRIM(C188),[5]CAT!$A$2:$G$498,4,0)</f>
        <v>Sal</v>
      </c>
      <c r="V188" s="65">
        <f t="shared" si="2"/>
        <v>45572</v>
      </c>
    </row>
    <row r="189" spans="1:22" x14ac:dyDescent="0.2">
      <c r="A189" s="344">
        <v>206</v>
      </c>
      <c r="B189" s="345" t="b">
        <v>1</v>
      </c>
      <c r="C189" s="282" t="s">
        <v>143</v>
      </c>
      <c r="D189" s="282" t="s">
        <v>20</v>
      </c>
      <c r="E189" s="282" t="s">
        <v>50</v>
      </c>
      <c r="F189" s="282" t="s">
        <v>1131</v>
      </c>
      <c r="G189" s="345">
        <v>21.326968999999998</v>
      </c>
      <c r="H189" s="345">
        <v>21.326968999999998</v>
      </c>
      <c r="I189" s="282" t="s">
        <v>1122</v>
      </c>
      <c r="J189" s="346">
        <v>45561</v>
      </c>
      <c r="K189" s="344">
        <v>7</v>
      </c>
      <c r="L189" s="346">
        <v>45572</v>
      </c>
      <c r="M189" s="345">
        <v>0</v>
      </c>
      <c r="N189" s="345">
        <v>0</v>
      </c>
      <c r="O189" s="282" t="s">
        <v>1123</v>
      </c>
      <c r="P189" s="344">
        <v>0</v>
      </c>
      <c r="Q189" s="282" t="s">
        <v>2108</v>
      </c>
      <c r="R189" s="344">
        <v>1</v>
      </c>
      <c r="S189" s="339"/>
      <c r="T189" s="282"/>
      <c r="U189" s="24" t="str">
        <f>+VLOOKUP(TRIM(C189),[5]CAT!$A$2:$G$498,4,0)</f>
        <v>Leche</v>
      </c>
      <c r="V189" s="65">
        <f t="shared" si="2"/>
        <v>45572</v>
      </c>
    </row>
    <row r="190" spans="1:22" x14ac:dyDescent="0.2">
      <c r="A190" s="344">
        <v>219</v>
      </c>
      <c r="B190" s="345" t="b">
        <v>1</v>
      </c>
      <c r="C190" s="282" t="s">
        <v>143</v>
      </c>
      <c r="D190" s="282" t="s">
        <v>20</v>
      </c>
      <c r="E190" s="282" t="s">
        <v>50</v>
      </c>
      <c r="F190" s="282" t="s">
        <v>1131</v>
      </c>
      <c r="G190" s="345">
        <v>7.9904070000000003</v>
      </c>
      <c r="H190" s="345">
        <v>7.9904070000000003</v>
      </c>
      <c r="I190" s="282" t="s">
        <v>1122</v>
      </c>
      <c r="J190" s="346">
        <v>45561</v>
      </c>
      <c r="K190" s="344">
        <v>7</v>
      </c>
      <c r="L190" s="346">
        <v>45572</v>
      </c>
      <c r="M190" s="345">
        <v>0</v>
      </c>
      <c r="N190" s="345">
        <v>0</v>
      </c>
      <c r="O190" s="282" t="s">
        <v>1123</v>
      </c>
      <c r="P190" s="344">
        <v>0</v>
      </c>
      <c r="Q190" s="282" t="s">
        <v>2113</v>
      </c>
      <c r="R190" s="344">
        <v>1</v>
      </c>
      <c r="S190" s="339"/>
      <c r="T190" s="282"/>
      <c r="U190" s="24" t="str">
        <f>+VLOOKUP(TRIM(C190),[5]CAT!$A$2:$G$498,4,0)</f>
        <v>Leche</v>
      </c>
      <c r="V190" s="65">
        <f t="shared" ref="V190:V253" si="3">L190</f>
        <v>45572</v>
      </c>
    </row>
    <row r="191" spans="1:22" x14ac:dyDescent="0.2">
      <c r="A191" s="344">
        <v>271</v>
      </c>
      <c r="B191" s="345" t="b">
        <v>1</v>
      </c>
      <c r="C191" s="282" t="s">
        <v>132</v>
      </c>
      <c r="D191" s="282" t="s">
        <v>20</v>
      </c>
      <c r="E191" s="282" t="s">
        <v>59</v>
      </c>
      <c r="F191" s="282" t="s">
        <v>1141</v>
      </c>
      <c r="G191" s="345">
        <v>34.864199999999997</v>
      </c>
      <c r="H191" s="345">
        <v>34.864199999999997</v>
      </c>
      <c r="I191" s="282" t="s">
        <v>1139</v>
      </c>
      <c r="J191" s="346">
        <v>45561</v>
      </c>
      <c r="K191" s="344">
        <v>10</v>
      </c>
      <c r="L191" s="346">
        <v>45572</v>
      </c>
      <c r="M191" s="345">
        <v>0</v>
      </c>
      <c r="N191" s="345">
        <v>0</v>
      </c>
      <c r="O191" s="282" t="s">
        <v>1123</v>
      </c>
      <c r="P191" s="344">
        <v>0</v>
      </c>
      <c r="Q191" s="282" t="s">
        <v>2112</v>
      </c>
      <c r="R191" s="344">
        <v>1</v>
      </c>
      <c r="S191" s="339"/>
      <c r="T191" s="282"/>
      <c r="U191" s="24" t="str">
        <f>+VLOOKUP(TRIM(C191),[5]CAT!$A$2:$G$498,4,0)</f>
        <v>Ins Pack</v>
      </c>
      <c r="V191" s="65">
        <f t="shared" si="3"/>
        <v>45572</v>
      </c>
    </row>
    <row r="192" spans="1:22" x14ac:dyDescent="0.2">
      <c r="A192" s="344">
        <v>408</v>
      </c>
      <c r="B192" s="345" t="b">
        <v>1</v>
      </c>
      <c r="C192" s="282" t="s">
        <v>155</v>
      </c>
      <c r="D192" s="282" t="s">
        <v>20</v>
      </c>
      <c r="E192" s="282" t="s">
        <v>45</v>
      </c>
      <c r="F192" s="282" t="s">
        <v>1134</v>
      </c>
      <c r="G192" s="345">
        <v>3.6212490000000002</v>
      </c>
      <c r="H192" s="345">
        <v>3.6212490000000002</v>
      </c>
      <c r="I192" s="282" t="s">
        <v>1122</v>
      </c>
      <c r="J192" s="346">
        <v>45561</v>
      </c>
      <c r="K192" s="344">
        <v>15</v>
      </c>
      <c r="L192" s="346">
        <v>45579</v>
      </c>
      <c r="M192" s="345">
        <v>0</v>
      </c>
      <c r="N192" s="345">
        <v>0</v>
      </c>
      <c r="O192" s="282" t="s">
        <v>1123</v>
      </c>
      <c r="P192" s="344">
        <v>0</v>
      </c>
      <c r="Q192" s="282" t="s">
        <v>2000</v>
      </c>
      <c r="R192" s="344">
        <v>1</v>
      </c>
      <c r="S192" s="339"/>
      <c r="T192" s="282"/>
      <c r="U192" s="24" t="str">
        <f>+VLOOKUP(TRIM(C192),[5]CAT!$A$2:$G$498,4,0)</f>
        <v>Sabor</v>
      </c>
      <c r="V192" s="65">
        <f t="shared" si="3"/>
        <v>45579</v>
      </c>
    </row>
    <row r="193" spans="1:22" x14ac:dyDescent="0.2">
      <c r="A193" s="344">
        <v>550</v>
      </c>
      <c r="B193" s="345" t="b">
        <v>1</v>
      </c>
      <c r="C193" s="282" t="s">
        <v>187</v>
      </c>
      <c r="D193" s="282" t="s">
        <v>20</v>
      </c>
      <c r="E193" s="282" t="s">
        <v>34</v>
      </c>
      <c r="F193" s="282" t="s">
        <v>1130</v>
      </c>
      <c r="G193" s="345">
        <v>0.72090200000000004</v>
      </c>
      <c r="H193" s="345">
        <v>0.72090200000000004</v>
      </c>
      <c r="I193" s="282" t="s">
        <v>1122</v>
      </c>
      <c r="J193" s="346">
        <v>45561</v>
      </c>
      <c r="K193" s="344">
        <v>21</v>
      </c>
      <c r="L193" s="346">
        <v>45586</v>
      </c>
      <c r="M193" s="345">
        <v>0</v>
      </c>
      <c r="N193" s="345">
        <v>0</v>
      </c>
      <c r="O193" s="282" t="s">
        <v>1123</v>
      </c>
      <c r="P193" s="344">
        <v>0</v>
      </c>
      <c r="Q193" s="282" t="s">
        <v>2114</v>
      </c>
      <c r="R193" s="344">
        <v>1</v>
      </c>
      <c r="S193" s="339"/>
      <c r="T193" s="282"/>
      <c r="U193" s="24" t="str">
        <f>+VLOOKUP(TRIM(C193),[5]CAT!$A$2:$G$498,4,0)</f>
        <v>Sabor</v>
      </c>
      <c r="V193" s="65">
        <f t="shared" si="3"/>
        <v>45586</v>
      </c>
    </row>
    <row r="194" spans="1:22" x14ac:dyDescent="0.2">
      <c r="A194" s="344">
        <v>549</v>
      </c>
      <c r="B194" s="345" t="b">
        <v>1</v>
      </c>
      <c r="C194" s="282" t="s">
        <v>176</v>
      </c>
      <c r="D194" s="282" t="s">
        <v>20</v>
      </c>
      <c r="E194" s="282" t="s">
        <v>38</v>
      </c>
      <c r="F194" s="282" t="s">
        <v>1131</v>
      </c>
      <c r="G194" s="345">
        <v>3.8482720000000001</v>
      </c>
      <c r="H194" s="345">
        <v>3.8482720000000001</v>
      </c>
      <c r="I194" s="282" t="s">
        <v>1122</v>
      </c>
      <c r="J194" s="346">
        <v>45561</v>
      </c>
      <c r="K194" s="344">
        <v>21</v>
      </c>
      <c r="L194" s="346">
        <v>45586</v>
      </c>
      <c r="M194" s="345">
        <v>0</v>
      </c>
      <c r="N194" s="345">
        <v>0</v>
      </c>
      <c r="O194" s="282" t="s">
        <v>1123</v>
      </c>
      <c r="P194" s="344">
        <v>0</v>
      </c>
      <c r="Q194" s="282" t="s">
        <v>2114</v>
      </c>
      <c r="R194" s="344">
        <v>1</v>
      </c>
      <c r="S194" s="339"/>
      <c r="T194" s="282"/>
      <c r="U194" s="24" t="str">
        <f>+VLOOKUP(TRIM(C194),[5]CAT!$A$2:$G$498,4,0)</f>
        <v>Sabor</v>
      </c>
      <c r="V194" s="65">
        <f t="shared" si="3"/>
        <v>45586</v>
      </c>
    </row>
    <row r="195" spans="1:22" x14ac:dyDescent="0.2">
      <c r="A195" s="344">
        <v>131</v>
      </c>
      <c r="B195" s="345" t="b">
        <v>1</v>
      </c>
      <c r="C195" s="282" t="s">
        <v>810</v>
      </c>
      <c r="D195" s="282" t="s">
        <v>20</v>
      </c>
      <c r="E195" s="282" t="s">
        <v>795</v>
      </c>
      <c r="F195" s="282" t="s">
        <v>1375</v>
      </c>
      <c r="G195" s="345">
        <v>15.81</v>
      </c>
      <c r="H195" s="345">
        <v>15.81</v>
      </c>
      <c r="I195" s="282" t="s">
        <v>1122</v>
      </c>
      <c r="J195" s="346">
        <v>45562</v>
      </c>
      <c r="K195" s="344">
        <v>0</v>
      </c>
      <c r="L195" s="346">
        <v>45565</v>
      </c>
      <c r="M195" s="345">
        <v>0.01</v>
      </c>
      <c r="N195" s="345">
        <v>0</v>
      </c>
      <c r="O195" s="282" t="s">
        <v>1123</v>
      </c>
      <c r="P195" s="344">
        <v>0</v>
      </c>
      <c r="Q195" s="282" t="s">
        <v>2171</v>
      </c>
      <c r="R195" s="344">
        <v>1</v>
      </c>
      <c r="S195" s="339"/>
      <c r="T195" s="282"/>
      <c r="U195" s="24" t="str">
        <f>+VLOOKUP(TRIM(C195),[5]CAT!$A$2:$G$498,4,0)</f>
        <v>Aditivos</v>
      </c>
      <c r="V195" s="65">
        <f t="shared" si="3"/>
        <v>45565</v>
      </c>
    </row>
    <row r="196" spans="1:22" x14ac:dyDescent="0.2">
      <c r="A196" s="344">
        <v>135</v>
      </c>
      <c r="B196" s="345" t="b">
        <v>1</v>
      </c>
      <c r="C196" s="282" t="s">
        <v>864</v>
      </c>
      <c r="D196" s="282" t="s">
        <v>20</v>
      </c>
      <c r="E196" s="282" t="s">
        <v>850</v>
      </c>
      <c r="F196" s="282" t="s">
        <v>1375</v>
      </c>
      <c r="G196" s="345">
        <v>4.43</v>
      </c>
      <c r="H196" s="345">
        <v>4.43</v>
      </c>
      <c r="I196" s="282" t="s">
        <v>1180</v>
      </c>
      <c r="J196" s="346">
        <v>45562</v>
      </c>
      <c r="K196" s="344">
        <v>0</v>
      </c>
      <c r="L196" s="346">
        <v>45565</v>
      </c>
      <c r="M196" s="345">
        <v>0.01</v>
      </c>
      <c r="N196" s="345">
        <v>0</v>
      </c>
      <c r="O196" s="282" t="s">
        <v>1123</v>
      </c>
      <c r="P196" s="344">
        <v>0</v>
      </c>
      <c r="Q196" s="282" t="s">
        <v>2171</v>
      </c>
      <c r="R196" s="344">
        <v>1</v>
      </c>
      <c r="S196" s="339"/>
      <c r="T196" s="282"/>
      <c r="U196" s="24" t="str">
        <f>+VLOOKUP(TRIM(C196),[5]CAT!$A$2:$G$498,4,0)</f>
        <v>Aditivos</v>
      </c>
      <c r="V196" s="65">
        <f t="shared" si="3"/>
        <v>45565</v>
      </c>
    </row>
    <row r="197" spans="1:22" x14ac:dyDescent="0.2">
      <c r="A197" s="344">
        <v>134</v>
      </c>
      <c r="B197" s="345" t="b">
        <v>1</v>
      </c>
      <c r="C197" s="282" t="s">
        <v>866</v>
      </c>
      <c r="D197" s="282" t="s">
        <v>20</v>
      </c>
      <c r="E197" s="282" t="s">
        <v>918</v>
      </c>
      <c r="F197" s="282" t="s">
        <v>2172</v>
      </c>
      <c r="G197" s="345">
        <v>5.57</v>
      </c>
      <c r="H197" s="345">
        <v>5.57</v>
      </c>
      <c r="I197" s="282" t="s">
        <v>1180</v>
      </c>
      <c r="J197" s="346">
        <v>45562</v>
      </c>
      <c r="K197" s="344">
        <v>0</v>
      </c>
      <c r="L197" s="346">
        <v>45565</v>
      </c>
      <c r="M197" s="345">
        <v>0.01</v>
      </c>
      <c r="N197" s="345">
        <v>0</v>
      </c>
      <c r="O197" s="282" t="s">
        <v>1123</v>
      </c>
      <c r="P197" s="344">
        <v>0</v>
      </c>
      <c r="Q197" s="282" t="s">
        <v>2171</v>
      </c>
      <c r="R197" s="344">
        <v>1</v>
      </c>
      <c r="S197" s="339"/>
      <c r="T197" s="282"/>
      <c r="U197" s="24" t="str">
        <f>+VLOOKUP(TRIM(C197),[5]CAT!$A$2:$G$498,4,0)</f>
        <v>Aditivos</v>
      </c>
      <c r="V197" s="65">
        <f t="shared" si="3"/>
        <v>45565</v>
      </c>
    </row>
    <row r="198" spans="1:22" x14ac:dyDescent="0.2">
      <c r="A198" s="344">
        <v>133</v>
      </c>
      <c r="B198" s="345" t="b">
        <v>1</v>
      </c>
      <c r="C198" s="282" t="s">
        <v>904</v>
      </c>
      <c r="D198" s="282" t="s">
        <v>20</v>
      </c>
      <c r="E198" s="282" t="s">
        <v>893</v>
      </c>
      <c r="F198" s="282" t="s">
        <v>2173</v>
      </c>
      <c r="G198" s="345">
        <v>20.239999999999998</v>
      </c>
      <c r="H198" s="345">
        <v>20.239999999999998</v>
      </c>
      <c r="I198" s="282" t="s">
        <v>1122</v>
      </c>
      <c r="J198" s="346">
        <v>45562</v>
      </c>
      <c r="K198" s="344">
        <v>0</v>
      </c>
      <c r="L198" s="346">
        <v>45565</v>
      </c>
      <c r="M198" s="345">
        <v>0.01</v>
      </c>
      <c r="N198" s="345">
        <v>0</v>
      </c>
      <c r="O198" s="282" t="s">
        <v>1123</v>
      </c>
      <c r="P198" s="344">
        <v>0</v>
      </c>
      <c r="Q198" s="282" t="s">
        <v>2171</v>
      </c>
      <c r="R198" s="344">
        <v>1</v>
      </c>
      <c r="S198" s="339"/>
      <c r="T198" s="282"/>
      <c r="U198" s="24" t="str">
        <f>+VLOOKUP(TRIM(C198),[5]CAT!$A$2:$G$498,4,0)</f>
        <v>Sabor</v>
      </c>
      <c r="V198" s="65">
        <f t="shared" si="3"/>
        <v>45565</v>
      </c>
    </row>
    <row r="199" spans="1:22" x14ac:dyDescent="0.2">
      <c r="A199" s="344">
        <v>146</v>
      </c>
      <c r="B199" s="345" t="b">
        <v>1</v>
      </c>
      <c r="C199" s="282" t="s">
        <v>329</v>
      </c>
      <c r="D199" s="282" t="s">
        <v>20</v>
      </c>
      <c r="E199" s="282" t="s">
        <v>53</v>
      </c>
      <c r="F199" s="282" t="s">
        <v>1375</v>
      </c>
      <c r="G199" s="345">
        <v>2380.1319520000002</v>
      </c>
      <c r="H199" s="345">
        <v>2380.1319520000002</v>
      </c>
      <c r="I199" s="282" t="s">
        <v>1122</v>
      </c>
      <c r="J199" s="346">
        <v>45562</v>
      </c>
      <c r="K199" s="344">
        <v>1</v>
      </c>
      <c r="L199" s="346">
        <v>45565</v>
      </c>
      <c r="M199" s="345">
        <v>0</v>
      </c>
      <c r="N199" s="345">
        <v>0</v>
      </c>
      <c r="O199" s="282" t="s">
        <v>1123</v>
      </c>
      <c r="P199" s="344">
        <v>0</v>
      </c>
      <c r="Q199" s="282" t="s">
        <v>2171</v>
      </c>
      <c r="R199" s="344">
        <v>1</v>
      </c>
      <c r="S199" s="339"/>
      <c r="T199" s="282"/>
      <c r="U199" s="24" t="str">
        <f>+VLOOKUP(TRIM(C199),[5]CAT!$A$2:$G$498,4,0)</f>
        <v>Agua</v>
      </c>
      <c r="V199" s="65">
        <f t="shared" si="3"/>
        <v>45565</v>
      </c>
    </row>
    <row r="200" spans="1:22" x14ac:dyDescent="0.2">
      <c r="A200" s="344">
        <v>302</v>
      </c>
      <c r="B200" s="345" t="b">
        <v>1</v>
      </c>
      <c r="C200" s="282" t="s">
        <v>275</v>
      </c>
      <c r="D200" s="282" t="s">
        <v>20</v>
      </c>
      <c r="E200" s="282" t="s">
        <v>1339</v>
      </c>
      <c r="F200" s="282" t="s">
        <v>1375</v>
      </c>
      <c r="G200" s="345">
        <v>1777.957778</v>
      </c>
      <c r="H200" s="345">
        <v>1777.957778</v>
      </c>
      <c r="I200" s="282" t="s">
        <v>1139</v>
      </c>
      <c r="J200" s="346">
        <v>45562</v>
      </c>
      <c r="K200" s="344">
        <v>10</v>
      </c>
      <c r="L200" s="346">
        <v>45572</v>
      </c>
      <c r="M200" s="345">
        <v>0</v>
      </c>
      <c r="N200" s="345">
        <v>0</v>
      </c>
      <c r="O200" s="282" t="s">
        <v>1123</v>
      </c>
      <c r="P200" s="344">
        <v>0</v>
      </c>
      <c r="Q200" s="282" t="s">
        <v>2003</v>
      </c>
      <c r="R200" s="344">
        <v>1</v>
      </c>
      <c r="S200" s="339"/>
      <c r="T200" s="282"/>
      <c r="U200" s="24" t="str">
        <f>+VLOOKUP(TRIM(C200),[5]CAT!$A$2:$G$498,4,0)</f>
        <v>Ins Pack</v>
      </c>
      <c r="V200" s="65">
        <f t="shared" si="3"/>
        <v>45572</v>
      </c>
    </row>
    <row r="201" spans="1:22" x14ac:dyDescent="0.2">
      <c r="A201" s="344">
        <v>328</v>
      </c>
      <c r="B201" s="345" t="b">
        <v>1</v>
      </c>
      <c r="C201" s="282" t="s">
        <v>275</v>
      </c>
      <c r="D201" s="282" t="s">
        <v>20</v>
      </c>
      <c r="E201" s="282" t="s">
        <v>1339</v>
      </c>
      <c r="F201" s="282" t="s">
        <v>1375</v>
      </c>
      <c r="G201" s="345">
        <v>1722.4122239999999</v>
      </c>
      <c r="H201" s="345">
        <v>1722.4122239999999</v>
      </c>
      <c r="I201" s="282" t="s">
        <v>1139</v>
      </c>
      <c r="J201" s="346">
        <v>45562</v>
      </c>
      <c r="K201" s="344">
        <v>10</v>
      </c>
      <c r="L201" s="346">
        <v>45572</v>
      </c>
      <c r="M201" s="345">
        <v>0</v>
      </c>
      <c r="N201" s="345">
        <v>0</v>
      </c>
      <c r="O201" s="282" t="s">
        <v>1123</v>
      </c>
      <c r="P201" s="344">
        <v>0</v>
      </c>
      <c r="Q201" s="282" t="s">
        <v>2002</v>
      </c>
      <c r="R201" s="344">
        <v>1</v>
      </c>
      <c r="S201" s="339"/>
      <c r="T201" s="282"/>
      <c r="U201" s="24" t="str">
        <f>+VLOOKUP(TRIM(C201),[5]CAT!$A$2:$G$498,4,0)</f>
        <v>Ins Pack</v>
      </c>
      <c r="V201" s="65">
        <f t="shared" si="3"/>
        <v>45572</v>
      </c>
    </row>
    <row r="202" spans="1:22" x14ac:dyDescent="0.2">
      <c r="A202" s="344">
        <v>236</v>
      </c>
      <c r="B202" s="345" t="b">
        <v>1</v>
      </c>
      <c r="C202" s="282" t="s">
        <v>239</v>
      </c>
      <c r="D202" s="282" t="s">
        <v>20</v>
      </c>
      <c r="E202" s="282" t="s">
        <v>32</v>
      </c>
      <c r="F202" s="282" t="s">
        <v>1375</v>
      </c>
      <c r="G202" s="345">
        <v>873.69472499999995</v>
      </c>
      <c r="H202" s="345">
        <v>873.69472499999995</v>
      </c>
      <c r="I202" s="282" t="s">
        <v>1122</v>
      </c>
      <c r="J202" s="346">
        <v>45562</v>
      </c>
      <c r="K202" s="344">
        <v>7</v>
      </c>
      <c r="L202" s="346">
        <v>45572</v>
      </c>
      <c r="M202" s="345">
        <v>0</v>
      </c>
      <c r="N202" s="345">
        <v>0</v>
      </c>
      <c r="O202" s="282" t="s">
        <v>1123</v>
      </c>
      <c r="P202" s="344">
        <v>0</v>
      </c>
      <c r="Q202" s="282" t="s">
        <v>2112</v>
      </c>
      <c r="R202" s="344">
        <v>1</v>
      </c>
      <c r="S202" s="339"/>
      <c r="T202" s="282"/>
      <c r="U202" s="24" t="str">
        <f>+VLOOKUP(TRIM(C202),[5]CAT!$A$2:$G$498,4,0)</f>
        <v>Fiambre</v>
      </c>
      <c r="V202" s="65">
        <f t="shared" si="3"/>
        <v>45572</v>
      </c>
    </row>
    <row r="203" spans="1:22" x14ac:dyDescent="0.2">
      <c r="A203" s="344">
        <v>234</v>
      </c>
      <c r="B203" s="345" t="b">
        <v>1</v>
      </c>
      <c r="C203" s="282" t="s">
        <v>161</v>
      </c>
      <c r="D203" s="282" t="s">
        <v>20</v>
      </c>
      <c r="E203" s="282" t="s">
        <v>43</v>
      </c>
      <c r="F203" s="282" t="s">
        <v>1375</v>
      </c>
      <c r="G203" s="345">
        <v>240.866455</v>
      </c>
      <c r="H203" s="345">
        <v>240.866455</v>
      </c>
      <c r="I203" s="282" t="s">
        <v>1122</v>
      </c>
      <c r="J203" s="346">
        <v>45562</v>
      </c>
      <c r="K203" s="344">
        <v>7</v>
      </c>
      <c r="L203" s="346">
        <v>45572</v>
      </c>
      <c r="M203" s="345">
        <v>0</v>
      </c>
      <c r="N203" s="345">
        <v>0</v>
      </c>
      <c r="O203" s="282" t="s">
        <v>1123</v>
      </c>
      <c r="P203" s="344">
        <v>0</v>
      </c>
      <c r="Q203" s="282" t="s">
        <v>2112</v>
      </c>
      <c r="R203" s="344">
        <v>1</v>
      </c>
      <c r="S203" s="339"/>
      <c r="T203" s="282"/>
      <c r="U203" s="24" t="str">
        <f>+VLOOKUP(TRIM(C203),[5]CAT!$A$2:$G$498,4,0)</f>
        <v>Aceite</v>
      </c>
      <c r="V203" s="65">
        <f t="shared" si="3"/>
        <v>45572</v>
      </c>
    </row>
    <row r="204" spans="1:22" x14ac:dyDescent="0.2">
      <c r="A204" s="344">
        <v>317</v>
      </c>
      <c r="B204" s="345" t="b">
        <v>1</v>
      </c>
      <c r="C204" s="282" t="s">
        <v>148</v>
      </c>
      <c r="D204" s="282" t="s">
        <v>20</v>
      </c>
      <c r="E204" s="282" t="s">
        <v>586</v>
      </c>
      <c r="F204" s="282" t="s">
        <v>1128</v>
      </c>
      <c r="G204" s="345">
        <v>262.19179400000002</v>
      </c>
      <c r="H204" s="345">
        <v>262.19179400000002</v>
      </c>
      <c r="I204" s="282" t="s">
        <v>1122</v>
      </c>
      <c r="J204" s="346">
        <v>45562</v>
      </c>
      <c r="K204" s="344">
        <v>10</v>
      </c>
      <c r="L204" s="346">
        <v>45572</v>
      </c>
      <c r="M204" s="345">
        <v>0</v>
      </c>
      <c r="N204" s="345">
        <v>0</v>
      </c>
      <c r="O204" s="282" t="s">
        <v>1123</v>
      </c>
      <c r="P204" s="344">
        <v>0</v>
      </c>
      <c r="Q204" s="282" t="s">
        <v>2003</v>
      </c>
      <c r="R204" s="344">
        <v>1</v>
      </c>
      <c r="S204" s="339"/>
      <c r="T204" s="282"/>
      <c r="U204" s="24" t="str">
        <f>+VLOOKUP(TRIM(C204),[5]CAT!$A$2:$G$498,4,0)</f>
        <v>Harina</v>
      </c>
      <c r="V204" s="65">
        <f t="shared" si="3"/>
        <v>45572</v>
      </c>
    </row>
    <row r="205" spans="1:22" x14ac:dyDescent="0.2">
      <c r="A205" s="344">
        <v>341</v>
      </c>
      <c r="B205" s="345" t="b">
        <v>1</v>
      </c>
      <c r="C205" s="282" t="s">
        <v>148</v>
      </c>
      <c r="D205" s="282" t="s">
        <v>20</v>
      </c>
      <c r="E205" s="282" t="s">
        <v>586</v>
      </c>
      <c r="F205" s="282" t="s">
        <v>1128</v>
      </c>
      <c r="G205" s="345">
        <v>438.04112800000001</v>
      </c>
      <c r="H205" s="345">
        <v>438.04112800000001</v>
      </c>
      <c r="I205" s="282" t="s">
        <v>1122</v>
      </c>
      <c r="J205" s="346">
        <v>45562</v>
      </c>
      <c r="K205" s="344">
        <v>10</v>
      </c>
      <c r="L205" s="346">
        <v>45572</v>
      </c>
      <c r="M205" s="345">
        <v>0</v>
      </c>
      <c r="N205" s="345">
        <v>0</v>
      </c>
      <c r="O205" s="282" t="s">
        <v>1123</v>
      </c>
      <c r="P205" s="344">
        <v>0</v>
      </c>
      <c r="Q205" s="282" t="s">
        <v>2002</v>
      </c>
      <c r="R205" s="344">
        <v>1</v>
      </c>
      <c r="S205" s="339"/>
      <c r="T205" s="282"/>
      <c r="U205" s="24" t="str">
        <f>+VLOOKUP(TRIM(C205),[5]CAT!$A$2:$G$498,4,0)</f>
        <v>Harina</v>
      </c>
      <c r="V205" s="65">
        <f t="shared" si="3"/>
        <v>45572</v>
      </c>
    </row>
    <row r="206" spans="1:22" x14ac:dyDescent="0.2">
      <c r="A206" s="344">
        <v>292</v>
      </c>
      <c r="B206" s="345" t="b">
        <v>1</v>
      </c>
      <c r="C206" s="282" t="s">
        <v>132</v>
      </c>
      <c r="D206" s="282" t="s">
        <v>20</v>
      </c>
      <c r="E206" s="282" t="s">
        <v>59</v>
      </c>
      <c r="F206" s="282" t="s">
        <v>1141</v>
      </c>
      <c r="G206" s="345">
        <v>11.155381999999999</v>
      </c>
      <c r="H206" s="345">
        <v>11.155381999999999</v>
      </c>
      <c r="I206" s="282" t="s">
        <v>1139</v>
      </c>
      <c r="J206" s="346">
        <v>45562</v>
      </c>
      <c r="K206" s="344">
        <v>10</v>
      </c>
      <c r="L206" s="346">
        <v>45572</v>
      </c>
      <c r="M206" s="345">
        <v>0</v>
      </c>
      <c r="N206" s="345">
        <v>0</v>
      </c>
      <c r="O206" s="282" t="s">
        <v>1123</v>
      </c>
      <c r="P206" s="344">
        <v>0</v>
      </c>
      <c r="Q206" s="282" t="s">
        <v>2108</v>
      </c>
      <c r="R206" s="344">
        <v>1</v>
      </c>
      <c r="S206" s="339"/>
      <c r="T206" s="282"/>
      <c r="U206" s="24" t="str">
        <f>+VLOOKUP(TRIM(C206),[5]CAT!$A$2:$G$498,4,0)</f>
        <v>Ins Pack</v>
      </c>
      <c r="V206" s="65">
        <f t="shared" si="3"/>
        <v>45572</v>
      </c>
    </row>
    <row r="207" spans="1:22" x14ac:dyDescent="0.2">
      <c r="A207" s="344">
        <v>298</v>
      </c>
      <c r="B207" s="345" t="b">
        <v>1</v>
      </c>
      <c r="C207" s="282" t="s">
        <v>132</v>
      </c>
      <c r="D207" s="282" t="s">
        <v>20</v>
      </c>
      <c r="E207" s="282" t="s">
        <v>59</v>
      </c>
      <c r="F207" s="282" t="s">
        <v>1141</v>
      </c>
      <c r="G207" s="345">
        <v>4.1505000000000001</v>
      </c>
      <c r="H207" s="345">
        <v>4.1505000000000001</v>
      </c>
      <c r="I207" s="282" t="s">
        <v>1139</v>
      </c>
      <c r="J207" s="346">
        <v>45562</v>
      </c>
      <c r="K207" s="344">
        <v>10</v>
      </c>
      <c r="L207" s="346">
        <v>45572</v>
      </c>
      <c r="M207" s="345">
        <v>0</v>
      </c>
      <c r="N207" s="345">
        <v>0</v>
      </c>
      <c r="O207" s="282" t="s">
        <v>1123</v>
      </c>
      <c r="P207" s="344">
        <v>0</v>
      </c>
      <c r="Q207" s="282" t="s">
        <v>2113</v>
      </c>
      <c r="R207" s="344">
        <v>1</v>
      </c>
      <c r="S207" s="339"/>
      <c r="T207" s="282"/>
      <c r="U207" s="24" t="str">
        <f>+VLOOKUP(TRIM(C207),[5]CAT!$A$2:$G$498,4,0)</f>
        <v>Ins Pack</v>
      </c>
      <c r="V207" s="65">
        <f t="shared" si="3"/>
        <v>45572</v>
      </c>
    </row>
    <row r="208" spans="1:22" x14ac:dyDescent="0.2">
      <c r="A208" s="344">
        <v>305</v>
      </c>
      <c r="B208" s="345" t="b">
        <v>1</v>
      </c>
      <c r="C208" s="282" t="s">
        <v>132</v>
      </c>
      <c r="D208" s="282" t="s">
        <v>20</v>
      </c>
      <c r="E208" s="282" t="s">
        <v>59</v>
      </c>
      <c r="F208" s="282" t="s">
        <v>1141</v>
      </c>
      <c r="G208" s="345">
        <v>23.705808000000001</v>
      </c>
      <c r="H208" s="345">
        <v>23.705808000000001</v>
      </c>
      <c r="I208" s="282" t="s">
        <v>1139</v>
      </c>
      <c r="J208" s="346">
        <v>45562</v>
      </c>
      <c r="K208" s="344">
        <v>10</v>
      </c>
      <c r="L208" s="346">
        <v>45572</v>
      </c>
      <c r="M208" s="345">
        <v>0</v>
      </c>
      <c r="N208" s="345">
        <v>0</v>
      </c>
      <c r="O208" s="282" t="s">
        <v>1123</v>
      </c>
      <c r="P208" s="344">
        <v>0</v>
      </c>
      <c r="Q208" s="282" t="s">
        <v>2003</v>
      </c>
      <c r="R208" s="344">
        <v>1</v>
      </c>
      <c r="S208" s="339"/>
      <c r="T208" s="282"/>
      <c r="U208" s="24" t="str">
        <f>+VLOOKUP(TRIM(C208),[5]CAT!$A$2:$G$498,4,0)</f>
        <v>Ins Pack</v>
      </c>
      <c r="V208" s="65">
        <f t="shared" si="3"/>
        <v>45572</v>
      </c>
    </row>
    <row r="209" spans="1:22" x14ac:dyDescent="0.2">
      <c r="A209" s="344">
        <v>331</v>
      </c>
      <c r="B209" s="345" t="b">
        <v>1</v>
      </c>
      <c r="C209" s="282" t="s">
        <v>132</v>
      </c>
      <c r="D209" s="282" t="s">
        <v>20</v>
      </c>
      <c r="E209" s="282" t="s">
        <v>59</v>
      </c>
      <c r="F209" s="282" t="s">
        <v>1141</v>
      </c>
      <c r="G209" s="345">
        <v>22.965209000000002</v>
      </c>
      <c r="H209" s="345">
        <v>22.965209000000002</v>
      </c>
      <c r="I209" s="282" t="s">
        <v>1139</v>
      </c>
      <c r="J209" s="346">
        <v>45562</v>
      </c>
      <c r="K209" s="344">
        <v>10</v>
      </c>
      <c r="L209" s="346">
        <v>45572</v>
      </c>
      <c r="M209" s="345">
        <v>0</v>
      </c>
      <c r="N209" s="345">
        <v>0</v>
      </c>
      <c r="O209" s="282" t="s">
        <v>1123</v>
      </c>
      <c r="P209" s="344">
        <v>0</v>
      </c>
      <c r="Q209" s="282" t="s">
        <v>2002</v>
      </c>
      <c r="R209" s="344">
        <v>1</v>
      </c>
      <c r="S209" s="339"/>
      <c r="T209" s="282"/>
      <c r="U209" s="24" t="str">
        <f>+VLOOKUP(TRIM(C209),[5]CAT!$A$2:$G$498,4,0)</f>
        <v>Ins Pack</v>
      </c>
      <c r="V209" s="65">
        <f t="shared" si="3"/>
        <v>45572</v>
      </c>
    </row>
    <row r="210" spans="1:22" x14ac:dyDescent="0.2">
      <c r="A210" s="344">
        <v>413</v>
      </c>
      <c r="B210" s="345" t="b">
        <v>1</v>
      </c>
      <c r="C210" s="282" t="s">
        <v>599</v>
      </c>
      <c r="D210" s="282" t="s">
        <v>20</v>
      </c>
      <c r="E210" s="282" t="s">
        <v>982</v>
      </c>
      <c r="F210" s="282" t="s">
        <v>1136</v>
      </c>
      <c r="G210" s="345">
        <v>1574.31574</v>
      </c>
      <c r="H210" s="345">
        <v>1574.31574</v>
      </c>
      <c r="I210" s="282" t="s">
        <v>1180</v>
      </c>
      <c r="J210" s="346">
        <v>45562</v>
      </c>
      <c r="K210" s="344">
        <v>15</v>
      </c>
      <c r="L210" s="346">
        <v>45579</v>
      </c>
      <c r="M210" s="345">
        <v>0</v>
      </c>
      <c r="N210" s="345">
        <v>0</v>
      </c>
      <c r="O210" s="282" t="s">
        <v>1123</v>
      </c>
      <c r="P210" s="344">
        <v>0</v>
      </c>
      <c r="Q210" s="282" t="s">
        <v>2124</v>
      </c>
      <c r="R210" s="344">
        <v>1</v>
      </c>
      <c r="S210" s="339"/>
      <c r="T210" s="282"/>
      <c r="U210" s="24" t="str">
        <f>+VLOOKUP(TRIM(C210),[5]CAT!$A$2:$G$498,4,0)</f>
        <v>Salsa</v>
      </c>
      <c r="V210" s="65">
        <f t="shared" si="3"/>
        <v>45579</v>
      </c>
    </row>
    <row r="211" spans="1:22" x14ac:dyDescent="0.2">
      <c r="A211" s="344">
        <v>417</v>
      </c>
      <c r="B211" s="345" t="b">
        <v>1</v>
      </c>
      <c r="C211" s="282" t="s">
        <v>599</v>
      </c>
      <c r="D211" s="282" t="s">
        <v>20</v>
      </c>
      <c r="E211" s="282" t="s">
        <v>982</v>
      </c>
      <c r="F211" s="282" t="s">
        <v>1136</v>
      </c>
      <c r="G211" s="345">
        <v>655.02328299999999</v>
      </c>
      <c r="H211" s="345">
        <v>655.02328299999999</v>
      </c>
      <c r="I211" s="282" t="s">
        <v>1180</v>
      </c>
      <c r="J211" s="346">
        <v>45562</v>
      </c>
      <c r="K211" s="344">
        <v>15</v>
      </c>
      <c r="L211" s="346">
        <v>45579</v>
      </c>
      <c r="M211" s="345">
        <v>0</v>
      </c>
      <c r="N211" s="345">
        <v>0</v>
      </c>
      <c r="O211" s="282" t="s">
        <v>1123</v>
      </c>
      <c r="P211" s="344">
        <v>0</v>
      </c>
      <c r="Q211" s="282" t="s">
        <v>2001</v>
      </c>
      <c r="R211" s="344">
        <v>1</v>
      </c>
      <c r="S211" s="339"/>
      <c r="T211" s="282"/>
      <c r="U211" s="24" t="str">
        <f>+VLOOKUP(TRIM(C211),[5]CAT!$A$2:$G$498,4,0)</f>
        <v>Salsa</v>
      </c>
      <c r="V211" s="65">
        <f t="shared" si="3"/>
        <v>45579</v>
      </c>
    </row>
    <row r="212" spans="1:22" x14ac:dyDescent="0.2">
      <c r="A212" s="344">
        <v>419</v>
      </c>
      <c r="B212" s="345" t="b">
        <v>1</v>
      </c>
      <c r="C212" s="282" t="s">
        <v>599</v>
      </c>
      <c r="D212" s="282" t="s">
        <v>20</v>
      </c>
      <c r="E212" s="282" t="s">
        <v>982</v>
      </c>
      <c r="F212" s="282" t="s">
        <v>1136</v>
      </c>
      <c r="G212" s="345">
        <v>921.40448400000002</v>
      </c>
      <c r="H212" s="345">
        <v>921.40448400000002</v>
      </c>
      <c r="I212" s="282" t="s">
        <v>1180</v>
      </c>
      <c r="J212" s="346">
        <v>45562</v>
      </c>
      <c r="K212" s="344">
        <v>15</v>
      </c>
      <c r="L212" s="346">
        <v>45579</v>
      </c>
      <c r="M212" s="345">
        <v>0</v>
      </c>
      <c r="N212" s="345">
        <v>0</v>
      </c>
      <c r="O212" s="282" t="s">
        <v>1123</v>
      </c>
      <c r="P212" s="344">
        <v>0</v>
      </c>
      <c r="Q212" s="282" t="s">
        <v>2000</v>
      </c>
      <c r="R212" s="344">
        <v>1</v>
      </c>
      <c r="S212" s="339"/>
      <c r="T212" s="282"/>
      <c r="U212" s="24" t="str">
        <f>+VLOOKUP(TRIM(C212),[5]CAT!$A$2:$G$498,4,0)</f>
        <v>Salsa</v>
      </c>
      <c r="V212" s="65">
        <f t="shared" si="3"/>
        <v>45579</v>
      </c>
    </row>
    <row r="213" spans="1:22" x14ac:dyDescent="0.2">
      <c r="A213" s="344">
        <v>421</v>
      </c>
      <c r="B213" s="345" t="b">
        <v>1</v>
      </c>
      <c r="C213" s="282" t="s">
        <v>599</v>
      </c>
      <c r="D213" s="282" t="s">
        <v>20</v>
      </c>
      <c r="E213" s="282" t="s">
        <v>982</v>
      </c>
      <c r="F213" s="282" t="s">
        <v>1136</v>
      </c>
      <c r="G213" s="345">
        <v>1194.5742849999999</v>
      </c>
      <c r="H213" s="345">
        <v>1194.5742849999999</v>
      </c>
      <c r="I213" s="282" t="s">
        <v>1180</v>
      </c>
      <c r="J213" s="346">
        <v>45562</v>
      </c>
      <c r="K213" s="344">
        <v>15</v>
      </c>
      <c r="L213" s="346">
        <v>45579</v>
      </c>
      <c r="M213" s="345">
        <v>0</v>
      </c>
      <c r="N213" s="345">
        <v>0</v>
      </c>
      <c r="O213" s="282" t="s">
        <v>1123</v>
      </c>
      <c r="P213" s="344">
        <v>0</v>
      </c>
      <c r="Q213" s="282" t="s">
        <v>2068</v>
      </c>
      <c r="R213" s="344">
        <v>1</v>
      </c>
      <c r="S213" s="339"/>
      <c r="T213" s="282"/>
      <c r="U213" s="24" t="str">
        <f>+VLOOKUP(TRIM(C213),[5]CAT!$A$2:$G$498,4,0)</f>
        <v>Salsa</v>
      </c>
      <c r="V213" s="65">
        <f t="shared" si="3"/>
        <v>45579</v>
      </c>
    </row>
    <row r="214" spans="1:22" x14ac:dyDescent="0.2">
      <c r="A214" s="344">
        <v>426</v>
      </c>
      <c r="B214" s="345" t="b">
        <v>1</v>
      </c>
      <c r="C214" s="282" t="s">
        <v>599</v>
      </c>
      <c r="D214" s="282" t="s">
        <v>20</v>
      </c>
      <c r="E214" s="282" t="s">
        <v>982</v>
      </c>
      <c r="F214" s="282" t="s">
        <v>1136</v>
      </c>
      <c r="G214" s="345">
        <v>269.84699999999998</v>
      </c>
      <c r="H214" s="345">
        <v>269.84699999999998</v>
      </c>
      <c r="I214" s="282" t="s">
        <v>1180</v>
      </c>
      <c r="J214" s="346">
        <v>45562</v>
      </c>
      <c r="K214" s="344">
        <v>15</v>
      </c>
      <c r="L214" s="346">
        <v>45579</v>
      </c>
      <c r="M214" s="345">
        <v>0</v>
      </c>
      <c r="N214" s="345">
        <v>0</v>
      </c>
      <c r="O214" s="282" t="s">
        <v>1123</v>
      </c>
      <c r="P214" s="344">
        <v>0</v>
      </c>
      <c r="Q214" s="282" t="s">
        <v>2245</v>
      </c>
      <c r="R214" s="344">
        <v>1</v>
      </c>
      <c r="S214" s="339"/>
      <c r="T214" s="282"/>
      <c r="U214" s="24" t="str">
        <f>+VLOOKUP(TRIM(C214),[5]CAT!$A$2:$G$498,4,0)</f>
        <v>Salsa</v>
      </c>
      <c r="V214" s="65">
        <f t="shared" si="3"/>
        <v>45579</v>
      </c>
    </row>
    <row r="215" spans="1:22" x14ac:dyDescent="0.2">
      <c r="A215" s="344">
        <v>423</v>
      </c>
      <c r="B215" s="345" t="b">
        <v>1</v>
      </c>
      <c r="C215" s="282" t="s">
        <v>765</v>
      </c>
      <c r="D215" s="282" t="s">
        <v>20</v>
      </c>
      <c r="E215" s="282" t="s">
        <v>760</v>
      </c>
      <c r="F215" s="282" t="s">
        <v>2062</v>
      </c>
      <c r="G215" s="345">
        <v>941.03785200000004</v>
      </c>
      <c r="H215" s="345">
        <v>941.03785200000004</v>
      </c>
      <c r="I215" s="282" t="s">
        <v>1122</v>
      </c>
      <c r="J215" s="346">
        <v>45562</v>
      </c>
      <c r="K215" s="344">
        <v>15</v>
      </c>
      <c r="L215" s="346">
        <v>45579</v>
      </c>
      <c r="M215" s="345">
        <v>0</v>
      </c>
      <c r="N215" s="345">
        <v>0</v>
      </c>
      <c r="O215" s="282" t="s">
        <v>1123</v>
      </c>
      <c r="P215" s="344">
        <v>0</v>
      </c>
      <c r="Q215" s="282" t="s">
        <v>2068</v>
      </c>
      <c r="R215" s="344">
        <v>1</v>
      </c>
      <c r="S215" s="339"/>
      <c r="T215" s="282"/>
      <c r="U215" s="24" t="str">
        <f>+VLOOKUP(TRIM(C215),[5]CAT!$A$2:$G$498,4,0)</f>
        <v>Fiambre</v>
      </c>
      <c r="V215" s="65">
        <f t="shared" si="3"/>
        <v>45579</v>
      </c>
    </row>
    <row r="216" spans="1:22" x14ac:dyDescent="0.2">
      <c r="A216" s="344">
        <v>414</v>
      </c>
      <c r="B216" s="345" t="b">
        <v>1</v>
      </c>
      <c r="C216" s="282" t="s">
        <v>155</v>
      </c>
      <c r="D216" s="282" t="s">
        <v>20</v>
      </c>
      <c r="E216" s="282" t="s">
        <v>45</v>
      </c>
      <c r="F216" s="282" t="s">
        <v>1134</v>
      </c>
      <c r="G216" s="345">
        <v>10.012483</v>
      </c>
      <c r="H216" s="345">
        <v>10.012483</v>
      </c>
      <c r="I216" s="282" t="s">
        <v>1122</v>
      </c>
      <c r="J216" s="346">
        <v>45562</v>
      </c>
      <c r="K216" s="344">
        <v>15</v>
      </c>
      <c r="L216" s="346">
        <v>45579</v>
      </c>
      <c r="M216" s="345">
        <v>0</v>
      </c>
      <c r="N216" s="345">
        <v>0</v>
      </c>
      <c r="O216" s="282" t="s">
        <v>1123</v>
      </c>
      <c r="P216" s="344">
        <v>0</v>
      </c>
      <c r="Q216" s="282" t="s">
        <v>2124</v>
      </c>
      <c r="R216" s="344">
        <v>1</v>
      </c>
      <c r="S216" s="339"/>
      <c r="T216" s="282"/>
      <c r="U216" s="24" t="str">
        <f>+VLOOKUP(TRIM(C216),[5]CAT!$A$2:$G$498,4,0)</f>
        <v>Sabor</v>
      </c>
      <c r="V216" s="65">
        <f t="shared" si="3"/>
        <v>45579</v>
      </c>
    </row>
    <row r="217" spans="1:22" x14ac:dyDescent="0.2">
      <c r="A217" s="344">
        <v>418</v>
      </c>
      <c r="B217" s="345" t="b">
        <v>1</v>
      </c>
      <c r="C217" s="282" t="s">
        <v>155</v>
      </c>
      <c r="D217" s="282" t="s">
        <v>20</v>
      </c>
      <c r="E217" s="282" t="s">
        <v>45</v>
      </c>
      <c r="F217" s="282" t="s">
        <v>1134</v>
      </c>
      <c r="G217" s="345">
        <v>4.6680190000000001</v>
      </c>
      <c r="H217" s="345">
        <v>4.6680190000000001</v>
      </c>
      <c r="I217" s="282" t="s">
        <v>1122</v>
      </c>
      <c r="J217" s="346">
        <v>45562</v>
      </c>
      <c r="K217" s="344">
        <v>15</v>
      </c>
      <c r="L217" s="346">
        <v>45579</v>
      </c>
      <c r="M217" s="345">
        <v>0</v>
      </c>
      <c r="N217" s="345">
        <v>0</v>
      </c>
      <c r="O217" s="282" t="s">
        <v>1123</v>
      </c>
      <c r="P217" s="344">
        <v>0</v>
      </c>
      <c r="Q217" s="282" t="s">
        <v>2001</v>
      </c>
      <c r="R217" s="344">
        <v>1</v>
      </c>
      <c r="S217" s="339"/>
      <c r="T217" s="282"/>
      <c r="U217" s="24" t="str">
        <f>+VLOOKUP(TRIM(C217),[5]CAT!$A$2:$G$498,4,0)</f>
        <v>Sabor</v>
      </c>
      <c r="V217" s="65">
        <f t="shared" si="3"/>
        <v>45579</v>
      </c>
    </row>
    <row r="218" spans="1:22" x14ac:dyDescent="0.2">
      <c r="A218" s="344">
        <v>424</v>
      </c>
      <c r="B218" s="345" t="b">
        <v>1</v>
      </c>
      <c r="C218" s="282" t="s">
        <v>155</v>
      </c>
      <c r="D218" s="282" t="s">
        <v>20</v>
      </c>
      <c r="E218" s="282" t="s">
        <v>45</v>
      </c>
      <c r="F218" s="282" t="s">
        <v>1134</v>
      </c>
      <c r="G218" s="345">
        <v>0.65207199999999998</v>
      </c>
      <c r="H218" s="345">
        <v>0.65207199999999998</v>
      </c>
      <c r="I218" s="282" t="s">
        <v>1122</v>
      </c>
      <c r="J218" s="346">
        <v>45562</v>
      </c>
      <c r="K218" s="344">
        <v>15</v>
      </c>
      <c r="L218" s="346">
        <v>45579</v>
      </c>
      <c r="M218" s="345">
        <v>0</v>
      </c>
      <c r="N218" s="345">
        <v>0</v>
      </c>
      <c r="O218" s="282" t="s">
        <v>1123</v>
      </c>
      <c r="P218" s="344">
        <v>0</v>
      </c>
      <c r="Q218" s="282" t="s">
        <v>2068</v>
      </c>
      <c r="R218" s="344">
        <v>1</v>
      </c>
      <c r="S218" s="339"/>
      <c r="T218" s="282"/>
      <c r="U218" s="24" t="str">
        <f>+VLOOKUP(TRIM(C218),[5]CAT!$A$2:$G$498,4,0)</f>
        <v>Sabor</v>
      </c>
      <c r="V218" s="65">
        <f t="shared" si="3"/>
        <v>45579</v>
      </c>
    </row>
    <row r="219" spans="1:22" x14ac:dyDescent="0.2">
      <c r="A219" s="344">
        <v>428</v>
      </c>
      <c r="B219" s="345" t="b">
        <v>1</v>
      </c>
      <c r="C219" s="282" t="s">
        <v>155</v>
      </c>
      <c r="D219" s="282" t="s">
        <v>20</v>
      </c>
      <c r="E219" s="282" t="s">
        <v>45</v>
      </c>
      <c r="F219" s="282" t="s">
        <v>1134</v>
      </c>
      <c r="G219" s="345">
        <v>1.8360000000000001</v>
      </c>
      <c r="H219" s="345">
        <v>1.8360000000000001</v>
      </c>
      <c r="I219" s="282" t="s">
        <v>1122</v>
      </c>
      <c r="J219" s="346">
        <v>45562</v>
      </c>
      <c r="K219" s="344">
        <v>15</v>
      </c>
      <c r="L219" s="346">
        <v>45579</v>
      </c>
      <c r="M219" s="345">
        <v>0</v>
      </c>
      <c r="N219" s="345">
        <v>0</v>
      </c>
      <c r="O219" s="282" t="s">
        <v>1123</v>
      </c>
      <c r="P219" s="344">
        <v>0</v>
      </c>
      <c r="Q219" s="282" t="s">
        <v>2245</v>
      </c>
      <c r="R219" s="344">
        <v>1</v>
      </c>
      <c r="S219" s="339"/>
      <c r="T219" s="282"/>
      <c r="U219" s="24" t="str">
        <f>+VLOOKUP(TRIM(C219),[5]CAT!$A$2:$G$498,4,0)</f>
        <v>Sabor</v>
      </c>
      <c r="V219" s="65">
        <f t="shared" si="3"/>
        <v>45579</v>
      </c>
    </row>
    <row r="220" spans="1:22" x14ac:dyDescent="0.2">
      <c r="A220" s="344">
        <v>586</v>
      </c>
      <c r="B220" s="345" t="b">
        <v>1</v>
      </c>
      <c r="C220" s="282" t="s">
        <v>692</v>
      </c>
      <c r="D220" s="282" t="s">
        <v>20</v>
      </c>
      <c r="E220" s="282" t="s">
        <v>693</v>
      </c>
      <c r="F220" s="282" t="s">
        <v>1375</v>
      </c>
      <c r="G220" s="345">
        <v>2.2596959999999999</v>
      </c>
      <c r="H220" s="345">
        <v>2.2596959999999999</v>
      </c>
      <c r="I220" s="282" t="s">
        <v>1122</v>
      </c>
      <c r="J220" s="346">
        <v>45562</v>
      </c>
      <c r="K220" s="344">
        <v>21</v>
      </c>
      <c r="L220" s="346">
        <v>45586</v>
      </c>
      <c r="M220" s="345">
        <v>0</v>
      </c>
      <c r="N220" s="345">
        <v>0</v>
      </c>
      <c r="O220" s="282" t="s">
        <v>1123</v>
      </c>
      <c r="P220" s="344">
        <v>0</v>
      </c>
      <c r="Q220" s="282" t="s">
        <v>2111</v>
      </c>
      <c r="R220" s="344">
        <v>1</v>
      </c>
      <c r="S220" s="339"/>
      <c r="T220" s="282"/>
      <c r="U220" s="24" t="str">
        <f>+VLOOKUP(TRIM(C220),[5]CAT!$A$2:$G$498,4,0)</f>
        <v>Sabor</v>
      </c>
      <c r="V220" s="65">
        <f t="shared" si="3"/>
        <v>45586</v>
      </c>
    </row>
    <row r="221" spans="1:22" x14ac:dyDescent="0.2">
      <c r="A221" s="344">
        <v>599</v>
      </c>
      <c r="B221" s="345" t="b">
        <v>1</v>
      </c>
      <c r="C221" s="282" t="s">
        <v>692</v>
      </c>
      <c r="D221" s="282" t="s">
        <v>20</v>
      </c>
      <c r="E221" s="282" t="s">
        <v>693</v>
      </c>
      <c r="F221" s="282" t="s">
        <v>1375</v>
      </c>
      <c r="G221" s="345">
        <v>0.66084799999999999</v>
      </c>
      <c r="H221" s="345">
        <v>0.66084799999999999</v>
      </c>
      <c r="I221" s="282" t="s">
        <v>1122</v>
      </c>
      <c r="J221" s="346">
        <v>45562</v>
      </c>
      <c r="K221" s="344">
        <v>21</v>
      </c>
      <c r="L221" s="346">
        <v>45586</v>
      </c>
      <c r="M221" s="345">
        <v>0</v>
      </c>
      <c r="N221" s="345">
        <v>0</v>
      </c>
      <c r="O221" s="282" t="s">
        <v>1123</v>
      </c>
      <c r="P221" s="344">
        <v>0</v>
      </c>
      <c r="Q221" s="282" t="s">
        <v>2107</v>
      </c>
      <c r="R221" s="344">
        <v>1</v>
      </c>
      <c r="S221" s="339"/>
      <c r="T221" s="282"/>
      <c r="U221" s="24" t="str">
        <f>+VLOOKUP(TRIM(C221),[5]CAT!$A$2:$G$498,4,0)</f>
        <v>Sabor</v>
      </c>
      <c r="V221" s="65">
        <f t="shared" si="3"/>
        <v>45586</v>
      </c>
    </row>
    <row r="222" spans="1:22" x14ac:dyDescent="0.2">
      <c r="A222" s="344">
        <v>612</v>
      </c>
      <c r="B222" s="345" t="b">
        <v>1</v>
      </c>
      <c r="C222" s="282" t="s">
        <v>692</v>
      </c>
      <c r="D222" s="282" t="s">
        <v>20</v>
      </c>
      <c r="E222" s="282" t="s">
        <v>693</v>
      </c>
      <c r="F222" s="282" t="s">
        <v>1375</v>
      </c>
      <c r="G222" s="345">
        <v>1.5889249999999999</v>
      </c>
      <c r="H222" s="345">
        <v>1.5889249999999999</v>
      </c>
      <c r="I222" s="282" t="s">
        <v>1122</v>
      </c>
      <c r="J222" s="346">
        <v>45562</v>
      </c>
      <c r="K222" s="344">
        <v>21</v>
      </c>
      <c r="L222" s="346">
        <v>45586</v>
      </c>
      <c r="M222" s="345">
        <v>0</v>
      </c>
      <c r="N222" s="345">
        <v>0</v>
      </c>
      <c r="O222" s="282" t="s">
        <v>1123</v>
      </c>
      <c r="P222" s="344">
        <v>0</v>
      </c>
      <c r="Q222" s="282" t="s">
        <v>2147</v>
      </c>
      <c r="R222" s="344">
        <v>1</v>
      </c>
      <c r="S222" s="339"/>
      <c r="T222" s="282"/>
      <c r="U222" s="24" t="str">
        <f>+VLOOKUP(TRIM(C222),[5]CAT!$A$2:$G$498,4,0)</f>
        <v>Sabor</v>
      </c>
      <c r="V222" s="65">
        <f t="shared" si="3"/>
        <v>45586</v>
      </c>
    </row>
    <row r="223" spans="1:22" x14ac:dyDescent="0.2">
      <c r="A223" s="344">
        <v>617</v>
      </c>
      <c r="B223" s="345" t="b">
        <v>1</v>
      </c>
      <c r="C223" s="282" t="s">
        <v>692</v>
      </c>
      <c r="D223" s="282" t="s">
        <v>20</v>
      </c>
      <c r="E223" s="282" t="s">
        <v>693</v>
      </c>
      <c r="F223" s="282" t="s">
        <v>1375</v>
      </c>
      <c r="G223" s="345">
        <v>1.1504920000000001</v>
      </c>
      <c r="H223" s="345">
        <v>1.1504920000000001</v>
      </c>
      <c r="I223" s="282" t="s">
        <v>1122</v>
      </c>
      <c r="J223" s="346">
        <v>45562</v>
      </c>
      <c r="K223" s="344">
        <v>21</v>
      </c>
      <c r="L223" s="346">
        <v>45586</v>
      </c>
      <c r="M223" s="345">
        <v>0</v>
      </c>
      <c r="N223" s="345">
        <v>0</v>
      </c>
      <c r="O223" s="282" t="s">
        <v>1123</v>
      </c>
      <c r="P223" s="344">
        <v>0</v>
      </c>
      <c r="Q223" s="282" t="s">
        <v>2148</v>
      </c>
      <c r="R223" s="344">
        <v>1</v>
      </c>
      <c r="S223" s="339"/>
      <c r="T223" s="282"/>
      <c r="U223" s="24" t="str">
        <f>+VLOOKUP(TRIM(C223),[5]CAT!$A$2:$G$498,4,0)</f>
        <v>Sabor</v>
      </c>
      <c r="V223" s="65">
        <f t="shared" si="3"/>
        <v>45586</v>
      </c>
    </row>
    <row r="224" spans="1:22" x14ac:dyDescent="0.2">
      <c r="A224" s="344">
        <v>588</v>
      </c>
      <c r="B224" s="345" t="b">
        <v>1</v>
      </c>
      <c r="C224" s="282" t="s">
        <v>269</v>
      </c>
      <c r="D224" s="282" t="s">
        <v>20</v>
      </c>
      <c r="E224" s="282" t="s">
        <v>743</v>
      </c>
      <c r="F224" s="282" t="s">
        <v>1132</v>
      </c>
      <c r="G224" s="345">
        <v>235.387607</v>
      </c>
      <c r="H224" s="345">
        <v>235.387607</v>
      </c>
      <c r="I224" s="282" t="s">
        <v>1122</v>
      </c>
      <c r="J224" s="346">
        <v>45562</v>
      </c>
      <c r="K224" s="344">
        <v>21</v>
      </c>
      <c r="L224" s="346">
        <v>45586</v>
      </c>
      <c r="M224" s="345">
        <v>0</v>
      </c>
      <c r="N224" s="345">
        <v>0</v>
      </c>
      <c r="O224" s="282" t="s">
        <v>1123</v>
      </c>
      <c r="P224" s="344">
        <v>0</v>
      </c>
      <c r="Q224" s="282" t="s">
        <v>2111</v>
      </c>
      <c r="R224" s="344">
        <v>1</v>
      </c>
      <c r="S224" s="339"/>
      <c r="T224" s="282"/>
      <c r="U224" s="24" t="str">
        <f>+VLOOKUP(TRIM(C224),[5]CAT!$A$2:$G$498,4,0)</f>
        <v>Batter</v>
      </c>
      <c r="V224" s="65">
        <f t="shared" si="3"/>
        <v>45586</v>
      </c>
    </row>
    <row r="225" spans="1:22" x14ac:dyDescent="0.2">
      <c r="A225" s="344">
        <v>601</v>
      </c>
      <c r="B225" s="345" t="b">
        <v>1</v>
      </c>
      <c r="C225" s="282" t="s">
        <v>269</v>
      </c>
      <c r="D225" s="282" t="s">
        <v>20</v>
      </c>
      <c r="E225" s="282" t="s">
        <v>743</v>
      </c>
      <c r="F225" s="282" t="s">
        <v>1132</v>
      </c>
      <c r="G225" s="345">
        <v>68.839053000000007</v>
      </c>
      <c r="H225" s="345">
        <v>68.839053000000007</v>
      </c>
      <c r="I225" s="282" t="s">
        <v>1122</v>
      </c>
      <c r="J225" s="346">
        <v>45562</v>
      </c>
      <c r="K225" s="344">
        <v>21</v>
      </c>
      <c r="L225" s="346">
        <v>45586</v>
      </c>
      <c r="M225" s="345">
        <v>0</v>
      </c>
      <c r="N225" s="345">
        <v>0</v>
      </c>
      <c r="O225" s="282" t="s">
        <v>1123</v>
      </c>
      <c r="P225" s="344">
        <v>0</v>
      </c>
      <c r="Q225" s="282" t="s">
        <v>2107</v>
      </c>
      <c r="R225" s="344">
        <v>1</v>
      </c>
      <c r="S225" s="339"/>
      <c r="T225" s="282"/>
      <c r="U225" s="24" t="str">
        <f>+VLOOKUP(TRIM(C225),[5]CAT!$A$2:$G$498,4,0)</f>
        <v>Batter</v>
      </c>
      <c r="V225" s="65">
        <f t="shared" si="3"/>
        <v>45586</v>
      </c>
    </row>
    <row r="226" spans="1:22" x14ac:dyDescent="0.2">
      <c r="A226" s="344">
        <v>614</v>
      </c>
      <c r="B226" s="345" t="b">
        <v>1</v>
      </c>
      <c r="C226" s="282" t="s">
        <v>269</v>
      </c>
      <c r="D226" s="282" t="s">
        <v>20</v>
      </c>
      <c r="E226" s="282" t="s">
        <v>743</v>
      </c>
      <c r="F226" s="282" t="s">
        <v>1132</v>
      </c>
      <c r="G226" s="345">
        <v>165.51479399999999</v>
      </c>
      <c r="H226" s="345">
        <v>165.51479399999999</v>
      </c>
      <c r="I226" s="282" t="s">
        <v>1122</v>
      </c>
      <c r="J226" s="346">
        <v>45562</v>
      </c>
      <c r="K226" s="344">
        <v>21</v>
      </c>
      <c r="L226" s="346">
        <v>45586</v>
      </c>
      <c r="M226" s="345">
        <v>0</v>
      </c>
      <c r="N226" s="345">
        <v>0</v>
      </c>
      <c r="O226" s="282" t="s">
        <v>1123</v>
      </c>
      <c r="P226" s="344">
        <v>0</v>
      </c>
      <c r="Q226" s="282" t="s">
        <v>2147</v>
      </c>
      <c r="R226" s="344">
        <v>1</v>
      </c>
      <c r="S226" s="339"/>
      <c r="T226" s="282"/>
      <c r="U226" s="24" t="str">
        <f>+VLOOKUP(TRIM(C226),[5]CAT!$A$2:$G$498,4,0)</f>
        <v>Batter</v>
      </c>
      <c r="V226" s="65">
        <f t="shared" si="3"/>
        <v>45586</v>
      </c>
    </row>
    <row r="227" spans="1:22" x14ac:dyDescent="0.2">
      <c r="A227" s="344">
        <v>619</v>
      </c>
      <c r="B227" s="345" t="b">
        <v>1</v>
      </c>
      <c r="C227" s="282" t="s">
        <v>269</v>
      </c>
      <c r="D227" s="282" t="s">
        <v>20</v>
      </c>
      <c r="E227" s="282" t="s">
        <v>743</v>
      </c>
      <c r="F227" s="282" t="s">
        <v>1132</v>
      </c>
      <c r="G227" s="345">
        <v>119.844255</v>
      </c>
      <c r="H227" s="345">
        <v>119.844255</v>
      </c>
      <c r="I227" s="282" t="s">
        <v>1122</v>
      </c>
      <c r="J227" s="346">
        <v>45562</v>
      </c>
      <c r="K227" s="344">
        <v>21</v>
      </c>
      <c r="L227" s="346">
        <v>45586</v>
      </c>
      <c r="M227" s="345">
        <v>0</v>
      </c>
      <c r="N227" s="345">
        <v>0</v>
      </c>
      <c r="O227" s="282" t="s">
        <v>1123</v>
      </c>
      <c r="P227" s="344">
        <v>0</v>
      </c>
      <c r="Q227" s="282" t="s">
        <v>2148</v>
      </c>
      <c r="R227" s="344">
        <v>1</v>
      </c>
      <c r="S227" s="339"/>
      <c r="T227" s="282"/>
      <c r="U227" s="24" t="str">
        <f>+VLOOKUP(TRIM(C227),[5]CAT!$A$2:$G$498,4,0)</f>
        <v>Batter</v>
      </c>
      <c r="V227" s="65">
        <f t="shared" si="3"/>
        <v>45586</v>
      </c>
    </row>
    <row r="228" spans="1:22" x14ac:dyDescent="0.2">
      <c r="A228" s="344">
        <v>643</v>
      </c>
      <c r="B228" s="345" t="b">
        <v>1</v>
      </c>
      <c r="C228" s="282" t="s">
        <v>259</v>
      </c>
      <c r="D228" s="282" t="s">
        <v>20</v>
      </c>
      <c r="E228" s="282" t="s">
        <v>29</v>
      </c>
      <c r="F228" s="282" t="s">
        <v>1375</v>
      </c>
      <c r="G228" s="345">
        <v>5.6115680000000001</v>
      </c>
      <c r="H228" s="345">
        <v>5.6115680000000001</v>
      </c>
      <c r="I228" s="282" t="s">
        <v>1180</v>
      </c>
      <c r="J228" s="346">
        <v>45562</v>
      </c>
      <c r="K228" s="344">
        <v>21</v>
      </c>
      <c r="L228" s="346">
        <v>45586</v>
      </c>
      <c r="M228" s="345">
        <v>0</v>
      </c>
      <c r="N228" s="345">
        <v>0</v>
      </c>
      <c r="O228" s="282" t="s">
        <v>1123</v>
      </c>
      <c r="P228" s="344">
        <v>0</v>
      </c>
      <c r="Q228" s="282" t="s">
        <v>2218</v>
      </c>
      <c r="R228" s="344">
        <v>1</v>
      </c>
      <c r="S228" s="339"/>
      <c r="T228" s="282"/>
      <c r="U228" s="24" t="str">
        <f>+VLOOKUP(TRIM(C228),[5]CAT!$A$2:$G$498,4,0)</f>
        <v>Aditivos</v>
      </c>
      <c r="V228" s="65">
        <f t="shared" si="3"/>
        <v>45586</v>
      </c>
    </row>
    <row r="229" spans="1:22" x14ac:dyDescent="0.2">
      <c r="A229" s="344">
        <v>583</v>
      </c>
      <c r="B229" s="345" t="b">
        <v>1</v>
      </c>
      <c r="C229" s="282" t="s">
        <v>186</v>
      </c>
      <c r="D229" s="282" t="s">
        <v>20</v>
      </c>
      <c r="E229" s="282" t="s">
        <v>347</v>
      </c>
      <c r="F229" s="282" t="s">
        <v>1375</v>
      </c>
      <c r="G229" s="345">
        <v>0.341418</v>
      </c>
      <c r="H229" s="345">
        <v>0.341418</v>
      </c>
      <c r="I229" s="282" t="s">
        <v>1122</v>
      </c>
      <c r="J229" s="346">
        <v>45562</v>
      </c>
      <c r="K229" s="344">
        <v>21</v>
      </c>
      <c r="L229" s="346">
        <v>45586</v>
      </c>
      <c r="M229" s="345">
        <v>0</v>
      </c>
      <c r="N229" s="345">
        <v>0</v>
      </c>
      <c r="O229" s="282" t="s">
        <v>1123</v>
      </c>
      <c r="P229" s="344">
        <v>0</v>
      </c>
      <c r="Q229" s="282" t="s">
        <v>2111</v>
      </c>
      <c r="R229" s="344">
        <v>1</v>
      </c>
      <c r="S229" s="339"/>
      <c r="T229" s="282"/>
      <c r="U229" s="24" t="str">
        <f>+VLOOKUP(TRIM(C229),[5]CAT!$A$2:$G$498,4,0)</f>
        <v>Sabor</v>
      </c>
      <c r="V229" s="65">
        <f t="shared" si="3"/>
        <v>45586</v>
      </c>
    </row>
    <row r="230" spans="1:22" x14ac:dyDescent="0.2">
      <c r="A230" s="344">
        <v>592</v>
      </c>
      <c r="B230" s="345" t="b">
        <v>1</v>
      </c>
      <c r="C230" s="282" t="s">
        <v>186</v>
      </c>
      <c r="D230" s="282" t="s">
        <v>20</v>
      </c>
      <c r="E230" s="282" t="s">
        <v>347</v>
      </c>
      <c r="F230" s="282" t="s">
        <v>1375</v>
      </c>
      <c r="G230" s="345">
        <v>0.20758099999999999</v>
      </c>
      <c r="H230" s="345">
        <v>0.20758099999999999</v>
      </c>
      <c r="I230" s="282" t="s">
        <v>1122</v>
      </c>
      <c r="J230" s="346">
        <v>45562</v>
      </c>
      <c r="K230" s="344">
        <v>21</v>
      </c>
      <c r="L230" s="346">
        <v>45586</v>
      </c>
      <c r="M230" s="345">
        <v>0</v>
      </c>
      <c r="N230" s="345">
        <v>0</v>
      </c>
      <c r="O230" s="282" t="s">
        <v>1123</v>
      </c>
      <c r="P230" s="344">
        <v>0</v>
      </c>
      <c r="Q230" s="282" t="s">
        <v>2107</v>
      </c>
      <c r="R230" s="344">
        <v>1</v>
      </c>
      <c r="S230" s="339"/>
      <c r="T230" s="282"/>
      <c r="U230" s="24" t="str">
        <f>+VLOOKUP(TRIM(C230),[5]CAT!$A$2:$G$498,4,0)</f>
        <v>Sabor</v>
      </c>
      <c r="V230" s="65">
        <f t="shared" si="3"/>
        <v>45586</v>
      </c>
    </row>
    <row r="231" spans="1:22" x14ac:dyDescent="0.2">
      <c r="A231" s="344">
        <v>609</v>
      </c>
      <c r="B231" s="345" t="b">
        <v>1</v>
      </c>
      <c r="C231" s="282" t="s">
        <v>186</v>
      </c>
      <c r="D231" s="282" t="s">
        <v>20</v>
      </c>
      <c r="E231" s="282" t="s">
        <v>347</v>
      </c>
      <c r="F231" s="282" t="s">
        <v>1375</v>
      </c>
      <c r="G231" s="345">
        <v>0.33169900000000002</v>
      </c>
      <c r="H231" s="345">
        <v>0.33169900000000002</v>
      </c>
      <c r="I231" s="282" t="s">
        <v>1122</v>
      </c>
      <c r="J231" s="346">
        <v>45562</v>
      </c>
      <c r="K231" s="344">
        <v>21</v>
      </c>
      <c r="L231" s="346">
        <v>45586</v>
      </c>
      <c r="M231" s="345">
        <v>0</v>
      </c>
      <c r="N231" s="345">
        <v>0</v>
      </c>
      <c r="O231" s="282" t="s">
        <v>1123</v>
      </c>
      <c r="P231" s="344">
        <v>0</v>
      </c>
      <c r="Q231" s="282" t="s">
        <v>2147</v>
      </c>
      <c r="R231" s="344">
        <v>1</v>
      </c>
      <c r="S231" s="339"/>
      <c r="T231" s="282"/>
      <c r="U231" s="24" t="str">
        <f>+VLOOKUP(TRIM(C231),[5]CAT!$A$2:$G$498,4,0)</f>
        <v>Sabor</v>
      </c>
      <c r="V231" s="65">
        <f t="shared" si="3"/>
        <v>45586</v>
      </c>
    </row>
    <row r="232" spans="1:22" x14ac:dyDescent="0.2">
      <c r="A232" s="344">
        <v>623</v>
      </c>
      <c r="B232" s="345" t="b">
        <v>1</v>
      </c>
      <c r="C232" s="282" t="s">
        <v>186</v>
      </c>
      <c r="D232" s="282" t="s">
        <v>20</v>
      </c>
      <c r="E232" s="282" t="s">
        <v>347</v>
      </c>
      <c r="F232" s="282" t="s">
        <v>1375</v>
      </c>
      <c r="G232" s="345">
        <v>0.240174</v>
      </c>
      <c r="H232" s="345">
        <v>0.240174</v>
      </c>
      <c r="I232" s="282" t="s">
        <v>1122</v>
      </c>
      <c r="J232" s="346">
        <v>45562</v>
      </c>
      <c r="K232" s="344">
        <v>21</v>
      </c>
      <c r="L232" s="346">
        <v>45586</v>
      </c>
      <c r="M232" s="345">
        <v>0</v>
      </c>
      <c r="N232" s="345">
        <v>0</v>
      </c>
      <c r="O232" s="282" t="s">
        <v>1123</v>
      </c>
      <c r="P232" s="344">
        <v>0</v>
      </c>
      <c r="Q232" s="282" t="s">
        <v>2148</v>
      </c>
      <c r="R232" s="344">
        <v>1</v>
      </c>
      <c r="S232" s="339"/>
      <c r="T232" s="282"/>
      <c r="U232" s="24" t="str">
        <f>+VLOOKUP(TRIM(C232),[5]CAT!$A$2:$G$498,4,0)</f>
        <v>Sabor</v>
      </c>
      <c r="V232" s="65">
        <f t="shared" si="3"/>
        <v>45586</v>
      </c>
    </row>
    <row r="233" spans="1:22" x14ac:dyDescent="0.2">
      <c r="A233" s="344">
        <v>650</v>
      </c>
      <c r="B233" s="345" t="b">
        <v>1</v>
      </c>
      <c r="C233" s="282" t="s">
        <v>186</v>
      </c>
      <c r="D233" s="282" t="s">
        <v>20</v>
      </c>
      <c r="E233" s="282" t="s">
        <v>347</v>
      </c>
      <c r="F233" s="282" t="s">
        <v>1375</v>
      </c>
      <c r="G233" s="345">
        <v>0.17421500000000001</v>
      </c>
      <c r="H233" s="345">
        <v>0.17421500000000001</v>
      </c>
      <c r="I233" s="282" t="s">
        <v>1122</v>
      </c>
      <c r="J233" s="346">
        <v>45562</v>
      </c>
      <c r="K233" s="344">
        <v>21</v>
      </c>
      <c r="L233" s="346">
        <v>45586</v>
      </c>
      <c r="M233" s="345">
        <v>0</v>
      </c>
      <c r="N233" s="345">
        <v>0</v>
      </c>
      <c r="O233" s="282" t="s">
        <v>1123</v>
      </c>
      <c r="P233" s="344">
        <v>0</v>
      </c>
      <c r="Q233" s="282" t="s">
        <v>2218</v>
      </c>
      <c r="R233" s="344">
        <v>1</v>
      </c>
      <c r="S233" s="339"/>
      <c r="T233" s="282"/>
      <c r="U233" s="24" t="str">
        <f>+VLOOKUP(TRIM(C233),[5]CAT!$A$2:$G$498,4,0)</f>
        <v>Sabor</v>
      </c>
      <c r="V233" s="65">
        <f t="shared" si="3"/>
        <v>45586</v>
      </c>
    </row>
    <row r="234" spans="1:22" x14ac:dyDescent="0.2">
      <c r="A234" s="344">
        <v>636</v>
      </c>
      <c r="B234" s="345" t="b">
        <v>1</v>
      </c>
      <c r="C234" s="282" t="s">
        <v>716</v>
      </c>
      <c r="D234" s="282" t="s">
        <v>20</v>
      </c>
      <c r="E234" s="282" t="s">
        <v>732</v>
      </c>
      <c r="F234" s="282" t="s">
        <v>1128</v>
      </c>
      <c r="G234" s="345">
        <v>411.10110600000002</v>
      </c>
      <c r="H234" s="345">
        <v>411.10110600000002</v>
      </c>
      <c r="I234" s="282" t="s">
        <v>1122</v>
      </c>
      <c r="J234" s="346">
        <v>45562</v>
      </c>
      <c r="K234" s="344">
        <v>21</v>
      </c>
      <c r="L234" s="346">
        <v>45586</v>
      </c>
      <c r="M234" s="345">
        <v>0</v>
      </c>
      <c r="N234" s="345">
        <v>0</v>
      </c>
      <c r="O234" s="282" t="s">
        <v>1123</v>
      </c>
      <c r="P234" s="344">
        <v>0</v>
      </c>
      <c r="Q234" s="282" t="s">
        <v>2218</v>
      </c>
      <c r="R234" s="344">
        <v>1</v>
      </c>
      <c r="S234" s="339"/>
      <c r="T234" s="282"/>
      <c r="U234" s="24" t="str">
        <f>+VLOOKUP(TRIM(C234),[5]CAT!$A$2:$G$498,4,0)</f>
        <v>Reboz</v>
      </c>
      <c r="V234" s="65">
        <f t="shared" si="3"/>
        <v>45586</v>
      </c>
    </row>
    <row r="235" spans="1:22" x14ac:dyDescent="0.2">
      <c r="A235" s="344">
        <v>628</v>
      </c>
      <c r="B235" s="345" t="b">
        <v>1</v>
      </c>
      <c r="C235" s="282" t="s">
        <v>747</v>
      </c>
      <c r="D235" s="282" t="s">
        <v>20</v>
      </c>
      <c r="E235" s="282" t="s">
        <v>736</v>
      </c>
      <c r="F235" s="282" t="s">
        <v>1129</v>
      </c>
      <c r="G235" s="345">
        <v>5.0045710000000003</v>
      </c>
      <c r="H235" s="345">
        <v>5.0045710000000003</v>
      </c>
      <c r="I235" s="282" t="s">
        <v>1122</v>
      </c>
      <c r="J235" s="346">
        <v>45562</v>
      </c>
      <c r="K235" s="344">
        <v>21</v>
      </c>
      <c r="L235" s="346">
        <v>45586</v>
      </c>
      <c r="M235" s="345">
        <v>0</v>
      </c>
      <c r="N235" s="345">
        <v>0</v>
      </c>
      <c r="O235" s="282" t="s">
        <v>1123</v>
      </c>
      <c r="P235" s="344">
        <v>0</v>
      </c>
      <c r="Q235" s="282" t="s">
        <v>2254</v>
      </c>
      <c r="R235" s="344">
        <v>1</v>
      </c>
      <c r="S235" s="339"/>
      <c r="T235" s="282"/>
      <c r="U235" s="24" t="str">
        <f>+VLOOKUP(TRIM(C235),[5]CAT!$A$2:$G$498,4,0)</f>
        <v>Sabor</v>
      </c>
      <c r="V235" s="65">
        <f t="shared" si="3"/>
        <v>45586</v>
      </c>
    </row>
    <row r="236" spans="1:22" x14ac:dyDescent="0.2">
      <c r="A236" s="344">
        <v>560</v>
      </c>
      <c r="B236" s="345" t="b">
        <v>1</v>
      </c>
      <c r="C236" s="282" t="s">
        <v>735</v>
      </c>
      <c r="D236" s="282" t="s">
        <v>20</v>
      </c>
      <c r="E236" s="282" t="s">
        <v>754</v>
      </c>
      <c r="F236" s="282" t="s">
        <v>1127</v>
      </c>
      <c r="G236" s="345">
        <v>107.61947499999999</v>
      </c>
      <c r="H236" s="345">
        <v>107.61947499999999</v>
      </c>
      <c r="I236" s="282" t="s">
        <v>1122</v>
      </c>
      <c r="J236" s="346">
        <v>45562</v>
      </c>
      <c r="K236" s="344">
        <v>21</v>
      </c>
      <c r="L236" s="346">
        <v>45586</v>
      </c>
      <c r="M236" s="345">
        <v>0</v>
      </c>
      <c r="N236" s="345">
        <v>0</v>
      </c>
      <c r="O236" s="282" t="s">
        <v>1123</v>
      </c>
      <c r="P236" s="344">
        <v>0</v>
      </c>
      <c r="Q236" s="282" t="s">
        <v>1378</v>
      </c>
      <c r="R236" s="344">
        <v>1</v>
      </c>
      <c r="S236" s="339"/>
      <c r="T236" s="282"/>
      <c r="U236" s="24" t="str">
        <f>+VLOOKUP(TRIM(C236),[5]CAT!$A$2:$G$498,4,0)</f>
        <v>Batter</v>
      </c>
      <c r="V236" s="65">
        <f t="shared" si="3"/>
        <v>45586</v>
      </c>
    </row>
    <row r="237" spans="1:22" x14ac:dyDescent="0.2">
      <c r="A237" s="344">
        <v>602</v>
      </c>
      <c r="B237" s="345" t="b">
        <v>1</v>
      </c>
      <c r="C237" s="282" t="s">
        <v>735</v>
      </c>
      <c r="D237" s="282" t="s">
        <v>20</v>
      </c>
      <c r="E237" s="282" t="s">
        <v>754</v>
      </c>
      <c r="F237" s="282" t="s">
        <v>1127</v>
      </c>
      <c r="G237" s="345">
        <v>16.430059</v>
      </c>
      <c r="H237" s="345">
        <v>16.430059</v>
      </c>
      <c r="I237" s="282" t="s">
        <v>1122</v>
      </c>
      <c r="J237" s="346">
        <v>45562</v>
      </c>
      <c r="K237" s="344">
        <v>21</v>
      </c>
      <c r="L237" s="346">
        <v>45586</v>
      </c>
      <c r="M237" s="345">
        <v>0</v>
      </c>
      <c r="N237" s="345">
        <v>0</v>
      </c>
      <c r="O237" s="282" t="s">
        <v>1123</v>
      </c>
      <c r="P237" s="344">
        <v>0</v>
      </c>
      <c r="Q237" s="282" t="s">
        <v>2114</v>
      </c>
      <c r="R237" s="344">
        <v>1</v>
      </c>
      <c r="S237" s="339"/>
      <c r="T237" s="282"/>
      <c r="U237" s="24" t="str">
        <f>+VLOOKUP(TRIM(C237),[5]CAT!$A$2:$G$498,4,0)</f>
        <v>Batter</v>
      </c>
      <c r="V237" s="65">
        <f t="shared" si="3"/>
        <v>45586</v>
      </c>
    </row>
    <row r="238" spans="1:22" x14ac:dyDescent="0.2">
      <c r="A238" s="344">
        <v>585</v>
      </c>
      <c r="B238" s="345" t="b">
        <v>1</v>
      </c>
      <c r="C238" s="282" t="s">
        <v>152</v>
      </c>
      <c r="D238" s="282" t="s">
        <v>20</v>
      </c>
      <c r="E238" s="282" t="s">
        <v>58</v>
      </c>
      <c r="F238" s="282" t="s">
        <v>1127</v>
      </c>
      <c r="G238" s="345">
        <v>2.2596959999999999</v>
      </c>
      <c r="H238" s="345">
        <v>2.2596959999999999</v>
      </c>
      <c r="I238" s="282" t="s">
        <v>1180</v>
      </c>
      <c r="J238" s="346">
        <v>45562</v>
      </c>
      <c r="K238" s="344">
        <v>21</v>
      </c>
      <c r="L238" s="346">
        <v>45586</v>
      </c>
      <c r="M238" s="345">
        <v>0</v>
      </c>
      <c r="N238" s="345">
        <v>0</v>
      </c>
      <c r="O238" s="282" t="s">
        <v>1123</v>
      </c>
      <c r="P238" s="344">
        <v>0</v>
      </c>
      <c r="Q238" s="282" t="s">
        <v>2111</v>
      </c>
      <c r="R238" s="344">
        <v>1</v>
      </c>
      <c r="S238" s="339"/>
      <c r="T238" s="282"/>
      <c r="U238" s="24" t="str">
        <f>+VLOOKUP(TRIM(C238),[5]CAT!$A$2:$G$498,4,0)</f>
        <v>Sabor</v>
      </c>
      <c r="V238" s="65">
        <f t="shared" si="3"/>
        <v>45586</v>
      </c>
    </row>
    <row r="239" spans="1:22" x14ac:dyDescent="0.2">
      <c r="A239" s="344">
        <v>598</v>
      </c>
      <c r="B239" s="345" t="b">
        <v>1</v>
      </c>
      <c r="C239" s="282" t="s">
        <v>152</v>
      </c>
      <c r="D239" s="282" t="s">
        <v>20</v>
      </c>
      <c r="E239" s="282" t="s">
        <v>58</v>
      </c>
      <c r="F239" s="282" t="s">
        <v>1127</v>
      </c>
      <c r="G239" s="345">
        <v>0.66084799999999999</v>
      </c>
      <c r="H239" s="345">
        <v>0.66084799999999999</v>
      </c>
      <c r="I239" s="282" t="s">
        <v>1180</v>
      </c>
      <c r="J239" s="346">
        <v>45562</v>
      </c>
      <c r="K239" s="344">
        <v>21</v>
      </c>
      <c r="L239" s="346">
        <v>45586</v>
      </c>
      <c r="M239" s="345">
        <v>0</v>
      </c>
      <c r="N239" s="345">
        <v>0</v>
      </c>
      <c r="O239" s="282" t="s">
        <v>1123</v>
      </c>
      <c r="P239" s="344">
        <v>0</v>
      </c>
      <c r="Q239" s="282" t="s">
        <v>2107</v>
      </c>
      <c r="R239" s="344">
        <v>1</v>
      </c>
      <c r="S239" s="339"/>
      <c r="T239" s="282"/>
      <c r="U239" s="24" t="str">
        <f>+VLOOKUP(TRIM(C239),[5]CAT!$A$2:$G$498,4,0)</f>
        <v>Sabor</v>
      </c>
      <c r="V239" s="65">
        <f t="shared" si="3"/>
        <v>45586</v>
      </c>
    </row>
    <row r="240" spans="1:22" x14ac:dyDescent="0.2">
      <c r="A240" s="344">
        <v>611</v>
      </c>
      <c r="B240" s="345" t="b">
        <v>1</v>
      </c>
      <c r="C240" s="282" t="s">
        <v>152</v>
      </c>
      <c r="D240" s="282" t="s">
        <v>20</v>
      </c>
      <c r="E240" s="282" t="s">
        <v>58</v>
      </c>
      <c r="F240" s="282" t="s">
        <v>1127</v>
      </c>
      <c r="G240" s="345">
        <v>1.5889249999999999</v>
      </c>
      <c r="H240" s="345">
        <v>1.5889249999999999</v>
      </c>
      <c r="I240" s="282" t="s">
        <v>1180</v>
      </c>
      <c r="J240" s="346">
        <v>45562</v>
      </c>
      <c r="K240" s="344">
        <v>21</v>
      </c>
      <c r="L240" s="346">
        <v>45586</v>
      </c>
      <c r="M240" s="345">
        <v>0</v>
      </c>
      <c r="N240" s="345">
        <v>0</v>
      </c>
      <c r="O240" s="282" t="s">
        <v>1123</v>
      </c>
      <c r="P240" s="344">
        <v>0</v>
      </c>
      <c r="Q240" s="282" t="s">
        <v>2147</v>
      </c>
      <c r="R240" s="344">
        <v>1</v>
      </c>
      <c r="S240" s="339"/>
      <c r="T240" s="282"/>
      <c r="U240" s="24" t="str">
        <f>+VLOOKUP(TRIM(C240),[5]CAT!$A$2:$G$498,4,0)</f>
        <v>Sabor</v>
      </c>
      <c r="V240" s="65">
        <f t="shared" si="3"/>
        <v>45586</v>
      </c>
    </row>
    <row r="241" spans="1:22" x14ac:dyDescent="0.2">
      <c r="A241" s="344">
        <v>616</v>
      </c>
      <c r="B241" s="345" t="b">
        <v>1</v>
      </c>
      <c r="C241" s="282" t="s">
        <v>152</v>
      </c>
      <c r="D241" s="282" t="s">
        <v>20</v>
      </c>
      <c r="E241" s="282" t="s">
        <v>58</v>
      </c>
      <c r="F241" s="282" t="s">
        <v>1127</v>
      </c>
      <c r="G241" s="345">
        <v>1.1504920000000001</v>
      </c>
      <c r="H241" s="345">
        <v>1.1504920000000001</v>
      </c>
      <c r="I241" s="282" t="s">
        <v>1180</v>
      </c>
      <c r="J241" s="346">
        <v>45562</v>
      </c>
      <c r="K241" s="344">
        <v>21</v>
      </c>
      <c r="L241" s="346">
        <v>45586</v>
      </c>
      <c r="M241" s="345">
        <v>0</v>
      </c>
      <c r="N241" s="345">
        <v>0</v>
      </c>
      <c r="O241" s="282" t="s">
        <v>1123</v>
      </c>
      <c r="P241" s="344">
        <v>0</v>
      </c>
      <c r="Q241" s="282" t="s">
        <v>2148</v>
      </c>
      <c r="R241" s="344">
        <v>1</v>
      </c>
      <c r="S241" s="339"/>
      <c r="T241" s="282"/>
      <c r="U241" s="24" t="str">
        <f>+VLOOKUP(TRIM(C241),[5]CAT!$A$2:$G$498,4,0)</f>
        <v>Sabor</v>
      </c>
      <c r="V241" s="65">
        <f t="shared" si="3"/>
        <v>45586</v>
      </c>
    </row>
    <row r="242" spans="1:22" x14ac:dyDescent="0.2">
      <c r="A242" s="344">
        <v>2414</v>
      </c>
      <c r="B242" s="345" t="b">
        <v>1</v>
      </c>
      <c r="C242" s="282" t="s">
        <v>146</v>
      </c>
      <c r="D242" s="282" t="s">
        <v>20</v>
      </c>
      <c r="E242" s="282" t="s">
        <v>88</v>
      </c>
      <c r="F242" s="282" t="s">
        <v>1375</v>
      </c>
      <c r="G242" s="345">
        <v>103.417446</v>
      </c>
      <c r="H242" s="345">
        <v>103.417446</v>
      </c>
      <c r="I242" s="282" t="s">
        <v>1122</v>
      </c>
      <c r="J242" s="346">
        <v>45562</v>
      </c>
      <c r="K242" s="344">
        <v>21</v>
      </c>
      <c r="L242" s="346">
        <v>45586</v>
      </c>
      <c r="M242" s="345">
        <v>0</v>
      </c>
      <c r="N242" s="345">
        <v>0</v>
      </c>
      <c r="O242" s="282" t="s">
        <v>1123</v>
      </c>
      <c r="P242" s="344">
        <v>0</v>
      </c>
      <c r="Q242" s="282" t="s">
        <v>2254</v>
      </c>
      <c r="R242" s="344">
        <v>1</v>
      </c>
      <c r="S242" s="339"/>
      <c r="T242" s="282"/>
      <c r="U242" s="24" t="str">
        <f>+VLOOKUP(TRIM(C242),[5]CAT!$A$2:$G$498,4,0)</f>
        <v>Harina</v>
      </c>
      <c r="V242" s="65">
        <f t="shared" si="3"/>
        <v>45586</v>
      </c>
    </row>
    <row r="243" spans="1:22" x14ac:dyDescent="0.2">
      <c r="A243" s="344">
        <v>2415</v>
      </c>
      <c r="B243" s="345" t="b">
        <v>1</v>
      </c>
      <c r="C243" s="282" t="s">
        <v>146</v>
      </c>
      <c r="D243" s="282" t="s">
        <v>20</v>
      </c>
      <c r="E243" s="282" t="s">
        <v>88</v>
      </c>
      <c r="F243" s="282" t="s">
        <v>1375</v>
      </c>
      <c r="G243" s="345">
        <v>51.647058999999999</v>
      </c>
      <c r="H243" s="345">
        <v>51.647058999999999</v>
      </c>
      <c r="I243" s="282" t="s">
        <v>1122</v>
      </c>
      <c r="J243" s="346">
        <v>45562</v>
      </c>
      <c r="K243" s="344">
        <v>21</v>
      </c>
      <c r="L243" s="346">
        <v>45586</v>
      </c>
      <c r="M243" s="345">
        <v>0</v>
      </c>
      <c r="N243" s="345">
        <v>0</v>
      </c>
      <c r="O243" s="282" t="s">
        <v>1123</v>
      </c>
      <c r="P243" s="344">
        <v>0</v>
      </c>
      <c r="Q243" s="282" t="s">
        <v>2218</v>
      </c>
      <c r="R243" s="344">
        <v>1</v>
      </c>
      <c r="S243" s="339"/>
      <c r="T243" s="282"/>
      <c r="U243" s="24" t="str">
        <f>+VLOOKUP(TRIM(C243),[5]CAT!$A$2:$G$498,4,0)</f>
        <v>Harina</v>
      </c>
      <c r="V243" s="65">
        <f t="shared" si="3"/>
        <v>45586</v>
      </c>
    </row>
    <row r="244" spans="1:22" x14ac:dyDescent="0.2">
      <c r="A244" s="344">
        <v>136</v>
      </c>
      <c r="B244" s="345" t="b">
        <v>1</v>
      </c>
      <c r="C244" s="282" t="s">
        <v>2036</v>
      </c>
      <c r="D244" s="282" t="s">
        <v>20</v>
      </c>
      <c r="E244" s="282" t="s">
        <v>2042</v>
      </c>
      <c r="F244" s="282" t="s">
        <v>2101</v>
      </c>
      <c r="G244" s="345">
        <v>1471.93</v>
      </c>
      <c r="H244" s="345">
        <v>1471.93</v>
      </c>
      <c r="I244" s="282" t="s">
        <v>1180</v>
      </c>
      <c r="J244" s="346">
        <v>45563</v>
      </c>
      <c r="K244" s="344">
        <v>0</v>
      </c>
      <c r="L244" s="346">
        <v>45565</v>
      </c>
      <c r="M244" s="345">
        <v>0.01</v>
      </c>
      <c r="N244" s="345">
        <v>0</v>
      </c>
      <c r="O244" s="282" t="s">
        <v>1123</v>
      </c>
      <c r="P244" s="344">
        <v>0</v>
      </c>
      <c r="Q244" s="282" t="s">
        <v>2124</v>
      </c>
      <c r="R244" s="344">
        <v>1</v>
      </c>
      <c r="S244" s="339"/>
      <c r="T244" s="282"/>
      <c r="U244" s="24" t="e">
        <f>+VLOOKUP(TRIM(C244),[5]CAT!$A$2:$G$498,4,0)</f>
        <v>#N/A</v>
      </c>
      <c r="V244" s="65">
        <f t="shared" si="3"/>
        <v>45565</v>
      </c>
    </row>
    <row r="245" spans="1:22" x14ac:dyDescent="0.2">
      <c r="A245" s="344">
        <v>141</v>
      </c>
      <c r="B245" s="345" t="b">
        <v>1</v>
      </c>
      <c r="C245" s="282" t="s">
        <v>2036</v>
      </c>
      <c r="D245" s="282" t="s">
        <v>20</v>
      </c>
      <c r="E245" s="282" t="s">
        <v>2042</v>
      </c>
      <c r="F245" s="282" t="s">
        <v>2101</v>
      </c>
      <c r="G245" s="345">
        <v>3405.66</v>
      </c>
      <c r="H245" s="345">
        <v>3405.66</v>
      </c>
      <c r="I245" s="282" t="s">
        <v>1180</v>
      </c>
      <c r="J245" s="346">
        <v>45563</v>
      </c>
      <c r="K245" s="344">
        <v>0</v>
      </c>
      <c r="L245" s="346">
        <v>45565</v>
      </c>
      <c r="M245" s="345">
        <v>0.01</v>
      </c>
      <c r="N245" s="345">
        <v>0</v>
      </c>
      <c r="O245" s="282" t="s">
        <v>1123</v>
      </c>
      <c r="P245" s="344">
        <v>0</v>
      </c>
      <c r="Q245" s="282" t="s">
        <v>2068</v>
      </c>
      <c r="R245" s="344">
        <v>1</v>
      </c>
      <c r="S245" s="339"/>
      <c r="T245" s="282"/>
      <c r="U245" s="24" t="e">
        <f>+VLOOKUP(TRIM(C245),[5]CAT!$A$2:$G$498,4,0)</f>
        <v>#N/A</v>
      </c>
      <c r="V245" s="65">
        <f t="shared" si="3"/>
        <v>45565</v>
      </c>
    </row>
    <row r="246" spans="1:22" x14ac:dyDescent="0.2">
      <c r="A246" s="344">
        <v>148</v>
      </c>
      <c r="B246" s="345" t="b">
        <v>1</v>
      </c>
      <c r="C246" s="282" t="s">
        <v>1253</v>
      </c>
      <c r="D246" s="282" t="s">
        <v>20</v>
      </c>
      <c r="E246" s="282" t="s">
        <v>990</v>
      </c>
      <c r="F246" s="282" t="s">
        <v>1263</v>
      </c>
      <c r="G246" s="345">
        <v>51.24</v>
      </c>
      <c r="H246" s="345">
        <v>51.24</v>
      </c>
      <c r="I246" s="282" t="s">
        <v>1122</v>
      </c>
      <c r="J246" s="346">
        <v>45563</v>
      </c>
      <c r="K246" s="344">
        <v>0</v>
      </c>
      <c r="L246" s="346">
        <v>45565</v>
      </c>
      <c r="M246" s="345">
        <v>0.01</v>
      </c>
      <c r="N246" s="345">
        <v>0</v>
      </c>
      <c r="O246" s="282" t="s">
        <v>1123</v>
      </c>
      <c r="P246" s="344">
        <v>0</v>
      </c>
      <c r="Q246" s="282" t="s">
        <v>2316</v>
      </c>
      <c r="R246" s="344">
        <v>1</v>
      </c>
      <c r="S246" s="339"/>
      <c r="T246" s="282"/>
      <c r="U246" s="24" t="e">
        <f>+VLOOKUP(TRIM(C246),[5]CAT!$A$2:$G$498,4,0)</f>
        <v>#N/A</v>
      </c>
      <c r="V246" s="65">
        <f t="shared" si="3"/>
        <v>45565</v>
      </c>
    </row>
    <row r="247" spans="1:22" x14ac:dyDescent="0.2">
      <c r="A247" s="344">
        <v>261</v>
      </c>
      <c r="B247" s="345" t="b">
        <v>1</v>
      </c>
      <c r="C247" s="282" t="s">
        <v>239</v>
      </c>
      <c r="D247" s="282" t="s">
        <v>20</v>
      </c>
      <c r="E247" s="282" t="s">
        <v>32</v>
      </c>
      <c r="F247" s="282" t="s">
        <v>1375</v>
      </c>
      <c r="G247" s="345">
        <v>95.415734999999998</v>
      </c>
      <c r="H247" s="345">
        <v>95.415734999999998</v>
      </c>
      <c r="I247" s="282" t="s">
        <v>1122</v>
      </c>
      <c r="J247" s="346">
        <v>45563</v>
      </c>
      <c r="K247" s="344">
        <v>7</v>
      </c>
      <c r="L247" s="346">
        <v>45572</v>
      </c>
      <c r="M247" s="345">
        <v>0</v>
      </c>
      <c r="N247" s="345">
        <v>0</v>
      </c>
      <c r="O247" s="282" t="s">
        <v>1123</v>
      </c>
      <c r="P247" s="344">
        <v>0</v>
      </c>
      <c r="Q247" s="282" t="s">
        <v>2113</v>
      </c>
      <c r="R247" s="344">
        <v>1</v>
      </c>
      <c r="S247" s="339"/>
      <c r="T247" s="282"/>
      <c r="U247" s="24" t="str">
        <f>+VLOOKUP(TRIM(C247),[5]CAT!$A$2:$G$498,4,0)</f>
        <v>Fiambre</v>
      </c>
      <c r="V247" s="65">
        <f t="shared" si="3"/>
        <v>45572</v>
      </c>
    </row>
    <row r="248" spans="1:22" x14ac:dyDescent="0.2">
      <c r="A248" s="344">
        <v>250</v>
      </c>
      <c r="B248" s="345" t="b">
        <v>1</v>
      </c>
      <c r="C248" s="282" t="s">
        <v>161</v>
      </c>
      <c r="D248" s="282" t="s">
        <v>20</v>
      </c>
      <c r="E248" s="282" t="s">
        <v>43</v>
      </c>
      <c r="F248" s="282" t="s">
        <v>1375</v>
      </c>
      <c r="G248" s="345">
        <v>865.36800000000005</v>
      </c>
      <c r="H248" s="345">
        <v>865.36800000000005</v>
      </c>
      <c r="I248" s="282" t="s">
        <v>1122</v>
      </c>
      <c r="J248" s="346">
        <v>45563</v>
      </c>
      <c r="K248" s="344">
        <v>7</v>
      </c>
      <c r="L248" s="346">
        <v>45572</v>
      </c>
      <c r="M248" s="345">
        <v>0</v>
      </c>
      <c r="N248" s="345">
        <v>0</v>
      </c>
      <c r="O248" s="282" t="s">
        <v>1123</v>
      </c>
      <c r="P248" s="344">
        <v>0</v>
      </c>
      <c r="Q248" s="282" t="s">
        <v>2112</v>
      </c>
      <c r="R248" s="344">
        <v>1</v>
      </c>
      <c r="S248" s="339"/>
      <c r="T248" s="282"/>
      <c r="U248" s="24" t="str">
        <f>+VLOOKUP(TRIM(C248),[5]CAT!$A$2:$G$498,4,0)</f>
        <v>Aceite</v>
      </c>
      <c r="V248" s="65">
        <f t="shared" si="3"/>
        <v>45572</v>
      </c>
    </row>
    <row r="249" spans="1:22" x14ac:dyDescent="0.2">
      <c r="A249" s="344">
        <v>453</v>
      </c>
      <c r="B249" s="345" t="b">
        <v>1</v>
      </c>
      <c r="C249" s="282" t="s">
        <v>766</v>
      </c>
      <c r="D249" s="282" t="s">
        <v>20</v>
      </c>
      <c r="E249" s="282" t="s">
        <v>761</v>
      </c>
      <c r="F249" s="282" t="s">
        <v>2004</v>
      </c>
      <c r="G249" s="345">
        <v>1374.8987999999999</v>
      </c>
      <c r="H249" s="345">
        <v>1374.8987999999999</v>
      </c>
      <c r="I249" s="282" t="s">
        <v>1139</v>
      </c>
      <c r="J249" s="346">
        <v>45563</v>
      </c>
      <c r="K249" s="344">
        <v>15</v>
      </c>
      <c r="L249" s="346">
        <v>45579</v>
      </c>
      <c r="M249" s="345">
        <v>0</v>
      </c>
      <c r="N249" s="345">
        <v>0</v>
      </c>
      <c r="O249" s="282" t="s">
        <v>1123</v>
      </c>
      <c r="P249" s="344">
        <v>0</v>
      </c>
      <c r="Q249" s="282" t="s">
        <v>2068</v>
      </c>
      <c r="R249" s="344">
        <v>1</v>
      </c>
      <c r="S249" s="339"/>
      <c r="T249" s="282"/>
      <c r="U249" s="24" t="str">
        <f>+VLOOKUP(TRIM(C249),[5]CAT!$A$2:$G$498,4,0)</f>
        <v>Ins Pack</v>
      </c>
      <c r="V249" s="65">
        <f t="shared" si="3"/>
        <v>45579</v>
      </c>
    </row>
    <row r="250" spans="1:22" x14ac:dyDescent="0.2">
      <c r="A250" s="344">
        <v>446</v>
      </c>
      <c r="B250" s="345" t="b">
        <v>1</v>
      </c>
      <c r="C250" s="282" t="s">
        <v>767</v>
      </c>
      <c r="D250" s="282" t="s">
        <v>20</v>
      </c>
      <c r="E250" s="282" t="s">
        <v>762</v>
      </c>
      <c r="F250" s="282" t="s">
        <v>2004</v>
      </c>
      <c r="G250" s="345">
        <v>1113.8399999999999</v>
      </c>
      <c r="H250" s="345">
        <v>1113.8399999999999</v>
      </c>
      <c r="I250" s="282" t="s">
        <v>1139</v>
      </c>
      <c r="J250" s="346">
        <v>45563</v>
      </c>
      <c r="K250" s="344">
        <v>15</v>
      </c>
      <c r="L250" s="346">
        <v>45579</v>
      </c>
      <c r="M250" s="345">
        <v>0</v>
      </c>
      <c r="N250" s="345">
        <v>0</v>
      </c>
      <c r="O250" s="282" t="s">
        <v>1123</v>
      </c>
      <c r="P250" s="344">
        <v>0</v>
      </c>
      <c r="Q250" s="282" t="s">
        <v>2000</v>
      </c>
      <c r="R250" s="344">
        <v>1</v>
      </c>
      <c r="S250" s="339"/>
      <c r="T250" s="282"/>
      <c r="U250" s="24" t="str">
        <f>+VLOOKUP(TRIM(C250),[5]CAT!$A$2:$G$498,4,0)</f>
        <v>Ins Pack</v>
      </c>
      <c r="V250" s="65">
        <f t="shared" si="3"/>
        <v>45579</v>
      </c>
    </row>
    <row r="251" spans="1:22" x14ac:dyDescent="0.2">
      <c r="A251" s="344">
        <v>685</v>
      </c>
      <c r="B251" s="345" t="b">
        <v>1</v>
      </c>
      <c r="C251" s="282" t="s">
        <v>259</v>
      </c>
      <c r="D251" s="282" t="s">
        <v>20</v>
      </c>
      <c r="E251" s="282" t="s">
        <v>29</v>
      </c>
      <c r="F251" s="282" t="s">
        <v>1375</v>
      </c>
      <c r="G251" s="345">
        <v>3.3669410000000002</v>
      </c>
      <c r="H251" s="345">
        <v>3.3669410000000002</v>
      </c>
      <c r="I251" s="282" t="s">
        <v>1180</v>
      </c>
      <c r="J251" s="346">
        <v>45563</v>
      </c>
      <c r="K251" s="344">
        <v>21</v>
      </c>
      <c r="L251" s="346">
        <v>45586</v>
      </c>
      <c r="M251" s="345">
        <v>0</v>
      </c>
      <c r="N251" s="345">
        <v>0</v>
      </c>
      <c r="O251" s="282" t="s">
        <v>1123</v>
      </c>
      <c r="P251" s="344">
        <v>0</v>
      </c>
      <c r="Q251" s="282" t="s">
        <v>1979</v>
      </c>
      <c r="R251" s="344">
        <v>1</v>
      </c>
      <c r="S251" s="339"/>
      <c r="T251" s="282"/>
      <c r="U251" s="24" t="str">
        <f>+VLOOKUP(TRIM(C251),[5]CAT!$A$2:$G$498,4,0)</f>
        <v>Aditivos</v>
      </c>
      <c r="V251" s="65">
        <f t="shared" si="3"/>
        <v>45586</v>
      </c>
    </row>
    <row r="252" spans="1:22" x14ac:dyDescent="0.2">
      <c r="A252" s="344">
        <v>692</v>
      </c>
      <c r="B252" s="345" t="b">
        <v>1</v>
      </c>
      <c r="C252" s="282" t="s">
        <v>186</v>
      </c>
      <c r="D252" s="282" t="s">
        <v>20</v>
      </c>
      <c r="E252" s="282" t="s">
        <v>347</v>
      </c>
      <c r="F252" s="282" t="s">
        <v>1375</v>
      </c>
      <c r="G252" s="345">
        <v>0.104529</v>
      </c>
      <c r="H252" s="345">
        <v>0.104529</v>
      </c>
      <c r="I252" s="282" t="s">
        <v>1122</v>
      </c>
      <c r="J252" s="346">
        <v>45563</v>
      </c>
      <c r="K252" s="344">
        <v>21</v>
      </c>
      <c r="L252" s="346">
        <v>45586</v>
      </c>
      <c r="M252" s="345">
        <v>0</v>
      </c>
      <c r="N252" s="345">
        <v>0</v>
      </c>
      <c r="O252" s="282" t="s">
        <v>1123</v>
      </c>
      <c r="P252" s="344">
        <v>0</v>
      </c>
      <c r="Q252" s="282" t="s">
        <v>1979</v>
      </c>
      <c r="R252" s="344">
        <v>1</v>
      </c>
      <c r="S252" s="339"/>
      <c r="T252" s="282"/>
      <c r="U252" s="24" t="str">
        <f>+VLOOKUP(TRIM(C252),[5]CAT!$A$2:$G$498,4,0)</f>
        <v>Sabor</v>
      </c>
      <c r="V252" s="65">
        <f t="shared" si="3"/>
        <v>45586</v>
      </c>
    </row>
    <row r="253" spans="1:22" x14ac:dyDescent="0.2">
      <c r="A253" s="344">
        <v>678</v>
      </c>
      <c r="B253" s="345" t="b">
        <v>1</v>
      </c>
      <c r="C253" s="282" t="s">
        <v>716</v>
      </c>
      <c r="D253" s="282" t="s">
        <v>20</v>
      </c>
      <c r="E253" s="282" t="s">
        <v>732</v>
      </c>
      <c r="F253" s="282" t="s">
        <v>1128</v>
      </c>
      <c r="G253" s="345">
        <v>246.660664</v>
      </c>
      <c r="H253" s="345">
        <v>246.660664</v>
      </c>
      <c r="I253" s="282" t="s">
        <v>1122</v>
      </c>
      <c r="J253" s="346">
        <v>45563</v>
      </c>
      <c r="K253" s="344">
        <v>21</v>
      </c>
      <c r="L253" s="346">
        <v>45586</v>
      </c>
      <c r="M253" s="345">
        <v>0</v>
      </c>
      <c r="N253" s="345">
        <v>0</v>
      </c>
      <c r="O253" s="282" t="s">
        <v>1123</v>
      </c>
      <c r="P253" s="344">
        <v>0</v>
      </c>
      <c r="Q253" s="282" t="s">
        <v>1979</v>
      </c>
      <c r="R253" s="344">
        <v>1</v>
      </c>
      <c r="S253" s="339"/>
      <c r="T253" s="282"/>
      <c r="U253" s="24" t="str">
        <f>+VLOOKUP(TRIM(C253),[5]CAT!$A$2:$G$498,4,0)</f>
        <v>Reboz</v>
      </c>
      <c r="V253" s="65">
        <f t="shared" si="3"/>
        <v>45586</v>
      </c>
    </row>
    <row r="254" spans="1:22" x14ac:dyDescent="0.2">
      <c r="A254" s="344">
        <v>2416</v>
      </c>
      <c r="B254" s="345" t="b">
        <v>1</v>
      </c>
      <c r="C254" s="282" t="s">
        <v>146</v>
      </c>
      <c r="D254" s="282" t="s">
        <v>20</v>
      </c>
      <c r="E254" s="282" t="s">
        <v>88</v>
      </c>
      <c r="F254" s="282" t="s">
        <v>1375</v>
      </c>
      <c r="G254" s="345">
        <v>143.565382</v>
      </c>
      <c r="H254" s="345">
        <v>143.565382</v>
      </c>
      <c r="I254" s="282" t="s">
        <v>1122</v>
      </c>
      <c r="J254" s="346">
        <v>45563</v>
      </c>
      <c r="K254" s="344">
        <v>21</v>
      </c>
      <c r="L254" s="346">
        <v>45586</v>
      </c>
      <c r="M254" s="345">
        <v>0</v>
      </c>
      <c r="N254" s="345">
        <v>0</v>
      </c>
      <c r="O254" s="282" t="s">
        <v>1123</v>
      </c>
      <c r="P254" s="344">
        <v>0</v>
      </c>
      <c r="Q254" s="282" t="s">
        <v>2069</v>
      </c>
      <c r="R254" s="344">
        <v>1</v>
      </c>
      <c r="S254" s="339"/>
      <c r="T254" s="282"/>
      <c r="U254" s="24" t="str">
        <f>+VLOOKUP(TRIM(C254),[5]CAT!$A$2:$G$498,4,0)</f>
        <v>Harina</v>
      </c>
      <c r="V254" s="65">
        <f t="shared" ref="V254:V317" si="4">L254</f>
        <v>45586</v>
      </c>
    </row>
    <row r="255" spans="1:22" x14ac:dyDescent="0.2">
      <c r="A255" s="344">
        <v>2417</v>
      </c>
      <c r="B255" s="345" t="b">
        <v>1</v>
      </c>
      <c r="C255" s="282" t="s">
        <v>146</v>
      </c>
      <c r="D255" s="282" t="s">
        <v>20</v>
      </c>
      <c r="E255" s="282" t="s">
        <v>88</v>
      </c>
      <c r="F255" s="282" t="s">
        <v>1375</v>
      </c>
      <c r="G255" s="345">
        <v>30.988237000000002</v>
      </c>
      <c r="H255" s="345">
        <v>30.988237000000002</v>
      </c>
      <c r="I255" s="282" t="s">
        <v>1122</v>
      </c>
      <c r="J255" s="346">
        <v>45563</v>
      </c>
      <c r="K255" s="344">
        <v>21</v>
      </c>
      <c r="L255" s="346">
        <v>45586</v>
      </c>
      <c r="M255" s="345">
        <v>0</v>
      </c>
      <c r="N255" s="345">
        <v>0</v>
      </c>
      <c r="O255" s="282" t="s">
        <v>1123</v>
      </c>
      <c r="P255" s="344">
        <v>0</v>
      </c>
      <c r="Q255" s="282" t="s">
        <v>1979</v>
      </c>
      <c r="R255" s="344">
        <v>1</v>
      </c>
      <c r="S255" s="339"/>
      <c r="T255" s="282"/>
      <c r="U255" s="24" t="str">
        <f>+VLOOKUP(TRIM(C255),[5]CAT!$A$2:$G$498,4,0)</f>
        <v>Harina</v>
      </c>
      <c r="V255" s="65">
        <f t="shared" si="4"/>
        <v>45586</v>
      </c>
    </row>
    <row r="256" spans="1:22" x14ac:dyDescent="0.2">
      <c r="A256" s="344">
        <v>162</v>
      </c>
      <c r="B256" s="345" t="b">
        <v>1</v>
      </c>
      <c r="C256" s="282" t="s">
        <v>2036</v>
      </c>
      <c r="D256" s="282" t="s">
        <v>20</v>
      </c>
      <c r="E256" s="282" t="s">
        <v>2042</v>
      </c>
      <c r="F256" s="282" t="s">
        <v>2101</v>
      </c>
      <c r="G256" s="345">
        <v>2927.87</v>
      </c>
      <c r="H256" s="345">
        <v>2927.87</v>
      </c>
      <c r="I256" s="282" t="s">
        <v>1180</v>
      </c>
      <c r="J256" s="346">
        <v>45564</v>
      </c>
      <c r="K256" s="344">
        <v>0</v>
      </c>
      <c r="L256" s="346">
        <v>45565</v>
      </c>
      <c r="M256" s="345">
        <v>0.01</v>
      </c>
      <c r="N256" s="345">
        <v>0</v>
      </c>
      <c r="O256" s="282" t="s">
        <v>1123</v>
      </c>
      <c r="P256" s="344">
        <v>0</v>
      </c>
      <c r="Q256" s="282" t="s">
        <v>2171</v>
      </c>
      <c r="R256" s="344">
        <v>1</v>
      </c>
      <c r="S256" s="339"/>
      <c r="T256" s="282"/>
      <c r="U256" s="24" t="e">
        <f>+VLOOKUP(TRIM(C256),[5]CAT!$A$2:$G$498,4,0)</f>
        <v>#N/A</v>
      </c>
      <c r="V256" s="65">
        <f t="shared" si="4"/>
        <v>45565</v>
      </c>
    </row>
    <row r="257" spans="1:22" x14ac:dyDescent="0.2">
      <c r="A257" s="344">
        <v>154</v>
      </c>
      <c r="B257" s="345" t="b">
        <v>1</v>
      </c>
      <c r="C257" s="282" t="s">
        <v>1004</v>
      </c>
      <c r="D257" s="282" t="s">
        <v>20</v>
      </c>
      <c r="E257" s="282" t="s">
        <v>1498</v>
      </c>
      <c r="F257" s="282" t="s">
        <v>1375</v>
      </c>
      <c r="G257" s="345">
        <v>42.374456000000002</v>
      </c>
      <c r="H257" s="345">
        <v>42.374456000000002</v>
      </c>
      <c r="I257" s="282" t="s">
        <v>1139</v>
      </c>
      <c r="J257" s="346">
        <v>45564</v>
      </c>
      <c r="K257" s="344">
        <v>0</v>
      </c>
      <c r="L257" s="346">
        <v>45565</v>
      </c>
      <c r="M257" s="345">
        <v>0</v>
      </c>
      <c r="N257" s="345">
        <v>0</v>
      </c>
      <c r="O257" s="282" t="s">
        <v>1123</v>
      </c>
      <c r="P257" s="344">
        <v>0</v>
      </c>
      <c r="Q257" s="282" t="s">
        <v>2124</v>
      </c>
      <c r="R257" s="344">
        <v>1</v>
      </c>
      <c r="S257" s="339"/>
      <c r="T257" s="282"/>
      <c r="U257" s="24" t="e">
        <f>+VLOOKUP(TRIM(C257),[5]CAT!$A$2:$G$498,4,0)</f>
        <v>#N/A</v>
      </c>
      <c r="V257" s="65">
        <f t="shared" si="4"/>
        <v>45565</v>
      </c>
    </row>
    <row r="258" spans="1:22" x14ac:dyDescent="0.2">
      <c r="A258" s="344">
        <v>160</v>
      </c>
      <c r="B258" s="345" t="b">
        <v>1</v>
      </c>
      <c r="C258" s="282" t="s">
        <v>1004</v>
      </c>
      <c r="D258" s="282" t="s">
        <v>20</v>
      </c>
      <c r="E258" s="282" t="s">
        <v>1498</v>
      </c>
      <c r="F258" s="282" t="s">
        <v>1375</v>
      </c>
      <c r="G258" s="345">
        <v>143.78505699999999</v>
      </c>
      <c r="H258" s="345">
        <v>143.78505699999999</v>
      </c>
      <c r="I258" s="282" t="s">
        <v>1139</v>
      </c>
      <c r="J258" s="346">
        <v>45564</v>
      </c>
      <c r="K258" s="344">
        <v>0</v>
      </c>
      <c r="L258" s="346">
        <v>45565</v>
      </c>
      <c r="M258" s="345">
        <v>0</v>
      </c>
      <c r="N258" s="345">
        <v>0</v>
      </c>
      <c r="O258" s="282" t="s">
        <v>1123</v>
      </c>
      <c r="P258" s="344">
        <v>0</v>
      </c>
      <c r="Q258" s="282" t="s">
        <v>2068</v>
      </c>
      <c r="R258" s="344">
        <v>1</v>
      </c>
      <c r="S258" s="339"/>
      <c r="T258" s="282"/>
      <c r="U258" s="24" t="e">
        <f>+VLOOKUP(TRIM(C258),[5]CAT!$A$2:$G$498,4,0)</f>
        <v>#N/A</v>
      </c>
      <c r="V258" s="65">
        <f t="shared" si="4"/>
        <v>45565</v>
      </c>
    </row>
    <row r="259" spans="1:22" x14ac:dyDescent="0.2">
      <c r="A259" s="344">
        <v>173</v>
      </c>
      <c r="B259" s="345" t="b">
        <v>1</v>
      </c>
      <c r="C259" s="282" t="s">
        <v>1004</v>
      </c>
      <c r="D259" s="282" t="s">
        <v>20</v>
      </c>
      <c r="E259" s="282" t="s">
        <v>1498</v>
      </c>
      <c r="F259" s="282" t="s">
        <v>1375</v>
      </c>
      <c r="G259" s="345">
        <v>103.98023999999999</v>
      </c>
      <c r="H259" s="345">
        <v>103.98023999999999</v>
      </c>
      <c r="I259" s="282" t="s">
        <v>1139</v>
      </c>
      <c r="J259" s="346">
        <v>45564</v>
      </c>
      <c r="K259" s="344">
        <v>0</v>
      </c>
      <c r="L259" s="346">
        <v>45565</v>
      </c>
      <c r="M259" s="345">
        <v>0</v>
      </c>
      <c r="N259" s="345">
        <v>0</v>
      </c>
      <c r="O259" s="282" t="s">
        <v>1123</v>
      </c>
      <c r="P259" s="344">
        <v>0</v>
      </c>
      <c r="Q259" s="282" t="s">
        <v>2171</v>
      </c>
      <c r="R259" s="344">
        <v>1</v>
      </c>
      <c r="S259" s="339"/>
      <c r="T259" s="282"/>
      <c r="U259" s="24" t="e">
        <f>+VLOOKUP(TRIM(C259),[5]CAT!$A$2:$G$498,4,0)</f>
        <v>#N/A</v>
      </c>
      <c r="V259" s="65">
        <f t="shared" si="4"/>
        <v>45565</v>
      </c>
    </row>
    <row r="260" spans="1:22" x14ac:dyDescent="0.2">
      <c r="A260" s="344">
        <v>152</v>
      </c>
      <c r="B260" s="345" t="b">
        <v>1</v>
      </c>
      <c r="C260" s="282" t="s">
        <v>301</v>
      </c>
      <c r="D260" s="282" t="s">
        <v>20</v>
      </c>
      <c r="E260" s="282" t="s">
        <v>605</v>
      </c>
      <c r="F260" s="282" t="s">
        <v>1375</v>
      </c>
      <c r="G260" s="345">
        <v>53.401961</v>
      </c>
      <c r="H260" s="345">
        <v>53.401961</v>
      </c>
      <c r="I260" s="282" t="s">
        <v>1139</v>
      </c>
      <c r="J260" s="346">
        <v>45564</v>
      </c>
      <c r="K260" s="344">
        <v>0</v>
      </c>
      <c r="L260" s="346">
        <v>45565</v>
      </c>
      <c r="M260" s="345">
        <v>0</v>
      </c>
      <c r="N260" s="345">
        <v>0</v>
      </c>
      <c r="O260" s="282" t="s">
        <v>1123</v>
      </c>
      <c r="P260" s="344">
        <v>0</v>
      </c>
      <c r="Q260" s="282" t="s">
        <v>2124</v>
      </c>
      <c r="R260" s="344">
        <v>1</v>
      </c>
      <c r="S260" s="339"/>
      <c r="T260" s="282"/>
      <c r="U260" s="24" t="str">
        <f>+VLOOKUP(TRIM(C260),[5]CAT!$A$2:$G$498,4,0)</f>
        <v>Cinta</v>
      </c>
      <c r="V260" s="65">
        <f t="shared" si="4"/>
        <v>45565</v>
      </c>
    </row>
    <row r="261" spans="1:22" x14ac:dyDescent="0.2">
      <c r="A261" s="344">
        <v>158</v>
      </c>
      <c r="B261" s="345" t="b">
        <v>1</v>
      </c>
      <c r="C261" s="282" t="s">
        <v>301</v>
      </c>
      <c r="D261" s="282" t="s">
        <v>20</v>
      </c>
      <c r="E261" s="282" t="s">
        <v>605</v>
      </c>
      <c r="F261" s="282" t="s">
        <v>1375</v>
      </c>
      <c r="G261" s="345">
        <v>181.20359999999999</v>
      </c>
      <c r="H261" s="345">
        <v>181.20359999999999</v>
      </c>
      <c r="I261" s="282" t="s">
        <v>1139</v>
      </c>
      <c r="J261" s="346">
        <v>45564</v>
      </c>
      <c r="K261" s="344">
        <v>0</v>
      </c>
      <c r="L261" s="346">
        <v>45565</v>
      </c>
      <c r="M261" s="345">
        <v>0</v>
      </c>
      <c r="N261" s="345">
        <v>0</v>
      </c>
      <c r="O261" s="282" t="s">
        <v>1123</v>
      </c>
      <c r="P261" s="344">
        <v>0</v>
      </c>
      <c r="Q261" s="282" t="s">
        <v>2068</v>
      </c>
      <c r="R261" s="344">
        <v>1</v>
      </c>
      <c r="S261" s="339"/>
      <c r="T261" s="282"/>
      <c r="U261" s="24" t="str">
        <f>+VLOOKUP(TRIM(C261),[5]CAT!$A$2:$G$498,4,0)</f>
        <v>Cinta</v>
      </c>
      <c r="V261" s="65">
        <f t="shared" si="4"/>
        <v>45565</v>
      </c>
    </row>
    <row r="262" spans="1:22" x14ac:dyDescent="0.2">
      <c r="A262" s="344">
        <v>171</v>
      </c>
      <c r="B262" s="345" t="b">
        <v>1</v>
      </c>
      <c r="C262" s="282" t="s">
        <v>301</v>
      </c>
      <c r="D262" s="282" t="s">
        <v>20</v>
      </c>
      <c r="E262" s="282" t="s">
        <v>605</v>
      </c>
      <c r="F262" s="282" t="s">
        <v>1375</v>
      </c>
      <c r="G262" s="345">
        <v>131.04</v>
      </c>
      <c r="H262" s="345">
        <v>131.04</v>
      </c>
      <c r="I262" s="282" t="s">
        <v>1139</v>
      </c>
      <c r="J262" s="346">
        <v>45564</v>
      </c>
      <c r="K262" s="344">
        <v>0</v>
      </c>
      <c r="L262" s="346">
        <v>45565</v>
      </c>
      <c r="M262" s="345">
        <v>0</v>
      </c>
      <c r="N262" s="345">
        <v>0</v>
      </c>
      <c r="O262" s="282" t="s">
        <v>1123</v>
      </c>
      <c r="P262" s="344">
        <v>0</v>
      </c>
      <c r="Q262" s="282" t="s">
        <v>2171</v>
      </c>
      <c r="R262" s="344">
        <v>1</v>
      </c>
      <c r="S262" s="339"/>
      <c r="T262" s="282"/>
      <c r="U262" s="24" t="str">
        <f>+VLOOKUP(TRIM(C262),[5]CAT!$A$2:$G$498,4,0)</f>
        <v>Cinta</v>
      </c>
      <c r="V262" s="65">
        <f t="shared" si="4"/>
        <v>45565</v>
      </c>
    </row>
    <row r="263" spans="1:22" x14ac:dyDescent="0.2">
      <c r="A263" s="344">
        <v>149</v>
      </c>
      <c r="B263" s="345" t="b">
        <v>1</v>
      </c>
      <c r="C263" s="282" t="s">
        <v>1466</v>
      </c>
      <c r="D263" s="282" t="s">
        <v>20</v>
      </c>
      <c r="E263" s="282" t="s">
        <v>841</v>
      </c>
      <c r="F263" s="282" t="s">
        <v>2138</v>
      </c>
      <c r="G263" s="345">
        <v>149.53</v>
      </c>
      <c r="H263" s="345">
        <v>149.53</v>
      </c>
      <c r="I263" s="282" t="s">
        <v>1180</v>
      </c>
      <c r="J263" s="346">
        <v>45564</v>
      </c>
      <c r="K263" s="344">
        <v>0</v>
      </c>
      <c r="L263" s="346">
        <v>45565</v>
      </c>
      <c r="M263" s="345">
        <v>0.01</v>
      </c>
      <c r="N263" s="345">
        <v>0</v>
      </c>
      <c r="O263" s="282" t="s">
        <v>1123</v>
      </c>
      <c r="P263" s="344">
        <v>0</v>
      </c>
      <c r="Q263" s="282" t="s">
        <v>2124</v>
      </c>
      <c r="R263" s="344">
        <v>1</v>
      </c>
      <c r="S263" s="339"/>
      <c r="T263" s="282"/>
      <c r="U263" s="24" t="e">
        <f>+VLOOKUP(TRIM(C263),[5]CAT!$A$2:$G$498,4,0)</f>
        <v>#N/A</v>
      </c>
      <c r="V263" s="65">
        <f t="shared" si="4"/>
        <v>45565</v>
      </c>
    </row>
    <row r="264" spans="1:22" x14ac:dyDescent="0.2">
      <c r="A264" s="344">
        <v>150</v>
      </c>
      <c r="B264" s="345" t="b">
        <v>1</v>
      </c>
      <c r="C264" s="282" t="s">
        <v>1296</v>
      </c>
      <c r="D264" s="282" t="s">
        <v>20</v>
      </c>
      <c r="E264" s="282" t="s">
        <v>687</v>
      </c>
      <c r="F264" s="282" t="s">
        <v>2005</v>
      </c>
      <c r="G264" s="345">
        <v>908.19</v>
      </c>
      <c r="H264" s="345">
        <v>908.19</v>
      </c>
      <c r="I264" s="282" t="s">
        <v>1139</v>
      </c>
      <c r="J264" s="346">
        <v>45564</v>
      </c>
      <c r="K264" s="344">
        <v>0</v>
      </c>
      <c r="L264" s="346">
        <v>45565</v>
      </c>
      <c r="M264" s="345">
        <v>0.01</v>
      </c>
      <c r="N264" s="345">
        <v>0</v>
      </c>
      <c r="O264" s="282" t="s">
        <v>1123</v>
      </c>
      <c r="P264" s="344">
        <v>0</v>
      </c>
      <c r="Q264" s="282" t="s">
        <v>2124</v>
      </c>
      <c r="R264" s="344">
        <v>1</v>
      </c>
      <c r="S264" s="339"/>
      <c r="T264" s="282"/>
      <c r="U264" s="24" t="e">
        <f>+VLOOKUP(TRIM(C264),[5]CAT!$A$2:$G$498,4,0)</f>
        <v>#N/A</v>
      </c>
      <c r="V264" s="65">
        <f t="shared" si="4"/>
        <v>45565</v>
      </c>
    </row>
    <row r="265" spans="1:22" x14ac:dyDescent="0.2">
      <c r="A265" s="344">
        <v>156</v>
      </c>
      <c r="B265" s="345" t="b">
        <v>1</v>
      </c>
      <c r="C265" s="282" t="s">
        <v>1296</v>
      </c>
      <c r="D265" s="282" t="s">
        <v>20</v>
      </c>
      <c r="E265" s="282" t="s">
        <v>687</v>
      </c>
      <c r="F265" s="282" t="s">
        <v>2005</v>
      </c>
      <c r="G265" s="345">
        <v>3081.67</v>
      </c>
      <c r="H265" s="345">
        <v>3081.67</v>
      </c>
      <c r="I265" s="282" t="s">
        <v>1139</v>
      </c>
      <c r="J265" s="346">
        <v>45564</v>
      </c>
      <c r="K265" s="344">
        <v>0</v>
      </c>
      <c r="L265" s="346">
        <v>45565</v>
      </c>
      <c r="M265" s="345">
        <v>0.01</v>
      </c>
      <c r="N265" s="345">
        <v>0</v>
      </c>
      <c r="O265" s="282" t="s">
        <v>1123</v>
      </c>
      <c r="P265" s="344">
        <v>0</v>
      </c>
      <c r="Q265" s="282" t="s">
        <v>2068</v>
      </c>
      <c r="R265" s="344">
        <v>1</v>
      </c>
      <c r="S265" s="339"/>
      <c r="T265" s="282"/>
      <c r="U265" s="24" t="e">
        <f>+VLOOKUP(TRIM(C265),[5]CAT!$A$2:$G$498,4,0)</f>
        <v>#N/A</v>
      </c>
      <c r="V265" s="65">
        <f t="shared" si="4"/>
        <v>45565</v>
      </c>
    </row>
    <row r="266" spans="1:22" x14ac:dyDescent="0.2">
      <c r="A266" s="344">
        <v>168</v>
      </c>
      <c r="B266" s="345" t="b">
        <v>1</v>
      </c>
      <c r="C266" s="282" t="s">
        <v>1296</v>
      </c>
      <c r="D266" s="282" t="s">
        <v>20</v>
      </c>
      <c r="E266" s="282" t="s">
        <v>687</v>
      </c>
      <c r="F266" s="282" t="s">
        <v>2005</v>
      </c>
      <c r="G266" s="345">
        <v>2227.6799999999998</v>
      </c>
      <c r="H266" s="345">
        <v>2227.6799999999998</v>
      </c>
      <c r="I266" s="282" t="s">
        <v>1139</v>
      </c>
      <c r="J266" s="346">
        <v>45564</v>
      </c>
      <c r="K266" s="344">
        <v>0</v>
      </c>
      <c r="L266" s="346">
        <v>45565</v>
      </c>
      <c r="M266" s="345">
        <v>0.01</v>
      </c>
      <c r="N266" s="345">
        <v>0</v>
      </c>
      <c r="O266" s="282" t="s">
        <v>1123</v>
      </c>
      <c r="P266" s="344">
        <v>0</v>
      </c>
      <c r="Q266" s="282" t="s">
        <v>2171</v>
      </c>
      <c r="R266" s="344">
        <v>1</v>
      </c>
      <c r="S266" s="339"/>
      <c r="T266" s="282"/>
      <c r="U266" s="24" t="e">
        <f>+VLOOKUP(TRIM(C266),[5]CAT!$A$2:$G$498,4,0)</f>
        <v>#N/A</v>
      </c>
      <c r="V266" s="65">
        <f t="shared" si="4"/>
        <v>45565</v>
      </c>
    </row>
    <row r="267" spans="1:22" x14ac:dyDescent="0.2">
      <c r="A267" s="344">
        <v>155</v>
      </c>
      <c r="B267" s="345" t="b">
        <v>1</v>
      </c>
      <c r="C267" s="282" t="s">
        <v>1467</v>
      </c>
      <c r="D267" s="282" t="s">
        <v>20</v>
      </c>
      <c r="E267" s="282" t="s">
        <v>759</v>
      </c>
      <c r="F267" s="282" t="s">
        <v>1506</v>
      </c>
      <c r="G267" s="345">
        <v>462.98</v>
      </c>
      <c r="H267" s="345">
        <v>462.98</v>
      </c>
      <c r="I267" s="282" t="s">
        <v>1180</v>
      </c>
      <c r="J267" s="346">
        <v>45564</v>
      </c>
      <c r="K267" s="344">
        <v>0</v>
      </c>
      <c r="L267" s="346">
        <v>45565</v>
      </c>
      <c r="M267" s="345">
        <v>0.01</v>
      </c>
      <c r="N267" s="345">
        <v>0</v>
      </c>
      <c r="O267" s="282" t="s">
        <v>1123</v>
      </c>
      <c r="P267" s="344">
        <v>0</v>
      </c>
      <c r="Q267" s="282" t="s">
        <v>2068</v>
      </c>
      <c r="R267" s="344">
        <v>1</v>
      </c>
      <c r="S267" s="339"/>
      <c r="T267" s="282"/>
      <c r="U267" s="24" t="e">
        <f>+VLOOKUP(TRIM(C267),[5]CAT!$A$2:$G$498,4,0)</f>
        <v>#N/A</v>
      </c>
      <c r="V267" s="65">
        <f t="shared" si="4"/>
        <v>45565</v>
      </c>
    </row>
    <row r="268" spans="1:22" x14ac:dyDescent="0.2">
      <c r="A268" s="344">
        <v>151</v>
      </c>
      <c r="B268" s="345" t="b">
        <v>1</v>
      </c>
      <c r="C268" s="282" t="s">
        <v>780</v>
      </c>
      <c r="D268" s="282" t="s">
        <v>20</v>
      </c>
      <c r="E268" s="282" t="s">
        <v>792</v>
      </c>
      <c r="F268" s="282" t="s">
        <v>2004</v>
      </c>
      <c r="G268" s="345">
        <v>907.84</v>
      </c>
      <c r="H268" s="345">
        <v>907.84</v>
      </c>
      <c r="I268" s="282" t="s">
        <v>1139</v>
      </c>
      <c r="J268" s="346">
        <v>45564</v>
      </c>
      <c r="K268" s="344">
        <v>0</v>
      </c>
      <c r="L268" s="346">
        <v>45565</v>
      </c>
      <c r="M268" s="345">
        <v>0.01</v>
      </c>
      <c r="N268" s="345">
        <v>0</v>
      </c>
      <c r="O268" s="282" t="s">
        <v>1123</v>
      </c>
      <c r="P268" s="344">
        <v>0</v>
      </c>
      <c r="Q268" s="282" t="s">
        <v>2124</v>
      </c>
      <c r="R268" s="344">
        <v>1</v>
      </c>
      <c r="S268" s="339"/>
      <c r="T268" s="282"/>
      <c r="U268" s="24" t="str">
        <f>+VLOOKUP(TRIM(C268),[5]CAT!$A$2:$G$498,4,0)</f>
        <v>Ins Pack</v>
      </c>
      <c r="V268" s="65">
        <f t="shared" si="4"/>
        <v>45565</v>
      </c>
    </row>
    <row r="269" spans="1:22" x14ac:dyDescent="0.2">
      <c r="A269" s="344">
        <v>164</v>
      </c>
      <c r="B269" s="345" t="b">
        <v>1</v>
      </c>
      <c r="C269" s="282" t="s">
        <v>895</v>
      </c>
      <c r="D269" s="282" t="s">
        <v>20</v>
      </c>
      <c r="E269" s="282" t="s">
        <v>983</v>
      </c>
      <c r="F269" s="282" t="s">
        <v>2174</v>
      </c>
      <c r="G269" s="345">
        <v>1671.5</v>
      </c>
      <c r="H269" s="345">
        <v>1671.5</v>
      </c>
      <c r="I269" s="282" t="s">
        <v>1180</v>
      </c>
      <c r="J269" s="346">
        <v>45564</v>
      </c>
      <c r="K269" s="344">
        <v>0</v>
      </c>
      <c r="L269" s="346">
        <v>45565</v>
      </c>
      <c r="M269" s="345">
        <v>0.01</v>
      </c>
      <c r="N269" s="345">
        <v>0</v>
      </c>
      <c r="O269" s="282" t="s">
        <v>1123</v>
      </c>
      <c r="P269" s="344">
        <v>0</v>
      </c>
      <c r="Q269" s="282" t="s">
        <v>2171</v>
      </c>
      <c r="R269" s="344">
        <v>1</v>
      </c>
      <c r="S269" s="339"/>
      <c r="T269" s="282"/>
      <c r="U269" s="24" t="str">
        <f>+VLOOKUP(TRIM(C269),[5]CAT!$A$2:$G$498,4,0)</f>
        <v>Salsa</v>
      </c>
      <c r="V269" s="65">
        <f t="shared" si="4"/>
        <v>45565</v>
      </c>
    </row>
    <row r="270" spans="1:22" x14ac:dyDescent="0.2">
      <c r="A270" s="344">
        <v>166</v>
      </c>
      <c r="B270" s="345" t="b">
        <v>1</v>
      </c>
      <c r="C270" s="282" t="s">
        <v>936</v>
      </c>
      <c r="D270" s="282" t="s">
        <v>20</v>
      </c>
      <c r="E270" s="282" t="s">
        <v>935</v>
      </c>
      <c r="F270" s="282" t="s">
        <v>1375</v>
      </c>
      <c r="G270" s="345">
        <v>25.85</v>
      </c>
      <c r="H270" s="345">
        <v>25.85</v>
      </c>
      <c r="I270" s="282" t="s">
        <v>1122</v>
      </c>
      <c r="J270" s="346">
        <v>45564</v>
      </c>
      <c r="K270" s="344">
        <v>0</v>
      </c>
      <c r="L270" s="346">
        <v>45565</v>
      </c>
      <c r="M270" s="345">
        <v>0.01</v>
      </c>
      <c r="N270" s="345">
        <v>0</v>
      </c>
      <c r="O270" s="282" t="s">
        <v>1123</v>
      </c>
      <c r="P270" s="344">
        <v>0</v>
      </c>
      <c r="Q270" s="282" t="s">
        <v>2171</v>
      </c>
      <c r="R270" s="344">
        <v>1</v>
      </c>
      <c r="S270" s="339"/>
      <c r="T270" s="282"/>
      <c r="U270" s="24" t="str">
        <f>+VLOOKUP(TRIM(C270),[5]CAT!$A$2:$G$498,4,0)</f>
        <v>Aceite</v>
      </c>
      <c r="V270" s="65">
        <f t="shared" si="4"/>
        <v>45565</v>
      </c>
    </row>
    <row r="271" spans="1:22" x14ac:dyDescent="0.2">
      <c r="A271" s="344">
        <v>169</v>
      </c>
      <c r="B271" s="345" t="b">
        <v>1</v>
      </c>
      <c r="C271" s="282" t="s">
        <v>1476</v>
      </c>
      <c r="D271" s="282" t="s">
        <v>20</v>
      </c>
      <c r="E271" s="282" t="s">
        <v>892</v>
      </c>
      <c r="F271" s="282" t="s">
        <v>2175</v>
      </c>
      <c r="G271" s="345">
        <v>245.38</v>
      </c>
      <c r="H271" s="345">
        <v>245.38</v>
      </c>
      <c r="I271" s="282" t="s">
        <v>1180</v>
      </c>
      <c r="J271" s="346">
        <v>45564</v>
      </c>
      <c r="K271" s="344">
        <v>0</v>
      </c>
      <c r="L271" s="346">
        <v>45565</v>
      </c>
      <c r="M271" s="345">
        <v>0.01</v>
      </c>
      <c r="N271" s="345">
        <v>0</v>
      </c>
      <c r="O271" s="282" t="s">
        <v>1123</v>
      </c>
      <c r="P271" s="344">
        <v>0</v>
      </c>
      <c r="Q271" s="282" t="s">
        <v>2171</v>
      </c>
      <c r="R271" s="344">
        <v>1</v>
      </c>
      <c r="S271" s="339"/>
      <c r="T271" s="282"/>
      <c r="U271" s="24" t="e">
        <f>+VLOOKUP(TRIM(C271),[5]CAT!$A$2:$G$498,4,0)</f>
        <v>#N/A</v>
      </c>
      <c r="V271" s="65">
        <f t="shared" si="4"/>
        <v>45565</v>
      </c>
    </row>
    <row r="272" spans="1:22" x14ac:dyDescent="0.2">
      <c r="A272" s="344">
        <v>174</v>
      </c>
      <c r="B272" s="345" t="b">
        <v>1</v>
      </c>
      <c r="C272" s="282" t="s">
        <v>1336</v>
      </c>
      <c r="D272" s="282" t="s">
        <v>20</v>
      </c>
      <c r="E272" s="282" t="s">
        <v>1848</v>
      </c>
      <c r="F272" s="282" t="s">
        <v>1849</v>
      </c>
      <c r="G272" s="345">
        <v>3000</v>
      </c>
      <c r="H272" s="345">
        <v>3000</v>
      </c>
      <c r="I272" s="282" t="s">
        <v>1139</v>
      </c>
      <c r="J272" s="346">
        <v>45564</v>
      </c>
      <c r="K272" s="344">
        <v>0</v>
      </c>
      <c r="L272" s="346">
        <v>45565</v>
      </c>
      <c r="M272" s="345">
        <v>0.01</v>
      </c>
      <c r="N272" s="345">
        <v>0</v>
      </c>
      <c r="O272" s="282" t="s">
        <v>1123</v>
      </c>
      <c r="P272" s="344">
        <v>0</v>
      </c>
      <c r="Q272" s="282" t="s">
        <v>2316</v>
      </c>
      <c r="R272" s="344">
        <v>1</v>
      </c>
      <c r="S272" s="339"/>
      <c r="T272" s="282"/>
      <c r="U272" s="24" t="e">
        <f>+VLOOKUP(TRIM(C272),[5]CAT!$A$2:$G$498,4,0)</f>
        <v>#N/A</v>
      </c>
      <c r="V272" s="65">
        <f t="shared" si="4"/>
        <v>45565</v>
      </c>
    </row>
    <row r="273" spans="1:22" x14ac:dyDescent="0.2">
      <c r="A273" s="344">
        <v>175</v>
      </c>
      <c r="B273" s="345" t="b">
        <v>1</v>
      </c>
      <c r="C273" s="282" t="s">
        <v>1288</v>
      </c>
      <c r="D273" s="282" t="s">
        <v>20</v>
      </c>
      <c r="E273" s="282" t="s">
        <v>878</v>
      </c>
      <c r="F273" s="282" t="s">
        <v>1379</v>
      </c>
      <c r="G273" s="345">
        <v>6</v>
      </c>
      <c r="H273" s="345">
        <v>6</v>
      </c>
      <c r="I273" s="282" t="s">
        <v>1139</v>
      </c>
      <c r="J273" s="346">
        <v>45564</v>
      </c>
      <c r="K273" s="344">
        <v>0</v>
      </c>
      <c r="L273" s="346">
        <v>45565</v>
      </c>
      <c r="M273" s="345">
        <v>0.01</v>
      </c>
      <c r="N273" s="345">
        <v>0</v>
      </c>
      <c r="O273" s="282" t="s">
        <v>1123</v>
      </c>
      <c r="P273" s="344">
        <v>0</v>
      </c>
      <c r="Q273" s="282" t="s">
        <v>2316</v>
      </c>
      <c r="R273" s="344">
        <v>1</v>
      </c>
      <c r="S273" s="339"/>
      <c r="T273" s="282"/>
      <c r="U273" s="24" t="e">
        <f>+VLOOKUP(TRIM(C273),[5]CAT!$A$2:$G$498,4,0)</f>
        <v>#N/A</v>
      </c>
      <c r="V273" s="65">
        <f t="shared" si="4"/>
        <v>45565</v>
      </c>
    </row>
    <row r="274" spans="1:22" x14ac:dyDescent="0.2">
      <c r="A274" s="344">
        <v>176</v>
      </c>
      <c r="B274" s="345" t="b">
        <v>1</v>
      </c>
      <c r="C274" s="282" t="s">
        <v>997</v>
      </c>
      <c r="D274" s="282" t="s">
        <v>20</v>
      </c>
      <c r="E274" s="282" t="s">
        <v>998</v>
      </c>
      <c r="F274" s="282" t="s">
        <v>1380</v>
      </c>
      <c r="G274" s="345">
        <v>3000.3</v>
      </c>
      <c r="H274" s="345">
        <v>3000.3</v>
      </c>
      <c r="I274" s="282" t="s">
        <v>1139</v>
      </c>
      <c r="J274" s="346">
        <v>45564</v>
      </c>
      <c r="K274" s="344">
        <v>0</v>
      </c>
      <c r="L274" s="346">
        <v>45565</v>
      </c>
      <c r="M274" s="345">
        <v>0.01</v>
      </c>
      <c r="N274" s="345">
        <v>0</v>
      </c>
      <c r="O274" s="282" t="s">
        <v>1123</v>
      </c>
      <c r="P274" s="344">
        <v>0</v>
      </c>
      <c r="Q274" s="282" t="s">
        <v>2316</v>
      </c>
      <c r="R274" s="344">
        <v>1</v>
      </c>
      <c r="S274" s="339"/>
      <c r="T274" s="282"/>
      <c r="U274" s="24" t="e">
        <f>+VLOOKUP(TRIM(C274),[5]CAT!$A$2:$G$498,4,0)</f>
        <v>#N/A</v>
      </c>
      <c r="V274" s="65">
        <f t="shared" si="4"/>
        <v>45565</v>
      </c>
    </row>
    <row r="275" spans="1:22" x14ac:dyDescent="0.2">
      <c r="A275" s="344">
        <v>165</v>
      </c>
      <c r="B275" s="345" t="b">
        <v>1</v>
      </c>
      <c r="C275" s="282" t="s">
        <v>828</v>
      </c>
      <c r="D275" s="282" t="s">
        <v>20</v>
      </c>
      <c r="E275" s="282" t="s">
        <v>852</v>
      </c>
      <c r="F275" s="282" t="s">
        <v>1134</v>
      </c>
      <c r="G275" s="345">
        <v>4.2989860000000002</v>
      </c>
      <c r="H275" s="345">
        <v>4.2989860000000002</v>
      </c>
      <c r="I275" s="282" t="s">
        <v>1122</v>
      </c>
      <c r="J275" s="346">
        <v>45564</v>
      </c>
      <c r="K275" s="344">
        <v>0</v>
      </c>
      <c r="L275" s="346">
        <v>45565</v>
      </c>
      <c r="M275" s="345">
        <v>0</v>
      </c>
      <c r="N275" s="345">
        <v>0</v>
      </c>
      <c r="O275" s="282" t="s">
        <v>1123</v>
      </c>
      <c r="P275" s="344">
        <v>0</v>
      </c>
      <c r="Q275" s="282" t="s">
        <v>2171</v>
      </c>
      <c r="R275" s="344">
        <v>1</v>
      </c>
      <c r="S275" s="339"/>
      <c r="T275" s="282"/>
      <c r="U275" s="24" t="str">
        <f>+VLOOKUP(TRIM(C275),[5]CAT!$A$2:$G$498,4,0)</f>
        <v>Sabor</v>
      </c>
      <c r="V275" s="65">
        <f t="shared" si="4"/>
        <v>45565</v>
      </c>
    </row>
    <row r="276" spans="1:22" x14ac:dyDescent="0.2">
      <c r="A276" s="344">
        <v>163</v>
      </c>
      <c r="B276" s="345" t="b">
        <v>1</v>
      </c>
      <c r="C276" s="282" t="s">
        <v>897</v>
      </c>
      <c r="D276" s="282" t="s">
        <v>20</v>
      </c>
      <c r="E276" s="282" t="s">
        <v>1420</v>
      </c>
      <c r="F276" s="282" t="s">
        <v>1421</v>
      </c>
      <c r="G276" s="345">
        <v>514.11220200000002</v>
      </c>
      <c r="H276" s="345">
        <v>514.11220200000002</v>
      </c>
      <c r="I276" s="282" t="s">
        <v>1122</v>
      </c>
      <c r="J276" s="346">
        <v>45564</v>
      </c>
      <c r="K276" s="344">
        <v>0</v>
      </c>
      <c r="L276" s="346">
        <v>45565</v>
      </c>
      <c r="M276" s="345">
        <v>0</v>
      </c>
      <c r="N276" s="345">
        <v>0</v>
      </c>
      <c r="O276" s="282" t="s">
        <v>1123</v>
      </c>
      <c r="P276" s="344">
        <v>0</v>
      </c>
      <c r="Q276" s="282" t="s">
        <v>2171</v>
      </c>
      <c r="R276" s="344">
        <v>1</v>
      </c>
      <c r="S276" s="339"/>
      <c r="T276" s="282"/>
      <c r="U276" s="24" t="str">
        <f>+VLOOKUP(TRIM(C276),[5]CAT!$A$2:$G$498,4,0)</f>
        <v>Mozza</v>
      </c>
      <c r="V276" s="65">
        <f t="shared" si="4"/>
        <v>45565</v>
      </c>
    </row>
    <row r="277" spans="1:22" x14ac:dyDescent="0.2">
      <c r="A277" s="344">
        <v>4</v>
      </c>
      <c r="B277" s="345" t="b">
        <v>1</v>
      </c>
      <c r="C277" s="282" t="s">
        <v>2317</v>
      </c>
      <c r="D277" s="282" t="s">
        <v>1145</v>
      </c>
      <c r="E277" s="282" t="s">
        <v>1424</v>
      </c>
      <c r="F277" s="282" t="s">
        <v>1423</v>
      </c>
      <c r="G277" s="345">
        <v>3000</v>
      </c>
      <c r="H277" s="345">
        <v>0</v>
      </c>
      <c r="I277" s="282" t="s">
        <v>1139</v>
      </c>
      <c r="J277" s="346">
        <v>45564</v>
      </c>
      <c r="K277" s="344">
        <v>1</v>
      </c>
      <c r="L277" s="346">
        <v>45565</v>
      </c>
      <c r="M277" s="345">
        <v>0.01</v>
      </c>
      <c r="N277" s="345">
        <v>0</v>
      </c>
      <c r="O277" s="282" t="s">
        <v>1123</v>
      </c>
      <c r="P277" s="344">
        <v>0</v>
      </c>
      <c r="Q277" s="282" t="s">
        <v>2316</v>
      </c>
      <c r="R277" s="344">
        <v>1</v>
      </c>
      <c r="S277" s="339"/>
      <c r="T277" s="282"/>
      <c r="U277" s="24" t="e">
        <f>+VLOOKUP(TRIM(C277),[5]CAT!$A$2:$G$498,4,0)</f>
        <v>#N/A</v>
      </c>
      <c r="V277" s="65">
        <f t="shared" si="4"/>
        <v>45565</v>
      </c>
    </row>
    <row r="278" spans="1:22" x14ac:dyDescent="0.2">
      <c r="A278" s="344">
        <v>153</v>
      </c>
      <c r="B278" s="345" t="b">
        <v>1</v>
      </c>
      <c r="C278" s="282" t="s">
        <v>1022</v>
      </c>
      <c r="D278" s="282" t="s">
        <v>20</v>
      </c>
      <c r="E278" s="282" t="s">
        <v>1503</v>
      </c>
      <c r="F278" s="282" t="s">
        <v>1375</v>
      </c>
      <c r="G278" s="345">
        <v>10.6</v>
      </c>
      <c r="H278" s="345">
        <v>10.6</v>
      </c>
      <c r="I278" s="282" t="s">
        <v>1182</v>
      </c>
      <c r="J278" s="346">
        <v>45564</v>
      </c>
      <c r="K278" s="344">
        <v>0</v>
      </c>
      <c r="L278" s="346">
        <v>45565</v>
      </c>
      <c r="M278" s="345">
        <v>0.01</v>
      </c>
      <c r="N278" s="345">
        <v>0</v>
      </c>
      <c r="O278" s="282" t="s">
        <v>1123</v>
      </c>
      <c r="P278" s="344">
        <v>0</v>
      </c>
      <c r="Q278" s="282" t="s">
        <v>2124</v>
      </c>
      <c r="R278" s="344">
        <v>1</v>
      </c>
      <c r="S278" s="339"/>
      <c r="T278" s="282"/>
      <c r="U278" s="24" t="e">
        <f>+VLOOKUP(TRIM(C278),[5]CAT!$A$2:$G$498,4,0)</f>
        <v>#N/A</v>
      </c>
      <c r="V278" s="65">
        <f t="shared" si="4"/>
        <v>45565</v>
      </c>
    </row>
    <row r="279" spans="1:22" x14ac:dyDescent="0.2">
      <c r="A279" s="344">
        <v>159</v>
      </c>
      <c r="B279" s="345" t="b">
        <v>1</v>
      </c>
      <c r="C279" s="282" t="s">
        <v>1022</v>
      </c>
      <c r="D279" s="282" t="s">
        <v>20</v>
      </c>
      <c r="E279" s="282" t="s">
        <v>1503</v>
      </c>
      <c r="F279" s="282" t="s">
        <v>1375</v>
      </c>
      <c r="G279" s="345">
        <v>35.94</v>
      </c>
      <c r="H279" s="345">
        <v>35.94</v>
      </c>
      <c r="I279" s="282" t="s">
        <v>1182</v>
      </c>
      <c r="J279" s="346">
        <v>45564</v>
      </c>
      <c r="K279" s="344">
        <v>0</v>
      </c>
      <c r="L279" s="346">
        <v>45565</v>
      </c>
      <c r="M279" s="345">
        <v>0.01</v>
      </c>
      <c r="N279" s="345">
        <v>0</v>
      </c>
      <c r="O279" s="282" t="s">
        <v>1123</v>
      </c>
      <c r="P279" s="344">
        <v>0</v>
      </c>
      <c r="Q279" s="282" t="s">
        <v>2068</v>
      </c>
      <c r="R279" s="344">
        <v>1</v>
      </c>
      <c r="S279" s="339"/>
      <c r="T279" s="282"/>
      <c r="U279" s="24" t="e">
        <f>+VLOOKUP(TRIM(C279),[5]CAT!$A$2:$G$498,4,0)</f>
        <v>#N/A</v>
      </c>
      <c r="V279" s="65">
        <f t="shared" si="4"/>
        <v>45565</v>
      </c>
    </row>
    <row r="280" spans="1:22" x14ac:dyDescent="0.2">
      <c r="A280" s="344">
        <v>172</v>
      </c>
      <c r="B280" s="345" t="b">
        <v>1</v>
      </c>
      <c r="C280" s="282" t="s">
        <v>1022</v>
      </c>
      <c r="D280" s="282" t="s">
        <v>20</v>
      </c>
      <c r="E280" s="282" t="s">
        <v>1503</v>
      </c>
      <c r="F280" s="282" t="s">
        <v>1375</v>
      </c>
      <c r="G280" s="345">
        <v>25.98</v>
      </c>
      <c r="H280" s="345">
        <v>25.98</v>
      </c>
      <c r="I280" s="282" t="s">
        <v>1182</v>
      </c>
      <c r="J280" s="346">
        <v>45564</v>
      </c>
      <c r="K280" s="344">
        <v>0</v>
      </c>
      <c r="L280" s="346">
        <v>45565</v>
      </c>
      <c r="M280" s="345">
        <v>0.01</v>
      </c>
      <c r="N280" s="345">
        <v>0</v>
      </c>
      <c r="O280" s="282" t="s">
        <v>1123</v>
      </c>
      <c r="P280" s="344">
        <v>0</v>
      </c>
      <c r="Q280" s="282" t="s">
        <v>2171</v>
      </c>
      <c r="R280" s="344">
        <v>1</v>
      </c>
      <c r="S280" s="339"/>
      <c r="T280" s="282"/>
      <c r="U280" s="24" t="e">
        <f>+VLOOKUP(TRIM(C280),[5]CAT!$A$2:$G$498,4,0)</f>
        <v>#N/A</v>
      </c>
      <c r="V280" s="65">
        <f t="shared" si="4"/>
        <v>45565</v>
      </c>
    </row>
    <row r="281" spans="1:22" x14ac:dyDescent="0.2">
      <c r="A281" s="344">
        <v>177</v>
      </c>
      <c r="B281" s="345" t="b">
        <v>1</v>
      </c>
      <c r="C281" s="282" t="s">
        <v>1022</v>
      </c>
      <c r="D281" s="282" t="s">
        <v>20</v>
      </c>
      <c r="E281" s="282" t="s">
        <v>1503</v>
      </c>
      <c r="F281" s="282" t="s">
        <v>1375</v>
      </c>
      <c r="G281" s="345">
        <v>7.06</v>
      </c>
      <c r="H281" s="345">
        <v>7.06</v>
      </c>
      <c r="I281" s="282" t="s">
        <v>1182</v>
      </c>
      <c r="J281" s="346">
        <v>45564</v>
      </c>
      <c r="K281" s="344">
        <v>0</v>
      </c>
      <c r="L281" s="346">
        <v>45565</v>
      </c>
      <c r="M281" s="345">
        <v>0.01</v>
      </c>
      <c r="N281" s="345">
        <v>0</v>
      </c>
      <c r="O281" s="282" t="s">
        <v>1123</v>
      </c>
      <c r="P281" s="344">
        <v>0</v>
      </c>
      <c r="Q281" s="282" t="s">
        <v>2316</v>
      </c>
      <c r="R281" s="344">
        <v>1</v>
      </c>
      <c r="S281" s="339"/>
      <c r="T281" s="282"/>
      <c r="U281" s="24" t="e">
        <f>+VLOOKUP(TRIM(C281),[5]CAT!$A$2:$G$498,4,0)</f>
        <v>#N/A</v>
      </c>
      <c r="V281" s="65">
        <f t="shared" si="4"/>
        <v>45565</v>
      </c>
    </row>
    <row r="282" spans="1:22" x14ac:dyDescent="0.2">
      <c r="A282" s="344">
        <v>3</v>
      </c>
      <c r="B282" s="345" t="b">
        <v>1</v>
      </c>
      <c r="C282" s="282" t="s">
        <v>2176</v>
      </c>
      <c r="D282" s="282" t="s">
        <v>1145</v>
      </c>
      <c r="E282" s="282" t="s">
        <v>2177</v>
      </c>
      <c r="F282" s="282" t="s">
        <v>2178</v>
      </c>
      <c r="G282" s="345">
        <v>2184</v>
      </c>
      <c r="H282" s="345">
        <v>0</v>
      </c>
      <c r="I282" s="282" t="s">
        <v>1139</v>
      </c>
      <c r="J282" s="346">
        <v>45564</v>
      </c>
      <c r="K282" s="344">
        <v>1</v>
      </c>
      <c r="L282" s="346">
        <v>45565</v>
      </c>
      <c r="M282" s="345">
        <v>0.01</v>
      </c>
      <c r="N282" s="345">
        <v>0</v>
      </c>
      <c r="O282" s="282" t="s">
        <v>1123</v>
      </c>
      <c r="P282" s="344">
        <v>0</v>
      </c>
      <c r="Q282" s="282" t="s">
        <v>2171</v>
      </c>
      <c r="R282" s="344">
        <v>1</v>
      </c>
      <c r="S282" s="339"/>
      <c r="T282" s="282"/>
      <c r="U282" s="24" t="e">
        <f>+VLOOKUP(TRIM(C282),[5]CAT!$A$2:$G$498,4,0)</f>
        <v>#N/A</v>
      </c>
      <c r="V282" s="65">
        <f t="shared" si="4"/>
        <v>45565</v>
      </c>
    </row>
    <row r="283" spans="1:22" x14ac:dyDescent="0.2">
      <c r="A283" s="344">
        <v>1</v>
      </c>
      <c r="B283" s="345" t="b">
        <v>1</v>
      </c>
      <c r="C283" s="282" t="s">
        <v>2139</v>
      </c>
      <c r="D283" s="282" t="s">
        <v>1145</v>
      </c>
      <c r="E283" s="282" t="s">
        <v>2140</v>
      </c>
      <c r="F283" s="282" t="s">
        <v>2141</v>
      </c>
      <c r="G283" s="345">
        <v>890.03268000000003</v>
      </c>
      <c r="H283" s="345">
        <v>0</v>
      </c>
      <c r="I283" s="282" t="s">
        <v>1139</v>
      </c>
      <c r="J283" s="346">
        <v>45564</v>
      </c>
      <c r="K283" s="344">
        <v>1</v>
      </c>
      <c r="L283" s="346">
        <v>45565</v>
      </c>
      <c r="M283" s="345">
        <v>0</v>
      </c>
      <c r="N283" s="345">
        <v>0</v>
      </c>
      <c r="O283" s="282" t="s">
        <v>1123</v>
      </c>
      <c r="P283" s="344">
        <v>0</v>
      </c>
      <c r="Q283" s="282" t="s">
        <v>2124</v>
      </c>
      <c r="R283" s="344">
        <v>1</v>
      </c>
      <c r="S283" s="339"/>
      <c r="T283" s="282"/>
      <c r="U283" s="24" t="e">
        <f>+VLOOKUP(TRIM(C283),[5]CAT!$A$2:$G$498,4,0)</f>
        <v>#N/A</v>
      </c>
      <c r="V283" s="65">
        <f t="shared" si="4"/>
        <v>45565</v>
      </c>
    </row>
    <row r="284" spans="1:22" x14ac:dyDescent="0.2">
      <c r="A284" s="344">
        <v>2</v>
      </c>
      <c r="B284" s="345" t="b">
        <v>1</v>
      </c>
      <c r="C284" s="282" t="s">
        <v>2070</v>
      </c>
      <c r="D284" s="282" t="s">
        <v>1145</v>
      </c>
      <c r="E284" s="282" t="s">
        <v>2064</v>
      </c>
      <c r="F284" s="282" t="s">
        <v>2065</v>
      </c>
      <c r="G284" s="345">
        <v>3020.06</v>
      </c>
      <c r="H284" s="345">
        <v>0</v>
      </c>
      <c r="I284" s="282" t="s">
        <v>1139</v>
      </c>
      <c r="J284" s="346">
        <v>45564</v>
      </c>
      <c r="K284" s="344">
        <v>1</v>
      </c>
      <c r="L284" s="346">
        <v>45565</v>
      </c>
      <c r="M284" s="345">
        <v>0.01</v>
      </c>
      <c r="N284" s="345">
        <v>0</v>
      </c>
      <c r="O284" s="282" t="s">
        <v>1123</v>
      </c>
      <c r="P284" s="344">
        <v>0</v>
      </c>
      <c r="Q284" s="282" t="s">
        <v>2068</v>
      </c>
      <c r="R284" s="344">
        <v>1</v>
      </c>
      <c r="S284" s="339"/>
      <c r="T284" s="282"/>
      <c r="U284" s="24" t="e">
        <f>+VLOOKUP(TRIM(C284),[5]CAT!$A$2:$G$498,4,0)</f>
        <v>#N/A</v>
      </c>
      <c r="V284" s="65">
        <f t="shared" si="4"/>
        <v>45565</v>
      </c>
    </row>
    <row r="285" spans="1:22" x14ac:dyDescent="0.2">
      <c r="A285" s="344">
        <v>273</v>
      </c>
      <c r="B285" s="345" t="b">
        <v>1</v>
      </c>
      <c r="C285" s="282" t="s">
        <v>273</v>
      </c>
      <c r="D285" s="282" t="s">
        <v>20</v>
      </c>
      <c r="E285" s="282" t="s">
        <v>27</v>
      </c>
      <c r="F285" s="282" t="s">
        <v>1142</v>
      </c>
      <c r="G285" s="345">
        <v>337.04008800000003</v>
      </c>
      <c r="H285" s="345">
        <v>337.04008800000003</v>
      </c>
      <c r="I285" s="282" t="s">
        <v>1122</v>
      </c>
      <c r="J285" s="346">
        <v>45564</v>
      </c>
      <c r="K285" s="344">
        <v>7</v>
      </c>
      <c r="L285" s="346">
        <v>45572</v>
      </c>
      <c r="M285" s="345">
        <v>0</v>
      </c>
      <c r="N285" s="345">
        <v>0</v>
      </c>
      <c r="O285" s="282" t="s">
        <v>1123</v>
      </c>
      <c r="P285" s="344">
        <v>0</v>
      </c>
      <c r="Q285" s="282" t="s">
        <v>2108</v>
      </c>
      <c r="R285" s="344">
        <v>1</v>
      </c>
      <c r="S285" s="339"/>
      <c r="T285" s="282"/>
      <c r="U285" s="24" t="str">
        <f>+VLOOKUP(TRIM(C285),[5]CAT!$A$2:$G$498,4,0)</f>
        <v>Reboz</v>
      </c>
      <c r="V285" s="65">
        <f t="shared" si="4"/>
        <v>45572</v>
      </c>
    </row>
    <row r="286" spans="1:22" x14ac:dyDescent="0.2">
      <c r="A286" s="344">
        <v>277</v>
      </c>
      <c r="B286" s="345" t="b">
        <v>1</v>
      </c>
      <c r="C286" s="282" t="s">
        <v>273</v>
      </c>
      <c r="D286" s="282" t="s">
        <v>20</v>
      </c>
      <c r="E286" s="282" t="s">
        <v>27</v>
      </c>
      <c r="F286" s="282" t="s">
        <v>1142</v>
      </c>
      <c r="G286" s="345">
        <v>120.07848</v>
      </c>
      <c r="H286" s="345">
        <v>120.07848</v>
      </c>
      <c r="I286" s="282" t="s">
        <v>1122</v>
      </c>
      <c r="J286" s="346">
        <v>45564</v>
      </c>
      <c r="K286" s="344">
        <v>7</v>
      </c>
      <c r="L286" s="346">
        <v>45572</v>
      </c>
      <c r="M286" s="345">
        <v>0</v>
      </c>
      <c r="N286" s="345">
        <v>0</v>
      </c>
      <c r="O286" s="282" t="s">
        <v>1123</v>
      </c>
      <c r="P286" s="344">
        <v>0</v>
      </c>
      <c r="Q286" s="282" t="s">
        <v>2113</v>
      </c>
      <c r="R286" s="344">
        <v>1</v>
      </c>
      <c r="S286" s="339"/>
      <c r="T286" s="282"/>
      <c r="U286" s="24" t="str">
        <f>+VLOOKUP(TRIM(C286),[5]CAT!$A$2:$G$498,4,0)</f>
        <v>Reboz</v>
      </c>
      <c r="V286" s="65">
        <f t="shared" si="4"/>
        <v>45572</v>
      </c>
    </row>
    <row r="287" spans="1:22" x14ac:dyDescent="0.2">
      <c r="A287" s="344">
        <v>276</v>
      </c>
      <c r="B287" s="345" t="b">
        <v>1</v>
      </c>
      <c r="C287" s="282" t="s">
        <v>161</v>
      </c>
      <c r="D287" s="282" t="s">
        <v>20</v>
      </c>
      <c r="E287" s="282" t="s">
        <v>43</v>
      </c>
      <c r="F287" s="282" t="s">
        <v>1375</v>
      </c>
      <c r="G287" s="345">
        <v>557.03534500000001</v>
      </c>
      <c r="H287" s="345">
        <v>557.03534500000001</v>
      </c>
      <c r="I287" s="282" t="s">
        <v>1122</v>
      </c>
      <c r="J287" s="346">
        <v>45564</v>
      </c>
      <c r="K287" s="344">
        <v>7</v>
      </c>
      <c r="L287" s="346">
        <v>45572</v>
      </c>
      <c r="M287" s="345">
        <v>0</v>
      </c>
      <c r="N287" s="345">
        <v>0</v>
      </c>
      <c r="O287" s="282" t="s">
        <v>1123</v>
      </c>
      <c r="P287" s="344">
        <v>0</v>
      </c>
      <c r="Q287" s="282" t="s">
        <v>2108</v>
      </c>
      <c r="R287" s="344">
        <v>1</v>
      </c>
      <c r="S287" s="339"/>
      <c r="T287" s="282"/>
      <c r="U287" s="24" t="str">
        <f>+VLOOKUP(TRIM(C287),[5]CAT!$A$2:$G$498,4,0)</f>
        <v>Aceite</v>
      </c>
      <c r="V287" s="65">
        <f t="shared" si="4"/>
        <v>45572</v>
      </c>
    </row>
    <row r="288" spans="1:22" x14ac:dyDescent="0.2">
      <c r="A288" s="344">
        <v>278</v>
      </c>
      <c r="B288" s="345" t="b">
        <v>1</v>
      </c>
      <c r="C288" s="282" t="s">
        <v>161</v>
      </c>
      <c r="D288" s="282" t="s">
        <v>20</v>
      </c>
      <c r="E288" s="282" t="s">
        <v>43</v>
      </c>
      <c r="F288" s="282" t="s">
        <v>1375</v>
      </c>
      <c r="G288" s="345">
        <v>115.14</v>
      </c>
      <c r="H288" s="345">
        <v>115.14</v>
      </c>
      <c r="I288" s="282" t="s">
        <v>1122</v>
      </c>
      <c r="J288" s="346">
        <v>45564</v>
      </c>
      <c r="K288" s="344">
        <v>7</v>
      </c>
      <c r="L288" s="346">
        <v>45572</v>
      </c>
      <c r="M288" s="345">
        <v>0</v>
      </c>
      <c r="N288" s="345">
        <v>0</v>
      </c>
      <c r="O288" s="282" t="s">
        <v>1123</v>
      </c>
      <c r="P288" s="344">
        <v>0</v>
      </c>
      <c r="Q288" s="282" t="s">
        <v>2113</v>
      </c>
      <c r="R288" s="344">
        <v>1</v>
      </c>
      <c r="S288" s="339"/>
      <c r="T288" s="282"/>
      <c r="U288" s="24" t="str">
        <f>+VLOOKUP(TRIM(C288),[5]CAT!$A$2:$G$498,4,0)</f>
        <v>Aceite</v>
      </c>
      <c r="V288" s="65">
        <f t="shared" si="4"/>
        <v>45572</v>
      </c>
    </row>
    <row r="289" spans="1:22" x14ac:dyDescent="0.2">
      <c r="A289" s="344">
        <v>744</v>
      </c>
      <c r="B289" s="345" t="b">
        <v>1</v>
      </c>
      <c r="C289" s="282" t="s">
        <v>269</v>
      </c>
      <c r="D289" s="282" t="s">
        <v>20</v>
      </c>
      <c r="E289" s="282" t="s">
        <v>743</v>
      </c>
      <c r="F289" s="282" t="s">
        <v>1132</v>
      </c>
      <c r="G289" s="345">
        <v>191.49336500000001</v>
      </c>
      <c r="H289" s="345">
        <v>191.49336500000001</v>
      </c>
      <c r="I289" s="282" t="s">
        <v>1122</v>
      </c>
      <c r="J289" s="346">
        <v>45564</v>
      </c>
      <c r="K289" s="344">
        <v>21</v>
      </c>
      <c r="L289" s="346">
        <v>45586</v>
      </c>
      <c r="M289" s="345">
        <v>0</v>
      </c>
      <c r="N289" s="345">
        <v>0</v>
      </c>
      <c r="O289" s="282" t="s">
        <v>1123</v>
      </c>
      <c r="P289" s="344">
        <v>0</v>
      </c>
      <c r="Q289" s="282" t="s">
        <v>2254</v>
      </c>
      <c r="R289" s="344">
        <v>1</v>
      </c>
      <c r="S289" s="339"/>
      <c r="T289" s="282"/>
      <c r="U289" s="24" t="str">
        <f>+VLOOKUP(TRIM(C289),[5]CAT!$A$2:$G$498,4,0)</f>
        <v>Batter</v>
      </c>
      <c r="V289" s="65">
        <f t="shared" si="4"/>
        <v>45586</v>
      </c>
    </row>
    <row r="290" spans="1:22" x14ac:dyDescent="0.2">
      <c r="A290" s="344">
        <v>730</v>
      </c>
      <c r="B290" s="345" t="b">
        <v>1</v>
      </c>
      <c r="C290" s="282" t="s">
        <v>735</v>
      </c>
      <c r="D290" s="282" t="s">
        <v>20</v>
      </c>
      <c r="E290" s="282" t="s">
        <v>754</v>
      </c>
      <c r="F290" s="282" t="s">
        <v>1127</v>
      </c>
      <c r="G290" s="345">
        <v>16.601839999999999</v>
      </c>
      <c r="H290" s="345">
        <v>16.601839999999999</v>
      </c>
      <c r="I290" s="282" t="s">
        <v>1122</v>
      </c>
      <c r="J290" s="346">
        <v>45564</v>
      </c>
      <c r="K290" s="344">
        <v>21</v>
      </c>
      <c r="L290" s="346">
        <v>45586</v>
      </c>
      <c r="M290" s="345">
        <v>0</v>
      </c>
      <c r="N290" s="345">
        <v>0</v>
      </c>
      <c r="O290" s="282" t="s">
        <v>1123</v>
      </c>
      <c r="P290" s="344">
        <v>0</v>
      </c>
      <c r="Q290" s="282" t="s">
        <v>2114</v>
      </c>
      <c r="R290" s="344">
        <v>1</v>
      </c>
      <c r="S290" s="339"/>
      <c r="T290" s="282"/>
      <c r="U290" s="24" t="str">
        <f>+VLOOKUP(TRIM(C290),[5]CAT!$A$2:$G$498,4,0)</f>
        <v>Batter</v>
      </c>
      <c r="V290" s="65">
        <f t="shared" si="4"/>
        <v>45586</v>
      </c>
    </row>
    <row r="291" spans="1:22" x14ac:dyDescent="0.2">
      <c r="A291" s="344">
        <v>835</v>
      </c>
      <c r="B291" s="345" t="b">
        <v>1</v>
      </c>
      <c r="C291" s="282" t="s">
        <v>602</v>
      </c>
      <c r="D291" s="282" t="s">
        <v>20</v>
      </c>
      <c r="E291" s="282" t="s">
        <v>603</v>
      </c>
      <c r="F291" s="282" t="s">
        <v>1375</v>
      </c>
      <c r="G291" s="345">
        <v>0.76358599999999999</v>
      </c>
      <c r="H291" s="345">
        <v>0.76358599999999999</v>
      </c>
      <c r="I291" s="282" t="s">
        <v>1180</v>
      </c>
      <c r="J291" s="346">
        <v>45564</v>
      </c>
      <c r="K291" s="344">
        <v>30</v>
      </c>
      <c r="L291" s="346">
        <v>45600</v>
      </c>
      <c r="M291" s="345">
        <v>0</v>
      </c>
      <c r="N291" s="345">
        <v>0</v>
      </c>
      <c r="O291" s="282" t="s">
        <v>1123</v>
      </c>
      <c r="P291" s="344">
        <v>0</v>
      </c>
      <c r="Q291" s="282" t="s">
        <v>2124</v>
      </c>
      <c r="R291" s="344">
        <v>1</v>
      </c>
      <c r="S291" s="339"/>
      <c r="T291" s="282"/>
      <c r="U291" s="24" t="str">
        <f>+VLOOKUP(TRIM(C291),[5]CAT!$A$2:$G$498,4,0)</f>
        <v>Aditivos</v>
      </c>
      <c r="V291" s="65">
        <f t="shared" si="4"/>
        <v>45600</v>
      </c>
    </row>
    <row r="292" spans="1:22" x14ac:dyDescent="0.2">
      <c r="A292" s="344">
        <v>840</v>
      </c>
      <c r="B292" s="345" t="b">
        <v>1</v>
      </c>
      <c r="C292" s="282" t="s">
        <v>602</v>
      </c>
      <c r="D292" s="282" t="s">
        <v>20</v>
      </c>
      <c r="E292" s="282" t="s">
        <v>603</v>
      </c>
      <c r="F292" s="282" t="s">
        <v>1375</v>
      </c>
      <c r="G292" s="345">
        <v>0.522872</v>
      </c>
      <c r="H292" s="345">
        <v>0.522872</v>
      </c>
      <c r="I292" s="282" t="s">
        <v>1180</v>
      </c>
      <c r="J292" s="346">
        <v>45564</v>
      </c>
      <c r="K292" s="344">
        <v>30</v>
      </c>
      <c r="L292" s="346">
        <v>45600</v>
      </c>
      <c r="M292" s="345">
        <v>0</v>
      </c>
      <c r="N292" s="345">
        <v>0</v>
      </c>
      <c r="O292" s="282" t="s">
        <v>1123</v>
      </c>
      <c r="P292" s="344">
        <v>0</v>
      </c>
      <c r="Q292" s="282" t="s">
        <v>2068</v>
      </c>
      <c r="R292" s="344">
        <v>1</v>
      </c>
      <c r="S292" s="339"/>
      <c r="T292" s="282"/>
      <c r="U292" s="24" t="str">
        <f>+VLOOKUP(TRIM(C292),[5]CAT!$A$2:$G$498,4,0)</f>
        <v>Aditivos</v>
      </c>
      <c r="V292" s="65">
        <f t="shared" si="4"/>
        <v>45600</v>
      </c>
    </row>
    <row r="293" spans="1:22" x14ac:dyDescent="0.2">
      <c r="A293" s="344">
        <v>318</v>
      </c>
      <c r="B293" s="345" t="b">
        <v>1</v>
      </c>
      <c r="C293" s="282" t="s">
        <v>673</v>
      </c>
      <c r="D293" s="282" t="s">
        <v>20</v>
      </c>
      <c r="E293" s="282" t="s">
        <v>679</v>
      </c>
      <c r="F293" s="282" t="s">
        <v>1132</v>
      </c>
      <c r="G293" s="345">
        <v>29.75226</v>
      </c>
      <c r="H293" s="345">
        <v>29.75226</v>
      </c>
      <c r="I293" s="282" t="s">
        <v>1122</v>
      </c>
      <c r="J293" s="346">
        <v>45565</v>
      </c>
      <c r="K293" s="344">
        <v>7</v>
      </c>
      <c r="L293" s="346">
        <v>45572</v>
      </c>
      <c r="M293" s="345">
        <v>0</v>
      </c>
      <c r="N293" s="345">
        <v>0</v>
      </c>
      <c r="O293" s="282" t="s">
        <v>1123</v>
      </c>
      <c r="P293" s="344">
        <v>0</v>
      </c>
      <c r="Q293" s="282" t="s">
        <v>2003</v>
      </c>
      <c r="R293" s="344">
        <v>1</v>
      </c>
      <c r="S293" s="339"/>
      <c r="T293" s="282"/>
      <c r="U293" s="24" t="str">
        <f>+VLOOKUP(TRIM(C293),[5]CAT!$A$2:$G$498,4,0)</f>
        <v>Aditivos</v>
      </c>
      <c r="V293" s="65">
        <f t="shared" si="4"/>
        <v>45572</v>
      </c>
    </row>
    <row r="294" spans="1:22" x14ac:dyDescent="0.2">
      <c r="A294" s="344">
        <v>342</v>
      </c>
      <c r="B294" s="345" t="b">
        <v>1</v>
      </c>
      <c r="C294" s="282" t="s">
        <v>673</v>
      </c>
      <c r="D294" s="282" t="s">
        <v>20</v>
      </c>
      <c r="E294" s="282" t="s">
        <v>679</v>
      </c>
      <c r="F294" s="282" t="s">
        <v>1132</v>
      </c>
      <c r="G294" s="345">
        <v>35.043289999999999</v>
      </c>
      <c r="H294" s="345">
        <v>35.043289999999999</v>
      </c>
      <c r="I294" s="282" t="s">
        <v>1122</v>
      </c>
      <c r="J294" s="346">
        <v>45565</v>
      </c>
      <c r="K294" s="344">
        <v>7</v>
      </c>
      <c r="L294" s="346">
        <v>45572</v>
      </c>
      <c r="M294" s="345">
        <v>0</v>
      </c>
      <c r="N294" s="345">
        <v>0</v>
      </c>
      <c r="O294" s="282" t="s">
        <v>1123</v>
      </c>
      <c r="P294" s="344">
        <v>0</v>
      </c>
      <c r="Q294" s="282" t="s">
        <v>2002</v>
      </c>
      <c r="R294" s="344">
        <v>1</v>
      </c>
      <c r="S294" s="339"/>
      <c r="T294" s="282"/>
      <c r="U294" s="24" t="str">
        <f>+VLOOKUP(TRIM(C294),[5]CAT!$A$2:$G$498,4,0)</f>
        <v>Aditivos</v>
      </c>
      <c r="V294" s="65">
        <f t="shared" si="4"/>
        <v>45572</v>
      </c>
    </row>
    <row r="295" spans="1:22" x14ac:dyDescent="0.2">
      <c r="A295" s="344">
        <v>316</v>
      </c>
      <c r="B295" s="345" t="b">
        <v>1</v>
      </c>
      <c r="C295" s="282" t="s">
        <v>268</v>
      </c>
      <c r="D295" s="282" t="s">
        <v>20</v>
      </c>
      <c r="E295" s="282" t="s">
        <v>312</v>
      </c>
      <c r="F295" s="282" t="s">
        <v>1140</v>
      </c>
      <c r="G295" s="345">
        <v>41.839115999999997</v>
      </c>
      <c r="H295" s="345">
        <v>41.839115999999997</v>
      </c>
      <c r="I295" s="282" t="s">
        <v>1122</v>
      </c>
      <c r="J295" s="346">
        <v>45565</v>
      </c>
      <c r="K295" s="344">
        <v>7</v>
      </c>
      <c r="L295" s="346">
        <v>45572</v>
      </c>
      <c r="M295" s="345">
        <v>0</v>
      </c>
      <c r="N295" s="345">
        <v>0</v>
      </c>
      <c r="O295" s="282" t="s">
        <v>1123</v>
      </c>
      <c r="P295" s="344">
        <v>0</v>
      </c>
      <c r="Q295" s="282" t="s">
        <v>2003</v>
      </c>
      <c r="R295" s="344">
        <v>1</v>
      </c>
      <c r="S295" s="339"/>
      <c r="T295" s="282"/>
      <c r="U295" s="24" t="str">
        <f>+VLOOKUP(TRIM(C295),[5]CAT!$A$2:$G$498,4,0)</f>
        <v>Aditivos</v>
      </c>
      <c r="V295" s="65">
        <f t="shared" si="4"/>
        <v>45572</v>
      </c>
    </row>
    <row r="296" spans="1:22" x14ac:dyDescent="0.2">
      <c r="A296" s="344">
        <v>339</v>
      </c>
      <c r="B296" s="345" t="b">
        <v>1</v>
      </c>
      <c r="C296" s="282" t="s">
        <v>268</v>
      </c>
      <c r="D296" s="282" t="s">
        <v>20</v>
      </c>
      <c r="E296" s="282" t="s">
        <v>312</v>
      </c>
      <c r="F296" s="282" t="s">
        <v>1140</v>
      </c>
      <c r="G296" s="345">
        <v>31.288651999999999</v>
      </c>
      <c r="H296" s="345">
        <v>31.288651999999999</v>
      </c>
      <c r="I296" s="282" t="s">
        <v>1122</v>
      </c>
      <c r="J296" s="346">
        <v>45565</v>
      </c>
      <c r="K296" s="344">
        <v>7</v>
      </c>
      <c r="L296" s="346">
        <v>45572</v>
      </c>
      <c r="M296" s="345">
        <v>0</v>
      </c>
      <c r="N296" s="345">
        <v>0</v>
      </c>
      <c r="O296" s="282" t="s">
        <v>1123</v>
      </c>
      <c r="P296" s="344">
        <v>0</v>
      </c>
      <c r="Q296" s="282" t="s">
        <v>2002</v>
      </c>
      <c r="R296" s="344">
        <v>1</v>
      </c>
      <c r="S296" s="339"/>
      <c r="T296" s="282"/>
      <c r="U296" s="24" t="str">
        <f>+VLOOKUP(TRIM(C296),[5]CAT!$A$2:$G$498,4,0)</f>
        <v>Aditivos</v>
      </c>
      <c r="V296" s="65">
        <f t="shared" si="4"/>
        <v>45572</v>
      </c>
    </row>
    <row r="297" spans="1:22" x14ac:dyDescent="0.2">
      <c r="A297" s="344">
        <v>319</v>
      </c>
      <c r="B297" s="345" t="b">
        <v>1</v>
      </c>
      <c r="C297" s="282" t="s">
        <v>265</v>
      </c>
      <c r="D297" s="282" t="s">
        <v>20</v>
      </c>
      <c r="E297" s="282" t="s">
        <v>28</v>
      </c>
      <c r="F297" s="282" t="s">
        <v>1127</v>
      </c>
      <c r="G297" s="345">
        <v>2.479355</v>
      </c>
      <c r="H297" s="345">
        <v>2.479355</v>
      </c>
      <c r="I297" s="282" t="s">
        <v>1122</v>
      </c>
      <c r="J297" s="346">
        <v>45565</v>
      </c>
      <c r="K297" s="344">
        <v>7</v>
      </c>
      <c r="L297" s="346">
        <v>45572</v>
      </c>
      <c r="M297" s="345">
        <v>0</v>
      </c>
      <c r="N297" s="345">
        <v>0</v>
      </c>
      <c r="O297" s="282" t="s">
        <v>1123</v>
      </c>
      <c r="P297" s="344">
        <v>0</v>
      </c>
      <c r="Q297" s="282" t="s">
        <v>2003</v>
      </c>
      <c r="R297" s="344">
        <v>1</v>
      </c>
      <c r="S297" s="339"/>
      <c r="T297" s="282"/>
      <c r="U297" s="24" t="str">
        <f>+VLOOKUP(TRIM(C297),[5]CAT!$A$2:$G$498,4,0)</f>
        <v>Aditivos</v>
      </c>
      <c r="V297" s="65">
        <f t="shared" si="4"/>
        <v>45572</v>
      </c>
    </row>
    <row r="298" spans="1:22" x14ac:dyDescent="0.2">
      <c r="A298" s="344">
        <v>343</v>
      </c>
      <c r="B298" s="345" t="b">
        <v>1</v>
      </c>
      <c r="C298" s="282" t="s">
        <v>265</v>
      </c>
      <c r="D298" s="282" t="s">
        <v>20</v>
      </c>
      <c r="E298" s="282" t="s">
        <v>28</v>
      </c>
      <c r="F298" s="282" t="s">
        <v>1127</v>
      </c>
      <c r="G298" s="345">
        <v>1.877319</v>
      </c>
      <c r="H298" s="345">
        <v>1.877319</v>
      </c>
      <c r="I298" s="282" t="s">
        <v>1122</v>
      </c>
      <c r="J298" s="346">
        <v>45565</v>
      </c>
      <c r="K298" s="344">
        <v>7</v>
      </c>
      <c r="L298" s="346">
        <v>45572</v>
      </c>
      <c r="M298" s="345">
        <v>0</v>
      </c>
      <c r="N298" s="345">
        <v>0</v>
      </c>
      <c r="O298" s="282" t="s">
        <v>1123</v>
      </c>
      <c r="P298" s="344">
        <v>0</v>
      </c>
      <c r="Q298" s="282" t="s">
        <v>2002</v>
      </c>
      <c r="R298" s="344">
        <v>1</v>
      </c>
      <c r="S298" s="339"/>
      <c r="T298" s="282"/>
      <c r="U298" s="24" t="str">
        <f>+VLOOKUP(TRIM(C298),[5]CAT!$A$2:$G$498,4,0)</f>
        <v>Aditivos</v>
      </c>
      <c r="V298" s="65">
        <f t="shared" si="4"/>
        <v>45572</v>
      </c>
    </row>
    <row r="299" spans="1:22" x14ac:dyDescent="0.2">
      <c r="A299" s="344">
        <v>320</v>
      </c>
      <c r="B299" s="345" t="b">
        <v>1</v>
      </c>
      <c r="C299" s="282" t="s">
        <v>250</v>
      </c>
      <c r="D299" s="282" t="s">
        <v>20</v>
      </c>
      <c r="E299" s="282" t="s">
        <v>31</v>
      </c>
      <c r="F299" s="282" t="s">
        <v>1375</v>
      </c>
      <c r="G299" s="345">
        <v>2.479355</v>
      </c>
      <c r="H299" s="345">
        <v>2.479355</v>
      </c>
      <c r="I299" s="282" t="s">
        <v>1180</v>
      </c>
      <c r="J299" s="346">
        <v>45565</v>
      </c>
      <c r="K299" s="344">
        <v>7</v>
      </c>
      <c r="L299" s="346">
        <v>45572</v>
      </c>
      <c r="M299" s="345">
        <v>0</v>
      </c>
      <c r="N299" s="345">
        <v>0</v>
      </c>
      <c r="O299" s="282" t="s">
        <v>1123</v>
      </c>
      <c r="P299" s="344">
        <v>0</v>
      </c>
      <c r="Q299" s="282" t="s">
        <v>2003</v>
      </c>
      <c r="R299" s="344">
        <v>1</v>
      </c>
      <c r="S299" s="339"/>
      <c r="T299" s="282"/>
      <c r="U299" s="24" t="str">
        <f>+VLOOKUP(TRIM(C299),[5]CAT!$A$2:$G$498,4,0)</f>
        <v>Aditivos</v>
      </c>
      <c r="V299" s="65">
        <f t="shared" si="4"/>
        <v>45572</v>
      </c>
    </row>
    <row r="300" spans="1:22" x14ac:dyDescent="0.2">
      <c r="A300" s="344">
        <v>344</v>
      </c>
      <c r="B300" s="345" t="b">
        <v>1</v>
      </c>
      <c r="C300" s="282" t="s">
        <v>250</v>
      </c>
      <c r="D300" s="282" t="s">
        <v>20</v>
      </c>
      <c r="E300" s="282" t="s">
        <v>31</v>
      </c>
      <c r="F300" s="282" t="s">
        <v>1375</v>
      </c>
      <c r="G300" s="345">
        <v>1.877319</v>
      </c>
      <c r="H300" s="345">
        <v>1.877319</v>
      </c>
      <c r="I300" s="282" t="s">
        <v>1180</v>
      </c>
      <c r="J300" s="346">
        <v>45565</v>
      </c>
      <c r="K300" s="344">
        <v>7</v>
      </c>
      <c r="L300" s="346">
        <v>45572</v>
      </c>
      <c r="M300" s="345">
        <v>0</v>
      </c>
      <c r="N300" s="345">
        <v>0</v>
      </c>
      <c r="O300" s="282" t="s">
        <v>1123</v>
      </c>
      <c r="P300" s="344">
        <v>0</v>
      </c>
      <c r="Q300" s="282" t="s">
        <v>2002</v>
      </c>
      <c r="R300" s="344">
        <v>1</v>
      </c>
      <c r="S300" s="339"/>
      <c r="T300" s="282"/>
      <c r="U300" s="24" t="str">
        <f>+VLOOKUP(TRIM(C300),[5]CAT!$A$2:$G$498,4,0)</f>
        <v>Aditivos</v>
      </c>
      <c r="V300" s="65">
        <f t="shared" si="4"/>
        <v>45572</v>
      </c>
    </row>
    <row r="301" spans="1:22" x14ac:dyDescent="0.2">
      <c r="A301" s="344">
        <v>307</v>
      </c>
      <c r="B301" s="345" t="b">
        <v>1</v>
      </c>
      <c r="C301" s="282" t="s">
        <v>161</v>
      </c>
      <c r="D301" s="282" t="s">
        <v>20</v>
      </c>
      <c r="E301" s="282" t="s">
        <v>43</v>
      </c>
      <c r="F301" s="282" t="s">
        <v>1375</v>
      </c>
      <c r="G301" s="345">
        <v>320.32040000000001</v>
      </c>
      <c r="H301" s="345">
        <v>320.32040000000001</v>
      </c>
      <c r="I301" s="282" t="s">
        <v>1122</v>
      </c>
      <c r="J301" s="346">
        <v>45565</v>
      </c>
      <c r="K301" s="344">
        <v>7</v>
      </c>
      <c r="L301" s="346">
        <v>45572</v>
      </c>
      <c r="M301" s="345">
        <v>0</v>
      </c>
      <c r="N301" s="345">
        <v>0</v>
      </c>
      <c r="O301" s="282" t="s">
        <v>1123</v>
      </c>
      <c r="P301" s="344">
        <v>0</v>
      </c>
      <c r="Q301" s="282" t="s">
        <v>2003</v>
      </c>
      <c r="R301" s="344">
        <v>1</v>
      </c>
      <c r="S301" s="339"/>
      <c r="T301" s="282"/>
      <c r="U301" s="24" t="str">
        <f>+VLOOKUP(TRIM(C301),[5]CAT!$A$2:$G$498,4,0)</f>
        <v>Aceite</v>
      </c>
      <c r="V301" s="65">
        <f t="shared" si="4"/>
        <v>45572</v>
      </c>
    </row>
    <row r="302" spans="1:22" x14ac:dyDescent="0.2">
      <c r="A302" s="344">
        <v>325</v>
      </c>
      <c r="B302" s="345" t="b">
        <v>1</v>
      </c>
      <c r="C302" s="282" t="s">
        <v>161</v>
      </c>
      <c r="D302" s="282" t="s">
        <v>20</v>
      </c>
      <c r="E302" s="282" t="s">
        <v>43</v>
      </c>
      <c r="F302" s="282" t="s">
        <v>1375</v>
      </c>
      <c r="G302" s="345">
        <v>34.278671000000003</v>
      </c>
      <c r="H302" s="345">
        <v>34.278671000000003</v>
      </c>
      <c r="I302" s="282" t="s">
        <v>1122</v>
      </c>
      <c r="J302" s="346">
        <v>45565</v>
      </c>
      <c r="K302" s="344">
        <v>7</v>
      </c>
      <c r="L302" s="346">
        <v>45572</v>
      </c>
      <c r="M302" s="345">
        <v>0</v>
      </c>
      <c r="N302" s="345">
        <v>0</v>
      </c>
      <c r="O302" s="282" t="s">
        <v>1123</v>
      </c>
      <c r="P302" s="344">
        <v>0</v>
      </c>
      <c r="Q302" s="282" t="s">
        <v>2003</v>
      </c>
      <c r="R302" s="344">
        <v>1</v>
      </c>
      <c r="S302" s="339"/>
      <c r="T302" s="282"/>
      <c r="U302" s="24" t="str">
        <f>+VLOOKUP(TRIM(C302),[5]CAT!$A$2:$G$498,4,0)</f>
        <v>Aceite</v>
      </c>
      <c r="V302" s="65">
        <f t="shared" si="4"/>
        <v>45572</v>
      </c>
    </row>
    <row r="303" spans="1:22" x14ac:dyDescent="0.2">
      <c r="A303" s="344">
        <v>333</v>
      </c>
      <c r="B303" s="345" t="b">
        <v>1</v>
      </c>
      <c r="C303" s="282" t="s">
        <v>161</v>
      </c>
      <c r="D303" s="282" t="s">
        <v>20</v>
      </c>
      <c r="E303" s="282" t="s">
        <v>43</v>
      </c>
      <c r="F303" s="282" t="s">
        <v>1375</v>
      </c>
      <c r="G303" s="345">
        <v>310.31320299999999</v>
      </c>
      <c r="H303" s="345">
        <v>310.31320299999999</v>
      </c>
      <c r="I303" s="282" t="s">
        <v>1122</v>
      </c>
      <c r="J303" s="346">
        <v>45565</v>
      </c>
      <c r="K303" s="344">
        <v>7</v>
      </c>
      <c r="L303" s="346">
        <v>45572</v>
      </c>
      <c r="M303" s="345">
        <v>0</v>
      </c>
      <c r="N303" s="345">
        <v>0</v>
      </c>
      <c r="O303" s="282" t="s">
        <v>1123</v>
      </c>
      <c r="P303" s="344">
        <v>0</v>
      </c>
      <c r="Q303" s="282" t="s">
        <v>2002</v>
      </c>
      <c r="R303" s="344">
        <v>1</v>
      </c>
      <c r="S303" s="339"/>
      <c r="T303" s="282"/>
      <c r="U303" s="24" t="str">
        <f>+VLOOKUP(TRIM(C303),[5]CAT!$A$2:$G$498,4,0)</f>
        <v>Aceite</v>
      </c>
      <c r="V303" s="65">
        <f t="shared" si="4"/>
        <v>45572</v>
      </c>
    </row>
    <row r="304" spans="1:22" x14ac:dyDescent="0.2">
      <c r="A304" s="344">
        <v>349</v>
      </c>
      <c r="B304" s="345" t="b">
        <v>1</v>
      </c>
      <c r="C304" s="282" t="s">
        <v>161</v>
      </c>
      <c r="D304" s="282" t="s">
        <v>20</v>
      </c>
      <c r="E304" s="282" t="s">
        <v>43</v>
      </c>
      <c r="F304" s="282" t="s">
        <v>1375</v>
      </c>
      <c r="G304" s="345">
        <v>37.551343000000003</v>
      </c>
      <c r="H304" s="345">
        <v>37.551343000000003</v>
      </c>
      <c r="I304" s="282" t="s">
        <v>1122</v>
      </c>
      <c r="J304" s="346">
        <v>45565</v>
      </c>
      <c r="K304" s="344">
        <v>7</v>
      </c>
      <c r="L304" s="346">
        <v>45572</v>
      </c>
      <c r="M304" s="345">
        <v>0</v>
      </c>
      <c r="N304" s="345">
        <v>0</v>
      </c>
      <c r="O304" s="282" t="s">
        <v>1123</v>
      </c>
      <c r="P304" s="344">
        <v>0</v>
      </c>
      <c r="Q304" s="282" t="s">
        <v>2002</v>
      </c>
      <c r="R304" s="344">
        <v>1</v>
      </c>
      <c r="S304" s="339"/>
      <c r="T304" s="282"/>
      <c r="U304" s="24" t="str">
        <f>+VLOOKUP(TRIM(C304),[5]CAT!$A$2:$G$498,4,0)</f>
        <v>Aceite</v>
      </c>
      <c r="V304" s="65">
        <f t="shared" si="4"/>
        <v>45572</v>
      </c>
    </row>
    <row r="305" spans="1:22" x14ac:dyDescent="0.2">
      <c r="A305" s="344">
        <v>314</v>
      </c>
      <c r="B305" s="345" t="b">
        <v>1</v>
      </c>
      <c r="C305" s="282" t="s">
        <v>156</v>
      </c>
      <c r="D305" s="282" t="s">
        <v>20</v>
      </c>
      <c r="E305" s="282" t="s">
        <v>44</v>
      </c>
      <c r="F305" s="282" t="s">
        <v>1375</v>
      </c>
      <c r="G305" s="345">
        <v>12.706695</v>
      </c>
      <c r="H305" s="345">
        <v>12.706695</v>
      </c>
      <c r="I305" s="282" t="s">
        <v>1122</v>
      </c>
      <c r="J305" s="346">
        <v>45565</v>
      </c>
      <c r="K305" s="344">
        <v>7</v>
      </c>
      <c r="L305" s="346">
        <v>45572</v>
      </c>
      <c r="M305" s="345">
        <v>0</v>
      </c>
      <c r="N305" s="345">
        <v>0</v>
      </c>
      <c r="O305" s="282" t="s">
        <v>1123</v>
      </c>
      <c r="P305" s="344">
        <v>0</v>
      </c>
      <c r="Q305" s="282" t="s">
        <v>2003</v>
      </c>
      <c r="R305" s="344">
        <v>1</v>
      </c>
      <c r="S305" s="339"/>
      <c r="T305" s="282"/>
      <c r="U305" s="24" t="str">
        <f>+VLOOKUP(TRIM(C305),[5]CAT!$A$2:$G$498,4,0)</f>
        <v>Azucar</v>
      </c>
      <c r="V305" s="65">
        <f t="shared" si="4"/>
        <v>45572</v>
      </c>
    </row>
    <row r="306" spans="1:22" x14ac:dyDescent="0.2">
      <c r="A306" s="344">
        <v>310</v>
      </c>
      <c r="B306" s="345" t="b">
        <v>1</v>
      </c>
      <c r="C306" s="282" t="s">
        <v>153</v>
      </c>
      <c r="D306" s="282" t="s">
        <v>20</v>
      </c>
      <c r="E306" s="282" t="s">
        <v>46</v>
      </c>
      <c r="F306" s="282" t="s">
        <v>1375</v>
      </c>
      <c r="G306" s="345">
        <v>34.710970000000003</v>
      </c>
      <c r="H306" s="345">
        <v>34.710970000000003</v>
      </c>
      <c r="I306" s="282" t="s">
        <v>1122</v>
      </c>
      <c r="J306" s="346">
        <v>45565</v>
      </c>
      <c r="K306" s="344">
        <v>7</v>
      </c>
      <c r="L306" s="346">
        <v>45572</v>
      </c>
      <c r="M306" s="345">
        <v>0</v>
      </c>
      <c r="N306" s="345">
        <v>0</v>
      </c>
      <c r="O306" s="282" t="s">
        <v>1123</v>
      </c>
      <c r="P306" s="344">
        <v>0</v>
      </c>
      <c r="Q306" s="282" t="s">
        <v>2003</v>
      </c>
      <c r="R306" s="344">
        <v>1</v>
      </c>
      <c r="S306" s="339"/>
      <c r="T306" s="282"/>
      <c r="U306" s="24" t="str">
        <f>+VLOOKUP(TRIM(C306),[5]CAT!$A$2:$G$498,4,0)</f>
        <v>Sal</v>
      </c>
      <c r="V306" s="65">
        <f t="shared" si="4"/>
        <v>45572</v>
      </c>
    </row>
    <row r="307" spans="1:22" x14ac:dyDescent="0.2">
      <c r="A307" s="344">
        <v>335</v>
      </c>
      <c r="B307" s="345" t="b">
        <v>1</v>
      </c>
      <c r="C307" s="282" t="s">
        <v>153</v>
      </c>
      <c r="D307" s="282" t="s">
        <v>20</v>
      </c>
      <c r="E307" s="282" t="s">
        <v>46</v>
      </c>
      <c r="F307" s="282" t="s">
        <v>1375</v>
      </c>
      <c r="G307" s="345">
        <v>25.030920999999999</v>
      </c>
      <c r="H307" s="345">
        <v>25.030920999999999</v>
      </c>
      <c r="I307" s="282" t="s">
        <v>1122</v>
      </c>
      <c r="J307" s="346">
        <v>45565</v>
      </c>
      <c r="K307" s="344">
        <v>7</v>
      </c>
      <c r="L307" s="346">
        <v>45572</v>
      </c>
      <c r="M307" s="345">
        <v>0</v>
      </c>
      <c r="N307" s="345">
        <v>0</v>
      </c>
      <c r="O307" s="282" t="s">
        <v>1123</v>
      </c>
      <c r="P307" s="344">
        <v>0</v>
      </c>
      <c r="Q307" s="282" t="s">
        <v>2002</v>
      </c>
      <c r="R307" s="344">
        <v>1</v>
      </c>
      <c r="S307" s="339"/>
      <c r="T307" s="282"/>
      <c r="U307" s="24" t="str">
        <f>+VLOOKUP(TRIM(C307),[5]CAT!$A$2:$G$498,4,0)</f>
        <v>Sal</v>
      </c>
      <c r="V307" s="65">
        <f t="shared" si="4"/>
        <v>45572</v>
      </c>
    </row>
    <row r="308" spans="1:22" x14ac:dyDescent="0.2">
      <c r="A308" s="344">
        <v>324</v>
      </c>
      <c r="B308" s="345" t="b">
        <v>1</v>
      </c>
      <c r="C308" s="282" t="s">
        <v>379</v>
      </c>
      <c r="D308" s="282" t="s">
        <v>20</v>
      </c>
      <c r="E308" s="282" t="s">
        <v>355</v>
      </c>
      <c r="F308" s="282" t="s">
        <v>1375</v>
      </c>
      <c r="G308" s="345">
        <v>310.14339899999999</v>
      </c>
      <c r="H308" s="345">
        <v>310.14339899999999</v>
      </c>
      <c r="I308" s="282" t="s">
        <v>1180</v>
      </c>
      <c r="J308" s="346">
        <v>45565</v>
      </c>
      <c r="K308" s="344">
        <v>7</v>
      </c>
      <c r="L308" s="346">
        <v>45572</v>
      </c>
      <c r="M308" s="345">
        <v>0</v>
      </c>
      <c r="N308" s="345">
        <v>0</v>
      </c>
      <c r="O308" s="282" t="s">
        <v>1123</v>
      </c>
      <c r="P308" s="344">
        <v>0</v>
      </c>
      <c r="Q308" s="282" t="s">
        <v>2003</v>
      </c>
      <c r="R308" s="344">
        <v>1</v>
      </c>
      <c r="S308" s="339"/>
      <c r="T308" s="282"/>
      <c r="U308" s="24" t="str">
        <f>+VLOOKUP(TRIM(C308),[5]CAT!$A$2:$G$498,4,0)</f>
        <v>Vegetal</v>
      </c>
      <c r="V308" s="65">
        <f t="shared" si="4"/>
        <v>45572</v>
      </c>
    </row>
    <row r="309" spans="1:22" x14ac:dyDescent="0.2">
      <c r="A309" s="344">
        <v>340</v>
      </c>
      <c r="B309" s="345" t="b">
        <v>1</v>
      </c>
      <c r="C309" s="282" t="s">
        <v>141</v>
      </c>
      <c r="D309" s="282" t="s">
        <v>20</v>
      </c>
      <c r="E309" s="282" t="s">
        <v>309</v>
      </c>
      <c r="F309" s="282" t="s">
        <v>1140</v>
      </c>
      <c r="G309" s="345">
        <v>18.773191000000001</v>
      </c>
      <c r="H309" s="345">
        <v>18.773191000000001</v>
      </c>
      <c r="I309" s="282" t="s">
        <v>1122</v>
      </c>
      <c r="J309" s="346">
        <v>45565</v>
      </c>
      <c r="K309" s="344">
        <v>7</v>
      </c>
      <c r="L309" s="346">
        <v>45572</v>
      </c>
      <c r="M309" s="345">
        <v>0</v>
      </c>
      <c r="N309" s="345">
        <v>0</v>
      </c>
      <c r="O309" s="282" t="s">
        <v>1123</v>
      </c>
      <c r="P309" s="344">
        <v>0</v>
      </c>
      <c r="Q309" s="282" t="s">
        <v>2002</v>
      </c>
      <c r="R309" s="344">
        <v>1</v>
      </c>
      <c r="S309" s="339"/>
      <c r="T309" s="282"/>
      <c r="U309" s="24" t="str">
        <f>+VLOOKUP(TRIM(C309),[5]CAT!$A$2:$G$498,4,0)</f>
        <v>Aditivos</v>
      </c>
      <c r="V309" s="65">
        <f t="shared" si="4"/>
        <v>45572</v>
      </c>
    </row>
    <row r="310" spans="1:22" x14ac:dyDescent="0.2">
      <c r="A310" s="344">
        <v>386</v>
      </c>
      <c r="B310" s="345" t="b">
        <v>1</v>
      </c>
      <c r="C310" s="282" t="s">
        <v>148</v>
      </c>
      <c r="D310" s="282" t="s">
        <v>20</v>
      </c>
      <c r="E310" s="282" t="s">
        <v>586</v>
      </c>
      <c r="F310" s="282" t="s">
        <v>1128</v>
      </c>
      <c r="G310" s="345">
        <v>4514.7753979999998</v>
      </c>
      <c r="H310" s="345">
        <v>4514.7753979999998</v>
      </c>
      <c r="I310" s="282" t="s">
        <v>1122</v>
      </c>
      <c r="J310" s="346">
        <v>45565</v>
      </c>
      <c r="K310" s="344">
        <v>10</v>
      </c>
      <c r="L310" s="346">
        <v>45579</v>
      </c>
      <c r="M310" s="345">
        <v>0</v>
      </c>
      <c r="N310" s="345">
        <v>0</v>
      </c>
      <c r="O310" s="282" t="s">
        <v>1123</v>
      </c>
      <c r="P310" s="344">
        <v>0</v>
      </c>
      <c r="Q310" s="282" t="s">
        <v>2124</v>
      </c>
      <c r="R310" s="344">
        <v>1</v>
      </c>
      <c r="S310" s="339"/>
      <c r="T310" s="282"/>
      <c r="U310" s="24" t="str">
        <f>+VLOOKUP(TRIM(C310),[5]CAT!$A$2:$G$498,4,0)</f>
        <v>Harina</v>
      </c>
      <c r="V310" s="65">
        <f t="shared" si="4"/>
        <v>45579</v>
      </c>
    </row>
    <row r="311" spans="1:22" x14ac:dyDescent="0.2">
      <c r="A311" s="344">
        <v>389</v>
      </c>
      <c r="B311" s="345" t="b">
        <v>1</v>
      </c>
      <c r="C311" s="282" t="s">
        <v>148</v>
      </c>
      <c r="D311" s="282" t="s">
        <v>20</v>
      </c>
      <c r="E311" s="282" t="s">
        <v>586</v>
      </c>
      <c r="F311" s="282" t="s">
        <v>1128</v>
      </c>
      <c r="G311" s="345">
        <v>1970.2495590000001</v>
      </c>
      <c r="H311" s="345">
        <v>1970.2495590000001</v>
      </c>
      <c r="I311" s="282" t="s">
        <v>1122</v>
      </c>
      <c r="J311" s="346">
        <v>45565</v>
      </c>
      <c r="K311" s="344">
        <v>10</v>
      </c>
      <c r="L311" s="346">
        <v>45579</v>
      </c>
      <c r="M311" s="345">
        <v>0</v>
      </c>
      <c r="N311" s="345">
        <v>0</v>
      </c>
      <c r="O311" s="282" t="s">
        <v>1123</v>
      </c>
      <c r="P311" s="344">
        <v>0</v>
      </c>
      <c r="Q311" s="282" t="s">
        <v>2001</v>
      </c>
      <c r="R311" s="344">
        <v>1</v>
      </c>
      <c r="S311" s="339"/>
      <c r="T311" s="282"/>
      <c r="U311" s="24" t="str">
        <f>+VLOOKUP(TRIM(C311),[5]CAT!$A$2:$G$498,4,0)</f>
        <v>Harina</v>
      </c>
      <c r="V311" s="65">
        <f t="shared" si="4"/>
        <v>45579</v>
      </c>
    </row>
    <row r="312" spans="1:22" x14ac:dyDescent="0.2">
      <c r="A312" s="344">
        <v>392</v>
      </c>
      <c r="B312" s="345" t="b">
        <v>1</v>
      </c>
      <c r="C312" s="282" t="s">
        <v>148</v>
      </c>
      <c r="D312" s="282" t="s">
        <v>20</v>
      </c>
      <c r="E312" s="282" t="s">
        <v>586</v>
      </c>
      <c r="F312" s="282" t="s">
        <v>1128</v>
      </c>
      <c r="G312" s="345">
        <v>2818.7786550000001</v>
      </c>
      <c r="H312" s="345">
        <v>2818.7786550000001</v>
      </c>
      <c r="I312" s="282" t="s">
        <v>1122</v>
      </c>
      <c r="J312" s="346">
        <v>45565</v>
      </c>
      <c r="K312" s="344">
        <v>10</v>
      </c>
      <c r="L312" s="346">
        <v>45579</v>
      </c>
      <c r="M312" s="345">
        <v>0</v>
      </c>
      <c r="N312" s="345">
        <v>0</v>
      </c>
      <c r="O312" s="282" t="s">
        <v>1123</v>
      </c>
      <c r="P312" s="344">
        <v>0</v>
      </c>
      <c r="Q312" s="282" t="s">
        <v>2000</v>
      </c>
      <c r="R312" s="344">
        <v>1</v>
      </c>
      <c r="S312" s="339"/>
      <c r="T312" s="282"/>
      <c r="U312" s="24" t="str">
        <f>+VLOOKUP(TRIM(C312),[5]CAT!$A$2:$G$498,4,0)</f>
        <v>Harina</v>
      </c>
      <c r="V312" s="65">
        <f t="shared" si="4"/>
        <v>45579</v>
      </c>
    </row>
    <row r="313" spans="1:22" x14ac:dyDescent="0.2">
      <c r="A313" s="344">
        <v>395</v>
      </c>
      <c r="B313" s="345" t="b">
        <v>1</v>
      </c>
      <c r="C313" s="282" t="s">
        <v>148</v>
      </c>
      <c r="D313" s="282" t="s">
        <v>20</v>
      </c>
      <c r="E313" s="282" t="s">
        <v>586</v>
      </c>
      <c r="F313" s="282" t="s">
        <v>1128</v>
      </c>
      <c r="G313" s="345">
        <v>3459.5115519999999</v>
      </c>
      <c r="H313" s="345">
        <v>3459.5115519999999</v>
      </c>
      <c r="I313" s="282" t="s">
        <v>1122</v>
      </c>
      <c r="J313" s="346">
        <v>45565</v>
      </c>
      <c r="K313" s="344">
        <v>10</v>
      </c>
      <c r="L313" s="346">
        <v>45579</v>
      </c>
      <c r="M313" s="345">
        <v>0</v>
      </c>
      <c r="N313" s="345">
        <v>0</v>
      </c>
      <c r="O313" s="282" t="s">
        <v>1123</v>
      </c>
      <c r="P313" s="344">
        <v>0</v>
      </c>
      <c r="Q313" s="282" t="s">
        <v>2068</v>
      </c>
      <c r="R313" s="344">
        <v>1</v>
      </c>
      <c r="S313" s="339"/>
      <c r="T313" s="282"/>
      <c r="U313" s="24" t="str">
        <f>+VLOOKUP(TRIM(C313),[5]CAT!$A$2:$G$498,4,0)</f>
        <v>Harina</v>
      </c>
      <c r="V313" s="65">
        <f t="shared" si="4"/>
        <v>45579</v>
      </c>
    </row>
    <row r="314" spans="1:22" x14ac:dyDescent="0.2">
      <c r="A314" s="344">
        <v>398</v>
      </c>
      <c r="B314" s="345" t="b">
        <v>1</v>
      </c>
      <c r="C314" s="282" t="s">
        <v>148</v>
      </c>
      <c r="D314" s="282" t="s">
        <v>20</v>
      </c>
      <c r="E314" s="282" t="s">
        <v>586</v>
      </c>
      <c r="F314" s="282" t="s">
        <v>1128</v>
      </c>
      <c r="G314" s="345">
        <v>729.82075799999996</v>
      </c>
      <c r="H314" s="345">
        <v>729.82075799999996</v>
      </c>
      <c r="I314" s="282" t="s">
        <v>1122</v>
      </c>
      <c r="J314" s="346">
        <v>45565</v>
      </c>
      <c r="K314" s="344">
        <v>10</v>
      </c>
      <c r="L314" s="346">
        <v>45579</v>
      </c>
      <c r="M314" s="345">
        <v>0</v>
      </c>
      <c r="N314" s="345">
        <v>0</v>
      </c>
      <c r="O314" s="282" t="s">
        <v>1123</v>
      </c>
      <c r="P314" s="344">
        <v>0</v>
      </c>
      <c r="Q314" s="282" t="s">
        <v>2245</v>
      </c>
      <c r="R314" s="344">
        <v>1</v>
      </c>
      <c r="S314" s="339"/>
      <c r="T314" s="282"/>
      <c r="U314" s="24" t="str">
        <f>+VLOOKUP(TRIM(C314),[5]CAT!$A$2:$G$498,4,0)</f>
        <v>Harina</v>
      </c>
      <c r="V314" s="65">
        <f t="shared" si="4"/>
        <v>45579</v>
      </c>
    </row>
    <row r="315" spans="1:22" x14ac:dyDescent="0.2">
      <c r="A315" s="344">
        <v>354</v>
      </c>
      <c r="B315" s="345" t="b">
        <v>1</v>
      </c>
      <c r="C315" s="282" t="s">
        <v>156</v>
      </c>
      <c r="D315" s="282" t="s">
        <v>20</v>
      </c>
      <c r="E315" s="282" t="s">
        <v>44</v>
      </c>
      <c r="F315" s="282" t="s">
        <v>1375</v>
      </c>
      <c r="G315" s="345">
        <v>36.097850000000001</v>
      </c>
      <c r="H315" s="345">
        <v>36.097850000000001</v>
      </c>
      <c r="I315" s="282" t="s">
        <v>1122</v>
      </c>
      <c r="J315" s="346">
        <v>45566</v>
      </c>
      <c r="K315" s="344">
        <v>7</v>
      </c>
      <c r="L315" s="346">
        <v>45579</v>
      </c>
      <c r="M315" s="345">
        <v>0</v>
      </c>
      <c r="N315" s="345">
        <v>0</v>
      </c>
      <c r="O315" s="282" t="s">
        <v>1123</v>
      </c>
      <c r="P315" s="344">
        <v>0</v>
      </c>
      <c r="Q315" s="282" t="s">
        <v>2124</v>
      </c>
      <c r="R315" s="344">
        <v>1</v>
      </c>
      <c r="S315" s="339"/>
      <c r="T315" s="282"/>
      <c r="U315" s="24" t="str">
        <f>+VLOOKUP(TRIM(C315),[5]CAT!$A$2:$G$498,4,0)</f>
        <v>Azucar</v>
      </c>
      <c r="V315" s="65">
        <f t="shared" si="4"/>
        <v>45579</v>
      </c>
    </row>
    <row r="316" spans="1:22" x14ac:dyDescent="0.2">
      <c r="A316" s="344">
        <v>359</v>
      </c>
      <c r="B316" s="345" t="b">
        <v>1</v>
      </c>
      <c r="C316" s="282" t="s">
        <v>156</v>
      </c>
      <c r="D316" s="282" t="s">
        <v>20</v>
      </c>
      <c r="E316" s="282" t="s">
        <v>44</v>
      </c>
      <c r="F316" s="282" t="s">
        <v>1375</v>
      </c>
      <c r="G316" s="345">
        <v>15.753114</v>
      </c>
      <c r="H316" s="345">
        <v>15.753114</v>
      </c>
      <c r="I316" s="282" t="s">
        <v>1122</v>
      </c>
      <c r="J316" s="346">
        <v>45566</v>
      </c>
      <c r="K316" s="344">
        <v>7</v>
      </c>
      <c r="L316" s="346">
        <v>45579</v>
      </c>
      <c r="M316" s="345">
        <v>0</v>
      </c>
      <c r="N316" s="345">
        <v>0</v>
      </c>
      <c r="O316" s="282" t="s">
        <v>1123</v>
      </c>
      <c r="P316" s="344">
        <v>0</v>
      </c>
      <c r="Q316" s="282" t="s">
        <v>2001</v>
      </c>
      <c r="R316" s="344">
        <v>1</v>
      </c>
      <c r="S316" s="339"/>
      <c r="T316" s="282"/>
      <c r="U316" s="24" t="str">
        <f>+VLOOKUP(TRIM(C316),[5]CAT!$A$2:$G$498,4,0)</f>
        <v>Azucar</v>
      </c>
      <c r="V316" s="65">
        <f t="shared" si="4"/>
        <v>45579</v>
      </c>
    </row>
    <row r="317" spans="1:22" x14ac:dyDescent="0.2">
      <c r="A317" s="344">
        <v>364</v>
      </c>
      <c r="B317" s="345" t="b">
        <v>1</v>
      </c>
      <c r="C317" s="282" t="s">
        <v>156</v>
      </c>
      <c r="D317" s="282" t="s">
        <v>20</v>
      </c>
      <c r="E317" s="282" t="s">
        <v>44</v>
      </c>
      <c r="F317" s="282" t="s">
        <v>1375</v>
      </c>
      <c r="G317" s="345">
        <v>22.537521999999999</v>
      </c>
      <c r="H317" s="345">
        <v>22.537521999999999</v>
      </c>
      <c r="I317" s="282" t="s">
        <v>1122</v>
      </c>
      <c r="J317" s="346">
        <v>45566</v>
      </c>
      <c r="K317" s="344">
        <v>7</v>
      </c>
      <c r="L317" s="346">
        <v>45579</v>
      </c>
      <c r="M317" s="345">
        <v>0</v>
      </c>
      <c r="N317" s="345">
        <v>0</v>
      </c>
      <c r="O317" s="282" t="s">
        <v>1123</v>
      </c>
      <c r="P317" s="344">
        <v>0</v>
      </c>
      <c r="Q317" s="282" t="s">
        <v>2000</v>
      </c>
      <c r="R317" s="344">
        <v>1</v>
      </c>
      <c r="S317" s="339"/>
      <c r="T317" s="282"/>
      <c r="U317" s="24" t="str">
        <f>+VLOOKUP(TRIM(C317),[5]CAT!$A$2:$G$498,4,0)</f>
        <v>Azucar</v>
      </c>
      <c r="V317" s="65">
        <f t="shared" si="4"/>
        <v>45579</v>
      </c>
    </row>
    <row r="318" spans="1:22" x14ac:dyDescent="0.2">
      <c r="A318" s="344">
        <v>369</v>
      </c>
      <c r="B318" s="345" t="b">
        <v>1</v>
      </c>
      <c r="C318" s="282" t="s">
        <v>156</v>
      </c>
      <c r="D318" s="282" t="s">
        <v>20</v>
      </c>
      <c r="E318" s="282" t="s">
        <v>44</v>
      </c>
      <c r="F318" s="282" t="s">
        <v>1375</v>
      </c>
      <c r="G318" s="345">
        <v>27.660496999999999</v>
      </c>
      <c r="H318" s="345">
        <v>27.660496999999999</v>
      </c>
      <c r="I318" s="282" t="s">
        <v>1122</v>
      </c>
      <c r="J318" s="346">
        <v>45566</v>
      </c>
      <c r="K318" s="344">
        <v>7</v>
      </c>
      <c r="L318" s="346">
        <v>45579</v>
      </c>
      <c r="M318" s="345">
        <v>0</v>
      </c>
      <c r="N318" s="345">
        <v>0</v>
      </c>
      <c r="O318" s="282" t="s">
        <v>1123</v>
      </c>
      <c r="P318" s="344">
        <v>0</v>
      </c>
      <c r="Q318" s="282" t="s">
        <v>2068</v>
      </c>
      <c r="R318" s="344">
        <v>1</v>
      </c>
      <c r="S318" s="339"/>
      <c r="T318" s="282"/>
      <c r="U318" s="24" t="str">
        <f>+VLOOKUP(TRIM(C318),[5]CAT!$A$2:$G$498,4,0)</f>
        <v>Azucar</v>
      </c>
      <c r="V318" s="65">
        <f t="shared" ref="V318:V378" si="5">L318</f>
        <v>45579</v>
      </c>
    </row>
    <row r="319" spans="1:22" x14ac:dyDescent="0.2">
      <c r="A319" s="344">
        <v>374</v>
      </c>
      <c r="B319" s="345" t="b">
        <v>1</v>
      </c>
      <c r="C319" s="282" t="s">
        <v>156</v>
      </c>
      <c r="D319" s="282" t="s">
        <v>20</v>
      </c>
      <c r="E319" s="282" t="s">
        <v>44</v>
      </c>
      <c r="F319" s="282" t="s">
        <v>1375</v>
      </c>
      <c r="G319" s="345">
        <v>5.8352760000000004</v>
      </c>
      <c r="H319" s="345">
        <v>5.8352760000000004</v>
      </c>
      <c r="I319" s="282" t="s">
        <v>1122</v>
      </c>
      <c r="J319" s="346">
        <v>45566</v>
      </c>
      <c r="K319" s="344">
        <v>7</v>
      </c>
      <c r="L319" s="346">
        <v>45579</v>
      </c>
      <c r="M319" s="345">
        <v>0</v>
      </c>
      <c r="N319" s="345">
        <v>0</v>
      </c>
      <c r="O319" s="282" t="s">
        <v>1123</v>
      </c>
      <c r="P319" s="344">
        <v>0</v>
      </c>
      <c r="Q319" s="282" t="s">
        <v>2245</v>
      </c>
      <c r="R319" s="344">
        <v>1</v>
      </c>
      <c r="S319" s="339"/>
      <c r="T319" s="282"/>
      <c r="U319" s="24" t="str">
        <f>+VLOOKUP(TRIM(C319),[5]CAT!$A$2:$G$498,4,0)</f>
        <v>Azucar</v>
      </c>
      <c r="V319" s="65">
        <f t="shared" si="5"/>
        <v>45579</v>
      </c>
    </row>
    <row r="320" spans="1:22" x14ac:dyDescent="0.2">
      <c r="A320" s="344">
        <v>355</v>
      </c>
      <c r="B320" s="345" t="b">
        <v>1</v>
      </c>
      <c r="C320" s="282" t="s">
        <v>153</v>
      </c>
      <c r="D320" s="282" t="s">
        <v>20</v>
      </c>
      <c r="E320" s="282" t="s">
        <v>46</v>
      </c>
      <c r="F320" s="282" t="s">
        <v>1375</v>
      </c>
      <c r="G320" s="345">
        <v>96.260932999999994</v>
      </c>
      <c r="H320" s="345">
        <v>96.260932999999994</v>
      </c>
      <c r="I320" s="282" t="s">
        <v>1122</v>
      </c>
      <c r="J320" s="346">
        <v>45566</v>
      </c>
      <c r="K320" s="344">
        <v>7</v>
      </c>
      <c r="L320" s="346">
        <v>45579</v>
      </c>
      <c r="M320" s="345">
        <v>0</v>
      </c>
      <c r="N320" s="345">
        <v>0</v>
      </c>
      <c r="O320" s="282" t="s">
        <v>1123</v>
      </c>
      <c r="P320" s="344">
        <v>0</v>
      </c>
      <c r="Q320" s="282" t="s">
        <v>2124</v>
      </c>
      <c r="R320" s="344">
        <v>1</v>
      </c>
      <c r="S320" s="339"/>
      <c r="T320" s="282"/>
      <c r="U320" s="24" t="str">
        <f>+VLOOKUP(TRIM(C320),[5]CAT!$A$2:$G$498,4,0)</f>
        <v>Sal</v>
      </c>
      <c r="V320" s="65">
        <f t="shared" si="5"/>
        <v>45579</v>
      </c>
    </row>
    <row r="321" spans="1:22" x14ac:dyDescent="0.2">
      <c r="A321" s="344">
        <v>360</v>
      </c>
      <c r="B321" s="345" t="b">
        <v>1</v>
      </c>
      <c r="C321" s="282" t="s">
        <v>153</v>
      </c>
      <c r="D321" s="282" t="s">
        <v>20</v>
      </c>
      <c r="E321" s="282" t="s">
        <v>46</v>
      </c>
      <c r="F321" s="282" t="s">
        <v>1375</v>
      </c>
      <c r="G321" s="345">
        <v>42.008305</v>
      </c>
      <c r="H321" s="345">
        <v>42.008305</v>
      </c>
      <c r="I321" s="282" t="s">
        <v>1122</v>
      </c>
      <c r="J321" s="346">
        <v>45566</v>
      </c>
      <c r="K321" s="344">
        <v>7</v>
      </c>
      <c r="L321" s="346">
        <v>45579</v>
      </c>
      <c r="M321" s="345">
        <v>0</v>
      </c>
      <c r="N321" s="345">
        <v>0</v>
      </c>
      <c r="O321" s="282" t="s">
        <v>1123</v>
      </c>
      <c r="P321" s="344">
        <v>0</v>
      </c>
      <c r="Q321" s="282" t="s">
        <v>2001</v>
      </c>
      <c r="R321" s="344">
        <v>1</v>
      </c>
      <c r="S321" s="339"/>
      <c r="T321" s="282"/>
      <c r="U321" s="24" t="str">
        <f>+VLOOKUP(TRIM(C321),[5]CAT!$A$2:$G$498,4,0)</f>
        <v>Sal</v>
      </c>
      <c r="V321" s="65">
        <f t="shared" si="5"/>
        <v>45579</v>
      </c>
    </row>
    <row r="322" spans="1:22" x14ac:dyDescent="0.2">
      <c r="A322" s="344">
        <v>365</v>
      </c>
      <c r="B322" s="345" t="b">
        <v>1</v>
      </c>
      <c r="C322" s="282" t="s">
        <v>153</v>
      </c>
      <c r="D322" s="282" t="s">
        <v>20</v>
      </c>
      <c r="E322" s="282" t="s">
        <v>46</v>
      </c>
      <c r="F322" s="282" t="s">
        <v>1375</v>
      </c>
      <c r="G322" s="345">
        <v>60.100057999999997</v>
      </c>
      <c r="H322" s="345">
        <v>60.100057999999997</v>
      </c>
      <c r="I322" s="282" t="s">
        <v>1122</v>
      </c>
      <c r="J322" s="346">
        <v>45566</v>
      </c>
      <c r="K322" s="344">
        <v>7</v>
      </c>
      <c r="L322" s="346">
        <v>45579</v>
      </c>
      <c r="M322" s="345">
        <v>0</v>
      </c>
      <c r="N322" s="345">
        <v>0</v>
      </c>
      <c r="O322" s="282" t="s">
        <v>1123</v>
      </c>
      <c r="P322" s="344">
        <v>0</v>
      </c>
      <c r="Q322" s="282" t="s">
        <v>2000</v>
      </c>
      <c r="R322" s="344">
        <v>1</v>
      </c>
      <c r="S322" s="339"/>
      <c r="T322" s="282"/>
      <c r="U322" s="24" t="str">
        <f>+VLOOKUP(TRIM(C322),[5]CAT!$A$2:$G$498,4,0)</f>
        <v>Sal</v>
      </c>
      <c r="V322" s="65">
        <f t="shared" si="5"/>
        <v>45579</v>
      </c>
    </row>
    <row r="323" spans="1:22" x14ac:dyDescent="0.2">
      <c r="A323" s="344">
        <v>370</v>
      </c>
      <c r="B323" s="345" t="b">
        <v>1</v>
      </c>
      <c r="C323" s="282" t="s">
        <v>153</v>
      </c>
      <c r="D323" s="282" t="s">
        <v>20</v>
      </c>
      <c r="E323" s="282" t="s">
        <v>46</v>
      </c>
      <c r="F323" s="282" t="s">
        <v>1375</v>
      </c>
      <c r="G323" s="345">
        <v>73.761323000000004</v>
      </c>
      <c r="H323" s="345">
        <v>73.761323000000004</v>
      </c>
      <c r="I323" s="282" t="s">
        <v>1122</v>
      </c>
      <c r="J323" s="346">
        <v>45566</v>
      </c>
      <c r="K323" s="344">
        <v>7</v>
      </c>
      <c r="L323" s="346">
        <v>45579</v>
      </c>
      <c r="M323" s="345">
        <v>0</v>
      </c>
      <c r="N323" s="345">
        <v>0</v>
      </c>
      <c r="O323" s="282" t="s">
        <v>1123</v>
      </c>
      <c r="P323" s="344">
        <v>0</v>
      </c>
      <c r="Q323" s="282" t="s">
        <v>2068</v>
      </c>
      <c r="R323" s="344">
        <v>1</v>
      </c>
      <c r="S323" s="339"/>
      <c r="T323" s="282"/>
      <c r="U323" s="24" t="str">
        <f>+VLOOKUP(TRIM(C323),[5]CAT!$A$2:$G$498,4,0)</f>
        <v>Sal</v>
      </c>
      <c r="V323" s="65">
        <f t="shared" si="5"/>
        <v>45579</v>
      </c>
    </row>
    <row r="324" spans="1:22" x14ac:dyDescent="0.2">
      <c r="A324" s="344">
        <v>375</v>
      </c>
      <c r="B324" s="345" t="b">
        <v>1</v>
      </c>
      <c r="C324" s="282" t="s">
        <v>153</v>
      </c>
      <c r="D324" s="282" t="s">
        <v>20</v>
      </c>
      <c r="E324" s="282" t="s">
        <v>46</v>
      </c>
      <c r="F324" s="282" t="s">
        <v>1375</v>
      </c>
      <c r="G324" s="345">
        <v>15.560734999999999</v>
      </c>
      <c r="H324" s="345">
        <v>15.560734999999999</v>
      </c>
      <c r="I324" s="282" t="s">
        <v>1122</v>
      </c>
      <c r="J324" s="346">
        <v>45566</v>
      </c>
      <c r="K324" s="344">
        <v>7</v>
      </c>
      <c r="L324" s="346">
        <v>45579</v>
      </c>
      <c r="M324" s="345">
        <v>0</v>
      </c>
      <c r="N324" s="345">
        <v>0</v>
      </c>
      <c r="O324" s="282" t="s">
        <v>1123</v>
      </c>
      <c r="P324" s="344">
        <v>0</v>
      </c>
      <c r="Q324" s="282" t="s">
        <v>2245</v>
      </c>
      <c r="R324" s="344">
        <v>1</v>
      </c>
      <c r="S324" s="339"/>
      <c r="T324" s="282"/>
      <c r="U324" s="24" t="str">
        <f>+VLOOKUP(TRIM(C324),[5]CAT!$A$2:$G$498,4,0)</f>
        <v>Sal</v>
      </c>
      <c r="V324" s="65">
        <f t="shared" si="5"/>
        <v>45579</v>
      </c>
    </row>
    <row r="325" spans="1:22" x14ac:dyDescent="0.2">
      <c r="A325" s="344">
        <v>404</v>
      </c>
      <c r="B325" s="345" t="b">
        <v>1</v>
      </c>
      <c r="C325" s="282" t="s">
        <v>148</v>
      </c>
      <c r="D325" s="282" t="s">
        <v>20</v>
      </c>
      <c r="E325" s="282" t="s">
        <v>586</v>
      </c>
      <c r="F325" s="282" t="s">
        <v>1128</v>
      </c>
      <c r="G325" s="345">
        <v>233.14066399999999</v>
      </c>
      <c r="H325" s="345">
        <v>233.14066399999999</v>
      </c>
      <c r="I325" s="282" t="s">
        <v>1122</v>
      </c>
      <c r="J325" s="346">
        <v>45566</v>
      </c>
      <c r="K325" s="344">
        <v>10</v>
      </c>
      <c r="L325" s="346">
        <v>45579</v>
      </c>
      <c r="M325" s="345">
        <v>0</v>
      </c>
      <c r="N325" s="345">
        <v>0</v>
      </c>
      <c r="O325" s="282" t="s">
        <v>1123</v>
      </c>
      <c r="P325" s="344">
        <v>0</v>
      </c>
      <c r="Q325" s="282" t="s">
        <v>2124</v>
      </c>
      <c r="R325" s="344">
        <v>1</v>
      </c>
      <c r="S325" s="339"/>
      <c r="T325" s="282"/>
      <c r="U325" s="24" t="str">
        <f>+VLOOKUP(TRIM(C325),[5]CAT!$A$2:$G$498,4,0)</f>
        <v>Harina</v>
      </c>
      <c r="V325" s="65">
        <f t="shared" si="5"/>
        <v>45579</v>
      </c>
    </row>
    <row r="326" spans="1:22" x14ac:dyDescent="0.2">
      <c r="A326" s="344">
        <v>405</v>
      </c>
      <c r="B326" s="345" t="b">
        <v>1</v>
      </c>
      <c r="C326" s="282" t="s">
        <v>148</v>
      </c>
      <c r="D326" s="282" t="s">
        <v>20</v>
      </c>
      <c r="E326" s="282" t="s">
        <v>586</v>
      </c>
      <c r="F326" s="282" t="s">
        <v>1128</v>
      </c>
      <c r="G326" s="345">
        <v>374.17242199999998</v>
      </c>
      <c r="H326" s="345">
        <v>374.17242199999998</v>
      </c>
      <c r="I326" s="282" t="s">
        <v>1122</v>
      </c>
      <c r="J326" s="346">
        <v>45566</v>
      </c>
      <c r="K326" s="344">
        <v>10</v>
      </c>
      <c r="L326" s="346">
        <v>45579</v>
      </c>
      <c r="M326" s="345">
        <v>0</v>
      </c>
      <c r="N326" s="345">
        <v>0</v>
      </c>
      <c r="O326" s="282" t="s">
        <v>1123</v>
      </c>
      <c r="P326" s="344">
        <v>0</v>
      </c>
      <c r="Q326" s="282" t="s">
        <v>2001</v>
      </c>
      <c r="R326" s="344">
        <v>1</v>
      </c>
      <c r="S326" s="339"/>
      <c r="T326" s="282"/>
      <c r="U326" s="24" t="str">
        <f>+VLOOKUP(TRIM(C326),[5]CAT!$A$2:$G$498,4,0)</f>
        <v>Harina</v>
      </c>
      <c r="V326" s="65">
        <f t="shared" si="5"/>
        <v>45579</v>
      </c>
    </row>
    <row r="327" spans="1:22" x14ac:dyDescent="0.2">
      <c r="A327" s="344">
        <v>406</v>
      </c>
      <c r="B327" s="345" t="b">
        <v>1</v>
      </c>
      <c r="C327" s="282" t="s">
        <v>148</v>
      </c>
      <c r="D327" s="282" t="s">
        <v>20</v>
      </c>
      <c r="E327" s="282" t="s">
        <v>586</v>
      </c>
      <c r="F327" s="282" t="s">
        <v>1128</v>
      </c>
      <c r="G327" s="345">
        <v>145.560271</v>
      </c>
      <c r="H327" s="345">
        <v>145.560271</v>
      </c>
      <c r="I327" s="282" t="s">
        <v>1122</v>
      </c>
      <c r="J327" s="346">
        <v>45566</v>
      </c>
      <c r="K327" s="344">
        <v>10</v>
      </c>
      <c r="L327" s="346">
        <v>45579</v>
      </c>
      <c r="M327" s="345">
        <v>0</v>
      </c>
      <c r="N327" s="345">
        <v>0</v>
      </c>
      <c r="O327" s="282" t="s">
        <v>1123</v>
      </c>
      <c r="P327" s="344">
        <v>0</v>
      </c>
      <c r="Q327" s="282" t="s">
        <v>2000</v>
      </c>
      <c r="R327" s="344">
        <v>1</v>
      </c>
      <c r="S327" s="339"/>
      <c r="T327" s="282"/>
      <c r="U327" s="24" t="str">
        <f>+VLOOKUP(TRIM(C327),[5]CAT!$A$2:$G$498,4,0)</f>
        <v>Harina</v>
      </c>
      <c r="V327" s="65">
        <f t="shared" si="5"/>
        <v>45579</v>
      </c>
    </row>
    <row r="328" spans="1:22" x14ac:dyDescent="0.2">
      <c r="A328" s="344">
        <v>410</v>
      </c>
      <c r="B328" s="345" t="b">
        <v>1</v>
      </c>
      <c r="C328" s="282" t="s">
        <v>148</v>
      </c>
      <c r="D328" s="282" t="s">
        <v>20</v>
      </c>
      <c r="E328" s="282" t="s">
        <v>586</v>
      </c>
      <c r="F328" s="282" t="s">
        <v>1128</v>
      </c>
      <c r="G328" s="345">
        <v>178.64738600000001</v>
      </c>
      <c r="H328" s="345">
        <v>178.64738600000001</v>
      </c>
      <c r="I328" s="282" t="s">
        <v>1122</v>
      </c>
      <c r="J328" s="346">
        <v>45566</v>
      </c>
      <c r="K328" s="344">
        <v>10</v>
      </c>
      <c r="L328" s="346">
        <v>45579</v>
      </c>
      <c r="M328" s="345">
        <v>0</v>
      </c>
      <c r="N328" s="345">
        <v>0</v>
      </c>
      <c r="O328" s="282" t="s">
        <v>1123</v>
      </c>
      <c r="P328" s="344">
        <v>0</v>
      </c>
      <c r="Q328" s="282" t="s">
        <v>2068</v>
      </c>
      <c r="R328" s="344">
        <v>1</v>
      </c>
      <c r="S328" s="339"/>
      <c r="T328" s="282"/>
      <c r="U328" s="24" t="str">
        <f>+VLOOKUP(TRIM(C328),[5]CAT!$A$2:$G$498,4,0)</f>
        <v>Harina</v>
      </c>
      <c r="V328" s="65">
        <f t="shared" si="5"/>
        <v>45579</v>
      </c>
    </row>
    <row r="329" spans="1:22" x14ac:dyDescent="0.2">
      <c r="A329" s="344">
        <v>411</v>
      </c>
      <c r="B329" s="345" t="b">
        <v>1</v>
      </c>
      <c r="C329" s="282" t="s">
        <v>148</v>
      </c>
      <c r="D329" s="282" t="s">
        <v>20</v>
      </c>
      <c r="E329" s="282" t="s">
        <v>586</v>
      </c>
      <c r="F329" s="282" t="s">
        <v>1128</v>
      </c>
      <c r="G329" s="345">
        <v>138.601123</v>
      </c>
      <c r="H329" s="345">
        <v>138.601123</v>
      </c>
      <c r="I329" s="282" t="s">
        <v>1122</v>
      </c>
      <c r="J329" s="346">
        <v>45566</v>
      </c>
      <c r="K329" s="344">
        <v>10</v>
      </c>
      <c r="L329" s="346">
        <v>45579</v>
      </c>
      <c r="M329" s="345">
        <v>0</v>
      </c>
      <c r="N329" s="345">
        <v>0</v>
      </c>
      <c r="O329" s="282" t="s">
        <v>1123</v>
      </c>
      <c r="P329" s="344">
        <v>0</v>
      </c>
      <c r="Q329" s="282" t="s">
        <v>2245</v>
      </c>
      <c r="R329" s="344">
        <v>1</v>
      </c>
      <c r="S329" s="339"/>
      <c r="T329" s="282"/>
      <c r="U329" s="24" t="str">
        <f>+VLOOKUP(TRIM(C329),[5]CAT!$A$2:$G$498,4,0)</f>
        <v>Harina</v>
      </c>
      <c r="V329" s="65">
        <f t="shared" si="5"/>
        <v>45579</v>
      </c>
    </row>
    <row r="330" spans="1:22" x14ac:dyDescent="0.2">
      <c r="A330" s="344">
        <v>581</v>
      </c>
      <c r="B330" s="345" t="b">
        <v>1</v>
      </c>
      <c r="C330" s="282" t="s">
        <v>256</v>
      </c>
      <c r="D330" s="282" t="s">
        <v>20</v>
      </c>
      <c r="E330" s="282" t="s">
        <v>77</v>
      </c>
      <c r="F330" s="282" t="s">
        <v>1375</v>
      </c>
      <c r="G330" s="345">
        <v>1641.024308</v>
      </c>
      <c r="H330" s="345">
        <v>1641.024308</v>
      </c>
      <c r="I330" s="282" t="s">
        <v>1180</v>
      </c>
      <c r="J330" s="346">
        <v>45566</v>
      </c>
      <c r="K330" s="344">
        <v>17</v>
      </c>
      <c r="L330" s="346">
        <v>45586</v>
      </c>
      <c r="M330" s="345">
        <v>0</v>
      </c>
      <c r="N330" s="345">
        <v>0</v>
      </c>
      <c r="O330" s="282" t="s">
        <v>1123</v>
      </c>
      <c r="P330" s="344">
        <v>0</v>
      </c>
      <c r="Q330" s="282" t="s">
        <v>2111</v>
      </c>
      <c r="R330" s="344">
        <v>1</v>
      </c>
      <c r="S330" s="339"/>
      <c r="T330" s="282"/>
      <c r="U330" s="24" t="str">
        <f>+VLOOKUP(TRIM(C330),[5]CAT!$A$2:$G$498,4,0)</f>
        <v>Pollo</v>
      </c>
      <c r="V330" s="65">
        <f t="shared" si="5"/>
        <v>45586</v>
      </c>
    </row>
    <row r="331" spans="1:22" x14ac:dyDescent="0.2">
      <c r="A331" s="344">
        <v>590</v>
      </c>
      <c r="B331" s="345" t="b">
        <v>1</v>
      </c>
      <c r="C331" s="282" t="s">
        <v>256</v>
      </c>
      <c r="D331" s="282" t="s">
        <v>20</v>
      </c>
      <c r="E331" s="282" t="s">
        <v>77</v>
      </c>
      <c r="F331" s="282" t="s">
        <v>1375</v>
      </c>
      <c r="G331" s="345">
        <v>997.73362599999996</v>
      </c>
      <c r="H331" s="345">
        <v>997.73362599999996</v>
      </c>
      <c r="I331" s="282" t="s">
        <v>1180</v>
      </c>
      <c r="J331" s="346">
        <v>45566</v>
      </c>
      <c r="K331" s="344">
        <v>17</v>
      </c>
      <c r="L331" s="346">
        <v>45586</v>
      </c>
      <c r="M331" s="345">
        <v>0</v>
      </c>
      <c r="N331" s="345">
        <v>0</v>
      </c>
      <c r="O331" s="282" t="s">
        <v>1123</v>
      </c>
      <c r="P331" s="344">
        <v>0</v>
      </c>
      <c r="Q331" s="282" t="s">
        <v>2107</v>
      </c>
      <c r="R331" s="344">
        <v>1</v>
      </c>
      <c r="S331" s="339"/>
      <c r="T331" s="282"/>
      <c r="U331" s="24" t="str">
        <f>+VLOOKUP(TRIM(C331),[5]CAT!$A$2:$G$498,4,0)</f>
        <v>Pollo</v>
      </c>
      <c r="V331" s="65">
        <f t="shared" si="5"/>
        <v>45586</v>
      </c>
    </row>
    <row r="332" spans="1:22" x14ac:dyDescent="0.2">
      <c r="A332" s="344">
        <v>607</v>
      </c>
      <c r="B332" s="345" t="b">
        <v>1</v>
      </c>
      <c r="C332" s="282" t="s">
        <v>256</v>
      </c>
      <c r="D332" s="282" t="s">
        <v>20</v>
      </c>
      <c r="E332" s="282" t="s">
        <v>77</v>
      </c>
      <c r="F332" s="282" t="s">
        <v>1375</v>
      </c>
      <c r="G332" s="345">
        <v>1594.310031</v>
      </c>
      <c r="H332" s="345">
        <v>1594.310031</v>
      </c>
      <c r="I332" s="282" t="s">
        <v>1180</v>
      </c>
      <c r="J332" s="346">
        <v>45566</v>
      </c>
      <c r="K332" s="344">
        <v>17</v>
      </c>
      <c r="L332" s="346">
        <v>45586</v>
      </c>
      <c r="M332" s="345">
        <v>0</v>
      </c>
      <c r="N332" s="345">
        <v>0</v>
      </c>
      <c r="O332" s="282" t="s">
        <v>1123</v>
      </c>
      <c r="P332" s="344">
        <v>0</v>
      </c>
      <c r="Q332" s="282" t="s">
        <v>2147</v>
      </c>
      <c r="R332" s="344">
        <v>1</v>
      </c>
      <c r="S332" s="339"/>
      <c r="T332" s="282"/>
      <c r="U332" s="24" t="str">
        <f>+VLOOKUP(TRIM(C332),[5]CAT!$A$2:$G$498,4,0)</f>
        <v>Pollo</v>
      </c>
      <c r="V332" s="65">
        <f t="shared" si="5"/>
        <v>45586</v>
      </c>
    </row>
    <row r="333" spans="1:22" x14ac:dyDescent="0.2">
      <c r="A333" s="344">
        <v>621</v>
      </c>
      <c r="B333" s="345" t="b">
        <v>1</v>
      </c>
      <c r="C333" s="282" t="s">
        <v>256</v>
      </c>
      <c r="D333" s="282" t="s">
        <v>20</v>
      </c>
      <c r="E333" s="282" t="s">
        <v>77</v>
      </c>
      <c r="F333" s="282" t="s">
        <v>1375</v>
      </c>
      <c r="G333" s="345">
        <v>1154.3916610000001</v>
      </c>
      <c r="H333" s="345">
        <v>1154.3916610000001</v>
      </c>
      <c r="I333" s="282" t="s">
        <v>1180</v>
      </c>
      <c r="J333" s="346">
        <v>45566</v>
      </c>
      <c r="K333" s="344">
        <v>17</v>
      </c>
      <c r="L333" s="346">
        <v>45586</v>
      </c>
      <c r="M333" s="345">
        <v>0</v>
      </c>
      <c r="N333" s="345">
        <v>0</v>
      </c>
      <c r="O333" s="282" t="s">
        <v>1123</v>
      </c>
      <c r="P333" s="344">
        <v>0</v>
      </c>
      <c r="Q333" s="282" t="s">
        <v>2148</v>
      </c>
      <c r="R333" s="344">
        <v>1</v>
      </c>
      <c r="S333" s="339"/>
      <c r="T333" s="282"/>
      <c r="U333" s="24" t="str">
        <f>+VLOOKUP(TRIM(C333),[5]CAT!$A$2:$G$498,4,0)</f>
        <v>Pollo</v>
      </c>
      <c r="V333" s="65">
        <f t="shared" si="5"/>
        <v>45586</v>
      </c>
    </row>
    <row r="334" spans="1:22" x14ac:dyDescent="0.2">
      <c r="A334" s="344">
        <v>638</v>
      </c>
      <c r="B334" s="345" t="b">
        <v>1</v>
      </c>
      <c r="C334" s="282" t="s">
        <v>256</v>
      </c>
      <c r="D334" s="282" t="s">
        <v>20</v>
      </c>
      <c r="E334" s="282" t="s">
        <v>77</v>
      </c>
      <c r="F334" s="282" t="s">
        <v>1375</v>
      </c>
      <c r="G334" s="345">
        <v>1184.1869099999999</v>
      </c>
      <c r="H334" s="345">
        <v>1184.1869099999999</v>
      </c>
      <c r="I334" s="282" t="s">
        <v>1180</v>
      </c>
      <c r="J334" s="346">
        <v>45566</v>
      </c>
      <c r="K334" s="344">
        <v>17</v>
      </c>
      <c r="L334" s="346">
        <v>45586</v>
      </c>
      <c r="M334" s="345">
        <v>0</v>
      </c>
      <c r="N334" s="345">
        <v>0</v>
      </c>
      <c r="O334" s="282" t="s">
        <v>1123</v>
      </c>
      <c r="P334" s="344">
        <v>0</v>
      </c>
      <c r="Q334" s="282" t="s">
        <v>2218</v>
      </c>
      <c r="R334" s="344">
        <v>1</v>
      </c>
      <c r="S334" s="339"/>
      <c r="T334" s="282"/>
      <c r="U334" s="24" t="str">
        <f>+VLOOKUP(TRIM(C334),[5]CAT!$A$2:$G$498,4,0)</f>
        <v>Pollo</v>
      </c>
      <c r="V334" s="65">
        <f t="shared" si="5"/>
        <v>45586</v>
      </c>
    </row>
    <row r="335" spans="1:22" x14ac:dyDescent="0.2">
      <c r="A335" s="344">
        <v>473</v>
      </c>
      <c r="B335" s="345" t="b">
        <v>1</v>
      </c>
      <c r="C335" s="282" t="s">
        <v>155</v>
      </c>
      <c r="D335" s="282" t="s">
        <v>20</v>
      </c>
      <c r="E335" s="282" t="s">
        <v>45</v>
      </c>
      <c r="F335" s="282" t="s">
        <v>1134</v>
      </c>
      <c r="G335" s="345">
        <v>19.070651000000002</v>
      </c>
      <c r="H335" s="345">
        <v>19.070651000000002</v>
      </c>
      <c r="I335" s="282" t="s">
        <v>1122</v>
      </c>
      <c r="J335" s="346">
        <v>45566</v>
      </c>
      <c r="K335" s="344">
        <v>15</v>
      </c>
      <c r="L335" s="346">
        <v>45586</v>
      </c>
      <c r="M335" s="345">
        <v>0</v>
      </c>
      <c r="N335" s="345">
        <v>0</v>
      </c>
      <c r="O335" s="282" t="s">
        <v>1123</v>
      </c>
      <c r="P335" s="344">
        <v>0</v>
      </c>
      <c r="Q335" s="282" t="s">
        <v>1378</v>
      </c>
      <c r="R335" s="344">
        <v>1</v>
      </c>
      <c r="S335" s="339"/>
      <c r="T335" s="282"/>
      <c r="U335" s="24" t="str">
        <f>+VLOOKUP(TRIM(C335),[5]CAT!$A$2:$G$498,4,0)</f>
        <v>Sabor</v>
      </c>
      <c r="V335" s="65">
        <f t="shared" si="5"/>
        <v>45586</v>
      </c>
    </row>
    <row r="336" spans="1:22" x14ac:dyDescent="0.2">
      <c r="A336" s="344">
        <v>478</v>
      </c>
      <c r="B336" s="345" t="b">
        <v>1</v>
      </c>
      <c r="C336" s="282" t="s">
        <v>155</v>
      </c>
      <c r="D336" s="282" t="s">
        <v>20</v>
      </c>
      <c r="E336" s="282" t="s">
        <v>45</v>
      </c>
      <c r="F336" s="282" t="s">
        <v>1134</v>
      </c>
      <c r="G336" s="345">
        <v>5.8816930000000003</v>
      </c>
      <c r="H336" s="345">
        <v>5.8816930000000003</v>
      </c>
      <c r="I336" s="282" t="s">
        <v>1122</v>
      </c>
      <c r="J336" s="346">
        <v>45566</v>
      </c>
      <c r="K336" s="344">
        <v>15</v>
      </c>
      <c r="L336" s="346">
        <v>45586</v>
      </c>
      <c r="M336" s="345">
        <v>0</v>
      </c>
      <c r="N336" s="345">
        <v>0</v>
      </c>
      <c r="O336" s="282" t="s">
        <v>1123</v>
      </c>
      <c r="P336" s="344">
        <v>0</v>
      </c>
      <c r="Q336" s="282" t="s">
        <v>1377</v>
      </c>
      <c r="R336" s="344">
        <v>1</v>
      </c>
      <c r="S336" s="339"/>
      <c r="T336" s="282"/>
      <c r="U336" s="24" t="str">
        <f>+VLOOKUP(TRIM(C336),[5]CAT!$A$2:$G$498,4,0)</f>
        <v>Sabor</v>
      </c>
      <c r="V336" s="65">
        <f t="shared" si="5"/>
        <v>45586</v>
      </c>
    </row>
    <row r="337" spans="1:22" x14ac:dyDescent="0.2">
      <c r="A337" s="344">
        <v>485</v>
      </c>
      <c r="B337" s="345" t="b">
        <v>1</v>
      </c>
      <c r="C337" s="282" t="s">
        <v>155</v>
      </c>
      <c r="D337" s="282" t="s">
        <v>20</v>
      </c>
      <c r="E337" s="282" t="s">
        <v>45</v>
      </c>
      <c r="F337" s="282" t="s">
        <v>1134</v>
      </c>
      <c r="G337" s="345">
        <v>5.770664</v>
      </c>
      <c r="H337" s="345">
        <v>5.770664</v>
      </c>
      <c r="I337" s="282" t="s">
        <v>1122</v>
      </c>
      <c r="J337" s="346">
        <v>45566</v>
      </c>
      <c r="K337" s="344">
        <v>15</v>
      </c>
      <c r="L337" s="346">
        <v>45586</v>
      </c>
      <c r="M337" s="345">
        <v>0</v>
      </c>
      <c r="N337" s="345">
        <v>0</v>
      </c>
      <c r="O337" s="282" t="s">
        <v>1123</v>
      </c>
      <c r="P337" s="344">
        <v>0</v>
      </c>
      <c r="Q337" s="282" t="s">
        <v>2069</v>
      </c>
      <c r="R337" s="344">
        <v>1</v>
      </c>
      <c r="S337" s="339"/>
      <c r="T337" s="282"/>
      <c r="U337" s="24" t="str">
        <f>+VLOOKUP(TRIM(C337),[5]CAT!$A$2:$G$498,4,0)</f>
        <v>Sabor</v>
      </c>
      <c r="V337" s="65">
        <f t="shared" si="5"/>
        <v>45586</v>
      </c>
    </row>
    <row r="338" spans="1:22" x14ac:dyDescent="0.2">
      <c r="A338" s="344">
        <v>517</v>
      </c>
      <c r="B338" s="345" t="b">
        <v>1</v>
      </c>
      <c r="C338" s="282" t="s">
        <v>155</v>
      </c>
      <c r="D338" s="282" t="s">
        <v>20</v>
      </c>
      <c r="E338" s="282" t="s">
        <v>45</v>
      </c>
      <c r="F338" s="282" t="s">
        <v>1134</v>
      </c>
      <c r="G338" s="345">
        <v>1.540818</v>
      </c>
      <c r="H338" s="345">
        <v>1.540818</v>
      </c>
      <c r="I338" s="282" t="s">
        <v>1122</v>
      </c>
      <c r="J338" s="346">
        <v>45566</v>
      </c>
      <c r="K338" s="344">
        <v>15</v>
      </c>
      <c r="L338" s="346">
        <v>45586</v>
      </c>
      <c r="M338" s="345">
        <v>0</v>
      </c>
      <c r="N338" s="345">
        <v>0</v>
      </c>
      <c r="O338" s="282" t="s">
        <v>1123</v>
      </c>
      <c r="P338" s="344">
        <v>0</v>
      </c>
      <c r="Q338" s="282" t="s">
        <v>2107</v>
      </c>
      <c r="R338" s="344">
        <v>1</v>
      </c>
      <c r="S338" s="339"/>
      <c r="T338" s="282"/>
      <c r="U338" s="24" t="str">
        <f>+VLOOKUP(TRIM(C338),[5]CAT!$A$2:$G$498,4,0)</f>
        <v>Sabor</v>
      </c>
      <c r="V338" s="65">
        <f t="shared" si="5"/>
        <v>45586</v>
      </c>
    </row>
    <row r="339" spans="1:22" x14ac:dyDescent="0.2">
      <c r="A339" s="344">
        <v>480</v>
      </c>
      <c r="B339" s="345" t="b">
        <v>1</v>
      </c>
      <c r="C339" s="282" t="s">
        <v>659</v>
      </c>
      <c r="D339" s="282" t="s">
        <v>20</v>
      </c>
      <c r="E339" s="282" t="s">
        <v>671</v>
      </c>
      <c r="F339" s="282" t="s">
        <v>1135</v>
      </c>
      <c r="G339" s="345">
        <v>0.97154700000000005</v>
      </c>
      <c r="H339" s="345">
        <v>0.97154700000000005</v>
      </c>
      <c r="I339" s="282" t="s">
        <v>1122</v>
      </c>
      <c r="J339" s="346">
        <v>45566</v>
      </c>
      <c r="K339" s="344">
        <v>15</v>
      </c>
      <c r="L339" s="346">
        <v>45586</v>
      </c>
      <c r="M339" s="345">
        <v>0</v>
      </c>
      <c r="N339" s="345">
        <v>0</v>
      </c>
      <c r="O339" s="282" t="s">
        <v>1123</v>
      </c>
      <c r="P339" s="344">
        <v>0</v>
      </c>
      <c r="Q339" s="282" t="s">
        <v>1377</v>
      </c>
      <c r="R339" s="344">
        <v>1</v>
      </c>
      <c r="S339" s="339"/>
      <c r="T339" s="282"/>
      <c r="U339" s="24" t="str">
        <f>+VLOOKUP(TRIM(C339),[5]CAT!$A$2:$G$498,4,0)</f>
        <v>Sabor</v>
      </c>
      <c r="V339" s="65">
        <f t="shared" si="5"/>
        <v>45586</v>
      </c>
    </row>
    <row r="340" spans="1:22" x14ac:dyDescent="0.2">
      <c r="A340" s="344">
        <v>487</v>
      </c>
      <c r="B340" s="345" t="b">
        <v>1</v>
      </c>
      <c r="C340" s="282" t="s">
        <v>659</v>
      </c>
      <c r="D340" s="282" t="s">
        <v>20</v>
      </c>
      <c r="E340" s="282" t="s">
        <v>671</v>
      </c>
      <c r="F340" s="282" t="s">
        <v>1135</v>
      </c>
      <c r="G340" s="345">
        <v>0.95320700000000003</v>
      </c>
      <c r="H340" s="345">
        <v>0.95320700000000003</v>
      </c>
      <c r="I340" s="282" t="s">
        <v>1122</v>
      </c>
      <c r="J340" s="346">
        <v>45566</v>
      </c>
      <c r="K340" s="344">
        <v>15</v>
      </c>
      <c r="L340" s="346">
        <v>45586</v>
      </c>
      <c r="M340" s="345">
        <v>0</v>
      </c>
      <c r="N340" s="345">
        <v>0</v>
      </c>
      <c r="O340" s="282" t="s">
        <v>1123</v>
      </c>
      <c r="P340" s="344">
        <v>0</v>
      </c>
      <c r="Q340" s="282" t="s">
        <v>2069</v>
      </c>
      <c r="R340" s="344">
        <v>1</v>
      </c>
      <c r="S340" s="339"/>
      <c r="T340" s="282"/>
      <c r="U340" s="24" t="str">
        <f>+VLOOKUP(TRIM(C340),[5]CAT!$A$2:$G$498,4,0)</f>
        <v>Sabor</v>
      </c>
      <c r="V340" s="65">
        <f t="shared" si="5"/>
        <v>45586</v>
      </c>
    </row>
    <row r="341" spans="1:22" x14ac:dyDescent="0.2">
      <c r="A341" s="344">
        <v>775</v>
      </c>
      <c r="B341" s="345" t="b">
        <v>1</v>
      </c>
      <c r="C341" s="282" t="s">
        <v>680</v>
      </c>
      <c r="D341" s="282" t="s">
        <v>20</v>
      </c>
      <c r="E341" s="282" t="s">
        <v>678</v>
      </c>
      <c r="F341" s="282" t="s">
        <v>1128</v>
      </c>
      <c r="G341" s="345">
        <v>0.68338200000000004</v>
      </c>
      <c r="H341" s="345">
        <v>0.68338200000000004</v>
      </c>
      <c r="I341" s="282" t="s">
        <v>1180</v>
      </c>
      <c r="J341" s="346">
        <v>45566</v>
      </c>
      <c r="K341" s="344">
        <v>21</v>
      </c>
      <c r="L341" s="346">
        <v>45593</v>
      </c>
      <c r="M341" s="345">
        <v>0</v>
      </c>
      <c r="N341" s="345">
        <v>0</v>
      </c>
      <c r="O341" s="282" t="s">
        <v>1123</v>
      </c>
      <c r="P341" s="344">
        <v>0</v>
      </c>
      <c r="Q341" s="282" t="s">
        <v>2124</v>
      </c>
      <c r="R341" s="344">
        <v>1</v>
      </c>
      <c r="S341" s="339"/>
      <c r="T341" s="282"/>
      <c r="U341" s="24" t="str">
        <f>+VLOOKUP(TRIM(C341),[5]CAT!$A$2:$G$498,4,0)</f>
        <v>Aditivos</v>
      </c>
      <c r="V341" s="65">
        <f t="shared" si="5"/>
        <v>45593</v>
      </c>
    </row>
    <row r="342" spans="1:22" x14ac:dyDescent="0.2">
      <c r="A342" s="344">
        <v>780</v>
      </c>
      <c r="B342" s="345" t="b">
        <v>1</v>
      </c>
      <c r="C342" s="282" t="s">
        <v>680</v>
      </c>
      <c r="D342" s="282" t="s">
        <v>20</v>
      </c>
      <c r="E342" s="282" t="s">
        <v>678</v>
      </c>
      <c r="F342" s="282" t="s">
        <v>1128</v>
      </c>
      <c r="G342" s="345">
        <v>0.176124</v>
      </c>
      <c r="H342" s="345">
        <v>0.176124</v>
      </c>
      <c r="I342" s="282" t="s">
        <v>1180</v>
      </c>
      <c r="J342" s="346">
        <v>45566</v>
      </c>
      <c r="K342" s="344">
        <v>21</v>
      </c>
      <c r="L342" s="346">
        <v>45593</v>
      </c>
      <c r="M342" s="345">
        <v>0</v>
      </c>
      <c r="N342" s="345">
        <v>0</v>
      </c>
      <c r="O342" s="282" t="s">
        <v>1123</v>
      </c>
      <c r="P342" s="344">
        <v>0</v>
      </c>
      <c r="Q342" s="282" t="s">
        <v>2248</v>
      </c>
      <c r="R342" s="344">
        <v>1</v>
      </c>
      <c r="S342" s="339"/>
      <c r="T342" s="282"/>
      <c r="U342" s="24" t="str">
        <f>+VLOOKUP(TRIM(C342),[5]CAT!$A$2:$G$498,4,0)</f>
        <v>Aditivos</v>
      </c>
      <c r="V342" s="65">
        <f t="shared" si="5"/>
        <v>45593</v>
      </c>
    </row>
    <row r="343" spans="1:22" x14ac:dyDescent="0.2">
      <c r="A343" s="344">
        <v>787</v>
      </c>
      <c r="B343" s="345" t="b">
        <v>1</v>
      </c>
      <c r="C343" s="282" t="s">
        <v>680</v>
      </c>
      <c r="D343" s="282" t="s">
        <v>20</v>
      </c>
      <c r="E343" s="282" t="s">
        <v>678</v>
      </c>
      <c r="F343" s="282" t="s">
        <v>1128</v>
      </c>
      <c r="G343" s="345">
        <v>0.37562499999999999</v>
      </c>
      <c r="H343" s="345">
        <v>0.37562499999999999</v>
      </c>
      <c r="I343" s="282" t="s">
        <v>1180</v>
      </c>
      <c r="J343" s="346">
        <v>45566</v>
      </c>
      <c r="K343" s="344">
        <v>21</v>
      </c>
      <c r="L343" s="346">
        <v>45593</v>
      </c>
      <c r="M343" s="345">
        <v>0</v>
      </c>
      <c r="N343" s="345">
        <v>0</v>
      </c>
      <c r="O343" s="282" t="s">
        <v>1123</v>
      </c>
      <c r="P343" s="344">
        <v>0</v>
      </c>
      <c r="Q343" s="282" t="s">
        <v>2000</v>
      </c>
      <c r="R343" s="344">
        <v>1</v>
      </c>
      <c r="S343" s="339"/>
      <c r="T343" s="282"/>
      <c r="U343" s="24" t="str">
        <f>+VLOOKUP(TRIM(C343),[5]CAT!$A$2:$G$498,4,0)</f>
        <v>Aditivos</v>
      </c>
      <c r="V343" s="65">
        <f t="shared" si="5"/>
        <v>45593</v>
      </c>
    </row>
    <row r="344" spans="1:22" x14ac:dyDescent="0.2">
      <c r="A344" s="344">
        <v>195</v>
      </c>
      <c r="B344" s="345" t="b">
        <v>1</v>
      </c>
      <c r="C344" s="282" t="s">
        <v>971</v>
      </c>
      <c r="D344" s="282" t="s">
        <v>20</v>
      </c>
      <c r="E344" s="282" t="s">
        <v>969</v>
      </c>
      <c r="F344" s="282" t="s">
        <v>1135</v>
      </c>
      <c r="G344" s="345">
        <v>0.87</v>
      </c>
      <c r="H344" s="345">
        <v>0.87</v>
      </c>
      <c r="I344" s="282" t="s">
        <v>1122</v>
      </c>
      <c r="J344" s="346">
        <v>45567</v>
      </c>
      <c r="K344" s="344">
        <v>0</v>
      </c>
      <c r="L344" s="346">
        <v>45572</v>
      </c>
      <c r="M344" s="345">
        <v>0.01</v>
      </c>
      <c r="N344" s="345">
        <v>0</v>
      </c>
      <c r="O344" s="282" t="s">
        <v>1123</v>
      </c>
      <c r="P344" s="344">
        <v>0</v>
      </c>
      <c r="Q344" s="282" t="s">
        <v>2169</v>
      </c>
      <c r="R344" s="344">
        <v>1</v>
      </c>
      <c r="S344" s="339"/>
      <c r="T344" s="282"/>
      <c r="U344" s="24" t="e">
        <f>+VLOOKUP(TRIM(C344),[5]CAT!$A$2:$G$498,4,0)</f>
        <v>#N/A</v>
      </c>
      <c r="V344" s="65">
        <f t="shared" si="5"/>
        <v>45572</v>
      </c>
    </row>
    <row r="345" spans="1:22" x14ac:dyDescent="0.2">
      <c r="A345" s="344">
        <v>182</v>
      </c>
      <c r="B345" s="345" t="b">
        <v>1</v>
      </c>
      <c r="C345" s="282" t="s">
        <v>1206</v>
      </c>
      <c r="D345" s="282" t="s">
        <v>20</v>
      </c>
      <c r="E345" s="282" t="s">
        <v>1207</v>
      </c>
      <c r="F345" s="282" t="s">
        <v>1133</v>
      </c>
      <c r="G345" s="345">
        <v>360.95</v>
      </c>
      <c r="H345" s="345">
        <v>360.95</v>
      </c>
      <c r="I345" s="282" t="s">
        <v>1180</v>
      </c>
      <c r="J345" s="346">
        <v>45567</v>
      </c>
      <c r="K345" s="344">
        <v>0</v>
      </c>
      <c r="L345" s="346">
        <v>45572</v>
      </c>
      <c r="M345" s="345">
        <v>0.01</v>
      </c>
      <c r="N345" s="345">
        <v>0</v>
      </c>
      <c r="O345" s="282" t="s">
        <v>1123</v>
      </c>
      <c r="P345" s="344">
        <v>0</v>
      </c>
      <c r="Q345" s="282" t="s">
        <v>2112</v>
      </c>
      <c r="R345" s="344">
        <v>1</v>
      </c>
      <c r="S345" s="339"/>
      <c r="T345" s="282"/>
      <c r="U345" s="24" t="e">
        <f>+VLOOKUP(TRIM(C345),[5]CAT!$A$2:$G$498,4,0)</f>
        <v>#N/A</v>
      </c>
      <c r="V345" s="65">
        <f t="shared" si="5"/>
        <v>45572</v>
      </c>
    </row>
    <row r="346" spans="1:22" x14ac:dyDescent="0.2">
      <c r="A346" s="344">
        <v>194</v>
      </c>
      <c r="B346" s="345" t="b">
        <v>1</v>
      </c>
      <c r="C346" s="282" t="s">
        <v>1070</v>
      </c>
      <c r="D346" s="282" t="s">
        <v>20</v>
      </c>
      <c r="E346" s="282" t="s">
        <v>1955</v>
      </c>
      <c r="F346" s="282" t="s">
        <v>2187</v>
      </c>
      <c r="G346" s="345">
        <v>7.81</v>
      </c>
      <c r="H346" s="345">
        <v>7.81</v>
      </c>
      <c r="I346" s="282" t="s">
        <v>1180</v>
      </c>
      <c r="J346" s="346">
        <v>45567</v>
      </c>
      <c r="K346" s="344">
        <v>0</v>
      </c>
      <c r="L346" s="346">
        <v>45572</v>
      </c>
      <c r="M346" s="345">
        <v>0.01</v>
      </c>
      <c r="N346" s="345">
        <v>0</v>
      </c>
      <c r="O346" s="282" t="s">
        <v>1123</v>
      </c>
      <c r="P346" s="344">
        <v>0</v>
      </c>
      <c r="Q346" s="282" t="s">
        <v>2169</v>
      </c>
      <c r="R346" s="344">
        <v>1</v>
      </c>
      <c r="S346" s="339"/>
      <c r="T346" s="282"/>
      <c r="U346" s="24" t="e">
        <f>+VLOOKUP(TRIM(C346),[5]CAT!$A$2:$G$498,4,0)</f>
        <v>#N/A</v>
      </c>
      <c r="V346" s="65">
        <f t="shared" si="5"/>
        <v>45572</v>
      </c>
    </row>
    <row r="347" spans="1:22" x14ac:dyDescent="0.2">
      <c r="A347" s="344">
        <v>203</v>
      </c>
      <c r="B347" s="345" t="b">
        <v>1</v>
      </c>
      <c r="C347" s="282" t="s">
        <v>1778</v>
      </c>
      <c r="D347" s="282" t="s">
        <v>1779</v>
      </c>
      <c r="E347" s="282" t="s">
        <v>1780</v>
      </c>
      <c r="F347" s="282" t="s">
        <v>1781</v>
      </c>
      <c r="G347" s="345">
        <v>12.031366</v>
      </c>
      <c r="H347" s="345">
        <v>0</v>
      </c>
      <c r="I347" s="282" t="s">
        <v>1182</v>
      </c>
      <c r="J347" s="346">
        <v>45567</v>
      </c>
      <c r="K347" s="344">
        <v>1</v>
      </c>
      <c r="L347" s="346">
        <v>45572</v>
      </c>
      <c r="M347" s="345">
        <v>0</v>
      </c>
      <c r="N347" s="345">
        <v>0</v>
      </c>
      <c r="O347" s="282" t="s">
        <v>1123</v>
      </c>
      <c r="P347" s="344">
        <v>0</v>
      </c>
      <c r="Q347" s="282" t="s">
        <v>2112</v>
      </c>
      <c r="R347" s="344">
        <v>1</v>
      </c>
      <c r="S347" s="339"/>
      <c r="T347" s="282"/>
      <c r="U347" s="24" t="e">
        <f>+VLOOKUP(TRIM(C347),[5]CAT!$A$2:$G$498,4,0)</f>
        <v>#N/A</v>
      </c>
      <c r="V347" s="65">
        <f t="shared" si="5"/>
        <v>45572</v>
      </c>
    </row>
    <row r="348" spans="1:22" x14ac:dyDescent="0.2">
      <c r="A348" s="344">
        <v>231</v>
      </c>
      <c r="B348" s="345" t="b">
        <v>1</v>
      </c>
      <c r="C348" s="282" t="s">
        <v>329</v>
      </c>
      <c r="D348" s="282" t="s">
        <v>20</v>
      </c>
      <c r="E348" s="282" t="s">
        <v>53</v>
      </c>
      <c r="F348" s="282" t="s">
        <v>1375</v>
      </c>
      <c r="G348" s="345">
        <v>163.933875</v>
      </c>
      <c r="H348" s="345">
        <v>163.933875</v>
      </c>
      <c r="I348" s="282" t="s">
        <v>1122</v>
      </c>
      <c r="J348" s="346">
        <v>45567</v>
      </c>
      <c r="K348" s="344">
        <v>1</v>
      </c>
      <c r="L348" s="346">
        <v>45572</v>
      </c>
      <c r="M348" s="345">
        <v>0</v>
      </c>
      <c r="N348" s="345">
        <v>0</v>
      </c>
      <c r="O348" s="282" t="s">
        <v>1123</v>
      </c>
      <c r="P348" s="344">
        <v>0</v>
      </c>
      <c r="Q348" s="282" t="s">
        <v>2170</v>
      </c>
      <c r="R348" s="344">
        <v>1</v>
      </c>
      <c r="S348" s="339"/>
      <c r="T348" s="282"/>
      <c r="U348" s="24" t="str">
        <f>+VLOOKUP(TRIM(C348),[5]CAT!$A$2:$G$498,4,0)</f>
        <v>Agua</v>
      </c>
      <c r="V348" s="65">
        <f t="shared" si="5"/>
        <v>45572</v>
      </c>
    </row>
    <row r="349" spans="1:22" x14ac:dyDescent="0.2">
      <c r="A349" s="344">
        <v>351</v>
      </c>
      <c r="B349" s="345" t="b">
        <v>1</v>
      </c>
      <c r="C349" s="282" t="s">
        <v>280</v>
      </c>
      <c r="D349" s="282" t="s">
        <v>20</v>
      </c>
      <c r="E349" s="282" t="s">
        <v>26</v>
      </c>
      <c r="F349" s="282" t="s">
        <v>1127</v>
      </c>
      <c r="G349" s="345">
        <v>48.130465999999998</v>
      </c>
      <c r="H349" s="345">
        <v>48.130465999999998</v>
      </c>
      <c r="I349" s="282" t="s">
        <v>1122</v>
      </c>
      <c r="J349" s="346">
        <v>45567</v>
      </c>
      <c r="K349" s="344">
        <v>6</v>
      </c>
      <c r="L349" s="346">
        <v>45579</v>
      </c>
      <c r="M349" s="345">
        <v>0</v>
      </c>
      <c r="N349" s="345">
        <v>0</v>
      </c>
      <c r="O349" s="282" t="s">
        <v>1123</v>
      </c>
      <c r="P349" s="344">
        <v>0</v>
      </c>
      <c r="Q349" s="282" t="s">
        <v>2124</v>
      </c>
      <c r="R349" s="344">
        <v>1</v>
      </c>
      <c r="S349" s="339"/>
      <c r="T349" s="282"/>
      <c r="U349" s="24" t="str">
        <f>+VLOOKUP(TRIM(C349),[5]CAT!$A$2:$G$498,4,0)</f>
        <v>Ins Pizza</v>
      </c>
      <c r="V349" s="65">
        <f t="shared" si="5"/>
        <v>45579</v>
      </c>
    </row>
    <row r="350" spans="1:22" x14ac:dyDescent="0.2">
      <c r="A350" s="344">
        <v>356</v>
      </c>
      <c r="B350" s="345" t="b">
        <v>1</v>
      </c>
      <c r="C350" s="282" t="s">
        <v>280</v>
      </c>
      <c r="D350" s="282" t="s">
        <v>20</v>
      </c>
      <c r="E350" s="282" t="s">
        <v>26</v>
      </c>
      <c r="F350" s="282" t="s">
        <v>1127</v>
      </c>
      <c r="G350" s="345">
        <v>21.004152000000001</v>
      </c>
      <c r="H350" s="345">
        <v>21.004152000000001</v>
      </c>
      <c r="I350" s="282" t="s">
        <v>1122</v>
      </c>
      <c r="J350" s="346">
        <v>45567</v>
      </c>
      <c r="K350" s="344">
        <v>6</v>
      </c>
      <c r="L350" s="346">
        <v>45579</v>
      </c>
      <c r="M350" s="345">
        <v>0</v>
      </c>
      <c r="N350" s="345">
        <v>0</v>
      </c>
      <c r="O350" s="282" t="s">
        <v>1123</v>
      </c>
      <c r="P350" s="344">
        <v>0</v>
      </c>
      <c r="Q350" s="282" t="s">
        <v>2001</v>
      </c>
      <c r="R350" s="344">
        <v>1</v>
      </c>
      <c r="S350" s="339"/>
      <c r="T350" s="282"/>
      <c r="U350" s="24" t="str">
        <f>+VLOOKUP(TRIM(C350),[5]CAT!$A$2:$G$498,4,0)</f>
        <v>Ins Pizza</v>
      </c>
      <c r="V350" s="65">
        <f t="shared" si="5"/>
        <v>45579</v>
      </c>
    </row>
    <row r="351" spans="1:22" x14ac:dyDescent="0.2">
      <c r="A351" s="344">
        <v>361</v>
      </c>
      <c r="B351" s="345" t="b">
        <v>1</v>
      </c>
      <c r="C351" s="282" t="s">
        <v>280</v>
      </c>
      <c r="D351" s="282" t="s">
        <v>20</v>
      </c>
      <c r="E351" s="282" t="s">
        <v>26</v>
      </c>
      <c r="F351" s="282" t="s">
        <v>1127</v>
      </c>
      <c r="G351" s="345">
        <v>30.050028999999999</v>
      </c>
      <c r="H351" s="345">
        <v>30.050028999999999</v>
      </c>
      <c r="I351" s="282" t="s">
        <v>1122</v>
      </c>
      <c r="J351" s="346">
        <v>45567</v>
      </c>
      <c r="K351" s="344">
        <v>6</v>
      </c>
      <c r="L351" s="346">
        <v>45579</v>
      </c>
      <c r="M351" s="345">
        <v>0</v>
      </c>
      <c r="N351" s="345">
        <v>0</v>
      </c>
      <c r="O351" s="282" t="s">
        <v>1123</v>
      </c>
      <c r="P351" s="344">
        <v>0</v>
      </c>
      <c r="Q351" s="282" t="s">
        <v>2000</v>
      </c>
      <c r="R351" s="344">
        <v>1</v>
      </c>
      <c r="S351" s="339"/>
      <c r="T351" s="282"/>
      <c r="U351" s="24" t="str">
        <f>+VLOOKUP(TRIM(C351),[5]CAT!$A$2:$G$498,4,0)</f>
        <v>Ins Pizza</v>
      </c>
      <c r="V351" s="65">
        <f t="shared" si="5"/>
        <v>45579</v>
      </c>
    </row>
    <row r="352" spans="1:22" x14ac:dyDescent="0.2">
      <c r="A352" s="344">
        <v>366</v>
      </c>
      <c r="B352" s="345" t="b">
        <v>1</v>
      </c>
      <c r="C352" s="282" t="s">
        <v>280</v>
      </c>
      <c r="D352" s="282" t="s">
        <v>20</v>
      </c>
      <c r="E352" s="282" t="s">
        <v>26</v>
      </c>
      <c r="F352" s="282" t="s">
        <v>1127</v>
      </c>
      <c r="G352" s="345">
        <v>36.880662000000001</v>
      </c>
      <c r="H352" s="345">
        <v>36.880662000000001</v>
      </c>
      <c r="I352" s="282" t="s">
        <v>1122</v>
      </c>
      <c r="J352" s="346">
        <v>45567</v>
      </c>
      <c r="K352" s="344">
        <v>6</v>
      </c>
      <c r="L352" s="346">
        <v>45579</v>
      </c>
      <c r="M352" s="345">
        <v>0</v>
      </c>
      <c r="N352" s="345">
        <v>0</v>
      </c>
      <c r="O352" s="282" t="s">
        <v>1123</v>
      </c>
      <c r="P352" s="344">
        <v>0</v>
      </c>
      <c r="Q352" s="282" t="s">
        <v>2068</v>
      </c>
      <c r="R352" s="344">
        <v>1</v>
      </c>
      <c r="S352" s="339"/>
      <c r="T352" s="282"/>
      <c r="U352" s="24" t="str">
        <f>+VLOOKUP(TRIM(C352),[5]CAT!$A$2:$G$498,4,0)</f>
        <v>Ins Pizza</v>
      </c>
      <c r="V352" s="65">
        <f t="shared" si="5"/>
        <v>45579</v>
      </c>
    </row>
    <row r="353" spans="1:22" x14ac:dyDescent="0.2">
      <c r="A353" s="344">
        <v>371</v>
      </c>
      <c r="B353" s="345" t="b">
        <v>1</v>
      </c>
      <c r="C353" s="282" t="s">
        <v>280</v>
      </c>
      <c r="D353" s="282" t="s">
        <v>20</v>
      </c>
      <c r="E353" s="282" t="s">
        <v>26</v>
      </c>
      <c r="F353" s="282" t="s">
        <v>1127</v>
      </c>
      <c r="G353" s="345">
        <v>7.7803680000000002</v>
      </c>
      <c r="H353" s="345">
        <v>7.7803680000000002</v>
      </c>
      <c r="I353" s="282" t="s">
        <v>1122</v>
      </c>
      <c r="J353" s="346">
        <v>45567</v>
      </c>
      <c r="K353" s="344">
        <v>6</v>
      </c>
      <c r="L353" s="346">
        <v>45579</v>
      </c>
      <c r="M353" s="345">
        <v>0</v>
      </c>
      <c r="N353" s="345">
        <v>0</v>
      </c>
      <c r="O353" s="282" t="s">
        <v>1123</v>
      </c>
      <c r="P353" s="344">
        <v>0</v>
      </c>
      <c r="Q353" s="282" t="s">
        <v>2245</v>
      </c>
      <c r="R353" s="344">
        <v>1</v>
      </c>
      <c r="S353" s="339"/>
      <c r="T353" s="282"/>
      <c r="U353" s="24" t="str">
        <f>+VLOOKUP(TRIM(C353),[5]CAT!$A$2:$G$498,4,0)</f>
        <v>Ins Pizza</v>
      </c>
      <c r="V353" s="65">
        <f t="shared" si="5"/>
        <v>45579</v>
      </c>
    </row>
    <row r="354" spans="1:22" x14ac:dyDescent="0.2">
      <c r="A354" s="344">
        <v>376</v>
      </c>
      <c r="B354" s="345" t="b">
        <v>1</v>
      </c>
      <c r="C354" s="282" t="s">
        <v>262</v>
      </c>
      <c r="D354" s="282" t="s">
        <v>20</v>
      </c>
      <c r="E354" s="282" t="s">
        <v>75</v>
      </c>
      <c r="F354" s="282" t="s">
        <v>1375</v>
      </c>
      <c r="G354" s="345">
        <v>3.2362920000000002</v>
      </c>
      <c r="H354" s="345">
        <v>3.2362920000000002</v>
      </c>
      <c r="I354" s="282" t="s">
        <v>1122</v>
      </c>
      <c r="J354" s="346">
        <v>45567</v>
      </c>
      <c r="K354" s="344">
        <v>7</v>
      </c>
      <c r="L354" s="346">
        <v>45579</v>
      </c>
      <c r="M354" s="345">
        <v>0</v>
      </c>
      <c r="N354" s="345">
        <v>0</v>
      </c>
      <c r="O354" s="282" t="s">
        <v>1123</v>
      </c>
      <c r="P354" s="344">
        <v>0</v>
      </c>
      <c r="Q354" s="282" t="s">
        <v>2246</v>
      </c>
      <c r="R354" s="344">
        <v>1</v>
      </c>
      <c r="S354" s="339"/>
      <c r="T354" s="282"/>
      <c r="U354" s="24" t="str">
        <f>+VLOOKUP(TRIM(C354),[5]CAT!$A$2:$G$498,4,0)</f>
        <v>Aditivos</v>
      </c>
      <c r="V354" s="65">
        <f t="shared" si="5"/>
        <v>45579</v>
      </c>
    </row>
    <row r="355" spans="1:22" x14ac:dyDescent="0.2">
      <c r="A355" s="344">
        <v>380</v>
      </c>
      <c r="B355" s="345" t="b">
        <v>1</v>
      </c>
      <c r="C355" s="282" t="s">
        <v>156</v>
      </c>
      <c r="D355" s="282" t="s">
        <v>20</v>
      </c>
      <c r="E355" s="282" t="s">
        <v>44</v>
      </c>
      <c r="F355" s="282" t="s">
        <v>1375</v>
      </c>
      <c r="G355" s="345">
        <v>6.7483420000000001</v>
      </c>
      <c r="H355" s="345">
        <v>6.7483420000000001</v>
      </c>
      <c r="I355" s="282" t="s">
        <v>1122</v>
      </c>
      <c r="J355" s="346">
        <v>45567</v>
      </c>
      <c r="K355" s="344">
        <v>7</v>
      </c>
      <c r="L355" s="346">
        <v>45579</v>
      </c>
      <c r="M355" s="345">
        <v>0</v>
      </c>
      <c r="N355" s="345">
        <v>0</v>
      </c>
      <c r="O355" s="282" t="s">
        <v>1123</v>
      </c>
      <c r="P355" s="344">
        <v>0</v>
      </c>
      <c r="Q355" s="282" t="s">
        <v>2246</v>
      </c>
      <c r="R355" s="344">
        <v>1</v>
      </c>
      <c r="S355" s="339"/>
      <c r="T355" s="282"/>
      <c r="U355" s="24" t="str">
        <f>+VLOOKUP(TRIM(C355),[5]CAT!$A$2:$G$498,4,0)</f>
        <v>Azucar</v>
      </c>
      <c r="V355" s="65">
        <f t="shared" si="5"/>
        <v>45579</v>
      </c>
    </row>
    <row r="356" spans="1:22" x14ac:dyDescent="0.2">
      <c r="A356" s="344">
        <v>379</v>
      </c>
      <c r="B356" s="345" t="b">
        <v>1</v>
      </c>
      <c r="C356" s="282" t="s">
        <v>153</v>
      </c>
      <c r="D356" s="282" t="s">
        <v>20</v>
      </c>
      <c r="E356" s="282" t="s">
        <v>46</v>
      </c>
      <c r="F356" s="282" t="s">
        <v>1375</v>
      </c>
      <c r="G356" s="345">
        <v>32.521478000000002</v>
      </c>
      <c r="H356" s="345">
        <v>32.521478000000002</v>
      </c>
      <c r="I356" s="282" t="s">
        <v>1122</v>
      </c>
      <c r="J356" s="346">
        <v>45567</v>
      </c>
      <c r="K356" s="344">
        <v>7</v>
      </c>
      <c r="L356" s="346">
        <v>45579</v>
      </c>
      <c r="M356" s="345">
        <v>0</v>
      </c>
      <c r="N356" s="345">
        <v>0</v>
      </c>
      <c r="O356" s="282" t="s">
        <v>1123</v>
      </c>
      <c r="P356" s="344">
        <v>0</v>
      </c>
      <c r="Q356" s="282" t="s">
        <v>2246</v>
      </c>
      <c r="R356" s="344">
        <v>1</v>
      </c>
      <c r="S356" s="339"/>
      <c r="T356" s="282"/>
      <c r="U356" s="24" t="str">
        <f>+VLOOKUP(TRIM(C356),[5]CAT!$A$2:$G$498,4,0)</f>
        <v>Sal</v>
      </c>
      <c r="V356" s="65">
        <f t="shared" si="5"/>
        <v>45579</v>
      </c>
    </row>
    <row r="357" spans="1:22" x14ac:dyDescent="0.2">
      <c r="A357" s="344">
        <v>680</v>
      </c>
      <c r="B357" s="345" t="b">
        <v>1</v>
      </c>
      <c r="C357" s="282" t="s">
        <v>256</v>
      </c>
      <c r="D357" s="282" t="s">
        <v>20</v>
      </c>
      <c r="E357" s="282" t="s">
        <v>77</v>
      </c>
      <c r="F357" s="282" t="s">
        <v>1375</v>
      </c>
      <c r="G357" s="345">
        <v>710.51214600000003</v>
      </c>
      <c r="H357" s="345">
        <v>710.51214600000003</v>
      </c>
      <c r="I357" s="282" t="s">
        <v>1180</v>
      </c>
      <c r="J357" s="346">
        <v>45567</v>
      </c>
      <c r="K357" s="344">
        <v>17</v>
      </c>
      <c r="L357" s="346">
        <v>45586</v>
      </c>
      <c r="M357" s="345">
        <v>0</v>
      </c>
      <c r="N357" s="345">
        <v>0</v>
      </c>
      <c r="O357" s="282" t="s">
        <v>1123</v>
      </c>
      <c r="P357" s="344">
        <v>0</v>
      </c>
      <c r="Q357" s="282" t="s">
        <v>1979</v>
      </c>
      <c r="R357" s="344">
        <v>1</v>
      </c>
      <c r="S357" s="339"/>
      <c r="T357" s="282"/>
      <c r="U357" s="24" t="str">
        <f>+VLOOKUP(TRIM(C357),[5]CAT!$A$2:$G$498,4,0)</f>
        <v>Pollo</v>
      </c>
      <c r="V357" s="65">
        <f t="shared" si="5"/>
        <v>45586</v>
      </c>
    </row>
    <row r="358" spans="1:22" x14ac:dyDescent="0.2">
      <c r="A358" s="344">
        <v>853</v>
      </c>
      <c r="B358" s="345" t="b">
        <v>1</v>
      </c>
      <c r="C358" s="282" t="s">
        <v>602</v>
      </c>
      <c r="D358" s="282" t="s">
        <v>20</v>
      </c>
      <c r="E358" s="282" t="s">
        <v>603</v>
      </c>
      <c r="F358" s="282" t="s">
        <v>1375</v>
      </c>
      <c r="G358" s="345">
        <v>0.442666</v>
      </c>
      <c r="H358" s="345">
        <v>0.442666</v>
      </c>
      <c r="I358" s="282" t="s">
        <v>1180</v>
      </c>
      <c r="J358" s="346">
        <v>45567</v>
      </c>
      <c r="K358" s="344">
        <v>30</v>
      </c>
      <c r="L358" s="346">
        <v>45600</v>
      </c>
      <c r="M358" s="345">
        <v>0</v>
      </c>
      <c r="N358" s="345">
        <v>0</v>
      </c>
      <c r="O358" s="282" t="s">
        <v>1123</v>
      </c>
      <c r="P358" s="344">
        <v>0</v>
      </c>
      <c r="Q358" s="282" t="s">
        <v>2171</v>
      </c>
      <c r="R358" s="344">
        <v>1</v>
      </c>
      <c r="S358" s="339"/>
      <c r="T358" s="282"/>
      <c r="U358" s="24" t="str">
        <f>+VLOOKUP(TRIM(C358),[5]CAT!$A$2:$G$498,4,0)</f>
        <v>Aditivos</v>
      </c>
      <c r="V358" s="65">
        <f t="shared" si="5"/>
        <v>45600</v>
      </c>
    </row>
    <row r="359" spans="1:22" x14ac:dyDescent="0.2">
      <c r="A359" s="344">
        <v>210</v>
      </c>
      <c r="B359" s="345" t="b">
        <v>1</v>
      </c>
      <c r="C359" s="282" t="s">
        <v>1956</v>
      </c>
      <c r="D359" s="282" t="s">
        <v>20</v>
      </c>
      <c r="E359" s="282" t="s">
        <v>1957</v>
      </c>
      <c r="F359" s="282" t="s">
        <v>1958</v>
      </c>
      <c r="G359" s="345">
        <v>0.39</v>
      </c>
      <c r="H359" s="345">
        <v>0.39</v>
      </c>
      <c r="I359" s="282" t="s">
        <v>1180</v>
      </c>
      <c r="J359" s="346">
        <v>45568</v>
      </c>
      <c r="K359" s="344">
        <v>0</v>
      </c>
      <c r="L359" s="346">
        <v>45572</v>
      </c>
      <c r="M359" s="345">
        <v>0.01</v>
      </c>
      <c r="N359" s="345">
        <v>0</v>
      </c>
      <c r="O359" s="282" t="s">
        <v>1123</v>
      </c>
      <c r="P359" s="344">
        <v>0</v>
      </c>
      <c r="Q359" s="282" t="s">
        <v>2108</v>
      </c>
      <c r="R359" s="344">
        <v>1</v>
      </c>
      <c r="S359" s="339"/>
      <c r="T359" s="282"/>
      <c r="U359" s="24" t="e">
        <f>+VLOOKUP(TRIM(C359),[5]CAT!$A$2:$G$498,4,0)</f>
        <v>#N/A</v>
      </c>
      <c r="V359" s="65">
        <f t="shared" si="5"/>
        <v>45572</v>
      </c>
    </row>
    <row r="360" spans="1:22" x14ac:dyDescent="0.2">
      <c r="A360" s="344">
        <v>223</v>
      </c>
      <c r="B360" s="345" t="b">
        <v>1</v>
      </c>
      <c r="C360" s="282" t="s">
        <v>1956</v>
      </c>
      <c r="D360" s="282" t="s">
        <v>20</v>
      </c>
      <c r="E360" s="282" t="s">
        <v>1957</v>
      </c>
      <c r="F360" s="282" t="s">
        <v>1958</v>
      </c>
      <c r="G360" s="345">
        <v>0.15</v>
      </c>
      <c r="H360" s="345">
        <v>0.15</v>
      </c>
      <c r="I360" s="282" t="s">
        <v>1180</v>
      </c>
      <c r="J360" s="346">
        <v>45568</v>
      </c>
      <c r="K360" s="344">
        <v>0</v>
      </c>
      <c r="L360" s="346">
        <v>45572</v>
      </c>
      <c r="M360" s="345">
        <v>0.01</v>
      </c>
      <c r="N360" s="345">
        <v>0</v>
      </c>
      <c r="O360" s="282" t="s">
        <v>1123</v>
      </c>
      <c r="P360" s="344">
        <v>0</v>
      </c>
      <c r="Q360" s="282" t="s">
        <v>2113</v>
      </c>
      <c r="R360" s="344">
        <v>1</v>
      </c>
      <c r="S360" s="339"/>
      <c r="T360" s="282"/>
      <c r="U360" s="24" t="e">
        <f>+VLOOKUP(TRIM(C360),[5]CAT!$A$2:$G$498,4,0)</f>
        <v>#N/A</v>
      </c>
      <c r="V360" s="65">
        <f t="shared" si="5"/>
        <v>45572</v>
      </c>
    </row>
    <row r="361" spans="1:22" x14ac:dyDescent="0.2">
      <c r="A361" s="344">
        <v>229</v>
      </c>
      <c r="B361" s="345" t="b">
        <v>1</v>
      </c>
      <c r="C361" s="282" t="s">
        <v>856</v>
      </c>
      <c r="D361" s="282" t="s">
        <v>20</v>
      </c>
      <c r="E361" s="282" t="s">
        <v>842</v>
      </c>
      <c r="F361" s="282" t="s">
        <v>1126</v>
      </c>
      <c r="G361" s="345">
        <v>383.9</v>
      </c>
      <c r="H361" s="345">
        <v>383.9</v>
      </c>
      <c r="I361" s="282" t="s">
        <v>1122</v>
      </c>
      <c r="J361" s="346">
        <v>45568</v>
      </c>
      <c r="K361" s="344">
        <v>0</v>
      </c>
      <c r="L361" s="346">
        <v>45572</v>
      </c>
      <c r="M361" s="345">
        <v>0.01</v>
      </c>
      <c r="N361" s="345">
        <v>0</v>
      </c>
      <c r="O361" s="282" t="s">
        <v>1123</v>
      </c>
      <c r="P361" s="344">
        <v>0</v>
      </c>
      <c r="Q361" s="282" t="s">
        <v>2170</v>
      </c>
      <c r="R361" s="344">
        <v>1</v>
      </c>
      <c r="S361" s="339"/>
      <c r="T361" s="282"/>
      <c r="U361" s="24" t="str">
        <f>+VLOOKUP(TRIM(C361),[5]CAT!$A$2:$G$498,4,0)</f>
        <v>Mozza</v>
      </c>
      <c r="V361" s="65">
        <f t="shared" si="5"/>
        <v>45572</v>
      </c>
    </row>
    <row r="362" spans="1:22" x14ac:dyDescent="0.2">
      <c r="A362" s="344">
        <v>204</v>
      </c>
      <c r="B362" s="345" t="b">
        <v>1</v>
      </c>
      <c r="C362" s="282" t="s">
        <v>1206</v>
      </c>
      <c r="D362" s="282" t="s">
        <v>20</v>
      </c>
      <c r="E362" s="282" t="s">
        <v>1207</v>
      </c>
      <c r="F362" s="282" t="s">
        <v>1133</v>
      </c>
      <c r="G362" s="345">
        <v>185.04</v>
      </c>
      <c r="H362" s="345">
        <v>185.04</v>
      </c>
      <c r="I362" s="282" t="s">
        <v>1180</v>
      </c>
      <c r="J362" s="346">
        <v>45568</v>
      </c>
      <c r="K362" s="344">
        <v>0</v>
      </c>
      <c r="L362" s="346">
        <v>45572</v>
      </c>
      <c r="M362" s="345">
        <v>0.01</v>
      </c>
      <c r="N362" s="345">
        <v>0</v>
      </c>
      <c r="O362" s="282" t="s">
        <v>1123</v>
      </c>
      <c r="P362" s="344">
        <v>0</v>
      </c>
      <c r="Q362" s="282" t="s">
        <v>2108</v>
      </c>
      <c r="R362" s="344">
        <v>1</v>
      </c>
      <c r="S362" s="339"/>
      <c r="T362" s="282"/>
      <c r="U362" s="24" t="e">
        <f>+VLOOKUP(TRIM(C362),[5]CAT!$A$2:$G$498,4,0)</f>
        <v>#N/A</v>
      </c>
      <c r="V362" s="65">
        <f t="shared" si="5"/>
        <v>45572</v>
      </c>
    </row>
    <row r="363" spans="1:22" x14ac:dyDescent="0.2">
      <c r="A363" s="344">
        <v>217</v>
      </c>
      <c r="B363" s="345" t="b">
        <v>1</v>
      </c>
      <c r="C363" s="282" t="s">
        <v>1206</v>
      </c>
      <c r="D363" s="282" t="s">
        <v>20</v>
      </c>
      <c r="E363" s="282" t="s">
        <v>1207</v>
      </c>
      <c r="F363" s="282" t="s">
        <v>1133</v>
      </c>
      <c r="G363" s="345">
        <v>69.33</v>
      </c>
      <c r="H363" s="345">
        <v>69.33</v>
      </c>
      <c r="I363" s="282" t="s">
        <v>1180</v>
      </c>
      <c r="J363" s="346">
        <v>45568</v>
      </c>
      <c r="K363" s="344">
        <v>0</v>
      </c>
      <c r="L363" s="346">
        <v>45572</v>
      </c>
      <c r="M363" s="345">
        <v>0.01</v>
      </c>
      <c r="N363" s="345">
        <v>0</v>
      </c>
      <c r="O363" s="282" t="s">
        <v>1123</v>
      </c>
      <c r="P363" s="344">
        <v>0</v>
      </c>
      <c r="Q363" s="282" t="s">
        <v>2113</v>
      </c>
      <c r="R363" s="344">
        <v>1</v>
      </c>
      <c r="S363" s="339"/>
      <c r="T363" s="282"/>
      <c r="U363" s="24" t="e">
        <f>+VLOOKUP(TRIM(C363),[5]CAT!$A$2:$G$498,4,0)</f>
        <v>#N/A</v>
      </c>
      <c r="V363" s="65">
        <f t="shared" si="5"/>
        <v>45572</v>
      </c>
    </row>
    <row r="364" spans="1:22" x14ac:dyDescent="0.2">
      <c r="A364" s="344">
        <v>232</v>
      </c>
      <c r="B364" s="345" t="b">
        <v>1</v>
      </c>
      <c r="C364" s="282" t="s">
        <v>329</v>
      </c>
      <c r="D364" s="282" t="s">
        <v>20</v>
      </c>
      <c r="E364" s="282" t="s">
        <v>53</v>
      </c>
      <c r="F364" s="282" t="s">
        <v>1375</v>
      </c>
      <c r="G364" s="345">
        <v>1560.8393410000001</v>
      </c>
      <c r="H364" s="345">
        <v>1560.8393410000001</v>
      </c>
      <c r="I364" s="282" t="s">
        <v>1122</v>
      </c>
      <c r="J364" s="346">
        <v>45568</v>
      </c>
      <c r="K364" s="344">
        <v>1</v>
      </c>
      <c r="L364" s="346">
        <v>45572</v>
      </c>
      <c r="M364" s="345">
        <v>0</v>
      </c>
      <c r="N364" s="345">
        <v>0</v>
      </c>
      <c r="O364" s="282" t="s">
        <v>1123</v>
      </c>
      <c r="P364" s="344">
        <v>0</v>
      </c>
      <c r="Q364" s="282" t="s">
        <v>2112</v>
      </c>
      <c r="R364" s="344">
        <v>1</v>
      </c>
      <c r="S364" s="339"/>
      <c r="T364" s="282"/>
      <c r="U364" s="24" t="str">
        <f>+VLOOKUP(TRIM(C364),[5]CAT!$A$2:$G$498,4,0)</f>
        <v>Agua</v>
      </c>
      <c r="V364" s="65">
        <f t="shared" si="5"/>
        <v>45572</v>
      </c>
    </row>
    <row r="365" spans="1:22" x14ac:dyDescent="0.2">
      <c r="A365" s="344">
        <v>238</v>
      </c>
      <c r="B365" s="345" t="b">
        <v>1</v>
      </c>
      <c r="C365" s="282" t="s">
        <v>329</v>
      </c>
      <c r="D365" s="282" t="s">
        <v>20</v>
      </c>
      <c r="E365" s="282" t="s">
        <v>53</v>
      </c>
      <c r="F365" s="282" t="s">
        <v>1375</v>
      </c>
      <c r="G365" s="345">
        <v>194.110096</v>
      </c>
      <c r="H365" s="345">
        <v>194.110096</v>
      </c>
      <c r="I365" s="282" t="s">
        <v>1122</v>
      </c>
      <c r="J365" s="346">
        <v>45568</v>
      </c>
      <c r="K365" s="344">
        <v>1</v>
      </c>
      <c r="L365" s="346">
        <v>45572</v>
      </c>
      <c r="M365" s="345">
        <v>0</v>
      </c>
      <c r="N365" s="345">
        <v>0</v>
      </c>
      <c r="O365" s="282" t="s">
        <v>1123</v>
      </c>
      <c r="P365" s="344">
        <v>0</v>
      </c>
      <c r="Q365" s="282" t="s">
        <v>2112</v>
      </c>
      <c r="R365" s="344">
        <v>1</v>
      </c>
      <c r="S365" s="339"/>
      <c r="T365" s="282"/>
      <c r="U365" s="24" t="str">
        <f>+VLOOKUP(TRIM(C365),[5]CAT!$A$2:$G$498,4,0)</f>
        <v>Agua</v>
      </c>
      <c r="V365" s="65">
        <f t="shared" si="5"/>
        <v>45572</v>
      </c>
    </row>
    <row r="366" spans="1:22" x14ac:dyDescent="0.2">
      <c r="A366" s="344">
        <v>239</v>
      </c>
      <c r="B366" s="345" t="b">
        <v>1</v>
      </c>
      <c r="C366" s="282" t="s">
        <v>329</v>
      </c>
      <c r="D366" s="282" t="s">
        <v>20</v>
      </c>
      <c r="E366" s="282" t="s">
        <v>53</v>
      </c>
      <c r="F366" s="282" t="s">
        <v>1375</v>
      </c>
      <c r="G366" s="345">
        <v>429.559999</v>
      </c>
      <c r="H366" s="345">
        <v>429.559999</v>
      </c>
      <c r="I366" s="282" t="s">
        <v>1122</v>
      </c>
      <c r="J366" s="346">
        <v>45568</v>
      </c>
      <c r="K366" s="344">
        <v>1</v>
      </c>
      <c r="L366" s="346">
        <v>45572</v>
      </c>
      <c r="M366" s="345">
        <v>0</v>
      </c>
      <c r="N366" s="345">
        <v>0</v>
      </c>
      <c r="O366" s="282" t="s">
        <v>1123</v>
      </c>
      <c r="P366" s="344">
        <v>0</v>
      </c>
      <c r="Q366" s="282" t="s">
        <v>2112</v>
      </c>
      <c r="R366" s="344">
        <v>1</v>
      </c>
      <c r="S366" s="339"/>
      <c r="T366" s="282"/>
      <c r="U366" s="24" t="str">
        <f>+VLOOKUP(TRIM(C366),[5]CAT!$A$2:$G$498,4,0)</f>
        <v>Agua</v>
      </c>
      <c r="V366" s="65">
        <f t="shared" si="5"/>
        <v>45572</v>
      </c>
    </row>
    <row r="367" spans="1:22" x14ac:dyDescent="0.2">
      <c r="A367" s="344">
        <v>246</v>
      </c>
      <c r="B367" s="345" t="b">
        <v>1</v>
      </c>
      <c r="C367" s="282" t="s">
        <v>329</v>
      </c>
      <c r="D367" s="282" t="s">
        <v>20</v>
      </c>
      <c r="E367" s="282" t="s">
        <v>53</v>
      </c>
      <c r="F367" s="282" t="s">
        <v>1375</v>
      </c>
      <c r="G367" s="345">
        <v>21.682599</v>
      </c>
      <c r="H367" s="345">
        <v>21.682599</v>
      </c>
      <c r="I367" s="282" t="s">
        <v>1122</v>
      </c>
      <c r="J367" s="346">
        <v>45568</v>
      </c>
      <c r="K367" s="344">
        <v>1</v>
      </c>
      <c r="L367" s="346">
        <v>45572</v>
      </c>
      <c r="M367" s="345">
        <v>0</v>
      </c>
      <c r="N367" s="345">
        <v>0</v>
      </c>
      <c r="O367" s="282" t="s">
        <v>1123</v>
      </c>
      <c r="P367" s="344">
        <v>0</v>
      </c>
      <c r="Q367" s="282" t="s">
        <v>2169</v>
      </c>
      <c r="R367" s="344">
        <v>1</v>
      </c>
      <c r="S367" s="339"/>
      <c r="T367" s="282"/>
      <c r="U367" s="24" t="str">
        <f>+VLOOKUP(TRIM(C367),[5]CAT!$A$2:$G$498,4,0)</f>
        <v>Agua</v>
      </c>
      <c r="V367" s="65">
        <f t="shared" si="5"/>
        <v>45572</v>
      </c>
    </row>
    <row r="368" spans="1:22" x14ac:dyDescent="0.2">
      <c r="A368" s="344">
        <v>462</v>
      </c>
      <c r="B368" s="345" t="b">
        <v>1</v>
      </c>
      <c r="C368" s="282" t="s">
        <v>275</v>
      </c>
      <c r="D368" s="282" t="s">
        <v>20</v>
      </c>
      <c r="E368" s="282" t="s">
        <v>1339</v>
      </c>
      <c r="F368" s="282" t="s">
        <v>1375</v>
      </c>
      <c r="G368" s="345">
        <v>12.8574</v>
      </c>
      <c r="H368" s="345">
        <v>12.8574</v>
      </c>
      <c r="I368" s="282" t="s">
        <v>1139</v>
      </c>
      <c r="J368" s="346">
        <v>45568</v>
      </c>
      <c r="K368" s="344">
        <v>10</v>
      </c>
      <c r="L368" s="346">
        <v>45579</v>
      </c>
      <c r="M368" s="345">
        <v>0</v>
      </c>
      <c r="N368" s="345">
        <v>0</v>
      </c>
      <c r="O368" s="282" t="s">
        <v>1123</v>
      </c>
      <c r="P368" s="344">
        <v>0</v>
      </c>
      <c r="Q368" s="282" t="s">
        <v>2245</v>
      </c>
      <c r="R368" s="344">
        <v>1</v>
      </c>
      <c r="S368" s="339"/>
      <c r="T368" s="282"/>
      <c r="U368" s="24" t="str">
        <f>+VLOOKUP(TRIM(C368),[5]CAT!$A$2:$G$498,4,0)</f>
        <v>Ins Pack</v>
      </c>
      <c r="V368" s="65">
        <f t="shared" si="5"/>
        <v>45579</v>
      </c>
    </row>
    <row r="369" spans="1:22" x14ac:dyDescent="0.2">
      <c r="A369" s="344">
        <v>467</v>
      </c>
      <c r="B369" s="345" t="b">
        <v>1</v>
      </c>
      <c r="C369" s="282" t="s">
        <v>275</v>
      </c>
      <c r="D369" s="282" t="s">
        <v>20</v>
      </c>
      <c r="E369" s="282" t="s">
        <v>1339</v>
      </c>
      <c r="F369" s="282" t="s">
        <v>1375</v>
      </c>
      <c r="G369" s="345">
        <v>17.643750000000001</v>
      </c>
      <c r="H369" s="345">
        <v>17.643750000000001</v>
      </c>
      <c r="I369" s="282" t="s">
        <v>1139</v>
      </c>
      <c r="J369" s="346">
        <v>45568</v>
      </c>
      <c r="K369" s="344">
        <v>10</v>
      </c>
      <c r="L369" s="346">
        <v>45579</v>
      </c>
      <c r="M369" s="345">
        <v>0</v>
      </c>
      <c r="N369" s="345">
        <v>0</v>
      </c>
      <c r="O369" s="282" t="s">
        <v>1123</v>
      </c>
      <c r="P369" s="344">
        <v>0</v>
      </c>
      <c r="Q369" s="282" t="s">
        <v>2246</v>
      </c>
      <c r="R369" s="344">
        <v>1</v>
      </c>
      <c r="S369" s="339"/>
      <c r="T369" s="282"/>
      <c r="U369" s="24" t="str">
        <f>+VLOOKUP(TRIM(C369),[5]CAT!$A$2:$G$498,4,0)</f>
        <v>Ins Pack</v>
      </c>
      <c r="V369" s="65">
        <f t="shared" si="5"/>
        <v>45579</v>
      </c>
    </row>
    <row r="370" spans="1:22" x14ac:dyDescent="0.2">
      <c r="A370" s="344">
        <v>387</v>
      </c>
      <c r="B370" s="345" t="b">
        <v>1</v>
      </c>
      <c r="C370" s="282" t="s">
        <v>161</v>
      </c>
      <c r="D370" s="282" t="s">
        <v>20</v>
      </c>
      <c r="E370" s="282" t="s">
        <v>43</v>
      </c>
      <c r="F370" s="282" t="s">
        <v>1375</v>
      </c>
      <c r="G370" s="345">
        <v>240.92444900000001</v>
      </c>
      <c r="H370" s="345">
        <v>240.92444900000001</v>
      </c>
      <c r="I370" s="282" t="s">
        <v>1122</v>
      </c>
      <c r="J370" s="346">
        <v>45568</v>
      </c>
      <c r="K370" s="344">
        <v>7</v>
      </c>
      <c r="L370" s="346">
        <v>45579</v>
      </c>
      <c r="M370" s="345">
        <v>0</v>
      </c>
      <c r="N370" s="345">
        <v>0</v>
      </c>
      <c r="O370" s="282" t="s">
        <v>1123</v>
      </c>
      <c r="P370" s="344">
        <v>0</v>
      </c>
      <c r="Q370" s="282" t="s">
        <v>2124</v>
      </c>
      <c r="R370" s="344">
        <v>1</v>
      </c>
      <c r="S370" s="339"/>
      <c r="T370" s="282"/>
      <c r="U370" s="24" t="str">
        <f>+VLOOKUP(TRIM(C370),[5]CAT!$A$2:$G$498,4,0)</f>
        <v>Aceite</v>
      </c>
      <c r="V370" s="65">
        <f t="shared" si="5"/>
        <v>45579</v>
      </c>
    </row>
    <row r="371" spans="1:22" x14ac:dyDescent="0.2">
      <c r="A371" s="344">
        <v>390</v>
      </c>
      <c r="B371" s="345" t="b">
        <v>1</v>
      </c>
      <c r="C371" s="282" t="s">
        <v>161</v>
      </c>
      <c r="D371" s="282" t="s">
        <v>20</v>
      </c>
      <c r="E371" s="282" t="s">
        <v>43</v>
      </c>
      <c r="F371" s="282" t="s">
        <v>1375</v>
      </c>
      <c r="G371" s="345">
        <v>105.13951400000001</v>
      </c>
      <c r="H371" s="345">
        <v>105.13951400000001</v>
      </c>
      <c r="I371" s="282" t="s">
        <v>1122</v>
      </c>
      <c r="J371" s="346">
        <v>45568</v>
      </c>
      <c r="K371" s="344">
        <v>7</v>
      </c>
      <c r="L371" s="346">
        <v>45579</v>
      </c>
      <c r="M371" s="345">
        <v>0</v>
      </c>
      <c r="N371" s="345">
        <v>0</v>
      </c>
      <c r="O371" s="282" t="s">
        <v>1123</v>
      </c>
      <c r="P371" s="344">
        <v>0</v>
      </c>
      <c r="Q371" s="282" t="s">
        <v>2001</v>
      </c>
      <c r="R371" s="344">
        <v>1</v>
      </c>
      <c r="S371" s="339"/>
      <c r="T371" s="282"/>
      <c r="U371" s="24" t="str">
        <f>+VLOOKUP(TRIM(C371),[5]CAT!$A$2:$G$498,4,0)</f>
        <v>Aceite</v>
      </c>
      <c r="V371" s="65">
        <f t="shared" si="5"/>
        <v>45579</v>
      </c>
    </row>
    <row r="372" spans="1:22" x14ac:dyDescent="0.2">
      <c r="A372" s="344">
        <v>393</v>
      </c>
      <c r="B372" s="345" t="b">
        <v>1</v>
      </c>
      <c r="C372" s="282" t="s">
        <v>161</v>
      </c>
      <c r="D372" s="282" t="s">
        <v>20</v>
      </c>
      <c r="E372" s="282" t="s">
        <v>43</v>
      </c>
      <c r="F372" s="282" t="s">
        <v>1375</v>
      </c>
      <c r="G372" s="345">
        <v>150.42004</v>
      </c>
      <c r="H372" s="345">
        <v>150.42004</v>
      </c>
      <c r="I372" s="282" t="s">
        <v>1122</v>
      </c>
      <c r="J372" s="346">
        <v>45568</v>
      </c>
      <c r="K372" s="344">
        <v>7</v>
      </c>
      <c r="L372" s="346">
        <v>45579</v>
      </c>
      <c r="M372" s="345">
        <v>0</v>
      </c>
      <c r="N372" s="345">
        <v>0</v>
      </c>
      <c r="O372" s="282" t="s">
        <v>1123</v>
      </c>
      <c r="P372" s="344">
        <v>0</v>
      </c>
      <c r="Q372" s="282" t="s">
        <v>2000</v>
      </c>
      <c r="R372" s="344">
        <v>1</v>
      </c>
      <c r="S372" s="339"/>
      <c r="T372" s="282"/>
      <c r="U372" s="24" t="str">
        <f>+VLOOKUP(TRIM(C372),[5]CAT!$A$2:$G$498,4,0)</f>
        <v>Aceite</v>
      </c>
      <c r="V372" s="65">
        <f t="shared" si="5"/>
        <v>45579</v>
      </c>
    </row>
    <row r="373" spans="1:22" x14ac:dyDescent="0.2">
      <c r="A373" s="344">
        <v>396</v>
      </c>
      <c r="B373" s="345" t="b">
        <v>1</v>
      </c>
      <c r="C373" s="282" t="s">
        <v>161</v>
      </c>
      <c r="D373" s="282" t="s">
        <v>20</v>
      </c>
      <c r="E373" s="282" t="s">
        <v>43</v>
      </c>
      <c r="F373" s="282" t="s">
        <v>1375</v>
      </c>
      <c r="G373" s="345">
        <v>184.61182199999999</v>
      </c>
      <c r="H373" s="345">
        <v>184.61182199999999</v>
      </c>
      <c r="I373" s="282" t="s">
        <v>1122</v>
      </c>
      <c r="J373" s="346">
        <v>45568</v>
      </c>
      <c r="K373" s="344">
        <v>7</v>
      </c>
      <c r="L373" s="346">
        <v>45579</v>
      </c>
      <c r="M373" s="345">
        <v>0</v>
      </c>
      <c r="N373" s="345">
        <v>0</v>
      </c>
      <c r="O373" s="282" t="s">
        <v>1123</v>
      </c>
      <c r="P373" s="344">
        <v>0</v>
      </c>
      <c r="Q373" s="282" t="s">
        <v>2068</v>
      </c>
      <c r="R373" s="344">
        <v>1</v>
      </c>
      <c r="S373" s="339"/>
      <c r="T373" s="282"/>
      <c r="U373" s="24" t="str">
        <f>+VLOOKUP(TRIM(C373),[5]CAT!$A$2:$G$498,4,0)</f>
        <v>Aceite</v>
      </c>
      <c r="V373" s="65">
        <f t="shared" si="5"/>
        <v>45579</v>
      </c>
    </row>
    <row r="374" spans="1:22" x14ac:dyDescent="0.2">
      <c r="A374" s="344">
        <v>399</v>
      </c>
      <c r="B374" s="345" t="b">
        <v>1</v>
      </c>
      <c r="C374" s="282" t="s">
        <v>161</v>
      </c>
      <c r="D374" s="282" t="s">
        <v>20</v>
      </c>
      <c r="E374" s="282" t="s">
        <v>43</v>
      </c>
      <c r="F374" s="282" t="s">
        <v>1375</v>
      </c>
      <c r="G374" s="345">
        <v>38.945827999999999</v>
      </c>
      <c r="H374" s="345">
        <v>38.945827999999999</v>
      </c>
      <c r="I374" s="282" t="s">
        <v>1122</v>
      </c>
      <c r="J374" s="346">
        <v>45568</v>
      </c>
      <c r="K374" s="344">
        <v>7</v>
      </c>
      <c r="L374" s="346">
        <v>45579</v>
      </c>
      <c r="M374" s="345">
        <v>0</v>
      </c>
      <c r="N374" s="345">
        <v>0</v>
      </c>
      <c r="O374" s="282" t="s">
        <v>1123</v>
      </c>
      <c r="P374" s="344">
        <v>0</v>
      </c>
      <c r="Q374" s="282" t="s">
        <v>2245</v>
      </c>
      <c r="R374" s="344">
        <v>1</v>
      </c>
      <c r="S374" s="339"/>
      <c r="T374" s="282"/>
      <c r="U374" s="24" t="str">
        <f>+VLOOKUP(TRIM(C374),[5]CAT!$A$2:$G$498,4,0)</f>
        <v>Aceite</v>
      </c>
      <c r="V374" s="65">
        <f t="shared" si="5"/>
        <v>45579</v>
      </c>
    </row>
    <row r="375" spans="1:22" x14ac:dyDescent="0.2">
      <c r="A375" s="344">
        <v>442</v>
      </c>
      <c r="B375" s="345" t="b">
        <v>1</v>
      </c>
      <c r="C375" s="282" t="s">
        <v>132</v>
      </c>
      <c r="D375" s="282" t="s">
        <v>20</v>
      </c>
      <c r="E375" s="282" t="s">
        <v>59</v>
      </c>
      <c r="F375" s="282" t="s">
        <v>1141</v>
      </c>
      <c r="G375" s="345">
        <v>51.921792000000003</v>
      </c>
      <c r="H375" s="345">
        <v>51.921792000000003</v>
      </c>
      <c r="I375" s="282" t="s">
        <v>1139</v>
      </c>
      <c r="J375" s="346">
        <v>45568</v>
      </c>
      <c r="K375" s="344">
        <v>10</v>
      </c>
      <c r="L375" s="346">
        <v>45579</v>
      </c>
      <c r="M375" s="345">
        <v>0</v>
      </c>
      <c r="N375" s="345">
        <v>0</v>
      </c>
      <c r="O375" s="282" t="s">
        <v>1123</v>
      </c>
      <c r="P375" s="344">
        <v>0</v>
      </c>
      <c r="Q375" s="282" t="s">
        <v>2001</v>
      </c>
      <c r="R375" s="344">
        <v>1</v>
      </c>
      <c r="S375" s="339"/>
      <c r="T375" s="282"/>
      <c r="U375" s="24" t="str">
        <f>+VLOOKUP(TRIM(C375),[5]CAT!$A$2:$G$498,4,0)</f>
        <v>Ins Pack</v>
      </c>
      <c r="V375" s="65">
        <f t="shared" si="5"/>
        <v>45579</v>
      </c>
    </row>
    <row r="376" spans="1:22" x14ac:dyDescent="0.2">
      <c r="A376" s="344">
        <v>447</v>
      </c>
      <c r="B376" s="345" t="b">
        <v>1</v>
      </c>
      <c r="C376" s="282" t="s">
        <v>132</v>
      </c>
      <c r="D376" s="282" t="s">
        <v>20</v>
      </c>
      <c r="E376" s="282" t="s">
        <v>59</v>
      </c>
      <c r="F376" s="282" t="s">
        <v>1141</v>
      </c>
      <c r="G376" s="345">
        <v>1092.1092000000001</v>
      </c>
      <c r="H376" s="345">
        <v>1092.1092000000001</v>
      </c>
      <c r="I376" s="282" t="s">
        <v>1139</v>
      </c>
      <c r="J376" s="346">
        <v>45568</v>
      </c>
      <c r="K376" s="344">
        <v>10</v>
      </c>
      <c r="L376" s="346">
        <v>45579</v>
      </c>
      <c r="M376" s="345">
        <v>0</v>
      </c>
      <c r="N376" s="345">
        <v>0</v>
      </c>
      <c r="O376" s="282" t="s">
        <v>1123</v>
      </c>
      <c r="P376" s="344">
        <v>0</v>
      </c>
      <c r="Q376" s="282" t="s">
        <v>2000</v>
      </c>
      <c r="R376" s="344">
        <v>1</v>
      </c>
      <c r="S376" s="339"/>
      <c r="T376" s="282"/>
      <c r="U376" s="24" t="str">
        <f>+VLOOKUP(TRIM(C376),[5]CAT!$A$2:$G$498,4,0)</f>
        <v>Ins Pack</v>
      </c>
      <c r="V376" s="65">
        <f t="shared" si="5"/>
        <v>45579</v>
      </c>
    </row>
    <row r="377" spans="1:22" x14ac:dyDescent="0.2">
      <c r="A377" s="344">
        <v>635</v>
      </c>
      <c r="B377" s="345" t="b">
        <v>1</v>
      </c>
      <c r="C377" s="282" t="s">
        <v>178</v>
      </c>
      <c r="D377" s="282" t="s">
        <v>20</v>
      </c>
      <c r="E377" s="282" t="s">
        <v>351</v>
      </c>
      <c r="F377" s="282" t="s">
        <v>1128</v>
      </c>
      <c r="G377" s="345">
        <v>313.02730000000003</v>
      </c>
      <c r="H377" s="345">
        <v>313.02730000000003</v>
      </c>
      <c r="I377" s="282" t="s">
        <v>1122</v>
      </c>
      <c r="J377" s="346">
        <v>45568</v>
      </c>
      <c r="K377" s="344">
        <v>15</v>
      </c>
      <c r="L377" s="346">
        <v>45586</v>
      </c>
      <c r="M377" s="345">
        <v>0</v>
      </c>
      <c r="N377" s="345">
        <v>0</v>
      </c>
      <c r="O377" s="282" t="s">
        <v>1123</v>
      </c>
      <c r="P377" s="344">
        <v>0</v>
      </c>
      <c r="Q377" s="282" t="s">
        <v>2218</v>
      </c>
      <c r="R377" s="344">
        <v>1</v>
      </c>
      <c r="S377" s="339"/>
      <c r="T377" s="282"/>
      <c r="U377" s="24" t="str">
        <f>+VLOOKUP(TRIM(C377),[5]CAT!$A$2:$G$498,4,0)</f>
        <v>Reboz</v>
      </c>
      <c r="V377" s="65">
        <f t="shared" si="5"/>
        <v>45586</v>
      </c>
    </row>
    <row r="378" spans="1:22" x14ac:dyDescent="0.2">
      <c r="A378" s="344">
        <v>567</v>
      </c>
      <c r="B378" s="345" t="b">
        <v>1</v>
      </c>
      <c r="C378" s="282" t="s">
        <v>599</v>
      </c>
      <c r="D378" s="282" t="s">
        <v>20</v>
      </c>
      <c r="E378" s="282" t="s">
        <v>982</v>
      </c>
      <c r="F378" s="282" t="s">
        <v>1136</v>
      </c>
      <c r="G378" s="345">
        <v>294.37724900000001</v>
      </c>
      <c r="H378" s="345">
        <v>294.37724900000001</v>
      </c>
      <c r="I378" s="282" t="s">
        <v>1180</v>
      </c>
      <c r="J378" s="346">
        <v>45568</v>
      </c>
      <c r="K378" s="344">
        <v>15</v>
      </c>
      <c r="L378" s="346">
        <v>45586</v>
      </c>
      <c r="M378" s="345">
        <v>0</v>
      </c>
      <c r="N378" s="345">
        <v>0</v>
      </c>
      <c r="O378" s="282" t="s">
        <v>1123</v>
      </c>
      <c r="P378" s="344">
        <v>0</v>
      </c>
      <c r="Q378" s="282" t="s">
        <v>1377</v>
      </c>
      <c r="R378" s="344">
        <v>1</v>
      </c>
      <c r="S378" s="339"/>
      <c r="T378" s="282"/>
      <c r="U378" s="24" t="str">
        <f>+VLOOKUP(TRIM(C378),[5]CAT!$A$2:$G$498,4,0)</f>
        <v>Salsa</v>
      </c>
      <c r="V378" s="65">
        <f t="shared" si="5"/>
        <v>45586</v>
      </c>
    </row>
    <row r="379" spans="1:22" x14ac:dyDescent="0.2">
      <c r="A379" s="344">
        <v>558</v>
      </c>
      <c r="B379" s="345" t="b">
        <v>1</v>
      </c>
      <c r="C379" s="282" t="s">
        <v>771</v>
      </c>
      <c r="D379" s="282" t="s">
        <v>20</v>
      </c>
      <c r="E379" s="282" t="s">
        <v>768</v>
      </c>
      <c r="F379" s="282" t="s">
        <v>1133</v>
      </c>
      <c r="G379" s="345">
        <v>1484.1921709999999</v>
      </c>
      <c r="H379" s="345">
        <v>1484.1921709999999</v>
      </c>
      <c r="I379" s="282" t="s">
        <v>1122</v>
      </c>
      <c r="J379" s="346">
        <v>45568</v>
      </c>
      <c r="K379" s="344">
        <v>15</v>
      </c>
      <c r="L379" s="346">
        <v>45586</v>
      </c>
      <c r="M379" s="345">
        <v>0</v>
      </c>
      <c r="N379" s="345">
        <v>0</v>
      </c>
      <c r="O379" s="282" t="s">
        <v>1123</v>
      </c>
      <c r="P379" s="344">
        <v>0</v>
      </c>
      <c r="Q379" s="282" t="s">
        <v>1378</v>
      </c>
      <c r="R379" s="344">
        <v>1</v>
      </c>
      <c r="S379" s="339"/>
      <c r="T379" s="282"/>
      <c r="U379" s="24" t="str">
        <f>+VLOOKUP(TRIM(C379),[5]CAT!$A$2:$G$498,4,0)</f>
        <v>Harina</v>
      </c>
      <c r="V379" s="65">
        <f t="shared" ref="V379:V439" si="6">L379</f>
        <v>45586</v>
      </c>
    </row>
    <row r="380" spans="1:22" x14ac:dyDescent="0.2">
      <c r="A380" s="344">
        <v>565</v>
      </c>
      <c r="B380" s="345" t="b">
        <v>1</v>
      </c>
      <c r="C380" s="282" t="s">
        <v>771</v>
      </c>
      <c r="D380" s="282" t="s">
        <v>20</v>
      </c>
      <c r="E380" s="282" t="s">
        <v>768</v>
      </c>
      <c r="F380" s="282" t="s">
        <v>1133</v>
      </c>
      <c r="G380" s="345">
        <v>784.38170000000002</v>
      </c>
      <c r="H380" s="345">
        <v>784.38170000000002</v>
      </c>
      <c r="I380" s="282" t="s">
        <v>1122</v>
      </c>
      <c r="J380" s="346">
        <v>45568</v>
      </c>
      <c r="K380" s="344">
        <v>15</v>
      </c>
      <c r="L380" s="346">
        <v>45586</v>
      </c>
      <c r="M380" s="345">
        <v>0</v>
      </c>
      <c r="N380" s="345">
        <v>0</v>
      </c>
      <c r="O380" s="282" t="s">
        <v>1123</v>
      </c>
      <c r="P380" s="344">
        <v>0</v>
      </c>
      <c r="Q380" s="282" t="s">
        <v>1377</v>
      </c>
      <c r="R380" s="344">
        <v>1</v>
      </c>
      <c r="S380" s="339"/>
      <c r="T380" s="282"/>
      <c r="U380" s="24" t="str">
        <f>+VLOOKUP(TRIM(C380),[5]CAT!$A$2:$G$498,4,0)</f>
        <v>Harina</v>
      </c>
      <c r="V380" s="65">
        <f t="shared" si="6"/>
        <v>45586</v>
      </c>
    </row>
    <row r="381" spans="1:22" x14ac:dyDescent="0.2">
      <c r="A381" s="344">
        <v>571</v>
      </c>
      <c r="B381" s="345" t="b">
        <v>1</v>
      </c>
      <c r="C381" s="282" t="s">
        <v>771</v>
      </c>
      <c r="D381" s="282" t="s">
        <v>20</v>
      </c>
      <c r="E381" s="282" t="s">
        <v>768</v>
      </c>
      <c r="F381" s="282" t="s">
        <v>1133</v>
      </c>
      <c r="G381" s="345">
        <v>769.57478500000002</v>
      </c>
      <c r="H381" s="345">
        <v>769.57478500000002</v>
      </c>
      <c r="I381" s="282" t="s">
        <v>1122</v>
      </c>
      <c r="J381" s="346">
        <v>45568</v>
      </c>
      <c r="K381" s="344">
        <v>15</v>
      </c>
      <c r="L381" s="346">
        <v>45586</v>
      </c>
      <c r="M381" s="345">
        <v>0</v>
      </c>
      <c r="N381" s="345">
        <v>0</v>
      </c>
      <c r="O381" s="282" t="s">
        <v>1123</v>
      </c>
      <c r="P381" s="344">
        <v>0</v>
      </c>
      <c r="Q381" s="282" t="s">
        <v>2069</v>
      </c>
      <c r="R381" s="344">
        <v>1</v>
      </c>
      <c r="S381" s="339"/>
      <c r="T381" s="282"/>
      <c r="U381" s="24" t="str">
        <f>+VLOOKUP(TRIM(C381),[5]CAT!$A$2:$G$498,4,0)</f>
        <v>Harina</v>
      </c>
      <c r="V381" s="65">
        <f t="shared" si="6"/>
        <v>45586</v>
      </c>
    </row>
    <row r="382" spans="1:22" x14ac:dyDescent="0.2">
      <c r="A382" s="344">
        <v>587</v>
      </c>
      <c r="B382" s="345" t="b">
        <v>1</v>
      </c>
      <c r="C382" s="282" t="s">
        <v>659</v>
      </c>
      <c r="D382" s="282" t="s">
        <v>20</v>
      </c>
      <c r="E382" s="282" t="s">
        <v>671</v>
      </c>
      <c r="F382" s="282" t="s">
        <v>1135</v>
      </c>
      <c r="G382" s="345">
        <v>0.47077000000000002</v>
      </c>
      <c r="H382" s="345">
        <v>0.47077000000000002</v>
      </c>
      <c r="I382" s="282" t="s">
        <v>1122</v>
      </c>
      <c r="J382" s="346">
        <v>45568</v>
      </c>
      <c r="K382" s="344">
        <v>15</v>
      </c>
      <c r="L382" s="346">
        <v>45586</v>
      </c>
      <c r="M382" s="345">
        <v>0</v>
      </c>
      <c r="N382" s="345">
        <v>0</v>
      </c>
      <c r="O382" s="282" t="s">
        <v>1123</v>
      </c>
      <c r="P382" s="344">
        <v>0</v>
      </c>
      <c r="Q382" s="282" t="s">
        <v>2111</v>
      </c>
      <c r="R382" s="344">
        <v>1</v>
      </c>
      <c r="S382" s="339"/>
      <c r="T382" s="282"/>
      <c r="U382" s="24" t="str">
        <f>+VLOOKUP(TRIM(C382),[5]CAT!$A$2:$G$498,4,0)</f>
        <v>Sabor</v>
      </c>
      <c r="V382" s="65">
        <f t="shared" si="6"/>
        <v>45586</v>
      </c>
    </row>
    <row r="383" spans="1:22" x14ac:dyDescent="0.2">
      <c r="A383" s="344">
        <v>600</v>
      </c>
      <c r="B383" s="345" t="b">
        <v>1</v>
      </c>
      <c r="C383" s="282" t="s">
        <v>659</v>
      </c>
      <c r="D383" s="282" t="s">
        <v>20</v>
      </c>
      <c r="E383" s="282" t="s">
        <v>671</v>
      </c>
      <c r="F383" s="282" t="s">
        <v>1135</v>
      </c>
      <c r="G383" s="345">
        <v>0.13767699999999999</v>
      </c>
      <c r="H383" s="345">
        <v>0.13767699999999999</v>
      </c>
      <c r="I383" s="282" t="s">
        <v>1122</v>
      </c>
      <c r="J383" s="346">
        <v>45568</v>
      </c>
      <c r="K383" s="344">
        <v>15</v>
      </c>
      <c r="L383" s="346">
        <v>45586</v>
      </c>
      <c r="M383" s="345">
        <v>0</v>
      </c>
      <c r="N383" s="345">
        <v>0</v>
      </c>
      <c r="O383" s="282" t="s">
        <v>1123</v>
      </c>
      <c r="P383" s="344">
        <v>0</v>
      </c>
      <c r="Q383" s="282" t="s">
        <v>2107</v>
      </c>
      <c r="R383" s="344">
        <v>1</v>
      </c>
      <c r="S383" s="339"/>
      <c r="T383" s="282"/>
      <c r="U383" s="24" t="str">
        <f>+VLOOKUP(TRIM(C383),[5]CAT!$A$2:$G$498,4,0)</f>
        <v>Sabor</v>
      </c>
      <c r="V383" s="65">
        <f t="shared" si="6"/>
        <v>45586</v>
      </c>
    </row>
    <row r="384" spans="1:22" x14ac:dyDescent="0.2">
      <c r="A384" s="344">
        <v>613</v>
      </c>
      <c r="B384" s="345" t="b">
        <v>1</v>
      </c>
      <c r="C384" s="282" t="s">
        <v>659</v>
      </c>
      <c r="D384" s="282" t="s">
        <v>20</v>
      </c>
      <c r="E384" s="282" t="s">
        <v>671</v>
      </c>
      <c r="F384" s="282" t="s">
        <v>1135</v>
      </c>
      <c r="G384" s="345">
        <v>0.33102599999999999</v>
      </c>
      <c r="H384" s="345">
        <v>0.33102599999999999</v>
      </c>
      <c r="I384" s="282" t="s">
        <v>1122</v>
      </c>
      <c r="J384" s="346">
        <v>45568</v>
      </c>
      <c r="K384" s="344">
        <v>15</v>
      </c>
      <c r="L384" s="346">
        <v>45586</v>
      </c>
      <c r="M384" s="345">
        <v>0</v>
      </c>
      <c r="N384" s="345">
        <v>0</v>
      </c>
      <c r="O384" s="282" t="s">
        <v>1123</v>
      </c>
      <c r="P384" s="344">
        <v>0</v>
      </c>
      <c r="Q384" s="282" t="s">
        <v>2147</v>
      </c>
      <c r="R384" s="344">
        <v>1</v>
      </c>
      <c r="S384" s="339"/>
      <c r="T384" s="282"/>
      <c r="U384" s="24" t="str">
        <f>+VLOOKUP(TRIM(C384),[5]CAT!$A$2:$G$498,4,0)</f>
        <v>Sabor</v>
      </c>
      <c r="V384" s="65">
        <f t="shared" si="6"/>
        <v>45586</v>
      </c>
    </row>
    <row r="385" spans="1:22" x14ac:dyDescent="0.2">
      <c r="A385" s="344">
        <v>618</v>
      </c>
      <c r="B385" s="345" t="b">
        <v>1</v>
      </c>
      <c r="C385" s="282" t="s">
        <v>659</v>
      </c>
      <c r="D385" s="282" t="s">
        <v>20</v>
      </c>
      <c r="E385" s="282" t="s">
        <v>671</v>
      </c>
      <c r="F385" s="282" t="s">
        <v>1135</v>
      </c>
      <c r="G385" s="345">
        <v>0.23968600000000001</v>
      </c>
      <c r="H385" s="345">
        <v>0.23968600000000001</v>
      </c>
      <c r="I385" s="282" t="s">
        <v>1122</v>
      </c>
      <c r="J385" s="346">
        <v>45568</v>
      </c>
      <c r="K385" s="344">
        <v>15</v>
      </c>
      <c r="L385" s="346">
        <v>45586</v>
      </c>
      <c r="M385" s="345">
        <v>0</v>
      </c>
      <c r="N385" s="345">
        <v>0</v>
      </c>
      <c r="O385" s="282" t="s">
        <v>1123</v>
      </c>
      <c r="P385" s="344">
        <v>0</v>
      </c>
      <c r="Q385" s="282" t="s">
        <v>2148</v>
      </c>
      <c r="R385" s="344">
        <v>1</v>
      </c>
      <c r="S385" s="339"/>
      <c r="T385" s="282"/>
      <c r="U385" s="24" t="str">
        <f>+VLOOKUP(TRIM(C385),[5]CAT!$A$2:$G$498,4,0)</f>
        <v>Sabor</v>
      </c>
      <c r="V385" s="65">
        <f t="shared" si="6"/>
        <v>45586</v>
      </c>
    </row>
    <row r="386" spans="1:22" x14ac:dyDescent="0.2">
      <c r="A386" s="344">
        <v>796</v>
      </c>
      <c r="B386" s="345" t="b">
        <v>1</v>
      </c>
      <c r="C386" s="282" t="s">
        <v>683</v>
      </c>
      <c r="D386" s="282" t="s">
        <v>20</v>
      </c>
      <c r="E386" s="282" t="s">
        <v>688</v>
      </c>
      <c r="F386" s="282" t="s">
        <v>1127</v>
      </c>
      <c r="G386" s="345">
        <v>1761.4135779999999</v>
      </c>
      <c r="H386" s="345">
        <v>1761.4135779999999</v>
      </c>
      <c r="I386" s="282" t="s">
        <v>1122</v>
      </c>
      <c r="J386" s="346">
        <v>45568</v>
      </c>
      <c r="K386" s="344">
        <v>21</v>
      </c>
      <c r="L386" s="346">
        <v>45593</v>
      </c>
      <c r="M386" s="345">
        <v>0</v>
      </c>
      <c r="N386" s="345">
        <v>0</v>
      </c>
      <c r="O386" s="282" t="s">
        <v>1123</v>
      </c>
      <c r="P386" s="344">
        <v>0</v>
      </c>
      <c r="Q386" s="282" t="s">
        <v>2248</v>
      </c>
      <c r="R386" s="344">
        <v>1</v>
      </c>
      <c r="S386" s="339"/>
      <c r="T386" s="282"/>
      <c r="U386" s="24" t="str">
        <f>+VLOOKUP(TRIM(C386),[5]CAT!$A$2:$G$498,4,0)</f>
        <v>Harina</v>
      </c>
      <c r="V386" s="65">
        <f t="shared" si="6"/>
        <v>45593</v>
      </c>
    </row>
    <row r="387" spans="1:22" x14ac:dyDescent="0.2">
      <c r="A387" s="344">
        <v>237</v>
      </c>
      <c r="B387" s="345" t="b">
        <v>1</v>
      </c>
      <c r="C387" s="282" t="s">
        <v>856</v>
      </c>
      <c r="D387" s="282" t="s">
        <v>20</v>
      </c>
      <c r="E387" s="282" t="s">
        <v>842</v>
      </c>
      <c r="F387" s="282" t="s">
        <v>1126</v>
      </c>
      <c r="G387" s="345">
        <v>883.55</v>
      </c>
      <c r="H387" s="345">
        <v>883.55</v>
      </c>
      <c r="I387" s="282" t="s">
        <v>1122</v>
      </c>
      <c r="J387" s="346">
        <v>45569</v>
      </c>
      <c r="K387" s="344">
        <v>0</v>
      </c>
      <c r="L387" s="346">
        <v>45572</v>
      </c>
      <c r="M387" s="345">
        <v>0.01</v>
      </c>
      <c r="N387" s="345">
        <v>0</v>
      </c>
      <c r="O387" s="282" t="s">
        <v>1123</v>
      </c>
      <c r="P387" s="344">
        <v>0</v>
      </c>
      <c r="Q387" s="282" t="s">
        <v>2112</v>
      </c>
      <c r="R387" s="344">
        <v>1</v>
      </c>
      <c r="S387" s="339"/>
      <c r="T387" s="282"/>
      <c r="U387" s="24" t="str">
        <f>+VLOOKUP(TRIM(C387),[5]CAT!$A$2:$G$498,4,0)</f>
        <v>Mozza</v>
      </c>
      <c r="V387" s="65">
        <f t="shared" si="6"/>
        <v>45572</v>
      </c>
    </row>
    <row r="388" spans="1:22" x14ac:dyDescent="0.2">
      <c r="A388" s="344">
        <v>248</v>
      </c>
      <c r="B388" s="345" t="b">
        <v>1</v>
      </c>
      <c r="C388" s="282" t="s">
        <v>977</v>
      </c>
      <c r="D388" s="282" t="s">
        <v>20</v>
      </c>
      <c r="E388" s="282" t="s">
        <v>976</v>
      </c>
      <c r="F388" s="282" t="s">
        <v>1138</v>
      </c>
      <c r="G388" s="345">
        <v>16891.88</v>
      </c>
      <c r="H388" s="345">
        <v>16891.88</v>
      </c>
      <c r="I388" s="282" t="s">
        <v>1139</v>
      </c>
      <c r="J388" s="346">
        <v>45569</v>
      </c>
      <c r="K388" s="344">
        <v>0</v>
      </c>
      <c r="L388" s="346">
        <v>45572</v>
      </c>
      <c r="M388" s="345">
        <v>0.01</v>
      </c>
      <c r="N388" s="345">
        <v>0</v>
      </c>
      <c r="O388" s="282" t="s">
        <v>1123</v>
      </c>
      <c r="P388" s="344">
        <v>0</v>
      </c>
      <c r="Q388" s="282" t="s">
        <v>2170</v>
      </c>
      <c r="R388" s="344">
        <v>1</v>
      </c>
      <c r="S388" s="339"/>
      <c r="T388" s="282"/>
      <c r="U388" s="24" t="e">
        <f>+VLOOKUP(TRIM(C388),[5]CAT!$A$2:$G$498,4,0)</f>
        <v>#N/A</v>
      </c>
      <c r="V388" s="65">
        <f t="shared" si="6"/>
        <v>45572</v>
      </c>
    </row>
    <row r="389" spans="1:22" x14ac:dyDescent="0.2">
      <c r="A389" s="344">
        <v>251</v>
      </c>
      <c r="B389" s="345" t="b">
        <v>1</v>
      </c>
      <c r="C389" s="282" t="s">
        <v>329</v>
      </c>
      <c r="D389" s="282" t="s">
        <v>20</v>
      </c>
      <c r="E389" s="282" t="s">
        <v>53</v>
      </c>
      <c r="F389" s="282" t="s">
        <v>1375</v>
      </c>
      <c r="G389" s="345">
        <v>981.393328</v>
      </c>
      <c r="H389" s="345">
        <v>981.393328</v>
      </c>
      <c r="I389" s="282" t="s">
        <v>1122</v>
      </c>
      <c r="J389" s="346">
        <v>45569</v>
      </c>
      <c r="K389" s="344">
        <v>1</v>
      </c>
      <c r="L389" s="346">
        <v>45572</v>
      </c>
      <c r="M389" s="345">
        <v>0</v>
      </c>
      <c r="N389" s="345">
        <v>0</v>
      </c>
      <c r="O389" s="282" t="s">
        <v>1123</v>
      </c>
      <c r="P389" s="344">
        <v>0</v>
      </c>
      <c r="Q389" s="282" t="s">
        <v>2108</v>
      </c>
      <c r="R389" s="344">
        <v>1</v>
      </c>
      <c r="S389" s="339"/>
      <c r="T389" s="282"/>
      <c r="U389" s="24" t="str">
        <f>+VLOOKUP(TRIM(C389),[5]CAT!$A$2:$G$498,4,0)</f>
        <v>Agua</v>
      </c>
      <c r="V389" s="65">
        <f t="shared" si="6"/>
        <v>45572</v>
      </c>
    </row>
    <row r="390" spans="1:22" x14ac:dyDescent="0.2">
      <c r="A390" s="344">
        <v>257</v>
      </c>
      <c r="B390" s="345" t="b">
        <v>1</v>
      </c>
      <c r="C390" s="282" t="s">
        <v>329</v>
      </c>
      <c r="D390" s="282" t="s">
        <v>20</v>
      </c>
      <c r="E390" s="282" t="s">
        <v>53</v>
      </c>
      <c r="F390" s="282" t="s">
        <v>1375</v>
      </c>
      <c r="G390" s="345">
        <v>121.567196</v>
      </c>
      <c r="H390" s="345">
        <v>121.567196</v>
      </c>
      <c r="I390" s="282" t="s">
        <v>1122</v>
      </c>
      <c r="J390" s="346">
        <v>45569</v>
      </c>
      <c r="K390" s="344">
        <v>1</v>
      </c>
      <c r="L390" s="346">
        <v>45572</v>
      </c>
      <c r="M390" s="345">
        <v>0</v>
      </c>
      <c r="N390" s="345">
        <v>0</v>
      </c>
      <c r="O390" s="282" t="s">
        <v>1123</v>
      </c>
      <c r="P390" s="344">
        <v>0</v>
      </c>
      <c r="Q390" s="282" t="s">
        <v>2108</v>
      </c>
      <c r="R390" s="344">
        <v>1</v>
      </c>
      <c r="S390" s="339"/>
      <c r="T390" s="282"/>
      <c r="U390" s="24" t="str">
        <f>+VLOOKUP(TRIM(C390),[5]CAT!$A$2:$G$498,4,0)</f>
        <v>Agua</v>
      </c>
      <c r="V390" s="65">
        <f t="shared" si="6"/>
        <v>45572</v>
      </c>
    </row>
    <row r="391" spans="1:22" x14ac:dyDescent="0.2">
      <c r="A391" s="344">
        <v>258</v>
      </c>
      <c r="B391" s="345" t="b">
        <v>1</v>
      </c>
      <c r="C391" s="282" t="s">
        <v>329</v>
      </c>
      <c r="D391" s="282" t="s">
        <v>20</v>
      </c>
      <c r="E391" s="282" t="s">
        <v>53</v>
      </c>
      <c r="F391" s="282" t="s">
        <v>1375</v>
      </c>
      <c r="G391" s="345">
        <v>367.69093500000002</v>
      </c>
      <c r="H391" s="345">
        <v>367.69093500000002</v>
      </c>
      <c r="I391" s="282" t="s">
        <v>1122</v>
      </c>
      <c r="J391" s="346">
        <v>45569</v>
      </c>
      <c r="K391" s="344">
        <v>1</v>
      </c>
      <c r="L391" s="346">
        <v>45572</v>
      </c>
      <c r="M391" s="345">
        <v>0</v>
      </c>
      <c r="N391" s="345">
        <v>0</v>
      </c>
      <c r="O391" s="282" t="s">
        <v>1123</v>
      </c>
      <c r="P391" s="344">
        <v>0</v>
      </c>
      <c r="Q391" s="282" t="s">
        <v>2113</v>
      </c>
      <c r="R391" s="344">
        <v>1</v>
      </c>
      <c r="S391" s="339"/>
      <c r="T391" s="282"/>
      <c r="U391" s="24" t="str">
        <f>+VLOOKUP(TRIM(C391),[5]CAT!$A$2:$G$498,4,0)</f>
        <v>Agua</v>
      </c>
      <c r="V391" s="65">
        <f t="shared" si="6"/>
        <v>45572</v>
      </c>
    </row>
    <row r="392" spans="1:22" x14ac:dyDescent="0.2">
      <c r="A392" s="344">
        <v>263</v>
      </c>
      <c r="B392" s="345" t="b">
        <v>1</v>
      </c>
      <c r="C392" s="282" t="s">
        <v>329</v>
      </c>
      <c r="D392" s="282" t="s">
        <v>20</v>
      </c>
      <c r="E392" s="282" t="s">
        <v>53</v>
      </c>
      <c r="F392" s="282" t="s">
        <v>1375</v>
      </c>
      <c r="G392" s="345">
        <v>21.19866</v>
      </c>
      <c r="H392" s="345">
        <v>21.19866</v>
      </c>
      <c r="I392" s="282" t="s">
        <v>1122</v>
      </c>
      <c r="J392" s="346">
        <v>45569</v>
      </c>
      <c r="K392" s="344">
        <v>1</v>
      </c>
      <c r="L392" s="346">
        <v>45572</v>
      </c>
      <c r="M392" s="345">
        <v>0</v>
      </c>
      <c r="N392" s="345">
        <v>0</v>
      </c>
      <c r="O392" s="282" t="s">
        <v>1123</v>
      </c>
      <c r="P392" s="344">
        <v>0</v>
      </c>
      <c r="Q392" s="282" t="s">
        <v>2113</v>
      </c>
      <c r="R392" s="344">
        <v>1</v>
      </c>
      <c r="S392" s="339"/>
      <c r="T392" s="282"/>
      <c r="U392" s="24" t="str">
        <f>+VLOOKUP(TRIM(C392),[5]CAT!$A$2:$G$498,4,0)</f>
        <v>Agua</v>
      </c>
      <c r="V392" s="65">
        <f t="shared" si="6"/>
        <v>45572</v>
      </c>
    </row>
    <row r="393" spans="1:22" x14ac:dyDescent="0.2">
      <c r="A393" s="344">
        <v>409</v>
      </c>
      <c r="B393" s="345" t="b">
        <v>1</v>
      </c>
      <c r="C393" s="282" t="s">
        <v>161</v>
      </c>
      <c r="D393" s="282" t="s">
        <v>20</v>
      </c>
      <c r="E393" s="282" t="s">
        <v>43</v>
      </c>
      <c r="F393" s="282" t="s">
        <v>1375</v>
      </c>
      <c r="G393" s="345">
        <v>63.532026000000002</v>
      </c>
      <c r="H393" s="345">
        <v>63.532026000000002</v>
      </c>
      <c r="I393" s="282" t="s">
        <v>1122</v>
      </c>
      <c r="J393" s="346">
        <v>45569</v>
      </c>
      <c r="K393" s="344">
        <v>7</v>
      </c>
      <c r="L393" s="346">
        <v>45579</v>
      </c>
      <c r="M393" s="345">
        <v>0</v>
      </c>
      <c r="N393" s="345">
        <v>0</v>
      </c>
      <c r="O393" s="282" t="s">
        <v>1123</v>
      </c>
      <c r="P393" s="344">
        <v>0</v>
      </c>
      <c r="Q393" s="282" t="s">
        <v>2000</v>
      </c>
      <c r="R393" s="344">
        <v>1</v>
      </c>
      <c r="S393" s="339"/>
      <c r="T393" s="282"/>
      <c r="U393" s="24" t="str">
        <f>+VLOOKUP(TRIM(C393),[5]CAT!$A$2:$G$498,4,0)</f>
        <v>Aceite</v>
      </c>
      <c r="V393" s="65">
        <f t="shared" si="6"/>
        <v>45579</v>
      </c>
    </row>
    <row r="394" spans="1:22" x14ac:dyDescent="0.2">
      <c r="A394" s="344">
        <v>651</v>
      </c>
      <c r="B394" s="345" t="b">
        <v>1</v>
      </c>
      <c r="C394" s="282" t="s">
        <v>189</v>
      </c>
      <c r="D394" s="282" t="s">
        <v>20</v>
      </c>
      <c r="E394" s="282" t="s">
        <v>57</v>
      </c>
      <c r="F394" s="282" t="s">
        <v>1128</v>
      </c>
      <c r="G394" s="345">
        <v>827.71332399999994</v>
      </c>
      <c r="H394" s="345">
        <v>827.71332399999994</v>
      </c>
      <c r="I394" s="282" t="s">
        <v>1122</v>
      </c>
      <c r="J394" s="346">
        <v>45569</v>
      </c>
      <c r="K394" s="344">
        <v>15</v>
      </c>
      <c r="L394" s="346">
        <v>45586</v>
      </c>
      <c r="M394" s="345">
        <v>0</v>
      </c>
      <c r="N394" s="345">
        <v>0</v>
      </c>
      <c r="O394" s="282" t="s">
        <v>1123</v>
      </c>
      <c r="P394" s="344">
        <v>0</v>
      </c>
      <c r="Q394" s="282" t="s">
        <v>1378</v>
      </c>
      <c r="R394" s="344">
        <v>1</v>
      </c>
      <c r="S394" s="339"/>
      <c r="T394" s="282"/>
      <c r="U394" s="24" t="str">
        <f>+VLOOKUP(TRIM(C394),[5]CAT!$A$2:$G$498,4,0)</f>
        <v>Reboz</v>
      </c>
      <c r="V394" s="65">
        <f t="shared" si="6"/>
        <v>45586</v>
      </c>
    </row>
    <row r="395" spans="1:22" x14ac:dyDescent="0.2">
      <c r="A395" s="344">
        <v>653</v>
      </c>
      <c r="B395" s="345" t="b">
        <v>1</v>
      </c>
      <c r="C395" s="282" t="s">
        <v>189</v>
      </c>
      <c r="D395" s="282" t="s">
        <v>20</v>
      </c>
      <c r="E395" s="282" t="s">
        <v>57</v>
      </c>
      <c r="F395" s="282" t="s">
        <v>1128</v>
      </c>
      <c r="G395" s="345">
        <v>498.78770600000001</v>
      </c>
      <c r="H395" s="345">
        <v>498.78770600000001</v>
      </c>
      <c r="I395" s="282" t="s">
        <v>1122</v>
      </c>
      <c r="J395" s="346">
        <v>45569</v>
      </c>
      <c r="K395" s="344">
        <v>15</v>
      </c>
      <c r="L395" s="346">
        <v>45586</v>
      </c>
      <c r="M395" s="345">
        <v>0</v>
      </c>
      <c r="N395" s="345">
        <v>0</v>
      </c>
      <c r="O395" s="282" t="s">
        <v>1123</v>
      </c>
      <c r="P395" s="344">
        <v>0</v>
      </c>
      <c r="Q395" s="282" t="s">
        <v>1377</v>
      </c>
      <c r="R395" s="344">
        <v>1</v>
      </c>
      <c r="S395" s="339"/>
      <c r="T395" s="282"/>
      <c r="U395" s="24" t="str">
        <f>+VLOOKUP(TRIM(C395),[5]CAT!$A$2:$G$498,4,0)</f>
        <v>Reboz</v>
      </c>
      <c r="V395" s="65">
        <f t="shared" si="6"/>
        <v>45586</v>
      </c>
    </row>
    <row r="396" spans="1:22" x14ac:dyDescent="0.2">
      <c r="A396" s="344">
        <v>655</v>
      </c>
      <c r="B396" s="345" t="b">
        <v>1</v>
      </c>
      <c r="C396" s="282" t="s">
        <v>189</v>
      </c>
      <c r="D396" s="282" t="s">
        <v>20</v>
      </c>
      <c r="E396" s="282" t="s">
        <v>57</v>
      </c>
      <c r="F396" s="282" t="s">
        <v>1128</v>
      </c>
      <c r="G396" s="345">
        <v>489.37200000000001</v>
      </c>
      <c r="H396" s="345">
        <v>489.37200000000001</v>
      </c>
      <c r="I396" s="282" t="s">
        <v>1122</v>
      </c>
      <c r="J396" s="346">
        <v>45569</v>
      </c>
      <c r="K396" s="344">
        <v>15</v>
      </c>
      <c r="L396" s="346">
        <v>45586</v>
      </c>
      <c r="M396" s="345">
        <v>0</v>
      </c>
      <c r="N396" s="345">
        <v>0</v>
      </c>
      <c r="O396" s="282" t="s">
        <v>1123</v>
      </c>
      <c r="P396" s="344">
        <v>0</v>
      </c>
      <c r="Q396" s="282" t="s">
        <v>2069</v>
      </c>
      <c r="R396" s="344">
        <v>1</v>
      </c>
      <c r="S396" s="339"/>
      <c r="T396" s="282"/>
      <c r="U396" s="24" t="str">
        <f>+VLOOKUP(TRIM(C396),[5]CAT!$A$2:$G$498,4,0)</f>
        <v>Reboz</v>
      </c>
      <c r="V396" s="65">
        <f t="shared" si="6"/>
        <v>45586</v>
      </c>
    </row>
    <row r="397" spans="1:22" x14ac:dyDescent="0.2">
      <c r="A397" s="344">
        <v>664</v>
      </c>
      <c r="B397" s="345" t="b">
        <v>1</v>
      </c>
      <c r="C397" s="282" t="s">
        <v>178</v>
      </c>
      <c r="D397" s="282" t="s">
        <v>20</v>
      </c>
      <c r="E397" s="282" t="s">
        <v>351</v>
      </c>
      <c r="F397" s="282" t="s">
        <v>1128</v>
      </c>
      <c r="G397" s="345">
        <v>616.65138000000002</v>
      </c>
      <c r="H397" s="345">
        <v>616.65138000000002</v>
      </c>
      <c r="I397" s="282" t="s">
        <v>1122</v>
      </c>
      <c r="J397" s="346">
        <v>45569</v>
      </c>
      <c r="K397" s="344">
        <v>15</v>
      </c>
      <c r="L397" s="346">
        <v>45586</v>
      </c>
      <c r="M397" s="345">
        <v>0</v>
      </c>
      <c r="N397" s="345">
        <v>0</v>
      </c>
      <c r="O397" s="282" t="s">
        <v>1123</v>
      </c>
      <c r="P397" s="344">
        <v>0</v>
      </c>
      <c r="Q397" s="282" t="s">
        <v>2111</v>
      </c>
      <c r="R397" s="344">
        <v>1</v>
      </c>
      <c r="S397" s="339"/>
      <c r="T397" s="282"/>
      <c r="U397" s="24" t="str">
        <f>+VLOOKUP(TRIM(C397),[5]CAT!$A$2:$G$498,4,0)</f>
        <v>Reboz</v>
      </c>
      <c r="V397" s="65">
        <f t="shared" si="6"/>
        <v>45586</v>
      </c>
    </row>
    <row r="398" spans="1:22" x14ac:dyDescent="0.2">
      <c r="A398" s="344">
        <v>673</v>
      </c>
      <c r="B398" s="345" t="b">
        <v>1</v>
      </c>
      <c r="C398" s="282" t="s">
        <v>178</v>
      </c>
      <c r="D398" s="282" t="s">
        <v>20</v>
      </c>
      <c r="E398" s="282" t="s">
        <v>351</v>
      </c>
      <c r="F398" s="282" t="s">
        <v>1128</v>
      </c>
      <c r="G398" s="345">
        <v>620.33569299999999</v>
      </c>
      <c r="H398" s="345">
        <v>620.33569299999999</v>
      </c>
      <c r="I398" s="282" t="s">
        <v>1122</v>
      </c>
      <c r="J398" s="346">
        <v>45569</v>
      </c>
      <c r="K398" s="344">
        <v>15</v>
      </c>
      <c r="L398" s="346">
        <v>45586</v>
      </c>
      <c r="M398" s="345">
        <v>0</v>
      </c>
      <c r="N398" s="345">
        <v>0</v>
      </c>
      <c r="O398" s="282" t="s">
        <v>1123</v>
      </c>
      <c r="P398" s="344">
        <v>0</v>
      </c>
      <c r="Q398" s="282" t="s">
        <v>2147</v>
      </c>
      <c r="R398" s="344">
        <v>1</v>
      </c>
      <c r="S398" s="339"/>
      <c r="T398" s="282"/>
      <c r="U398" s="24" t="str">
        <f>+VLOOKUP(TRIM(C398),[5]CAT!$A$2:$G$498,4,0)</f>
        <v>Reboz</v>
      </c>
      <c r="V398" s="65">
        <f t="shared" si="6"/>
        <v>45586</v>
      </c>
    </row>
    <row r="399" spans="1:22" x14ac:dyDescent="0.2">
      <c r="A399" s="344">
        <v>676</v>
      </c>
      <c r="B399" s="345" t="b">
        <v>1</v>
      </c>
      <c r="C399" s="282" t="s">
        <v>178</v>
      </c>
      <c r="D399" s="282" t="s">
        <v>20</v>
      </c>
      <c r="E399" s="282" t="s">
        <v>351</v>
      </c>
      <c r="F399" s="282" t="s">
        <v>1128</v>
      </c>
      <c r="G399" s="345">
        <v>449.16630800000001</v>
      </c>
      <c r="H399" s="345">
        <v>449.16630800000001</v>
      </c>
      <c r="I399" s="282" t="s">
        <v>1122</v>
      </c>
      <c r="J399" s="346">
        <v>45569</v>
      </c>
      <c r="K399" s="344">
        <v>15</v>
      </c>
      <c r="L399" s="346">
        <v>45586</v>
      </c>
      <c r="M399" s="345">
        <v>0</v>
      </c>
      <c r="N399" s="345">
        <v>0</v>
      </c>
      <c r="O399" s="282" t="s">
        <v>1123</v>
      </c>
      <c r="P399" s="344">
        <v>0</v>
      </c>
      <c r="Q399" s="282" t="s">
        <v>2148</v>
      </c>
      <c r="R399" s="344">
        <v>1</v>
      </c>
      <c r="S399" s="339"/>
      <c r="T399" s="282"/>
      <c r="U399" s="24" t="str">
        <f>+VLOOKUP(TRIM(C399),[5]CAT!$A$2:$G$498,4,0)</f>
        <v>Reboz</v>
      </c>
      <c r="V399" s="65">
        <f t="shared" si="6"/>
        <v>45586</v>
      </c>
    </row>
    <row r="400" spans="1:22" x14ac:dyDescent="0.2">
      <c r="A400" s="344">
        <v>677</v>
      </c>
      <c r="B400" s="345" t="b">
        <v>1</v>
      </c>
      <c r="C400" s="282" t="s">
        <v>178</v>
      </c>
      <c r="D400" s="282" t="s">
        <v>20</v>
      </c>
      <c r="E400" s="282" t="s">
        <v>351</v>
      </c>
      <c r="F400" s="282" t="s">
        <v>1128</v>
      </c>
      <c r="G400" s="345">
        <v>187.81638000000001</v>
      </c>
      <c r="H400" s="345">
        <v>187.81638000000001</v>
      </c>
      <c r="I400" s="282" t="s">
        <v>1122</v>
      </c>
      <c r="J400" s="346">
        <v>45569</v>
      </c>
      <c r="K400" s="344">
        <v>15</v>
      </c>
      <c r="L400" s="346">
        <v>45586</v>
      </c>
      <c r="M400" s="345">
        <v>0</v>
      </c>
      <c r="N400" s="345">
        <v>0</v>
      </c>
      <c r="O400" s="282" t="s">
        <v>1123</v>
      </c>
      <c r="P400" s="344">
        <v>0</v>
      </c>
      <c r="Q400" s="282" t="s">
        <v>1979</v>
      </c>
      <c r="R400" s="344">
        <v>1</v>
      </c>
      <c r="S400" s="339"/>
      <c r="T400" s="282"/>
      <c r="U400" s="24" t="str">
        <f>+VLOOKUP(TRIM(C400),[5]CAT!$A$2:$G$498,4,0)</f>
        <v>Reboz</v>
      </c>
      <c r="V400" s="65">
        <f t="shared" si="6"/>
        <v>45586</v>
      </c>
    </row>
    <row r="401" spans="1:22" x14ac:dyDescent="0.2">
      <c r="A401" s="344">
        <v>669</v>
      </c>
      <c r="B401" s="345" t="b">
        <v>1</v>
      </c>
      <c r="C401" s="282" t="s">
        <v>771</v>
      </c>
      <c r="D401" s="282" t="s">
        <v>20</v>
      </c>
      <c r="E401" s="282" t="s">
        <v>768</v>
      </c>
      <c r="F401" s="282" t="s">
        <v>1133</v>
      </c>
      <c r="G401" s="345">
        <v>320.49397699999997</v>
      </c>
      <c r="H401" s="345">
        <v>320.49397699999997</v>
      </c>
      <c r="I401" s="282" t="s">
        <v>1122</v>
      </c>
      <c r="J401" s="346">
        <v>45569</v>
      </c>
      <c r="K401" s="344">
        <v>15</v>
      </c>
      <c r="L401" s="346">
        <v>45586</v>
      </c>
      <c r="M401" s="345">
        <v>0</v>
      </c>
      <c r="N401" s="345">
        <v>0</v>
      </c>
      <c r="O401" s="282" t="s">
        <v>1123</v>
      </c>
      <c r="P401" s="344">
        <v>0</v>
      </c>
      <c r="Q401" s="282" t="s">
        <v>2114</v>
      </c>
      <c r="R401" s="344">
        <v>1</v>
      </c>
      <c r="S401" s="339"/>
      <c r="T401" s="282"/>
      <c r="U401" s="24" t="str">
        <f>+VLOOKUP(TRIM(C401),[5]CAT!$A$2:$G$498,4,0)</f>
        <v>Harina</v>
      </c>
      <c r="V401" s="65">
        <f t="shared" si="6"/>
        <v>45586</v>
      </c>
    </row>
    <row r="402" spans="1:22" x14ac:dyDescent="0.2">
      <c r="A402" s="344">
        <v>249</v>
      </c>
      <c r="B402" s="345" t="b">
        <v>1</v>
      </c>
      <c r="C402" s="282" t="s">
        <v>1018</v>
      </c>
      <c r="D402" s="282" t="s">
        <v>20</v>
      </c>
      <c r="E402" s="282" t="s">
        <v>1019</v>
      </c>
      <c r="F402" s="282" t="s">
        <v>1414</v>
      </c>
      <c r="G402" s="345">
        <v>996.57</v>
      </c>
      <c r="H402" s="345">
        <v>996.57</v>
      </c>
      <c r="I402" s="282" t="s">
        <v>1122</v>
      </c>
      <c r="J402" s="346">
        <v>45570</v>
      </c>
      <c r="K402" s="344">
        <v>0</v>
      </c>
      <c r="L402" s="346">
        <v>45572</v>
      </c>
      <c r="M402" s="345">
        <v>0.01</v>
      </c>
      <c r="N402" s="345">
        <v>0</v>
      </c>
      <c r="O402" s="282" t="s">
        <v>1123</v>
      </c>
      <c r="P402" s="344">
        <v>0</v>
      </c>
      <c r="Q402" s="282" t="s">
        <v>2112</v>
      </c>
      <c r="R402" s="344">
        <v>1</v>
      </c>
      <c r="S402" s="339"/>
      <c r="T402" s="282"/>
      <c r="U402" s="24" t="e">
        <f>+VLOOKUP(TRIM(C402),[5]CAT!$A$2:$G$498,4,0)</f>
        <v>#N/A</v>
      </c>
      <c r="V402" s="65">
        <f t="shared" si="6"/>
        <v>45572</v>
      </c>
    </row>
    <row r="403" spans="1:22" x14ac:dyDescent="0.2">
      <c r="A403" s="344">
        <v>254</v>
      </c>
      <c r="B403" s="345" t="b">
        <v>1</v>
      </c>
      <c r="C403" s="282" t="s">
        <v>856</v>
      </c>
      <c r="D403" s="282" t="s">
        <v>20</v>
      </c>
      <c r="E403" s="282" t="s">
        <v>842</v>
      </c>
      <c r="F403" s="282" t="s">
        <v>1126</v>
      </c>
      <c r="G403" s="345">
        <v>87.57</v>
      </c>
      <c r="H403" s="345">
        <v>87.57</v>
      </c>
      <c r="I403" s="282" t="s">
        <v>1122</v>
      </c>
      <c r="J403" s="346">
        <v>45570</v>
      </c>
      <c r="K403" s="344">
        <v>0</v>
      </c>
      <c r="L403" s="346">
        <v>45572</v>
      </c>
      <c r="M403" s="345">
        <v>0.01</v>
      </c>
      <c r="N403" s="345">
        <v>0</v>
      </c>
      <c r="O403" s="282" t="s">
        <v>1123</v>
      </c>
      <c r="P403" s="344">
        <v>0</v>
      </c>
      <c r="Q403" s="282" t="s">
        <v>2108</v>
      </c>
      <c r="R403" s="344">
        <v>1</v>
      </c>
      <c r="S403" s="339"/>
      <c r="T403" s="282"/>
      <c r="U403" s="24" t="str">
        <f>+VLOOKUP(TRIM(C403),[5]CAT!$A$2:$G$498,4,0)</f>
        <v>Mozza</v>
      </c>
      <c r="V403" s="65">
        <f t="shared" si="6"/>
        <v>45572</v>
      </c>
    </row>
    <row r="404" spans="1:22" x14ac:dyDescent="0.2">
      <c r="A404" s="344">
        <v>262</v>
      </c>
      <c r="B404" s="345" t="b">
        <v>1</v>
      </c>
      <c r="C404" s="282" t="s">
        <v>856</v>
      </c>
      <c r="D404" s="282" t="s">
        <v>20</v>
      </c>
      <c r="E404" s="282" t="s">
        <v>842</v>
      </c>
      <c r="F404" s="282" t="s">
        <v>1126</v>
      </c>
      <c r="G404" s="345">
        <v>96.5</v>
      </c>
      <c r="H404" s="345">
        <v>96.5</v>
      </c>
      <c r="I404" s="282" t="s">
        <v>1122</v>
      </c>
      <c r="J404" s="346">
        <v>45570</v>
      </c>
      <c r="K404" s="344">
        <v>0</v>
      </c>
      <c r="L404" s="346">
        <v>45572</v>
      </c>
      <c r="M404" s="345">
        <v>0.01</v>
      </c>
      <c r="N404" s="345">
        <v>0</v>
      </c>
      <c r="O404" s="282" t="s">
        <v>1123</v>
      </c>
      <c r="P404" s="344">
        <v>0</v>
      </c>
      <c r="Q404" s="282" t="s">
        <v>2113</v>
      </c>
      <c r="R404" s="344">
        <v>1</v>
      </c>
      <c r="S404" s="339"/>
      <c r="T404" s="282"/>
      <c r="U404" s="24" t="str">
        <f>+VLOOKUP(TRIM(C404),[5]CAT!$A$2:$G$498,4,0)</f>
        <v>Mozza</v>
      </c>
      <c r="V404" s="65">
        <f t="shared" si="6"/>
        <v>45572</v>
      </c>
    </row>
    <row r="405" spans="1:22" x14ac:dyDescent="0.2">
      <c r="A405" s="344">
        <v>264</v>
      </c>
      <c r="B405" s="345" t="b">
        <v>1</v>
      </c>
      <c r="C405" s="282" t="s">
        <v>977</v>
      </c>
      <c r="D405" s="282" t="s">
        <v>20</v>
      </c>
      <c r="E405" s="282" t="s">
        <v>976</v>
      </c>
      <c r="F405" s="282" t="s">
        <v>1138</v>
      </c>
      <c r="G405" s="345">
        <v>8758.7900000000009</v>
      </c>
      <c r="H405" s="345">
        <v>8758.7900000000009</v>
      </c>
      <c r="I405" s="282" t="s">
        <v>1139</v>
      </c>
      <c r="J405" s="346">
        <v>45570</v>
      </c>
      <c r="K405" s="344">
        <v>0</v>
      </c>
      <c r="L405" s="346">
        <v>45572</v>
      </c>
      <c r="M405" s="345">
        <v>0.01</v>
      </c>
      <c r="N405" s="345">
        <v>0</v>
      </c>
      <c r="O405" s="282" t="s">
        <v>1123</v>
      </c>
      <c r="P405" s="344">
        <v>0</v>
      </c>
      <c r="Q405" s="282" t="s">
        <v>2169</v>
      </c>
      <c r="R405" s="344">
        <v>1</v>
      </c>
      <c r="S405" s="339"/>
      <c r="T405" s="282"/>
      <c r="U405" s="24" t="e">
        <f>+VLOOKUP(TRIM(C405),[5]CAT!$A$2:$G$498,4,0)</f>
        <v>#N/A</v>
      </c>
      <c r="V405" s="65">
        <f t="shared" si="6"/>
        <v>45572</v>
      </c>
    </row>
    <row r="406" spans="1:22" x14ac:dyDescent="0.2">
      <c r="A406" s="344">
        <v>265</v>
      </c>
      <c r="B406" s="345" t="b">
        <v>1</v>
      </c>
      <c r="C406" s="282" t="s">
        <v>1248</v>
      </c>
      <c r="D406" s="282" t="s">
        <v>20</v>
      </c>
      <c r="E406" s="282" t="s">
        <v>1091</v>
      </c>
      <c r="F406" s="282" t="s">
        <v>2156</v>
      </c>
      <c r="G406" s="345">
        <v>24.05</v>
      </c>
      <c r="H406" s="345">
        <v>24.05</v>
      </c>
      <c r="I406" s="282" t="s">
        <v>1122</v>
      </c>
      <c r="J406" s="346">
        <v>45570</v>
      </c>
      <c r="K406" s="344">
        <v>0</v>
      </c>
      <c r="L406" s="346">
        <v>45572</v>
      </c>
      <c r="M406" s="345">
        <v>0.01</v>
      </c>
      <c r="N406" s="345">
        <v>0</v>
      </c>
      <c r="O406" s="282" t="s">
        <v>1123</v>
      </c>
      <c r="P406" s="344">
        <v>0</v>
      </c>
      <c r="Q406" s="282" t="s">
        <v>2170</v>
      </c>
      <c r="R406" s="344">
        <v>1</v>
      </c>
      <c r="S406" s="339"/>
      <c r="T406" s="282"/>
      <c r="U406" s="24" t="e">
        <f>+VLOOKUP(TRIM(C406),[5]CAT!$A$2:$G$498,4,0)</f>
        <v>#N/A</v>
      </c>
      <c r="V406" s="65">
        <f t="shared" si="6"/>
        <v>45572</v>
      </c>
    </row>
    <row r="407" spans="1:22" x14ac:dyDescent="0.2">
      <c r="A407" s="344">
        <v>274</v>
      </c>
      <c r="B407" s="345" t="b">
        <v>1</v>
      </c>
      <c r="C407" s="282" t="s">
        <v>329</v>
      </c>
      <c r="D407" s="282" t="s">
        <v>20</v>
      </c>
      <c r="E407" s="282" t="s">
        <v>53</v>
      </c>
      <c r="F407" s="282" t="s">
        <v>1375</v>
      </c>
      <c r="G407" s="345">
        <v>122.56003200000001</v>
      </c>
      <c r="H407" s="345">
        <v>122.56003200000001</v>
      </c>
      <c r="I407" s="282" t="s">
        <v>1122</v>
      </c>
      <c r="J407" s="346">
        <v>45570</v>
      </c>
      <c r="K407" s="344">
        <v>1</v>
      </c>
      <c r="L407" s="346">
        <v>45572</v>
      </c>
      <c r="M407" s="345">
        <v>0</v>
      </c>
      <c r="N407" s="345">
        <v>0</v>
      </c>
      <c r="O407" s="282" t="s">
        <v>1123</v>
      </c>
      <c r="P407" s="344">
        <v>0</v>
      </c>
      <c r="Q407" s="282" t="s">
        <v>2108</v>
      </c>
      <c r="R407" s="344">
        <v>1</v>
      </c>
      <c r="S407" s="339"/>
      <c r="T407" s="282"/>
      <c r="U407" s="24" t="str">
        <f>+VLOOKUP(TRIM(C407),[5]CAT!$A$2:$G$498,4,0)</f>
        <v>Agua</v>
      </c>
      <c r="V407" s="65">
        <f t="shared" si="6"/>
        <v>45572</v>
      </c>
    </row>
    <row r="408" spans="1:22" x14ac:dyDescent="0.2">
      <c r="A408" s="344">
        <v>415</v>
      </c>
      <c r="B408" s="345" t="b">
        <v>1</v>
      </c>
      <c r="C408" s="282" t="s">
        <v>257</v>
      </c>
      <c r="D408" s="282" t="s">
        <v>20</v>
      </c>
      <c r="E408" s="282" t="s">
        <v>30</v>
      </c>
      <c r="F408" s="282" t="s">
        <v>1128</v>
      </c>
      <c r="G408" s="345">
        <v>56.943544000000003</v>
      </c>
      <c r="H408" s="345">
        <v>56.943544000000003</v>
      </c>
      <c r="I408" s="282" t="s">
        <v>1180</v>
      </c>
      <c r="J408" s="346">
        <v>45570</v>
      </c>
      <c r="K408" s="344">
        <v>7</v>
      </c>
      <c r="L408" s="346">
        <v>45579</v>
      </c>
      <c r="M408" s="345">
        <v>0</v>
      </c>
      <c r="N408" s="345">
        <v>0</v>
      </c>
      <c r="O408" s="282" t="s">
        <v>1123</v>
      </c>
      <c r="P408" s="344">
        <v>0</v>
      </c>
      <c r="Q408" s="282" t="s">
        <v>2124</v>
      </c>
      <c r="R408" s="344">
        <v>1</v>
      </c>
      <c r="S408" s="339"/>
      <c r="T408" s="282"/>
      <c r="U408" s="24" t="str">
        <f>+VLOOKUP(TRIM(C408),[5]CAT!$A$2:$G$498,4,0)</f>
        <v>Aditivos</v>
      </c>
      <c r="V408" s="65">
        <f t="shared" si="6"/>
        <v>45579</v>
      </c>
    </row>
    <row r="409" spans="1:22" x14ac:dyDescent="0.2">
      <c r="A409" s="344">
        <v>425</v>
      </c>
      <c r="B409" s="345" t="b">
        <v>1</v>
      </c>
      <c r="C409" s="282" t="s">
        <v>257</v>
      </c>
      <c r="D409" s="282" t="s">
        <v>20</v>
      </c>
      <c r="E409" s="282" t="s">
        <v>30</v>
      </c>
      <c r="F409" s="282" t="s">
        <v>1128</v>
      </c>
      <c r="G409" s="345">
        <v>43.637380999999998</v>
      </c>
      <c r="H409" s="345">
        <v>43.637380999999998</v>
      </c>
      <c r="I409" s="282" t="s">
        <v>1180</v>
      </c>
      <c r="J409" s="346">
        <v>45570</v>
      </c>
      <c r="K409" s="344">
        <v>7</v>
      </c>
      <c r="L409" s="346">
        <v>45579</v>
      </c>
      <c r="M409" s="345">
        <v>0</v>
      </c>
      <c r="N409" s="345">
        <v>0</v>
      </c>
      <c r="O409" s="282" t="s">
        <v>1123</v>
      </c>
      <c r="P409" s="344">
        <v>0</v>
      </c>
      <c r="Q409" s="282" t="s">
        <v>2068</v>
      </c>
      <c r="R409" s="344">
        <v>1</v>
      </c>
      <c r="S409" s="339"/>
      <c r="T409" s="282"/>
      <c r="U409" s="24" t="str">
        <f>+VLOOKUP(TRIM(C409),[5]CAT!$A$2:$G$498,4,0)</f>
        <v>Aditivos</v>
      </c>
      <c r="V409" s="65">
        <f t="shared" si="6"/>
        <v>45579</v>
      </c>
    </row>
    <row r="410" spans="1:22" x14ac:dyDescent="0.2">
      <c r="A410" s="344">
        <v>469</v>
      </c>
      <c r="B410" s="345" t="b">
        <v>1</v>
      </c>
      <c r="C410" s="282" t="s">
        <v>148</v>
      </c>
      <c r="D410" s="282" t="s">
        <v>20</v>
      </c>
      <c r="E410" s="282" t="s">
        <v>586</v>
      </c>
      <c r="F410" s="282" t="s">
        <v>1128</v>
      </c>
      <c r="G410" s="345">
        <v>29.674737</v>
      </c>
      <c r="H410" s="345">
        <v>29.674737</v>
      </c>
      <c r="I410" s="282" t="s">
        <v>1122</v>
      </c>
      <c r="J410" s="346">
        <v>45570</v>
      </c>
      <c r="K410" s="344">
        <v>10</v>
      </c>
      <c r="L410" s="346">
        <v>45586</v>
      </c>
      <c r="M410" s="345">
        <v>0</v>
      </c>
      <c r="N410" s="345">
        <v>0</v>
      </c>
      <c r="O410" s="282" t="s">
        <v>1123</v>
      </c>
      <c r="P410" s="344">
        <v>0</v>
      </c>
      <c r="Q410" s="282" t="s">
        <v>2218</v>
      </c>
      <c r="R410" s="344">
        <v>1</v>
      </c>
      <c r="S410" s="339"/>
      <c r="T410" s="282"/>
      <c r="U410" s="24" t="str">
        <f>+VLOOKUP(TRIM(C410),[5]CAT!$A$2:$G$498,4,0)</f>
        <v>Harina</v>
      </c>
      <c r="V410" s="65">
        <f t="shared" si="6"/>
        <v>45586</v>
      </c>
    </row>
    <row r="411" spans="1:22" x14ac:dyDescent="0.2">
      <c r="A411" s="344">
        <v>734</v>
      </c>
      <c r="B411" s="345" t="b">
        <v>1</v>
      </c>
      <c r="C411" s="282" t="s">
        <v>109</v>
      </c>
      <c r="D411" s="282" t="s">
        <v>20</v>
      </c>
      <c r="E411" s="282" t="s">
        <v>91</v>
      </c>
      <c r="F411" s="282" t="s">
        <v>1144</v>
      </c>
      <c r="G411" s="345">
        <v>731.97368400000005</v>
      </c>
      <c r="H411" s="345">
        <v>731.97368400000005</v>
      </c>
      <c r="I411" s="282" t="s">
        <v>1139</v>
      </c>
      <c r="J411" s="346">
        <v>45570</v>
      </c>
      <c r="K411" s="344">
        <v>15</v>
      </c>
      <c r="L411" s="346">
        <v>45586</v>
      </c>
      <c r="M411" s="345">
        <v>0</v>
      </c>
      <c r="N411" s="345">
        <v>0</v>
      </c>
      <c r="O411" s="282" t="s">
        <v>1123</v>
      </c>
      <c r="P411" s="344">
        <v>0</v>
      </c>
      <c r="Q411" s="282" t="s">
        <v>2147</v>
      </c>
      <c r="R411" s="344">
        <v>1</v>
      </c>
      <c r="S411" s="339"/>
      <c r="T411" s="282"/>
      <c r="U411" s="24" t="str">
        <f>+VLOOKUP(TRIM(C411),[5]CAT!$A$2:$G$498,4,0)</f>
        <v>Caja</v>
      </c>
      <c r="V411" s="65">
        <f t="shared" si="6"/>
        <v>45586</v>
      </c>
    </row>
    <row r="412" spans="1:22" x14ac:dyDescent="0.2">
      <c r="A412" s="344">
        <v>739</v>
      </c>
      <c r="B412" s="345" t="b">
        <v>1</v>
      </c>
      <c r="C412" s="282" t="s">
        <v>109</v>
      </c>
      <c r="D412" s="282" t="s">
        <v>20</v>
      </c>
      <c r="E412" s="282" t="s">
        <v>91</v>
      </c>
      <c r="F412" s="282" t="s">
        <v>1144</v>
      </c>
      <c r="G412" s="345">
        <v>530</v>
      </c>
      <c r="H412" s="345">
        <v>530</v>
      </c>
      <c r="I412" s="282" t="s">
        <v>1139</v>
      </c>
      <c r="J412" s="346">
        <v>45570</v>
      </c>
      <c r="K412" s="344">
        <v>15</v>
      </c>
      <c r="L412" s="346">
        <v>45586</v>
      </c>
      <c r="M412" s="345">
        <v>0</v>
      </c>
      <c r="N412" s="345">
        <v>0</v>
      </c>
      <c r="O412" s="282" t="s">
        <v>1123</v>
      </c>
      <c r="P412" s="344">
        <v>0</v>
      </c>
      <c r="Q412" s="282" t="s">
        <v>2148</v>
      </c>
      <c r="R412" s="344">
        <v>1</v>
      </c>
      <c r="S412" s="339"/>
      <c r="T412" s="282"/>
      <c r="U412" s="24" t="str">
        <f>+VLOOKUP(TRIM(C412),[5]CAT!$A$2:$G$498,4,0)</f>
        <v>Caja</v>
      </c>
      <c r="V412" s="65">
        <f t="shared" si="6"/>
        <v>45586</v>
      </c>
    </row>
    <row r="413" spans="1:22" x14ac:dyDescent="0.2">
      <c r="A413" s="344">
        <v>696</v>
      </c>
      <c r="B413" s="345" t="b">
        <v>1</v>
      </c>
      <c r="C413" s="282" t="s">
        <v>99</v>
      </c>
      <c r="D413" s="282" t="s">
        <v>20</v>
      </c>
      <c r="E413" s="282" t="s">
        <v>2206</v>
      </c>
      <c r="F413" s="282" t="s">
        <v>2207</v>
      </c>
      <c r="G413" s="345">
        <v>1106.8589999999999</v>
      </c>
      <c r="H413" s="345">
        <v>1106.8589999999999</v>
      </c>
      <c r="I413" s="282" t="s">
        <v>1139</v>
      </c>
      <c r="J413" s="346">
        <v>45570</v>
      </c>
      <c r="K413" s="344">
        <v>15</v>
      </c>
      <c r="L413" s="346">
        <v>45586</v>
      </c>
      <c r="M413" s="345">
        <v>0</v>
      </c>
      <c r="N413" s="345">
        <v>0</v>
      </c>
      <c r="O413" s="282" t="s">
        <v>1123</v>
      </c>
      <c r="P413" s="344">
        <v>0</v>
      </c>
      <c r="Q413" s="282" t="s">
        <v>1378</v>
      </c>
      <c r="R413" s="344">
        <v>1</v>
      </c>
      <c r="S413" s="339"/>
      <c r="T413" s="282"/>
      <c r="U413" s="24" t="str">
        <f>+VLOOKUP(TRIM(C413),[5]CAT!$A$2:$G$498,4,0)</f>
        <v>Caja</v>
      </c>
      <c r="V413" s="65">
        <f t="shared" si="6"/>
        <v>45586</v>
      </c>
    </row>
    <row r="414" spans="1:22" x14ac:dyDescent="0.2">
      <c r="A414" s="344">
        <v>702</v>
      </c>
      <c r="B414" s="345" t="b">
        <v>1</v>
      </c>
      <c r="C414" s="282" t="s">
        <v>99</v>
      </c>
      <c r="D414" s="282" t="s">
        <v>20</v>
      </c>
      <c r="E414" s="282" t="s">
        <v>2206</v>
      </c>
      <c r="F414" s="282" t="s">
        <v>2207</v>
      </c>
      <c r="G414" s="345">
        <v>772.29300000000001</v>
      </c>
      <c r="H414" s="345">
        <v>772.29300000000001</v>
      </c>
      <c r="I414" s="282" t="s">
        <v>1139</v>
      </c>
      <c r="J414" s="346">
        <v>45570</v>
      </c>
      <c r="K414" s="344">
        <v>15</v>
      </c>
      <c r="L414" s="346">
        <v>45586</v>
      </c>
      <c r="M414" s="345">
        <v>0</v>
      </c>
      <c r="N414" s="345">
        <v>0</v>
      </c>
      <c r="O414" s="282" t="s">
        <v>1123</v>
      </c>
      <c r="P414" s="344">
        <v>0</v>
      </c>
      <c r="Q414" s="282" t="s">
        <v>1377</v>
      </c>
      <c r="R414" s="344">
        <v>1</v>
      </c>
      <c r="S414" s="339"/>
      <c r="T414" s="282"/>
      <c r="U414" s="24" t="str">
        <f>+VLOOKUP(TRIM(C414),[5]CAT!$A$2:$G$498,4,0)</f>
        <v>Caja</v>
      </c>
      <c r="V414" s="65">
        <f t="shared" si="6"/>
        <v>45586</v>
      </c>
    </row>
    <row r="415" spans="1:22" x14ac:dyDescent="0.2">
      <c r="A415" s="344">
        <v>707</v>
      </c>
      <c r="B415" s="345" t="b">
        <v>1</v>
      </c>
      <c r="C415" s="282" t="s">
        <v>99</v>
      </c>
      <c r="D415" s="282" t="s">
        <v>20</v>
      </c>
      <c r="E415" s="282" t="s">
        <v>2206</v>
      </c>
      <c r="F415" s="282" t="s">
        <v>2207</v>
      </c>
      <c r="G415" s="345">
        <v>757.71428600000002</v>
      </c>
      <c r="H415" s="345">
        <v>757.71428600000002</v>
      </c>
      <c r="I415" s="282" t="s">
        <v>1139</v>
      </c>
      <c r="J415" s="346">
        <v>45570</v>
      </c>
      <c r="K415" s="344">
        <v>15</v>
      </c>
      <c r="L415" s="346">
        <v>45586</v>
      </c>
      <c r="M415" s="345">
        <v>0</v>
      </c>
      <c r="N415" s="345">
        <v>0</v>
      </c>
      <c r="O415" s="282" t="s">
        <v>1123</v>
      </c>
      <c r="P415" s="344">
        <v>0</v>
      </c>
      <c r="Q415" s="282" t="s">
        <v>2069</v>
      </c>
      <c r="R415" s="344">
        <v>1</v>
      </c>
      <c r="S415" s="339"/>
      <c r="T415" s="282"/>
      <c r="U415" s="24" t="str">
        <f>+VLOOKUP(TRIM(C415),[5]CAT!$A$2:$G$498,4,0)</f>
        <v>Caja</v>
      </c>
      <c r="V415" s="65">
        <f t="shared" si="6"/>
        <v>45586</v>
      </c>
    </row>
    <row r="416" spans="1:22" x14ac:dyDescent="0.2">
      <c r="A416" s="344">
        <v>266</v>
      </c>
      <c r="B416" s="345" t="b">
        <v>1</v>
      </c>
      <c r="C416" s="282" t="s">
        <v>1004</v>
      </c>
      <c r="D416" s="282" t="s">
        <v>20</v>
      </c>
      <c r="E416" s="282" t="s">
        <v>1498</v>
      </c>
      <c r="F416" s="282" t="s">
        <v>1375</v>
      </c>
      <c r="G416" s="345">
        <v>111.97199999999999</v>
      </c>
      <c r="H416" s="345">
        <v>111.97199999999999</v>
      </c>
      <c r="I416" s="282" t="s">
        <v>1139</v>
      </c>
      <c r="J416" s="346">
        <v>45571</v>
      </c>
      <c r="K416" s="344">
        <v>0</v>
      </c>
      <c r="L416" s="346">
        <v>45572</v>
      </c>
      <c r="M416" s="345">
        <v>0</v>
      </c>
      <c r="N416" s="345">
        <v>0</v>
      </c>
      <c r="O416" s="282" t="s">
        <v>1123</v>
      </c>
      <c r="P416" s="344">
        <v>0</v>
      </c>
      <c r="Q416" s="282" t="s">
        <v>2112</v>
      </c>
      <c r="R416" s="344">
        <v>1</v>
      </c>
      <c r="S416" s="339"/>
      <c r="T416" s="282"/>
      <c r="U416" s="24" t="e">
        <f>+VLOOKUP(TRIM(C416),[5]CAT!$A$2:$G$498,4,0)</f>
        <v>#N/A</v>
      </c>
      <c r="V416" s="65">
        <f t="shared" si="6"/>
        <v>45572</v>
      </c>
    </row>
    <row r="417" spans="1:22" x14ac:dyDescent="0.2">
      <c r="A417" s="344">
        <v>267</v>
      </c>
      <c r="B417" s="345" t="b">
        <v>1</v>
      </c>
      <c r="C417" s="282" t="s">
        <v>301</v>
      </c>
      <c r="D417" s="282" t="s">
        <v>20</v>
      </c>
      <c r="E417" s="282" t="s">
        <v>605</v>
      </c>
      <c r="F417" s="282" t="s">
        <v>1375</v>
      </c>
      <c r="G417" s="345">
        <v>252</v>
      </c>
      <c r="H417" s="345">
        <v>252</v>
      </c>
      <c r="I417" s="282" t="s">
        <v>1139</v>
      </c>
      <c r="J417" s="346">
        <v>45571</v>
      </c>
      <c r="K417" s="344">
        <v>0</v>
      </c>
      <c r="L417" s="346">
        <v>45572</v>
      </c>
      <c r="M417" s="345">
        <v>0</v>
      </c>
      <c r="N417" s="345">
        <v>0</v>
      </c>
      <c r="O417" s="282" t="s">
        <v>1123</v>
      </c>
      <c r="P417" s="344">
        <v>0</v>
      </c>
      <c r="Q417" s="282" t="s">
        <v>2112</v>
      </c>
      <c r="R417" s="344">
        <v>1</v>
      </c>
      <c r="S417" s="339"/>
      <c r="T417" s="282"/>
      <c r="U417" s="24" t="str">
        <f>+VLOOKUP(TRIM(C417),[5]CAT!$A$2:$G$498,4,0)</f>
        <v>Cinta</v>
      </c>
      <c r="V417" s="65">
        <f t="shared" si="6"/>
        <v>45572</v>
      </c>
    </row>
    <row r="418" spans="1:22" x14ac:dyDescent="0.2">
      <c r="A418" s="344">
        <v>270</v>
      </c>
      <c r="B418" s="345" t="b">
        <v>1</v>
      </c>
      <c r="C418" s="282" t="s">
        <v>2098</v>
      </c>
      <c r="D418" s="282" t="s">
        <v>20</v>
      </c>
      <c r="E418" s="282" t="s">
        <v>2115</v>
      </c>
      <c r="F418" s="282" t="s">
        <v>2116</v>
      </c>
      <c r="G418" s="345">
        <v>4284</v>
      </c>
      <c r="H418" s="345">
        <v>4284</v>
      </c>
      <c r="I418" s="282" t="s">
        <v>1139</v>
      </c>
      <c r="J418" s="346">
        <v>45571</v>
      </c>
      <c r="K418" s="344">
        <v>0</v>
      </c>
      <c r="L418" s="346">
        <v>45572</v>
      </c>
      <c r="M418" s="345">
        <v>0.01</v>
      </c>
      <c r="N418" s="345">
        <v>0</v>
      </c>
      <c r="O418" s="282" t="s">
        <v>1123</v>
      </c>
      <c r="P418" s="344">
        <v>0</v>
      </c>
      <c r="Q418" s="282" t="s">
        <v>2112</v>
      </c>
      <c r="R418" s="344">
        <v>1</v>
      </c>
      <c r="S418" s="339"/>
      <c r="T418" s="282"/>
      <c r="U418" s="24" t="e">
        <f>+VLOOKUP(TRIM(C418),[5]CAT!$A$2:$G$498,4,0)</f>
        <v>#N/A</v>
      </c>
      <c r="V418" s="65">
        <f t="shared" si="6"/>
        <v>45572</v>
      </c>
    </row>
    <row r="419" spans="1:22" x14ac:dyDescent="0.2">
      <c r="A419" s="344">
        <v>280</v>
      </c>
      <c r="B419" s="345" t="b">
        <v>1</v>
      </c>
      <c r="C419" s="282" t="s">
        <v>1336</v>
      </c>
      <c r="D419" s="282" t="s">
        <v>20</v>
      </c>
      <c r="E419" s="282" t="s">
        <v>1848</v>
      </c>
      <c r="F419" s="282" t="s">
        <v>1849</v>
      </c>
      <c r="G419" s="345">
        <v>729.17</v>
      </c>
      <c r="H419" s="345">
        <v>729.17</v>
      </c>
      <c r="I419" s="282" t="s">
        <v>1139</v>
      </c>
      <c r="J419" s="346">
        <v>45571</v>
      </c>
      <c r="K419" s="344">
        <v>0</v>
      </c>
      <c r="L419" s="346">
        <v>45572</v>
      </c>
      <c r="M419" s="345">
        <v>0.01</v>
      </c>
      <c r="N419" s="345">
        <v>0</v>
      </c>
      <c r="O419" s="282" t="s">
        <v>1123</v>
      </c>
      <c r="P419" s="344">
        <v>0</v>
      </c>
      <c r="Q419" s="282" t="s">
        <v>2169</v>
      </c>
      <c r="R419" s="344">
        <v>1</v>
      </c>
      <c r="S419" s="339"/>
      <c r="T419" s="282"/>
      <c r="U419" s="24" t="e">
        <f>+VLOOKUP(TRIM(C419),[5]CAT!$A$2:$G$498,4,0)</f>
        <v>#N/A</v>
      </c>
      <c r="V419" s="65">
        <f t="shared" si="6"/>
        <v>45572</v>
      </c>
    </row>
    <row r="420" spans="1:22" x14ac:dyDescent="0.2">
      <c r="A420" s="344">
        <v>284</v>
      </c>
      <c r="B420" s="345" t="b">
        <v>1</v>
      </c>
      <c r="C420" s="282" t="s">
        <v>1336</v>
      </c>
      <c r="D420" s="282" t="s">
        <v>20</v>
      </c>
      <c r="E420" s="282" t="s">
        <v>1848</v>
      </c>
      <c r="F420" s="282" t="s">
        <v>1849</v>
      </c>
      <c r="G420" s="345">
        <v>1406.25</v>
      </c>
      <c r="H420" s="345">
        <v>1406.25</v>
      </c>
      <c r="I420" s="282" t="s">
        <v>1139</v>
      </c>
      <c r="J420" s="346">
        <v>45571</v>
      </c>
      <c r="K420" s="344">
        <v>0</v>
      </c>
      <c r="L420" s="346">
        <v>45572</v>
      </c>
      <c r="M420" s="345">
        <v>0.01</v>
      </c>
      <c r="N420" s="345">
        <v>0</v>
      </c>
      <c r="O420" s="282" t="s">
        <v>1123</v>
      </c>
      <c r="P420" s="344">
        <v>0</v>
      </c>
      <c r="Q420" s="282" t="s">
        <v>2170</v>
      </c>
      <c r="R420" s="344">
        <v>1</v>
      </c>
      <c r="S420" s="339"/>
      <c r="T420" s="282"/>
      <c r="U420" s="24" t="e">
        <f>+VLOOKUP(TRIM(C420),[5]CAT!$A$2:$G$498,4,0)</f>
        <v>#N/A</v>
      </c>
      <c r="V420" s="65">
        <f t="shared" si="6"/>
        <v>45572</v>
      </c>
    </row>
    <row r="421" spans="1:22" x14ac:dyDescent="0.2">
      <c r="A421" s="344">
        <v>281</v>
      </c>
      <c r="B421" s="345" t="b">
        <v>1</v>
      </c>
      <c r="C421" s="282" t="s">
        <v>1288</v>
      </c>
      <c r="D421" s="282" t="s">
        <v>20</v>
      </c>
      <c r="E421" s="282" t="s">
        <v>878</v>
      </c>
      <c r="F421" s="282" t="s">
        <v>1379</v>
      </c>
      <c r="G421" s="345">
        <v>1.46</v>
      </c>
      <c r="H421" s="345">
        <v>1.46</v>
      </c>
      <c r="I421" s="282" t="s">
        <v>1139</v>
      </c>
      <c r="J421" s="346">
        <v>45571</v>
      </c>
      <c r="K421" s="344">
        <v>0</v>
      </c>
      <c r="L421" s="346">
        <v>45572</v>
      </c>
      <c r="M421" s="345">
        <v>0.01</v>
      </c>
      <c r="N421" s="345">
        <v>0</v>
      </c>
      <c r="O421" s="282" t="s">
        <v>1123</v>
      </c>
      <c r="P421" s="344">
        <v>0</v>
      </c>
      <c r="Q421" s="282" t="s">
        <v>2169</v>
      </c>
      <c r="R421" s="344">
        <v>1</v>
      </c>
      <c r="S421" s="339"/>
      <c r="T421" s="282"/>
      <c r="U421" s="24" t="e">
        <f>+VLOOKUP(TRIM(C421),[5]CAT!$A$2:$G$498,4,0)</f>
        <v>#N/A</v>
      </c>
      <c r="V421" s="65">
        <f t="shared" si="6"/>
        <v>45572</v>
      </c>
    </row>
    <row r="422" spans="1:22" x14ac:dyDescent="0.2">
      <c r="A422" s="344">
        <v>285</v>
      </c>
      <c r="B422" s="345" t="b">
        <v>1</v>
      </c>
      <c r="C422" s="282" t="s">
        <v>1288</v>
      </c>
      <c r="D422" s="282" t="s">
        <v>20</v>
      </c>
      <c r="E422" s="282" t="s">
        <v>878</v>
      </c>
      <c r="F422" s="282" t="s">
        <v>1379</v>
      </c>
      <c r="G422" s="345">
        <v>2.82</v>
      </c>
      <c r="H422" s="345">
        <v>2.82</v>
      </c>
      <c r="I422" s="282" t="s">
        <v>1139</v>
      </c>
      <c r="J422" s="346">
        <v>45571</v>
      </c>
      <c r="K422" s="344">
        <v>0</v>
      </c>
      <c r="L422" s="346">
        <v>45572</v>
      </c>
      <c r="M422" s="345">
        <v>0.01</v>
      </c>
      <c r="N422" s="345">
        <v>0</v>
      </c>
      <c r="O422" s="282" t="s">
        <v>1123</v>
      </c>
      <c r="P422" s="344">
        <v>0</v>
      </c>
      <c r="Q422" s="282" t="s">
        <v>2170</v>
      </c>
      <c r="R422" s="344">
        <v>1</v>
      </c>
      <c r="S422" s="339"/>
      <c r="T422" s="282"/>
      <c r="U422" s="24" t="e">
        <f>+VLOOKUP(TRIM(C422),[5]CAT!$A$2:$G$498,4,0)</f>
        <v>#N/A</v>
      </c>
      <c r="V422" s="65">
        <f t="shared" si="6"/>
        <v>45572</v>
      </c>
    </row>
    <row r="423" spans="1:22" x14ac:dyDescent="0.2">
      <c r="A423" s="344">
        <v>282</v>
      </c>
      <c r="B423" s="345" t="b">
        <v>1</v>
      </c>
      <c r="C423" s="282" t="s">
        <v>997</v>
      </c>
      <c r="D423" s="282" t="s">
        <v>20</v>
      </c>
      <c r="E423" s="282" t="s">
        <v>998</v>
      </c>
      <c r="F423" s="282" t="s">
        <v>1380</v>
      </c>
      <c r="G423" s="345">
        <v>729.25</v>
      </c>
      <c r="H423" s="345">
        <v>729.25</v>
      </c>
      <c r="I423" s="282" t="s">
        <v>1139</v>
      </c>
      <c r="J423" s="346">
        <v>45571</v>
      </c>
      <c r="K423" s="344">
        <v>0</v>
      </c>
      <c r="L423" s="346">
        <v>45572</v>
      </c>
      <c r="M423" s="345">
        <v>0.01</v>
      </c>
      <c r="N423" s="345">
        <v>0</v>
      </c>
      <c r="O423" s="282" t="s">
        <v>1123</v>
      </c>
      <c r="P423" s="344">
        <v>0</v>
      </c>
      <c r="Q423" s="282" t="s">
        <v>2169</v>
      </c>
      <c r="R423" s="344">
        <v>1</v>
      </c>
      <c r="S423" s="339"/>
      <c r="T423" s="282"/>
      <c r="U423" s="24" t="e">
        <f>+VLOOKUP(TRIM(C423),[5]CAT!$A$2:$G$498,4,0)</f>
        <v>#N/A</v>
      </c>
      <c r="V423" s="65">
        <f t="shared" si="6"/>
        <v>45572</v>
      </c>
    </row>
    <row r="424" spans="1:22" x14ac:dyDescent="0.2">
      <c r="A424" s="344">
        <v>286</v>
      </c>
      <c r="B424" s="345" t="b">
        <v>1</v>
      </c>
      <c r="C424" s="282" t="s">
        <v>997</v>
      </c>
      <c r="D424" s="282" t="s">
        <v>20</v>
      </c>
      <c r="E424" s="282" t="s">
        <v>998</v>
      </c>
      <c r="F424" s="282" t="s">
        <v>1380</v>
      </c>
      <c r="G424" s="345">
        <v>1406.39</v>
      </c>
      <c r="H424" s="345">
        <v>1406.39</v>
      </c>
      <c r="I424" s="282" t="s">
        <v>1139</v>
      </c>
      <c r="J424" s="346">
        <v>45571</v>
      </c>
      <c r="K424" s="344">
        <v>0</v>
      </c>
      <c r="L424" s="346">
        <v>45572</v>
      </c>
      <c r="M424" s="345">
        <v>0.01</v>
      </c>
      <c r="N424" s="345">
        <v>0</v>
      </c>
      <c r="O424" s="282" t="s">
        <v>1123</v>
      </c>
      <c r="P424" s="344">
        <v>0</v>
      </c>
      <c r="Q424" s="282" t="s">
        <v>2170</v>
      </c>
      <c r="R424" s="344">
        <v>1</v>
      </c>
      <c r="S424" s="339"/>
      <c r="T424" s="282"/>
      <c r="U424" s="24" t="e">
        <f>+VLOOKUP(TRIM(C424),[5]CAT!$A$2:$G$498,4,0)</f>
        <v>#N/A</v>
      </c>
      <c r="V424" s="65">
        <f t="shared" si="6"/>
        <v>45572</v>
      </c>
    </row>
    <row r="425" spans="1:22" x14ac:dyDescent="0.2">
      <c r="A425" s="344">
        <v>283</v>
      </c>
      <c r="B425" s="345" t="b">
        <v>1</v>
      </c>
      <c r="C425" s="282" t="s">
        <v>1248</v>
      </c>
      <c r="D425" s="282" t="s">
        <v>20</v>
      </c>
      <c r="E425" s="282" t="s">
        <v>1091</v>
      </c>
      <c r="F425" s="282" t="s">
        <v>2156</v>
      </c>
      <c r="G425" s="345">
        <v>24.15</v>
      </c>
      <c r="H425" s="345">
        <v>24.15</v>
      </c>
      <c r="I425" s="282" t="s">
        <v>1122</v>
      </c>
      <c r="J425" s="346">
        <v>45571</v>
      </c>
      <c r="K425" s="344">
        <v>0</v>
      </c>
      <c r="L425" s="346">
        <v>45572</v>
      </c>
      <c r="M425" s="345">
        <v>0.01</v>
      </c>
      <c r="N425" s="345">
        <v>0</v>
      </c>
      <c r="O425" s="282" t="s">
        <v>1123</v>
      </c>
      <c r="P425" s="344">
        <v>0</v>
      </c>
      <c r="Q425" s="282" t="s">
        <v>2169</v>
      </c>
      <c r="R425" s="344">
        <v>1</v>
      </c>
      <c r="S425" s="339"/>
      <c r="T425" s="282"/>
      <c r="U425" s="24" t="e">
        <f>+VLOOKUP(TRIM(C425),[5]CAT!$A$2:$G$498,4,0)</f>
        <v>#N/A</v>
      </c>
      <c r="V425" s="65">
        <f t="shared" si="6"/>
        <v>45572</v>
      </c>
    </row>
    <row r="426" spans="1:22" x14ac:dyDescent="0.2">
      <c r="A426" s="344">
        <v>272</v>
      </c>
      <c r="B426" s="345" t="b">
        <v>1</v>
      </c>
      <c r="C426" s="282" t="s">
        <v>134</v>
      </c>
      <c r="D426" s="282" t="s">
        <v>20</v>
      </c>
      <c r="E426" s="282" t="s">
        <v>441</v>
      </c>
      <c r="F426" s="282" t="s">
        <v>2117</v>
      </c>
      <c r="G426" s="345">
        <v>1.7472000000000001</v>
      </c>
      <c r="H426" s="345">
        <v>1.7472000000000001</v>
      </c>
      <c r="I426" s="282" t="s">
        <v>1139</v>
      </c>
      <c r="J426" s="346">
        <v>45571</v>
      </c>
      <c r="K426" s="344">
        <v>0</v>
      </c>
      <c r="L426" s="346">
        <v>45572</v>
      </c>
      <c r="M426" s="345">
        <v>0</v>
      </c>
      <c r="N426" s="345">
        <v>0</v>
      </c>
      <c r="O426" s="282" t="s">
        <v>1123</v>
      </c>
      <c r="P426" s="344">
        <v>0</v>
      </c>
      <c r="Q426" s="282" t="s">
        <v>2112</v>
      </c>
      <c r="R426" s="344">
        <v>1</v>
      </c>
      <c r="S426" s="339"/>
      <c r="T426" s="282"/>
      <c r="U426" s="24" t="str">
        <f>+VLOOKUP(TRIM(C426),[5]CAT!$A$2:$G$498,4,0)</f>
        <v>Ribbon</v>
      </c>
      <c r="V426" s="65">
        <f t="shared" si="6"/>
        <v>45572</v>
      </c>
    </row>
    <row r="427" spans="1:22" x14ac:dyDescent="0.2">
      <c r="A427" s="344">
        <v>10</v>
      </c>
      <c r="B427" s="345" t="b">
        <v>1</v>
      </c>
      <c r="C427" s="282" t="s">
        <v>2158</v>
      </c>
      <c r="D427" s="282" t="s">
        <v>1145</v>
      </c>
      <c r="E427" s="282" t="s">
        <v>2159</v>
      </c>
      <c r="F427" s="282" t="s">
        <v>1382</v>
      </c>
      <c r="G427" s="345">
        <v>729.17</v>
      </c>
      <c r="H427" s="345">
        <v>0</v>
      </c>
      <c r="I427" s="282" t="s">
        <v>1139</v>
      </c>
      <c r="J427" s="346">
        <v>45571</v>
      </c>
      <c r="K427" s="344">
        <v>1</v>
      </c>
      <c r="L427" s="346">
        <v>45572</v>
      </c>
      <c r="M427" s="345">
        <v>0.01</v>
      </c>
      <c r="N427" s="345">
        <v>0</v>
      </c>
      <c r="O427" s="282" t="s">
        <v>1123</v>
      </c>
      <c r="P427" s="344">
        <v>0</v>
      </c>
      <c r="Q427" s="282" t="s">
        <v>2169</v>
      </c>
      <c r="R427" s="344">
        <v>1</v>
      </c>
      <c r="S427" s="339"/>
      <c r="T427" s="282"/>
      <c r="U427" s="24" t="e">
        <f>+VLOOKUP(TRIM(C427),[5]CAT!$A$2:$G$498,4,0)</f>
        <v>#N/A</v>
      </c>
      <c r="V427" s="65">
        <f t="shared" si="6"/>
        <v>45572</v>
      </c>
    </row>
    <row r="428" spans="1:22" x14ac:dyDescent="0.2">
      <c r="A428" s="344">
        <v>11</v>
      </c>
      <c r="B428" s="345" t="b">
        <v>1</v>
      </c>
      <c r="C428" s="282" t="s">
        <v>2157</v>
      </c>
      <c r="D428" s="282" t="s">
        <v>1145</v>
      </c>
      <c r="E428" s="282" t="s">
        <v>1381</v>
      </c>
      <c r="F428" s="282" t="s">
        <v>1382</v>
      </c>
      <c r="G428" s="345">
        <v>1406.25</v>
      </c>
      <c r="H428" s="345">
        <v>0</v>
      </c>
      <c r="I428" s="282" t="s">
        <v>1139</v>
      </c>
      <c r="J428" s="346">
        <v>45571</v>
      </c>
      <c r="K428" s="344">
        <v>1</v>
      </c>
      <c r="L428" s="346">
        <v>45572</v>
      </c>
      <c r="M428" s="345">
        <v>0.01</v>
      </c>
      <c r="N428" s="345">
        <v>0</v>
      </c>
      <c r="O428" s="282" t="s">
        <v>1123</v>
      </c>
      <c r="P428" s="344">
        <v>0</v>
      </c>
      <c r="Q428" s="282" t="s">
        <v>2170</v>
      </c>
      <c r="R428" s="344">
        <v>1</v>
      </c>
      <c r="S428" s="339"/>
      <c r="T428" s="282"/>
      <c r="U428" s="24" t="e">
        <f>+VLOOKUP(TRIM(C428),[5]CAT!$A$2:$G$498,4,0)</f>
        <v>#N/A</v>
      </c>
      <c r="V428" s="65">
        <f t="shared" si="6"/>
        <v>45572</v>
      </c>
    </row>
    <row r="429" spans="1:22" x14ac:dyDescent="0.2">
      <c r="A429" s="344">
        <v>268</v>
      </c>
      <c r="B429" s="345" t="b">
        <v>1</v>
      </c>
      <c r="C429" s="282" t="s">
        <v>1022</v>
      </c>
      <c r="D429" s="282" t="s">
        <v>20</v>
      </c>
      <c r="E429" s="282" t="s">
        <v>1503</v>
      </c>
      <c r="F429" s="282" t="s">
        <v>1375</v>
      </c>
      <c r="G429" s="345">
        <v>17.5</v>
      </c>
      <c r="H429" s="345">
        <v>17.5</v>
      </c>
      <c r="I429" s="282" t="s">
        <v>1182</v>
      </c>
      <c r="J429" s="346">
        <v>45571</v>
      </c>
      <c r="K429" s="344">
        <v>0</v>
      </c>
      <c r="L429" s="346">
        <v>45572</v>
      </c>
      <c r="M429" s="345">
        <v>0.01</v>
      </c>
      <c r="N429" s="345">
        <v>0</v>
      </c>
      <c r="O429" s="282" t="s">
        <v>1123</v>
      </c>
      <c r="P429" s="344">
        <v>0</v>
      </c>
      <c r="Q429" s="282" t="s">
        <v>2112</v>
      </c>
      <c r="R429" s="344">
        <v>1</v>
      </c>
      <c r="S429" s="339"/>
      <c r="T429" s="282"/>
      <c r="U429" s="24" t="e">
        <f>+VLOOKUP(TRIM(C429),[5]CAT!$A$2:$G$498,4,0)</f>
        <v>#N/A</v>
      </c>
      <c r="V429" s="65">
        <f t="shared" si="6"/>
        <v>45572</v>
      </c>
    </row>
    <row r="430" spans="1:22" x14ac:dyDescent="0.2">
      <c r="A430" s="344">
        <v>321</v>
      </c>
      <c r="B430" s="345" t="b">
        <v>1</v>
      </c>
      <c r="C430" s="282" t="s">
        <v>329</v>
      </c>
      <c r="D430" s="282" t="s">
        <v>20</v>
      </c>
      <c r="E430" s="282" t="s">
        <v>53</v>
      </c>
      <c r="F430" s="282" t="s">
        <v>1375</v>
      </c>
      <c r="G430" s="345">
        <v>527.09336299999995</v>
      </c>
      <c r="H430" s="345">
        <v>527.09336299999995</v>
      </c>
      <c r="I430" s="282" t="s">
        <v>1122</v>
      </c>
      <c r="J430" s="346">
        <v>45571</v>
      </c>
      <c r="K430" s="344">
        <v>1</v>
      </c>
      <c r="L430" s="346">
        <v>45572</v>
      </c>
      <c r="M430" s="345">
        <v>0</v>
      </c>
      <c r="N430" s="345">
        <v>0</v>
      </c>
      <c r="O430" s="282" t="s">
        <v>1123</v>
      </c>
      <c r="P430" s="344">
        <v>0</v>
      </c>
      <c r="Q430" s="282" t="s">
        <v>2003</v>
      </c>
      <c r="R430" s="344">
        <v>1</v>
      </c>
      <c r="S430" s="339"/>
      <c r="T430" s="282"/>
      <c r="U430" s="24" t="str">
        <f>+VLOOKUP(TRIM(C430),[5]CAT!$A$2:$G$498,4,0)</f>
        <v>Agua</v>
      </c>
      <c r="V430" s="65">
        <f t="shared" si="6"/>
        <v>45572</v>
      </c>
    </row>
    <row r="431" spans="1:22" x14ac:dyDescent="0.2">
      <c r="A431" s="344">
        <v>345</v>
      </c>
      <c r="B431" s="345" t="b">
        <v>1</v>
      </c>
      <c r="C431" s="282" t="s">
        <v>329</v>
      </c>
      <c r="D431" s="282" t="s">
        <v>20</v>
      </c>
      <c r="E431" s="282" t="s">
        <v>53</v>
      </c>
      <c r="F431" s="282" t="s">
        <v>1375</v>
      </c>
      <c r="G431" s="345">
        <v>500.70523400000002</v>
      </c>
      <c r="H431" s="345">
        <v>500.70523400000002</v>
      </c>
      <c r="I431" s="282" t="s">
        <v>1122</v>
      </c>
      <c r="J431" s="346">
        <v>45571</v>
      </c>
      <c r="K431" s="344">
        <v>1</v>
      </c>
      <c r="L431" s="346">
        <v>45572</v>
      </c>
      <c r="M431" s="345">
        <v>0</v>
      </c>
      <c r="N431" s="345">
        <v>0</v>
      </c>
      <c r="O431" s="282" t="s">
        <v>1123</v>
      </c>
      <c r="P431" s="344">
        <v>0</v>
      </c>
      <c r="Q431" s="282" t="s">
        <v>2002</v>
      </c>
      <c r="R431" s="344">
        <v>1</v>
      </c>
      <c r="S431" s="339"/>
      <c r="T431" s="282"/>
      <c r="U431" s="24" t="str">
        <f>+VLOOKUP(TRIM(C431),[5]CAT!$A$2:$G$498,4,0)</f>
        <v>Agua</v>
      </c>
      <c r="V431" s="65">
        <f t="shared" si="6"/>
        <v>45572</v>
      </c>
    </row>
    <row r="432" spans="1:22" x14ac:dyDescent="0.2">
      <c r="A432" s="344">
        <v>269</v>
      </c>
      <c r="B432" s="345" t="b">
        <v>1</v>
      </c>
      <c r="C432" s="282" t="s">
        <v>1479</v>
      </c>
      <c r="D432" s="282" t="s">
        <v>20</v>
      </c>
      <c r="E432" s="282" t="s">
        <v>89</v>
      </c>
      <c r="F432" s="282" t="s">
        <v>1507</v>
      </c>
      <c r="G432" s="345">
        <v>133.16</v>
      </c>
      <c r="H432" s="345">
        <v>133.16</v>
      </c>
      <c r="I432" s="282" t="s">
        <v>1180</v>
      </c>
      <c r="J432" s="346">
        <v>45571</v>
      </c>
      <c r="K432" s="344">
        <v>0</v>
      </c>
      <c r="L432" s="346">
        <v>45572</v>
      </c>
      <c r="M432" s="345">
        <v>0.01</v>
      </c>
      <c r="N432" s="345">
        <v>0</v>
      </c>
      <c r="O432" s="282" t="s">
        <v>1123</v>
      </c>
      <c r="P432" s="344">
        <v>0</v>
      </c>
      <c r="Q432" s="282" t="s">
        <v>2112</v>
      </c>
      <c r="R432" s="344">
        <v>1</v>
      </c>
      <c r="S432" s="339"/>
      <c r="T432" s="282"/>
      <c r="U432" s="24" t="e">
        <f>+VLOOKUP(TRIM(C432),[5]CAT!$A$2:$G$498,4,0)</f>
        <v>#N/A</v>
      </c>
      <c r="V432" s="65">
        <f t="shared" si="6"/>
        <v>45572</v>
      </c>
    </row>
    <row r="433" spans="1:22" x14ac:dyDescent="0.2">
      <c r="A433" s="344">
        <v>5</v>
      </c>
      <c r="B433" s="345" t="b">
        <v>1</v>
      </c>
      <c r="C433" s="282" t="s">
        <v>2122</v>
      </c>
      <c r="D433" s="282" t="s">
        <v>1145</v>
      </c>
      <c r="E433" s="282" t="s">
        <v>2123</v>
      </c>
      <c r="F433" s="282" t="s">
        <v>2163</v>
      </c>
      <c r="G433" s="345">
        <v>4200</v>
      </c>
      <c r="H433" s="345">
        <v>0</v>
      </c>
      <c r="I433" s="282" t="s">
        <v>1139</v>
      </c>
      <c r="J433" s="346">
        <v>45571</v>
      </c>
      <c r="K433" s="344">
        <v>1</v>
      </c>
      <c r="L433" s="346">
        <v>45572</v>
      </c>
      <c r="M433" s="345">
        <v>0.01</v>
      </c>
      <c r="N433" s="345">
        <v>0</v>
      </c>
      <c r="O433" s="282" t="s">
        <v>1123</v>
      </c>
      <c r="P433" s="344">
        <v>0</v>
      </c>
      <c r="Q433" s="282" t="s">
        <v>2112</v>
      </c>
      <c r="R433" s="344">
        <v>1</v>
      </c>
      <c r="S433" s="339"/>
      <c r="T433" s="282"/>
      <c r="U433" s="24" t="e">
        <f>+VLOOKUP(TRIM(C433),[5]CAT!$A$2:$G$498,4,0)</f>
        <v>#N/A</v>
      </c>
      <c r="V433" s="65">
        <f t="shared" si="6"/>
        <v>45572</v>
      </c>
    </row>
    <row r="434" spans="1:22" x14ac:dyDescent="0.2">
      <c r="A434" s="344">
        <v>765</v>
      </c>
      <c r="B434" s="345" t="b">
        <v>1</v>
      </c>
      <c r="C434" s="282" t="s">
        <v>189</v>
      </c>
      <c r="D434" s="282" t="s">
        <v>20</v>
      </c>
      <c r="E434" s="282" t="s">
        <v>57</v>
      </c>
      <c r="F434" s="282" t="s">
        <v>1128</v>
      </c>
      <c r="G434" s="345">
        <v>388.12197200000003</v>
      </c>
      <c r="H434" s="345">
        <v>388.12197200000003</v>
      </c>
      <c r="I434" s="282" t="s">
        <v>1122</v>
      </c>
      <c r="J434" s="346">
        <v>45571</v>
      </c>
      <c r="K434" s="344">
        <v>15</v>
      </c>
      <c r="L434" s="346">
        <v>45586</v>
      </c>
      <c r="M434" s="345">
        <v>0</v>
      </c>
      <c r="N434" s="345">
        <v>0</v>
      </c>
      <c r="O434" s="282" t="s">
        <v>1123</v>
      </c>
      <c r="P434" s="344">
        <v>0</v>
      </c>
      <c r="Q434" s="282" t="s">
        <v>2254</v>
      </c>
      <c r="R434" s="344">
        <v>1</v>
      </c>
      <c r="S434" s="339"/>
      <c r="T434" s="282"/>
      <c r="U434" s="24" t="str">
        <f>+VLOOKUP(TRIM(C434),[5]CAT!$A$2:$G$498,4,0)</f>
        <v>Reboz</v>
      </c>
      <c r="V434" s="65">
        <f t="shared" si="6"/>
        <v>45586</v>
      </c>
    </row>
    <row r="435" spans="1:22" x14ac:dyDescent="0.2">
      <c r="A435" s="344">
        <v>541</v>
      </c>
      <c r="B435" s="345" t="b">
        <v>1</v>
      </c>
      <c r="C435" s="282" t="s">
        <v>148</v>
      </c>
      <c r="D435" s="282" t="s">
        <v>20</v>
      </c>
      <c r="E435" s="282" t="s">
        <v>586</v>
      </c>
      <c r="F435" s="282" t="s">
        <v>1128</v>
      </c>
      <c r="G435" s="345">
        <v>17.804842000000001</v>
      </c>
      <c r="H435" s="345">
        <v>17.804842000000001</v>
      </c>
      <c r="I435" s="282" t="s">
        <v>1122</v>
      </c>
      <c r="J435" s="346">
        <v>45571</v>
      </c>
      <c r="K435" s="344">
        <v>10</v>
      </c>
      <c r="L435" s="346">
        <v>45586</v>
      </c>
      <c r="M435" s="345">
        <v>0</v>
      </c>
      <c r="N435" s="345">
        <v>0</v>
      </c>
      <c r="O435" s="282" t="s">
        <v>1123</v>
      </c>
      <c r="P435" s="344">
        <v>0</v>
      </c>
      <c r="Q435" s="282" t="s">
        <v>1979</v>
      </c>
      <c r="R435" s="344">
        <v>1</v>
      </c>
      <c r="S435" s="339"/>
      <c r="T435" s="282"/>
      <c r="U435" s="24" t="str">
        <f>+VLOOKUP(TRIM(C435),[5]CAT!$A$2:$G$498,4,0)</f>
        <v>Harina</v>
      </c>
      <c r="V435" s="65">
        <f t="shared" si="6"/>
        <v>45586</v>
      </c>
    </row>
    <row r="436" spans="1:22" x14ac:dyDescent="0.2">
      <c r="A436" s="344">
        <v>1461</v>
      </c>
      <c r="B436" s="345" t="b">
        <v>1</v>
      </c>
      <c r="C436" s="282" t="s">
        <v>270</v>
      </c>
      <c r="D436" s="282" t="s">
        <v>20</v>
      </c>
      <c r="E436" s="282" t="s">
        <v>315</v>
      </c>
      <c r="F436" s="282" t="s">
        <v>1121</v>
      </c>
      <c r="G436" s="345">
        <v>320.71911399999999</v>
      </c>
      <c r="H436" s="345">
        <v>320.71911399999999</v>
      </c>
      <c r="I436" s="282" t="s">
        <v>1122</v>
      </c>
      <c r="J436" s="346">
        <v>45571</v>
      </c>
      <c r="K436" s="344">
        <v>60</v>
      </c>
      <c r="L436" s="346">
        <v>45635</v>
      </c>
      <c r="M436" s="345">
        <v>0</v>
      </c>
      <c r="N436" s="345">
        <v>0</v>
      </c>
      <c r="O436" s="282" t="s">
        <v>1123</v>
      </c>
      <c r="P436" s="344">
        <v>0</v>
      </c>
      <c r="Q436" s="282" t="s">
        <v>2109</v>
      </c>
      <c r="R436" s="344">
        <v>1</v>
      </c>
      <c r="S436" s="339"/>
      <c r="T436" s="282"/>
      <c r="U436" s="24" t="str">
        <f>+VLOOKUP(TRIM(C436),[5]CAT!$A$2:$G$498,4,0)</f>
        <v>Vegetal</v>
      </c>
      <c r="V436" s="65">
        <f t="shared" si="6"/>
        <v>45635</v>
      </c>
    </row>
    <row r="437" spans="1:22" x14ac:dyDescent="0.2">
      <c r="A437" s="344">
        <v>1462</v>
      </c>
      <c r="B437" s="345" t="b">
        <v>1</v>
      </c>
      <c r="C437" s="282" t="s">
        <v>139</v>
      </c>
      <c r="D437" s="282" t="s">
        <v>20</v>
      </c>
      <c r="E437" s="282" t="s">
        <v>51</v>
      </c>
      <c r="F437" s="282" t="s">
        <v>1375</v>
      </c>
      <c r="G437" s="345">
        <v>1129.8640029999999</v>
      </c>
      <c r="H437" s="345">
        <v>1129.8640029999999</v>
      </c>
      <c r="I437" s="282" t="s">
        <v>1122</v>
      </c>
      <c r="J437" s="346">
        <v>45571</v>
      </c>
      <c r="K437" s="344">
        <v>60</v>
      </c>
      <c r="L437" s="346">
        <v>45635</v>
      </c>
      <c r="M437" s="345">
        <v>0</v>
      </c>
      <c r="N437" s="345">
        <v>0</v>
      </c>
      <c r="O437" s="282" t="s">
        <v>1123</v>
      </c>
      <c r="P437" s="344">
        <v>0</v>
      </c>
      <c r="Q437" s="282" t="s">
        <v>2109</v>
      </c>
      <c r="R437" s="344">
        <v>1</v>
      </c>
      <c r="S437" s="339"/>
      <c r="T437" s="282"/>
      <c r="U437" s="24" t="str">
        <f>+VLOOKUP(TRIM(C437),[5]CAT!$A$2:$G$498,4,0)</f>
        <v>Vegetal</v>
      </c>
      <c r="V437" s="65">
        <f t="shared" si="6"/>
        <v>45635</v>
      </c>
    </row>
    <row r="438" spans="1:22" x14ac:dyDescent="0.2">
      <c r="A438" s="344">
        <v>1463</v>
      </c>
      <c r="B438" s="345" t="b">
        <v>1</v>
      </c>
      <c r="C438" s="282" t="s">
        <v>137</v>
      </c>
      <c r="D438" s="282" t="s">
        <v>20</v>
      </c>
      <c r="E438" s="282" t="s">
        <v>52</v>
      </c>
      <c r="F438" s="282" t="s">
        <v>1375</v>
      </c>
      <c r="G438" s="345">
        <v>237.70416599999999</v>
      </c>
      <c r="H438" s="345">
        <v>237.70416599999999</v>
      </c>
      <c r="I438" s="282" t="s">
        <v>1122</v>
      </c>
      <c r="J438" s="346">
        <v>45571</v>
      </c>
      <c r="K438" s="344">
        <v>60</v>
      </c>
      <c r="L438" s="346">
        <v>45635</v>
      </c>
      <c r="M438" s="345">
        <v>0</v>
      </c>
      <c r="N438" s="345">
        <v>0</v>
      </c>
      <c r="O438" s="282" t="s">
        <v>1123</v>
      </c>
      <c r="P438" s="344">
        <v>0</v>
      </c>
      <c r="Q438" s="282" t="s">
        <v>2109</v>
      </c>
      <c r="R438" s="344">
        <v>1</v>
      </c>
      <c r="S438" s="339"/>
      <c r="T438" s="282"/>
      <c r="U438" s="24" t="str">
        <f>+VLOOKUP(TRIM(C438),[5]CAT!$A$2:$G$498,4,0)</f>
        <v>Vegetal</v>
      </c>
      <c r="V438" s="65">
        <f t="shared" si="6"/>
        <v>45635</v>
      </c>
    </row>
    <row r="439" spans="1:22" x14ac:dyDescent="0.2">
      <c r="A439" s="344">
        <v>287</v>
      </c>
      <c r="B439" s="345" t="b">
        <v>1</v>
      </c>
      <c r="C439" s="282" t="s">
        <v>1004</v>
      </c>
      <c r="D439" s="282" t="s">
        <v>20</v>
      </c>
      <c r="E439" s="282" t="s">
        <v>1498</v>
      </c>
      <c r="F439" s="282" t="s">
        <v>1375</v>
      </c>
      <c r="G439" s="345">
        <v>70.727350999999999</v>
      </c>
      <c r="H439" s="345">
        <v>70.727350999999999</v>
      </c>
      <c r="I439" s="282" t="s">
        <v>1139</v>
      </c>
      <c r="J439" s="346">
        <v>45572</v>
      </c>
      <c r="K439" s="344">
        <v>0</v>
      </c>
      <c r="L439" s="346">
        <v>45572</v>
      </c>
      <c r="M439" s="345">
        <v>0</v>
      </c>
      <c r="N439" s="345">
        <v>0</v>
      </c>
      <c r="O439" s="282" t="s">
        <v>1123</v>
      </c>
      <c r="P439" s="344">
        <v>0</v>
      </c>
      <c r="Q439" s="282" t="s">
        <v>2108</v>
      </c>
      <c r="R439" s="344">
        <v>1</v>
      </c>
      <c r="S439" s="339"/>
      <c r="T439" s="282"/>
      <c r="U439" s="24" t="e">
        <f>+VLOOKUP(TRIM(C439),[5]CAT!$A$2:$G$498,4,0)</f>
        <v>#N/A</v>
      </c>
      <c r="V439" s="65">
        <f t="shared" si="6"/>
        <v>45572</v>
      </c>
    </row>
    <row r="440" spans="1:22" x14ac:dyDescent="0.2">
      <c r="A440" s="344">
        <v>294</v>
      </c>
      <c r="B440" s="345" t="b">
        <v>1</v>
      </c>
      <c r="C440" s="282" t="s">
        <v>1004</v>
      </c>
      <c r="D440" s="282" t="s">
        <v>20</v>
      </c>
      <c r="E440" s="282" t="s">
        <v>1498</v>
      </c>
      <c r="F440" s="282" t="s">
        <v>1375</v>
      </c>
      <c r="G440" s="345">
        <v>26.315000000000001</v>
      </c>
      <c r="H440" s="345">
        <v>26.315000000000001</v>
      </c>
      <c r="I440" s="282" t="s">
        <v>1139</v>
      </c>
      <c r="J440" s="346">
        <v>45572</v>
      </c>
      <c r="K440" s="344">
        <v>0</v>
      </c>
      <c r="L440" s="346">
        <v>45572</v>
      </c>
      <c r="M440" s="345">
        <v>0</v>
      </c>
      <c r="N440" s="345">
        <v>0</v>
      </c>
      <c r="O440" s="282" t="s">
        <v>1123</v>
      </c>
      <c r="P440" s="344">
        <v>0</v>
      </c>
      <c r="Q440" s="282" t="s">
        <v>2113</v>
      </c>
      <c r="R440" s="344">
        <v>1</v>
      </c>
      <c r="S440" s="339"/>
      <c r="T440" s="282"/>
      <c r="U440" s="24" t="e">
        <f>+VLOOKUP(TRIM(C440),[5]CAT!$A$2:$G$498,4,0)</f>
        <v>#N/A</v>
      </c>
      <c r="V440" s="65">
        <f t="shared" ref="V440:V501" si="7">L440</f>
        <v>45572</v>
      </c>
    </row>
    <row r="441" spans="1:22" x14ac:dyDescent="0.2">
      <c r="A441" s="344">
        <v>291</v>
      </c>
      <c r="B441" s="345" t="b">
        <v>1</v>
      </c>
      <c r="C441" s="282" t="s">
        <v>301</v>
      </c>
      <c r="D441" s="282" t="s">
        <v>20</v>
      </c>
      <c r="E441" s="282" t="s">
        <v>605</v>
      </c>
      <c r="F441" s="282" t="s">
        <v>1375</v>
      </c>
      <c r="G441" s="345">
        <v>80.631600000000006</v>
      </c>
      <c r="H441" s="345">
        <v>80.631600000000006</v>
      </c>
      <c r="I441" s="282" t="s">
        <v>1139</v>
      </c>
      <c r="J441" s="346">
        <v>45572</v>
      </c>
      <c r="K441" s="344">
        <v>0</v>
      </c>
      <c r="L441" s="346">
        <v>45572</v>
      </c>
      <c r="M441" s="345">
        <v>0</v>
      </c>
      <c r="N441" s="345">
        <v>0</v>
      </c>
      <c r="O441" s="282" t="s">
        <v>1123</v>
      </c>
      <c r="P441" s="344">
        <v>0</v>
      </c>
      <c r="Q441" s="282" t="s">
        <v>2108</v>
      </c>
      <c r="R441" s="344">
        <v>1</v>
      </c>
      <c r="S441" s="339"/>
      <c r="T441" s="282"/>
      <c r="U441" s="24" t="str">
        <f>+VLOOKUP(TRIM(C441),[5]CAT!$A$2:$G$498,4,0)</f>
        <v>Cinta</v>
      </c>
      <c r="V441" s="65">
        <f t="shared" si="7"/>
        <v>45572</v>
      </c>
    </row>
    <row r="442" spans="1:22" x14ac:dyDescent="0.2">
      <c r="A442" s="344">
        <v>295</v>
      </c>
      <c r="B442" s="345" t="b">
        <v>1</v>
      </c>
      <c r="C442" s="282" t="s">
        <v>301</v>
      </c>
      <c r="D442" s="282" t="s">
        <v>20</v>
      </c>
      <c r="E442" s="282" t="s">
        <v>605</v>
      </c>
      <c r="F442" s="282" t="s">
        <v>1375</v>
      </c>
      <c r="G442" s="345">
        <v>30</v>
      </c>
      <c r="H442" s="345">
        <v>30</v>
      </c>
      <c r="I442" s="282" t="s">
        <v>1139</v>
      </c>
      <c r="J442" s="346">
        <v>45572</v>
      </c>
      <c r="K442" s="344">
        <v>0</v>
      </c>
      <c r="L442" s="346">
        <v>45572</v>
      </c>
      <c r="M442" s="345">
        <v>0</v>
      </c>
      <c r="N442" s="345">
        <v>0</v>
      </c>
      <c r="O442" s="282" t="s">
        <v>1123</v>
      </c>
      <c r="P442" s="344">
        <v>0</v>
      </c>
      <c r="Q442" s="282" t="s">
        <v>2113</v>
      </c>
      <c r="R442" s="344">
        <v>1</v>
      </c>
      <c r="S442" s="339"/>
      <c r="T442" s="282"/>
      <c r="U442" s="24" t="str">
        <f>+VLOOKUP(TRIM(C442),[5]CAT!$A$2:$G$498,4,0)</f>
        <v>Cinta</v>
      </c>
      <c r="V442" s="65">
        <f t="shared" si="7"/>
        <v>45572</v>
      </c>
    </row>
    <row r="443" spans="1:22" x14ac:dyDescent="0.2">
      <c r="A443" s="344">
        <v>301</v>
      </c>
      <c r="B443" s="345" t="b">
        <v>1</v>
      </c>
      <c r="C443" s="282" t="s">
        <v>301</v>
      </c>
      <c r="D443" s="282" t="s">
        <v>20</v>
      </c>
      <c r="E443" s="282" t="s">
        <v>605</v>
      </c>
      <c r="F443" s="282" t="s">
        <v>1375</v>
      </c>
      <c r="G443" s="345">
        <v>53.333399999999997</v>
      </c>
      <c r="H443" s="345">
        <v>53.333399999999997</v>
      </c>
      <c r="I443" s="282" t="s">
        <v>1139</v>
      </c>
      <c r="J443" s="346">
        <v>45572</v>
      </c>
      <c r="K443" s="344">
        <v>0</v>
      </c>
      <c r="L443" s="346">
        <v>45572</v>
      </c>
      <c r="M443" s="345">
        <v>0</v>
      </c>
      <c r="N443" s="345">
        <v>0</v>
      </c>
      <c r="O443" s="282" t="s">
        <v>1123</v>
      </c>
      <c r="P443" s="344">
        <v>0</v>
      </c>
      <c r="Q443" s="282" t="s">
        <v>2003</v>
      </c>
      <c r="R443" s="344">
        <v>1</v>
      </c>
      <c r="S443" s="339"/>
      <c r="T443" s="282"/>
      <c r="U443" s="24" t="str">
        <f>+VLOOKUP(TRIM(C443),[5]CAT!$A$2:$G$498,4,0)</f>
        <v>Cinta</v>
      </c>
      <c r="V443" s="65">
        <f t="shared" si="7"/>
        <v>45572</v>
      </c>
    </row>
    <row r="444" spans="1:22" x14ac:dyDescent="0.2">
      <c r="A444" s="344">
        <v>327</v>
      </c>
      <c r="B444" s="345" t="b">
        <v>1</v>
      </c>
      <c r="C444" s="282" t="s">
        <v>301</v>
      </c>
      <c r="D444" s="282" t="s">
        <v>20</v>
      </c>
      <c r="E444" s="282" t="s">
        <v>605</v>
      </c>
      <c r="F444" s="282" t="s">
        <v>1375</v>
      </c>
      <c r="G444" s="345">
        <v>51.667200000000001</v>
      </c>
      <c r="H444" s="345">
        <v>51.667200000000001</v>
      </c>
      <c r="I444" s="282" t="s">
        <v>1139</v>
      </c>
      <c r="J444" s="346">
        <v>45572</v>
      </c>
      <c r="K444" s="344">
        <v>0</v>
      </c>
      <c r="L444" s="346">
        <v>45572</v>
      </c>
      <c r="M444" s="345">
        <v>0</v>
      </c>
      <c r="N444" s="345">
        <v>0</v>
      </c>
      <c r="O444" s="282" t="s">
        <v>1123</v>
      </c>
      <c r="P444" s="344">
        <v>0</v>
      </c>
      <c r="Q444" s="282" t="s">
        <v>2002</v>
      </c>
      <c r="R444" s="344">
        <v>1</v>
      </c>
      <c r="S444" s="339"/>
      <c r="T444" s="282"/>
      <c r="U444" s="24" t="str">
        <f>+VLOOKUP(TRIM(C444),[5]CAT!$A$2:$G$498,4,0)</f>
        <v>Cinta</v>
      </c>
      <c r="V444" s="65">
        <f t="shared" si="7"/>
        <v>45572</v>
      </c>
    </row>
    <row r="445" spans="1:22" x14ac:dyDescent="0.2">
      <c r="A445" s="344">
        <v>289</v>
      </c>
      <c r="B445" s="345" t="b">
        <v>1</v>
      </c>
      <c r="C445" s="282" t="s">
        <v>2097</v>
      </c>
      <c r="D445" s="282" t="s">
        <v>20</v>
      </c>
      <c r="E445" s="282" t="s">
        <v>2125</v>
      </c>
      <c r="F445" s="282" t="s">
        <v>2116</v>
      </c>
      <c r="G445" s="345">
        <v>1370.74</v>
      </c>
      <c r="H445" s="345">
        <v>1370.74</v>
      </c>
      <c r="I445" s="282" t="s">
        <v>1139</v>
      </c>
      <c r="J445" s="346">
        <v>45572</v>
      </c>
      <c r="K445" s="344">
        <v>0</v>
      </c>
      <c r="L445" s="346">
        <v>45572</v>
      </c>
      <c r="M445" s="345">
        <v>0.01</v>
      </c>
      <c r="N445" s="345">
        <v>0</v>
      </c>
      <c r="O445" s="282" t="s">
        <v>1123</v>
      </c>
      <c r="P445" s="344">
        <v>0</v>
      </c>
      <c r="Q445" s="282" t="s">
        <v>2108</v>
      </c>
      <c r="R445" s="344">
        <v>1</v>
      </c>
      <c r="S445" s="339"/>
      <c r="T445" s="282"/>
      <c r="U445" s="24" t="e">
        <f>+VLOOKUP(TRIM(C445),[5]CAT!$A$2:$G$498,4,0)</f>
        <v>#N/A</v>
      </c>
      <c r="V445" s="65">
        <f t="shared" si="7"/>
        <v>45572</v>
      </c>
    </row>
    <row r="446" spans="1:22" x14ac:dyDescent="0.2">
      <c r="A446" s="344">
        <v>297</v>
      </c>
      <c r="B446" s="345" t="b">
        <v>1</v>
      </c>
      <c r="C446" s="282" t="s">
        <v>2097</v>
      </c>
      <c r="D446" s="282" t="s">
        <v>20</v>
      </c>
      <c r="E446" s="282" t="s">
        <v>2125</v>
      </c>
      <c r="F446" s="282" t="s">
        <v>2116</v>
      </c>
      <c r="G446" s="345">
        <v>510</v>
      </c>
      <c r="H446" s="345">
        <v>510</v>
      </c>
      <c r="I446" s="282" t="s">
        <v>1139</v>
      </c>
      <c r="J446" s="346">
        <v>45572</v>
      </c>
      <c r="K446" s="344">
        <v>0</v>
      </c>
      <c r="L446" s="346">
        <v>45572</v>
      </c>
      <c r="M446" s="345">
        <v>0.01</v>
      </c>
      <c r="N446" s="345">
        <v>0</v>
      </c>
      <c r="O446" s="282" t="s">
        <v>1123</v>
      </c>
      <c r="P446" s="344">
        <v>0</v>
      </c>
      <c r="Q446" s="282" t="s">
        <v>2113</v>
      </c>
      <c r="R446" s="344">
        <v>1</v>
      </c>
      <c r="S446" s="339"/>
      <c r="T446" s="282"/>
      <c r="U446" s="24" t="e">
        <f>+VLOOKUP(TRIM(C446),[5]CAT!$A$2:$G$498,4,0)</f>
        <v>#N/A</v>
      </c>
      <c r="V446" s="65">
        <f t="shared" si="7"/>
        <v>45572</v>
      </c>
    </row>
    <row r="447" spans="1:22" x14ac:dyDescent="0.2">
      <c r="A447" s="344">
        <v>296</v>
      </c>
      <c r="B447" s="345" t="b">
        <v>1</v>
      </c>
      <c r="C447" s="282" t="s">
        <v>1504</v>
      </c>
      <c r="D447" s="282" t="s">
        <v>20</v>
      </c>
      <c r="E447" s="282" t="s">
        <v>41</v>
      </c>
      <c r="F447" s="282" t="s">
        <v>1505</v>
      </c>
      <c r="G447" s="345">
        <v>16.54</v>
      </c>
      <c r="H447" s="345">
        <v>16.54</v>
      </c>
      <c r="I447" s="282" t="s">
        <v>1180</v>
      </c>
      <c r="J447" s="346">
        <v>45572</v>
      </c>
      <c r="K447" s="344">
        <v>0</v>
      </c>
      <c r="L447" s="346">
        <v>45572</v>
      </c>
      <c r="M447" s="345">
        <v>0.01</v>
      </c>
      <c r="N447" s="345">
        <v>0</v>
      </c>
      <c r="O447" s="282" t="s">
        <v>1123</v>
      </c>
      <c r="P447" s="344">
        <v>0</v>
      </c>
      <c r="Q447" s="282" t="s">
        <v>2113</v>
      </c>
      <c r="R447" s="344">
        <v>1</v>
      </c>
      <c r="S447" s="339"/>
      <c r="T447" s="282"/>
      <c r="U447" s="24" t="e">
        <f>+VLOOKUP(TRIM(C447),[5]CAT!$A$2:$G$498,4,0)</f>
        <v>#N/A</v>
      </c>
      <c r="V447" s="65">
        <f t="shared" si="7"/>
        <v>45572</v>
      </c>
    </row>
    <row r="448" spans="1:22" x14ac:dyDescent="0.2">
      <c r="A448" s="344">
        <v>288</v>
      </c>
      <c r="B448" s="345" t="b">
        <v>1</v>
      </c>
      <c r="C448" s="282" t="s">
        <v>1512</v>
      </c>
      <c r="D448" s="282" t="s">
        <v>20</v>
      </c>
      <c r="E448" s="282" t="s">
        <v>42</v>
      </c>
      <c r="F448" s="282" t="s">
        <v>1830</v>
      </c>
      <c r="G448" s="345">
        <v>44.45</v>
      </c>
      <c r="H448" s="345">
        <v>44.45</v>
      </c>
      <c r="I448" s="282" t="s">
        <v>1180</v>
      </c>
      <c r="J448" s="346">
        <v>45572</v>
      </c>
      <c r="K448" s="344">
        <v>0</v>
      </c>
      <c r="L448" s="346">
        <v>45572</v>
      </c>
      <c r="M448" s="345">
        <v>0.01</v>
      </c>
      <c r="N448" s="345">
        <v>0</v>
      </c>
      <c r="O448" s="282" t="s">
        <v>1123</v>
      </c>
      <c r="P448" s="344">
        <v>0</v>
      </c>
      <c r="Q448" s="282" t="s">
        <v>2108</v>
      </c>
      <c r="R448" s="344">
        <v>1</v>
      </c>
      <c r="S448" s="339"/>
      <c r="T448" s="282"/>
      <c r="U448" s="24" t="e">
        <f>+VLOOKUP(TRIM(C448),[5]CAT!$A$2:$G$498,4,0)</f>
        <v>#N/A</v>
      </c>
      <c r="V448" s="65">
        <f t="shared" si="7"/>
        <v>45572</v>
      </c>
    </row>
    <row r="449" spans="1:22" x14ac:dyDescent="0.2">
      <c r="A449" s="344">
        <v>308</v>
      </c>
      <c r="B449" s="345" t="b">
        <v>1</v>
      </c>
      <c r="C449" s="282" t="s">
        <v>975</v>
      </c>
      <c r="D449" s="282" t="s">
        <v>20</v>
      </c>
      <c r="E449" s="282" t="s">
        <v>1413</v>
      </c>
      <c r="F449" s="282" t="s">
        <v>1375</v>
      </c>
      <c r="G449" s="345">
        <v>41.84</v>
      </c>
      <c r="H449" s="345">
        <v>41.84</v>
      </c>
      <c r="I449" s="282" t="s">
        <v>1180</v>
      </c>
      <c r="J449" s="346">
        <v>45572</v>
      </c>
      <c r="K449" s="344">
        <v>0</v>
      </c>
      <c r="L449" s="346">
        <v>45572</v>
      </c>
      <c r="M449" s="345">
        <v>0.01</v>
      </c>
      <c r="N449" s="345">
        <v>0</v>
      </c>
      <c r="O449" s="282" t="s">
        <v>1123</v>
      </c>
      <c r="P449" s="344">
        <v>0</v>
      </c>
      <c r="Q449" s="282" t="s">
        <v>2003</v>
      </c>
      <c r="R449" s="344">
        <v>1</v>
      </c>
      <c r="S449" s="339"/>
      <c r="T449" s="282"/>
      <c r="U449" s="24" t="e">
        <f>+VLOOKUP(TRIM(C449),[5]CAT!$A$2:$G$498,4,0)</f>
        <v>#N/A</v>
      </c>
      <c r="V449" s="65">
        <f t="shared" si="7"/>
        <v>45572</v>
      </c>
    </row>
    <row r="450" spans="1:22" x14ac:dyDescent="0.2">
      <c r="A450" s="344">
        <v>322</v>
      </c>
      <c r="B450" s="345" t="b">
        <v>1</v>
      </c>
      <c r="C450" s="282" t="s">
        <v>980</v>
      </c>
      <c r="D450" s="282" t="s">
        <v>20</v>
      </c>
      <c r="E450" s="282" t="s">
        <v>2151</v>
      </c>
      <c r="F450" s="282" t="s">
        <v>1980</v>
      </c>
      <c r="G450" s="345">
        <v>1086</v>
      </c>
      <c r="H450" s="345">
        <v>1086</v>
      </c>
      <c r="I450" s="282" t="s">
        <v>1122</v>
      </c>
      <c r="J450" s="346">
        <v>45572</v>
      </c>
      <c r="K450" s="344">
        <v>0</v>
      </c>
      <c r="L450" s="346">
        <v>45572</v>
      </c>
      <c r="M450" s="345">
        <v>0.01</v>
      </c>
      <c r="N450" s="345">
        <v>0</v>
      </c>
      <c r="O450" s="282" t="s">
        <v>1123</v>
      </c>
      <c r="P450" s="344">
        <v>0</v>
      </c>
      <c r="Q450" s="282" t="s">
        <v>2003</v>
      </c>
      <c r="R450" s="344">
        <v>1</v>
      </c>
      <c r="S450" s="339"/>
      <c r="T450" s="282"/>
      <c r="U450" s="24" t="e">
        <f>+VLOOKUP(TRIM(C450),[5]CAT!$A$2:$G$498,4,0)</f>
        <v>#N/A</v>
      </c>
      <c r="V450" s="65">
        <f t="shared" si="7"/>
        <v>45572</v>
      </c>
    </row>
    <row r="451" spans="1:22" x14ac:dyDescent="0.2">
      <c r="A451" s="344">
        <v>309</v>
      </c>
      <c r="B451" s="345" t="b">
        <v>1</v>
      </c>
      <c r="C451" s="282" t="s">
        <v>1206</v>
      </c>
      <c r="D451" s="282" t="s">
        <v>20</v>
      </c>
      <c r="E451" s="282" t="s">
        <v>1207</v>
      </c>
      <c r="F451" s="282" t="s">
        <v>1133</v>
      </c>
      <c r="G451" s="345">
        <v>178.2</v>
      </c>
      <c r="H451" s="345">
        <v>178.2</v>
      </c>
      <c r="I451" s="282" t="s">
        <v>1180</v>
      </c>
      <c r="J451" s="346">
        <v>45572</v>
      </c>
      <c r="K451" s="344">
        <v>0</v>
      </c>
      <c r="L451" s="346">
        <v>45572</v>
      </c>
      <c r="M451" s="345">
        <v>0.01</v>
      </c>
      <c r="N451" s="345">
        <v>0</v>
      </c>
      <c r="O451" s="282" t="s">
        <v>1123</v>
      </c>
      <c r="P451" s="344">
        <v>0</v>
      </c>
      <c r="Q451" s="282" t="s">
        <v>2003</v>
      </c>
      <c r="R451" s="344">
        <v>1</v>
      </c>
      <c r="S451" s="339"/>
      <c r="T451" s="282"/>
      <c r="U451" s="24" t="e">
        <f>+VLOOKUP(TRIM(C451),[5]CAT!$A$2:$G$498,4,0)</f>
        <v>#N/A</v>
      </c>
      <c r="V451" s="65">
        <f t="shared" si="7"/>
        <v>45572</v>
      </c>
    </row>
    <row r="452" spans="1:22" x14ac:dyDescent="0.2">
      <c r="A452" s="344">
        <v>334</v>
      </c>
      <c r="B452" s="345" t="b">
        <v>1</v>
      </c>
      <c r="C452" s="282" t="s">
        <v>1206</v>
      </c>
      <c r="D452" s="282" t="s">
        <v>20</v>
      </c>
      <c r="E452" s="282" t="s">
        <v>1207</v>
      </c>
      <c r="F452" s="282" t="s">
        <v>1133</v>
      </c>
      <c r="G452" s="345">
        <v>212.76</v>
      </c>
      <c r="H452" s="345">
        <v>212.76</v>
      </c>
      <c r="I452" s="282" t="s">
        <v>1180</v>
      </c>
      <c r="J452" s="346">
        <v>45572</v>
      </c>
      <c r="K452" s="344">
        <v>0</v>
      </c>
      <c r="L452" s="346">
        <v>45572</v>
      </c>
      <c r="M452" s="345">
        <v>0.01</v>
      </c>
      <c r="N452" s="345">
        <v>0</v>
      </c>
      <c r="O452" s="282" t="s">
        <v>1123</v>
      </c>
      <c r="P452" s="344">
        <v>0</v>
      </c>
      <c r="Q452" s="282" t="s">
        <v>2002</v>
      </c>
      <c r="R452" s="344">
        <v>1</v>
      </c>
      <c r="S452" s="339"/>
      <c r="T452" s="282"/>
      <c r="U452" s="24" t="e">
        <f>+VLOOKUP(TRIM(C452),[5]CAT!$A$2:$G$498,4,0)</f>
        <v>#N/A</v>
      </c>
      <c r="V452" s="65">
        <f t="shared" si="7"/>
        <v>45572</v>
      </c>
    </row>
    <row r="453" spans="1:22" x14ac:dyDescent="0.2">
      <c r="A453" s="344">
        <v>329</v>
      </c>
      <c r="B453" s="345" t="b">
        <v>1</v>
      </c>
      <c r="C453" s="282" t="s">
        <v>2023</v>
      </c>
      <c r="D453" s="282" t="s">
        <v>20</v>
      </c>
      <c r="E453" s="282" t="s">
        <v>2024</v>
      </c>
      <c r="F453" s="282" t="s">
        <v>2025</v>
      </c>
      <c r="G453" s="345">
        <v>54.57</v>
      </c>
      <c r="H453" s="345">
        <v>54.57</v>
      </c>
      <c r="I453" s="282" t="s">
        <v>1122</v>
      </c>
      <c r="J453" s="346">
        <v>45572</v>
      </c>
      <c r="K453" s="344">
        <v>0</v>
      </c>
      <c r="L453" s="346">
        <v>45572</v>
      </c>
      <c r="M453" s="345">
        <v>0.01</v>
      </c>
      <c r="N453" s="345">
        <v>0</v>
      </c>
      <c r="O453" s="282" t="s">
        <v>1123</v>
      </c>
      <c r="P453" s="344">
        <v>0</v>
      </c>
      <c r="Q453" s="282" t="s">
        <v>2002</v>
      </c>
      <c r="R453" s="344">
        <v>1</v>
      </c>
      <c r="S453" s="339"/>
      <c r="T453" s="282"/>
      <c r="U453" s="24" t="e">
        <f>+VLOOKUP(TRIM(C453),[5]CAT!$A$2:$G$498,4,0)</f>
        <v>#N/A</v>
      </c>
      <c r="V453" s="65">
        <f t="shared" si="7"/>
        <v>45572</v>
      </c>
    </row>
    <row r="454" spans="1:22" x14ac:dyDescent="0.2">
      <c r="A454" s="344">
        <v>303</v>
      </c>
      <c r="B454" s="345" t="b">
        <v>1</v>
      </c>
      <c r="C454" s="282" t="s">
        <v>2026</v>
      </c>
      <c r="D454" s="282" t="s">
        <v>20</v>
      </c>
      <c r="E454" s="282" t="s">
        <v>2027</v>
      </c>
      <c r="F454" s="282" t="s">
        <v>2025</v>
      </c>
      <c r="G454" s="345">
        <v>56.33</v>
      </c>
      <c r="H454" s="345">
        <v>56.33</v>
      </c>
      <c r="I454" s="282" t="s">
        <v>1122</v>
      </c>
      <c r="J454" s="346">
        <v>45572</v>
      </c>
      <c r="K454" s="344">
        <v>0</v>
      </c>
      <c r="L454" s="346">
        <v>45572</v>
      </c>
      <c r="M454" s="345">
        <v>0.01</v>
      </c>
      <c r="N454" s="345">
        <v>0</v>
      </c>
      <c r="O454" s="282" t="s">
        <v>1123</v>
      </c>
      <c r="P454" s="344">
        <v>0</v>
      </c>
      <c r="Q454" s="282" t="s">
        <v>2003</v>
      </c>
      <c r="R454" s="344">
        <v>1</v>
      </c>
      <c r="S454" s="339"/>
      <c r="T454" s="282"/>
      <c r="U454" s="24" t="e">
        <f>+VLOOKUP(TRIM(C454),[5]CAT!$A$2:$G$498,4,0)</f>
        <v>#N/A</v>
      </c>
      <c r="V454" s="65">
        <f t="shared" si="7"/>
        <v>45572</v>
      </c>
    </row>
    <row r="455" spans="1:22" x14ac:dyDescent="0.2">
      <c r="A455" s="344">
        <v>304</v>
      </c>
      <c r="B455" s="345" t="b">
        <v>1</v>
      </c>
      <c r="C455" s="282" t="s">
        <v>2020</v>
      </c>
      <c r="D455" s="282" t="s">
        <v>20</v>
      </c>
      <c r="E455" s="282" t="s">
        <v>2021</v>
      </c>
      <c r="F455" s="282" t="s">
        <v>2022</v>
      </c>
      <c r="G455" s="345">
        <v>906.67</v>
      </c>
      <c r="H455" s="345">
        <v>906.67</v>
      </c>
      <c r="I455" s="282" t="s">
        <v>1139</v>
      </c>
      <c r="J455" s="346">
        <v>45572</v>
      </c>
      <c r="K455" s="344">
        <v>0</v>
      </c>
      <c r="L455" s="346">
        <v>45572</v>
      </c>
      <c r="M455" s="345">
        <v>0.01</v>
      </c>
      <c r="N455" s="345">
        <v>0</v>
      </c>
      <c r="O455" s="282" t="s">
        <v>1123</v>
      </c>
      <c r="P455" s="344">
        <v>0</v>
      </c>
      <c r="Q455" s="282" t="s">
        <v>2003</v>
      </c>
      <c r="R455" s="344">
        <v>1</v>
      </c>
      <c r="S455" s="339"/>
      <c r="T455" s="282"/>
      <c r="U455" s="24" t="e">
        <f>+VLOOKUP(TRIM(C455),[5]CAT!$A$2:$G$498,4,0)</f>
        <v>#N/A</v>
      </c>
      <c r="V455" s="65">
        <f t="shared" si="7"/>
        <v>45572</v>
      </c>
    </row>
    <row r="456" spans="1:22" x14ac:dyDescent="0.2">
      <c r="A456" s="344">
        <v>330</v>
      </c>
      <c r="B456" s="345" t="b">
        <v>1</v>
      </c>
      <c r="C456" s="282" t="s">
        <v>2020</v>
      </c>
      <c r="D456" s="282" t="s">
        <v>20</v>
      </c>
      <c r="E456" s="282" t="s">
        <v>2021</v>
      </c>
      <c r="F456" s="282" t="s">
        <v>2022</v>
      </c>
      <c r="G456" s="345">
        <v>878.35</v>
      </c>
      <c r="H456" s="345">
        <v>878.35</v>
      </c>
      <c r="I456" s="282" t="s">
        <v>1139</v>
      </c>
      <c r="J456" s="346">
        <v>45572</v>
      </c>
      <c r="K456" s="344">
        <v>0</v>
      </c>
      <c r="L456" s="346">
        <v>45572</v>
      </c>
      <c r="M456" s="345">
        <v>0.01</v>
      </c>
      <c r="N456" s="345">
        <v>0</v>
      </c>
      <c r="O456" s="282" t="s">
        <v>1123</v>
      </c>
      <c r="P456" s="344">
        <v>0</v>
      </c>
      <c r="Q456" s="282" t="s">
        <v>2002</v>
      </c>
      <c r="R456" s="344">
        <v>1</v>
      </c>
      <c r="S456" s="339"/>
      <c r="T456" s="282"/>
      <c r="U456" s="24" t="e">
        <f>+VLOOKUP(TRIM(C456),[5]CAT!$A$2:$G$498,4,0)</f>
        <v>#N/A</v>
      </c>
      <c r="V456" s="65">
        <f t="shared" si="7"/>
        <v>45572</v>
      </c>
    </row>
    <row r="457" spans="1:22" x14ac:dyDescent="0.2">
      <c r="A457" s="344">
        <v>326</v>
      </c>
      <c r="B457" s="345" t="b">
        <v>1</v>
      </c>
      <c r="C457" s="282" t="s">
        <v>966</v>
      </c>
      <c r="D457" s="282" t="s">
        <v>20</v>
      </c>
      <c r="E457" s="282" t="s">
        <v>1828</v>
      </c>
      <c r="F457" s="282" t="s">
        <v>1829</v>
      </c>
      <c r="G457" s="345">
        <v>23.703140999999999</v>
      </c>
      <c r="H457" s="345">
        <v>23.703140999999999</v>
      </c>
      <c r="I457" s="282" t="s">
        <v>1139</v>
      </c>
      <c r="J457" s="346">
        <v>45572</v>
      </c>
      <c r="K457" s="344">
        <v>0</v>
      </c>
      <c r="L457" s="346">
        <v>45572</v>
      </c>
      <c r="M457" s="345">
        <v>0</v>
      </c>
      <c r="N457" s="345">
        <v>0</v>
      </c>
      <c r="O457" s="282" t="s">
        <v>1123</v>
      </c>
      <c r="P457" s="344">
        <v>0</v>
      </c>
      <c r="Q457" s="282" t="s">
        <v>2003</v>
      </c>
      <c r="R457" s="344">
        <v>1</v>
      </c>
      <c r="S457" s="339"/>
      <c r="T457" s="282"/>
      <c r="U457" s="24" t="e">
        <f>+VLOOKUP(TRIM(C457),[5]CAT!$A$2:$G$498,4,0)</f>
        <v>#N/A</v>
      </c>
      <c r="V457" s="65">
        <f t="shared" si="7"/>
        <v>45572</v>
      </c>
    </row>
    <row r="458" spans="1:22" x14ac:dyDescent="0.2">
      <c r="A458" s="344">
        <v>350</v>
      </c>
      <c r="B458" s="345" t="b">
        <v>1</v>
      </c>
      <c r="C458" s="282" t="s">
        <v>966</v>
      </c>
      <c r="D458" s="282" t="s">
        <v>20</v>
      </c>
      <c r="E458" s="282" t="s">
        <v>1828</v>
      </c>
      <c r="F458" s="282" t="s">
        <v>1829</v>
      </c>
      <c r="G458" s="345">
        <v>22.962626</v>
      </c>
      <c r="H458" s="345">
        <v>22.962626</v>
      </c>
      <c r="I458" s="282" t="s">
        <v>1139</v>
      </c>
      <c r="J458" s="346">
        <v>45572</v>
      </c>
      <c r="K458" s="344">
        <v>0</v>
      </c>
      <c r="L458" s="346">
        <v>45572</v>
      </c>
      <c r="M458" s="345">
        <v>0</v>
      </c>
      <c r="N458" s="345">
        <v>0</v>
      </c>
      <c r="O458" s="282" t="s">
        <v>1123</v>
      </c>
      <c r="P458" s="344">
        <v>0</v>
      </c>
      <c r="Q458" s="282" t="s">
        <v>2002</v>
      </c>
      <c r="R458" s="344">
        <v>1</v>
      </c>
      <c r="S458" s="339"/>
      <c r="T458" s="282"/>
      <c r="U458" s="24" t="e">
        <f>+VLOOKUP(TRIM(C458),[5]CAT!$A$2:$G$498,4,0)</f>
        <v>#N/A</v>
      </c>
      <c r="V458" s="65">
        <f t="shared" si="7"/>
        <v>45572</v>
      </c>
    </row>
    <row r="459" spans="1:22" x14ac:dyDescent="0.2">
      <c r="A459" s="344">
        <v>293</v>
      </c>
      <c r="B459" s="345" t="b">
        <v>1</v>
      </c>
      <c r="C459" s="282" t="s">
        <v>134</v>
      </c>
      <c r="D459" s="282" t="s">
        <v>20</v>
      </c>
      <c r="E459" s="282" t="s">
        <v>441</v>
      </c>
      <c r="F459" s="282" t="s">
        <v>2117</v>
      </c>
      <c r="G459" s="345">
        <v>0.55904600000000004</v>
      </c>
      <c r="H459" s="345">
        <v>0.55904600000000004</v>
      </c>
      <c r="I459" s="282" t="s">
        <v>1139</v>
      </c>
      <c r="J459" s="346">
        <v>45572</v>
      </c>
      <c r="K459" s="344">
        <v>0</v>
      </c>
      <c r="L459" s="346">
        <v>45572</v>
      </c>
      <c r="M459" s="345">
        <v>0</v>
      </c>
      <c r="N459" s="345">
        <v>0</v>
      </c>
      <c r="O459" s="282" t="s">
        <v>1123</v>
      </c>
      <c r="P459" s="344">
        <v>0</v>
      </c>
      <c r="Q459" s="282" t="s">
        <v>2108</v>
      </c>
      <c r="R459" s="344">
        <v>1</v>
      </c>
      <c r="S459" s="339"/>
      <c r="T459" s="282"/>
      <c r="U459" s="24" t="str">
        <f>+VLOOKUP(TRIM(C459),[5]CAT!$A$2:$G$498,4,0)</f>
        <v>Ribbon</v>
      </c>
      <c r="V459" s="65">
        <f t="shared" si="7"/>
        <v>45572</v>
      </c>
    </row>
    <row r="460" spans="1:22" x14ac:dyDescent="0.2">
      <c r="A460" s="344">
        <v>300</v>
      </c>
      <c r="B460" s="345" t="b">
        <v>1</v>
      </c>
      <c r="C460" s="282" t="s">
        <v>134</v>
      </c>
      <c r="D460" s="282" t="s">
        <v>20</v>
      </c>
      <c r="E460" s="282" t="s">
        <v>441</v>
      </c>
      <c r="F460" s="282" t="s">
        <v>2117</v>
      </c>
      <c r="G460" s="345">
        <v>0.20799999999999999</v>
      </c>
      <c r="H460" s="345">
        <v>0.20799999999999999</v>
      </c>
      <c r="I460" s="282" t="s">
        <v>1139</v>
      </c>
      <c r="J460" s="346">
        <v>45572</v>
      </c>
      <c r="K460" s="344">
        <v>0</v>
      </c>
      <c r="L460" s="346">
        <v>45572</v>
      </c>
      <c r="M460" s="345">
        <v>0</v>
      </c>
      <c r="N460" s="345">
        <v>0</v>
      </c>
      <c r="O460" s="282" t="s">
        <v>1123</v>
      </c>
      <c r="P460" s="344">
        <v>0</v>
      </c>
      <c r="Q460" s="282" t="s">
        <v>2113</v>
      </c>
      <c r="R460" s="344">
        <v>1</v>
      </c>
      <c r="S460" s="339"/>
      <c r="T460" s="282"/>
      <c r="U460" s="24" t="str">
        <f>+VLOOKUP(TRIM(C460),[5]CAT!$A$2:$G$498,4,0)</f>
        <v>Ribbon</v>
      </c>
      <c r="V460" s="65">
        <f t="shared" si="7"/>
        <v>45572</v>
      </c>
    </row>
    <row r="461" spans="1:22" x14ac:dyDescent="0.2">
      <c r="A461" s="344">
        <v>290</v>
      </c>
      <c r="B461" s="345" t="b">
        <v>1</v>
      </c>
      <c r="C461" s="282" t="s">
        <v>1022</v>
      </c>
      <c r="D461" s="282" t="s">
        <v>20</v>
      </c>
      <c r="E461" s="282" t="s">
        <v>1503</v>
      </c>
      <c r="F461" s="282" t="s">
        <v>1375</v>
      </c>
      <c r="G461" s="345">
        <v>5.6</v>
      </c>
      <c r="H461" s="345">
        <v>5.6</v>
      </c>
      <c r="I461" s="282" t="s">
        <v>1182</v>
      </c>
      <c r="J461" s="346">
        <v>45572</v>
      </c>
      <c r="K461" s="344">
        <v>0</v>
      </c>
      <c r="L461" s="346">
        <v>45572</v>
      </c>
      <c r="M461" s="345">
        <v>0.01</v>
      </c>
      <c r="N461" s="345">
        <v>0</v>
      </c>
      <c r="O461" s="282" t="s">
        <v>1123</v>
      </c>
      <c r="P461" s="344">
        <v>0</v>
      </c>
      <c r="Q461" s="282" t="s">
        <v>2108</v>
      </c>
      <c r="R461" s="344">
        <v>1</v>
      </c>
      <c r="S461" s="339"/>
      <c r="T461" s="282"/>
      <c r="U461" s="24" t="e">
        <f>+VLOOKUP(TRIM(C461),[5]CAT!$A$2:$G$498,4,0)</f>
        <v>#N/A</v>
      </c>
      <c r="V461" s="65">
        <f t="shared" si="7"/>
        <v>45572</v>
      </c>
    </row>
    <row r="462" spans="1:22" x14ac:dyDescent="0.2">
      <c r="A462" s="344">
        <v>299</v>
      </c>
      <c r="B462" s="345" t="b">
        <v>1</v>
      </c>
      <c r="C462" s="282" t="s">
        <v>1022</v>
      </c>
      <c r="D462" s="282" t="s">
        <v>20</v>
      </c>
      <c r="E462" s="282" t="s">
        <v>1503</v>
      </c>
      <c r="F462" s="282" t="s">
        <v>1375</v>
      </c>
      <c r="G462" s="345">
        <v>2.08</v>
      </c>
      <c r="H462" s="345">
        <v>2.08</v>
      </c>
      <c r="I462" s="282" t="s">
        <v>1182</v>
      </c>
      <c r="J462" s="346">
        <v>45572</v>
      </c>
      <c r="K462" s="344">
        <v>0</v>
      </c>
      <c r="L462" s="346">
        <v>45572</v>
      </c>
      <c r="M462" s="345">
        <v>0.01</v>
      </c>
      <c r="N462" s="345">
        <v>0</v>
      </c>
      <c r="O462" s="282" t="s">
        <v>1123</v>
      </c>
      <c r="P462" s="344">
        <v>0</v>
      </c>
      <c r="Q462" s="282" t="s">
        <v>2113</v>
      </c>
      <c r="R462" s="344">
        <v>1</v>
      </c>
      <c r="S462" s="339"/>
      <c r="T462" s="282"/>
      <c r="U462" s="24" t="e">
        <f>+VLOOKUP(TRIM(C462),[5]CAT!$A$2:$G$498,4,0)</f>
        <v>#N/A</v>
      </c>
      <c r="V462" s="65">
        <f t="shared" si="7"/>
        <v>45572</v>
      </c>
    </row>
    <row r="463" spans="1:22" x14ac:dyDescent="0.2">
      <c r="A463" s="344">
        <v>306</v>
      </c>
      <c r="B463" s="345" t="b">
        <v>1</v>
      </c>
      <c r="C463" s="282" t="s">
        <v>1022</v>
      </c>
      <c r="D463" s="282" t="s">
        <v>20</v>
      </c>
      <c r="E463" s="282" t="s">
        <v>1503</v>
      </c>
      <c r="F463" s="282" t="s">
        <v>1375</v>
      </c>
      <c r="G463" s="345">
        <v>5.92</v>
      </c>
      <c r="H463" s="345">
        <v>5.92</v>
      </c>
      <c r="I463" s="282" t="s">
        <v>1182</v>
      </c>
      <c r="J463" s="346">
        <v>45572</v>
      </c>
      <c r="K463" s="344">
        <v>0</v>
      </c>
      <c r="L463" s="346">
        <v>45572</v>
      </c>
      <c r="M463" s="345">
        <v>0.01</v>
      </c>
      <c r="N463" s="345">
        <v>0</v>
      </c>
      <c r="O463" s="282" t="s">
        <v>1123</v>
      </c>
      <c r="P463" s="344">
        <v>0</v>
      </c>
      <c r="Q463" s="282" t="s">
        <v>2003</v>
      </c>
      <c r="R463" s="344">
        <v>1</v>
      </c>
      <c r="S463" s="339"/>
      <c r="T463" s="282"/>
      <c r="U463" s="24" t="e">
        <f>+VLOOKUP(TRIM(C463),[5]CAT!$A$2:$G$498,4,0)</f>
        <v>#N/A</v>
      </c>
      <c r="V463" s="65">
        <f t="shared" si="7"/>
        <v>45572</v>
      </c>
    </row>
    <row r="464" spans="1:22" x14ac:dyDescent="0.2">
      <c r="A464" s="344">
        <v>332</v>
      </c>
      <c r="B464" s="345" t="b">
        <v>1</v>
      </c>
      <c r="C464" s="282" t="s">
        <v>1022</v>
      </c>
      <c r="D464" s="282" t="s">
        <v>20</v>
      </c>
      <c r="E464" s="282" t="s">
        <v>1503</v>
      </c>
      <c r="F464" s="282" t="s">
        <v>1375</v>
      </c>
      <c r="G464" s="345">
        <v>5.74</v>
      </c>
      <c r="H464" s="345">
        <v>5.74</v>
      </c>
      <c r="I464" s="282" t="s">
        <v>1182</v>
      </c>
      <c r="J464" s="346">
        <v>45572</v>
      </c>
      <c r="K464" s="344">
        <v>0</v>
      </c>
      <c r="L464" s="346">
        <v>45572</v>
      </c>
      <c r="M464" s="345">
        <v>0.01</v>
      </c>
      <c r="N464" s="345">
        <v>0</v>
      </c>
      <c r="O464" s="282" t="s">
        <v>1123</v>
      </c>
      <c r="P464" s="344">
        <v>0</v>
      </c>
      <c r="Q464" s="282" t="s">
        <v>2002</v>
      </c>
      <c r="R464" s="344">
        <v>1</v>
      </c>
      <c r="S464" s="339"/>
      <c r="T464" s="282"/>
      <c r="U464" s="24" t="e">
        <f>+VLOOKUP(TRIM(C464),[5]CAT!$A$2:$G$498,4,0)</f>
        <v>#N/A</v>
      </c>
      <c r="V464" s="65">
        <f t="shared" si="7"/>
        <v>45572</v>
      </c>
    </row>
    <row r="465" spans="1:22" x14ac:dyDescent="0.2">
      <c r="A465" s="344">
        <v>9</v>
      </c>
      <c r="B465" s="345" t="b">
        <v>1</v>
      </c>
      <c r="C465" s="282" t="s">
        <v>2028</v>
      </c>
      <c r="D465" s="282" t="s">
        <v>1145</v>
      </c>
      <c r="E465" s="282" t="s">
        <v>2198</v>
      </c>
      <c r="F465" s="282" t="s">
        <v>2199</v>
      </c>
      <c r="G465" s="345">
        <v>861.12</v>
      </c>
      <c r="H465" s="345">
        <v>0</v>
      </c>
      <c r="I465" s="282" t="s">
        <v>1139</v>
      </c>
      <c r="J465" s="346">
        <v>45572</v>
      </c>
      <c r="K465" s="344">
        <v>0</v>
      </c>
      <c r="L465" s="346">
        <v>45572</v>
      </c>
      <c r="M465" s="345">
        <v>0.01</v>
      </c>
      <c r="N465" s="345">
        <v>0</v>
      </c>
      <c r="O465" s="282" t="s">
        <v>1123</v>
      </c>
      <c r="P465" s="344">
        <v>0</v>
      </c>
      <c r="Q465" s="282" t="s">
        <v>2002</v>
      </c>
      <c r="R465" s="344">
        <v>1</v>
      </c>
      <c r="S465" s="339"/>
      <c r="T465" s="282"/>
      <c r="U465" s="24" t="e">
        <f>+VLOOKUP(TRIM(C465),[5]CAT!$A$2:$G$498,4,0)</f>
        <v>#N/A</v>
      </c>
      <c r="V465" s="65">
        <f t="shared" si="7"/>
        <v>45572</v>
      </c>
    </row>
    <row r="466" spans="1:22" x14ac:dyDescent="0.2">
      <c r="A466" s="344">
        <v>8</v>
      </c>
      <c r="B466" s="345" t="b">
        <v>1</v>
      </c>
      <c r="C466" s="282" t="s">
        <v>2029</v>
      </c>
      <c r="D466" s="282" t="s">
        <v>1145</v>
      </c>
      <c r="E466" s="282" t="s">
        <v>2200</v>
      </c>
      <c r="F466" s="282" t="s">
        <v>2201</v>
      </c>
      <c r="G466" s="345">
        <v>888.89</v>
      </c>
      <c r="H466" s="345">
        <v>0</v>
      </c>
      <c r="I466" s="282" t="s">
        <v>1139</v>
      </c>
      <c r="J466" s="346">
        <v>45572</v>
      </c>
      <c r="K466" s="344">
        <v>0</v>
      </c>
      <c r="L466" s="346">
        <v>45572</v>
      </c>
      <c r="M466" s="345">
        <v>0.01</v>
      </c>
      <c r="N466" s="345">
        <v>0</v>
      </c>
      <c r="O466" s="282" t="s">
        <v>1123</v>
      </c>
      <c r="P466" s="344">
        <v>0</v>
      </c>
      <c r="Q466" s="282" t="s">
        <v>2003</v>
      </c>
      <c r="R466" s="344">
        <v>1</v>
      </c>
      <c r="S466" s="339"/>
      <c r="T466" s="282"/>
      <c r="U466" s="24" t="e">
        <f>+VLOOKUP(TRIM(C466),[5]CAT!$A$2:$G$498,4,0)</f>
        <v>#N/A</v>
      </c>
      <c r="V466" s="65">
        <f t="shared" si="7"/>
        <v>45572</v>
      </c>
    </row>
    <row r="467" spans="1:22" x14ac:dyDescent="0.2">
      <c r="A467" s="344">
        <v>6</v>
      </c>
      <c r="B467" s="345" t="b">
        <v>1</v>
      </c>
      <c r="C467" s="282" t="s">
        <v>2126</v>
      </c>
      <c r="D467" s="282" t="s">
        <v>1145</v>
      </c>
      <c r="E467" s="282" t="s">
        <v>2127</v>
      </c>
      <c r="F467" s="282" t="s">
        <v>2128</v>
      </c>
      <c r="G467" s="345">
        <v>1343.86</v>
      </c>
      <c r="H467" s="345">
        <v>0</v>
      </c>
      <c r="I467" s="282" t="s">
        <v>1139</v>
      </c>
      <c r="J467" s="346">
        <v>45572</v>
      </c>
      <c r="K467" s="344">
        <v>0</v>
      </c>
      <c r="L467" s="346">
        <v>45572</v>
      </c>
      <c r="M467" s="345">
        <v>0.01</v>
      </c>
      <c r="N467" s="345">
        <v>0</v>
      </c>
      <c r="O467" s="282" t="s">
        <v>1123</v>
      </c>
      <c r="P467" s="344">
        <v>0</v>
      </c>
      <c r="Q467" s="282" t="s">
        <v>2108</v>
      </c>
      <c r="R467" s="344">
        <v>1</v>
      </c>
      <c r="S467" s="339"/>
      <c r="T467" s="282"/>
      <c r="U467" s="24" t="e">
        <f>+VLOOKUP(TRIM(C467),[5]CAT!$A$2:$G$498,4,0)</f>
        <v>#N/A</v>
      </c>
      <c r="V467" s="65">
        <f t="shared" si="7"/>
        <v>45572</v>
      </c>
    </row>
    <row r="468" spans="1:22" x14ac:dyDescent="0.2">
      <c r="A468" s="344">
        <v>7</v>
      </c>
      <c r="B468" s="345" t="b">
        <v>1</v>
      </c>
      <c r="C468" s="282" t="s">
        <v>2129</v>
      </c>
      <c r="D468" s="282" t="s">
        <v>1145</v>
      </c>
      <c r="E468" s="282" t="s">
        <v>2130</v>
      </c>
      <c r="F468" s="282" t="s">
        <v>2131</v>
      </c>
      <c r="G468" s="345">
        <v>500</v>
      </c>
      <c r="H468" s="345">
        <v>0</v>
      </c>
      <c r="I468" s="282" t="s">
        <v>1139</v>
      </c>
      <c r="J468" s="346">
        <v>45572</v>
      </c>
      <c r="K468" s="344">
        <v>0</v>
      </c>
      <c r="L468" s="346">
        <v>45572</v>
      </c>
      <c r="M468" s="345">
        <v>0.01</v>
      </c>
      <c r="N468" s="345">
        <v>0</v>
      </c>
      <c r="O468" s="282" t="s">
        <v>1123</v>
      </c>
      <c r="P468" s="344">
        <v>0</v>
      </c>
      <c r="Q468" s="282" t="s">
        <v>2113</v>
      </c>
      <c r="R468" s="344">
        <v>1</v>
      </c>
      <c r="S468" s="339"/>
      <c r="T468" s="282"/>
      <c r="U468" s="24" t="e">
        <f>+VLOOKUP(TRIM(C468),[5]CAT!$A$2:$G$498,4,0)</f>
        <v>#N/A</v>
      </c>
      <c r="V468" s="65">
        <f t="shared" si="7"/>
        <v>45572</v>
      </c>
    </row>
    <row r="469" spans="1:22" x14ac:dyDescent="0.2">
      <c r="A469" s="344">
        <v>918</v>
      </c>
      <c r="B469" s="345" t="b">
        <v>1</v>
      </c>
      <c r="C469" s="282" t="s">
        <v>238</v>
      </c>
      <c r="D469" s="282" t="s">
        <v>20</v>
      </c>
      <c r="E469" s="282" t="s">
        <v>82</v>
      </c>
      <c r="F469" s="282" t="s">
        <v>1124</v>
      </c>
      <c r="G469" s="345">
        <v>38.883023999999999</v>
      </c>
      <c r="H469" s="345">
        <v>38.883023999999999</v>
      </c>
      <c r="I469" s="282" t="s">
        <v>1180</v>
      </c>
      <c r="J469" s="346">
        <v>45572</v>
      </c>
      <c r="K469" s="344">
        <v>30</v>
      </c>
      <c r="L469" s="346">
        <v>45607</v>
      </c>
      <c r="M469" s="345">
        <v>0</v>
      </c>
      <c r="N469" s="345">
        <v>0</v>
      </c>
      <c r="O469" s="282" t="s">
        <v>1123</v>
      </c>
      <c r="P469" s="344">
        <v>0</v>
      </c>
      <c r="Q469" s="282" t="s">
        <v>2148</v>
      </c>
      <c r="R469" s="344">
        <v>1</v>
      </c>
      <c r="S469" s="339"/>
      <c r="T469" s="282"/>
      <c r="U469" s="24" t="str">
        <f>+VLOOKUP(TRIM(C469),[5]CAT!$A$2:$G$498,4,0)</f>
        <v>Text &amp; Soja</v>
      </c>
      <c r="V469" s="65">
        <f t="shared" si="7"/>
        <v>45607</v>
      </c>
    </row>
    <row r="470" spans="1:22" x14ac:dyDescent="0.2">
      <c r="A470" s="344">
        <v>924</v>
      </c>
      <c r="B470" s="345" t="b">
        <v>1</v>
      </c>
      <c r="C470" s="282" t="s">
        <v>238</v>
      </c>
      <c r="D470" s="282" t="s">
        <v>20</v>
      </c>
      <c r="E470" s="282" t="s">
        <v>82</v>
      </c>
      <c r="F470" s="282" t="s">
        <v>1124</v>
      </c>
      <c r="G470" s="345">
        <v>116.451562</v>
      </c>
      <c r="H470" s="345">
        <v>116.451562</v>
      </c>
      <c r="I470" s="282" t="s">
        <v>1180</v>
      </c>
      <c r="J470" s="346">
        <v>45572</v>
      </c>
      <c r="K470" s="344">
        <v>30</v>
      </c>
      <c r="L470" s="346">
        <v>45607</v>
      </c>
      <c r="M470" s="345">
        <v>0</v>
      </c>
      <c r="N470" s="345">
        <v>0</v>
      </c>
      <c r="O470" s="282" t="s">
        <v>1123</v>
      </c>
      <c r="P470" s="344">
        <v>0</v>
      </c>
      <c r="Q470" s="282" t="s">
        <v>2134</v>
      </c>
      <c r="R470" s="344">
        <v>1</v>
      </c>
      <c r="S470" s="339"/>
      <c r="T470" s="282"/>
      <c r="U470" s="24" t="str">
        <f>+VLOOKUP(TRIM(C470),[5]CAT!$A$2:$G$498,4,0)</f>
        <v>Text &amp; Soja</v>
      </c>
      <c r="V470" s="65">
        <f t="shared" si="7"/>
        <v>45607</v>
      </c>
    </row>
    <row r="471" spans="1:22" x14ac:dyDescent="0.2">
      <c r="A471" s="344">
        <v>557</v>
      </c>
      <c r="B471" s="345" t="b">
        <v>1</v>
      </c>
      <c r="C471" s="282" t="s">
        <v>148</v>
      </c>
      <c r="D471" s="282" t="s">
        <v>20</v>
      </c>
      <c r="E471" s="282" t="s">
        <v>586</v>
      </c>
      <c r="F471" s="282" t="s">
        <v>1128</v>
      </c>
      <c r="G471" s="345">
        <v>1215.944264</v>
      </c>
      <c r="H471" s="345">
        <v>1215.944264</v>
      </c>
      <c r="I471" s="282" t="s">
        <v>1122</v>
      </c>
      <c r="J471" s="346">
        <v>45573</v>
      </c>
      <c r="K471" s="344">
        <v>10</v>
      </c>
      <c r="L471" s="346">
        <v>45586</v>
      </c>
      <c r="M471" s="345">
        <v>0</v>
      </c>
      <c r="N471" s="345">
        <v>0</v>
      </c>
      <c r="O471" s="282" t="s">
        <v>1123</v>
      </c>
      <c r="P471" s="344">
        <v>0</v>
      </c>
      <c r="Q471" s="282" t="s">
        <v>1378</v>
      </c>
      <c r="R471" s="344">
        <v>1</v>
      </c>
      <c r="S471" s="339"/>
      <c r="T471" s="282"/>
      <c r="U471" s="24" t="str">
        <f>+VLOOKUP(TRIM(C471),[5]CAT!$A$2:$G$498,4,0)</f>
        <v>Harina</v>
      </c>
      <c r="V471" s="65">
        <f t="shared" si="7"/>
        <v>45586</v>
      </c>
    </row>
    <row r="472" spans="1:22" x14ac:dyDescent="0.2">
      <c r="A472" s="344">
        <v>561</v>
      </c>
      <c r="B472" s="345" t="b">
        <v>1</v>
      </c>
      <c r="C472" s="282" t="s">
        <v>148</v>
      </c>
      <c r="D472" s="282" t="s">
        <v>20</v>
      </c>
      <c r="E472" s="282" t="s">
        <v>586</v>
      </c>
      <c r="F472" s="282" t="s">
        <v>1128</v>
      </c>
      <c r="G472" s="345">
        <v>53.858161000000003</v>
      </c>
      <c r="H472" s="345">
        <v>53.858161000000003</v>
      </c>
      <c r="I472" s="282" t="s">
        <v>1122</v>
      </c>
      <c r="J472" s="346">
        <v>45573</v>
      </c>
      <c r="K472" s="344">
        <v>10</v>
      </c>
      <c r="L472" s="346">
        <v>45586</v>
      </c>
      <c r="M472" s="345">
        <v>0</v>
      </c>
      <c r="N472" s="345">
        <v>0</v>
      </c>
      <c r="O472" s="282" t="s">
        <v>1123</v>
      </c>
      <c r="P472" s="344">
        <v>0</v>
      </c>
      <c r="Q472" s="282" t="s">
        <v>1378</v>
      </c>
      <c r="R472" s="344">
        <v>1</v>
      </c>
      <c r="S472" s="339"/>
      <c r="T472" s="282"/>
      <c r="U472" s="24" t="str">
        <f>+VLOOKUP(TRIM(C472),[5]CAT!$A$2:$G$498,4,0)</f>
        <v>Harina</v>
      </c>
      <c r="V472" s="65">
        <f t="shared" si="7"/>
        <v>45586</v>
      </c>
    </row>
    <row r="473" spans="1:22" x14ac:dyDescent="0.2">
      <c r="A473" s="344">
        <v>564</v>
      </c>
      <c r="B473" s="345" t="b">
        <v>1</v>
      </c>
      <c r="C473" s="282" t="s">
        <v>148</v>
      </c>
      <c r="D473" s="282" t="s">
        <v>20</v>
      </c>
      <c r="E473" s="282" t="s">
        <v>586</v>
      </c>
      <c r="F473" s="282" t="s">
        <v>1128</v>
      </c>
      <c r="G473" s="345">
        <v>1263.0885189999999</v>
      </c>
      <c r="H473" s="345">
        <v>1263.0885189999999</v>
      </c>
      <c r="I473" s="282" t="s">
        <v>1122</v>
      </c>
      <c r="J473" s="346">
        <v>45573</v>
      </c>
      <c r="K473" s="344">
        <v>10</v>
      </c>
      <c r="L473" s="346">
        <v>45586</v>
      </c>
      <c r="M473" s="345">
        <v>0</v>
      </c>
      <c r="N473" s="345">
        <v>0</v>
      </c>
      <c r="O473" s="282" t="s">
        <v>1123</v>
      </c>
      <c r="P473" s="344">
        <v>0</v>
      </c>
      <c r="Q473" s="282" t="s">
        <v>1377</v>
      </c>
      <c r="R473" s="344">
        <v>1</v>
      </c>
      <c r="S473" s="339"/>
      <c r="T473" s="282"/>
      <c r="U473" s="24" t="str">
        <f>+VLOOKUP(TRIM(C473),[5]CAT!$A$2:$G$498,4,0)</f>
        <v>Harina</v>
      </c>
      <c r="V473" s="65">
        <f t="shared" si="7"/>
        <v>45586</v>
      </c>
    </row>
    <row r="474" spans="1:22" x14ac:dyDescent="0.2">
      <c r="A474" s="344">
        <v>570</v>
      </c>
      <c r="B474" s="345" t="b">
        <v>1</v>
      </c>
      <c r="C474" s="282" t="s">
        <v>148</v>
      </c>
      <c r="D474" s="282" t="s">
        <v>20</v>
      </c>
      <c r="E474" s="282" t="s">
        <v>586</v>
      </c>
      <c r="F474" s="282" t="s">
        <v>1128</v>
      </c>
      <c r="G474" s="345">
        <v>1239.24497</v>
      </c>
      <c r="H474" s="345">
        <v>1239.24497</v>
      </c>
      <c r="I474" s="282" t="s">
        <v>1122</v>
      </c>
      <c r="J474" s="346">
        <v>45573</v>
      </c>
      <c r="K474" s="344">
        <v>10</v>
      </c>
      <c r="L474" s="346">
        <v>45586</v>
      </c>
      <c r="M474" s="345">
        <v>0</v>
      </c>
      <c r="N474" s="345">
        <v>0</v>
      </c>
      <c r="O474" s="282" t="s">
        <v>1123</v>
      </c>
      <c r="P474" s="344">
        <v>0</v>
      </c>
      <c r="Q474" s="282" t="s">
        <v>2069</v>
      </c>
      <c r="R474" s="344">
        <v>1</v>
      </c>
      <c r="S474" s="339"/>
      <c r="T474" s="282"/>
      <c r="U474" s="24" t="str">
        <f>+VLOOKUP(TRIM(C474),[5]CAT!$A$2:$G$498,4,0)</f>
        <v>Harina</v>
      </c>
      <c r="V474" s="65">
        <f t="shared" si="7"/>
        <v>45586</v>
      </c>
    </row>
    <row r="475" spans="1:22" x14ac:dyDescent="0.2">
      <c r="A475" s="344">
        <v>603</v>
      </c>
      <c r="B475" s="345" t="b">
        <v>1</v>
      </c>
      <c r="C475" s="282" t="s">
        <v>148</v>
      </c>
      <c r="D475" s="282" t="s">
        <v>20</v>
      </c>
      <c r="E475" s="282" t="s">
        <v>586</v>
      </c>
      <c r="F475" s="282" t="s">
        <v>1128</v>
      </c>
      <c r="G475" s="345">
        <v>8.141826</v>
      </c>
      <c r="H475" s="345">
        <v>8.141826</v>
      </c>
      <c r="I475" s="282" t="s">
        <v>1122</v>
      </c>
      <c r="J475" s="346">
        <v>45573</v>
      </c>
      <c r="K475" s="344">
        <v>10</v>
      </c>
      <c r="L475" s="346">
        <v>45586</v>
      </c>
      <c r="M475" s="345">
        <v>0</v>
      </c>
      <c r="N475" s="345">
        <v>0</v>
      </c>
      <c r="O475" s="282" t="s">
        <v>1123</v>
      </c>
      <c r="P475" s="344">
        <v>0</v>
      </c>
      <c r="Q475" s="282" t="s">
        <v>2114</v>
      </c>
      <c r="R475" s="344">
        <v>1</v>
      </c>
      <c r="S475" s="339"/>
      <c r="T475" s="282"/>
      <c r="U475" s="24" t="str">
        <f>+VLOOKUP(TRIM(C475),[5]CAT!$A$2:$G$498,4,0)</f>
        <v>Harina</v>
      </c>
      <c r="V475" s="65">
        <f t="shared" si="7"/>
        <v>45586</v>
      </c>
    </row>
    <row r="476" spans="1:22" x14ac:dyDescent="0.2">
      <c r="A476" s="344">
        <v>631</v>
      </c>
      <c r="B476" s="345" t="b">
        <v>1</v>
      </c>
      <c r="C476" s="282" t="s">
        <v>148</v>
      </c>
      <c r="D476" s="282" t="s">
        <v>20</v>
      </c>
      <c r="E476" s="282" t="s">
        <v>586</v>
      </c>
      <c r="F476" s="282" t="s">
        <v>1128</v>
      </c>
      <c r="G476" s="345">
        <v>51.760432000000002</v>
      </c>
      <c r="H476" s="345">
        <v>51.760432000000002</v>
      </c>
      <c r="I476" s="282" t="s">
        <v>1122</v>
      </c>
      <c r="J476" s="346">
        <v>45573</v>
      </c>
      <c r="K476" s="344">
        <v>10</v>
      </c>
      <c r="L476" s="346">
        <v>45586</v>
      </c>
      <c r="M476" s="345">
        <v>0</v>
      </c>
      <c r="N476" s="345">
        <v>0</v>
      </c>
      <c r="O476" s="282" t="s">
        <v>1123</v>
      </c>
      <c r="P476" s="344">
        <v>0</v>
      </c>
      <c r="Q476" s="282" t="s">
        <v>2254</v>
      </c>
      <c r="R476" s="344">
        <v>1</v>
      </c>
      <c r="S476" s="339"/>
      <c r="T476" s="282"/>
      <c r="U476" s="24" t="str">
        <f>+VLOOKUP(TRIM(C476),[5]CAT!$A$2:$G$498,4,0)</f>
        <v>Harina</v>
      </c>
      <c r="V476" s="65">
        <f t="shared" si="7"/>
        <v>45586</v>
      </c>
    </row>
    <row r="477" spans="1:22" x14ac:dyDescent="0.2">
      <c r="A477" s="344">
        <v>470</v>
      </c>
      <c r="B477" s="345" t="b">
        <v>1</v>
      </c>
      <c r="C477" s="282" t="s">
        <v>141</v>
      </c>
      <c r="D477" s="282" t="s">
        <v>20</v>
      </c>
      <c r="E477" s="282" t="s">
        <v>309</v>
      </c>
      <c r="F477" s="282" t="s">
        <v>1140</v>
      </c>
      <c r="G477" s="345">
        <v>8.0121789999999997</v>
      </c>
      <c r="H477" s="345">
        <v>8.0121789999999997</v>
      </c>
      <c r="I477" s="282" t="s">
        <v>1122</v>
      </c>
      <c r="J477" s="346">
        <v>45573</v>
      </c>
      <c r="K477" s="344">
        <v>7</v>
      </c>
      <c r="L477" s="346">
        <v>45586</v>
      </c>
      <c r="M477" s="345">
        <v>0</v>
      </c>
      <c r="N477" s="345">
        <v>0</v>
      </c>
      <c r="O477" s="282" t="s">
        <v>1123</v>
      </c>
      <c r="P477" s="344">
        <v>0</v>
      </c>
      <c r="Q477" s="282" t="s">
        <v>2218</v>
      </c>
      <c r="R477" s="344">
        <v>1</v>
      </c>
      <c r="S477" s="339"/>
      <c r="T477" s="282"/>
      <c r="U477" s="24" t="str">
        <f>+VLOOKUP(TRIM(C477),[5]CAT!$A$2:$G$498,4,0)</f>
        <v>Aditivos</v>
      </c>
      <c r="V477" s="65">
        <f t="shared" si="7"/>
        <v>45586</v>
      </c>
    </row>
    <row r="478" spans="1:22" x14ac:dyDescent="0.2">
      <c r="A478" s="344">
        <v>836</v>
      </c>
      <c r="B478" s="345" t="b">
        <v>1</v>
      </c>
      <c r="C478" s="282" t="s">
        <v>680</v>
      </c>
      <c r="D478" s="282" t="s">
        <v>20</v>
      </c>
      <c r="E478" s="282" t="s">
        <v>678</v>
      </c>
      <c r="F478" s="282" t="s">
        <v>1128</v>
      </c>
      <c r="G478" s="345">
        <v>0.54541799999999996</v>
      </c>
      <c r="H478" s="345">
        <v>0.54541799999999996</v>
      </c>
      <c r="I478" s="282" t="s">
        <v>1180</v>
      </c>
      <c r="J478" s="346">
        <v>45573</v>
      </c>
      <c r="K478" s="344">
        <v>21</v>
      </c>
      <c r="L478" s="346">
        <v>45600</v>
      </c>
      <c r="M478" s="345">
        <v>0</v>
      </c>
      <c r="N478" s="345">
        <v>0</v>
      </c>
      <c r="O478" s="282" t="s">
        <v>1123</v>
      </c>
      <c r="P478" s="344">
        <v>0</v>
      </c>
      <c r="Q478" s="282" t="s">
        <v>2124</v>
      </c>
      <c r="R478" s="344">
        <v>1</v>
      </c>
      <c r="S478" s="339"/>
      <c r="T478" s="282"/>
      <c r="U478" s="24" t="str">
        <f>+VLOOKUP(TRIM(C478),[5]CAT!$A$2:$G$498,4,0)</f>
        <v>Aditivos</v>
      </c>
      <c r="V478" s="65">
        <f t="shared" si="7"/>
        <v>45600</v>
      </c>
    </row>
    <row r="479" spans="1:22" x14ac:dyDescent="0.2">
      <c r="A479" s="344">
        <v>841</v>
      </c>
      <c r="B479" s="345" t="b">
        <v>1</v>
      </c>
      <c r="C479" s="282" t="s">
        <v>680</v>
      </c>
      <c r="D479" s="282" t="s">
        <v>20</v>
      </c>
      <c r="E479" s="282" t="s">
        <v>678</v>
      </c>
      <c r="F479" s="282" t="s">
        <v>1128</v>
      </c>
      <c r="G479" s="345">
        <v>0.37347900000000001</v>
      </c>
      <c r="H479" s="345">
        <v>0.37347900000000001</v>
      </c>
      <c r="I479" s="282" t="s">
        <v>1180</v>
      </c>
      <c r="J479" s="346">
        <v>45573</v>
      </c>
      <c r="K479" s="344">
        <v>21</v>
      </c>
      <c r="L479" s="346">
        <v>45600</v>
      </c>
      <c r="M479" s="345">
        <v>0</v>
      </c>
      <c r="N479" s="345">
        <v>0</v>
      </c>
      <c r="O479" s="282" t="s">
        <v>1123</v>
      </c>
      <c r="P479" s="344">
        <v>0</v>
      </c>
      <c r="Q479" s="282" t="s">
        <v>2068</v>
      </c>
      <c r="R479" s="344">
        <v>1</v>
      </c>
      <c r="S479" s="339"/>
      <c r="T479" s="282"/>
      <c r="U479" s="24" t="str">
        <f>+VLOOKUP(TRIM(C479),[5]CAT!$A$2:$G$498,4,0)</f>
        <v>Aditivos</v>
      </c>
      <c r="V479" s="65">
        <f t="shared" si="7"/>
        <v>45600</v>
      </c>
    </row>
    <row r="480" spans="1:22" x14ac:dyDescent="0.2">
      <c r="A480" s="344">
        <v>1517</v>
      </c>
      <c r="B480" s="345" t="b">
        <v>1</v>
      </c>
      <c r="C480" s="282" t="s">
        <v>139</v>
      </c>
      <c r="D480" s="282" t="s">
        <v>20</v>
      </c>
      <c r="E480" s="282" t="s">
        <v>51</v>
      </c>
      <c r="F480" s="282" t="s">
        <v>1375</v>
      </c>
      <c r="G480" s="345">
        <v>163.60918799999999</v>
      </c>
      <c r="H480" s="345">
        <v>163.60918799999999</v>
      </c>
      <c r="I480" s="282" t="s">
        <v>1122</v>
      </c>
      <c r="J480" s="346">
        <v>45573</v>
      </c>
      <c r="K480" s="344">
        <v>60</v>
      </c>
      <c r="L480" s="346">
        <v>45635</v>
      </c>
      <c r="M480" s="345">
        <v>0</v>
      </c>
      <c r="N480" s="345">
        <v>0</v>
      </c>
      <c r="O480" s="282" t="s">
        <v>1123</v>
      </c>
      <c r="P480" s="344">
        <v>0</v>
      </c>
      <c r="Q480" s="282" t="s">
        <v>2108</v>
      </c>
      <c r="R480" s="344">
        <v>1</v>
      </c>
      <c r="S480" s="339"/>
      <c r="T480" s="282"/>
      <c r="U480" s="24" t="str">
        <f>+VLOOKUP(TRIM(C480),[5]CAT!$A$2:$G$498,4,0)</f>
        <v>Vegetal</v>
      </c>
      <c r="V480" s="65">
        <f t="shared" si="7"/>
        <v>45635</v>
      </c>
    </row>
    <row r="481" spans="1:22" x14ac:dyDescent="0.2">
      <c r="A481" s="344">
        <v>1518</v>
      </c>
      <c r="B481" s="345" t="b">
        <v>1</v>
      </c>
      <c r="C481" s="282" t="s">
        <v>137</v>
      </c>
      <c r="D481" s="282" t="s">
        <v>20</v>
      </c>
      <c r="E481" s="282" t="s">
        <v>52</v>
      </c>
      <c r="F481" s="282" t="s">
        <v>1375</v>
      </c>
      <c r="G481" s="345">
        <v>65.467010000000002</v>
      </c>
      <c r="H481" s="345">
        <v>65.467010000000002</v>
      </c>
      <c r="I481" s="282" t="s">
        <v>1122</v>
      </c>
      <c r="J481" s="346">
        <v>45573</v>
      </c>
      <c r="K481" s="344">
        <v>60</v>
      </c>
      <c r="L481" s="346">
        <v>45635</v>
      </c>
      <c r="M481" s="345">
        <v>0</v>
      </c>
      <c r="N481" s="345">
        <v>0</v>
      </c>
      <c r="O481" s="282" t="s">
        <v>1123</v>
      </c>
      <c r="P481" s="344">
        <v>0</v>
      </c>
      <c r="Q481" s="282" t="s">
        <v>2108</v>
      </c>
      <c r="R481" s="344">
        <v>1</v>
      </c>
      <c r="S481" s="339"/>
      <c r="T481" s="282"/>
      <c r="U481" s="24" t="str">
        <f>+VLOOKUP(TRIM(C481),[5]CAT!$A$2:$G$498,4,0)</f>
        <v>Vegetal</v>
      </c>
      <c r="V481" s="65">
        <f t="shared" si="7"/>
        <v>45635</v>
      </c>
    </row>
    <row r="482" spans="1:22" x14ac:dyDescent="0.2">
      <c r="A482" s="344">
        <v>382</v>
      </c>
      <c r="B482" s="345" t="b">
        <v>1</v>
      </c>
      <c r="C482" s="282" t="s">
        <v>1975</v>
      </c>
      <c r="D482" s="282" t="s">
        <v>20</v>
      </c>
      <c r="E482" s="282" t="s">
        <v>1976</v>
      </c>
      <c r="F482" s="282" t="s">
        <v>2052</v>
      </c>
      <c r="G482" s="345">
        <v>3.24</v>
      </c>
      <c r="H482" s="345">
        <v>3.24</v>
      </c>
      <c r="I482" s="282" t="s">
        <v>1180</v>
      </c>
      <c r="J482" s="346">
        <v>45574</v>
      </c>
      <c r="K482" s="344">
        <v>0</v>
      </c>
      <c r="L482" s="346">
        <v>45579</v>
      </c>
      <c r="M482" s="345">
        <v>0.01</v>
      </c>
      <c r="N482" s="345">
        <v>0</v>
      </c>
      <c r="O482" s="282" t="s">
        <v>1123</v>
      </c>
      <c r="P482" s="344">
        <v>0</v>
      </c>
      <c r="Q482" s="282" t="s">
        <v>2246</v>
      </c>
      <c r="R482" s="344">
        <v>1</v>
      </c>
      <c r="S482" s="339"/>
      <c r="T482" s="282"/>
      <c r="U482" s="24" t="e">
        <f>+VLOOKUP(TRIM(C482),[5]CAT!$A$2:$G$498,4,0)</f>
        <v>#N/A</v>
      </c>
      <c r="V482" s="65">
        <f t="shared" si="7"/>
        <v>45579</v>
      </c>
    </row>
    <row r="483" spans="1:22" x14ac:dyDescent="0.2">
      <c r="A483" s="344">
        <v>383</v>
      </c>
      <c r="B483" s="345" t="b">
        <v>1</v>
      </c>
      <c r="C483" s="282" t="s">
        <v>813</v>
      </c>
      <c r="D483" s="282" t="s">
        <v>20</v>
      </c>
      <c r="E483" s="282" t="s">
        <v>798</v>
      </c>
      <c r="F483" s="282" t="s">
        <v>1375</v>
      </c>
      <c r="G483" s="345">
        <v>38.14</v>
      </c>
      <c r="H483" s="345">
        <v>38.14</v>
      </c>
      <c r="I483" s="282" t="s">
        <v>1122</v>
      </c>
      <c r="J483" s="346">
        <v>45574</v>
      </c>
      <c r="K483" s="344">
        <v>0</v>
      </c>
      <c r="L483" s="346">
        <v>45579</v>
      </c>
      <c r="M483" s="345">
        <v>0.01</v>
      </c>
      <c r="N483" s="345">
        <v>0</v>
      </c>
      <c r="O483" s="282" t="s">
        <v>1123</v>
      </c>
      <c r="P483" s="344">
        <v>0</v>
      </c>
      <c r="Q483" s="282" t="s">
        <v>2246</v>
      </c>
      <c r="R483" s="344">
        <v>1</v>
      </c>
      <c r="S483" s="339"/>
      <c r="T483" s="282"/>
      <c r="U483" s="24" t="str">
        <f>+VLOOKUP(TRIM(C483),[5]CAT!$A$2:$G$498,4,0)</f>
        <v>Aditivos</v>
      </c>
      <c r="V483" s="65">
        <f t="shared" si="7"/>
        <v>45579</v>
      </c>
    </row>
    <row r="484" spans="1:22" x14ac:dyDescent="0.2">
      <c r="A484" s="344">
        <v>384</v>
      </c>
      <c r="B484" s="345" t="b">
        <v>1</v>
      </c>
      <c r="C484" s="282" t="s">
        <v>815</v>
      </c>
      <c r="D484" s="282" t="s">
        <v>20</v>
      </c>
      <c r="E484" s="282" t="s">
        <v>800</v>
      </c>
      <c r="F484" s="282" t="s">
        <v>1138</v>
      </c>
      <c r="G484" s="345">
        <v>64.010000000000005</v>
      </c>
      <c r="H484" s="345">
        <v>64.010000000000005</v>
      </c>
      <c r="I484" s="282" t="s">
        <v>1180</v>
      </c>
      <c r="J484" s="346">
        <v>45574</v>
      </c>
      <c r="K484" s="344">
        <v>0</v>
      </c>
      <c r="L484" s="346">
        <v>45579</v>
      </c>
      <c r="M484" s="345">
        <v>0.01</v>
      </c>
      <c r="N484" s="345">
        <v>0</v>
      </c>
      <c r="O484" s="282" t="s">
        <v>1123</v>
      </c>
      <c r="P484" s="344">
        <v>0</v>
      </c>
      <c r="Q484" s="282" t="s">
        <v>2246</v>
      </c>
      <c r="R484" s="344">
        <v>1</v>
      </c>
      <c r="S484" s="339"/>
      <c r="T484" s="282"/>
      <c r="U484" s="24" t="str">
        <f>+VLOOKUP(TRIM(C484),[5]CAT!$A$2:$G$498,4,0)</f>
        <v>Aditivos</v>
      </c>
      <c r="V484" s="65">
        <f t="shared" si="7"/>
        <v>45579</v>
      </c>
    </row>
    <row r="485" spans="1:22" x14ac:dyDescent="0.2">
      <c r="A485" s="344">
        <v>388</v>
      </c>
      <c r="B485" s="345" t="b">
        <v>1</v>
      </c>
      <c r="C485" s="282" t="s">
        <v>329</v>
      </c>
      <c r="D485" s="282" t="s">
        <v>20</v>
      </c>
      <c r="E485" s="282" t="s">
        <v>53</v>
      </c>
      <c r="F485" s="282" t="s">
        <v>1375</v>
      </c>
      <c r="G485" s="345">
        <v>2026.37041</v>
      </c>
      <c r="H485" s="345">
        <v>2026.37041</v>
      </c>
      <c r="I485" s="282" t="s">
        <v>1122</v>
      </c>
      <c r="J485" s="346">
        <v>45574</v>
      </c>
      <c r="K485" s="344">
        <v>1</v>
      </c>
      <c r="L485" s="346">
        <v>45579</v>
      </c>
      <c r="M485" s="345">
        <v>0</v>
      </c>
      <c r="N485" s="345">
        <v>0</v>
      </c>
      <c r="O485" s="282" t="s">
        <v>1123</v>
      </c>
      <c r="P485" s="344">
        <v>0</v>
      </c>
      <c r="Q485" s="282" t="s">
        <v>2124</v>
      </c>
      <c r="R485" s="344">
        <v>1</v>
      </c>
      <c r="S485" s="339"/>
      <c r="T485" s="282"/>
      <c r="U485" s="24" t="str">
        <f>+VLOOKUP(TRIM(C485),[5]CAT!$A$2:$G$498,4,0)</f>
        <v>Agua</v>
      </c>
      <c r="V485" s="65">
        <f t="shared" si="7"/>
        <v>45579</v>
      </c>
    </row>
    <row r="486" spans="1:22" x14ac:dyDescent="0.2">
      <c r="A486" s="344">
        <v>391</v>
      </c>
      <c r="B486" s="345" t="b">
        <v>1</v>
      </c>
      <c r="C486" s="282" t="s">
        <v>329</v>
      </c>
      <c r="D486" s="282" t="s">
        <v>20</v>
      </c>
      <c r="E486" s="282" t="s">
        <v>53</v>
      </c>
      <c r="F486" s="282" t="s">
        <v>1375</v>
      </c>
      <c r="G486" s="345">
        <v>884.30875400000002</v>
      </c>
      <c r="H486" s="345">
        <v>884.30875400000002</v>
      </c>
      <c r="I486" s="282" t="s">
        <v>1122</v>
      </c>
      <c r="J486" s="346">
        <v>45574</v>
      </c>
      <c r="K486" s="344">
        <v>1</v>
      </c>
      <c r="L486" s="346">
        <v>45579</v>
      </c>
      <c r="M486" s="345">
        <v>0</v>
      </c>
      <c r="N486" s="345">
        <v>0</v>
      </c>
      <c r="O486" s="282" t="s">
        <v>1123</v>
      </c>
      <c r="P486" s="344">
        <v>0</v>
      </c>
      <c r="Q486" s="282" t="s">
        <v>2001</v>
      </c>
      <c r="R486" s="344">
        <v>1</v>
      </c>
      <c r="S486" s="339"/>
      <c r="T486" s="282"/>
      <c r="U486" s="24" t="str">
        <f>+VLOOKUP(TRIM(C486),[5]CAT!$A$2:$G$498,4,0)</f>
        <v>Agua</v>
      </c>
      <c r="V486" s="65">
        <f t="shared" si="7"/>
        <v>45579</v>
      </c>
    </row>
    <row r="487" spans="1:22" x14ac:dyDescent="0.2">
      <c r="A487" s="344">
        <v>394</v>
      </c>
      <c r="B487" s="345" t="b">
        <v>1</v>
      </c>
      <c r="C487" s="282" t="s">
        <v>329</v>
      </c>
      <c r="D487" s="282" t="s">
        <v>20</v>
      </c>
      <c r="E487" s="282" t="s">
        <v>53</v>
      </c>
      <c r="F487" s="282" t="s">
        <v>1375</v>
      </c>
      <c r="G487" s="345">
        <v>1265.154777</v>
      </c>
      <c r="H487" s="345">
        <v>1265.154777</v>
      </c>
      <c r="I487" s="282" t="s">
        <v>1122</v>
      </c>
      <c r="J487" s="346">
        <v>45574</v>
      </c>
      <c r="K487" s="344">
        <v>1</v>
      </c>
      <c r="L487" s="346">
        <v>45579</v>
      </c>
      <c r="M487" s="345">
        <v>0</v>
      </c>
      <c r="N487" s="345">
        <v>0</v>
      </c>
      <c r="O487" s="282" t="s">
        <v>1123</v>
      </c>
      <c r="P487" s="344">
        <v>0</v>
      </c>
      <c r="Q487" s="282" t="s">
        <v>2000</v>
      </c>
      <c r="R487" s="344">
        <v>1</v>
      </c>
      <c r="S487" s="339"/>
      <c r="T487" s="282"/>
      <c r="U487" s="24" t="str">
        <f>+VLOOKUP(TRIM(C487),[5]CAT!$A$2:$G$498,4,0)</f>
        <v>Agua</v>
      </c>
      <c r="V487" s="65">
        <f t="shared" si="7"/>
        <v>45579</v>
      </c>
    </row>
    <row r="488" spans="1:22" x14ac:dyDescent="0.2">
      <c r="A488" s="344">
        <v>397</v>
      </c>
      <c r="B488" s="345" t="b">
        <v>1</v>
      </c>
      <c r="C488" s="282" t="s">
        <v>329</v>
      </c>
      <c r="D488" s="282" t="s">
        <v>20</v>
      </c>
      <c r="E488" s="282" t="s">
        <v>53</v>
      </c>
      <c r="F488" s="282" t="s">
        <v>1375</v>
      </c>
      <c r="G488" s="345">
        <v>1552.7354580000001</v>
      </c>
      <c r="H488" s="345">
        <v>1552.7354580000001</v>
      </c>
      <c r="I488" s="282" t="s">
        <v>1122</v>
      </c>
      <c r="J488" s="346">
        <v>45574</v>
      </c>
      <c r="K488" s="344">
        <v>1</v>
      </c>
      <c r="L488" s="346">
        <v>45579</v>
      </c>
      <c r="M488" s="345">
        <v>0</v>
      </c>
      <c r="N488" s="345">
        <v>0</v>
      </c>
      <c r="O488" s="282" t="s">
        <v>1123</v>
      </c>
      <c r="P488" s="344">
        <v>0</v>
      </c>
      <c r="Q488" s="282" t="s">
        <v>2068</v>
      </c>
      <c r="R488" s="344">
        <v>1</v>
      </c>
      <c r="S488" s="339"/>
      <c r="T488" s="282"/>
      <c r="U488" s="24" t="str">
        <f>+VLOOKUP(TRIM(C488),[5]CAT!$A$2:$G$498,4,0)</f>
        <v>Agua</v>
      </c>
      <c r="V488" s="65">
        <f t="shared" si="7"/>
        <v>45579</v>
      </c>
    </row>
    <row r="489" spans="1:22" x14ac:dyDescent="0.2">
      <c r="A489" s="344">
        <v>400</v>
      </c>
      <c r="B489" s="345" t="b">
        <v>1</v>
      </c>
      <c r="C489" s="282" t="s">
        <v>329</v>
      </c>
      <c r="D489" s="282" t="s">
        <v>20</v>
      </c>
      <c r="E489" s="282" t="s">
        <v>53</v>
      </c>
      <c r="F489" s="282" t="s">
        <v>1375</v>
      </c>
      <c r="G489" s="345">
        <v>327.56605999999999</v>
      </c>
      <c r="H489" s="345">
        <v>327.56605999999999</v>
      </c>
      <c r="I489" s="282" t="s">
        <v>1122</v>
      </c>
      <c r="J489" s="346">
        <v>45574</v>
      </c>
      <c r="K489" s="344">
        <v>1</v>
      </c>
      <c r="L489" s="346">
        <v>45579</v>
      </c>
      <c r="M489" s="345">
        <v>0</v>
      </c>
      <c r="N489" s="345">
        <v>0</v>
      </c>
      <c r="O489" s="282" t="s">
        <v>1123</v>
      </c>
      <c r="P489" s="344">
        <v>0</v>
      </c>
      <c r="Q489" s="282" t="s">
        <v>2245</v>
      </c>
      <c r="R489" s="344">
        <v>1</v>
      </c>
      <c r="S489" s="339"/>
      <c r="T489" s="282"/>
      <c r="U489" s="24" t="str">
        <f>+VLOOKUP(TRIM(C489),[5]CAT!$A$2:$G$498,4,0)</f>
        <v>Agua</v>
      </c>
      <c r="V489" s="65">
        <f t="shared" si="7"/>
        <v>45579</v>
      </c>
    </row>
    <row r="490" spans="1:22" x14ac:dyDescent="0.2">
      <c r="A490" s="344">
        <v>402</v>
      </c>
      <c r="B490" s="345" t="b">
        <v>1</v>
      </c>
      <c r="C490" s="282" t="s">
        <v>329</v>
      </c>
      <c r="D490" s="282" t="s">
        <v>20</v>
      </c>
      <c r="E490" s="282" t="s">
        <v>53</v>
      </c>
      <c r="F490" s="282" t="s">
        <v>1375</v>
      </c>
      <c r="G490" s="345">
        <v>323.72399999999999</v>
      </c>
      <c r="H490" s="345">
        <v>323.72399999999999</v>
      </c>
      <c r="I490" s="282" t="s">
        <v>1122</v>
      </c>
      <c r="J490" s="346">
        <v>45574</v>
      </c>
      <c r="K490" s="344">
        <v>1</v>
      </c>
      <c r="L490" s="346">
        <v>45579</v>
      </c>
      <c r="M490" s="345">
        <v>0</v>
      </c>
      <c r="N490" s="345">
        <v>0</v>
      </c>
      <c r="O490" s="282" t="s">
        <v>1123</v>
      </c>
      <c r="P490" s="344">
        <v>0</v>
      </c>
      <c r="Q490" s="282" t="s">
        <v>2246</v>
      </c>
      <c r="R490" s="344">
        <v>1</v>
      </c>
      <c r="S490" s="339"/>
      <c r="T490" s="282"/>
      <c r="U490" s="24" t="str">
        <f>+VLOOKUP(TRIM(C490),[5]CAT!$A$2:$G$498,4,0)</f>
        <v>Agua</v>
      </c>
      <c r="V490" s="65">
        <f t="shared" si="7"/>
        <v>45579</v>
      </c>
    </row>
    <row r="491" spans="1:22" x14ac:dyDescent="0.2">
      <c r="A491" s="344">
        <v>475</v>
      </c>
      <c r="B491" s="345" t="b">
        <v>1</v>
      </c>
      <c r="C491" s="282" t="s">
        <v>265</v>
      </c>
      <c r="D491" s="282" t="s">
        <v>20</v>
      </c>
      <c r="E491" s="282" t="s">
        <v>28</v>
      </c>
      <c r="F491" s="282" t="s">
        <v>1127</v>
      </c>
      <c r="G491" s="345">
        <v>0.95353200000000005</v>
      </c>
      <c r="H491" s="345">
        <v>0.95353200000000005</v>
      </c>
      <c r="I491" s="282" t="s">
        <v>1122</v>
      </c>
      <c r="J491" s="346">
        <v>45574</v>
      </c>
      <c r="K491" s="344">
        <v>7</v>
      </c>
      <c r="L491" s="346">
        <v>45586</v>
      </c>
      <c r="M491" s="345">
        <v>0</v>
      </c>
      <c r="N491" s="345">
        <v>0</v>
      </c>
      <c r="O491" s="282" t="s">
        <v>1123</v>
      </c>
      <c r="P491" s="344">
        <v>0</v>
      </c>
      <c r="Q491" s="282" t="s">
        <v>1378</v>
      </c>
      <c r="R491" s="344">
        <v>1</v>
      </c>
      <c r="S491" s="339"/>
      <c r="T491" s="282"/>
      <c r="U491" s="24" t="str">
        <f>+VLOOKUP(TRIM(C491),[5]CAT!$A$2:$G$498,4,0)</f>
        <v>Aditivos</v>
      </c>
      <c r="V491" s="65">
        <f t="shared" si="7"/>
        <v>45586</v>
      </c>
    </row>
    <row r="492" spans="1:22" x14ac:dyDescent="0.2">
      <c r="A492" s="344">
        <v>482</v>
      </c>
      <c r="B492" s="345" t="b">
        <v>1</v>
      </c>
      <c r="C492" s="282" t="s">
        <v>265</v>
      </c>
      <c r="D492" s="282" t="s">
        <v>20</v>
      </c>
      <c r="E492" s="282" t="s">
        <v>28</v>
      </c>
      <c r="F492" s="282" t="s">
        <v>1127</v>
      </c>
      <c r="G492" s="345">
        <v>5.4501330000000001</v>
      </c>
      <c r="H492" s="345">
        <v>5.4501330000000001</v>
      </c>
      <c r="I492" s="282" t="s">
        <v>1122</v>
      </c>
      <c r="J492" s="346">
        <v>45574</v>
      </c>
      <c r="K492" s="344">
        <v>7</v>
      </c>
      <c r="L492" s="346">
        <v>45586</v>
      </c>
      <c r="M492" s="345">
        <v>0</v>
      </c>
      <c r="N492" s="345">
        <v>0</v>
      </c>
      <c r="O492" s="282" t="s">
        <v>1123</v>
      </c>
      <c r="P492" s="344">
        <v>0</v>
      </c>
      <c r="Q492" s="282" t="s">
        <v>1377</v>
      </c>
      <c r="R492" s="344">
        <v>1</v>
      </c>
      <c r="S492" s="339"/>
      <c r="T492" s="282"/>
      <c r="U492" s="24" t="str">
        <f>+VLOOKUP(TRIM(C492),[5]CAT!$A$2:$G$498,4,0)</f>
        <v>Aditivos</v>
      </c>
      <c r="V492" s="65">
        <f t="shared" si="7"/>
        <v>45586</v>
      </c>
    </row>
    <row r="493" spans="1:22" x14ac:dyDescent="0.2">
      <c r="A493" s="344">
        <v>518</v>
      </c>
      <c r="B493" s="345" t="b">
        <v>1</v>
      </c>
      <c r="C493" s="282" t="s">
        <v>265</v>
      </c>
      <c r="D493" s="282" t="s">
        <v>20</v>
      </c>
      <c r="E493" s="282" t="s">
        <v>28</v>
      </c>
      <c r="F493" s="282" t="s">
        <v>1127</v>
      </c>
      <c r="G493" s="345">
        <v>3.5018590000000001</v>
      </c>
      <c r="H493" s="345">
        <v>3.5018590000000001</v>
      </c>
      <c r="I493" s="282" t="s">
        <v>1122</v>
      </c>
      <c r="J493" s="346">
        <v>45574</v>
      </c>
      <c r="K493" s="344">
        <v>7</v>
      </c>
      <c r="L493" s="346">
        <v>45586</v>
      </c>
      <c r="M493" s="345">
        <v>0</v>
      </c>
      <c r="N493" s="345">
        <v>0</v>
      </c>
      <c r="O493" s="282" t="s">
        <v>1123</v>
      </c>
      <c r="P493" s="344">
        <v>0</v>
      </c>
      <c r="Q493" s="282" t="s">
        <v>2107</v>
      </c>
      <c r="R493" s="344">
        <v>1</v>
      </c>
      <c r="S493" s="339"/>
      <c r="T493" s="282"/>
      <c r="U493" s="24" t="str">
        <f>+VLOOKUP(TRIM(C493),[5]CAT!$A$2:$G$498,4,0)</f>
        <v>Aditivos</v>
      </c>
      <c r="V493" s="65">
        <f t="shared" si="7"/>
        <v>45586</v>
      </c>
    </row>
    <row r="494" spans="1:22" x14ac:dyDescent="0.2">
      <c r="A494" s="344">
        <v>499</v>
      </c>
      <c r="B494" s="345" t="b">
        <v>1</v>
      </c>
      <c r="C494" s="282" t="s">
        <v>262</v>
      </c>
      <c r="D494" s="282" t="s">
        <v>20</v>
      </c>
      <c r="E494" s="282" t="s">
        <v>75</v>
      </c>
      <c r="F494" s="282" t="s">
        <v>1375</v>
      </c>
      <c r="G494" s="345">
        <v>7.0091679999999998</v>
      </c>
      <c r="H494" s="345">
        <v>7.0091679999999998</v>
      </c>
      <c r="I494" s="282" t="s">
        <v>1122</v>
      </c>
      <c r="J494" s="346">
        <v>45574</v>
      </c>
      <c r="K494" s="344">
        <v>7</v>
      </c>
      <c r="L494" s="346">
        <v>45586</v>
      </c>
      <c r="M494" s="345">
        <v>0</v>
      </c>
      <c r="N494" s="345">
        <v>0</v>
      </c>
      <c r="O494" s="282" t="s">
        <v>1123</v>
      </c>
      <c r="P494" s="344">
        <v>0</v>
      </c>
      <c r="Q494" s="282" t="s">
        <v>2111</v>
      </c>
      <c r="R494" s="344">
        <v>1</v>
      </c>
      <c r="S494" s="339"/>
      <c r="T494" s="282"/>
      <c r="U494" s="24" t="str">
        <f>+VLOOKUP(TRIM(C494),[5]CAT!$A$2:$G$498,4,0)</f>
        <v>Aditivos</v>
      </c>
      <c r="V494" s="65">
        <f t="shared" si="7"/>
        <v>45586</v>
      </c>
    </row>
    <row r="495" spans="1:22" x14ac:dyDescent="0.2">
      <c r="A495" s="344">
        <v>509</v>
      </c>
      <c r="B495" s="345" t="b">
        <v>1</v>
      </c>
      <c r="C495" s="282" t="s">
        <v>262</v>
      </c>
      <c r="D495" s="282" t="s">
        <v>20</v>
      </c>
      <c r="E495" s="282" t="s">
        <v>75</v>
      </c>
      <c r="F495" s="282" t="s">
        <v>1375</v>
      </c>
      <c r="G495" s="345">
        <v>4.2615350000000003</v>
      </c>
      <c r="H495" s="345">
        <v>4.2615350000000003</v>
      </c>
      <c r="I495" s="282" t="s">
        <v>1122</v>
      </c>
      <c r="J495" s="346">
        <v>45574</v>
      </c>
      <c r="K495" s="344">
        <v>7</v>
      </c>
      <c r="L495" s="346">
        <v>45586</v>
      </c>
      <c r="M495" s="345">
        <v>0</v>
      </c>
      <c r="N495" s="345">
        <v>0</v>
      </c>
      <c r="O495" s="282" t="s">
        <v>1123</v>
      </c>
      <c r="P495" s="344">
        <v>0</v>
      </c>
      <c r="Q495" s="282" t="s">
        <v>2107</v>
      </c>
      <c r="R495" s="344">
        <v>1</v>
      </c>
      <c r="S495" s="339"/>
      <c r="T495" s="282"/>
      <c r="U495" s="24" t="str">
        <f>+VLOOKUP(TRIM(C495),[5]CAT!$A$2:$G$498,4,0)</f>
        <v>Aditivos</v>
      </c>
      <c r="V495" s="65">
        <f t="shared" si="7"/>
        <v>45586</v>
      </c>
    </row>
    <row r="496" spans="1:22" x14ac:dyDescent="0.2">
      <c r="A496" s="344">
        <v>523</v>
      </c>
      <c r="B496" s="345" t="b">
        <v>1</v>
      </c>
      <c r="C496" s="282" t="s">
        <v>262</v>
      </c>
      <c r="D496" s="282" t="s">
        <v>20</v>
      </c>
      <c r="E496" s="282" t="s">
        <v>75</v>
      </c>
      <c r="F496" s="282" t="s">
        <v>1375</v>
      </c>
      <c r="G496" s="345">
        <v>6.8096410000000001</v>
      </c>
      <c r="H496" s="345">
        <v>6.8096410000000001</v>
      </c>
      <c r="I496" s="282" t="s">
        <v>1122</v>
      </c>
      <c r="J496" s="346">
        <v>45574</v>
      </c>
      <c r="K496" s="344">
        <v>7</v>
      </c>
      <c r="L496" s="346">
        <v>45586</v>
      </c>
      <c r="M496" s="345">
        <v>0</v>
      </c>
      <c r="N496" s="345">
        <v>0</v>
      </c>
      <c r="O496" s="282" t="s">
        <v>1123</v>
      </c>
      <c r="P496" s="344">
        <v>0</v>
      </c>
      <c r="Q496" s="282" t="s">
        <v>2147</v>
      </c>
      <c r="R496" s="344">
        <v>1</v>
      </c>
      <c r="S496" s="339"/>
      <c r="T496" s="282"/>
      <c r="U496" s="24" t="str">
        <f>+VLOOKUP(TRIM(C496),[5]CAT!$A$2:$G$498,4,0)</f>
        <v>Aditivos</v>
      </c>
      <c r="V496" s="65">
        <f t="shared" si="7"/>
        <v>45586</v>
      </c>
    </row>
    <row r="497" spans="1:22" x14ac:dyDescent="0.2">
      <c r="A497" s="344">
        <v>533</v>
      </c>
      <c r="B497" s="345" t="b">
        <v>1</v>
      </c>
      <c r="C497" s="282" t="s">
        <v>262</v>
      </c>
      <c r="D497" s="282" t="s">
        <v>20</v>
      </c>
      <c r="E497" s="282" t="s">
        <v>75</v>
      </c>
      <c r="F497" s="282" t="s">
        <v>1375</v>
      </c>
      <c r="G497" s="345">
        <v>4.9306549999999998</v>
      </c>
      <c r="H497" s="345">
        <v>4.9306549999999998</v>
      </c>
      <c r="I497" s="282" t="s">
        <v>1122</v>
      </c>
      <c r="J497" s="346">
        <v>45574</v>
      </c>
      <c r="K497" s="344">
        <v>7</v>
      </c>
      <c r="L497" s="346">
        <v>45586</v>
      </c>
      <c r="M497" s="345">
        <v>0</v>
      </c>
      <c r="N497" s="345">
        <v>0</v>
      </c>
      <c r="O497" s="282" t="s">
        <v>1123</v>
      </c>
      <c r="P497" s="344">
        <v>0</v>
      </c>
      <c r="Q497" s="282" t="s">
        <v>2148</v>
      </c>
      <c r="R497" s="344">
        <v>1</v>
      </c>
      <c r="S497" s="339"/>
      <c r="T497" s="282"/>
      <c r="U497" s="24" t="str">
        <f>+VLOOKUP(TRIM(C497),[5]CAT!$A$2:$G$498,4,0)</f>
        <v>Aditivos</v>
      </c>
      <c r="V497" s="65">
        <f t="shared" si="7"/>
        <v>45586</v>
      </c>
    </row>
    <row r="498" spans="1:22" x14ac:dyDescent="0.2">
      <c r="A498" s="344">
        <v>481</v>
      </c>
      <c r="B498" s="345" t="b">
        <v>1</v>
      </c>
      <c r="C498" s="282" t="s">
        <v>257</v>
      </c>
      <c r="D498" s="282" t="s">
        <v>20</v>
      </c>
      <c r="E498" s="282" t="s">
        <v>30</v>
      </c>
      <c r="F498" s="282" t="s">
        <v>1128</v>
      </c>
      <c r="G498" s="345">
        <v>21.800532</v>
      </c>
      <c r="H498" s="345">
        <v>21.800532</v>
      </c>
      <c r="I498" s="282" t="s">
        <v>1180</v>
      </c>
      <c r="J498" s="346">
        <v>45574</v>
      </c>
      <c r="K498" s="344">
        <v>7</v>
      </c>
      <c r="L498" s="346">
        <v>45586</v>
      </c>
      <c r="M498" s="345">
        <v>0</v>
      </c>
      <c r="N498" s="345">
        <v>0</v>
      </c>
      <c r="O498" s="282" t="s">
        <v>1123</v>
      </c>
      <c r="P498" s="344">
        <v>0</v>
      </c>
      <c r="Q498" s="282" t="s">
        <v>1377</v>
      </c>
      <c r="R498" s="344">
        <v>1</v>
      </c>
      <c r="S498" s="339"/>
      <c r="T498" s="282"/>
      <c r="U498" s="24" t="str">
        <f>+VLOOKUP(TRIM(C498),[5]CAT!$A$2:$G$498,4,0)</f>
        <v>Aditivos</v>
      </c>
      <c r="V498" s="65">
        <f t="shared" si="7"/>
        <v>45586</v>
      </c>
    </row>
    <row r="499" spans="1:22" x14ac:dyDescent="0.2">
      <c r="A499" s="344">
        <v>505</v>
      </c>
      <c r="B499" s="345" t="b">
        <v>1</v>
      </c>
      <c r="C499" s="282" t="s">
        <v>257</v>
      </c>
      <c r="D499" s="282" t="s">
        <v>20</v>
      </c>
      <c r="E499" s="282" t="s">
        <v>30</v>
      </c>
      <c r="F499" s="282" t="s">
        <v>1128</v>
      </c>
      <c r="G499" s="345">
        <v>65.968636000000004</v>
      </c>
      <c r="H499" s="345">
        <v>65.968636000000004</v>
      </c>
      <c r="I499" s="282" t="s">
        <v>1180</v>
      </c>
      <c r="J499" s="346">
        <v>45574</v>
      </c>
      <c r="K499" s="344">
        <v>7</v>
      </c>
      <c r="L499" s="346">
        <v>45586</v>
      </c>
      <c r="M499" s="345">
        <v>0</v>
      </c>
      <c r="N499" s="345">
        <v>0</v>
      </c>
      <c r="O499" s="282" t="s">
        <v>1123</v>
      </c>
      <c r="P499" s="344">
        <v>0</v>
      </c>
      <c r="Q499" s="282" t="s">
        <v>2111</v>
      </c>
      <c r="R499" s="344">
        <v>1</v>
      </c>
      <c r="S499" s="339"/>
      <c r="T499" s="282"/>
      <c r="U499" s="24" t="str">
        <f>+VLOOKUP(TRIM(C499),[5]CAT!$A$2:$G$498,4,0)</f>
        <v>Aditivos</v>
      </c>
      <c r="V499" s="65">
        <f t="shared" si="7"/>
        <v>45586</v>
      </c>
    </row>
    <row r="500" spans="1:22" x14ac:dyDescent="0.2">
      <c r="A500" s="344">
        <v>515</v>
      </c>
      <c r="B500" s="345" t="b">
        <v>1</v>
      </c>
      <c r="C500" s="282" t="s">
        <v>257</v>
      </c>
      <c r="D500" s="282" t="s">
        <v>20</v>
      </c>
      <c r="E500" s="282" t="s">
        <v>30</v>
      </c>
      <c r="F500" s="282" t="s">
        <v>1128</v>
      </c>
      <c r="G500" s="345">
        <v>40.108561999999999</v>
      </c>
      <c r="H500" s="345">
        <v>40.108561999999999</v>
      </c>
      <c r="I500" s="282" t="s">
        <v>1180</v>
      </c>
      <c r="J500" s="346">
        <v>45574</v>
      </c>
      <c r="K500" s="344">
        <v>7</v>
      </c>
      <c r="L500" s="346">
        <v>45586</v>
      </c>
      <c r="M500" s="345">
        <v>0</v>
      </c>
      <c r="N500" s="345">
        <v>0</v>
      </c>
      <c r="O500" s="282" t="s">
        <v>1123</v>
      </c>
      <c r="P500" s="344">
        <v>0</v>
      </c>
      <c r="Q500" s="282" t="s">
        <v>2107</v>
      </c>
      <c r="R500" s="344">
        <v>1</v>
      </c>
      <c r="S500" s="339"/>
      <c r="T500" s="282"/>
      <c r="U500" s="24" t="str">
        <f>+VLOOKUP(TRIM(C500),[5]CAT!$A$2:$G$498,4,0)</f>
        <v>Aditivos</v>
      </c>
      <c r="V500" s="65">
        <f t="shared" si="7"/>
        <v>45586</v>
      </c>
    </row>
    <row r="501" spans="1:22" x14ac:dyDescent="0.2">
      <c r="A501" s="344">
        <v>529</v>
      </c>
      <c r="B501" s="345" t="b">
        <v>1</v>
      </c>
      <c r="C501" s="282" t="s">
        <v>257</v>
      </c>
      <c r="D501" s="282" t="s">
        <v>20</v>
      </c>
      <c r="E501" s="282" t="s">
        <v>30</v>
      </c>
      <c r="F501" s="282" t="s">
        <v>1128</v>
      </c>
      <c r="G501" s="345">
        <v>64.090736000000007</v>
      </c>
      <c r="H501" s="345">
        <v>64.090736000000007</v>
      </c>
      <c r="I501" s="282" t="s">
        <v>1180</v>
      </c>
      <c r="J501" s="346">
        <v>45574</v>
      </c>
      <c r="K501" s="344">
        <v>7</v>
      </c>
      <c r="L501" s="346">
        <v>45586</v>
      </c>
      <c r="M501" s="345">
        <v>0</v>
      </c>
      <c r="N501" s="345">
        <v>0</v>
      </c>
      <c r="O501" s="282" t="s">
        <v>1123</v>
      </c>
      <c r="P501" s="344">
        <v>0</v>
      </c>
      <c r="Q501" s="282" t="s">
        <v>2147</v>
      </c>
      <c r="R501" s="344">
        <v>1</v>
      </c>
      <c r="S501" s="339"/>
      <c r="T501" s="282"/>
      <c r="U501" s="24" t="str">
        <f>+VLOOKUP(TRIM(C501),[5]CAT!$A$2:$G$498,4,0)</f>
        <v>Aditivos</v>
      </c>
      <c r="V501" s="65">
        <f t="shared" si="7"/>
        <v>45586</v>
      </c>
    </row>
    <row r="502" spans="1:22" x14ac:dyDescent="0.2">
      <c r="A502" s="344">
        <v>539</v>
      </c>
      <c r="B502" s="345" t="b">
        <v>1</v>
      </c>
      <c r="C502" s="282" t="s">
        <v>257</v>
      </c>
      <c r="D502" s="282" t="s">
        <v>20</v>
      </c>
      <c r="E502" s="282" t="s">
        <v>30</v>
      </c>
      <c r="F502" s="282" t="s">
        <v>1128</v>
      </c>
      <c r="G502" s="345">
        <v>46.406168000000001</v>
      </c>
      <c r="H502" s="345">
        <v>46.406168000000001</v>
      </c>
      <c r="I502" s="282" t="s">
        <v>1180</v>
      </c>
      <c r="J502" s="346">
        <v>45574</v>
      </c>
      <c r="K502" s="344">
        <v>7</v>
      </c>
      <c r="L502" s="346">
        <v>45586</v>
      </c>
      <c r="M502" s="345">
        <v>0</v>
      </c>
      <c r="N502" s="345">
        <v>0</v>
      </c>
      <c r="O502" s="282" t="s">
        <v>1123</v>
      </c>
      <c r="P502" s="344">
        <v>0</v>
      </c>
      <c r="Q502" s="282" t="s">
        <v>2148</v>
      </c>
      <c r="R502" s="344">
        <v>1</v>
      </c>
      <c r="S502" s="339"/>
      <c r="T502" s="282"/>
      <c r="U502" s="24" t="str">
        <f>+VLOOKUP(TRIM(C502),[5]CAT!$A$2:$G$498,4,0)</f>
        <v>Aditivos</v>
      </c>
      <c r="V502" s="65">
        <f t="shared" ref="V502:V561" si="8">L502</f>
        <v>45586</v>
      </c>
    </row>
    <row r="503" spans="1:22" x14ac:dyDescent="0.2">
      <c r="A503" s="344">
        <v>476</v>
      </c>
      <c r="B503" s="345" t="b">
        <v>1</v>
      </c>
      <c r="C503" s="282" t="s">
        <v>250</v>
      </c>
      <c r="D503" s="282" t="s">
        <v>20</v>
      </c>
      <c r="E503" s="282" t="s">
        <v>31</v>
      </c>
      <c r="F503" s="282" t="s">
        <v>1375</v>
      </c>
      <c r="G503" s="345">
        <v>0.94418599999999997</v>
      </c>
      <c r="H503" s="345">
        <v>0.94418599999999997</v>
      </c>
      <c r="I503" s="282" t="s">
        <v>1180</v>
      </c>
      <c r="J503" s="346">
        <v>45574</v>
      </c>
      <c r="K503" s="344">
        <v>7</v>
      </c>
      <c r="L503" s="346">
        <v>45586</v>
      </c>
      <c r="M503" s="345">
        <v>0</v>
      </c>
      <c r="N503" s="345">
        <v>0</v>
      </c>
      <c r="O503" s="282" t="s">
        <v>1123</v>
      </c>
      <c r="P503" s="344">
        <v>0</v>
      </c>
      <c r="Q503" s="282" t="s">
        <v>1378</v>
      </c>
      <c r="R503" s="344">
        <v>1</v>
      </c>
      <c r="S503" s="339"/>
      <c r="T503" s="282"/>
      <c r="U503" s="24" t="str">
        <f>+VLOOKUP(TRIM(C503),[5]CAT!$A$2:$G$498,4,0)</f>
        <v>Aditivos</v>
      </c>
      <c r="V503" s="65">
        <f t="shared" si="8"/>
        <v>45586</v>
      </c>
    </row>
    <row r="504" spans="1:22" x14ac:dyDescent="0.2">
      <c r="A504" s="344">
        <v>483</v>
      </c>
      <c r="B504" s="345" t="b">
        <v>1</v>
      </c>
      <c r="C504" s="282" t="s">
        <v>250</v>
      </c>
      <c r="D504" s="282" t="s">
        <v>20</v>
      </c>
      <c r="E504" s="282" t="s">
        <v>31</v>
      </c>
      <c r="F504" s="282" t="s">
        <v>1375</v>
      </c>
      <c r="G504" s="345">
        <v>5.3967109999999998</v>
      </c>
      <c r="H504" s="345">
        <v>5.3967109999999998</v>
      </c>
      <c r="I504" s="282" t="s">
        <v>1180</v>
      </c>
      <c r="J504" s="346">
        <v>45574</v>
      </c>
      <c r="K504" s="344">
        <v>7</v>
      </c>
      <c r="L504" s="346">
        <v>45586</v>
      </c>
      <c r="M504" s="345">
        <v>0</v>
      </c>
      <c r="N504" s="345">
        <v>0</v>
      </c>
      <c r="O504" s="282" t="s">
        <v>1123</v>
      </c>
      <c r="P504" s="344">
        <v>0</v>
      </c>
      <c r="Q504" s="282" t="s">
        <v>1377</v>
      </c>
      <c r="R504" s="344">
        <v>1</v>
      </c>
      <c r="S504" s="339"/>
      <c r="T504" s="282"/>
      <c r="U504" s="24" t="str">
        <f>+VLOOKUP(TRIM(C504),[5]CAT!$A$2:$G$498,4,0)</f>
        <v>Aditivos</v>
      </c>
      <c r="V504" s="65">
        <f t="shared" si="8"/>
        <v>45586</v>
      </c>
    </row>
    <row r="505" spans="1:22" x14ac:dyDescent="0.2">
      <c r="A505" s="344">
        <v>519</v>
      </c>
      <c r="B505" s="345" t="b">
        <v>1</v>
      </c>
      <c r="C505" s="282" t="s">
        <v>250</v>
      </c>
      <c r="D505" s="282" t="s">
        <v>20</v>
      </c>
      <c r="E505" s="282" t="s">
        <v>31</v>
      </c>
      <c r="F505" s="282" t="s">
        <v>1375</v>
      </c>
      <c r="G505" s="345">
        <v>3.4675340000000001</v>
      </c>
      <c r="H505" s="345">
        <v>3.4675340000000001</v>
      </c>
      <c r="I505" s="282" t="s">
        <v>1180</v>
      </c>
      <c r="J505" s="346">
        <v>45574</v>
      </c>
      <c r="K505" s="344">
        <v>7</v>
      </c>
      <c r="L505" s="346">
        <v>45586</v>
      </c>
      <c r="M505" s="345">
        <v>0</v>
      </c>
      <c r="N505" s="345">
        <v>0</v>
      </c>
      <c r="O505" s="282" t="s">
        <v>1123</v>
      </c>
      <c r="P505" s="344">
        <v>0</v>
      </c>
      <c r="Q505" s="282" t="s">
        <v>2107</v>
      </c>
      <c r="R505" s="344">
        <v>1</v>
      </c>
      <c r="S505" s="339"/>
      <c r="T505" s="282"/>
      <c r="U505" s="24" t="str">
        <f>+VLOOKUP(TRIM(C505),[5]CAT!$A$2:$G$498,4,0)</f>
        <v>Aditivos</v>
      </c>
      <c r="V505" s="65">
        <f t="shared" si="8"/>
        <v>45586</v>
      </c>
    </row>
    <row r="506" spans="1:22" x14ac:dyDescent="0.2">
      <c r="A506" s="344">
        <v>472</v>
      </c>
      <c r="B506" s="345" t="b">
        <v>1</v>
      </c>
      <c r="C506" s="282" t="s">
        <v>153</v>
      </c>
      <c r="D506" s="282" t="s">
        <v>20</v>
      </c>
      <c r="E506" s="282" t="s">
        <v>46</v>
      </c>
      <c r="F506" s="282" t="s">
        <v>1375</v>
      </c>
      <c r="G506" s="345">
        <v>76.282604000000006</v>
      </c>
      <c r="H506" s="345">
        <v>76.282604000000006</v>
      </c>
      <c r="I506" s="282" t="s">
        <v>1122</v>
      </c>
      <c r="J506" s="346">
        <v>45574</v>
      </c>
      <c r="K506" s="344">
        <v>7</v>
      </c>
      <c r="L506" s="346">
        <v>45586</v>
      </c>
      <c r="M506" s="345">
        <v>0</v>
      </c>
      <c r="N506" s="345">
        <v>0</v>
      </c>
      <c r="O506" s="282" t="s">
        <v>1123</v>
      </c>
      <c r="P506" s="344">
        <v>0</v>
      </c>
      <c r="Q506" s="282" t="s">
        <v>1378</v>
      </c>
      <c r="R506" s="344">
        <v>1</v>
      </c>
      <c r="S506" s="339"/>
      <c r="T506" s="282"/>
      <c r="U506" s="24" t="str">
        <f>+VLOOKUP(TRIM(C506),[5]CAT!$A$2:$G$498,4,0)</f>
        <v>Sal</v>
      </c>
      <c r="V506" s="65">
        <f t="shared" si="8"/>
        <v>45586</v>
      </c>
    </row>
    <row r="507" spans="1:22" x14ac:dyDescent="0.2">
      <c r="A507" s="344">
        <v>477</v>
      </c>
      <c r="B507" s="345" t="b">
        <v>1</v>
      </c>
      <c r="C507" s="282" t="s">
        <v>153</v>
      </c>
      <c r="D507" s="282" t="s">
        <v>20</v>
      </c>
      <c r="E507" s="282" t="s">
        <v>46</v>
      </c>
      <c r="F507" s="282" t="s">
        <v>1375</v>
      </c>
      <c r="G507" s="345">
        <v>36.270446</v>
      </c>
      <c r="H507" s="345">
        <v>36.270446</v>
      </c>
      <c r="I507" s="282" t="s">
        <v>1122</v>
      </c>
      <c r="J507" s="346">
        <v>45574</v>
      </c>
      <c r="K507" s="344">
        <v>7</v>
      </c>
      <c r="L507" s="346">
        <v>45586</v>
      </c>
      <c r="M507" s="345">
        <v>0</v>
      </c>
      <c r="N507" s="345">
        <v>0</v>
      </c>
      <c r="O507" s="282" t="s">
        <v>1123</v>
      </c>
      <c r="P507" s="344">
        <v>0</v>
      </c>
      <c r="Q507" s="282" t="s">
        <v>1377</v>
      </c>
      <c r="R507" s="344">
        <v>1</v>
      </c>
      <c r="S507" s="339"/>
      <c r="T507" s="282"/>
      <c r="U507" s="24" t="str">
        <f>+VLOOKUP(TRIM(C507),[5]CAT!$A$2:$G$498,4,0)</f>
        <v>Sal</v>
      </c>
      <c r="V507" s="65">
        <f t="shared" si="8"/>
        <v>45586</v>
      </c>
    </row>
    <row r="508" spans="1:22" x14ac:dyDescent="0.2">
      <c r="A508" s="344">
        <v>484</v>
      </c>
      <c r="B508" s="345" t="b">
        <v>1</v>
      </c>
      <c r="C508" s="282" t="s">
        <v>153</v>
      </c>
      <c r="D508" s="282" t="s">
        <v>20</v>
      </c>
      <c r="E508" s="282" t="s">
        <v>46</v>
      </c>
      <c r="F508" s="282" t="s">
        <v>1375</v>
      </c>
      <c r="G508" s="345">
        <v>35.585762000000003</v>
      </c>
      <c r="H508" s="345">
        <v>35.585762000000003</v>
      </c>
      <c r="I508" s="282" t="s">
        <v>1122</v>
      </c>
      <c r="J508" s="346">
        <v>45574</v>
      </c>
      <c r="K508" s="344">
        <v>7</v>
      </c>
      <c r="L508" s="346">
        <v>45586</v>
      </c>
      <c r="M508" s="345">
        <v>0</v>
      </c>
      <c r="N508" s="345">
        <v>0</v>
      </c>
      <c r="O508" s="282" t="s">
        <v>1123</v>
      </c>
      <c r="P508" s="344">
        <v>0</v>
      </c>
      <c r="Q508" s="282" t="s">
        <v>2069</v>
      </c>
      <c r="R508" s="344">
        <v>1</v>
      </c>
      <c r="S508" s="339"/>
      <c r="T508" s="282"/>
      <c r="U508" s="24" t="str">
        <f>+VLOOKUP(TRIM(C508),[5]CAT!$A$2:$G$498,4,0)</f>
        <v>Sal</v>
      </c>
      <c r="V508" s="65">
        <f t="shared" si="8"/>
        <v>45586</v>
      </c>
    </row>
    <row r="509" spans="1:22" x14ac:dyDescent="0.2">
      <c r="A509" s="344">
        <v>500</v>
      </c>
      <c r="B509" s="345" t="b">
        <v>1</v>
      </c>
      <c r="C509" s="282" t="s">
        <v>153</v>
      </c>
      <c r="D509" s="282" t="s">
        <v>20</v>
      </c>
      <c r="E509" s="282" t="s">
        <v>46</v>
      </c>
      <c r="F509" s="282" t="s">
        <v>1375</v>
      </c>
      <c r="G509" s="345">
        <v>37.103648</v>
      </c>
      <c r="H509" s="345">
        <v>37.103648</v>
      </c>
      <c r="I509" s="282" t="s">
        <v>1122</v>
      </c>
      <c r="J509" s="346">
        <v>45574</v>
      </c>
      <c r="K509" s="344">
        <v>7</v>
      </c>
      <c r="L509" s="346">
        <v>45586</v>
      </c>
      <c r="M509" s="345">
        <v>0</v>
      </c>
      <c r="N509" s="345">
        <v>0</v>
      </c>
      <c r="O509" s="282" t="s">
        <v>1123</v>
      </c>
      <c r="P509" s="344">
        <v>0</v>
      </c>
      <c r="Q509" s="282" t="s">
        <v>2111</v>
      </c>
      <c r="R509" s="344">
        <v>1</v>
      </c>
      <c r="S509" s="339"/>
      <c r="T509" s="282"/>
      <c r="U509" s="24" t="str">
        <f>+VLOOKUP(TRIM(C509),[5]CAT!$A$2:$G$498,4,0)</f>
        <v>Sal</v>
      </c>
      <c r="V509" s="65">
        <f t="shared" si="8"/>
        <v>45586</v>
      </c>
    </row>
    <row r="510" spans="1:22" x14ac:dyDescent="0.2">
      <c r="A510" s="344">
        <v>510</v>
      </c>
      <c r="B510" s="345" t="b">
        <v>1</v>
      </c>
      <c r="C510" s="282" t="s">
        <v>153</v>
      </c>
      <c r="D510" s="282" t="s">
        <v>20</v>
      </c>
      <c r="E510" s="282" t="s">
        <v>46</v>
      </c>
      <c r="F510" s="282" t="s">
        <v>1375</v>
      </c>
      <c r="G510" s="345">
        <v>22.558810999999999</v>
      </c>
      <c r="H510" s="345">
        <v>22.558810999999999</v>
      </c>
      <c r="I510" s="282" t="s">
        <v>1122</v>
      </c>
      <c r="J510" s="346">
        <v>45574</v>
      </c>
      <c r="K510" s="344">
        <v>7</v>
      </c>
      <c r="L510" s="346">
        <v>45586</v>
      </c>
      <c r="M510" s="345">
        <v>0</v>
      </c>
      <c r="N510" s="345">
        <v>0</v>
      </c>
      <c r="O510" s="282" t="s">
        <v>1123</v>
      </c>
      <c r="P510" s="344">
        <v>0</v>
      </c>
      <c r="Q510" s="282" t="s">
        <v>2107</v>
      </c>
      <c r="R510" s="344">
        <v>1</v>
      </c>
      <c r="S510" s="339"/>
      <c r="T510" s="282"/>
      <c r="U510" s="24" t="str">
        <f>+VLOOKUP(TRIM(C510),[5]CAT!$A$2:$G$498,4,0)</f>
        <v>Sal</v>
      </c>
      <c r="V510" s="65">
        <f t="shared" si="8"/>
        <v>45586</v>
      </c>
    </row>
    <row r="511" spans="1:22" x14ac:dyDescent="0.2">
      <c r="A511" s="344">
        <v>516</v>
      </c>
      <c r="B511" s="345" t="b">
        <v>1</v>
      </c>
      <c r="C511" s="282" t="s">
        <v>153</v>
      </c>
      <c r="D511" s="282" t="s">
        <v>20</v>
      </c>
      <c r="E511" s="282" t="s">
        <v>46</v>
      </c>
      <c r="F511" s="282" t="s">
        <v>1375</v>
      </c>
      <c r="G511" s="345">
        <v>10.505578</v>
      </c>
      <c r="H511" s="345">
        <v>10.505578</v>
      </c>
      <c r="I511" s="282" t="s">
        <v>1122</v>
      </c>
      <c r="J511" s="346">
        <v>45574</v>
      </c>
      <c r="K511" s="344">
        <v>7</v>
      </c>
      <c r="L511" s="346">
        <v>45586</v>
      </c>
      <c r="M511" s="345">
        <v>0</v>
      </c>
      <c r="N511" s="345">
        <v>0</v>
      </c>
      <c r="O511" s="282" t="s">
        <v>1123</v>
      </c>
      <c r="P511" s="344">
        <v>0</v>
      </c>
      <c r="Q511" s="282" t="s">
        <v>2107</v>
      </c>
      <c r="R511" s="344">
        <v>1</v>
      </c>
      <c r="S511" s="339"/>
      <c r="T511" s="282"/>
      <c r="U511" s="24" t="str">
        <f>+VLOOKUP(TRIM(C511),[5]CAT!$A$2:$G$498,4,0)</f>
        <v>Sal</v>
      </c>
      <c r="V511" s="65">
        <f t="shared" si="8"/>
        <v>45586</v>
      </c>
    </row>
    <row r="512" spans="1:22" x14ac:dyDescent="0.2">
      <c r="A512" s="344">
        <v>524</v>
      </c>
      <c r="B512" s="345" t="b">
        <v>1</v>
      </c>
      <c r="C512" s="282" t="s">
        <v>153</v>
      </c>
      <c r="D512" s="282" t="s">
        <v>20</v>
      </c>
      <c r="E512" s="282" t="s">
        <v>46</v>
      </c>
      <c r="F512" s="282" t="s">
        <v>1375</v>
      </c>
      <c r="G512" s="345">
        <v>36.047435</v>
      </c>
      <c r="H512" s="345">
        <v>36.047435</v>
      </c>
      <c r="I512" s="282" t="s">
        <v>1122</v>
      </c>
      <c r="J512" s="346">
        <v>45574</v>
      </c>
      <c r="K512" s="344">
        <v>7</v>
      </c>
      <c r="L512" s="346">
        <v>45586</v>
      </c>
      <c r="M512" s="345">
        <v>0</v>
      </c>
      <c r="N512" s="345">
        <v>0</v>
      </c>
      <c r="O512" s="282" t="s">
        <v>1123</v>
      </c>
      <c r="P512" s="344">
        <v>0</v>
      </c>
      <c r="Q512" s="282" t="s">
        <v>2147</v>
      </c>
      <c r="R512" s="344">
        <v>1</v>
      </c>
      <c r="S512" s="339"/>
      <c r="T512" s="282"/>
      <c r="U512" s="24" t="str">
        <f>+VLOOKUP(TRIM(C512),[5]CAT!$A$2:$G$498,4,0)</f>
        <v>Sal</v>
      </c>
      <c r="V512" s="65">
        <f t="shared" si="8"/>
        <v>45586</v>
      </c>
    </row>
    <row r="513" spans="1:22" x14ac:dyDescent="0.2">
      <c r="A513" s="344">
        <v>534</v>
      </c>
      <c r="B513" s="345" t="b">
        <v>1</v>
      </c>
      <c r="C513" s="282" t="s">
        <v>153</v>
      </c>
      <c r="D513" s="282" t="s">
        <v>20</v>
      </c>
      <c r="E513" s="282" t="s">
        <v>46</v>
      </c>
      <c r="F513" s="282" t="s">
        <v>1375</v>
      </c>
      <c r="G513" s="345">
        <v>26.100860000000001</v>
      </c>
      <c r="H513" s="345">
        <v>26.100860000000001</v>
      </c>
      <c r="I513" s="282" t="s">
        <v>1122</v>
      </c>
      <c r="J513" s="346">
        <v>45574</v>
      </c>
      <c r="K513" s="344">
        <v>7</v>
      </c>
      <c r="L513" s="346">
        <v>45586</v>
      </c>
      <c r="M513" s="345">
        <v>0</v>
      </c>
      <c r="N513" s="345">
        <v>0</v>
      </c>
      <c r="O513" s="282" t="s">
        <v>1123</v>
      </c>
      <c r="P513" s="344">
        <v>0</v>
      </c>
      <c r="Q513" s="282" t="s">
        <v>2148</v>
      </c>
      <c r="R513" s="344">
        <v>1</v>
      </c>
      <c r="S513" s="339"/>
      <c r="T513" s="282"/>
      <c r="U513" s="24" t="str">
        <f>+VLOOKUP(TRIM(C513),[5]CAT!$A$2:$G$498,4,0)</f>
        <v>Sal</v>
      </c>
      <c r="V513" s="65">
        <f t="shared" si="8"/>
        <v>45586</v>
      </c>
    </row>
    <row r="514" spans="1:22" x14ac:dyDescent="0.2">
      <c r="A514" s="344">
        <v>670</v>
      </c>
      <c r="B514" s="345" t="b">
        <v>1</v>
      </c>
      <c r="C514" s="282" t="s">
        <v>148</v>
      </c>
      <c r="D514" s="282" t="s">
        <v>20</v>
      </c>
      <c r="E514" s="282" t="s">
        <v>586</v>
      </c>
      <c r="F514" s="282" t="s">
        <v>1128</v>
      </c>
      <c r="G514" s="345">
        <v>432.96739600000001</v>
      </c>
      <c r="H514" s="345">
        <v>432.96739600000001</v>
      </c>
      <c r="I514" s="282" t="s">
        <v>1122</v>
      </c>
      <c r="J514" s="346">
        <v>45574</v>
      </c>
      <c r="K514" s="344">
        <v>10</v>
      </c>
      <c r="L514" s="346">
        <v>45586</v>
      </c>
      <c r="M514" s="345">
        <v>0</v>
      </c>
      <c r="N514" s="345">
        <v>0</v>
      </c>
      <c r="O514" s="282" t="s">
        <v>1123</v>
      </c>
      <c r="P514" s="344">
        <v>0</v>
      </c>
      <c r="Q514" s="282" t="s">
        <v>2114</v>
      </c>
      <c r="R514" s="344">
        <v>1</v>
      </c>
      <c r="S514" s="339"/>
      <c r="T514" s="282"/>
      <c r="U514" s="24" t="str">
        <f>+VLOOKUP(TRIM(C514),[5]CAT!$A$2:$G$498,4,0)</f>
        <v>Harina</v>
      </c>
      <c r="V514" s="65">
        <f t="shared" si="8"/>
        <v>45586</v>
      </c>
    </row>
    <row r="515" spans="1:22" x14ac:dyDescent="0.2">
      <c r="A515" s="344">
        <v>542</v>
      </c>
      <c r="B515" s="345" t="b">
        <v>1</v>
      </c>
      <c r="C515" s="282" t="s">
        <v>141</v>
      </c>
      <c r="D515" s="282" t="s">
        <v>20</v>
      </c>
      <c r="E515" s="282" t="s">
        <v>309</v>
      </c>
      <c r="F515" s="282" t="s">
        <v>1140</v>
      </c>
      <c r="G515" s="345">
        <v>4.8073069999999998</v>
      </c>
      <c r="H515" s="345">
        <v>4.8073069999999998</v>
      </c>
      <c r="I515" s="282" t="s">
        <v>1122</v>
      </c>
      <c r="J515" s="346">
        <v>45574</v>
      </c>
      <c r="K515" s="344">
        <v>7</v>
      </c>
      <c r="L515" s="346">
        <v>45586</v>
      </c>
      <c r="M515" s="345">
        <v>0</v>
      </c>
      <c r="N515" s="345">
        <v>0</v>
      </c>
      <c r="O515" s="282" t="s">
        <v>1123</v>
      </c>
      <c r="P515" s="344">
        <v>0</v>
      </c>
      <c r="Q515" s="282" t="s">
        <v>1979</v>
      </c>
      <c r="R515" s="344">
        <v>1</v>
      </c>
      <c r="S515" s="339"/>
      <c r="T515" s="282"/>
      <c r="U515" s="24" t="str">
        <f>+VLOOKUP(TRIM(C515),[5]CAT!$A$2:$G$498,4,0)</f>
        <v>Aditivos</v>
      </c>
      <c r="V515" s="65">
        <f t="shared" si="8"/>
        <v>45586</v>
      </c>
    </row>
    <row r="516" spans="1:22" x14ac:dyDescent="0.2">
      <c r="A516" s="344">
        <v>401</v>
      </c>
      <c r="B516" s="345" t="b">
        <v>1</v>
      </c>
      <c r="C516" s="282" t="s">
        <v>822</v>
      </c>
      <c r="D516" s="282" t="s">
        <v>20</v>
      </c>
      <c r="E516" s="282" t="s">
        <v>806</v>
      </c>
      <c r="F516" s="282" t="s">
        <v>1375</v>
      </c>
      <c r="G516" s="345">
        <v>1941.71</v>
      </c>
      <c r="H516" s="345">
        <v>1941.71</v>
      </c>
      <c r="I516" s="282" t="s">
        <v>1180</v>
      </c>
      <c r="J516" s="346">
        <v>45575</v>
      </c>
      <c r="K516" s="344">
        <v>0</v>
      </c>
      <c r="L516" s="346">
        <v>45579</v>
      </c>
      <c r="M516" s="345">
        <v>0.01</v>
      </c>
      <c r="N516" s="345">
        <v>0</v>
      </c>
      <c r="O516" s="282" t="s">
        <v>1123</v>
      </c>
      <c r="P516" s="344">
        <v>0</v>
      </c>
      <c r="Q516" s="282" t="s">
        <v>2246</v>
      </c>
      <c r="R516" s="344">
        <v>1</v>
      </c>
      <c r="S516" s="339"/>
      <c r="T516" s="282"/>
      <c r="U516" s="24" t="str">
        <f>+VLOOKUP(TRIM(C516),[5]CAT!$A$2:$G$498,4,0)</f>
        <v>CarneV</v>
      </c>
      <c r="V516" s="65">
        <f t="shared" si="8"/>
        <v>45579</v>
      </c>
    </row>
    <row r="517" spans="1:22" x14ac:dyDescent="0.2">
      <c r="A517" s="344">
        <v>403</v>
      </c>
      <c r="B517" s="345" t="b">
        <v>1</v>
      </c>
      <c r="C517" s="282" t="s">
        <v>823</v>
      </c>
      <c r="D517" s="282" t="s">
        <v>20</v>
      </c>
      <c r="E517" s="282" t="s">
        <v>807</v>
      </c>
      <c r="F517" s="282" t="s">
        <v>1375</v>
      </c>
      <c r="G517" s="345">
        <v>754.94</v>
      </c>
      <c r="H517" s="345">
        <v>754.94</v>
      </c>
      <c r="I517" s="282" t="s">
        <v>1180</v>
      </c>
      <c r="J517" s="346">
        <v>45575</v>
      </c>
      <c r="K517" s="344">
        <v>0</v>
      </c>
      <c r="L517" s="346">
        <v>45579</v>
      </c>
      <c r="M517" s="345">
        <v>0.01</v>
      </c>
      <c r="N517" s="345">
        <v>0</v>
      </c>
      <c r="O517" s="282" t="s">
        <v>1123</v>
      </c>
      <c r="P517" s="344">
        <v>0</v>
      </c>
      <c r="Q517" s="282" t="s">
        <v>2246</v>
      </c>
      <c r="R517" s="344">
        <v>1</v>
      </c>
      <c r="S517" s="339"/>
      <c r="T517" s="282"/>
      <c r="U517" s="24" t="str">
        <f>+VLOOKUP(TRIM(C517),[5]CAT!$A$2:$G$498,4,0)</f>
        <v>CarneV</v>
      </c>
      <c r="V517" s="65">
        <f t="shared" si="8"/>
        <v>45579</v>
      </c>
    </row>
    <row r="518" spans="1:22" x14ac:dyDescent="0.2">
      <c r="A518" s="344">
        <v>552</v>
      </c>
      <c r="B518" s="345" t="b">
        <v>1</v>
      </c>
      <c r="C518" s="282" t="s">
        <v>265</v>
      </c>
      <c r="D518" s="282" t="s">
        <v>20</v>
      </c>
      <c r="E518" s="282" t="s">
        <v>28</v>
      </c>
      <c r="F518" s="282" t="s">
        <v>1127</v>
      </c>
      <c r="G518" s="345">
        <v>2.7394280000000002</v>
      </c>
      <c r="H518" s="345">
        <v>2.7394280000000002</v>
      </c>
      <c r="I518" s="282" t="s">
        <v>1122</v>
      </c>
      <c r="J518" s="346">
        <v>45575</v>
      </c>
      <c r="K518" s="344">
        <v>7</v>
      </c>
      <c r="L518" s="346">
        <v>45586</v>
      </c>
      <c r="M518" s="345">
        <v>0</v>
      </c>
      <c r="N518" s="345">
        <v>0</v>
      </c>
      <c r="O518" s="282" t="s">
        <v>1123</v>
      </c>
      <c r="P518" s="344">
        <v>0</v>
      </c>
      <c r="Q518" s="282" t="s">
        <v>2114</v>
      </c>
      <c r="R518" s="344">
        <v>1</v>
      </c>
      <c r="S518" s="339"/>
      <c r="T518" s="282"/>
      <c r="U518" s="24" t="str">
        <f>+VLOOKUP(TRIM(C518),[5]CAT!$A$2:$G$498,4,0)</f>
        <v>Aditivos</v>
      </c>
      <c r="V518" s="65">
        <f t="shared" si="8"/>
        <v>45586</v>
      </c>
    </row>
    <row r="519" spans="1:22" x14ac:dyDescent="0.2">
      <c r="A519" s="344">
        <v>553</v>
      </c>
      <c r="B519" s="345" t="b">
        <v>1</v>
      </c>
      <c r="C519" s="282" t="s">
        <v>250</v>
      </c>
      <c r="D519" s="282" t="s">
        <v>20</v>
      </c>
      <c r="E519" s="282" t="s">
        <v>31</v>
      </c>
      <c r="F519" s="282" t="s">
        <v>1375</v>
      </c>
      <c r="G519" s="345">
        <v>2.7394280000000002</v>
      </c>
      <c r="H519" s="345">
        <v>2.7394280000000002</v>
      </c>
      <c r="I519" s="282" t="s">
        <v>1180</v>
      </c>
      <c r="J519" s="346">
        <v>45575</v>
      </c>
      <c r="K519" s="344">
        <v>7</v>
      </c>
      <c r="L519" s="346">
        <v>45586</v>
      </c>
      <c r="M519" s="345">
        <v>0</v>
      </c>
      <c r="N519" s="345">
        <v>0</v>
      </c>
      <c r="O519" s="282" t="s">
        <v>1123</v>
      </c>
      <c r="P519" s="344">
        <v>0</v>
      </c>
      <c r="Q519" s="282" t="s">
        <v>2114</v>
      </c>
      <c r="R519" s="344">
        <v>1</v>
      </c>
      <c r="S519" s="339"/>
      <c r="T519" s="282"/>
      <c r="U519" s="24" t="str">
        <f>+VLOOKUP(TRIM(C519),[5]CAT!$A$2:$G$498,4,0)</f>
        <v>Aditivos</v>
      </c>
      <c r="V519" s="65">
        <f t="shared" si="8"/>
        <v>45586</v>
      </c>
    </row>
    <row r="520" spans="1:22" x14ac:dyDescent="0.2">
      <c r="A520" s="344">
        <v>548</v>
      </c>
      <c r="B520" s="345" t="b">
        <v>1</v>
      </c>
      <c r="C520" s="282" t="s">
        <v>156</v>
      </c>
      <c r="D520" s="282" t="s">
        <v>20</v>
      </c>
      <c r="E520" s="282" t="s">
        <v>44</v>
      </c>
      <c r="F520" s="282" t="s">
        <v>1375</v>
      </c>
      <c r="G520" s="345">
        <v>9.1396449999999998</v>
      </c>
      <c r="H520" s="345">
        <v>9.1396449999999998</v>
      </c>
      <c r="I520" s="282" t="s">
        <v>1122</v>
      </c>
      <c r="J520" s="346">
        <v>45575</v>
      </c>
      <c r="K520" s="344">
        <v>7</v>
      </c>
      <c r="L520" s="346">
        <v>45586</v>
      </c>
      <c r="M520" s="345">
        <v>0</v>
      </c>
      <c r="N520" s="345">
        <v>0</v>
      </c>
      <c r="O520" s="282" t="s">
        <v>1123</v>
      </c>
      <c r="P520" s="344">
        <v>0</v>
      </c>
      <c r="Q520" s="282" t="s">
        <v>2114</v>
      </c>
      <c r="R520" s="344">
        <v>1</v>
      </c>
      <c r="S520" s="339"/>
      <c r="T520" s="282"/>
      <c r="U520" s="24" t="str">
        <f>+VLOOKUP(TRIM(C520),[5]CAT!$A$2:$G$498,4,0)</f>
        <v>Azucar</v>
      </c>
      <c r="V520" s="65">
        <f t="shared" si="8"/>
        <v>45586</v>
      </c>
    </row>
    <row r="521" spans="1:22" x14ac:dyDescent="0.2">
      <c r="A521" s="344">
        <v>546</v>
      </c>
      <c r="B521" s="345" t="b">
        <v>1</v>
      </c>
      <c r="C521" s="282" t="s">
        <v>153</v>
      </c>
      <c r="D521" s="282" t="s">
        <v>20</v>
      </c>
      <c r="E521" s="282" t="s">
        <v>46</v>
      </c>
      <c r="F521" s="282" t="s">
        <v>1375</v>
      </c>
      <c r="G521" s="345">
        <v>24.630765</v>
      </c>
      <c r="H521" s="345">
        <v>24.630765</v>
      </c>
      <c r="I521" s="282" t="s">
        <v>1122</v>
      </c>
      <c r="J521" s="346">
        <v>45575</v>
      </c>
      <c r="K521" s="344">
        <v>7</v>
      </c>
      <c r="L521" s="346">
        <v>45586</v>
      </c>
      <c r="M521" s="345">
        <v>0</v>
      </c>
      <c r="N521" s="345">
        <v>0</v>
      </c>
      <c r="O521" s="282" t="s">
        <v>1123</v>
      </c>
      <c r="P521" s="344">
        <v>0</v>
      </c>
      <c r="Q521" s="282" t="s">
        <v>2114</v>
      </c>
      <c r="R521" s="344">
        <v>1</v>
      </c>
      <c r="S521" s="339"/>
      <c r="T521" s="282"/>
      <c r="U521" s="24" t="str">
        <f>+VLOOKUP(TRIM(C521),[5]CAT!$A$2:$G$498,4,0)</f>
        <v>Sal</v>
      </c>
      <c r="V521" s="65">
        <f t="shared" si="8"/>
        <v>45586</v>
      </c>
    </row>
    <row r="522" spans="1:22" x14ac:dyDescent="0.2">
      <c r="A522" s="344">
        <v>547</v>
      </c>
      <c r="B522" s="345" t="b">
        <v>1</v>
      </c>
      <c r="C522" s="282" t="s">
        <v>143</v>
      </c>
      <c r="D522" s="282" t="s">
        <v>20</v>
      </c>
      <c r="E522" s="282" t="s">
        <v>50</v>
      </c>
      <c r="F522" s="282" t="s">
        <v>1131</v>
      </c>
      <c r="G522" s="345">
        <v>18.27929</v>
      </c>
      <c r="H522" s="345">
        <v>18.27929</v>
      </c>
      <c r="I522" s="282" t="s">
        <v>1122</v>
      </c>
      <c r="J522" s="346">
        <v>45575</v>
      </c>
      <c r="K522" s="344">
        <v>7</v>
      </c>
      <c r="L522" s="346">
        <v>45586</v>
      </c>
      <c r="M522" s="345">
        <v>0</v>
      </c>
      <c r="N522" s="345">
        <v>0</v>
      </c>
      <c r="O522" s="282" t="s">
        <v>1123</v>
      </c>
      <c r="P522" s="344">
        <v>0</v>
      </c>
      <c r="Q522" s="282" t="s">
        <v>2114</v>
      </c>
      <c r="R522" s="344">
        <v>1</v>
      </c>
      <c r="S522" s="339"/>
      <c r="T522" s="282"/>
      <c r="U522" s="24" t="str">
        <f>+VLOOKUP(TRIM(C522),[5]CAT!$A$2:$G$498,4,0)</f>
        <v>Leche</v>
      </c>
      <c r="V522" s="65">
        <f t="shared" si="8"/>
        <v>45586</v>
      </c>
    </row>
    <row r="523" spans="1:22" x14ac:dyDescent="0.2">
      <c r="A523" s="344">
        <v>695</v>
      </c>
      <c r="B523" s="345" t="b">
        <v>1</v>
      </c>
      <c r="C523" s="282" t="s">
        <v>132</v>
      </c>
      <c r="D523" s="282" t="s">
        <v>20</v>
      </c>
      <c r="E523" s="282" t="s">
        <v>59</v>
      </c>
      <c r="F523" s="282" t="s">
        <v>1141</v>
      </c>
      <c r="G523" s="345">
        <v>1117.818</v>
      </c>
      <c r="H523" s="345">
        <v>1117.818</v>
      </c>
      <c r="I523" s="282" t="s">
        <v>1139</v>
      </c>
      <c r="J523" s="346">
        <v>45575</v>
      </c>
      <c r="K523" s="344">
        <v>10</v>
      </c>
      <c r="L523" s="346">
        <v>45586</v>
      </c>
      <c r="M523" s="345">
        <v>0</v>
      </c>
      <c r="N523" s="345">
        <v>0</v>
      </c>
      <c r="O523" s="282" t="s">
        <v>1123</v>
      </c>
      <c r="P523" s="344">
        <v>0</v>
      </c>
      <c r="Q523" s="282" t="s">
        <v>1378</v>
      </c>
      <c r="R523" s="344">
        <v>1</v>
      </c>
      <c r="S523" s="339"/>
      <c r="T523" s="282"/>
      <c r="U523" s="24" t="str">
        <f>+VLOOKUP(TRIM(C523),[5]CAT!$A$2:$G$498,4,0)</f>
        <v>Ins Pack</v>
      </c>
      <c r="V523" s="65">
        <f t="shared" si="8"/>
        <v>45586</v>
      </c>
    </row>
    <row r="524" spans="1:22" x14ac:dyDescent="0.2">
      <c r="A524" s="344">
        <v>701</v>
      </c>
      <c r="B524" s="345" t="b">
        <v>1</v>
      </c>
      <c r="C524" s="282" t="s">
        <v>132</v>
      </c>
      <c r="D524" s="282" t="s">
        <v>20</v>
      </c>
      <c r="E524" s="282" t="s">
        <v>59</v>
      </c>
      <c r="F524" s="282" t="s">
        <v>1141</v>
      </c>
      <c r="G524" s="345">
        <v>772.29300000000001</v>
      </c>
      <c r="H524" s="345">
        <v>772.29300000000001</v>
      </c>
      <c r="I524" s="282" t="s">
        <v>1139</v>
      </c>
      <c r="J524" s="346">
        <v>45575</v>
      </c>
      <c r="K524" s="344">
        <v>10</v>
      </c>
      <c r="L524" s="346">
        <v>45586</v>
      </c>
      <c r="M524" s="345">
        <v>0</v>
      </c>
      <c r="N524" s="345">
        <v>0</v>
      </c>
      <c r="O524" s="282" t="s">
        <v>1123</v>
      </c>
      <c r="P524" s="344">
        <v>0</v>
      </c>
      <c r="Q524" s="282" t="s">
        <v>1377</v>
      </c>
      <c r="R524" s="344">
        <v>1</v>
      </c>
      <c r="S524" s="339"/>
      <c r="T524" s="282"/>
      <c r="U524" s="24" t="str">
        <f>+VLOOKUP(TRIM(C524),[5]CAT!$A$2:$G$498,4,0)</f>
        <v>Ins Pack</v>
      </c>
      <c r="V524" s="65">
        <f t="shared" si="8"/>
        <v>45586</v>
      </c>
    </row>
    <row r="525" spans="1:22" x14ac:dyDescent="0.2">
      <c r="A525" s="344">
        <v>706</v>
      </c>
      <c r="B525" s="345" t="b">
        <v>1</v>
      </c>
      <c r="C525" s="282" t="s">
        <v>132</v>
      </c>
      <c r="D525" s="282" t="s">
        <v>20</v>
      </c>
      <c r="E525" s="282" t="s">
        <v>59</v>
      </c>
      <c r="F525" s="282" t="s">
        <v>1141</v>
      </c>
      <c r="G525" s="345">
        <v>757.71428600000002</v>
      </c>
      <c r="H525" s="345">
        <v>757.71428600000002</v>
      </c>
      <c r="I525" s="282" t="s">
        <v>1139</v>
      </c>
      <c r="J525" s="346">
        <v>45575</v>
      </c>
      <c r="K525" s="344">
        <v>10</v>
      </c>
      <c r="L525" s="346">
        <v>45586</v>
      </c>
      <c r="M525" s="345">
        <v>0</v>
      </c>
      <c r="N525" s="345">
        <v>0</v>
      </c>
      <c r="O525" s="282" t="s">
        <v>1123</v>
      </c>
      <c r="P525" s="344">
        <v>0</v>
      </c>
      <c r="Q525" s="282" t="s">
        <v>2069</v>
      </c>
      <c r="R525" s="344">
        <v>1</v>
      </c>
      <c r="S525" s="339"/>
      <c r="T525" s="282"/>
      <c r="U525" s="24" t="str">
        <f>+VLOOKUP(TRIM(C525),[5]CAT!$A$2:$G$498,4,0)</f>
        <v>Ins Pack</v>
      </c>
      <c r="V525" s="65">
        <f t="shared" si="8"/>
        <v>45586</v>
      </c>
    </row>
    <row r="526" spans="1:22" x14ac:dyDescent="0.2">
      <c r="A526" s="344">
        <v>720</v>
      </c>
      <c r="B526" s="345" t="b">
        <v>1</v>
      </c>
      <c r="C526" s="282" t="s">
        <v>132</v>
      </c>
      <c r="D526" s="282" t="s">
        <v>20</v>
      </c>
      <c r="E526" s="282" t="s">
        <v>59</v>
      </c>
      <c r="F526" s="282" t="s">
        <v>1141</v>
      </c>
      <c r="G526" s="345">
        <v>25.7331</v>
      </c>
      <c r="H526" s="345">
        <v>25.7331</v>
      </c>
      <c r="I526" s="282" t="s">
        <v>1139</v>
      </c>
      <c r="J526" s="346">
        <v>45575</v>
      </c>
      <c r="K526" s="344">
        <v>10</v>
      </c>
      <c r="L526" s="346">
        <v>45586</v>
      </c>
      <c r="M526" s="345">
        <v>0</v>
      </c>
      <c r="N526" s="345">
        <v>0</v>
      </c>
      <c r="O526" s="282" t="s">
        <v>1123</v>
      </c>
      <c r="P526" s="344">
        <v>0</v>
      </c>
      <c r="Q526" s="282" t="s">
        <v>2111</v>
      </c>
      <c r="R526" s="344">
        <v>1</v>
      </c>
      <c r="S526" s="339"/>
      <c r="T526" s="282"/>
      <c r="U526" s="24" t="str">
        <f>+VLOOKUP(TRIM(C526),[5]CAT!$A$2:$G$498,4,0)</f>
        <v>Ins Pack</v>
      </c>
      <c r="V526" s="65">
        <f t="shared" si="8"/>
        <v>45586</v>
      </c>
    </row>
    <row r="527" spans="1:22" x14ac:dyDescent="0.2">
      <c r="A527" s="344">
        <v>727</v>
      </c>
      <c r="B527" s="345" t="b">
        <v>1</v>
      </c>
      <c r="C527" s="282" t="s">
        <v>132</v>
      </c>
      <c r="D527" s="282" t="s">
        <v>20</v>
      </c>
      <c r="E527" s="282" t="s">
        <v>59</v>
      </c>
      <c r="F527" s="282" t="s">
        <v>1141</v>
      </c>
      <c r="G527" s="345">
        <v>14.52675</v>
      </c>
      <c r="H527" s="345">
        <v>14.52675</v>
      </c>
      <c r="I527" s="282" t="s">
        <v>1139</v>
      </c>
      <c r="J527" s="346">
        <v>45575</v>
      </c>
      <c r="K527" s="344">
        <v>10</v>
      </c>
      <c r="L527" s="346">
        <v>45586</v>
      </c>
      <c r="M527" s="345">
        <v>0</v>
      </c>
      <c r="N527" s="345">
        <v>0</v>
      </c>
      <c r="O527" s="282" t="s">
        <v>1123</v>
      </c>
      <c r="P527" s="344">
        <v>0</v>
      </c>
      <c r="Q527" s="282" t="s">
        <v>2107</v>
      </c>
      <c r="R527" s="344">
        <v>1</v>
      </c>
      <c r="S527" s="339"/>
      <c r="T527" s="282"/>
      <c r="U527" s="24" t="str">
        <f>+VLOOKUP(TRIM(C527),[5]CAT!$A$2:$G$498,4,0)</f>
        <v>Ins Pack</v>
      </c>
      <c r="V527" s="65">
        <f t="shared" si="8"/>
        <v>45586</v>
      </c>
    </row>
    <row r="528" spans="1:22" x14ac:dyDescent="0.2">
      <c r="A528" s="344">
        <v>804</v>
      </c>
      <c r="B528" s="345" t="b">
        <v>1</v>
      </c>
      <c r="C528" s="282" t="s">
        <v>155</v>
      </c>
      <c r="D528" s="282" t="s">
        <v>20</v>
      </c>
      <c r="E528" s="282" t="s">
        <v>45</v>
      </c>
      <c r="F528" s="282" t="s">
        <v>1134</v>
      </c>
      <c r="G528" s="345">
        <v>7.2424970000000002</v>
      </c>
      <c r="H528" s="345">
        <v>7.2424970000000002</v>
      </c>
      <c r="I528" s="282" t="s">
        <v>1122</v>
      </c>
      <c r="J528" s="346">
        <v>45575</v>
      </c>
      <c r="K528" s="344">
        <v>15</v>
      </c>
      <c r="L528" s="346">
        <v>45593</v>
      </c>
      <c r="M528" s="345">
        <v>0</v>
      </c>
      <c r="N528" s="345">
        <v>0</v>
      </c>
      <c r="O528" s="282" t="s">
        <v>1123</v>
      </c>
      <c r="P528" s="344">
        <v>0</v>
      </c>
      <c r="Q528" s="282" t="s">
        <v>2000</v>
      </c>
      <c r="R528" s="344">
        <v>1</v>
      </c>
      <c r="S528" s="339"/>
      <c r="T528" s="282"/>
      <c r="U528" s="24" t="str">
        <f>+VLOOKUP(TRIM(C528),[5]CAT!$A$2:$G$498,4,0)</f>
        <v>Sabor</v>
      </c>
      <c r="V528" s="65">
        <f t="shared" si="8"/>
        <v>45593</v>
      </c>
    </row>
    <row r="529" spans="1:22" x14ac:dyDescent="0.2">
      <c r="A529" s="344">
        <v>1617</v>
      </c>
      <c r="B529" s="345" t="b">
        <v>1</v>
      </c>
      <c r="C529" s="282" t="s">
        <v>139</v>
      </c>
      <c r="D529" s="282" t="s">
        <v>20</v>
      </c>
      <c r="E529" s="282" t="s">
        <v>51</v>
      </c>
      <c r="F529" s="282" t="s">
        <v>1375</v>
      </c>
      <c r="G529" s="345">
        <v>1061.0608520000001</v>
      </c>
      <c r="H529" s="345">
        <v>1061.0608520000001</v>
      </c>
      <c r="I529" s="282" t="s">
        <v>1122</v>
      </c>
      <c r="J529" s="346">
        <v>45575</v>
      </c>
      <c r="K529" s="344">
        <v>60</v>
      </c>
      <c r="L529" s="346">
        <v>45635</v>
      </c>
      <c r="M529" s="345">
        <v>0</v>
      </c>
      <c r="N529" s="345">
        <v>0</v>
      </c>
      <c r="O529" s="282" t="s">
        <v>1123</v>
      </c>
      <c r="P529" s="344">
        <v>0</v>
      </c>
      <c r="Q529" s="282" t="s">
        <v>2002</v>
      </c>
      <c r="R529" s="344">
        <v>1</v>
      </c>
      <c r="S529" s="339"/>
      <c r="T529" s="282"/>
      <c r="U529" s="24" t="str">
        <f>+VLOOKUP(TRIM(C529),[5]CAT!$A$2:$G$498,4,0)</f>
        <v>Vegetal</v>
      </c>
      <c r="V529" s="65">
        <f t="shared" si="8"/>
        <v>45635</v>
      </c>
    </row>
    <row r="530" spans="1:22" x14ac:dyDescent="0.2">
      <c r="A530" s="344">
        <v>1594</v>
      </c>
      <c r="B530" s="345" t="b">
        <v>1</v>
      </c>
      <c r="C530" s="282" t="s">
        <v>137</v>
      </c>
      <c r="D530" s="282" t="s">
        <v>20</v>
      </c>
      <c r="E530" s="282" t="s">
        <v>52</v>
      </c>
      <c r="F530" s="282" t="s">
        <v>1375</v>
      </c>
      <c r="G530" s="345">
        <v>43.597185000000003</v>
      </c>
      <c r="H530" s="345">
        <v>43.597185000000003</v>
      </c>
      <c r="I530" s="282" t="s">
        <v>1122</v>
      </c>
      <c r="J530" s="346">
        <v>45575</v>
      </c>
      <c r="K530" s="344">
        <v>60</v>
      </c>
      <c r="L530" s="346">
        <v>45635</v>
      </c>
      <c r="M530" s="345">
        <v>0</v>
      </c>
      <c r="N530" s="345">
        <v>0</v>
      </c>
      <c r="O530" s="282" t="s">
        <v>1123</v>
      </c>
      <c r="P530" s="344">
        <v>0</v>
      </c>
      <c r="Q530" s="282" t="s">
        <v>2003</v>
      </c>
      <c r="R530" s="344">
        <v>1</v>
      </c>
      <c r="S530" s="339"/>
      <c r="T530" s="282"/>
      <c r="U530" s="24" t="str">
        <f>+VLOOKUP(TRIM(C530),[5]CAT!$A$2:$G$498,4,0)</f>
        <v>Vegetal</v>
      </c>
      <c r="V530" s="65">
        <f t="shared" si="8"/>
        <v>45635</v>
      </c>
    </row>
    <row r="531" spans="1:22" x14ac:dyDescent="0.2">
      <c r="A531" s="344">
        <v>1618</v>
      </c>
      <c r="B531" s="345" t="b">
        <v>1</v>
      </c>
      <c r="C531" s="282" t="s">
        <v>137</v>
      </c>
      <c r="D531" s="282" t="s">
        <v>20</v>
      </c>
      <c r="E531" s="282" t="s">
        <v>52</v>
      </c>
      <c r="F531" s="282" t="s">
        <v>1375</v>
      </c>
      <c r="G531" s="345">
        <v>302.75906199999997</v>
      </c>
      <c r="H531" s="345">
        <v>302.75906199999997</v>
      </c>
      <c r="I531" s="282" t="s">
        <v>1122</v>
      </c>
      <c r="J531" s="346">
        <v>45575</v>
      </c>
      <c r="K531" s="344">
        <v>60</v>
      </c>
      <c r="L531" s="346">
        <v>45635</v>
      </c>
      <c r="M531" s="345">
        <v>0</v>
      </c>
      <c r="N531" s="345">
        <v>0</v>
      </c>
      <c r="O531" s="282" t="s">
        <v>1123</v>
      </c>
      <c r="P531" s="344">
        <v>0</v>
      </c>
      <c r="Q531" s="282" t="s">
        <v>2002</v>
      </c>
      <c r="R531" s="344">
        <v>1</v>
      </c>
      <c r="S531" s="339"/>
      <c r="T531" s="282"/>
      <c r="U531" s="24" t="str">
        <f>+VLOOKUP(TRIM(C531),[5]CAT!$A$2:$G$498,4,0)</f>
        <v>Vegetal</v>
      </c>
      <c r="V531" s="65">
        <f t="shared" si="8"/>
        <v>45635</v>
      </c>
    </row>
    <row r="532" spans="1:22" x14ac:dyDescent="0.2">
      <c r="A532" s="344">
        <v>627</v>
      </c>
      <c r="B532" s="345" t="b">
        <v>1</v>
      </c>
      <c r="C532" s="282" t="s">
        <v>302</v>
      </c>
      <c r="D532" s="282" t="s">
        <v>20</v>
      </c>
      <c r="E532" s="282" t="s">
        <v>23</v>
      </c>
      <c r="F532" s="282" t="s">
        <v>1375</v>
      </c>
      <c r="G532" s="345">
        <v>22.240310999999998</v>
      </c>
      <c r="H532" s="345">
        <v>22.240310999999998</v>
      </c>
      <c r="I532" s="282" t="s">
        <v>1122</v>
      </c>
      <c r="J532" s="346">
        <v>45576</v>
      </c>
      <c r="K532" s="344">
        <v>7</v>
      </c>
      <c r="L532" s="346">
        <v>45586</v>
      </c>
      <c r="M532" s="345">
        <v>0</v>
      </c>
      <c r="N532" s="345">
        <v>0</v>
      </c>
      <c r="O532" s="282" t="s">
        <v>1123</v>
      </c>
      <c r="P532" s="344">
        <v>0</v>
      </c>
      <c r="Q532" s="282" t="s">
        <v>2254</v>
      </c>
      <c r="R532" s="344">
        <v>1</v>
      </c>
      <c r="S532" s="339"/>
      <c r="T532" s="282"/>
      <c r="U532" s="24" t="str">
        <f>+VLOOKUP(TRIM(C532),[5]CAT!$A$2:$G$498,4,0)</f>
        <v>Aditivos</v>
      </c>
      <c r="V532" s="65">
        <f t="shared" si="8"/>
        <v>45586</v>
      </c>
    </row>
    <row r="533" spans="1:22" x14ac:dyDescent="0.2">
      <c r="A533" s="344">
        <v>605</v>
      </c>
      <c r="B533" s="345" t="b">
        <v>1</v>
      </c>
      <c r="C533" s="282" t="s">
        <v>673</v>
      </c>
      <c r="D533" s="282" t="s">
        <v>20</v>
      </c>
      <c r="E533" s="282" t="s">
        <v>679</v>
      </c>
      <c r="F533" s="282" t="s">
        <v>1132</v>
      </c>
      <c r="G533" s="345">
        <v>0.176819</v>
      </c>
      <c r="H533" s="345">
        <v>0.176819</v>
      </c>
      <c r="I533" s="282" t="s">
        <v>1122</v>
      </c>
      <c r="J533" s="346">
        <v>45576</v>
      </c>
      <c r="K533" s="344">
        <v>7</v>
      </c>
      <c r="L533" s="346">
        <v>45586</v>
      </c>
      <c r="M533" s="345">
        <v>0</v>
      </c>
      <c r="N533" s="345">
        <v>0</v>
      </c>
      <c r="O533" s="282" t="s">
        <v>1123</v>
      </c>
      <c r="P533" s="344">
        <v>0</v>
      </c>
      <c r="Q533" s="282" t="s">
        <v>2114</v>
      </c>
      <c r="R533" s="344">
        <v>1</v>
      </c>
      <c r="S533" s="339"/>
      <c r="T533" s="282"/>
      <c r="U533" s="24" t="str">
        <f>+VLOOKUP(TRIM(C533),[5]CAT!$A$2:$G$498,4,0)</f>
        <v>Aditivos</v>
      </c>
      <c r="V533" s="65">
        <f t="shared" si="8"/>
        <v>45586</v>
      </c>
    </row>
    <row r="534" spans="1:22" x14ac:dyDescent="0.2">
      <c r="A534" s="344">
        <v>624</v>
      </c>
      <c r="B534" s="345" t="b">
        <v>1</v>
      </c>
      <c r="C534" s="282" t="s">
        <v>296</v>
      </c>
      <c r="D534" s="282" t="s">
        <v>20</v>
      </c>
      <c r="E534" s="282" t="s">
        <v>313</v>
      </c>
      <c r="F534" s="282" t="s">
        <v>1375</v>
      </c>
      <c r="G534" s="345">
        <v>1.3019320000000001</v>
      </c>
      <c r="H534" s="345">
        <v>1.3019320000000001</v>
      </c>
      <c r="I534" s="282" t="s">
        <v>1180</v>
      </c>
      <c r="J534" s="346">
        <v>45576</v>
      </c>
      <c r="K534" s="344">
        <v>7</v>
      </c>
      <c r="L534" s="346">
        <v>45586</v>
      </c>
      <c r="M534" s="345">
        <v>0</v>
      </c>
      <c r="N534" s="345">
        <v>0</v>
      </c>
      <c r="O534" s="282" t="s">
        <v>1123</v>
      </c>
      <c r="P534" s="344">
        <v>0</v>
      </c>
      <c r="Q534" s="282" t="s">
        <v>2254</v>
      </c>
      <c r="R534" s="344">
        <v>1</v>
      </c>
      <c r="S534" s="339"/>
      <c r="T534" s="282"/>
      <c r="U534" s="24" t="str">
        <f>+VLOOKUP(TRIM(C534),[5]CAT!$A$2:$G$498,4,0)</f>
        <v>Aditivos</v>
      </c>
      <c r="V534" s="65">
        <f t="shared" si="8"/>
        <v>45586</v>
      </c>
    </row>
    <row r="535" spans="1:22" x14ac:dyDescent="0.2">
      <c r="A535" s="344">
        <v>762</v>
      </c>
      <c r="B535" s="345" t="b">
        <v>1</v>
      </c>
      <c r="C535" s="282" t="s">
        <v>275</v>
      </c>
      <c r="D535" s="282" t="s">
        <v>20</v>
      </c>
      <c r="E535" s="282" t="s">
        <v>1339</v>
      </c>
      <c r="F535" s="282" t="s">
        <v>1375</v>
      </c>
      <c r="G535" s="345">
        <v>933.43333399999995</v>
      </c>
      <c r="H535" s="345">
        <v>933.43333399999995</v>
      </c>
      <c r="I535" s="282" t="s">
        <v>1139</v>
      </c>
      <c r="J535" s="346">
        <v>45576</v>
      </c>
      <c r="K535" s="344">
        <v>10</v>
      </c>
      <c r="L535" s="346">
        <v>45586</v>
      </c>
      <c r="M535" s="345">
        <v>0</v>
      </c>
      <c r="N535" s="345">
        <v>0</v>
      </c>
      <c r="O535" s="282" t="s">
        <v>1123</v>
      </c>
      <c r="P535" s="344">
        <v>0</v>
      </c>
      <c r="Q535" s="282" t="s">
        <v>2254</v>
      </c>
      <c r="R535" s="344">
        <v>1</v>
      </c>
      <c r="S535" s="339"/>
      <c r="T535" s="282"/>
      <c r="U535" s="24" t="str">
        <f>+VLOOKUP(TRIM(C535),[5]CAT!$A$2:$G$498,4,0)</f>
        <v>Ins Pack</v>
      </c>
      <c r="V535" s="65">
        <f t="shared" si="8"/>
        <v>45586</v>
      </c>
    </row>
    <row r="536" spans="1:22" x14ac:dyDescent="0.2">
      <c r="A536" s="344">
        <v>626</v>
      </c>
      <c r="B536" s="345" t="b">
        <v>1</v>
      </c>
      <c r="C536" s="282" t="s">
        <v>268</v>
      </c>
      <c r="D536" s="282" t="s">
        <v>20</v>
      </c>
      <c r="E536" s="282" t="s">
        <v>312</v>
      </c>
      <c r="F536" s="282" t="s">
        <v>1140</v>
      </c>
      <c r="G536" s="345">
        <v>9.1901080000000004</v>
      </c>
      <c r="H536" s="345">
        <v>9.1901080000000004</v>
      </c>
      <c r="I536" s="282" t="s">
        <v>1122</v>
      </c>
      <c r="J536" s="346">
        <v>45576</v>
      </c>
      <c r="K536" s="344">
        <v>7</v>
      </c>
      <c r="L536" s="346">
        <v>45586</v>
      </c>
      <c r="M536" s="345">
        <v>0</v>
      </c>
      <c r="N536" s="345">
        <v>0</v>
      </c>
      <c r="O536" s="282" t="s">
        <v>1123</v>
      </c>
      <c r="P536" s="344">
        <v>0</v>
      </c>
      <c r="Q536" s="282" t="s">
        <v>2254</v>
      </c>
      <c r="R536" s="344">
        <v>1</v>
      </c>
      <c r="S536" s="339"/>
      <c r="T536" s="282"/>
      <c r="U536" s="24" t="str">
        <f>+VLOOKUP(TRIM(C536),[5]CAT!$A$2:$G$498,4,0)</f>
        <v>Aditivos</v>
      </c>
      <c r="V536" s="65">
        <f t="shared" si="8"/>
        <v>45586</v>
      </c>
    </row>
    <row r="537" spans="1:22" x14ac:dyDescent="0.2">
      <c r="A537" s="344">
        <v>632</v>
      </c>
      <c r="B537" s="345" t="b">
        <v>1</v>
      </c>
      <c r="C537" s="282" t="s">
        <v>265</v>
      </c>
      <c r="D537" s="282" t="s">
        <v>20</v>
      </c>
      <c r="E537" s="282" t="s">
        <v>28</v>
      </c>
      <c r="F537" s="282" t="s">
        <v>1127</v>
      </c>
      <c r="G537" s="345">
        <v>2.1684299999999999</v>
      </c>
      <c r="H537" s="345">
        <v>2.1684299999999999</v>
      </c>
      <c r="I537" s="282" t="s">
        <v>1122</v>
      </c>
      <c r="J537" s="346">
        <v>45576</v>
      </c>
      <c r="K537" s="344">
        <v>7</v>
      </c>
      <c r="L537" s="346">
        <v>45586</v>
      </c>
      <c r="M537" s="345">
        <v>0</v>
      </c>
      <c r="N537" s="345">
        <v>0</v>
      </c>
      <c r="O537" s="282" t="s">
        <v>1123</v>
      </c>
      <c r="P537" s="344">
        <v>0</v>
      </c>
      <c r="Q537" s="282" t="s">
        <v>2254</v>
      </c>
      <c r="R537" s="344">
        <v>1</v>
      </c>
      <c r="S537" s="339"/>
      <c r="T537" s="282"/>
      <c r="U537" s="24" t="str">
        <f>+VLOOKUP(TRIM(C537),[5]CAT!$A$2:$G$498,4,0)</f>
        <v>Aditivos</v>
      </c>
      <c r="V537" s="65">
        <f t="shared" si="8"/>
        <v>45586</v>
      </c>
    </row>
    <row r="538" spans="1:22" x14ac:dyDescent="0.2">
      <c r="A538" s="344">
        <v>642</v>
      </c>
      <c r="B538" s="345" t="b">
        <v>1</v>
      </c>
      <c r="C538" s="282" t="s">
        <v>262</v>
      </c>
      <c r="D538" s="282" t="s">
        <v>20</v>
      </c>
      <c r="E538" s="282" t="s">
        <v>75</v>
      </c>
      <c r="F538" s="282" t="s">
        <v>1375</v>
      </c>
      <c r="G538" s="345">
        <v>3.2250390000000002</v>
      </c>
      <c r="H538" s="345">
        <v>3.2250390000000002</v>
      </c>
      <c r="I538" s="282" t="s">
        <v>1122</v>
      </c>
      <c r="J538" s="346">
        <v>45576</v>
      </c>
      <c r="K538" s="344">
        <v>7</v>
      </c>
      <c r="L538" s="346">
        <v>45586</v>
      </c>
      <c r="M538" s="345">
        <v>0</v>
      </c>
      <c r="N538" s="345">
        <v>0</v>
      </c>
      <c r="O538" s="282" t="s">
        <v>1123</v>
      </c>
      <c r="P538" s="344">
        <v>0</v>
      </c>
      <c r="Q538" s="282" t="s">
        <v>2218</v>
      </c>
      <c r="R538" s="344">
        <v>1</v>
      </c>
      <c r="S538" s="339"/>
      <c r="T538" s="282"/>
      <c r="U538" s="24" t="str">
        <f>+VLOOKUP(TRIM(C538),[5]CAT!$A$2:$G$498,4,0)</f>
        <v>Aditivos</v>
      </c>
      <c r="V538" s="65">
        <f t="shared" si="8"/>
        <v>45586</v>
      </c>
    </row>
    <row r="539" spans="1:22" x14ac:dyDescent="0.2">
      <c r="A539" s="344">
        <v>645</v>
      </c>
      <c r="B539" s="345" t="b">
        <v>1</v>
      </c>
      <c r="C539" s="282" t="s">
        <v>257</v>
      </c>
      <c r="D539" s="282" t="s">
        <v>20</v>
      </c>
      <c r="E539" s="282" t="s">
        <v>30</v>
      </c>
      <c r="F539" s="282" t="s">
        <v>1128</v>
      </c>
      <c r="G539" s="345">
        <v>25.800312000000002</v>
      </c>
      <c r="H539" s="345">
        <v>25.800312000000002</v>
      </c>
      <c r="I539" s="282" t="s">
        <v>1180</v>
      </c>
      <c r="J539" s="346">
        <v>45576</v>
      </c>
      <c r="K539" s="344">
        <v>7</v>
      </c>
      <c r="L539" s="346">
        <v>45586</v>
      </c>
      <c r="M539" s="345">
        <v>0</v>
      </c>
      <c r="N539" s="345">
        <v>0</v>
      </c>
      <c r="O539" s="282" t="s">
        <v>1123</v>
      </c>
      <c r="P539" s="344">
        <v>0</v>
      </c>
      <c r="Q539" s="282" t="s">
        <v>2218</v>
      </c>
      <c r="R539" s="344">
        <v>1</v>
      </c>
      <c r="S539" s="339"/>
      <c r="T539" s="282"/>
      <c r="U539" s="24" t="str">
        <f>+VLOOKUP(TRIM(C539),[5]CAT!$A$2:$G$498,4,0)</f>
        <v>Aditivos</v>
      </c>
      <c r="V539" s="65">
        <f t="shared" si="8"/>
        <v>45586</v>
      </c>
    </row>
    <row r="540" spans="1:22" x14ac:dyDescent="0.2">
      <c r="A540" s="344">
        <v>633</v>
      </c>
      <c r="B540" s="345" t="b">
        <v>1</v>
      </c>
      <c r="C540" s="282" t="s">
        <v>250</v>
      </c>
      <c r="D540" s="282" t="s">
        <v>20</v>
      </c>
      <c r="E540" s="282" t="s">
        <v>31</v>
      </c>
      <c r="F540" s="282" t="s">
        <v>1375</v>
      </c>
      <c r="G540" s="345">
        <v>2.168647</v>
      </c>
      <c r="H540" s="345">
        <v>2.168647</v>
      </c>
      <c r="I540" s="282" t="s">
        <v>1180</v>
      </c>
      <c r="J540" s="346">
        <v>45576</v>
      </c>
      <c r="K540" s="344">
        <v>7</v>
      </c>
      <c r="L540" s="346">
        <v>45586</v>
      </c>
      <c r="M540" s="345">
        <v>0</v>
      </c>
      <c r="N540" s="345">
        <v>0</v>
      </c>
      <c r="O540" s="282" t="s">
        <v>1123</v>
      </c>
      <c r="P540" s="344">
        <v>0</v>
      </c>
      <c r="Q540" s="282" t="s">
        <v>2254</v>
      </c>
      <c r="R540" s="344">
        <v>1</v>
      </c>
      <c r="S540" s="339"/>
      <c r="T540" s="282"/>
      <c r="U540" s="24" t="str">
        <f>+VLOOKUP(TRIM(C540),[5]CAT!$A$2:$G$498,4,0)</f>
        <v>Aditivos</v>
      </c>
      <c r="V540" s="65">
        <f t="shared" si="8"/>
        <v>45586</v>
      </c>
    </row>
    <row r="541" spans="1:22" x14ac:dyDescent="0.2">
      <c r="A541" s="344">
        <v>582</v>
      </c>
      <c r="B541" s="345" t="b">
        <v>1</v>
      </c>
      <c r="C541" s="282" t="s">
        <v>161</v>
      </c>
      <c r="D541" s="282" t="s">
        <v>20</v>
      </c>
      <c r="E541" s="282" t="s">
        <v>43</v>
      </c>
      <c r="F541" s="282" t="s">
        <v>1375</v>
      </c>
      <c r="G541" s="345">
        <v>165.068986</v>
      </c>
      <c r="H541" s="345">
        <v>165.068986</v>
      </c>
      <c r="I541" s="282" t="s">
        <v>1122</v>
      </c>
      <c r="J541" s="346">
        <v>45576</v>
      </c>
      <c r="K541" s="344">
        <v>7</v>
      </c>
      <c r="L541" s="346">
        <v>45586</v>
      </c>
      <c r="M541" s="345">
        <v>0</v>
      </c>
      <c r="N541" s="345">
        <v>0</v>
      </c>
      <c r="O541" s="282" t="s">
        <v>1123</v>
      </c>
      <c r="P541" s="344">
        <v>0</v>
      </c>
      <c r="Q541" s="282" t="s">
        <v>2111</v>
      </c>
      <c r="R541" s="344">
        <v>1</v>
      </c>
      <c r="S541" s="339"/>
      <c r="T541" s="282"/>
      <c r="U541" s="24" t="str">
        <f>+VLOOKUP(TRIM(C541),[5]CAT!$A$2:$G$498,4,0)</f>
        <v>Aceite</v>
      </c>
      <c r="V541" s="65">
        <f t="shared" si="8"/>
        <v>45586</v>
      </c>
    </row>
    <row r="542" spans="1:22" x14ac:dyDescent="0.2">
      <c r="A542" s="344">
        <v>591</v>
      </c>
      <c r="B542" s="345" t="b">
        <v>1</v>
      </c>
      <c r="C542" s="282" t="s">
        <v>161</v>
      </c>
      <c r="D542" s="282" t="s">
        <v>20</v>
      </c>
      <c r="E542" s="282" t="s">
        <v>43</v>
      </c>
      <c r="F542" s="282" t="s">
        <v>1375</v>
      </c>
      <c r="G542" s="345">
        <v>100.361023</v>
      </c>
      <c r="H542" s="345">
        <v>100.361023</v>
      </c>
      <c r="I542" s="282" t="s">
        <v>1122</v>
      </c>
      <c r="J542" s="346">
        <v>45576</v>
      </c>
      <c r="K542" s="344">
        <v>7</v>
      </c>
      <c r="L542" s="346">
        <v>45586</v>
      </c>
      <c r="M542" s="345">
        <v>0</v>
      </c>
      <c r="N542" s="345">
        <v>0</v>
      </c>
      <c r="O542" s="282" t="s">
        <v>1123</v>
      </c>
      <c r="P542" s="344">
        <v>0</v>
      </c>
      <c r="Q542" s="282" t="s">
        <v>2107</v>
      </c>
      <c r="R542" s="344">
        <v>1</v>
      </c>
      <c r="S542" s="339"/>
      <c r="T542" s="282"/>
      <c r="U542" s="24" t="str">
        <f>+VLOOKUP(TRIM(C542),[5]CAT!$A$2:$G$498,4,0)</f>
        <v>Aceite</v>
      </c>
      <c r="V542" s="65">
        <f t="shared" si="8"/>
        <v>45586</v>
      </c>
    </row>
    <row r="543" spans="1:22" x14ac:dyDescent="0.2">
      <c r="A543" s="344">
        <v>608</v>
      </c>
      <c r="B543" s="345" t="b">
        <v>1</v>
      </c>
      <c r="C543" s="282" t="s">
        <v>161</v>
      </c>
      <c r="D543" s="282" t="s">
        <v>20</v>
      </c>
      <c r="E543" s="282" t="s">
        <v>43</v>
      </c>
      <c r="F543" s="282" t="s">
        <v>1375</v>
      </c>
      <c r="G543" s="345">
        <v>160.37004400000001</v>
      </c>
      <c r="H543" s="345">
        <v>160.37004400000001</v>
      </c>
      <c r="I543" s="282" t="s">
        <v>1122</v>
      </c>
      <c r="J543" s="346">
        <v>45576</v>
      </c>
      <c r="K543" s="344">
        <v>7</v>
      </c>
      <c r="L543" s="346">
        <v>45586</v>
      </c>
      <c r="M543" s="345">
        <v>0</v>
      </c>
      <c r="N543" s="345">
        <v>0</v>
      </c>
      <c r="O543" s="282" t="s">
        <v>1123</v>
      </c>
      <c r="P543" s="344">
        <v>0</v>
      </c>
      <c r="Q543" s="282" t="s">
        <v>2147</v>
      </c>
      <c r="R543" s="344">
        <v>1</v>
      </c>
      <c r="S543" s="339"/>
      <c r="T543" s="282"/>
      <c r="U543" s="24" t="str">
        <f>+VLOOKUP(TRIM(C543),[5]CAT!$A$2:$G$498,4,0)</f>
        <v>Aceite</v>
      </c>
      <c r="V543" s="65">
        <f t="shared" si="8"/>
        <v>45586</v>
      </c>
    </row>
    <row r="544" spans="1:22" x14ac:dyDescent="0.2">
      <c r="A544" s="344">
        <v>622</v>
      </c>
      <c r="B544" s="345" t="b">
        <v>1</v>
      </c>
      <c r="C544" s="282" t="s">
        <v>161</v>
      </c>
      <c r="D544" s="282" t="s">
        <v>20</v>
      </c>
      <c r="E544" s="282" t="s">
        <v>43</v>
      </c>
      <c r="F544" s="282" t="s">
        <v>1375</v>
      </c>
      <c r="G544" s="345">
        <v>116.119097</v>
      </c>
      <c r="H544" s="345">
        <v>116.119097</v>
      </c>
      <c r="I544" s="282" t="s">
        <v>1122</v>
      </c>
      <c r="J544" s="346">
        <v>45576</v>
      </c>
      <c r="K544" s="344">
        <v>7</v>
      </c>
      <c r="L544" s="346">
        <v>45586</v>
      </c>
      <c r="M544" s="345">
        <v>0</v>
      </c>
      <c r="N544" s="345">
        <v>0</v>
      </c>
      <c r="O544" s="282" t="s">
        <v>1123</v>
      </c>
      <c r="P544" s="344">
        <v>0</v>
      </c>
      <c r="Q544" s="282" t="s">
        <v>2148</v>
      </c>
      <c r="R544" s="344">
        <v>1</v>
      </c>
      <c r="S544" s="339"/>
      <c r="T544" s="282"/>
      <c r="U544" s="24" t="str">
        <f>+VLOOKUP(TRIM(C544),[5]CAT!$A$2:$G$498,4,0)</f>
        <v>Aceite</v>
      </c>
      <c r="V544" s="65">
        <f t="shared" si="8"/>
        <v>45586</v>
      </c>
    </row>
    <row r="545" spans="1:22" x14ac:dyDescent="0.2">
      <c r="A545" s="344">
        <v>637</v>
      </c>
      <c r="B545" s="345" t="b">
        <v>1</v>
      </c>
      <c r="C545" s="282" t="s">
        <v>161</v>
      </c>
      <c r="D545" s="282" t="s">
        <v>20</v>
      </c>
      <c r="E545" s="282" t="s">
        <v>43</v>
      </c>
      <c r="F545" s="282" t="s">
        <v>1375</v>
      </c>
      <c r="G545" s="345">
        <v>303.03030000000001</v>
      </c>
      <c r="H545" s="345">
        <v>303.03030000000001</v>
      </c>
      <c r="I545" s="282" t="s">
        <v>1122</v>
      </c>
      <c r="J545" s="346">
        <v>45576</v>
      </c>
      <c r="K545" s="344">
        <v>7</v>
      </c>
      <c r="L545" s="346">
        <v>45586</v>
      </c>
      <c r="M545" s="345">
        <v>0</v>
      </c>
      <c r="N545" s="345">
        <v>0</v>
      </c>
      <c r="O545" s="282" t="s">
        <v>1123</v>
      </c>
      <c r="P545" s="344">
        <v>0</v>
      </c>
      <c r="Q545" s="282" t="s">
        <v>2218</v>
      </c>
      <c r="R545" s="344">
        <v>1</v>
      </c>
      <c r="S545" s="339"/>
      <c r="T545" s="282"/>
      <c r="U545" s="24" t="str">
        <f>+VLOOKUP(TRIM(C545),[5]CAT!$A$2:$G$498,4,0)</f>
        <v>Aceite</v>
      </c>
      <c r="V545" s="65">
        <f t="shared" si="8"/>
        <v>45586</v>
      </c>
    </row>
    <row r="546" spans="1:22" x14ac:dyDescent="0.2">
      <c r="A546" s="344">
        <v>639</v>
      </c>
      <c r="B546" s="345" t="b">
        <v>1</v>
      </c>
      <c r="C546" s="282" t="s">
        <v>161</v>
      </c>
      <c r="D546" s="282" t="s">
        <v>20</v>
      </c>
      <c r="E546" s="282" t="s">
        <v>43</v>
      </c>
      <c r="F546" s="282" t="s">
        <v>1375</v>
      </c>
      <c r="G546" s="345">
        <v>32.886532000000003</v>
      </c>
      <c r="H546" s="345">
        <v>32.886532000000003</v>
      </c>
      <c r="I546" s="282" t="s">
        <v>1122</v>
      </c>
      <c r="J546" s="346">
        <v>45576</v>
      </c>
      <c r="K546" s="344">
        <v>7</v>
      </c>
      <c r="L546" s="346">
        <v>45586</v>
      </c>
      <c r="M546" s="345">
        <v>0</v>
      </c>
      <c r="N546" s="345">
        <v>0</v>
      </c>
      <c r="O546" s="282" t="s">
        <v>1123</v>
      </c>
      <c r="P546" s="344">
        <v>0</v>
      </c>
      <c r="Q546" s="282" t="s">
        <v>2218</v>
      </c>
      <c r="R546" s="344">
        <v>1</v>
      </c>
      <c r="S546" s="339"/>
      <c r="T546" s="282"/>
      <c r="U546" s="24" t="str">
        <f>+VLOOKUP(TRIM(C546),[5]CAT!$A$2:$G$498,4,0)</f>
        <v>Aceite</v>
      </c>
      <c r="V546" s="65">
        <f t="shared" si="8"/>
        <v>45586</v>
      </c>
    </row>
    <row r="547" spans="1:22" x14ac:dyDescent="0.2">
      <c r="A547" s="344">
        <v>641</v>
      </c>
      <c r="B547" s="345" t="b">
        <v>1</v>
      </c>
      <c r="C547" s="282" t="s">
        <v>153</v>
      </c>
      <c r="D547" s="282" t="s">
        <v>20</v>
      </c>
      <c r="E547" s="282" t="s">
        <v>46</v>
      </c>
      <c r="F547" s="282" t="s">
        <v>1375</v>
      </c>
      <c r="G547" s="345">
        <v>18.796872</v>
      </c>
      <c r="H547" s="345">
        <v>18.796872</v>
      </c>
      <c r="I547" s="282" t="s">
        <v>1122</v>
      </c>
      <c r="J547" s="346">
        <v>45576</v>
      </c>
      <c r="K547" s="344">
        <v>7</v>
      </c>
      <c r="L547" s="346">
        <v>45586</v>
      </c>
      <c r="M547" s="345">
        <v>0</v>
      </c>
      <c r="N547" s="345">
        <v>0</v>
      </c>
      <c r="O547" s="282" t="s">
        <v>1123</v>
      </c>
      <c r="P547" s="344">
        <v>0</v>
      </c>
      <c r="Q547" s="282" t="s">
        <v>2218</v>
      </c>
      <c r="R547" s="344">
        <v>1</v>
      </c>
      <c r="S547" s="339"/>
      <c r="T547" s="282"/>
      <c r="U547" s="24" t="str">
        <f>+VLOOKUP(TRIM(C547),[5]CAT!$A$2:$G$498,4,0)</f>
        <v>Sal</v>
      </c>
      <c r="V547" s="65">
        <f t="shared" si="8"/>
        <v>45586</v>
      </c>
    </row>
    <row r="548" spans="1:22" x14ac:dyDescent="0.2">
      <c r="A548" s="344">
        <v>562</v>
      </c>
      <c r="B548" s="345" t="b">
        <v>1</v>
      </c>
      <c r="C548" s="282" t="s">
        <v>141</v>
      </c>
      <c r="D548" s="282" t="s">
        <v>20</v>
      </c>
      <c r="E548" s="282" t="s">
        <v>309</v>
      </c>
      <c r="F548" s="282" t="s">
        <v>1140</v>
      </c>
      <c r="G548" s="345">
        <v>14.037323000000001</v>
      </c>
      <c r="H548" s="345">
        <v>14.037323000000001</v>
      </c>
      <c r="I548" s="282" t="s">
        <v>1122</v>
      </c>
      <c r="J548" s="346">
        <v>45576</v>
      </c>
      <c r="K548" s="344">
        <v>7</v>
      </c>
      <c r="L548" s="346">
        <v>45586</v>
      </c>
      <c r="M548" s="345">
        <v>0</v>
      </c>
      <c r="N548" s="345">
        <v>0</v>
      </c>
      <c r="O548" s="282" t="s">
        <v>1123</v>
      </c>
      <c r="P548" s="344">
        <v>0</v>
      </c>
      <c r="Q548" s="282" t="s">
        <v>1378</v>
      </c>
      <c r="R548" s="344">
        <v>1</v>
      </c>
      <c r="S548" s="339"/>
      <c r="T548" s="282"/>
      <c r="U548" s="24" t="str">
        <f>+VLOOKUP(TRIM(C548),[5]CAT!$A$2:$G$498,4,0)</f>
        <v>Aditivos</v>
      </c>
      <c r="V548" s="65">
        <f t="shared" si="8"/>
        <v>45586</v>
      </c>
    </row>
    <row r="549" spans="1:22" x14ac:dyDescent="0.2">
      <c r="A549" s="344">
        <v>604</v>
      </c>
      <c r="B549" s="345" t="b">
        <v>1</v>
      </c>
      <c r="C549" s="282" t="s">
        <v>141</v>
      </c>
      <c r="D549" s="282" t="s">
        <v>20</v>
      </c>
      <c r="E549" s="282" t="s">
        <v>309</v>
      </c>
      <c r="F549" s="282" t="s">
        <v>1140</v>
      </c>
      <c r="G549" s="345">
        <v>2.1430509999999998</v>
      </c>
      <c r="H549" s="345">
        <v>2.1430509999999998</v>
      </c>
      <c r="I549" s="282" t="s">
        <v>1122</v>
      </c>
      <c r="J549" s="346">
        <v>45576</v>
      </c>
      <c r="K549" s="344">
        <v>7</v>
      </c>
      <c r="L549" s="346">
        <v>45586</v>
      </c>
      <c r="M549" s="345">
        <v>0</v>
      </c>
      <c r="N549" s="345">
        <v>0</v>
      </c>
      <c r="O549" s="282" t="s">
        <v>1123</v>
      </c>
      <c r="P549" s="344">
        <v>0</v>
      </c>
      <c r="Q549" s="282" t="s">
        <v>2114</v>
      </c>
      <c r="R549" s="344">
        <v>1</v>
      </c>
      <c r="S549" s="339"/>
      <c r="T549" s="282"/>
      <c r="U549" s="24" t="str">
        <f>+VLOOKUP(TRIM(C549),[5]CAT!$A$2:$G$498,4,0)</f>
        <v>Aditivos</v>
      </c>
      <c r="V549" s="65">
        <f t="shared" si="8"/>
        <v>45586</v>
      </c>
    </row>
    <row r="550" spans="1:22" x14ac:dyDescent="0.2">
      <c r="A550" s="344">
        <v>625</v>
      </c>
      <c r="B550" s="345" t="b">
        <v>1</v>
      </c>
      <c r="C550" s="282" t="s">
        <v>141</v>
      </c>
      <c r="D550" s="282" t="s">
        <v>20</v>
      </c>
      <c r="E550" s="282" t="s">
        <v>309</v>
      </c>
      <c r="F550" s="282" t="s">
        <v>1140</v>
      </c>
      <c r="G550" s="345">
        <v>9.1901080000000004</v>
      </c>
      <c r="H550" s="345">
        <v>9.1901080000000004</v>
      </c>
      <c r="I550" s="282" t="s">
        <v>1122</v>
      </c>
      <c r="J550" s="346">
        <v>45576</v>
      </c>
      <c r="K550" s="344">
        <v>7</v>
      </c>
      <c r="L550" s="346">
        <v>45586</v>
      </c>
      <c r="M550" s="345">
        <v>0</v>
      </c>
      <c r="N550" s="345">
        <v>0</v>
      </c>
      <c r="O550" s="282" t="s">
        <v>1123</v>
      </c>
      <c r="P550" s="344">
        <v>0</v>
      </c>
      <c r="Q550" s="282" t="s">
        <v>2254</v>
      </c>
      <c r="R550" s="344">
        <v>1</v>
      </c>
      <c r="S550" s="339"/>
      <c r="T550" s="282"/>
      <c r="U550" s="24" t="str">
        <f>+VLOOKUP(TRIM(C550),[5]CAT!$A$2:$G$498,4,0)</f>
        <v>Aditivos</v>
      </c>
      <c r="V550" s="65">
        <f t="shared" si="8"/>
        <v>45586</v>
      </c>
    </row>
    <row r="551" spans="1:22" x14ac:dyDescent="0.2">
      <c r="A551" s="344">
        <v>757</v>
      </c>
      <c r="B551" s="345" t="b">
        <v>1</v>
      </c>
      <c r="C551" s="282" t="s">
        <v>132</v>
      </c>
      <c r="D551" s="282" t="s">
        <v>20</v>
      </c>
      <c r="E551" s="282" t="s">
        <v>59</v>
      </c>
      <c r="F551" s="282" t="s">
        <v>1141</v>
      </c>
      <c r="G551" s="345">
        <v>9.1311</v>
      </c>
      <c r="H551" s="345">
        <v>9.1311</v>
      </c>
      <c r="I551" s="282" t="s">
        <v>1139</v>
      </c>
      <c r="J551" s="346">
        <v>45576</v>
      </c>
      <c r="K551" s="344">
        <v>10</v>
      </c>
      <c r="L551" s="346">
        <v>45586</v>
      </c>
      <c r="M551" s="345">
        <v>0</v>
      </c>
      <c r="N551" s="345">
        <v>0</v>
      </c>
      <c r="O551" s="282" t="s">
        <v>1123</v>
      </c>
      <c r="P551" s="344">
        <v>0</v>
      </c>
      <c r="Q551" s="282" t="s">
        <v>2114</v>
      </c>
      <c r="R551" s="344">
        <v>1</v>
      </c>
      <c r="S551" s="339"/>
      <c r="T551" s="282"/>
      <c r="U551" s="24" t="str">
        <f>+VLOOKUP(TRIM(C551),[5]CAT!$A$2:$G$498,4,0)</f>
        <v>Ins Pack</v>
      </c>
      <c r="V551" s="65">
        <f t="shared" si="8"/>
        <v>45586</v>
      </c>
    </row>
    <row r="552" spans="1:22" x14ac:dyDescent="0.2">
      <c r="A552" s="344">
        <v>768</v>
      </c>
      <c r="B552" s="345" t="b">
        <v>1</v>
      </c>
      <c r="C552" s="282" t="s">
        <v>132</v>
      </c>
      <c r="D552" s="282" t="s">
        <v>20</v>
      </c>
      <c r="E552" s="282" t="s">
        <v>59</v>
      </c>
      <c r="F552" s="282" t="s">
        <v>1141</v>
      </c>
      <c r="G552" s="345">
        <v>24.891245000000001</v>
      </c>
      <c r="H552" s="345">
        <v>24.891245000000001</v>
      </c>
      <c r="I552" s="282" t="s">
        <v>1139</v>
      </c>
      <c r="J552" s="346">
        <v>45576</v>
      </c>
      <c r="K552" s="344">
        <v>10</v>
      </c>
      <c r="L552" s="346">
        <v>45586</v>
      </c>
      <c r="M552" s="345">
        <v>0</v>
      </c>
      <c r="N552" s="345">
        <v>0</v>
      </c>
      <c r="O552" s="282" t="s">
        <v>1123</v>
      </c>
      <c r="P552" s="344">
        <v>0</v>
      </c>
      <c r="Q552" s="282" t="s">
        <v>2254</v>
      </c>
      <c r="R552" s="344">
        <v>1</v>
      </c>
      <c r="S552" s="339"/>
      <c r="T552" s="282"/>
      <c r="U552" s="24" t="str">
        <f>+VLOOKUP(TRIM(C552),[5]CAT!$A$2:$G$498,4,0)</f>
        <v>Ins Pack</v>
      </c>
      <c r="V552" s="65">
        <f t="shared" si="8"/>
        <v>45586</v>
      </c>
    </row>
    <row r="553" spans="1:22" x14ac:dyDescent="0.2">
      <c r="A553" s="344">
        <v>807</v>
      </c>
      <c r="B553" s="345" t="b">
        <v>1</v>
      </c>
      <c r="C553" s="282" t="s">
        <v>599</v>
      </c>
      <c r="D553" s="282" t="s">
        <v>20</v>
      </c>
      <c r="E553" s="282" t="s">
        <v>982</v>
      </c>
      <c r="F553" s="282" t="s">
        <v>1136</v>
      </c>
      <c r="G553" s="345">
        <v>3576.4740000000002</v>
      </c>
      <c r="H553" s="345">
        <v>3576.4740000000002</v>
      </c>
      <c r="I553" s="282" t="s">
        <v>1180</v>
      </c>
      <c r="J553" s="346">
        <v>45576</v>
      </c>
      <c r="K553" s="344">
        <v>15</v>
      </c>
      <c r="L553" s="346">
        <v>45593</v>
      </c>
      <c r="M553" s="345">
        <v>0</v>
      </c>
      <c r="N553" s="345">
        <v>0</v>
      </c>
      <c r="O553" s="282" t="s">
        <v>1123</v>
      </c>
      <c r="P553" s="344">
        <v>0</v>
      </c>
      <c r="Q553" s="282" t="s">
        <v>2124</v>
      </c>
      <c r="R553" s="344">
        <v>1</v>
      </c>
      <c r="S553" s="339"/>
      <c r="T553" s="282"/>
      <c r="U553" s="24" t="str">
        <f>+VLOOKUP(TRIM(C553),[5]CAT!$A$2:$G$498,4,0)</f>
        <v>Salsa</v>
      </c>
      <c r="V553" s="65">
        <f t="shared" si="8"/>
        <v>45593</v>
      </c>
    </row>
    <row r="554" spans="1:22" x14ac:dyDescent="0.2">
      <c r="A554" s="344">
        <v>811</v>
      </c>
      <c r="B554" s="345" t="b">
        <v>1</v>
      </c>
      <c r="C554" s="282" t="s">
        <v>599</v>
      </c>
      <c r="D554" s="282" t="s">
        <v>20</v>
      </c>
      <c r="E554" s="282" t="s">
        <v>982</v>
      </c>
      <c r="F554" s="282" t="s">
        <v>1136</v>
      </c>
      <c r="G554" s="345">
        <v>1009.849792</v>
      </c>
      <c r="H554" s="345">
        <v>1009.849792</v>
      </c>
      <c r="I554" s="282" t="s">
        <v>1180</v>
      </c>
      <c r="J554" s="346">
        <v>45576</v>
      </c>
      <c r="K554" s="344">
        <v>15</v>
      </c>
      <c r="L554" s="346">
        <v>45593</v>
      </c>
      <c r="M554" s="345">
        <v>0</v>
      </c>
      <c r="N554" s="345">
        <v>0</v>
      </c>
      <c r="O554" s="282" t="s">
        <v>1123</v>
      </c>
      <c r="P554" s="344">
        <v>0</v>
      </c>
      <c r="Q554" s="282" t="s">
        <v>2248</v>
      </c>
      <c r="R554" s="344">
        <v>1</v>
      </c>
      <c r="S554" s="339"/>
      <c r="T554" s="282"/>
      <c r="U554" s="24" t="str">
        <f>+VLOOKUP(TRIM(C554),[5]CAT!$A$2:$G$498,4,0)</f>
        <v>Salsa</v>
      </c>
      <c r="V554" s="65">
        <f t="shared" si="8"/>
        <v>45593</v>
      </c>
    </row>
    <row r="555" spans="1:22" x14ac:dyDescent="0.2">
      <c r="A555" s="344">
        <v>813</v>
      </c>
      <c r="B555" s="345" t="b">
        <v>1</v>
      </c>
      <c r="C555" s="282" t="s">
        <v>599</v>
      </c>
      <c r="D555" s="282" t="s">
        <v>20</v>
      </c>
      <c r="E555" s="282" t="s">
        <v>982</v>
      </c>
      <c r="F555" s="282" t="s">
        <v>1136</v>
      </c>
      <c r="G555" s="345">
        <v>1842.808968</v>
      </c>
      <c r="H555" s="345">
        <v>1842.808968</v>
      </c>
      <c r="I555" s="282" t="s">
        <v>1180</v>
      </c>
      <c r="J555" s="346">
        <v>45576</v>
      </c>
      <c r="K555" s="344">
        <v>15</v>
      </c>
      <c r="L555" s="346">
        <v>45593</v>
      </c>
      <c r="M555" s="345">
        <v>0</v>
      </c>
      <c r="N555" s="345">
        <v>0</v>
      </c>
      <c r="O555" s="282" t="s">
        <v>1123</v>
      </c>
      <c r="P555" s="344">
        <v>0</v>
      </c>
      <c r="Q555" s="282" t="s">
        <v>2000</v>
      </c>
      <c r="R555" s="344">
        <v>1</v>
      </c>
      <c r="S555" s="339"/>
      <c r="T555" s="282"/>
      <c r="U555" s="24" t="str">
        <f>+VLOOKUP(TRIM(C555),[5]CAT!$A$2:$G$498,4,0)</f>
        <v>Salsa</v>
      </c>
      <c r="V555" s="65">
        <f t="shared" si="8"/>
        <v>45593</v>
      </c>
    </row>
    <row r="556" spans="1:22" x14ac:dyDescent="0.2">
      <c r="A556" s="344">
        <v>808</v>
      </c>
      <c r="B556" s="345" t="b">
        <v>1</v>
      </c>
      <c r="C556" s="282" t="s">
        <v>155</v>
      </c>
      <c r="D556" s="282" t="s">
        <v>20</v>
      </c>
      <c r="E556" s="282" t="s">
        <v>45</v>
      </c>
      <c r="F556" s="282" t="s">
        <v>1134</v>
      </c>
      <c r="G556" s="345">
        <v>22.745999999999999</v>
      </c>
      <c r="H556" s="345">
        <v>22.745999999999999</v>
      </c>
      <c r="I556" s="282" t="s">
        <v>1122</v>
      </c>
      <c r="J556" s="346">
        <v>45576</v>
      </c>
      <c r="K556" s="344">
        <v>15</v>
      </c>
      <c r="L556" s="346">
        <v>45593</v>
      </c>
      <c r="M556" s="345">
        <v>0</v>
      </c>
      <c r="N556" s="345">
        <v>0</v>
      </c>
      <c r="O556" s="282" t="s">
        <v>1123</v>
      </c>
      <c r="P556" s="344">
        <v>0</v>
      </c>
      <c r="Q556" s="282" t="s">
        <v>2124</v>
      </c>
      <c r="R556" s="344">
        <v>1</v>
      </c>
      <c r="S556" s="339"/>
      <c r="T556" s="282"/>
      <c r="U556" s="24" t="str">
        <f>+VLOOKUP(TRIM(C556),[5]CAT!$A$2:$G$498,4,0)</f>
        <v>Sabor</v>
      </c>
      <c r="V556" s="65">
        <f t="shared" si="8"/>
        <v>45593</v>
      </c>
    </row>
    <row r="557" spans="1:22" x14ac:dyDescent="0.2">
      <c r="A557" s="344">
        <v>812</v>
      </c>
      <c r="B557" s="345" t="b">
        <v>1</v>
      </c>
      <c r="C557" s="282" t="s">
        <v>155</v>
      </c>
      <c r="D557" s="282" t="s">
        <v>20</v>
      </c>
      <c r="E557" s="282" t="s">
        <v>45</v>
      </c>
      <c r="F557" s="282" t="s">
        <v>1134</v>
      </c>
      <c r="G557" s="345">
        <v>0.66006399999999998</v>
      </c>
      <c r="H557" s="345">
        <v>0.66006399999999998</v>
      </c>
      <c r="I557" s="282" t="s">
        <v>1122</v>
      </c>
      <c r="J557" s="346">
        <v>45576</v>
      </c>
      <c r="K557" s="344">
        <v>15</v>
      </c>
      <c r="L557" s="346">
        <v>45593</v>
      </c>
      <c r="M557" s="345">
        <v>0</v>
      </c>
      <c r="N557" s="345">
        <v>0</v>
      </c>
      <c r="O557" s="282" t="s">
        <v>1123</v>
      </c>
      <c r="P557" s="344">
        <v>0</v>
      </c>
      <c r="Q557" s="282" t="s">
        <v>2248</v>
      </c>
      <c r="R557" s="344">
        <v>1</v>
      </c>
      <c r="S557" s="339"/>
      <c r="T557" s="282"/>
      <c r="U557" s="24" t="str">
        <f>+VLOOKUP(TRIM(C557),[5]CAT!$A$2:$G$498,4,0)</f>
        <v>Sabor</v>
      </c>
      <c r="V557" s="65">
        <f t="shared" si="8"/>
        <v>45593</v>
      </c>
    </row>
    <row r="558" spans="1:22" x14ac:dyDescent="0.2">
      <c r="A558" s="344">
        <v>854</v>
      </c>
      <c r="B558" s="345" t="b">
        <v>1</v>
      </c>
      <c r="C558" s="282" t="s">
        <v>680</v>
      </c>
      <c r="D558" s="282" t="s">
        <v>20</v>
      </c>
      <c r="E558" s="282" t="s">
        <v>678</v>
      </c>
      <c r="F558" s="282" t="s">
        <v>1128</v>
      </c>
      <c r="G558" s="345">
        <v>0.442666</v>
      </c>
      <c r="H558" s="345">
        <v>0.442666</v>
      </c>
      <c r="I558" s="282" t="s">
        <v>1180</v>
      </c>
      <c r="J558" s="346">
        <v>45576</v>
      </c>
      <c r="K558" s="344">
        <v>21</v>
      </c>
      <c r="L558" s="346">
        <v>45600</v>
      </c>
      <c r="M558" s="345">
        <v>0</v>
      </c>
      <c r="N558" s="345">
        <v>0</v>
      </c>
      <c r="O558" s="282" t="s">
        <v>1123</v>
      </c>
      <c r="P558" s="344">
        <v>0</v>
      </c>
      <c r="Q558" s="282" t="s">
        <v>2171</v>
      </c>
      <c r="R558" s="344">
        <v>1</v>
      </c>
      <c r="S558" s="339"/>
      <c r="T558" s="282"/>
      <c r="U558" s="24" t="str">
        <f>+VLOOKUP(TRIM(C558),[5]CAT!$A$2:$G$498,4,0)</f>
        <v>Aditivos</v>
      </c>
      <c r="V558" s="65">
        <f t="shared" si="8"/>
        <v>45600</v>
      </c>
    </row>
    <row r="559" spans="1:22" x14ac:dyDescent="0.2">
      <c r="A559" s="344">
        <v>412</v>
      </c>
      <c r="B559" s="345" t="b">
        <v>1</v>
      </c>
      <c r="C559" s="282" t="s">
        <v>2036</v>
      </c>
      <c r="D559" s="282" t="s">
        <v>20</v>
      </c>
      <c r="E559" s="282" t="s">
        <v>2042</v>
      </c>
      <c r="F559" s="282" t="s">
        <v>2101</v>
      </c>
      <c r="G559" s="345">
        <v>2652.59</v>
      </c>
      <c r="H559" s="345">
        <v>2652.59</v>
      </c>
      <c r="I559" s="282" t="s">
        <v>1180</v>
      </c>
      <c r="J559" s="346">
        <v>45577</v>
      </c>
      <c r="K559" s="344">
        <v>0</v>
      </c>
      <c r="L559" s="346">
        <v>45579</v>
      </c>
      <c r="M559" s="345">
        <v>0.01</v>
      </c>
      <c r="N559" s="345">
        <v>0</v>
      </c>
      <c r="O559" s="282" t="s">
        <v>1123</v>
      </c>
      <c r="P559" s="344">
        <v>0</v>
      </c>
      <c r="Q559" s="282" t="s">
        <v>2124</v>
      </c>
      <c r="R559" s="344">
        <v>1</v>
      </c>
      <c r="S559" s="339"/>
      <c r="T559" s="282"/>
      <c r="U559" s="24" t="e">
        <f>+VLOOKUP(TRIM(C559),[5]CAT!$A$2:$G$498,4,0)</f>
        <v>#N/A</v>
      </c>
      <c r="V559" s="65">
        <f t="shared" si="8"/>
        <v>45579</v>
      </c>
    </row>
    <row r="560" spans="1:22" x14ac:dyDescent="0.2">
      <c r="A560" s="344">
        <v>416</v>
      </c>
      <c r="B560" s="345" t="b">
        <v>1</v>
      </c>
      <c r="C560" s="282" t="s">
        <v>2036</v>
      </c>
      <c r="D560" s="282" t="s">
        <v>20</v>
      </c>
      <c r="E560" s="282" t="s">
        <v>2042</v>
      </c>
      <c r="F560" s="282" t="s">
        <v>2101</v>
      </c>
      <c r="G560" s="345">
        <v>1189.56</v>
      </c>
      <c r="H560" s="345">
        <v>1189.56</v>
      </c>
      <c r="I560" s="282" t="s">
        <v>1180</v>
      </c>
      <c r="J560" s="346">
        <v>45577</v>
      </c>
      <c r="K560" s="344">
        <v>0</v>
      </c>
      <c r="L560" s="346">
        <v>45579</v>
      </c>
      <c r="M560" s="345">
        <v>0.01</v>
      </c>
      <c r="N560" s="345">
        <v>0</v>
      </c>
      <c r="O560" s="282" t="s">
        <v>1123</v>
      </c>
      <c r="P560" s="344">
        <v>0</v>
      </c>
      <c r="Q560" s="282" t="s">
        <v>2001</v>
      </c>
      <c r="R560" s="344">
        <v>1</v>
      </c>
      <c r="S560" s="339"/>
      <c r="T560" s="282"/>
      <c r="U560" s="24" t="e">
        <f>+VLOOKUP(TRIM(C560),[5]CAT!$A$2:$G$498,4,0)</f>
        <v>#N/A</v>
      </c>
      <c r="V560" s="65">
        <f t="shared" si="8"/>
        <v>45579</v>
      </c>
    </row>
    <row r="561" spans="1:22" x14ac:dyDescent="0.2">
      <c r="A561" s="344">
        <v>420</v>
      </c>
      <c r="B561" s="345" t="b">
        <v>1</v>
      </c>
      <c r="C561" s="282" t="s">
        <v>2036</v>
      </c>
      <c r="D561" s="282" t="s">
        <v>20</v>
      </c>
      <c r="E561" s="282" t="s">
        <v>2042</v>
      </c>
      <c r="F561" s="282" t="s">
        <v>2101</v>
      </c>
      <c r="G561" s="345">
        <v>1238.45</v>
      </c>
      <c r="H561" s="345">
        <v>1238.45</v>
      </c>
      <c r="I561" s="282" t="s">
        <v>1180</v>
      </c>
      <c r="J561" s="346">
        <v>45577</v>
      </c>
      <c r="K561" s="344">
        <v>0</v>
      </c>
      <c r="L561" s="346">
        <v>45579</v>
      </c>
      <c r="M561" s="345">
        <v>0.01</v>
      </c>
      <c r="N561" s="345">
        <v>0</v>
      </c>
      <c r="O561" s="282" t="s">
        <v>1123</v>
      </c>
      <c r="P561" s="344">
        <v>0</v>
      </c>
      <c r="Q561" s="282" t="s">
        <v>2000</v>
      </c>
      <c r="R561" s="344">
        <v>1</v>
      </c>
      <c r="S561" s="339"/>
      <c r="T561" s="282"/>
      <c r="U561" s="24" t="e">
        <f>+VLOOKUP(TRIM(C561),[5]CAT!$A$2:$G$498,4,0)</f>
        <v>#N/A</v>
      </c>
      <c r="V561" s="65">
        <f t="shared" si="8"/>
        <v>45579</v>
      </c>
    </row>
    <row r="562" spans="1:22" x14ac:dyDescent="0.2">
      <c r="A562" s="344">
        <v>422</v>
      </c>
      <c r="B562" s="345" t="b">
        <v>1</v>
      </c>
      <c r="C562" s="282" t="s">
        <v>2036</v>
      </c>
      <c r="D562" s="282" t="s">
        <v>20</v>
      </c>
      <c r="E562" s="282" t="s">
        <v>2042</v>
      </c>
      <c r="F562" s="282" t="s">
        <v>2101</v>
      </c>
      <c r="G562" s="345">
        <v>1520.04</v>
      </c>
      <c r="H562" s="345">
        <v>1520.04</v>
      </c>
      <c r="I562" s="282" t="s">
        <v>1180</v>
      </c>
      <c r="J562" s="346">
        <v>45577</v>
      </c>
      <c r="K562" s="344">
        <v>0</v>
      </c>
      <c r="L562" s="346">
        <v>45579</v>
      </c>
      <c r="M562" s="345">
        <v>0.01</v>
      </c>
      <c r="N562" s="345">
        <v>0</v>
      </c>
      <c r="O562" s="282" t="s">
        <v>1123</v>
      </c>
      <c r="P562" s="344">
        <v>0</v>
      </c>
      <c r="Q562" s="282" t="s">
        <v>2068</v>
      </c>
      <c r="R562" s="344">
        <v>1</v>
      </c>
      <c r="S562" s="339"/>
      <c r="T562" s="282"/>
      <c r="U562" s="24" t="e">
        <f>+VLOOKUP(TRIM(C562),[5]CAT!$A$2:$G$498,4,0)</f>
        <v>#N/A</v>
      </c>
      <c r="V562" s="65">
        <f t="shared" ref="V562:V625" si="9">L562</f>
        <v>45579</v>
      </c>
    </row>
    <row r="563" spans="1:22" x14ac:dyDescent="0.2">
      <c r="A563" s="344">
        <v>427</v>
      </c>
      <c r="B563" s="345" t="b">
        <v>1</v>
      </c>
      <c r="C563" s="282" t="s">
        <v>2036</v>
      </c>
      <c r="D563" s="282" t="s">
        <v>20</v>
      </c>
      <c r="E563" s="282" t="s">
        <v>2042</v>
      </c>
      <c r="F563" s="282" t="s">
        <v>2101</v>
      </c>
      <c r="G563" s="345">
        <v>539.51</v>
      </c>
      <c r="H563" s="345">
        <v>539.51</v>
      </c>
      <c r="I563" s="282" t="s">
        <v>1180</v>
      </c>
      <c r="J563" s="346">
        <v>45577</v>
      </c>
      <c r="K563" s="344">
        <v>0</v>
      </c>
      <c r="L563" s="346">
        <v>45579</v>
      </c>
      <c r="M563" s="345">
        <v>0.01</v>
      </c>
      <c r="N563" s="345">
        <v>0</v>
      </c>
      <c r="O563" s="282" t="s">
        <v>1123</v>
      </c>
      <c r="P563" s="344">
        <v>0</v>
      </c>
      <c r="Q563" s="282" t="s">
        <v>2245</v>
      </c>
      <c r="R563" s="344">
        <v>1</v>
      </c>
      <c r="S563" s="339"/>
      <c r="T563" s="282"/>
      <c r="U563" s="24" t="e">
        <f>+VLOOKUP(TRIM(C563),[5]CAT!$A$2:$G$498,4,0)</f>
        <v>#N/A</v>
      </c>
      <c r="V563" s="65">
        <f t="shared" si="9"/>
        <v>45579</v>
      </c>
    </row>
    <row r="564" spans="1:22" x14ac:dyDescent="0.2">
      <c r="A564" s="344">
        <v>429</v>
      </c>
      <c r="B564" s="345" t="b">
        <v>1</v>
      </c>
      <c r="C564" s="282" t="s">
        <v>1253</v>
      </c>
      <c r="D564" s="282" t="s">
        <v>20</v>
      </c>
      <c r="E564" s="282" t="s">
        <v>990</v>
      </c>
      <c r="F564" s="282" t="s">
        <v>1263</v>
      </c>
      <c r="G564" s="345">
        <v>64.2</v>
      </c>
      <c r="H564" s="345">
        <v>64.2</v>
      </c>
      <c r="I564" s="282" t="s">
        <v>1122</v>
      </c>
      <c r="J564" s="346">
        <v>45577</v>
      </c>
      <c r="K564" s="344">
        <v>0</v>
      </c>
      <c r="L564" s="346">
        <v>45579</v>
      </c>
      <c r="M564" s="345">
        <v>0.01</v>
      </c>
      <c r="N564" s="345">
        <v>0</v>
      </c>
      <c r="O564" s="282" t="s">
        <v>1123</v>
      </c>
      <c r="P564" s="344">
        <v>0</v>
      </c>
      <c r="Q564" s="282" t="s">
        <v>2246</v>
      </c>
      <c r="R564" s="344">
        <v>1</v>
      </c>
      <c r="S564" s="339"/>
      <c r="T564" s="282"/>
      <c r="U564" s="24" t="e">
        <f>+VLOOKUP(TRIM(C564),[5]CAT!$A$2:$G$498,4,0)</f>
        <v>#N/A</v>
      </c>
      <c r="V564" s="65">
        <f t="shared" si="9"/>
        <v>45579</v>
      </c>
    </row>
    <row r="565" spans="1:22" x14ac:dyDescent="0.2">
      <c r="A565" s="344">
        <v>684</v>
      </c>
      <c r="B565" s="345" t="b">
        <v>1</v>
      </c>
      <c r="C565" s="282" t="s">
        <v>262</v>
      </c>
      <c r="D565" s="282" t="s">
        <v>20</v>
      </c>
      <c r="E565" s="282" t="s">
        <v>75</v>
      </c>
      <c r="F565" s="282" t="s">
        <v>1375</v>
      </c>
      <c r="G565" s="345">
        <v>1.9350229999999999</v>
      </c>
      <c r="H565" s="345">
        <v>1.9350229999999999</v>
      </c>
      <c r="I565" s="282" t="s">
        <v>1122</v>
      </c>
      <c r="J565" s="346">
        <v>45577</v>
      </c>
      <c r="K565" s="344">
        <v>7</v>
      </c>
      <c r="L565" s="346">
        <v>45586</v>
      </c>
      <c r="M565" s="345">
        <v>0</v>
      </c>
      <c r="N565" s="345">
        <v>0</v>
      </c>
      <c r="O565" s="282" t="s">
        <v>1123</v>
      </c>
      <c r="P565" s="344">
        <v>0</v>
      </c>
      <c r="Q565" s="282" t="s">
        <v>1979</v>
      </c>
      <c r="R565" s="344">
        <v>1</v>
      </c>
      <c r="S565" s="339"/>
      <c r="T565" s="282"/>
      <c r="U565" s="24" t="str">
        <f>+VLOOKUP(TRIM(C565),[5]CAT!$A$2:$G$498,4,0)</f>
        <v>Aditivos</v>
      </c>
      <c r="V565" s="65">
        <f t="shared" si="9"/>
        <v>45586</v>
      </c>
    </row>
    <row r="566" spans="1:22" x14ac:dyDescent="0.2">
      <c r="A566" s="344">
        <v>687</v>
      </c>
      <c r="B566" s="345" t="b">
        <v>1</v>
      </c>
      <c r="C566" s="282" t="s">
        <v>257</v>
      </c>
      <c r="D566" s="282" t="s">
        <v>20</v>
      </c>
      <c r="E566" s="282" t="s">
        <v>30</v>
      </c>
      <c r="F566" s="282" t="s">
        <v>1128</v>
      </c>
      <c r="G566" s="345">
        <v>15.480188</v>
      </c>
      <c r="H566" s="345">
        <v>15.480188</v>
      </c>
      <c r="I566" s="282" t="s">
        <v>1180</v>
      </c>
      <c r="J566" s="346">
        <v>45577</v>
      </c>
      <c r="K566" s="344">
        <v>7</v>
      </c>
      <c r="L566" s="346">
        <v>45586</v>
      </c>
      <c r="M566" s="345">
        <v>0</v>
      </c>
      <c r="N566" s="345">
        <v>0</v>
      </c>
      <c r="O566" s="282" t="s">
        <v>1123</v>
      </c>
      <c r="P566" s="344">
        <v>0</v>
      </c>
      <c r="Q566" s="282" t="s">
        <v>1979</v>
      </c>
      <c r="R566" s="344">
        <v>1</v>
      </c>
      <c r="S566" s="339"/>
      <c r="T566" s="282"/>
      <c r="U566" s="24" t="str">
        <f>+VLOOKUP(TRIM(C566),[5]CAT!$A$2:$G$498,4,0)</f>
        <v>Aditivos</v>
      </c>
      <c r="V566" s="65">
        <f t="shared" si="9"/>
        <v>45586</v>
      </c>
    </row>
    <row r="567" spans="1:22" x14ac:dyDescent="0.2">
      <c r="A567" s="344">
        <v>652</v>
      </c>
      <c r="B567" s="345" t="b">
        <v>1</v>
      </c>
      <c r="C567" s="282" t="s">
        <v>161</v>
      </c>
      <c r="D567" s="282" t="s">
        <v>20</v>
      </c>
      <c r="E567" s="282" t="s">
        <v>43</v>
      </c>
      <c r="F567" s="282" t="s">
        <v>1375</v>
      </c>
      <c r="G567" s="345">
        <v>641.97821999999996</v>
      </c>
      <c r="H567" s="345">
        <v>641.97821999999996</v>
      </c>
      <c r="I567" s="282" t="s">
        <v>1122</v>
      </c>
      <c r="J567" s="346">
        <v>45577</v>
      </c>
      <c r="K567" s="344">
        <v>7</v>
      </c>
      <c r="L567" s="346">
        <v>45586</v>
      </c>
      <c r="M567" s="345">
        <v>0</v>
      </c>
      <c r="N567" s="345">
        <v>0</v>
      </c>
      <c r="O567" s="282" t="s">
        <v>1123</v>
      </c>
      <c r="P567" s="344">
        <v>0</v>
      </c>
      <c r="Q567" s="282" t="s">
        <v>1378</v>
      </c>
      <c r="R567" s="344">
        <v>1</v>
      </c>
      <c r="S567" s="339"/>
      <c r="T567" s="282"/>
      <c r="U567" s="24" t="str">
        <f>+VLOOKUP(TRIM(C567),[5]CAT!$A$2:$G$498,4,0)</f>
        <v>Aceite</v>
      </c>
      <c r="V567" s="65">
        <f t="shared" si="9"/>
        <v>45586</v>
      </c>
    </row>
    <row r="568" spans="1:22" x14ac:dyDescent="0.2">
      <c r="A568" s="344">
        <v>665</v>
      </c>
      <c r="B568" s="345" t="b">
        <v>1</v>
      </c>
      <c r="C568" s="282" t="s">
        <v>161</v>
      </c>
      <c r="D568" s="282" t="s">
        <v>20</v>
      </c>
      <c r="E568" s="282" t="s">
        <v>43</v>
      </c>
      <c r="F568" s="282" t="s">
        <v>1375</v>
      </c>
      <c r="G568" s="345">
        <v>1014.444</v>
      </c>
      <c r="H568" s="345">
        <v>1014.444</v>
      </c>
      <c r="I568" s="282" t="s">
        <v>1122</v>
      </c>
      <c r="J568" s="346">
        <v>45577</v>
      </c>
      <c r="K568" s="344">
        <v>7</v>
      </c>
      <c r="L568" s="346">
        <v>45586</v>
      </c>
      <c r="M568" s="345">
        <v>0</v>
      </c>
      <c r="N568" s="345">
        <v>0</v>
      </c>
      <c r="O568" s="282" t="s">
        <v>1123</v>
      </c>
      <c r="P568" s="344">
        <v>0</v>
      </c>
      <c r="Q568" s="282" t="s">
        <v>2111</v>
      </c>
      <c r="R568" s="344">
        <v>1</v>
      </c>
      <c r="S568" s="339"/>
      <c r="T568" s="282"/>
      <c r="U568" s="24" t="str">
        <f>+VLOOKUP(TRIM(C568),[5]CAT!$A$2:$G$498,4,0)</f>
        <v>Aceite</v>
      </c>
      <c r="V568" s="65">
        <f t="shared" si="9"/>
        <v>45586</v>
      </c>
    </row>
    <row r="569" spans="1:22" x14ac:dyDescent="0.2">
      <c r="A569" s="344">
        <v>667</v>
      </c>
      <c r="B569" s="345" t="b">
        <v>1</v>
      </c>
      <c r="C569" s="282" t="s">
        <v>161</v>
      </c>
      <c r="D569" s="282" t="s">
        <v>20</v>
      </c>
      <c r="E569" s="282" t="s">
        <v>43</v>
      </c>
      <c r="F569" s="282" t="s">
        <v>1375</v>
      </c>
      <c r="G569" s="345">
        <v>357</v>
      </c>
      <c r="H569" s="345">
        <v>357</v>
      </c>
      <c r="I569" s="282" t="s">
        <v>1122</v>
      </c>
      <c r="J569" s="346">
        <v>45577</v>
      </c>
      <c r="K569" s="344">
        <v>7</v>
      </c>
      <c r="L569" s="346">
        <v>45586</v>
      </c>
      <c r="M569" s="345">
        <v>0</v>
      </c>
      <c r="N569" s="345">
        <v>0</v>
      </c>
      <c r="O569" s="282" t="s">
        <v>1123</v>
      </c>
      <c r="P569" s="344">
        <v>0</v>
      </c>
      <c r="Q569" s="282" t="s">
        <v>2107</v>
      </c>
      <c r="R569" s="344">
        <v>1</v>
      </c>
      <c r="S569" s="339"/>
      <c r="T569" s="282"/>
      <c r="U569" s="24" t="str">
        <f>+VLOOKUP(TRIM(C569),[5]CAT!$A$2:$G$498,4,0)</f>
        <v>Aceite</v>
      </c>
      <c r="V569" s="65">
        <f t="shared" si="9"/>
        <v>45586</v>
      </c>
    </row>
    <row r="570" spans="1:22" x14ac:dyDescent="0.2">
      <c r="A570" s="344">
        <v>672</v>
      </c>
      <c r="B570" s="345" t="b">
        <v>1</v>
      </c>
      <c r="C570" s="282" t="s">
        <v>161</v>
      </c>
      <c r="D570" s="282" t="s">
        <v>20</v>
      </c>
      <c r="E570" s="282" t="s">
        <v>43</v>
      </c>
      <c r="F570" s="282" t="s">
        <v>1375</v>
      </c>
      <c r="G570" s="345">
        <v>561.86300000000006</v>
      </c>
      <c r="H570" s="345">
        <v>561.86300000000006</v>
      </c>
      <c r="I570" s="282" t="s">
        <v>1122</v>
      </c>
      <c r="J570" s="346">
        <v>45577</v>
      </c>
      <c r="K570" s="344">
        <v>7</v>
      </c>
      <c r="L570" s="346">
        <v>45586</v>
      </c>
      <c r="M570" s="345">
        <v>0</v>
      </c>
      <c r="N570" s="345">
        <v>0</v>
      </c>
      <c r="O570" s="282" t="s">
        <v>1123</v>
      </c>
      <c r="P570" s="344">
        <v>0</v>
      </c>
      <c r="Q570" s="282" t="s">
        <v>2147</v>
      </c>
      <c r="R570" s="344">
        <v>1</v>
      </c>
      <c r="S570" s="339"/>
      <c r="T570" s="282"/>
      <c r="U570" s="24" t="str">
        <f>+VLOOKUP(TRIM(C570),[5]CAT!$A$2:$G$498,4,0)</f>
        <v>Aceite</v>
      </c>
      <c r="V570" s="65">
        <f t="shared" si="9"/>
        <v>45586</v>
      </c>
    </row>
    <row r="571" spans="1:22" x14ac:dyDescent="0.2">
      <c r="A571" s="344">
        <v>675</v>
      </c>
      <c r="B571" s="345" t="b">
        <v>1</v>
      </c>
      <c r="C571" s="282" t="s">
        <v>161</v>
      </c>
      <c r="D571" s="282" t="s">
        <v>20</v>
      </c>
      <c r="E571" s="282" t="s">
        <v>43</v>
      </c>
      <c r="F571" s="282" t="s">
        <v>1375</v>
      </c>
      <c r="G571" s="345">
        <v>732.29039999999998</v>
      </c>
      <c r="H571" s="345">
        <v>732.29039999999998</v>
      </c>
      <c r="I571" s="282" t="s">
        <v>1122</v>
      </c>
      <c r="J571" s="346">
        <v>45577</v>
      </c>
      <c r="K571" s="344">
        <v>7</v>
      </c>
      <c r="L571" s="346">
        <v>45586</v>
      </c>
      <c r="M571" s="345">
        <v>0</v>
      </c>
      <c r="N571" s="345">
        <v>0</v>
      </c>
      <c r="O571" s="282" t="s">
        <v>1123</v>
      </c>
      <c r="P571" s="344">
        <v>0</v>
      </c>
      <c r="Q571" s="282" t="s">
        <v>2148</v>
      </c>
      <c r="R571" s="344">
        <v>1</v>
      </c>
      <c r="S571" s="339"/>
      <c r="T571" s="282"/>
      <c r="U571" s="24" t="str">
        <f>+VLOOKUP(TRIM(C571),[5]CAT!$A$2:$G$498,4,0)</f>
        <v>Aceite</v>
      </c>
      <c r="V571" s="65">
        <f t="shared" si="9"/>
        <v>45586</v>
      </c>
    </row>
    <row r="572" spans="1:22" x14ac:dyDescent="0.2">
      <c r="A572" s="344">
        <v>679</v>
      </c>
      <c r="B572" s="345" t="b">
        <v>1</v>
      </c>
      <c r="C572" s="282" t="s">
        <v>161</v>
      </c>
      <c r="D572" s="282" t="s">
        <v>20</v>
      </c>
      <c r="E572" s="282" t="s">
        <v>43</v>
      </c>
      <c r="F572" s="282" t="s">
        <v>1375</v>
      </c>
      <c r="G572" s="345">
        <v>181.81818000000001</v>
      </c>
      <c r="H572" s="345">
        <v>181.81818000000001</v>
      </c>
      <c r="I572" s="282" t="s">
        <v>1122</v>
      </c>
      <c r="J572" s="346">
        <v>45577</v>
      </c>
      <c r="K572" s="344">
        <v>7</v>
      </c>
      <c r="L572" s="346">
        <v>45586</v>
      </c>
      <c r="M572" s="345">
        <v>0</v>
      </c>
      <c r="N572" s="345">
        <v>0</v>
      </c>
      <c r="O572" s="282" t="s">
        <v>1123</v>
      </c>
      <c r="P572" s="344">
        <v>0</v>
      </c>
      <c r="Q572" s="282" t="s">
        <v>1979</v>
      </c>
      <c r="R572" s="344">
        <v>1</v>
      </c>
      <c r="S572" s="339"/>
      <c r="T572" s="282"/>
      <c r="U572" s="24" t="str">
        <f>+VLOOKUP(TRIM(C572),[5]CAT!$A$2:$G$498,4,0)</f>
        <v>Aceite</v>
      </c>
      <c r="V572" s="65">
        <f t="shared" si="9"/>
        <v>45586</v>
      </c>
    </row>
    <row r="573" spans="1:22" x14ac:dyDescent="0.2">
      <c r="A573" s="344">
        <v>681</v>
      </c>
      <c r="B573" s="345" t="b">
        <v>1</v>
      </c>
      <c r="C573" s="282" t="s">
        <v>161</v>
      </c>
      <c r="D573" s="282" t="s">
        <v>20</v>
      </c>
      <c r="E573" s="282" t="s">
        <v>43</v>
      </c>
      <c r="F573" s="282" t="s">
        <v>1375</v>
      </c>
      <c r="G573" s="345">
        <v>19.731919000000001</v>
      </c>
      <c r="H573" s="345">
        <v>19.731919000000001</v>
      </c>
      <c r="I573" s="282" t="s">
        <v>1122</v>
      </c>
      <c r="J573" s="346">
        <v>45577</v>
      </c>
      <c r="K573" s="344">
        <v>7</v>
      </c>
      <c r="L573" s="346">
        <v>45586</v>
      </c>
      <c r="M573" s="345">
        <v>0</v>
      </c>
      <c r="N573" s="345">
        <v>0</v>
      </c>
      <c r="O573" s="282" t="s">
        <v>1123</v>
      </c>
      <c r="P573" s="344">
        <v>0</v>
      </c>
      <c r="Q573" s="282" t="s">
        <v>1979</v>
      </c>
      <c r="R573" s="344">
        <v>1</v>
      </c>
      <c r="S573" s="339"/>
      <c r="T573" s="282"/>
      <c r="U573" s="24" t="str">
        <f>+VLOOKUP(TRIM(C573),[5]CAT!$A$2:$G$498,4,0)</f>
        <v>Aceite</v>
      </c>
      <c r="V573" s="65">
        <f t="shared" si="9"/>
        <v>45586</v>
      </c>
    </row>
    <row r="574" spans="1:22" x14ac:dyDescent="0.2">
      <c r="A574" s="344">
        <v>657</v>
      </c>
      <c r="B574" s="345" t="b">
        <v>1</v>
      </c>
      <c r="C574" s="282" t="s">
        <v>158</v>
      </c>
      <c r="D574" s="282" t="s">
        <v>20</v>
      </c>
      <c r="E574" s="282" t="s">
        <v>70</v>
      </c>
      <c r="F574" s="282" t="s">
        <v>1143</v>
      </c>
      <c r="G574" s="345">
        <v>513.79128000000003</v>
      </c>
      <c r="H574" s="345">
        <v>513.79128000000003</v>
      </c>
      <c r="I574" s="282" t="s">
        <v>1122</v>
      </c>
      <c r="J574" s="346">
        <v>45577</v>
      </c>
      <c r="K574" s="344">
        <v>7</v>
      </c>
      <c r="L574" s="346">
        <v>45586</v>
      </c>
      <c r="M574" s="345">
        <v>0</v>
      </c>
      <c r="N574" s="345">
        <v>0</v>
      </c>
      <c r="O574" s="282" t="s">
        <v>1123</v>
      </c>
      <c r="P574" s="344">
        <v>0</v>
      </c>
      <c r="Q574" s="282" t="s">
        <v>2069</v>
      </c>
      <c r="R574" s="344">
        <v>1</v>
      </c>
      <c r="S574" s="339"/>
      <c r="T574" s="282"/>
      <c r="U574" s="24" t="str">
        <f>+VLOOKUP(TRIM(C574),[5]CAT!$A$2:$G$498,4,0)</f>
        <v>Fiambre</v>
      </c>
      <c r="V574" s="65">
        <f t="shared" si="9"/>
        <v>45586</v>
      </c>
    </row>
    <row r="575" spans="1:22" x14ac:dyDescent="0.2">
      <c r="A575" s="344">
        <v>683</v>
      </c>
      <c r="B575" s="345" t="b">
        <v>1</v>
      </c>
      <c r="C575" s="282" t="s">
        <v>153</v>
      </c>
      <c r="D575" s="282" t="s">
        <v>20</v>
      </c>
      <c r="E575" s="282" t="s">
        <v>46</v>
      </c>
      <c r="F575" s="282" t="s">
        <v>1375</v>
      </c>
      <c r="G575" s="345">
        <v>11.278124</v>
      </c>
      <c r="H575" s="345">
        <v>11.278124</v>
      </c>
      <c r="I575" s="282" t="s">
        <v>1122</v>
      </c>
      <c r="J575" s="346">
        <v>45577</v>
      </c>
      <c r="K575" s="344">
        <v>7</v>
      </c>
      <c r="L575" s="346">
        <v>45586</v>
      </c>
      <c r="M575" s="345">
        <v>0</v>
      </c>
      <c r="N575" s="345">
        <v>0</v>
      </c>
      <c r="O575" s="282" t="s">
        <v>1123</v>
      </c>
      <c r="P575" s="344">
        <v>0</v>
      </c>
      <c r="Q575" s="282" t="s">
        <v>1979</v>
      </c>
      <c r="R575" s="344">
        <v>1</v>
      </c>
      <c r="S575" s="339"/>
      <c r="T575" s="282"/>
      <c r="U575" s="24" t="str">
        <f>+VLOOKUP(TRIM(C575),[5]CAT!$A$2:$G$498,4,0)</f>
        <v>Sal</v>
      </c>
      <c r="V575" s="65">
        <f t="shared" si="9"/>
        <v>45586</v>
      </c>
    </row>
    <row r="576" spans="1:22" x14ac:dyDescent="0.2">
      <c r="A576" s="344">
        <v>829</v>
      </c>
      <c r="B576" s="345" t="b">
        <v>1</v>
      </c>
      <c r="C576" s="282" t="s">
        <v>767</v>
      </c>
      <c r="D576" s="282" t="s">
        <v>20</v>
      </c>
      <c r="E576" s="282" t="s">
        <v>762</v>
      </c>
      <c r="F576" s="282" t="s">
        <v>2004</v>
      </c>
      <c r="G576" s="345">
        <v>2227.6799999999998</v>
      </c>
      <c r="H576" s="345">
        <v>2227.6799999999998</v>
      </c>
      <c r="I576" s="282" t="s">
        <v>1139</v>
      </c>
      <c r="J576" s="346">
        <v>45577</v>
      </c>
      <c r="K576" s="344">
        <v>15</v>
      </c>
      <c r="L576" s="346">
        <v>45593</v>
      </c>
      <c r="M576" s="345">
        <v>0</v>
      </c>
      <c r="N576" s="345">
        <v>0</v>
      </c>
      <c r="O576" s="282" t="s">
        <v>1123</v>
      </c>
      <c r="P576" s="344">
        <v>0</v>
      </c>
      <c r="Q576" s="282" t="s">
        <v>2000</v>
      </c>
      <c r="R576" s="344">
        <v>1</v>
      </c>
      <c r="S576" s="339"/>
      <c r="T576" s="282"/>
      <c r="U576" s="24" t="str">
        <f>+VLOOKUP(TRIM(C576),[5]CAT!$A$2:$G$498,4,0)</f>
        <v>Ins Pack</v>
      </c>
      <c r="V576" s="65">
        <f t="shared" si="9"/>
        <v>45593</v>
      </c>
    </row>
    <row r="577" spans="1:22" x14ac:dyDescent="0.2">
      <c r="A577" s="344">
        <v>435</v>
      </c>
      <c r="B577" s="345" t="b">
        <v>1</v>
      </c>
      <c r="C577" s="282" t="s">
        <v>1004</v>
      </c>
      <c r="D577" s="282" t="s">
        <v>20</v>
      </c>
      <c r="E577" s="282" t="s">
        <v>1498</v>
      </c>
      <c r="F577" s="282" t="s">
        <v>1375</v>
      </c>
      <c r="G577" s="345">
        <v>76.363951</v>
      </c>
      <c r="H577" s="345">
        <v>76.363951</v>
      </c>
      <c r="I577" s="282" t="s">
        <v>1139</v>
      </c>
      <c r="J577" s="346">
        <v>45578</v>
      </c>
      <c r="K577" s="344">
        <v>0</v>
      </c>
      <c r="L577" s="346">
        <v>45579</v>
      </c>
      <c r="M577" s="345">
        <v>0</v>
      </c>
      <c r="N577" s="345">
        <v>0</v>
      </c>
      <c r="O577" s="282" t="s">
        <v>1123</v>
      </c>
      <c r="P577" s="344">
        <v>0</v>
      </c>
      <c r="Q577" s="282" t="s">
        <v>2124</v>
      </c>
      <c r="R577" s="344">
        <v>1</v>
      </c>
      <c r="S577" s="339"/>
      <c r="T577" s="282"/>
      <c r="U577" s="24" t="e">
        <f>+VLOOKUP(TRIM(C577),[5]CAT!$A$2:$G$498,4,0)</f>
        <v>#N/A</v>
      </c>
      <c r="V577" s="65">
        <f t="shared" si="9"/>
        <v>45579</v>
      </c>
    </row>
    <row r="578" spans="1:22" x14ac:dyDescent="0.2">
      <c r="A578" s="344">
        <v>441</v>
      </c>
      <c r="B578" s="345" t="b">
        <v>1</v>
      </c>
      <c r="C578" s="282" t="s">
        <v>1004</v>
      </c>
      <c r="D578" s="282" t="s">
        <v>20</v>
      </c>
      <c r="E578" s="282" t="s">
        <v>1498</v>
      </c>
      <c r="F578" s="282" t="s">
        <v>1375</v>
      </c>
      <c r="G578" s="345">
        <v>51.999167999999997</v>
      </c>
      <c r="H578" s="345">
        <v>51.999167999999997</v>
      </c>
      <c r="I578" s="282" t="s">
        <v>1139</v>
      </c>
      <c r="J578" s="346">
        <v>45578</v>
      </c>
      <c r="K578" s="344">
        <v>0</v>
      </c>
      <c r="L578" s="346">
        <v>45579</v>
      </c>
      <c r="M578" s="345">
        <v>0</v>
      </c>
      <c r="N578" s="345">
        <v>0</v>
      </c>
      <c r="O578" s="282" t="s">
        <v>1123</v>
      </c>
      <c r="P578" s="344">
        <v>0</v>
      </c>
      <c r="Q578" s="282" t="s">
        <v>2001</v>
      </c>
      <c r="R578" s="344">
        <v>1</v>
      </c>
      <c r="S578" s="339"/>
      <c r="T578" s="282"/>
      <c r="U578" s="24" t="e">
        <f>+VLOOKUP(TRIM(C578),[5]CAT!$A$2:$G$498,4,0)</f>
        <v>#N/A</v>
      </c>
      <c r="V578" s="65">
        <f t="shared" si="9"/>
        <v>45579</v>
      </c>
    </row>
    <row r="579" spans="1:22" x14ac:dyDescent="0.2">
      <c r="A579" s="344">
        <v>449</v>
      </c>
      <c r="B579" s="345" t="b">
        <v>1</v>
      </c>
      <c r="C579" s="282" t="s">
        <v>1004</v>
      </c>
      <c r="D579" s="282" t="s">
        <v>20</v>
      </c>
      <c r="E579" s="282" t="s">
        <v>1498</v>
      </c>
      <c r="F579" s="282" t="s">
        <v>1375</v>
      </c>
      <c r="G579" s="345">
        <v>51.990119999999997</v>
      </c>
      <c r="H579" s="345">
        <v>51.990119999999997</v>
      </c>
      <c r="I579" s="282" t="s">
        <v>1139</v>
      </c>
      <c r="J579" s="346">
        <v>45578</v>
      </c>
      <c r="K579" s="344">
        <v>0</v>
      </c>
      <c r="L579" s="346">
        <v>45579</v>
      </c>
      <c r="M579" s="345">
        <v>0</v>
      </c>
      <c r="N579" s="345">
        <v>0</v>
      </c>
      <c r="O579" s="282" t="s">
        <v>1123</v>
      </c>
      <c r="P579" s="344">
        <v>0</v>
      </c>
      <c r="Q579" s="282" t="s">
        <v>2000</v>
      </c>
      <c r="R579" s="344">
        <v>1</v>
      </c>
      <c r="S579" s="339"/>
      <c r="T579" s="282"/>
      <c r="U579" s="24" t="e">
        <f>+VLOOKUP(TRIM(C579),[5]CAT!$A$2:$G$498,4,0)</f>
        <v>#N/A</v>
      </c>
      <c r="V579" s="65">
        <f t="shared" si="9"/>
        <v>45579</v>
      </c>
    </row>
    <row r="580" spans="1:22" x14ac:dyDescent="0.2">
      <c r="A580" s="344">
        <v>456</v>
      </c>
      <c r="B580" s="345" t="b">
        <v>1</v>
      </c>
      <c r="C580" s="282" t="s">
        <v>1004</v>
      </c>
      <c r="D580" s="282" t="s">
        <v>20</v>
      </c>
      <c r="E580" s="282" t="s">
        <v>1498</v>
      </c>
      <c r="F580" s="282" t="s">
        <v>1375</v>
      </c>
      <c r="G580" s="345">
        <v>64.175422999999995</v>
      </c>
      <c r="H580" s="345">
        <v>64.175422999999995</v>
      </c>
      <c r="I580" s="282" t="s">
        <v>1139</v>
      </c>
      <c r="J580" s="346">
        <v>45578</v>
      </c>
      <c r="K580" s="344">
        <v>0</v>
      </c>
      <c r="L580" s="346">
        <v>45579</v>
      </c>
      <c r="M580" s="345">
        <v>0</v>
      </c>
      <c r="N580" s="345">
        <v>0</v>
      </c>
      <c r="O580" s="282" t="s">
        <v>1123</v>
      </c>
      <c r="P580" s="344">
        <v>0</v>
      </c>
      <c r="Q580" s="282" t="s">
        <v>2068</v>
      </c>
      <c r="R580" s="344">
        <v>1</v>
      </c>
      <c r="S580" s="339"/>
      <c r="T580" s="282"/>
      <c r="U580" s="24" t="e">
        <f>+VLOOKUP(TRIM(C580),[5]CAT!$A$2:$G$498,4,0)</f>
        <v>#N/A</v>
      </c>
      <c r="V580" s="65">
        <f t="shared" si="9"/>
        <v>45579</v>
      </c>
    </row>
    <row r="581" spans="1:22" x14ac:dyDescent="0.2">
      <c r="A581" s="344">
        <v>433</v>
      </c>
      <c r="B581" s="345" t="b">
        <v>1</v>
      </c>
      <c r="C581" s="282" t="s">
        <v>301</v>
      </c>
      <c r="D581" s="282" t="s">
        <v>20</v>
      </c>
      <c r="E581" s="282" t="s">
        <v>605</v>
      </c>
      <c r="F581" s="282" t="s">
        <v>1375</v>
      </c>
      <c r="G581" s="345">
        <v>96.236863</v>
      </c>
      <c r="H581" s="345">
        <v>96.236863</v>
      </c>
      <c r="I581" s="282" t="s">
        <v>1139</v>
      </c>
      <c r="J581" s="346">
        <v>45578</v>
      </c>
      <c r="K581" s="344">
        <v>0</v>
      </c>
      <c r="L581" s="346">
        <v>45579</v>
      </c>
      <c r="M581" s="345">
        <v>0</v>
      </c>
      <c r="N581" s="345">
        <v>0</v>
      </c>
      <c r="O581" s="282" t="s">
        <v>1123</v>
      </c>
      <c r="P581" s="344">
        <v>0</v>
      </c>
      <c r="Q581" s="282" t="s">
        <v>2124</v>
      </c>
      <c r="R581" s="344">
        <v>1</v>
      </c>
      <c r="S581" s="339"/>
      <c r="T581" s="282"/>
      <c r="U581" s="24" t="str">
        <f>+VLOOKUP(TRIM(C581),[5]CAT!$A$2:$G$498,4,0)</f>
        <v>Cinta</v>
      </c>
      <c r="V581" s="65">
        <f t="shared" si="9"/>
        <v>45579</v>
      </c>
    </row>
    <row r="582" spans="1:22" x14ac:dyDescent="0.2">
      <c r="A582" s="344">
        <v>439</v>
      </c>
      <c r="B582" s="345" t="b">
        <v>1</v>
      </c>
      <c r="C582" s="282" t="s">
        <v>301</v>
      </c>
      <c r="D582" s="282" t="s">
        <v>20</v>
      </c>
      <c r="E582" s="282" t="s">
        <v>605</v>
      </c>
      <c r="F582" s="282" t="s">
        <v>1375</v>
      </c>
      <c r="G582" s="345">
        <v>74.88</v>
      </c>
      <c r="H582" s="345">
        <v>74.88</v>
      </c>
      <c r="I582" s="282" t="s">
        <v>1139</v>
      </c>
      <c r="J582" s="346">
        <v>45578</v>
      </c>
      <c r="K582" s="344">
        <v>0</v>
      </c>
      <c r="L582" s="346">
        <v>45579</v>
      </c>
      <c r="M582" s="345">
        <v>0</v>
      </c>
      <c r="N582" s="345">
        <v>0</v>
      </c>
      <c r="O582" s="282" t="s">
        <v>1123</v>
      </c>
      <c r="P582" s="344">
        <v>0</v>
      </c>
      <c r="Q582" s="282" t="s">
        <v>2001</v>
      </c>
      <c r="R582" s="344">
        <v>1</v>
      </c>
      <c r="S582" s="339"/>
      <c r="T582" s="282"/>
      <c r="U582" s="24" t="str">
        <f>+VLOOKUP(TRIM(C582),[5]CAT!$A$2:$G$498,4,0)</f>
        <v>Cinta</v>
      </c>
      <c r="V582" s="65">
        <f t="shared" si="9"/>
        <v>45579</v>
      </c>
    </row>
    <row r="583" spans="1:22" x14ac:dyDescent="0.2">
      <c r="A583" s="344">
        <v>450</v>
      </c>
      <c r="B583" s="345" t="b">
        <v>1</v>
      </c>
      <c r="C583" s="282" t="s">
        <v>301</v>
      </c>
      <c r="D583" s="282" t="s">
        <v>20</v>
      </c>
      <c r="E583" s="282" t="s">
        <v>605</v>
      </c>
      <c r="F583" s="282" t="s">
        <v>1375</v>
      </c>
      <c r="G583" s="345">
        <v>65.52</v>
      </c>
      <c r="H583" s="345">
        <v>65.52</v>
      </c>
      <c r="I583" s="282" t="s">
        <v>1139</v>
      </c>
      <c r="J583" s="346">
        <v>45578</v>
      </c>
      <c r="K583" s="344">
        <v>0</v>
      </c>
      <c r="L583" s="346">
        <v>45579</v>
      </c>
      <c r="M583" s="345">
        <v>0</v>
      </c>
      <c r="N583" s="345">
        <v>0</v>
      </c>
      <c r="O583" s="282" t="s">
        <v>1123</v>
      </c>
      <c r="P583" s="344">
        <v>0</v>
      </c>
      <c r="Q583" s="282" t="s">
        <v>2000</v>
      </c>
      <c r="R583" s="344">
        <v>1</v>
      </c>
      <c r="S583" s="339"/>
      <c r="T583" s="282"/>
      <c r="U583" s="24" t="str">
        <f>+VLOOKUP(TRIM(C583),[5]CAT!$A$2:$G$498,4,0)</f>
        <v>Cinta</v>
      </c>
      <c r="V583" s="65">
        <f t="shared" si="9"/>
        <v>45579</v>
      </c>
    </row>
    <row r="584" spans="1:22" x14ac:dyDescent="0.2">
      <c r="A584" s="344">
        <v>454</v>
      </c>
      <c r="B584" s="345" t="b">
        <v>1</v>
      </c>
      <c r="C584" s="282" t="s">
        <v>301</v>
      </c>
      <c r="D584" s="282" t="s">
        <v>20</v>
      </c>
      <c r="E584" s="282" t="s">
        <v>605</v>
      </c>
      <c r="F584" s="282" t="s">
        <v>1375</v>
      </c>
      <c r="G584" s="345">
        <v>80.876400000000004</v>
      </c>
      <c r="H584" s="345">
        <v>80.876400000000004</v>
      </c>
      <c r="I584" s="282" t="s">
        <v>1139</v>
      </c>
      <c r="J584" s="346">
        <v>45578</v>
      </c>
      <c r="K584" s="344">
        <v>0</v>
      </c>
      <c r="L584" s="346">
        <v>45579</v>
      </c>
      <c r="M584" s="345">
        <v>0</v>
      </c>
      <c r="N584" s="345">
        <v>0</v>
      </c>
      <c r="O584" s="282" t="s">
        <v>1123</v>
      </c>
      <c r="P584" s="344">
        <v>0</v>
      </c>
      <c r="Q584" s="282" t="s">
        <v>2068</v>
      </c>
      <c r="R584" s="344">
        <v>1</v>
      </c>
      <c r="S584" s="339"/>
      <c r="T584" s="282"/>
      <c r="U584" s="24" t="str">
        <f>+VLOOKUP(TRIM(C584),[5]CAT!$A$2:$G$498,4,0)</f>
        <v>Cinta</v>
      </c>
      <c r="V584" s="65">
        <f t="shared" si="9"/>
        <v>45579</v>
      </c>
    </row>
    <row r="585" spans="1:22" x14ac:dyDescent="0.2">
      <c r="A585" s="344">
        <v>436</v>
      </c>
      <c r="B585" s="345" t="b">
        <v>1</v>
      </c>
      <c r="C585" s="282" t="s">
        <v>2144</v>
      </c>
      <c r="D585" s="282" t="s">
        <v>20</v>
      </c>
      <c r="E585" s="282" t="s">
        <v>597</v>
      </c>
      <c r="F585" s="282" t="s">
        <v>2006</v>
      </c>
      <c r="G585" s="345">
        <v>149.78</v>
      </c>
      <c r="H585" s="345">
        <v>149.78</v>
      </c>
      <c r="I585" s="282" t="s">
        <v>1180</v>
      </c>
      <c r="J585" s="346">
        <v>45578</v>
      </c>
      <c r="K585" s="344">
        <v>0</v>
      </c>
      <c r="L585" s="346">
        <v>45579</v>
      </c>
      <c r="M585" s="345">
        <v>0.01</v>
      </c>
      <c r="N585" s="345">
        <v>0</v>
      </c>
      <c r="O585" s="282" t="s">
        <v>1123</v>
      </c>
      <c r="P585" s="344">
        <v>0</v>
      </c>
      <c r="Q585" s="282" t="s">
        <v>2001</v>
      </c>
      <c r="R585" s="344">
        <v>1</v>
      </c>
      <c r="S585" s="339"/>
      <c r="T585" s="282"/>
      <c r="U585" s="24" t="e">
        <f>+VLOOKUP(TRIM(C585),[5]CAT!$A$2:$G$498,4,0)</f>
        <v>#N/A</v>
      </c>
      <c r="V585" s="65">
        <f t="shared" si="9"/>
        <v>45579</v>
      </c>
    </row>
    <row r="586" spans="1:22" x14ac:dyDescent="0.2">
      <c r="A586" s="344">
        <v>430</v>
      </c>
      <c r="B586" s="345" t="b">
        <v>1</v>
      </c>
      <c r="C586" s="282" t="s">
        <v>1466</v>
      </c>
      <c r="D586" s="282" t="s">
        <v>20</v>
      </c>
      <c r="E586" s="282" t="s">
        <v>841</v>
      </c>
      <c r="F586" s="282" t="s">
        <v>2138</v>
      </c>
      <c r="G586" s="345">
        <v>269.45999999999998</v>
      </c>
      <c r="H586" s="345">
        <v>269.45999999999998</v>
      </c>
      <c r="I586" s="282" t="s">
        <v>1180</v>
      </c>
      <c r="J586" s="346">
        <v>45578</v>
      </c>
      <c r="K586" s="344">
        <v>0</v>
      </c>
      <c r="L586" s="346">
        <v>45579</v>
      </c>
      <c r="M586" s="345">
        <v>0.01</v>
      </c>
      <c r="N586" s="345">
        <v>0</v>
      </c>
      <c r="O586" s="282" t="s">
        <v>1123</v>
      </c>
      <c r="P586" s="344">
        <v>0</v>
      </c>
      <c r="Q586" s="282" t="s">
        <v>2124</v>
      </c>
      <c r="R586" s="344">
        <v>1</v>
      </c>
      <c r="S586" s="339"/>
      <c r="T586" s="282"/>
      <c r="U586" s="24" t="e">
        <f>+VLOOKUP(TRIM(C586),[5]CAT!$A$2:$G$498,4,0)</f>
        <v>#N/A</v>
      </c>
      <c r="V586" s="65">
        <f t="shared" si="9"/>
        <v>45579</v>
      </c>
    </row>
    <row r="587" spans="1:22" x14ac:dyDescent="0.2">
      <c r="A587" s="344">
        <v>431</v>
      </c>
      <c r="B587" s="345" t="b">
        <v>1</v>
      </c>
      <c r="C587" s="282" t="s">
        <v>1296</v>
      </c>
      <c r="D587" s="282" t="s">
        <v>20</v>
      </c>
      <c r="E587" s="282" t="s">
        <v>687</v>
      </c>
      <c r="F587" s="282" t="s">
        <v>2005</v>
      </c>
      <c r="G587" s="345">
        <v>1636.67</v>
      </c>
      <c r="H587" s="345">
        <v>1636.67</v>
      </c>
      <c r="I587" s="282" t="s">
        <v>1139</v>
      </c>
      <c r="J587" s="346">
        <v>45578</v>
      </c>
      <c r="K587" s="344">
        <v>0</v>
      </c>
      <c r="L587" s="346">
        <v>45579</v>
      </c>
      <c r="M587" s="345">
        <v>0.01</v>
      </c>
      <c r="N587" s="345">
        <v>0</v>
      </c>
      <c r="O587" s="282" t="s">
        <v>1123</v>
      </c>
      <c r="P587" s="344">
        <v>0</v>
      </c>
      <c r="Q587" s="282" t="s">
        <v>2124</v>
      </c>
      <c r="R587" s="344">
        <v>1</v>
      </c>
      <c r="S587" s="339"/>
      <c r="T587" s="282"/>
      <c r="U587" s="24" t="e">
        <f>+VLOOKUP(TRIM(C587),[5]CAT!$A$2:$G$498,4,0)</f>
        <v>#N/A</v>
      </c>
      <c r="V587" s="65">
        <f t="shared" si="9"/>
        <v>45579</v>
      </c>
    </row>
    <row r="588" spans="1:22" x14ac:dyDescent="0.2">
      <c r="A588" s="344">
        <v>444</v>
      </c>
      <c r="B588" s="345" t="b">
        <v>1</v>
      </c>
      <c r="C588" s="282" t="s">
        <v>1296</v>
      </c>
      <c r="D588" s="282" t="s">
        <v>20</v>
      </c>
      <c r="E588" s="282" t="s">
        <v>687</v>
      </c>
      <c r="F588" s="282" t="s">
        <v>2005</v>
      </c>
      <c r="G588" s="345">
        <v>1114.28</v>
      </c>
      <c r="H588" s="345">
        <v>1114.28</v>
      </c>
      <c r="I588" s="282" t="s">
        <v>1139</v>
      </c>
      <c r="J588" s="346">
        <v>45578</v>
      </c>
      <c r="K588" s="344">
        <v>0</v>
      </c>
      <c r="L588" s="346">
        <v>45579</v>
      </c>
      <c r="M588" s="345">
        <v>0.01</v>
      </c>
      <c r="N588" s="345">
        <v>0</v>
      </c>
      <c r="O588" s="282" t="s">
        <v>1123</v>
      </c>
      <c r="P588" s="344">
        <v>0</v>
      </c>
      <c r="Q588" s="282" t="s">
        <v>2000</v>
      </c>
      <c r="R588" s="344">
        <v>1</v>
      </c>
      <c r="S588" s="339"/>
      <c r="T588" s="282"/>
      <c r="U588" s="24" t="e">
        <f>+VLOOKUP(TRIM(C588),[5]CAT!$A$2:$G$498,4,0)</f>
        <v>#N/A</v>
      </c>
      <c r="V588" s="65">
        <f t="shared" si="9"/>
        <v>45579</v>
      </c>
    </row>
    <row r="589" spans="1:22" x14ac:dyDescent="0.2">
      <c r="A589" s="344">
        <v>452</v>
      </c>
      <c r="B589" s="345" t="b">
        <v>1</v>
      </c>
      <c r="C589" s="282" t="s">
        <v>1296</v>
      </c>
      <c r="D589" s="282" t="s">
        <v>20</v>
      </c>
      <c r="E589" s="282" t="s">
        <v>687</v>
      </c>
      <c r="F589" s="282" t="s">
        <v>2005</v>
      </c>
      <c r="G589" s="345">
        <v>1375.44</v>
      </c>
      <c r="H589" s="345">
        <v>1375.44</v>
      </c>
      <c r="I589" s="282" t="s">
        <v>1139</v>
      </c>
      <c r="J589" s="346">
        <v>45578</v>
      </c>
      <c r="K589" s="344">
        <v>0</v>
      </c>
      <c r="L589" s="346">
        <v>45579</v>
      </c>
      <c r="M589" s="345">
        <v>0.01</v>
      </c>
      <c r="N589" s="345">
        <v>0</v>
      </c>
      <c r="O589" s="282" t="s">
        <v>1123</v>
      </c>
      <c r="P589" s="344">
        <v>0</v>
      </c>
      <c r="Q589" s="282" t="s">
        <v>2068</v>
      </c>
      <c r="R589" s="344">
        <v>1</v>
      </c>
      <c r="S589" s="339"/>
      <c r="T589" s="282"/>
      <c r="U589" s="24" t="e">
        <f>+VLOOKUP(TRIM(C589),[5]CAT!$A$2:$G$498,4,0)</f>
        <v>#N/A</v>
      </c>
      <c r="V589" s="65">
        <f t="shared" si="9"/>
        <v>45579</v>
      </c>
    </row>
    <row r="590" spans="1:22" x14ac:dyDescent="0.2">
      <c r="A590" s="344">
        <v>445</v>
      </c>
      <c r="B590" s="345" t="b">
        <v>1</v>
      </c>
      <c r="C590" s="282" t="s">
        <v>1448</v>
      </c>
      <c r="D590" s="282" t="s">
        <v>20</v>
      </c>
      <c r="E590" s="282" t="s">
        <v>758</v>
      </c>
      <c r="F590" s="282" t="s">
        <v>2007</v>
      </c>
      <c r="G590" s="345">
        <v>167.41</v>
      </c>
      <c r="H590" s="345">
        <v>167.41</v>
      </c>
      <c r="I590" s="282" t="s">
        <v>1180</v>
      </c>
      <c r="J590" s="346">
        <v>45578</v>
      </c>
      <c r="K590" s="344">
        <v>0</v>
      </c>
      <c r="L590" s="346">
        <v>45579</v>
      </c>
      <c r="M590" s="345">
        <v>0.01</v>
      </c>
      <c r="N590" s="345">
        <v>0</v>
      </c>
      <c r="O590" s="282" t="s">
        <v>1123</v>
      </c>
      <c r="P590" s="344">
        <v>0</v>
      </c>
      <c r="Q590" s="282" t="s">
        <v>2000</v>
      </c>
      <c r="R590" s="344">
        <v>1</v>
      </c>
      <c r="S590" s="339"/>
      <c r="T590" s="282"/>
      <c r="U590" s="24" t="e">
        <f>+VLOOKUP(TRIM(C590),[5]CAT!$A$2:$G$498,4,0)</f>
        <v>#N/A</v>
      </c>
      <c r="V590" s="65">
        <f t="shared" si="9"/>
        <v>45579</v>
      </c>
    </row>
    <row r="591" spans="1:22" x14ac:dyDescent="0.2">
      <c r="A591" s="344">
        <v>451</v>
      </c>
      <c r="B591" s="345" t="b">
        <v>1</v>
      </c>
      <c r="C591" s="282" t="s">
        <v>1467</v>
      </c>
      <c r="D591" s="282" t="s">
        <v>20</v>
      </c>
      <c r="E591" s="282" t="s">
        <v>759</v>
      </c>
      <c r="F591" s="282" t="s">
        <v>1506</v>
      </c>
      <c r="G591" s="345">
        <v>206.64</v>
      </c>
      <c r="H591" s="345">
        <v>206.64</v>
      </c>
      <c r="I591" s="282" t="s">
        <v>1180</v>
      </c>
      <c r="J591" s="346">
        <v>45578</v>
      </c>
      <c r="K591" s="344">
        <v>0</v>
      </c>
      <c r="L591" s="346">
        <v>45579</v>
      </c>
      <c r="M591" s="345">
        <v>0.01</v>
      </c>
      <c r="N591" s="345">
        <v>0</v>
      </c>
      <c r="O591" s="282" t="s">
        <v>1123</v>
      </c>
      <c r="P591" s="344">
        <v>0</v>
      </c>
      <c r="Q591" s="282" t="s">
        <v>2068</v>
      </c>
      <c r="R591" s="344">
        <v>1</v>
      </c>
      <c r="S591" s="339"/>
      <c r="T591" s="282"/>
      <c r="U591" s="24" t="e">
        <f>+VLOOKUP(TRIM(C591),[5]CAT!$A$2:$G$498,4,0)</f>
        <v>#N/A</v>
      </c>
      <c r="V591" s="65">
        <f t="shared" si="9"/>
        <v>45579</v>
      </c>
    </row>
    <row r="592" spans="1:22" x14ac:dyDescent="0.2">
      <c r="A592" s="344">
        <v>432</v>
      </c>
      <c r="B592" s="345" t="b">
        <v>1</v>
      </c>
      <c r="C592" s="282" t="s">
        <v>780</v>
      </c>
      <c r="D592" s="282" t="s">
        <v>20</v>
      </c>
      <c r="E592" s="282" t="s">
        <v>792</v>
      </c>
      <c r="F592" s="282" t="s">
        <v>2004</v>
      </c>
      <c r="G592" s="345">
        <v>1636.02</v>
      </c>
      <c r="H592" s="345">
        <v>1636.02</v>
      </c>
      <c r="I592" s="282" t="s">
        <v>1139</v>
      </c>
      <c r="J592" s="346">
        <v>45578</v>
      </c>
      <c r="K592" s="344">
        <v>0</v>
      </c>
      <c r="L592" s="346">
        <v>45579</v>
      </c>
      <c r="M592" s="345">
        <v>0.01</v>
      </c>
      <c r="N592" s="345">
        <v>0</v>
      </c>
      <c r="O592" s="282" t="s">
        <v>1123</v>
      </c>
      <c r="P592" s="344">
        <v>0</v>
      </c>
      <c r="Q592" s="282" t="s">
        <v>2124</v>
      </c>
      <c r="R592" s="344">
        <v>1</v>
      </c>
      <c r="S592" s="339"/>
      <c r="T592" s="282"/>
      <c r="U592" s="24" t="str">
        <f>+VLOOKUP(TRIM(C592),[5]CAT!$A$2:$G$498,4,0)</f>
        <v>Ins Pack</v>
      </c>
      <c r="V592" s="65">
        <f t="shared" si="9"/>
        <v>45579</v>
      </c>
    </row>
    <row r="593" spans="1:22" x14ac:dyDescent="0.2">
      <c r="A593" s="344">
        <v>438</v>
      </c>
      <c r="B593" s="345" t="b">
        <v>1</v>
      </c>
      <c r="C593" s="282" t="s">
        <v>780</v>
      </c>
      <c r="D593" s="282" t="s">
        <v>20</v>
      </c>
      <c r="E593" s="282" t="s">
        <v>792</v>
      </c>
      <c r="F593" s="282" t="s">
        <v>2004</v>
      </c>
      <c r="G593" s="345">
        <v>1272.96</v>
      </c>
      <c r="H593" s="345">
        <v>1272.96</v>
      </c>
      <c r="I593" s="282" t="s">
        <v>1139</v>
      </c>
      <c r="J593" s="346">
        <v>45578</v>
      </c>
      <c r="K593" s="344">
        <v>0</v>
      </c>
      <c r="L593" s="346">
        <v>45579</v>
      </c>
      <c r="M593" s="345">
        <v>0.01</v>
      </c>
      <c r="N593" s="345">
        <v>0</v>
      </c>
      <c r="O593" s="282" t="s">
        <v>1123</v>
      </c>
      <c r="P593" s="344">
        <v>0</v>
      </c>
      <c r="Q593" s="282" t="s">
        <v>2001</v>
      </c>
      <c r="R593" s="344">
        <v>1</v>
      </c>
      <c r="S593" s="339"/>
      <c r="T593" s="282"/>
      <c r="U593" s="24" t="str">
        <f>+VLOOKUP(TRIM(C593),[5]CAT!$A$2:$G$498,4,0)</f>
        <v>Ins Pack</v>
      </c>
      <c r="V593" s="65">
        <f t="shared" si="9"/>
        <v>45579</v>
      </c>
    </row>
    <row r="594" spans="1:22" x14ac:dyDescent="0.2">
      <c r="A594" s="344">
        <v>457</v>
      </c>
      <c r="B594" s="345" t="b">
        <v>1</v>
      </c>
      <c r="C594" s="282" t="s">
        <v>1827</v>
      </c>
      <c r="D594" s="282" t="s">
        <v>20</v>
      </c>
      <c r="E594" s="282" t="s">
        <v>1511</v>
      </c>
      <c r="F594" s="282" t="s">
        <v>2251</v>
      </c>
      <c r="G594" s="345">
        <v>1800.18</v>
      </c>
      <c r="H594" s="345">
        <v>1800.18</v>
      </c>
      <c r="I594" s="282" t="s">
        <v>1139</v>
      </c>
      <c r="J594" s="346">
        <v>45578</v>
      </c>
      <c r="K594" s="344">
        <v>0</v>
      </c>
      <c r="L594" s="346">
        <v>45579</v>
      </c>
      <c r="M594" s="345">
        <v>0.01</v>
      </c>
      <c r="N594" s="345">
        <v>0</v>
      </c>
      <c r="O594" s="282" t="s">
        <v>1123</v>
      </c>
      <c r="P594" s="344">
        <v>0</v>
      </c>
      <c r="Q594" s="282" t="s">
        <v>2245</v>
      </c>
      <c r="R594" s="344">
        <v>1</v>
      </c>
      <c r="S594" s="339"/>
      <c r="T594" s="282"/>
      <c r="U594" s="24" t="e">
        <f>+VLOOKUP(TRIM(C594),[5]CAT!$A$2:$G$498,4,0)</f>
        <v>#N/A</v>
      </c>
      <c r="V594" s="65">
        <f t="shared" si="9"/>
        <v>45579</v>
      </c>
    </row>
    <row r="595" spans="1:22" x14ac:dyDescent="0.2">
      <c r="A595" s="344">
        <v>463</v>
      </c>
      <c r="B595" s="345" t="b">
        <v>1</v>
      </c>
      <c r="C595" s="282" t="s">
        <v>1336</v>
      </c>
      <c r="D595" s="282" t="s">
        <v>20</v>
      </c>
      <c r="E595" s="282" t="s">
        <v>1848</v>
      </c>
      <c r="F595" s="282" t="s">
        <v>1849</v>
      </c>
      <c r="G595" s="345">
        <v>3750</v>
      </c>
      <c r="H595" s="345">
        <v>3750</v>
      </c>
      <c r="I595" s="282" t="s">
        <v>1139</v>
      </c>
      <c r="J595" s="346">
        <v>45578</v>
      </c>
      <c r="K595" s="344">
        <v>0</v>
      </c>
      <c r="L595" s="346">
        <v>45579</v>
      </c>
      <c r="M595" s="345">
        <v>0.01</v>
      </c>
      <c r="N595" s="345">
        <v>0</v>
      </c>
      <c r="O595" s="282" t="s">
        <v>1123</v>
      </c>
      <c r="P595" s="344">
        <v>0</v>
      </c>
      <c r="Q595" s="282" t="s">
        <v>2246</v>
      </c>
      <c r="R595" s="344">
        <v>1</v>
      </c>
      <c r="S595" s="339"/>
      <c r="T595" s="282"/>
      <c r="U595" s="24" t="e">
        <f>+VLOOKUP(TRIM(C595),[5]CAT!$A$2:$G$498,4,0)</f>
        <v>#N/A</v>
      </c>
      <c r="V595" s="65">
        <f t="shared" si="9"/>
        <v>45579</v>
      </c>
    </row>
    <row r="596" spans="1:22" x14ac:dyDescent="0.2">
      <c r="A596" s="344">
        <v>458</v>
      </c>
      <c r="B596" s="345" t="b">
        <v>1</v>
      </c>
      <c r="C596" s="282" t="s">
        <v>1288</v>
      </c>
      <c r="D596" s="282" t="s">
        <v>20</v>
      </c>
      <c r="E596" s="282" t="s">
        <v>878</v>
      </c>
      <c r="F596" s="282" t="s">
        <v>1379</v>
      </c>
      <c r="G596" s="345">
        <v>3.6</v>
      </c>
      <c r="H596" s="345">
        <v>3.6</v>
      </c>
      <c r="I596" s="282" t="s">
        <v>1139</v>
      </c>
      <c r="J596" s="346">
        <v>45578</v>
      </c>
      <c r="K596" s="344">
        <v>0</v>
      </c>
      <c r="L596" s="346">
        <v>45579</v>
      </c>
      <c r="M596" s="345">
        <v>0.01</v>
      </c>
      <c r="N596" s="345">
        <v>0</v>
      </c>
      <c r="O596" s="282" t="s">
        <v>1123</v>
      </c>
      <c r="P596" s="344">
        <v>0</v>
      </c>
      <c r="Q596" s="282" t="s">
        <v>2245</v>
      </c>
      <c r="R596" s="344">
        <v>1</v>
      </c>
      <c r="S596" s="339"/>
      <c r="T596" s="282"/>
      <c r="U596" s="24" t="e">
        <f>+VLOOKUP(TRIM(C596),[5]CAT!$A$2:$G$498,4,0)</f>
        <v>#N/A</v>
      </c>
      <c r="V596" s="65">
        <f t="shared" si="9"/>
        <v>45579</v>
      </c>
    </row>
    <row r="597" spans="1:22" x14ac:dyDescent="0.2">
      <c r="A597" s="344">
        <v>464</v>
      </c>
      <c r="B597" s="345" t="b">
        <v>1</v>
      </c>
      <c r="C597" s="282" t="s">
        <v>1288</v>
      </c>
      <c r="D597" s="282" t="s">
        <v>20</v>
      </c>
      <c r="E597" s="282" t="s">
        <v>878</v>
      </c>
      <c r="F597" s="282" t="s">
        <v>1379</v>
      </c>
      <c r="G597" s="345">
        <v>7.5</v>
      </c>
      <c r="H597" s="345">
        <v>7.5</v>
      </c>
      <c r="I597" s="282" t="s">
        <v>1139</v>
      </c>
      <c r="J597" s="346">
        <v>45578</v>
      </c>
      <c r="K597" s="344">
        <v>0</v>
      </c>
      <c r="L597" s="346">
        <v>45579</v>
      </c>
      <c r="M597" s="345">
        <v>0.01</v>
      </c>
      <c r="N597" s="345">
        <v>0</v>
      </c>
      <c r="O597" s="282" t="s">
        <v>1123</v>
      </c>
      <c r="P597" s="344">
        <v>0</v>
      </c>
      <c r="Q597" s="282" t="s">
        <v>2246</v>
      </c>
      <c r="R597" s="344">
        <v>1</v>
      </c>
      <c r="S597" s="339"/>
      <c r="T597" s="282"/>
      <c r="U597" s="24" t="e">
        <f>+VLOOKUP(TRIM(C597),[5]CAT!$A$2:$G$498,4,0)</f>
        <v>#N/A</v>
      </c>
      <c r="V597" s="65">
        <f t="shared" si="9"/>
        <v>45579</v>
      </c>
    </row>
    <row r="598" spans="1:22" x14ac:dyDescent="0.2">
      <c r="A598" s="344">
        <v>460</v>
      </c>
      <c r="B598" s="345" t="b">
        <v>1</v>
      </c>
      <c r="C598" s="282" t="s">
        <v>1240</v>
      </c>
      <c r="D598" s="282" t="s">
        <v>20</v>
      </c>
      <c r="E598" s="282" t="s">
        <v>1195</v>
      </c>
      <c r="F598" s="282" t="s">
        <v>2252</v>
      </c>
      <c r="G598" s="345">
        <v>85.16</v>
      </c>
      <c r="H598" s="345">
        <v>85.16</v>
      </c>
      <c r="I598" s="282" t="s">
        <v>1122</v>
      </c>
      <c r="J598" s="346">
        <v>45578</v>
      </c>
      <c r="K598" s="344">
        <v>0</v>
      </c>
      <c r="L598" s="346">
        <v>45579</v>
      </c>
      <c r="M598" s="345">
        <v>0.01</v>
      </c>
      <c r="N598" s="345">
        <v>0</v>
      </c>
      <c r="O598" s="282" t="s">
        <v>1123</v>
      </c>
      <c r="P598" s="344">
        <v>0</v>
      </c>
      <c r="Q598" s="282" t="s">
        <v>2245</v>
      </c>
      <c r="R598" s="344">
        <v>1</v>
      </c>
      <c r="S598" s="339"/>
      <c r="T598" s="282"/>
      <c r="U598" s="24" t="e">
        <f>+VLOOKUP(TRIM(C598),[5]CAT!$A$2:$G$498,4,0)</f>
        <v>#N/A</v>
      </c>
      <c r="V598" s="65">
        <f t="shared" si="9"/>
        <v>45579</v>
      </c>
    </row>
    <row r="599" spans="1:22" x14ac:dyDescent="0.2">
      <c r="A599" s="344">
        <v>459</v>
      </c>
      <c r="B599" s="345" t="b">
        <v>1</v>
      </c>
      <c r="C599" s="282" t="s">
        <v>997</v>
      </c>
      <c r="D599" s="282" t="s">
        <v>20</v>
      </c>
      <c r="E599" s="282" t="s">
        <v>998</v>
      </c>
      <c r="F599" s="282" t="s">
        <v>1380</v>
      </c>
      <c r="G599" s="345">
        <v>1800.18</v>
      </c>
      <c r="H599" s="345">
        <v>1800.18</v>
      </c>
      <c r="I599" s="282" t="s">
        <v>1139</v>
      </c>
      <c r="J599" s="346">
        <v>45578</v>
      </c>
      <c r="K599" s="344">
        <v>0</v>
      </c>
      <c r="L599" s="346">
        <v>45579</v>
      </c>
      <c r="M599" s="345">
        <v>0.01</v>
      </c>
      <c r="N599" s="345">
        <v>0</v>
      </c>
      <c r="O599" s="282" t="s">
        <v>1123</v>
      </c>
      <c r="P599" s="344">
        <v>0</v>
      </c>
      <c r="Q599" s="282" t="s">
        <v>2245</v>
      </c>
      <c r="R599" s="344">
        <v>1</v>
      </c>
      <c r="S599" s="339"/>
      <c r="T599" s="282"/>
      <c r="U599" s="24" t="e">
        <f>+VLOOKUP(TRIM(C599),[5]CAT!$A$2:$G$498,4,0)</f>
        <v>#N/A</v>
      </c>
      <c r="V599" s="65">
        <f t="shared" si="9"/>
        <v>45579</v>
      </c>
    </row>
    <row r="600" spans="1:22" x14ac:dyDescent="0.2">
      <c r="A600" s="344">
        <v>465</v>
      </c>
      <c r="B600" s="345" t="b">
        <v>1</v>
      </c>
      <c r="C600" s="282" t="s">
        <v>997</v>
      </c>
      <c r="D600" s="282" t="s">
        <v>20</v>
      </c>
      <c r="E600" s="282" t="s">
        <v>998</v>
      </c>
      <c r="F600" s="282" t="s">
        <v>1380</v>
      </c>
      <c r="G600" s="345">
        <v>3750.37</v>
      </c>
      <c r="H600" s="345">
        <v>3750.37</v>
      </c>
      <c r="I600" s="282" t="s">
        <v>1139</v>
      </c>
      <c r="J600" s="346">
        <v>45578</v>
      </c>
      <c r="K600" s="344">
        <v>0</v>
      </c>
      <c r="L600" s="346">
        <v>45579</v>
      </c>
      <c r="M600" s="345">
        <v>0.01</v>
      </c>
      <c r="N600" s="345">
        <v>0</v>
      </c>
      <c r="O600" s="282" t="s">
        <v>1123</v>
      </c>
      <c r="P600" s="344">
        <v>0</v>
      </c>
      <c r="Q600" s="282" t="s">
        <v>2246</v>
      </c>
      <c r="R600" s="344">
        <v>1</v>
      </c>
      <c r="S600" s="339"/>
      <c r="T600" s="282"/>
      <c r="U600" s="24" t="e">
        <f>+VLOOKUP(TRIM(C600),[5]CAT!$A$2:$G$498,4,0)</f>
        <v>#N/A</v>
      </c>
      <c r="V600" s="65">
        <f t="shared" si="9"/>
        <v>45579</v>
      </c>
    </row>
    <row r="601" spans="1:22" x14ac:dyDescent="0.2">
      <c r="A601" s="344">
        <v>443</v>
      </c>
      <c r="B601" s="345" t="b">
        <v>1</v>
      </c>
      <c r="C601" s="282" t="s">
        <v>966</v>
      </c>
      <c r="D601" s="282" t="s">
        <v>20</v>
      </c>
      <c r="E601" s="282" t="s">
        <v>1828</v>
      </c>
      <c r="F601" s="282" t="s">
        <v>1829</v>
      </c>
      <c r="G601" s="345">
        <v>39</v>
      </c>
      <c r="H601" s="345">
        <v>39</v>
      </c>
      <c r="I601" s="282" t="s">
        <v>1139</v>
      </c>
      <c r="J601" s="346">
        <v>45578</v>
      </c>
      <c r="K601" s="344">
        <v>0</v>
      </c>
      <c r="L601" s="346">
        <v>45579</v>
      </c>
      <c r="M601" s="345">
        <v>0</v>
      </c>
      <c r="N601" s="345">
        <v>0</v>
      </c>
      <c r="O601" s="282" t="s">
        <v>1123</v>
      </c>
      <c r="P601" s="344">
        <v>0</v>
      </c>
      <c r="Q601" s="282" t="s">
        <v>2001</v>
      </c>
      <c r="R601" s="344">
        <v>1</v>
      </c>
      <c r="S601" s="339"/>
      <c r="T601" s="282"/>
      <c r="U601" s="24" t="e">
        <f>+VLOOKUP(TRIM(C601),[5]CAT!$A$2:$G$498,4,0)</f>
        <v>#N/A</v>
      </c>
      <c r="V601" s="65">
        <f t="shared" si="9"/>
        <v>45579</v>
      </c>
    </row>
    <row r="602" spans="1:22" x14ac:dyDescent="0.2">
      <c r="A602" s="344">
        <v>17</v>
      </c>
      <c r="B602" s="345" t="b">
        <v>1</v>
      </c>
      <c r="C602" s="282" t="s">
        <v>2249</v>
      </c>
      <c r="D602" s="282" t="s">
        <v>1145</v>
      </c>
      <c r="E602" s="282" t="s">
        <v>1857</v>
      </c>
      <c r="F602" s="282" t="s">
        <v>2250</v>
      </c>
      <c r="G602" s="345">
        <v>3750</v>
      </c>
      <c r="H602" s="345">
        <v>0</v>
      </c>
      <c r="I602" s="282" t="s">
        <v>1139</v>
      </c>
      <c r="J602" s="346">
        <v>45578</v>
      </c>
      <c r="K602" s="344">
        <v>1</v>
      </c>
      <c r="L602" s="346">
        <v>45579</v>
      </c>
      <c r="M602" s="345">
        <v>0.01</v>
      </c>
      <c r="N602" s="345">
        <v>0</v>
      </c>
      <c r="O602" s="282" t="s">
        <v>1123</v>
      </c>
      <c r="P602" s="344">
        <v>0</v>
      </c>
      <c r="Q602" s="282" t="s">
        <v>2246</v>
      </c>
      <c r="R602" s="344">
        <v>1</v>
      </c>
      <c r="S602" s="339"/>
      <c r="T602" s="282"/>
      <c r="U602" s="24" t="e">
        <f>+VLOOKUP(TRIM(C602),[5]CAT!$A$2:$G$498,4,0)</f>
        <v>#N/A</v>
      </c>
      <c r="V602" s="65">
        <f t="shared" si="9"/>
        <v>45579</v>
      </c>
    </row>
    <row r="603" spans="1:22" x14ac:dyDescent="0.2">
      <c r="A603" s="344">
        <v>16</v>
      </c>
      <c r="B603" s="345" t="b">
        <v>1</v>
      </c>
      <c r="C603" s="282" t="s">
        <v>2253</v>
      </c>
      <c r="D603" s="282" t="s">
        <v>1145</v>
      </c>
      <c r="E603" s="282" t="s">
        <v>1508</v>
      </c>
      <c r="F603" s="282" t="s">
        <v>1402</v>
      </c>
      <c r="G603" s="345">
        <v>1800</v>
      </c>
      <c r="H603" s="345">
        <v>0</v>
      </c>
      <c r="I603" s="282" t="s">
        <v>1139</v>
      </c>
      <c r="J603" s="346">
        <v>45578</v>
      </c>
      <c r="K603" s="344">
        <v>1</v>
      </c>
      <c r="L603" s="346">
        <v>45579</v>
      </c>
      <c r="M603" s="345">
        <v>0.01</v>
      </c>
      <c r="N603" s="345">
        <v>0</v>
      </c>
      <c r="O603" s="282" t="s">
        <v>1123</v>
      </c>
      <c r="P603" s="344">
        <v>0</v>
      </c>
      <c r="Q603" s="282" t="s">
        <v>2245</v>
      </c>
      <c r="R603" s="344">
        <v>1</v>
      </c>
      <c r="S603" s="339"/>
      <c r="T603" s="282"/>
      <c r="U603" s="24" t="e">
        <f>+VLOOKUP(TRIM(C603),[5]CAT!$A$2:$G$498,4,0)</f>
        <v>#N/A</v>
      </c>
      <c r="V603" s="65">
        <f t="shared" si="9"/>
        <v>45579</v>
      </c>
    </row>
    <row r="604" spans="1:22" x14ac:dyDescent="0.2">
      <c r="A604" s="344">
        <v>434</v>
      </c>
      <c r="B604" s="345" t="b">
        <v>1</v>
      </c>
      <c r="C604" s="282" t="s">
        <v>1022</v>
      </c>
      <c r="D604" s="282" t="s">
        <v>20</v>
      </c>
      <c r="E604" s="282" t="s">
        <v>1503</v>
      </c>
      <c r="F604" s="282" t="s">
        <v>1375</v>
      </c>
      <c r="G604" s="345">
        <v>19.09</v>
      </c>
      <c r="H604" s="345">
        <v>19.09</v>
      </c>
      <c r="I604" s="282" t="s">
        <v>1182</v>
      </c>
      <c r="J604" s="346">
        <v>45578</v>
      </c>
      <c r="K604" s="344">
        <v>0</v>
      </c>
      <c r="L604" s="346">
        <v>45579</v>
      </c>
      <c r="M604" s="345">
        <v>0.01</v>
      </c>
      <c r="N604" s="345">
        <v>0</v>
      </c>
      <c r="O604" s="282" t="s">
        <v>1123</v>
      </c>
      <c r="P604" s="344">
        <v>0</v>
      </c>
      <c r="Q604" s="282" t="s">
        <v>2124</v>
      </c>
      <c r="R604" s="344">
        <v>1</v>
      </c>
      <c r="S604" s="339"/>
      <c r="T604" s="282"/>
      <c r="U604" s="24" t="e">
        <f>+VLOOKUP(TRIM(C604),[5]CAT!$A$2:$G$498,4,0)</f>
        <v>#N/A</v>
      </c>
      <c r="V604" s="65">
        <f t="shared" si="9"/>
        <v>45579</v>
      </c>
    </row>
    <row r="605" spans="1:22" x14ac:dyDescent="0.2">
      <c r="A605" s="344">
        <v>440</v>
      </c>
      <c r="B605" s="345" t="b">
        <v>1</v>
      </c>
      <c r="C605" s="282" t="s">
        <v>1022</v>
      </c>
      <c r="D605" s="282" t="s">
        <v>20</v>
      </c>
      <c r="E605" s="282" t="s">
        <v>1503</v>
      </c>
      <c r="F605" s="282" t="s">
        <v>1375</v>
      </c>
      <c r="G605" s="345">
        <v>13</v>
      </c>
      <c r="H605" s="345">
        <v>13</v>
      </c>
      <c r="I605" s="282" t="s">
        <v>1182</v>
      </c>
      <c r="J605" s="346">
        <v>45578</v>
      </c>
      <c r="K605" s="344">
        <v>0</v>
      </c>
      <c r="L605" s="346">
        <v>45579</v>
      </c>
      <c r="M605" s="345">
        <v>0.01</v>
      </c>
      <c r="N605" s="345">
        <v>0</v>
      </c>
      <c r="O605" s="282" t="s">
        <v>1123</v>
      </c>
      <c r="P605" s="344">
        <v>0</v>
      </c>
      <c r="Q605" s="282" t="s">
        <v>2001</v>
      </c>
      <c r="R605" s="344">
        <v>1</v>
      </c>
      <c r="S605" s="339"/>
      <c r="T605" s="282"/>
      <c r="U605" s="24" t="e">
        <f>+VLOOKUP(TRIM(C605),[5]CAT!$A$2:$G$498,4,0)</f>
        <v>#N/A</v>
      </c>
      <c r="V605" s="65">
        <f t="shared" si="9"/>
        <v>45579</v>
      </c>
    </row>
    <row r="606" spans="1:22" x14ac:dyDescent="0.2">
      <c r="A606" s="344">
        <v>448</v>
      </c>
      <c r="B606" s="345" t="b">
        <v>1</v>
      </c>
      <c r="C606" s="282" t="s">
        <v>1022</v>
      </c>
      <c r="D606" s="282" t="s">
        <v>20</v>
      </c>
      <c r="E606" s="282" t="s">
        <v>1503</v>
      </c>
      <c r="F606" s="282" t="s">
        <v>1375</v>
      </c>
      <c r="G606" s="345">
        <v>13</v>
      </c>
      <c r="H606" s="345">
        <v>13</v>
      </c>
      <c r="I606" s="282" t="s">
        <v>1182</v>
      </c>
      <c r="J606" s="346">
        <v>45578</v>
      </c>
      <c r="K606" s="344">
        <v>0</v>
      </c>
      <c r="L606" s="346">
        <v>45579</v>
      </c>
      <c r="M606" s="345">
        <v>0.01</v>
      </c>
      <c r="N606" s="345">
        <v>0</v>
      </c>
      <c r="O606" s="282" t="s">
        <v>1123</v>
      </c>
      <c r="P606" s="344">
        <v>0</v>
      </c>
      <c r="Q606" s="282" t="s">
        <v>2000</v>
      </c>
      <c r="R606" s="344">
        <v>1</v>
      </c>
      <c r="S606" s="339"/>
      <c r="T606" s="282"/>
      <c r="U606" s="24" t="e">
        <f>+VLOOKUP(TRIM(C606),[5]CAT!$A$2:$G$498,4,0)</f>
        <v>#N/A</v>
      </c>
      <c r="V606" s="65">
        <f t="shared" si="9"/>
        <v>45579</v>
      </c>
    </row>
    <row r="607" spans="1:22" x14ac:dyDescent="0.2">
      <c r="A607" s="344">
        <v>455</v>
      </c>
      <c r="B607" s="345" t="b">
        <v>1</v>
      </c>
      <c r="C607" s="282" t="s">
        <v>1022</v>
      </c>
      <c r="D607" s="282" t="s">
        <v>20</v>
      </c>
      <c r="E607" s="282" t="s">
        <v>1503</v>
      </c>
      <c r="F607" s="282" t="s">
        <v>1375</v>
      </c>
      <c r="G607" s="345">
        <v>16.04</v>
      </c>
      <c r="H607" s="345">
        <v>16.04</v>
      </c>
      <c r="I607" s="282" t="s">
        <v>1182</v>
      </c>
      <c r="J607" s="346">
        <v>45578</v>
      </c>
      <c r="K607" s="344">
        <v>0</v>
      </c>
      <c r="L607" s="346">
        <v>45579</v>
      </c>
      <c r="M607" s="345">
        <v>0.01</v>
      </c>
      <c r="N607" s="345">
        <v>0</v>
      </c>
      <c r="O607" s="282" t="s">
        <v>1123</v>
      </c>
      <c r="P607" s="344">
        <v>0</v>
      </c>
      <c r="Q607" s="282" t="s">
        <v>2068</v>
      </c>
      <c r="R607" s="344">
        <v>1</v>
      </c>
      <c r="S607" s="339"/>
      <c r="T607" s="282"/>
      <c r="U607" s="24" t="e">
        <f>+VLOOKUP(TRIM(C607),[5]CAT!$A$2:$G$498,4,0)</f>
        <v>#N/A</v>
      </c>
      <c r="V607" s="65">
        <f t="shared" si="9"/>
        <v>45579</v>
      </c>
    </row>
    <row r="608" spans="1:22" x14ac:dyDescent="0.2">
      <c r="A608" s="344">
        <v>461</v>
      </c>
      <c r="B608" s="345" t="b">
        <v>1</v>
      </c>
      <c r="C608" s="282" t="s">
        <v>1022</v>
      </c>
      <c r="D608" s="282" t="s">
        <v>20</v>
      </c>
      <c r="E608" s="282" t="s">
        <v>1503</v>
      </c>
      <c r="F608" s="282" t="s">
        <v>1375</v>
      </c>
      <c r="G608" s="345">
        <v>6.42</v>
      </c>
      <c r="H608" s="345">
        <v>6.42</v>
      </c>
      <c r="I608" s="282" t="s">
        <v>1182</v>
      </c>
      <c r="J608" s="346">
        <v>45578</v>
      </c>
      <c r="K608" s="344">
        <v>0</v>
      </c>
      <c r="L608" s="346">
        <v>45579</v>
      </c>
      <c r="M608" s="345">
        <v>0.01</v>
      </c>
      <c r="N608" s="345">
        <v>0</v>
      </c>
      <c r="O608" s="282" t="s">
        <v>1123</v>
      </c>
      <c r="P608" s="344">
        <v>0</v>
      </c>
      <c r="Q608" s="282" t="s">
        <v>2245</v>
      </c>
      <c r="R608" s="344">
        <v>1</v>
      </c>
      <c r="S608" s="339"/>
      <c r="T608" s="282"/>
      <c r="U608" s="24" t="e">
        <f>+VLOOKUP(TRIM(C608),[5]CAT!$A$2:$G$498,4,0)</f>
        <v>#N/A</v>
      </c>
      <c r="V608" s="65">
        <f t="shared" si="9"/>
        <v>45579</v>
      </c>
    </row>
    <row r="609" spans="1:22" x14ac:dyDescent="0.2">
      <c r="A609" s="344">
        <v>466</v>
      </c>
      <c r="B609" s="345" t="b">
        <v>1</v>
      </c>
      <c r="C609" s="282" t="s">
        <v>1022</v>
      </c>
      <c r="D609" s="282" t="s">
        <v>20</v>
      </c>
      <c r="E609" s="282" t="s">
        <v>1503</v>
      </c>
      <c r="F609" s="282" t="s">
        <v>1375</v>
      </c>
      <c r="G609" s="345">
        <v>8.82</v>
      </c>
      <c r="H609" s="345">
        <v>8.82</v>
      </c>
      <c r="I609" s="282" t="s">
        <v>1182</v>
      </c>
      <c r="J609" s="346">
        <v>45578</v>
      </c>
      <c r="K609" s="344">
        <v>0</v>
      </c>
      <c r="L609" s="346">
        <v>45579</v>
      </c>
      <c r="M609" s="345">
        <v>0.01</v>
      </c>
      <c r="N609" s="345">
        <v>0</v>
      </c>
      <c r="O609" s="282" t="s">
        <v>1123</v>
      </c>
      <c r="P609" s="344">
        <v>0</v>
      </c>
      <c r="Q609" s="282" t="s">
        <v>2246</v>
      </c>
      <c r="R609" s="344">
        <v>1</v>
      </c>
      <c r="S609" s="339"/>
      <c r="T609" s="282"/>
      <c r="U609" s="24" t="e">
        <f>+VLOOKUP(TRIM(C609),[5]CAT!$A$2:$G$498,4,0)</f>
        <v>#N/A</v>
      </c>
      <c r="V609" s="65">
        <f t="shared" si="9"/>
        <v>45579</v>
      </c>
    </row>
    <row r="610" spans="1:22" x14ac:dyDescent="0.2">
      <c r="A610" s="344">
        <v>12</v>
      </c>
      <c r="B610" s="345" t="b">
        <v>1</v>
      </c>
      <c r="C610" s="282" t="s">
        <v>2139</v>
      </c>
      <c r="D610" s="282" t="s">
        <v>1145</v>
      </c>
      <c r="E610" s="282" t="s">
        <v>2140</v>
      </c>
      <c r="F610" s="282" t="s">
        <v>2141</v>
      </c>
      <c r="G610" s="345">
        <v>1603.9477119999999</v>
      </c>
      <c r="H610" s="345">
        <v>0</v>
      </c>
      <c r="I610" s="282" t="s">
        <v>1139</v>
      </c>
      <c r="J610" s="346">
        <v>45578</v>
      </c>
      <c r="K610" s="344">
        <v>1</v>
      </c>
      <c r="L610" s="346">
        <v>45579</v>
      </c>
      <c r="M610" s="345">
        <v>0</v>
      </c>
      <c r="N610" s="345">
        <v>0</v>
      </c>
      <c r="O610" s="282" t="s">
        <v>1123</v>
      </c>
      <c r="P610" s="344">
        <v>0</v>
      </c>
      <c r="Q610" s="282" t="s">
        <v>2124</v>
      </c>
      <c r="R610" s="344">
        <v>1</v>
      </c>
      <c r="S610" s="339"/>
      <c r="T610" s="282"/>
      <c r="U610" s="24" t="e">
        <f>+VLOOKUP(TRIM(C610),[5]CAT!$A$2:$G$498,4,0)</f>
        <v>#N/A</v>
      </c>
      <c r="V610" s="65">
        <f t="shared" si="9"/>
        <v>45579</v>
      </c>
    </row>
    <row r="611" spans="1:22" x14ac:dyDescent="0.2">
      <c r="A611" s="344">
        <v>13</v>
      </c>
      <c r="B611" s="345" t="b">
        <v>1</v>
      </c>
      <c r="C611" s="282" t="s">
        <v>2008</v>
      </c>
      <c r="D611" s="282" t="s">
        <v>1145</v>
      </c>
      <c r="E611" s="282" t="s">
        <v>2009</v>
      </c>
      <c r="F611" s="282" t="s">
        <v>2010</v>
      </c>
      <c r="G611" s="345">
        <v>1248</v>
      </c>
      <c r="H611" s="345">
        <v>0</v>
      </c>
      <c r="I611" s="282" t="s">
        <v>1139</v>
      </c>
      <c r="J611" s="346">
        <v>45578</v>
      </c>
      <c r="K611" s="344">
        <v>1</v>
      </c>
      <c r="L611" s="346">
        <v>45579</v>
      </c>
      <c r="M611" s="345">
        <v>0.01</v>
      </c>
      <c r="N611" s="345">
        <v>0</v>
      </c>
      <c r="O611" s="282" t="s">
        <v>1123</v>
      </c>
      <c r="P611" s="344">
        <v>0</v>
      </c>
      <c r="Q611" s="282" t="s">
        <v>2001</v>
      </c>
      <c r="R611" s="344">
        <v>1</v>
      </c>
      <c r="S611" s="339"/>
      <c r="T611" s="282"/>
      <c r="U611" s="24" t="e">
        <f>+VLOOKUP(TRIM(C611),[5]CAT!$A$2:$G$498,4,0)</f>
        <v>#N/A</v>
      </c>
      <c r="V611" s="65">
        <f t="shared" si="9"/>
        <v>45579</v>
      </c>
    </row>
    <row r="612" spans="1:22" x14ac:dyDescent="0.2">
      <c r="A612" s="344">
        <v>15</v>
      </c>
      <c r="B612" s="345" t="b">
        <v>1</v>
      </c>
      <c r="C612" s="282" t="s">
        <v>2070</v>
      </c>
      <c r="D612" s="282" t="s">
        <v>1145</v>
      </c>
      <c r="E612" s="282" t="s">
        <v>2064</v>
      </c>
      <c r="F612" s="282" t="s">
        <v>2065</v>
      </c>
      <c r="G612" s="345">
        <v>1347.94</v>
      </c>
      <c r="H612" s="345">
        <v>0</v>
      </c>
      <c r="I612" s="282" t="s">
        <v>1139</v>
      </c>
      <c r="J612" s="346">
        <v>45578</v>
      </c>
      <c r="K612" s="344">
        <v>1</v>
      </c>
      <c r="L612" s="346">
        <v>45579</v>
      </c>
      <c r="M612" s="345">
        <v>0.01</v>
      </c>
      <c r="N612" s="345">
        <v>0</v>
      </c>
      <c r="O612" s="282" t="s">
        <v>1123</v>
      </c>
      <c r="P612" s="344">
        <v>0</v>
      </c>
      <c r="Q612" s="282" t="s">
        <v>2068</v>
      </c>
      <c r="R612" s="344">
        <v>1</v>
      </c>
      <c r="S612" s="339"/>
      <c r="T612" s="282"/>
      <c r="U612" s="24" t="e">
        <f>+VLOOKUP(TRIM(C612),[5]CAT!$A$2:$G$498,4,0)</f>
        <v>#N/A</v>
      </c>
      <c r="V612" s="65">
        <f t="shared" si="9"/>
        <v>45579</v>
      </c>
    </row>
    <row r="613" spans="1:22" x14ac:dyDescent="0.2">
      <c r="A613" s="344">
        <v>14</v>
      </c>
      <c r="B613" s="345" t="b">
        <v>1</v>
      </c>
      <c r="C613" s="282" t="s">
        <v>2011</v>
      </c>
      <c r="D613" s="282" t="s">
        <v>1145</v>
      </c>
      <c r="E613" s="282" t="s">
        <v>1149</v>
      </c>
      <c r="F613" s="282" t="s">
        <v>2012</v>
      </c>
      <c r="G613" s="345">
        <v>1092</v>
      </c>
      <c r="H613" s="345">
        <v>0</v>
      </c>
      <c r="I613" s="282" t="s">
        <v>1139</v>
      </c>
      <c r="J613" s="346">
        <v>45578</v>
      </c>
      <c r="K613" s="344">
        <v>1</v>
      </c>
      <c r="L613" s="346">
        <v>45579</v>
      </c>
      <c r="M613" s="345">
        <v>0.01</v>
      </c>
      <c r="N613" s="345">
        <v>0</v>
      </c>
      <c r="O613" s="282" t="s">
        <v>1123</v>
      </c>
      <c r="P613" s="344">
        <v>0</v>
      </c>
      <c r="Q613" s="282" t="s">
        <v>2000</v>
      </c>
      <c r="R613" s="344">
        <v>1</v>
      </c>
      <c r="S613" s="339"/>
      <c r="T613" s="282"/>
      <c r="U613" s="24" t="e">
        <f>+VLOOKUP(TRIM(C613),[5]CAT!$A$2:$G$498,4,0)</f>
        <v>#N/A</v>
      </c>
      <c r="V613" s="65">
        <f t="shared" si="9"/>
        <v>45579</v>
      </c>
    </row>
    <row r="614" spans="1:22" x14ac:dyDescent="0.2">
      <c r="A614" s="344">
        <v>437</v>
      </c>
      <c r="B614" s="345" t="b">
        <v>1</v>
      </c>
      <c r="C614" s="282" t="s">
        <v>1774</v>
      </c>
      <c r="D614" s="282" t="s">
        <v>20</v>
      </c>
      <c r="E614" s="282" t="s">
        <v>322</v>
      </c>
      <c r="F614" s="282" t="s">
        <v>2013</v>
      </c>
      <c r="G614" s="345">
        <v>1248.1300000000001</v>
      </c>
      <c r="H614" s="345">
        <v>1248.1300000000001</v>
      </c>
      <c r="I614" s="282" t="s">
        <v>1139</v>
      </c>
      <c r="J614" s="346">
        <v>45578</v>
      </c>
      <c r="K614" s="344">
        <v>0</v>
      </c>
      <c r="L614" s="346">
        <v>45579</v>
      </c>
      <c r="M614" s="345">
        <v>0.01</v>
      </c>
      <c r="N614" s="345">
        <v>0</v>
      </c>
      <c r="O614" s="282" t="s">
        <v>1123</v>
      </c>
      <c r="P614" s="344">
        <v>0</v>
      </c>
      <c r="Q614" s="282" t="s">
        <v>2001</v>
      </c>
      <c r="R614" s="344">
        <v>1</v>
      </c>
      <c r="S614" s="339"/>
      <c r="T614" s="282"/>
      <c r="U614" s="24" t="e">
        <f>+VLOOKUP(TRIM(C614),[5]CAT!$A$2:$G$498,4,0)</f>
        <v>#N/A</v>
      </c>
      <c r="V614" s="65">
        <f t="shared" si="9"/>
        <v>45579</v>
      </c>
    </row>
    <row r="615" spans="1:22" x14ac:dyDescent="0.2">
      <c r="A615" s="344">
        <v>729</v>
      </c>
      <c r="B615" s="345" t="b">
        <v>1</v>
      </c>
      <c r="C615" s="282" t="s">
        <v>273</v>
      </c>
      <c r="D615" s="282" t="s">
        <v>20</v>
      </c>
      <c r="E615" s="282" t="s">
        <v>27</v>
      </c>
      <c r="F615" s="282" t="s">
        <v>1142</v>
      </c>
      <c r="G615" s="345">
        <v>333.22964400000001</v>
      </c>
      <c r="H615" s="345">
        <v>333.22964400000001</v>
      </c>
      <c r="I615" s="282" t="s">
        <v>1122</v>
      </c>
      <c r="J615" s="346">
        <v>45578</v>
      </c>
      <c r="K615" s="344">
        <v>7</v>
      </c>
      <c r="L615" s="346">
        <v>45586</v>
      </c>
      <c r="M615" s="345">
        <v>0</v>
      </c>
      <c r="N615" s="345">
        <v>0</v>
      </c>
      <c r="O615" s="282" t="s">
        <v>1123</v>
      </c>
      <c r="P615" s="344">
        <v>0</v>
      </c>
      <c r="Q615" s="282" t="s">
        <v>2114</v>
      </c>
      <c r="R615" s="344">
        <v>1</v>
      </c>
      <c r="S615" s="339"/>
      <c r="T615" s="282"/>
      <c r="U615" s="24" t="str">
        <f>+VLOOKUP(TRIM(C615),[5]CAT!$A$2:$G$498,4,0)</f>
        <v>Reboz</v>
      </c>
      <c r="V615" s="65">
        <f t="shared" si="9"/>
        <v>45586</v>
      </c>
    </row>
    <row r="616" spans="1:22" x14ac:dyDescent="0.2">
      <c r="A616" s="344">
        <v>732</v>
      </c>
      <c r="B616" s="345" t="b">
        <v>1</v>
      </c>
      <c r="C616" s="282" t="s">
        <v>161</v>
      </c>
      <c r="D616" s="282" t="s">
        <v>20</v>
      </c>
      <c r="E616" s="282" t="s">
        <v>43</v>
      </c>
      <c r="F616" s="282" t="s">
        <v>1375</v>
      </c>
      <c r="G616" s="345">
        <v>219.97800000000001</v>
      </c>
      <c r="H616" s="345">
        <v>219.97800000000001</v>
      </c>
      <c r="I616" s="282" t="s">
        <v>1122</v>
      </c>
      <c r="J616" s="346">
        <v>45578</v>
      </c>
      <c r="K616" s="344">
        <v>7</v>
      </c>
      <c r="L616" s="346">
        <v>45586</v>
      </c>
      <c r="M616" s="345">
        <v>0</v>
      </c>
      <c r="N616" s="345">
        <v>0</v>
      </c>
      <c r="O616" s="282" t="s">
        <v>1123</v>
      </c>
      <c r="P616" s="344">
        <v>0</v>
      </c>
      <c r="Q616" s="282" t="s">
        <v>2114</v>
      </c>
      <c r="R616" s="344">
        <v>1</v>
      </c>
      <c r="S616" s="339"/>
      <c r="T616" s="282"/>
      <c r="U616" s="24" t="str">
        <f>+VLOOKUP(TRIM(C616),[5]CAT!$A$2:$G$498,4,0)</f>
        <v>Aceite</v>
      </c>
      <c r="V616" s="65">
        <f t="shared" si="9"/>
        <v>45586</v>
      </c>
    </row>
    <row r="617" spans="1:22" x14ac:dyDescent="0.2">
      <c r="A617" s="344">
        <v>764</v>
      </c>
      <c r="B617" s="345" t="b">
        <v>1</v>
      </c>
      <c r="C617" s="282" t="s">
        <v>273</v>
      </c>
      <c r="D617" s="282" t="s">
        <v>20</v>
      </c>
      <c r="E617" s="282" t="s">
        <v>27</v>
      </c>
      <c r="F617" s="282" t="s">
        <v>1142</v>
      </c>
      <c r="G617" s="345">
        <v>265.74709799999999</v>
      </c>
      <c r="H617" s="345">
        <v>265.74709799999999</v>
      </c>
      <c r="I617" s="282" t="s">
        <v>1122</v>
      </c>
      <c r="J617" s="346">
        <v>45579</v>
      </c>
      <c r="K617" s="344">
        <v>7</v>
      </c>
      <c r="L617" s="346">
        <v>45586</v>
      </c>
      <c r="M617" s="345">
        <v>0</v>
      </c>
      <c r="N617" s="345">
        <v>0</v>
      </c>
      <c r="O617" s="282" t="s">
        <v>1123</v>
      </c>
      <c r="P617" s="344">
        <v>0</v>
      </c>
      <c r="Q617" s="282" t="s">
        <v>2254</v>
      </c>
      <c r="R617" s="344">
        <v>1</v>
      </c>
      <c r="S617" s="339"/>
      <c r="T617" s="282"/>
      <c r="U617" s="24" t="str">
        <f>+VLOOKUP(TRIM(C617),[5]CAT!$A$2:$G$498,4,0)</f>
        <v>Reboz</v>
      </c>
      <c r="V617" s="65">
        <f t="shared" si="9"/>
        <v>45586</v>
      </c>
    </row>
    <row r="618" spans="1:22" x14ac:dyDescent="0.2">
      <c r="A618" s="344">
        <v>766</v>
      </c>
      <c r="B618" s="345" t="b">
        <v>1</v>
      </c>
      <c r="C618" s="282" t="s">
        <v>161</v>
      </c>
      <c r="D618" s="282" t="s">
        <v>20</v>
      </c>
      <c r="E618" s="282" t="s">
        <v>43</v>
      </c>
      <c r="F618" s="282" t="s">
        <v>1375</v>
      </c>
      <c r="G618" s="345">
        <v>282.80202000000003</v>
      </c>
      <c r="H618" s="345">
        <v>282.80202000000003</v>
      </c>
      <c r="I618" s="282" t="s">
        <v>1122</v>
      </c>
      <c r="J618" s="346">
        <v>45579</v>
      </c>
      <c r="K618" s="344">
        <v>7</v>
      </c>
      <c r="L618" s="346">
        <v>45586</v>
      </c>
      <c r="M618" s="345">
        <v>0</v>
      </c>
      <c r="N618" s="345">
        <v>0</v>
      </c>
      <c r="O618" s="282" t="s">
        <v>1123</v>
      </c>
      <c r="P618" s="344">
        <v>0</v>
      </c>
      <c r="Q618" s="282" t="s">
        <v>2254</v>
      </c>
      <c r="R618" s="344">
        <v>1</v>
      </c>
      <c r="S618" s="339"/>
      <c r="T618" s="282"/>
      <c r="U618" s="24" t="str">
        <f>+VLOOKUP(TRIM(C618),[5]CAT!$A$2:$G$498,4,0)</f>
        <v>Aceite</v>
      </c>
      <c r="V618" s="65">
        <f t="shared" si="9"/>
        <v>45586</v>
      </c>
    </row>
    <row r="619" spans="1:22" x14ac:dyDescent="0.2">
      <c r="A619" s="344">
        <v>790</v>
      </c>
      <c r="B619" s="345" t="b">
        <v>1</v>
      </c>
      <c r="C619" s="282" t="s">
        <v>148</v>
      </c>
      <c r="D619" s="282" t="s">
        <v>20</v>
      </c>
      <c r="E619" s="282" t="s">
        <v>586</v>
      </c>
      <c r="F619" s="282" t="s">
        <v>1128</v>
      </c>
      <c r="G619" s="345">
        <v>10256.504723</v>
      </c>
      <c r="H619" s="345">
        <v>10256.504723</v>
      </c>
      <c r="I619" s="282" t="s">
        <v>1122</v>
      </c>
      <c r="J619" s="346">
        <v>45579</v>
      </c>
      <c r="K619" s="344">
        <v>10</v>
      </c>
      <c r="L619" s="346">
        <v>45593</v>
      </c>
      <c r="M619" s="345">
        <v>0</v>
      </c>
      <c r="N619" s="345">
        <v>0</v>
      </c>
      <c r="O619" s="282" t="s">
        <v>1123</v>
      </c>
      <c r="P619" s="344">
        <v>0</v>
      </c>
      <c r="Q619" s="282" t="s">
        <v>2124</v>
      </c>
      <c r="R619" s="344">
        <v>1</v>
      </c>
      <c r="S619" s="339"/>
      <c r="T619" s="282"/>
      <c r="U619" s="24" t="str">
        <f>+VLOOKUP(TRIM(C619),[5]CAT!$A$2:$G$498,4,0)</f>
        <v>Harina</v>
      </c>
      <c r="V619" s="65">
        <f t="shared" si="9"/>
        <v>45593</v>
      </c>
    </row>
    <row r="620" spans="1:22" x14ac:dyDescent="0.2">
      <c r="A620" s="344">
        <v>793</v>
      </c>
      <c r="B620" s="345" t="b">
        <v>1</v>
      </c>
      <c r="C620" s="282" t="s">
        <v>148</v>
      </c>
      <c r="D620" s="282" t="s">
        <v>20</v>
      </c>
      <c r="E620" s="282" t="s">
        <v>586</v>
      </c>
      <c r="F620" s="282" t="s">
        <v>1128</v>
      </c>
      <c r="G620" s="345">
        <v>880.70678899999996</v>
      </c>
      <c r="H620" s="345">
        <v>880.70678899999996</v>
      </c>
      <c r="I620" s="282" t="s">
        <v>1122</v>
      </c>
      <c r="J620" s="346">
        <v>45579</v>
      </c>
      <c r="K620" s="344">
        <v>10</v>
      </c>
      <c r="L620" s="346">
        <v>45593</v>
      </c>
      <c r="M620" s="345">
        <v>0</v>
      </c>
      <c r="N620" s="345">
        <v>0</v>
      </c>
      <c r="O620" s="282" t="s">
        <v>1123</v>
      </c>
      <c r="P620" s="344">
        <v>0</v>
      </c>
      <c r="Q620" s="282" t="s">
        <v>2248</v>
      </c>
      <c r="R620" s="344">
        <v>1</v>
      </c>
      <c r="S620" s="339"/>
      <c r="T620" s="282"/>
      <c r="U620" s="24" t="str">
        <f>+VLOOKUP(TRIM(C620),[5]CAT!$A$2:$G$498,4,0)</f>
        <v>Harina</v>
      </c>
      <c r="V620" s="65">
        <f t="shared" si="9"/>
        <v>45593</v>
      </c>
    </row>
    <row r="621" spans="1:22" x14ac:dyDescent="0.2">
      <c r="A621" s="344">
        <v>797</v>
      </c>
      <c r="B621" s="345" t="b">
        <v>1</v>
      </c>
      <c r="C621" s="282" t="s">
        <v>148</v>
      </c>
      <c r="D621" s="282" t="s">
        <v>20</v>
      </c>
      <c r="E621" s="282" t="s">
        <v>586</v>
      </c>
      <c r="F621" s="282" t="s">
        <v>1128</v>
      </c>
      <c r="G621" s="345">
        <v>5637.5573109999996</v>
      </c>
      <c r="H621" s="345">
        <v>5637.5573109999996</v>
      </c>
      <c r="I621" s="282" t="s">
        <v>1122</v>
      </c>
      <c r="J621" s="346">
        <v>45579</v>
      </c>
      <c r="K621" s="344">
        <v>10</v>
      </c>
      <c r="L621" s="346">
        <v>45593</v>
      </c>
      <c r="M621" s="345">
        <v>0</v>
      </c>
      <c r="N621" s="345">
        <v>0</v>
      </c>
      <c r="O621" s="282" t="s">
        <v>1123</v>
      </c>
      <c r="P621" s="344">
        <v>0</v>
      </c>
      <c r="Q621" s="282" t="s">
        <v>2000</v>
      </c>
      <c r="R621" s="344">
        <v>1</v>
      </c>
      <c r="S621" s="339"/>
      <c r="T621" s="282"/>
      <c r="U621" s="24" t="str">
        <f>+VLOOKUP(TRIM(C621),[5]CAT!$A$2:$G$498,4,0)</f>
        <v>Harina</v>
      </c>
      <c r="V621" s="65">
        <f t="shared" si="9"/>
        <v>45593</v>
      </c>
    </row>
    <row r="622" spans="1:22" x14ac:dyDescent="0.2">
      <c r="A622" s="344">
        <v>1110</v>
      </c>
      <c r="B622" s="345" t="b">
        <v>1</v>
      </c>
      <c r="C622" s="282" t="s">
        <v>238</v>
      </c>
      <c r="D622" s="282" t="s">
        <v>20</v>
      </c>
      <c r="E622" s="282" t="s">
        <v>82</v>
      </c>
      <c r="F622" s="282" t="s">
        <v>1124</v>
      </c>
      <c r="G622" s="345">
        <v>75.367521999999994</v>
      </c>
      <c r="H622" s="345">
        <v>75.367521999999994</v>
      </c>
      <c r="I622" s="282" t="s">
        <v>1180</v>
      </c>
      <c r="J622" s="346">
        <v>45579</v>
      </c>
      <c r="K622" s="344">
        <v>30</v>
      </c>
      <c r="L622" s="346">
        <v>45614</v>
      </c>
      <c r="M622" s="345">
        <v>0</v>
      </c>
      <c r="N622" s="345">
        <v>0</v>
      </c>
      <c r="O622" s="282" t="s">
        <v>1123</v>
      </c>
      <c r="P622" s="344">
        <v>0</v>
      </c>
      <c r="Q622" s="282" t="s">
        <v>2111</v>
      </c>
      <c r="R622" s="344">
        <v>1</v>
      </c>
      <c r="S622" s="339"/>
      <c r="T622" s="282"/>
      <c r="U622" s="24" t="str">
        <f>+VLOOKUP(TRIM(C622),[5]CAT!$A$2:$G$498,4,0)</f>
        <v>Text &amp; Soja</v>
      </c>
      <c r="V622" s="65">
        <f t="shared" si="9"/>
        <v>45614</v>
      </c>
    </row>
    <row r="623" spans="1:22" x14ac:dyDescent="0.2">
      <c r="A623" s="344">
        <v>1120</v>
      </c>
      <c r="B623" s="345" t="b">
        <v>1</v>
      </c>
      <c r="C623" s="282" t="s">
        <v>238</v>
      </c>
      <c r="D623" s="282" t="s">
        <v>20</v>
      </c>
      <c r="E623" s="282" t="s">
        <v>82</v>
      </c>
      <c r="F623" s="282" t="s">
        <v>1124</v>
      </c>
      <c r="G623" s="345">
        <v>21.065593</v>
      </c>
      <c r="H623" s="345">
        <v>21.065593</v>
      </c>
      <c r="I623" s="282" t="s">
        <v>1180</v>
      </c>
      <c r="J623" s="346">
        <v>45579</v>
      </c>
      <c r="K623" s="344">
        <v>30</v>
      </c>
      <c r="L623" s="346">
        <v>45614</v>
      </c>
      <c r="M623" s="345">
        <v>0</v>
      </c>
      <c r="N623" s="345">
        <v>0</v>
      </c>
      <c r="O623" s="282" t="s">
        <v>1123</v>
      </c>
      <c r="P623" s="344">
        <v>0</v>
      </c>
      <c r="Q623" s="282" t="s">
        <v>2107</v>
      </c>
      <c r="R623" s="344">
        <v>1</v>
      </c>
      <c r="S623" s="339"/>
      <c r="T623" s="282"/>
      <c r="U623" s="24" t="str">
        <f>+VLOOKUP(TRIM(C623),[5]CAT!$A$2:$G$498,4,0)</f>
        <v>Text &amp; Soja</v>
      </c>
      <c r="V623" s="65">
        <f t="shared" si="9"/>
        <v>45614</v>
      </c>
    </row>
    <row r="624" spans="1:22" x14ac:dyDescent="0.2">
      <c r="A624" s="344">
        <v>1134</v>
      </c>
      <c r="B624" s="345" t="b">
        <v>1</v>
      </c>
      <c r="C624" s="282" t="s">
        <v>238</v>
      </c>
      <c r="D624" s="282" t="s">
        <v>20</v>
      </c>
      <c r="E624" s="282" t="s">
        <v>82</v>
      </c>
      <c r="F624" s="282" t="s">
        <v>1124</v>
      </c>
      <c r="G624" s="345">
        <v>88.474793000000005</v>
      </c>
      <c r="H624" s="345">
        <v>88.474793000000005</v>
      </c>
      <c r="I624" s="282" t="s">
        <v>1180</v>
      </c>
      <c r="J624" s="346">
        <v>45579</v>
      </c>
      <c r="K624" s="344">
        <v>30</v>
      </c>
      <c r="L624" s="346">
        <v>45614</v>
      </c>
      <c r="M624" s="345">
        <v>0</v>
      </c>
      <c r="N624" s="345">
        <v>0</v>
      </c>
      <c r="O624" s="282" t="s">
        <v>1123</v>
      </c>
      <c r="P624" s="344">
        <v>0</v>
      </c>
      <c r="Q624" s="282" t="s">
        <v>2112</v>
      </c>
      <c r="R624" s="344">
        <v>1</v>
      </c>
      <c r="S624" s="339"/>
      <c r="T624" s="282"/>
      <c r="U624" s="24" t="str">
        <f>+VLOOKUP(TRIM(C624),[5]CAT!$A$2:$G$498,4,0)</f>
        <v>Text &amp; Soja</v>
      </c>
      <c r="V624" s="65">
        <f t="shared" si="9"/>
        <v>45614</v>
      </c>
    </row>
    <row r="625" spans="1:22" x14ac:dyDescent="0.2">
      <c r="A625" s="344">
        <v>1146</v>
      </c>
      <c r="B625" s="345" t="b">
        <v>1</v>
      </c>
      <c r="C625" s="282" t="s">
        <v>238</v>
      </c>
      <c r="D625" s="282" t="s">
        <v>20</v>
      </c>
      <c r="E625" s="282" t="s">
        <v>82</v>
      </c>
      <c r="F625" s="282" t="s">
        <v>1124</v>
      </c>
      <c r="G625" s="345">
        <v>43.203360000000004</v>
      </c>
      <c r="H625" s="345">
        <v>43.203360000000004</v>
      </c>
      <c r="I625" s="282" t="s">
        <v>1180</v>
      </c>
      <c r="J625" s="346">
        <v>45579</v>
      </c>
      <c r="K625" s="344">
        <v>30</v>
      </c>
      <c r="L625" s="346">
        <v>45614</v>
      </c>
      <c r="M625" s="345">
        <v>0</v>
      </c>
      <c r="N625" s="345">
        <v>0</v>
      </c>
      <c r="O625" s="282" t="s">
        <v>1123</v>
      </c>
      <c r="P625" s="344">
        <v>0</v>
      </c>
      <c r="Q625" s="282" t="s">
        <v>2147</v>
      </c>
      <c r="R625" s="344">
        <v>1</v>
      </c>
      <c r="S625" s="339"/>
      <c r="T625" s="282"/>
      <c r="U625" s="24" t="str">
        <f>+VLOOKUP(TRIM(C625),[5]CAT!$A$2:$G$498,4,0)</f>
        <v>Text &amp; Soja</v>
      </c>
      <c r="V625" s="65">
        <f t="shared" si="9"/>
        <v>45614</v>
      </c>
    </row>
    <row r="626" spans="1:22" x14ac:dyDescent="0.2">
      <c r="A626" s="344">
        <v>782</v>
      </c>
      <c r="B626" s="345" t="b">
        <v>1</v>
      </c>
      <c r="C626" s="282" t="s">
        <v>265</v>
      </c>
      <c r="D626" s="282" t="s">
        <v>20</v>
      </c>
      <c r="E626" s="282" t="s">
        <v>28</v>
      </c>
      <c r="F626" s="282" t="s">
        <v>1127</v>
      </c>
      <c r="G626" s="345">
        <v>6.8688269999999996</v>
      </c>
      <c r="H626" s="345">
        <v>6.8688269999999996</v>
      </c>
      <c r="I626" s="282" t="s">
        <v>1122</v>
      </c>
      <c r="J626" s="346">
        <v>45580</v>
      </c>
      <c r="K626" s="344">
        <v>7</v>
      </c>
      <c r="L626" s="346">
        <v>45593</v>
      </c>
      <c r="M626" s="345">
        <v>0</v>
      </c>
      <c r="N626" s="345">
        <v>0</v>
      </c>
      <c r="O626" s="282" t="s">
        <v>1123</v>
      </c>
      <c r="P626" s="344">
        <v>0</v>
      </c>
      <c r="Q626" s="282" t="s">
        <v>2248</v>
      </c>
      <c r="R626" s="344">
        <v>1</v>
      </c>
      <c r="S626" s="339"/>
      <c r="T626" s="282"/>
      <c r="U626" s="24" t="str">
        <f>+VLOOKUP(TRIM(C626),[5]CAT!$A$2:$G$498,4,0)</f>
        <v>Aditivos</v>
      </c>
      <c r="V626" s="65">
        <f t="shared" ref="V626:V687" si="10">L626</f>
        <v>45593</v>
      </c>
    </row>
    <row r="627" spans="1:22" x14ac:dyDescent="0.2">
      <c r="A627" s="344">
        <v>783</v>
      </c>
      <c r="B627" s="345" t="b">
        <v>1</v>
      </c>
      <c r="C627" s="282" t="s">
        <v>250</v>
      </c>
      <c r="D627" s="282" t="s">
        <v>20</v>
      </c>
      <c r="E627" s="282" t="s">
        <v>31</v>
      </c>
      <c r="F627" s="282" t="s">
        <v>1375</v>
      </c>
      <c r="G627" s="345">
        <v>6.8688269999999996</v>
      </c>
      <c r="H627" s="345">
        <v>6.8688269999999996</v>
      </c>
      <c r="I627" s="282" t="s">
        <v>1180</v>
      </c>
      <c r="J627" s="346">
        <v>45580</v>
      </c>
      <c r="K627" s="344">
        <v>7</v>
      </c>
      <c r="L627" s="346">
        <v>45593</v>
      </c>
      <c r="M627" s="345">
        <v>0</v>
      </c>
      <c r="N627" s="345">
        <v>0</v>
      </c>
      <c r="O627" s="282" t="s">
        <v>1123</v>
      </c>
      <c r="P627" s="344">
        <v>0</v>
      </c>
      <c r="Q627" s="282" t="s">
        <v>2248</v>
      </c>
      <c r="R627" s="344">
        <v>1</v>
      </c>
      <c r="S627" s="339"/>
      <c r="T627" s="282"/>
      <c r="U627" s="24" t="str">
        <f>+VLOOKUP(TRIM(C627),[5]CAT!$A$2:$G$498,4,0)</f>
        <v>Aditivos</v>
      </c>
      <c r="V627" s="65">
        <f t="shared" si="10"/>
        <v>45593</v>
      </c>
    </row>
    <row r="628" spans="1:22" x14ac:dyDescent="0.2">
      <c r="A628" s="344">
        <v>776</v>
      </c>
      <c r="B628" s="345" t="b">
        <v>1</v>
      </c>
      <c r="C628" s="282" t="s">
        <v>156</v>
      </c>
      <c r="D628" s="282" t="s">
        <v>20</v>
      </c>
      <c r="E628" s="282" t="s">
        <v>44</v>
      </c>
      <c r="F628" s="282" t="s">
        <v>1375</v>
      </c>
      <c r="G628" s="345">
        <v>82.005798999999996</v>
      </c>
      <c r="H628" s="345">
        <v>82.005798999999996</v>
      </c>
      <c r="I628" s="282" t="s">
        <v>1122</v>
      </c>
      <c r="J628" s="346">
        <v>45580</v>
      </c>
      <c r="K628" s="344">
        <v>7</v>
      </c>
      <c r="L628" s="346">
        <v>45593</v>
      </c>
      <c r="M628" s="345">
        <v>0</v>
      </c>
      <c r="N628" s="345">
        <v>0</v>
      </c>
      <c r="O628" s="282" t="s">
        <v>1123</v>
      </c>
      <c r="P628" s="344">
        <v>0</v>
      </c>
      <c r="Q628" s="282" t="s">
        <v>2124</v>
      </c>
      <c r="R628" s="344">
        <v>1</v>
      </c>
      <c r="S628" s="339"/>
      <c r="T628" s="282"/>
      <c r="U628" s="24" t="str">
        <f>+VLOOKUP(TRIM(C628),[5]CAT!$A$2:$G$498,4,0)</f>
        <v>Azucar</v>
      </c>
      <c r="V628" s="65">
        <f t="shared" si="10"/>
        <v>45593</v>
      </c>
    </row>
    <row r="629" spans="1:22" x14ac:dyDescent="0.2">
      <c r="A629" s="344">
        <v>781</v>
      </c>
      <c r="B629" s="345" t="b">
        <v>1</v>
      </c>
      <c r="C629" s="282" t="s">
        <v>156</v>
      </c>
      <c r="D629" s="282" t="s">
        <v>20</v>
      </c>
      <c r="E629" s="282" t="s">
        <v>44</v>
      </c>
      <c r="F629" s="282" t="s">
        <v>1375</v>
      </c>
      <c r="G629" s="345">
        <v>21.134854000000001</v>
      </c>
      <c r="H629" s="345">
        <v>21.134854000000001</v>
      </c>
      <c r="I629" s="282" t="s">
        <v>1122</v>
      </c>
      <c r="J629" s="346">
        <v>45580</v>
      </c>
      <c r="K629" s="344">
        <v>7</v>
      </c>
      <c r="L629" s="346">
        <v>45593</v>
      </c>
      <c r="M629" s="345">
        <v>0</v>
      </c>
      <c r="N629" s="345">
        <v>0</v>
      </c>
      <c r="O629" s="282" t="s">
        <v>1123</v>
      </c>
      <c r="P629" s="344">
        <v>0</v>
      </c>
      <c r="Q629" s="282" t="s">
        <v>2248</v>
      </c>
      <c r="R629" s="344">
        <v>1</v>
      </c>
      <c r="S629" s="339"/>
      <c r="T629" s="282"/>
      <c r="U629" s="24" t="str">
        <f>+VLOOKUP(TRIM(C629),[5]CAT!$A$2:$G$498,4,0)</f>
        <v>Azucar</v>
      </c>
      <c r="V629" s="65">
        <f t="shared" si="10"/>
        <v>45593</v>
      </c>
    </row>
    <row r="630" spans="1:22" x14ac:dyDescent="0.2">
      <c r="A630" s="344">
        <v>788</v>
      </c>
      <c r="B630" s="345" t="b">
        <v>1</v>
      </c>
      <c r="C630" s="282" t="s">
        <v>156</v>
      </c>
      <c r="D630" s="282" t="s">
        <v>20</v>
      </c>
      <c r="E630" s="282" t="s">
        <v>44</v>
      </c>
      <c r="F630" s="282" t="s">
        <v>1375</v>
      </c>
      <c r="G630" s="345">
        <v>45.075043000000001</v>
      </c>
      <c r="H630" s="345">
        <v>45.075043000000001</v>
      </c>
      <c r="I630" s="282" t="s">
        <v>1122</v>
      </c>
      <c r="J630" s="346">
        <v>45580</v>
      </c>
      <c r="K630" s="344">
        <v>7</v>
      </c>
      <c r="L630" s="346">
        <v>45593</v>
      </c>
      <c r="M630" s="345">
        <v>0</v>
      </c>
      <c r="N630" s="345">
        <v>0</v>
      </c>
      <c r="O630" s="282" t="s">
        <v>1123</v>
      </c>
      <c r="P630" s="344">
        <v>0</v>
      </c>
      <c r="Q630" s="282" t="s">
        <v>2000</v>
      </c>
      <c r="R630" s="344">
        <v>1</v>
      </c>
      <c r="S630" s="339"/>
      <c r="T630" s="282"/>
      <c r="U630" s="24" t="str">
        <f>+VLOOKUP(TRIM(C630),[5]CAT!$A$2:$G$498,4,0)</f>
        <v>Azucar</v>
      </c>
      <c r="V630" s="65">
        <f t="shared" si="10"/>
        <v>45593</v>
      </c>
    </row>
    <row r="631" spans="1:22" x14ac:dyDescent="0.2">
      <c r="A631" s="344">
        <v>777</v>
      </c>
      <c r="B631" s="345" t="b">
        <v>1</v>
      </c>
      <c r="C631" s="282" t="s">
        <v>153</v>
      </c>
      <c r="D631" s="282" t="s">
        <v>20</v>
      </c>
      <c r="E631" s="282" t="s">
        <v>46</v>
      </c>
      <c r="F631" s="282" t="s">
        <v>1375</v>
      </c>
      <c r="G631" s="345">
        <v>218.682131</v>
      </c>
      <c r="H631" s="345">
        <v>218.682131</v>
      </c>
      <c r="I631" s="282" t="s">
        <v>1122</v>
      </c>
      <c r="J631" s="346">
        <v>45580</v>
      </c>
      <c r="K631" s="344">
        <v>7</v>
      </c>
      <c r="L631" s="346">
        <v>45593</v>
      </c>
      <c r="M631" s="345">
        <v>0</v>
      </c>
      <c r="N631" s="345">
        <v>0</v>
      </c>
      <c r="O631" s="282" t="s">
        <v>1123</v>
      </c>
      <c r="P631" s="344">
        <v>0</v>
      </c>
      <c r="Q631" s="282" t="s">
        <v>2124</v>
      </c>
      <c r="R631" s="344">
        <v>1</v>
      </c>
      <c r="S631" s="339"/>
      <c r="T631" s="282"/>
      <c r="U631" s="24" t="str">
        <f>+VLOOKUP(TRIM(C631),[5]CAT!$A$2:$G$498,4,0)</f>
        <v>Sal</v>
      </c>
      <c r="V631" s="65">
        <f t="shared" si="10"/>
        <v>45593</v>
      </c>
    </row>
    <row r="632" spans="1:22" x14ac:dyDescent="0.2">
      <c r="A632" s="344">
        <v>784</v>
      </c>
      <c r="B632" s="345" t="b">
        <v>1</v>
      </c>
      <c r="C632" s="282" t="s">
        <v>153</v>
      </c>
      <c r="D632" s="282" t="s">
        <v>20</v>
      </c>
      <c r="E632" s="282" t="s">
        <v>46</v>
      </c>
      <c r="F632" s="282" t="s">
        <v>1375</v>
      </c>
      <c r="G632" s="345">
        <v>66.927036000000001</v>
      </c>
      <c r="H632" s="345">
        <v>66.927036000000001</v>
      </c>
      <c r="I632" s="282" t="s">
        <v>1122</v>
      </c>
      <c r="J632" s="346">
        <v>45580</v>
      </c>
      <c r="K632" s="344">
        <v>7</v>
      </c>
      <c r="L632" s="346">
        <v>45593</v>
      </c>
      <c r="M632" s="345">
        <v>0</v>
      </c>
      <c r="N632" s="345">
        <v>0</v>
      </c>
      <c r="O632" s="282" t="s">
        <v>1123</v>
      </c>
      <c r="P632" s="344">
        <v>0</v>
      </c>
      <c r="Q632" s="282" t="s">
        <v>2248</v>
      </c>
      <c r="R632" s="344">
        <v>1</v>
      </c>
      <c r="S632" s="339"/>
      <c r="T632" s="282"/>
      <c r="U632" s="24" t="str">
        <f>+VLOOKUP(TRIM(C632),[5]CAT!$A$2:$G$498,4,0)</f>
        <v>Sal</v>
      </c>
      <c r="V632" s="65">
        <f t="shared" si="10"/>
        <v>45593</v>
      </c>
    </row>
    <row r="633" spans="1:22" x14ac:dyDescent="0.2">
      <c r="A633" s="344">
        <v>789</v>
      </c>
      <c r="B633" s="345" t="b">
        <v>1</v>
      </c>
      <c r="C633" s="282" t="s">
        <v>153</v>
      </c>
      <c r="D633" s="282" t="s">
        <v>20</v>
      </c>
      <c r="E633" s="282" t="s">
        <v>46</v>
      </c>
      <c r="F633" s="282" t="s">
        <v>1375</v>
      </c>
      <c r="G633" s="345">
        <v>120.200115</v>
      </c>
      <c r="H633" s="345">
        <v>120.200115</v>
      </c>
      <c r="I633" s="282" t="s">
        <v>1122</v>
      </c>
      <c r="J633" s="346">
        <v>45580</v>
      </c>
      <c r="K633" s="344">
        <v>7</v>
      </c>
      <c r="L633" s="346">
        <v>45593</v>
      </c>
      <c r="M633" s="345">
        <v>0</v>
      </c>
      <c r="N633" s="345">
        <v>0</v>
      </c>
      <c r="O633" s="282" t="s">
        <v>1123</v>
      </c>
      <c r="P633" s="344">
        <v>0</v>
      </c>
      <c r="Q633" s="282" t="s">
        <v>2000</v>
      </c>
      <c r="R633" s="344">
        <v>1</v>
      </c>
      <c r="S633" s="339"/>
      <c r="T633" s="282"/>
      <c r="U633" s="24" t="str">
        <f>+VLOOKUP(TRIM(C633),[5]CAT!$A$2:$G$498,4,0)</f>
        <v>Sal</v>
      </c>
      <c r="V633" s="65">
        <f t="shared" si="10"/>
        <v>45593</v>
      </c>
    </row>
    <row r="634" spans="1:22" x14ac:dyDescent="0.2">
      <c r="A634" s="344">
        <v>800</v>
      </c>
      <c r="B634" s="345" t="b">
        <v>1</v>
      </c>
      <c r="C634" s="282" t="s">
        <v>148</v>
      </c>
      <c r="D634" s="282" t="s">
        <v>20</v>
      </c>
      <c r="E634" s="282" t="s">
        <v>586</v>
      </c>
      <c r="F634" s="282" t="s">
        <v>1128</v>
      </c>
      <c r="G634" s="345">
        <v>529.64059399999996</v>
      </c>
      <c r="H634" s="345">
        <v>529.64059399999996</v>
      </c>
      <c r="I634" s="282" t="s">
        <v>1122</v>
      </c>
      <c r="J634" s="346">
        <v>45580</v>
      </c>
      <c r="K634" s="344">
        <v>10</v>
      </c>
      <c r="L634" s="346">
        <v>45593</v>
      </c>
      <c r="M634" s="345">
        <v>0</v>
      </c>
      <c r="N634" s="345">
        <v>0</v>
      </c>
      <c r="O634" s="282" t="s">
        <v>1123</v>
      </c>
      <c r="P634" s="344">
        <v>0</v>
      </c>
      <c r="Q634" s="282" t="s">
        <v>2124</v>
      </c>
      <c r="R634" s="344">
        <v>1</v>
      </c>
      <c r="S634" s="339"/>
      <c r="T634" s="282"/>
      <c r="U634" s="24" t="str">
        <f>+VLOOKUP(TRIM(C634),[5]CAT!$A$2:$G$498,4,0)</f>
        <v>Harina</v>
      </c>
      <c r="V634" s="65">
        <f t="shared" si="10"/>
        <v>45593</v>
      </c>
    </row>
    <row r="635" spans="1:22" x14ac:dyDescent="0.2">
      <c r="A635" s="344">
        <v>801</v>
      </c>
      <c r="B635" s="345" t="b">
        <v>1</v>
      </c>
      <c r="C635" s="282" t="s">
        <v>148</v>
      </c>
      <c r="D635" s="282" t="s">
        <v>20</v>
      </c>
      <c r="E635" s="282" t="s">
        <v>586</v>
      </c>
      <c r="F635" s="282" t="s">
        <v>1128</v>
      </c>
      <c r="G635" s="345">
        <v>172.19033400000001</v>
      </c>
      <c r="H635" s="345">
        <v>172.19033400000001</v>
      </c>
      <c r="I635" s="282" t="s">
        <v>1122</v>
      </c>
      <c r="J635" s="346">
        <v>45580</v>
      </c>
      <c r="K635" s="344">
        <v>10</v>
      </c>
      <c r="L635" s="346">
        <v>45593</v>
      </c>
      <c r="M635" s="345">
        <v>0</v>
      </c>
      <c r="N635" s="345">
        <v>0</v>
      </c>
      <c r="O635" s="282" t="s">
        <v>1123</v>
      </c>
      <c r="P635" s="344">
        <v>0</v>
      </c>
      <c r="Q635" s="282" t="s">
        <v>2248</v>
      </c>
      <c r="R635" s="344">
        <v>1</v>
      </c>
      <c r="S635" s="339"/>
      <c r="T635" s="282"/>
      <c r="U635" s="24" t="str">
        <f>+VLOOKUP(TRIM(C635),[5]CAT!$A$2:$G$498,4,0)</f>
        <v>Harina</v>
      </c>
      <c r="V635" s="65">
        <f t="shared" si="10"/>
        <v>45593</v>
      </c>
    </row>
    <row r="636" spans="1:22" x14ac:dyDescent="0.2">
      <c r="A636" s="344">
        <v>802</v>
      </c>
      <c r="B636" s="345" t="b">
        <v>1</v>
      </c>
      <c r="C636" s="282" t="s">
        <v>148</v>
      </c>
      <c r="D636" s="282" t="s">
        <v>20</v>
      </c>
      <c r="E636" s="282" t="s">
        <v>586</v>
      </c>
      <c r="F636" s="282" t="s">
        <v>1128</v>
      </c>
      <c r="G636" s="345">
        <v>291.120541</v>
      </c>
      <c r="H636" s="345">
        <v>291.120541</v>
      </c>
      <c r="I636" s="282" t="s">
        <v>1122</v>
      </c>
      <c r="J636" s="346">
        <v>45580</v>
      </c>
      <c r="K636" s="344">
        <v>10</v>
      </c>
      <c r="L636" s="346">
        <v>45593</v>
      </c>
      <c r="M636" s="345">
        <v>0</v>
      </c>
      <c r="N636" s="345">
        <v>0</v>
      </c>
      <c r="O636" s="282" t="s">
        <v>1123</v>
      </c>
      <c r="P636" s="344">
        <v>0</v>
      </c>
      <c r="Q636" s="282" t="s">
        <v>2000</v>
      </c>
      <c r="R636" s="344">
        <v>1</v>
      </c>
      <c r="S636" s="339"/>
      <c r="T636" s="282"/>
      <c r="U636" s="24" t="str">
        <f>+VLOOKUP(TRIM(C636),[5]CAT!$A$2:$G$498,4,0)</f>
        <v>Harina</v>
      </c>
      <c r="V636" s="65">
        <f t="shared" si="10"/>
        <v>45593</v>
      </c>
    </row>
    <row r="637" spans="1:22" x14ac:dyDescent="0.2">
      <c r="A637" s="344">
        <v>471</v>
      </c>
      <c r="B637" s="345" t="b">
        <v>1</v>
      </c>
      <c r="C637" s="282" t="s">
        <v>1206</v>
      </c>
      <c r="D637" s="282" t="s">
        <v>20</v>
      </c>
      <c r="E637" s="282" t="s">
        <v>1207</v>
      </c>
      <c r="F637" s="282" t="s">
        <v>1133</v>
      </c>
      <c r="G637" s="345">
        <v>259.64999999999998</v>
      </c>
      <c r="H637" s="345">
        <v>259.64999999999998</v>
      </c>
      <c r="I637" s="282" t="s">
        <v>1180</v>
      </c>
      <c r="J637" s="346">
        <v>45581</v>
      </c>
      <c r="K637" s="344">
        <v>0</v>
      </c>
      <c r="L637" s="346">
        <v>45586</v>
      </c>
      <c r="M637" s="345">
        <v>0.01</v>
      </c>
      <c r="N637" s="345">
        <v>0</v>
      </c>
      <c r="O637" s="282" t="s">
        <v>1123</v>
      </c>
      <c r="P637" s="344">
        <v>0</v>
      </c>
      <c r="Q637" s="282" t="s">
        <v>1378</v>
      </c>
      <c r="R637" s="344">
        <v>1</v>
      </c>
      <c r="S637" s="339"/>
      <c r="T637" s="282"/>
      <c r="U637" s="24" t="e">
        <f>+VLOOKUP(TRIM(C637),[5]CAT!$A$2:$G$498,4,0)</f>
        <v>#N/A</v>
      </c>
      <c r="V637" s="65">
        <f t="shared" si="10"/>
        <v>45586</v>
      </c>
    </row>
    <row r="638" spans="1:22" x14ac:dyDescent="0.2">
      <c r="A638" s="344">
        <v>496</v>
      </c>
      <c r="B638" s="345" t="b">
        <v>1</v>
      </c>
      <c r="C638" s="282" t="s">
        <v>1206</v>
      </c>
      <c r="D638" s="282" t="s">
        <v>20</v>
      </c>
      <c r="E638" s="282" t="s">
        <v>1207</v>
      </c>
      <c r="F638" s="282" t="s">
        <v>1133</v>
      </c>
      <c r="G638" s="345">
        <v>247.36</v>
      </c>
      <c r="H638" s="345">
        <v>247.36</v>
      </c>
      <c r="I638" s="282" t="s">
        <v>1180</v>
      </c>
      <c r="J638" s="346">
        <v>45581</v>
      </c>
      <c r="K638" s="344">
        <v>0</v>
      </c>
      <c r="L638" s="346">
        <v>45586</v>
      </c>
      <c r="M638" s="345">
        <v>0.01</v>
      </c>
      <c r="N638" s="345">
        <v>0</v>
      </c>
      <c r="O638" s="282" t="s">
        <v>1123</v>
      </c>
      <c r="P638" s="344">
        <v>0</v>
      </c>
      <c r="Q638" s="282" t="s">
        <v>2111</v>
      </c>
      <c r="R638" s="344">
        <v>1</v>
      </c>
      <c r="S638" s="339"/>
      <c r="T638" s="282"/>
      <c r="U638" s="24" t="e">
        <f>+VLOOKUP(TRIM(C638),[5]CAT!$A$2:$G$498,4,0)</f>
        <v>#N/A</v>
      </c>
      <c r="V638" s="65">
        <f t="shared" si="10"/>
        <v>45586</v>
      </c>
    </row>
    <row r="639" spans="1:22" x14ac:dyDescent="0.2">
      <c r="A639" s="344">
        <v>506</v>
      </c>
      <c r="B639" s="345" t="b">
        <v>1</v>
      </c>
      <c r="C639" s="282" t="s">
        <v>1206</v>
      </c>
      <c r="D639" s="282" t="s">
        <v>20</v>
      </c>
      <c r="E639" s="282" t="s">
        <v>1207</v>
      </c>
      <c r="F639" s="282" t="s">
        <v>1133</v>
      </c>
      <c r="G639" s="345">
        <v>150.38999999999999</v>
      </c>
      <c r="H639" s="345">
        <v>150.38999999999999</v>
      </c>
      <c r="I639" s="282" t="s">
        <v>1180</v>
      </c>
      <c r="J639" s="346">
        <v>45581</v>
      </c>
      <c r="K639" s="344">
        <v>0</v>
      </c>
      <c r="L639" s="346">
        <v>45586</v>
      </c>
      <c r="M639" s="345">
        <v>0.01</v>
      </c>
      <c r="N639" s="345">
        <v>0</v>
      </c>
      <c r="O639" s="282" t="s">
        <v>1123</v>
      </c>
      <c r="P639" s="344">
        <v>0</v>
      </c>
      <c r="Q639" s="282" t="s">
        <v>2107</v>
      </c>
      <c r="R639" s="344">
        <v>1</v>
      </c>
      <c r="S639" s="339"/>
      <c r="T639" s="282"/>
      <c r="U639" s="24" t="e">
        <f>+VLOOKUP(TRIM(C639),[5]CAT!$A$2:$G$498,4,0)</f>
        <v>#N/A</v>
      </c>
      <c r="V639" s="65">
        <f t="shared" si="10"/>
        <v>45586</v>
      </c>
    </row>
    <row r="640" spans="1:22" x14ac:dyDescent="0.2">
      <c r="A640" s="344">
        <v>520</v>
      </c>
      <c r="B640" s="345" t="b">
        <v>1</v>
      </c>
      <c r="C640" s="282" t="s">
        <v>1206</v>
      </c>
      <c r="D640" s="282" t="s">
        <v>20</v>
      </c>
      <c r="E640" s="282" t="s">
        <v>1207</v>
      </c>
      <c r="F640" s="282" t="s">
        <v>1133</v>
      </c>
      <c r="G640" s="345">
        <v>240.32</v>
      </c>
      <c r="H640" s="345">
        <v>240.32</v>
      </c>
      <c r="I640" s="282" t="s">
        <v>1180</v>
      </c>
      <c r="J640" s="346">
        <v>45581</v>
      </c>
      <c r="K640" s="344">
        <v>0</v>
      </c>
      <c r="L640" s="346">
        <v>45586</v>
      </c>
      <c r="M640" s="345">
        <v>0.01</v>
      </c>
      <c r="N640" s="345">
        <v>0</v>
      </c>
      <c r="O640" s="282" t="s">
        <v>1123</v>
      </c>
      <c r="P640" s="344">
        <v>0</v>
      </c>
      <c r="Q640" s="282" t="s">
        <v>2147</v>
      </c>
      <c r="R640" s="344">
        <v>1</v>
      </c>
      <c r="S640" s="339"/>
      <c r="T640" s="282"/>
      <c r="U640" s="24" t="e">
        <f>+VLOOKUP(TRIM(C640),[5]CAT!$A$2:$G$498,4,0)</f>
        <v>#N/A</v>
      </c>
      <c r="V640" s="65">
        <f t="shared" si="10"/>
        <v>45586</v>
      </c>
    </row>
    <row r="641" spans="1:22" x14ac:dyDescent="0.2">
      <c r="A641" s="344">
        <v>530</v>
      </c>
      <c r="B641" s="345" t="b">
        <v>1</v>
      </c>
      <c r="C641" s="282" t="s">
        <v>1206</v>
      </c>
      <c r="D641" s="282" t="s">
        <v>20</v>
      </c>
      <c r="E641" s="282" t="s">
        <v>1207</v>
      </c>
      <c r="F641" s="282" t="s">
        <v>1133</v>
      </c>
      <c r="G641" s="345">
        <v>174</v>
      </c>
      <c r="H641" s="345">
        <v>174</v>
      </c>
      <c r="I641" s="282" t="s">
        <v>1180</v>
      </c>
      <c r="J641" s="346">
        <v>45581</v>
      </c>
      <c r="K641" s="344">
        <v>0</v>
      </c>
      <c r="L641" s="346">
        <v>45586</v>
      </c>
      <c r="M641" s="345">
        <v>0.01</v>
      </c>
      <c r="N641" s="345">
        <v>0</v>
      </c>
      <c r="O641" s="282" t="s">
        <v>1123</v>
      </c>
      <c r="P641" s="344">
        <v>0</v>
      </c>
      <c r="Q641" s="282" t="s">
        <v>2148</v>
      </c>
      <c r="R641" s="344">
        <v>1</v>
      </c>
      <c r="S641" s="339"/>
      <c r="T641" s="282"/>
      <c r="U641" s="24" t="e">
        <f>+VLOOKUP(TRIM(C641),[5]CAT!$A$2:$G$498,4,0)</f>
        <v>#N/A</v>
      </c>
      <c r="V641" s="65">
        <f t="shared" si="10"/>
        <v>45586</v>
      </c>
    </row>
    <row r="642" spans="1:22" x14ac:dyDescent="0.2">
      <c r="A642" s="344">
        <v>543</v>
      </c>
      <c r="B642" s="345" t="b">
        <v>1</v>
      </c>
      <c r="C642" s="282" t="s">
        <v>1778</v>
      </c>
      <c r="D642" s="282" t="s">
        <v>1779</v>
      </c>
      <c r="E642" s="282" t="s">
        <v>1780</v>
      </c>
      <c r="F642" s="282" t="s">
        <v>1781</v>
      </c>
      <c r="G642" s="345">
        <v>8.2452550000000002</v>
      </c>
      <c r="H642" s="345">
        <v>0</v>
      </c>
      <c r="I642" s="282" t="s">
        <v>1182</v>
      </c>
      <c r="J642" s="346">
        <v>45581</v>
      </c>
      <c r="K642" s="344">
        <v>1</v>
      </c>
      <c r="L642" s="346">
        <v>45586</v>
      </c>
      <c r="M642" s="345">
        <v>0</v>
      </c>
      <c r="N642" s="345">
        <v>0</v>
      </c>
      <c r="O642" s="282" t="s">
        <v>1123</v>
      </c>
      <c r="P642" s="344">
        <v>0</v>
      </c>
      <c r="Q642" s="282" t="s">
        <v>2111</v>
      </c>
      <c r="R642" s="344">
        <v>1</v>
      </c>
      <c r="S642" s="339"/>
      <c r="T642" s="282"/>
      <c r="U642" s="24" t="e">
        <f>+VLOOKUP(TRIM(C642),[5]CAT!$A$2:$G$498,4,0)</f>
        <v>#N/A</v>
      </c>
      <c r="V642" s="65">
        <f t="shared" si="10"/>
        <v>45586</v>
      </c>
    </row>
    <row r="643" spans="1:22" x14ac:dyDescent="0.2">
      <c r="A643" s="344">
        <v>544</v>
      </c>
      <c r="B643" s="345" t="b">
        <v>1</v>
      </c>
      <c r="C643" s="282" t="s">
        <v>1778</v>
      </c>
      <c r="D643" s="282" t="s">
        <v>1779</v>
      </c>
      <c r="E643" s="282" t="s">
        <v>1780</v>
      </c>
      <c r="F643" s="282" t="s">
        <v>1781</v>
      </c>
      <c r="G643" s="345">
        <v>5.0130689999999998</v>
      </c>
      <c r="H643" s="345">
        <v>0</v>
      </c>
      <c r="I643" s="282" t="s">
        <v>1182</v>
      </c>
      <c r="J643" s="346">
        <v>45581</v>
      </c>
      <c r="K643" s="344">
        <v>1</v>
      </c>
      <c r="L643" s="346">
        <v>45586</v>
      </c>
      <c r="M643" s="345">
        <v>0</v>
      </c>
      <c r="N643" s="345">
        <v>0</v>
      </c>
      <c r="O643" s="282" t="s">
        <v>1123</v>
      </c>
      <c r="P643" s="344">
        <v>0</v>
      </c>
      <c r="Q643" s="282" t="s">
        <v>2107</v>
      </c>
      <c r="R643" s="344">
        <v>1</v>
      </c>
      <c r="S643" s="339"/>
      <c r="T643" s="282"/>
      <c r="U643" s="24" t="e">
        <f>+VLOOKUP(TRIM(C643),[5]CAT!$A$2:$G$498,4,0)</f>
        <v>#N/A</v>
      </c>
      <c r="V643" s="65">
        <f t="shared" si="10"/>
        <v>45586</v>
      </c>
    </row>
    <row r="644" spans="1:22" x14ac:dyDescent="0.2">
      <c r="A644" s="344">
        <v>554</v>
      </c>
      <c r="B644" s="345" t="b">
        <v>1</v>
      </c>
      <c r="C644" s="282" t="s">
        <v>1778</v>
      </c>
      <c r="D644" s="282" t="s">
        <v>1779</v>
      </c>
      <c r="E644" s="282" t="s">
        <v>1780</v>
      </c>
      <c r="F644" s="282" t="s">
        <v>1781</v>
      </c>
      <c r="G644" s="345">
        <v>8.0105409999999999</v>
      </c>
      <c r="H644" s="345">
        <v>0</v>
      </c>
      <c r="I644" s="282" t="s">
        <v>1182</v>
      </c>
      <c r="J644" s="346">
        <v>45581</v>
      </c>
      <c r="K644" s="344">
        <v>1</v>
      </c>
      <c r="L644" s="346">
        <v>45586</v>
      </c>
      <c r="M644" s="345">
        <v>0</v>
      </c>
      <c r="N644" s="345">
        <v>0</v>
      </c>
      <c r="O644" s="282" t="s">
        <v>1123</v>
      </c>
      <c r="P644" s="344">
        <v>0</v>
      </c>
      <c r="Q644" s="282" t="s">
        <v>2147</v>
      </c>
      <c r="R644" s="344">
        <v>1</v>
      </c>
      <c r="S644" s="339"/>
      <c r="T644" s="282"/>
      <c r="U644" s="24" t="e">
        <f>+VLOOKUP(TRIM(C644),[5]CAT!$A$2:$G$498,4,0)</f>
        <v>#N/A</v>
      </c>
      <c r="V644" s="65">
        <f t="shared" si="10"/>
        <v>45586</v>
      </c>
    </row>
    <row r="645" spans="1:22" x14ac:dyDescent="0.2">
      <c r="A645" s="344">
        <v>555</v>
      </c>
      <c r="B645" s="345" t="b">
        <v>1</v>
      </c>
      <c r="C645" s="282" t="s">
        <v>1778</v>
      </c>
      <c r="D645" s="282" t="s">
        <v>1779</v>
      </c>
      <c r="E645" s="282" t="s">
        <v>1780</v>
      </c>
      <c r="F645" s="282" t="s">
        <v>1781</v>
      </c>
      <c r="G645" s="345">
        <v>5.8001909999999999</v>
      </c>
      <c r="H645" s="345">
        <v>0</v>
      </c>
      <c r="I645" s="282" t="s">
        <v>1182</v>
      </c>
      <c r="J645" s="346">
        <v>45581</v>
      </c>
      <c r="K645" s="344">
        <v>1</v>
      </c>
      <c r="L645" s="346">
        <v>45586</v>
      </c>
      <c r="M645" s="345">
        <v>0</v>
      </c>
      <c r="N645" s="345">
        <v>0</v>
      </c>
      <c r="O645" s="282" t="s">
        <v>1123</v>
      </c>
      <c r="P645" s="344">
        <v>0</v>
      </c>
      <c r="Q645" s="282" t="s">
        <v>2148</v>
      </c>
      <c r="R645" s="344">
        <v>1</v>
      </c>
      <c r="S645" s="339"/>
      <c r="T645" s="282"/>
      <c r="U645" s="24" t="e">
        <f>+VLOOKUP(TRIM(C645),[5]CAT!$A$2:$G$498,4,0)</f>
        <v>#N/A</v>
      </c>
      <c r="V645" s="65">
        <f t="shared" si="10"/>
        <v>45586</v>
      </c>
    </row>
    <row r="646" spans="1:22" x14ac:dyDescent="0.2">
      <c r="A646" s="344">
        <v>556</v>
      </c>
      <c r="B646" s="345" t="b">
        <v>1</v>
      </c>
      <c r="C646" s="282" t="s">
        <v>329</v>
      </c>
      <c r="D646" s="282" t="s">
        <v>20</v>
      </c>
      <c r="E646" s="282" t="s">
        <v>53</v>
      </c>
      <c r="F646" s="282" t="s">
        <v>1375</v>
      </c>
      <c r="G646" s="345">
        <v>588.353115</v>
      </c>
      <c r="H646" s="345">
        <v>588.353115</v>
      </c>
      <c r="I646" s="282" t="s">
        <v>1122</v>
      </c>
      <c r="J646" s="346">
        <v>45581</v>
      </c>
      <c r="K646" s="344">
        <v>1</v>
      </c>
      <c r="L646" s="346">
        <v>45586</v>
      </c>
      <c r="M646" s="345">
        <v>0</v>
      </c>
      <c r="N646" s="345">
        <v>0</v>
      </c>
      <c r="O646" s="282" t="s">
        <v>1123</v>
      </c>
      <c r="P646" s="344">
        <v>0</v>
      </c>
      <c r="Q646" s="282" t="s">
        <v>2218</v>
      </c>
      <c r="R646" s="344">
        <v>1</v>
      </c>
      <c r="S646" s="339"/>
      <c r="T646" s="282"/>
      <c r="U646" s="24" t="str">
        <f>+VLOOKUP(TRIM(C646),[5]CAT!$A$2:$G$498,4,0)</f>
        <v>Agua</v>
      </c>
      <c r="V646" s="65">
        <f t="shared" si="10"/>
        <v>45586</v>
      </c>
    </row>
    <row r="647" spans="1:22" x14ac:dyDescent="0.2">
      <c r="A647" s="344">
        <v>773</v>
      </c>
      <c r="B647" s="345" t="b">
        <v>1</v>
      </c>
      <c r="C647" s="282" t="s">
        <v>280</v>
      </c>
      <c r="D647" s="282" t="s">
        <v>20</v>
      </c>
      <c r="E647" s="282" t="s">
        <v>26</v>
      </c>
      <c r="F647" s="282" t="s">
        <v>1127</v>
      </c>
      <c r="G647" s="345">
        <v>109.341066</v>
      </c>
      <c r="H647" s="345">
        <v>109.341066</v>
      </c>
      <c r="I647" s="282" t="s">
        <v>1122</v>
      </c>
      <c r="J647" s="346">
        <v>45581</v>
      </c>
      <c r="K647" s="344">
        <v>6</v>
      </c>
      <c r="L647" s="346">
        <v>45593</v>
      </c>
      <c r="M647" s="345">
        <v>0</v>
      </c>
      <c r="N647" s="345">
        <v>0</v>
      </c>
      <c r="O647" s="282" t="s">
        <v>1123</v>
      </c>
      <c r="P647" s="344">
        <v>0</v>
      </c>
      <c r="Q647" s="282" t="s">
        <v>2124</v>
      </c>
      <c r="R647" s="344">
        <v>1</v>
      </c>
      <c r="S647" s="339"/>
      <c r="T647" s="282"/>
      <c r="U647" s="24" t="str">
        <f>+VLOOKUP(TRIM(C647),[5]CAT!$A$2:$G$498,4,0)</f>
        <v>Ins Pizza</v>
      </c>
      <c r="V647" s="65">
        <f t="shared" si="10"/>
        <v>45593</v>
      </c>
    </row>
    <row r="648" spans="1:22" x14ac:dyDescent="0.2">
      <c r="A648" s="344">
        <v>778</v>
      </c>
      <c r="B648" s="345" t="b">
        <v>1</v>
      </c>
      <c r="C648" s="282" t="s">
        <v>280</v>
      </c>
      <c r="D648" s="282" t="s">
        <v>20</v>
      </c>
      <c r="E648" s="282" t="s">
        <v>26</v>
      </c>
      <c r="F648" s="282" t="s">
        <v>1127</v>
      </c>
      <c r="G648" s="345">
        <v>39.451726999999998</v>
      </c>
      <c r="H648" s="345">
        <v>39.451726999999998</v>
      </c>
      <c r="I648" s="282" t="s">
        <v>1122</v>
      </c>
      <c r="J648" s="346">
        <v>45581</v>
      </c>
      <c r="K648" s="344">
        <v>6</v>
      </c>
      <c r="L648" s="346">
        <v>45593</v>
      </c>
      <c r="M648" s="345">
        <v>0</v>
      </c>
      <c r="N648" s="345">
        <v>0</v>
      </c>
      <c r="O648" s="282" t="s">
        <v>1123</v>
      </c>
      <c r="P648" s="344">
        <v>0</v>
      </c>
      <c r="Q648" s="282" t="s">
        <v>2248</v>
      </c>
      <c r="R648" s="344">
        <v>1</v>
      </c>
      <c r="S648" s="339"/>
      <c r="T648" s="282"/>
      <c r="U648" s="24" t="str">
        <f>+VLOOKUP(TRIM(C648),[5]CAT!$A$2:$G$498,4,0)</f>
        <v>Ins Pizza</v>
      </c>
      <c r="V648" s="65">
        <f t="shared" si="10"/>
        <v>45593</v>
      </c>
    </row>
    <row r="649" spans="1:22" x14ac:dyDescent="0.2">
      <c r="A649" s="344">
        <v>785</v>
      </c>
      <c r="B649" s="345" t="b">
        <v>1</v>
      </c>
      <c r="C649" s="282" t="s">
        <v>280</v>
      </c>
      <c r="D649" s="282" t="s">
        <v>20</v>
      </c>
      <c r="E649" s="282" t="s">
        <v>26</v>
      </c>
      <c r="F649" s="282" t="s">
        <v>1127</v>
      </c>
      <c r="G649" s="345">
        <v>60.100057</v>
      </c>
      <c r="H649" s="345">
        <v>60.100057</v>
      </c>
      <c r="I649" s="282" t="s">
        <v>1122</v>
      </c>
      <c r="J649" s="346">
        <v>45581</v>
      </c>
      <c r="K649" s="344">
        <v>6</v>
      </c>
      <c r="L649" s="346">
        <v>45593</v>
      </c>
      <c r="M649" s="345">
        <v>0</v>
      </c>
      <c r="N649" s="345">
        <v>0</v>
      </c>
      <c r="O649" s="282" t="s">
        <v>1123</v>
      </c>
      <c r="P649" s="344">
        <v>0</v>
      </c>
      <c r="Q649" s="282" t="s">
        <v>2000</v>
      </c>
      <c r="R649" s="344">
        <v>1</v>
      </c>
      <c r="S649" s="339"/>
      <c r="T649" s="282"/>
      <c r="U649" s="24" t="str">
        <f>+VLOOKUP(TRIM(C649),[5]CAT!$A$2:$G$498,4,0)</f>
        <v>Ins Pizza</v>
      </c>
      <c r="V649" s="65">
        <f t="shared" si="10"/>
        <v>45593</v>
      </c>
    </row>
    <row r="650" spans="1:22" x14ac:dyDescent="0.2">
      <c r="A650" s="344">
        <v>912</v>
      </c>
      <c r="B650" s="345" t="b">
        <v>1</v>
      </c>
      <c r="C650" s="282" t="s">
        <v>692</v>
      </c>
      <c r="D650" s="282" t="s">
        <v>20</v>
      </c>
      <c r="E650" s="282" t="s">
        <v>693</v>
      </c>
      <c r="F650" s="282" t="s">
        <v>1375</v>
      </c>
      <c r="G650" s="345">
        <v>5.8324540000000002</v>
      </c>
      <c r="H650" s="345">
        <v>5.8324540000000002</v>
      </c>
      <c r="I650" s="282" t="s">
        <v>1122</v>
      </c>
      <c r="J650" s="346">
        <v>45581</v>
      </c>
      <c r="K650" s="344">
        <v>21</v>
      </c>
      <c r="L650" s="346">
        <v>45607</v>
      </c>
      <c r="M650" s="345">
        <v>0</v>
      </c>
      <c r="N650" s="345">
        <v>0</v>
      </c>
      <c r="O650" s="282" t="s">
        <v>1123</v>
      </c>
      <c r="P650" s="344">
        <v>0</v>
      </c>
      <c r="Q650" s="282" t="s">
        <v>2148</v>
      </c>
      <c r="R650" s="344">
        <v>1</v>
      </c>
      <c r="S650" s="339"/>
      <c r="T650" s="282"/>
      <c r="U650" s="24" t="str">
        <f>+VLOOKUP(TRIM(C650),[5]CAT!$A$2:$G$498,4,0)</f>
        <v>Sabor</v>
      </c>
      <c r="V650" s="65">
        <f t="shared" si="10"/>
        <v>45607</v>
      </c>
    </row>
    <row r="651" spans="1:22" x14ac:dyDescent="0.2">
      <c r="A651" s="344">
        <v>915</v>
      </c>
      <c r="B651" s="345" t="b">
        <v>1</v>
      </c>
      <c r="C651" s="282" t="s">
        <v>259</v>
      </c>
      <c r="D651" s="282" t="s">
        <v>20</v>
      </c>
      <c r="E651" s="282" t="s">
        <v>29</v>
      </c>
      <c r="F651" s="282" t="s">
        <v>1375</v>
      </c>
      <c r="G651" s="345">
        <v>6.4805039999999998</v>
      </c>
      <c r="H651" s="345">
        <v>6.4805039999999998</v>
      </c>
      <c r="I651" s="282" t="s">
        <v>1180</v>
      </c>
      <c r="J651" s="346">
        <v>45581</v>
      </c>
      <c r="K651" s="344">
        <v>21</v>
      </c>
      <c r="L651" s="346">
        <v>45607</v>
      </c>
      <c r="M651" s="345">
        <v>0</v>
      </c>
      <c r="N651" s="345">
        <v>0</v>
      </c>
      <c r="O651" s="282" t="s">
        <v>1123</v>
      </c>
      <c r="P651" s="344">
        <v>0</v>
      </c>
      <c r="Q651" s="282" t="s">
        <v>2148</v>
      </c>
      <c r="R651" s="344">
        <v>1</v>
      </c>
      <c r="S651" s="339"/>
      <c r="T651" s="282"/>
      <c r="U651" s="24" t="str">
        <f>+VLOOKUP(TRIM(C651),[5]CAT!$A$2:$G$498,4,0)</f>
        <v>Aditivos</v>
      </c>
      <c r="V651" s="65">
        <f t="shared" si="10"/>
        <v>45607</v>
      </c>
    </row>
    <row r="652" spans="1:22" x14ac:dyDescent="0.2">
      <c r="A652" s="344">
        <v>923</v>
      </c>
      <c r="B652" s="345" t="b">
        <v>1</v>
      </c>
      <c r="C652" s="282" t="s">
        <v>259</v>
      </c>
      <c r="D652" s="282" t="s">
        <v>20</v>
      </c>
      <c r="E652" s="282" t="s">
        <v>29</v>
      </c>
      <c r="F652" s="282" t="s">
        <v>1375</v>
      </c>
      <c r="G652" s="345">
        <v>31.473395</v>
      </c>
      <c r="H652" s="345">
        <v>31.473395</v>
      </c>
      <c r="I652" s="282" t="s">
        <v>1180</v>
      </c>
      <c r="J652" s="346">
        <v>45581</v>
      </c>
      <c r="K652" s="344">
        <v>21</v>
      </c>
      <c r="L652" s="346">
        <v>45607</v>
      </c>
      <c r="M652" s="345">
        <v>0</v>
      </c>
      <c r="N652" s="345">
        <v>0</v>
      </c>
      <c r="O652" s="282" t="s">
        <v>1123</v>
      </c>
      <c r="P652" s="344">
        <v>0</v>
      </c>
      <c r="Q652" s="282" t="s">
        <v>2134</v>
      </c>
      <c r="R652" s="344">
        <v>1</v>
      </c>
      <c r="S652" s="339"/>
      <c r="T652" s="282"/>
      <c r="U652" s="24" t="str">
        <f>+VLOOKUP(TRIM(C652),[5]CAT!$A$2:$G$498,4,0)</f>
        <v>Aditivos</v>
      </c>
      <c r="V652" s="65">
        <f t="shared" si="10"/>
        <v>45607</v>
      </c>
    </row>
    <row r="653" spans="1:22" x14ac:dyDescent="0.2">
      <c r="A653" s="344">
        <v>917</v>
      </c>
      <c r="B653" s="345" t="b">
        <v>1</v>
      </c>
      <c r="C653" s="282" t="s">
        <v>249</v>
      </c>
      <c r="D653" s="282" t="s">
        <v>20</v>
      </c>
      <c r="E653" s="282" t="s">
        <v>78</v>
      </c>
      <c r="F653" s="282" t="s">
        <v>1126</v>
      </c>
      <c r="G653" s="345">
        <v>1.2961009999999999</v>
      </c>
      <c r="H653" s="345">
        <v>1.2961009999999999</v>
      </c>
      <c r="I653" s="282" t="s">
        <v>1122</v>
      </c>
      <c r="J653" s="346">
        <v>45581</v>
      </c>
      <c r="K653" s="344">
        <v>21</v>
      </c>
      <c r="L653" s="346">
        <v>45607</v>
      </c>
      <c r="M653" s="345">
        <v>0</v>
      </c>
      <c r="N653" s="345">
        <v>0</v>
      </c>
      <c r="O653" s="282" t="s">
        <v>1123</v>
      </c>
      <c r="P653" s="344">
        <v>0</v>
      </c>
      <c r="Q653" s="282" t="s">
        <v>2148</v>
      </c>
      <c r="R653" s="344">
        <v>1</v>
      </c>
      <c r="S653" s="339"/>
      <c r="T653" s="282"/>
      <c r="U653" s="24" t="str">
        <f>+VLOOKUP(TRIM(C653),[5]CAT!$A$2:$G$498,4,0)</f>
        <v>Sabor</v>
      </c>
      <c r="V653" s="65">
        <f t="shared" si="10"/>
        <v>45607</v>
      </c>
    </row>
    <row r="654" spans="1:22" x14ac:dyDescent="0.2">
      <c r="A654" s="344">
        <v>916</v>
      </c>
      <c r="B654" s="345" t="b">
        <v>1</v>
      </c>
      <c r="C654" s="282" t="s">
        <v>320</v>
      </c>
      <c r="D654" s="282" t="s">
        <v>20</v>
      </c>
      <c r="E654" s="282" t="s">
        <v>354</v>
      </c>
      <c r="F654" s="282" t="s">
        <v>1126</v>
      </c>
      <c r="G654" s="345">
        <v>3.8883019999999999</v>
      </c>
      <c r="H654" s="345">
        <v>3.8883019999999999</v>
      </c>
      <c r="I654" s="282" t="s">
        <v>1122</v>
      </c>
      <c r="J654" s="346">
        <v>45581</v>
      </c>
      <c r="K654" s="344">
        <v>21</v>
      </c>
      <c r="L654" s="346">
        <v>45607</v>
      </c>
      <c r="M654" s="345">
        <v>0</v>
      </c>
      <c r="N654" s="345">
        <v>0</v>
      </c>
      <c r="O654" s="282" t="s">
        <v>1123</v>
      </c>
      <c r="P654" s="344">
        <v>0</v>
      </c>
      <c r="Q654" s="282" t="s">
        <v>2148</v>
      </c>
      <c r="R654" s="344">
        <v>1</v>
      </c>
      <c r="S654" s="339"/>
      <c r="T654" s="282"/>
      <c r="U654" s="24" t="str">
        <f>+VLOOKUP(TRIM(C654),[5]CAT!$A$2:$G$498,4,0)</f>
        <v>Sabor</v>
      </c>
      <c r="V654" s="65">
        <f t="shared" si="10"/>
        <v>45607</v>
      </c>
    </row>
    <row r="655" spans="1:22" x14ac:dyDescent="0.2">
      <c r="A655" s="344">
        <v>933</v>
      </c>
      <c r="B655" s="345" t="b">
        <v>1</v>
      </c>
      <c r="C655" s="282" t="s">
        <v>747</v>
      </c>
      <c r="D655" s="282" t="s">
        <v>20</v>
      </c>
      <c r="E655" s="282" t="s">
        <v>736</v>
      </c>
      <c r="F655" s="282" t="s">
        <v>1129</v>
      </c>
      <c r="G655" s="345">
        <v>27.707184999999999</v>
      </c>
      <c r="H655" s="345">
        <v>27.707184999999999</v>
      </c>
      <c r="I655" s="282" t="s">
        <v>1122</v>
      </c>
      <c r="J655" s="346">
        <v>45581</v>
      </c>
      <c r="K655" s="344">
        <v>21</v>
      </c>
      <c r="L655" s="346">
        <v>45607</v>
      </c>
      <c r="M655" s="345">
        <v>0</v>
      </c>
      <c r="N655" s="345">
        <v>0</v>
      </c>
      <c r="O655" s="282" t="s">
        <v>1123</v>
      </c>
      <c r="P655" s="344">
        <v>0</v>
      </c>
      <c r="Q655" s="282" t="s">
        <v>2053</v>
      </c>
      <c r="R655" s="344">
        <v>1</v>
      </c>
      <c r="S655" s="339"/>
      <c r="T655" s="282"/>
      <c r="U655" s="24" t="str">
        <f>+VLOOKUP(TRIM(C655),[5]CAT!$A$2:$G$498,4,0)</f>
        <v>Sabor</v>
      </c>
      <c r="V655" s="65">
        <f t="shared" si="10"/>
        <v>45607</v>
      </c>
    </row>
    <row r="656" spans="1:22" x14ac:dyDescent="0.2">
      <c r="A656" s="344">
        <v>929</v>
      </c>
      <c r="B656" s="345" t="b">
        <v>1</v>
      </c>
      <c r="C656" s="282" t="s">
        <v>735</v>
      </c>
      <c r="D656" s="282" t="s">
        <v>20</v>
      </c>
      <c r="E656" s="282" t="s">
        <v>754</v>
      </c>
      <c r="F656" s="282" t="s">
        <v>1127</v>
      </c>
      <c r="G656" s="345">
        <v>300.19283799999999</v>
      </c>
      <c r="H656" s="345">
        <v>300.19283799999999</v>
      </c>
      <c r="I656" s="282" t="s">
        <v>1122</v>
      </c>
      <c r="J656" s="346">
        <v>45581</v>
      </c>
      <c r="K656" s="344">
        <v>21</v>
      </c>
      <c r="L656" s="346">
        <v>45607</v>
      </c>
      <c r="M656" s="345">
        <v>0</v>
      </c>
      <c r="N656" s="345">
        <v>0</v>
      </c>
      <c r="O656" s="282" t="s">
        <v>1123</v>
      </c>
      <c r="P656" s="344">
        <v>0</v>
      </c>
      <c r="Q656" s="282" t="s">
        <v>2134</v>
      </c>
      <c r="R656" s="344">
        <v>1</v>
      </c>
      <c r="S656" s="339"/>
      <c r="T656" s="282"/>
      <c r="U656" s="24" t="str">
        <f>+VLOOKUP(TRIM(C656),[5]CAT!$A$2:$G$498,4,0)</f>
        <v>Batter</v>
      </c>
      <c r="V656" s="65">
        <f t="shared" si="10"/>
        <v>45607</v>
      </c>
    </row>
    <row r="657" spans="1:22" x14ac:dyDescent="0.2">
      <c r="A657" s="344">
        <v>901</v>
      </c>
      <c r="B657" s="345" t="b">
        <v>1</v>
      </c>
      <c r="C657" s="282" t="s">
        <v>152</v>
      </c>
      <c r="D657" s="282" t="s">
        <v>20</v>
      </c>
      <c r="E657" s="282" t="s">
        <v>58</v>
      </c>
      <c r="F657" s="282" t="s">
        <v>1127</v>
      </c>
      <c r="G657" s="345">
        <v>1.7755829999999999</v>
      </c>
      <c r="H657" s="345">
        <v>1.7755829999999999</v>
      </c>
      <c r="I657" s="282" t="s">
        <v>1180</v>
      </c>
      <c r="J657" s="346">
        <v>45581</v>
      </c>
      <c r="K657" s="344">
        <v>21</v>
      </c>
      <c r="L657" s="346">
        <v>45607</v>
      </c>
      <c r="M657" s="345">
        <v>0</v>
      </c>
      <c r="N657" s="345">
        <v>0</v>
      </c>
      <c r="O657" s="282" t="s">
        <v>1123</v>
      </c>
      <c r="P657" s="344">
        <v>0</v>
      </c>
      <c r="Q657" s="282" t="s">
        <v>1377</v>
      </c>
      <c r="R657" s="344">
        <v>1</v>
      </c>
      <c r="S657" s="339"/>
      <c r="T657" s="282"/>
      <c r="U657" s="24" t="str">
        <f>+VLOOKUP(TRIM(C657),[5]CAT!$A$2:$G$498,4,0)</f>
        <v>Sabor</v>
      </c>
      <c r="V657" s="65">
        <f t="shared" si="10"/>
        <v>45607</v>
      </c>
    </row>
    <row r="658" spans="1:22" x14ac:dyDescent="0.2">
      <c r="A658" s="344">
        <v>908</v>
      </c>
      <c r="B658" s="345" t="b">
        <v>1</v>
      </c>
      <c r="C658" s="282" t="s">
        <v>152</v>
      </c>
      <c r="D658" s="282" t="s">
        <v>20</v>
      </c>
      <c r="E658" s="282" t="s">
        <v>58</v>
      </c>
      <c r="F658" s="282" t="s">
        <v>1127</v>
      </c>
      <c r="G658" s="345">
        <v>1.7755890000000001</v>
      </c>
      <c r="H658" s="345">
        <v>1.7755890000000001</v>
      </c>
      <c r="I658" s="282" t="s">
        <v>1180</v>
      </c>
      <c r="J658" s="346">
        <v>45581</v>
      </c>
      <c r="K658" s="344">
        <v>21</v>
      </c>
      <c r="L658" s="346">
        <v>45607</v>
      </c>
      <c r="M658" s="345">
        <v>0</v>
      </c>
      <c r="N658" s="345">
        <v>0</v>
      </c>
      <c r="O658" s="282" t="s">
        <v>1123</v>
      </c>
      <c r="P658" s="344">
        <v>0</v>
      </c>
      <c r="Q658" s="282" t="s">
        <v>2069</v>
      </c>
      <c r="R658" s="344">
        <v>1</v>
      </c>
      <c r="S658" s="339"/>
      <c r="T658" s="282"/>
      <c r="U658" s="24" t="str">
        <f>+VLOOKUP(TRIM(C658),[5]CAT!$A$2:$G$498,4,0)</f>
        <v>Sabor</v>
      </c>
      <c r="V658" s="65">
        <f t="shared" si="10"/>
        <v>45607</v>
      </c>
    </row>
    <row r="659" spans="1:22" x14ac:dyDescent="0.2">
      <c r="A659" s="344">
        <v>911</v>
      </c>
      <c r="B659" s="345" t="b">
        <v>1</v>
      </c>
      <c r="C659" s="282" t="s">
        <v>152</v>
      </c>
      <c r="D659" s="282" t="s">
        <v>20</v>
      </c>
      <c r="E659" s="282" t="s">
        <v>58</v>
      </c>
      <c r="F659" s="282" t="s">
        <v>1127</v>
      </c>
      <c r="G659" s="345">
        <v>6.5446549999999997</v>
      </c>
      <c r="H659" s="345">
        <v>6.5446549999999997</v>
      </c>
      <c r="I659" s="282" t="s">
        <v>1180</v>
      </c>
      <c r="J659" s="346">
        <v>45581</v>
      </c>
      <c r="K659" s="344">
        <v>21</v>
      </c>
      <c r="L659" s="346">
        <v>45607</v>
      </c>
      <c r="M659" s="345">
        <v>0</v>
      </c>
      <c r="N659" s="345">
        <v>0</v>
      </c>
      <c r="O659" s="282" t="s">
        <v>1123</v>
      </c>
      <c r="P659" s="344">
        <v>0</v>
      </c>
      <c r="Q659" s="282" t="s">
        <v>2148</v>
      </c>
      <c r="R659" s="344">
        <v>1</v>
      </c>
      <c r="S659" s="339"/>
      <c r="T659" s="282"/>
      <c r="U659" s="24" t="str">
        <f>+VLOOKUP(TRIM(C659),[5]CAT!$A$2:$G$498,4,0)</f>
        <v>Sabor</v>
      </c>
      <c r="V659" s="65">
        <f t="shared" si="10"/>
        <v>45607</v>
      </c>
    </row>
    <row r="660" spans="1:22" x14ac:dyDescent="0.2">
      <c r="A660" s="344">
        <v>2418</v>
      </c>
      <c r="B660" s="345" t="b">
        <v>1</v>
      </c>
      <c r="C660" s="282" t="s">
        <v>146</v>
      </c>
      <c r="D660" s="282" t="s">
        <v>20</v>
      </c>
      <c r="E660" s="282" t="s">
        <v>88</v>
      </c>
      <c r="F660" s="282" t="s">
        <v>1375</v>
      </c>
      <c r="G660" s="345">
        <v>315.01718199999999</v>
      </c>
      <c r="H660" s="345">
        <v>315.01718199999999</v>
      </c>
      <c r="I660" s="282" t="s">
        <v>1122</v>
      </c>
      <c r="J660" s="346">
        <v>45581</v>
      </c>
      <c r="K660" s="344">
        <v>21</v>
      </c>
      <c r="L660" s="346">
        <v>45607</v>
      </c>
      <c r="M660" s="345">
        <v>0</v>
      </c>
      <c r="N660" s="345">
        <v>0</v>
      </c>
      <c r="O660" s="282" t="s">
        <v>1123</v>
      </c>
      <c r="P660" s="344">
        <v>0</v>
      </c>
      <c r="Q660" s="282" t="s">
        <v>2134</v>
      </c>
      <c r="R660" s="344">
        <v>1</v>
      </c>
      <c r="S660" s="339"/>
      <c r="T660" s="282"/>
      <c r="U660" s="24" t="str">
        <f>+VLOOKUP(TRIM(C660),[5]CAT!$A$2:$G$498,4,0)</f>
        <v>Harina</v>
      </c>
      <c r="V660" s="65">
        <f t="shared" si="10"/>
        <v>45607</v>
      </c>
    </row>
    <row r="661" spans="1:22" x14ac:dyDescent="0.2">
      <c r="A661" s="344">
        <v>2419</v>
      </c>
      <c r="B661" s="345" t="b">
        <v>1</v>
      </c>
      <c r="C661" s="282" t="s">
        <v>146</v>
      </c>
      <c r="D661" s="282" t="s">
        <v>20</v>
      </c>
      <c r="E661" s="282" t="s">
        <v>88</v>
      </c>
      <c r="F661" s="282" t="s">
        <v>1375</v>
      </c>
      <c r="G661" s="345">
        <v>572.55790400000001</v>
      </c>
      <c r="H661" s="345">
        <v>572.55790400000001</v>
      </c>
      <c r="I661" s="282" t="s">
        <v>1122</v>
      </c>
      <c r="J661" s="346">
        <v>45581</v>
      </c>
      <c r="K661" s="344">
        <v>21</v>
      </c>
      <c r="L661" s="346">
        <v>45607</v>
      </c>
      <c r="M661" s="345">
        <v>0</v>
      </c>
      <c r="N661" s="345">
        <v>0</v>
      </c>
      <c r="O661" s="282" t="s">
        <v>1123</v>
      </c>
      <c r="P661" s="344">
        <v>0</v>
      </c>
      <c r="Q661" s="282" t="s">
        <v>2053</v>
      </c>
      <c r="R661" s="344">
        <v>1</v>
      </c>
      <c r="S661" s="339"/>
      <c r="T661" s="282"/>
      <c r="U661" s="24" t="str">
        <f>+VLOOKUP(TRIM(C661),[5]CAT!$A$2:$G$498,4,0)</f>
        <v>Harina</v>
      </c>
      <c r="V661" s="65">
        <f t="shared" si="10"/>
        <v>45607</v>
      </c>
    </row>
    <row r="662" spans="1:22" x14ac:dyDescent="0.2">
      <c r="A662" s="344">
        <v>2420</v>
      </c>
      <c r="B662" s="345" t="b">
        <v>1</v>
      </c>
      <c r="C662" s="282" t="s">
        <v>146</v>
      </c>
      <c r="D662" s="282" t="s">
        <v>20</v>
      </c>
      <c r="E662" s="282" t="s">
        <v>88</v>
      </c>
      <c r="F662" s="282" t="s">
        <v>1375</v>
      </c>
      <c r="G662" s="345">
        <v>110.26770999999999</v>
      </c>
      <c r="H662" s="345">
        <v>110.26770999999999</v>
      </c>
      <c r="I662" s="282" t="s">
        <v>1122</v>
      </c>
      <c r="J662" s="346">
        <v>45581</v>
      </c>
      <c r="K662" s="344">
        <v>21</v>
      </c>
      <c r="L662" s="346">
        <v>45607</v>
      </c>
      <c r="M662" s="345">
        <v>0</v>
      </c>
      <c r="N662" s="345">
        <v>0</v>
      </c>
      <c r="O662" s="282" t="s">
        <v>1123</v>
      </c>
      <c r="P662" s="344">
        <v>0</v>
      </c>
      <c r="Q662" s="282" t="s">
        <v>2148</v>
      </c>
      <c r="R662" s="344">
        <v>1</v>
      </c>
      <c r="S662" s="339"/>
      <c r="T662" s="282"/>
      <c r="U662" s="24" t="str">
        <f>+VLOOKUP(TRIM(C662),[5]CAT!$A$2:$G$498,4,0)</f>
        <v>Harina</v>
      </c>
      <c r="V662" s="65">
        <f t="shared" si="10"/>
        <v>45607</v>
      </c>
    </row>
    <row r="663" spans="1:22" x14ac:dyDescent="0.2">
      <c r="A663" s="344">
        <v>551</v>
      </c>
      <c r="B663" s="345" t="b">
        <v>1</v>
      </c>
      <c r="C663" s="282" t="s">
        <v>1956</v>
      </c>
      <c r="D663" s="282" t="s">
        <v>20</v>
      </c>
      <c r="E663" s="282" t="s">
        <v>1957</v>
      </c>
      <c r="F663" s="282" t="s">
        <v>1958</v>
      </c>
      <c r="G663" s="345">
        <v>0.34</v>
      </c>
      <c r="H663" s="345">
        <v>0.34</v>
      </c>
      <c r="I663" s="282" t="s">
        <v>1180</v>
      </c>
      <c r="J663" s="346">
        <v>45582</v>
      </c>
      <c r="K663" s="344">
        <v>0</v>
      </c>
      <c r="L663" s="346">
        <v>45586</v>
      </c>
      <c r="M663" s="345">
        <v>0.01</v>
      </c>
      <c r="N663" s="345">
        <v>0</v>
      </c>
      <c r="O663" s="282" t="s">
        <v>1123</v>
      </c>
      <c r="P663" s="344">
        <v>0</v>
      </c>
      <c r="Q663" s="282" t="s">
        <v>2114</v>
      </c>
      <c r="R663" s="344">
        <v>1</v>
      </c>
      <c r="S663" s="339"/>
      <c r="T663" s="282"/>
      <c r="U663" s="24" t="e">
        <f>+VLOOKUP(TRIM(C663),[5]CAT!$A$2:$G$498,4,0)</f>
        <v>#N/A</v>
      </c>
      <c r="V663" s="65">
        <f t="shared" si="10"/>
        <v>45586</v>
      </c>
    </row>
    <row r="664" spans="1:22" x14ac:dyDescent="0.2">
      <c r="A664" s="344">
        <v>545</v>
      </c>
      <c r="B664" s="345" t="b">
        <v>1</v>
      </c>
      <c r="C664" s="282" t="s">
        <v>1206</v>
      </c>
      <c r="D664" s="282" t="s">
        <v>20</v>
      </c>
      <c r="E664" s="282" t="s">
        <v>1207</v>
      </c>
      <c r="F664" s="282" t="s">
        <v>1133</v>
      </c>
      <c r="G664" s="345">
        <v>158.6</v>
      </c>
      <c r="H664" s="345">
        <v>158.6</v>
      </c>
      <c r="I664" s="282" t="s">
        <v>1180</v>
      </c>
      <c r="J664" s="346">
        <v>45582</v>
      </c>
      <c r="K664" s="344">
        <v>0</v>
      </c>
      <c r="L664" s="346">
        <v>45586</v>
      </c>
      <c r="M664" s="345">
        <v>0.01</v>
      </c>
      <c r="N664" s="345">
        <v>0</v>
      </c>
      <c r="O664" s="282" t="s">
        <v>1123</v>
      </c>
      <c r="P664" s="344">
        <v>0</v>
      </c>
      <c r="Q664" s="282" t="s">
        <v>2114</v>
      </c>
      <c r="R664" s="344">
        <v>1</v>
      </c>
      <c r="S664" s="339"/>
      <c r="T664" s="282"/>
      <c r="U664" s="24" t="e">
        <f>+VLOOKUP(TRIM(C664),[5]CAT!$A$2:$G$498,4,0)</f>
        <v>#N/A</v>
      </c>
      <c r="V664" s="65">
        <f t="shared" si="10"/>
        <v>45586</v>
      </c>
    </row>
    <row r="665" spans="1:22" x14ac:dyDescent="0.2">
      <c r="A665" s="344">
        <v>559</v>
      </c>
      <c r="B665" s="345" t="b">
        <v>1</v>
      </c>
      <c r="C665" s="282" t="s">
        <v>329</v>
      </c>
      <c r="D665" s="282" t="s">
        <v>20</v>
      </c>
      <c r="E665" s="282" t="s">
        <v>53</v>
      </c>
      <c r="F665" s="282" t="s">
        <v>1375</v>
      </c>
      <c r="G665" s="345">
        <v>2644.0287830000002</v>
      </c>
      <c r="H665" s="345">
        <v>2644.0287830000002</v>
      </c>
      <c r="I665" s="282" t="s">
        <v>1122</v>
      </c>
      <c r="J665" s="346">
        <v>45582</v>
      </c>
      <c r="K665" s="344">
        <v>1</v>
      </c>
      <c r="L665" s="346">
        <v>45586</v>
      </c>
      <c r="M665" s="345">
        <v>0</v>
      </c>
      <c r="N665" s="345">
        <v>0</v>
      </c>
      <c r="O665" s="282" t="s">
        <v>1123</v>
      </c>
      <c r="P665" s="344">
        <v>0</v>
      </c>
      <c r="Q665" s="282" t="s">
        <v>1378</v>
      </c>
      <c r="R665" s="344">
        <v>1</v>
      </c>
      <c r="S665" s="339"/>
      <c r="T665" s="282"/>
      <c r="U665" s="24" t="str">
        <f>+VLOOKUP(TRIM(C665),[5]CAT!$A$2:$G$498,4,0)</f>
        <v>Agua</v>
      </c>
      <c r="V665" s="65">
        <f t="shared" si="10"/>
        <v>45586</v>
      </c>
    </row>
    <row r="666" spans="1:22" x14ac:dyDescent="0.2">
      <c r="A666" s="344">
        <v>563</v>
      </c>
      <c r="B666" s="345" t="b">
        <v>1</v>
      </c>
      <c r="C666" s="282" t="s">
        <v>329</v>
      </c>
      <c r="D666" s="282" t="s">
        <v>20</v>
      </c>
      <c r="E666" s="282" t="s">
        <v>53</v>
      </c>
      <c r="F666" s="282" t="s">
        <v>1375</v>
      </c>
      <c r="G666" s="345">
        <v>146.85227</v>
      </c>
      <c r="H666" s="345">
        <v>146.85227</v>
      </c>
      <c r="I666" s="282" t="s">
        <v>1122</v>
      </c>
      <c r="J666" s="346">
        <v>45582</v>
      </c>
      <c r="K666" s="344">
        <v>1</v>
      </c>
      <c r="L666" s="346">
        <v>45586</v>
      </c>
      <c r="M666" s="345">
        <v>0</v>
      </c>
      <c r="N666" s="345">
        <v>0</v>
      </c>
      <c r="O666" s="282" t="s">
        <v>1123</v>
      </c>
      <c r="P666" s="344">
        <v>0</v>
      </c>
      <c r="Q666" s="282" t="s">
        <v>1378</v>
      </c>
      <c r="R666" s="344">
        <v>1</v>
      </c>
      <c r="S666" s="339"/>
      <c r="T666" s="282"/>
      <c r="U666" s="24" t="str">
        <f>+VLOOKUP(TRIM(C666),[5]CAT!$A$2:$G$498,4,0)</f>
        <v>Agua</v>
      </c>
      <c r="V666" s="65">
        <f t="shared" si="10"/>
        <v>45586</v>
      </c>
    </row>
    <row r="667" spans="1:22" x14ac:dyDescent="0.2">
      <c r="A667" s="344">
        <v>566</v>
      </c>
      <c r="B667" s="345" t="b">
        <v>1</v>
      </c>
      <c r="C667" s="282" t="s">
        <v>329</v>
      </c>
      <c r="D667" s="282" t="s">
        <v>20</v>
      </c>
      <c r="E667" s="282" t="s">
        <v>53</v>
      </c>
      <c r="F667" s="282" t="s">
        <v>1375</v>
      </c>
      <c r="G667" s="345">
        <v>1698.3198629999999</v>
      </c>
      <c r="H667" s="345">
        <v>1698.3198629999999</v>
      </c>
      <c r="I667" s="282" t="s">
        <v>1122</v>
      </c>
      <c r="J667" s="346">
        <v>45582</v>
      </c>
      <c r="K667" s="344">
        <v>1</v>
      </c>
      <c r="L667" s="346">
        <v>45586</v>
      </c>
      <c r="M667" s="345">
        <v>0</v>
      </c>
      <c r="N667" s="345">
        <v>0</v>
      </c>
      <c r="O667" s="282" t="s">
        <v>1123</v>
      </c>
      <c r="P667" s="344">
        <v>0</v>
      </c>
      <c r="Q667" s="282" t="s">
        <v>1377</v>
      </c>
      <c r="R667" s="344">
        <v>1</v>
      </c>
      <c r="S667" s="339"/>
      <c r="T667" s="282"/>
      <c r="U667" s="24" t="str">
        <f>+VLOOKUP(TRIM(C667),[5]CAT!$A$2:$G$498,4,0)</f>
        <v>Agua</v>
      </c>
      <c r="V667" s="65">
        <f t="shared" si="10"/>
        <v>45586</v>
      </c>
    </row>
    <row r="668" spans="1:22" x14ac:dyDescent="0.2">
      <c r="A668" s="344">
        <v>569</v>
      </c>
      <c r="B668" s="345" t="b">
        <v>1</v>
      </c>
      <c r="C668" s="282" t="s">
        <v>329</v>
      </c>
      <c r="D668" s="282" t="s">
        <v>20</v>
      </c>
      <c r="E668" s="282" t="s">
        <v>53</v>
      </c>
      <c r="F668" s="282" t="s">
        <v>1375</v>
      </c>
      <c r="G668" s="345">
        <v>215.88632200000001</v>
      </c>
      <c r="H668" s="345">
        <v>215.88632200000001</v>
      </c>
      <c r="I668" s="282" t="s">
        <v>1122</v>
      </c>
      <c r="J668" s="346">
        <v>45582</v>
      </c>
      <c r="K668" s="344">
        <v>1</v>
      </c>
      <c r="L668" s="346">
        <v>45586</v>
      </c>
      <c r="M668" s="345">
        <v>0</v>
      </c>
      <c r="N668" s="345">
        <v>0</v>
      </c>
      <c r="O668" s="282" t="s">
        <v>1123</v>
      </c>
      <c r="P668" s="344">
        <v>0</v>
      </c>
      <c r="Q668" s="282" t="s">
        <v>1377</v>
      </c>
      <c r="R668" s="344">
        <v>1</v>
      </c>
      <c r="S668" s="339"/>
      <c r="T668" s="282"/>
      <c r="U668" s="24" t="str">
        <f>+VLOOKUP(TRIM(C668),[5]CAT!$A$2:$G$498,4,0)</f>
        <v>Agua</v>
      </c>
      <c r="V668" s="65">
        <f t="shared" si="10"/>
        <v>45586</v>
      </c>
    </row>
    <row r="669" spans="1:22" x14ac:dyDescent="0.2">
      <c r="A669" s="344">
        <v>572</v>
      </c>
      <c r="B669" s="345" t="b">
        <v>1</v>
      </c>
      <c r="C669" s="282" t="s">
        <v>329</v>
      </c>
      <c r="D669" s="282" t="s">
        <v>20</v>
      </c>
      <c r="E669" s="282" t="s">
        <v>53</v>
      </c>
      <c r="F669" s="282" t="s">
        <v>1375</v>
      </c>
      <c r="G669" s="345">
        <v>1666.2603730000001</v>
      </c>
      <c r="H669" s="345">
        <v>1666.2603730000001</v>
      </c>
      <c r="I669" s="282" t="s">
        <v>1122</v>
      </c>
      <c r="J669" s="346">
        <v>45582</v>
      </c>
      <c r="K669" s="344">
        <v>1</v>
      </c>
      <c r="L669" s="346">
        <v>45586</v>
      </c>
      <c r="M669" s="345">
        <v>0</v>
      </c>
      <c r="N669" s="345">
        <v>0</v>
      </c>
      <c r="O669" s="282" t="s">
        <v>1123</v>
      </c>
      <c r="P669" s="344">
        <v>0</v>
      </c>
      <c r="Q669" s="282" t="s">
        <v>2069</v>
      </c>
      <c r="R669" s="344">
        <v>1</v>
      </c>
      <c r="S669" s="339"/>
      <c r="T669" s="282"/>
      <c r="U669" s="24" t="str">
        <f>+VLOOKUP(TRIM(C669),[5]CAT!$A$2:$G$498,4,0)</f>
        <v>Agua</v>
      </c>
      <c r="V669" s="65">
        <f t="shared" si="10"/>
        <v>45586</v>
      </c>
    </row>
    <row r="670" spans="1:22" x14ac:dyDescent="0.2">
      <c r="A670" s="344">
        <v>580</v>
      </c>
      <c r="B670" s="345" t="b">
        <v>1</v>
      </c>
      <c r="C670" s="282" t="s">
        <v>329</v>
      </c>
      <c r="D670" s="282" t="s">
        <v>20</v>
      </c>
      <c r="E670" s="282" t="s">
        <v>53</v>
      </c>
      <c r="F670" s="282" t="s">
        <v>1375</v>
      </c>
      <c r="G670" s="345">
        <v>1069.6639660000001</v>
      </c>
      <c r="H670" s="345">
        <v>1069.6639660000001</v>
      </c>
      <c r="I670" s="282" t="s">
        <v>1122</v>
      </c>
      <c r="J670" s="346">
        <v>45582</v>
      </c>
      <c r="K670" s="344">
        <v>1</v>
      </c>
      <c r="L670" s="346">
        <v>45586</v>
      </c>
      <c r="M670" s="345">
        <v>0</v>
      </c>
      <c r="N670" s="345">
        <v>0</v>
      </c>
      <c r="O670" s="282" t="s">
        <v>1123</v>
      </c>
      <c r="P670" s="344">
        <v>0</v>
      </c>
      <c r="Q670" s="282" t="s">
        <v>2111</v>
      </c>
      <c r="R670" s="344">
        <v>1</v>
      </c>
      <c r="S670" s="339"/>
      <c r="T670" s="282"/>
      <c r="U670" s="24" t="str">
        <f>+VLOOKUP(TRIM(C670),[5]CAT!$A$2:$G$498,4,0)</f>
        <v>Agua</v>
      </c>
      <c r="V670" s="65">
        <f t="shared" si="10"/>
        <v>45586</v>
      </c>
    </row>
    <row r="671" spans="1:22" x14ac:dyDescent="0.2">
      <c r="A671" s="344">
        <v>584</v>
      </c>
      <c r="B671" s="345" t="b">
        <v>1</v>
      </c>
      <c r="C671" s="282" t="s">
        <v>329</v>
      </c>
      <c r="D671" s="282" t="s">
        <v>20</v>
      </c>
      <c r="E671" s="282" t="s">
        <v>53</v>
      </c>
      <c r="F671" s="282" t="s">
        <v>1375</v>
      </c>
      <c r="G671" s="345">
        <v>612.013915</v>
      </c>
      <c r="H671" s="345">
        <v>612.013915</v>
      </c>
      <c r="I671" s="282" t="s">
        <v>1122</v>
      </c>
      <c r="J671" s="346">
        <v>45582</v>
      </c>
      <c r="K671" s="344">
        <v>1</v>
      </c>
      <c r="L671" s="346">
        <v>45586</v>
      </c>
      <c r="M671" s="345">
        <v>0</v>
      </c>
      <c r="N671" s="345">
        <v>0</v>
      </c>
      <c r="O671" s="282" t="s">
        <v>1123</v>
      </c>
      <c r="P671" s="344">
        <v>0</v>
      </c>
      <c r="Q671" s="282" t="s">
        <v>2111</v>
      </c>
      <c r="R671" s="344">
        <v>1</v>
      </c>
      <c r="S671" s="339"/>
      <c r="T671" s="282"/>
      <c r="U671" s="24" t="str">
        <f>+VLOOKUP(TRIM(C671),[5]CAT!$A$2:$G$498,4,0)</f>
        <v>Agua</v>
      </c>
      <c r="V671" s="65">
        <f t="shared" si="10"/>
        <v>45586</v>
      </c>
    </row>
    <row r="672" spans="1:22" x14ac:dyDescent="0.2">
      <c r="A672" s="344">
        <v>589</v>
      </c>
      <c r="B672" s="345" t="b">
        <v>1</v>
      </c>
      <c r="C672" s="282" t="s">
        <v>329</v>
      </c>
      <c r="D672" s="282" t="s">
        <v>20</v>
      </c>
      <c r="E672" s="282" t="s">
        <v>53</v>
      </c>
      <c r="F672" s="282" t="s">
        <v>1375</v>
      </c>
      <c r="G672" s="345">
        <v>650.34972500000003</v>
      </c>
      <c r="H672" s="345">
        <v>650.34972500000003</v>
      </c>
      <c r="I672" s="282" t="s">
        <v>1122</v>
      </c>
      <c r="J672" s="346">
        <v>45582</v>
      </c>
      <c r="K672" s="344">
        <v>1</v>
      </c>
      <c r="L672" s="346">
        <v>45586</v>
      </c>
      <c r="M672" s="345">
        <v>0</v>
      </c>
      <c r="N672" s="345">
        <v>0</v>
      </c>
      <c r="O672" s="282" t="s">
        <v>1123</v>
      </c>
      <c r="P672" s="344">
        <v>0</v>
      </c>
      <c r="Q672" s="282" t="s">
        <v>2107</v>
      </c>
      <c r="R672" s="344">
        <v>1</v>
      </c>
      <c r="S672" s="339"/>
      <c r="T672" s="282"/>
      <c r="U672" s="24" t="str">
        <f>+VLOOKUP(TRIM(C672),[5]CAT!$A$2:$G$498,4,0)</f>
        <v>Agua</v>
      </c>
      <c r="V672" s="65">
        <f t="shared" si="10"/>
        <v>45586</v>
      </c>
    </row>
    <row r="673" spans="1:22" x14ac:dyDescent="0.2">
      <c r="A673" s="344">
        <v>596</v>
      </c>
      <c r="B673" s="345" t="b">
        <v>1</v>
      </c>
      <c r="C673" s="282" t="s">
        <v>329</v>
      </c>
      <c r="D673" s="282" t="s">
        <v>20</v>
      </c>
      <c r="E673" s="282" t="s">
        <v>53</v>
      </c>
      <c r="F673" s="282" t="s">
        <v>1375</v>
      </c>
      <c r="G673" s="345">
        <v>173.40090599999999</v>
      </c>
      <c r="H673" s="345">
        <v>173.40090599999999</v>
      </c>
      <c r="I673" s="282" t="s">
        <v>1122</v>
      </c>
      <c r="J673" s="346">
        <v>45582</v>
      </c>
      <c r="K673" s="344">
        <v>1</v>
      </c>
      <c r="L673" s="346">
        <v>45586</v>
      </c>
      <c r="M673" s="345">
        <v>0</v>
      </c>
      <c r="N673" s="345">
        <v>0</v>
      </c>
      <c r="O673" s="282" t="s">
        <v>1123</v>
      </c>
      <c r="P673" s="344">
        <v>0</v>
      </c>
      <c r="Q673" s="282" t="s">
        <v>2107</v>
      </c>
      <c r="R673" s="344">
        <v>1</v>
      </c>
      <c r="S673" s="339"/>
      <c r="T673" s="282"/>
      <c r="U673" s="24" t="str">
        <f>+VLOOKUP(TRIM(C673),[5]CAT!$A$2:$G$498,4,0)</f>
        <v>Agua</v>
      </c>
      <c r="V673" s="65">
        <f t="shared" si="10"/>
        <v>45586</v>
      </c>
    </row>
    <row r="674" spans="1:22" x14ac:dyDescent="0.2">
      <c r="A674" s="344">
        <v>597</v>
      </c>
      <c r="B674" s="345" t="b">
        <v>1</v>
      </c>
      <c r="C674" s="282" t="s">
        <v>329</v>
      </c>
      <c r="D674" s="282" t="s">
        <v>20</v>
      </c>
      <c r="E674" s="282" t="s">
        <v>53</v>
      </c>
      <c r="F674" s="282" t="s">
        <v>1375</v>
      </c>
      <c r="G674" s="345">
        <v>178.98333299999999</v>
      </c>
      <c r="H674" s="345">
        <v>178.98333299999999</v>
      </c>
      <c r="I674" s="282" t="s">
        <v>1122</v>
      </c>
      <c r="J674" s="346">
        <v>45582</v>
      </c>
      <c r="K674" s="344">
        <v>1</v>
      </c>
      <c r="L674" s="346">
        <v>45586</v>
      </c>
      <c r="M674" s="345">
        <v>0</v>
      </c>
      <c r="N674" s="345">
        <v>0</v>
      </c>
      <c r="O674" s="282" t="s">
        <v>1123</v>
      </c>
      <c r="P674" s="344">
        <v>0</v>
      </c>
      <c r="Q674" s="282" t="s">
        <v>2107</v>
      </c>
      <c r="R674" s="344">
        <v>1</v>
      </c>
      <c r="S674" s="339"/>
      <c r="T674" s="282"/>
      <c r="U674" s="24" t="str">
        <f>+VLOOKUP(TRIM(C674),[5]CAT!$A$2:$G$498,4,0)</f>
        <v>Agua</v>
      </c>
      <c r="V674" s="65">
        <f t="shared" si="10"/>
        <v>45586</v>
      </c>
    </row>
    <row r="675" spans="1:22" x14ac:dyDescent="0.2">
      <c r="A675" s="344">
        <v>606</v>
      </c>
      <c r="B675" s="345" t="b">
        <v>1</v>
      </c>
      <c r="C675" s="282" t="s">
        <v>329</v>
      </c>
      <c r="D675" s="282" t="s">
        <v>20</v>
      </c>
      <c r="E675" s="282" t="s">
        <v>53</v>
      </c>
      <c r="F675" s="282" t="s">
        <v>1375</v>
      </c>
      <c r="G675" s="345">
        <v>1039.2143390000001</v>
      </c>
      <c r="H675" s="345">
        <v>1039.2143390000001</v>
      </c>
      <c r="I675" s="282" t="s">
        <v>1122</v>
      </c>
      <c r="J675" s="346">
        <v>45582</v>
      </c>
      <c r="K675" s="344">
        <v>1</v>
      </c>
      <c r="L675" s="346">
        <v>45586</v>
      </c>
      <c r="M675" s="345">
        <v>0</v>
      </c>
      <c r="N675" s="345">
        <v>0</v>
      </c>
      <c r="O675" s="282" t="s">
        <v>1123</v>
      </c>
      <c r="P675" s="344">
        <v>0</v>
      </c>
      <c r="Q675" s="282" t="s">
        <v>2147</v>
      </c>
      <c r="R675" s="344">
        <v>1</v>
      </c>
      <c r="S675" s="339"/>
      <c r="T675" s="282"/>
      <c r="U675" s="24" t="str">
        <f>+VLOOKUP(TRIM(C675),[5]CAT!$A$2:$G$498,4,0)</f>
        <v>Agua</v>
      </c>
      <c r="V675" s="65">
        <f t="shared" si="10"/>
        <v>45586</v>
      </c>
    </row>
    <row r="676" spans="1:22" x14ac:dyDescent="0.2">
      <c r="A676" s="344">
        <v>610</v>
      </c>
      <c r="B676" s="345" t="b">
        <v>1</v>
      </c>
      <c r="C676" s="282" t="s">
        <v>329</v>
      </c>
      <c r="D676" s="282" t="s">
        <v>20</v>
      </c>
      <c r="E676" s="282" t="s">
        <v>53</v>
      </c>
      <c r="F676" s="282" t="s">
        <v>1375</v>
      </c>
      <c r="G676" s="345">
        <v>430.34277800000001</v>
      </c>
      <c r="H676" s="345">
        <v>430.34277800000001</v>
      </c>
      <c r="I676" s="282" t="s">
        <v>1122</v>
      </c>
      <c r="J676" s="346">
        <v>45582</v>
      </c>
      <c r="K676" s="344">
        <v>1</v>
      </c>
      <c r="L676" s="346">
        <v>45586</v>
      </c>
      <c r="M676" s="345">
        <v>0</v>
      </c>
      <c r="N676" s="345">
        <v>0</v>
      </c>
      <c r="O676" s="282" t="s">
        <v>1123</v>
      </c>
      <c r="P676" s="344">
        <v>0</v>
      </c>
      <c r="Q676" s="282" t="s">
        <v>2147</v>
      </c>
      <c r="R676" s="344">
        <v>1</v>
      </c>
      <c r="S676" s="339"/>
      <c r="T676" s="282"/>
      <c r="U676" s="24" t="str">
        <f>+VLOOKUP(TRIM(C676),[5]CAT!$A$2:$G$498,4,0)</f>
        <v>Agua</v>
      </c>
      <c r="V676" s="65">
        <f t="shared" si="10"/>
        <v>45586</v>
      </c>
    </row>
    <row r="677" spans="1:22" x14ac:dyDescent="0.2">
      <c r="A677" s="344">
        <v>615</v>
      </c>
      <c r="B677" s="345" t="b">
        <v>1</v>
      </c>
      <c r="C677" s="282" t="s">
        <v>329</v>
      </c>
      <c r="D677" s="282" t="s">
        <v>20</v>
      </c>
      <c r="E677" s="282" t="s">
        <v>53</v>
      </c>
      <c r="F677" s="282" t="s">
        <v>1375</v>
      </c>
      <c r="G677" s="345">
        <v>311.598186</v>
      </c>
      <c r="H677" s="345">
        <v>311.598186</v>
      </c>
      <c r="I677" s="282" t="s">
        <v>1122</v>
      </c>
      <c r="J677" s="346">
        <v>45582</v>
      </c>
      <c r="K677" s="344">
        <v>1</v>
      </c>
      <c r="L677" s="346">
        <v>45586</v>
      </c>
      <c r="M677" s="345">
        <v>0</v>
      </c>
      <c r="N677" s="345">
        <v>0</v>
      </c>
      <c r="O677" s="282" t="s">
        <v>1123</v>
      </c>
      <c r="P677" s="344">
        <v>0</v>
      </c>
      <c r="Q677" s="282" t="s">
        <v>2148</v>
      </c>
      <c r="R677" s="344">
        <v>1</v>
      </c>
      <c r="S677" s="339"/>
      <c r="T677" s="282"/>
      <c r="U677" s="24" t="str">
        <f>+VLOOKUP(TRIM(C677),[5]CAT!$A$2:$G$498,4,0)</f>
        <v>Agua</v>
      </c>
      <c r="V677" s="65">
        <f t="shared" si="10"/>
        <v>45586</v>
      </c>
    </row>
    <row r="678" spans="1:22" x14ac:dyDescent="0.2">
      <c r="A678" s="344">
        <v>620</v>
      </c>
      <c r="B678" s="345" t="b">
        <v>1</v>
      </c>
      <c r="C678" s="282" t="s">
        <v>329</v>
      </c>
      <c r="D678" s="282" t="s">
        <v>20</v>
      </c>
      <c r="E678" s="282" t="s">
        <v>53</v>
      </c>
      <c r="F678" s="282" t="s">
        <v>1375</v>
      </c>
      <c r="G678" s="345">
        <v>752.463663</v>
      </c>
      <c r="H678" s="345">
        <v>752.463663</v>
      </c>
      <c r="I678" s="282" t="s">
        <v>1122</v>
      </c>
      <c r="J678" s="346">
        <v>45582</v>
      </c>
      <c r="K678" s="344">
        <v>1</v>
      </c>
      <c r="L678" s="346">
        <v>45586</v>
      </c>
      <c r="M678" s="345">
        <v>0</v>
      </c>
      <c r="N678" s="345">
        <v>0</v>
      </c>
      <c r="O678" s="282" t="s">
        <v>1123</v>
      </c>
      <c r="P678" s="344">
        <v>0</v>
      </c>
      <c r="Q678" s="282" t="s">
        <v>2148</v>
      </c>
      <c r="R678" s="344">
        <v>1</v>
      </c>
      <c r="S678" s="339"/>
      <c r="T678" s="282"/>
      <c r="U678" s="24" t="str">
        <f>+VLOOKUP(TRIM(C678),[5]CAT!$A$2:$G$498,4,0)</f>
        <v>Agua</v>
      </c>
      <c r="V678" s="65">
        <f t="shared" si="10"/>
        <v>45586</v>
      </c>
    </row>
    <row r="679" spans="1:22" x14ac:dyDescent="0.2">
      <c r="A679" s="344">
        <v>634</v>
      </c>
      <c r="B679" s="345" t="b">
        <v>1</v>
      </c>
      <c r="C679" s="282" t="s">
        <v>329</v>
      </c>
      <c r="D679" s="282" t="s">
        <v>20</v>
      </c>
      <c r="E679" s="282" t="s">
        <v>53</v>
      </c>
      <c r="F679" s="282" t="s">
        <v>1375</v>
      </c>
      <c r="G679" s="345">
        <v>353.01186899999999</v>
      </c>
      <c r="H679" s="345">
        <v>353.01186899999999</v>
      </c>
      <c r="I679" s="282" t="s">
        <v>1122</v>
      </c>
      <c r="J679" s="346">
        <v>45582</v>
      </c>
      <c r="K679" s="344">
        <v>1</v>
      </c>
      <c r="L679" s="346">
        <v>45586</v>
      </c>
      <c r="M679" s="345">
        <v>0</v>
      </c>
      <c r="N679" s="345">
        <v>0</v>
      </c>
      <c r="O679" s="282" t="s">
        <v>1123</v>
      </c>
      <c r="P679" s="344">
        <v>0</v>
      </c>
      <c r="Q679" s="282" t="s">
        <v>1979</v>
      </c>
      <c r="R679" s="344">
        <v>1</v>
      </c>
      <c r="S679" s="339"/>
      <c r="T679" s="282"/>
      <c r="U679" s="24" t="str">
        <f>+VLOOKUP(TRIM(C679),[5]CAT!$A$2:$G$498,4,0)</f>
        <v>Agua</v>
      </c>
      <c r="V679" s="65">
        <f t="shared" si="10"/>
        <v>45586</v>
      </c>
    </row>
    <row r="680" spans="1:22" x14ac:dyDescent="0.2">
      <c r="A680" s="344">
        <v>649</v>
      </c>
      <c r="B680" s="345" t="b">
        <v>1</v>
      </c>
      <c r="C680" s="282" t="s">
        <v>329</v>
      </c>
      <c r="D680" s="282" t="s">
        <v>20</v>
      </c>
      <c r="E680" s="282" t="s">
        <v>53</v>
      </c>
      <c r="F680" s="282" t="s">
        <v>1375</v>
      </c>
      <c r="G680" s="345">
        <v>327.001217</v>
      </c>
      <c r="H680" s="345">
        <v>327.001217</v>
      </c>
      <c r="I680" s="282" t="s">
        <v>1122</v>
      </c>
      <c r="J680" s="346">
        <v>45582</v>
      </c>
      <c r="K680" s="344">
        <v>1</v>
      </c>
      <c r="L680" s="346">
        <v>45586</v>
      </c>
      <c r="M680" s="345">
        <v>0</v>
      </c>
      <c r="N680" s="345">
        <v>0</v>
      </c>
      <c r="O680" s="282" t="s">
        <v>1123</v>
      </c>
      <c r="P680" s="344">
        <v>0</v>
      </c>
      <c r="Q680" s="282" t="s">
        <v>2218</v>
      </c>
      <c r="R680" s="344">
        <v>1</v>
      </c>
      <c r="S680" s="339"/>
      <c r="T680" s="282"/>
      <c r="U680" s="24" t="str">
        <f>+VLOOKUP(TRIM(C680),[5]CAT!$A$2:$G$498,4,0)</f>
        <v>Agua</v>
      </c>
      <c r="V680" s="65">
        <f t="shared" si="10"/>
        <v>45586</v>
      </c>
    </row>
    <row r="681" spans="1:22" x14ac:dyDescent="0.2">
      <c r="A681" s="344">
        <v>791</v>
      </c>
      <c r="B681" s="345" t="b">
        <v>1</v>
      </c>
      <c r="C681" s="282" t="s">
        <v>161</v>
      </c>
      <c r="D681" s="282" t="s">
        <v>20</v>
      </c>
      <c r="E681" s="282" t="s">
        <v>43</v>
      </c>
      <c r="F681" s="282" t="s">
        <v>1375</v>
      </c>
      <c r="G681" s="345">
        <v>547.32351700000004</v>
      </c>
      <c r="H681" s="345">
        <v>547.32351700000004</v>
      </c>
      <c r="I681" s="282" t="s">
        <v>1122</v>
      </c>
      <c r="J681" s="346">
        <v>45582</v>
      </c>
      <c r="K681" s="344">
        <v>7</v>
      </c>
      <c r="L681" s="346">
        <v>45593</v>
      </c>
      <c r="M681" s="345">
        <v>0</v>
      </c>
      <c r="N681" s="345">
        <v>0</v>
      </c>
      <c r="O681" s="282" t="s">
        <v>1123</v>
      </c>
      <c r="P681" s="344">
        <v>0</v>
      </c>
      <c r="Q681" s="282" t="s">
        <v>2124</v>
      </c>
      <c r="R681" s="344">
        <v>1</v>
      </c>
      <c r="S681" s="339"/>
      <c r="T681" s="282"/>
      <c r="U681" s="24" t="str">
        <f>+VLOOKUP(TRIM(C681),[5]CAT!$A$2:$G$498,4,0)</f>
        <v>Aceite</v>
      </c>
      <c r="V681" s="65">
        <f t="shared" si="10"/>
        <v>45593</v>
      </c>
    </row>
    <row r="682" spans="1:22" x14ac:dyDescent="0.2">
      <c r="A682" s="344">
        <v>794</v>
      </c>
      <c r="B682" s="345" t="b">
        <v>1</v>
      </c>
      <c r="C682" s="282" t="s">
        <v>161</v>
      </c>
      <c r="D682" s="282" t="s">
        <v>20</v>
      </c>
      <c r="E682" s="282" t="s">
        <v>43</v>
      </c>
      <c r="F682" s="282" t="s">
        <v>1375</v>
      </c>
      <c r="G682" s="345">
        <v>140.793205</v>
      </c>
      <c r="H682" s="345">
        <v>140.793205</v>
      </c>
      <c r="I682" s="282" t="s">
        <v>1122</v>
      </c>
      <c r="J682" s="346">
        <v>45582</v>
      </c>
      <c r="K682" s="344">
        <v>7</v>
      </c>
      <c r="L682" s="346">
        <v>45593</v>
      </c>
      <c r="M682" s="345">
        <v>0</v>
      </c>
      <c r="N682" s="345">
        <v>0</v>
      </c>
      <c r="O682" s="282" t="s">
        <v>1123</v>
      </c>
      <c r="P682" s="344">
        <v>0</v>
      </c>
      <c r="Q682" s="282" t="s">
        <v>2248</v>
      </c>
      <c r="R682" s="344">
        <v>1</v>
      </c>
      <c r="S682" s="339"/>
      <c r="T682" s="282"/>
      <c r="U682" s="24" t="str">
        <f>+VLOOKUP(TRIM(C682),[5]CAT!$A$2:$G$498,4,0)</f>
        <v>Aceite</v>
      </c>
      <c r="V682" s="65">
        <f t="shared" si="10"/>
        <v>45593</v>
      </c>
    </row>
    <row r="683" spans="1:22" x14ac:dyDescent="0.2">
      <c r="A683" s="344">
        <v>798</v>
      </c>
      <c r="B683" s="345" t="b">
        <v>1</v>
      </c>
      <c r="C683" s="282" t="s">
        <v>161</v>
      </c>
      <c r="D683" s="282" t="s">
        <v>20</v>
      </c>
      <c r="E683" s="282" t="s">
        <v>43</v>
      </c>
      <c r="F683" s="282" t="s">
        <v>1375</v>
      </c>
      <c r="G683" s="345">
        <v>300.84008</v>
      </c>
      <c r="H683" s="345">
        <v>300.84008</v>
      </c>
      <c r="I683" s="282" t="s">
        <v>1122</v>
      </c>
      <c r="J683" s="346">
        <v>45582</v>
      </c>
      <c r="K683" s="344">
        <v>7</v>
      </c>
      <c r="L683" s="346">
        <v>45593</v>
      </c>
      <c r="M683" s="345">
        <v>0</v>
      </c>
      <c r="N683" s="345">
        <v>0</v>
      </c>
      <c r="O683" s="282" t="s">
        <v>1123</v>
      </c>
      <c r="P683" s="344">
        <v>0</v>
      </c>
      <c r="Q683" s="282" t="s">
        <v>2000</v>
      </c>
      <c r="R683" s="344">
        <v>1</v>
      </c>
      <c r="S683" s="339"/>
      <c r="T683" s="282"/>
      <c r="U683" s="24" t="str">
        <f>+VLOOKUP(TRIM(C683),[5]CAT!$A$2:$G$498,4,0)</f>
        <v>Aceite</v>
      </c>
      <c r="V683" s="65">
        <f t="shared" si="10"/>
        <v>45593</v>
      </c>
    </row>
    <row r="684" spans="1:22" x14ac:dyDescent="0.2">
      <c r="A684" s="344">
        <v>830</v>
      </c>
      <c r="B684" s="345" t="b">
        <v>1</v>
      </c>
      <c r="C684" s="282" t="s">
        <v>132</v>
      </c>
      <c r="D684" s="282" t="s">
        <v>20</v>
      </c>
      <c r="E684" s="282" t="s">
        <v>59</v>
      </c>
      <c r="F684" s="282" t="s">
        <v>1141</v>
      </c>
      <c r="G684" s="345">
        <v>2184.2184000000002</v>
      </c>
      <c r="H684" s="345">
        <v>2184.2184000000002</v>
      </c>
      <c r="I684" s="282" t="s">
        <v>1139</v>
      </c>
      <c r="J684" s="346">
        <v>45582</v>
      </c>
      <c r="K684" s="344">
        <v>10</v>
      </c>
      <c r="L684" s="346">
        <v>45593</v>
      </c>
      <c r="M684" s="345">
        <v>0</v>
      </c>
      <c r="N684" s="345">
        <v>0</v>
      </c>
      <c r="O684" s="282" t="s">
        <v>1123</v>
      </c>
      <c r="P684" s="344">
        <v>0</v>
      </c>
      <c r="Q684" s="282" t="s">
        <v>2000</v>
      </c>
      <c r="R684" s="344">
        <v>1</v>
      </c>
      <c r="S684" s="339"/>
      <c r="T684" s="282"/>
      <c r="U684" s="24" t="str">
        <f>+VLOOKUP(TRIM(C684),[5]CAT!$A$2:$G$498,4,0)</f>
        <v>Ins Pack</v>
      </c>
      <c r="V684" s="65">
        <f t="shared" si="10"/>
        <v>45593</v>
      </c>
    </row>
    <row r="685" spans="1:22" x14ac:dyDescent="0.2">
      <c r="A685" s="344">
        <v>629</v>
      </c>
      <c r="B685" s="345" t="b">
        <v>1</v>
      </c>
      <c r="C685" s="282" t="s">
        <v>1956</v>
      </c>
      <c r="D685" s="282" t="s">
        <v>20</v>
      </c>
      <c r="E685" s="282" t="s">
        <v>1957</v>
      </c>
      <c r="F685" s="282" t="s">
        <v>1958</v>
      </c>
      <c r="G685" s="345">
        <v>0.39</v>
      </c>
      <c r="H685" s="345">
        <v>0.39</v>
      </c>
      <c r="I685" s="282" t="s">
        <v>1180</v>
      </c>
      <c r="J685" s="346">
        <v>45583</v>
      </c>
      <c r="K685" s="344">
        <v>0</v>
      </c>
      <c r="L685" s="346">
        <v>45586</v>
      </c>
      <c r="M685" s="345">
        <v>0.01</v>
      </c>
      <c r="N685" s="345">
        <v>0</v>
      </c>
      <c r="O685" s="282" t="s">
        <v>1123</v>
      </c>
      <c r="P685" s="344">
        <v>0</v>
      </c>
      <c r="Q685" s="282" t="s">
        <v>2254</v>
      </c>
      <c r="R685" s="344">
        <v>1</v>
      </c>
      <c r="S685" s="339"/>
      <c r="T685" s="282"/>
      <c r="U685" s="24" t="e">
        <f>+VLOOKUP(TRIM(C685),[5]CAT!$A$2:$G$498,4,0)</f>
        <v>#N/A</v>
      </c>
      <c r="V685" s="65">
        <f t="shared" si="10"/>
        <v>45586</v>
      </c>
    </row>
    <row r="686" spans="1:22" x14ac:dyDescent="0.2">
      <c r="A686" s="344">
        <v>647</v>
      </c>
      <c r="B686" s="345" t="b">
        <v>1</v>
      </c>
      <c r="C686" s="282" t="s">
        <v>1956</v>
      </c>
      <c r="D686" s="282" t="s">
        <v>20</v>
      </c>
      <c r="E686" s="282" t="s">
        <v>1957</v>
      </c>
      <c r="F686" s="282" t="s">
        <v>1958</v>
      </c>
      <c r="G686" s="345">
        <v>0.45</v>
      </c>
      <c r="H686" s="345">
        <v>0.45</v>
      </c>
      <c r="I686" s="282" t="s">
        <v>1180</v>
      </c>
      <c r="J686" s="346">
        <v>45583</v>
      </c>
      <c r="K686" s="344">
        <v>0</v>
      </c>
      <c r="L686" s="346">
        <v>45586</v>
      </c>
      <c r="M686" s="345">
        <v>0.01</v>
      </c>
      <c r="N686" s="345">
        <v>0</v>
      </c>
      <c r="O686" s="282" t="s">
        <v>1123</v>
      </c>
      <c r="P686" s="344">
        <v>0</v>
      </c>
      <c r="Q686" s="282" t="s">
        <v>2218</v>
      </c>
      <c r="R686" s="344">
        <v>1</v>
      </c>
      <c r="S686" s="339"/>
      <c r="T686" s="282"/>
      <c r="U686" s="24" t="e">
        <f>+VLOOKUP(TRIM(C686),[5]CAT!$A$2:$G$498,4,0)</f>
        <v>#N/A</v>
      </c>
      <c r="V686" s="65">
        <f t="shared" si="10"/>
        <v>45586</v>
      </c>
    </row>
    <row r="687" spans="1:22" x14ac:dyDescent="0.2">
      <c r="A687" s="344">
        <v>630</v>
      </c>
      <c r="B687" s="345" t="b">
        <v>1</v>
      </c>
      <c r="C687" s="282" t="s">
        <v>1975</v>
      </c>
      <c r="D687" s="282" t="s">
        <v>20</v>
      </c>
      <c r="E687" s="282" t="s">
        <v>1976</v>
      </c>
      <c r="F687" s="282" t="s">
        <v>2052</v>
      </c>
      <c r="G687" s="345">
        <v>0.72</v>
      </c>
      <c r="H687" s="345">
        <v>0.72</v>
      </c>
      <c r="I687" s="282" t="s">
        <v>1180</v>
      </c>
      <c r="J687" s="346">
        <v>45583</v>
      </c>
      <c r="K687" s="344">
        <v>0</v>
      </c>
      <c r="L687" s="346">
        <v>45586</v>
      </c>
      <c r="M687" s="345">
        <v>0.01</v>
      </c>
      <c r="N687" s="345">
        <v>0</v>
      </c>
      <c r="O687" s="282" t="s">
        <v>1123</v>
      </c>
      <c r="P687" s="344">
        <v>0</v>
      </c>
      <c r="Q687" s="282" t="s">
        <v>2254</v>
      </c>
      <c r="R687" s="344">
        <v>1</v>
      </c>
      <c r="S687" s="339"/>
      <c r="T687" s="282"/>
      <c r="U687" s="24" t="e">
        <f>+VLOOKUP(TRIM(C687),[5]CAT!$A$2:$G$498,4,0)</f>
        <v>#N/A</v>
      </c>
      <c r="V687" s="65">
        <f t="shared" si="10"/>
        <v>45586</v>
      </c>
    </row>
    <row r="688" spans="1:22" x14ac:dyDescent="0.2">
      <c r="A688" s="344">
        <v>648</v>
      </c>
      <c r="B688" s="345" t="b">
        <v>1</v>
      </c>
      <c r="C688" s="282" t="s">
        <v>1975</v>
      </c>
      <c r="D688" s="282" t="s">
        <v>20</v>
      </c>
      <c r="E688" s="282" t="s">
        <v>1976</v>
      </c>
      <c r="F688" s="282" t="s">
        <v>2052</v>
      </c>
      <c r="G688" s="345">
        <v>0.78</v>
      </c>
      <c r="H688" s="345">
        <v>0.78</v>
      </c>
      <c r="I688" s="282" t="s">
        <v>1180</v>
      </c>
      <c r="J688" s="346">
        <v>45583</v>
      </c>
      <c r="K688" s="344">
        <v>0</v>
      </c>
      <c r="L688" s="346">
        <v>45586</v>
      </c>
      <c r="M688" s="345">
        <v>0.01</v>
      </c>
      <c r="N688" s="345">
        <v>0</v>
      </c>
      <c r="O688" s="282" t="s">
        <v>1123</v>
      </c>
      <c r="P688" s="344">
        <v>0</v>
      </c>
      <c r="Q688" s="282" t="s">
        <v>2218</v>
      </c>
      <c r="R688" s="344">
        <v>1</v>
      </c>
      <c r="S688" s="339"/>
      <c r="T688" s="282"/>
      <c r="U688" s="24" t="e">
        <f>+VLOOKUP(TRIM(C688),[5]CAT!$A$2:$G$498,4,0)</f>
        <v>#N/A</v>
      </c>
      <c r="V688" s="65">
        <f t="shared" ref="V688:V747" si="11">L688</f>
        <v>45586</v>
      </c>
    </row>
    <row r="689" spans="1:22" x14ac:dyDescent="0.2">
      <c r="A689" s="344">
        <v>646</v>
      </c>
      <c r="B689" s="345" t="b">
        <v>1</v>
      </c>
      <c r="C689" s="282" t="s">
        <v>185</v>
      </c>
      <c r="D689" s="282" t="s">
        <v>20</v>
      </c>
      <c r="E689" s="282" t="s">
        <v>888</v>
      </c>
      <c r="F689" s="282" t="s">
        <v>1375</v>
      </c>
      <c r="G689" s="345">
        <v>1.67702</v>
      </c>
      <c r="H689" s="345">
        <v>1.67702</v>
      </c>
      <c r="I689" s="282" t="s">
        <v>1122</v>
      </c>
      <c r="J689" s="346">
        <v>45583</v>
      </c>
      <c r="K689" s="344">
        <v>0</v>
      </c>
      <c r="L689" s="346">
        <v>45586</v>
      </c>
      <c r="M689" s="345">
        <v>0</v>
      </c>
      <c r="N689" s="345">
        <v>0</v>
      </c>
      <c r="O689" s="282" t="s">
        <v>1123</v>
      </c>
      <c r="P689" s="344">
        <v>0</v>
      </c>
      <c r="Q689" s="282" t="s">
        <v>2218</v>
      </c>
      <c r="R689" s="344">
        <v>1</v>
      </c>
      <c r="S689" s="339"/>
      <c r="T689" s="282"/>
      <c r="U689" s="24" t="str">
        <f>+VLOOKUP(TRIM(C689),[5]CAT!$A$2:$G$498,4,0)</f>
        <v>Sabor</v>
      </c>
      <c r="V689" s="65">
        <f t="shared" si="11"/>
        <v>45586</v>
      </c>
    </row>
    <row r="690" spans="1:22" x14ac:dyDescent="0.2">
      <c r="A690" s="344">
        <v>568</v>
      </c>
      <c r="B690" s="345" t="b">
        <v>1</v>
      </c>
      <c r="C690" s="282" t="s">
        <v>856</v>
      </c>
      <c r="D690" s="282" t="s">
        <v>20</v>
      </c>
      <c r="E690" s="282" t="s">
        <v>842</v>
      </c>
      <c r="F690" s="282" t="s">
        <v>1126</v>
      </c>
      <c r="G690" s="345">
        <v>618.12</v>
      </c>
      <c r="H690" s="345">
        <v>618.12</v>
      </c>
      <c r="I690" s="282" t="s">
        <v>1122</v>
      </c>
      <c r="J690" s="346">
        <v>45583</v>
      </c>
      <c r="K690" s="344">
        <v>0</v>
      </c>
      <c r="L690" s="346">
        <v>45586</v>
      </c>
      <c r="M690" s="345">
        <v>0.01</v>
      </c>
      <c r="N690" s="345">
        <v>0</v>
      </c>
      <c r="O690" s="282" t="s">
        <v>1123</v>
      </c>
      <c r="P690" s="344">
        <v>0</v>
      </c>
      <c r="Q690" s="282" t="s">
        <v>1377</v>
      </c>
      <c r="R690" s="344">
        <v>1</v>
      </c>
      <c r="S690" s="339"/>
      <c r="T690" s="282"/>
      <c r="U690" s="24" t="str">
        <f>+VLOOKUP(TRIM(C690),[5]CAT!$A$2:$G$498,4,0)</f>
        <v>Mozza</v>
      </c>
      <c r="V690" s="65">
        <f t="shared" si="11"/>
        <v>45586</v>
      </c>
    </row>
    <row r="691" spans="1:22" x14ac:dyDescent="0.2">
      <c r="A691" s="344">
        <v>593</v>
      </c>
      <c r="B691" s="345" t="b">
        <v>1</v>
      </c>
      <c r="C691" s="282" t="s">
        <v>856</v>
      </c>
      <c r="D691" s="282" t="s">
        <v>20</v>
      </c>
      <c r="E691" s="282" t="s">
        <v>842</v>
      </c>
      <c r="F691" s="282" t="s">
        <v>1126</v>
      </c>
      <c r="G691" s="345">
        <v>124.92</v>
      </c>
      <c r="H691" s="345">
        <v>124.92</v>
      </c>
      <c r="I691" s="282" t="s">
        <v>1122</v>
      </c>
      <c r="J691" s="346">
        <v>45583</v>
      </c>
      <c r="K691" s="344">
        <v>0</v>
      </c>
      <c r="L691" s="346">
        <v>45586</v>
      </c>
      <c r="M691" s="345">
        <v>0.01</v>
      </c>
      <c r="N691" s="345">
        <v>0</v>
      </c>
      <c r="O691" s="282" t="s">
        <v>1123</v>
      </c>
      <c r="P691" s="344">
        <v>0</v>
      </c>
      <c r="Q691" s="282" t="s">
        <v>2107</v>
      </c>
      <c r="R691" s="344">
        <v>1</v>
      </c>
      <c r="S691" s="339"/>
      <c r="T691" s="282"/>
      <c r="U691" s="24" t="str">
        <f>+VLOOKUP(TRIM(C691),[5]CAT!$A$2:$G$498,4,0)</f>
        <v>Mozza</v>
      </c>
      <c r="V691" s="65">
        <f t="shared" si="11"/>
        <v>45586</v>
      </c>
    </row>
    <row r="692" spans="1:22" x14ac:dyDescent="0.2">
      <c r="A692" s="344">
        <v>640</v>
      </c>
      <c r="B692" s="345" t="b">
        <v>1</v>
      </c>
      <c r="C692" s="282" t="s">
        <v>1206</v>
      </c>
      <c r="D692" s="282" t="s">
        <v>20</v>
      </c>
      <c r="E692" s="282" t="s">
        <v>1207</v>
      </c>
      <c r="F692" s="282" t="s">
        <v>1133</v>
      </c>
      <c r="G692" s="345">
        <v>94.82</v>
      </c>
      <c r="H692" s="345">
        <v>94.82</v>
      </c>
      <c r="I692" s="282" t="s">
        <v>1180</v>
      </c>
      <c r="J692" s="346">
        <v>45583</v>
      </c>
      <c r="K692" s="344">
        <v>0</v>
      </c>
      <c r="L692" s="346">
        <v>45586</v>
      </c>
      <c r="M692" s="345">
        <v>0.01</v>
      </c>
      <c r="N692" s="345">
        <v>0</v>
      </c>
      <c r="O692" s="282" t="s">
        <v>1123</v>
      </c>
      <c r="P692" s="344">
        <v>0</v>
      </c>
      <c r="Q692" s="282" t="s">
        <v>2218</v>
      </c>
      <c r="R692" s="344">
        <v>1</v>
      </c>
      <c r="S692" s="339"/>
      <c r="T692" s="282"/>
      <c r="U692" s="24" t="e">
        <f>+VLOOKUP(TRIM(C692),[5]CAT!$A$2:$G$498,4,0)</f>
        <v>#N/A</v>
      </c>
      <c r="V692" s="65">
        <f t="shared" si="11"/>
        <v>45586</v>
      </c>
    </row>
    <row r="693" spans="1:22" x14ac:dyDescent="0.2">
      <c r="A693" s="344">
        <v>654</v>
      </c>
      <c r="B693" s="345" t="b">
        <v>1</v>
      </c>
      <c r="C693" s="282" t="s">
        <v>329</v>
      </c>
      <c r="D693" s="282" t="s">
        <v>20</v>
      </c>
      <c r="E693" s="282" t="s">
        <v>53</v>
      </c>
      <c r="F693" s="282" t="s">
        <v>1375</v>
      </c>
      <c r="G693" s="345">
        <v>119.78113</v>
      </c>
      <c r="H693" s="345">
        <v>119.78113</v>
      </c>
      <c r="I693" s="282" t="s">
        <v>1122</v>
      </c>
      <c r="J693" s="346">
        <v>45583</v>
      </c>
      <c r="K693" s="344">
        <v>1</v>
      </c>
      <c r="L693" s="346">
        <v>45586</v>
      </c>
      <c r="M693" s="345">
        <v>0</v>
      </c>
      <c r="N693" s="345">
        <v>0</v>
      </c>
      <c r="O693" s="282" t="s">
        <v>1123</v>
      </c>
      <c r="P693" s="344">
        <v>0</v>
      </c>
      <c r="Q693" s="282" t="s">
        <v>1377</v>
      </c>
      <c r="R693" s="344">
        <v>1</v>
      </c>
      <c r="S693" s="339"/>
      <c r="T693" s="282"/>
      <c r="U693" s="24" t="str">
        <f>+VLOOKUP(TRIM(C693),[5]CAT!$A$2:$G$498,4,0)</f>
        <v>Agua</v>
      </c>
      <c r="V693" s="65">
        <f t="shared" si="11"/>
        <v>45586</v>
      </c>
    </row>
    <row r="694" spans="1:22" x14ac:dyDescent="0.2">
      <c r="A694" s="344">
        <v>656</v>
      </c>
      <c r="B694" s="345" t="b">
        <v>1</v>
      </c>
      <c r="C694" s="282" t="s">
        <v>329</v>
      </c>
      <c r="D694" s="282" t="s">
        <v>20</v>
      </c>
      <c r="E694" s="282" t="s">
        <v>53</v>
      </c>
      <c r="F694" s="282" t="s">
        <v>1375</v>
      </c>
      <c r="G694" s="345">
        <v>108.863547</v>
      </c>
      <c r="H694" s="345">
        <v>108.863547</v>
      </c>
      <c r="I694" s="282" t="s">
        <v>1122</v>
      </c>
      <c r="J694" s="346">
        <v>45583</v>
      </c>
      <c r="K694" s="344">
        <v>1</v>
      </c>
      <c r="L694" s="346">
        <v>45586</v>
      </c>
      <c r="M694" s="345">
        <v>0</v>
      </c>
      <c r="N694" s="345">
        <v>0</v>
      </c>
      <c r="O694" s="282" t="s">
        <v>1123</v>
      </c>
      <c r="P694" s="344">
        <v>0</v>
      </c>
      <c r="Q694" s="282" t="s">
        <v>2069</v>
      </c>
      <c r="R694" s="344">
        <v>1</v>
      </c>
      <c r="S694" s="339"/>
      <c r="T694" s="282"/>
      <c r="U694" s="24" t="str">
        <f>+VLOOKUP(TRIM(C694),[5]CAT!$A$2:$G$498,4,0)</f>
        <v>Agua</v>
      </c>
      <c r="V694" s="65">
        <f t="shared" si="11"/>
        <v>45586</v>
      </c>
    </row>
    <row r="695" spans="1:22" x14ac:dyDescent="0.2">
      <c r="A695" s="344">
        <v>660</v>
      </c>
      <c r="B695" s="345" t="b">
        <v>1</v>
      </c>
      <c r="C695" s="282" t="s">
        <v>329</v>
      </c>
      <c r="D695" s="282" t="s">
        <v>20</v>
      </c>
      <c r="E695" s="282" t="s">
        <v>53</v>
      </c>
      <c r="F695" s="282" t="s">
        <v>1375</v>
      </c>
      <c r="G695" s="345">
        <v>117.52</v>
      </c>
      <c r="H695" s="345">
        <v>117.52</v>
      </c>
      <c r="I695" s="282" t="s">
        <v>1122</v>
      </c>
      <c r="J695" s="346">
        <v>45583</v>
      </c>
      <c r="K695" s="344">
        <v>1</v>
      </c>
      <c r="L695" s="346">
        <v>45586</v>
      </c>
      <c r="M695" s="345">
        <v>0</v>
      </c>
      <c r="N695" s="345">
        <v>0</v>
      </c>
      <c r="O695" s="282" t="s">
        <v>1123</v>
      </c>
      <c r="P695" s="344">
        <v>0</v>
      </c>
      <c r="Q695" s="282" t="s">
        <v>2069</v>
      </c>
      <c r="R695" s="344">
        <v>1</v>
      </c>
      <c r="S695" s="339"/>
      <c r="T695" s="282"/>
      <c r="U695" s="24" t="str">
        <f>+VLOOKUP(TRIM(C695),[5]CAT!$A$2:$G$498,4,0)</f>
        <v>Agua</v>
      </c>
      <c r="V695" s="65">
        <f t="shared" si="11"/>
        <v>45586</v>
      </c>
    </row>
    <row r="696" spans="1:22" x14ac:dyDescent="0.2">
      <c r="A696" s="344">
        <v>668</v>
      </c>
      <c r="B696" s="345" t="b">
        <v>1</v>
      </c>
      <c r="C696" s="282" t="s">
        <v>329</v>
      </c>
      <c r="D696" s="282" t="s">
        <v>20</v>
      </c>
      <c r="E696" s="282" t="s">
        <v>53</v>
      </c>
      <c r="F696" s="282" t="s">
        <v>1375</v>
      </c>
      <c r="G696" s="345">
        <v>841.14968799999997</v>
      </c>
      <c r="H696" s="345">
        <v>841.14968799999997</v>
      </c>
      <c r="I696" s="282" t="s">
        <v>1122</v>
      </c>
      <c r="J696" s="346">
        <v>45583</v>
      </c>
      <c r="K696" s="344">
        <v>1</v>
      </c>
      <c r="L696" s="346">
        <v>45586</v>
      </c>
      <c r="M696" s="345">
        <v>0</v>
      </c>
      <c r="N696" s="345">
        <v>0</v>
      </c>
      <c r="O696" s="282" t="s">
        <v>1123</v>
      </c>
      <c r="P696" s="344">
        <v>0</v>
      </c>
      <c r="Q696" s="282" t="s">
        <v>2114</v>
      </c>
      <c r="R696" s="344">
        <v>1</v>
      </c>
      <c r="S696" s="339"/>
      <c r="T696" s="282"/>
      <c r="U696" s="24" t="str">
        <f>+VLOOKUP(TRIM(C696),[5]CAT!$A$2:$G$498,4,0)</f>
        <v>Agua</v>
      </c>
      <c r="V696" s="65">
        <f t="shared" si="11"/>
        <v>45586</v>
      </c>
    </row>
    <row r="697" spans="1:22" x14ac:dyDescent="0.2">
      <c r="A697" s="344">
        <v>691</v>
      </c>
      <c r="B697" s="345" t="b">
        <v>1</v>
      </c>
      <c r="C697" s="282" t="s">
        <v>329</v>
      </c>
      <c r="D697" s="282" t="s">
        <v>20</v>
      </c>
      <c r="E697" s="282" t="s">
        <v>53</v>
      </c>
      <c r="F697" s="282" t="s">
        <v>1375</v>
      </c>
      <c r="G697" s="345">
        <v>196.20072999999999</v>
      </c>
      <c r="H697" s="345">
        <v>196.20072999999999</v>
      </c>
      <c r="I697" s="282" t="s">
        <v>1122</v>
      </c>
      <c r="J697" s="346">
        <v>45583</v>
      </c>
      <c r="K697" s="344">
        <v>1</v>
      </c>
      <c r="L697" s="346">
        <v>45586</v>
      </c>
      <c r="M697" s="345">
        <v>0</v>
      </c>
      <c r="N697" s="345">
        <v>0</v>
      </c>
      <c r="O697" s="282" t="s">
        <v>1123</v>
      </c>
      <c r="P697" s="344">
        <v>0</v>
      </c>
      <c r="Q697" s="282" t="s">
        <v>1979</v>
      </c>
      <c r="R697" s="344">
        <v>1</v>
      </c>
      <c r="S697" s="339"/>
      <c r="T697" s="282"/>
      <c r="U697" s="24" t="str">
        <f>+VLOOKUP(TRIM(C697),[5]CAT!$A$2:$G$498,4,0)</f>
        <v>Agua</v>
      </c>
      <c r="V697" s="65">
        <f t="shared" si="11"/>
        <v>45586</v>
      </c>
    </row>
    <row r="698" spans="1:22" x14ac:dyDescent="0.2">
      <c r="A698" s="344">
        <v>805</v>
      </c>
      <c r="B698" s="345" t="b">
        <v>1</v>
      </c>
      <c r="C698" s="282" t="s">
        <v>161</v>
      </c>
      <c r="D698" s="282" t="s">
        <v>20</v>
      </c>
      <c r="E698" s="282" t="s">
        <v>43</v>
      </c>
      <c r="F698" s="282" t="s">
        <v>1375</v>
      </c>
      <c r="G698" s="345">
        <v>127.06405100000001</v>
      </c>
      <c r="H698" s="345">
        <v>127.06405100000001</v>
      </c>
      <c r="I698" s="282" t="s">
        <v>1122</v>
      </c>
      <c r="J698" s="346">
        <v>45583</v>
      </c>
      <c r="K698" s="344">
        <v>7</v>
      </c>
      <c r="L698" s="346">
        <v>45593</v>
      </c>
      <c r="M698" s="345">
        <v>0</v>
      </c>
      <c r="N698" s="345">
        <v>0</v>
      </c>
      <c r="O698" s="282" t="s">
        <v>1123</v>
      </c>
      <c r="P698" s="344">
        <v>0</v>
      </c>
      <c r="Q698" s="282" t="s">
        <v>2000</v>
      </c>
      <c r="R698" s="344">
        <v>1</v>
      </c>
      <c r="S698" s="339"/>
      <c r="T698" s="282"/>
      <c r="U698" s="24" t="str">
        <f>+VLOOKUP(TRIM(C698),[5]CAT!$A$2:$G$498,4,0)</f>
        <v>Aceite</v>
      </c>
      <c r="V698" s="65">
        <f t="shared" si="11"/>
        <v>45593</v>
      </c>
    </row>
    <row r="699" spans="1:22" x14ac:dyDescent="0.2">
      <c r="A699" s="344">
        <v>863</v>
      </c>
      <c r="B699" s="345" t="b">
        <v>1</v>
      </c>
      <c r="C699" s="282" t="s">
        <v>599</v>
      </c>
      <c r="D699" s="282" t="s">
        <v>20</v>
      </c>
      <c r="E699" s="282" t="s">
        <v>982</v>
      </c>
      <c r="F699" s="282" t="s">
        <v>1136</v>
      </c>
      <c r="G699" s="345">
        <v>2854.4432400000001</v>
      </c>
      <c r="H699" s="345">
        <v>2854.4432400000001</v>
      </c>
      <c r="I699" s="282" t="s">
        <v>1180</v>
      </c>
      <c r="J699" s="346">
        <v>45583</v>
      </c>
      <c r="K699" s="344">
        <v>15</v>
      </c>
      <c r="L699" s="346">
        <v>45600</v>
      </c>
      <c r="M699" s="345">
        <v>0</v>
      </c>
      <c r="N699" s="345">
        <v>0</v>
      </c>
      <c r="O699" s="282" t="s">
        <v>1123</v>
      </c>
      <c r="P699" s="344">
        <v>0</v>
      </c>
      <c r="Q699" s="282" t="s">
        <v>2124</v>
      </c>
      <c r="R699" s="344">
        <v>1</v>
      </c>
      <c r="S699" s="339"/>
      <c r="T699" s="282"/>
      <c r="U699" s="24" t="str">
        <f>+VLOOKUP(TRIM(C699),[5]CAT!$A$2:$G$498,4,0)</f>
        <v>Salsa</v>
      </c>
      <c r="V699" s="65">
        <f t="shared" si="11"/>
        <v>45600</v>
      </c>
    </row>
    <row r="700" spans="1:22" x14ac:dyDescent="0.2">
      <c r="A700" s="344">
        <v>866</v>
      </c>
      <c r="B700" s="345" t="b">
        <v>1</v>
      </c>
      <c r="C700" s="282" t="s">
        <v>599</v>
      </c>
      <c r="D700" s="282" t="s">
        <v>20</v>
      </c>
      <c r="E700" s="282" t="s">
        <v>982</v>
      </c>
      <c r="F700" s="282" t="s">
        <v>1136</v>
      </c>
      <c r="G700" s="345">
        <v>1935.535762</v>
      </c>
      <c r="H700" s="345">
        <v>1935.535762</v>
      </c>
      <c r="I700" s="282" t="s">
        <v>1180</v>
      </c>
      <c r="J700" s="346">
        <v>45583</v>
      </c>
      <c r="K700" s="344">
        <v>15</v>
      </c>
      <c r="L700" s="346">
        <v>45600</v>
      </c>
      <c r="M700" s="345">
        <v>0</v>
      </c>
      <c r="N700" s="345">
        <v>0</v>
      </c>
      <c r="O700" s="282" t="s">
        <v>1123</v>
      </c>
      <c r="P700" s="344">
        <v>0</v>
      </c>
      <c r="Q700" s="282" t="s">
        <v>2068</v>
      </c>
      <c r="R700" s="344">
        <v>1</v>
      </c>
      <c r="S700" s="339"/>
      <c r="T700" s="282"/>
      <c r="U700" s="24" t="str">
        <f>+VLOOKUP(TRIM(C700),[5]CAT!$A$2:$G$498,4,0)</f>
        <v>Salsa</v>
      </c>
      <c r="V700" s="65">
        <f t="shared" si="11"/>
        <v>45600</v>
      </c>
    </row>
    <row r="701" spans="1:22" x14ac:dyDescent="0.2">
      <c r="A701" s="344">
        <v>868</v>
      </c>
      <c r="B701" s="345" t="b">
        <v>1</v>
      </c>
      <c r="C701" s="282" t="s">
        <v>765</v>
      </c>
      <c r="D701" s="282" t="s">
        <v>20</v>
      </c>
      <c r="E701" s="282" t="s">
        <v>760</v>
      </c>
      <c r="F701" s="282" t="s">
        <v>2062</v>
      </c>
      <c r="G701" s="345">
        <v>1524.737672</v>
      </c>
      <c r="H701" s="345">
        <v>1524.737672</v>
      </c>
      <c r="I701" s="282" t="s">
        <v>1122</v>
      </c>
      <c r="J701" s="346">
        <v>45583</v>
      </c>
      <c r="K701" s="344">
        <v>15</v>
      </c>
      <c r="L701" s="346">
        <v>45600</v>
      </c>
      <c r="M701" s="345">
        <v>0</v>
      </c>
      <c r="N701" s="345">
        <v>0</v>
      </c>
      <c r="O701" s="282" t="s">
        <v>1123</v>
      </c>
      <c r="P701" s="344">
        <v>0</v>
      </c>
      <c r="Q701" s="282" t="s">
        <v>2068</v>
      </c>
      <c r="R701" s="344">
        <v>1</v>
      </c>
      <c r="S701" s="339"/>
      <c r="T701" s="282"/>
      <c r="U701" s="24" t="str">
        <f>+VLOOKUP(TRIM(C701),[5]CAT!$A$2:$G$498,4,0)</f>
        <v>Fiambre</v>
      </c>
      <c r="V701" s="65">
        <f t="shared" si="11"/>
        <v>45600</v>
      </c>
    </row>
    <row r="702" spans="1:22" x14ac:dyDescent="0.2">
      <c r="A702" s="344">
        <v>864</v>
      </c>
      <c r="B702" s="345" t="b">
        <v>1</v>
      </c>
      <c r="C702" s="282" t="s">
        <v>155</v>
      </c>
      <c r="D702" s="282" t="s">
        <v>20</v>
      </c>
      <c r="E702" s="282" t="s">
        <v>45</v>
      </c>
      <c r="F702" s="282" t="s">
        <v>1134</v>
      </c>
      <c r="G702" s="345">
        <v>18.153960000000001</v>
      </c>
      <c r="H702" s="345">
        <v>18.153960000000001</v>
      </c>
      <c r="I702" s="282" t="s">
        <v>1122</v>
      </c>
      <c r="J702" s="346">
        <v>45583</v>
      </c>
      <c r="K702" s="344">
        <v>15</v>
      </c>
      <c r="L702" s="346">
        <v>45600</v>
      </c>
      <c r="M702" s="345">
        <v>0</v>
      </c>
      <c r="N702" s="345">
        <v>0</v>
      </c>
      <c r="O702" s="282" t="s">
        <v>1123</v>
      </c>
      <c r="P702" s="344">
        <v>0</v>
      </c>
      <c r="Q702" s="282" t="s">
        <v>2124</v>
      </c>
      <c r="R702" s="344">
        <v>1</v>
      </c>
      <c r="S702" s="339"/>
      <c r="T702" s="282"/>
      <c r="U702" s="24" t="str">
        <f>+VLOOKUP(TRIM(C702),[5]CAT!$A$2:$G$498,4,0)</f>
        <v>Sabor</v>
      </c>
      <c r="V702" s="65">
        <f t="shared" si="11"/>
        <v>45600</v>
      </c>
    </row>
    <row r="703" spans="1:22" x14ac:dyDescent="0.2">
      <c r="A703" s="344">
        <v>869</v>
      </c>
      <c r="B703" s="345" t="b">
        <v>1</v>
      </c>
      <c r="C703" s="282" t="s">
        <v>155</v>
      </c>
      <c r="D703" s="282" t="s">
        <v>20</v>
      </c>
      <c r="E703" s="282" t="s">
        <v>45</v>
      </c>
      <c r="F703" s="282" t="s">
        <v>1134</v>
      </c>
      <c r="G703" s="345">
        <v>1.0565340000000001</v>
      </c>
      <c r="H703" s="345">
        <v>1.0565340000000001</v>
      </c>
      <c r="I703" s="282" t="s">
        <v>1122</v>
      </c>
      <c r="J703" s="346">
        <v>45583</v>
      </c>
      <c r="K703" s="344">
        <v>15</v>
      </c>
      <c r="L703" s="346">
        <v>45600</v>
      </c>
      <c r="M703" s="345">
        <v>0</v>
      </c>
      <c r="N703" s="345">
        <v>0</v>
      </c>
      <c r="O703" s="282" t="s">
        <v>1123</v>
      </c>
      <c r="P703" s="344">
        <v>0</v>
      </c>
      <c r="Q703" s="282" t="s">
        <v>2068</v>
      </c>
      <c r="R703" s="344">
        <v>1</v>
      </c>
      <c r="S703" s="339"/>
      <c r="T703" s="282"/>
      <c r="U703" s="24" t="str">
        <f>+VLOOKUP(TRIM(C703),[5]CAT!$A$2:$G$498,4,0)</f>
        <v>Sabor</v>
      </c>
      <c r="V703" s="65">
        <f t="shared" si="11"/>
        <v>45600</v>
      </c>
    </row>
    <row r="704" spans="1:22" x14ac:dyDescent="0.2">
      <c r="A704" s="344">
        <v>954</v>
      </c>
      <c r="B704" s="345" t="b">
        <v>1</v>
      </c>
      <c r="C704" s="282" t="s">
        <v>692</v>
      </c>
      <c r="D704" s="282" t="s">
        <v>20</v>
      </c>
      <c r="E704" s="282" t="s">
        <v>693</v>
      </c>
      <c r="F704" s="282" t="s">
        <v>1375</v>
      </c>
      <c r="G704" s="345">
        <v>1.285307</v>
      </c>
      <c r="H704" s="345">
        <v>1.285307</v>
      </c>
      <c r="I704" s="282" t="s">
        <v>1122</v>
      </c>
      <c r="J704" s="346">
        <v>45583</v>
      </c>
      <c r="K704" s="344">
        <v>21</v>
      </c>
      <c r="L704" s="346">
        <v>45607</v>
      </c>
      <c r="M704" s="345">
        <v>0</v>
      </c>
      <c r="N704" s="345">
        <v>0</v>
      </c>
      <c r="O704" s="282" t="s">
        <v>1123</v>
      </c>
      <c r="P704" s="344">
        <v>0</v>
      </c>
      <c r="Q704" s="282" t="s">
        <v>2148</v>
      </c>
      <c r="R704" s="344">
        <v>1</v>
      </c>
      <c r="S704" s="339"/>
      <c r="T704" s="282"/>
      <c r="U704" s="24" t="str">
        <f>+VLOOKUP(TRIM(C704),[5]CAT!$A$2:$G$498,4,0)</f>
        <v>Sabor</v>
      </c>
      <c r="V704" s="65">
        <f t="shared" si="11"/>
        <v>45607</v>
      </c>
    </row>
    <row r="705" spans="1:22" x14ac:dyDescent="0.2">
      <c r="A705" s="344">
        <v>956</v>
      </c>
      <c r="B705" s="345" t="b">
        <v>1</v>
      </c>
      <c r="C705" s="282" t="s">
        <v>269</v>
      </c>
      <c r="D705" s="282" t="s">
        <v>20</v>
      </c>
      <c r="E705" s="282" t="s">
        <v>743</v>
      </c>
      <c r="F705" s="282" t="s">
        <v>1132</v>
      </c>
      <c r="G705" s="345">
        <v>133.887573</v>
      </c>
      <c r="H705" s="345">
        <v>133.887573</v>
      </c>
      <c r="I705" s="282" t="s">
        <v>1122</v>
      </c>
      <c r="J705" s="346">
        <v>45583</v>
      </c>
      <c r="K705" s="344">
        <v>21</v>
      </c>
      <c r="L705" s="346">
        <v>45607</v>
      </c>
      <c r="M705" s="345">
        <v>0</v>
      </c>
      <c r="N705" s="345">
        <v>0</v>
      </c>
      <c r="O705" s="282" t="s">
        <v>1123</v>
      </c>
      <c r="P705" s="344">
        <v>0</v>
      </c>
      <c r="Q705" s="282" t="s">
        <v>2148</v>
      </c>
      <c r="R705" s="344">
        <v>1</v>
      </c>
      <c r="S705" s="339"/>
      <c r="T705" s="282"/>
      <c r="U705" s="24" t="str">
        <f>+VLOOKUP(TRIM(C705),[5]CAT!$A$2:$G$498,4,0)</f>
        <v>Batter</v>
      </c>
      <c r="V705" s="65">
        <f t="shared" si="11"/>
        <v>45607</v>
      </c>
    </row>
    <row r="706" spans="1:22" x14ac:dyDescent="0.2">
      <c r="A706" s="344">
        <v>969</v>
      </c>
      <c r="B706" s="345" t="b">
        <v>1</v>
      </c>
      <c r="C706" s="282" t="s">
        <v>269</v>
      </c>
      <c r="D706" s="282" t="s">
        <v>20</v>
      </c>
      <c r="E706" s="282" t="s">
        <v>743</v>
      </c>
      <c r="F706" s="282" t="s">
        <v>1132</v>
      </c>
      <c r="G706" s="345">
        <v>1066.121324</v>
      </c>
      <c r="H706" s="345">
        <v>1066.121324</v>
      </c>
      <c r="I706" s="282" t="s">
        <v>1122</v>
      </c>
      <c r="J706" s="346">
        <v>45583</v>
      </c>
      <c r="K706" s="344">
        <v>21</v>
      </c>
      <c r="L706" s="346">
        <v>45607</v>
      </c>
      <c r="M706" s="345">
        <v>0</v>
      </c>
      <c r="N706" s="345">
        <v>0</v>
      </c>
      <c r="O706" s="282" t="s">
        <v>1123</v>
      </c>
      <c r="P706" s="344">
        <v>0</v>
      </c>
      <c r="Q706" s="282" t="s">
        <v>2053</v>
      </c>
      <c r="R706" s="344">
        <v>1</v>
      </c>
      <c r="S706" s="339"/>
      <c r="T706" s="282"/>
      <c r="U706" s="24" t="str">
        <f>+VLOOKUP(TRIM(C706),[5]CAT!$A$2:$G$498,4,0)</f>
        <v>Batter</v>
      </c>
      <c r="V706" s="65">
        <f t="shared" si="11"/>
        <v>45607</v>
      </c>
    </row>
    <row r="707" spans="1:22" x14ac:dyDescent="0.2">
      <c r="A707" s="344">
        <v>960</v>
      </c>
      <c r="B707" s="345" t="b">
        <v>1</v>
      </c>
      <c r="C707" s="282" t="s">
        <v>186</v>
      </c>
      <c r="D707" s="282" t="s">
        <v>20</v>
      </c>
      <c r="E707" s="282" t="s">
        <v>347</v>
      </c>
      <c r="F707" s="282" t="s">
        <v>1375</v>
      </c>
      <c r="G707" s="345">
        <v>0.26831700000000003</v>
      </c>
      <c r="H707" s="345">
        <v>0.26831700000000003</v>
      </c>
      <c r="I707" s="282" t="s">
        <v>1122</v>
      </c>
      <c r="J707" s="346">
        <v>45583</v>
      </c>
      <c r="K707" s="344">
        <v>21</v>
      </c>
      <c r="L707" s="346">
        <v>45607</v>
      </c>
      <c r="M707" s="345">
        <v>0</v>
      </c>
      <c r="N707" s="345">
        <v>0</v>
      </c>
      <c r="O707" s="282" t="s">
        <v>1123</v>
      </c>
      <c r="P707" s="344">
        <v>0</v>
      </c>
      <c r="Q707" s="282" t="s">
        <v>2148</v>
      </c>
      <c r="R707" s="344">
        <v>1</v>
      </c>
      <c r="S707" s="339"/>
      <c r="T707" s="282"/>
      <c r="U707" s="24" t="str">
        <f>+VLOOKUP(TRIM(C707),[5]CAT!$A$2:$G$498,4,0)</f>
        <v>Sabor</v>
      </c>
      <c r="V707" s="65">
        <f t="shared" si="11"/>
        <v>45607</v>
      </c>
    </row>
    <row r="708" spans="1:22" x14ac:dyDescent="0.2">
      <c r="A708" s="344">
        <v>964</v>
      </c>
      <c r="B708" s="345" t="b">
        <v>1</v>
      </c>
      <c r="C708" s="282" t="s">
        <v>186</v>
      </c>
      <c r="D708" s="282" t="s">
        <v>20</v>
      </c>
      <c r="E708" s="282" t="s">
        <v>347</v>
      </c>
      <c r="F708" s="282" t="s">
        <v>1375</v>
      </c>
      <c r="G708" s="345">
        <v>0.96921000000000002</v>
      </c>
      <c r="H708" s="345">
        <v>0.96921000000000002</v>
      </c>
      <c r="I708" s="282" t="s">
        <v>1122</v>
      </c>
      <c r="J708" s="346">
        <v>45583</v>
      </c>
      <c r="K708" s="344">
        <v>21</v>
      </c>
      <c r="L708" s="346">
        <v>45607</v>
      </c>
      <c r="M708" s="345">
        <v>0</v>
      </c>
      <c r="N708" s="345">
        <v>0</v>
      </c>
      <c r="O708" s="282" t="s">
        <v>1123</v>
      </c>
      <c r="P708" s="344">
        <v>0</v>
      </c>
      <c r="Q708" s="282" t="s">
        <v>2134</v>
      </c>
      <c r="R708" s="344">
        <v>1</v>
      </c>
      <c r="S708" s="339"/>
      <c r="T708" s="282"/>
      <c r="U708" s="24" t="str">
        <f>+VLOOKUP(TRIM(C708),[5]CAT!$A$2:$G$498,4,0)</f>
        <v>Sabor</v>
      </c>
      <c r="V708" s="65">
        <f t="shared" si="11"/>
        <v>45607</v>
      </c>
    </row>
    <row r="709" spans="1:22" x14ac:dyDescent="0.2">
      <c r="A709" s="344">
        <v>974</v>
      </c>
      <c r="B709" s="345" t="b">
        <v>1</v>
      </c>
      <c r="C709" s="282" t="s">
        <v>747</v>
      </c>
      <c r="D709" s="282" t="s">
        <v>20</v>
      </c>
      <c r="E709" s="282" t="s">
        <v>736</v>
      </c>
      <c r="F709" s="282" t="s">
        <v>1129</v>
      </c>
      <c r="G709" s="345">
        <v>5.3620020000000004</v>
      </c>
      <c r="H709" s="345">
        <v>5.3620020000000004</v>
      </c>
      <c r="I709" s="282" t="s">
        <v>1122</v>
      </c>
      <c r="J709" s="346">
        <v>45583</v>
      </c>
      <c r="K709" s="344">
        <v>21</v>
      </c>
      <c r="L709" s="346">
        <v>45607</v>
      </c>
      <c r="M709" s="345">
        <v>0</v>
      </c>
      <c r="N709" s="345">
        <v>0</v>
      </c>
      <c r="O709" s="282" t="s">
        <v>1123</v>
      </c>
      <c r="P709" s="344">
        <v>0</v>
      </c>
      <c r="Q709" s="282" t="s">
        <v>2254</v>
      </c>
      <c r="R709" s="344">
        <v>1</v>
      </c>
      <c r="S709" s="339"/>
      <c r="T709" s="282"/>
      <c r="U709" s="24" t="str">
        <f>+VLOOKUP(TRIM(C709),[5]CAT!$A$2:$G$498,4,0)</f>
        <v>Sabor</v>
      </c>
      <c r="V709" s="65">
        <f t="shared" si="11"/>
        <v>45607</v>
      </c>
    </row>
    <row r="710" spans="1:22" x14ac:dyDescent="0.2">
      <c r="A710" s="344">
        <v>953</v>
      </c>
      <c r="B710" s="345" t="b">
        <v>1</v>
      </c>
      <c r="C710" s="282" t="s">
        <v>152</v>
      </c>
      <c r="D710" s="282" t="s">
        <v>20</v>
      </c>
      <c r="E710" s="282" t="s">
        <v>58</v>
      </c>
      <c r="F710" s="282" t="s">
        <v>1127</v>
      </c>
      <c r="G710" s="345">
        <v>1.285307</v>
      </c>
      <c r="H710" s="345">
        <v>1.285307</v>
      </c>
      <c r="I710" s="282" t="s">
        <v>1180</v>
      </c>
      <c r="J710" s="346">
        <v>45583</v>
      </c>
      <c r="K710" s="344">
        <v>21</v>
      </c>
      <c r="L710" s="346">
        <v>45607</v>
      </c>
      <c r="M710" s="345">
        <v>0</v>
      </c>
      <c r="N710" s="345">
        <v>0</v>
      </c>
      <c r="O710" s="282" t="s">
        <v>1123</v>
      </c>
      <c r="P710" s="344">
        <v>0</v>
      </c>
      <c r="Q710" s="282" t="s">
        <v>2148</v>
      </c>
      <c r="R710" s="344">
        <v>1</v>
      </c>
      <c r="S710" s="339"/>
      <c r="T710" s="282"/>
      <c r="U710" s="24" t="str">
        <f>+VLOOKUP(TRIM(C710),[5]CAT!$A$2:$G$498,4,0)</f>
        <v>Sabor</v>
      </c>
      <c r="V710" s="65">
        <f t="shared" si="11"/>
        <v>45607</v>
      </c>
    </row>
    <row r="711" spans="1:22" x14ac:dyDescent="0.2">
      <c r="A711" s="344">
        <v>2421</v>
      </c>
      <c r="B711" s="345" t="b">
        <v>1</v>
      </c>
      <c r="C711" s="282" t="s">
        <v>146</v>
      </c>
      <c r="D711" s="282" t="s">
        <v>20</v>
      </c>
      <c r="E711" s="282" t="s">
        <v>88</v>
      </c>
      <c r="F711" s="282" t="s">
        <v>1375</v>
      </c>
      <c r="G711" s="345">
        <v>110.803622</v>
      </c>
      <c r="H711" s="345">
        <v>110.803622</v>
      </c>
      <c r="I711" s="282" t="s">
        <v>1122</v>
      </c>
      <c r="J711" s="346">
        <v>45583</v>
      </c>
      <c r="K711" s="344">
        <v>21</v>
      </c>
      <c r="L711" s="346">
        <v>45607</v>
      </c>
      <c r="M711" s="345">
        <v>0</v>
      </c>
      <c r="N711" s="345">
        <v>0</v>
      </c>
      <c r="O711" s="282" t="s">
        <v>1123</v>
      </c>
      <c r="P711" s="344">
        <v>0</v>
      </c>
      <c r="Q711" s="282" t="s">
        <v>2254</v>
      </c>
      <c r="R711" s="344">
        <v>1</v>
      </c>
      <c r="S711" s="339"/>
      <c r="T711" s="282"/>
      <c r="U711" s="24" t="str">
        <f>+VLOOKUP(TRIM(C711),[5]CAT!$A$2:$G$498,4,0)</f>
        <v>Harina</v>
      </c>
      <c r="V711" s="65">
        <f t="shared" si="11"/>
        <v>45607</v>
      </c>
    </row>
    <row r="712" spans="1:22" x14ac:dyDescent="0.2">
      <c r="A712" s="344">
        <v>689</v>
      </c>
      <c r="B712" s="345" t="b">
        <v>1</v>
      </c>
      <c r="C712" s="282" t="s">
        <v>1956</v>
      </c>
      <c r="D712" s="282" t="s">
        <v>20</v>
      </c>
      <c r="E712" s="282" t="s">
        <v>1957</v>
      </c>
      <c r="F712" s="282" t="s">
        <v>1958</v>
      </c>
      <c r="G712" s="345">
        <v>0.27</v>
      </c>
      <c r="H712" s="345">
        <v>0.27</v>
      </c>
      <c r="I712" s="282" t="s">
        <v>1180</v>
      </c>
      <c r="J712" s="346">
        <v>45584</v>
      </c>
      <c r="K712" s="344">
        <v>0</v>
      </c>
      <c r="L712" s="346">
        <v>45586</v>
      </c>
      <c r="M712" s="345">
        <v>0.01</v>
      </c>
      <c r="N712" s="345">
        <v>0</v>
      </c>
      <c r="O712" s="282" t="s">
        <v>1123</v>
      </c>
      <c r="P712" s="344">
        <v>0</v>
      </c>
      <c r="Q712" s="282" t="s">
        <v>1979</v>
      </c>
      <c r="R712" s="344">
        <v>1</v>
      </c>
      <c r="S712" s="339"/>
      <c r="T712" s="282"/>
      <c r="U712" s="24" t="e">
        <f>+VLOOKUP(TRIM(C712),[5]CAT!$A$2:$G$498,4,0)</f>
        <v>#N/A</v>
      </c>
      <c r="V712" s="65">
        <f t="shared" si="11"/>
        <v>45586</v>
      </c>
    </row>
    <row r="713" spans="1:22" x14ac:dyDescent="0.2">
      <c r="A713" s="344">
        <v>690</v>
      </c>
      <c r="B713" s="345" t="b">
        <v>1</v>
      </c>
      <c r="C713" s="282" t="s">
        <v>1975</v>
      </c>
      <c r="D713" s="282" t="s">
        <v>20</v>
      </c>
      <c r="E713" s="282" t="s">
        <v>1976</v>
      </c>
      <c r="F713" s="282" t="s">
        <v>2052</v>
      </c>
      <c r="G713" s="345">
        <v>0.46</v>
      </c>
      <c r="H713" s="345">
        <v>0.46</v>
      </c>
      <c r="I713" s="282" t="s">
        <v>1180</v>
      </c>
      <c r="J713" s="346">
        <v>45584</v>
      </c>
      <c r="K713" s="344">
        <v>0</v>
      </c>
      <c r="L713" s="346">
        <v>45586</v>
      </c>
      <c r="M713" s="345">
        <v>0.01</v>
      </c>
      <c r="N713" s="345">
        <v>0</v>
      </c>
      <c r="O713" s="282" t="s">
        <v>1123</v>
      </c>
      <c r="P713" s="344">
        <v>0</v>
      </c>
      <c r="Q713" s="282" t="s">
        <v>1979</v>
      </c>
      <c r="R713" s="344">
        <v>1</v>
      </c>
      <c r="S713" s="339"/>
      <c r="T713" s="282"/>
      <c r="U713" s="24" t="e">
        <f>+VLOOKUP(TRIM(C713),[5]CAT!$A$2:$G$498,4,0)</f>
        <v>#N/A</v>
      </c>
      <c r="V713" s="65">
        <f t="shared" si="11"/>
        <v>45586</v>
      </c>
    </row>
    <row r="714" spans="1:22" x14ac:dyDescent="0.2">
      <c r="A714" s="344">
        <v>688</v>
      </c>
      <c r="B714" s="345" t="b">
        <v>1</v>
      </c>
      <c r="C714" s="282" t="s">
        <v>185</v>
      </c>
      <c r="D714" s="282" t="s">
        <v>20</v>
      </c>
      <c r="E714" s="282" t="s">
        <v>888</v>
      </c>
      <c r="F714" s="282" t="s">
        <v>1375</v>
      </c>
      <c r="G714" s="345">
        <v>1.0062120000000001</v>
      </c>
      <c r="H714" s="345">
        <v>1.0062120000000001</v>
      </c>
      <c r="I714" s="282" t="s">
        <v>1122</v>
      </c>
      <c r="J714" s="346">
        <v>45584</v>
      </c>
      <c r="K714" s="344">
        <v>0</v>
      </c>
      <c r="L714" s="346">
        <v>45586</v>
      </c>
      <c r="M714" s="345">
        <v>0</v>
      </c>
      <c r="N714" s="345">
        <v>0</v>
      </c>
      <c r="O714" s="282" t="s">
        <v>1123</v>
      </c>
      <c r="P714" s="344">
        <v>0</v>
      </c>
      <c r="Q714" s="282" t="s">
        <v>1979</v>
      </c>
      <c r="R714" s="344">
        <v>1</v>
      </c>
      <c r="S714" s="339"/>
      <c r="T714" s="282"/>
      <c r="U714" s="24" t="str">
        <f>+VLOOKUP(TRIM(C714),[5]CAT!$A$2:$G$498,4,0)</f>
        <v>Sabor</v>
      </c>
      <c r="V714" s="65">
        <f t="shared" si="11"/>
        <v>45586</v>
      </c>
    </row>
    <row r="715" spans="1:22" x14ac:dyDescent="0.2">
      <c r="A715" s="344">
        <v>663</v>
      </c>
      <c r="B715" s="345" t="b">
        <v>1</v>
      </c>
      <c r="C715" s="282" t="s">
        <v>1018</v>
      </c>
      <c r="D715" s="282" t="s">
        <v>20</v>
      </c>
      <c r="E715" s="282" t="s">
        <v>1019</v>
      </c>
      <c r="F715" s="282" t="s">
        <v>1414</v>
      </c>
      <c r="G715" s="345">
        <v>697.57</v>
      </c>
      <c r="H715" s="345">
        <v>697.57</v>
      </c>
      <c r="I715" s="282" t="s">
        <v>1122</v>
      </c>
      <c r="J715" s="346">
        <v>45584</v>
      </c>
      <c r="K715" s="344">
        <v>0</v>
      </c>
      <c r="L715" s="346">
        <v>45586</v>
      </c>
      <c r="M715" s="345">
        <v>0.01</v>
      </c>
      <c r="N715" s="345">
        <v>0</v>
      </c>
      <c r="O715" s="282" t="s">
        <v>1123</v>
      </c>
      <c r="P715" s="344">
        <v>0</v>
      </c>
      <c r="Q715" s="282" t="s">
        <v>2111</v>
      </c>
      <c r="R715" s="344">
        <v>1</v>
      </c>
      <c r="S715" s="339"/>
      <c r="T715" s="282"/>
      <c r="U715" s="24" t="e">
        <f>+VLOOKUP(TRIM(C715),[5]CAT!$A$2:$G$498,4,0)</f>
        <v>#N/A</v>
      </c>
      <c r="V715" s="65">
        <f t="shared" si="11"/>
        <v>45586</v>
      </c>
    </row>
    <row r="716" spans="1:22" x14ac:dyDescent="0.2">
      <c r="A716" s="344">
        <v>666</v>
      </c>
      <c r="B716" s="345" t="b">
        <v>1</v>
      </c>
      <c r="C716" s="282" t="s">
        <v>1018</v>
      </c>
      <c r="D716" s="282" t="s">
        <v>20</v>
      </c>
      <c r="E716" s="282" t="s">
        <v>1019</v>
      </c>
      <c r="F716" s="282" t="s">
        <v>1414</v>
      </c>
      <c r="G716" s="345">
        <v>415.23</v>
      </c>
      <c r="H716" s="345">
        <v>415.23</v>
      </c>
      <c r="I716" s="282" t="s">
        <v>1122</v>
      </c>
      <c r="J716" s="346">
        <v>45584</v>
      </c>
      <c r="K716" s="344">
        <v>0</v>
      </c>
      <c r="L716" s="346">
        <v>45586</v>
      </c>
      <c r="M716" s="345">
        <v>0.01</v>
      </c>
      <c r="N716" s="345">
        <v>0</v>
      </c>
      <c r="O716" s="282" t="s">
        <v>1123</v>
      </c>
      <c r="P716" s="344">
        <v>0</v>
      </c>
      <c r="Q716" s="282" t="s">
        <v>2107</v>
      </c>
      <c r="R716" s="344">
        <v>1</v>
      </c>
      <c r="S716" s="339"/>
      <c r="T716" s="282"/>
      <c r="U716" s="24" t="e">
        <f>+VLOOKUP(TRIM(C716),[5]CAT!$A$2:$G$498,4,0)</f>
        <v>#N/A</v>
      </c>
      <c r="V716" s="65">
        <f t="shared" si="11"/>
        <v>45586</v>
      </c>
    </row>
    <row r="717" spans="1:22" x14ac:dyDescent="0.2">
      <c r="A717" s="344">
        <v>671</v>
      </c>
      <c r="B717" s="345" t="b">
        <v>1</v>
      </c>
      <c r="C717" s="282" t="s">
        <v>1018</v>
      </c>
      <c r="D717" s="282" t="s">
        <v>20</v>
      </c>
      <c r="E717" s="282" t="s">
        <v>1019</v>
      </c>
      <c r="F717" s="282" t="s">
        <v>1414</v>
      </c>
      <c r="G717" s="345">
        <v>963.05</v>
      </c>
      <c r="H717" s="345">
        <v>963.05</v>
      </c>
      <c r="I717" s="282" t="s">
        <v>1122</v>
      </c>
      <c r="J717" s="346">
        <v>45584</v>
      </c>
      <c r="K717" s="344">
        <v>0</v>
      </c>
      <c r="L717" s="346">
        <v>45586</v>
      </c>
      <c r="M717" s="345">
        <v>0.01</v>
      </c>
      <c r="N717" s="345">
        <v>0</v>
      </c>
      <c r="O717" s="282" t="s">
        <v>1123</v>
      </c>
      <c r="P717" s="344">
        <v>0</v>
      </c>
      <c r="Q717" s="282" t="s">
        <v>2147</v>
      </c>
      <c r="R717" s="344">
        <v>1</v>
      </c>
      <c r="S717" s="339"/>
      <c r="T717" s="282"/>
      <c r="U717" s="24" t="e">
        <f>+VLOOKUP(TRIM(C717),[5]CAT!$A$2:$G$498,4,0)</f>
        <v>#N/A</v>
      </c>
      <c r="V717" s="65">
        <f t="shared" si="11"/>
        <v>45586</v>
      </c>
    </row>
    <row r="718" spans="1:22" x14ac:dyDescent="0.2">
      <c r="A718" s="344">
        <v>674</v>
      </c>
      <c r="B718" s="345" t="b">
        <v>1</v>
      </c>
      <c r="C718" s="282" t="s">
        <v>1018</v>
      </c>
      <c r="D718" s="282" t="s">
        <v>20</v>
      </c>
      <c r="E718" s="282" t="s">
        <v>1019</v>
      </c>
      <c r="F718" s="282" t="s">
        <v>1414</v>
      </c>
      <c r="G718" s="345">
        <v>697.32</v>
      </c>
      <c r="H718" s="345">
        <v>697.32</v>
      </c>
      <c r="I718" s="282" t="s">
        <v>1122</v>
      </c>
      <c r="J718" s="346">
        <v>45584</v>
      </c>
      <c r="K718" s="344">
        <v>0</v>
      </c>
      <c r="L718" s="346">
        <v>45586</v>
      </c>
      <c r="M718" s="345">
        <v>0.01</v>
      </c>
      <c r="N718" s="345">
        <v>0</v>
      </c>
      <c r="O718" s="282" t="s">
        <v>1123</v>
      </c>
      <c r="P718" s="344">
        <v>0</v>
      </c>
      <c r="Q718" s="282" t="s">
        <v>2148</v>
      </c>
      <c r="R718" s="344">
        <v>1</v>
      </c>
      <c r="S718" s="339"/>
      <c r="T718" s="282"/>
      <c r="U718" s="24" t="e">
        <f>+VLOOKUP(TRIM(C718),[5]CAT!$A$2:$G$498,4,0)</f>
        <v>#N/A</v>
      </c>
      <c r="V718" s="65">
        <f t="shared" si="11"/>
        <v>45586</v>
      </c>
    </row>
    <row r="719" spans="1:22" x14ac:dyDescent="0.2">
      <c r="A719" s="344">
        <v>658</v>
      </c>
      <c r="B719" s="345" t="b">
        <v>1</v>
      </c>
      <c r="C719" s="282" t="s">
        <v>856</v>
      </c>
      <c r="D719" s="282" t="s">
        <v>20</v>
      </c>
      <c r="E719" s="282" t="s">
        <v>842</v>
      </c>
      <c r="F719" s="282" t="s">
        <v>1126</v>
      </c>
      <c r="G719" s="345">
        <v>311.10000000000002</v>
      </c>
      <c r="H719" s="345">
        <v>311.10000000000002</v>
      </c>
      <c r="I719" s="282" t="s">
        <v>1122</v>
      </c>
      <c r="J719" s="346">
        <v>45584</v>
      </c>
      <c r="K719" s="344">
        <v>0</v>
      </c>
      <c r="L719" s="346">
        <v>45586</v>
      </c>
      <c r="M719" s="345">
        <v>0.01</v>
      </c>
      <c r="N719" s="345">
        <v>0</v>
      </c>
      <c r="O719" s="282" t="s">
        <v>1123</v>
      </c>
      <c r="P719" s="344">
        <v>0</v>
      </c>
      <c r="Q719" s="282" t="s">
        <v>2069</v>
      </c>
      <c r="R719" s="344">
        <v>1</v>
      </c>
      <c r="S719" s="339"/>
      <c r="T719" s="282"/>
      <c r="U719" s="24" t="str">
        <f>+VLOOKUP(TRIM(C719),[5]CAT!$A$2:$G$498,4,0)</f>
        <v>Mozza</v>
      </c>
      <c r="V719" s="65">
        <f t="shared" si="11"/>
        <v>45586</v>
      </c>
    </row>
    <row r="720" spans="1:22" x14ac:dyDescent="0.2">
      <c r="A720" s="344">
        <v>693</v>
      </c>
      <c r="B720" s="345" t="b">
        <v>1</v>
      </c>
      <c r="C720" s="282" t="s">
        <v>1257</v>
      </c>
      <c r="D720" s="282" t="s">
        <v>20</v>
      </c>
      <c r="E720" s="282" t="s">
        <v>1258</v>
      </c>
      <c r="F720" s="282" t="s">
        <v>1262</v>
      </c>
      <c r="G720" s="345">
        <v>57.97</v>
      </c>
      <c r="H720" s="345">
        <v>57.97</v>
      </c>
      <c r="I720" s="282" t="s">
        <v>1122</v>
      </c>
      <c r="J720" s="346">
        <v>45584</v>
      </c>
      <c r="K720" s="344">
        <v>0</v>
      </c>
      <c r="L720" s="346">
        <v>45586</v>
      </c>
      <c r="M720" s="345">
        <v>0.01</v>
      </c>
      <c r="N720" s="345">
        <v>0</v>
      </c>
      <c r="O720" s="282" t="s">
        <v>1123</v>
      </c>
      <c r="P720" s="344">
        <v>0</v>
      </c>
      <c r="Q720" s="282" t="s">
        <v>2218</v>
      </c>
      <c r="R720" s="344">
        <v>1</v>
      </c>
      <c r="S720" s="339"/>
      <c r="T720" s="282"/>
      <c r="U720" s="24" t="e">
        <f>+VLOOKUP(TRIM(C720),[5]CAT!$A$2:$G$498,4,0)</f>
        <v>#N/A</v>
      </c>
      <c r="V720" s="65">
        <f t="shared" si="11"/>
        <v>45586</v>
      </c>
    </row>
    <row r="721" spans="1:22" x14ac:dyDescent="0.2">
      <c r="A721" s="344">
        <v>682</v>
      </c>
      <c r="B721" s="345" t="b">
        <v>1</v>
      </c>
      <c r="C721" s="282" t="s">
        <v>1206</v>
      </c>
      <c r="D721" s="282" t="s">
        <v>20</v>
      </c>
      <c r="E721" s="282" t="s">
        <v>1207</v>
      </c>
      <c r="F721" s="282" t="s">
        <v>1133</v>
      </c>
      <c r="G721" s="345">
        <v>56.89</v>
      </c>
      <c r="H721" s="345">
        <v>56.89</v>
      </c>
      <c r="I721" s="282" t="s">
        <v>1180</v>
      </c>
      <c r="J721" s="346">
        <v>45584</v>
      </c>
      <c r="K721" s="344">
        <v>0</v>
      </c>
      <c r="L721" s="346">
        <v>45586</v>
      </c>
      <c r="M721" s="345">
        <v>0.01</v>
      </c>
      <c r="N721" s="345">
        <v>0</v>
      </c>
      <c r="O721" s="282" t="s">
        <v>1123</v>
      </c>
      <c r="P721" s="344">
        <v>0</v>
      </c>
      <c r="Q721" s="282" t="s">
        <v>1979</v>
      </c>
      <c r="R721" s="344">
        <v>1</v>
      </c>
      <c r="S721" s="339"/>
      <c r="T721" s="282"/>
      <c r="U721" s="24" t="e">
        <f>+VLOOKUP(TRIM(C721),[5]CAT!$A$2:$G$498,4,0)</f>
        <v>#N/A</v>
      </c>
      <c r="V721" s="65">
        <f t="shared" si="11"/>
        <v>45586</v>
      </c>
    </row>
    <row r="722" spans="1:22" x14ac:dyDescent="0.2">
      <c r="A722" s="344">
        <v>659</v>
      </c>
      <c r="B722" s="345" t="b">
        <v>1</v>
      </c>
      <c r="C722" s="282" t="s">
        <v>1845</v>
      </c>
      <c r="D722" s="282" t="s">
        <v>20</v>
      </c>
      <c r="E722" s="282" t="s">
        <v>1846</v>
      </c>
      <c r="F722" s="282" t="s">
        <v>2110</v>
      </c>
      <c r="G722" s="345">
        <v>124.4</v>
      </c>
      <c r="H722" s="345">
        <v>124.4</v>
      </c>
      <c r="I722" s="282" t="s">
        <v>1180</v>
      </c>
      <c r="J722" s="346">
        <v>45584</v>
      </c>
      <c r="K722" s="344">
        <v>0</v>
      </c>
      <c r="L722" s="346">
        <v>45586</v>
      </c>
      <c r="M722" s="345">
        <v>0.01</v>
      </c>
      <c r="N722" s="345">
        <v>0</v>
      </c>
      <c r="O722" s="282" t="s">
        <v>1123</v>
      </c>
      <c r="P722" s="344">
        <v>0</v>
      </c>
      <c r="Q722" s="282" t="s">
        <v>2069</v>
      </c>
      <c r="R722" s="344">
        <v>1</v>
      </c>
      <c r="S722" s="339"/>
      <c r="T722" s="282"/>
      <c r="U722" s="24" t="e">
        <f>+VLOOKUP(TRIM(C722),[5]CAT!$A$2:$G$498,4,0)</f>
        <v>#N/A</v>
      </c>
      <c r="V722" s="65">
        <f t="shared" si="11"/>
        <v>45586</v>
      </c>
    </row>
    <row r="723" spans="1:22" x14ac:dyDescent="0.2">
      <c r="A723" s="344">
        <v>731</v>
      </c>
      <c r="B723" s="345" t="b">
        <v>1</v>
      </c>
      <c r="C723" s="282" t="s">
        <v>329</v>
      </c>
      <c r="D723" s="282" t="s">
        <v>20</v>
      </c>
      <c r="E723" s="282" t="s">
        <v>53</v>
      </c>
      <c r="F723" s="282" t="s">
        <v>1375</v>
      </c>
      <c r="G723" s="345">
        <v>136.152739</v>
      </c>
      <c r="H723" s="345">
        <v>136.152739</v>
      </c>
      <c r="I723" s="282" t="s">
        <v>1122</v>
      </c>
      <c r="J723" s="346">
        <v>45584</v>
      </c>
      <c r="K723" s="344">
        <v>1</v>
      </c>
      <c r="L723" s="346">
        <v>45586</v>
      </c>
      <c r="M723" s="345">
        <v>0</v>
      </c>
      <c r="N723" s="345">
        <v>0</v>
      </c>
      <c r="O723" s="282" t="s">
        <v>1123</v>
      </c>
      <c r="P723" s="344">
        <v>0</v>
      </c>
      <c r="Q723" s="282" t="s">
        <v>2114</v>
      </c>
      <c r="R723" s="344">
        <v>1</v>
      </c>
      <c r="S723" s="339"/>
      <c r="T723" s="282"/>
      <c r="U723" s="24" t="str">
        <f>+VLOOKUP(TRIM(C723),[5]CAT!$A$2:$G$498,4,0)</f>
        <v>Agua</v>
      </c>
      <c r="V723" s="65">
        <f t="shared" si="11"/>
        <v>45586</v>
      </c>
    </row>
    <row r="724" spans="1:22" x14ac:dyDescent="0.2">
      <c r="A724" s="344">
        <v>743</v>
      </c>
      <c r="B724" s="345" t="b">
        <v>1</v>
      </c>
      <c r="C724" s="282" t="s">
        <v>329</v>
      </c>
      <c r="D724" s="282" t="s">
        <v>20</v>
      </c>
      <c r="E724" s="282" t="s">
        <v>53</v>
      </c>
      <c r="F724" s="282" t="s">
        <v>1375</v>
      </c>
      <c r="G724" s="345">
        <v>344.654042</v>
      </c>
      <c r="H724" s="345">
        <v>344.654042</v>
      </c>
      <c r="I724" s="282" t="s">
        <v>1122</v>
      </c>
      <c r="J724" s="346">
        <v>45584</v>
      </c>
      <c r="K724" s="344">
        <v>1</v>
      </c>
      <c r="L724" s="346">
        <v>45586</v>
      </c>
      <c r="M724" s="345">
        <v>0</v>
      </c>
      <c r="N724" s="345">
        <v>0</v>
      </c>
      <c r="O724" s="282" t="s">
        <v>1123</v>
      </c>
      <c r="P724" s="344">
        <v>0</v>
      </c>
      <c r="Q724" s="282" t="s">
        <v>2254</v>
      </c>
      <c r="R724" s="344">
        <v>1</v>
      </c>
      <c r="S724" s="339"/>
      <c r="T724" s="282"/>
      <c r="U724" s="24" t="str">
        <f>+VLOOKUP(TRIM(C724),[5]CAT!$A$2:$G$498,4,0)</f>
        <v>Agua</v>
      </c>
      <c r="V724" s="65">
        <f t="shared" si="11"/>
        <v>45586</v>
      </c>
    </row>
    <row r="725" spans="1:22" x14ac:dyDescent="0.2">
      <c r="A725" s="344">
        <v>746</v>
      </c>
      <c r="B725" s="345" t="b">
        <v>1</v>
      </c>
      <c r="C725" s="282" t="s">
        <v>329</v>
      </c>
      <c r="D725" s="282" t="s">
        <v>20</v>
      </c>
      <c r="E725" s="282" t="s">
        <v>53</v>
      </c>
      <c r="F725" s="282" t="s">
        <v>1375</v>
      </c>
      <c r="G725" s="345">
        <v>45.708423000000003</v>
      </c>
      <c r="H725" s="345">
        <v>45.708423000000003</v>
      </c>
      <c r="I725" s="282" t="s">
        <v>1122</v>
      </c>
      <c r="J725" s="346">
        <v>45584</v>
      </c>
      <c r="K725" s="344">
        <v>1</v>
      </c>
      <c r="L725" s="346">
        <v>45586</v>
      </c>
      <c r="M725" s="345">
        <v>0</v>
      </c>
      <c r="N725" s="345">
        <v>0</v>
      </c>
      <c r="O725" s="282" t="s">
        <v>1123</v>
      </c>
      <c r="P725" s="344">
        <v>0</v>
      </c>
      <c r="Q725" s="282" t="s">
        <v>2254</v>
      </c>
      <c r="R725" s="344">
        <v>1</v>
      </c>
      <c r="S725" s="339"/>
      <c r="T725" s="282"/>
      <c r="U725" s="24" t="str">
        <f>+VLOOKUP(TRIM(C725),[5]CAT!$A$2:$G$498,4,0)</f>
        <v>Agua</v>
      </c>
      <c r="V725" s="65">
        <f t="shared" si="11"/>
        <v>45586</v>
      </c>
    </row>
    <row r="726" spans="1:22" x14ac:dyDescent="0.2">
      <c r="A726" s="344">
        <v>809</v>
      </c>
      <c r="B726" s="345" t="b">
        <v>1</v>
      </c>
      <c r="C726" s="282" t="s">
        <v>257</v>
      </c>
      <c r="D726" s="282" t="s">
        <v>20</v>
      </c>
      <c r="E726" s="282" t="s">
        <v>30</v>
      </c>
      <c r="F726" s="282" t="s">
        <v>1128</v>
      </c>
      <c r="G726" s="345">
        <v>129.3623</v>
      </c>
      <c r="H726" s="345">
        <v>129.3623</v>
      </c>
      <c r="I726" s="282" t="s">
        <v>1180</v>
      </c>
      <c r="J726" s="346">
        <v>45584</v>
      </c>
      <c r="K726" s="344">
        <v>7</v>
      </c>
      <c r="L726" s="346">
        <v>45593</v>
      </c>
      <c r="M726" s="345">
        <v>0</v>
      </c>
      <c r="N726" s="345">
        <v>0</v>
      </c>
      <c r="O726" s="282" t="s">
        <v>1123</v>
      </c>
      <c r="P726" s="344">
        <v>0</v>
      </c>
      <c r="Q726" s="282" t="s">
        <v>2124</v>
      </c>
      <c r="R726" s="344">
        <v>1</v>
      </c>
      <c r="S726" s="339"/>
      <c r="T726" s="282"/>
      <c r="U726" s="24" t="str">
        <f>+VLOOKUP(TRIM(C726),[5]CAT!$A$2:$G$498,4,0)</f>
        <v>Aditivos</v>
      </c>
      <c r="V726" s="65">
        <f t="shared" si="11"/>
        <v>45593</v>
      </c>
    </row>
    <row r="727" spans="1:22" x14ac:dyDescent="0.2">
      <c r="A727" s="344">
        <v>882</v>
      </c>
      <c r="B727" s="345" t="b">
        <v>1</v>
      </c>
      <c r="C727" s="282" t="s">
        <v>766</v>
      </c>
      <c r="D727" s="282" t="s">
        <v>20</v>
      </c>
      <c r="E727" s="282" t="s">
        <v>761</v>
      </c>
      <c r="F727" s="282" t="s">
        <v>2004</v>
      </c>
      <c r="G727" s="345">
        <v>2227.7105999999999</v>
      </c>
      <c r="H727" s="345">
        <v>2227.7105999999999</v>
      </c>
      <c r="I727" s="282" t="s">
        <v>1139</v>
      </c>
      <c r="J727" s="346">
        <v>45584</v>
      </c>
      <c r="K727" s="344">
        <v>15</v>
      </c>
      <c r="L727" s="346">
        <v>45600</v>
      </c>
      <c r="M727" s="345">
        <v>0</v>
      </c>
      <c r="N727" s="345">
        <v>0</v>
      </c>
      <c r="O727" s="282" t="s">
        <v>1123</v>
      </c>
      <c r="P727" s="344">
        <v>0</v>
      </c>
      <c r="Q727" s="282" t="s">
        <v>2068</v>
      </c>
      <c r="R727" s="344">
        <v>1</v>
      </c>
      <c r="S727" s="339"/>
      <c r="T727" s="282"/>
      <c r="U727" s="24" t="str">
        <f>+VLOOKUP(TRIM(C727),[5]CAT!$A$2:$G$498,4,0)</f>
        <v>Ins Pack</v>
      </c>
      <c r="V727" s="65">
        <f t="shared" si="11"/>
        <v>45600</v>
      </c>
    </row>
    <row r="728" spans="1:22" x14ac:dyDescent="0.2">
      <c r="A728" s="344">
        <v>892</v>
      </c>
      <c r="B728" s="345" t="b">
        <v>1</v>
      </c>
      <c r="C728" s="282" t="s">
        <v>155</v>
      </c>
      <c r="D728" s="282" t="s">
        <v>20</v>
      </c>
      <c r="E728" s="282" t="s">
        <v>45</v>
      </c>
      <c r="F728" s="282" t="s">
        <v>1134</v>
      </c>
      <c r="G728" s="345">
        <v>4.3455209999999997</v>
      </c>
      <c r="H728" s="345">
        <v>4.3455209999999997</v>
      </c>
      <c r="I728" s="282" t="s">
        <v>1122</v>
      </c>
      <c r="J728" s="346">
        <v>45584</v>
      </c>
      <c r="K728" s="344">
        <v>15</v>
      </c>
      <c r="L728" s="346">
        <v>45600</v>
      </c>
      <c r="M728" s="345">
        <v>0</v>
      </c>
      <c r="N728" s="345">
        <v>0</v>
      </c>
      <c r="O728" s="282" t="s">
        <v>1123</v>
      </c>
      <c r="P728" s="344">
        <v>0</v>
      </c>
      <c r="Q728" s="282" t="s">
        <v>2171</v>
      </c>
      <c r="R728" s="344">
        <v>1</v>
      </c>
      <c r="S728" s="339"/>
      <c r="T728" s="282"/>
      <c r="U728" s="24" t="str">
        <f>+VLOOKUP(TRIM(C728),[5]CAT!$A$2:$G$498,4,0)</f>
        <v>Sabor</v>
      </c>
      <c r="V728" s="65">
        <f t="shared" si="11"/>
        <v>45600</v>
      </c>
    </row>
    <row r="729" spans="1:22" x14ac:dyDescent="0.2">
      <c r="A729" s="344">
        <v>2422</v>
      </c>
      <c r="B729" s="345" t="b">
        <v>1</v>
      </c>
      <c r="C729" s="282" t="s">
        <v>146</v>
      </c>
      <c r="D729" s="282" t="s">
        <v>20</v>
      </c>
      <c r="E729" s="282" t="s">
        <v>88</v>
      </c>
      <c r="F729" s="282" t="s">
        <v>1375</v>
      </c>
      <c r="G729" s="345">
        <v>82.826182000000003</v>
      </c>
      <c r="H729" s="345">
        <v>82.826182000000003</v>
      </c>
      <c r="I729" s="282" t="s">
        <v>1122</v>
      </c>
      <c r="J729" s="346">
        <v>45584</v>
      </c>
      <c r="K729" s="344">
        <v>21</v>
      </c>
      <c r="L729" s="346">
        <v>45607</v>
      </c>
      <c r="M729" s="345">
        <v>0</v>
      </c>
      <c r="N729" s="345">
        <v>0</v>
      </c>
      <c r="O729" s="282" t="s">
        <v>1123</v>
      </c>
      <c r="P729" s="344">
        <v>0</v>
      </c>
      <c r="Q729" s="282" t="s">
        <v>2069</v>
      </c>
      <c r="R729" s="344">
        <v>1</v>
      </c>
      <c r="S729" s="339"/>
      <c r="T729" s="282"/>
      <c r="U729" s="24" t="str">
        <f>+VLOOKUP(TRIM(C729),[5]CAT!$A$2:$G$498,4,0)</f>
        <v>Harina</v>
      </c>
      <c r="V729" s="65">
        <f t="shared" si="11"/>
        <v>45607</v>
      </c>
    </row>
    <row r="730" spans="1:22" x14ac:dyDescent="0.2">
      <c r="A730" s="344">
        <v>745</v>
      </c>
      <c r="B730" s="345" t="b">
        <v>1</v>
      </c>
      <c r="C730" s="282" t="s">
        <v>2036</v>
      </c>
      <c r="D730" s="282" t="s">
        <v>20</v>
      </c>
      <c r="E730" s="282" t="s">
        <v>2042</v>
      </c>
      <c r="F730" s="282" t="s">
        <v>2101</v>
      </c>
      <c r="G730" s="345">
        <v>992.61</v>
      </c>
      <c r="H730" s="345">
        <v>992.61</v>
      </c>
      <c r="I730" s="282" t="s">
        <v>1180</v>
      </c>
      <c r="J730" s="346">
        <v>45585</v>
      </c>
      <c r="K730" s="344">
        <v>0</v>
      </c>
      <c r="L730" s="346">
        <v>45586</v>
      </c>
      <c r="M730" s="345">
        <v>0.01</v>
      </c>
      <c r="N730" s="345">
        <v>0</v>
      </c>
      <c r="O730" s="282" t="s">
        <v>1123</v>
      </c>
      <c r="P730" s="344">
        <v>0</v>
      </c>
      <c r="Q730" s="282" t="s">
        <v>2254</v>
      </c>
      <c r="R730" s="344">
        <v>1</v>
      </c>
      <c r="S730" s="339"/>
      <c r="T730" s="282"/>
      <c r="U730" s="24" t="e">
        <f>+VLOOKUP(TRIM(C730),[5]CAT!$A$2:$G$498,4,0)</f>
        <v>#N/A</v>
      </c>
      <c r="V730" s="65">
        <f t="shared" si="11"/>
        <v>45586</v>
      </c>
    </row>
    <row r="731" spans="1:22" x14ac:dyDescent="0.2">
      <c r="A731" s="344">
        <v>699</v>
      </c>
      <c r="B731" s="345" t="b">
        <v>1</v>
      </c>
      <c r="C731" s="282" t="s">
        <v>1004</v>
      </c>
      <c r="D731" s="282" t="s">
        <v>20</v>
      </c>
      <c r="E731" s="282" t="s">
        <v>1498</v>
      </c>
      <c r="F731" s="282" t="s">
        <v>1375</v>
      </c>
      <c r="G731" s="345">
        <v>39.846924000000001</v>
      </c>
      <c r="H731" s="345">
        <v>39.846924000000001</v>
      </c>
      <c r="I731" s="282" t="s">
        <v>1139</v>
      </c>
      <c r="J731" s="346">
        <v>45585</v>
      </c>
      <c r="K731" s="344">
        <v>0</v>
      </c>
      <c r="L731" s="346">
        <v>45586</v>
      </c>
      <c r="M731" s="345">
        <v>0</v>
      </c>
      <c r="N731" s="345">
        <v>0</v>
      </c>
      <c r="O731" s="282" t="s">
        <v>1123</v>
      </c>
      <c r="P731" s="344">
        <v>0</v>
      </c>
      <c r="Q731" s="282" t="s">
        <v>1378</v>
      </c>
      <c r="R731" s="344">
        <v>1</v>
      </c>
      <c r="S731" s="339"/>
      <c r="T731" s="282"/>
      <c r="U731" s="24" t="e">
        <f>+VLOOKUP(TRIM(C731),[5]CAT!$A$2:$G$498,4,0)</f>
        <v>#N/A</v>
      </c>
      <c r="V731" s="65">
        <f t="shared" si="11"/>
        <v>45586</v>
      </c>
    </row>
    <row r="732" spans="1:22" x14ac:dyDescent="0.2">
      <c r="A732" s="344">
        <v>704</v>
      </c>
      <c r="B732" s="345" t="b">
        <v>1</v>
      </c>
      <c r="C732" s="282" t="s">
        <v>1004</v>
      </c>
      <c r="D732" s="282" t="s">
        <v>20</v>
      </c>
      <c r="E732" s="282" t="s">
        <v>1498</v>
      </c>
      <c r="F732" s="282" t="s">
        <v>1375</v>
      </c>
      <c r="G732" s="345">
        <v>27.529973999999999</v>
      </c>
      <c r="H732" s="345">
        <v>27.529973999999999</v>
      </c>
      <c r="I732" s="282" t="s">
        <v>1139</v>
      </c>
      <c r="J732" s="346">
        <v>45585</v>
      </c>
      <c r="K732" s="344">
        <v>0</v>
      </c>
      <c r="L732" s="346">
        <v>45586</v>
      </c>
      <c r="M732" s="345">
        <v>0</v>
      </c>
      <c r="N732" s="345">
        <v>0</v>
      </c>
      <c r="O732" s="282" t="s">
        <v>1123</v>
      </c>
      <c r="P732" s="344">
        <v>0</v>
      </c>
      <c r="Q732" s="282" t="s">
        <v>1377</v>
      </c>
      <c r="R732" s="344">
        <v>1</v>
      </c>
      <c r="S732" s="339"/>
      <c r="T732" s="282"/>
      <c r="U732" s="24" t="e">
        <f>+VLOOKUP(TRIM(C732),[5]CAT!$A$2:$G$498,4,0)</f>
        <v>#N/A</v>
      </c>
      <c r="V732" s="65">
        <f t="shared" si="11"/>
        <v>45586</v>
      </c>
    </row>
    <row r="733" spans="1:22" x14ac:dyDescent="0.2">
      <c r="A733" s="344">
        <v>709</v>
      </c>
      <c r="B733" s="345" t="b">
        <v>1</v>
      </c>
      <c r="C733" s="282" t="s">
        <v>1004</v>
      </c>
      <c r="D733" s="282" t="s">
        <v>20</v>
      </c>
      <c r="E733" s="282" t="s">
        <v>1498</v>
      </c>
      <c r="F733" s="282" t="s">
        <v>1375</v>
      </c>
      <c r="G733" s="345">
        <v>27.010286000000001</v>
      </c>
      <c r="H733" s="345">
        <v>27.010286000000001</v>
      </c>
      <c r="I733" s="282" t="s">
        <v>1139</v>
      </c>
      <c r="J733" s="346">
        <v>45585</v>
      </c>
      <c r="K733" s="344">
        <v>0</v>
      </c>
      <c r="L733" s="346">
        <v>45586</v>
      </c>
      <c r="M733" s="345">
        <v>0</v>
      </c>
      <c r="N733" s="345">
        <v>0</v>
      </c>
      <c r="O733" s="282" t="s">
        <v>1123</v>
      </c>
      <c r="P733" s="344">
        <v>0</v>
      </c>
      <c r="Q733" s="282" t="s">
        <v>2069</v>
      </c>
      <c r="R733" s="344">
        <v>1</v>
      </c>
      <c r="S733" s="339"/>
      <c r="T733" s="282"/>
      <c r="U733" s="24" t="e">
        <f>+VLOOKUP(TRIM(C733),[5]CAT!$A$2:$G$498,4,0)</f>
        <v>#N/A</v>
      </c>
      <c r="V733" s="65">
        <f t="shared" si="11"/>
        <v>45586</v>
      </c>
    </row>
    <row r="734" spans="1:22" x14ac:dyDescent="0.2">
      <c r="A734" s="344">
        <v>715</v>
      </c>
      <c r="B734" s="345" t="b">
        <v>1</v>
      </c>
      <c r="C734" s="282" t="s">
        <v>1004</v>
      </c>
      <c r="D734" s="282" t="s">
        <v>20</v>
      </c>
      <c r="E734" s="282" t="s">
        <v>1498</v>
      </c>
      <c r="F734" s="282" t="s">
        <v>1375</v>
      </c>
      <c r="G734" s="345">
        <v>51.646000000000001</v>
      </c>
      <c r="H734" s="345">
        <v>51.646000000000001</v>
      </c>
      <c r="I734" s="282" t="s">
        <v>1139</v>
      </c>
      <c r="J734" s="346">
        <v>45585</v>
      </c>
      <c r="K734" s="344">
        <v>0</v>
      </c>
      <c r="L734" s="346">
        <v>45586</v>
      </c>
      <c r="M734" s="345">
        <v>0</v>
      </c>
      <c r="N734" s="345">
        <v>0</v>
      </c>
      <c r="O734" s="282" t="s">
        <v>1123</v>
      </c>
      <c r="P734" s="344">
        <v>0</v>
      </c>
      <c r="Q734" s="282" t="s">
        <v>2111</v>
      </c>
      <c r="R734" s="344">
        <v>1</v>
      </c>
      <c r="S734" s="339"/>
      <c r="T734" s="282"/>
      <c r="U734" s="24" t="e">
        <f>+VLOOKUP(TRIM(C734),[5]CAT!$A$2:$G$498,4,0)</f>
        <v>#N/A</v>
      </c>
      <c r="V734" s="65">
        <f t="shared" si="11"/>
        <v>45586</v>
      </c>
    </row>
    <row r="735" spans="1:22" x14ac:dyDescent="0.2">
      <c r="A735" s="344">
        <v>722</v>
      </c>
      <c r="B735" s="345" t="b">
        <v>1</v>
      </c>
      <c r="C735" s="282" t="s">
        <v>1004</v>
      </c>
      <c r="D735" s="282" t="s">
        <v>20</v>
      </c>
      <c r="E735" s="282" t="s">
        <v>1498</v>
      </c>
      <c r="F735" s="282" t="s">
        <v>1375</v>
      </c>
      <c r="G735" s="345">
        <v>46.655000000000001</v>
      </c>
      <c r="H735" s="345">
        <v>46.655000000000001</v>
      </c>
      <c r="I735" s="282" t="s">
        <v>1139</v>
      </c>
      <c r="J735" s="346">
        <v>45585</v>
      </c>
      <c r="K735" s="344">
        <v>0</v>
      </c>
      <c r="L735" s="346">
        <v>45586</v>
      </c>
      <c r="M735" s="345">
        <v>0</v>
      </c>
      <c r="N735" s="345">
        <v>0</v>
      </c>
      <c r="O735" s="282" t="s">
        <v>1123</v>
      </c>
      <c r="P735" s="344">
        <v>0</v>
      </c>
      <c r="Q735" s="282" t="s">
        <v>2107</v>
      </c>
      <c r="R735" s="344">
        <v>1</v>
      </c>
      <c r="S735" s="339"/>
      <c r="T735" s="282"/>
      <c r="U735" s="24" t="e">
        <f>+VLOOKUP(TRIM(C735),[5]CAT!$A$2:$G$498,4,0)</f>
        <v>#N/A</v>
      </c>
      <c r="V735" s="65">
        <f t="shared" si="11"/>
        <v>45586</v>
      </c>
    </row>
    <row r="736" spans="1:22" x14ac:dyDescent="0.2">
      <c r="A736" s="344">
        <v>737</v>
      </c>
      <c r="B736" s="345" t="b">
        <v>1</v>
      </c>
      <c r="C736" s="282" t="s">
        <v>1004</v>
      </c>
      <c r="D736" s="282" t="s">
        <v>20</v>
      </c>
      <c r="E736" s="282" t="s">
        <v>1498</v>
      </c>
      <c r="F736" s="282" t="s">
        <v>1375</v>
      </c>
      <c r="G736" s="345">
        <v>19.514417999999999</v>
      </c>
      <c r="H736" s="345">
        <v>19.514417999999999</v>
      </c>
      <c r="I736" s="282" t="s">
        <v>1139</v>
      </c>
      <c r="J736" s="346">
        <v>45585</v>
      </c>
      <c r="K736" s="344">
        <v>0</v>
      </c>
      <c r="L736" s="346">
        <v>45586</v>
      </c>
      <c r="M736" s="345">
        <v>0</v>
      </c>
      <c r="N736" s="345">
        <v>0</v>
      </c>
      <c r="O736" s="282" t="s">
        <v>1123</v>
      </c>
      <c r="P736" s="344">
        <v>0</v>
      </c>
      <c r="Q736" s="282" t="s">
        <v>2147</v>
      </c>
      <c r="R736" s="344">
        <v>1</v>
      </c>
      <c r="S736" s="339"/>
      <c r="T736" s="282"/>
      <c r="U736" s="24" t="e">
        <f>+VLOOKUP(TRIM(C736),[5]CAT!$A$2:$G$498,4,0)</f>
        <v>#N/A</v>
      </c>
      <c r="V736" s="65">
        <f t="shared" si="11"/>
        <v>45586</v>
      </c>
    </row>
    <row r="737" spans="1:22" x14ac:dyDescent="0.2">
      <c r="A737" s="344">
        <v>742</v>
      </c>
      <c r="B737" s="345" t="b">
        <v>1</v>
      </c>
      <c r="C737" s="282" t="s">
        <v>1004</v>
      </c>
      <c r="D737" s="282" t="s">
        <v>20</v>
      </c>
      <c r="E737" s="282" t="s">
        <v>1498</v>
      </c>
      <c r="F737" s="282" t="s">
        <v>1375</v>
      </c>
      <c r="G737" s="345">
        <v>14.129799999999999</v>
      </c>
      <c r="H737" s="345">
        <v>14.129799999999999</v>
      </c>
      <c r="I737" s="282" t="s">
        <v>1139</v>
      </c>
      <c r="J737" s="346">
        <v>45585</v>
      </c>
      <c r="K737" s="344">
        <v>0</v>
      </c>
      <c r="L737" s="346">
        <v>45586</v>
      </c>
      <c r="M737" s="345">
        <v>0</v>
      </c>
      <c r="N737" s="345">
        <v>0</v>
      </c>
      <c r="O737" s="282" t="s">
        <v>1123</v>
      </c>
      <c r="P737" s="344">
        <v>0</v>
      </c>
      <c r="Q737" s="282" t="s">
        <v>2148</v>
      </c>
      <c r="R737" s="344">
        <v>1</v>
      </c>
      <c r="S737" s="339"/>
      <c r="T737" s="282"/>
      <c r="U737" s="24" t="e">
        <f>+VLOOKUP(TRIM(C737),[5]CAT!$A$2:$G$498,4,0)</f>
        <v>#N/A</v>
      </c>
      <c r="V737" s="65">
        <f t="shared" si="11"/>
        <v>45586</v>
      </c>
    </row>
    <row r="738" spans="1:22" x14ac:dyDescent="0.2">
      <c r="A738" s="344">
        <v>697</v>
      </c>
      <c r="B738" s="345" t="b">
        <v>1</v>
      </c>
      <c r="C738" s="282" t="s">
        <v>301</v>
      </c>
      <c r="D738" s="282" t="s">
        <v>20</v>
      </c>
      <c r="E738" s="282" t="s">
        <v>605</v>
      </c>
      <c r="F738" s="282" t="s">
        <v>1375</v>
      </c>
      <c r="G738" s="345">
        <v>65.754000000000005</v>
      </c>
      <c r="H738" s="345">
        <v>65.754000000000005</v>
      </c>
      <c r="I738" s="282" t="s">
        <v>1139</v>
      </c>
      <c r="J738" s="346">
        <v>45585</v>
      </c>
      <c r="K738" s="344">
        <v>0</v>
      </c>
      <c r="L738" s="346">
        <v>45586</v>
      </c>
      <c r="M738" s="345">
        <v>0</v>
      </c>
      <c r="N738" s="345">
        <v>0</v>
      </c>
      <c r="O738" s="282" t="s">
        <v>1123</v>
      </c>
      <c r="P738" s="344">
        <v>0</v>
      </c>
      <c r="Q738" s="282" t="s">
        <v>1378</v>
      </c>
      <c r="R738" s="344">
        <v>1</v>
      </c>
      <c r="S738" s="339"/>
      <c r="T738" s="282"/>
      <c r="U738" s="24" t="str">
        <f>+VLOOKUP(TRIM(C738),[5]CAT!$A$2:$G$498,4,0)</f>
        <v>Cinta</v>
      </c>
      <c r="V738" s="65">
        <f t="shared" si="11"/>
        <v>45586</v>
      </c>
    </row>
    <row r="739" spans="1:22" x14ac:dyDescent="0.2">
      <c r="A739" s="344">
        <v>719</v>
      </c>
      <c r="B739" s="345" t="b">
        <v>1</v>
      </c>
      <c r="C739" s="282" t="s">
        <v>301</v>
      </c>
      <c r="D739" s="282" t="s">
        <v>20</v>
      </c>
      <c r="E739" s="282" t="s">
        <v>605</v>
      </c>
      <c r="F739" s="282" t="s">
        <v>1375</v>
      </c>
      <c r="G739" s="345">
        <v>186</v>
      </c>
      <c r="H739" s="345">
        <v>186</v>
      </c>
      <c r="I739" s="282" t="s">
        <v>1139</v>
      </c>
      <c r="J739" s="346">
        <v>45585</v>
      </c>
      <c r="K739" s="344">
        <v>0</v>
      </c>
      <c r="L739" s="346">
        <v>45586</v>
      </c>
      <c r="M739" s="345">
        <v>0</v>
      </c>
      <c r="N739" s="345">
        <v>0</v>
      </c>
      <c r="O739" s="282" t="s">
        <v>1123</v>
      </c>
      <c r="P739" s="344">
        <v>0</v>
      </c>
      <c r="Q739" s="282" t="s">
        <v>2111</v>
      </c>
      <c r="R739" s="344">
        <v>1</v>
      </c>
      <c r="S739" s="339"/>
      <c r="T739" s="282"/>
      <c r="U739" s="24" t="str">
        <f>+VLOOKUP(TRIM(C739),[5]CAT!$A$2:$G$498,4,0)</f>
        <v>Cinta</v>
      </c>
      <c r="V739" s="65">
        <f t="shared" si="11"/>
        <v>45586</v>
      </c>
    </row>
    <row r="740" spans="1:22" x14ac:dyDescent="0.2">
      <c r="A740" s="344">
        <v>723</v>
      </c>
      <c r="B740" s="345" t="b">
        <v>1</v>
      </c>
      <c r="C740" s="282" t="s">
        <v>301</v>
      </c>
      <c r="D740" s="282" t="s">
        <v>20</v>
      </c>
      <c r="E740" s="282" t="s">
        <v>605</v>
      </c>
      <c r="F740" s="282" t="s">
        <v>1375</v>
      </c>
      <c r="G740" s="345">
        <v>105</v>
      </c>
      <c r="H740" s="345">
        <v>105</v>
      </c>
      <c r="I740" s="282" t="s">
        <v>1139</v>
      </c>
      <c r="J740" s="346">
        <v>45585</v>
      </c>
      <c r="K740" s="344">
        <v>0</v>
      </c>
      <c r="L740" s="346">
        <v>45586</v>
      </c>
      <c r="M740" s="345">
        <v>0</v>
      </c>
      <c r="N740" s="345">
        <v>0</v>
      </c>
      <c r="O740" s="282" t="s">
        <v>1123</v>
      </c>
      <c r="P740" s="344">
        <v>0</v>
      </c>
      <c r="Q740" s="282" t="s">
        <v>2107</v>
      </c>
      <c r="R740" s="344">
        <v>1</v>
      </c>
      <c r="S740" s="339"/>
      <c r="T740" s="282"/>
      <c r="U740" s="24" t="str">
        <f>+VLOOKUP(TRIM(C740),[5]CAT!$A$2:$G$498,4,0)</f>
        <v>Cinta</v>
      </c>
      <c r="V740" s="65">
        <f t="shared" si="11"/>
        <v>45586</v>
      </c>
    </row>
    <row r="741" spans="1:22" x14ac:dyDescent="0.2">
      <c r="A741" s="344">
        <v>735</v>
      </c>
      <c r="B741" s="345" t="b">
        <v>1</v>
      </c>
      <c r="C741" s="282" t="s">
        <v>301</v>
      </c>
      <c r="D741" s="282" t="s">
        <v>20</v>
      </c>
      <c r="E741" s="282" t="s">
        <v>605</v>
      </c>
      <c r="F741" s="282" t="s">
        <v>1375</v>
      </c>
      <c r="G741" s="345">
        <v>43.918421000000002</v>
      </c>
      <c r="H741" s="345">
        <v>43.918421000000002</v>
      </c>
      <c r="I741" s="282" t="s">
        <v>1139</v>
      </c>
      <c r="J741" s="346">
        <v>45585</v>
      </c>
      <c r="K741" s="344">
        <v>0</v>
      </c>
      <c r="L741" s="346">
        <v>45586</v>
      </c>
      <c r="M741" s="345">
        <v>0</v>
      </c>
      <c r="N741" s="345">
        <v>0</v>
      </c>
      <c r="O741" s="282" t="s">
        <v>1123</v>
      </c>
      <c r="P741" s="344">
        <v>0</v>
      </c>
      <c r="Q741" s="282" t="s">
        <v>2147</v>
      </c>
      <c r="R741" s="344">
        <v>1</v>
      </c>
      <c r="S741" s="339"/>
      <c r="T741" s="282"/>
      <c r="U741" s="24" t="str">
        <f>+VLOOKUP(TRIM(C741),[5]CAT!$A$2:$G$498,4,0)</f>
        <v>Cinta</v>
      </c>
      <c r="V741" s="65">
        <f t="shared" si="11"/>
        <v>45586</v>
      </c>
    </row>
    <row r="742" spans="1:22" x14ac:dyDescent="0.2">
      <c r="A742" s="344">
        <v>740</v>
      </c>
      <c r="B742" s="345" t="b">
        <v>1</v>
      </c>
      <c r="C742" s="282" t="s">
        <v>301</v>
      </c>
      <c r="D742" s="282" t="s">
        <v>20</v>
      </c>
      <c r="E742" s="282" t="s">
        <v>605</v>
      </c>
      <c r="F742" s="282" t="s">
        <v>1375</v>
      </c>
      <c r="G742" s="345">
        <v>31.8</v>
      </c>
      <c r="H742" s="345">
        <v>31.8</v>
      </c>
      <c r="I742" s="282" t="s">
        <v>1139</v>
      </c>
      <c r="J742" s="346">
        <v>45585</v>
      </c>
      <c r="K742" s="344">
        <v>0</v>
      </c>
      <c r="L742" s="346">
        <v>45586</v>
      </c>
      <c r="M742" s="345">
        <v>0</v>
      </c>
      <c r="N742" s="345">
        <v>0</v>
      </c>
      <c r="O742" s="282" t="s">
        <v>1123</v>
      </c>
      <c r="P742" s="344">
        <v>0</v>
      </c>
      <c r="Q742" s="282" t="s">
        <v>2148</v>
      </c>
      <c r="R742" s="344">
        <v>1</v>
      </c>
      <c r="S742" s="339"/>
      <c r="T742" s="282"/>
      <c r="U742" s="24" t="str">
        <f>+VLOOKUP(TRIM(C742),[5]CAT!$A$2:$G$498,4,0)</f>
        <v>Cinta</v>
      </c>
      <c r="V742" s="65">
        <f t="shared" si="11"/>
        <v>45586</v>
      </c>
    </row>
    <row r="743" spans="1:22" x14ac:dyDescent="0.2">
      <c r="A743" s="344">
        <v>694</v>
      </c>
      <c r="B743" s="345" t="b">
        <v>1</v>
      </c>
      <c r="C743" s="282" t="s">
        <v>1471</v>
      </c>
      <c r="D743" s="282" t="s">
        <v>20</v>
      </c>
      <c r="E743" s="282" t="s">
        <v>67</v>
      </c>
      <c r="F743" s="282" t="s">
        <v>1506</v>
      </c>
      <c r="G743" s="345">
        <v>84.49</v>
      </c>
      <c r="H743" s="345">
        <v>84.49</v>
      </c>
      <c r="I743" s="282" t="s">
        <v>1180</v>
      </c>
      <c r="J743" s="346">
        <v>45585</v>
      </c>
      <c r="K743" s="344">
        <v>0</v>
      </c>
      <c r="L743" s="346">
        <v>45586</v>
      </c>
      <c r="M743" s="345">
        <v>0.01</v>
      </c>
      <c r="N743" s="345">
        <v>0</v>
      </c>
      <c r="O743" s="282" t="s">
        <v>1123</v>
      </c>
      <c r="P743" s="344">
        <v>0</v>
      </c>
      <c r="Q743" s="282" t="s">
        <v>1378</v>
      </c>
      <c r="R743" s="344">
        <v>1</v>
      </c>
      <c r="S743" s="339"/>
      <c r="T743" s="282"/>
      <c r="U743" s="24" t="e">
        <f>+VLOOKUP(TRIM(C743),[5]CAT!$A$2:$G$498,4,0)</f>
        <v>#N/A</v>
      </c>
      <c r="V743" s="65">
        <f t="shared" si="11"/>
        <v>45586</v>
      </c>
    </row>
    <row r="744" spans="1:22" x14ac:dyDescent="0.2">
      <c r="A744" s="344">
        <v>705</v>
      </c>
      <c r="B744" s="345" t="b">
        <v>1</v>
      </c>
      <c r="C744" s="282" t="s">
        <v>1472</v>
      </c>
      <c r="D744" s="282" t="s">
        <v>20</v>
      </c>
      <c r="E744" s="282" t="s">
        <v>69</v>
      </c>
      <c r="F744" s="282" t="s">
        <v>1506</v>
      </c>
      <c r="G744" s="345">
        <v>52.01</v>
      </c>
      <c r="H744" s="345">
        <v>52.01</v>
      </c>
      <c r="I744" s="282" t="s">
        <v>1180</v>
      </c>
      <c r="J744" s="346">
        <v>45585</v>
      </c>
      <c r="K744" s="344">
        <v>0</v>
      </c>
      <c r="L744" s="346">
        <v>45586</v>
      </c>
      <c r="M744" s="345">
        <v>0.01</v>
      </c>
      <c r="N744" s="345">
        <v>0</v>
      </c>
      <c r="O744" s="282" t="s">
        <v>1123</v>
      </c>
      <c r="P744" s="344">
        <v>0</v>
      </c>
      <c r="Q744" s="282" t="s">
        <v>2069</v>
      </c>
      <c r="R744" s="344">
        <v>1</v>
      </c>
      <c r="S744" s="339"/>
      <c r="T744" s="282"/>
      <c r="U744" s="24" t="e">
        <f>+VLOOKUP(TRIM(C744),[5]CAT!$A$2:$G$498,4,0)</f>
        <v>#N/A</v>
      </c>
      <c r="V744" s="65">
        <f t="shared" si="11"/>
        <v>45586</v>
      </c>
    </row>
    <row r="745" spans="1:22" x14ac:dyDescent="0.2">
      <c r="A745" s="344">
        <v>733</v>
      </c>
      <c r="B745" s="345" t="b">
        <v>1</v>
      </c>
      <c r="C745" s="282" t="s">
        <v>1513</v>
      </c>
      <c r="D745" s="282" t="s">
        <v>20</v>
      </c>
      <c r="E745" s="282" t="s">
        <v>83</v>
      </c>
      <c r="F745" s="282" t="s">
        <v>1517</v>
      </c>
      <c r="G745" s="345">
        <v>146.41</v>
      </c>
      <c r="H745" s="345">
        <v>146.41</v>
      </c>
      <c r="I745" s="282" t="s">
        <v>1180</v>
      </c>
      <c r="J745" s="346">
        <v>45585</v>
      </c>
      <c r="K745" s="344">
        <v>0</v>
      </c>
      <c r="L745" s="346">
        <v>45586</v>
      </c>
      <c r="M745" s="345">
        <v>0.01</v>
      </c>
      <c r="N745" s="345">
        <v>0</v>
      </c>
      <c r="O745" s="282" t="s">
        <v>1123</v>
      </c>
      <c r="P745" s="344">
        <v>0</v>
      </c>
      <c r="Q745" s="282" t="s">
        <v>2147</v>
      </c>
      <c r="R745" s="344">
        <v>1</v>
      </c>
      <c r="S745" s="339"/>
      <c r="T745" s="282"/>
      <c r="U745" s="24" t="e">
        <f>+VLOOKUP(TRIM(C745),[5]CAT!$A$2:$G$498,4,0)</f>
        <v>#N/A</v>
      </c>
      <c r="V745" s="65">
        <f t="shared" si="11"/>
        <v>45586</v>
      </c>
    </row>
    <row r="746" spans="1:22" x14ac:dyDescent="0.2">
      <c r="A746" s="344">
        <v>738</v>
      </c>
      <c r="B746" s="345" t="b">
        <v>1</v>
      </c>
      <c r="C746" s="282" t="s">
        <v>1514</v>
      </c>
      <c r="D746" s="282" t="s">
        <v>20</v>
      </c>
      <c r="E746" s="282" t="s">
        <v>84</v>
      </c>
      <c r="F746" s="282" t="s">
        <v>1375</v>
      </c>
      <c r="G746" s="345">
        <v>68.91</v>
      </c>
      <c r="H746" s="345">
        <v>68.91</v>
      </c>
      <c r="I746" s="282" t="s">
        <v>1180</v>
      </c>
      <c r="J746" s="346">
        <v>45585</v>
      </c>
      <c r="K746" s="344">
        <v>0</v>
      </c>
      <c r="L746" s="346">
        <v>45586</v>
      </c>
      <c r="M746" s="345">
        <v>0.01</v>
      </c>
      <c r="N746" s="345">
        <v>0</v>
      </c>
      <c r="O746" s="282" t="s">
        <v>1123</v>
      </c>
      <c r="P746" s="344">
        <v>0</v>
      </c>
      <c r="Q746" s="282" t="s">
        <v>2148</v>
      </c>
      <c r="R746" s="344">
        <v>1</v>
      </c>
      <c r="S746" s="339"/>
      <c r="T746" s="282"/>
      <c r="U746" s="24" t="e">
        <f>+VLOOKUP(TRIM(C746),[5]CAT!$A$2:$G$498,4,0)</f>
        <v>#N/A</v>
      </c>
      <c r="V746" s="65">
        <f t="shared" si="11"/>
        <v>45586</v>
      </c>
    </row>
    <row r="747" spans="1:22" x14ac:dyDescent="0.2">
      <c r="A747" s="344">
        <v>718</v>
      </c>
      <c r="B747" s="345" t="b">
        <v>1</v>
      </c>
      <c r="C747" s="282" t="s">
        <v>2098</v>
      </c>
      <c r="D747" s="282" t="s">
        <v>20</v>
      </c>
      <c r="E747" s="282" t="s">
        <v>2115</v>
      </c>
      <c r="F747" s="282" t="s">
        <v>2116</v>
      </c>
      <c r="G747" s="345">
        <v>3162</v>
      </c>
      <c r="H747" s="345">
        <v>3162</v>
      </c>
      <c r="I747" s="282" t="s">
        <v>1139</v>
      </c>
      <c r="J747" s="346">
        <v>45585</v>
      </c>
      <c r="K747" s="344">
        <v>0</v>
      </c>
      <c r="L747" s="346">
        <v>45586</v>
      </c>
      <c r="M747" s="345">
        <v>0.01</v>
      </c>
      <c r="N747" s="345">
        <v>0</v>
      </c>
      <c r="O747" s="282" t="s">
        <v>1123</v>
      </c>
      <c r="P747" s="344">
        <v>0</v>
      </c>
      <c r="Q747" s="282" t="s">
        <v>2111</v>
      </c>
      <c r="R747" s="344">
        <v>1</v>
      </c>
      <c r="S747" s="339"/>
      <c r="T747" s="282"/>
      <c r="U747" s="24" t="e">
        <f>+VLOOKUP(TRIM(C747),[5]CAT!$A$2:$G$498,4,0)</f>
        <v>#N/A</v>
      </c>
      <c r="V747" s="65">
        <f t="shared" si="11"/>
        <v>45586</v>
      </c>
    </row>
    <row r="748" spans="1:22" x14ac:dyDescent="0.2">
      <c r="A748" s="344">
        <v>726</v>
      </c>
      <c r="B748" s="345" t="b">
        <v>1</v>
      </c>
      <c r="C748" s="282" t="s">
        <v>2098</v>
      </c>
      <c r="D748" s="282" t="s">
        <v>20</v>
      </c>
      <c r="E748" s="282" t="s">
        <v>2115</v>
      </c>
      <c r="F748" s="282" t="s">
        <v>2116</v>
      </c>
      <c r="G748" s="345">
        <v>1785</v>
      </c>
      <c r="H748" s="345">
        <v>1785</v>
      </c>
      <c r="I748" s="282" t="s">
        <v>1139</v>
      </c>
      <c r="J748" s="346">
        <v>45585</v>
      </c>
      <c r="K748" s="344">
        <v>0</v>
      </c>
      <c r="L748" s="346">
        <v>45586</v>
      </c>
      <c r="M748" s="345">
        <v>0.01</v>
      </c>
      <c r="N748" s="345">
        <v>0</v>
      </c>
      <c r="O748" s="282" t="s">
        <v>1123</v>
      </c>
      <c r="P748" s="344">
        <v>0</v>
      </c>
      <c r="Q748" s="282" t="s">
        <v>2107</v>
      </c>
      <c r="R748" s="344">
        <v>1</v>
      </c>
      <c r="S748" s="339"/>
      <c r="T748" s="282"/>
      <c r="U748" s="24" t="e">
        <f>+VLOOKUP(TRIM(C748),[5]CAT!$A$2:$G$498,4,0)</f>
        <v>#N/A</v>
      </c>
      <c r="V748" s="65">
        <f t="shared" ref="V748:V809" si="12">L748</f>
        <v>45586</v>
      </c>
    </row>
    <row r="749" spans="1:22" x14ac:dyDescent="0.2">
      <c r="A749" s="344">
        <v>724</v>
      </c>
      <c r="B749" s="345" t="b">
        <v>1</v>
      </c>
      <c r="C749" s="282" t="s">
        <v>1499</v>
      </c>
      <c r="D749" s="282" t="s">
        <v>20</v>
      </c>
      <c r="E749" s="282" t="s">
        <v>87</v>
      </c>
      <c r="F749" s="282" t="s">
        <v>1500</v>
      </c>
      <c r="G749" s="345">
        <v>55.49</v>
      </c>
      <c r="H749" s="345">
        <v>55.49</v>
      </c>
      <c r="I749" s="282" t="s">
        <v>1180</v>
      </c>
      <c r="J749" s="346">
        <v>45585</v>
      </c>
      <c r="K749" s="344">
        <v>0</v>
      </c>
      <c r="L749" s="346">
        <v>45586</v>
      </c>
      <c r="M749" s="345">
        <v>0.01</v>
      </c>
      <c r="N749" s="345">
        <v>0</v>
      </c>
      <c r="O749" s="282" t="s">
        <v>1123</v>
      </c>
      <c r="P749" s="344">
        <v>0</v>
      </c>
      <c r="Q749" s="282" t="s">
        <v>2107</v>
      </c>
      <c r="R749" s="344">
        <v>1</v>
      </c>
      <c r="S749" s="339"/>
      <c r="T749" s="282"/>
      <c r="U749" s="24" t="e">
        <f>+VLOOKUP(TRIM(C749),[5]CAT!$A$2:$G$498,4,0)</f>
        <v>#N/A</v>
      </c>
      <c r="V749" s="65">
        <f t="shared" si="12"/>
        <v>45586</v>
      </c>
    </row>
    <row r="750" spans="1:22" x14ac:dyDescent="0.2">
      <c r="A750" s="344">
        <v>700</v>
      </c>
      <c r="B750" s="345" t="b">
        <v>1</v>
      </c>
      <c r="C750" s="282" t="s">
        <v>1473</v>
      </c>
      <c r="D750" s="282" t="s">
        <v>20</v>
      </c>
      <c r="E750" s="282" t="s">
        <v>769</v>
      </c>
      <c r="F750" s="282" t="s">
        <v>1506</v>
      </c>
      <c r="G750" s="345">
        <v>62.14</v>
      </c>
      <c r="H750" s="345">
        <v>62.14</v>
      </c>
      <c r="I750" s="282" t="s">
        <v>1180</v>
      </c>
      <c r="J750" s="346">
        <v>45585</v>
      </c>
      <c r="K750" s="344">
        <v>0</v>
      </c>
      <c r="L750" s="346">
        <v>45586</v>
      </c>
      <c r="M750" s="345">
        <v>0.01</v>
      </c>
      <c r="N750" s="345">
        <v>0</v>
      </c>
      <c r="O750" s="282" t="s">
        <v>1123</v>
      </c>
      <c r="P750" s="344">
        <v>0</v>
      </c>
      <c r="Q750" s="282" t="s">
        <v>1377</v>
      </c>
      <c r="R750" s="344">
        <v>1</v>
      </c>
      <c r="S750" s="339"/>
      <c r="T750" s="282"/>
      <c r="U750" s="24" t="e">
        <f>+VLOOKUP(TRIM(C750),[5]CAT!$A$2:$G$498,4,0)</f>
        <v>#N/A</v>
      </c>
      <c r="V750" s="65">
        <f t="shared" si="12"/>
        <v>45586</v>
      </c>
    </row>
    <row r="751" spans="1:22" x14ac:dyDescent="0.2">
      <c r="A751" s="344">
        <v>748</v>
      </c>
      <c r="B751" s="345" t="b">
        <v>1</v>
      </c>
      <c r="C751" s="282" t="s">
        <v>1336</v>
      </c>
      <c r="D751" s="282" t="s">
        <v>20</v>
      </c>
      <c r="E751" s="282" t="s">
        <v>1848</v>
      </c>
      <c r="F751" s="282" t="s">
        <v>1849</v>
      </c>
      <c r="G751" s="345">
        <v>3000</v>
      </c>
      <c r="H751" s="345">
        <v>3000</v>
      </c>
      <c r="I751" s="282" t="s">
        <v>1139</v>
      </c>
      <c r="J751" s="346">
        <v>45585</v>
      </c>
      <c r="K751" s="344">
        <v>0</v>
      </c>
      <c r="L751" s="346">
        <v>45586</v>
      </c>
      <c r="M751" s="345">
        <v>0.01</v>
      </c>
      <c r="N751" s="345">
        <v>0</v>
      </c>
      <c r="O751" s="282" t="s">
        <v>1123</v>
      </c>
      <c r="P751" s="344">
        <v>0</v>
      </c>
      <c r="Q751" s="282" t="s">
        <v>2218</v>
      </c>
      <c r="R751" s="344">
        <v>1</v>
      </c>
      <c r="S751" s="339"/>
      <c r="T751" s="282"/>
      <c r="U751" s="24" t="e">
        <f>+VLOOKUP(TRIM(C751),[5]CAT!$A$2:$G$498,4,0)</f>
        <v>#N/A</v>
      </c>
      <c r="V751" s="65">
        <f t="shared" si="12"/>
        <v>45586</v>
      </c>
    </row>
    <row r="752" spans="1:22" x14ac:dyDescent="0.2">
      <c r="A752" s="344">
        <v>749</v>
      </c>
      <c r="B752" s="345" t="b">
        <v>1</v>
      </c>
      <c r="C752" s="282" t="s">
        <v>1288</v>
      </c>
      <c r="D752" s="282" t="s">
        <v>20</v>
      </c>
      <c r="E752" s="282" t="s">
        <v>878</v>
      </c>
      <c r="F752" s="282" t="s">
        <v>1379</v>
      </c>
      <c r="G752" s="345">
        <v>6</v>
      </c>
      <c r="H752" s="345">
        <v>6</v>
      </c>
      <c r="I752" s="282" t="s">
        <v>1139</v>
      </c>
      <c r="J752" s="346">
        <v>45585</v>
      </c>
      <c r="K752" s="344">
        <v>0</v>
      </c>
      <c r="L752" s="346">
        <v>45586</v>
      </c>
      <c r="M752" s="345">
        <v>0.01</v>
      </c>
      <c r="N752" s="345">
        <v>0</v>
      </c>
      <c r="O752" s="282" t="s">
        <v>1123</v>
      </c>
      <c r="P752" s="344">
        <v>0</v>
      </c>
      <c r="Q752" s="282" t="s">
        <v>2218</v>
      </c>
      <c r="R752" s="344">
        <v>1</v>
      </c>
      <c r="S752" s="339"/>
      <c r="T752" s="282"/>
      <c r="U752" s="24" t="e">
        <f>+VLOOKUP(TRIM(C752),[5]CAT!$A$2:$G$498,4,0)</f>
        <v>#N/A</v>
      </c>
      <c r="V752" s="65">
        <f t="shared" si="12"/>
        <v>45586</v>
      </c>
    </row>
    <row r="753" spans="1:22" x14ac:dyDescent="0.2">
      <c r="A753" s="344">
        <v>750</v>
      </c>
      <c r="B753" s="345" t="b">
        <v>1</v>
      </c>
      <c r="C753" s="282" t="s">
        <v>997</v>
      </c>
      <c r="D753" s="282" t="s">
        <v>20</v>
      </c>
      <c r="E753" s="282" t="s">
        <v>998</v>
      </c>
      <c r="F753" s="282" t="s">
        <v>1380</v>
      </c>
      <c r="G753" s="345">
        <v>3000.3</v>
      </c>
      <c r="H753" s="345">
        <v>3000.3</v>
      </c>
      <c r="I753" s="282" t="s">
        <v>1139</v>
      </c>
      <c r="J753" s="346">
        <v>45585</v>
      </c>
      <c r="K753" s="344">
        <v>0</v>
      </c>
      <c r="L753" s="346">
        <v>45586</v>
      </c>
      <c r="M753" s="345">
        <v>0.01</v>
      </c>
      <c r="N753" s="345">
        <v>0</v>
      </c>
      <c r="O753" s="282" t="s">
        <v>1123</v>
      </c>
      <c r="P753" s="344">
        <v>0</v>
      </c>
      <c r="Q753" s="282" t="s">
        <v>2218</v>
      </c>
      <c r="R753" s="344">
        <v>1</v>
      </c>
      <c r="S753" s="339"/>
      <c r="T753" s="282"/>
      <c r="U753" s="24" t="e">
        <f>+VLOOKUP(TRIM(C753),[5]CAT!$A$2:$G$498,4,0)</f>
        <v>#N/A</v>
      </c>
      <c r="V753" s="65">
        <f t="shared" si="12"/>
        <v>45586</v>
      </c>
    </row>
    <row r="754" spans="1:22" x14ac:dyDescent="0.2">
      <c r="A754" s="344">
        <v>747</v>
      </c>
      <c r="B754" s="345" t="b">
        <v>1</v>
      </c>
      <c r="C754" s="282" t="s">
        <v>1257</v>
      </c>
      <c r="D754" s="282" t="s">
        <v>20</v>
      </c>
      <c r="E754" s="282" t="s">
        <v>1258</v>
      </c>
      <c r="F754" s="282" t="s">
        <v>1262</v>
      </c>
      <c r="G754" s="345">
        <v>32.26</v>
      </c>
      <c r="H754" s="345">
        <v>32.26</v>
      </c>
      <c r="I754" s="282" t="s">
        <v>1122</v>
      </c>
      <c r="J754" s="346">
        <v>45585</v>
      </c>
      <c r="K754" s="344">
        <v>0</v>
      </c>
      <c r="L754" s="346">
        <v>45586</v>
      </c>
      <c r="M754" s="345">
        <v>0.01</v>
      </c>
      <c r="N754" s="345">
        <v>0</v>
      </c>
      <c r="O754" s="282" t="s">
        <v>1123</v>
      </c>
      <c r="P754" s="344">
        <v>0</v>
      </c>
      <c r="Q754" s="282" t="s">
        <v>1979</v>
      </c>
      <c r="R754" s="344">
        <v>1</v>
      </c>
      <c r="S754" s="339"/>
      <c r="T754" s="282"/>
      <c r="U754" s="24" t="e">
        <f>+VLOOKUP(TRIM(C754),[5]CAT!$A$2:$G$498,4,0)</f>
        <v>#N/A</v>
      </c>
      <c r="V754" s="65">
        <f t="shared" si="12"/>
        <v>45586</v>
      </c>
    </row>
    <row r="755" spans="1:22" x14ac:dyDescent="0.2">
      <c r="A755" s="344">
        <v>752</v>
      </c>
      <c r="B755" s="345" t="b">
        <v>1</v>
      </c>
      <c r="C755" s="282" t="s">
        <v>966</v>
      </c>
      <c r="D755" s="282" t="s">
        <v>20</v>
      </c>
      <c r="E755" s="282" t="s">
        <v>1828</v>
      </c>
      <c r="F755" s="282" t="s">
        <v>1829</v>
      </c>
      <c r="G755" s="345">
        <v>28.2</v>
      </c>
      <c r="H755" s="345">
        <v>28.2</v>
      </c>
      <c r="I755" s="282" t="s">
        <v>1139</v>
      </c>
      <c r="J755" s="346">
        <v>45585</v>
      </c>
      <c r="K755" s="344">
        <v>0</v>
      </c>
      <c r="L755" s="346">
        <v>45586</v>
      </c>
      <c r="M755" s="345">
        <v>0</v>
      </c>
      <c r="N755" s="345">
        <v>0</v>
      </c>
      <c r="O755" s="282" t="s">
        <v>1123</v>
      </c>
      <c r="P755" s="344">
        <v>0</v>
      </c>
      <c r="Q755" s="282" t="s">
        <v>2218</v>
      </c>
      <c r="R755" s="344">
        <v>1</v>
      </c>
      <c r="S755" s="339"/>
      <c r="T755" s="282"/>
      <c r="U755" s="24" t="e">
        <f>+VLOOKUP(TRIM(C755),[5]CAT!$A$2:$G$498,4,0)</f>
        <v>#N/A</v>
      </c>
      <c r="V755" s="65">
        <f t="shared" si="12"/>
        <v>45586</v>
      </c>
    </row>
    <row r="756" spans="1:22" x14ac:dyDescent="0.2">
      <c r="A756" s="344">
        <v>721</v>
      </c>
      <c r="B756" s="345" t="b">
        <v>1</v>
      </c>
      <c r="C756" s="282" t="s">
        <v>134</v>
      </c>
      <c r="D756" s="282" t="s">
        <v>20</v>
      </c>
      <c r="E756" s="282" t="s">
        <v>441</v>
      </c>
      <c r="F756" s="282" t="s">
        <v>2117</v>
      </c>
      <c r="G756" s="345">
        <v>1.2896000000000001</v>
      </c>
      <c r="H756" s="345">
        <v>1.2896000000000001</v>
      </c>
      <c r="I756" s="282" t="s">
        <v>1139</v>
      </c>
      <c r="J756" s="346">
        <v>45585</v>
      </c>
      <c r="K756" s="344">
        <v>0</v>
      </c>
      <c r="L756" s="346">
        <v>45586</v>
      </c>
      <c r="M756" s="345">
        <v>0</v>
      </c>
      <c r="N756" s="345">
        <v>0</v>
      </c>
      <c r="O756" s="282" t="s">
        <v>1123</v>
      </c>
      <c r="P756" s="344">
        <v>0</v>
      </c>
      <c r="Q756" s="282" t="s">
        <v>2111</v>
      </c>
      <c r="R756" s="344">
        <v>1</v>
      </c>
      <c r="S756" s="339"/>
      <c r="T756" s="282"/>
      <c r="U756" s="24" t="str">
        <f>+VLOOKUP(TRIM(C756),[5]CAT!$A$2:$G$498,4,0)</f>
        <v>Ribbon</v>
      </c>
      <c r="V756" s="65">
        <f t="shared" si="12"/>
        <v>45586</v>
      </c>
    </row>
    <row r="757" spans="1:22" x14ac:dyDescent="0.2">
      <c r="A757" s="344">
        <v>728</v>
      </c>
      <c r="B757" s="345" t="b">
        <v>1</v>
      </c>
      <c r="C757" s="282" t="s">
        <v>134</v>
      </c>
      <c r="D757" s="282" t="s">
        <v>20</v>
      </c>
      <c r="E757" s="282" t="s">
        <v>441</v>
      </c>
      <c r="F757" s="282" t="s">
        <v>2117</v>
      </c>
      <c r="G757" s="345">
        <v>0.72799999999999998</v>
      </c>
      <c r="H757" s="345">
        <v>0.72799999999999998</v>
      </c>
      <c r="I757" s="282" t="s">
        <v>1139</v>
      </c>
      <c r="J757" s="346">
        <v>45585</v>
      </c>
      <c r="K757" s="344">
        <v>0</v>
      </c>
      <c r="L757" s="346">
        <v>45586</v>
      </c>
      <c r="M757" s="345">
        <v>0</v>
      </c>
      <c r="N757" s="345">
        <v>0</v>
      </c>
      <c r="O757" s="282" t="s">
        <v>1123</v>
      </c>
      <c r="P757" s="344">
        <v>0</v>
      </c>
      <c r="Q757" s="282" t="s">
        <v>2107</v>
      </c>
      <c r="R757" s="344">
        <v>1</v>
      </c>
      <c r="S757" s="339"/>
      <c r="T757" s="282"/>
      <c r="U757" s="24" t="str">
        <f>+VLOOKUP(TRIM(C757),[5]CAT!$A$2:$G$498,4,0)</f>
        <v>Ribbon</v>
      </c>
      <c r="V757" s="65">
        <f t="shared" si="12"/>
        <v>45586</v>
      </c>
    </row>
    <row r="758" spans="1:22" x14ac:dyDescent="0.2">
      <c r="A758" s="344">
        <v>29</v>
      </c>
      <c r="B758" s="345" t="b">
        <v>1</v>
      </c>
      <c r="C758" s="282" t="s">
        <v>2219</v>
      </c>
      <c r="D758" s="282" t="s">
        <v>1145</v>
      </c>
      <c r="E758" s="282" t="s">
        <v>1521</v>
      </c>
      <c r="F758" s="282" t="s">
        <v>1423</v>
      </c>
      <c r="G758" s="345">
        <v>3000</v>
      </c>
      <c r="H758" s="345">
        <v>0</v>
      </c>
      <c r="I758" s="282" t="s">
        <v>1139</v>
      </c>
      <c r="J758" s="346">
        <v>45585</v>
      </c>
      <c r="K758" s="344">
        <v>1</v>
      </c>
      <c r="L758" s="346">
        <v>45586</v>
      </c>
      <c r="M758" s="345">
        <v>0.01</v>
      </c>
      <c r="N758" s="345">
        <v>0</v>
      </c>
      <c r="O758" s="282" t="s">
        <v>1123</v>
      </c>
      <c r="P758" s="344">
        <v>0</v>
      </c>
      <c r="Q758" s="282" t="s">
        <v>2218</v>
      </c>
      <c r="R758" s="344">
        <v>1</v>
      </c>
      <c r="S758" s="339"/>
      <c r="T758" s="282"/>
      <c r="U758" s="24" t="e">
        <f>+VLOOKUP(TRIM(C758),[5]CAT!$A$2:$G$498,4,0)</f>
        <v>#N/A</v>
      </c>
      <c r="V758" s="65">
        <f t="shared" si="12"/>
        <v>45586</v>
      </c>
    </row>
    <row r="759" spans="1:22" x14ac:dyDescent="0.2">
      <c r="A759" s="344">
        <v>698</v>
      </c>
      <c r="B759" s="345" t="b">
        <v>1</v>
      </c>
      <c r="C759" s="282" t="s">
        <v>1022</v>
      </c>
      <c r="D759" s="282" t="s">
        <v>20</v>
      </c>
      <c r="E759" s="282" t="s">
        <v>1503</v>
      </c>
      <c r="F759" s="282" t="s">
        <v>1375</v>
      </c>
      <c r="G759" s="345">
        <v>9.9700000000000006</v>
      </c>
      <c r="H759" s="345">
        <v>9.9700000000000006</v>
      </c>
      <c r="I759" s="282" t="s">
        <v>1182</v>
      </c>
      <c r="J759" s="346">
        <v>45585</v>
      </c>
      <c r="K759" s="344">
        <v>0</v>
      </c>
      <c r="L759" s="346">
        <v>45586</v>
      </c>
      <c r="M759" s="345">
        <v>0.01</v>
      </c>
      <c r="N759" s="345">
        <v>0</v>
      </c>
      <c r="O759" s="282" t="s">
        <v>1123</v>
      </c>
      <c r="P759" s="344">
        <v>0</v>
      </c>
      <c r="Q759" s="282" t="s">
        <v>1378</v>
      </c>
      <c r="R759" s="344">
        <v>1</v>
      </c>
      <c r="S759" s="339"/>
      <c r="T759" s="282"/>
      <c r="U759" s="24" t="e">
        <f>+VLOOKUP(TRIM(C759),[5]CAT!$A$2:$G$498,4,0)</f>
        <v>#N/A</v>
      </c>
      <c r="V759" s="65">
        <f t="shared" si="12"/>
        <v>45586</v>
      </c>
    </row>
    <row r="760" spans="1:22" x14ac:dyDescent="0.2">
      <c r="A760" s="344">
        <v>703</v>
      </c>
      <c r="B760" s="345" t="b">
        <v>1</v>
      </c>
      <c r="C760" s="282" t="s">
        <v>1022</v>
      </c>
      <c r="D760" s="282" t="s">
        <v>20</v>
      </c>
      <c r="E760" s="282" t="s">
        <v>1503</v>
      </c>
      <c r="F760" s="282" t="s">
        <v>1375</v>
      </c>
      <c r="G760" s="345">
        <v>6.88</v>
      </c>
      <c r="H760" s="345">
        <v>6.88</v>
      </c>
      <c r="I760" s="282" t="s">
        <v>1182</v>
      </c>
      <c r="J760" s="346">
        <v>45585</v>
      </c>
      <c r="K760" s="344">
        <v>0</v>
      </c>
      <c r="L760" s="346">
        <v>45586</v>
      </c>
      <c r="M760" s="345">
        <v>0.01</v>
      </c>
      <c r="N760" s="345">
        <v>0</v>
      </c>
      <c r="O760" s="282" t="s">
        <v>1123</v>
      </c>
      <c r="P760" s="344">
        <v>0</v>
      </c>
      <c r="Q760" s="282" t="s">
        <v>1377</v>
      </c>
      <c r="R760" s="344">
        <v>1</v>
      </c>
      <c r="S760" s="339"/>
      <c r="T760" s="282"/>
      <c r="U760" s="24" t="e">
        <f>+VLOOKUP(TRIM(C760),[5]CAT!$A$2:$G$498,4,0)</f>
        <v>#N/A</v>
      </c>
      <c r="V760" s="65">
        <f t="shared" si="12"/>
        <v>45586</v>
      </c>
    </row>
    <row r="761" spans="1:22" x14ac:dyDescent="0.2">
      <c r="A761" s="344">
        <v>708</v>
      </c>
      <c r="B761" s="345" t="b">
        <v>1</v>
      </c>
      <c r="C761" s="282" t="s">
        <v>1022</v>
      </c>
      <c r="D761" s="282" t="s">
        <v>20</v>
      </c>
      <c r="E761" s="282" t="s">
        <v>1503</v>
      </c>
      <c r="F761" s="282" t="s">
        <v>1375</v>
      </c>
      <c r="G761" s="345">
        <v>6.75</v>
      </c>
      <c r="H761" s="345">
        <v>6.75</v>
      </c>
      <c r="I761" s="282" t="s">
        <v>1182</v>
      </c>
      <c r="J761" s="346">
        <v>45585</v>
      </c>
      <c r="K761" s="344">
        <v>0</v>
      </c>
      <c r="L761" s="346">
        <v>45586</v>
      </c>
      <c r="M761" s="345">
        <v>0.01</v>
      </c>
      <c r="N761" s="345">
        <v>0</v>
      </c>
      <c r="O761" s="282" t="s">
        <v>1123</v>
      </c>
      <c r="P761" s="344">
        <v>0</v>
      </c>
      <c r="Q761" s="282" t="s">
        <v>2069</v>
      </c>
      <c r="R761" s="344">
        <v>1</v>
      </c>
      <c r="S761" s="339"/>
      <c r="T761" s="282"/>
      <c r="U761" s="24" t="e">
        <f>+VLOOKUP(TRIM(C761),[5]CAT!$A$2:$G$498,4,0)</f>
        <v>#N/A</v>
      </c>
      <c r="V761" s="65">
        <f t="shared" si="12"/>
        <v>45586</v>
      </c>
    </row>
    <row r="762" spans="1:22" x14ac:dyDescent="0.2">
      <c r="A762" s="344">
        <v>716</v>
      </c>
      <c r="B762" s="345" t="b">
        <v>1</v>
      </c>
      <c r="C762" s="282" t="s">
        <v>1022</v>
      </c>
      <c r="D762" s="282" t="s">
        <v>20</v>
      </c>
      <c r="E762" s="282" t="s">
        <v>1503</v>
      </c>
      <c r="F762" s="282" t="s">
        <v>1375</v>
      </c>
      <c r="G762" s="345">
        <v>12.91</v>
      </c>
      <c r="H762" s="345">
        <v>12.91</v>
      </c>
      <c r="I762" s="282" t="s">
        <v>1182</v>
      </c>
      <c r="J762" s="346">
        <v>45585</v>
      </c>
      <c r="K762" s="344">
        <v>0</v>
      </c>
      <c r="L762" s="346">
        <v>45586</v>
      </c>
      <c r="M762" s="345">
        <v>0.01</v>
      </c>
      <c r="N762" s="345">
        <v>0</v>
      </c>
      <c r="O762" s="282" t="s">
        <v>1123</v>
      </c>
      <c r="P762" s="344">
        <v>0</v>
      </c>
      <c r="Q762" s="282" t="s">
        <v>2111</v>
      </c>
      <c r="R762" s="344">
        <v>1</v>
      </c>
      <c r="S762" s="339"/>
      <c r="T762" s="282"/>
      <c r="U762" s="24" t="e">
        <f>+VLOOKUP(TRIM(C762),[5]CAT!$A$2:$G$498,4,0)</f>
        <v>#N/A</v>
      </c>
      <c r="V762" s="65">
        <f t="shared" si="12"/>
        <v>45586</v>
      </c>
    </row>
    <row r="763" spans="1:22" x14ac:dyDescent="0.2">
      <c r="A763" s="344">
        <v>725</v>
      </c>
      <c r="B763" s="345" t="b">
        <v>1</v>
      </c>
      <c r="C763" s="282" t="s">
        <v>1022</v>
      </c>
      <c r="D763" s="282" t="s">
        <v>20</v>
      </c>
      <c r="E763" s="282" t="s">
        <v>1503</v>
      </c>
      <c r="F763" s="282" t="s">
        <v>1375</v>
      </c>
      <c r="G763" s="345">
        <v>7.29</v>
      </c>
      <c r="H763" s="345">
        <v>7.29</v>
      </c>
      <c r="I763" s="282" t="s">
        <v>1182</v>
      </c>
      <c r="J763" s="346">
        <v>45585</v>
      </c>
      <c r="K763" s="344">
        <v>0</v>
      </c>
      <c r="L763" s="346">
        <v>45586</v>
      </c>
      <c r="M763" s="345">
        <v>0.01</v>
      </c>
      <c r="N763" s="345">
        <v>0</v>
      </c>
      <c r="O763" s="282" t="s">
        <v>1123</v>
      </c>
      <c r="P763" s="344">
        <v>0</v>
      </c>
      <c r="Q763" s="282" t="s">
        <v>2107</v>
      </c>
      <c r="R763" s="344">
        <v>1</v>
      </c>
      <c r="S763" s="339"/>
      <c r="T763" s="282"/>
      <c r="U763" s="24" t="e">
        <f>+VLOOKUP(TRIM(C763),[5]CAT!$A$2:$G$498,4,0)</f>
        <v>#N/A</v>
      </c>
      <c r="V763" s="65">
        <f t="shared" si="12"/>
        <v>45586</v>
      </c>
    </row>
    <row r="764" spans="1:22" x14ac:dyDescent="0.2">
      <c r="A764" s="344">
        <v>736</v>
      </c>
      <c r="B764" s="345" t="b">
        <v>1</v>
      </c>
      <c r="C764" s="282" t="s">
        <v>1022</v>
      </c>
      <c r="D764" s="282" t="s">
        <v>20</v>
      </c>
      <c r="E764" s="282" t="s">
        <v>1503</v>
      </c>
      <c r="F764" s="282" t="s">
        <v>1375</v>
      </c>
      <c r="G764" s="345">
        <v>4.88</v>
      </c>
      <c r="H764" s="345">
        <v>4.88</v>
      </c>
      <c r="I764" s="282" t="s">
        <v>1182</v>
      </c>
      <c r="J764" s="346">
        <v>45585</v>
      </c>
      <c r="K764" s="344">
        <v>0</v>
      </c>
      <c r="L764" s="346">
        <v>45586</v>
      </c>
      <c r="M764" s="345">
        <v>0.01</v>
      </c>
      <c r="N764" s="345">
        <v>0</v>
      </c>
      <c r="O764" s="282" t="s">
        <v>1123</v>
      </c>
      <c r="P764" s="344">
        <v>0</v>
      </c>
      <c r="Q764" s="282" t="s">
        <v>2147</v>
      </c>
      <c r="R764" s="344">
        <v>1</v>
      </c>
      <c r="S764" s="339"/>
      <c r="T764" s="282"/>
      <c r="U764" s="24" t="e">
        <f>+VLOOKUP(TRIM(C764),[5]CAT!$A$2:$G$498,4,0)</f>
        <v>#N/A</v>
      </c>
      <c r="V764" s="65">
        <f t="shared" si="12"/>
        <v>45586</v>
      </c>
    </row>
    <row r="765" spans="1:22" x14ac:dyDescent="0.2">
      <c r="A765" s="344">
        <v>741</v>
      </c>
      <c r="B765" s="345" t="b">
        <v>1</v>
      </c>
      <c r="C765" s="282" t="s">
        <v>1022</v>
      </c>
      <c r="D765" s="282" t="s">
        <v>20</v>
      </c>
      <c r="E765" s="282" t="s">
        <v>1503</v>
      </c>
      <c r="F765" s="282" t="s">
        <v>1375</v>
      </c>
      <c r="G765" s="345">
        <v>3.53</v>
      </c>
      <c r="H765" s="345">
        <v>3.53</v>
      </c>
      <c r="I765" s="282" t="s">
        <v>1182</v>
      </c>
      <c r="J765" s="346">
        <v>45585</v>
      </c>
      <c r="K765" s="344">
        <v>0</v>
      </c>
      <c r="L765" s="346">
        <v>45586</v>
      </c>
      <c r="M765" s="345">
        <v>0.01</v>
      </c>
      <c r="N765" s="345">
        <v>0</v>
      </c>
      <c r="O765" s="282" t="s">
        <v>1123</v>
      </c>
      <c r="P765" s="344">
        <v>0</v>
      </c>
      <c r="Q765" s="282" t="s">
        <v>2148</v>
      </c>
      <c r="R765" s="344">
        <v>1</v>
      </c>
      <c r="S765" s="339"/>
      <c r="T765" s="282"/>
      <c r="U765" s="24" t="e">
        <f>+VLOOKUP(TRIM(C765),[5]CAT!$A$2:$G$498,4,0)</f>
        <v>#N/A</v>
      </c>
      <c r="V765" s="65">
        <f t="shared" si="12"/>
        <v>45586</v>
      </c>
    </row>
    <row r="766" spans="1:22" x14ac:dyDescent="0.2">
      <c r="A766" s="344">
        <v>751</v>
      </c>
      <c r="B766" s="345" t="b">
        <v>1</v>
      </c>
      <c r="C766" s="282" t="s">
        <v>1022</v>
      </c>
      <c r="D766" s="282" t="s">
        <v>20</v>
      </c>
      <c r="E766" s="282" t="s">
        <v>1503</v>
      </c>
      <c r="F766" s="282" t="s">
        <v>1375</v>
      </c>
      <c r="G766" s="345">
        <v>7.05</v>
      </c>
      <c r="H766" s="345">
        <v>7.05</v>
      </c>
      <c r="I766" s="282" t="s">
        <v>1182</v>
      </c>
      <c r="J766" s="346">
        <v>45585</v>
      </c>
      <c r="K766" s="344">
        <v>0</v>
      </c>
      <c r="L766" s="346">
        <v>45586</v>
      </c>
      <c r="M766" s="345">
        <v>0.01</v>
      </c>
      <c r="N766" s="345">
        <v>0</v>
      </c>
      <c r="O766" s="282" t="s">
        <v>1123</v>
      </c>
      <c r="P766" s="344">
        <v>0</v>
      </c>
      <c r="Q766" s="282" t="s">
        <v>2218</v>
      </c>
      <c r="R766" s="344">
        <v>1</v>
      </c>
      <c r="S766" s="339"/>
      <c r="T766" s="282"/>
      <c r="U766" s="24" t="e">
        <f>+VLOOKUP(TRIM(C766),[5]CAT!$A$2:$G$498,4,0)</f>
        <v>#N/A</v>
      </c>
      <c r="V766" s="65">
        <f t="shared" si="12"/>
        <v>45586</v>
      </c>
    </row>
    <row r="767" spans="1:22" x14ac:dyDescent="0.2">
      <c r="A767" s="344">
        <v>717</v>
      </c>
      <c r="B767" s="345" t="b">
        <v>1</v>
      </c>
      <c r="C767" s="282" t="s">
        <v>1480</v>
      </c>
      <c r="D767" s="282" t="s">
        <v>20</v>
      </c>
      <c r="E767" s="282" t="s">
        <v>113</v>
      </c>
      <c r="F767" s="282" t="s">
        <v>1519</v>
      </c>
      <c r="G767" s="345">
        <v>98.28</v>
      </c>
      <c r="H767" s="345">
        <v>98.28</v>
      </c>
      <c r="I767" s="282" t="s">
        <v>1180</v>
      </c>
      <c r="J767" s="346">
        <v>45585</v>
      </c>
      <c r="K767" s="344">
        <v>0</v>
      </c>
      <c r="L767" s="346">
        <v>45586</v>
      </c>
      <c r="M767" s="345">
        <v>0.01</v>
      </c>
      <c r="N767" s="345">
        <v>0</v>
      </c>
      <c r="O767" s="282" t="s">
        <v>1123</v>
      </c>
      <c r="P767" s="344">
        <v>0</v>
      </c>
      <c r="Q767" s="282" t="s">
        <v>2111</v>
      </c>
      <c r="R767" s="344">
        <v>1</v>
      </c>
      <c r="S767" s="339"/>
      <c r="T767" s="282"/>
      <c r="U767" s="24" t="e">
        <f>+VLOOKUP(TRIM(C767),[5]CAT!$A$2:$G$498,4,0)</f>
        <v>#N/A</v>
      </c>
      <c r="V767" s="65">
        <f t="shared" si="12"/>
        <v>45586</v>
      </c>
    </row>
    <row r="768" spans="1:22" x14ac:dyDescent="0.2">
      <c r="A768" s="344">
        <v>25</v>
      </c>
      <c r="B768" s="345" t="b">
        <v>1</v>
      </c>
      <c r="C768" s="282" t="s">
        <v>1150</v>
      </c>
      <c r="D768" s="282" t="s">
        <v>1145</v>
      </c>
      <c r="E768" s="282" t="s">
        <v>1425</v>
      </c>
      <c r="F768" s="282" t="s">
        <v>1426</v>
      </c>
      <c r="G768" s="345">
        <v>731.97368400000005</v>
      </c>
      <c r="H768" s="345">
        <v>0</v>
      </c>
      <c r="I768" s="282" t="s">
        <v>1139</v>
      </c>
      <c r="J768" s="346">
        <v>45585</v>
      </c>
      <c r="K768" s="344">
        <v>1</v>
      </c>
      <c r="L768" s="346">
        <v>45586</v>
      </c>
      <c r="M768" s="345">
        <v>0</v>
      </c>
      <c r="N768" s="345">
        <v>0</v>
      </c>
      <c r="O768" s="282" t="s">
        <v>1123</v>
      </c>
      <c r="P768" s="344">
        <v>0</v>
      </c>
      <c r="Q768" s="282" t="s">
        <v>2147</v>
      </c>
      <c r="R768" s="344">
        <v>1</v>
      </c>
      <c r="S768" s="339"/>
      <c r="T768" s="282"/>
      <c r="U768" s="24" t="e">
        <f>+VLOOKUP(TRIM(C768),[5]CAT!$A$2:$G$498,4,0)</f>
        <v>#N/A</v>
      </c>
      <c r="V768" s="65">
        <f t="shared" si="12"/>
        <v>45586</v>
      </c>
    </row>
    <row r="769" spans="1:22" x14ac:dyDescent="0.2">
      <c r="A769" s="344">
        <v>26</v>
      </c>
      <c r="B769" s="345" t="b">
        <v>1</v>
      </c>
      <c r="C769" s="282" t="s">
        <v>1151</v>
      </c>
      <c r="D769" s="282" t="s">
        <v>1145</v>
      </c>
      <c r="E769" s="282" t="s">
        <v>1152</v>
      </c>
      <c r="F769" s="282" t="s">
        <v>1427</v>
      </c>
      <c r="G769" s="345">
        <v>530</v>
      </c>
      <c r="H769" s="345">
        <v>0</v>
      </c>
      <c r="I769" s="282" t="s">
        <v>1139</v>
      </c>
      <c r="J769" s="346">
        <v>45585</v>
      </c>
      <c r="K769" s="344">
        <v>1</v>
      </c>
      <c r="L769" s="346">
        <v>45586</v>
      </c>
      <c r="M769" s="345">
        <v>0</v>
      </c>
      <c r="N769" s="345">
        <v>0</v>
      </c>
      <c r="O769" s="282" t="s">
        <v>1123</v>
      </c>
      <c r="P769" s="344">
        <v>0</v>
      </c>
      <c r="Q769" s="282" t="s">
        <v>2148</v>
      </c>
      <c r="R769" s="344">
        <v>1</v>
      </c>
      <c r="S769" s="339"/>
      <c r="T769" s="282"/>
      <c r="U769" s="24" t="e">
        <f>+VLOOKUP(TRIM(C769),[5]CAT!$A$2:$G$498,4,0)</f>
        <v>#N/A</v>
      </c>
      <c r="V769" s="65">
        <f t="shared" si="12"/>
        <v>45586</v>
      </c>
    </row>
    <row r="770" spans="1:22" x14ac:dyDescent="0.2">
      <c r="A770" s="344">
        <v>22</v>
      </c>
      <c r="B770" s="345" t="b">
        <v>1</v>
      </c>
      <c r="C770" s="282" t="s">
        <v>2118</v>
      </c>
      <c r="D770" s="282" t="s">
        <v>1145</v>
      </c>
      <c r="E770" s="282" t="s">
        <v>2119</v>
      </c>
      <c r="F770" s="282" t="s">
        <v>2164</v>
      </c>
      <c r="G770" s="345">
        <v>3100</v>
      </c>
      <c r="H770" s="345">
        <v>0</v>
      </c>
      <c r="I770" s="282" t="s">
        <v>1139</v>
      </c>
      <c r="J770" s="346">
        <v>45585</v>
      </c>
      <c r="K770" s="344">
        <v>1</v>
      </c>
      <c r="L770" s="346">
        <v>45586</v>
      </c>
      <c r="M770" s="345">
        <v>0.01</v>
      </c>
      <c r="N770" s="345">
        <v>0</v>
      </c>
      <c r="O770" s="282" t="s">
        <v>1123</v>
      </c>
      <c r="P770" s="344">
        <v>0</v>
      </c>
      <c r="Q770" s="282" t="s">
        <v>2111</v>
      </c>
      <c r="R770" s="344">
        <v>1</v>
      </c>
      <c r="S770" s="339"/>
      <c r="T770" s="282"/>
      <c r="U770" s="24" t="e">
        <f>+VLOOKUP(TRIM(C770),[5]CAT!$A$2:$G$498,4,0)</f>
        <v>#N/A</v>
      </c>
      <c r="V770" s="65">
        <f t="shared" si="12"/>
        <v>45586</v>
      </c>
    </row>
    <row r="771" spans="1:22" x14ac:dyDescent="0.2">
      <c r="A771" s="344">
        <v>23</v>
      </c>
      <c r="B771" s="345" t="b">
        <v>1</v>
      </c>
      <c r="C771" s="282" t="s">
        <v>2120</v>
      </c>
      <c r="D771" s="282" t="s">
        <v>1145</v>
      </c>
      <c r="E771" s="282" t="s">
        <v>2121</v>
      </c>
      <c r="F771" s="282" t="s">
        <v>2165</v>
      </c>
      <c r="G771" s="345">
        <v>1750</v>
      </c>
      <c r="H771" s="345">
        <v>0</v>
      </c>
      <c r="I771" s="282" t="s">
        <v>1139</v>
      </c>
      <c r="J771" s="346">
        <v>45585</v>
      </c>
      <c r="K771" s="344">
        <v>1</v>
      </c>
      <c r="L771" s="346">
        <v>45586</v>
      </c>
      <c r="M771" s="345">
        <v>0.01</v>
      </c>
      <c r="N771" s="345">
        <v>0</v>
      </c>
      <c r="O771" s="282" t="s">
        <v>1123</v>
      </c>
      <c r="P771" s="344">
        <v>0</v>
      </c>
      <c r="Q771" s="282" t="s">
        <v>2107</v>
      </c>
      <c r="R771" s="344">
        <v>1</v>
      </c>
      <c r="S771" s="339"/>
      <c r="T771" s="282"/>
      <c r="U771" s="24" t="e">
        <f>+VLOOKUP(TRIM(C771),[5]CAT!$A$2:$G$498,4,0)</f>
        <v>#N/A</v>
      </c>
      <c r="V771" s="65">
        <f t="shared" si="12"/>
        <v>45586</v>
      </c>
    </row>
    <row r="772" spans="1:22" x14ac:dyDescent="0.2">
      <c r="A772" s="344">
        <v>18</v>
      </c>
      <c r="B772" s="345" t="b">
        <v>1</v>
      </c>
      <c r="C772" s="282" t="s">
        <v>1153</v>
      </c>
      <c r="D772" s="282" t="s">
        <v>1145</v>
      </c>
      <c r="E772" s="282" t="s">
        <v>1392</v>
      </c>
      <c r="F772" s="282" t="s">
        <v>1393</v>
      </c>
      <c r="G772" s="345">
        <v>1095.9000000000001</v>
      </c>
      <c r="H772" s="345">
        <v>0</v>
      </c>
      <c r="I772" s="282" t="s">
        <v>1139</v>
      </c>
      <c r="J772" s="346">
        <v>45585</v>
      </c>
      <c r="K772" s="344">
        <v>1</v>
      </c>
      <c r="L772" s="346">
        <v>45586</v>
      </c>
      <c r="M772" s="345">
        <v>0.01</v>
      </c>
      <c r="N772" s="345">
        <v>0</v>
      </c>
      <c r="O772" s="282" t="s">
        <v>1123</v>
      </c>
      <c r="P772" s="344">
        <v>0</v>
      </c>
      <c r="Q772" s="282" t="s">
        <v>1378</v>
      </c>
      <c r="R772" s="344">
        <v>1</v>
      </c>
      <c r="S772" s="339"/>
      <c r="T772" s="282"/>
      <c r="U772" s="24" t="e">
        <f>+VLOOKUP(TRIM(C772),[5]CAT!$A$2:$G$498,4,0)</f>
        <v>#N/A</v>
      </c>
      <c r="V772" s="65">
        <f t="shared" si="12"/>
        <v>45586</v>
      </c>
    </row>
    <row r="773" spans="1:22" x14ac:dyDescent="0.2">
      <c r="A773" s="344">
        <v>19</v>
      </c>
      <c r="B773" s="345" t="b">
        <v>1</v>
      </c>
      <c r="C773" s="282" t="s">
        <v>1146</v>
      </c>
      <c r="D773" s="282" t="s">
        <v>1145</v>
      </c>
      <c r="E773" s="282" t="s">
        <v>1418</v>
      </c>
      <c r="F773" s="282" t="s">
        <v>1395</v>
      </c>
      <c r="G773" s="345">
        <v>757.15</v>
      </c>
      <c r="H773" s="345">
        <v>0</v>
      </c>
      <c r="I773" s="282" t="s">
        <v>1139</v>
      </c>
      <c r="J773" s="346">
        <v>45585</v>
      </c>
      <c r="K773" s="344">
        <v>1</v>
      </c>
      <c r="L773" s="346">
        <v>45586</v>
      </c>
      <c r="M773" s="345">
        <v>0.01</v>
      </c>
      <c r="N773" s="345">
        <v>0</v>
      </c>
      <c r="O773" s="282" t="s">
        <v>1123</v>
      </c>
      <c r="P773" s="344">
        <v>0</v>
      </c>
      <c r="Q773" s="282" t="s">
        <v>1377</v>
      </c>
      <c r="R773" s="344">
        <v>1</v>
      </c>
      <c r="S773" s="339"/>
      <c r="T773" s="282"/>
      <c r="U773" s="24" t="e">
        <f>+VLOOKUP(TRIM(C773),[5]CAT!$A$2:$G$498,4,0)</f>
        <v>#N/A</v>
      </c>
      <c r="V773" s="65">
        <f t="shared" si="12"/>
        <v>45586</v>
      </c>
    </row>
    <row r="774" spans="1:22" x14ac:dyDescent="0.2">
      <c r="A774" s="344">
        <v>20</v>
      </c>
      <c r="B774" s="345" t="b">
        <v>1</v>
      </c>
      <c r="C774" s="282" t="s">
        <v>1148</v>
      </c>
      <c r="D774" s="282" t="s">
        <v>1145</v>
      </c>
      <c r="E774" s="282" t="s">
        <v>1394</v>
      </c>
      <c r="F774" s="282" t="s">
        <v>1395</v>
      </c>
      <c r="G774" s="345">
        <v>742.85714299999995</v>
      </c>
      <c r="H774" s="345">
        <v>0</v>
      </c>
      <c r="I774" s="282" t="s">
        <v>1139</v>
      </c>
      <c r="J774" s="346">
        <v>45585</v>
      </c>
      <c r="K774" s="344">
        <v>1</v>
      </c>
      <c r="L774" s="346">
        <v>45586</v>
      </c>
      <c r="M774" s="345">
        <v>0</v>
      </c>
      <c r="N774" s="345">
        <v>0</v>
      </c>
      <c r="O774" s="282" t="s">
        <v>1123</v>
      </c>
      <c r="P774" s="344">
        <v>0</v>
      </c>
      <c r="Q774" s="282" t="s">
        <v>2069</v>
      </c>
      <c r="R774" s="344">
        <v>1</v>
      </c>
      <c r="S774" s="339"/>
      <c r="T774" s="282"/>
      <c r="U774" s="24" t="e">
        <f>+VLOOKUP(TRIM(C774),[5]CAT!$A$2:$G$498,4,0)</f>
        <v>#N/A</v>
      </c>
      <c r="V774" s="65">
        <f t="shared" si="12"/>
        <v>45586</v>
      </c>
    </row>
    <row r="775" spans="1:22" x14ac:dyDescent="0.2">
      <c r="A775" s="344">
        <v>1025</v>
      </c>
      <c r="B775" s="345" t="b">
        <v>1</v>
      </c>
      <c r="C775" s="282" t="s">
        <v>269</v>
      </c>
      <c r="D775" s="282" t="s">
        <v>20</v>
      </c>
      <c r="E775" s="282" t="s">
        <v>743</v>
      </c>
      <c r="F775" s="282" t="s">
        <v>1132</v>
      </c>
      <c r="G775" s="345">
        <v>205.169997</v>
      </c>
      <c r="H775" s="345">
        <v>205.169997</v>
      </c>
      <c r="I775" s="282" t="s">
        <v>1122</v>
      </c>
      <c r="J775" s="346">
        <v>45585</v>
      </c>
      <c r="K775" s="344">
        <v>21</v>
      </c>
      <c r="L775" s="346">
        <v>45607</v>
      </c>
      <c r="M775" s="345">
        <v>0</v>
      </c>
      <c r="N775" s="345">
        <v>0</v>
      </c>
      <c r="O775" s="282" t="s">
        <v>1123</v>
      </c>
      <c r="P775" s="344">
        <v>0</v>
      </c>
      <c r="Q775" s="282" t="s">
        <v>2254</v>
      </c>
      <c r="R775" s="344">
        <v>1</v>
      </c>
      <c r="S775" s="339"/>
      <c r="T775" s="282"/>
      <c r="U775" s="24" t="str">
        <f>+VLOOKUP(TRIM(C775),[5]CAT!$A$2:$G$498,4,0)</f>
        <v>Batter</v>
      </c>
      <c r="V775" s="65">
        <f t="shared" si="12"/>
        <v>45607</v>
      </c>
    </row>
    <row r="776" spans="1:22" x14ac:dyDescent="0.2">
      <c r="A776" s="344">
        <v>1288</v>
      </c>
      <c r="B776" s="345" t="b">
        <v>1</v>
      </c>
      <c r="C776" s="282" t="s">
        <v>602</v>
      </c>
      <c r="D776" s="282" t="s">
        <v>20</v>
      </c>
      <c r="E776" s="282" t="s">
        <v>603</v>
      </c>
      <c r="F776" s="282" t="s">
        <v>1375</v>
      </c>
      <c r="G776" s="345">
        <v>0.57344300000000004</v>
      </c>
      <c r="H776" s="345">
        <v>0.57344300000000004</v>
      </c>
      <c r="I776" s="282" t="s">
        <v>1180</v>
      </c>
      <c r="J776" s="346">
        <v>45585</v>
      </c>
      <c r="K776" s="344">
        <v>30</v>
      </c>
      <c r="L776" s="346">
        <v>45621</v>
      </c>
      <c r="M776" s="345">
        <v>0</v>
      </c>
      <c r="N776" s="345">
        <v>0</v>
      </c>
      <c r="O776" s="282" t="s">
        <v>1123</v>
      </c>
      <c r="P776" s="344">
        <v>0</v>
      </c>
      <c r="Q776" s="282" t="s">
        <v>2124</v>
      </c>
      <c r="R776" s="344">
        <v>1</v>
      </c>
      <c r="S776" s="339"/>
      <c r="T776" s="282"/>
      <c r="U776" s="24" t="str">
        <f>+VLOOKUP(TRIM(C776),[5]CAT!$A$2:$G$498,4,0)</f>
        <v>Aditivos</v>
      </c>
      <c r="V776" s="65">
        <f t="shared" si="12"/>
        <v>45621</v>
      </c>
    </row>
    <row r="777" spans="1:22" x14ac:dyDescent="0.2">
      <c r="A777" s="344">
        <v>1293</v>
      </c>
      <c r="B777" s="345" t="b">
        <v>1</v>
      </c>
      <c r="C777" s="282" t="s">
        <v>602</v>
      </c>
      <c r="D777" s="282" t="s">
        <v>20</v>
      </c>
      <c r="E777" s="282" t="s">
        <v>603</v>
      </c>
      <c r="F777" s="282" t="s">
        <v>1375</v>
      </c>
      <c r="G777" s="345">
        <v>0.78429599999999999</v>
      </c>
      <c r="H777" s="345">
        <v>0.78429599999999999</v>
      </c>
      <c r="I777" s="282" t="s">
        <v>1180</v>
      </c>
      <c r="J777" s="346">
        <v>45585</v>
      </c>
      <c r="K777" s="344">
        <v>30</v>
      </c>
      <c r="L777" s="346">
        <v>45621</v>
      </c>
      <c r="M777" s="345">
        <v>0</v>
      </c>
      <c r="N777" s="345">
        <v>0</v>
      </c>
      <c r="O777" s="282" t="s">
        <v>1123</v>
      </c>
      <c r="P777" s="344">
        <v>0</v>
      </c>
      <c r="Q777" s="282" t="s">
        <v>2068</v>
      </c>
      <c r="R777" s="344">
        <v>1</v>
      </c>
      <c r="S777" s="339"/>
      <c r="T777" s="282"/>
      <c r="U777" s="24" t="str">
        <f>+VLOOKUP(TRIM(C777),[5]CAT!$A$2:$G$498,4,0)</f>
        <v>Aditivos</v>
      </c>
      <c r="V777" s="65">
        <f t="shared" si="12"/>
        <v>45621</v>
      </c>
    </row>
    <row r="778" spans="1:22" x14ac:dyDescent="0.2">
      <c r="A778" s="344">
        <v>753</v>
      </c>
      <c r="B778" s="345" t="b">
        <v>1</v>
      </c>
      <c r="C778" s="282" t="s">
        <v>1004</v>
      </c>
      <c r="D778" s="282" t="s">
        <v>20</v>
      </c>
      <c r="E778" s="282" t="s">
        <v>1498</v>
      </c>
      <c r="F778" s="282" t="s">
        <v>1375</v>
      </c>
      <c r="G778" s="345">
        <v>57.893000000000001</v>
      </c>
      <c r="H778" s="345">
        <v>57.893000000000001</v>
      </c>
      <c r="I778" s="282" t="s">
        <v>1139</v>
      </c>
      <c r="J778" s="346">
        <v>45586</v>
      </c>
      <c r="K778" s="344">
        <v>0</v>
      </c>
      <c r="L778" s="346">
        <v>45586</v>
      </c>
      <c r="M778" s="345">
        <v>0</v>
      </c>
      <c r="N778" s="345">
        <v>0</v>
      </c>
      <c r="O778" s="282" t="s">
        <v>1123</v>
      </c>
      <c r="P778" s="344">
        <v>0</v>
      </c>
      <c r="Q778" s="282" t="s">
        <v>2114</v>
      </c>
      <c r="R778" s="344">
        <v>1</v>
      </c>
      <c r="S778" s="339"/>
      <c r="T778" s="282"/>
      <c r="U778" s="24" t="e">
        <f>+VLOOKUP(TRIM(C778),[5]CAT!$A$2:$G$498,4,0)</f>
        <v>#N/A</v>
      </c>
      <c r="V778" s="65">
        <f t="shared" si="12"/>
        <v>45586</v>
      </c>
    </row>
    <row r="779" spans="1:22" x14ac:dyDescent="0.2">
      <c r="A779" s="344">
        <v>754</v>
      </c>
      <c r="B779" s="345" t="b">
        <v>1</v>
      </c>
      <c r="C779" s="282" t="s">
        <v>301</v>
      </c>
      <c r="D779" s="282" t="s">
        <v>20</v>
      </c>
      <c r="E779" s="282" t="s">
        <v>605</v>
      </c>
      <c r="F779" s="282" t="s">
        <v>1375</v>
      </c>
      <c r="G779" s="345">
        <v>66</v>
      </c>
      <c r="H779" s="345">
        <v>66</v>
      </c>
      <c r="I779" s="282" t="s">
        <v>1139</v>
      </c>
      <c r="J779" s="346">
        <v>45586</v>
      </c>
      <c r="K779" s="344">
        <v>0</v>
      </c>
      <c r="L779" s="346">
        <v>45586</v>
      </c>
      <c r="M779" s="345">
        <v>0</v>
      </c>
      <c r="N779" s="345">
        <v>0</v>
      </c>
      <c r="O779" s="282" t="s">
        <v>1123</v>
      </c>
      <c r="P779" s="344">
        <v>0</v>
      </c>
      <c r="Q779" s="282" t="s">
        <v>2114</v>
      </c>
      <c r="R779" s="344">
        <v>1</v>
      </c>
      <c r="S779" s="339"/>
      <c r="T779" s="282"/>
      <c r="U779" s="24" t="str">
        <f>+VLOOKUP(TRIM(C779),[5]CAT!$A$2:$G$498,4,0)</f>
        <v>Cinta</v>
      </c>
      <c r="V779" s="65">
        <f t="shared" si="12"/>
        <v>45586</v>
      </c>
    </row>
    <row r="780" spans="1:22" x14ac:dyDescent="0.2">
      <c r="A780" s="344">
        <v>756</v>
      </c>
      <c r="B780" s="345" t="b">
        <v>1</v>
      </c>
      <c r="C780" s="282" t="s">
        <v>2097</v>
      </c>
      <c r="D780" s="282" t="s">
        <v>20</v>
      </c>
      <c r="E780" s="282" t="s">
        <v>2125</v>
      </c>
      <c r="F780" s="282" t="s">
        <v>2116</v>
      </c>
      <c r="G780" s="345">
        <v>1122</v>
      </c>
      <c r="H780" s="345">
        <v>1122</v>
      </c>
      <c r="I780" s="282" t="s">
        <v>1139</v>
      </c>
      <c r="J780" s="346">
        <v>45586</v>
      </c>
      <c r="K780" s="344">
        <v>0</v>
      </c>
      <c r="L780" s="346">
        <v>45586</v>
      </c>
      <c r="M780" s="345">
        <v>0.01</v>
      </c>
      <c r="N780" s="345">
        <v>0</v>
      </c>
      <c r="O780" s="282" t="s">
        <v>1123</v>
      </c>
      <c r="P780" s="344">
        <v>0</v>
      </c>
      <c r="Q780" s="282" t="s">
        <v>2114</v>
      </c>
      <c r="R780" s="344">
        <v>1</v>
      </c>
      <c r="S780" s="339"/>
      <c r="T780" s="282"/>
      <c r="U780" s="24" t="e">
        <f>+VLOOKUP(TRIM(C780),[5]CAT!$A$2:$G$498,4,0)</f>
        <v>#N/A</v>
      </c>
      <c r="V780" s="65">
        <f t="shared" si="12"/>
        <v>45586</v>
      </c>
    </row>
    <row r="781" spans="1:22" x14ac:dyDescent="0.2">
      <c r="A781" s="344">
        <v>755</v>
      </c>
      <c r="B781" s="345" t="b">
        <v>1</v>
      </c>
      <c r="C781" s="282" t="s">
        <v>1501</v>
      </c>
      <c r="D781" s="282" t="s">
        <v>20</v>
      </c>
      <c r="E781" s="282" t="s">
        <v>40</v>
      </c>
      <c r="F781" s="282" t="s">
        <v>1502</v>
      </c>
      <c r="G781" s="345">
        <v>36.39</v>
      </c>
      <c r="H781" s="345">
        <v>36.39</v>
      </c>
      <c r="I781" s="282" t="s">
        <v>1180</v>
      </c>
      <c r="J781" s="346">
        <v>45586</v>
      </c>
      <c r="K781" s="344">
        <v>0</v>
      </c>
      <c r="L781" s="346">
        <v>45586</v>
      </c>
      <c r="M781" s="345">
        <v>0.01</v>
      </c>
      <c r="N781" s="345">
        <v>0</v>
      </c>
      <c r="O781" s="282" t="s">
        <v>1123</v>
      </c>
      <c r="P781" s="344">
        <v>0</v>
      </c>
      <c r="Q781" s="282" t="s">
        <v>2114</v>
      </c>
      <c r="R781" s="344">
        <v>1</v>
      </c>
      <c r="S781" s="339"/>
      <c r="T781" s="282"/>
      <c r="U781" s="24" t="e">
        <f>+VLOOKUP(TRIM(C781),[5]CAT!$A$2:$G$498,4,0)</f>
        <v>#N/A</v>
      </c>
      <c r="V781" s="65">
        <f t="shared" si="12"/>
        <v>45586</v>
      </c>
    </row>
    <row r="782" spans="1:22" x14ac:dyDescent="0.2">
      <c r="A782" s="344">
        <v>770</v>
      </c>
      <c r="B782" s="345" t="b">
        <v>1</v>
      </c>
      <c r="C782" s="282" t="s">
        <v>1336</v>
      </c>
      <c r="D782" s="282" t="s">
        <v>20</v>
      </c>
      <c r="E782" s="282" t="s">
        <v>1848</v>
      </c>
      <c r="F782" s="282" t="s">
        <v>1849</v>
      </c>
      <c r="G782" s="345">
        <v>1800</v>
      </c>
      <c r="H782" s="345">
        <v>1800</v>
      </c>
      <c r="I782" s="282" t="s">
        <v>1139</v>
      </c>
      <c r="J782" s="346">
        <v>45586</v>
      </c>
      <c r="K782" s="344">
        <v>0</v>
      </c>
      <c r="L782" s="346">
        <v>45586</v>
      </c>
      <c r="M782" s="345">
        <v>0.01</v>
      </c>
      <c r="N782" s="345">
        <v>0</v>
      </c>
      <c r="O782" s="282" t="s">
        <v>1123</v>
      </c>
      <c r="P782" s="344">
        <v>0</v>
      </c>
      <c r="Q782" s="282" t="s">
        <v>1979</v>
      </c>
      <c r="R782" s="344">
        <v>1</v>
      </c>
      <c r="S782" s="339"/>
      <c r="T782" s="282"/>
      <c r="U782" s="24" t="e">
        <f>+VLOOKUP(TRIM(C782),[5]CAT!$A$2:$G$498,4,0)</f>
        <v>#N/A</v>
      </c>
      <c r="V782" s="65">
        <f t="shared" si="12"/>
        <v>45586</v>
      </c>
    </row>
    <row r="783" spans="1:22" x14ac:dyDescent="0.2">
      <c r="A783" s="344">
        <v>771</v>
      </c>
      <c r="B783" s="345" t="b">
        <v>1</v>
      </c>
      <c r="C783" s="282" t="s">
        <v>1288</v>
      </c>
      <c r="D783" s="282" t="s">
        <v>20</v>
      </c>
      <c r="E783" s="282" t="s">
        <v>878</v>
      </c>
      <c r="F783" s="282" t="s">
        <v>1379</v>
      </c>
      <c r="G783" s="345">
        <v>3.6</v>
      </c>
      <c r="H783" s="345">
        <v>3.6</v>
      </c>
      <c r="I783" s="282" t="s">
        <v>1139</v>
      </c>
      <c r="J783" s="346">
        <v>45586</v>
      </c>
      <c r="K783" s="344">
        <v>0</v>
      </c>
      <c r="L783" s="346">
        <v>45586</v>
      </c>
      <c r="M783" s="345">
        <v>0.01</v>
      </c>
      <c r="N783" s="345">
        <v>0</v>
      </c>
      <c r="O783" s="282" t="s">
        <v>1123</v>
      </c>
      <c r="P783" s="344">
        <v>0</v>
      </c>
      <c r="Q783" s="282" t="s">
        <v>1979</v>
      </c>
      <c r="R783" s="344">
        <v>1</v>
      </c>
      <c r="S783" s="339"/>
      <c r="T783" s="282"/>
      <c r="U783" s="24" t="e">
        <f>+VLOOKUP(TRIM(C783),[5]CAT!$A$2:$G$498,4,0)</f>
        <v>#N/A</v>
      </c>
      <c r="V783" s="65">
        <f t="shared" si="12"/>
        <v>45586</v>
      </c>
    </row>
    <row r="784" spans="1:22" x14ac:dyDescent="0.2">
      <c r="A784" s="344">
        <v>760</v>
      </c>
      <c r="B784" s="345" t="b">
        <v>1</v>
      </c>
      <c r="C784" s="282" t="s">
        <v>2167</v>
      </c>
      <c r="D784" s="282" t="s">
        <v>20</v>
      </c>
      <c r="E784" s="282" t="s">
        <v>2168</v>
      </c>
      <c r="F784" s="282" t="s">
        <v>2259</v>
      </c>
      <c r="G784" s="345">
        <v>56.01</v>
      </c>
      <c r="H784" s="345">
        <v>56.01</v>
      </c>
      <c r="I784" s="282" t="s">
        <v>1139</v>
      </c>
      <c r="J784" s="346">
        <v>45586</v>
      </c>
      <c r="K784" s="344">
        <v>0</v>
      </c>
      <c r="L784" s="346">
        <v>45586</v>
      </c>
      <c r="M784" s="345">
        <v>0.01</v>
      </c>
      <c r="N784" s="345">
        <v>0</v>
      </c>
      <c r="O784" s="282" t="s">
        <v>1123</v>
      </c>
      <c r="P784" s="344">
        <v>0</v>
      </c>
      <c r="Q784" s="282" t="s">
        <v>2254</v>
      </c>
      <c r="R784" s="344">
        <v>1</v>
      </c>
      <c r="S784" s="339"/>
      <c r="T784" s="282"/>
      <c r="U784" s="24" t="e">
        <f>+VLOOKUP(TRIM(C784),[5]CAT!$A$2:$G$498,4,0)</f>
        <v>#N/A</v>
      </c>
      <c r="V784" s="65">
        <f t="shared" si="12"/>
        <v>45586</v>
      </c>
    </row>
    <row r="785" spans="1:22" x14ac:dyDescent="0.2">
      <c r="A785" s="344">
        <v>772</v>
      </c>
      <c r="B785" s="345" t="b">
        <v>1</v>
      </c>
      <c r="C785" s="282" t="s">
        <v>997</v>
      </c>
      <c r="D785" s="282" t="s">
        <v>20</v>
      </c>
      <c r="E785" s="282" t="s">
        <v>998</v>
      </c>
      <c r="F785" s="282" t="s">
        <v>1380</v>
      </c>
      <c r="G785" s="345">
        <v>1800.18</v>
      </c>
      <c r="H785" s="345">
        <v>1800.18</v>
      </c>
      <c r="I785" s="282" t="s">
        <v>1139</v>
      </c>
      <c r="J785" s="346">
        <v>45586</v>
      </c>
      <c r="K785" s="344">
        <v>0</v>
      </c>
      <c r="L785" s="346">
        <v>45586</v>
      </c>
      <c r="M785" s="345">
        <v>0.01</v>
      </c>
      <c r="N785" s="345">
        <v>0</v>
      </c>
      <c r="O785" s="282" t="s">
        <v>1123</v>
      </c>
      <c r="P785" s="344">
        <v>0</v>
      </c>
      <c r="Q785" s="282" t="s">
        <v>1979</v>
      </c>
      <c r="R785" s="344">
        <v>1</v>
      </c>
      <c r="S785" s="339"/>
      <c r="T785" s="282"/>
      <c r="U785" s="24" t="e">
        <f>+VLOOKUP(TRIM(C785),[5]CAT!$A$2:$G$498,4,0)</f>
        <v>#N/A</v>
      </c>
      <c r="V785" s="65">
        <f t="shared" si="12"/>
        <v>45586</v>
      </c>
    </row>
    <row r="786" spans="1:22" x14ac:dyDescent="0.2">
      <c r="A786" s="344">
        <v>761</v>
      </c>
      <c r="B786" s="345" t="b">
        <v>1</v>
      </c>
      <c r="C786" s="282" t="s">
        <v>2058</v>
      </c>
      <c r="D786" s="282" t="s">
        <v>20</v>
      </c>
      <c r="E786" s="282" t="s">
        <v>2059</v>
      </c>
      <c r="F786" s="282" t="s">
        <v>2260</v>
      </c>
      <c r="G786" s="345">
        <v>16.41</v>
      </c>
      <c r="H786" s="345">
        <v>16.41</v>
      </c>
      <c r="I786" s="282" t="s">
        <v>1122</v>
      </c>
      <c r="J786" s="346">
        <v>45586</v>
      </c>
      <c r="K786" s="344">
        <v>0</v>
      </c>
      <c r="L786" s="346">
        <v>45586</v>
      </c>
      <c r="M786" s="345">
        <v>0.01</v>
      </c>
      <c r="N786" s="345">
        <v>0</v>
      </c>
      <c r="O786" s="282" t="s">
        <v>1123</v>
      </c>
      <c r="P786" s="344">
        <v>0</v>
      </c>
      <c r="Q786" s="282" t="s">
        <v>2254</v>
      </c>
      <c r="R786" s="344">
        <v>1</v>
      </c>
      <c r="S786" s="339"/>
      <c r="T786" s="282"/>
      <c r="U786" s="24" t="e">
        <f>+VLOOKUP(TRIM(C786),[5]CAT!$A$2:$G$498,4,0)</f>
        <v>#N/A</v>
      </c>
      <c r="V786" s="65">
        <f t="shared" si="12"/>
        <v>45586</v>
      </c>
    </row>
    <row r="787" spans="1:22" x14ac:dyDescent="0.2">
      <c r="A787" s="344">
        <v>767</v>
      </c>
      <c r="B787" s="345" t="b">
        <v>1</v>
      </c>
      <c r="C787" s="282" t="s">
        <v>2020</v>
      </c>
      <c r="D787" s="282" t="s">
        <v>20</v>
      </c>
      <c r="E787" s="282" t="s">
        <v>2021</v>
      </c>
      <c r="F787" s="282" t="s">
        <v>2022</v>
      </c>
      <c r="G787" s="345">
        <v>952</v>
      </c>
      <c r="H787" s="345">
        <v>952</v>
      </c>
      <c r="I787" s="282" t="s">
        <v>1139</v>
      </c>
      <c r="J787" s="346">
        <v>45586</v>
      </c>
      <c r="K787" s="344">
        <v>0</v>
      </c>
      <c r="L787" s="346">
        <v>45586</v>
      </c>
      <c r="M787" s="345">
        <v>0.01</v>
      </c>
      <c r="N787" s="345">
        <v>0</v>
      </c>
      <c r="O787" s="282" t="s">
        <v>1123</v>
      </c>
      <c r="P787" s="344">
        <v>0</v>
      </c>
      <c r="Q787" s="282" t="s">
        <v>2254</v>
      </c>
      <c r="R787" s="344">
        <v>1</v>
      </c>
      <c r="S787" s="339"/>
      <c r="T787" s="282"/>
      <c r="U787" s="24" t="e">
        <f>+VLOOKUP(TRIM(C787),[5]CAT!$A$2:$G$498,4,0)</f>
        <v>#N/A</v>
      </c>
      <c r="V787" s="65">
        <f t="shared" si="12"/>
        <v>45586</v>
      </c>
    </row>
    <row r="788" spans="1:22" x14ac:dyDescent="0.2">
      <c r="A788" s="344">
        <v>769</v>
      </c>
      <c r="B788" s="345" t="b">
        <v>1</v>
      </c>
      <c r="C788" s="282" t="s">
        <v>966</v>
      </c>
      <c r="D788" s="282" t="s">
        <v>20</v>
      </c>
      <c r="E788" s="282" t="s">
        <v>1828</v>
      </c>
      <c r="F788" s="282" t="s">
        <v>1829</v>
      </c>
      <c r="G788" s="345">
        <v>24.888445000000001</v>
      </c>
      <c r="H788" s="345">
        <v>24.888445000000001</v>
      </c>
      <c r="I788" s="282" t="s">
        <v>1139</v>
      </c>
      <c r="J788" s="346">
        <v>45586</v>
      </c>
      <c r="K788" s="344">
        <v>0</v>
      </c>
      <c r="L788" s="346">
        <v>45586</v>
      </c>
      <c r="M788" s="345">
        <v>0</v>
      </c>
      <c r="N788" s="345">
        <v>0</v>
      </c>
      <c r="O788" s="282" t="s">
        <v>1123</v>
      </c>
      <c r="P788" s="344">
        <v>0</v>
      </c>
      <c r="Q788" s="282" t="s">
        <v>2254</v>
      </c>
      <c r="R788" s="344">
        <v>1</v>
      </c>
      <c r="S788" s="339"/>
      <c r="T788" s="282"/>
      <c r="U788" s="24" t="e">
        <f>+VLOOKUP(TRIM(C788),[5]CAT!$A$2:$G$498,4,0)</f>
        <v>#N/A</v>
      </c>
      <c r="V788" s="65">
        <f t="shared" si="12"/>
        <v>45586</v>
      </c>
    </row>
    <row r="789" spans="1:22" x14ac:dyDescent="0.2">
      <c r="A789" s="344">
        <v>759</v>
      </c>
      <c r="B789" s="345" t="b">
        <v>1</v>
      </c>
      <c r="C789" s="282" t="s">
        <v>134</v>
      </c>
      <c r="D789" s="282" t="s">
        <v>20</v>
      </c>
      <c r="E789" s="282" t="s">
        <v>441</v>
      </c>
      <c r="F789" s="282" t="s">
        <v>2117</v>
      </c>
      <c r="G789" s="345">
        <v>0.45760000000000001</v>
      </c>
      <c r="H789" s="345">
        <v>0.45760000000000001</v>
      </c>
      <c r="I789" s="282" t="s">
        <v>1139</v>
      </c>
      <c r="J789" s="346">
        <v>45586</v>
      </c>
      <c r="K789" s="344">
        <v>0</v>
      </c>
      <c r="L789" s="346">
        <v>45586</v>
      </c>
      <c r="M789" s="345">
        <v>0</v>
      </c>
      <c r="N789" s="345">
        <v>0</v>
      </c>
      <c r="O789" s="282" t="s">
        <v>1123</v>
      </c>
      <c r="P789" s="344">
        <v>0</v>
      </c>
      <c r="Q789" s="282" t="s">
        <v>2114</v>
      </c>
      <c r="R789" s="344">
        <v>1</v>
      </c>
      <c r="S789" s="339"/>
      <c r="T789" s="282"/>
      <c r="U789" s="24" t="str">
        <f>+VLOOKUP(TRIM(C789),[5]CAT!$A$2:$G$498,4,0)</f>
        <v>Ribbon</v>
      </c>
      <c r="V789" s="65">
        <f t="shared" si="12"/>
        <v>45586</v>
      </c>
    </row>
    <row r="790" spans="1:22" x14ac:dyDescent="0.2">
      <c r="A790" s="344">
        <v>28</v>
      </c>
      <c r="B790" s="345" t="b">
        <v>1</v>
      </c>
      <c r="C790" s="282" t="s">
        <v>1982</v>
      </c>
      <c r="D790" s="282" t="s">
        <v>1145</v>
      </c>
      <c r="E790" s="282" t="s">
        <v>1983</v>
      </c>
      <c r="F790" s="282" t="s">
        <v>1423</v>
      </c>
      <c r="G790" s="345">
        <v>1800</v>
      </c>
      <c r="H790" s="345">
        <v>0</v>
      </c>
      <c r="I790" s="282" t="s">
        <v>1139</v>
      </c>
      <c r="J790" s="346">
        <v>45586</v>
      </c>
      <c r="K790" s="344">
        <v>0</v>
      </c>
      <c r="L790" s="346">
        <v>45586</v>
      </c>
      <c r="M790" s="345">
        <v>0.01</v>
      </c>
      <c r="N790" s="345">
        <v>0</v>
      </c>
      <c r="O790" s="282" t="s">
        <v>1123</v>
      </c>
      <c r="P790" s="344">
        <v>0</v>
      </c>
      <c r="Q790" s="282" t="s">
        <v>1979</v>
      </c>
      <c r="R790" s="344">
        <v>1</v>
      </c>
      <c r="S790" s="339"/>
      <c r="T790" s="282"/>
      <c r="U790" s="24" t="e">
        <f>+VLOOKUP(TRIM(C790),[5]CAT!$A$2:$G$498,4,0)</f>
        <v>#N/A</v>
      </c>
      <c r="V790" s="65">
        <f t="shared" si="12"/>
        <v>45586</v>
      </c>
    </row>
    <row r="791" spans="1:22" x14ac:dyDescent="0.2">
      <c r="A791" s="344">
        <v>758</v>
      </c>
      <c r="B791" s="345" t="b">
        <v>1</v>
      </c>
      <c r="C791" s="282" t="s">
        <v>1022</v>
      </c>
      <c r="D791" s="282" t="s">
        <v>20</v>
      </c>
      <c r="E791" s="282" t="s">
        <v>1503</v>
      </c>
      <c r="F791" s="282" t="s">
        <v>1375</v>
      </c>
      <c r="G791" s="345">
        <v>4.59</v>
      </c>
      <c r="H791" s="345">
        <v>4.59</v>
      </c>
      <c r="I791" s="282" t="s">
        <v>1182</v>
      </c>
      <c r="J791" s="346">
        <v>45586</v>
      </c>
      <c r="K791" s="344">
        <v>0</v>
      </c>
      <c r="L791" s="346">
        <v>45586</v>
      </c>
      <c r="M791" s="345">
        <v>0.01</v>
      </c>
      <c r="N791" s="345">
        <v>0</v>
      </c>
      <c r="O791" s="282" t="s">
        <v>1123</v>
      </c>
      <c r="P791" s="344">
        <v>0</v>
      </c>
      <c r="Q791" s="282" t="s">
        <v>2114</v>
      </c>
      <c r="R791" s="344">
        <v>1</v>
      </c>
      <c r="S791" s="339"/>
      <c r="T791" s="282"/>
      <c r="U791" s="24" t="e">
        <f>+VLOOKUP(TRIM(C791),[5]CAT!$A$2:$G$498,4,0)</f>
        <v>#N/A</v>
      </c>
      <c r="V791" s="65">
        <f t="shared" si="12"/>
        <v>45586</v>
      </c>
    </row>
    <row r="792" spans="1:22" x14ac:dyDescent="0.2">
      <c r="A792" s="344">
        <v>763</v>
      </c>
      <c r="B792" s="345" t="b">
        <v>1</v>
      </c>
      <c r="C792" s="282" t="s">
        <v>1022</v>
      </c>
      <c r="D792" s="282" t="s">
        <v>20</v>
      </c>
      <c r="E792" s="282" t="s">
        <v>1503</v>
      </c>
      <c r="F792" s="282" t="s">
        <v>1375</v>
      </c>
      <c r="G792" s="345">
        <v>6.22</v>
      </c>
      <c r="H792" s="345">
        <v>6.22</v>
      </c>
      <c r="I792" s="282" t="s">
        <v>1182</v>
      </c>
      <c r="J792" s="346">
        <v>45586</v>
      </c>
      <c r="K792" s="344">
        <v>0</v>
      </c>
      <c r="L792" s="346">
        <v>45586</v>
      </c>
      <c r="M792" s="345">
        <v>0.01</v>
      </c>
      <c r="N792" s="345">
        <v>0</v>
      </c>
      <c r="O792" s="282" t="s">
        <v>1123</v>
      </c>
      <c r="P792" s="344">
        <v>0</v>
      </c>
      <c r="Q792" s="282" t="s">
        <v>2254</v>
      </c>
      <c r="R792" s="344">
        <v>1</v>
      </c>
      <c r="S792" s="339"/>
      <c r="T792" s="282"/>
      <c r="U792" s="24" t="e">
        <f>+VLOOKUP(TRIM(C792),[5]CAT!$A$2:$G$498,4,0)</f>
        <v>#N/A</v>
      </c>
      <c r="V792" s="65">
        <f t="shared" si="12"/>
        <v>45586</v>
      </c>
    </row>
    <row r="793" spans="1:22" x14ac:dyDescent="0.2">
      <c r="A793" s="344">
        <v>27</v>
      </c>
      <c r="B793" s="345" t="b">
        <v>1</v>
      </c>
      <c r="C793" s="282" t="s">
        <v>2261</v>
      </c>
      <c r="D793" s="282" t="s">
        <v>1145</v>
      </c>
      <c r="E793" s="282" t="s">
        <v>2262</v>
      </c>
      <c r="F793" s="282" t="s">
        <v>2263</v>
      </c>
      <c r="G793" s="345">
        <v>933.34</v>
      </c>
      <c r="H793" s="345">
        <v>0</v>
      </c>
      <c r="I793" s="282" t="s">
        <v>1139</v>
      </c>
      <c r="J793" s="346">
        <v>45586</v>
      </c>
      <c r="K793" s="344">
        <v>0</v>
      </c>
      <c r="L793" s="346">
        <v>45586</v>
      </c>
      <c r="M793" s="345">
        <v>0.01</v>
      </c>
      <c r="N793" s="345">
        <v>0</v>
      </c>
      <c r="O793" s="282" t="s">
        <v>1123</v>
      </c>
      <c r="P793" s="344">
        <v>0</v>
      </c>
      <c r="Q793" s="282" t="s">
        <v>2254</v>
      </c>
      <c r="R793" s="344">
        <v>1</v>
      </c>
      <c r="S793" s="339"/>
      <c r="T793" s="282"/>
      <c r="U793" s="24" t="e">
        <f>+VLOOKUP(TRIM(C793),[5]CAT!$A$2:$G$498,4,0)</f>
        <v>#N/A</v>
      </c>
      <c r="V793" s="65">
        <f t="shared" si="12"/>
        <v>45586</v>
      </c>
    </row>
    <row r="794" spans="1:22" x14ac:dyDescent="0.2">
      <c r="A794" s="344">
        <v>24</v>
      </c>
      <c r="B794" s="345" t="b">
        <v>1</v>
      </c>
      <c r="C794" s="282" t="s">
        <v>2135</v>
      </c>
      <c r="D794" s="282" t="s">
        <v>1145</v>
      </c>
      <c r="E794" s="282" t="s">
        <v>2136</v>
      </c>
      <c r="F794" s="282" t="s">
        <v>2137</v>
      </c>
      <c r="G794" s="345">
        <v>1100</v>
      </c>
      <c r="H794" s="345">
        <v>0</v>
      </c>
      <c r="I794" s="282" t="s">
        <v>1139</v>
      </c>
      <c r="J794" s="346">
        <v>45586</v>
      </c>
      <c r="K794" s="344">
        <v>0</v>
      </c>
      <c r="L794" s="346">
        <v>45586</v>
      </c>
      <c r="M794" s="345">
        <v>0.01</v>
      </c>
      <c r="N794" s="345">
        <v>0</v>
      </c>
      <c r="O794" s="282" t="s">
        <v>1123</v>
      </c>
      <c r="P794" s="344">
        <v>0</v>
      </c>
      <c r="Q794" s="282" t="s">
        <v>2114</v>
      </c>
      <c r="R794" s="344">
        <v>1</v>
      </c>
      <c r="S794" s="339"/>
      <c r="T794" s="282"/>
      <c r="U794" s="24" t="e">
        <f>+VLOOKUP(TRIM(C794),[5]CAT!$A$2:$G$498,4,0)</f>
        <v>#N/A</v>
      </c>
      <c r="V794" s="65">
        <f t="shared" si="12"/>
        <v>45586</v>
      </c>
    </row>
    <row r="795" spans="1:22" x14ac:dyDescent="0.2">
      <c r="A795" s="344">
        <v>844</v>
      </c>
      <c r="B795" s="345" t="b">
        <v>1</v>
      </c>
      <c r="C795" s="282" t="s">
        <v>148</v>
      </c>
      <c r="D795" s="282" t="s">
        <v>20</v>
      </c>
      <c r="E795" s="282" t="s">
        <v>586</v>
      </c>
      <c r="F795" s="282" t="s">
        <v>1128</v>
      </c>
      <c r="G795" s="345">
        <v>8185.8865949999999</v>
      </c>
      <c r="H795" s="345">
        <v>8185.8865949999999</v>
      </c>
      <c r="I795" s="282" t="s">
        <v>1122</v>
      </c>
      <c r="J795" s="346">
        <v>45586</v>
      </c>
      <c r="K795" s="344">
        <v>10</v>
      </c>
      <c r="L795" s="346">
        <v>45600</v>
      </c>
      <c r="M795" s="345">
        <v>0</v>
      </c>
      <c r="N795" s="345">
        <v>0</v>
      </c>
      <c r="O795" s="282" t="s">
        <v>1123</v>
      </c>
      <c r="P795" s="344">
        <v>0</v>
      </c>
      <c r="Q795" s="282" t="s">
        <v>2124</v>
      </c>
      <c r="R795" s="344">
        <v>1</v>
      </c>
      <c r="S795" s="339"/>
      <c r="T795" s="282"/>
      <c r="U795" s="24" t="str">
        <f>+VLOOKUP(TRIM(C795),[5]CAT!$A$2:$G$498,4,0)</f>
        <v>Harina</v>
      </c>
      <c r="V795" s="65">
        <f t="shared" si="12"/>
        <v>45600</v>
      </c>
    </row>
    <row r="796" spans="1:22" x14ac:dyDescent="0.2">
      <c r="A796" s="344">
        <v>847</v>
      </c>
      <c r="B796" s="345" t="b">
        <v>1</v>
      </c>
      <c r="C796" s="282" t="s">
        <v>148</v>
      </c>
      <c r="D796" s="282" t="s">
        <v>20</v>
      </c>
      <c r="E796" s="282" t="s">
        <v>586</v>
      </c>
      <c r="F796" s="282" t="s">
        <v>1128</v>
      </c>
      <c r="G796" s="345">
        <v>5605.3511399999998</v>
      </c>
      <c r="H796" s="345">
        <v>5605.3511399999998</v>
      </c>
      <c r="I796" s="282" t="s">
        <v>1122</v>
      </c>
      <c r="J796" s="346">
        <v>45586</v>
      </c>
      <c r="K796" s="344">
        <v>10</v>
      </c>
      <c r="L796" s="346">
        <v>45600</v>
      </c>
      <c r="M796" s="345">
        <v>0</v>
      </c>
      <c r="N796" s="345">
        <v>0</v>
      </c>
      <c r="O796" s="282" t="s">
        <v>1123</v>
      </c>
      <c r="P796" s="344">
        <v>0</v>
      </c>
      <c r="Q796" s="282" t="s">
        <v>2068</v>
      </c>
      <c r="R796" s="344">
        <v>1</v>
      </c>
      <c r="S796" s="339"/>
      <c r="T796" s="282"/>
      <c r="U796" s="24" t="str">
        <f>+VLOOKUP(TRIM(C796),[5]CAT!$A$2:$G$498,4,0)</f>
        <v>Harina</v>
      </c>
      <c r="V796" s="65">
        <f t="shared" si="12"/>
        <v>45600</v>
      </c>
    </row>
    <row r="797" spans="1:22" x14ac:dyDescent="0.2">
      <c r="A797" s="344">
        <v>1050</v>
      </c>
      <c r="B797" s="345" t="b">
        <v>1</v>
      </c>
      <c r="C797" s="282" t="s">
        <v>692</v>
      </c>
      <c r="D797" s="282" t="s">
        <v>20</v>
      </c>
      <c r="E797" s="282" t="s">
        <v>693</v>
      </c>
      <c r="F797" s="282" t="s">
        <v>1375</v>
      </c>
      <c r="G797" s="345">
        <v>6.6826809999999996</v>
      </c>
      <c r="H797" s="345">
        <v>6.6826809999999996</v>
      </c>
      <c r="I797" s="282" t="s">
        <v>1122</v>
      </c>
      <c r="J797" s="346">
        <v>45586</v>
      </c>
      <c r="K797" s="344">
        <v>21</v>
      </c>
      <c r="L797" s="346">
        <v>45607</v>
      </c>
      <c r="M797" s="345">
        <v>0</v>
      </c>
      <c r="N797" s="345">
        <v>0</v>
      </c>
      <c r="O797" s="282" t="s">
        <v>1123</v>
      </c>
      <c r="P797" s="344">
        <v>0</v>
      </c>
      <c r="Q797" s="282" t="s">
        <v>2003</v>
      </c>
      <c r="R797" s="344">
        <v>1</v>
      </c>
      <c r="S797" s="339"/>
      <c r="T797" s="282"/>
      <c r="U797" s="24" t="str">
        <f>+VLOOKUP(TRIM(C797),[5]CAT!$A$2:$G$498,4,0)</f>
        <v>Sabor</v>
      </c>
      <c r="V797" s="65">
        <f t="shared" si="12"/>
        <v>45607</v>
      </c>
    </row>
    <row r="798" spans="1:22" x14ac:dyDescent="0.2">
      <c r="A798" s="344">
        <v>1075</v>
      </c>
      <c r="B798" s="345" t="b">
        <v>1</v>
      </c>
      <c r="C798" s="282" t="s">
        <v>692</v>
      </c>
      <c r="D798" s="282" t="s">
        <v>20</v>
      </c>
      <c r="E798" s="282" t="s">
        <v>693</v>
      </c>
      <c r="F798" s="282" t="s">
        <v>1375</v>
      </c>
      <c r="G798" s="345">
        <v>9.083672</v>
      </c>
      <c r="H798" s="345">
        <v>9.083672</v>
      </c>
      <c r="I798" s="282" t="s">
        <v>1122</v>
      </c>
      <c r="J798" s="346">
        <v>45586</v>
      </c>
      <c r="K798" s="344">
        <v>21</v>
      </c>
      <c r="L798" s="346">
        <v>45607</v>
      </c>
      <c r="M798" s="345">
        <v>0</v>
      </c>
      <c r="N798" s="345">
        <v>0</v>
      </c>
      <c r="O798" s="282" t="s">
        <v>1123</v>
      </c>
      <c r="P798" s="344">
        <v>0</v>
      </c>
      <c r="Q798" s="282" t="s">
        <v>2002</v>
      </c>
      <c r="R798" s="344">
        <v>1</v>
      </c>
      <c r="S798" s="339"/>
      <c r="T798" s="282"/>
      <c r="U798" s="24" t="str">
        <f>+VLOOKUP(TRIM(C798),[5]CAT!$A$2:$G$498,4,0)</f>
        <v>Sabor</v>
      </c>
      <c r="V798" s="65">
        <f t="shared" si="12"/>
        <v>45607</v>
      </c>
    </row>
    <row r="799" spans="1:22" x14ac:dyDescent="0.2">
      <c r="A799" s="344">
        <v>1049</v>
      </c>
      <c r="B799" s="345" t="b">
        <v>1</v>
      </c>
      <c r="C799" s="282" t="s">
        <v>747</v>
      </c>
      <c r="D799" s="282" t="s">
        <v>20</v>
      </c>
      <c r="E799" s="282" t="s">
        <v>736</v>
      </c>
      <c r="F799" s="282" t="s">
        <v>1129</v>
      </c>
      <c r="G799" s="345">
        <v>3.1960649999999999</v>
      </c>
      <c r="H799" s="345">
        <v>3.1960649999999999</v>
      </c>
      <c r="I799" s="282" t="s">
        <v>1122</v>
      </c>
      <c r="J799" s="346">
        <v>45586</v>
      </c>
      <c r="K799" s="344">
        <v>21</v>
      </c>
      <c r="L799" s="346">
        <v>45607</v>
      </c>
      <c r="M799" s="345">
        <v>0</v>
      </c>
      <c r="N799" s="345">
        <v>0</v>
      </c>
      <c r="O799" s="282" t="s">
        <v>1123</v>
      </c>
      <c r="P799" s="344">
        <v>0</v>
      </c>
      <c r="Q799" s="282" t="s">
        <v>2003</v>
      </c>
      <c r="R799" s="344">
        <v>1</v>
      </c>
      <c r="S799" s="339"/>
      <c r="T799" s="282"/>
      <c r="U799" s="24" t="str">
        <f>+VLOOKUP(TRIM(C799),[5]CAT!$A$2:$G$498,4,0)</f>
        <v>Sabor</v>
      </c>
      <c r="V799" s="65">
        <f t="shared" si="12"/>
        <v>45607</v>
      </c>
    </row>
    <row r="800" spans="1:22" x14ac:dyDescent="0.2">
      <c r="A800" s="344">
        <v>1074</v>
      </c>
      <c r="B800" s="345" t="b">
        <v>1</v>
      </c>
      <c r="C800" s="282" t="s">
        <v>747</v>
      </c>
      <c r="D800" s="282" t="s">
        <v>20</v>
      </c>
      <c r="E800" s="282" t="s">
        <v>736</v>
      </c>
      <c r="F800" s="282" t="s">
        <v>1129</v>
      </c>
      <c r="G800" s="345">
        <v>7.5697270000000003</v>
      </c>
      <c r="H800" s="345">
        <v>7.5697270000000003</v>
      </c>
      <c r="I800" s="282" t="s">
        <v>1122</v>
      </c>
      <c r="J800" s="346">
        <v>45586</v>
      </c>
      <c r="K800" s="344">
        <v>21</v>
      </c>
      <c r="L800" s="346">
        <v>45607</v>
      </c>
      <c r="M800" s="345">
        <v>0</v>
      </c>
      <c r="N800" s="345">
        <v>0</v>
      </c>
      <c r="O800" s="282" t="s">
        <v>1123</v>
      </c>
      <c r="P800" s="344">
        <v>0</v>
      </c>
      <c r="Q800" s="282" t="s">
        <v>2002</v>
      </c>
      <c r="R800" s="344">
        <v>1</v>
      </c>
      <c r="S800" s="339"/>
      <c r="T800" s="282"/>
      <c r="U800" s="24" t="str">
        <f>+VLOOKUP(TRIM(C800),[5]CAT!$A$2:$G$498,4,0)</f>
        <v>Sabor</v>
      </c>
      <c r="V800" s="65">
        <f t="shared" si="12"/>
        <v>45607</v>
      </c>
    </row>
    <row r="801" spans="1:22" x14ac:dyDescent="0.2">
      <c r="A801" s="344">
        <v>1048</v>
      </c>
      <c r="B801" s="345" t="b">
        <v>1</v>
      </c>
      <c r="C801" s="282" t="s">
        <v>152</v>
      </c>
      <c r="D801" s="282" t="s">
        <v>20</v>
      </c>
      <c r="E801" s="282" t="s">
        <v>58</v>
      </c>
      <c r="F801" s="282" t="s">
        <v>1127</v>
      </c>
      <c r="G801" s="345">
        <v>6.6826809999999996</v>
      </c>
      <c r="H801" s="345">
        <v>6.6826809999999996</v>
      </c>
      <c r="I801" s="282" t="s">
        <v>1180</v>
      </c>
      <c r="J801" s="346">
        <v>45586</v>
      </c>
      <c r="K801" s="344">
        <v>21</v>
      </c>
      <c r="L801" s="346">
        <v>45607</v>
      </c>
      <c r="M801" s="345">
        <v>0</v>
      </c>
      <c r="N801" s="345">
        <v>0</v>
      </c>
      <c r="O801" s="282" t="s">
        <v>1123</v>
      </c>
      <c r="P801" s="344">
        <v>0</v>
      </c>
      <c r="Q801" s="282" t="s">
        <v>2003</v>
      </c>
      <c r="R801" s="344">
        <v>1</v>
      </c>
      <c r="S801" s="339"/>
      <c r="T801" s="282"/>
      <c r="U801" s="24" t="str">
        <f>+VLOOKUP(TRIM(C801),[5]CAT!$A$2:$G$498,4,0)</f>
        <v>Sabor</v>
      </c>
      <c r="V801" s="65">
        <f t="shared" si="12"/>
        <v>45607</v>
      </c>
    </row>
    <row r="802" spans="1:22" x14ac:dyDescent="0.2">
      <c r="A802" s="344">
        <v>1073</v>
      </c>
      <c r="B802" s="345" t="b">
        <v>1</v>
      </c>
      <c r="C802" s="282" t="s">
        <v>152</v>
      </c>
      <c r="D802" s="282" t="s">
        <v>20</v>
      </c>
      <c r="E802" s="282" t="s">
        <v>58</v>
      </c>
      <c r="F802" s="282" t="s">
        <v>1127</v>
      </c>
      <c r="G802" s="345">
        <v>10.597617</v>
      </c>
      <c r="H802" s="345">
        <v>10.597617</v>
      </c>
      <c r="I802" s="282" t="s">
        <v>1180</v>
      </c>
      <c r="J802" s="346">
        <v>45586</v>
      </c>
      <c r="K802" s="344">
        <v>21</v>
      </c>
      <c r="L802" s="346">
        <v>45607</v>
      </c>
      <c r="M802" s="345">
        <v>0</v>
      </c>
      <c r="N802" s="345">
        <v>0</v>
      </c>
      <c r="O802" s="282" t="s">
        <v>1123</v>
      </c>
      <c r="P802" s="344">
        <v>0</v>
      </c>
      <c r="Q802" s="282" t="s">
        <v>2002</v>
      </c>
      <c r="R802" s="344">
        <v>1</v>
      </c>
      <c r="S802" s="339"/>
      <c r="T802" s="282"/>
      <c r="U802" s="24" t="str">
        <f>+VLOOKUP(TRIM(C802),[5]CAT!$A$2:$G$498,4,0)</f>
        <v>Sabor</v>
      </c>
      <c r="V802" s="65">
        <f t="shared" si="12"/>
        <v>45607</v>
      </c>
    </row>
    <row r="803" spans="1:22" x14ac:dyDescent="0.2">
      <c r="A803" s="344">
        <v>2423</v>
      </c>
      <c r="B803" s="345" t="b">
        <v>1</v>
      </c>
      <c r="C803" s="282" t="s">
        <v>146</v>
      </c>
      <c r="D803" s="282" t="s">
        <v>20</v>
      </c>
      <c r="E803" s="282" t="s">
        <v>88</v>
      </c>
      <c r="F803" s="282" t="s">
        <v>1375</v>
      </c>
      <c r="G803" s="345">
        <v>145.27568199999999</v>
      </c>
      <c r="H803" s="345">
        <v>145.27568199999999</v>
      </c>
      <c r="I803" s="282" t="s">
        <v>1122</v>
      </c>
      <c r="J803" s="346">
        <v>45586</v>
      </c>
      <c r="K803" s="344">
        <v>21</v>
      </c>
      <c r="L803" s="346">
        <v>45607</v>
      </c>
      <c r="M803" s="345">
        <v>0</v>
      </c>
      <c r="N803" s="345">
        <v>0</v>
      </c>
      <c r="O803" s="282" t="s">
        <v>1123</v>
      </c>
      <c r="P803" s="344">
        <v>0</v>
      </c>
      <c r="Q803" s="282" t="s">
        <v>2003</v>
      </c>
      <c r="R803" s="344">
        <v>1</v>
      </c>
      <c r="S803" s="339"/>
      <c r="T803" s="282"/>
      <c r="U803" s="24" t="str">
        <f>+VLOOKUP(TRIM(C803),[5]CAT!$A$2:$G$498,4,0)</f>
        <v>Harina</v>
      </c>
      <c r="V803" s="65">
        <f t="shared" si="12"/>
        <v>45607</v>
      </c>
    </row>
    <row r="804" spans="1:22" x14ac:dyDescent="0.2">
      <c r="A804" s="344">
        <v>2424</v>
      </c>
      <c r="B804" s="345" t="b">
        <v>1</v>
      </c>
      <c r="C804" s="282" t="s">
        <v>146</v>
      </c>
      <c r="D804" s="282" t="s">
        <v>20</v>
      </c>
      <c r="E804" s="282" t="s">
        <v>88</v>
      </c>
      <c r="F804" s="282" t="s">
        <v>1375</v>
      </c>
      <c r="G804" s="345">
        <v>167.13956099999999</v>
      </c>
      <c r="H804" s="345">
        <v>167.13956099999999</v>
      </c>
      <c r="I804" s="282" t="s">
        <v>1122</v>
      </c>
      <c r="J804" s="346">
        <v>45586</v>
      </c>
      <c r="K804" s="344">
        <v>21</v>
      </c>
      <c r="L804" s="346">
        <v>45607</v>
      </c>
      <c r="M804" s="345">
        <v>0</v>
      </c>
      <c r="N804" s="345">
        <v>0</v>
      </c>
      <c r="O804" s="282" t="s">
        <v>1123</v>
      </c>
      <c r="P804" s="344">
        <v>0</v>
      </c>
      <c r="Q804" s="282" t="s">
        <v>2002</v>
      </c>
      <c r="R804" s="344">
        <v>1</v>
      </c>
      <c r="S804" s="339"/>
      <c r="T804" s="282"/>
      <c r="U804" s="24" t="str">
        <f>+VLOOKUP(TRIM(C804),[5]CAT!$A$2:$G$498,4,0)</f>
        <v>Harina</v>
      </c>
      <c r="V804" s="65">
        <f t="shared" si="12"/>
        <v>45607</v>
      </c>
    </row>
    <row r="805" spans="1:22" x14ac:dyDescent="0.2">
      <c r="A805" s="344">
        <v>1806</v>
      </c>
      <c r="B805" s="345" t="b">
        <v>1</v>
      </c>
      <c r="C805" s="282" t="s">
        <v>137</v>
      </c>
      <c r="D805" s="282" t="s">
        <v>20</v>
      </c>
      <c r="E805" s="282" t="s">
        <v>52</v>
      </c>
      <c r="F805" s="282" t="s">
        <v>1375</v>
      </c>
      <c r="G805" s="345">
        <v>785.15788299999997</v>
      </c>
      <c r="H805" s="345">
        <v>785.15788299999997</v>
      </c>
      <c r="I805" s="282" t="s">
        <v>1122</v>
      </c>
      <c r="J805" s="346">
        <v>45586</v>
      </c>
      <c r="K805" s="344">
        <v>60</v>
      </c>
      <c r="L805" s="346">
        <v>45649</v>
      </c>
      <c r="M805" s="345">
        <v>0</v>
      </c>
      <c r="N805" s="345">
        <v>0</v>
      </c>
      <c r="O805" s="282" t="s">
        <v>1123</v>
      </c>
      <c r="P805" s="344">
        <v>0</v>
      </c>
      <c r="Q805" s="282" t="s">
        <v>2000</v>
      </c>
      <c r="R805" s="344">
        <v>1</v>
      </c>
      <c r="S805" s="339"/>
      <c r="T805" s="282"/>
      <c r="U805" s="24" t="str">
        <f>+VLOOKUP(TRIM(C805),[5]CAT!$A$2:$G$498,4,0)</f>
        <v>Vegetal</v>
      </c>
      <c r="V805" s="65">
        <f t="shared" si="12"/>
        <v>45649</v>
      </c>
    </row>
    <row r="806" spans="1:22" x14ac:dyDescent="0.2">
      <c r="A806" s="344">
        <v>837</v>
      </c>
      <c r="B806" s="345" t="b">
        <v>1</v>
      </c>
      <c r="C806" s="282" t="s">
        <v>156</v>
      </c>
      <c r="D806" s="282" t="s">
        <v>20</v>
      </c>
      <c r="E806" s="282" t="s">
        <v>44</v>
      </c>
      <c r="F806" s="282" t="s">
        <v>1375</v>
      </c>
      <c r="G806" s="345">
        <v>65.450188999999995</v>
      </c>
      <c r="H806" s="345">
        <v>65.450188999999995</v>
      </c>
      <c r="I806" s="282" t="s">
        <v>1122</v>
      </c>
      <c r="J806" s="346">
        <v>45587</v>
      </c>
      <c r="K806" s="344">
        <v>7</v>
      </c>
      <c r="L806" s="346">
        <v>45600</v>
      </c>
      <c r="M806" s="345">
        <v>0</v>
      </c>
      <c r="N806" s="345">
        <v>0</v>
      </c>
      <c r="O806" s="282" t="s">
        <v>1123</v>
      </c>
      <c r="P806" s="344">
        <v>0</v>
      </c>
      <c r="Q806" s="282" t="s">
        <v>2124</v>
      </c>
      <c r="R806" s="344">
        <v>1</v>
      </c>
      <c r="S806" s="339"/>
      <c r="T806" s="282"/>
      <c r="U806" s="24" t="str">
        <f>+VLOOKUP(TRIM(C806),[5]CAT!$A$2:$G$498,4,0)</f>
        <v>Azucar</v>
      </c>
      <c r="V806" s="65">
        <f t="shared" si="12"/>
        <v>45600</v>
      </c>
    </row>
    <row r="807" spans="1:22" x14ac:dyDescent="0.2">
      <c r="A807" s="344">
        <v>842</v>
      </c>
      <c r="B807" s="345" t="b">
        <v>1</v>
      </c>
      <c r="C807" s="282" t="s">
        <v>156</v>
      </c>
      <c r="D807" s="282" t="s">
        <v>20</v>
      </c>
      <c r="E807" s="282" t="s">
        <v>44</v>
      </c>
      <c r="F807" s="282" t="s">
        <v>1375</v>
      </c>
      <c r="G807" s="345">
        <v>44.817538999999996</v>
      </c>
      <c r="H807" s="345">
        <v>44.817538999999996</v>
      </c>
      <c r="I807" s="282" t="s">
        <v>1122</v>
      </c>
      <c r="J807" s="346">
        <v>45587</v>
      </c>
      <c r="K807" s="344">
        <v>7</v>
      </c>
      <c r="L807" s="346">
        <v>45600</v>
      </c>
      <c r="M807" s="345">
        <v>0</v>
      </c>
      <c r="N807" s="345">
        <v>0</v>
      </c>
      <c r="O807" s="282" t="s">
        <v>1123</v>
      </c>
      <c r="P807" s="344">
        <v>0</v>
      </c>
      <c r="Q807" s="282" t="s">
        <v>2068</v>
      </c>
      <c r="R807" s="344">
        <v>1</v>
      </c>
      <c r="S807" s="339"/>
      <c r="T807" s="282"/>
      <c r="U807" s="24" t="str">
        <f>+VLOOKUP(TRIM(C807),[5]CAT!$A$2:$G$498,4,0)</f>
        <v>Azucar</v>
      </c>
      <c r="V807" s="65">
        <f t="shared" si="12"/>
        <v>45600</v>
      </c>
    </row>
    <row r="808" spans="1:22" x14ac:dyDescent="0.2">
      <c r="A808" s="344">
        <v>838</v>
      </c>
      <c r="B808" s="345" t="b">
        <v>1</v>
      </c>
      <c r="C808" s="282" t="s">
        <v>153</v>
      </c>
      <c r="D808" s="282" t="s">
        <v>20</v>
      </c>
      <c r="E808" s="282" t="s">
        <v>46</v>
      </c>
      <c r="F808" s="282" t="s">
        <v>1375</v>
      </c>
      <c r="G808" s="345">
        <v>174.53383700000001</v>
      </c>
      <c r="H808" s="345">
        <v>174.53383700000001</v>
      </c>
      <c r="I808" s="282" t="s">
        <v>1122</v>
      </c>
      <c r="J808" s="346">
        <v>45587</v>
      </c>
      <c r="K808" s="344">
        <v>7</v>
      </c>
      <c r="L808" s="346">
        <v>45600</v>
      </c>
      <c r="M808" s="345">
        <v>0</v>
      </c>
      <c r="N808" s="345">
        <v>0</v>
      </c>
      <c r="O808" s="282" t="s">
        <v>1123</v>
      </c>
      <c r="P808" s="344">
        <v>0</v>
      </c>
      <c r="Q808" s="282" t="s">
        <v>2124</v>
      </c>
      <c r="R808" s="344">
        <v>1</v>
      </c>
      <c r="S808" s="339"/>
      <c r="T808" s="282"/>
      <c r="U808" s="24" t="str">
        <f>+VLOOKUP(TRIM(C808),[5]CAT!$A$2:$G$498,4,0)</f>
        <v>Sal</v>
      </c>
      <c r="V808" s="65">
        <f t="shared" si="12"/>
        <v>45600</v>
      </c>
    </row>
    <row r="809" spans="1:22" x14ac:dyDescent="0.2">
      <c r="A809" s="344">
        <v>843</v>
      </c>
      <c r="B809" s="345" t="b">
        <v>1</v>
      </c>
      <c r="C809" s="282" t="s">
        <v>153</v>
      </c>
      <c r="D809" s="282" t="s">
        <v>20</v>
      </c>
      <c r="E809" s="282" t="s">
        <v>46</v>
      </c>
      <c r="F809" s="282" t="s">
        <v>1375</v>
      </c>
      <c r="G809" s="345">
        <v>119.51343799999999</v>
      </c>
      <c r="H809" s="345">
        <v>119.51343799999999</v>
      </c>
      <c r="I809" s="282" t="s">
        <v>1122</v>
      </c>
      <c r="J809" s="346">
        <v>45587</v>
      </c>
      <c r="K809" s="344">
        <v>7</v>
      </c>
      <c r="L809" s="346">
        <v>45600</v>
      </c>
      <c r="M809" s="345">
        <v>0</v>
      </c>
      <c r="N809" s="345">
        <v>0</v>
      </c>
      <c r="O809" s="282" t="s">
        <v>1123</v>
      </c>
      <c r="P809" s="344">
        <v>0</v>
      </c>
      <c r="Q809" s="282" t="s">
        <v>2068</v>
      </c>
      <c r="R809" s="344">
        <v>1</v>
      </c>
      <c r="S809" s="339"/>
      <c r="T809" s="282"/>
      <c r="U809" s="24" t="str">
        <f>+VLOOKUP(TRIM(C809),[5]CAT!$A$2:$G$498,4,0)</f>
        <v>Sal</v>
      </c>
      <c r="V809" s="65">
        <f t="shared" si="12"/>
        <v>45600</v>
      </c>
    </row>
    <row r="810" spans="1:22" x14ac:dyDescent="0.2">
      <c r="A810" s="344">
        <v>850</v>
      </c>
      <c r="B810" s="345" t="b">
        <v>1</v>
      </c>
      <c r="C810" s="282" t="s">
        <v>148</v>
      </c>
      <c r="D810" s="282" t="s">
        <v>20</v>
      </c>
      <c r="E810" s="282" t="s">
        <v>586</v>
      </c>
      <c r="F810" s="282" t="s">
        <v>1128</v>
      </c>
      <c r="G810" s="345">
        <v>422.714946</v>
      </c>
      <c r="H810" s="345">
        <v>422.714946</v>
      </c>
      <c r="I810" s="282" t="s">
        <v>1122</v>
      </c>
      <c r="J810" s="346">
        <v>45587</v>
      </c>
      <c r="K810" s="344">
        <v>10</v>
      </c>
      <c r="L810" s="346">
        <v>45600</v>
      </c>
      <c r="M810" s="345">
        <v>0</v>
      </c>
      <c r="N810" s="345">
        <v>0</v>
      </c>
      <c r="O810" s="282" t="s">
        <v>1123</v>
      </c>
      <c r="P810" s="344">
        <v>0</v>
      </c>
      <c r="Q810" s="282" t="s">
        <v>2124</v>
      </c>
      <c r="R810" s="344">
        <v>1</v>
      </c>
      <c r="S810" s="339"/>
      <c r="T810" s="282"/>
      <c r="U810" s="24" t="str">
        <f>+VLOOKUP(TRIM(C810),[5]CAT!$A$2:$G$498,4,0)</f>
        <v>Harina</v>
      </c>
      <c r="V810" s="65">
        <f t="shared" ref="V810:V873" si="13">L810</f>
        <v>45600</v>
      </c>
    </row>
    <row r="811" spans="1:22" x14ac:dyDescent="0.2">
      <c r="A811" s="344">
        <v>851</v>
      </c>
      <c r="B811" s="345" t="b">
        <v>1</v>
      </c>
      <c r="C811" s="282" t="s">
        <v>148</v>
      </c>
      <c r="D811" s="282" t="s">
        <v>20</v>
      </c>
      <c r="E811" s="282" t="s">
        <v>586</v>
      </c>
      <c r="F811" s="282" t="s">
        <v>1128</v>
      </c>
      <c r="G811" s="345">
        <v>289.45743099999999</v>
      </c>
      <c r="H811" s="345">
        <v>289.45743099999999</v>
      </c>
      <c r="I811" s="282" t="s">
        <v>1122</v>
      </c>
      <c r="J811" s="346">
        <v>45587</v>
      </c>
      <c r="K811" s="344">
        <v>10</v>
      </c>
      <c r="L811" s="346">
        <v>45600</v>
      </c>
      <c r="M811" s="345">
        <v>0</v>
      </c>
      <c r="N811" s="345">
        <v>0</v>
      </c>
      <c r="O811" s="282" t="s">
        <v>1123</v>
      </c>
      <c r="P811" s="344">
        <v>0</v>
      </c>
      <c r="Q811" s="282" t="s">
        <v>2068</v>
      </c>
      <c r="R811" s="344">
        <v>1</v>
      </c>
      <c r="S811" s="339"/>
      <c r="T811" s="282"/>
      <c r="U811" s="24" t="str">
        <f>+VLOOKUP(TRIM(C811),[5]CAT!$A$2:$G$498,4,0)</f>
        <v>Harina</v>
      </c>
      <c r="V811" s="65">
        <f t="shared" si="13"/>
        <v>45600</v>
      </c>
    </row>
    <row r="812" spans="1:22" x14ac:dyDescent="0.2">
      <c r="A812" s="344">
        <v>958</v>
      </c>
      <c r="B812" s="345" t="b">
        <v>1</v>
      </c>
      <c r="C812" s="282" t="s">
        <v>256</v>
      </c>
      <c r="D812" s="282" t="s">
        <v>20</v>
      </c>
      <c r="E812" s="282" t="s">
        <v>77</v>
      </c>
      <c r="F812" s="282" t="s">
        <v>1375</v>
      </c>
      <c r="G812" s="345">
        <v>1289.662977</v>
      </c>
      <c r="H812" s="345">
        <v>1289.662977</v>
      </c>
      <c r="I812" s="282" t="s">
        <v>1180</v>
      </c>
      <c r="J812" s="346">
        <v>45587</v>
      </c>
      <c r="K812" s="344">
        <v>17</v>
      </c>
      <c r="L812" s="346">
        <v>45607</v>
      </c>
      <c r="M812" s="345">
        <v>0</v>
      </c>
      <c r="N812" s="345">
        <v>0</v>
      </c>
      <c r="O812" s="282" t="s">
        <v>1123</v>
      </c>
      <c r="P812" s="344">
        <v>0</v>
      </c>
      <c r="Q812" s="282" t="s">
        <v>2148</v>
      </c>
      <c r="R812" s="344">
        <v>1</v>
      </c>
      <c r="S812" s="339"/>
      <c r="T812" s="282"/>
      <c r="U812" s="24" t="str">
        <f>+VLOOKUP(TRIM(C812),[5]CAT!$A$2:$G$498,4,0)</f>
        <v>Pollo</v>
      </c>
      <c r="V812" s="65">
        <f t="shared" si="13"/>
        <v>45607</v>
      </c>
    </row>
    <row r="813" spans="1:22" x14ac:dyDescent="0.2">
      <c r="A813" s="344">
        <v>963</v>
      </c>
      <c r="B813" s="345" t="b">
        <v>1</v>
      </c>
      <c r="C813" s="282" t="s">
        <v>256</v>
      </c>
      <c r="D813" s="282" t="s">
        <v>20</v>
      </c>
      <c r="E813" s="282" t="s">
        <v>77</v>
      </c>
      <c r="F813" s="282" t="s">
        <v>1375</v>
      </c>
      <c r="G813" s="345">
        <v>5939.4738239999997</v>
      </c>
      <c r="H813" s="345">
        <v>5939.4738239999997</v>
      </c>
      <c r="I813" s="282" t="s">
        <v>1180</v>
      </c>
      <c r="J813" s="346">
        <v>45587</v>
      </c>
      <c r="K813" s="344">
        <v>17</v>
      </c>
      <c r="L813" s="346">
        <v>45607</v>
      </c>
      <c r="M813" s="345">
        <v>0</v>
      </c>
      <c r="N813" s="345">
        <v>0</v>
      </c>
      <c r="O813" s="282" t="s">
        <v>1123</v>
      </c>
      <c r="P813" s="344">
        <v>0</v>
      </c>
      <c r="Q813" s="282" t="s">
        <v>2134</v>
      </c>
      <c r="R813" s="344">
        <v>1</v>
      </c>
      <c r="S813" s="339"/>
      <c r="T813" s="282"/>
      <c r="U813" s="24" t="str">
        <f>+VLOOKUP(TRIM(C813),[5]CAT!$A$2:$G$498,4,0)</f>
        <v>Pollo</v>
      </c>
      <c r="V813" s="65">
        <f t="shared" si="13"/>
        <v>45607</v>
      </c>
    </row>
    <row r="814" spans="1:22" x14ac:dyDescent="0.2">
      <c r="A814" s="344">
        <v>900</v>
      </c>
      <c r="B814" s="345" t="b">
        <v>1</v>
      </c>
      <c r="C814" s="282" t="s">
        <v>155</v>
      </c>
      <c r="D814" s="282" t="s">
        <v>20</v>
      </c>
      <c r="E814" s="282" t="s">
        <v>45</v>
      </c>
      <c r="F814" s="282" t="s">
        <v>1134</v>
      </c>
      <c r="G814" s="345">
        <v>3.329218</v>
      </c>
      <c r="H814" s="345">
        <v>3.329218</v>
      </c>
      <c r="I814" s="282" t="s">
        <v>1122</v>
      </c>
      <c r="J814" s="346">
        <v>45587</v>
      </c>
      <c r="K814" s="344">
        <v>15</v>
      </c>
      <c r="L814" s="346">
        <v>45607</v>
      </c>
      <c r="M814" s="345">
        <v>0</v>
      </c>
      <c r="N814" s="345">
        <v>0</v>
      </c>
      <c r="O814" s="282" t="s">
        <v>1123</v>
      </c>
      <c r="P814" s="344">
        <v>0</v>
      </c>
      <c r="Q814" s="282" t="s">
        <v>1377</v>
      </c>
      <c r="R814" s="344">
        <v>1</v>
      </c>
      <c r="S814" s="339"/>
      <c r="T814" s="282"/>
      <c r="U814" s="24" t="str">
        <f>+VLOOKUP(TRIM(C814),[5]CAT!$A$2:$G$498,4,0)</f>
        <v>Sabor</v>
      </c>
      <c r="V814" s="65">
        <f t="shared" si="13"/>
        <v>45607</v>
      </c>
    </row>
    <row r="815" spans="1:22" x14ac:dyDescent="0.2">
      <c r="A815" s="344">
        <v>907</v>
      </c>
      <c r="B815" s="345" t="b">
        <v>1</v>
      </c>
      <c r="C815" s="282" t="s">
        <v>155</v>
      </c>
      <c r="D815" s="282" t="s">
        <v>20</v>
      </c>
      <c r="E815" s="282" t="s">
        <v>45</v>
      </c>
      <c r="F815" s="282" t="s">
        <v>1134</v>
      </c>
      <c r="G815" s="345">
        <v>3.3292290000000002</v>
      </c>
      <c r="H815" s="345">
        <v>3.3292290000000002</v>
      </c>
      <c r="I815" s="282" t="s">
        <v>1122</v>
      </c>
      <c r="J815" s="346">
        <v>45587</v>
      </c>
      <c r="K815" s="344">
        <v>15</v>
      </c>
      <c r="L815" s="346">
        <v>45607</v>
      </c>
      <c r="M815" s="345">
        <v>0</v>
      </c>
      <c r="N815" s="345">
        <v>0</v>
      </c>
      <c r="O815" s="282" t="s">
        <v>1123</v>
      </c>
      <c r="P815" s="344">
        <v>0</v>
      </c>
      <c r="Q815" s="282" t="s">
        <v>2069</v>
      </c>
      <c r="R815" s="344">
        <v>1</v>
      </c>
      <c r="S815" s="339"/>
      <c r="T815" s="282"/>
      <c r="U815" s="24" t="str">
        <f>+VLOOKUP(TRIM(C815),[5]CAT!$A$2:$G$498,4,0)</f>
        <v>Sabor</v>
      </c>
      <c r="V815" s="65">
        <f t="shared" si="13"/>
        <v>45607</v>
      </c>
    </row>
    <row r="816" spans="1:22" x14ac:dyDescent="0.2">
      <c r="A816" s="344">
        <v>902</v>
      </c>
      <c r="B816" s="345" t="b">
        <v>1</v>
      </c>
      <c r="C816" s="282" t="s">
        <v>659</v>
      </c>
      <c r="D816" s="282" t="s">
        <v>20</v>
      </c>
      <c r="E816" s="282" t="s">
        <v>671</v>
      </c>
      <c r="F816" s="282" t="s">
        <v>1135</v>
      </c>
      <c r="G816" s="345">
        <v>0.549925</v>
      </c>
      <c r="H816" s="345">
        <v>0.549925</v>
      </c>
      <c r="I816" s="282" t="s">
        <v>1122</v>
      </c>
      <c r="J816" s="346">
        <v>45587</v>
      </c>
      <c r="K816" s="344">
        <v>15</v>
      </c>
      <c r="L816" s="346">
        <v>45607</v>
      </c>
      <c r="M816" s="345">
        <v>0</v>
      </c>
      <c r="N816" s="345">
        <v>0</v>
      </c>
      <c r="O816" s="282" t="s">
        <v>1123</v>
      </c>
      <c r="P816" s="344">
        <v>0</v>
      </c>
      <c r="Q816" s="282" t="s">
        <v>1377</v>
      </c>
      <c r="R816" s="344">
        <v>1</v>
      </c>
      <c r="S816" s="339"/>
      <c r="T816" s="282"/>
      <c r="U816" s="24" t="str">
        <f>+VLOOKUP(TRIM(C816),[5]CAT!$A$2:$G$498,4,0)</f>
        <v>Sabor</v>
      </c>
      <c r="V816" s="65">
        <f t="shared" si="13"/>
        <v>45607</v>
      </c>
    </row>
    <row r="817" spans="1:22" x14ac:dyDescent="0.2">
      <c r="A817" s="344">
        <v>909</v>
      </c>
      <c r="B817" s="345" t="b">
        <v>1</v>
      </c>
      <c r="C817" s="282" t="s">
        <v>659</v>
      </c>
      <c r="D817" s="282" t="s">
        <v>20</v>
      </c>
      <c r="E817" s="282" t="s">
        <v>671</v>
      </c>
      <c r="F817" s="282" t="s">
        <v>1135</v>
      </c>
      <c r="G817" s="345">
        <v>0.54992700000000005</v>
      </c>
      <c r="H817" s="345">
        <v>0.54992700000000005</v>
      </c>
      <c r="I817" s="282" t="s">
        <v>1122</v>
      </c>
      <c r="J817" s="346">
        <v>45587</v>
      </c>
      <c r="K817" s="344">
        <v>15</v>
      </c>
      <c r="L817" s="346">
        <v>45607</v>
      </c>
      <c r="M817" s="345">
        <v>0</v>
      </c>
      <c r="N817" s="345">
        <v>0</v>
      </c>
      <c r="O817" s="282" t="s">
        <v>1123</v>
      </c>
      <c r="P817" s="344">
        <v>0</v>
      </c>
      <c r="Q817" s="282" t="s">
        <v>2069</v>
      </c>
      <c r="R817" s="344">
        <v>1</v>
      </c>
      <c r="S817" s="339"/>
      <c r="T817" s="282"/>
      <c r="U817" s="24" t="str">
        <f>+VLOOKUP(TRIM(C817),[5]CAT!$A$2:$G$498,4,0)</f>
        <v>Sabor</v>
      </c>
      <c r="V817" s="65">
        <f t="shared" si="13"/>
        <v>45607</v>
      </c>
    </row>
    <row r="818" spans="1:22" x14ac:dyDescent="0.2">
      <c r="A818" s="344">
        <v>792</v>
      </c>
      <c r="B818" s="345" t="b">
        <v>1</v>
      </c>
      <c r="C818" s="282" t="s">
        <v>329</v>
      </c>
      <c r="D818" s="282" t="s">
        <v>20</v>
      </c>
      <c r="E818" s="282" t="s">
        <v>53</v>
      </c>
      <c r="F818" s="282" t="s">
        <v>1375</v>
      </c>
      <c r="G818" s="345">
        <v>4603.4355759999999</v>
      </c>
      <c r="H818" s="345">
        <v>4603.4355759999999</v>
      </c>
      <c r="I818" s="282" t="s">
        <v>1122</v>
      </c>
      <c r="J818" s="346">
        <v>45588</v>
      </c>
      <c r="K818" s="344">
        <v>1</v>
      </c>
      <c r="L818" s="346">
        <v>45593</v>
      </c>
      <c r="M818" s="345">
        <v>0</v>
      </c>
      <c r="N818" s="345">
        <v>0</v>
      </c>
      <c r="O818" s="282" t="s">
        <v>1123</v>
      </c>
      <c r="P818" s="344">
        <v>0</v>
      </c>
      <c r="Q818" s="282" t="s">
        <v>2124</v>
      </c>
      <c r="R818" s="344">
        <v>1</v>
      </c>
      <c r="S818" s="339"/>
      <c r="T818" s="282"/>
      <c r="U818" s="24" t="str">
        <f>+VLOOKUP(TRIM(C818),[5]CAT!$A$2:$G$498,4,0)</f>
        <v>Agua</v>
      </c>
      <c r="V818" s="65">
        <f t="shared" si="13"/>
        <v>45593</v>
      </c>
    </row>
    <row r="819" spans="1:22" x14ac:dyDescent="0.2">
      <c r="A819" s="344">
        <v>795</v>
      </c>
      <c r="B819" s="345" t="b">
        <v>1</v>
      </c>
      <c r="C819" s="282" t="s">
        <v>329</v>
      </c>
      <c r="D819" s="282" t="s">
        <v>20</v>
      </c>
      <c r="E819" s="282" t="s">
        <v>53</v>
      </c>
      <c r="F819" s="282" t="s">
        <v>1375</v>
      </c>
      <c r="G819" s="345">
        <v>1290.478809</v>
      </c>
      <c r="H819" s="345">
        <v>1290.478809</v>
      </c>
      <c r="I819" s="282" t="s">
        <v>1122</v>
      </c>
      <c r="J819" s="346">
        <v>45588</v>
      </c>
      <c r="K819" s="344">
        <v>1</v>
      </c>
      <c r="L819" s="346">
        <v>45593</v>
      </c>
      <c r="M819" s="345">
        <v>0</v>
      </c>
      <c r="N819" s="345">
        <v>0</v>
      </c>
      <c r="O819" s="282" t="s">
        <v>1123</v>
      </c>
      <c r="P819" s="344">
        <v>0</v>
      </c>
      <c r="Q819" s="282" t="s">
        <v>2248</v>
      </c>
      <c r="R819" s="344">
        <v>1</v>
      </c>
      <c r="S819" s="339"/>
      <c r="T819" s="282"/>
      <c r="U819" s="24" t="str">
        <f>+VLOOKUP(TRIM(C819),[5]CAT!$A$2:$G$498,4,0)</f>
        <v>Agua</v>
      </c>
      <c r="V819" s="65">
        <f t="shared" si="13"/>
        <v>45593</v>
      </c>
    </row>
    <row r="820" spans="1:22" x14ac:dyDescent="0.2">
      <c r="A820" s="344">
        <v>799</v>
      </c>
      <c r="B820" s="345" t="b">
        <v>1</v>
      </c>
      <c r="C820" s="282" t="s">
        <v>329</v>
      </c>
      <c r="D820" s="282" t="s">
        <v>20</v>
      </c>
      <c r="E820" s="282" t="s">
        <v>53</v>
      </c>
      <c r="F820" s="282" t="s">
        <v>1375</v>
      </c>
      <c r="G820" s="345">
        <v>2530.3095539999999</v>
      </c>
      <c r="H820" s="345">
        <v>2530.3095539999999</v>
      </c>
      <c r="I820" s="282" t="s">
        <v>1122</v>
      </c>
      <c r="J820" s="346">
        <v>45588</v>
      </c>
      <c r="K820" s="344">
        <v>1</v>
      </c>
      <c r="L820" s="346">
        <v>45593</v>
      </c>
      <c r="M820" s="345">
        <v>0</v>
      </c>
      <c r="N820" s="345">
        <v>0</v>
      </c>
      <c r="O820" s="282" t="s">
        <v>1123</v>
      </c>
      <c r="P820" s="344">
        <v>0</v>
      </c>
      <c r="Q820" s="282" t="s">
        <v>2000</v>
      </c>
      <c r="R820" s="344">
        <v>1</v>
      </c>
      <c r="S820" s="339"/>
      <c r="T820" s="282"/>
      <c r="U820" s="24" t="str">
        <f>+VLOOKUP(TRIM(C820),[5]CAT!$A$2:$G$498,4,0)</f>
        <v>Agua</v>
      </c>
      <c r="V820" s="65">
        <f t="shared" si="13"/>
        <v>45593</v>
      </c>
    </row>
    <row r="821" spans="1:22" x14ac:dyDescent="0.2">
      <c r="A821" s="344">
        <v>834</v>
      </c>
      <c r="B821" s="345" t="b">
        <v>1</v>
      </c>
      <c r="C821" s="282" t="s">
        <v>280</v>
      </c>
      <c r="D821" s="282" t="s">
        <v>20</v>
      </c>
      <c r="E821" s="282" t="s">
        <v>26</v>
      </c>
      <c r="F821" s="282" t="s">
        <v>1127</v>
      </c>
      <c r="G821" s="345">
        <v>87.266918000000004</v>
      </c>
      <c r="H821" s="345">
        <v>87.266918000000004</v>
      </c>
      <c r="I821" s="282" t="s">
        <v>1122</v>
      </c>
      <c r="J821" s="346">
        <v>45588</v>
      </c>
      <c r="K821" s="344">
        <v>6</v>
      </c>
      <c r="L821" s="346">
        <v>45600</v>
      </c>
      <c r="M821" s="345">
        <v>0</v>
      </c>
      <c r="N821" s="345">
        <v>0</v>
      </c>
      <c r="O821" s="282" t="s">
        <v>1123</v>
      </c>
      <c r="P821" s="344">
        <v>0</v>
      </c>
      <c r="Q821" s="282" t="s">
        <v>2124</v>
      </c>
      <c r="R821" s="344">
        <v>1</v>
      </c>
      <c r="S821" s="339"/>
      <c r="T821" s="282"/>
      <c r="U821" s="24" t="str">
        <f>+VLOOKUP(TRIM(C821),[5]CAT!$A$2:$G$498,4,0)</f>
        <v>Ins Pizza</v>
      </c>
      <c r="V821" s="65">
        <f t="shared" si="13"/>
        <v>45600</v>
      </c>
    </row>
    <row r="822" spans="1:22" x14ac:dyDescent="0.2">
      <c r="A822" s="344">
        <v>839</v>
      </c>
      <c r="B822" s="345" t="b">
        <v>1</v>
      </c>
      <c r="C822" s="282" t="s">
        <v>280</v>
      </c>
      <c r="D822" s="282" t="s">
        <v>20</v>
      </c>
      <c r="E822" s="282" t="s">
        <v>26</v>
      </c>
      <c r="F822" s="282" t="s">
        <v>1127</v>
      </c>
      <c r="G822" s="345">
        <v>59.756718999999997</v>
      </c>
      <c r="H822" s="345">
        <v>59.756718999999997</v>
      </c>
      <c r="I822" s="282" t="s">
        <v>1122</v>
      </c>
      <c r="J822" s="346">
        <v>45588</v>
      </c>
      <c r="K822" s="344">
        <v>6</v>
      </c>
      <c r="L822" s="346">
        <v>45600</v>
      </c>
      <c r="M822" s="345">
        <v>0</v>
      </c>
      <c r="N822" s="345">
        <v>0</v>
      </c>
      <c r="O822" s="282" t="s">
        <v>1123</v>
      </c>
      <c r="P822" s="344">
        <v>0</v>
      </c>
      <c r="Q822" s="282" t="s">
        <v>2068</v>
      </c>
      <c r="R822" s="344">
        <v>1</v>
      </c>
      <c r="S822" s="339"/>
      <c r="T822" s="282"/>
      <c r="U822" s="24" t="str">
        <f>+VLOOKUP(TRIM(C822),[5]CAT!$A$2:$G$498,4,0)</f>
        <v>Ins Pizza</v>
      </c>
      <c r="V822" s="65">
        <f t="shared" si="13"/>
        <v>45600</v>
      </c>
    </row>
    <row r="823" spans="1:22" x14ac:dyDescent="0.2">
      <c r="A823" s="344">
        <v>871</v>
      </c>
      <c r="B823" s="345" t="b">
        <v>1</v>
      </c>
      <c r="C823" s="282" t="s">
        <v>148</v>
      </c>
      <c r="D823" s="282" t="s">
        <v>20</v>
      </c>
      <c r="E823" s="282" t="s">
        <v>586</v>
      </c>
      <c r="F823" s="282" t="s">
        <v>1128</v>
      </c>
      <c r="G823" s="345">
        <v>4791.7496019999999</v>
      </c>
      <c r="H823" s="345">
        <v>4791.7496019999999</v>
      </c>
      <c r="I823" s="282" t="s">
        <v>1122</v>
      </c>
      <c r="J823" s="346">
        <v>45588</v>
      </c>
      <c r="K823" s="344">
        <v>10</v>
      </c>
      <c r="L823" s="346">
        <v>45600</v>
      </c>
      <c r="M823" s="345">
        <v>0</v>
      </c>
      <c r="N823" s="345">
        <v>0</v>
      </c>
      <c r="O823" s="282" t="s">
        <v>1123</v>
      </c>
      <c r="P823" s="344">
        <v>0</v>
      </c>
      <c r="Q823" s="282" t="s">
        <v>2171</v>
      </c>
      <c r="R823" s="344">
        <v>1</v>
      </c>
      <c r="S823" s="339"/>
      <c r="T823" s="282"/>
      <c r="U823" s="24" t="str">
        <f>+VLOOKUP(TRIM(C823),[5]CAT!$A$2:$G$498,4,0)</f>
        <v>Harina</v>
      </c>
      <c r="V823" s="65">
        <f t="shared" si="13"/>
        <v>45600</v>
      </c>
    </row>
    <row r="824" spans="1:22" x14ac:dyDescent="0.2">
      <c r="A824" s="344">
        <v>1104</v>
      </c>
      <c r="B824" s="345" t="b">
        <v>1</v>
      </c>
      <c r="C824" s="282" t="s">
        <v>692</v>
      </c>
      <c r="D824" s="282" t="s">
        <v>20</v>
      </c>
      <c r="E824" s="282" t="s">
        <v>693</v>
      </c>
      <c r="F824" s="282" t="s">
        <v>1375</v>
      </c>
      <c r="G824" s="345">
        <v>11.305129000000001</v>
      </c>
      <c r="H824" s="345">
        <v>11.305129000000001</v>
      </c>
      <c r="I824" s="282" t="s">
        <v>1122</v>
      </c>
      <c r="J824" s="346">
        <v>45588</v>
      </c>
      <c r="K824" s="344">
        <v>21</v>
      </c>
      <c r="L824" s="346">
        <v>45614</v>
      </c>
      <c r="M824" s="345">
        <v>0</v>
      </c>
      <c r="N824" s="345">
        <v>0</v>
      </c>
      <c r="O824" s="282" t="s">
        <v>1123</v>
      </c>
      <c r="P824" s="344">
        <v>0</v>
      </c>
      <c r="Q824" s="282" t="s">
        <v>2111</v>
      </c>
      <c r="R824" s="344">
        <v>1</v>
      </c>
      <c r="S824" s="339"/>
      <c r="T824" s="282"/>
      <c r="U824" s="24" t="str">
        <f>+VLOOKUP(TRIM(C824),[5]CAT!$A$2:$G$498,4,0)</f>
        <v>Sabor</v>
      </c>
      <c r="V824" s="65">
        <f t="shared" si="13"/>
        <v>45614</v>
      </c>
    </row>
    <row r="825" spans="1:22" x14ac:dyDescent="0.2">
      <c r="A825" s="344">
        <v>1114</v>
      </c>
      <c r="B825" s="345" t="b">
        <v>1</v>
      </c>
      <c r="C825" s="282" t="s">
        <v>692</v>
      </c>
      <c r="D825" s="282" t="s">
        <v>20</v>
      </c>
      <c r="E825" s="282" t="s">
        <v>693</v>
      </c>
      <c r="F825" s="282" t="s">
        <v>1375</v>
      </c>
      <c r="G825" s="345">
        <v>3.1598389999999998</v>
      </c>
      <c r="H825" s="345">
        <v>3.1598389999999998</v>
      </c>
      <c r="I825" s="282" t="s">
        <v>1122</v>
      </c>
      <c r="J825" s="346">
        <v>45588</v>
      </c>
      <c r="K825" s="344">
        <v>21</v>
      </c>
      <c r="L825" s="346">
        <v>45614</v>
      </c>
      <c r="M825" s="345">
        <v>0</v>
      </c>
      <c r="N825" s="345">
        <v>0</v>
      </c>
      <c r="O825" s="282" t="s">
        <v>1123</v>
      </c>
      <c r="P825" s="344">
        <v>0</v>
      </c>
      <c r="Q825" s="282" t="s">
        <v>2107</v>
      </c>
      <c r="R825" s="344">
        <v>1</v>
      </c>
      <c r="S825" s="339"/>
      <c r="T825" s="282"/>
      <c r="U825" s="24" t="str">
        <f>+VLOOKUP(TRIM(C825),[5]CAT!$A$2:$G$498,4,0)</f>
        <v>Sabor</v>
      </c>
      <c r="V825" s="65">
        <f t="shared" si="13"/>
        <v>45614</v>
      </c>
    </row>
    <row r="826" spans="1:22" x14ac:dyDescent="0.2">
      <c r="A826" s="344">
        <v>1128</v>
      </c>
      <c r="B826" s="345" t="b">
        <v>1</v>
      </c>
      <c r="C826" s="282" t="s">
        <v>692</v>
      </c>
      <c r="D826" s="282" t="s">
        <v>20</v>
      </c>
      <c r="E826" s="282" t="s">
        <v>693</v>
      </c>
      <c r="F826" s="282" t="s">
        <v>1375</v>
      </c>
      <c r="G826" s="345">
        <v>13.271219</v>
      </c>
      <c r="H826" s="345">
        <v>13.271219</v>
      </c>
      <c r="I826" s="282" t="s">
        <v>1122</v>
      </c>
      <c r="J826" s="346">
        <v>45588</v>
      </c>
      <c r="K826" s="344">
        <v>21</v>
      </c>
      <c r="L826" s="346">
        <v>45614</v>
      </c>
      <c r="M826" s="345">
        <v>0</v>
      </c>
      <c r="N826" s="345">
        <v>0</v>
      </c>
      <c r="O826" s="282" t="s">
        <v>1123</v>
      </c>
      <c r="P826" s="344">
        <v>0</v>
      </c>
      <c r="Q826" s="282" t="s">
        <v>2112</v>
      </c>
      <c r="R826" s="344">
        <v>1</v>
      </c>
      <c r="S826" s="339"/>
      <c r="T826" s="282"/>
      <c r="U826" s="24" t="str">
        <f>+VLOOKUP(TRIM(C826),[5]CAT!$A$2:$G$498,4,0)</f>
        <v>Sabor</v>
      </c>
      <c r="V826" s="65">
        <f t="shared" si="13"/>
        <v>45614</v>
      </c>
    </row>
    <row r="827" spans="1:22" x14ac:dyDescent="0.2">
      <c r="A827" s="344">
        <v>1140</v>
      </c>
      <c r="B827" s="345" t="b">
        <v>1</v>
      </c>
      <c r="C827" s="282" t="s">
        <v>692</v>
      </c>
      <c r="D827" s="282" t="s">
        <v>20</v>
      </c>
      <c r="E827" s="282" t="s">
        <v>693</v>
      </c>
      <c r="F827" s="282" t="s">
        <v>1375</v>
      </c>
      <c r="G827" s="345">
        <v>6.4805039999999998</v>
      </c>
      <c r="H827" s="345">
        <v>6.4805039999999998</v>
      </c>
      <c r="I827" s="282" t="s">
        <v>1122</v>
      </c>
      <c r="J827" s="346">
        <v>45588</v>
      </c>
      <c r="K827" s="344">
        <v>21</v>
      </c>
      <c r="L827" s="346">
        <v>45614</v>
      </c>
      <c r="M827" s="345">
        <v>0</v>
      </c>
      <c r="N827" s="345">
        <v>0</v>
      </c>
      <c r="O827" s="282" t="s">
        <v>1123</v>
      </c>
      <c r="P827" s="344">
        <v>0</v>
      </c>
      <c r="Q827" s="282" t="s">
        <v>2147</v>
      </c>
      <c r="R827" s="344">
        <v>1</v>
      </c>
      <c r="S827" s="339"/>
      <c r="T827" s="282"/>
      <c r="U827" s="24" t="str">
        <f>+VLOOKUP(TRIM(C827),[5]CAT!$A$2:$G$498,4,0)</f>
        <v>Sabor</v>
      </c>
      <c r="V827" s="65">
        <f t="shared" si="13"/>
        <v>45614</v>
      </c>
    </row>
    <row r="828" spans="1:22" x14ac:dyDescent="0.2">
      <c r="A828" s="344">
        <v>1107</v>
      </c>
      <c r="B828" s="345" t="b">
        <v>1</v>
      </c>
      <c r="C828" s="282" t="s">
        <v>259</v>
      </c>
      <c r="D828" s="282" t="s">
        <v>20</v>
      </c>
      <c r="E828" s="282" t="s">
        <v>29</v>
      </c>
      <c r="F828" s="282" t="s">
        <v>1375</v>
      </c>
      <c r="G828" s="345">
        <v>12.561254</v>
      </c>
      <c r="H828" s="345">
        <v>12.561254</v>
      </c>
      <c r="I828" s="282" t="s">
        <v>1180</v>
      </c>
      <c r="J828" s="346">
        <v>45588</v>
      </c>
      <c r="K828" s="344">
        <v>21</v>
      </c>
      <c r="L828" s="346">
        <v>45614</v>
      </c>
      <c r="M828" s="345">
        <v>0</v>
      </c>
      <c r="N828" s="345">
        <v>0</v>
      </c>
      <c r="O828" s="282" t="s">
        <v>1123</v>
      </c>
      <c r="P828" s="344">
        <v>0</v>
      </c>
      <c r="Q828" s="282" t="s">
        <v>2111</v>
      </c>
      <c r="R828" s="344">
        <v>1</v>
      </c>
      <c r="S828" s="339"/>
      <c r="T828" s="282"/>
      <c r="U828" s="24" t="str">
        <f>+VLOOKUP(TRIM(C828),[5]CAT!$A$2:$G$498,4,0)</f>
        <v>Aditivos</v>
      </c>
      <c r="V828" s="65">
        <f t="shared" si="13"/>
        <v>45614</v>
      </c>
    </row>
    <row r="829" spans="1:22" x14ac:dyDescent="0.2">
      <c r="A829" s="344">
        <v>1117</v>
      </c>
      <c r="B829" s="345" t="b">
        <v>1</v>
      </c>
      <c r="C829" s="282" t="s">
        <v>259</v>
      </c>
      <c r="D829" s="282" t="s">
        <v>20</v>
      </c>
      <c r="E829" s="282" t="s">
        <v>29</v>
      </c>
      <c r="F829" s="282" t="s">
        <v>1375</v>
      </c>
      <c r="G829" s="345">
        <v>3.5109319999999999</v>
      </c>
      <c r="H829" s="345">
        <v>3.5109319999999999</v>
      </c>
      <c r="I829" s="282" t="s">
        <v>1180</v>
      </c>
      <c r="J829" s="346">
        <v>45588</v>
      </c>
      <c r="K829" s="344">
        <v>21</v>
      </c>
      <c r="L829" s="346">
        <v>45614</v>
      </c>
      <c r="M829" s="345">
        <v>0</v>
      </c>
      <c r="N829" s="345">
        <v>0</v>
      </c>
      <c r="O829" s="282" t="s">
        <v>1123</v>
      </c>
      <c r="P829" s="344">
        <v>0</v>
      </c>
      <c r="Q829" s="282" t="s">
        <v>2107</v>
      </c>
      <c r="R829" s="344">
        <v>1</v>
      </c>
      <c r="S829" s="339"/>
      <c r="T829" s="282"/>
      <c r="U829" s="24" t="str">
        <f>+VLOOKUP(TRIM(C829),[5]CAT!$A$2:$G$498,4,0)</f>
        <v>Aditivos</v>
      </c>
      <c r="V829" s="65">
        <f t="shared" si="13"/>
        <v>45614</v>
      </c>
    </row>
    <row r="830" spans="1:22" x14ac:dyDescent="0.2">
      <c r="A830" s="344">
        <v>1131</v>
      </c>
      <c r="B830" s="345" t="b">
        <v>1</v>
      </c>
      <c r="C830" s="282" t="s">
        <v>259</v>
      </c>
      <c r="D830" s="282" t="s">
        <v>20</v>
      </c>
      <c r="E830" s="282" t="s">
        <v>29</v>
      </c>
      <c r="F830" s="282" t="s">
        <v>1375</v>
      </c>
      <c r="G830" s="345">
        <v>14.745798000000001</v>
      </c>
      <c r="H830" s="345">
        <v>14.745798000000001</v>
      </c>
      <c r="I830" s="282" t="s">
        <v>1180</v>
      </c>
      <c r="J830" s="346">
        <v>45588</v>
      </c>
      <c r="K830" s="344">
        <v>21</v>
      </c>
      <c r="L830" s="346">
        <v>45614</v>
      </c>
      <c r="M830" s="345">
        <v>0</v>
      </c>
      <c r="N830" s="345">
        <v>0</v>
      </c>
      <c r="O830" s="282" t="s">
        <v>1123</v>
      </c>
      <c r="P830" s="344">
        <v>0</v>
      </c>
      <c r="Q830" s="282" t="s">
        <v>2112</v>
      </c>
      <c r="R830" s="344">
        <v>1</v>
      </c>
      <c r="S830" s="339"/>
      <c r="T830" s="282"/>
      <c r="U830" s="24" t="str">
        <f>+VLOOKUP(TRIM(C830),[5]CAT!$A$2:$G$498,4,0)</f>
        <v>Aditivos</v>
      </c>
      <c r="V830" s="65">
        <f t="shared" si="13"/>
        <v>45614</v>
      </c>
    </row>
    <row r="831" spans="1:22" x14ac:dyDescent="0.2">
      <c r="A831" s="344">
        <v>1143</v>
      </c>
      <c r="B831" s="345" t="b">
        <v>1</v>
      </c>
      <c r="C831" s="282" t="s">
        <v>259</v>
      </c>
      <c r="D831" s="282" t="s">
        <v>20</v>
      </c>
      <c r="E831" s="282" t="s">
        <v>29</v>
      </c>
      <c r="F831" s="282" t="s">
        <v>1375</v>
      </c>
      <c r="G831" s="345">
        <v>7.2005600000000003</v>
      </c>
      <c r="H831" s="345">
        <v>7.2005600000000003</v>
      </c>
      <c r="I831" s="282" t="s">
        <v>1180</v>
      </c>
      <c r="J831" s="346">
        <v>45588</v>
      </c>
      <c r="K831" s="344">
        <v>21</v>
      </c>
      <c r="L831" s="346">
        <v>45614</v>
      </c>
      <c r="M831" s="345">
        <v>0</v>
      </c>
      <c r="N831" s="345">
        <v>0</v>
      </c>
      <c r="O831" s="282" t="s">
        <v>1123</v>
      </c>
      <c r="P831" s="344">
        <v>0</v>
      </c>
      <c r="Q831" s="282" t="s">
        <v>2147</v>
      </c>
      <c r="R831" s="344">
        <v>1</v>
      </c>
      <c r="S831" s="339"/>
      <c r="T831" s="282"/>
      <c r="U831" s="24" t="str">
        <f>+VLOOKUP(TRIM(C831),[5]CAT!$A$2:$G$498,4,0)</f>
        <v>Aditivos</v>
      </c>
      <c r="V831" s="65">
        <f t="shared" si="13"/>
        <v>45614</v>
      </c>
    </row>
    <row r="832" spans="1:22" x14ac:dyDescent="0.2">
      <c r="A832" s="344">
        <v>1109</v>
      </c>
      <c r="B832" s="345" t="b">
        <v>1</v>
      </c>
      <c r="C832" s="282" t="s">
        <v>249</v>
      </c>
      <c r="D832" s="282" t="s">
        <v>20</v>
      </c>
      <c r="E832" s="282" t="s">
        <v>78</v>
      </c>
      <c r="F832" s="282" t="s">
        <v>1126</v>
      </c>
      <c r="G832" s="345">
        <v>2.512251</v>
      </c>
      <c r="H832" s="345">
        <v>2.512251</v>
      </c>
      <c r="I832" s="282" t="s">
        <v>1122</v>
      </c>
      <c r="J832" s="346">
        <v>45588</v>
      </c>
      <c r="K832" s="344">
        <v>21</v>
      </c>
      <c r="L832" s="346">
        <v>45614</v>
      </c>
      <c r="M832" s="345">
        <v>0</v>
      </c>
      <c r="N832" s="345">
        <v>0</v>
      </c>
      <c r="O832" s="282" t="s">
        <v>1123</v>
      </c>
      <c r="P832" s="344">
        <v>0</v>
      </c>
      <c r="Q832" s="282" t="s">
        <v>2111</v>
      </c>
      <c r="R832" s="344">
        <v>1</v>
      </c>
      <c r="S832" s="339"/>
      <c r="T832" s="282"/>
      <c r="U832" s="24" t="str">
        <f>+VLOOKUP(TRIM(C832),[5]CAT!$A$2:$G$498,4,0)</f>
        <v>Sabor</v>
      </c>
      <c r="V832" s="65">
        <f t="shared" si="13"/>
        <v>45614</v>
      </c>
    </row>
    <row r="833" spans="1:22" x14ac:dyDescent="0.2">
      <c r="A833" s="344">
        <v>1119</v>
      </c>
      <c r="B833" s="345" t="b">
        <v>1</v>
      </c>
      <c r="C833" s="282" t="s">
        <v>249</v>
      </c>
      <c r="D833" s="282" t="s">
        <v>20</v>
      </c>
      <c r="E833" s="282" t="s">
        <v>78</v>
      </c>
      <c r="F833" s="282" t="s">
        <v>1126</v>
      </c>
      <c r="G833" s="345">
        <v>0.70218700000000001</v>
      </c>
      <c r="H833" s="345">
        <v>0.70218700000000001</v>
      </c>
      <c r="I833" s="282" t="s">
        <v>1122</v>
      </c>
      <c r="J833" s="346">
        <v>45588</v>
      </c>
      <c r="K833" s="344">
        <v>21</v>
      </c>
      <c r="L833" s="346">
        <v>45614</v>
      </c>
      <c r="M833" s="345">
        <v>0</v>
      </c>
      <c r="N833" s="345">
        <v>0</v>
      </c>
      <c r="O833" s="282" t="s">
        <v>1123</v>
      </c>
      <c r="P833" s="344">
        <v>0</v>
      </c>
      <c r="Q833" s="282" t="s">
        <v>2107</v>
      </c>
      <c r="R833" s="344">
        <v>1</v>
      </c>
      <c r="S833" s="339"/>
      <c r="T833" s="282"/>
      <c r="U833" s="24" t="str">
        <f>+VLOOKUP(TRIM(C833),[5]CAT!$A$2:$G$498,4,0)</f>
        <v>Sabor</v>
      </c>
      <c r="V833" s="65">
        <f t="shared" si="13"/>
        <v>45614</v>
      </c>
    </row>
    <row r="834" spans="1:22" x14ac:dyDescent="0.2">
      <c r="A834" s="344">
        <v>1133</v>
      </c>
      <c r="B834" s="345" t="b">
        <v>1</v>
      </c>
      <c r="C834" s="282" t="s">
        <v>249</v>
      </c>
      <c r="D834" s="282" t="s">
        <v>20</v>
      </c>
      <c r="E834" s="282" t="s">
        <v>78</v>
      </c>
      <c r="F834" s="282" t="s">
        <v>1126</v>
      </c>
      <c r="G834" s="345">
        <v>2.94916</v>
      </c>
      <c r="H834" s="345">
        <v>2.94916</v>
      </c>
      <c r="I834" s="282" t="s">
        <v>1122</v>
      </c>
      <c r="J834" s="346">
        <v>45588</v>
      </c>
      <c r="K834" s="344">
        <v>21</v>
      </c>
      <c r="L834" s="346">
        <v>45614</v>
      </c>
      <c r="M834" s="345">
        <v>0</v>
      </c>
      <c r="N834" s="345">
        <v>0</v>
      </c>
      <c r="O834" s="282" t="s">
        <v>1123</v>
      </c>
      <c r="P834" s="344">
        <v>0</v>
      </c>
      <c r="Q834" s="282" t="s">
        <v>2112</v>
      </c>
      <c r="R834" s="344">
        <v>1</v>
      </c>
      <c r="S834" s="339"/>
      <c r="T834" s="282"/>
      <c r="U834" s="24" t="str">
        <f>+VLOOKUP(TRIM(C834),[5]CAT!$A$2:$G$498,4,0)</f>
        <v>Sabor</v>
      </c>
      <c r="V834" s="65">
        <f t="shared" si="13"/>
        <v>45614</v>
      </c>
    </row>
    <row r="835" spans="1:22" x14ac:dyDescent="0.2">
      <c r="A835" s="344">
        <v>1145</v>
      </c>
      <c r="B835" s="345" t="b">
        <v>1</v>
      </c>
      <c r="C835" s="282" t="s">
        <v>249</v>
      </c>
      <c r="D835" s="282" t="s">
        <v>20</v>
      </c>
      <c r="E835" s="282" t="s">
        <v>78</v>
      </c>
      <c r="F835" s="282" t="s">
        <v>1126</v>
      </c>
      <c r="G835" s="345">
        <v>1.4401120000000001</v>
      </c>
      <c r="H835" s="345">
        <v>1.4401120000000001</v>
      </c>
      <c r="I835" s="282" t="s">
        <v>1122</v>
      </c>
      <c r="J835" s="346">
        <v>45588</v>
      </c>
      <c r="K835" s="344">
        <v>21</v>
      </c>
      <c r="L835" s="346">
        <v>45614</v>
      </c>
      <c r="M835" s="345">
        <v>0</v>
      </c>
      <c r="N835" s="345">
        <v>0</v>
      </c>
      <c r="O835" s="282" t="s">
        <v>1123</v>
      </c>
      <c r="P835" s="344">
        <v>0</v>
      </c>
      <c r="Q835" s="282" t="s">
        <v>2147</v>
      </c>
      <c r="R835" s="344">
        <v>1</v>
      </c>
      <c r="S835" s="339"/>
      <c r="T835" s="282"/>
      <c r="U835" s="24" t="str">
        <f>+VLOOKUP(TRIM(C835),[5]CAT!$A$2:$G$498,4,0)</f>
        <v>Sabor</v>
      </c>
      <c r="V835" s="65">
        <f t="shared" si="13"/>
        <v>45614</v>
      </c>
    </row>
    <row r="836" spans="1:22" x14ac:dyDescent="0.2">
      <c r="A836" s="344">
        <v>1108</v>
      </c>
      <c r="B836" s="345" t="b">
        <v>1</v>
      </c>
      <c r="C836" s="282" t="s">
        <v>320</v>
      </c>
      <c r="D836" s="282" t="s">
        <v>20</v>
      </c>
      <c r="E836" s="282" t="s">
        <v>354</v>
      </c>
      <c r="F836" s="282" t="s">
        <v>1126</v>
      </c>
      <c r="G836" s="345">
        <v>7.5367519999999999</v>
      </c>
      <c r="H836" s="345">
        <v>7.5367519999999999</v>
      </c>
      <c r="I836" s="282" t="s">
        <v>1122</v>
      </c>
      <c r="J836" s="346">
        <v>45588</v>
      </c>
      <c r="K836" s="344">
        <v>21</v>
      </c>
      <c r="L836" s="346">
        <v>45614</v>
      </c>
      <c r="M836" s="345">
        <v>0</v>
      </c>
      <c r="N836" s="345">
        <v>0</v>
      </c>
      <c r="O836" s="282" t="s">
        <v>1123</v>
      </c>
      <c r="P836" s="344">
        <v>0</v>
      </c>
      <c r="Q836" s="282" t="s">
        <v>2111</v>
      </c>
      <c r="R836" s="344">
        <v>1</v>
      </c>
      <c r="S836" s="339"/>
      <c r="T836" s="282"/>
      <c r="U836" s="24" t="str">
        <f>+VLOOKUP(TRIM(C836),[5]CAT!$A$2:$G$498,4,0)</f>
        <v>Sabor</v>
      </c>
      <c r="V836" s="65">
        <f t="shared" si="13"/>
        <v>45614</v>
      </c>
    </row>
    <row r="837" spans="1:22" x14ac:dyDescent="0.2">
      <c r="A837" s="344">
        <v>1118</v>
      </c>
      <c r="B837" s="345" t="b">
        <v>1</v>
      </c>
      <c r="C837" s="282" t="s">
        <v>320</v>
      </c>
      <c r="D837" s="282" t="s">
        <v>20</v>
      </c>
      <c r="E837" s="282" t="s">
        <v>354</v>
      </c>
      <c r="F837" s="282" t="s">
        <v>1126</v>
      </c>
      <c r="G837" s="345">
        <v>2.1065589999999998</v>
      </c>
      <c r="H837" s="345">
        <v>2.1065589999999998</v>
      </c>
      <c r="I837" s="282" t="s">
        <v>1122</v>
      </c>
      <c r="J837" s="346">
        <v>45588</v>
      </c>
      <c r="K837" s="344">
        <v>21</v>
      </c>
      <c r="L837" s="346">
        <v>45614</v>
      </c>
      <c r="M837" s="345">
        <v>0</v>
      </c>
      <c r="N837" s="345">
        <v>0</v>
      </c>
      <c r="O837" s="282" t="s">
        <v>1123</v>
      </c>
      <c r="P837" s="344">
        <v>0</v>
      </c>
      <c r="Q837" s="282" t="s">
        <v>2107</v>
      </c>
      <c r="R837" s="344">
        <v>1</v>
      </c>
      <c r="S837" s="339"/>
      <c r="T837" s="282"/>
      <c r="U837" s="24" t="str">
        <f>+VLOOKUP(TRIM(C837),[5]CAT!$A$2:$G$498,4,0)</f>
        <v>Sabor</v>
      </c>
      <c r="V837" s="65">
        <f t="shared" si="13"/>
        <v>45614</v>
      </c>
    </row>
    <row r="838" spans="1:22" x14ac:dyDescent="0.2">
      <c r="A838" s="344">
        <v>1132</v>
      </c>
      <c r="B838" s="345" t="b">
        <v>1</v>
      </c>
      <c r="C838" s="282" t="s">
        <v>320</v>
      </c>
      <c r="D838" s="282" t="s">
        <v>20</v>
      </c>
      <c r="E838" s="282" t="s">
        <v>354</v>
      </c>
      <c r="F838" s="282" t="s">
        <v>1126</v>
      </c>
      <c r="G838" s="345">
        <v>8.8474789999999999</v>
      </c>
      <c r="H838" s="345">
        <v>8.8474789999999999</v>
      </c>
      <c r="I838" s="282" t="s">
        <v>1122</v>
      </c>
      <c r="J838" s="346">
        <v>45588</v>
      </c>
      <c r="K838" s="344">
        <v>21</v>
      </c>
      <c r="L838" s="346">
        <v>45614</v>
      </c>
      <c r="M838" s="345">
        <v>0</v>
      </c>
      <c r="N838" s="345">
        <v>0</v>
      </c>
      <c r="O838" s="282" t="s">
        <v>1123</v>
      </c>
      <c r="P838" s="344">
        <v>0</v>
      </c>
      <c r="Q838" s="282" t="s">
        <v>2112</v>
      </c>
      <c r="R838" s="344">
        <v>1</v>
      </c>
      <c r="S838" s="339"/>
      <c r="T838" s="282"/>
      <c r="U838" s="24" t="str">
        <f>+VLOOKUP(TRIM(C838),[5]CAT!$A$2:$G$498,4,0)</f>
        <v>Sabor</v>
      </c>
      <c r="V838" s="65">
        <f t="shared" si="13"/>
        <v>45614</v>
      </c>
    </row>
    <row r="839" spans="1:22" x14ac:dyDescent="0.2">
      <c r="A839" s="344">
        <v>1144</v>
      </c>
      <c r="B839" s="345" t="b">
        <v>1</v>
      </c>
      <c r="C839" s="282" t="s">
        <v>320</v>
      </c>
      <c r="D839" s="282" t="s">
        <v>20</v>
      </c>
      <c r="E839" s="282" t="s">
        <v>354</v>
      </c>
      <c r="F839" s="282" t="s">
        <v>1126</v>
      </c>
      <c r="G839" s="345">
        <v>4.3203360000000002</v>
      </c>
      <c r="H839" s="345">
        <v>4.3203360000000002</v>
      </c>
      <c r="I839" s="282" t="s">
        <v>1122</v>
      </c>
      <c r="J839" s="346">
        <v>45588</v>
      </c>
      <c r="K839" s="344">
        <v>21</v>
      </c>
      <c r="L839" s="346">
        <v>45614</v>
      </c>
      <c r="M839" s="345">
        <v>0</v>
      </c>
      <c r="N839" s="345">
        <v>0</v>
      </c>
      <c r="O839" s="282" t="s">
        <v>1123</v>
      </c>
      <c r="P839" s="344">
        <v>0</v>
      </c>
      <c r="Q839" s="282" t="s">
        <v>2147</v>
      </c>
      <c r="R839" s="344">
        <v>1</v>
      </c>
      <c r="S839" s="339"/>
      <c r="T839" s="282"/>
      <c r="U839" s="24" t="str">
        <f>+VLOOKUP(TRIM(C839),[5]CAT!$A$2:$G$498,4,0)</f>
        <v>Sabor</v>
      </c>
      <c r="V839" s="65">
        <f t="shared" si="13"/>
        <v>45614</v>
      </c>
    </row>
    <row r="840" spans="1:22" x14ac:dyDescent="0.2">
      <c r="A840" s="344">
        <v>1091</v>
      </c>
      <c r="B840" s="345" t="b">
        <v>1</v>
      </c>
      <c r="C840" s="282" t="s">
        <v>152</v>
      </c>
      <c r="D840" s="282" t="s">
        <v>20</v>
      </c>
      <c r="E840" s="282" t="s">
        <v>58</v>
      </c>
      <c r="F840" s="282" t="s">
        <v>1127</v>
      </c>
      <c r="G840" s="345">
        <v>6.1457309999999996</v>
      </c>
      <c r="H840" s="345">
        <v>6.1457309999999996</v>
      </c>
      <c r="I840" s="282" t="s">
        <v>1180</v>
      </c>
      <c r="J840" s="346">
        <v>45588</v>
      </c>
      <c r="K840" s="344">
        <v>21</v>
      </c>
      <c r="L840" s="346">
        <v>45614</v>
      </c>
      <c r="M840" s="345">
        <v>0</v>
      </c>
      <c r="N840" s="345">
        <v>0</v>
      </c>
      <c r="O840" s="282" t="s">
        <v>1123</v>
      </c>
      <c r="P840" s="344">
        <v>0</v>
      </c>
      <c r="Q840" s="282" t="s">
        <v>1378</v>
      </c>
      <c r="R840" s="344">
        <v>1</v>
      </c>
      <c r="S840" s="339"/>
      <c r="T840" s="282"/>
      <c r="U840" s="24" t="str">
        <f>+VLOOKUP(TRIM(C840),[5]CAT!$A$2:$G$498,4,0)</f>
        <v>Sabor</v>
      </c>
      <c r="V840" s="65">
        <f t="shared" si="13"/>
        <v>45614</v>
      </c>
    </row>
    <row r="841" spans="1:22" x14ac:dyDescent="0.2">
      <c r="A841" s="344">
        <v>1096</v>
      </c>
      <c r="B841" s="345" t="b">
        <v>1</v>
      </c>
      <c r="C841" s="282" t="s">
        <v>152</v>
      </c>
      <c r="D841" s="282" t="s">
        <v>20</v>
      </c>
      <c r="E841" s="282" t="s">
        <v>58</v>
      </c>
      <c r="F841" s="282" t="s">
        <v>1127</v>
      </c>
      <c r="G841" s="345">
        <v>2.367416</v>
      </c>
      <c r="H841" s="345">
        <v>2.367416</v>
      </c>
      <c r="I841" s="282" t="s">
        <v>1180</v>
      </c>
      <c r="J841" s="346">
        <v>45588</v>
      </c>
      <c r="K841" s="344">
        <v>21</v>
      </c>
      <c r="L841" s="346">
        <v>45614</v>
      </c>
      <c r="M841" s="345">
        <v>0</v>
      </c>
      <c r="N841" s="345">
        <v>0</v>
      </c>
      <c r="O841" s="282" t="s">
        <v>1123</v>
      </c>
      <c r="P841" s="344">
        <v>0</v>
      </c>
      <c r="Q841" s="282" t="s">
        <v>1376</v>
      </c>
      <c r="R841" s="344">
        <v>1</v>
      </c>
      <c r="S841" s="339"/>
      <c r="T841" s="282"/>
      <c r="U841" s="24" t="str">
        <f>+VLOOKUP(TRIM(C841),[5]CAT!$A$2:$G$498,4,0)</f>
        <v>Sabor</v>
      </c>
      <c r="V841" s="65">
        <f t="shared" si="13"/>
        <v>45614</v>
      </c>
    </row>
    <row r="842" spans="1:22" x14ac:dyDescent="0.2">
      <c r="A842" s="344">
        <v>1103</v>
      </c>
      <c r="B842" s="345" t="b">
        <v>1</v>
      </c>
      <c r="C842" s="282" t="s">
        <v>152</v>
      </c>
      <c r="D842" s="282" t="s">
        <v>20</v>
      </c>
      <c r="E842" s="282" t="s">
        <v>58</v>
      </c>
      <c r="F842" s="282" t="s">
        <v>1127</v>
      </c>
      <c r="G842" s="345">
        <v>12.685598000000001</v>
      </c>
      <c r="H842" s="345">
        <v>12.685598000000001</v>
      </c>
      <c r="I842" s="282" t="s">
        <v>1180</v>
      </c>
      <c r="J842" s="346">
        <v>45588</v>
      </c>
      <c r="K842" s="344">
        <v>21</v>
      </c>
      <c r="L842" s="346">
        <v>45614</v>
      </c>
      <c r="M842" s="345">
        <v>0</v>
      </c>
      <c r="N842" s="345">
        <v>0</v>
      </c>
      <c r="O842" s="282" t="s">
        <v>1123</v>
      </c>
      <c r="P842" s="344">
        <v>0</v>
      </c>
      <c r="Q842" s="282" t="s">
        <v>2111</v>
      </c>
      <c r="R842" s="344">
        <v>1</v>
      </c>
      <c r="S842" s="339"/>
      <c r="T842" s="282"/>
      <c r="U842" s="24" t="str">
        <f>+VLOOKUP(TRIM(C842),[5]CAT!$A$2:$G$498,4,0)</f>
        <v>Sabor</v>
      </c>
      <c r="V842" s="65">
        <f t="shared" si="13"/>
        <v>45614</v>
      </c>
    </row>
    <row r="843" spans="1:22" x14ac:dyDescent="0.2">
      <c r="A843" s="344">
        <v>1113</v>
      </c>
      <c r="B843" s="345" t="b">
        <v>1</v>
      </c>
      <c r="C843" s="282" t="s">
        <v>152</v>
      </c>
      <c r="D843" s="282" t="s">
        <v>20</v>
      </c>
      <c r="E843" s="282" t="s">
        <v>58</v>
      </c>
      <c r="F843" s="282" t="s">
        <v>1127</v>
      </c>
      <c r="G843" s="345">
        <v>3.545687</v>
      </c>
      <c r="H843" s="345">
        <v>3.545687</v>
      </c>
      <c r="I843" s="282" t="s">
        <v>1180</v>
      </c>
      <c r="J843" s="346">
        <v>45588</v>
      </c>
      <c r="K843" s="344">
        <v>21</v>
      </c>
      <c r="L843" s="346">
        <v>45614</v>
      </c>
      <c r="M843" s="345">
        <v>0</v>
      </c>
      <c r="N843" s="345">
        <v>0</v>
      </c>
      <c r="O843" s="282" t="s">
        <v>1123</v>
      </c>
      <c r="P843" s="344">
        <v>0</v>
      </c>
      <c r="Q843" s="282" t="s">
        <v>2107</v>
      </c>
      <c r="R843" s="344">
        <v>1</v>
      </c>
      <c r="S843" s="339"/>
      <c r="T843" s="282"/>
      <c r="U843" s="24" t="str">
        <f>+VLOOKUP(TRIM(C843),[5]CAT!$A$2:$G$498,4,0)</f>
        <v>Sabor</v>
      </c>
      <c r="V843" s="65">
        <f t="shared" si="13"/>
        <v>45614</v>
      </c>
    </row>
    <row r="844" spans="1:22" x14ac:dyDescent="0.2">
      <c r="A844" s="344">
        <v>1127</v>
      </c>
      <c r="B844" s="345" t="b">
        <v>1</v>
      </c>
      <c r="C844" s="282" t="s">
        <v>152</v>
      </c>
      <c r="D844" s="282" t="s">
        <v>20</v>
      </c>
      <c r="E844" s="282" t="s">
        <v>58</v>
      </c>
      <c r="F844" s="282" t="s">
        <v>1127</v>
      </c>
      <c r="G844" s="345">
        <v>14.891767</v>
      </c>
      <c r="H844" s="345">
        <v>14.891767</v>
      </c>
      <c r="I844" s="282" t="s">
        <v>1180</v>
      </c>
      <c r="J844" s="346">
        <v>45588</v>
      </c>
      <c r="K844" s="344">
        <v>21</v>
      </c>
      <c r="L844" s="346">
        <v>45614</v>
      </c>
      <c r="M844" s="345">
        <v>0</v>
      </c>
      <c r="N844" s="345">
        <v>0</v>
      </c>
      <c r="O844" s="282" t="s">
        <v>1123</v>
      </c>
      <c r="P844" s="344">
        <v>0</v>
      </c>
      <c r="Q844" s="282" t="s">
        <v>2112</v>
      </c>
      <c r="R844" s="344">
        <v>1</v>
      </c>
      <c r="S844" s="339"/>
      <c r="T844" s="282"/>
      <c r="U844" s="24" t="str">
        <f>+VLOOKUP(TRIM(C844),[5]CAT!$A$2:$G$498,4,0)</f>
        <v>Sabor</v>
      </c>
      <c r="V844" s="65">
        <f t="shared" si="13"/>
        <v>45614</v>
      </c>
    </row>
    <row r="845" spans="1:22" x14ac:dyDescent="0.2">
      <c r="A845" s="344">
        <v>1139</v>
      </c>
      <c r="B845" s="345" t="b">
        <v>1</v>
      </c>
      <c r="C845" s="282" t="s">
        <v>152</v>
      </c>
      <c r="D845" s="282" t="s">
        <v>20</v>
      </c>
      <c r="E845" s="282" t="s">
        <v>58</v>
      </c>
      <c r="F845" s="282" t="s">
        <v>1127</v>
      </c>
      <c r="G845" s="345">
        <v>7.2718379999999998</v>
      </c>
      <c r="H845" s="345">
        <v>7.2718379999999998</v>
      </c>
      <c r="I845" s="282" t="s">
        <v>1180</v>
      </c>
      <c r="J845" s="346">
        <v>45588</v>
      </c>
      <c r="K845" s="344">
        <v>21</v>
      </c>
      <c r="L845" s="346">
        <v>45614</v>
      </c>
      <c r="M845" s="345">
        <v>0</v>
      </c>
      <c r="N845" s="345">
        <v>0</v>
      </c>
      <c r="O845" s="282" t="s">
        <v>1123</v>
      </c>
      <c r="P845" s="344">
        <v>0</v>
      </c>
      <c r="Q845" s="282" t="s">
        <v>2147</v>
      </c>
      <c r="R845" s="344">
        <v>1</v>
      </c>
      <c r="S845" s="339"/>
      <c r="T845" s="282"/>
      <c r="U845" s="24" t="str">
        <f>+VLOOKUP(TRIM(C845),[5]CAT!$A$2:$G$498,4,0)</f>
        <v>Sabor</v>
      </c>
      <c r="V845" s="65">
        <f t="shared" si="13"/>
        <v>45614</v>
      </c>
    </row>
    <row r="846" spans="1:22" x14ac:dyDescent="0.2">
      <c r="A846" s="344">
        <v>2425</v>
      </c>
      <c r="B846" s="345" t="b">
        <v>1</v>
      </c>
      <c r="C846" s="282" t="s">
        <v>146</v>
      </c>
      <c r="D846" s="282" t="s">
        <v>20</v>
      </c>
      <c r="E846" s="282" t="s">
        <v>88</v>
      </c>
      <c r="F846" s="282" t="s">
        <v>1375</v>
      </c>
      <c r="G846" s="345">
        <v>28.714980000000001</v>
      </c>
      <c r="H846" s="345">
        <v>28.714980000000001</v>
      </c>
      <c r="I846" s="282" t="s">
        <v>1122</v>
      </c>
      <c r="J846" s="346">
        <v>45588</v>
      </c>
      <c r="K846" s="344">
        <v>21</v>
      </c>
      <c r="L846" s="346">
        <v>45614</v>
      </c>
      <c r="M846" s="345">
        <v>0</v>
      </c>
      <c r="N846" s="345">
        <v>0</v>
      </c>
      <c r="O846" s="282" t="s">
        <v>1123</v>
      </c>
      <c r="P846" s="344">
        <v>0</v>
      </c>
      <c r="Q846" s="282" t="s">
        <v>1376</v>
      </c>
      <c r="R846" s="344">
        <v>1</v>
      </c>
      <c r="S846" s="339"/>
      <c r="T846" s="282"/>
      <c r="U846" s="24" t="str">
        <f>+VLOOKUP(TRIM(C846),[5]CAT!$A$2:$G$498,4,0)</f>
        <v>Harina</v>
      </c>
      <c r="V846" s="65">
        <f t="shared" si="13"/>
        <v>45614</v>
      </c>
    </row>
    <row r="847" spans="1:22" x14ac:dyDescent="0.2">
      <c r="A847" s="344">
        <v>2426</v>
      </c>
      <c r="B847" s="345" t="b">
        <v>1</v>
      </c>
      <c r="C847" s="282" t="s">
        <v>146</v>
      </c>
      <c r="D847" s="282" t="s">
        <v>20</v>
      </c>
      <c r="E847" s="282" t="s">
        <v>88</v>
      </c>
      <c r="F847" s="282" t="s">
        <v>1375</v>
      </c>
      <c r="G847" s="345">
        <v>19.4436</v>
      </c>
      <c r="H847" s="345">
        <v>19.4436</v>
      </c>
      <c r="I847" s="282" t="s">
        <v>1122</v>
      </c>
      <c r="J847" s="346">
        <v>45588</v>
      </c>
      <c r="K847" s="344">
        <v>21</v>
      </c>
      <c r="L847" s="346">
        <v>45614</v>
      </c>
      <c r="M847" s="345">
        <v>0</v>
      </c>
      <c r="N847" s="345">
        <v>0</v>
      </c>
      <c r="O847" s="282" t="s">
        <v>1123</v>
      </c>
      <c r="P847" s="344">
        <v>0</v>
      </c>
      <c r="Q847" s="282" t="s">
        <v>2107</v>
      </c>
      <c r="R847" s="344">
        <v>1</v>
      </c>
      <c r="S847" s="339"/>
      <c r="T847" s="282"/>
      <c r="U847" s="24" t="str">
        <f>+VLOOKUP(TRIM(C847),[5]CAT!$A$2:$G$498,4,0)</f>
        <v>Harina</v>
      </c>
      <c r="V847" s="65">
        <f t="shared" si="13"/>
        <v>45614</v>
      </c>
    </row>
    <row r="848" spans="1:22" x14ac:dyDescent="0.2">
      <c r="A848" s="344">
        <v>2427</v>
      </c>
      <c r="B848" s="345" t="b">
        <v>1</v>
      </c>
      <c r="C848" s="282" t="s">
        <v>146</v>
      </c>
      <c r="D848" s="282" t="s">
        <v>20</v>
      </c>
      <c r="E848" s="282" t="s">
        <v>88</v>
      </c>
      <c r="F848" s="282" t="s">
        <v>1375</v>
      </c>
      <c r="G848" s="345">
        <v>213.733486</v>
      </c>
      <c r="H848" s="345">
        <v>213.733486</v>
      </c>
      <c r="I848" s="282" t="s">
        <v>1122</v>
      </c>
      <c r="J848" s="346">
        <v>45588</v>
      </c>
      <c r="K848" s="344">
        <v>21</v>
      </c>
      <c r="L848" s="346">
        <v>45614</v>
      </c>
      <c r="M848" s="345">
        <v>0</v>
      </c>
      <c r="N848" s="345">
        <v>0</v>
      </c>
      <c r="O848" s="282" t="s">
        <v>1123</v>
      </c>
      <c r="P848" s="344">
        <v>0</v>
      </c>
      <c r="Q848" s="282" t="s">
        <v>2111</v>
      </c>
      <c r="R848" s="344">
        <v>1</v>
      </c>
      <c r="S848" s="339"/>
      <c r="T848" s="282"/>
      <c r="U848" s="24" t="str">
        <f>+VLOOKUP(TRIM(C848),[5]CAT!$A$2:$G$498,4,0)</f>
        <v>Harina</v>
      </c>
      <c r="V848" s="65">
        <f t="shared" si="13"/>
        <v>45614</v>
      </c>
    </row>
    <row r="849" spans="1:22" x14ac:dyDescent="0.2">
      <c r="A849" s="344">
        <v>2428</v>
      </c>
      <c r="B849" s="345" t="b">
        <v>1</v>
      </c>
      <c r="C849" s="282" t="s">
        <v>146</v>
      </c>
      <c r="D849" s="282" t="s">
        <v>20</v>
      </c>
      <c r="E849" s="282" t="s">
        <v>88</v>
      </c>
      <c r="F849" s="282" t="s">
        <v>1375</v>
      </c>
      <c r="G849" s="345">
        <v>59.739556</v>
      </c>
      <c r="H849" s="345">
        <v>59.739556</v>
      </c>
      <c r="I849" s="282" t="s">
        <v>1122</v>
      </c>
      <c r="J849" s="346">
        <v>45588</v>
      </c>
      <c r="K849" s="344">
        <v>21</v>
      </c>
      <c r="L849" s="346">
        <v>45614</v>
      </c>
      <c r="M849" s="345">
        <v>0</v>
      </c>
      <c r="N849" s="345">
        <v>0</v>
      </c>
      <c r="O849" s="282" t="s">
        <v>1123</v>
      </c>
      <c r="P849" s="344">
        <v>0</v>
      </c>
      <c r="Q849" s="282" t="s">
        <v>2107</v>
      </c>
      <c r="R849" s="344">
        <v>1</v>
      </c>
      <c r="S849" s="339"/>
      <c r="T849" s="282"/>
      <c r="U849" s="24" t="str">
        <f>+VLOOKUP(TRIM(C849),[5]CAT!$A$2:$G$498,4,0)</f>
        <v>Harina</v>
      </c>
      <c r="V849" s="65">
        <f t="shared" si="13"/>
        <v>45614</v>
      </c>
    </row>
    <row r="850" spans="1:22" x14ac:dyDescent="0.2">
      <c r="A850" s="344">
        <v>2429</v>
      </c>
      <c r="B850" s="345" t="b">
        <v>1</v>
      </c>
      <c r="C850" s="282" t="s">
        <v>146</v>
      </c>
      <c r="D850" s="282" t="s">
        <v>20</v>
      </c>
      <c r="E850" s="282" t="s">
        <v>88</v>
      </c>
      <c r="F850" s="282" t="s">
        <v>1375</v>
      </c>
      <c r="G850" s="345">
        <v>250.90416099999999</v>
      </c>
      <c r="H850" s="345">
        <v>250.90416099999999</v>
      </c>
      <c r="I850" s="282" t="s">
        <v>1122</v>
      </c>
      <c r="J850" s="346">
        <v>45588</v>
      </c>
      <c r="K850" s="344">
        <v>21</v>
      </c>
      <c r="L850" s="346">
        <v>45614</v>
      </c>
      <c r="M850" s="345">
        <v>0</v>
      </c>
      <c r="N850" s="345">
        <v>0</v>
      </c>
      <c r="O850" s="282" t="s">
        <v>1123</v>
      </c>
      <c r="P850" s="344">
        <v>0</v>
      </c>
      <c r="Q850" s="282" t="s">
        <v>2112</v>
      </c>
      <c r="R850" s="344">
        <v>1</v>
      </c>
      <c r="S850" s="339"/>
      <c r="T850" s="282"/>
      <c r="U850" s="24" t="str">
        <f>+VLOOKUP(TRIM(C850),[5]CAT!$A$2:$G$498,4,0)</f>
        <v>Harina</v>
      </c>
      <c r="V850" s="65">
        <f t="shared" si="13"/>
        <v>45614</v>
      </c>
    </row>
    <row r="851" spans="1:22" x14ac:dyDescent="0.2">
      <c r="A851" s="344">
        <v>2430</v>
      </c>
      <c r="B851" s="345" t="b">
        <v>1</v>
      </c>
      <c r="C851" s="282" t="s">
        <v>146</v>
      </c>
      <c r="D851" s="282" t="s">
        <v>20</v>
      </c>
      <c r="E851" s="282" t="s">
        <v>88</v>
      </c>
      <c r="F851" s="282" t="s">
        <v>1375</v>
      </c>
      <c r="G851" s="345">
        <v>122.519677</v>
      </c>
      <c r="H851" s="345">
        <v>122.519677</v>
      </c>
      <c r="I851" s="282" t="s">
        <v>1122</v>
      </c>
      <c r="J851" s="346">
        <v>45588</v>
      </c>
      <c r="K851" s="344">
        <v>21</v>
      </c>
      <c r="L851" s="346">
        <v>45614</v>
      </c>
      <c r="M851" s="345">
        <v>0</v>
      </c>
      <c r="N851" s="345">
        <v>0</v>
      </c>
      <c r="O851" s="282" t="s">
        <v>1123</v>
      </c>
      <c r="P851" s="344">
        <v>0</v>
      </c>
      <c r="Q851" s="282" t="s">
        <v>2147</v>
      </c>
      <c r="R851" s="344">
        <v>1</v>
      </c>
      <c r="S851" s="339"/>
      <c r="T851" s="282"/>
      <c r="U851" s="24" t="str">
        <f>+VLOOKUP(TRIM(C851),[5]CAT!$A$2:$G$498,4,0)</f>
        <v>Harina</v>
      </c>
      <c r="V851" s="65">
        <f t="shared" si="13"/>
        <v>45614</v>
      </c>
    </row>
    <row r="852" spans="1:22" x14ac:dyDescent="0.2">
      <c r="A852" s="344">
        <v>845</v>
      </c>
      <c r="B852" s="345" t="b">
        <v>1</v>
      </c>
      <c r="C852" s="282" t="s">
        <v>161</v>
      </c>
      <c r="D852" s="282" t="s">
        <v>20</v>
      </c>
      <c r="E852" s="282" t="s">
        <v>43</v>
      </c>
      <c r="F852" s="282" t="s">
        <v>1375</v>
      </c>
      <c r="G852" s="345">
        <v>436.82798000000003</v>
      </c>
      <c r="H852" s="345">
        <v>436.82798000000003</v>
      </c>
      <c r="I852" s="282" t="s">
        <v>1122</v>
      </c>
      <c r="J852" s="346">
        <v>45589</v>
      </c>
      <c r="K852" s="344">
        <v>7</v>
      </c>
      <c r="L852" s="346">
        <v>45600</v>
      </c>
      <c r="M852" s="345">
        <v>0</v>
      </c>
      <c r="N852" s="345">
        <v>0</v>
      </c>
      <c r="O852" s="282" t="s">
        <v>1123</v>
      </c>
      <c r="P852" s="344">
        <v>0</v>
      </c>
      <c r="Q852" s="282" t="s">
        <v>2124</v>
      </c>
      <c r="R852" s="344">
        <v>1</v>
      </c>
      <c r="S852" s="339"/>
      <c r="T852" s="282"/>
      <c r="U852" s="24" t="str">
        <f>+VLOOKUP(TRIM(C852),[5]CAT!$A$2:$G$498,4,0)</f>
        <v>Aceite</v>
      </c>
      <c r="V852" s="65">
        <f t="shared" si="13"/>
        <v>45600</v>
      </c>
    </row>
    <row r="853" spans="1:22" x14ac:dyDescent="0.2">
      <c r="A853" s="344">
        <v>848</v>
      </c>
      <c r="B853" s="345" t="b">
        <v>1</v>
      </c>
      <c r="C853" s="282" t="s">
        <v>161</v>
      </c>
      <c r="D853" s="282" t="s">
        <v>20</v>
      </c>
      <c r="E853" s="282" t="s">
        <v>43</v>
      </c>
      <c r="F853" s="282" t="s">
        <v>1375</v>
      </c>
      <c r="G853" s="345">
        <v>299.121444</v>
      </c>
      <c r="H853" s="345">
        <v>299.121444</v>
      </c>
      <c r="I853" s="282" t="s">
        <v>1122</v>
      </c>
      <c r="J853" s="346">
        <v>45589</v>
      </c>
      <c r="K853" s="344">
        <v>7</v>
      </c>
      <c r="L853" s="346">
        <v>45600</v>
      </c>
      <c r="M853" s="345">
        <v>0</v>
      </c>
      <c r="N853" s="345">
        <v>0</v>
      </c>
      <c r="O853" s="282" t="s">
        <v>1123</v>
      </c>
      <c r="P853" s="344">
        <v>0</v>
      </c>
      <c r="Q853" s="282" t="s">
        <v>2068</v>
      </c>
      <c r="R853" s="344">
        <v>1</v>
      </c>
      <c r="S853" s="339"/>
      <c r="T853" s="282"/>
      <c r="U853" s="24" t="str">
        <f>+VLOOKUP(TRIM(C853),[5]CAT!$A$2:$G$498,4,0)</f>
        <v>Aceite</v>
      </c>
      <c r="V853" s="65">
        <f t="shared" si="13"/>
        <v>45600</v>
      </c>
    </row>
    <row r="854" spans="1:22" x14ac:dyDescent="0.2">
      <c r="A854" s="344">
        <v>886</v>
      </c>
      <c r="B854" s="345" t="b">
        <v>1</v>
      </c>
      <c r="C854" s="282" t="s">
        <v>148</v>
      </c>
      <c r="D854" s="282" t="s">
        <v>20</v>
      </c>
      <c r="E854" s="282" t="s">
        <v>586</v>
      </c>
      <c r="F854" s="282" t="s">
        <v>1128</v>
      </c>
      <c r="G854" s="345">
        <v>272.82881400000002</v>
      </c>
      <c r="H854" s="345">
        <v>272.82881400000002</v>
      </c>
      <c r="I854" s="282" t="s">
        <v>1122</v>
      </c>
      <c r="J854" s="346">
        <v>45589</v>
      </c>
      <c r="K854" s="344">
        <v>10</v>
      </c>
      <c r="L854" s="346">
        <v>45600</v>
      </c>
      <c r="M854" s="345">
        <v>0</v>
      </c>
      <c r="N854" s="345">
        <v>0</v>
      </c>
      <c r="O854" s="282" t="s">
        <v>1123</v>
      </c>
      <c r="P854" s="344">
        <v>0</v>
      </c>
      <c r="Q854" s="282" t="s">
        <v>2171</v>
      </c>
      <c r="R854" s="344">
        <v>1</v>
      </c>
      <c r="S854" s="339"/>
      <c r="T854" s="282"/>
      <c r="U854" s="24" t="str">
        <f>+VLOOKUP(TRIM(C854),[5]CAT!$A$2:$G$498,4,0)</f>
        <v>Harina</v>
      </c>
      <c r="V854" s="65">
        <f t="shared" si="13"/>
        <v>45600</v>
      </c>
    </row>
    <row r="855" spans="1:22" x14ac:dyDescent="0.2">
      <c r="A855" s="344">
        <v>895</v>
      </c>
      <c r="B855" s="345" t="b">
        <v>1</v>
      </c>
      <c r="C855" s="282" t="s">
        <v>132</v>
      </c>
      <c r="D855" s="282" t="s">
        <v>20</v>
      </c>
      <c r="E855" s="282" t="s">
        <v>59</v>
      </c>
      <c r="F855" s="282" t="s">
        <v>1141</v>
      </c>
      <c r="G855" s="345">
        <v>2184.2484030000001</v>
      </c>
      <c r="H855" s="345">
        <v>2184.2484030000001</v>
      </c>
      <c r="I855" s="282" t="s">
        <v>1139</v>
      </c>
      <c r="J855" s="346">
        <v>45589</v>
      </c>
      <c r="K855" s="344">
        <v>10</v>
      </c>
      <c r="L855" s="346">
        <v>45600</v>
      </c>
      <c r="M855" s="345">
        <v>0</v>
      </c>
      <c r="N855" s="345">
        <v>0</v>
      </c>
      <c r="O855" s="282" t="s">
        <v>1123</v>
      </c>
      <c r="P855" s="344">
        <v>0</v>
      </c>
      <c r="Q855" s="282" t="s">
        <v>2171</v>
      </c>
      <c r="R855" s="344">
        <v>1</v>
      </c>
      <c r="S855" s="339"/>
      <c r="T855" s="282"/>
      <c r="U855" s="24" t="str">
        <f>+VLOOKUP(TRIM(C855),[5]CAT!$A$2:$G$498,4,0)</f>
        <v>Ins Pack</v>
      </c>
      <c r="V855" s="65">
        <f t="shared" si="13"/>
        <v>45600</v>
      </c>
    </row>
    <row r="856" spans="1:22" x14ac:dyDescent="0.2">
      <c r="A856" s="344">
        <v>946</v>
      </c>
      <c r="B856" s="345" t="b">
        <v>1</v>
      </c>
      <c r="C856" s="282" t="s">
        <v>599</v>
      </c>
      <c r="D856" s="282" t="s">
        <v>20</v>
      </c>
      <c r="E856" s="282" t="s">
        <v>982</v>
      </c>
      <c r="F856" s="282" t="s">
        <v>1136</v>
      </c>
      <c r="G856" s="345">
        <v>166.62650400000001</v>
      </c>
      <c r="H856" s="345">
        <v>166.62650400000001</v>
      </c>
      <c r="I856" s="282" t="s">
        <v>1180</v>
      </c>
      <c r="J856" s="346">
        <v>45589</v>
      </c>
      <c r="K856" s="344">
        <v>15</v>
      </c>
      <c r="L856" s="346">
        <v>45607</v>
      </c>
      <c r="M856" s="345">
        <v>0</v>
      </c>
      <c r="N856" s="345">
        <v>0</v>
      </c>
      <c r="O856" s="282" t="s">
        <v>1123</v>
      </c>
      <c r="P856" s="344">
        <v>0</v>
      </c>
      <c r="Q856" s="282" t="s">
        <v>1377</v>
      </c>
      <c r="R856" s="344">
        <v>1</v>
      </c>
      <c r="S856" s="339"/>
      <c r="T856" s="282"/>
      <c r="U856" s="24" t="str">
        <f>+VLOOKUP(TRIM(C856),[5]CAT!$A$2:$G$498,4,0)</f>
        <v>Salsa</v>
      </c>
      <c r="V856" s="65">
        <f t="shared" si="13"/>
        <v>45607</v>
      </c>
    </row>
    <row r="857" spans="1:22" x14ac:dyDescent="0.2">
      <c r="A857" s="344">
        <v>944</v>
      </c>
      <c r="B857" s="345" t="b">
        <v>1</v>
      </c>
      <c r="C857" s="282" t="s">
        <v>771</v>
      </c>
      <c r="D857" s="282" t="s">
        <v>20</v>
      </c>
      <c r="E857" s="282" t="s">
        <v>768</v>
      </c>
      <c r="F857" s="282" t="s">
        <v>1133</v>
      </c>
      <c r="G857" s="345">
        <v>443.98397299999999</v>
      </c>
      <c r="H857" s="345">
        <v>443.98397299999999</v>
      </c>
      <c r="I857" s="282" t="s">
        <v>1122</v>
      </c>
      <c r="J857" s="346">
        <v>45589</v>
      </c>
      <c r="K857" s="344">
        <v>15</v>
      </c>
      <c r="L857" s="346">
        <v>45607</v>
      </c>
      <c r="M857" s="345">
        <v>0</v>
      </c>
      <c r="N857" s="345">
        <v>0</v>
      </c>
      <c r="O857" s="282" t="s">
        <v>1123</v>
      </c>
      <c r="P857" s="344">
        <v>0</v>
      </c>
      <c r="Q857" s="282" t="s">
        <v>1377</v>
      </c>
      <c r="R857" s="344">
        <v>1</v>
      </c>
      <c r="S857" s="339"/>
      <c r="T857" s="282"/>
      <c r="U857" s="24" t="str">
        <f>+VLOOKUP(TRIM(C857),[5]CAT!$A$2:$G$498,4,0)</f>
        <v>Harina</v>
      </c>
      <c r="V857" s="65">
        <f t="shared" si="13"/>
        <v>45607</v>
      </c>
    </row>
    <row r="858" spans="1:22" x14ac:dyDescent="0.2">
      <c r="A858" s="344">
        <v>950</v>
      </c>
      <c r="B858" s="345" t="b">
        <v>1</v>
      </c>
      <c r="C858" s="282" t="s">
        <v>771</v>
      </c>
      <c r="D858" s="282" t="s">
        <v>20</v>
      </c>
      <c r="E858" s="282" t="s">
        <v>768</v>
      </c>
      <c r="F858" s="282" t="s">
        <v>1133</v>
      </c>
      <c r="G858" s="345">
        <v>443.98545300000001</v>
      </c>
      <c r="H858" s="345">
        <v>443.98545300000001</v>
      </c>
      <c r="I858" s="282" t="s">
        <v>1122</v>
      </c>
      <c r="J858" s="346">
        <v>45589</v>
      </c>
      <c r="K858" s="344">
        <v>15</v>
      </c>
      <c r="L858" s="346">
        <v>45607</v>
      </c>
      <c r="M858" s="345">
        <v>0</v>
      </c>
      <c r="N858" s="345">
        <v>0</v>
      </c>
      <c r="O858" s="282" t="s">
        <v>1123</v>
      </c>
      <c r="P858" s="344">
        <v>0</v>
      </c>
      <c r="Q858" s="282" t="s">
        <v>2069</v>
      </c>
      <c r="R858" s="344">
        <v>1</v>
      </c>
      <c r="S858" s="339"/>
      <c r="T858" s="282"/>
      <c r="U858" s="24" t="str">
        <f>+VLOOKUP(TRIM(C858),[5]CAT!$A$2:$G$498,4,0)</f>
        <v>Harina</v>
      </c>
      <c r="V858" s="65">
        <f t="shared" si="13"/>
        <v>45607</v>
      </c>
    </row>
    <row r="859" spans="1:22" x14ac:dyDescent="0.2">
      <c r="A859" s="344">
        <v>955</v>
      </c>
      <c r="B859" s="345" t="b">
        <v>1</v>
      </c>
      <c r="C859" s="282" t="s">
        <v>659</v>
      </c>
      <c r="D859" s="282" t="s">
        <v>20</v>
      </c>
      <c r="E859" s="282" t="s">
        <v>671</v>
      </c>
      <c r="F859" s="282" t="s">
        <v>1135</v>
      </c>
      <c r="G859" s="345">
        <v>0.26777200000000001</v>
      </c>
      <c r="H859" s="345">
        <v>0.26777200000000001</v>
      </c>
      <c r="I859" s="282" t="s">
        <v>1122</v>
      </c>
      <c r="J859" s="346">
        <v>45589</v>
      </c>
      <c r="K859" s="344">
        <v>15</v>
      </c>
      <c r="L859" s="346">
        <v>45607</v>
      </c>
      <c r="M859" s="345">
        <v>0</v>
      </c>
      <c r="N859" s="345">
        <v>0</v>
      </c>
      <c r="O859" s="282" t="s">
        <v>1123</v>
      </c>
      <c r="P859" s="344">
        <v>0</v>
      </c>
      <c r="Q859" s="282" t="s">
        <v>2148</v>
      </c>
      <c r="R859" s="344">
        <v>1</v>
      </c>
      <c r="S859" s="339"/>
      <c r="T859" s="282"/>
      <c r="U859" s="24" t="str">
        <f>+VLOOKUP(TRIM(C859),[5]CAT!$A$2:$G$498,4,0)</f>
        <v>Sabor</v>
      </c>
      <c r="V859" s="65">
        <f t="shared" si="13"/>
        <v>45607</v>
      </c>
    </row>
    <row r="860" spans="1:22" x14ac:dyDescent="0.2">
      <c r="A860" s="344">
        <v>1156</v>
      </c>
      <c r="B860" s="345" t="b">
        <v>1</v>
      </c>
      <c r="C860" s="282" t="s">
        <v>187</v>
      </c>
      <c r="D860" s="282" t="s">
        <v>20</v>
      </c>
      <c r="E860" s="282" t="s">
        <v>34</v>
      </c>
      <c r="F860" s="282" t="s">
        <v>1130</v>
      </c>
      <c r="G860" s="345">
        <v>0.55285899999999999</v>
      </c>
      <c r="H860" s="345">
        <v>0.55285899999999999</v>
      </c>
      <c r="I860" s="282" t="s">
        <v>1122</v>
      </c>
      <c r="J860" s="346">
        <v>45589</v>
      </c>
      <c r="K860" s="344">
        <v>21</v>
      </c>
      <c r="L860" s="346">
        <v>45614</v>
      </c>
      <c r="M860" s="345">
        <v>0</v>
      </c>
      <c r="N860" s="345">
        <v>0</v>
      </c>
      <c r="O860" s="282" t="s">
        <v>1123</v>
      </c>
      <c r="P860" s="344">
        <v>0</v>
      </c>
      <c r="Q860" s="282" t="s">
        <v>2113</v>
      </c>
      <c r="R860" s="344">
        <v>1</v>
      </c>
      <c r="S860" s="339"/>
      <c r="T860" s="282"/>
      <c r="U860" s="24" t="str">
        <f>+VLOOKUP(TRIM(C860),[5]CAT!$A$2:$G$498,4,0)</f>
        <v>Sabor</v>
      </c>
      <c r="V860" s="65">
        <f t="shared" si="13"/>
        <v>45614</v>
      </c>
    </row>
    <row r="861" spans="1:22" x14ac:dyDescent="0.2">
      <c r="A861" s="344">
        <v>1155</v>
      </c>
      <c r="B861" s="345" t="b">
        <v>1</v>
      </c>
      <c r="C861" s="282" t="s">
        <v>176</v>
      </c>
      <c r="D861" s="282" t="s">
        <v>20</v>
      </c>
      <c r="E861" s="282" t="s">
        <v>38</v>
      </c>
      <c r="F861" s="282" t="s">
        <v>1131</v>
      </c>
      <c r="G861" s="345">
        <v>2.9512369999999999</v>
      </c>
      <c r="H861" s="345">
        <v>2.9512369999999999</v>
      </c>
      <c r="I861" s="282" t="s">
        <v>1122</v>
      </c>
      <c r="J861" s="346">
        <v>45589</v>
      </c>
      <c r="K861" s="344">
        <v>21</v>
      </c>
      <c r="L861" s="346">
        <v>45614</v>
      </c>
      <c r="M861" s="345">
        <v>0</v>
      </c>
      <c r="N861" s="345">
        <v>0</v>
      </c>
      <c r="O861" s="282" t="s">
        <v>1123</v>
      </c>
      <c r="P861" s="344">
        <v>0</v>
      </c>
      <c r="Q861" s="282" t="s">
        <v>2113</v>
      </c>
      <c r="R861" s="344">
        <v>1</v>
      </c>
      <c r="S861" s="339"/>
      <c r="T861" s="282"/>
      <c r="U861" s="24" t="str">
        <f>+VLOOKUP(TRIM(C861),[5]CAT!$A$2:$G$498,4,0)</f>
        <v>Sabor</v>
      </c>
      <c r="V861" s="65">
        <f t="shared" si="13"/>
        <v>45614</v>
      </c>
    </row>
    <row r="862" spans="1:22" x14ac:dyDescent="0.2">
      <c r="A862" s="344">
        <v>856</v>
      </c>
      <c r="B862" s="345" t="b">
        <v>1</v>
      </c>
      <c r="C862" s="282" t="s">
        <v>156</v>
      </c>
      <c r="D862" s="282" t="s">
        <v>20</v>
      </c>
      <c r="E862" s="282" t="s">
        <v>44</v>
      </c>
      <c r="F862" s="282" t="s">
        <v>1375</v>
      </c>
      <c r="G862" s="345">
        <v>15.809487000000001</v>
      </c>
      <c r="H862" s="345">
        <v>15.809487000000001</v>
      </c>
      <c r="I862" s="282" t="s">
        <v>1122</v>
      </c>
      <c r="J862" s="346">
        <v>45590</v>
      </c>
      <c r="K862" s="344">
        <v>7</v>
      </c>
      <c r="L862" s="346">
        <v>45600</v>
      </c>
      <c r="M862" s="345">
        <v>0</v>
      </c>
      <c r="N862" s="345">
        <v>0</v>
      </c>
      <c r="O862" s="282" t="s">
        <v>1123</v>
      </c>
      <c r="P862" s="344">
        <v>0</v>
      </c>
      <c r="Q862" s="282" t="s">
        <v>2171</v>
      </c>
      <c r="R862" s="344">
        <v>1</v>
      </c>
      <c r="S862" s="339"/>
      <c r="T862" s="282"/>
      <c r="U862" s="24" t="str">
        <f>+VLOOKUP(TRIM(C862),[5]CAT!$A$2:$G$498,4,0)</f>
        <v>Azucar</v>
      </c>
      <c r="V862" s="65">
        <f t="shared" si="13"/>
        <v>45600</v>
      </c>
    </row>
    <row r="863" spans="1:22" x14ac:dyDescent="0.2">
      <c r="A863" s="344">
        <v>858</v>
      </c>
      <c r="B863" s="345" t="b">
        <v>1</v>
      </c>
      <c r="C863" s="282" t="s">
        <v>153</v>
      </c>
      <c r="D863" s="282" t="s">
        <v>20</v>
      </c>
      <c r="E863" s="282" t="s">
        <v>46</v>
      </c>
      <c r="F863" s="282" t="s">
        <v>1375</v>
      </c>
      <c r="G863" s="345">
        <v>89.165504999999996</v>
      </c>
      <c r="H863" s="345">
        <v>89.165504999999996</v>
      </c>
      <c r="I863" s="282" t="s">
        <v>1122</v>
      </c>
      <c r="J863" s="346">
        <v>45590</v>
      </c>
      <c r="K863" s="344">
        <v>7</v>
      </c>
      <c r="L863" s="346">
        <v>45600</v>
      </c>
      <c r="M863" s="345">
        <v>0</v>
      </c>
      <c r="N863" s="345">
        <v>0</v>
      </c>
      <c r="O863" s="282" t="s">
        <v>1123</v>
      </c>
      <c r="P863" s="344">
        <v>0</v>
      </c>
      <c r="Q863" s="282" t="s">
        <v>2171</v>
      </c>
      <c r="R863" s="344">
        <v>1</v>
      </c>
      <c r="S863" s="339"/>
      <c r="T863" s="282"/>
      <c r="U863" s="24" t="str">
        <f>+VLOOKUP(TRIM(C863),[5]CAT!$A$2:$G$498,4,0)</f>
        <v>Sal</v>
      </c>
      <c r="V863" s="65">
        <f t="shared" si="13"/>
        <v>45600</v>
      </c>
    </row>
    <row r="864" spans="1:22" x14ac:dyDescent="0.2">
      <c r="A864" s="344">
        <v>855</v>
      </c>
      <c r="B864" s="345" t="b">
        <v>1</v>
      </c>
      <c r="C864" s="282" t="s">
        <v>143</v>
      </c>
      <c r="D864" s="282" t="s">
        <v>20</v>
      </c>
      <c r="E864" s="282" t="s">
        <v>50</v>
      </c>
      <c r="F864" s="282" t="s">
        <v>1131</v>
      </c>
      <c r="G864" s="345">
        <v>142.28538</v>
      </c>
      <c r="H864" s="345">
        <v>142.28538</v>
      </c>
      <c r="I864" s="282" t="s">
        <v>1122</v>
      </c>
      <c r="J864" s="346">
        <v>45590</v>
      </c>
      <c r="K864" s="344">
        <v>7</v>
      </c>
      <c r="L864" s="346">
        <v>45600</v>
      </c>
      <c r="M864" s="345">
        <v>0</v>
      </c>
      <c r="N864" s="345">
        <v>0</v>
      </c>
      <c r="O864" s="282" t="s">
        <v>1123</v>
      </c>
      <c r="P864" s="344">
        <v>0</v>
      </c>
      <c r="Q864" s="282" t="s">
        <v>2171</v>
      </c>
      <c r="R864" s="344">
        <v>1</v>
      </c>
      <c r="S864" s="339"/>
      <c r="T864" s="282"/>
      <c r="U864" s="24" t="str">
        <f>+VLOOKUP(TRIM(C864),[5]CAT!$A$2:$G$498,4,0)</f>
        <v>Leche</v>
      </c>
      <c r="V864" s="65">
        <f t="shared" si="13"/>
        <v>45600</v>
      </c>
    </row>
    <row r="865" spans="1:22" x14ac:dyDescent="0.2">
      <c r="A865" s="344">
        <v>980</v>
      </c>
      <c r="B865" s="345" t="b">
        <v>1</v>
      </c>
      <c r="C865" s="282" t="s">
        <v>189</v>
      </c>
      <c r="D865" s="282" t="s">
        <v>20</v>
      </c>
      <c r="E865" s="282" t="s">
        <v>57</v>
      </c>
      <c r="F865" s="282" t="s">
        <v>1128</v>
      </c>
      <c r="G865" s="345">
        <v>282.32905899999997</v>
      </c>
      <c r="H865" s="345">
        <v>282.32905899999997</v>
      </c>
      <c r="I865" s="282" t="s">
        <v>1122</v>
      </c>
      <c r="J865" s="346">
        <v>45590</v>
      </c>
      <c r="K865" s="344">
        <v>15</v>
      </c>
      <c r="L865" s="346">
        <v>45607</v>
      </c>
      <c r="M865" s="345">
        <v>0</v>
      </c>
      <c r="N865" s="345">
        <v>0</v>
      </c>
      <c r="O865" s="282" t="s">
        <v>1123</v>
      </c>
      <c r="P865" s="344">
        <v>0</v>
      </c>
      <c r="Q865" s="282" t="s">
        <v>1377</v>
      </c>
      <c r="R865" s="344">
        <v>1</v>
      </c>
      <c r="S865" s="339"/>
      <c r="T865" s="282"/>
      <c r="U865" s="24" t="str">
        <f>+VLOOKUP(TRIM(C865),[5]CAT!$A$2:$G$498,4,0)</f>
        <v>Reboz</v>
      </c>
      <c r="V865" s="65">
        <f t="shared" si="13"/>
        <v>45607</v>
      </c>
    </row>
    <row r="866" spans="1:22" x14ac:dyDescent="0.2">
      <c r="A866" s="344">
        <v>982</v>
      </c>
      <c r="B866" s="345" t="b">
        <v>1</v>
      </c>
      <c r="C866" s="282" t="s">
        <v>189</v>
      </c>
      <c r="D866" s="282" t="s">
        <v>20</v>
      </c>
      <c r="E866" s="282" t="s">
        <v>57</v>
      </c>
      <c r="F866" s="282" t="s">
        <v>1128</v>
      </c>
      <c r="G866" s="345">
        <v>282.33</v>
      </c>
      <c r="H866" s="345">
        <v>282.33</v>
      </c>
      <c r="I866" s="282" t="s">
        <v>1122</v>
      </c>
      <c r="J866" s="346">
        <v>45590</v>
      </c>
      <c r="K866" s="344">
        <v>15</v>
      </c>
      <c r="L866" s="346">
        <v>45607</v>
      </c>
      <c r="M866" s="345">
        <v>0</v>
      </c>
      <c r="N866" s="345">
        <v>0</v>
      </c>
      <c r="O866" s="282" t="s">
        <v>1123</v>
      </c>
      <c r="P866" s="344">
        <v>0</v>
      </c>
      <c r="Q866" s="282" t="s">
        <v>2069</v>
      </c>
      <c r="R866" s="344">
        <v>1</v>
      </c>
      <c r="S866" s="339"/>
      <c r="T866" s="282"/>
      <c r="U866" s="24" t="str">
        <f>+VLOOKUP(TRIM(C866),[5]CAT!$A$2:$G$498,4,0)</f>
        <v>Reboz</v>
      </c>
      <c r="V866" s="65">
        <f t="shared" si="13"/>
        <v>45607</v>
      </c>
    </row>
    <row r="867" spans="1:22" x14ac:dyDescent="0.2">
      <c r="A867" s="344">
        <v>995</v>
      </c>
      <c r="B867" s="345" t="b">
        <v>1</v>
      </c>
      <c r="C867" s="282" t="s">
        <v>189</v>
      </c>
      <c r="D867" s="282" t="s">
        <v>20</v>
      </c>
      <c r="E867" s="282" t="s">
        <v>57</v>
      </c>
      <c r="F867" s="282" t="s">
        <v>1128</v>
      </c>
      <c r="G867" s="345">
        <v>1930.584488</v>
      </c>
      <c r="H867" s="345">
        <v>1930.584488</v>
      </c>
      <c r="I867" s="282" t="s">
        <v>1122</v>
      </c>
      <c r="J867" s="346">
        <v>45590</v>
      </c>
      <c r="K867" s="344">
        <v>15</v>
      </c>
      <c r="L867" s="346">
        <v>45607</v>
      </c>
      <c r="M867" s="345">
        <v>0</v>
      </c>
      <c r="N867" s="345">
        <v>0</v>
      </c>
      <c r="O867" s="282" t="s">
        <v>1123</v>
      </c>
      <c r="P867" s="344">
        <v>0</v>
      </c>
      <c r="Q867" s="282" t="s">
        <v>2053</v>
      </c>
      <c r="R867" s="344">
        <v>1</v>
      </c>
      <c r="S867" s="339"/>
      <c r="T867" s="282"/>
      <c r="U867" s="24" t="str">
        <f>+VLOOKUP(TRIM(C867),[5]CAT!$A$2:$G$498,4,0)</f>
        <v>Reboz</v>
      </c>
      <c r="V867" s="65">
        <f t="shared" si="13"/>
        <v>45607</v>
      </c>
    </row>
    <row r="868" spans="1:22" x14ac:dyDescent="0.2">
      <c r="A868" s="344">
        <v>990</v>
      </c>
      <c r="B868" s="345" t="b">
        <v>1</v>
      </c>
      <c r="C868" s="282" t="s">
        <v>178</v>
      </c>
      <c r="D868" s="282" t="s">
        <v>20</v>
      </c>
      <c r="E868" s="282" t="s">
        <v>351</v>
      </c>
      <c r="F868" s="282" t="s">
        <v>1128</v>
      </c>
      <c r="G868" s="345">
        <v>501.79950000000002</v>
      </c>
      <c r="H868" s="345">
        <v>501.79950000000002</v>
      </c>
      <c r="I868" s="282" t="s">
        <v>1122</v>
      </c>
      <c r="J868" s="346">
        <v>45590</v>
      </c>
      <c r="K868" s="344">
        <v>15</v>
      </c>
      <c r="L868" s="346">
        <v>45607</v>
      </c>
      <c r="M868" s="345">
        <v>0</v>
      </c>
      <c r="N868" s="345">
        <v>0</v>
      </c>
      <c r="O868" s="282" t="s">
        <v>1123</v>
      </c>
      <c r="P868" s="344">
        <v>0</v>
      </c>
      <c r="Q868" s="282" t="s">
        <v>2148</v>
      </c>
      <c r="R868" s="344">
        <v>1</v>
      </c>
      <c r="S868" s="339"/>
      <c r="T868" s="282"/>
      <c r="U868" s="24" t="str">
        <f>+VLOOKUP(TRIM(C868),[5]CAT!$A$2:$G$498,4,0)</f>
        <v>Reboz</v>
      </c>
      <c r="V868" s="65">
        <f t="shared" si="13"/>
        <v>45607</v>
      </c>
    </row>
    <row r="869" spans="1:22" x14ac:dyDescent="0.2">
      <c r="A869" s="344">
        <v>991</v>
      </c>
      <c r="B869" s="345" t="b">
        <v>1</v>
      </c>
      <c r="C869" s="282" t="s">
        <v>178</v>
      </c>
      <c r="D869" s="282" t="s">
        <v>20</v>
      </c>
      <c r="E869" s="282" t="s">
        <v>351</v>
      </c>
      <c r="F869" s="282" t="s">
        <v>1128</v>
      </c>
      <c r="G869" s="345">
        <v>1583.3090460000001</v>
      </c>
      <c r="H869" s="345">
        <v>1583.3090460000001</v>
      </c>
      <c r="I869" s="282" t="s">
        <v>1122</v>
      </c>
      <c r="J869" s="346">
        <v>45590</v>
      </c>
      <c r="K869" s="344">
        <v>15</v>
      </c>
      <c r="L869" s="346">
        <v>45607</v>
      </c>
      <c r="M869" s="345">
        <v>0</v>
      </c>
      <c r="N869" s="345">
        <v>0</v>
      </c>
      <c r="O869" s="282" t="s">
        <v>1123</v>
      </c>
      <c r="P869" s="344">
        <v>0</v>
      </c>
      <c r="Q869" s="282" t="s">
        <v>2134</v>
      </c>
      <c r="R869" s="344">
        <v>1</v>
      </c>
      <c r="S869" s="339"/>
      <c r="T869" s="282"/>
      <c r="U869" s="24" t="str">
        <f>+VLOOKUP(TRIM(C869),[5]CAT!$A$2:$G$498,4,0)</f>
        <v>Reboz</v>
      </c>
      <c r="V869" s="65">
        <f t="shared" si="13"/>
        <v>45607</v>
      </c>
    </row>
    <row r="870" spans="1:22" x14ac:dyDescent="0.2">
      <c r="A870" s="344">
        <v>1183</v>
      </c>
      <c r="B870" s="345" t="b">
        <v>1</v>
      </c>
      <c r="C870" s="282" t="s">
        <v>692</v>
      </c>
      <c r="D870" s="282" t="s">
        <v>20</v>
      </c>
      <c r="E870" s="282" t="s">
        <v>693</v>
      </c>
      <c r="F870" s="282" t="s">
        <v>1375</v>
      </c>
      <c r="G870" s="345">
        <v>3.442196</v>
      </c>
      <c r="H870" s="345">
        <v>3.442196</v>
      </c>
      <c r="I870" s="282" t="s">
        <v>1122</v>
      </c>
      <c r="J870" s="346">
        <v>45590</v>
      </c>
      <c r="K870" s="344">
        <v>21</v>
      </c>
      <c r="L870" s="346">
        <v>45614</v>
      </c>
      <c r="M870" s="345">
        <v>0</v>
      </c>
      <c r="N870" s="345">
        <v>0</v>
      </c>
      <c r="O870" s="282" t="s">
        <v>1123</v>
      </c>
      <c r="P870" s="344">
        <v>0</v>
      </c>
      <c r="Q870" s="282" t="s">
        <v>2111</v>
      </c>
      <c r="R870" s="344">
        <v>1</v>
      </c>
      <c r="S870" s="339"/>
      <c r="T870" s="282"/>
      <c r="U870" s="24" t="str">
        <f>+VLOOKUP(TRIM(C870),[5]CAT!$A$2:$G$498,4,0)</f>
        <v>Sabor</v>
      </c>
      <c r="V870" s="65">
        <f t="shared" si="13"/>
        <v>45614</v>
      </c>
    </row>
    <row r="871" spans="1:22" x14ac:dyDescent="0.2">
      <c r="A871" s="344">
        <v>1196</v>
      </c>
      <c r="B871" s="345" t="b">
        <v>1</v>
      </c>
      <c r="C871" s="282" t="s">
        <v>692</v>
      </c>
      <c r="D871" s="282" t="s">
        <v>20</v>
      </c>
      <c r="E871" s="282" t="s">
        <v>693</v>
      </c>
      <c r="F871" s="282" t="s">
        <v>1375</v>
      </c>
      <c r="G871" s="345">
        <v>0.462783</v>
      </c>
      <c r="H871" s="345">
        <v>0.462783</v>
      </c>
      <c r="I871" s="282" t="s">
        <v>1122</v>
      </c>
      <c r="J871" s="346">
        <v>45590</v>
      </c>
      <c r="K871" s="344">
        <v>21</v>
      </c>
      <c r="L871" s="346">
        <v>45614</v>
      </c>
      <c r="M871" s="345">
        <v>0</v>
      </c>
      <c r="N871" s="345">
        <v>0</v>
      </c>
      <c r="O871" s="282" t="s">
        <v>1123</v>
      </c>
      <c r="P871" s="344">
        <v>0</v>
      </c>
      <c r="Q871" s="282" t="s">
        <v>2107</v>
      </c>
      <c r="R871" s="344">
        <v>1</v>
      </c>
      <c r="S871" s="339"/>
      <c r="T871" s="282"/>
      <c r="U871" s="24" t="str">
        <f>+VLOOKUP(TRIM(C871),[5]CAT!$A$2:$G$498,4,0)</f>
        <v>Sabor</v>
      </c>
      <c r="V871" s="65">
        <f t="shared" si="13"/>
        <v>45614</v>
      </c>
    </row>
    <row r="872" spans="1:22" x14ac:dyDescent="0.2">
      <c r="A872" s="344">
        <v>1208</v>
      </c>
      <c r="B872" s="345" t="b">
        <v>1</v>
      </c>
      <c r="C872" s="282" t="s">
        <v>692</v>
      </c>
      <c r="D872" s="282" t="s">
        <v>20</v>
      </c>
      <c r="E872" s="282" t="s">
        <v>693</v>
      </c>
      <c r="F872" s="282" t="s">
        <v>1375</v>
      </c>
      <c r="G872" s="345">
        <v>1.94367</v>
      </c>
      <c r="H872" s="345">
        <v>1.94367</v>
      </c>
      <c r="I872" s="282" t="s">
        <v>1122</v>
      </c>
      <c r="J872" s="346">
        <v>45590</v>
      </c>
      <c r="K872" s="344">
        <v>21</v>
      </c>
      <c r="L872" s="346">
        <v>45614</v>
      </c>
      <c r="M872" s="345">
        <v>0</v>
      </c>
      <c r="N872" s="345">
        <v>0</v>
      </c>
      <c r="O872" s="282" t="s">
        <v>1123</v>
      </c>
      <c r="P872" s="344">
        <v>0</v>
      </c>
      <c r="Q872" s="282" t="s">
        <v>2112</v>
      </c>
      <c r="R872" s="344">
        <v>1</v>
      </c>
      <c r="S872" s="339"/>
      <c r="T872" s="282"/>
      <c r="U872" s="24" t="str">
        <f>+VLOOKUP(TRIM(C872),[5]CAT!$A$2:$G$498,4,0)</f>
        <v>Sabor</v>
      </c>
      <c r="V872" s="65">
        <f t="shared" si="13"/>
        <v>45614</v>
      </c>
    </row>
    <row r="873" spans="1:22" x14ac:dyDescent="0.2">
      <c r="A873" s="344">
        <v>1217</v>
      </c>
      <c r="B873" s="345" t="b">
        <v>1</v>
      </c>
      <c r="C873" s="282" t="s">
        <v>692</v>
      </c>
      <c r="D873" s="282" t="s">
        <v>20</v>
      </c>
      <c r="E873" s="282" t="s">
        <v>693</v>
      </c>
      <c r="F873" s="282" t="s">
        <v>1375</v>
      </c>
      <c r="G873" s="345">
        <v>1.4281189999999999</v>
      </c>
      <c r="H873" s="345">
        <v>1.4281189999999999</v>
      </c>
      <c r="I873" s="282" t="s">
        <v>1122</v>
      </c>
      <c r="J873" s="346">
        <v>45590</v>
      </c>
      <c r="K873" s="344">
        <v>21</v>
      </c>
      <c r="L873" s="346">
        <v>45614</v>
      </c>
      <c r="M873" s="345">
        <v>0</v>
      </c>
      <c r="N873" s="345">
        <v>0</v>
      </c>
      <c r="O873" s="282" t="s">
        <v>1123</v>
      </c>
      <c r="P873" s="344">
        <v>0</v>
      </c>
      <c r="Q873" s="282" t="s">
        <v>2147</v>
      </c>
      <c r="R873" s="344">
        <v>1</v>
      </c>
      <c r="S873" s="339"/>
      <c r="T873" s="282"/>
      <c r="U873" s="24" t="str">
        <f>+VLOOKUP(TRIM(C873),[5]CAT!$A$2:$G$498,4,0)</f>
        <v>Sabor</v>
      </c>
      <c r="V873" s="65">
        <f t="shared" si="13"/>
        <v>45614</v>
      </c>
    </row>
    <row r="874" spans="1:22" x14ac:dyDescent="0.2">
      <c r="A874" s="344">
        <v>1185</v>
      </c>
      <c r="B874" s="345" t="b">
        <v>1</v>
      </c>
      <c r="C874" s="282" t="s">
        <v>269</v>
      </c>
      <c r="D874" s="282" t="s">
        <v>20</v>
      </c>
      <c r="E874" s="282" t="s">
        <v>743</v>
      </c>
      <c r="F874" s="282" t="s">
        <v>1132</v>
      </c>
      <c r="G874" s="345">
        <v>358.565943</v>
      </c>
      <c r="H874" s="345">
        <v>358.565943</v>
      </c>
      <c r="I874" s="282" t="s">
        <v>1122</v>
      </c>
      <c r="J874" s="346">
        <v>45590</v>
      </c>
      <c r="K874" s="344">
        <v>21</v>
      </c>
      <c r="L874" s="346">
        <v>45614</v>
      </c>
      <c r="M874" s="345">
        <v>0</v>
      </c>
      <c r="N874" s="345">
        <v>0</v>
      </c>
      <c r="O874" s="282" t="s">
        <v>1123</v>
      </c>
      <c r="P874" s="344">
        <v>0</v>
      </c>
      <c r="Q874" s="282" t="s">
        <v>2111</v>
      </c>
      <c r="R874" s="344">
        <v>1</v>
      </c>
      <c r="S874" s="339"/>
      <c r="T874" s="282"/>
      <c r="U874" s="24" t="str">
        <f>+VLOOKUP(TRIM(C874),[5]CAT!$A$2:$G$498,4,0)</f>
        <v>Batter</v>
      </c>
      <c r="V874" s="65">
        <f t="shared" ref="V874:V937" si="14">L874</f>
        <v>45614</v>
      </c>
    </row>
    <row r="875" spans="1:22" x14ac:dyDescent="0.2">
      <c r="A875" s="344">
        <v>1198</v>
      </c>
      <c r="B875" s="345" t="b">
        <v>1</v>
      </c>
      <c r="C875" s="282" t="s">
        <v>269</v>
      </c>
      <c r="D875" s="282" t="s">
        <v>20</v>
      </c>
      <c r="E875" s="282" t="s">
        <v>743</v>
      </c>
      <c r="F875" s="282" t="s">
        <v>1132</v>
      </c>
      <c r="G875" s="345">
        <v>48.207006</v>
      </c>
      <c r="H875" s="345">
        <v>48.207006</v>
      </c>
      <c r="I875" s="282" t="s">
        <v>1122</v>
      </c>
      <c r="J875" s="346">
        <v>45590</v>
      </c>
      <c r="K875" s="344">
        <v>21</v>
      </c>
      <c r="L875" s="346">
        <v>45614</v>
      </c>
      <c r="M875" s="345">
        <v>0</v>
      </c>
      <c r="N875" s="345">
        <v>0</v>
      </c>
      <c r="O875" s="282" t="s">
        <v>1123</v>
      </c>
      <c r="P875" s="344">
        <v>0</v>
      </c>
      <c r="Q875" s="282" t="s">
        <v>2107</v>
      </c>
      <c r="R875" s="344">
        <v>1</v>
      </c>
      <c r="S875" s="339"/>
      <c r="T875" s="282"/>
      <c r="U875" s="24" t="str">
        <f>+VLOOKUP(TRIM(C875),[5]CAT!$A$2:$G$498,4,0)</f>
        <v>Batter</v>
      </c>
      <c r="V875" s="65">
        <f t="shared" si="14"/>
        <v>45614</v>
      </c>
    </row>
    <row r="876" spans="1:22" x14ac:dyDescent="0.2">
      <c r="A876" s="344">
        <v>1210</v>
      </c>
      <c r="B876" s="345" t="b">
        <v>1</v>
      </c>
      <c r="C876" s="282" t="s">
        <v>269</v>
      </c>
      <c r="D876" s="282" t="s">
        <v>20</v>
      </c>
      <c r="E876" s="282" t="s">
        <v>743</v>
      </c>
      <c r="F876" s="282" t="s">
        <v>1132</v>
      </c>
      <c r="G876" s="345">
        <v>202.46785</v>
      </c>
      <c r="H876" s="345">
        <v>202.46785</v>
      </c>
      <c r="I876" s="282" t="s">
        <v>1122</v>
      </c>
      <c r="J876" s="346">
        <v>45590</v>
      </c>
      <c r="K876" s="344">
        <v>21</v>
      </c>
      <c r="L876" s="346">
        <v>45614</v>
      </c>
      <c r="M876" s="345">
        <v>0</v>
      </c>
      <c r="N876" s="345">
        <v>0</v>
      </c>
      <c r="O876" s="282" t="s">
        <v>1123</v>
      </c>
      <c r="P876" s="344">
        <v>0</v>
      </c>
      <c r="Q876" s="282" t="s">
        <v>2112</v>
      </c>
      <c r="R876" s="344">
        <v>1</v>
      </c>
      <c r="S876" s="339"/>
      <c r="T876" s="282"/>
      <c r="U876" s="24" t="str">
        <f>+VLOOKUP(TRIM(C876),[5]CAT!$A$2:$G$498,4,0)</f>
        <v>Batter</v>
      </c>
      <c r="V876" s="65">
        <f t="shared" si="14"/>
        <v>45614</v>
      </c>
    </row>
    <row r="877" spans="1:22" x14ac:dyDescent="0.2">
      <c r="A877" s="344">
        <v>1219</v>
      </c>
      <c r="B877" s="345" t="b">
        <v>1</v>
      </c>
      <c r="C877" s="282" t="s">
        <v>269</v>
      </c>
      <c r="D877" s="282" t="s">
        <v>20</v>
      </c>
      <c r="E877" s="282" t="s">
        <v>743</v>
      </c>
      <c r="F877" s="282" t="s">
        <v>1132</v>
      </c>
      <c r="G877" s="345">
        <v>148.763971</v>
      </c>
      <c r="H877" s="345">
        <v>148.763971</v>
      </c>
      <c r="I877" s="282" t="s">
        <v>1122</v>
      </c>
      <c r="J877" s="346">
        <v>45590</v>
      </c>
      <c r="K877" s="344">
        <v>21</v>
      </c>
      <c r="L877" s="346">
        <v>45614</v>
      </c>
      <c r="M877" s="345">
        <v>0</v>
      </c>
      <c r="N877" s="345">
        <v>0</v>
      </c>
      <c r="O877" s="282" t="s">
        <v>1123</v>
      </c>
      <c r="P877" s="344">
        <v>0</v>
      </c>
      <c r="Q877" s="282" t="s">
        <v>2147</v>
      </c>
      <c r="R877" s="344">
        <v>1</v>
      </c>
      <c r="S877" s="339"/>
      <c r="T877" s="282"/>
      <c r="U877" s="24" t="str">
        <f>+VLOOKUP(TRIM(C877),[5]CAT!$A$2:$G$498,4,0)</f>
        <v>Batter</v>
      </c>
      <c r="V877" s="65">
        <f t="shared" si="14"/>
        <v>45614</v>
      </c>
    </row>
    <row r="878" spans="1:22" x14ac:dyDescent="0.2">
      <c r="A878" s="344">
        <v>1180</v>
      </c>
      <c r="B878" s="345" t="b">
        <v>1</v>
      </c>
      <c r="C878" s="282" t="s">
        <v>186</v>
      </c>
      <c r="D878" s="282" t="s">
        <v>20</v>
      </c>
      <c r="E878" s="282" t="s">
        <v>347</v>
      </c>
      <c r="F878" s="282" t="s">
        <v>1375</v>
      </c>
      <c r="G878" s="345">
        <v>0.52008299999999996</v>
      </c>
      <c r="H878" s="345">
        <v>0.52008299999999996</v>
      </c>
      <c r="I878" s="282" t="s">
        <v>1122</v>
      </c>
      <c r="J878" s="346">
        <v>45590</v>
      </c>
      <c r="K878" s="344">
        <v>21</v>
      </c>
      <c r="L878" s="346">
        <v>45614</v>
      </c>
      <c r="M878" s="345">
        <v>0</v>
      </c>
      <c r="N878" s="345">
        <v>0</v>
      </c>
      <c r="O878" s="282" t="s">
        <v>1123</v>
      </c>
      <c r="P878" s="344">
        <v>0</v>
      </c>
      <c r="Q878" s="282" t="s">
        <v>2111</v>
      </c>
      <c r="R878" s="344">
        <v>1</v>
      </c>
      <c r="S878" s="339"/>
      <c r="T878" s="282"/>
      <c r="U878" s="24" t="str">
        <f>+VLOOKUP(TRIM(C878),[5]CAT!$A$2:$G$498,4,0)</f>
        <v>Sabor</v>
      </c>
      <c r="V878" s="65">
        <f t="shared" si="14"/>
        <v>45614</v>
      </c>
    </row>
    <row r="879" spans="1:22" x14ac:dyDescent="0.2">
      <c r="A879" s="344">
        <v>1189</v>
      </c>
      <c r="B879" s="345" t="b">
        <v>1</v>
      </c>
      <c r="C879" s="282" t="s">
        <v>186</v>
      </c>
      <c r="D879" s="282" t="s">
        <v>20</v>
      </c>
      <c r="E879" s="282" t="s">
        <v>347</v>
      </c>
      <c r="F879" s="282" t="s">
        <v>1375</v>
      </c>
      <c r="G879" s="345">
        <v>0.145366</v>
      </c>
      <c r="H879" s="345">
        <v>0.145366</v>
      </c>
      <c r="I879" s="282" t="s">
        <v>1122</v>
      </c>
      <c r="J879" s="346">
        <v>45590</v>
      </c>
      <c r="K879" s="344">
        <v>21</v>
      </c>
      <c r="L879" s="346">
        <v>45614</v>
      </c>
      <c r="M879" s="345">
        <v>0</v>
      </c>
      <c r="N879" s="345">
        <v>0</v>
      </c>
      <c r="O879" s="282" t="s">
        <v>1123</v>
      </c>
      <c r="P879" s="344">
        <v>0</v>
      </c>
      <c r="Q879" s="282" t="s">
        <v>2107</v>
      </c>
      <c r="R879" s="344">
        <v>1</v>
      </c>
      <c r="S879" s="339"/>
      <c r="T879" s="282"/>
      <c r="U879" s="24" t="str">
        <f>+VLOOKUP(TRIM(C879),[5]CAT!$A$2:$G$498,4,0)</f>
        <v>Sabor</v>
      </c>
      <c r="V879" s="65">
        <f t="shared" si="14"/>
        <v>45614</v>
      </c>
    </row>
    <row r="880" spans="1:22" x14ac:dyDescent="0.2">
      <c r="A880" s="344">
        <v>1202</v>
      </c>
      <c r="B880" s="345" t="b">
        <v>1</v>
      </c>
      <c r="C880" s="282" t="s">
        <v>186</v>
      </c>
      <c r="D880" s="282" t="s">
        <v>20</v>
      </c>
      <c r="E880" s="282" t="s">
        <v>347</v>
      </c>
      <c r="F880" s="282" t="s">
        <v>1375</v>
      </c>
      <c r="G880" s="345">
        <v>0.61053100000000005</v>
      </c>
      <c r="H880" s="345">
        <v>0.61053100000000005</v>
      </c>
      <c r="I880" s="282" t="s">
        <v>1122</v>
      </c>
      <c r="J880" s="346">
        <v>45590</v>
      </c>
      <c r="K880" s="344">
        <v>21</v>
      </c>
      <c r="L880" s="346">
        <v>45614</v>
      </c>
      <c r="M880" s="345">
        <v>0</v>
      </c>
      <c r="N880" s="345">
        <v>0</v>
      </c>
      <c r="O880" s="282" t="s">
        <v>1123</v>
      </c>
      <c r="P880" s="344">
        <v>0</v>
      </c>
      <c r="Q880" s="282" t="s">
        <v>2112</v>
      </c>
      <c r="R880" s="344">
        <v>1</v>
      </c>
      <c r="S880" s="339"/>
      <c r="T880" s="282"/>
      <c r="U880" s="24" t="str">
        <f>+VLOOKUP(TRIM(C880),[5]CAT!$A$2:$G$498,4,0)</f>
        <v>Sabor</v>
      </c>
      <c r="V880" s="65">
        <f t="shared" si="14"/>
        <v>45614</v>
      </c>
    </row>
    <row r="881" spans="1:22" x14ac:dyDescent="0.2">
      <c r="A881" s="344">
        <v>1214</v>
      </c>
      <c r="B881" s="345" t="b">
        <v>1</v>
      </c>
      <c r="C881" s="282" t="s">
        <v>186</v>
      </c>
      <c r="D881" s="282" t="s">
        <v>20</v>
      </c>
      <c r="E881" s="282" t="s">
        <v>347</v>
      </c>
      <c r="F881" s="282" t="s">
        <v>1375</v>
      </c>
      <c r="G881" s="345">
        <v>0.29813000000000001</v>
      </c>
      <c r="H881" s="345">
        <v>0.29813000000000001</v>
      </c>
      <c r="I881" s="282" t="s">
        <v>1122</v>
      </c>
      <c r="J881" s="346">
        <v>45590</v>
      </c>
      <c r="K881" s="344">
        <v>21</v>
      </c>
      <c r="L881" s="346">
        <v>45614</v>
      </c>
      <c r="M881" s="345">
        <v>0</v>
      </c>
      <c r="N881" s="345">
        <v>0</v>
      </c>
      <c r="O881" s="282" t="s">
        <v>1123</v>
      </c>
      <c r="P881" s="344">
        <v>0</v>
      </c>
      <c r="Q881" s="282" t="s">
        <v>2147</v>
      </c>
      <c r="R881" s="344">
        <v>1</v>
      </c>
      <c r="S881" s="339"/>
      <c r="T881" s="282"/>
      <c r="U881" s="24" t="str">
        <f>+VLOOKUP(TRIM(C881),[5]CAT!$A$2:$G$498,4,0)</f>
        <v>Sabor</v>
      </c>
      <c r="V881" s="65">
        <f t="shared" si="14"/>
        <v>45614</v>
      </c>
    </row>
    <row r="882" spans="1:22" x14ac:dyDescent="0.2">
      <c r="A882" s="344">
        <v>1166</v>
      </c>
      <c r="B882" s="345" t="b">
        <v>1</v>
      </c>
      <c r="C882" s="282" t="s">
        <v>735</v>
      </c>
      <c r="D882" s="282" t="s">
        <v>20</v>
      </c>
      <c r="E882" s="282" t="s">
        <v>754</v>
      </c>
      <c r="F882" s="282" t="s">
        <v>1127</v>
      </c>
      <c r="G882" s="345">
        <v>126.114819</v>
      </c>
      <c r="H882" s="345">
        <v>126.114819</v>
      </c>
      <c r="I882" s="282" t="s">
        <v>1122</v>
      </c>
      <c r="J882" s="346">
        <v>45590</v>
      </c>
      <c r="K882" s="344">
        <v>21</v>
      </c>
      <c r="L882" s="346">
        <v>45614</v>
      </c>
      <c r="M882" s="345">
        <v>0</v>
      </c>
      <c r="N882" s="345">
        <v>0</v>
      </c>
      <c r="O882" s="282" t="s">
        <v>1123</v>
      </c>
      <c r="P882" s="344">
        <v>0</v>
      </c>
      <c r="Q882" s="282" t="s">
        <v>1378</v>
      </c>
      <c r="R882" s="344">
        <v>1</v>
      </c>
      <c r="S882" s="339"/>
      <c r="T882" s="282"/>
      <c r="U882" s="24" t="str">
        <f>+VLOOKUP(TRIM(C882),[5]CAT!$A$2:$G$498,4,0)</f>
        <v>Batter</v>
      </c>
      <c r="V882" s="65">
        <f t="shared" si="14"/>
        <v>45614</v>
      </c>
    </row>
    <row r="883" spans="1:22" x14ac:dyDescent="0.2">
      <c r="A883" s="344">
        <v>1182</v>
      </c>
      <c r="B883" s="345" t="b">
        <v>1</v>
      </c>
      <c r="C883" s="282" t="s">
        <v>152</v>
      </c>
      <c r="D883" s="282" t="s">
        <v>20</v>
      </c>
      <c r="E883" s="282" t="s">
        <v>58</v>
      </c>
      <c r="F883" s="282" t="s">
        <v>1127</v>
      </c>
      <c r="G883" s="345">
        <v>3.442196</v>
      </c>
      <c r="H883" s="345">
        <v>3.442196</v>
      </c>
      <c r="I883" s="282" t="s">
        <v>1180</v>
      </c>
      <c r="J883" s="346">
        <v>45590</v>
      </c>
      <c r="K883" s="344">
        <v>21</v>
      </c>
      <c r="L883" s="346">
        <v>45614</v>
      </c>
      <c r="M883" s="345">
        <v>0</v>
      </c>
      <c r="N883" s="345">
        <v>0</v>
      </c>
      <c r="O883" s="282" t="s">
        <v>1123</v>
      </c>
      <c r="P883" s="344">
        <v>0</v>
      </c>
      <c r="Q883" s="282" t="s">
        <v>2111</v>
      </c>
      <c r="R883" s="344">
        <v>1</v>
      </c>
      <c r="S883" s="339"/>
      <c r="T883" s="282"/>
      <c r="U883" s="24" t="str">
        <f>+VLOOKUP(TRIM(C883),[5]CAT!$A$2:$G$498,4,0)</f>
        <v>Sabor</v>
      </c>
      <c r="V883" s="65">
        <f t="shared" si="14"/>
        <v>45614</v>
      </c>
    </row>
    <row r="884" spans="1:22" x14ac:dyDescent="0.2">
      <c r="A884" s="344">
        <v>1195</v>
      </c>
      <c r="B884" s="345" t="b">
        <v>1</v>
      </c>
      <c r="C884" s="282" t="s">
        <v>152</v>
      </c>
      <c r="D884" s="282" t="s">
        <v>20</v>
      </c>
      <c r="E884" s="282" t="s">
        <v>58</v>
      </c>
      <c r="F884" s="282" t="s">
        <v>1127</v>
      </c>
      <c r="G884" s="345">
        <v>0.462783</v>
      </c>
      <c r="H884" s="345">
        <v>0.462783</v>
      </c>
      <c r="I884" s="282" t="s">
        <v>1180</v>
      </c>
      <c r="J884" s="346">
        <v>45590</v>
      </c>
      <c r="K884" s="344">
        <v>21</v>
      </c>
      <c r="L884" s="346">
        <v>45614</v>
      </c>
      <c r="M884" s="345">
        <v>0</v>
      </c>
      <c r="N884" s="345">
        <v>0</v>
      </c>
      <c r="O884" s="282" t="s">
        <v>1123</v>
      </c>
      <c r="P884" s="344">
        <v>0</v>
      </c>
      <c r="Q884" s="282" t="s">
        <v>2107</v>
      </c>
      <c r="R884" s="344">
        <v>1</v>
      </c>
      <c r="S884" s="339"/>
      <c r="T884" s="282"/>
      <c r="U884" s="24" t="str">
        <f>+VLOOKUP(TRIM(C884),[5]CAT!$A$2:$G$498,4,0)</f>
        <v>Sabor</v>
      </c>
      <c r="V884" s="65">
        <f t="shared" si="14"/>
        <v>45614</v>
      </c>
    </row>
    <row r="885" spans="1:22" x14ac:dyDescent="0.2">
      <c r="A885" s="344">
        <v>1207</v>
      </c>
      <c r="B885" s="345" t="b">
        <v>1</v>
      </c>
      <c r="C885" s="282" t="s">
        <v>152</v>
      </c>
      <c r="D885" s="282" t="s">
        <v>20</v>
      </c>
      <c r="E885" s="282" t="s">
        <v>58</v>
      </c>
      <c r="F885" s="282" t="s">
        <v>1127</v>
      </c>
      <c r="G885" s="345">
        <v>1.94367</v>
      </c>
      <c r="H885" s="345">
        <v>1.94367</v>
      </c>
      <c r="I885" s="282" t="s">
        <v>1180</v>
      </c>
      <c r="J885" s="346">
        <v>45590</v>
      </c>
      <c r="K885" s="344">
        <v>21</v>
      </c>
      <c r="L885" s="346">
        <v>45614</v>
      </c>
      <c r="M885" s="345">
        <v>0</v>
      </c>
      <c r="N885" s="345">
        <v>0</v>
      </c>
      <c r="O885" s="282" t="s">
        <v>1123</v>
      </c>
      <c r="P885" s="344">
        <v>0</v>
      </c>
      <c r="Q885" s="282" t="s">
        <v>2112</v>
      </c>
      <c r="R885" s="344">
        <v>1</v>
      </c>
      <c r="S885" s="339"/>
      <c r="T885" s="282"/>
      <c r="U885" s="24" t="str">
        <f>+VLOOKUP(TRIM(C885),[5]CAT!$A$2:$G$498,4,0)</f>
        <v>Sabor</v>
      </c>
      <c r="V885" s="65">
        <f t="shared" si="14"/>
        <v>45614</v>
      </c>
    </row>
    <row r="886" spans="1:22" x14ac:dyDescent="0.2">
      <c r="A886" s="344">
        <v>1216</v>
      </c>
      <c r="B886" s="345" t="b">
        <v>1</v>
      </c>
      <c r="C886" s="282" t="s">
        <v>152</v>
      </c>
      <c r="D886" s="282" t="s">
        <v>20</v>
      </c>
      <c r="E886" s="282" t="s">
        <v>58</v>
      </c>
      <c r="F886" s="282" t="s">
        <v>1127</v>
      </c>
      <c r="G886" s="345">
        <v>1.4281189999999999</v>
      </c>
      <c r="H886" s="345">
        <v>1.4281189999999999</v>
      </c>
      <c r="I886" s="282" t="s">
        <v>1180</v>
      </c>
      <c r="J886" s="346">
        <v>45590</v>
      </c>
      <c r="K886" s="344">
        <v>21</v>
      </c>
      <c r="L886" s="346">
        <v>45614</v>
      </c>
      <c r="M886" s="345">
        <v>0</v>
      </c>
      <c r="N886" s="345">
        <v>0</v>
      </c>
      <c r="O886" s="282" t="s">
        <v>1123</v>
      </c>
      <c r="P886" s="344">
        <v>0</v>
      </c>
      <c r="Q886" s="282" t="s">
        <v>2147</v>
      </c>
      <c r="R886" s="344">
        <v>1</v>
      </c>
      <c r="S886" s="339"/>
      <c r="T886" s="282"/>
      <c r="U886" s="24" t="str">
        <f>+VLOOKUP(TRIM(C886),[5]CAT!$A$2:$G$498,4,0)</f>
        <v>Sabor</v>
      </c>
      <c r="V886" s="65">
        <f t="shared" si="14"/>
        <v>45614</v>
      </c>
    </row>
    <row r="887" spans="1:22" x14ac:dyDescent="0.2">
      <c r="A887" s="344">
        <v>806</v>
      </c>
      <c r="B887" s="345" t="b">
        <v>1</v>
      </c>
      <c r="C887" s="282" t="s">
        <v>2036</v>
      </c>
      <c r="D887" s="282" t="s">
        <v>20</v>
      </c>
      <c r="E887" s="282" t="s">
        <v>2042</v>
      </c>
      <c r="F887" s="282" t="s">
        <v>2101</v>
      </c>
      <c r="G887" s="345">
        <v>6026.06</v>
      </c>
      <c r="H887" s="345">
        <v>6026.06</v>
      </c>
      <c r="I887" s="282" t="s">
        <v>1180</v>
      </c>
      <c r="J887" s="346">
        <v>45591</v>
      </c>
      <c r="K887" s="344">
        <v>0</v>
      </c>
      <c r="L887" s="346">
        <v>45593</v>
      </c>
      <c r="M887" s="345">
        <v>0.01</v>
      </c>
      <c r="N887" s="345">
        <v>0</v>
      </c>
      <c r="O887" s="282" t="s">
        <v>1123</v>
      </c>
      <c r="P887" s="344">
        <v>0</v>
      </c>
      <c r="Q887" s="282" t="s">
        <v>2124</v>
      </c>
      <c r="R887" s="344">
        <v>1</v>
      </c>
      <c r="S887" s="339"/>
      <c r="T887" s="282"/>
      <c r="U887" s="24" t="e">
        <f>+VLOOKUP(TRIM(C887),[5]CAT!$A$2:$G$498,4,0)</f>
        <v>#N/A</v>
      </c>
      <c r="V887" s="65">
        <f t="shared" si="14"/>
        <v>45593</v>
      </c>
    </row>
    <row r="888" spans="1:22" x14ac:dyDescent="0.2">
      <c r="A888" s="344">
        <v>810</v>
      </c>
      <c r="B888" s="345" t="b">
        <v>1</v>
      </c>
      <c r="C888" s="282" t="s">
        <v>2036</v>
      </c>
      <c r="D888" s="282" t="s">
        <v>20</v>
      </c>
      <c r="E888" s="282" t="s">
        <v>2042</v>
      </c>
      <c r="F888" s="282" t="s">
        <v>2101</v>
      </c>
      <c r="G888" s="345">
        <v>1793.2</v>
      </c>
      <c r="H888" s="345">
        <v>1793.2</v>
      </c>
      <c r="I888" s="282" t="s">
        <v>1180</v>
      </c>
      <c r="J888" s="346">
        <v>45591</v>
      </c>
      <c r="K888" s="344">
        <v>0</v>
      </c>
      <c r="L888" s="346">
        <v>45593</v>
      </c>
      <c r="M888" s="345">
        <v>0.01</v>
      </c>
      <c r="N888" s="345">
        <v>0</v>
      </c>
      <c r="O888" s="282" t="s">
        <v>1123</v>
      </c>
      <c r="P888" s="344">
        <v>0</v>
      </c>
      <c r="Q888" s="282" t="s">
        <v>2248</v>
      </c>
      <c r="R888" s="344">
        <v>1</v>
      </c>
      <c r="S888" s="339"/>
      <c r="T888" s="282"/>
      <c r="U888" s="24" t="e">
        <f>+VLOOKUP(TRIM(C888),[5]CAT!$A$2:$G$498,4,0)</f>
        <v>#N/A</v>
      </c>
      <c r="V888" s="65">
        <f t="shared" si="14"/>
        <v>45593</v>
      </c>
    </row>
    <row r="889" spans="1:22" x14ac:dyDescent="0.2">
      <c r="A889" s="344">
        <v>814</v>
      </c>
      <c r="B889" s="345" t="b">
        <v>1</v>
      </c>
      <c r="C889" s="282" t="s">
        <v>2036</v>
      </c>
      <c r="D889" s="282" t="s">
        <v>20</v>
      </c>
      <c r="E889" s="282" t="s">
        <v>2042</v>
      </c>
      <c r="F889" s="282" t="s">
        <v>2101</v>
      </c>
      <c r="G889" s="345">
        <v>2476.9</v>
      </c>
      <c r="H889" s="345">
        <v>2476.9</v>
      </c>
      <c r="I889" s="282" t="s">
        <v>1180</v>
      </c>
      <c r="J889" s="346">
        <v>45591</v>
      </c>
      <c r="K889" s="344">
        <v>0</v>
      </c>
      <c r="L889" s="346">
        <v>45593</v>
      </c>
      <c r="M889" s="345">
        <v>0.01</v>
      </c>
      <c r="N889" s="345">
        <v>0</v>
      </c>
      <c r="O889" s="282" t="s">
        <v>1123</v>
      </c>
      <c r="P889" s="344">
        <v>0</v>
      </c>
      <c r="Q889" s="282" t="s">
        <v>2000</v>
      </c>
      <c r="R889" s="344">
        <v>1</v>
      </c>
      <c r="S889" s="339"/>
      <c r="T889" s="282"/>
      <c r="U889" s="24" t="e">
        <f>+VLOOKUP(TRIM(C889),[5]CAT!$A$2:$G$498,4,0)</f>
        <v>#N/A</v>
      </c>
      <c r="V889" s="65">
        <f t="shared" si="14"/>
        <v>45593</v>
      </c>
    </row>
    <row r="890" spans="1:22" x14ac:dyDescent="0.2">
      <c r="A890" s="344">
        <v>852</v>
      </c>
      <c r="B890" s="345" t="b">
        <v>1</v>
      </c>
      <c r="C890" s="282" t="s">
        <v>280</v>
      </c>
      <c r="D890" s="282" t="s">
        <v>20</v>
      </c>
      <c r="E890" s="282" t="s">
        <v>26</v>
      </c>
      <c r="F890" s="282" t="s">
        <v>1127</v>
      </c>
      <c r="G890" s="345">
        <v>69.561740999999998</v>
      </c>
      <c r="H890" s="345">
        <v>69.561740999999998</v>
      </c>
      <c r="I890" s="282" t="s">
        <v>1122</v>
      </c>
      <c r="J890" s="346">
        <v>45591</v>
      </c>
      <c r="K890" s="344">
        <v>6</v>
      </c>
      <c r="L890" s="346">
        <v>45600</v>
      </c>
      <c r="M890" s="345">
        <v>0</v>
      </c>
      <c r="N890" s="345">
        <v>0</v>
      </c>
      <c r="O890" s="282" t="s">
        <v>1123</v>
      </c>
      <c r="P890" s="344">
        <v>0</v>
      </c>
      <c r="Q890" s="282" t="s">
        <v>2171</v>
      </c>
      <c r="R890" s="344">
        <v>1</v>
      </c>
      <c r="S890" s="339"/>
      <c r="T890" s="282"/>
      <c r="U890" s="24" t="str">
        <f>+VLOOKUP(TRIM(C890),[5]CAT!$A$2:$G$498,4,0)</f>
        <v>Ins Pizza</v>
      </c>
      <c r="V890" s="65">
        <f t="shared" si="14"/>
        <v>45600</v>
      </c>
    </row>
    <row r="891" spans="1:22" x14ac:dyDescent="0.2">
      <c r="A891" s="344">
        <v>865</v>
      </c>
      <c r="B891" s="345" t="b">
        <v>1</v>
      </c>
      <c r="C891" s="282" t="s">
        <v>257</v>
      </c>
      <c r="D891" s="282" t="s">
        <v>20</v>
      </c>
      <c r="E891" s="282" t="s">
        <v>30</v>
      </c>
      <c r="F891" s="282" t="s">
        <v>1128</v>
      </c>
      <c r="G891" s="345">
        <v>103.24619800000001</v>
      </c>
      <c r="H891" s="345">
        <v>103.24619800000001</v>
      </c>
      <c r="I891" s="282" t="s">
        <v>1180</v>
      </c>
      <c r="J891" s="346">
        <v>45591</v>
      </c>
      <c r="K891" s="344">
        <v>7</v>
      </c>
      <c r="L891" s="346">
        <v>45600</v>
      </c>
      <c r="M891" s="345">
        <v>0</v>
      </c>
      <c r="N891" s="345">
        <v>0</v>
      </c>
      <c r="O891" s="282" t="s">
        <v>1123</v>
      </c>
      <c r="P891" s="344">
        <v>0</v>
      </c>
      <c r="Q891" s="282" t="s">
        <v>2124</v>
      </c>
      <c r="R891" s="344">
        <v>1</v>
      </c>
      <c r="S891" s="339"/>
      <c r="T891" s="282"/>
      <c r="U891" s="24" t="str">
        <f>+VLOOKUP(TRIM(C891),[5]CAT!$A$2:$G$498,4,0)</f>
        <v>Aditivos</v>
      </c>
      <c r="V891" s="65">
        <f t="shared" si="14"/>
        <v>45600</v>
      </c>
    </row>
    <row r="892" spans="1:22" x14ac:dyDescent="0.2">
      <c r="A892" s="344">
        <v>870</v>
      </c>
      <c r="B892" s="345" t="b">
        <v>1</v>
      </c>
      <c r="C892" s="282" t="s">
        <v>257</v>
      </c>
      <c r="D892" s="282" t="s">
        <v>20</v>
      </c>
      <c r="E892" s="282" t="s">
        <v>30</v>
      </c>
      <c r="F892" s="282" t="s">
        <v>1128</v>
      </c>
      <c r="G892" s="345">
        <v>70.704443999999995</v>
      </c>
      <c r="H892" s="345">
        <v>70.704443999999995</v>
      </c>
      <c r="I892" s="282" t="s">
        <v>1180</v>
      </c>
      <c r="J892" s="346">
        <v>45591</v>
      </c>
      <c r="K892" s="344">
        <v>7</v>
      </c>
      <c r="L892" s="346">
        <v>45600</v>
      </c>
      <c r="M892" s="345">
        <v>0</v>
      </c>
      <c r="N892" s="345">
        <v>0</v>
      </c>
      <c r="O892" s="282" t="s">
        <v>1123</v>
      </c>
      <c r="P892" s="344">
        <v>0</v>
      </c>
      <c r="Q892" s="282" t="s">
        <v>2068</v>
      </c>
      <c r="R892" s="344">
        <v>1</v>
      </c>
      <c r="S892" s="339"/>
      <c r="T892" s="282"/>
      <c r="U892" s="24" t="str">
        <f>+VLOOKUP(TRIM(C892),[5]CAT!$A$2:$G$498,4,0)</f>
        <v>Aditivos</v>
      </c>
      <c r="V892" s="65">
        <f t="shared" si="14"/>
        <v>45600</v>
      </c>
    </row>
    <row r="893" spans="1:22" x14ac:dyDescent="0.2">
      <c r="A893" s="344">
        <v>873</v>
      </c>
      <c r="B893" s="345" t="b">
        <v>1</v>
      </c>
      <c r="C893" s="282" t="s">
        <v>161</v>
      </c>
      <c r="D893" s="282" t="s">
        <v>20</v>
      </c>
      <c r="E893" s="282" t="s">
        <v>43</v>
      </c>
      <c r="F893" s="282" t="s">
        <v>1375</v>
      </c>
      <c r="G893" s="345">
        <v>191.35883100000001</v>
      </c>
      <c r="H893" s="345">
        <v>191.35883100000001</v>
      </c>
      <c r="I893" s="282" t="s">
        <v>1122</v>
      </c>
      <c r="J893" s="346">
        <v>45591</v>
      </c>
      <c r="K893" s="344">
        <v>7</v>
      </c>
      <c r="L893" s="346">
        <v>45600</v>
      </c>
      <c r="M893" s="345">
        <v>0</v>
      </c>
      <c r="N893" s="345">
        <v>0</v>
      </c>
      <c r="O893" s="282" t="s">
        <v>1123</v>
      </c>
      <c r="P893" s="344">
        <v>0</v>
      </c>
      <c r="Q893" s="282" t="s">
        <v>2171</v>
      </c>
      <c r="R893" s="344">
        <v>1</v>
      </c>
      <c r="S893" s="339"/>
      <c r="T893" s="282"/>
      <c r="U893" s="24" t="str">
        <f>+VLOOKUP(TRIM(C893),[5]CAT!$A$2:$G$498,4,0)</f>
        <v>Aceite</v>
      </c>
      <c r="V893" s="65">
        <f t="shared" si="14"/>
        <v>45600</v>
      </c>
    </row>
    <row r="894" spans="1:22" x14ac:dyDescent="0.2">
      <c r="A894" s="344">
        <v>1020</v>
      </c>
      <c r="B894" s="345" t="b">
        <v>1</v>
      </c>
      <c r="C894" s="282" t="s">
        <v>766</v>
      </c>
      <c r="D894" s="282" t="s">
        <v>20</v>
      </c>
      <c r="E894" s="282" t="s">
        <v>761</v>
      </c>
      <c r="F894" s="282" t="s">
        <v>2004</v>
      </c>
      <c r="G894" s="345">
        <v>2545.9736849999999</v>
      </c>
      <c r="H894" s="345">
        <v>2545.9736849999999</v>
      </c>
      <c r="I894" s="282" t="s">
        <v>1139</v>
      </c>
      <c r="J894" s="346">
        <v>45591</v>
      </c>
      <c r="K894" s="344">
        <v>15</v>
      </c>
      <c r="L894" s="346">
        <v>45607</v>
      </c>
      <c r="M894" s="345">
        <v>0</v>
      </c>
      <c r="N894" s="345">
        <v>0</v>
      </c>
      <c r="O894" s="282" t="s">
        <v>1123</v>
      </c>
      <c r="P894" s="344">
        <v>0</v>
      </c>
      <c r="Q894" s="282" t="s">
        <v>2053</v>
      </c>
      <c r="R894" s="344">
        <v>1</v>
      </c>
      <c r="S894" s="339"/>
      <c r="T894" s="282"/>
      <c r="U894" s="24" t="str">
        <f>+VLOOKUP(TRIM(C894),[5]CAT!$A$2:$G$498,4,0)</f>
        <v>Ins Pack</v>
      </c>
      <c r="V894" s="65">
        <f t="shared" si="14"/>
        <v>45607</v>
      </c>
    </row>
    <row r="895" spans="1:22" x14ac:dyDescent="0.2">
      <c r="A895" s="344">
        <v>1014</v>
      </c>
      <c r="B895" s="345" t="b">
        <v>1</v>
      </c>
      <c r="C895" s="282" t="s">
        <v>767</v>
      </c>
      <c r="D895" s="282" t="s">
        <v>20</v>
      </c>
      <c r="E895" s="282" t="s">
        <v>762</v>
      </c>
      <c r="F895" s="282" t="s">
        <v>2004</v>
      </c>
      <c r="G895" s="345">
        <v>2545.92</v>
      </c>
      <c r="H895" s="345">
        <v>2545.92</v>
      </c>
      <c r="I895" s="282" t="s">
        <v>1139</v>
      </c>
      <c r="J895" s="346">
        <v>45591</v>
      </c>
      <c r="K895" s="344">
        <v>15</v>
      </c>
      <c r="L895" s="346">
        <v>45607</v>
      </c>
      <c r="M895" s="345">
        <v>0</v>
      </c>
      <c r="N895" s="345">
        <v>0</v>
      </c>
      <c r="O895" s="282" t="s">
        <v>1123</v>
      </c>
      <c r="P895" s="344">
        <v>0</v>
      </c>
      <c r="Q895" s="282" t="s">
        <v>2134</v>
      </c>
      <c r="R895" s="344">
        <v>1</v>
      </c>
      <c r="S895" s="339"/>
      <c r="T895" s="282"/>
      <c r="U895" s="24" t="str">
        <f>+VLOOKUP(TRIM(C895),[5]CAT!$A$2:$G$498,4,0)</f>
        <v>Ins Pack</v>
      </c>
      <c r="V895" s="65">
        <f t="shared" si="14"/>
        <v>45607</v>
      </c>
    </row>
    <row r="896" spans="1:22" x14ac:dyDescent="0.2">
      <c r="A896" s="344">
        <v>1008</v>
      </c>
      <c r="B896" s="345" t="b">
        <v>1</v>
      </c>
      <c r="C896" s="282" t="s">
        <v>109</v>
      </c>
      <c r="D896" s="282" t="s">
        <v>20</v>
      </c>
      <c r="E896" s="282" t="s">
        <v>91</v>
      </c>
      <c r="F896" s="282" t="s">
        <v>1144</v>
      </c>
      <c r="G896" s="345">
        <v>592.10526300000004</v>
      </c>
      <c r="H896" s="345">
        <v>592.10526300000004</v>
      </c>
      <c r="I896" s="282" t="s">
        <v>1139</v>
      </c>
      <c r="J896" s="346">
        <v>45591</v>
      </c>
      <c r="K896" s="344">
        <v>15</v>
      </c>
      <c r="L896" s="346">
        <v>45607</v>
      </c>
      <c r="M896" s="345">
        <v>0</v>
      </c>
      <c r="N896" s="345">
        <v>0</v>
      </c>
      <c r="O896" s="282" t="s">
        <v>1123</v>
      </c>
      <c r="P896" s="344">
        <v>0</v>
      </c>
      <c r="Q896" s="282" t="s">
        <v>2148</v>
      </c>
      <c r="R896" s="344">
        <v>1</v>
      </c>
      <c r="S896" s="339"/>
      <c r="T896" s="282"/>
      <c r="U896" s="24" t="str">
        <f>+VLOOKUP(TRIM(C896),[5]CAT!$A$2:$G$498,4,0)</f>
        <v>Caja</v>
      </c>
      <c r="V896" s="65">
        <f t="shared" si="14"/>
        <v>45607</v>
      </c>
    </row>
    <row r="897" spans="1:22" x14ac:dyDescent="0.2">
      <c r="A897" s="344">
        <v>999</v>
      </c>
      <c r="B897" s="345" t="b">
        <v>1</v>
      </c>
      <c r="C897" s="282" t="s">
        <v>99</v>
      </c>
      <c r="D897" s="282" t="s">
        <v>20</v>
      </c>
      <c r="E897" s="282" t="s">
        <v>2206</v>
      </c>
      <c r="F897" s="282" t="s">
        <v>2207</v>
      </c>
      <c r="G897" s="345">
        <v>437.14139999999998</v>
      </c>
      <c r="H897" s="345">
        <v>437.14139999999998</v>
      </c>
      <c r="I897" s="282" t="s">
        <v>1139</v>
      </c>
      <c r="J897" s="346">
        <v>45591</v>
      </c>
      <c r="K897" s="344">
        <v>15</v>
      </c>
      <c r="L897" s="346">
        <v>45607</v>
      </c>
      <c r="M897" s="345">
        <v>0</v>
      </c>
      <c r="N897" s="345">
        <v>0</v>
      </c>
      <c r="O897" s="282" t="s">
        <v>1123</v>
      </c>
      <c r="P897" s="344">
        <v>0</v>
      </c>
      <c r="Q897" s="282" t="s">
        <v>1377</v>
      </c>
      <c r="R897" s="344">
        <v>1</v>
      </c>
      <c r="S897" s="339"/>
      <c r="T897" s="282"/>
      <c r="U897" s="24" t="str">
        <f>+VLOOKUP(TRIM(C897),[5]CAT!$A$2:$G$498,4,0)</f>
        <v>Caja</v>
      </c>
      <c r="V897" s="65">
        <f t="shared" si="14"/>
        <v>45607</v>
      </c>
    </row>
    <row r="898" spans="1:22" x14ac:dyDescent="0.2">
      <c r="A898" s="344">
        <v>1004</v>
      </c>
      <c r="B898" s="345" t="b">
        <v>1</v>
      </c>
      <c r="C898" s="282" t="s">
        <v>99</v>
      </c>
      <c r="D898" s="282" t="s">
        <v>20</v>
      </c>
      <c r="E898" s="282" t="s">
        <v>2206</v>
      </c>
      <c r="F898" s="282" t="s">
        <v>2207</v>
      </c>
      <c r="G898" s="345">
        <v>437.14285799999999</v>
      </c>
      <c r="H898" s="345">
        <v>437.14285799999999</v>
      </c>
      <c r="I898" s="282" t="s">
        <v>1139</v>
      </c>
      <c r="J898" s="346">
        <v>45591</v>
      </c>
      <c r="K898" s="344">
        <v>15</v>
      </c>
      <c r="L898" s="346">
        <v>45607</v>
      </c>
      <c r="M898" s="345">
        <v>0</v>
      </c>
      <c r="N898" s="345">
        <v>0</v>
      </c>
      <c r="O898" s="282" t="s">
        <v>1123</v>
      </c>
      <c r="P898" s="344">
        <v>0</v>
      </c>
      <c r="Q898" s="282" t="s">
        <v>2069</v>
      </c>
      <c r="R898" s="344">
        <v>1</v>
      </c>
      <c r="S898" s="339"/>
      <c r="T898" s="282"/>
      <c r="U898" s="24" t="str">
        <f>+VLOOKUP(TRIM(C898),[5]CAT!$A$2:$G$498,4,0)</f>
        <v>Caja</v>
      </c>
      <c r="V898" s="65">
        <f t="shared" si="14"/>
        <v>45607</v>
      </c>
    </row>
    <row r="899" spans="1:22" x14ac:dyDescent="0.2">
      <c r="A899" s="344">
        <v>820</v>
      </c>
      <c r="B899" s="345" t="b">
        <v>1</v>
      </c>
      <c r="C899" s="282" t="s">
        <v>1004</v>
      </c>
      <c r="D899" s="282" t="s">
        <v>20</v>
      </c>
      <c r="E899" s="282" t="s">
        <v>1498</v>
      </c>
      <c r="F899" s="282" t="s">
        <v>1375</v>
      </c>
      <c r="G899" s="345">
        <v>173.48088200000001</v>
      </c>
      <c r="H899" s="345">
        <v>173.48088200000001</v>
      </c>
      <c r="I899" s="282" t="s">
        <v>1139</v>
      </c>
      <c r="J899" s="346">
        <v>45592</v>
      </c>
      <c r="K899" s="344">
        <v>0</v>
      </c>
      <c r="L899" s="346">
        <v>45593</v>
      </c>
      <c r="M899" s="345">
        <v>0</v>
      </c>
      <c r="N899" s="345">
        <v>0</v>
      </c>
      <c r="O899" s="282" t="s">
        <v>1123</v>
      </c>
      <c r="P899" s="344">
        <v>0</v>
      </c>
      <c r="Q899" s="282" t="s">
        <v>2124</v>
      </c>
      <c r="R899" s="344">
        <v>1</v>
      </c>
      <c r="S899" s="339"/>
      <c r="T899" s="282"/>
      <c r="U899" s="24" t="e">
        <f>+VLOOKUP(TRIM(C899),[5]CAT!$A$2:$G$498,4,0)</f>
        <v>#N/A</v>
      </c>
      <c r="V899" s="65">
        <f t="shared" si="14"/>
        <v>45593</v>
      </c>
    </row>
    <row r="900" spans="1:22" x14ac:dyDescent="0.2">
      <c r="A900" s="344">
        <v>826</v>
      </c>
      <c r="B900" s="345" t="b">
        <v>1</v>
      </c>
      <c r="C900" s="282" t="s">
        <v>1004</v>
      </c>
      <c r="D900" s="282" t="s">
        <v>20</v>
      </c>
      <c r="E900" s="282" t="s">
        <v>1498</v>
      </c>
      <c r="F900" s="282" t="s">
        <v>1375</v>
      </c>
      <c r="G900" s="345">
        <v>52.01202</v>
      </c>
      <c r="H900" s="345">
        <v>52.01202</v>
      </c>
      <c r="I900" s="282" t="s">
        <v>1139</v>
      </c>
      <c r="J900" s="346">
        <v>45592</v>
      </c>
      <c r="K900" s="344">
        <v>0</v>
      </c>
      <c r="L900" s="346">
        <v>45593</v>
      </c>
      <c r="M900" s="345">
        <v>0</v>
      </c>
      <c r="N900" s="345">
        <v>0</v>
      </c>
      <c r="O900" s="282" t="s">
        <v>1123</v>
      </c>
      <c r="P900" s="344">
        <v>0</v>
      </c>
      <c r="Q900" s="282" t="s">
        <v>2248</v>
      </c>
      <c r="R900" s="344">
        <v>1</v>
      </c>
      <c r="S900" s="339"/>
      <c r="T900" s="282"/>
      <c r="U900" s="24" t="e">
        <f>+VLOOKUP(TRIM(C900),[5]CAT!$A$2:$G$498,4,0)</f>
        <v>#N/A</v>
      </c>
      <c r="V900" s="65">
        <f t="shared" si="14"/>
        <v>45593</v>
      </c>
    </row>
    <row r="901" spans="1:22" x14ac:dyDescent="0.2">
      <c r="A901" s="344">
        <v>832</v>
      </c>
      <c r="B901" s="345" t="b">
        <v>1</v>
      </c>
      <c r="C901" s="282" t="s">
        <v>1004</v>
      </c>
      <c r="D901" s="282" t="s">
        <v>20</v>
      </c>
      <c r="E901" s="282" t="s">
        <v>1498</v>
      </c>
      <c r="F901" s="282" t="s">
        <v>1375</v>
      </c>
      <c r="G901" s="345">
        <v>103.98023999999999</v>
      </c>
      <c r="H901" s="345">
        <v>103.98023999999999</v>
      </c>
      <c r="I901" s="282" t="s">
        <v>1139</v>
      </c>
      <c r="J901" s="346">
        <v>45592</v>
      </c>
      <c r="K901" s="344">
        <v>0</v>
      </c>
      <c r="L901" s="346">
        <v>45593</v>
      </c>
      <c r="M901" s="345">
        <v>0</v>
      </c>
      <c r="N901" s="345">
        <v>0</v>
      </c>
      <c r="O901" s="282" t="s">
        <v>1123</v>
      </c>
      <c r="P901" s="344">
        <v>0</v>
      </c>
      <c r="Q901" s="282" t="s">
        <v>2000</v>
      </c>
      <c r="R901" s="344">
        <v>1</v>
      </c>
      <c r="S901" s="339"/>
      <c r="T901" s="282"/>
      <c r="U901" s="24" t="e">
        <f>+VLOOKUP(TRIM(C901),[5]CAT!$A$2:$G$498,4,0)</f>
        <v>#N/A</v>
      </c>
      <c r="V901" s="65">
        <f t="shared" si="14"/>
        <v>45593</v>
      </c>
    </row>
    <row r="902" spans="1:22" x14ac:dyDescent="0.2">
      <c r="A902" s="344">
        <v>818</v>
      </c>
      <c r="B902" s="345" t="b">
        <v>1</v>
      </c>
      <c r="C902" s="282" t="s">
        <v>301</v>
      </c>
      <c r="D902" s="282" t="s">
        <v>20</v>
      </c>
      <c r="E902" s="282" t="s">
        <v>605</v>
      </c>
      <c r="F902" s="282" t="s">
        <v>1375</v>
      </c>
      <c r="G902" s="345">
        <v>218.62745100000001</v>
      </c>
      <c r="H902" s="345">
        <v>218.62745100000001</v>
      </c>
      <c r="I902" s="282" t="s">
        <v>1139</v>
      </c>
      <c r="J902" s="346">
        <v>45592</v>
      </c>
      <c r="K902" s="344">
        <v>0</v>
      </c>
      <c r="L902" s="346">
        <v>45593</v>
      </c>
      <c r="M902" s="345">
        <v>0</v>
      </c>
      <c r="N902" s="345">
        <v>0</v>
      </c>
      <c r="O902" s="282" t="s">
        <v>1123</v>
      </c>
      <c r="P902" s="344">
        <v>0</v>
      </c>
      <c r="Q902" s="282" t="s">
        <v>2124</v>
      </c>
      <c r="R902" s="344">
        <v>1</v>
      </c>
      <c r="S902" s="339"/>
      <c r="T902" s="282"/>
      <c r="U902" s="24" t="str">
        <f>+VLOOKUP(TRIM(C902),[5]CAT!$A$2:$G$498,4,0)</f>
        <v>Cinta</v>
      </c>
      <c r="V902" s="65">
        <f t="shared" si="14"/>
        <v>45593</v>
      </c>
    </row>
    <row r="903" spans="1:22" x14ac:dyDescent="0.2">
      <c r="A903" s="344">
        <v>824</v>
      </c>
      <c r="B903" s="345" t="b">
        <v>1</v>
      </c>
      <c r="C903" s="282" t="s">
        <v>301</v>
      </c>
      <c r="D903" s="282" t="s">
        <v>20</v>
      </c>
      <c r="E903" s="282" t="s">
        <v>605</v>
      </c>
      <c r="F903" s="282" t="s">
        <v>1375</v>
      </c>
      <c r="G903" s="345">
        <v>65.547600000000003</v>
      </c>
      <c r="H903" s="345">
        <v>65.547600000000003</v>
      </c>
      <c r="I903" s="282" t="s">
        <v>1139</v>
      </c>
      <c r="J903" s="346">
        <v>45592</v>
      </c>
      <c r="K903" s="344">
        <v>0</v>
      </c>
      <c r="L903" s="346">
        <v>45593</v>
      </c>
      <c r="M903" s="345">
        <v>0</v>
      </c>
      <c r="N903" s="345">
        <v>0</v>
      </c>
      <c r="O903" s="282" t="s">
        <v>1123</v>
      </c>
      <c r="P903" s="344">
        <v>0</v>
      </c>
      <c r="Q903" s="282" t="s">
        <v>2248</v>
      </c>
      <c r="R903" s="344">
        <v>1</v>
      </c>
      <c r="S903" s="339"/>
      <c r="T903" s="282"/>
      <c r="U903" s="24" t="str">
        <f>+VLOOKUP(TRIM(C903),[5]CAT!$A$2:$G$498,4,0)</f>
        <v>Cinta</v>
      </c>
      <c r="V903" s="65">
        <f t="shared" si="14"/>
        <v>45593</v>
      </c>
    </row>
    <row r="904" spans="1:22" x14ac:dyDescent="0.2">
      <c r="A904" s="344">
        <v>833</v>
      </c>
      <c r="B904" s="345" t="b">
        <v>1</v>
      </c>
      <c r="C904" s="282" t="s">
        <v>301</v>
      </c>
      <c r="D904" s="282" t="s">
        <v>20</v>
      </c>
      <c r="E904" s="282" t="s">
        <v>605</v>
      </c>
      <c r="F904" s="282" t="s">
        <v>1375</v>
      </c>
      <c r="G904" s="345">
        <v>131.04</v>
      </c>
      <c r="H904" s="345">
        <v>131.04</v>
      </c>
      <c r="I904" s="282" t="s">
        <v>1139</v>
      </c>
      <c r="J904" s="346">
        <v>45592</v>
      </c>
      <c r="K904" s="344">
        <v>0</v>
      </c>
      <c r="L904" s="346">
        <v>45593</v>
      </c>
      <c r="M904" s="345">
        <v>0</v>
      </c>
      <c r="N904" s="345">
        <v>0</v>
      </c>
      <c r="O904" s="282" t="s">
        <v>1123</v>
      </c>
      <c r="P904" s="344">
        <v>0</v>
      </c>
      <c r="Q904" s="282" t="s">
        <v>2000</v>
      </c>
      <c r="R904" s="344">
        <v>1</v>
      </c>
      <c r="S904" s="339"/>
      <c r="T904" s="282"/>
      <c r="U904" s="24" t="str">
        <f>+VLOOKUP(TRIM(C904),[5]CAT!$A$2:$G$498,4,0)</f>
        <v>Cinta</v>
      </c>
      <c r="V904" s="65">
        <f t="shared" si="14"/>
        <v>45593</v>
      </c>
    </row>
    <row r="905" spans="1:22" x14ac:dyDescent="0.2">
      <c r="A905" s="344">
        <v>815</v>
      </c>
      <c r="B905" s="345" t="b">
        <v>1</v>
      </c>
      <c r="C905" s="282" t="s">
        <v>1466</v>
      </c>
      <c r="D905" s="282" t="s">
        <v>20</v>
      </c>
      <c r="E905" s="282" t="s">
        <v>841</v>
      </c>
      <c r="F905" s="282" t="s">
        <v>2138</v>
      </c>
      <c r="G905" s="345">
        <v>612.16</v>
      </c>
      <c r="H905" s="345">
        <v>612.16</v>
      </c>
      <c r="I905" s="282" t="s">
        <v>1180</v>
      </c>
      <c r="J905" s="346">
        <v>45592</v>
      </c>
      <c r="K905" s="344">
        <v>0</v>
      </c>
      <c r="L905" s="346">
        <v>45593</v>
      </c>
      <c r="M905" s="345">
        <v>0.01</v>
      </c>
      <c r="N905" s="345">
        <v>0</v>
      </c>
      <c r="O905" s="282" t="s">
        <v>1123</v>
      </c>
      <c r="P905" s="344">
        <v>0</v>
      </c>
      <c r="Q905" s="282" t="s">
        <v>2124</v>
      </c>
      <c r="R905" s="344">
        <v>1</v>
      </c>
      <c r="S905" s="339"/>
      <c r="T905" s="282"/>
      <c r="U905" s="24" t="e">
        <f>+VLOOKUP(TRIM(C905),[5]CAT!$A$2:$G$498,4,0)</f>
        <v>#N/A</v>
      </c>
      <c r="V905" s="65">
        <f t="shared" si="14"/>
        <v>45593</v>
      </c>
    </row>
    <row r="906" spans="1:22" x14ac:dyDescent="0.2">
      <c r="A906" s="344">
        <v>821</v>
      </c>
      <c r="B906" s="345" t="b">
        <v>1</v>
      </c>
      <c r="C906" s="282" t="s">
        <v>1449</v>
      </c>
      <c r="D906" s="282" t="s">
        <v>20</v>
      </c>
      <c r="E906" s="282" t="s">
        <v>689</v>
      </c>
      <c r="F906" s="282" t="s">
        <v>2255</v>
      </c>
      <c r="G906" s="345">
        <v>183.54</v>
      </c>
      <c r="H906" s="345">
        <v>183.54</v>
      </c>
      <c r="I906" s="282" t="s">
        <v>1180</v>
      </c>
      <c r="J906" s="346">
        <v>45592</v>
      </c>
      <c r="K906" s="344">
        <v>0</v>
      </c>
      <c r="L906" s="346">
        <v>45593</v>
      </c>
      <c r="M906" s="345">
        <v>0.01</v>
      </c>
      <c r="N906" s="345">
        <v>0</v>
      </c>
      <c r="O906" s="282" t="s">
        <v>1123</v>
      </c>
      <c r="P906" s="344">
        <v>0</v>
      </c>
      <c r="Q906" s="282" t="s">
        <v>2248</v>
      </c>
      <c r="R906" s="344">
        <v>1</v>
      </c>
      <c r="S906" s="339"/>
      <c r="T906" s="282"/>
      <c r="U906" s="24" t="e">
        <f>+VLOOKUP(TRIM(C906),[5]CAT!$A$2:$G$498,4,0)</f>
        <v>#N/A</v>
      </c>
      <c r="V906" s="65">
        <f t="shared" si="14"/>
        <v>45593</v>
      </c>
    </row>
    <row r="907" spans="1:22" x14ac:dyDescent="0.2">
      <c r="A907" s="344">
        <v>816</v>
      </c>
      <c r="B907" s="345" t="b">
        <v>1</v>
      </c>
      <c r="C907" s="282" t="s">
        <v>1296</v>
      </c>
      <c r="D907" s="282" t="s">
        <v>20</v>
      </c>
      <c r="E907" s="282" t="s">
        <v>687</v>
      </c>
      <c r="F907" s="282" t="s">
        <v>2005</v>
      </c>
      <c r="G907" s="345">
        <v>3718.12</v>
      </c>
      <c r="H907" s="345">
        <v>3718.12</v>
      </c>
      <c r="I907" s="282" t="s">
        <v>1139</v>
      </c>
      <c r="J907" s="346">
        <v>45592</v>
      </c>
      <c r="K907" s="344">
        <v>0</v>
      </c>
      <c r="L907" s="346">
        <v>45593</v>
      </c>
      <c r="M907" s="345">
        <v>0.01</v>
      </c>
      <c r="N907" s="345">
        <v>0</v>
      </c>
      <c r="O907" s="282" t="s">
        <v>1123</v>
      </c>
      <c r="P907" s="344">
        <v>0</v>
      </c>
      <c r="Q907" s="282" t="s">
        <v>2124</v>
      </c>
      <c r="R907" s="344">
        <v>1</v>
      </c>
      <c r="S907" s="339"/>
      <c r="T907" s="282"/>
      <c r="U907" s="24" t="e">
        <f>+VLOOKUP(TRIM(C907),[5]CAT!$A$2:$G$498,4,0)</f>
        <v>#N/A</v>
      </c>
      <c r="V907" s="65">
        <f t="shared" si="14"/>
        <v>45593</v>
      </c>
    </row>
    <row r="908" spans="1:22" x14ac:dyDescent="0.2">
      <c r="A908" s="344">
        <v>823</v>
      </c>
      <c r="B908" s="345" t="b">
        <v>1</v>
      </c>
      <c r="C908" s="282" t="s">
        <v>1296</v>
      </c>
      <c r="D908" s="282" t="s">
        <v>20</v>
      </c>
      <c r="E908" s="282" t="s">
        <v>687</v>
      </c>
      <c r="F908" s="282" t="s">
        <v>2005</v>
      </c>
      <c r="G908" s="345">
        <v>1114.31</v>
      </c>
      <c r="H908" s="345">
        <v>1114.31</v>
      </c>
      <c r="I908" s="282" t="s">
        <v>1139</v>
      </c>
      <c r="J908" s="346">
        <v>45592</v>
      </c>
      <c r="K908" s="344">
        <v>0</v>
      </c>
      <c r="L908" s="346">
        <v>45593</v>
      </c>
      <c r="M908" s="345">
        <v>0.01</v>
      </c>
      <c r="N908" s="345">
        <v>0</v>
      </c>
      <c r="O908" s="282" t="s">
        <v>1123</v>
      </c>
      <c r="P908" s="344">
        <v>0</v>
      </c>
      <c r="Q908" s="282" t="s">
        <v>2248</v>
      </c>
      <c r="R908" s="344">
        <v>1</v>
      </c>
      <c r="S908" s="339"/>
      <c r="T908" s="282"/>
      <c r="U908" s="24" t="e">
        <f>+VLOOKUP(TRIM(C908),[5]CAT!$A$2:$G$498,4,0)</f>
        <v>#N/A</v>
      </c>
      <c r="V908" s="65">
        <f t="shared" si="14"/>
        <v>45593</v>
      </c>
    </row>
    <row r="909" spans="1:22" x14ac:dyDescent="0.2">
      <c r="A909" s="344">
        <v>827</v>
      </c>
      <c r="B909" s="345" t="b">
        <v>1</v>
      </c>
      <c r="C909" s="282" t="s">
        <v>1296</v>
      </c>
      <c r="D909" s="282" t="s">
        <v>20</v>
      </c>
      <c r="E909" s="282" t="s">
        <v>687</v>
      </c>
      <c r="F909" s="282" t="s">
        <v>2005</v>
      </c>
      <c r="G909" s="345">
        <v>2228.5500000000002</v>
      </c>
      <c r="H909" s="345">
        <v>2228.5500000000002</v>
      </c>
      <c r="I909" s="282" t="s">
        <v>1139</v>
      </c>
      <c r="J909" s="346">
        <v>45592</v>
      </c>
      <c r="K909" s="344">
        <v>0</v>
      </c>
      <c r="L909" s="346">
        <v>45593</v>
      </c>
      <c r="M909" s="345">
        <v>0.01</v>
      </c>
      <c r="N909" s="345">
        <v>0</v>
      </c>
      <c r="O909" s="282" t="s">
        <v>1123</v>
      </c>
      <c r="P909" s="344">
        <v>0</v>
      </c>
      <c r="Q909" s="282" t="s">
        <v>2000</v>
      </c>
      <c r="R909" s="344">
        <v>1</v>
      </c>
      <c r="S909" s="339"/>
      <c r="T909" s="282"/>
      <c r="U909" s="24" t="e">
        <f>+VLOOKUP(TRIM(C909),[5]CAT!$A$2:$G$498,4,0)</f>
        <v>#N/A</v>
      </c>
      <c r="V909" s="65">
        <f t="shared" si="14"/>
        <v>45593</v>
      </c>
    </row>
    <row r="910" spans="1:22" x14ac:dyDescent="0.2">
      <c r="A910" s="344">
        <v>828</v>
      </c>
      <c r="B910" s="345" t="b">
        <v>1</v>
      </c>
      <c r="C910" s="282" t="s">
        <v>1448</v>
      </c>
      <c r="D910" s="282" t="s">
        <v>20</v>
      </c>
      <c r="E910" s="282" t="s">
        <v>758</v>
      </c>
      <c r="F910" s="282" t="s">
        <v>2007</v>
      </c>
      <c r="G910" s="345">
        <v>334.81</v>
      </c>
      <c r="H910" s="345">
        <v>334.81</v>
      </c>
      <c r="I910" s="282" t="s">
        <v>1180</v>
      </c>
      <c r="J910" s="346">
        <v>45592</v>
      </c>
      <c r="K910" s="344">
        <v>0</v>
      </c>
      <c r="L910" s="346">
        <v>45593</v>
      </c>
      <c r="M910" s="345">
        <v>0.01</v>
      </c>
      <c r="N910" s="345">
        <v>0</v>
      </c>
      <c r="O910" s="282" t="s">
        <v>1123</v>
      </c>
      <c r="P910" s="344">
        <v>0</v>
      </c>
      <c r="Q910" s="282" t="s">
        <v>2000</v>
      </c>
      <c r="R910" s="344">
        <v>1</v>
      </c>
      <c r="S910" s="339"/>
      <c r="T910" s="282"/>
      <c r="U910" s="24" t="e">
        <f>+VLOOKUP(TRIM(C910),[5]CAT!$A$2:$G$498,4,0)</f>
        <v>#N/A</v>
      </c>
      <c r="V910" s="65">
        <f t="shared" si="14"/>
        <v>45593</v>
      </c>
    </row>
    <row r="911" spans="1:22" x14ac:dyDescent="0.2">
      <c r="A911" s="344">
        <v>817</v>
      </c>
      <c r="B911" s="345" t="b">
        <v>1</v>
      </c>
      <c r="C911" s="282" t="s">
        <v>780</v>
      </c>
      <c r="D911" s="282" t="s">
        <v>20</v>
      </c>
      <c r="E911" s="282" t="s">
        <v>792</v>
      </c>
      <c r="F911" s="282" t="s">
        <v>2004</v>
      </c>
      <c r="G911" s="345">
        <v>3716.67</v>
      </c>
      <c r="H911" s="345">
        <v>3716.67</v>
      </c>
      <c r="I911" s="282" t="s">
        <v>1139</v>
      </c>
      <c r="J911" s="346">
        <v>45592</v>
      </c>
      <c r="K911" s="344">
        <v>0</v>
      </c>
      <c r="L911" s="346">
        <v>45593</v>
      </c>
      <c r="M911" s="345">
        <v>0.01</v>
      </c>
      <c r="N911" s="345">
        <v>0</v>
      </c>
      <c r="O911" s="282" t="s">
        <v>1123</v>
      </c>
      <c r="P911" s="344">
        <v>0</v>
      </c>
      <c r="Q911" s="282" t="s">
        <v>2124</v>
      </c>
      <c r="R911" s="344">
        <v>1</v>
      </c>
      <c r="S911" s="339"/>
      <c r="T911" s="282"/>
      <c r="U911" s="24" t="str">
        <f>+VLOOKUP(TRIM(C911),[5]CAT!$A$2:$G$498,4,0)</f>
        <v>Ins Pack</v>
      </c>
      <c r="V911" s="65">
        <f t="shared" si="14"/>
        <v>45593</v>
      </c>
    </row>
    <row r="912" spans="1:22" x14ac:dyDescent="0.2">
      <c r="A912" s="344">
        <v>822</v>
      </c>
      <c r="B912" s="345" t="b">
        <v>1</v>
      </c>
      <c r="C912" s="282" t="s">
        <v>782</v>
      </c>
      <c r="D912" s="282" t="s">
        <v>20</v>
      </c>
      <c r="E912" s="282" t="s">
        <v>793</v>
      </c>
      <c r="F912" s="282" t="s">
        <v>2004</v>
      </c>
      <c r="G912" s="345">
        <v>1114.31</v>
      </c>
      <c r="H912" s="345">
        <v>1114.31</v>
      </c>
      <c r="I912" s="282" t="s">
        <v>1139</v>
      </c>
      <c r="J912" s="346">
        <v>45592</v>
      </c>
      <c r="K912" s="344">
        <v>0</v>
      </c>
      <c r="L912" s="346">
        <v>45593</v>
      </c>
      <c r="M912" s="345">
        <v>0.01</v>
      </c>
      <c r="N912" s="345">
        <v>0</v>
      </c>
      <c r="O912" s="282" t="s">
        <v>1123</v>
      </c>
      <c r="P912" s="344">
        <v>0</v>
      </c>
      <c r="Q912" s="282" t="s">
        <v>2248</v>
      </c>
      <c r="R912" s="344">
        <v>1</v>
      </c>
      <c r="S912" s="339"/>
      <c r="T912" s="282"/>
      <c r="U912" s="24" t="str">
        <f>+VLOOKUP(TRIM(C912),[5]CAT!$A$2:$G$498,4,0)</f>
        <v>Ins Pack</v>
      </c>
      <c r="V912" s="65">
        <f t="shared" si="14"/>
        <v>45593</v>
      </c>
    </row>
    <row r="913" spans="1:22" x14ac:dyDescent="0.2">
      <c r="A913" s="344">
        <v>819</v>
      </c>
      <c r="B913" s="345" t="b">
        <v>1</v>
      </c>
      <c r="C913" s="282" t="s">
        <v>1022</v>
      </c>
      <c r="D913" s="282" t="s">
        <v>20</v>
      </c>
      <c r="E913" s="282" t="s">
        <v>1503</v>
      </c>
      <c r="F913" s="282" t="s">
        <v>1375</v>
      </c>
      <c r="G913" s="345">
        <v>43.36</v>
      </c>
      <c r="H913" s="345">
        <v>43.36</v>
      </c>
      <c r="I913" s="282" t="s">
        <v>1182</v>
      </c>
      <c r="J913" s="346">
        <v>45592</v>
      </c>
      <c r="K913" s="344">
        <v>0</v>
      </c>
      <c r="L913" s="346">
        <v>45593</v>
      </c>
      <c r="M913" s="345">
        <v>0.01</v>
      </c>
      <c r="N913" s="345">
        <v>0</v>
      </c>
      <c r="O913" s="282" t="s">
        <v>1123</v>
      </c>
      <c r="P913" s="344">
        <v>0</v>
      </c>
      <c r="Q913" s="282" t="s">
        <v>2124</v>
      </c>
      <c r="R913" s="344">
        <v>1</v>
      </c>
      <c r="S913" s="339"/>
      <c r="T913" s="282"/>
      <c r="U913" s="24" t="e">
        <f>+VLOOKUP(TRIM(C913),[5]CAT!$A$2:$G$498,4,0)</f>
        <v>#N/A</v>
      </c>
      <c r="V913" s="65">
        <f t="shared" si="14"/>
        <v>45593</v>
      </c>
    </row>
    <row r="914" spans="1:22" x14ac:dyDescent="0.2">
      <c r="A914" s="344">
        <v>825</v>
      </c>
      <c r="B914" s="345" t="b">
        <v>1</v>
      </c>
      <c r="C914" s="282" t="s">
        <v>1022</v>
      </c>
      <c r="D914" s="282" t="s">
        <v>20</v>
      </c>
      <c r="E914" s="282" t="s">
        <v>1503</v>
      </c>
      <c r="F914" s="282" t="s">
        <v>1375</v>
      </c>
      <c r="G914" s="345">
        <v>13</v>
      </c>
      <c r="H914" s="345">
        <v>13</v>
      </c>
      <c r="I914" s="282" t="s">
        <v>1182</v>
      </c>
      <c r="J914" s="346">
        <v>45592</v>
      </c>
      <c r="K914" s="344">
        <v>0</v>
      </c>
      <c r="L914" s="346">
        <v>45593</v>
      </c>
      <c r="M914" s="345">
        <v>0.01</v>
      </c>
      <c r="N914" s="345">
        <v>0</v>
      </c>
      <c r="O914" s="282" t="s">
        <v>1123</v>
      </c>
      <c r="P914" s="344">
        <v>0</v>
      </c>
      <c r="Q914" s="282" t="s">
        <v>2248</v>
      </c>
      <c r="R914" s="344">
        <v>1</v>
      </c>
      <c r="S914" s="339"/>
      <c r="T914" s="282"/>
      <c r="U914" s="24" t="e">
        <f>+VLOOKUP(TRIM(C914),[5]CAT!$A$2:$G$498,4,0)</f>
        <v>#N/A</v>
      </c>
      <c r="V914" s="65">
        <f t="shared" si="14"/>
        <v>45593</v>
      </c>
    </row>
    <row r="915" spans="1:22" x14ac:dyDescent="0.2">
      <c r="A915" s="344">
        <v>831</v>
      </c>
      <c r="B915" s="345" t="b">
        <v>1</v>
      </c>
      <c r="C915" s="282" t="s">
        <v>1022</v>
      </c>
      <c r="D915" s="282" t="s">
        <v>20</v>
      </c>
      <c r="E915" s="282" t="s">
        <v>1503</v>
      </c>
      <c r="F915" s="282" t="s">
        <v>1375</v>
      </c>
      <c r="G915" s="345">
        <v>25.99</v>
      </c>
      <c r="H915" s="345">
        <v>25.99</v>
      </c>
      <c r="I915" s="282" t="s">
        <v>1182</v>
      </c>
      <c r="J915" s="346">
        <v>45592</v>
      </c>
      <c r="K915" s="344">
        <v>0</v>
      </c>
      <c r="L915" s="346">
        <v>45593</v>
      </c>
      <c r="M915" s="345">
        <v>0.01</v>
      </c>
      <c r="N915" s="345">
        <v>0</v>
      </c>
      <c r="O915" s="282" t="s">
        <v>1123</v>
      </c>
      <c r="P915" s="344">
        <v>0</v>
      </c>
      <c r="Q915" s="282" t="s">
        <v>2000</v>
      </c>
      <c r="R915" s="344">
        <v>1</v>
      </c>
      <c r="S915" s="339"/>
      <c r="T915" s="282"/>
      <c r="U915" s="24" t="e">
        <f>+VLOOKUP(TRIM(C915),[5]CAT!$A$2:$G$498,4,0)</f>
        <v>#N/A</v>
      </c>
      <c r="V915" s="65">
        <f t="shared" si="14"/>
        <v>45593</v>
      </c>
    </row>
    <row r="916" spans="1:22" x14ac:dyDescent="0.2">
      <c r="A916" s="344">
        <v>30</v>
      </c>
      <c r="B916" s="345" t="b">
        <v>1</v>
      </c>
      <c r="C916" s="282" t="s">
        <v>2139</v>
      </c>
      <c r="D916" s="282" t="s">
        <v>1145</v>
      </c>
      <c r="E916" s="282" t="s">
        <v>2140</v>
      </c>
      <c r="F916" s="282" t="s">
        <v>2141</v>
      </c>
      <c r="G916" s="345">
        <v>3643.7908499999999</v>
      </c>
      <c r="H916" s="345">
        <v>0</v>
      </c>
      <c r="I916" s="282" t="s">
        <v>1139</v>
      </c>
      <c r="J916" s="346">
        <v>45592</v>
      </c>
      <c r="K916" s="344">
        <v>1</v>
      </c>
      <c r="L916" s="346">
        <v>45593</v>
      </c>
      <c r="M916" s="345">
        <v>0</v>
      </c>
      <c r="N916" s="345">
        <v>0</v>
      </c>
      <c r="O916" s="282" t="s">
        <v>1123</v>
      </c>
      <c r="P916" s="344">
        <v>0</v>
      </c>
      <c r="Q916" s="282" t="s">
        <v>2124</v>
      </c>
      <c r="R916" s="344">
        <v>1</v>
      </c>
      <c r="S916" s="339"/>
      <c r="T916" s="282"/>
      <c r="U916" s="24" t="e">
        <f>+VLOOKUP(TRIM(C916),[5]CAT!$A$2:$G$498,4,0)</f>
        <v>#N/A</v>
      </c>
      <c r="V916" s="65">
        <f t="shared" si="14"/>
        <v>45593</v>
      </c>
    </row>
    <row r="917" spans="1:22" x14ac:dyDescent="0.2">
      <c r="A917" s="344">
        <v>32</v>
      </c>
      <c r="B917" s="345" t="b">
        <v>1</v>
      </c>
      <c r="C917" s="282" t="s">
        <v>2011</v>
      </c>
      <c r="D917" s="282" t="s">
        <v>1145</v>
      </c>
      <c r="E917" s="282" t="s">
        <v>1149</v>
      </c>
      <c r="F917" s="282" t="s">
        <v>2012</v>
      </c>
      <c r="G917" s="345">
        <v>2184</v>
      </c>
      <c r="H917" s="345">
        <v>0</v>
      </c>
      <c r="I917" s="282" t="s">
        <v>1139</v>
      </c>
      <c r="J917" s="346">
        <v>45592</v>
      </c>
      <c r="K917" s="344">
        <v>1</v>
      </c>
      <c r="L917" s="346">
        <v>45593</v>
      </c>
      <c r="M917" s="345">
        <v>0.01</v>
      </c>
      <c r="N917" s="345">
        <v>0</v>
      </c>
      <c r="O917" s="282" t="s">
        <v>1123</v>
      </c>
      <c r="P917" s="344">
        <v>0</v>
      </c>
      <c r="Q917" s="282" t="s">
        <v>2000</v>
      </c>
      <c r="R917" s="344">
        <v>1</v>
      </c>
      <c r="S917" s="339"/>
      <c r="T917" s="282"/>
      <c r="U917" s="24" t="e">
        <f>+VLOOKUP(TRIM(C917),[5]CAT!$A$2:$G$498,4,0)</f>
        <v>#N/A</v>
      </c>
      <c r="V917" s="65">
        <f t="shared" si="14"/>
        <v>45593</v>
      </c>
    </row>
    <row r="918" spans="1:22" x14ac:dyDescent="0.2">
      <c r="A918" s="344">
        <v>31</v>
      </c>
      <c r="B918" s="345" t="b">
        <v>1</v>
      </c>
      <c r="C918" s="282" t="s">
        <v>2256</v>
      </c>
      <c r="D918" s="282" t="s">
        <v>1145</v>
      </c>
      <c r="E918" s="282" t="s">
        <v>2257</v>
      </c>
      <c r="F918" s="282" t="s">
        <v>2258</v>
      </c>
      <c r="G918" s="345">
        <v>1092.46</v>
      </c>
      <c r="H918" s="345">
        <v>0</v>
      </c>
      <c r="I918" s="282" t="s">
        <v>1139</v>
      </c>
      <c r="J918" s="346">
        <v>45592</v>
      </c>
      <c r="K918" s="344">
        <v>1</v>
      </c>
      <c r="L918" s="346">
        <v>45593</v>
      </c>
      <c r="M918" s="345">
        <v>0.01</v>
      </c>
      <c r="N918" s="345">
        <v>0</v>
      </c>
      <c r="O918" s="282" t="s">
        <v>1123</v>
      </c>
      <c r="P918" s="344">
        <v>0</v>
      </c>
      <c r="Q918" s="282" t="s">
        <v>2248</v>
      </c>
      <c r="R918" s="344">
        <v>1</v>
      </c>
      <c r="S918" s="339"/>
      <c r="T918" s="282"/>
      <c r="U918" s="24" t="e">
        <f>+VLOOKUP(TRIM(C918),[5]CAT!$A$2:$G$498,4,0)</f>
        <v>#N/A</v>
      </c>
      <c r="V918" s="65">
        <f t="shared" si="14"/>
        <v>45593</v>
      </c>
    </row>
    <row r="919" spans="1:22" x14ac:dyDescent="0.2">
      <c r="A919" s="344">
        <v>1033</v>
      </c>
      <c r="B919" s="345" t="b">
        <v>1</v>
      </c>
      <c r="C919" s="282" t="s">
        <v>189</v>
      </c>
      <c r="D919" s="282" t="s">
        <v>20</v>
      </c>
      <c r="E919" s="282" t="s">
        <v>57</v>
      </c>
      <c r="F919" s="282" t="s">
        <v>1128</v>
      </c>
      <c r="G919" s="345">
        <v>415.84199999999998</v>
      </c>
      <c r="H919" s="345">
        <v>415.84199999999998</v>
      </c>
      <c r="I919" s="282" t="s">
        <v>1122</v>
      </c>
      <c r="J919" s="346">
        <v>45592</v>
      </c>
      <c r="K919" s="344">
        <v>15</v>
      </c>
      <c r="L919" s="346">
        <v>45607</v>
      </c>
      <c r="M919" s="345">
        <v>0</v>
      </c>
      <c r="N919" s="345">
        <v>0</v>
      </c>
      <c r="O919" s="282" t="s">
        <v>1123</v>
      </c>
      <c r="P919" s="344">
        <v>0</v>
      </c>
      <c r="Q919" s="282" t="s">
        <v>2254</v>
      </c>
      <c r="R919" s="344">
        <v>1</v>
      </c>
      <c r="S919" s="339"/>
      <c r="T919" s="282"/>
      <c r="U919" s="24" t="str">
        <f>+VLOOKUP(TRIM(C919),[5]CAT!$A$2:$G$498,4,0)</f>
        <v>Reboz</v>
      </c>
      <c r="V919" s="65">
        <f t="shared" si="14"/>
        <v>45607</v>
      </c>
    </row>
    <row r="920" spans="1:22" x14ac:dyDescent="0.2">
      <c r="A920" s="344">
        <v>1052</v>
      </c>
      <c r="B920" s="345" t="b">
        <v>1</v>
      </c>
      <c r="C920" s="282" t="s">
        <v>659</v>
      </c>
      <c r="D920" s="282" t="s">
        <v>20</v>
      </c>
      <c r="E920" s="282" t="s">
        <v>671</v>
      </c>
      <c r="F920" s="282" t="s">
        <v>1135</v>
      </c>
      <c r="G920" s="345">
        <v>0.29084199999999999</v>
      </c>
      <c r="H920" s="345">
        <v>0.29084199999999999</v>
      </c>
      <c r="I920" s="282" t="s">
        <v>1122</v>
      </c>
      <c r="J920" s="346">
        <v>45592</v>
      </c>
      <c r="K920" s="344">
        <v>15</v>
      </c>
      <c r="L920" s="346">
        <v>45607</v>
      </c>
      <c r="M920" s="345">
        <v>0</v>
      </c>
      <c r="N920" s="345">
        <v>0</v>
      </c>
      <c r="O920" s="282" t="s">
        <v>1123</v>
      </c>
      <c r="P920" s="344">
        <v>0</v>
      </c>
      <c r="Q920" s="282" t="s">
        <v>2003</v>
      </c>
      <c r="R920" s="344">
        <v>1</v>
      </c>
      <c r="S920" s="339"/>
      <c r="T920" s="282"/>
      <c r="U920" s="24" t="str">
        <f>+VLOOKUP(TRIM(C920),[5]CAT!$A$2:$G$498,4,0)</f>
        <v>Sabor</v>
      </c>
      <c r="V920" s="65">
        <f t="shared" si="14"/>
        <v>45607</v>
      </c>
    </row>
    <row r="921" spans="1:22" x14ac:dyDescent="0.2">
      <c r="A921" s="344">
        <v>930</v>
      </c>
      <c r="B921" s="345" t="b">
        <v>1</v>
      </c>
      <c r="C921" s="282" t="s">
        <v>148</v>
      </c>
      <c r="D921" s="282" t="s">
        <v>20</v>
      </c>
      <c r="E921" s="282" t="s">
        <v>586</v>
      </c>
      <c r="F921" s="282" t="s">
        <v>1128</v>
      </c>
      <c r="G921" s="345">
        <v>150.096419</v>
      </c>
      <c r="H921" s="345">
        <v>150.096419</v>
      </c>
      <c r="I921" s="282" t="s">
        <v>1122</v>
      </c>
      <c r="J921" s="346">
        <v>45592</v>
      </c>
      <c r="K921" s="344">
        <v>10</v>
      </c>
      <c r="L921" s="346">
        <v>45607</v>
      </c>
      <c r="M921" s="345">
        <v>0</v>
      </c>
      <c r="N921" s="345">
        <v>0</v>
      </c>
      <c r="O921" s="282" t="s">
        <v>1123</v>
      </c>
      <c r="P921" s="344">
        <v>0</v>
      </c>
      <c r="Q921" s="282" t="s">
        <v>2134</v>
      </c>
      <c r="R921" s="344">
        <v>1</v>
      </c>
      <c r="S921" s="339"/>
      <c r="T921" s="282"/>
      <c r="U921" s="24" t="str">
        <f>+VLOOKUP(TRIM(C921),[5]CAT!$A$2:$G$498,4,0)</f>
        <v>Harina</v>
      </c>
      <c r="V921" s="65">
        <f t="shared" si="14"/>
        <v>45607</v>
      </c>
    </row>
    <row r="922" spans="1:22" x14ac:dyDescent="0.2">
      <c r="A922" s="344">
        <v>936</v>
      </c>
      <c r="B922" s="345" t="b">
        <v>1</v>
      </c>
      <c r="C922" s="282" t="s">
        <v>148</v>
      </c>
      <c r="D922" s="282" t="s">
        <v>20</v>
      </c>
      <c r="E922" s="282" t="s">
        <v>586</v>
      </c>
      <c r="F922" s="282" t="s">
        <v>1128</v>
      </c>
      <c r="G922" s="345">
        <v>286.56523099999998</v>
      </c>
      <c r="H922" s="345">
        <v>286.56523099999998</v>
      </c>
      <c r="I922" s="282" t="s">
        <v>1122</v>
      </c>
      <c r="J922" s="346">
        <v>45592</v>
      </c>
      <c r="K922" s="344">
        <v>10</v>
      </c>
      <c r="L922" s="346">
        <v>45607</v>
      </c>
      <c r="M922" s="345">
        <v>0</v>
      </c>
      <c r="N922" s="345">
        <v>0</v>
      </c>
      <c r="O922" s="282" t="s">
        <v>1123</v>
      </c>
      <c r="P922" s="344">
        <v>0</v>
      </c>
      <c r="Q922" s="282" t="s">
        <v>2053</v>
      </c>
      <c r="R922" s="344">
        <v>1</v>
      </c>
      <c r="S922" s="339"/>
      <c r="T922" s="282"/>
      <c r="U922" s="24" t="str">
        <f>+VLOOKUP(TRIM(C922),[5]CAT!$A$2:$G$498,4,0)</f>
        <v>Harina</v>
      </c>
      <c r="V922" s="65">
        <f t="shared" si="14"/>
        <v>45607</v>
      </c>
    </row>
    <row r="923" spans="1:22" x14ac:dyDescent="0.2">
      <c r="A923" s="344">
        <v>1085</v>
      </c>
      <c r="B923" s="345" t="b">
        <v>1</v>
      </c>
      <c r="C923" s="282" t="s">
        <v>666</v>
      </c>
      <c r="D923" s="282" t="s">
        <v>20</v>
      </c>
      <c r="E923" s="282" t="s">
        <v>672</v>
      </c>
      <c r="F923" s="282" t="s">
        <v>1137</v>
      </c>
      <c r="G923" s="345">
        <v>181.835455</v>
      </c>
      <c r="H923" s="345">
        <v>181.835455</v>
      </c>
      <c r="I923" s="282" t="s">
        <v>1122</v>
      </c>
      <c r="J923" s="346">
        <v>45592</v>
      </c>
      <c r="K923" s="344">
        <v>15</v>
      </c>
      <c r="L923" s="346">
        <v>45607</v>
      </c>
      <c r="M923" s="345">
        <v>0</v>
      </c>
      <c r="N923" s="345">
        <v>0</v>
      </c>
      <c r="O923" s="282" t="s">
        <v>1123</v>
      </c>
      <c r="P923" s="344">
        <v>0</v>
      </c>
      <c r="Q923" s="282" t="s">
        <v>2002</v>
      </c>
      <c r="R923" s="344">
        <v>1</v>
      </c>
      <c r="S923" s="339"/>
      <c r="T923" s="282"/>
      <c r="U923" s="24" t="str">
        <f>+VLOOKUP(TRIM(C923),[5]CAT!$A$2:$G$498,4,0)</f>
        <v>Vegetal</v>
      </c>
      <c r="V923" s="65">
        <f t="shared" si="14"/>
        <v>45607</v>
      </c>
    </row>
    <row r="924" spans="1:22" x14ac:dyDescent="0.2">
      <c r="A924" s="344">
        <v>1274</v>
      </c>
      <c r="B924" s="345" t="b">
        <v>1</v>
      </c>
      <c r="C924" s="282" t="s">
        <v>735</v>
      </c>
      <c r="D924" s="282" t="s">
        <v>20</v>
      </c>
      <c r="E924" s="282" t="s">
        <v>754</v>
      </c>
      <c r="F924" s="282" t="s">
        <v>1127</v>
      </c>
      <c r="G924" s="345">
        <v>11.602093</v>
      </c>
      <c r="H924" s="345">
        <v>11.602093</v>
      </c>
      <c r="I924" s="282" t="s">
        <v>1122</v>
      </c>
      <c r="J924" s="346">
        <v>45592</v>
      </c>
      <c r="K924" s="344">
        <v>21</v>
      </c>
      <c r="L924" s="346">
        <v>45614</v>
      </c>
      <c r="M924" s="345">
        <v>0</v>
      </c>
      <c r="N924" s="345">
        <v>0</v>
      </c>
      <c r="O924" s="282" t="s">
        <v>1123</v>
      </c>
      <c r="P924" s="344">
        <v>0</v>
      </c>
      <c r="Q924" s="282" t="s">
        <v>2113</v>
      </c>
      <c r="R924" s="344">
        <v>1</v>
      </c>
      <c r="S924" s="339"/>
      <c r="T924" s="282"/>
      <c r="U924" s="24" t="str">
        <f>+VLOOKUP(TRIM(C924),[5]CAT!$A$2:$G$498,4,0)</f>
        <v>Batter</v>
      </c>
      <c r="V924" s="65">
        <f t="shared" si="14"/>
        <v>45614</v>
      </c>
    </row>
    <row r="925" spans="1:22" x14ac:dyDescent="0.2">
      <c r="A925" s="344">
        <v>1352</v>
      </c>
      <c r="B925" s="345" t="b">
        <v>1</v>
      </c>
      <c r="C925" s="282" t="s">
        <v>602</v>
      </c>
      <c r="D925" s="282" t="s">
        <v>20</v>
      </c>
      <c r="E925" s="282" t="s">
        <v>603</v>
      </c>
      <c r="F925" s="282" t="s">
        <v>1375</v>
      </c>
      <c r="G925" s="345">
        <v>1.1468799999999999</v>
      </c>
      <c r="H925" s="345">
        <v>1.1468799999999999</v>
      </c>
      <c r="I925" s="282" t="s">
        <v>1180</v>
      </c>
      <c r="J925" s="346">
        <v>45592</v>
      </c>
      <c r="K925" s="344">
        <v>30</v>
      </c>
      <c r="L925" s="346">
        <v>45628</v>
      </c>
      <c r="M925" s="345">
        <v>0</v>
      </c>
      <c r="N925" s="345">
        <v>0</v>
      </c>
      <c r="O925" s="282" t="s">
        <v>1123</v>
      </c>
      <c r="P925" s="344">
        <v>0</v>
      </c>
      <c r="Q925" s="282" t="s">
        <v>2124</v>
      </c>
      <c r="R925" s="344">
        <v>1</v>
      </c>
      <c r="S925" s="339"/>
      <c r="T925" s="282"/>
      <c r="U925" s="24" t="str">
        <f>+VLOOKUP(TRIM(C925),[5]CAT!$A$2:$G$498,4,0)</f>
        <v>Aditivos</v>
      </c>
      <c r="V925" s="65">
        <f t="shared" si="14"/>
        <v>45628</v>
      </c>
    </row>
    <row r="926" spans="1:22" x14ac:dyDescent="0.2">
      <c r="A926" s="344">
        <v>1357</v>
      </c>
      <c r="B926" s="345" t="b">
        <v>1</v>
      </c>
      <c r="C926" s="282" t="s">
        <v>602</v>
      </c>
      <c r="D926" s="282" t="s">
        <v>20</v>
      </c>
      <c r="E926" s="282" t="s">
        <v>603</v>
      </c>
      <c r="F926" s="282" t="s">
        <v>1375</v>
      </c>
      <c r="G926" s="345">
        <v>0.522872</v>
      </c>
      <c r="H926" s="345">
        <v>0.522872</v>
      </c>
      <c r="I926" s="282" t="s">
        <v>1180</v>
      </c>
      <c r="J926" s="346">
        <v>45592</v>
      </c>
      <c r="K926" s="344">
        <v>30</v>
      </c>
      <c r="L926" s="346">
        <v>45628</v>
      </c>
      <c r="M926" s="345">
        <v>0</v>
      </c>
      <c r="N926" s="345">
        <v>0</v>
      </c>
      <c r="O926" s="282" t="s">
        <v>1123</v>
      </c>
      <c r="P926" s="344">
        <v>0</v>
      </c>
      <c r="Q926" s="282" t="s">
        <v>2068</v>
      </c>
      <c r="R926" s="344">
        <v>1</v>
      </c>
      <c r="S926" s="339"/>
      <c r="T926" s="282"/>
      <c r="U926" s="24" t="str">
        <f>+VLOOKUP(TRIM(C926),[5]CAT!$A$2:$G$498,4,0)</f>
        <v>Aditivos</v>
      </c>
      <c r="V926" s="65">
        <f t="shared" si="14"/>
        <v>45628</v>
      </c>
    </row>
    <row r="927" spans="1:22" x14ac:dyDescent="0.2">
      <c r="A927" s="344">
        <v>1909</v>
      </c>
      <c r="B927" s="345" t="b">
        <v>1</v>
      </c>
      <c r="C927" s="282" t="s">
        <v>139</v>
      </c>
      <c r="D927" s="282" t="s">
        <v>20</v>
      </c>
      <c r="E927" s="282" t="s">
        <v>51</v>
      </c>
      <c r="F927" s="282" t="s">
        <v>1375</v>
      </c>
      <c r="G927" s="345">
        <v>569.41961600000002</v>
      </c>
      <c r="H927" s="345">
        <v>569.41961600000002</v>
      </c>
      <c r="I927" s="282" t="s">
        <v>1122</v>
      </c>
      <c r="J927" s="346">
        <v>45593</v>
      </c>
      <c r="K927" s="344">
        <v>60</v>
      </c>
      <c r="L927" s="346">
        <v>45656</v>
      </c>
      <c r="M927" s="345">
        <v>0</v>
      </c>
      <c r="N927" s="345">
        <v>0</v>
      </c>
      <c r="O927" s="282" t="s">
        <v>1123</v>
      </c>
      <c r="P927" s="344">
        <v>0</v>
      </c>
      <c r="Q927" s="282" t="s">
        <v>1376</v>
      </c>
      <c r="R927" s="344">
        <v>1</v>
      </c>
      <c r="S927" s="339"/>
      <c r="T927" s="282"/>
      <c r="U927" s="24" t="str">
        <f>+VLOOKUP(TRIM(C927),[5]CAT!$A$2:$G$498,4,0)</f>
        <v>Vegetal</v>
      </c>
      <c r="V927" s="65">
        <f t="shared" si="14"/>
        <v>45656</v>
      </c>
    </row>
    <row r="928" spans="1:22" x14ac:dyDescent="0.2">
      <c r="A928" s="344">
        <v>1910</v>
      </c>
      <c r="B928" s="345" t="b">
        <v>1</v>
      </c>
      <c r="C928" s="282" t="s">
        <v>137</v>
      </c>
      <c r="D928" s="282" t="s">
        <v>20</v>
      </c>
      <c r="E928" s="282" t="s">
        <v>52</v>
      </c>
      <c r="F928" s="282" t="s">
        <v>1375</v>
      </c>
      <c r="G928" s="345">
        <v>227.84905900000001</v>
      </c>
      <c r="H928" s="345">
        <v>227.84905900000001</v>
      </c>
      <c r="I928" s="282" t="s">
        <v>1122</v>
      </c>
      <c r="J928" s="346">
        <v>45593</v>
      </c>
      <c r="K928" s="344">
        <v>60</v>
      </c>
      <c r="L928" s="346">
        <v>45656</v>
      </c>
      <c r="M928" s="345">
        <v>0</v>
      </c>
      <c r="N928" s="345">
        <v>0</v>
      </c>
      <c r="O928" s="282" t="s">
        <v>1123</v>
      </c>
      <c r="P928" s="344">
        <v>0</v>
      </c>
      <c r="Q928" s="282" t="s">
        <v>1376</v>
      </c>
      <c r="R928" s="344">
        <v>1</v>
      </c>
      <c r="S928" s="339"/>
      <c r="T928" s="282"/>
      <c r="U928" s="24" t="str">
        <f>+VLOOKUP(TRIM(C928),[5]CAT!$A$2:$G$498,4,0)</f>
        <v>Vegetal</v>
      </c>
      <c r="V928" s="65">
        <f t="shared" si="14"/>
        <v>45656</v>
      </c>
    </row>
    <row r="929" spans="1:22" x14ac:dyDescent="0.2">
      <c r="A929" s="344">
        <v>1926</v>
      </c>
      <c r="B929" s="345" t="b">
        <v>1</v>
      </c>
      <c r="C929" s="282" t="s">
        <v>137</v>
      </c>
      <c r="D929" s="282" t="s">
        <v>20</v>
      </c>
      <c r="E929" s="282" t="s">
        <v>52</v>
      </c>
      <c r="F929" s="282" t="s">
        <v>1375</v>
      </c>
      <c r="G929" s="345">
        <v>345.43828999999999</v>
      </c>
      <c r="H929" s="345">
        <v>345.43828999999999</v>
      </c>
      <c r="I929" s="282" t="s">
        <v>1122</v>
      </c>
      <c r="J929" s="346">
        <v>45593</v>
      </c>
      <c r="K929" s="344">
        <v>60</v>
      </c>
      <c r="L929" s="346">
        <v>45656</v>
      </c>
      <c r="M929" s="345">
        <v>0</v>
      </c>
      <c r="N929" s="345">
        <v>0</v>
      </c>
      <c r="O929" s="282" t="s">
        <v>1123</v>
      </c>
      <c r="P929" s="344">
        <v>0</v>
      </c>
      <c r="Q929" s="282" t="s">
        <v>2169</v>
      </c>
      <c r="R929" s="344">
        <v>1</v>
      </c>
      <c r="S929" s="339"/>
      <c r="T929" s="282"/>
      <c r="U929" s="24" t="str">
        <f>+VLOOKUP(TRIM(C929),[5]CAT!$A$2:$G$498,4,0)</f>
        <v>Vegetal</v>
      </c>
      <c r="V929" s="65">
        <f t="shared" si="14"/>
        <v>45656</v>
      </c>
    </row>
    <row r="930" spans="1:22" x14ac:dyDescent="0.2">
      <c r="A930" s="344">
        <v>943</v>
      </c>
      <c r="B930" s="345" t="b">
        <v>1</v>
      </c>
      <c r="C930" s="282" t="s">
        <v>148</v>
      </c>
      <c r="D930" s="282" t="s">
        <v>20</v>
      </c>
      <c r="E930" s="282" t="s">
        <v>586</v>
      </c>
      <c r="F930" s="282" t="s">
        <v>1128</v>
      </c>
      <c r="G930" s="345">
        <v>714.94663700000001</v>
      </c>
      <c r="H930" s="345">
        <v>714.94663700000001</v>
      </c>
      <c r="I930" s="282" t="s">
        <v>1122</v>
      </c>
      <c r="J930" s="346">
        <v>45594</v>
      </c>
      <c r="K930" s="344">
        <v>10</v>
      </c>
      <c r="L930" s="346">
        <v>45607</v>
      </c>
      <c r="M930" s="345">
        <v>0</v>
      </c>
      <c r="N930" s="345">
        <v>0</v>
      </c>
      <c r="O930" s="282" t="s">
        <v>1123</v>
      </c>
      <c r="P930" s="344">
        <v>0</v>
      </c>
      <c r="Q930" s="282" t="s">
        <v>1377</v>
      </c>
      <c r="R930" s="344">
        <v>1</v>
      </c>
      <c r="S930" s="339"/>
      <c r="T930" s="282"/>
      <c r="U930" s="24" t="str">
        <f>+VLOOKUP(TRIM(C930),[5]CAT!$A$2:$G$498,4,0)</f>
        <v>Harina</v>
      </c>
      <c r="V930" s="65">
        <f t="shared" si="14"/>
        <v>45607</v>
      </c>
    </row>
    <row r="931" spans="1:22" x14ac:dyDescent="0.2">
      <c r="A931" s="344">
        <v>949</v>
      </c>
      <c r="B931" s="345" t="b">
        <v>1</v>
      </c>
      <c r="C931" s="282" t="s">
        <v>148</v>
      </c>
      <c r="D931" s="282" t="s">
        <v>20</v>
      </c>
      <c r="E931" s="282" t="s">
        <v>586</v>
      </c>
      <c r="F931" s="282" t="s">
        <v>1128</v>
      </c>
      <c r="G931" s="345">
        <v>714.94902100000002</v>
      </c>
      <c r="H931" s="345">
        <v>714.94902100000002</v>
      </c>
      <c r="I931" s="282" t="s">
        <v>1122</v>
      </c>
      <c r="J931" s="346">
        <v>45594</v>
      </c>
      <c r="K931" s="344">
        <v>10</v>
      </c>
      <c r="L931" s="346">
        <v>45607</v>
      </c>
      <c r="M931" s="345">
        <v>0</v>
      </c>
      <c r="N931" s="345">
        <v>0</v>
      </c>
      <c r="O931" s="282" t="s">
        <v>1123</v>
      </c>
      <c r="P931" s="344">
        <v>0</v>
      </c>
      <c r="Q931" s="282" t="s">
        <v>2069</v>
      </c>
      <c r="R931" s="344">
        <v>1</v>
      </c>
      <c r="S931" s="339"/>
      <c r="T931" s="282"/>
      <c r="U931" s="24" t="str">
        <f>+VLOOKUP(TRIM(C931),[5]CAT!$A$2:$G$498,4,0)</f>
        <v>Harina</v>
      </c>
      <c r="V931" s="65">
        <f t="shared" si="14"/>
        <v>45607</v>
      </c>
    </row>
    <row r="932" spans="1:22" x14ac:dyDescent="0.2">
      <c r="A932" s="344">
        <v>977</v>
      </c>
      <c r="B932" s="345" t="b">
        <v>1</v>
      </c>
      <c r="C932" s="282" t="s">
        <v>148</v>
      </c>
      <c r="D932" s="282" t="s">
        <v>20</v>
      </c>
      <c r="E932" s="282" t="s">
        <v>586</v>
      </c>
      <c r="F932" s="282" t="s">
        <v>1128</v>
      </c>
      <c r="G932" s="345">
        <v>55.457213000000003</v>
      </c>
      <c r="H932" s="345">
        <v>55.457213000000003</v>
      </c>
      <c r="I932" s="282" t="s">
        <v>1122</v>
      </c>
      <c r="J932" s="346">
        <v>45594</v>
      </c>
      <c r="K932" s="344">
        <v>10</v>
      </c>
      <c r="L932" s="346">
        <v>45607</v>
      </c>
      <c r="M932" s="345">
        <v>0</v>
      </c>
      <c r="N932" s="345">
        <v>0</v>
      </c>
      <c r="O932" s="282" t="s">
        <v>1123</v>
      </c>
      <c r="P932" s="344">
        <v>0</v>
      </c>
      <c r="Q932" s="282" t="s">
        <v>2254</v>
      </c>
      <c r="R932" s="344">
        <v>1</v>
      </c>
      <c r="S932" s="339"/>
      <c r="T932" s="282"/>
      <c r="U932" s="24" t="str">
        <f>+VLOOKUP(TRIM(C932),[5]CAT!$A$2:$G$498,4,0)</f>
        <v>Harina</v>
      </c>
      <c r="V932" s="65">
        <f t="shared" si="14"/>
        <v>45607</v>
      </c>
    </row>
    <row r="933" spans="1:22" x14ac:dyDescent="0.2">
      <c r="A933" s="344">
        <v>1178</v>
      </c>
      <c r="B933" s="345" t="b">
        <v>1</v>
      </c>
      <c r="C933" s="282" t="s">
        <v>256</v>
      </c>
      <c r="D933" s="282" t="s">
        <v>20</v>
      </c>
      <c r="E933" s="282" t="s">
        <v>77</v>
      </c>
      <c r="F933" s="282" t="s">
        <v>1375</v>
      </c>
      <c r="G933" s="345">
        <v>2499.772328</v>
      </c>
      <c r="H933" s="345">
        <v>2499.772328</v>
      </c>
      <c r="I933" s="282" t="s">
        <v>1180</v>
      </c>
      <c r="J933" s="346">
        <v>45594</v>
      </c>
      <c r="K933" s="344">
        <v>17</v>
      </c>
      <c r="L933" s="346">
        <v>45614</v>
      </c>
      <c r="M933" s="345">
        <v>0</v>
      </c>
      <c r="N933" s="345">
        <v>0</v>
      </c>
      <c r="O933" s="282" t="s">
        <v>1123</v>
      </c>
      <c r="P933" s="344">
        <v>0</v>
      </c>
      <c r="Q933" s="282" t="s">
        <v>2111</v>
      </c>
      <c r="R933" s="344">
        <v>1</v>
      </c>
      <c r="S933" s="339"/>
      <c r="T933" s="282"/>
      <c r="U933" s="24" t="str">
        <f>+VLOOKUP(TRIM(C933),[5]CAT!$A$2:$G$498,4,0)</f>
        <v>Pollo</v>
      </c>
      <c r="V933" s="65">
        <f t="shared" si="14"/>
        <v>45614</v>
      </c>
    </row>
    <row r="934" spans="1:22" x14ac:dyDescent="0.2">
      <c r="A934" s="344">
        <v>1187</v>
      </c>
      <c r="B934" s="345" t="b">
        <v>1</v>
      </c>
      <c r="C934" s="282" t="s">
        <v>256</v>
      </c>
      <c r="D934" s="282" t="s">
        <v>20</v>
      </c>
      <c r="E934" s="282" t="s">
        <v>77</v>
      </c>
      <c r="F934" s="282" t="s">
        <v>1375</v>
      </c>
      <c r="G934" s="345">
        <v>698.69860600000004</v>
      </c>
      <c r="H934" s="345">
        <v>698.69860600000004</v>
      </c>
      <c r="I934" s="282" t="s">
        <v>1180</v>
      </c>
      <c r="J934" s="346">
        <v>45594</v>
      </c>
      <c r="K934" s="344">
        <v>17</v>
      </c>
      <c r="L934" s="346">
        <v>45614</v>
      </c>
      <c r="M934" s="345">
        <v>0</v>
      </c>
      <c r="N934" s="345">
        <v>0</v>
      </c>
      <c r="O934" s="282" t="s">
        <v>1123</v>
      </c>
      <c r="P934" s="344">
        <v>0</v>
      </c>
      <c r="Q934" s="282" t="s">
        <v>2107</v>
      </c>
      <c r="R934" s="344">
        <v>1</v>
      </c>
      <c r="S934" s="339"/>
      <c r="T934" s="282"/>
      <c r="U934" s="24" t="str">
        <f>+VLOOKUP(TRIM(C934),[5]CAT!$A$2:$G$498,4,0)</f>
        <v>Pollo</v>
      </c>
      <c r="V934" s="65">
        <f t="shared" si="14"/>
        <v>45614</v>
      </c>
    </row>
    <row r="935" spans="1:22" x14ac:dyDescent="0.2">
      <c r="A935" s="344">
        <v>1200</v>
      </c>
      <c r="B935" s="345" t="b">
        <v>1</v>
      </c>
      <c r="C935" s="282" t="s">
        <v>256</v>
      </c>
      <c r="D935" s="282" t="s">
        <v>20</v>
      </c>
      <c r="E935" s="282" t="s">
        <v>77</v>
      </c>
      <c r="F935" s="282" t="s">
        <v>1375</v>
      </c>
      <c r="G935" s="345">
        <v>2934.511336</v>
      </c>
      <c r="H935" s="345">
        <v>2934.511336</v>
      </c>
      <c r="I935" s="282" t="s">
        <v>1180</v>
      </c>
      <c r="J935" s="346">
        <v>45594</v>
      </c>
      <c r="K935" s="344">
        <v>17</v>
      </c>
      <c r="L935" s="346">
        <v>45614</v>
      </c>
      <c r="M935" s="345">
        <v>0</v>
      </c>
      <c r="N935" s="345">
        <v>0</v>
      </c>
      <c r="O935" s="282" t="s">
        <v>1123</v>
      </c>
      <c r="P935" s="344">
        <v>0</v>
      </c>
      <c r="Q935" s="282" t="s">
        <v>2112</v>
      </c>
      <c r="R935" s="344">
        <v>1</v>
      </c>
      <c r="S935" s="339"/>
      <c r="T935" s="282"/>
      <c r="U935" s="24" t="str">
        <f>+VLOOKUP(TRIM(C935),[5]CAT!$A$2:$G$498,4,0)</f>
        <v>Pollo</v>
      </c>
      <c r="V935" s="65">
        <f t="shared" si="14"/>
        <v>45614</v>
      </c>
    </row>
    <row r="936" spans="1:22" x14ac:dyDescent="0.2">
      <c r="A936" s="344">
        <v>1212</v>
      </c>
      <c r="B936" s="345" t="b">
        <v>1</v>
      </c>
      <c r="C936" s="282" t="s">
        <v>256</v>
      </c>
      <c r="D936" s="282" t="s">
        <v>20</v>
      </c>
      <c r="E936" s="282" t="s">
        <v>77</v>
      </c>
      <c r="F936" s="282" t="s">
        <v>1375</v>
      </c>
      <c r="G936" s="345">
        <v>1432.9588639999999</v>
      </c>
      <c r="H936" s="345">
        <v>1432.9588639999999</v>
      </c>
      <c r="I936" s="282" t="s">
        <v>1180</v>
      </c>
      <c r="J936" s="346">
        <v>45594</v>
      </c>
      <c r="K936" s="344">
        <v>17</v>
      </c>
      <c r="L936" s="346">
        <v>45614</v>
      </c>
      <c r="M936" s="345">
        <v>0</v>
      </c>
      <c r="N936" s="345">
        <v>0</v>
      </c>
      <c r="O936" s="282" t="s">
        <v>1123</v>
      </c>
      <c r="P936" s="344">
        <v>0</v>
      </c>
      <c r="Q936" s="282" t="s">
        <v>2147</v>
      </c>
      <c r="R936" s="344">
        <v>1</v>
      </c>
      <c r="S936" s="339"/>
      <c r="T936" s="282"/>
      <c r="U936" s="24" t="str">
        <f>+VLOOKUP(TRIM(C936),[5]CAT!$A$2:$G$498,4,0)</f>
        <v>Pollo</v>
      </c>
      <c r="V936" s="65">
        <f t="shared" si="14"/>
        <v>45614</v>
      </c>
    </row>
    <row r="937" spans="1:22" x14ac:dyDescent="0.2">
      <c r="A937" s="344">
        <v>1090</v>
      </c>
      <c r="B937" s="345" t="b">
        <v>1</v>
      </c>
      <c r="C937" s="282" t="s">
        <v>155</v>
      </c>
      <c r="D937" s="282" t="s">
        <v>20</v>
      </c>
      <c r="E937" s="282" t="s">
        <v>45</v>
      </c>
      <c r="F937" s="282" t="s">
        <v>1134</v>
      </c>
      <c r="G937" s="345">
        <v>22.348109999999998</v>
      </c>
      <c r="H937" s="345">
        <v>22.348109999999998</v>
      </c>
      <c r="I937" s="282" t="s">
        <v>1122</v>
      </c>
      <c r="J937" s="346">
        <v>45594</v>
      </c>
      <c r="K937" s="344">
        <v>15</v>
      </c>
      <c r="L937" s="346">
        <v>45614</v>
      </c>
      <c r="M937" s="345">
        <v>0</v>
      </c>
      <c r="N937" s="345">
        <v>0</v>
      </c>
      <c r="O937" s="282" t="s">
        <v>1123</v>
      </c>
      <c r="P937" s="344">
        <v>0</v>
      </c>
      <c r="Q937" s="282" t="s">
        <v>1378</v>
      </c>
      <c r="R937" s="344">
        <v>1</v>
      </c>
      <c r="S937" s="339"/>
      <c r="T937" s="282"/>
      <c r="U937" s="24" t="str">
        <f>+VLOOKUP(TRIM(C937),[5]CAT!$A$2:$G$498,4,0)</f>
        <v>Sabor</v>
      </c>
      <c r="V937" s="65">
        <f t="shared" si="14"/>
        <v>45614</v>
      </c>
    </row>
    <row r="938" spans="1:22" x14ac:dyDescent="0.2">
      <c r="A938" s="344">
        <v>1095</v>
      </c>
      <c r="B938" s="345" t="b">
        <v>1</v>
      </c>
      <c r="C938" s="282" t="s">
        <v>155</v>
      </c>
      <c r="D938" s="282" t="s">
        <v>20</v>
      </c>
      <c r="E938" s="282" t="s">
        <v>45</v>
      </c>
      <c r="F938" s="282" t="s">
        <v>1134</v>
      </c>
      <c r="G938" s="345">
        <v>4.4389050000000001</v>
      </c>
      <c r="H938" s="345">
        <v>4.4389050000000001</v>
      </c>
      <c r="I938" s="282" t="s">
        <v>1122</v>
      </c>
      <c r="J938" s="346">
        <v>45594</v>
      </c>
      <c r="K938" s="344">
        <v>15</v>
      </c>
      <c r="L938" s="346">
        <v>45614</v>
      </c>
      <c r="M938" s="345">
        <v>0</v>
      </c>
      <c r="N938" s="345">
        <v>0</v>
      </c>
      <c r="O938" s="282" t="s">
        <v>1123</v>
      </c>
      <c r="P938" s="344">
        <v>0</v>
      </c>
      <c r="Q938" s="282" t="s">
        <v>1376</v>
      </c>
      <c r="R938" s="344">
        <v>1</v>
      </c>
      <c r="S938" s="339"/>
      <c r="T938" s="282"/>
      <c r="U938" s="24" t="str">
        <f>+VLOOKUP(TRIM(C938),[5]CAT!$A$2:$G$498,4,0)</f>
        <v>Sabor</v>
      </c>
      <c r="V938" s="65">
        <f t="shared" ref="V938:V1001" si="15">L938</f>
        <v>45614</v>
      </c>
    </row>
    <row r="939" spans="1:22" x14ac:dyDescent="0.2">
      <c r="A939" s="344">
        <v>1099</v>
      </c>
      <c r="B939" s="345" t="b">
        <v>1</v>
      </c>
      <c r="C939" s="282" t="s">
        <v>155</v>
      </c>
      <c r="D939" s="282" t="s">
        <v>20</v>
      </c>
      <c r="E939" s="282" t="s">
        <v>45</v>
      </c>
      <c r="F939" s="282" t="s">
        <v>1134</v>
      </c>
      <c r="G939" s="345">
        <v>1.5935239999999999</v>
      </c>
      <c r="H939" s="345">
        <v>1.5935239999999999</v>
      </c>
      <c r="I939" s="282" t="s">
        <v>1122</v>
      </c>
      <c r="J939" s="346">
        <v>45594</v>
      </c>
      <c r="K939" s="344">
        <v>15</v>
      </c>
      <c r="L939" s="346">
        <v>45614</v>
      </c>
      <c r="M939" s="345">
        <v>0</v>
      </c>
      <c r="N939" s="345">
        <v>0</v>
      </c>
      <c r="O939" s="282" t="s">
        <v>1123</v>
      </c>
      <c r="P939" s="344">
        <v>0</v>
      </c>
      <c r="Q939" s="282" t="s">
        <v>1376</v>
      </c>
      <c r="R939" s="344">
        <v>1</v>
      </c>
      <c r="S939" s="339"/>
      <c r="T939" s="282"/>
      <c r="U939" s="24" t="str">
        <f>+VLOOKUP(TRIM(C939),[5]CAT!$A$2:$G$498,4,0)</f>
        <v>Sabor</v>
      </c>
      <c r="V939" s="65">
        <f t="shared" si="15"/>
        <v>45614</v>
      </c>
    </row>
    <row r="940" spans="1:22" x14ac:dyDescent="0.2">
      <c r="A940" s="344">
        <v>1123</v>
      </c>
      <c r="B940" s="345" t="b">
        <v>1</v>
      </c>
      <c r="C940" s="282" t="s">
        <v>155</v>
      </c>
      <c r="D940" s="282" t="s">
        <v>20</v>
      </c>
      <c r="E940" s="282" t="s">
        <v>45</v>
      </c>
      <c r="F940" s="282" t="s">
        <v>1134</v>
      </c>
      <c r="G940" s="345">
        <v>1.079013</v>
      </c>
      <c r="H940" s="345">
        <v>1.079013</v>
      </c>
      <c r="I940" s="282" t="s">
        <v>1122</v>
      </c>
      <c r="J940" s="346">
        <v>45594</v>
      </c>
      <c r="K940" s="344">
        <v>15</v>
      </c>
      <c r="L940" s="346">
        <v>45614</v>
      </c>
      <c r="M940" s="345">
        <v>0</v>
      </c>
      <c r="N940" s="345">
        <v>0</v>
      </c>
      <c r="O940" s="282" t="s">
        <v>1123</v>
      </c>
      <c r="P940" s="344">
        <v>0</v>
      </c>
      <c r="Q940" s="282" t="s">
        <v>2107</v>
      </c>
      <c r="R940" s="344">
        <v>1</v>
      </c>
      <c r="S940" s="339"/>
      <c r="T940" s="282"/>
      <c r="U940" s="24" t="str">
        <f>+VLOOKUP(TRIM(C940),[5]CAT!$A$2:$G$498,4,0)</f>
        <v>Sabor</v>
      </c>
      <c r="V940" s="65">
        <f t="shared" si="15"/>
        <v>45614</v>
      </c>
    </row>
    <row r="941" spans="1:22" x14ac:dyDescent="0.2">
      <c r="A941" s="344">
        <v>1097</v>
      </c>
      <c r="B941" s="345" t="b">
        <v>1</v>
      </c>
      <c r="C941" s="282" t="s">
        <v>659</v>
      </c>
      <c r="D941" s="282" t="s">
        <v>20</v>
      </c>
      <c r="E941" s="282" t="s">
        <v>671</v>
      </c>
      <c r="F941" s="282" t="s">
        <v>1135</v>
      </c>
      <c r="G941" s="345">
        <v>0.73322500000000002</v>
      </c>
      <c r="H941" s="345">
        <v>0.73322500000000002</v>
      </c>
      <c r="I941" s="282" t="s">
        <v>1122</v>
      </c>
      <c r="J941" s="346">
        <v>45594</v>
      </c>
      <c r="K941" s="344">
        <v>15</v>
      </c>
      <c r="L941" s="346">
        <v>45614</v>
      </c>
      <c r="M941" s="345">
        <v>0</v>
      </c>
      <c r="N941" s="345">
        <v>0</v>
      </c>
      <c r="O941" s="282" t="s">
        <v>1123</v>
      </c>
      <c r="P941" s="344">
        <v>0</v>
      </c>
      <c r="Q941" s="282" t="s">
        <v>1376</v>
      </c>
      <c r="R941" s="344">
        <v>1</v>
      </c>
      <c r="S941" s="339"/>
      <c r="T941" s="282"/>
      <c r="U941" s="24" t="str">
        <f>+VLOOKUP(TRIM(C941),[5]CAT!$A$2:$G$498,4,0)</f>
        <v>Sabor</v>
      </c>
      <c r="V941" s="65">
        <f t="shared" si="15"/>
        <v>45614</v>
      </c>
    </row>
    <row r="942" spans="1:22" x14ac:dyDescent="0.2">
      <c r="A942" s="344">
        <v>1289</v>
      </c>
      <c r="B942" s="345" t="b">
        <v>1</v>
      </c>
      <c r="C942" s="282" t="s">
        <v>680</v>
      </c>
      <c r="D942" s="282" t="s">
        <v>20</v>
      </c>
      <c r="E942" s="282" t="s">
        <v>678</v>
      </c>
      <c r="F942" s="282" t="s">
        <v>1128</v>
      </c>
      <c r="G942" s="345">
        <v>0.40960200000000002</v>
      </c>
      <c r="H942" s="345">
        <v>0.40960200000000002</v>
      </c>
      <c r="I942" s="282" t="s">
        <v>1180</v>
      </c>
      <c r="J942" s="346">
        <v>45594</v>
      </c>
      <c r="K942" s="344">
        <v>21</v>
      </c>
      <c r="L942" s="346">
        <v>45621</v>
      </c>
      <c r="M942" s="345">
        <v>0</v>
      </c>
      <c r="N942" s="345">
        <v>0</v>
      </c>
      <c r="O942" s="282" t="s">
        <v>1123</v>
      </c>
      <c r="P942" s="344">
        <v>0</v>
      </c>
      <c r="Q942" s="282" t="s">
        <v>2124</v>
      </c>
      <c r="R942" s="344">
        <v>1</v>
      </c>
      <c r="S942" s="339"/>
      <c r="T942" s="282"/>
      <c r="U942" s="24" t="str">
        <f>+VLOOKUP(TRIM(C942),[5]CAT!$A$2:$G$498,4,0)</f>
        <v>Aditivos</v>
      </c>
      <c r="V942" s="65">
        <f t="shared" si="15"/>
        <v>45621</v>
      </c>
    </row>
    <row r="943" spans="1:22" x14ac:dyDescent="0.2">
      <c r="A943" s="344">
        <v>1294</v>
      </c>
      <c r="B943" s="345" t="b">
        <v>1</v>
      </c>
      <c r="C943" s="282" t="s">
        <v>680</v>
      </c>
      <c r="D943" s="282" t="s">
        <v>20</v>
      </c>
      <c r="E943" s="282" t="s">
        <v>678</v>
      </c>
      <c r="F943" s="282" t="s">
        <v>1128</v>
      </c>
      <c r="G943" s="345">
        <v>0.56021200000000004</v>
      </c>
      <c r="H943" s="345">
        <v>0.56021200000000004</v>
      </c>
      <c r="I943" s="282" t="s">
        <v>1180</v>
      </c>
      <c r="J943" s="346">
        <v>45594</v>
      </c>
      <c r="K943" s="344">
        <v>21</v>
      </c>
      <c r="L943" s="346">
        <v>45621</v>
      </c>
      <c r="M943" s="345">
        <v>0</v>
      </c>
      <c r="N943" s="345">
        <v>0</v>
      </c>
      <c r="O943" s="282" t="s">
        <v>1123</v>
      </c>
      <c r="P943" s="344">
        <v>0</v>
      </c>
      <c r="Q943" s="282" t="s">
        <v>2068</v>
      </c>
      <c r="R943" s="344">
        <v>1</v>
      </c>
      <c r="S943" s="339"/>
      <c r="T943" s="282"/>
      <c r="U943" s="24" t="str">
        <f>+VLOOKUP(TRIM(C943),[5]CAT!$A$2:$G$498,4,0)</f>
        <v>Aditivos</v>
      </c>
      <c r="V943" s="65">
        <f t="shared" si="15"/>
        <v>45621</v>
      </c>
    </row>
    <row r="944" spans="1:22" x14ac:dyDescent="0.2">
      <c r="A944" s="344">
        <v>846</v>
      </c>
      <c r="B944" s="345" t="b">
        <v>1</v>
      </c>
      <c r="C944" s="282" t="s">
        <v>329</v>
      </c>
      <c r="D944" s="282" t="s">
        <v>20</v>
      </c>
      <c r="E944" s="282" t="s">
        <v>53</v>
      </c>
      <c r="F944" s="282" t="s">
        <v>1375</v>
      </c>
      <c r="G944" s="345">
        <v>3674.078313</v>
      </c>
      <c r="H944" s="345">
        <v>3674.078313</v>
      </c>
      <c r="I944" s="282" t="s">
        <v>1122</v>
      </c>
      <c r="J944" s="346">
        <v>45595</v>
      </c>
      <c r="K944" s="344">
        <v>1</v>
      </c>
      <c r="L944" s="346">
        <v>45600</v>
      </c>
      <c r="M944" s="345">
        <v>0</v>
      </c>
      <c r="N944" s="345">
        <v>0</v>
      </c>
      <c r="O944" s="282" t="s">
        <v>1123</v>
      </c>
      <c r="P944" s="344">
        <v>0</v>
      </c>
      <c r="Q944" s="282" t="s">
        <v>2124</v>
      </c>
      <c r="R944" s="344">
        <v>1</v>
      </c>
      <c r="S944" s="339"/>
      <c r="T944" s="282"/>
      <c r="U944" s="24" t="str">
        <f>+VLOOKUP(TRIM(C944),[5]CAT!$A$2:$G$498,4,0)</f>
        <v>Agua</v>
      </c>
      <c r="V944" s="65">
        <f t="shared" si="15"/>
        <v>45600</v>
      </c>
    </row>
    <row r="945" spans="1:22" x14ac:dyDescent="0.2">
      <c r="A945" s="344">
        <v>849</v>
      </c>
      <c r="B945" s="345" t="b">
        <v>1</v>
      </c>
      <c r="C945" s="282" t="s">
        <v>329</v>
      </c>
      <c r="D945" s="282" t="s">
        <v>20</v>
      </c>
      <c r="E945" s="282" t="s">
        <v>53</v>
      </c>
      <c r="F945" s="282" t="s">
        <v>1375</v>
      </c>
      <c r="G945" s="345">
        <v>2515.8544310000002</v>
      </c>
      <c r="H945" s="345">
        <v>2515.8544310000002</v>
      </c>
      <c r="I945" s="282" t="s">
        <v>1122</v>
      </c>
      <c r="J945" s="346">
        <v>45595</v>
      </c>
      <c r="K945" s="344">
        <v>1</v>
      </c>
      <c r="L945" s="346">
        <v>45600</v>
      </c>
      <c r="M945" s="345">
        <v>0</v>
      </c>
      <c r="N945" s="345">
        <v>0</v>
      </c>
      <c r="O945" s="282" t="s">
        <v>1123</v>
      </c>
      <c r="P945" s="344">
        <v>0</v>
      </c>
      <c r="Q945" s="282" t="s">
        <v>2068</v>
      </c>
      <c r="R945" s="344">
        <v>1</v>
      </c>
      <c r="S945" s="339"/>
      <c r="T945" s="282"/>
      <c r="U945" s="24" t="str">
        <f>+VLOOKUP(TRIM(C945),[5]CAT!$A$2:$G$498,4,0)</f>
        <v>Agua</v>
      </c>
      <c r="V945" s="65">
        <f t="shared" si="15"/>
        <v>45600</v>
      </c>
    </row>
    <row r="946" spans="1:22" x14ac:dyDescent="0.2">
      <c r="A946" s="344">
        <v>932</v>
      </c>
      <c r="B946" s="345" t="b">
        <v>1</v>
      </c>
      <c r="C946" s="282" t="s">
        <v>302</v>
      </c>
      <c r="D946" s="282" t="s">
        <v>20</v>
      </c>
      <c r="E946" s="282" t="s">
        <v>23</v>
      </c>
      <c r="F946" s="282" t="s">
        <v>1375</v>
      </c>
      <c r="G946" s="345">
        <v>123.13073199999999</v>
      </c>
      <c r="H946" s="345">
        <v>123.13073199999999</v>
      </c>
      <c r="I946" s="282" t="s">
        <v>1122</v>
      </c>
      <c r="J946" s="346">
        <v>45595</v>
      </c>
      <c r="K946" s="344">
        <v>7</v>
      </c>
      <c r="L946" s="346">
        <v>45607</v>
      </c>
      <c r="M946" s="345">
        <v>0</v>
      </c>
      <c r="N946" s="345">
        <v>0</v>
      </c>
      <c r="O946" s="282" t="s">
        <v>1123</v>
      </c>
      <c r="P946" s="344">
        <v>0</v>
      </c>
      <c r="Q946" s="282" t="s">
        <v>2053</v>
      </c>
      <c r="R946" s="344">
        <v>1</v>
      </c>
      <c r="S946" s="339"/>
      <c r="T946" s="282"/>
      <c r="U946" s="24" t="str">
        <f>+VLOOKUP(TRIM(C946),[5]CAT!$A$2:$G$498,4,0)</f>
        <v>Aditivos</v>
      </c>
      <c r="V946" s="65">
        <f t="shared" si="15"/>
        <v>45607</v>
      </c>
    </row>
    <row r="947" spans="1:22" x14ac:dyDescent="0.2">
      <c r="A947" s="344">
        <v>939</v>
      </c>
      <c r="B947" s="345" t="b">
        <v>1</v>
      </c>
      <c r="C947" s="282" t="s">
        <v>296</v>
      </c>
      <c r="D947" s="282" t="s">
        <v>20</v>
      </c>
      <c r="E947" s="282" t="s">
        <v>313</v>
      </c>
      <c r="F947" s="282" t="s">
        <v>1375</v>
      </c>
      <c r="G947" s="345">
        <v>7.2483839999999997</v>
      </c>
      <c r="H947" s="345">
        <v>7.2483839999999997</v>
      </c>
      <c r="I947" s="282" t="s">
        <v>1180</v>
      </c>
      <c r="J947" s="346">
        <v>45595</v>
      </c>
      <c r="K947" s="344">
        <v>7</v>
      </c>
      <c r="L947" s="346">
        <v>45607</v>
      </c>
      <c r="M947" s="345">
        <v>0</v>
      </c>
      <c r="N947" s="345">
        <v>0</v>
      </c>
      <c r="O947" s="282" t="s">
        <v>1123</v>
      </c>
      <c r="P947" s="344">
        <v>0</v>
      </c>
      <c r="Q947" s="282" t="s">
        <v>2053</v>
      </c>
      <c r="R947" s="344">
        <v>1</v>
      </c>
      <c r="S947" s="339"/>
      <c r="T947" s="282"/>
      <c r="U947" s="24" t="str">
        <f>+VLOOKUP(TRIM(C947),[5]CAT!$A$2:$G$498,4,0)</f>
        <v>Aditivos</v>
      </c>
      <c r="V947" s="65">
        <f t="shared" si="15"/>
        <v>45607</v>
      </c>
    </row>
    <row r="948" spans="1:22" x14ac:dyDescent="0.2">
      <c r="A948" s="344">
        <v>941</v>
      </c>
      <c r="B948" s="345" t="b">
        <v>1</v>
      </c>
      <c r="C948" s="282" t="s">
        <v>268</v>
      </c>
      <c r="D948" s="282" t="s">
        <v>20</v>
      </c>
      <c r="E948" s="282" t="s">
        <v>312</v>
      </c>
      <c r="F948" s="282" t="s">
        <v>1140</v>
      </c>
      <c r="G948" s="345">
        <v>51.165059999999997</v>
      </c>
      <c r="H948" s="345">
        <v>51.165059999999997</v>
      </c>
      <c r="I948" s="282" t="s">
        <v>1122</v>
      </c>
      <c r="J948" s="346">
        <v>45595</v>
      </c>
      <c r="K948" s="344">
        <v>7</v>
      </c>
      <c r="L948" s="346">
        <v>45607</v>
      </c>
      <c r="M948" s="345">
        <v>0</v>
      </c>
      <c r="N948" s="345">
        <v>0</v>
      </c>
      <c r="O948" s="282" t="s">
        <v>1123</v>
      </c>
      <c r="P948" s="344">
        <v>0</v>
      </c>
      <c r="Q948" s="282" t="s">
        <v>2053</v>
      </c>
      <c r="R948" s="344">
        <v>1</v>
      </c>
      <c r="S948" s="339"/>
      <c r="T948" s="282"/>
      <c r="U948" s="24" t="str">
        <f>+VLOOKUP(TRIM(C948),[5]CAT!$A$2:$G$498,4,0)</f>
        <v>Aditivos</v>
      </c>
      <c r="V948" s="65">
        <f t="shared" si="15"/>
        <v>45607</v>
      </c>
    </row>
    <row r="949" spans="1:22" x14ac:dyDescent="0.2">
      <c r="A949" s="344">
        <v>904</v>
      </c>
      <c r="B949" s="345" t="b">
        <v>1</v>
      </c>
      <c r="C949" s="282" t="s">
        <v>265</v>
      </c>
      <c r="D949" s="282" t="s">
        <v>20</v>
      </c>
      <c r="E949" s="282" t="s">
        <v>28</v>
      </c>
      <c r="F949" s="282" t="s">
        <v>1127</v>
      </c>
      <c r="G949" s="345">
        <v>3.0849419999999999</v>
      </c>
      <c r="H949" s="345">
        <v>3.0849419999999999</v>
      </c>
      <c r="I949" s="282" t="s">
        <v>1122</v>
      </c>
      <c r="J949" s="346">
        <v>45595</v>
      </c>
      <c r="K949" s="344">
        <v>7</v>
      </c>
      <c r="L949" s="346">
        <v>45607</v>
      </c>
      <c r="M949" s="345">
        <v>0</v>
      </c>
      <c r="N949" s="345">
        <v>0</v>
      </c>
      <c r="O949" s="282" t="s">
        <v>1123</v>
      </c>
      <c r="P949" s="344">
        <v>0</v>
      </c>
      <c r="Q949" s="282" t="s">
        <v>1377</v>
      </c>
      <c r="R949" s="344">
        <v>1</v>
      </c>
      <c r="S949" s="339"/>
      <c r="T949" s="282"/>
      <c r="U949" s="24" t="str">
        <f>+VLOOKUP(TRIM(C949),[5]CAT!$A$2:$G$498,4,0)</f>
        <v>Aditivos</v>
      </c>
      <c r="V949" s="65">
        <f t="shared" si="15"/>
        <v>45607</v>
      </c>
    </row>
    <row r="950" spans="1:22" x14ac:dyDescent="0.2">
      <c r="A950" s="344">
        <v>937</v>
      </c>
      <c r="B950" s="345" t="b">
        <v>1</v>
      </c>
      <c r="C950" s="282" t="s">
        <v>265</v>
      </c>
      <c r="D950" s="282" t="s">
        <v>20</v>
      </c>
      <c r="E950" s="282" t="s">
        <v>28</v>
      </c>
      <c r="F950" s="282" t="s">
        <v>1127</v>
      </c>
      <c r="G950" s="345">
        <v>12.005246</v>
      </c>
      <c r="H950" s="345">
        <v>12.005246</v>
      </c>
      <c r="I950" s="282" t="s">
        <v>1122</v>
      </c>
      <c r="J950" s="346">
        <v>45595</v>
      </c>
      <c r="K950" s="344">
        <v>7</v>
      </c>
      <c r="L950" s="346">
        <v>45607</v>
      </c>
      <c r="M950" s="345">
        <v>0</v>
      </c>
      <c r="N950" s="345">
        <v>0</v>
      </c>
      <c r="O950" s="282" t="s">
        <v>1123</v>
      </c>
      <c r="P950" s="344">
        <v>0</v>
      </c>
      <c r="Q950" s="282" t="s">
        <v>2053</v>
      </c>
      <c r="R950" s="344">
        <v>1</v>
      </c>
      <c r="S950" s="339"/>
      <c r="T950" s="282"/>
      <c r="U950" s="24" t="str">
        <f>+VLOOKUP(TRIM(C950),[5]CAT!$A$2:$G$498,4,0)</f>
        <v>Aditivos</v>
      </c>
      <c r="V950" s="65">
        <f t="shared" si="15"/>
        <v>45607</v>
      </c>
    </row>
    <row r="951" spans="1:22" x14ac:dyDescent="0.2">
      <c r="A951" s="344">
        <v>913</v>
      </c>
      <c r="B951" s="345" t="b">
        <v>1</v>
      </c>
      <c r="C951" s="282" t="s">
        <v>262</v>
      </c>
      <c r="D951" s="282" t="s">
        <v>20</v>
      </c>
      <c r="E951" s="282" t="s">
        <v>75</v>
      </c>
      <c r="F951" s="282" t="s">
        <v>1375</v>
      </c>
      <c r="G951" s="345">
        <v>5.5084280000000003</v>
      </c>
      <c r="H951" s="345">
        <v>5.5084280000000003</v>
      </c>
      <c r="I951" s="282" t="s">
        <v>1122</v>
      </c>
      <c r="J951" s="346">
        <v>45595</v>
      </c>
      <c r="K951" s="344">
        <v>7</v>
      </c>
      <c r="L951" s="346">
        <v>45607</v>
      </c>
      <c r="M951" s="345">
        <v>0</v>
      </c>
      <c r="N951" s="345">
        <v>0</v>
      </c>
      <c r="O951" s="282" t="s">
        <v>1123</v>
      </c>
      <c r="P951" s="344">
        <v>0</v>
      </c>
      <c r="Q951" s="282" t="s">
        <v>2148</v>
      </c>
      <c r="R951" s="344">
        <v>1</v>
      </c>
      <c r="S951" s="339"/>
      <c r="T951" s="282"/>
      <c r="U951" s="24" t="str">
        <f>+VLOOKUP(TRIM(C951),[5]CAT!$A$2:$G$498,4,0)</f>
        <v>Aditivos</v>
      </c>
      <c r="V951" s="65">
        <f t="shared" si="15"/>
        <v>45607</v>
      </c>
    </row>
    <row r="952" spans="1:22" x14ac:dyDescent="0.2">
      <c r="A952" s="344">
        <v>922</v>
      </c>
      <c r="B952" s="345" t="b">
        <v>1</v>
      </c>
      <c r="C952" s="282" t="s">
        <v>262</v>
      </c>
      <c r="D952" s="282" t="s">
        <v>20</v>
      </c>
      <c r="E952" s="282" t="s">
        <v>75</v>
      </c>
      <c r="F952" s="282" t="s">
        <v>1375</v>
      </c>
      <c r="G952" s="345">
        <v>18.884036999999999</v>
      </c>
      <c r="H952" s="345">
        <v>18.884036999999999</v>
      </c>
      <c r="I952" s="282" t="s">
        <v>1122</v>
      </c>
      <c r="J952" s="346">
        <v>45595</v>
      </c>
      <c r="K952" s="344">
        <v>7</v>
      </c>
      <c r="L952" s="346">
        <v>45607</v>
      </c>
      <c r="M952" s="345">
        <v>0</v>
      </c>
      <c r="N952" s="345">
        <v>0</v>
      </c>
      <c r="O952" s="282" t="s">
        <v>1123</v>
      </c>
      <c r="P952" s="344">
        <v>0</v>
      </c>
      <c r="Q952" s="282" t="s">
        <v>2134</v>
      </c>
      <c r="R952" s="344">
        <v>1</v>
      </c>
      <c r="S952" s="339"/>
      <c r="T952" s="282"/>
      <c r="U952" s="24" t="str">
        <f>+VLOOKUP(TRIM(C952),[5]CAT!$A$2:$G$498,4,0)</f>
        <v>Aditivos</v>
      </c>
      <c r="V952" s="65">
        <f t="shared" si="15"/>
        <v>45607</v>
      </c>
    </row>
    <row r="953" spans="1:22" x14ac:dyDescent="0.2">
      <c r="A953" s="344">
        <v>903</v>
      </c>
      <c r="B953" s="345" t="b">
        <v>1</v>
      </c>
      <c r="C953" s="282" t="s">
        <v>257</v>
      </c>
      <c r="D953" s="282" t="s">
        <v>20</v>
      </c>
      <c r="E953" s="282" t="s">
        <v>30</v>
      </c>
      <c r="F953" s="282" t="s">
        <v>1128</v>
      </c>
      <c r="G953" s="345">
        <v>12.339767</v>
      </c>
      <c r="H953" s="345">
        <v>12.339767</v>
      </c>
      <c r="I953" s="282" t="s">
        <v>1180</v>
      </c>
      <c r="J953" s="346">
        <v>45595</v>
      </c>
      <c r="K953" s="344">
        <v>7</v>
      </c>
      <c r="L953" s="346">
        <v>45607</v>
      </c>
      <c r="M953" s="345">
        <v>0</v>
      </c>
      <c r="N953" s="345">
        <v>0</v>
      </c>
      <c r="O953" s="282" t="s">
        <v>1123</v>
      </c>
      <c r="P953" s="344">
        <v>0</v>
      </c>
      <c r="Q953" s="282" t="s">
        <v>1377</v>
      </c>
      <c r="R953" s="344">
        <v>1</v>
      </c>
      <c r="S953" s="339"/>
      <c r="T953" s="282"/>
      <c r="U953" s="24" t="str">
        <f>+VLOOKUP(TRIM(C953),[5]CAT!$A$2:$G$498,4,0)</f>
        <v>Aditivos</v>
      </c>
      <c r="V953" s="65">
        <f t="shared" si="15"/>
        <v>45607</v>
      </c>
    </row>
    <row r="954" spans="1:22" x14ac:dyDescent="0.2">
      <c r="A954" s="344">
        <v>919</v>
      </c>
      <c r="B954" s="345" t="b">
        <v>1</v>
      </c>
      <c r="C954" s="282" t="s">
        <v>257</v>
      </c>
      <c r="D954" s="282" t="s">
        <v>20</v>
      </c>
      <c r="E954" s="282" t="s">
        <v>30</v>
      </c>
      <c r="F954" s="282" t="s">
        <v>1128</v>
      </c>
      <c r="G954" s="345">
        <v>51.844031999999999</v>
      </c>
      <c r="H954" s="345">
        <v>51.844031999999999</v>
      </c>
      <c r="I954" s="282" t="s">
        <v>1180</v>
      </c>
      <c r="J954" s="346">
        <v>45595</v>
      </c>
      <c r="K954" s="344">
        <v>7</v>
      </c>
      <c r="L954" s="346">
        <v>45607</v>
      </c>
      <c r="M954" s="345">
        <v>0</v>
      </c>
      <c r="N954" s="345">
        <v>0</v>
      </c>
      <c r="O954" s="282" t="s">
        <v>1123</v>
      </c>
      <c r="P954" s="344">
        <v>0</v>
      </c>
      <c r="Q954" s="282" t="s">
        <v>2148</v>
      </c>
      <c r="R954" s="344">
        <v>1</v>
      </c>
      <c r="S954" s="339"/>
      <c r="T954" s="282"/>
      <c r="U954" s="24" t="str">
        <f>+VLOOKUP(TRIM(C954),[5]CAT!$A$2:$G$498,4,0)</f>
        <v>Aditivos</v>
      </c>
      <c r="V954" s="65">
        <f t="shared" si="15"/>
        <v>45607</v>
      </c>
    </row>
    <row r="955" spans="1:22" x14ac:dyDescent="0.2">
      <c r="A955" s="344">
        <v>925</v>
      </c>
      <c r="B955" s="345" t="b">
        <v>1</v>
      </c>
      <c r="C955" s="282" t="s">
        <v>257</v>
      </c>
      <c r="D955" s="282" t="s">
        <v>20</v>
      </c>
      <c r="E955" s="282" t="s">
        <v>30</v>
      </c>
      <c r="F955" s="282" t="s">
        <v>1128</v>
      </c>
      <c r="G955" s="345">
        <v>163.661654</v>
      </c>
      <c r="H955" s="345">
        <v>163.661654</v>
      </c>
      <c r="I955" s="282" t="s">
        <v>1180</v>
      </c>
      <c r="J955" s="346">
        <v>45595</v>
      </c>
      <c r="K955" s="344">
        <v>7</v>
      </c>
      <c r="L955" s="346">
        <v>45607</v>
      </c>
      <c r="M955" s="345">
        <v>0</v>
      </c>
      <c r="N955" s="345">
        <v>0</v>
      </c>
      <c r="O955" s="282" t="s">
        <v>1123</v>
      </c>
      <c r="P955" s="344">
        <v>0</v>
      </c>
      <c r="Q955" s="282" t="s">
        <v>2134</v>
      </c>
      <c r="R955" s="344">
        <v>1</v>
      </c>
      <c r="S955" s="339"/>
      <c r="T955" s="282"/>
      <c r="U955" s="24" t="str">
        <f>+VLOOKUP(TRIM(C955),[5]CAT!$A$2:$G$498,4,0)</f>
        <v>Aditivos</v>
      </c>
      <c r="V955" s="65">
        <f t="shared" si="15"/>
        <v>45607</v>
      </c>
    </row>
    <row r="956" spans="1:22" x14ac:dyDescent="0.2">
      <c r="A956" s="344">
        <v>905</v>
      </c>
      <c r="B956" s="345" t="b">
        <v>1</v>
      </c>
      <c r="C956" s="282" t="s">
        <v>250</v>
      </c>
      <c r="D956" s="282" t="s">
        <v>20</v>
      </c>
      <c r="E956" s="282" t="s">
        <v>31</v>
      </c>
      <c r="F956" s="282" t="s">
        <v>1375</v>
      </c>
      <c r="G956" s="345">
        <v>3.0547029999999999</v>
      </c>
      <c r="H956" s="345">
        <v>3.0547029999999999</v>
      </c>
      <c r="I956" s="282" t="s">
        <v>1180</v>
      </c>
      <c r="J956" s="346">
        <v>45595</v>
      </c>
      <c r="K956" s="344">
        <v>7</v>
      </c>
      <c r="L956" s="346">
        <v>45607</v>
      </c>
      <c r="M956" s="345">
        <v>0</v>
      </c>
      <c r="N956" s="345">
        <v>0</v>
      </c>
      <c r="O956" s="282" t="s">
        <v>1123</v>
      </c>
      <c r="P956" s="344">
        <v>0</v>
      </c>
      <c r="Q956" s="282" t="s">
        <v>1377</v>
      </c>
      <c r="R956" s="344">
        <v>1</v>
      </c>
      <c r="S956" s="339"/>
      <c r="T956" s="282"/>
      <c r="U956" s="24" t="str">
        <f>+VLOOKUP(TRIM(C956),[5]CAT!$A$2:$G$498,4,0)</f>
        <v>Aditivos</v>
      </c>
      <c r="V956" s="65">
        <f t="shared" si="15"/>
        <v>45607</v>
      </c>
    </row>
    <row r="957" spans="1:22" x14ac:dyDescent="0.2">
      <c r="A957" s="344">
        <v>938</v>
      </c>
      <c r="B957" s="345" t="b">
        <v>1</v>
      </c>
      <c r="C957" s="282" t="s">
        <v>250</v>
      </c>
      <c r="D957" s="282" t="s">
        <v>20</v>
      </c>
      <c r="E957" s="282" t="s">
        <v>31</v>
      </c>
      <c r="F957" s="282" t="s">
        <v>1375</v>
      </c>
      <c r="G957" s="345">
        <v>12.006447</v>
      </c>
      <c r="H957" s="345">
        <v>12.006447</v>
      </c>
      <c r="I957" s="282" t="s">
        <v>1180</v>
      </c>
      <c r="J957" s="346">
        <v>45595</v>
      </c>
      <c r="K957" s="344">
        <v>7</v>
      </c>
      <c r="L957" s="346">
        <v>45607</v>
      </c>
      <c r="M957" s="345">
        <v>0</v>
      </c>
      <c r="N957" s="345">
        <v>0</v>
      </c>
      <c r="O957" s="282" t="s">
        <v>1123</v>
      </c>
      <c r="P957" s="344">
        <v>0</v>
      </c>
      <c r="Q957" s="282" t="s">
        <v>2053</v>
      </c>
      <c r="R957" s="344">
        <v>1</v>
      </c>
      <c r="S957" s="339"/>
      <c r="T957" s="282"/>
      <c r="U957" s="24" t="str">
        <f>+VLOOKUP(TRIM(C957),[5]CAT!$A$2:$G$498,4,0)</f>
        <v>Aditivos</v>
      </c>
      <c r="V957" s="65">
        <f t="shared" si="15"/>
        <v>45607</v>
      </c>
    </row>
    <row r="958" spans="1:22" x14ac:dyDescent="0.2">
      <c r="A958" s="344">
        <v>899</v>
      </c>
      <c r="B958" s="345" t="b">
        <v>1</v>
      </c>
      <c r="C958" s="282" t="s">
        <v>153</v>
      </c>
      <c r="D958" s="282" t="s">
        <v>20</v>
      </c>
      <c r="E958" s="282" t="s">
        <v>46</v>
      </c>
      <c r="F958" s="282" t="s">
        <v>1375</v>
      </c>
      <c r="G958" s="345">
        <v>20.530180000000001</v>
      </c>
      <c r="H958" s="345">
        <v>20.530180000000001</v>
      </c>
      <c r="I958" s="282" t="s">
        <v>1122</v>
      </c>
      <c r="J958" s="346">
        <v>45595</v>
      </c>
      <c r="K958" s="344">
        <v>7</v>
      </c>
      <c r="L958" s="346">
        <v>45607</v>
      </c>
      <c r="M958" s="345">
        <v>0</v>
      </c>
      <c r="N958" s="345">
        <v>0</v>
      </c>
      <c r="O958" s="282" t="s">
        <v>1123</v>
      </c>
      <c r="P958" s="344">
        <v>0</v>
      </c>
      <c r="Q958" s="282" t="s">
        <v>1377</v>
      </c>
      <c r="R958" s="344">
        <v>1</v>
      </c>
      <c r="S958" s="339"/>
      <c r="T958" s="282"/>
      <c r="U958" s="24" t="str">
        <f>+VLOOKUP(TRIM(C958),[5]CAT!$A$2:$G$498,4,0)</f>
        <v>Sal</v>
      </c>
      <c r="V958" s="65">
        <f t="shared" si="15"/>
        <v>45607</v>
      </c>
    </row>
    <row r="959" spans="1:22" x14ac:dyDescent="0.2">
      <c r="A959" s="344">
        <v>906</v>
      </c>
      <c r="B959" s="345" t="b">
        <v>1</v>
      </c>
      <c r="C959" s="282" t="s">
        <v>153</v>
      </c>
      <c r="D959" s="282" t="s">
        <v>20</v>
      </c>
      <c r="E959" s="282" t="s">
        <v>46</v>
      </c>
      <c r="F959" s="282" t="s">
        <v>1375</v>
      </c>
      <c r="G959" s="345">
        <v>20.530248</v>
      </c>
      <c r="H959" s="345">
        <v>20.530248</v>
      </c>
      <c r="I959" s="282" t="s">
        <v>1122</v>
      </c>
      <c r="J959" s="346">
        <v>45595</v>
      </c>
      <c r="K959" s="344">
        <v>7</v>
      </c>
      <c r="L959" s="346">
        <v>45607</v>
      </c>
      <c r="M959" s="345">
        <v>0</v>
      </c>
      <c r="N959" s="345">
        <v>0</v>
      </c>
      <c r="O959" s="282" t="s">
        <v>1123</v>
      </c>
      <c r="P959" s="344">
        <v>0</v>
      </c>
      <c r="Q959" s="282" t="s">
        <v>2069</v>
      </c>
      <c r="R959" s="344">
        <v>1</v>
      </c>
      <c r="S959" s="339"/>
      <c r="T959" s="282"/>
      <c r="U959" s="24" t="str">
        <f>+VLOOKUP(TRIM(C959),[5]CAT!$A$2:$G$498,4,0)</f>
        <v>Sal</v>
      </c>
      <c r="V959" s="65">
        <f t="shared" si="15"/>
        <v>45607</v>
      </c>
    </row>
    <row r="960" spans="1:22" x14ac:dyDescent="0.2">
      <c r="A960" s="344">
        <v>914</v>
      </c>
      <c r="B960" s="345" t="b">
        <v>1</v>
      </c>
      <c r="C960" s="282" t="s">
        <v>153</v>
      </c>
      <c r="D960" s="282" t="s">
        <v>20</v>
      </c>
      <c r="E960" s="282" t="s">
        <v>46</v>
      </c>
      <c r="F960" s="282" t="s">
        <v>1375</v>
      </c>
      <c r="G960" s="345">
        <v>29.159351999999998</v>
      </c>
      <c r="H960" s="345">
        <v>29.159351999999998</v>
      </c>
      <c r="I960" s="282" t="s">
        <v>1122</v>
      </c>
      <c r="J960" s="346">
        <v>45595</v>
      </c>
      <c r="K960" s="344">
        <v>7</v>
      </c>
      <c r="L960" s="346">
        <v>45607</v>
      </c>
      <c r="M960" s="345">
        <v>0</v>
      </c>
      <c r="N960" s="345">
        <v>0</v>
      </c>
      <c r="O960" s="282" t="s">
        <v>1123</v>
      </c>
      <c r="P960" s="344">
        <v>0</v>
      </c>
      <c r="Q960" s="282" t="s">
        <v>2148</v>
      </c>
      <c r="R960" s="344">
        <v>1</v>
      </c>
      <c r="S960" s="339"/>
      <c r="T960" s="282"/>
      <c r="U960" s="24" t="str">
        <f>+VLOOKUP(TRIM(C960),[5]CAT!$A$2:$G$498,4,0)</f>
        <v>Sal</v>
      </c>
      <c r="V960" s="65">
        <f t="shared" si="15"/>
        <v>45607</v>
      </c>
    </row>
    <row r="961" spans="1:22" x14ac:dyDescent="0.2">
      <c r="A961" s="344">
        <v>921</v>
      </c>
      <c r="B961" s="345" t="b">
        <v>1</v>
      </c>
      <c r="C961" s="282" t="s">
        <v>153</v>
      </c>
      <c r="D961" s="282" t="s">
        <v>20</v>
      </c>
      <c r="E961" s="282" t="s">
        <v>46</v>
      </c>
      <c r="F961" s="282" t="s">
        <v>1375</v>
      </c>
      <c r="G961" s="345">
        <v>94.882797999999994</v>
      </c>
      <c r="H961" s="345">
        <v>94.882797999999994</v>
      </c>
      <c r="I961" s="282" t="s">
        <v>1122</v>
      </c>
      <c r="J961" s="346">
        <v>45595</v>
      </c>
      <c r="K961" s="344">
        <v>7</v>
      </c>
      <c r="L961" s="346">
        <v>45607</v>
      </c>
      <c r="M961" s="345">
        <v>0</v>
      </c>
      <c r="N961" s="345">
        <v>0</v>
      </c>
      <c r="O961" s="282" t="s">
        <v>1123</v>
      </c>
      <c r="P961" s="344">
        <v>0</v>
      </c>
      <c r="Q961" s="282" t="s">
        <v>2134</v>
      </c>
      <c r="R961" s="344">
        <v>1</v>
      </c>
      <c r="S961" s="339"/>
      <c r="T961" s="282"/>
      <c r="U961" s="24" t="str">
        <f>+VLOOKUP(TRIM(C961),[5]CAT!$A$2:$G$498,4,0)</f>
        <v>Sal</v>
      </c>
      <c r="V961" s="65">
        <f t="shared" si="15"/>
        <v>45607</v>
      </c>
    </row>
    <row r="962" spans="1:22" x14ac:dyDescent="0.2">
      <c r="A962" s="344">
        <v>931</v>
      </c>
      <c r="B962" s="345" t="b">
        <v>1</v>
      </c>
      <c r="C962" s="282" t="s">
        <v>141</v>
      </c>
      <c r="D962" s="282" t="s">
        <v>20</v>
      </c>
      <c r="E962" s="282" t="s">
        <v>309</v>
      </c>
      <c r="F962" s="282" t="s">
        <v>1140</v>
      </c>
      <c r="G962" s="345">
        <v>40.526032999999998</v>
      </c>
      <c r="H962" s="345">
        <v>40.526032999999998</v>
      </c>
      <c r="I962" s="282" t="s">
        <v>1122</v>
      </c>
      <c r="J962" s="346">
        <v>45595</v>
      </c>
      <c r="K962" s="344">
        <v>7</v>
      </c>
      <c r="L962" s="346">
        <v>45607</v>
      </c>
      <c r="M962" s="345">
        <v>0</v>
      </c>
      <c r="N962" s="345">
        <v>0</v>
      </c>
      <c r="O962" s="282" t="s">
        <v>1123</v>
      </c>
      <c r="P962" s="344">
        <v>0</v>
      </c>
      <c r="Q962" s="282" t="s">
        <v>2134</v>
      </c>
      <c r="R962" s="344">
        <v>1</v>
      </c>
      <c r="S962" s="339"/>
      <c r="T962" s="282"/>
      <c r="U962" s="24" t="str">
        <f>+VLOOKUP(TRIM(C962),[5]CAT!$A$2:$G$498,4,0)</f>
        <v>Aditivos</v>
      </c>
      <c r="V962" s="65">
        <f t="shared" si="15"/>
        <v>45607</v>
      </c>
    </row>
    <row r="963" spans="1:22" x14ac:dyDescent="0.2">
      <c r="A963" s="344">
        <v>940</v>
      </c>
      <c r="B963" s="345" t="b">
        <v>1</v>
      </c>
      <c r="C963" s="282" t="s">
        <v>141</v>
      </c>
      <c r="D963" s="282" t="s">
        <v>20</v>
      </c>
      <c r="E963" s="282" t="s">
        <v>309</v>
      </c>
      <c r="F963" s="282" t="s">
        <v>1140</v>
      </c>
      <c r="G963" s="345">
        <v>51.165059999999997</v>
      </c>
      <c r="H963" s="345">
        <v>51.165059999999997</v>
      </c>
      <c r="I963" s="282" t="s">
        <v>1122</v>
      </c>
      <c r="J963" s="346">
        <v>45595</v>
      </c>
      <c r="K963" s="344">
        <v>7</v>
      </c>
      <c r="L963" s="346">
        <v>45607</v>
      </c>
      <c r="M963" s="345">
        <v>0</v>
      </c>
      <c r="N963" s="345">
        <v>0</v>
      </c>
      <c r="O963" s="282" t="s">
        <v>1123</v>
      </c>
      <c r="P963" s="344">
        <v>0</v>
      </c>
      <c r="Q963" s="282" t="s">
        <v>2053</v>
      </c>
      <c r="R963" s="344">
        <v>1</v>
      </c>
      <c r="S963" s="339"/>
      <c r="T963" s="282"/>
      <c r="U963" s="24" t="str">
        <f>+VLOOKUP(TRIM(C963),[5]CAT!$A$2:$G$498,4,0)</f>
        <v>Aditivos</v>
      </c>
      <c r="V963" s="65">
        <f t="shared" si="15"/>
        <v>45607</v>
      </c>
    </row>
    <row r="964" spans="1:22" x14ac:dyDescent="0.2">
      <c r="A964" s="344">
        <v>1312</v>
      </c>
      <c r="B964" s="345" t="b">
        <v>1</v>
      </c>
      <c r="C964" s="282" t="s">
        <v>683</v>
      </c>
      <c r="D964" s="282" t="s">
        <v>20</v>
      </c>
      <c r="E964" s="282" t="s">
        <v>688</v>
      </c>
      <c r="F964" s="282" t="s">
        <v>1127</v>
      </c>
      <c r="G964" s="345">
        <v>1580.142889</v>
      </c>
      <c r="H964" s="345">
        <v>1580.142889</v>
      </c>
      <c r="I964" s="282" t="s">
        <v>1122</v>
      </c>
      <c r="J964" s="346">
        <v>45595</v>
      </c>
      <c r="K964" s="344">
        <v>21</v>
      </c>
      <c r="L964" s="346">
        <v>45621</v>
      </c>
      <c r="M964" s="345">
        <v>0</v>
      </c>
      <c r="N964" s="345">
        <v>0</v>
      </c>
      <c r="O964" s="282" t="s">
        <v>1123</v>
      </c>
      <c r="P964" s="344">
        <v>0</v>
      </c>
      <c r="Q964" s="282" t="s">
        <v>2247</v>
      </c>
      <c r="R964" s="344">
        <v>1</v>
      </c>
      <c r="S964" s="339"/>
      <c r="T964" s="282"/>
      <c r="U964" s="24" t="str">
        <f>+VLOOKUP(TRIM(C964),[5]CAT!$A$2:$G$498,4,0)</f>
        <v>Harina</v>
      </c>
      <c r="V964" s="65">
        <f t="shared" si="15"/>
        <v>45621</v>
      </c>
    </row>
    <row r="965" spans="1:22" x14ac:dyDescent="0.2">
      <c r="A965" s="344">
        <v>998</v>
      </c>
      <c r="B965" s="345" t="b">
        <v>1</v>
      </c>
      <c r="C965" s="282" t="s">
        <v>132</v>
      </c>
      <c r="D965" s="282" t="s">
        <v>20</v>
      </c>
      <c r="E965" s="282" t="s">
        <v>59</v>
      </c>
      <c r="F965" s="282" t="s">
        <v>1141</v>
      </c>
      <c r="G965" s="345">
        <v>437.14139999999998</v>
      </c>
      <c r="H965" s="345">
        <v>437.14139999999998</v>
      </c>
      <c r="I965" s="282" t="s">
        <v>1139</v>
      </c>
      <c r="J965" s="346">
        <v>45596</v>
      </c>
      <c r="K965" s="344">
        <v>10</v>
      </c>
      <c r="L965" s="346">
        <v>45607</v>
      </c>
      <c r="M965" s="345">
        <v>0</v>
      </c>
      <c r="N965" s="345">
        <v>0</v>
      </c>
      <c r="O965" s="282" t="s">
        <v>1123</v>
      </c>
      <c r="P965" s="344">
        <v>0</v>
      </c>
      <c r="Q965" s="282" t="s">
        <v>1377</v>
      </c>
      <c r="R965" s="344">
        <v>1</v>
      </c>
      <c r="S965" s="339"/>
      <c r="T965" s="282"/>
      <c r="U965" s="24" t="str">
        <f>+VLOOKUP(TRIM(C965),[5]CAT!$A$2:$G$498,4,0)</f>
        <v>Ins Pack</v>
      </c>
      <c r="V965" s="65">
        <f t="shared" si="15"/>
        <v>45607</v>
      </c>
    </row>
    <row r="966" spans="1:22" x14ac:dyDescent="0.2">
      <c r="A966" s="344">
        <v>1003</v>
      </c>
      <c r="B966" s="345" t="b">
        <v>1</v>
      </c>
      <c r="C966" s="282" t="s">
        <v>132</v>
      </c>
      <c r="D966" s="282" t="s">
        <v>20</v>
      </c>
      <c r="E966" s="282" t="s">
        <v>59</v>
      </c>
      <c r="F966" s="282" t="s">
        <v>1141</v>
      </c>
      <c r="G966" s="345">
        <v>437.14285799999999</v>
      </c>
      <c r="H966" s="345">
        <v>437.14285799999999</v>
      </c>
      <c r="I966" s="282" t="s">
        <v>1139</v>
      </c>
      <c r="J966" s="346">
        <v>45596</v>
      </c>
      <c r="K966" s="344">
        <v>10</v>
      </c>
      <c r="L966" s="346">
        <v>45607</v>
      </c>
      <c r="M966" s="345">
        <v>0</v>
      </c>
      <c r="N966" s="345">
        <v>0</v>
      </c>
      <c r="O966" s="282" t="s">
        <v>1123</v>
      </c>
      <c r="P966" s="344">
        <v>0</v>
      </c>
      <c r="Q966" s="282" t="s">
        <v>2069</v>
      </c>
      <c r="R966" s="344">
        <v>1</v>
      </c>
      <c r="S966" s="339"/>
      <c r="T966" s="282"/>
      <c r="U966" s="24" t="str">
        <f>+VLOOKUP(TRIM(C966),[5]CAT!$A$2:$G$498,4,0)</f>
        <v>Ins Pack</v>
      </c>
      <c r="V966" s="65">
        <f t="shared" si="15"/>
        <v>45607</v>
      </c>
    </row>
    <row r="967" spans="1:22" x14ac:dyDescent="0.2">
      <c r="A967" s="344">
        <v>1164</v>
      </c>
      <c r="B967" s="345" t="b">
        <v>1</v>
      </c>
      <c r="C967" s="282" t="s">
        <v>771</v>
      </c>
      <c r="D967" s="282" t="s">
        <v>20</v>
      </c>
      <c r="E967" s="282" t="s">
        <v>768</v>
      </c>
      <c r="F967" s="282" t="s">
        <v>1133</v>
      </c>
      <c r="G967" s="345">
        <v>1739.2635760000001</v>
      </c>
      <c r="H967" s="345">
        <v>1739.2635760000001</v>
      </c>
      <c r="I967" s="282" t="s">
        <v>1122</v>
      </c>
      <c r="J967" s="346">
        <v>45596</v>
      </c>
      <c r="K967" s="344">
        <v>15</v>
      </c>
      <c r="L967" s="346">
        <v>45614</v>
      </c>
      <c r="M967" s="345">
        <v>0</v>
      </c>
      <c r="N967" s="345">
        <v>0</v>
      </c>
      <c r="O967" s="282" t="s">
        <v>1123</v>
      </c>
      <c r="P967" s="344">
        <v>0</v>
      </c>
      <c r="Q967" s="282" t="s">
        <v>1378</v>
      </c>
      <c r="R967" s="344">
        <v>1</v>
      </c>
      <c r="S967" s="339"/>
      <c r="T967" s="282"/>
      <c r="U967" s="24" t="str">
        <f>+VLOOKUP(TRIM(C967),[5]CAT!$A$2:$G$498,4,0)</f>
        <v>Harina</v>
      </c>
      <c r="V967" s="65">
        <f t="shared" si="15"/>
        <v>45614</v>
      </c>
    </row>
    <row r="968" spans="1:22" x14ac:dyDescent="0.2">
      <c r="A968" s="344">
        <v>1171</v>
      </c>
      <c r="B968" s="345" t="b">
        <v>1</v>
      </c>
      <c r="C968" s="282" t="s">
        <v>771</v>
      </c>
      <c r="D968" s="282" t="s">
        <v>20</v>
      </c>
      <c r="E968" s="282" t="s">
        <v>768</v>
      </c>
      <c r="F968" s="282" t="s">
        <v>1133</v>
      </c>
      <c r="G968" s="345">
        <v>591.97172399999999</v>
      </c>
      <c r="H968" s="345">
        <v>591.97172399999999</v>
      </c>
      <c r="I968" s="282" t="s">
        <v>1122</v>
      </c>
      <c r="J968" s="346">
        <v>45596</v>
      </c>
      <c r="K968" s="344">
        <v>15</v>
      </c>
      <c r="L968" s="346">
        <v>45614</v>
      </c>
      <c r="M968" s="345">
        <v>0</v>
      </c>
      <c r="N968" s="345">
        <v>0</v>
      </c>
      <c r="O968" s="282" t="s">
        <v>1123</v>
      </c>
      <c r="P968" s="344">
        <v>0</v>
      </c>
      <c r="Q968" s="282" t="s">
        <v>1376</v>
      </c>
      <c r="R968" s="344">
        <v>1</v>
      </c>
      <c r="S968" s="339"/>
      <c r="T968" s="282"/>
      <c r="U968" s="24" t="str">
        <f>+VLOOKUP(TRIM(C968),[5]CAT!$A$2:$G$498,4,0)</f>
        <v>Harina</v>
      </c>
      <c r="V968" s="65">
        <f t="shared" si="15"/>
        <v>45614</v>
      </c>
    </row>
    <row r="969" spans="1:22" x14ac:dyDescent="0.2">
      <c r="A969" s="344">
        <v>1184</v>
      </c>
      <c r="B969" s="345" t="b">
        <v>1</v>
      </c>
      <c r="C969" s="282" t="s">
        <v>659</v>
      </c>
      <c r="D969" s="282" t="s">
        <v>20</v>
      </c>
      <c r="E969" s="282" t="s">
        <v>671</v>
      </c>
      <c r="F969" s="282" t="s">
        <v>1135</v>
      </c>
      <c r="G969" s="345">
        <v>0.71712399999999998</v>
      </c>
      <c r="H969" s="345">
        <v>0.71712399999999998</v>
      </c>
      <c r="I969" s="282" t="s">
        <v>1122</v>
      </c>
      <c r="J969" s="346">
        <v>45596</v>
      </c>
      <c r="K969" s="344">
        <v>15</v>
      </c>
      <c r="L969" s="346">
        <v>45614</v>
      </c>
      <c r="M969" s="345">
        <v>0</v>
      </c>
      <c r="N969" s="345">
        <v>0</v>
      </c>
      <c r="O969" s="282" t="s">
        <v>1123</v>
      </c>
      <c r="P969" s="344">
        <v>0</v>
      </c>
      <c r="Q969" s="282" t="s">
        <v>2111</v>
      </c>
      <c r="R969" s="344">
        <v>1</v>
      </c>
      <c r="S969" s="339"/>
      <c r="T969" s="282"/>
      <c r="U969" s="24" t="str">
        <f>+VLOOKUP(TRIM(C969),[5]CAT!$A$2:$G$498,4,0)</f>
        <v>Sabor</v>
      </c>
      <c r="V969" s="65">
        <f t="shared" si="15"/>
        <v>45614</v>
      </c>
    </row>
    <row r="970" spans="1:22" x14ac:dyDescent="0.2">
      <c r="A970" s="344">
        <v>1197</v>
      </c>
      <c r="B970" s="345" t="b">
        <v>1</v>
      </c>
      <c r="C970" s="282" t="s">
        <v>659</v>
      </c>
      <c r="D970" s="282" t="s">
        <v>20</v>
      </c>
      <c r="E970" s="282" t="s">
        <v>671</v>
      </c>
      <c r="F970" s="282" t="s">
        <v>1135</v>
      </c>
      <c r="G970" s="345">
        <v>9.6412999999999999E-2</v>
      </c>
      <c r="H970" s="345">
        <v>9.6412999999999999E-2</v>
      </c>
      <c r="I970" s="282" t="s">
        <v>1122</v>
      </c>
      <c r="J970" s="346">
        <v>45596</v>
      </c>
      <c r="K970" s="344">
        <v>15</v>
      </c>
      <c r="L970" s="346">
        <v>45614</v>
      </c>
      <c r="M970" s="345">
        <v>0</v>
      </c>
      <c r="N970" s="345">
        <v>0</v>
      </c>
      <c r="O970" s="282" t="s">
        <v>1123</v>
      </c>
      <c r="P970" s="344">
        <v>0</v>
      </c>
      <c r="Q970" s="282" t="s">
        <v>2107</v>
      </c>
      <c r="R970" s="344">
        <v>1</v>
      </c>
      <c r="S970" s="339"/>
      <c r="T970" s="282"/>
      <c r="U970" s="24" t="str">
        <f>+VLOOKUP(TRIM(C970),[5]CAT!$A$2:$G$498,4,0)</f>
        <v>Sabor</v>
      </c>
      <c r="V970" s="65">
        <f t="shared" si="15"/>
        <v>45614</v>
      </c>
    </row>
    <row r="971" spans="1:22" x14ac:dyDescent="0.2">
      <c r="A971" s="344">
        <v>1209</v>
      </c>
      <c r="B971" s="345" t="b">
        <v>1</v>
      </c>
      <c r="C971" s="282" t="s">
        <v>659</v>
      </c>
      <c r="D971" s="282" t="s">
        <v>20</v>
      </c>
      <c r="E971" s="282" t="s">
        <v>671</v>
      </c>
      <c r="F971" s="282" t="s">
        <v>1135</v>
      </c>
      <c r="G971" s="345">
        <v>0.40493099999999999</v>
      </c>
      <c r="H971" s="345">
        <v>0.40493099999999999</v>
      </c>
      <c r="I971" s="282" t="s">
        <v>1122</v>
      </c>
      <c r="J971" s="346">
        <v>45596</v>
      </c>
      <c r="K971" s="344">
        <v>15</v>
      </c>
      <c r="L971" s="346">
        <v>45614</v>
      </c>
      <c r="M971" s="345">
        <v>0</v>
      </c>
      <c r="N971" s="345">
        <v>0</v>
      </c>
      <c r="O971" s="282" t="s">
        <v>1123</v>
      </c>
      <c r="P971" s="344">
        <v>0</v>
      </c>
      <c r="Q971" s="282" t="s">
        <v>2112</v>
      </c>
      <c r="R971" s="344">
        <v>1</v>
      </c>
      <c r="S971" s="339"/>
      <c r="T971" s="282"/>
      <c r="U971" s="24" t="str">
        <f>+VLOOKUP(TRIM(C971),[5]CAT!$A$2:$G$498,4,0)</f>
        <v>Sabor</v>
      </c>
      <c r="V971" s="65">
        <f t="shared" si="15"/>
        <v>45614</v>
      </c>
    </row>
    <row r="972" spans="1:22" x14ac:dyDescent="0.2">
      <c r="A972" s="344">
        <v>1218</v>
      </c>
      <c r="B972" s="345" t="b">
        <v>1</v>
      </c>
      <c r="C972" s="282" t="s">
        <v>659</v>
      </c>
      <c r="D972" s="282" t="s">
        <v>20</v>
      </c>
      <c r="E972" s="282" t="s">
        <v>671</v>
      </c>
      <c r="F972" s="282" t="s">
        <v>1135</v>
      </c>
      <c r="G972" s="345">
        <v>0.29752499999999998</v>
      </c>
      <c r="H972" s="345">
        <v>0.29752499999999998</v>
      </c>
      <c r="I972" s="282" t="s">
        <v>1122</v>
      </c>
      <c r="J972" s="346">
        <v>45596</v>
      </c>
      <c r="K972" s="344">
        <v>15</v>
      </c>
      <c r="L972" s="346">
        <v>45614</v>
      </c>
      <c r="M972" s="345">
        <v>0</v>
      </c>
      <c r="N972" s="345">
        <v>0</v>
      </c>
      <c r="O972" s="282" t="s">
        <v>1123</v>
      </c>
      <c r="P972" s="344">
        <v>0</v>
      </c>
      <c r="Q972" s="282" t="s">
        <v>2147</v>
      </c>
      <c r="R972" s="344">
        <v>1</v>
      </c>
      <c r="S972" s="339"/>
      <c r="T972" s="282"/>
      <c r="U972" s="24" t="str">
        <f>+VLOOKUP(TRIM(C972),[5]CAT!$A$2:$G$498,4,0)</f>
        <v>Sabor</v>
      </c>
      <c r="V972" s="65">
        <f t="shared" si="15"/>
        <v>45614</v>
      </c>
    </row>
    <row r="973" spans="1:22" x14ac:dyDescent="0.2">
      <c r="A973" s="344">
        <v>857</v>
      </c>
      <c r="B973" s="345" t="b">
        <v>1</v>
      </c>
      <c r="C973" s="282" t="s">
        <v>810</v>
      </c>
      <c r="D973" s="282" t="s">
        <v>20</v>
      </c>
      <c r="E973" s="282" t="s">
        <v>795</v>
      </c>
      <c r="F973" s="282" t="s">
        <v>1375</v>
      </c>
      <c r="G973" s="345">
        <v>15.81</v>
      </c>
      <c r="H973" s="345">
        <v>15.81</v>
      </c>
      <c r="I973" s="282" t="s">
        <v>1122</v>
      </c>
      <c r="J973" s="346">
        <v>45597</v>
      </c>
      <c r="K973" s="344">
        <v>0</v>
      </c>
      <c r="L973" s="346">
        <v>45600</v>
      </c>
      <c r="M973" s="345">
        <v>0.01</v>
      </c>
      <c r="N973" s="345">
        <v>0</v>
      </c>
      <c r="O973" s="282" t="s">
        <v>1123</v>
      </c>
      <c r="P973" s="344">
        <v>0</v>
      </c>
      <c r="Q973" s="282" t="s">
        <v>2171</v>
      </c>
      <c r="R973" s="344">
        <v>1</v>
      </c>
      <c r="S973" s="339"/>
      <c r="T973" s="282"/>
      <c r="U973" s="24" t="str">
        <f>+VLOOKUP(TRIM(C973),[5]CAT!$A$2:$G$498,4,0)</f>
        <v>Aditivos</v>
      </c>
      <c r="V973" s="65">
        <f t="shared" si="15"/>
        <v>45600</v>
      </c>
    </row>
    <row r="974" spans="1:22" x14ac:dyDescent="0.2">
      <c r="A974" s="344">
        <v>861</v>
      </c>
      <c r="B974" s="345" t="b">
        <v>1</v>
      </c>
      <c r="C974" s="282" t="s">
        <v>864</v>
      </c>
      <c r="D974" s="282" t="s">
        <v>20</v>
      </c>
      <c r="E974" s="282" t="s">
        <v>850</v>
      </c>
      <c r="F974" s="282" t="s">
        <v>1375</v>
      </c>
      <c r="G974" s="345">
        <v>4.43</v>
      </c>
      <c r="H974" s="345">
        <v>4.43</v>
      </c>
      <c r="I974" s="282" t="s">
        <v>1180</v>
      </c>
      <c r="J974" s="346">
        <v>45597</v>
      </c>
      <c r="K974" s="344">
        <v>0</v>
      </c>
      <c r="L974" s="346">
        <v>45600</v>
      </c>
      <c r="M974" s="345">
        <v>0.01</v>
      </c>
      <c r="N974" s="345">
        <v>0</v>
      </c>
      <c r="O974" s="282" t="s">
        <v>1123</v>
      </c>
      <c r="P974" s="344">
        <v>0</v>
      </c>
      <c r="Q974" s="282" t="s">
        <v>2171</v>
      </c>
      <c r="R974" s="344">
        <v>1</v>
      </c>
      <c r="S974" s="339"/>
      <c r="T974" s="282"/>
      <c r="U974" s="24" t="str">
        <f>+VLOOKUP(TRIM(C974),[5]CAT!$A$2:$G$498,4,0)</f>
        <v>Aditivos</v>
      </c>
      <c r="V974" s="65">
        <f t="shared" si="15"/>
        <v>45600</v>
      </c>
    </row>
    <row r="975" spans="1:22" x14ac:dyDescent="0.2">
      <c r="A975" s="344">
        <v>860</v>
      </c>
      <c r="B975" s="345" t="b">
        <v>1</v>
      </c>
      <c r="C975" s="282" t="s">
        <v>866</v>
      </c>
      <c r="D975" s="282" t="s">
        <v>20</v>
      </c>
      <c r="E975" s="282" t="s">
        <v>918</v>
      </c>
      <c r="F975" s="282" t="s">
        <v>2172</v>
      </c>
      <c r="G975" s="345">
        <v>5.56</v>
      </c>
      <c r="H975" s="345">
        <v>5.56</v>
      </c>
      <c r="I975" s="282" t="s">
        <v>1180</v>
      </c>
      <c r="J975" s="346">
        <v>45597</v>
      </c>
      <c r="K975" s="344">
        <v>0</v>
      </c>
      <c r="L975" s="346">
        <v>45600</v>
      </c>
      <c r="M975" s="345">
        <v>0.01</v>
      </c>
      <c r="N975" s="345">
        <v>0</v>
      </c>
      <c r="O975" s="282" t="s">
        <v>1123</v>
      </c>
      <c r="P975" s="344">
        <v>0</v>
      </c>
      <c r="Q975" s="282" t="s">
        <v>2171</v>
      </c>
      <c r="R975" s="344">
        <v>1</v>
      </c>
      <c r="S975" s="339"/>
      <c r="T975" s="282"/>
      <c r="U975" s="24" t="str">
        <f>+VLOOKUP(TRIM(C975),[5]CAT!$A$2:$G$498,4,0)</f>
        <v>Aditivos</v>
      </c>
      <c r="V975" s="65">
        <f t="shared" si="15"/>
        <v>45600</v>
      </c>
    </row>
    <row r="976" spans="1:22" x14ac:dyDescent="0.2">
      <c r="A976" s="344">
        <v>859</v>
      </c>
      <c r="B976" s="345" t="b">
        <v>1</v>
      </c>
      <c r="C976" s="282" t="s">
        <v>904</v>
      </c>
      <c r="D976" s="282" t="s">
        <v>20</v>
      </c>
      <c r="E976" s="282" t="s">
        <v>893</v>
      </c>
      <c r="F976" s="282" t="s">
        <v>2173</v>
      </c>
      <c r="G976" s="345">
        <v>20.239999999999998</v>
      </c>
      <c r="H976" s="345">
        <v>20.239999999999998</v>
      </c>
      <c r="I976" s="282" t="s">
        <v>1122</v>
      </c>
      <c r="J976" s="346">
        <v>45597</v>
      </c>
      <c r="K976" s="344">
        <v>0</v>
      </c>
      <c r="L976" s="346">
        <v>45600</v>
      </c>
      <c r="M976" s="345">
        <v>0.01</v>
      </c>
      <c r="N976" s="345">
        <v>0</v>
      </c>
      <c r="O976" s="282" t="s">
        <v>1123</v>
      </c>
      <c r="P976" s="344">
        <v>0</v>
      </c>
      <c r="Q976" s="282" t="s">
        <v>2171</v>
      </c>
      <c r="R976" s="344">
        <v>1</v>
      </c>
      <c r="S976" s="339"/>
      <c r="T976" s="282"/>
      <c r="U976" s="24" t="str">
        <f>+VLOOKUP(TRIM(C976),[5]CAT!$A$2:$G$498,4,0)</f>
        <v>Sabor</v>
      </c>
      <c r="V976" s="65">
        <f t="shared" si="15"/>
        <v>45600</v>
      </c>
    </row>
    <row r="977" spans="1:22" x14ac:dyDescent="0.2">
      <c r="A977" s="344">
        <v>872</v>
      </c>
      <c r="B977" s="345" t="b">
        <v>1</v>
      </c>
      <c r="C977" s="282" t="s">
        <v>329</v>
      </c>
      <c r="D977" s="282" t="s">
        <v>20</v>
      </c>
      <c r="E977" s="282" t="s">
        <v>53</v>
      </c>
      <c r="F977" s="282" t="s">
        <v>1375</v>
      </c>
      <c r="G977" s="345">
        <v>2380.1646470000001</v>
      </c>
      <c r="H977" s="345">
        <v>2380.1646470000001</v>
      </c>
      <c r="I977" s="282" t="s">
        <v>1122</v>
      </c>
      <c r="J977" s="346">
        <v>45597</v>
      </c>
      <c r="K977" s="344">
        <v>1</v>
      </c>
      <c r="L977" s="346">
        <v>45600</v>
      </c>
      <c r="M977" s="345">
        <v>0</v>
      </c>
      <c r="N977" s="345">
        <v>0</v>
      </c>
      <c r="O977" s="282" t="s">
        <v>1123</v>
      </c>
      <c r="P977" s="344">
        <v>0</v>
      </c>
      <c r="Q977" s="282" t="s">
        <v>2171</v>
      </c>
      <c r="R977" s="344">
        <v>1</v>
      </c>
      <c r="S977" s="339"/>
      <c r="T977" s="282"/>
      <c r="U977" s="24" t="str">
        <f>+VLOOKUP(TRIM(C977),[5]CAT!$A$2:$G$498,4,0)</f>
        <v>Agua</v>
      </c>
      <c r="V977" s="65">
        <f t="shared" si="15"/>
        <v>45600</v>
      </c>
    </row>
    <row r="978" spans="1:22" x14ac:dyDescent="0.2">
      <c r="A978" s="344">
        <v>973</v>
      </c>
      <c r="B978" s="345" t="b">
        <v>1</v>
      </c>
      <c r="C978" s="282" t="s">
        <v>302</v>
      </c>
      <c r="D978" s="282" t="s">
        <v>20</v>
      </c>
      <c r="E978" s="282" t="s">
        <v>23</v>
      </c>
      <c r="F978" s="282" t="s">
        <v>1375</v>
      </c>
      <c r="G978" s="345">
        <v>23.828735999999999</v>
      </c>
      <c r="H978" s="345">
        <v>23.828735999999999</v>
      </c>
      <c r="I978" s="282" t="s">
        <v>1122</v>
      </c>
      <c r="J978" s="346">
        <v>45597</v>
      </c>
      <c r="K978" s="344">
        <v>7</v>
      </c>
      <c r="L978" s="346">
        <v>45607</v>
      </c>
      <c r="M978" s="345">
        <v>0</v>
      </c>
      <c r="N978" s="345">
        <v>0</v>
      </c>
      <c r="O978" s="282" t="s">
        <v>1123</v>
      </c>
      <c r="P978" s="344">
        <v>0</v>
      </c>
      <c r="Q978" s="282" t="s">
        <v>2254</v>
      </c>
      <c r="R978" s="344">
        <v>1</v>
      </c>
      <c r="S978" s="339"/>
      <c r="T978" s="282"/>
      <c r="U978" s="24" t="str">
        <f>+VLOOKUP(TRIM(C978),[5]CAT!$A$2:$G$498,4,0)</f>
        <v>Aditivos</v>
      </c>
      <c r="V978" s="65">
        <f t="shared" si="15"/>
        <v>45607</v>
      </c>
    </row>
    <row r="979" spans="1:22" x14ac:dyDescent="0.2">
      <c r="A979" s="344">
        <v>970</v>
      </c>
      <c r="B979" s="345" t="b">
        <v>1</v>
      </c>
      <c r="C979" s="282" t="s">
        <v>296</v>
      </c>
      <c r="D979" s="282" t="s">
        <v>20</v>
      </c>
      <c r="E979" s="282" t="s">
        <v>313</v>
      </c>
      <c r="F979" s="282" t="s">
        <v>1375</v>
      </c>
      <c r="G979" s="345">
        <v>1.394917</v>
      </c>
      <c r="H979" s="345">
        <v>1.394917</v>
      </c>
      <c r="I979" s="282" t="s">
        <v>1180</v>
      </c>
      <c r="J979" s="346">
        <v>45597</v>
      </c>
      <c r="K979" s="344">
        <v>7</v>
      </c>
      <c r="L979" s="346">
        <v>45607</v>
      </c>
      <c r="M979" s="345">
        <v>0</v>
      </c>
      <c r="N979" s="345">
        <v>0</v>
      </c>
      <c r="O979" s="282" t="s">
        <v>1123</v>
      </c>
      <c r="P979" s="344">
        <v>0</v>
      </c>
      <c r="Q979" s="282" t="s">
        <v>2254</v>
      </c>
      <c r="R979" s="344">
        <v>1</v>
      </c>
      <c r="S979" s="339"/>
      <c r="T979" s="282"/>
      <c r="U979" s="24" t="str">
        <f>+VLOOKUP(TRIM(C979),[5]CAT!$A$2:$G$498,4,0)</f>
        <v>Aditivos</v>
      </c>
      <c r="V979" s="65">
        <f t="shared" si="15"/>
        <v>45607</v>
      </c>
    </row>
    <row r="980" spans="1:22" x14ac:dyDescent="0.2">
      <c r="A980" s="344">
        <v>1030</v>
      </c>
      <c r="B980" s="345" t="b">
        <v>1</v>
      </c>
      <c r="C980" s="282" t="s">
        <v>275</v>
      </c>
      <c r="D980" s="282" t="s">
        <v>20</v>
      </c>
      <c r="E980" s="282" t="s">
        <v>1339</v>
      </c>
      <c r="F980" s="282" t="s">
        <v>1375</v>
      </c>
      <c r="G980" s="345">
        <v>1000.1</v>
      </c>
      <c r="H980" s="345">
        <v>1000.1</v>
      </c>
      <c r="I980" s="282" t="s">
        <v>1139</v>
      </c>
      <c r="J980" s="346">
        <v>45597</v>
      </c>
      <c r="K980" s="344">
        <v>10</v>
      </c>
      <c r="L980" s="346">
        <v>45607</v>
      </c>
      <c r="M980" s="345">
        <v>0</v>
      </c>
      <c r="N980" s="345">
        <v>0</v>
      </c>
      <c r="O980" s="282" t="s">
        <v>1123</v>
      </c>
      <c r="P980" s="344">
        <v>0</v>
      </c>
      <c r="Q980" s="282" t="s">
        <v>2254</v>
      </c>
      <c r="R980" s="344">
        <v>1</v>
      </c>
      <c r="S980" s="339"/>
      <c r="T980" s="282"/>
      <c r="U980" s="24" t="str">
        <f>+VLOOKUP(TRIM(C980),[5]CAT!$A$2:$G$498,4,0)</f>
        <v>Ins Pack</v>
      </c>
      <c r="V980" s="65">
        <f t="shared" si="15"/>
        <v>45607</v>
      </c>
    </row>
    <row r="981" spans="1:22" x14ac:dyDescent="0.2">
      <c r="A981" s="344">
        <v>1039</v>
      </c>
      <c r="B981" s="345" t="b">
        <v>1</v>
      </c>
      <c r="C981" s="282" t="s">
        <v>275</v>
      </c>
      <c r="D981" s="282" t="s">
        <v>20</v>
      </c>
      <c r="E981" s="282" t="s">
        <v>1339</v>
      </c>
      <c r="F981" s="282" t="s">
        <v>1375</v>
      </c>
      <c r="G981" s="345">
        <v>1666.8466679999999</v>
      </c>
      <c r="H981" s="345">
        <v>1666.8466679999999</v>
      </c>
      <c r="I981" s="282" t="s">
        <v>1139</v>
      </c>
      <c r="J981" s="346">
        <v>45597</v>
      </c>
      <c r="K981" s="344">
        <v>10</v>
      </c>
      <c r="L981" s="346">
        <v>45607</v>
      </c>
      <c r="M981" s="345">
        <v>0</v>
      </c>
      <c r="N981" s="345">
        <v>0</v>
      </c>
      <c r="O981" s="282" t="s">
        <v>1123</v>
      </c>
      <c r="P981" s="344">
        <v>0</v>
      </c>
      <c r="Q981" s="282" t="s">
        <v>2003</v>
      </c>
      <c r="R981" s="344">
        <v>1</v>
      </c>
      <c r="S981" s="339"/>
      <c r="T981" s="282"/>
      <c r="U981" s="24" t="str">
        <f>+VLOOKUP(TRIM(C981),[5]CAT!$A$2:$G$498,4,0)</f>
        <v>Ins Pack</v>
      </c>
      <c r="V981" s="65">
        <f t="shared" si="15"/>
        <v>45607</v>
      </c>
    </row>
    <row r="982" spans="1:22" x14ac:dyDescent="0.2">
      <c r="A982" s="344">
        <v>1065</v>
      </c>
      <c r="B982" s="345" t="b">
        <v>1</v>
      </c>
      <c r="C982" s="282" t="s">
        <v>275</v>
      </c>
      <c r="D982" s="282" t="s">
        <v>20</v>
      </c>
      <c r="E982" s="282" t="s">
        <v>1339</v>
      </c>
      <c r="F982" s="282" t="s">
        <v>1375</v>
      </c>
      <c r="G982" s="345">
        <v>1666.8266659999999</v>
      </c>
      <c r="H982" s="345">
        <v>1666.8266659999999</v>
      </c>
      <c r="I982" s="282" t="s">
        <v>1139</v>
      </c>
      <c r="J982" s="346">
        <v>45597</v>
      </c>
      <c r="K982" s="344">
        <v>10</v>
      </c>
      <c r="L982" s="346">
        <v>45607</v>
      </c>
      <c r="M982" s="345">
        <v>0</v>
      </c>
      <c r="N982" s="345">
        <v>0</v>
      </c>
      <c r="O982" s="282" t="s">
        <v>1123</v>
      </c>
      <c r="P982" s="344">
        <v>0</v>
      </c>
      <c r="Q982" s="282" t="s">
        <v>2002</v>
      </c>
      <c r="R982" s="344">
        <v>1</v>
      </c>
      <c r="S982" s="339"/>
      <c r="T982" s="282"/>
      <c r="U982" s="24" t="str">
        <f>+VLOOKUP(TRIM(C982),[5]CAT!$A$2:$G$498,4,0)</f>
        <v>Ins Pack</v>
      </c>
      <c r="V982" s="65">
        <f t="shared" si="15"/>
        <v>45607</v>
      </c>
    </row>
    <row r="983" spans="1:22" x14ac:dyDescent="0.2">
      <c r="A983" s="344">
        <v>972</v>
      </c>
      <c r="B983" s="345" t="b">
        <v>1</v>
      </c>
      <c r="C983" s="282" t="s">
        <v>268</v>
      </c>
      <c r="D983" s="282" t="s">
        <v>20</v>
      </c>
      <c r="E983" s="282" t="s">
        <v>312</v>
      </c>
      <c r="F983" s="282" t="s">
        <v>1140</v>
      </c>
      <c r="G983" s="345">
        <v>9.8464740000000006</v>
      </c>
      <c r="H983" s="345">
        <v>9.8464740000000006</v>
      </c>
      <c r="I983" s="282" t="s">
        <v>1122</v>
      </c>
      <c r="J983" s="346">
        <v>45597</v>
      </c>
      <c r="K983" s="344">
        <v>7</v>
      </c>
      <c r="L983" s="346">
        <v>45607</v>
      </c>
      <c r="M983" s="345">
        <v>0</v>
      </c>
      <c r="N983" s="345">
        <v>0</v>
      </c>
      <c r="O983" s="282" t="s">
        <v>1123</v>
      </c>
      <c r="P983" s="344">
        <v>0</v>
      </c>
      <c r="Q983" s="282" t="s">
        <v>2254</v>
      </c>
      <c r="R983" s="344">
        <v>1</v>
      </c>
      <c r="S983" s="339"/>
      <c r="T983" s="282"/>
      <c r="U983" s="24" t="str">
        <f>+VLOOKUP(TRIM(C983),[5]CAT!$A$2:$G$498,4,0)</f>
        <v>Aditivos</v>
      </c>
      <c r="V983" s="65">
        <f t="shared" si="15"/>
        <v>45607</v>
      </c>
    </row>
    <row r="984" spans="1:22" x14ac:dyDescent="0.2">
      <c r="A984" s="344">
        <v>978</v>
      </c>
      <c r="B984" s="345" t="b">
        <v>1</v>
      </c>
      <c r="C984" s="282" t="s">
        <v>265</v>
      </c>
      <c r="D984" s="282" t="s">
        <v>20</v>
      </c>
      <c r="E984" s="282" t="s">
        <v>28</v>
      </c>
      <c r="F984" s="282" t="s">
        <v>1127</v>
      </c>
      <c r="G984" s="345">
        <v>2.323302</v>
      </c>
      <c r="H984" s="345">
        <v>2.323302</v>
      </c>
      <c r="I984" s="282" t="s">
        <v>1122</v>
      </c>
      <c r="J984" s="346">
        <v>45597</v>
      </c>
      <c r="K984" s="344">
        <v>7</v>
      </c>
      <c r="L984" s="346">
        <v>45607</v>
      </c>
      <c r="M984" s="345">
        <v>0</v>
      </c>
      <c r="N984" s="345">
        <v>0</v>
      </c>
      <c r="O984" s="282" t="s">
        <v>1123</v>
      </c>
      <c r="P984" s="344">
        <v>0</v>
      </c>
      <c r="Q984" s="282" t="s">
        <v>2254</v>
      </c>
      <c r="R984" s="344">
        <v>1</v>
      </c>
      <c r="S984" s="339"/>
      <c r="T984" s="282"/>
      <c r="U984" s="24" t="str">
        <f>+VLOOKUP(TRIM(C984),[5]CAT!$A$2:$G$498,4,0)</f>
        <v>Aditivos</v>
      </c>
      <c r="V984" s="65">
        <f t="shared" si="15"/>
        <v>45607</v>
      </c>
    </row>
    <row r="985" spans="1:22" x14ac:dyDescent="0.2">
      <c r="A985" s="344">
        <v>979</v>
      </c>
      <c r="B985" s="345" t="b">
        <v>1</v>
      </c>
      <c r="C985" s="282" t="s">
        <v>250</v>
      </c>
      <c r="D985" s="282" t="s">
        <v>20</v>
      </c>
      <c r="E985" s="282" t="s">
        <v>31</v>
      </c>
      <c r="F985" s="282" t="s">
        <v>1375</v>
      </c>
      <c r="G985" s="345">
        <v>2.323534</v>
      </c>
      <c r="H985" s="345">
        <v>2.323534</v>
      </c>
      <c r="I985" s="282" t="s">
        <v>1180</v>
      </c>
      <c r="J985" s="346">
        <v>45597</v>
      </c>
      <c r="K985" s="344">
        <v>7</v>
      </c>
      <c r="L985" s="346">
        <v>45607</v>
      </c>
      <c r="M985" s="345">
        <v>0</v>
      </c>
      <c r="N985" s="345">
        <v>0</v>
      </c>
      <c r="O985" s="282" t="s">
        <v>1123</v>
      </c>
      <c r="P985" s="344">
        <v>0</v>
      </c>
      <c r="Q985" s="282" t="s">
        <v>2254</v>
      </c>
      <c r="R985" s="344">
        <v>1</v>
      </c>
      <c r="S985" s="339"/>
      <c r="T985" s="282"/>
      <c r="U985" s="24" t="str">
        <f>+VLOOKUP(TRIM(C985),[5]CAT!$A$2:$G$498,4,0)</f>
        <v>Aditivos</v>
      </c>
      <c r="V985" s="65">
        <f t="shared" si="15"/>
        <v>45607</v>
      </c>
    </row>
    <row r="986" spans="1:22" x14ac:dyDescent="0.2">
      <c r="A986" s="344">
        <v>959</v>
      </c>
      <c r="B986" s="345" t="b">
        <v>1</v>
      </c>
      <c r="C986" s="282" t="s">
        <v>161</v>
      </c>
      <c r="D986" s="282" t="s">
        <v>20</v>
      </c>
      <c r="E986" s="282" t="s">
        <v>43</v>
      </c>
      <c r="F986" s="282" t="s">
        <v>1375</v>
      </c>
      <c r="G986" s="345">
        <v>129.72590299999999</v>
      </c>
      <c r="H986" s="345">
        <v>129.72590299999999</v>
      </c>
      <c r="I986" s="282" t="s">
        <v>1122</v>
      </c>
      <c r="J986" s="346">
        <v>45597</v>
      </c>
      <c r="K986" s="344">
        <v>7</v>
      </c>
      <c r="L986" s="346">
        <v>45607</v>
      </c>
      <c r="M986" s="345">
        <v>0</v>
      </c>
      <c r="N986" s="345">
        <v>0</v>
      </c>
      <c r="O986" s="282" t="s">
        <v>1123</v>
      </c>
      <c r="P986" s="344">
        <v>0</v>
      </c>
      <c r="Q986" s="282" t="s">
        <v>2148</v>
      </c>
      <c r="R986" s="344">
        <v>1</v>
      </c>
      <c r="S986" s="339"/>
      <c r="T986" s="282"/>
      <c r="U986" s="24" t="str">
        <f>+VLOOKUP(TRIM(C986),[5]CAT!$A$2:$G$498,4,0)</f>
        <v>Aceite</v>
      </c>
      <c r="V986" s="65">
        <f t="shared" si="15"/>
        <v>45607</v>
      </c>
    </row>
    <row r="987" spans="1:22" x14ac:dyDescent="0.2">
      <c r="A987" s="344">
        <v>961</v>
      </c>
      <c r="B987" s="345" t="b">
        <v>1</v>
      </c>
      <c r="C987" s="282" t="s">
        <v>161</v>
      </c>
      <c r="D987" s="282" t="s">
        <v>20</v>
      </c>
      <c r="E987" s="282" t="s">
        <v>43</v>
      </c>
      <c r="F987" s="282" t="s">
        <v>1375</v>
      </c>
      <c r="G987" s="345">
        <v>208.670908</v>
      </c>
      <c r="H987" s="345">
        <v>208.670908</v>
      </c>
      <c r="I987" s="282" t="s">
        <v>1122</v>
      </c>
      <c r="J987" s="346">
        <v>45597</v>
      </c>
      <c r="K987" s="344">
        <v>7</v>
      </c>
      <c r="L987" s="346">
        <v>45607</v>
      </c>
      <c r="M987" s="345">
        <v>0</v>
      </c>
      <c r="N987" s="345">
        <v>0</v>
      </c>
      <c r="O987" s="282" t="s">
        <v>1123</v>
      </c>
      <c r="P987" s="344">
        <v>0</v>
      </c>
      <c r="Q987" s="282" t="s">
        <v>2134</v>
      </c>
      <c r="R987" s="344">
        <v>1</v>
      </c>
      <c r="S987" s="339"/>
      <c r="T987" s="282"/>
      <c r="U987" s="24" t="str">
        <f>+VLOOKUP(TRIM(C987),[5]CAT!$A$2:$G$498,4,0)</f>
        <v>Aceite</v>
      </c>
      <c r="V987" s="65">
        <f t="shared" si="15"/>
        <v>45607</v>
      </c>
    </row>
    <row r="988" spans="1:22" x14ac:dyDescent="0.2">
      <c r="A988" s="344">
        <v>1054</v>
      </c>
      <c r="B988" s="345" t="b">
        <v>1</v>
      </c>
      <c r="C988" s="282" t="s">
        <v>148</v>
      </c>
      <c r="D988" s="282" t="s">
        <v>20</v>
      </c>
      <c r="E988" s="282" t="s">
        <v>586</v>
      </c>
      <c r="F988" s="282" t="s">
        <v>1128</v>
      </c>
      <c r="G988" s="345">
        <v>245.806455</v>
      </c>
      <c r="H988" s="345">
        <v>245.806455</v>
      </c>
      <c r="I988" s="282" t="s">
        <v>1122</v>
      </c>
      <c r="J988" s="346">
        <v>45597</v>
      </c>
      <c r="K988" s="344">
        <v>10</v>
      </c>
      <c r="L988" s="346">
        <v>45607</v>
      </c>
      <c r="M988" s="345">
        <v>0</v>
      </c>
      <c r="N988" s="345">
        <v>0</v>
      </c>
      <c r="O988" s="282" t="s">
        <v>1123</v>
      </c>
      <c r="P988" s="344">
        <v>0</v>
      </c>
      <c r="Q988" s="282" t="s">
        <v>2003</v>
      </c>
      <c r="R988" s="344">
        <v>1</v>
      </c>
      <c r="S988" s="339"/>
      <c r="T988" s="282"/>
      <c r="U988" s="24" t="str">
        <f>+VLOOKUP(TRIM(C988),[5]CAT!$A$2:$G$498,4,0)</f>
        <v>Harina</v>
      </c>
      <c r="V988" s="65">
        <f t="shared" si="15"/>
        <v>45607</v>
      </c>
    </row>
    <row r="989" spans="1:22" x14ac:dyDescent="0.2">
      <c r="A989" s="344">
        <v>1078</v>
      </c>
      <c r="B989" s="345" t="b">
        <v>1</v>
      </c>
      <c r="C989" s="282" t="s">
        <v>148</v>
      </c>
      <c r="D989" s="282" t="s">
        <v>20</v>
      </c>
      <c r="E989" s="282" t="s">
        <v>586</v>
      </c>
      <c r="F989" s="282" t="s">
        <v>1128</v>
      </c>
      <c r="G989" s="345">
        <v>423.90468299999998</v>
      </c>
      <c r="H989" s="345">
        <v>423.90468299999998</v>
      </c>
      <c r="I989" s="282" t="s">
        <v>1122</v>
      </c>
      <c r="J989" s="346">
        <v>45597</v>
      </c>
      <c r="K989" s="344">
        <v>10</v>
      </c>
      <c r="L989" s="346">
        <v>45607</v>
      </c>
      <c r="M989" s="345">
        <v>0</v>
      </c>
      <c r="N989" s="345">
        <v>0</v>
      </c>
      <c r="O989" s="282" t="s">
        <v>1123</v>
      </c>
      <c r="P989" s="344">
        <v>0</v>
      </c>
      <c r="Q989" s="282" t="s">
        <v>2002</v>
      </c>
      <c r="R989" s="344">
        <v>1</v>
      </c>
      <c r="S989" s="339"/>
      <c r="T989" s="282"/>
      <c r="U989" s="24" t="str">
        <f>+VLOOKUP(TRIM(C989),[5]CAT!$A$2:$G$498,4,0)</f>
        <v>Harina</v>
      </c>
      <c r="V989" s="65">
        <f t="shared" si="15"/>
        <v>45607</v>
      </c>
    </row>
    <row r="990" spans="1:22" x14ac:dyDescent="0.2">
      <c r="A990" s="344">
        <v>971</v>
      </c>
      <c r="B990" s="345" t="b">
        <v>1</v>
      </c>
      <c r="C990" s="282" t="s">
        <v>141</v>
      </c>
      <c r="D990" s="282" t="s">
        <v>20</v>
      </c>
      <c r="E990" s="282" t="s">
        <v>309</v>
      </c>
      <c r="F990" s="282" t="s">
        <v>1140</v>
      </c>
      <c r="G990" s="345">
        <v>9.8464740000000006</v>
      </c>
      <c r="H990" s="345">
        <v>9.8464740000000006</v>
      </c>
      <c r="I990" s="282" t="s">
        <v>1122</v>
      </c>
      <c r="J990" s="346">
        <v>45597</v>
      </c>
      <c r="K990" s="344">
        <v>7</v>
      </c>
      <c r="L990" s="346">
        <v>45607</v>
      </c>
      <c r="M990" s="345">
        <v>0</v>
      </c>
      <c r="N990" s="345">
        <v>0</v>
      </c>
      <c r="O990" s="282" t="s">
        <v>1123</v>
      </c>
      <c r="P990" s="344">
        <v>0</v>
      </c>
      <c r="Q990" s="282" t="s">
        <v>2254</v>
      </c>
      <c r="R990" s="344">
        <v>1</v>
      </c>
      <c r="S990" s="339"/>
      <c r="T990" s="282"/>
      <c r="U990" s="24" t="str">
        <f>+VLOOKUP(TRIM(C990),[5]CAT!$A$2:$G$498,4,0)</f>
        <v>Aditivos</v>
      </c>
      <c r="V990" s="65">
        <f t="shared" si="15"/>
        <v>45607</v>
      </c>
    </row>
    <row r="991" spans="1:22" x14ac:dyDescent="0.2">
      <c r="A991" s="344">
        <v>1036</v>
      </c>
      <c r="B991" s="345" t="b">
        <v>1</v>
      </c>
      <c r="C991" s="282" t="s">
        <v>132</v>
      </c>
      <c r="D991" s="282" t="s">
        <v>20</v>
      </c>
      <c r="E991" s="282" t="s">
        <v>59</v>
      </c>
      <c r="F991" s="282" t="s">
        <v>1141</v>
      </c>
      <c r="G991" s="345">
        <v>26.669</v>
      </c>
      <c r="H991" s="345">
        <v>26.669</v>
      </c>
      <c r="I991" s="282" t="s">
        <v>1139</v>
      </c>
      <c r="J991" s="346">
        <v>45597</v>
      </c>
      <c r="K991" s="344">
        <v>10</v>
      </c>
      <c r="L991" s="346">
        <v>45607</v>
      </c>
      <c r="M991" s="345">
        <v>0</v>
      </c>
      <c r="N991" s="345">
        <v>0</v>
      </c>
      <c r="O991" s="282" t="s">
        <v>1123</v>
      </c>
      <c r="P991" s="344">
        <v>0</v>
      </c>
      <c r="Q991" s="282" t="s">
        <v>2254</v>
      </c>
      <c r="R991" s="344">
        <v>1</v>
      </c>
      <c r="S991" s="339"/>
      <c r="T991" s="282"/>
      <c r="U991" s="24" t="str">
        <f>+VLOOKUP(TRIM(C991),[5]CAT!$A$2:$G$498,4,0)</f>
        <v>Ins Pack</v>
      </c>
      <c r="V991" s="65">
        <f t="shared" si="15"/>
        <v>45607</v>
      </c>
    </row>
    <row r="992" spans="1:22" x14ac:dyDescent="0.2">
      <c r="A992" s="344">
        <v>1042</v>
      </c>
      <c r="B992" s="345" t="b">
        <v>1</v>
      </c>
      <c r="C992" s="282" t="s">
        <v>132</v>
      </c>
      <c r="D992" s="282" t="s">
        <v>20</v>
      </c>
      <c r="E992" s="282" t="s">
        <v>59</v>
      </c>
      <c r="F992" s="282" t="s">
        <v>1141</v>
      </c>
      <c r="G992" s="345">
        <v>22.224345</v>
      </c>
      <c r="H992" s="345">
        <v>22.224345</v>
      </c>
      <c r="I992" s="282" t="s">
        <v>1139</v>
      </c>
      <c r="J992" s="346">
        <v>45597</v>
      </c>
      <c r="K992" s="344">
        <v>10</v>
      </c>
      <c r="L992" s="346">
        <v>45607</v>
      </c>
      <c r="M992" s="345">
        <v>0</v>
      </c>
      <c r="N992" s="345">
        <v>0</v>
      </c>
      <c r="O992" s="282" t="s">
        <v>1123</v>
      </c>
      <c r="P992" s="344">
        <v>0</v>
      </c>
      <c r="Q992" s="282" t="s">
        <v>2003</v>
      </c>
      <c r="R992" s="344">
        <v>1</v>
      </c>
      <c r="S992" s="339"/>
      <c r="T992" s="282"/>
      <c r="U992" s="24" t="str">
        <f>+VLOOKUP(TRIM(C992),[5]CAT!$A$2:$G$498,4,0)</f>
        <v>Ins Pack</v>
      </c>
      <c r="V992" s="65">
        <f t="shared" si="15"/>
        <v>45607</v>
      </c>
    </row>
    <row r="993" spans="1:22" x14ac:dyDescent="0.2">
      <c r="A993" s="344">
        <v>1068</v>
      </c>
      <c r="B993" s="345" t="b">
        <v>1</v>
      </c>
      <c r="C993" s="282" t="s">
        <v>132</v>
      </c>
      <c r="D993" s="282" t="s">
        <v>20</v>
      </c>
      <c r="E993" s="282" t="s">
        <v>59</v>
      </c>
      <c r="F993" s="282" t="s">
        <v>1141</v>
      </c>
      <c r="G993" s="345">
        <v>22.224077999999999</v>
      </c>
      <c r="H993" s="345">
        <v>22.224077999999999</v>
      </c>
      <c r="I993" s="282" t="s">
        <v>1139</v>
      </c>
      <c r="J993" s="346">
        <v>45597</v>
      </c>
      <c r="K993" s="344">
        <v>10</v>
      </c>
      <c r="L993" s="346">
        <v>45607</v>
      </c>
      <c r="M993" s="345">
        <v>0</v>
      </c>
      <c r="N993" s="345">
        <v>0</v>
      </c>
      <c r="O993" s="282" t="s">
        <v>1123</v>
      </c>
      <c r="P993" s="344">
        <v>0</v>
      </c>
      <c r="Q993" s="282" t="s">
        <v>2002</v>
      </c>
      <c r="R993" s="344">
        <v>1</v>
      </c>
      <c r="S993" s="339"/>
      <c r="T993" s="282"/>
      <c r="U993" s="24" t="str">
        <f>+VLOOKUP(TRIM(C993),[5]CAT!$A$2:$G$498,4,0)</f>
        <v>Ins Pack</v>
      </c>
      <c r="V993" s="65">
        <f t="shared" si="15"/>
        <v>45607</v>
      </c>
    </row>
    <row r="994" spans="1:22" x14ac:dyDescent="0.2">
      <c r="A994" s="344">
        <v>1220</v>
      </c>
      <c r="B994" s="345" t="b">
        <v>1</v>
      </c>
      <c r="C994" s="282" t="s">
        <v>189</v>
      </c>
      <c r="D994" s="282" t="s">
        <v>20</v>
      </c>
      <c r="E994" s="282" t="s">
        <v>57</v>
      </c>
      <c r="F994" s="282" t="s">
        <v>1128</v>
      </c>
      <c r="G994" s="345">
        <v>969.96309900000006</v>
      </c>
      <c r="H994" s="345">
        <v>969.96309900000006</v>
      </c>
      <c r="I994" s="282" t="s">
        <v>1122</v>
      </c>
      <c r="J994" s="346">
        <v>45597</v>
      </c>
      <c r="K994" s="344">
        <v>15</v>
      </c>
      <c r="L994" s="346">
        <v>45614</v>
      </c>
      <c r="M994" s="345">
        <v>0</v>
      </c>
      <c r="N994" s="345">
        <v>0</v>
      </c>
      <c r="O994" s="282" t="s">
        <v>1123</v>
      </c>
      <c r="P994" s="344">
        <v>0</v>
      </c>
      <c r="Q994" s="282" t="s">
        <v>1378</v>
      </c>
      <c r="R994" s="344">
        <v>1</v>
      </c>
      <c r="S994" s="339"/>
      <c r="T994" s="282"/>
      <c r="U994" s="24" t="str">
        <f>+VLOOKUP(TRIM(C994),[5]CAT!$A$2:$G$498,4,0)</f>
        <v>Reboz</v>
      </c>
      <c r="V994" s="65">
        <f t="shared" si="15"/>
        <v>45614</v>
      </c>
    </row>
    <row r="995" spans="1:22" x14ac:dyDescent="0.2">
      <c r="A995" s="344">
        <v>1222</v>
      </c>
      <c r="B995" s="345" t="b">
        <v>1</v>
      </c>
      <c r="C995" s="282" t="s">
        <v>189</v>
      </c>
      <c r="D995" s="282" t="s">
        <v>20</v>
      </c>
      <c r="E995" s="282" t="s">
        <v>57</v>
      </c>
      <c r="F995" s="282" t="s">
        <v>1128</v>
      </c>
      <c r="G995" s="345">
        <v>376.43435399999998</v>
      </c>
      <c r="H995" s="345">
        <v>376.43435399999998</v>
      </c>
      <c r="I995" s="282" t="s">
        <v>1122</v>
      </c>
      <c r="J995" s="346">
        <v>45597</v>
      </c>
      <c r="K995" s="344">
        <v>15</v>
      </c>
      <c r="L995" s="346">
        <v>45614</v>
      </c>
      <c r="M995" s="345">
        <v>0</v>
      </c>
      <c r="N995" s="345">
        <v>0</v>
      </c>
      <c r="O995" s="282" t="s">
        <v>1123</v>
      </c>
      <c r="P995" s="344">
        <v>0</v>
      </c>
      <c r="Q995" s="282" t="s">
        <v>1376</v>
      </c>
      <c r="R995" s="344">
        <v>1</v>
      </c>
      <c r="S995" s="339"/>
      <c r="T995" s="282"/>
      <c r="U995" s="24" t="str">
        <f>+VLOOKUP(TRIM(C995),[5]CAT!$A$2:$G$498,4,0)</f>
        <v>Reboz</v>
      </c>
      <c r="V995" s="65">
        <f t="shared" si="15"/>
        <v>45614</v>
      </c>
    </row>
    <row r="996" spans="1:22" x14ac:dyDescent="0.2">
      <c r="A996" s="344">
        <v>1225</v>
      </c>
      <c r="B996" s="345" t="b">
        <v>1</v>
      </c>
      <c r="C996" s="282" t="s">
        <v>178</v>
      </c>
      <c r="D996" s="282" t="s">
        <v>20</v>
      </c>
      <c r="E996" s="282" t="s">
        <v>351</v>
      </c>
      <c r="F996" s="282" t="s">
        <v>1128</v>
      </c>
      <c r="G996" s="345">
        <v>939.34504700000002</v>
      </c>
      <c r="H996" s="345">
        <v>939.34504700000002</v>
      </c>
      <c r="I996" s="282" t="s">
        <v>1122</v>
      </c>
      <c r="J996" s="346">
        <v>45597</v>
      </c>
      <c r="K996" s="344">
        <v>15</v>
      </c>
      <c r="L996" s="346">
        <v>45614</v>
      </c>
      <c r="M996" s="345">
        <v>0</v>
      </c>
      <c r="N996" s="345">
        <v>0</v>
      </c>
      <c r="O996" s="282" t="s">
        <v>1123</v>
      </c>
      <c r="P996" s="344">
        <v>0</v>
      </c>
      <c r="Q996" s="282" t="s">
        <v>2111</v>
      </c>
      <c r="R996" s="344">
        <v>1</v>
      </c>
      <c r="S996" s="339"/>
      <c r="T996" s="282"/>
      <c r="U996" s="24" t="str">
        <f>+VLOOKUP(TRIM(C996),[5]CAT!$A$2:$G$498,4,0)</f>
        <v>Reboz</v>
      </c>
      <c r="V996" s="65">
        <f t="shared" si="15"/>
        <v>45614</v>
      </c>
    </row>
    <row r="997" spans="1:22" x14ac:dyDescent="0.2">
      <c r="A997" s="344">
        <v>1239</v>
      </c>
      <c r="B997" s="345" t="b">
        <v>1</v>
      </c>
      <c r="C997" s="282" t="s">
        <v>178</v>
      </c>
      <c r="D997" s="282" t="s">
        <v>20</v>
      </c>
      <c r="E997" s="282" t="s">
        <v>351</v>
      </c>
      <c r="F997" s="282" t="s">
        <v>1128</v>
      </c>
      <c r="G997" s="345">
        <v>557.55499999999995</v>
      </c>
      <c r="H997" s="345">
        <v>557.55499999999995</v>
      </c>
      <c r="I997" s="282" t="s">
        <v>1122</v>
      </c>
      <c r="J997" s="346">
        <v>45597</v>
      </c>
      <c r="K997" s="344">
        <v>15</v>
      </c>
      <c r="L997" s="346">
        <v>45614</v>
      </c>
      <c r="M997" s="345">
        <v>0</v>
      </c>
      <c r="N997" s="345">
        <v>0</v>
      </c>
      <c r="O997" s="282" t="s">
        <v>1123</v>
      </c>
      <c r="P997" s="344">
        <v>0</v>
      </c>
      <c r="Q997" s="282" t="s">
        <v>2147</v>
      </c>
      <c r="R997" s="344">
        <v>1</v>
      </c>
      <c r="S997" s="339"/>
      <c r="T997" s="282"/>
      <c r="U997" s="24" t="str">
        <f>+VLOOKUP(TRIM(C997),[5]CAT!$A$2:$G$498,4,0)</f>
        <v>Reboz</v>
      </c>
      <c r="V997" s="65">
        <f t="shared" si="15"/>
        <v>45614</v>
      </c>
    </row>
    <row r="998" spans="1:22" x14ac:dyDescent="0.2">
      <c r="A998" s="344">
        <v>1232</v>
      </c>
      <c r="B998" s="345" t="b">
        <v>1</v>
      </c>
      <c r="C998" s="282" t="s">
        <v>771</v>
      </c>
      <c r="D998" s="282" t="s">
        <v>20</v>
      </c>
      <c r="E998" s="282" t="s">
        <v>768</v>
      </c>
      <c r="F998" s="282" t="s">
        <v>1133</v>
      </c>
      <c r="G998" s="345">
        <v>245.78655699999999</v>
      </c>
      <c r="H998" s="345">
        <v>245.78655699999999</v>
      </c>
      <c r="I998" s="282" t="s">
        <v>1122</v>
      </c>
      <c r="J998" s="346">
        <v>45597</v>
      </c>
      <c r="K998" s="344">
        <v>15</v>
      </c>
      <c r="L998" s="346">
        <v>45614</v>
      </c>
      <c r="M998" s="345">
        <v>0</v>
      </c>
      <c r="N998" s="345">
        <v>0</v>
      </c>
      <c r="O998" s="282" t="s">
        <v>1123</v>
      </c>
      <c r="P998" s="344">
        <v>0</v>
      </c>
      <c r="Q998" s="282" t="s">
        <v>2113</v>
      </c>
      <c r="R998" s="344">
        <v>1</v>
      </c>
      <c r="S998" s="339"/>
      <c r="T998" s="282"/>
      <c r="U998" s="24" t="str">
        <f>+VLOOKUP(TRIM(C998),[5]CAT!$A$2:$G$498,4,0)</f>
        <v>Harina</v>
      </c>
      <c r="V998" s="65">
        <f t="shared" si="15"/>
        <v>45614</v>
      </c>
    </row>
    <row r="999" spans="1:22" x14ac:dyDescent="0.2">
      <c r="A999" s="344">
        <v>862</v>
      </c>
      <c r="B999" s="345" t="b">
        <v>1</v>
      </c>
      <c r="C999" s="282" t="s">
        <v>2036</v>
      </c>
      <c r="D999" s="282" t="s">
        <v>20</v>
      </c>
      <c r="E999" s="282" t="s">
        <v>2042</v>
      </c>
      <c r="F999" s="282" t="s">
        <v>2101</v>
      </c>
      <c r="G999" s="345">
        <v>4809.5</v>
      </c>
      <c r="H999" s="345">
        <v>4809.5</v>
      </c>
      <c r="I999" s="282" t="s">
        <v>1180</v>
      </c>
      <c r="J999" s="346">
        <v>45598</v>
      </c>
      <c r="K999" s="344">
        <v>0</v>
      </c>
      <c r="L999" s="346">
        <v>45600</v>
      </c>
      <c r="M999" s="345">
        <v>0.01</v>
      </c>
      <c r="N999" s="345">
        <v>0</v>
      </c>
      <c r="O999" s="282" t="s">
        <v>1123</v>
      </c>
      <c r="P999" s="344">
        <v>0</v>
      </c>
      <c r="Q999" s="282" t="s">
        <v>2124</v>
      </c>
      <c r="R999" s="344">
        <v>1</v>
      </c>
      <c r="S999" s="339"/>
      <c r="T999" s="282"/>
      <c r="U999" s="24" t="e">
        <f>+VLOOKUP(TRIM(C999),[5]CAT!$A$2:$G$498,4,0)</f>
        <v>#N/A</v>
      </c>
      <c r="V999" s="65">
        <f t="shared" si="15"/>
        <v>45600</v>
      </c>
    </row>
    <row r="1000" spans="1:22" x14ac:dyDescent="0.2">
      <c r="A1000" s="344">
        <v>867</v>
      </c>
      <c r="B1000" s="345" t="b">
        <v>1</v>
      </c>
      <c r="C1000" s="282" t="s">
        <v>2036</v>
      </c>
      <c r="D1000" s="282" t="s">
        <v>20</v>
      </c>
      <c r="E1000" s="282" t="s">
        <v>2042</v>
      </c>
      <c r="F1000" s="282" t="s">
        <v>2101</v>
      </c>
      <c r="G1000" s="345">
        <v>2462.88</v>
      </c>
      <c r="H1000" s="345">
        <v>2462.88</v>
      </c>
      <c r="I1000" s="282" t="s">
        <v>1180</v>
      </c>
      <c r="J1000" s="346">
        <v>45598</v>
      </c>
      <c r="K1000" s="344">
        <v>0</v>
      </c>
      <c r="L1000" s="346">
        <v>45600</v>
      </c>
      <c r="M1000" s="345">
        <v>0.01</v>
      </c>
      <c r="N1000" s="345">
        <v>0</v>
      </c>
      <c r="O1000" s="282" t="s">
        <v>1123</v>
      </c>
      <c r="P1000" s="344">
        <v>0</v>
      </c>
      <c r="Q1000" s="282" t="s">
        <v>2068</v>
      </c>
      <c r="R1000" s="344">
        <v>1</v>
      </c>
      <c r="S1000" s="339"/>
      <c r="T1000" s="282"/>
      <c r="U1000" s="24" t="e">
        <f>+VLOOKUP(TRIM(C1000),[5]CAT!$A$2:$G$498,4,0)</f>
        <v>#N/A</v>
      </c>
      <c r="V1000" s="65">
        <f t="shared" si="15"/>
        <v>45600</v>
      </c>
    </row>
    <row r="1001" spans="1:22" x14ac:dyDescent="0.2">
      <c r="A1001" s="344">
        <v>994</v>
      </c>
      <c r="B1001" s="345" t="b">
        <v>1</v>
      </c>
      <c r="C1001" s="282" t="s">
        <v>273</v>
      </c>
      <c r="D1001" s="282" t="s">
        <v>20</v>
      </c>
      <c r="E1001" s="282" t="s">
        <v>27</v>
      </c>
      <c r="F1001" s="282" t="s">
        <v>1142</v>
      </c>
      <c r="G1001" s="345">
        <v>1346.2477839999999</v>
      </c>
      <c r="H1001" s="345">
        <v>1346.2477839999999</v>
      </c>
      <c r="I1001" s="282" t="s">
        <v>1122</v>
      </c>
      <c r="J1001" s="346">
        <v>45598</v>
      </c>
      <c r="K1001" s="344">
        <v>7</v>
      </c>
      <c r="L1001" s="346">
        <v>45607</v>
      </c>
      <c r="M1001" s="345">
        <v>0</v>
      </c>
      <c r="N1001" s="345">
        <v>0</v>
      </c>
      <c r="O1001" s="282" t="s">
        <v>1123</v>
      </c>
      <c r="P1001" s="344">
        <v>0</v>
      </c>
      <c r="Q1001" s="282" t="s">
        <v>2053</v>
      </c>
      <c r="R1001" s="344">
        <v>1</v>
      </c>
      <c r="S1001" s="339"/>
      <c r="T1001" s="282"/>
      <c r="U1001" s="24" t="str">
        <f>+VLOOKUP(TRIM(C1001),[5]CAT!$A$2:$G$498,4,0)</f>
        <v>Reboz</v>
      </c>
      <c r="V1001" s="65">
        <f t="shared" si="15"/>
        <v>45607</v>
      </c>
    </row>
    <row r="1002" spans="1:22" x14ac:dyDescent="0.2">
      <c r="A1002" s="344">
        <v>989</v>
      </c>
      <c r="B1002" s="345" t="b">
        <v>1</v>
      </c>
      <c r="C1002" s="282" t="s">
        <v>161</v>
      </c>
      <c r="D1002" s="282" t="s">
        <v>20</v>
      </c>
      <c r="E1002" s="282" t="s">
        <v>43</v>
      </c>
      <c r="F1002" s="282" t="s">
        <v>1375</v>
      </c>
      <c r="G1002" s="345">
        <v>818.1</v>
      </c>
      <c r="H1002" s="345">
        <v>818.1</v>
      </c>
      <c r="I1002" s="282" t="s">
        <v>1122</v>
      </c>
      <c r="J1002" s="346">
        <v>45598</v>
      </c>
      <c r="K1002" s="344">
        <v>7</v>
      </c>
      <c r="L1002" s="346">
        <v>45607</v>
      </c>
      <c r="M1002" s="345">
        <v>0</v>
      </c>
      <c r="N1002" s="345">
        <v>0</v>
      </c>
      <c r="O1002" s="282" t="s">
        <v>1123</v>
      </c>
      <c r="P1002" s="344">
        <v>0</v>
      </c>
      <c r="Q1002" s="282" t="s">
        <v>2148</v>
      </c>
      <c r="R1002" s="344">
        <v>1</v>
      </c>
      <c r="S1002" s="339"/>
      <c r="T1002" s="282"/>
      <c r="U1002" s="24" t="str">
        <f>+VLOOKUP(TRIM(C1002),[5]CAT!$A$2:$G$498,4,0)</f>
        <v>Aceite</v>
      </c>
      <c r="V1002" s="65">
        <f t="shared" ref="V1002:V1065" si="16">L1002</f>
        <v>45607</v>
      </c>
    </row>
    <row r="1003" spans="1:22" x14ac:dyDescent="0.2">
      <c r="A1003" s="344">
        <v>993</v>
      </c>
      <c r="B1003" s="345" t="b">
        <v>1</v>
      </c>
      <c r="C1003" s="282" t="s">
        <v>161</v>
      </c>
      <c r="D1003" s="282" t="s">
        <v>20</v>
      </c>
      <c r="E1003" s="282" t="s">
        <v>43</v>
      </c>
      <c r="F1003" s="282" t="s">
        <v>1375</v>
      </c>
      <c r="G1003" s="345">
        <v>1532.74368</v>
      </c>
      <c r="H1003" s="345">
        <v>1532.74368</v>
      </c>
      <c r="I1003" s="282" t="s">
        <v>1122</v>
      </c>
      <c r="J1003" s="346">
        <v>45598</v>
      </c>
      <c r="K1003" s="344">
        <v>7</v>
      </c>
      <c r="L1003" s="346">
        <v>45607</v>
      </c>
      <c r="M1003" s="345">
        <v>0</v>
      </c>
      <c r="N1003" s="345">
        <v>0</v>
      </c>
      <c r="O1003" s="282" t="s">
        <v>1123</v>
      </c>
      <c r="P1003" s="344">
        <v>0</v>
      </c>
      <c r="Q1003" s="282" t="s">
        <v>2134</v>
      </c>
      <c r="R1003" s="344">
        <v>1</v>
      </c>
      <c r="S1003" s="339"/>
      <c r="T1003" s="282"/>
      <c r="U1003" s="24" t="str">
        <f>+VLOOKUP(TRIM(C1003),[5]CAT!$A$2:$G$498,4,0)</f>
        <v>Aceite</v>
      </c>
      <c r="V1003" s="65">
        <f t="shared" si="16"/>
        <v>45607</v>
      </c>
    </row>
    <row r="1004" spans="1:22" x14ac:dyDescent="0.2">
      <c r="A1004" s="344">
        <v>996</v>
      </c>
      <c r="B1004" s="345" t="b">
        <v>1</v>
      </c>
      <c r="C1004" s="282" t="s">
        <v>161</v>
      </c>
      <c r="D1004" s="282" t="s">
        <v>20</v>
      </c>
      <c r="E1004" s="282" t="s">
        <v>43</v>
      </c>
      <c r="F1004" s="282" t="s">
        <v>1375</v>
      </c>
      <c r="G1004" s="345">
        <v>1532.7760000000001</v>
      </c>
      <c r="H1004" s="345">
        <v>1532.7760000000001</v>
      </c>
      <c r="I1004" s="282" t="s">
        <v>1122</v>
      </c>
      <c r="J1004" s="346">
        <v>45598</v>
      </c>
      <c r="K1004" s="344">
        <v>7</v>
      </c>
      <c r="L1004" s="346">
        <v>45607</v>
      </c>
      <c r="M1004" s="345">
        <v>0</v>
      </c>
      <c r="N1004" s="345">
        <v>0</v>
      </c>
      <c r="O1004" s="282" t="s">
        <v>1123</v>
      </c>
      <c r="P1004" s="344">
        <v>0</v>
      </c>
      <c r="Q1004" s="282" t="s">
        <v>2053</v>
      </c>
      <c r="R1004" s="344">
        <v>1</v>
      </c>
      <c r="S1004" s="339"/>
      <c r="T1004" s="282"/>
      <c r="U1004" s="24" t="str">
        <f>+VLOOKUP(TRIM(C1004),[5]CAT!$A$2:$G$498,4,0)</f>
        <v>Aceite</v>
      </c>
      <c r="V1004" s="65">
        <f t="shared" si="16"/>
        <v>45607</v>
      </c>
    </row>
    <row r="1005" spans="1:22" x14ac:dyDescent="0.2">
      <c r="A1005" s="344">
        <v>984</v>
      </c>
      <c r="B1005" s="345" t="b">
        <v>1</v>
      </c>
      <c r="C1005" s="282" t="s">
        <v>158</v>
      </c>
      <c r="D1005" s="282" t="s">
        <v>20</v>
      </c>
      <c r="E1005" s="282" t="s">
        <v>70</v>
      </c>
      <c r="F1005" s="282" t="s">
        <v>1143</v>
      </c>
      <c r="G1005" s="345">
        <v>296.418047</v>
      </c>
      <c r="H1005" s="345">
        <v>296.418047</v>
      </c>
      <c r="I1005" s="282" t="s">
        <v>1122</v>
      </c>
      <c r="J1005" s="346">
        <v>45598</v>
      </c>
      <c r="K1005" s="344">
        <v>7</v>
      </c>
      <c r="L1005" s="346">
        <v>45607</v>
      </c>
      <c r="M1005" s="345">
        <v>0</v>
      </c>
      <c r="N1005" s="345">
        <v>0</v>
      </c>
      <c r="O1005" s="282" t="s">
        <v>1123</v>
      </c>
      <c r="P1005" s="344">
        <v>0</v>
      </c>
      <c r="Q1005" s="282" t="s">
        <v>2069</v>
      </c>
      <c r="R1005" s="344">
        <v>1</v>
      </c>
      <c r="S1005" s="339"/>
      <c r="T1005" s="282"/>
      <c r="U1005" s="24" t="str">
        <f>+VLOOKUP(TRIM(C1005),[5]CAT!$A$2:$G$498,4,0)</f>
        <v>Fiambre</v>
      </c>
      <c r="V1005" s="65">
        <f t="shared" si="16"/>
        <v>45607</v>
      </c>
    </row>
    <row r="1006" spans="1:22" x14ac:dyDescent="0.2">
      <c r="A1006" s="344">
        <v>1276</v>
      </c>
      <c r="B1006" s="345" t="b">
        <v>1</v>
      </c>
      <c r="C1006" s="282" t="s">
        <v>109</v>
      </c>
      <c r="D1006" s="282" t="s">
        <v>20</v>
      </c>
      <c r="E1006" s="282" t="s">
        <v>91</v>
      </c>
      <c r="F1006" s="282" t="s">
        <v>1144</v>
      </c>
      <c r="G1006" s="345">
        <v>657.89473699999996</v>
      </c>
      <c r="H1006" s="345">
        <v>657.89473699999996</v>
      </c>
      <c r="I1006" s="282" t="s">
        <v>1139</v>
      </c>
      <c r="J1006" s="346">
        <v>45598</v>
      </c>
      <c r="K1006" s="344">
        <v>15</v>
      </c>
      <c r="L1006" s="346">
        <v>45614</v>
      </c>
      <c r="M1006" s="345">
        <v>0</v>
      </c>
      <c r="N1006" s="345">
        <v>0</v>
      </c>
      <c r="O1006" s="282" t="s">
        <v>1123</v>
      </c>
      <c r="P1006" s="344">
        <v>0</v>
      </c>
      <c r="Q1006" s="282" t="s">
        <v>2147</v>
      </c>
      <c r="R1006" s="344">
        <v>1</v>
      </c>
      <c r="S1006" s="339"/>
      <c r="T1006" s="282"/>
      <c r="U1006" s="24" t="str">
        <f>+VLOOKUP(TRIM(C1006),[5]CAT!$A$2:$G$498,4,0)</f>
        <v>Caja</v>
      </c>
      <c r="V1006" s="65">
        <f t="shared" si="16"/>
        <v>45614</v>
      </c>
    </row>
    <row r="1007" spans="1:22" x14ac:dyDescent="0.2">
      <c r="A1007" s="344">
        <v>1242</v>
      </c>
      <c r="B1007" s="345" t="b">
        <v>1</v>
      </c>
      <c r="C1007" s="282" t="s">
        <v>99</v>
      </c>
      <c r="D1007" s="282" t="s">
        <v>20</v>
      </c>
      <c r="E1007" s="282" t="s">
        <v>2206</v>
      </c>
      <c r="F1007" s="282" t="s">
        <v>2207</v>
      </c>
      <c r="G1007" s="345">
        <v>1297.0824</v>
      </c>
      <c r="H1007" s="345">
        <v>1297.0824</v>
      </c>
      <c r="I1007" s="282" t="s">
        <v>1139</v>
      </c>
      <c r="J1007" s="346">
        <v>45598</v>
      </c>
      <c r="K1007" s="344">
        <v>15</v>
      </c>
      <c r="L1007" s="346">
        <v>45614</v>
      </c>
      <c r="M1007" s="345">
        <v>0</v>
      </c>
      <c r="N1007" s="345">
        <v>0</v>
      </c>
      <c r="O1007" s="282" t="s">
        <v>1123</v>
      </c>
      <c r="P1007" s="344">
        <v>0</v>
      </c>
      <c r="Q1007" s="282" t="s">
        <v>1378</v>
      </c>
      <c r="R1007" s="344">
        <v>1</v>
      </c>
      <c r="S1007" s="339"/>
      <c r="T1007" s="282"/>
      <c r="U1007" s="24" t="str">
        <f>+VLOOKUP(TRIM(C1007),[5]CAT!$A$2:$G$498,4,0)</f>
        <v>Caja</v>
      </c>
      <c r="V1007" s="65">
        <f t="shared" si="16"/>
        <v>45614</v>
      </c>
    </row>
    <row r="1008" spans="1:22" x14ac:dyDescent="0.2">
      <c r="A1008" s="344">
        <v>1248</v>
      </c>
      <c r="B1008" s="345" t="b">
        <v>1</v>
      </c>
      <c r="C1008" s="282" t="s">
        <v>99</v>
      </c>
      <c r="D1008" s="282" t="s">
        <v>20</v>
      </c>
      <c r="E1008" s="282" t="s">
        <v>2206</v>
      </c>
      <c r="F1008" s="282" t="s">
        <v>2207</v>
      </c>
      <c r="G1008" s="345">
        <v>582.84839999999997</v>
      </c>
      <c r="H1008" s="345">
        <v>582.84839999999997</v>
      </c>
      <c r="I1008" s="282" t="s">
        <v>1139</v>
      </c>
      <c r="J1008" s="346">
        <v>45598</v>
      </c>
      <c r="K1008" s="344">
        <v>15</v>
      </c>
      <c r="L1008" s="346">
        <v>45614</v>
      </c>
      <c r="M1008" s="345">
        <v>0</v>
      </c>
      <c r="N1008" s="345">
        <v>0</v>
      </c>
      <c r="O1008" s="282" t="s">
        <v>1123</v>
      </c>
      <c r="P1008" s="344">
        <v>0</v>
      </c>
      <c r="Q1008" s="282" t="s">
        <v>1376</v>
      </c>
      <c r="R1008" s="344">
        <v>1</v>
      </c>
      <c r="S1008" s="339"/>
      <c r="T1008" s="282"/>
      <c r="U1008" s="24" t="str">
        <f>+VLOOKUP(TRIM(C1008),[5]CAT!$A$2:$G$498,4,0)</f>
        <v>Caja</v>
      </c>
      <c r="V1008" s="65">
        <f t="shared" si="16"/>
        <v>45614</v>
      </c>
    </row>
    <row r="1009" spans="1:22" x14ac:dyDescent="0.2">
      <c r="A1009" s="344">
        <v>887</v>
      </c>
      <c r="B1009" s="345" t="b">
        <v>1</v>
      </c>
      <c r="C1009" s="282" t="s">
        <v>2036</v>
      </c>
      <c r="D1009" s="282" t="s">
        <v>20</v>
      </c>
      <c r="E1009" s="282" t="s">
        <v>2042</v>
      </c>
      <c r="F1009" s="282" t="s">
        <v>2101</v>
      </c>
      <c r="G1009" s="345">
        <v>2927.92</v>
      </c>
      <c r="H1009" s="345">
        <v>2927.92</v>
      </c>
      <c r="I1009" s="282" t="s">
        <v>1180</v>
      </c>
      <c r="J1009" s="346">
        <v>45599</v>
      </c>
      <c r="K1009" s="344">
        <v>0</v>
      </c>
      <c r="L1009" s="346">
        <v>45600</v>
      </c>
      <c r="M1009" s="345">
        <v>0.01</v>
      </c>
      <c r="N1009" s="345">
        <v>0</v>
      </c>
      <c r="O1009" s="282" t="s">
        <v>1123</v>
      </c>
      <c r="P1009" s="344">
        <v>0</v>
      </c>
      <c r="Q1009" s="282" t="s">
        <v>2171</v>
      </c>
      <c r="R1009" s="344">
        <v>1</v>
      </c>
      <c r="S1009" s="339"/>
      <c r="T1009" s="282"/>
      <c r="U1009" s="24" t="e">
        <f>+VLOOKUP(TRIM(C1009),[5]CAT!$A$2:$G$498,4,0)</f>
        <v>#N/A</v>
      </c>
      <c r="V1009" s="65">
        <f t="shared" si="16"/>
        <v>45600</v>
      </c>
    </row>
    <row r="1010" spans="1:22" x14ac:dyDescent="0.2">
      <c r="A1010" s="344">
        <v>879</v>
      </c>
      <c r="B1010" s="345" t="b">
        <v>1</v>
      </c>
      <c r="C1010" s="282" t="s">
        <v>1004</v>
      </c>
      <c r="D1010" s="282" t="s">
        <v>20</v>
      </c>
      <c r="E1010" s="282" t="s">
        <v>1498</v>
      </c>
      <c r="F1010" s="282" t="s">
        <v>1375</v>
      </c>
      <c r="G1010" s="345">
        <v>138.45797099999999</v>
      </c>
      <c r="H1010" s="345">
        <v>138.45797099999999</v>
      </c>
      <c r="I1010" s="282" t="s">
        <v>1139</v>
      </c>
      <c r="J1010" s="346">
        <v>45599</v>
      </c>
      <c r="K1010" s="344">
        <v>0</v>
      </c>
      <c r="L1010" s="346">
        <v>45600</v>
      </c>
      <c r="M1010" s="345">
        <v>0</v>
      </c>
      <c r="N1010" s="345">
        <v>0</v>
      </c>
      <c r="O1010" s="282" t="s">
        <v>1123</v>
      </c>
      <c r="P1010" s="344">
        <v>0</v>
      </c>
      <c r="Q1010" s="282" t="s">
        <v>2124</v>
      </c>
      <c r="R1010" s="344">
        <v>1</v>
      </c>
      <c r="S1010" s="339"/>
      <c r="T1010" s="282"/>
      <c r="U1010" s="24" t="e">
        <f>+VLOOKUP(TRIM(C1010),[5]CAT!$A$2:$G$498,4,0)</f>
        <v>#N/A</v>
      </c>
      <c r="V1010" s="65">
        <f t="shared" si="16"/>
        <v>45600</v>
      </c>
    </row>
    <row r="1011" spans="1:22" x14ac:dyDescent="0.2">
      <c r="A1011" s="344">
        <v>885</v>
      </c>
      <c r="B1011" s="345" t="b">
        <v>1</v>
      </c>
      <c r="C1011" s="282" t="s">
        <v>1004</v>
      </c>
      <c r="D1011" s="282" t="s">
        <v>20</v>
      </c>
      <c r="E1011" s="282" t="s">
        <v>1498</v>
      </c>
      <c r="F1011" s="282" t="s">
        <v>1375</v>
      </c>
      <c r="G1011" s="345">
        <v>103.981668</v>
      </c>
      <c r="H1011" s="345">
        <v>103.981668</v>
      </c>
      <c r="I1011" s="282" t="s">
        <v>1139</v>
      </c>
      <c r="J1011" s="346">
        <v>45599</v>
      </c>
      <c r="K1011" s="344">
        <v>0</v>
      </c>
      <c r="L1011" s="346">
        <v>45600</v>
      </c>
      <c r="M1011" s="345">
        <v>0</v>
      </c>
      <c r="N1011" s="345">
        <v>0</v>
      </c>
      <c r="O1011" s="282" t="s">
        <v>1123</v>
      </c>
      <c r="P1011" s="344">
        <v>0</v>
      </c>
      <c r="Q1011" s="282" t="s">
        <v>2068</v>
      </c>
      <c r="R1011" s="344">
        <v>1</v>
      </c>
      <c r="S1011" s="339"/>
      <c r="T1011" s="282"/>
      <c r="U1011" s="24" t="e">
        <f>+VLOOKUP(TRIM(C1011),[5]CAT!$A$2:$G$498,4,0)</f>
        <v>#N/A</v>
      </c>
      <c r="V1011" s="65">
        <f t="shared" si="16"/>
        <v>45600</v>
      </c>
    </row>
    <row r="1012" spans="1:22" x14ac:dyDescent="0.2">
      <c r="A1012" s="344">
        <v>898</v>
      </c>
      <c r="B1012" s="345" t="b">
        <v>1</v>
      </c>
      <c r="C1012" s="282" t="s">
        <v>1004</v>
      </c>
      <c r="D1012" s="282" t="s">
        <v>20</v>
      </c>
      <c r="E1012" s="282" t="s">
        <v>1498</v>
      </c>
      <c r="F1012" s="282" t="s">
        <v>1375</v>
      </c>
      <c r="G1012" s="345">
        <v>103.981668</v>
      </c>
      <c r="H1012" s="345">
        <v>103.981668</v>
      </c>
      <c r="I1012" s="282" t="s">
        <v>1139</v>
      </c>
      <c r="J1012" s="346">
        <v>45599</v>
      </c>
      <c r="K1012" s="344">
        <v>0</v>
      </c>
      <c r="L1012" s="346">
        <v>45600</v>
      </c>
      <c r="M1012" s="345">
        <v>0</v>
      </c>
      <c r="N1012" s="345">
        <v>0</v>
      </c>
      <c r="O1012" s="282" t="s">
        <v>1123</v>
      </c>
      <c r="P1012" s="344">
        <v>0</v>
      </c>
      <c r="Q1012" s="282" t="s">
        <v>2171</v>
      </c>
      <c r="R1012" s="344">
        <v>1</v>
      </c>
      <c r="S1012" s="339"/>
      <c r="T1012" s="282"/>
      <c r="U1012" s="24" t="e">
        <f>+VLOOKUP(TRIM(C1012),[5]CAT!$A$2:$G$498,4,0)</f>
        <v>#N/A</v>
      </c>
      <c r="V1012" s="65">
        <f t="shared" si="16"/>
        <v>45600</v>
      </c>
    </row>
    <row r="1013" spans="1:22" x14ac:dyDescent="0.2">
      <c r="A1013" s="344">
        <v>877</v>
      </c>
      <c r="B1013" s="345" t="b">
        <v>1</v>
      </c>
      <c r="C1013" s="282" t="s">
        <v>301</v>
      </c>
      <c r="D1013" s="282" t="s">
        <v>20</v>
      </c>
      <c r="E1013" s="282" t="s">
        <v>605</v>
      </c>
      <c r="F1013" s="282" t="s">
        <v>1375</v>
      </c>
      <c r="G1013" s="345">
        <v>174.490196</v>
      </c>
      <c r="H1013" s="345">
        <v>174.490196</v>
      </c>
      <c r="I1013" s="282" t="s">
        <v>1139</v>
      </c>
      <c r="J1013" s="346">
        <v>45599</v>
      </c>
      <c r="K1013" s="344">
        <v>0</v>
      </c>
      <c r="L1013" s="346">
        <v>45600</v>
      </c>
      <c r="M1013" s="345">
        <v>0</v>
      </c>
      <c r="N1013" s="345">
        <v>0</v>
      </c>
      <c r="O1013" s="282" t="s">
        <v>1123</v>
      </c>
      <c r="P1013" s="344">
        <v>0</v>
      </c>
      <c r="Q1013" s="282" t="s">
        <v>2124</v>
      </c>
      <c r="R1013" s="344">
        <v>1</v>
      </c>
      <c r="S1013" s="339"/>
      <c r="T1013" s="282"/>
      <c r="U1013" s="24" t="str">
        <f>+VLOOKUP(TRIM(C1013),[5]CAT!$A$2:$G$498,4,0)</f>
        <v>Cinta</v>
      </c>
      <c r="V1013" s="65">
        <f t="shared" si="16"/>
        <v>45600</v>
      </c>
    </row>
    <row r="1014" spans="1:22" x14ac:dyDescent="0.2">
      <c r="A1014" s="344">
        <v>883</v>
      </c>
      <c r="B1014" s="345" t="b">
        <v>1</v>
      </c>
      <c r="C1014" s="282" t="s">
        <v>301</v>
      </c>
      <c r="D1014" s="282" t="s">
        <v>20</v>
      </c>
      <c r="E1014" s="282" t="s">
        <v>605</v>
      </c>
      <c r="F1014" s="282" t="s">
        <v>1375</v>
      </c>
      <c r="G1014" s="345">
        <v>131.04179999999999</v>
      </c>
      <c r="H1014" s="345">
        <v>131.04179999999999</v>
      </c>
      <c r="I1014" s="282" t="s">
        <v>1139</v>
      </c>
      <c r="J1014" s="346">
        <v>45599</v>
      </c>
      <c r="K1014" s="344">
        <v>0</v>
      </c>
      <c r="L1014" s="346">
        <v>45600</v>
      </c>
      <c r="M1014" s="345">
        <v>0</v>
      </c>
      <c r="N1014" s="345">
        <v>0</v>
      </c>
      <c r="O1014" s="282" t="s">
        <v>1123</v>
      </c>
      <c r="P1014" s="344">
        <v>0</v>
      </c>
      <c r="Q1014" s="282" t="s">
        <v>2068</v>
      </c>
      <c r="R1014" s="344">
        <v>1</v>
      </c>
      <c r="S1014" s="339"/>
      <c r="T1014" s="282"/>
      <c r="U1014" s="24" t="str">
        <f>+VLOOKUP(TRIM(C1014),[5]CAT!$A$2:$G$498,4,0)</f>
        <v>Cinta</v>
      </c>
      <c r="V1014" s="65">
        <f t="shared" si="16"/>
        <v>45600</v>
      </c>
    </row>
    <row r="1015" spans="1:22" x14ac:dyDescent="0.2">
      <c r="A1015" s="344">
        <v>896</v>
      </c>
      <c r="B1015" s="345" t="b">
        <v>1</v>
      </c>
      <c r="C1015" s="282" t="s">
        <v>301</v>
      </c>
      <c r="D1015" s="282" t="s">
        <v>20</v>
      </c>
      <c r="E1015" s="282" t="s">
        <v>605</v>
      </c>
      <c r="F1015" s="282" t="s">
        <v>1375</v>
      </c>
      <c r="G1015" s="345">
        <v>131.04179999999999</v>
      </c>
      <c r="H1015" s="345">
        <v>131.04179999999999</v>
      </c>
      <c r="I1015" s="282" t="s">
        <v>1139</v>
      </c>
      <c r="J1015" s="346">
        <v>45599</v>
      </c>
      <c r="K1015" s="344">
        <v>0</v>
      </c>
      <c r="L1015" s="346">
        <v>45600</v>
      </c>
      <c r="M1015" s="345">
        <v>0</v>
      </c>
      <c r="N1015" s="345">
        <v>0</v>
      </c>
      <c r="O1015" s="282" t="s">
        <v>1123</v>
      </c>
      <c r="P1015" s="344">
        <v>0</v>
      </c>
      <c r="Q1015" s="282" t="s">
        <v>2171</v>
      </c>
      <c r="R1015" s="344">
        <v>1</v>
      </c>
      <c r="S1015" s="339"/>
      <c r="T1015" s="282"/>
      <c r="U1015" s="24" t="str">
        <f>+VLOOKUP(TRIM(C1015),[5]CAT!$A$2:$G$498,4,0)</f>
        <v>Cinta</v>
      </c>
      <c r="V1015" s="65">
        <f t="shared" si="16"/>
        <v>45600</v>
      </c>
    </row>
    <row r="1016" spans="1:22" x14ac:dyDescent="0.2">
      <c r="A1016" s="344">
        <v>874</v>
      </c>
      <c r="B1016" s="345" t="b">
        <v>1</v>
      </c>
      <c r="C1016" s="282" t="s">
        <v>1466</v>
      </c>
      <c r="D1016" s="282" t="s">
        <v>20</v>
      </c>
      <c r="E1016" s="282" t="s">
        <v>841</v>
      </c>
      <c r="F1016" s="282" t="s">
        <v>2138</v>
      </c>
      <c r="G1016" s="345">
        <v>488.57</v>
      </c>
      <c r="H1016" s="345">
        <v>488.57</v>
      </c>
      <c r="I1016" s="282" t="s">
        <v>1180</v>
      </c>
      <c r="J1016" s="346">
        <v>45599</v>
      </c>
      <c r="K1016" s="344">
        <v>0</v>
      </c>
      <c r="L1016" s="346">
        <v>45600</v>
      </c>
      <c r="M1016" s="345">
        <v>0.01</v>
      </c>
      <c r="N1016" s="345">
        <v>0</v>
      </c>
      <c r="O1016" s="282" t="s">
        <v>1123</v>
      </c>
      <c r="P1016" s="344">
        <v>0</v>
      </c>
      <c r="Q1016" s="282" t="s">
        <v>2124</v>
      </c>
      <c r="R1016" s="344">
        <v>1</v>
      </c>
      <c r="S1016" s="339"/>
      <c r="T1016" s="282"/>
      <c r="U1016" s="24" t="e">
        <f>+VLOOKUP(TRIM(C1016),[5]CAT!$A$2:$G$498,4,0)</f>
        <v>#N/A</v>
      </c>
      <c r="V1016" s="65">
        <f t="shared" si="16"/>
        <v>45600</v>
      </c>
    </row>
    <row r="1017" spans="1:22" x14ac:dyDescent="0.2">
      <c r="A1017" s="344">
        <v>875</v>
      </c>
      <c r="B1017" s="345" t="b">
        <v>1</v>
      </c>
      <c r="C1017" s="282" t="s">
        <v>1296</v>
      </c>
      <c r="D1017" s="282" t="s">
        <v>20</v>
      </c>
      <c r="E1017" s="282" t="s">
        <v>687</v>
      </c>
      <c r="F1017" s="282" t="s">
        <v>2005</v>
      </c>
      <c r="G1017" s="345">
        <v>2967.5</v>
      </c>
      <c r="H1017" s="345">
        <v>2967.5</v>
      </c>
      <c r="I1017" s="282" t="s">
        <v>1139</v>
      </c>
      <c r="J1017" s="346">
        <v>45599</v>
      </c>
      <c r="K1017" s="344">
        <v>0</v>
      </c>
      <c r="L1017" s="346">
        <v>45600</v>
      </c>
      <c r="M1017" s="345">
        <v>0.01</v>
      </c>
      <c r="N1017" s="345">
        <v>0</v>
      </c>
      <c r="O1017" s="282" t="s">
        <v>1123</v>
      </c>
      <c r="P1017" s="344">
        <v>0</v>
      </c>
      <c r="Q1017" s="282" t="s">
        <v>2124</v>
      </c>
      <c r="R1017" s="344">
        <v>1</v>
      </c>
      <c r="S1017" s="339"/>
      <c r="T1017" s="282"/>
      <c r="U1017" s="24" t="e">
        <f>+VLOOKUP(TRIM(C1017),[5]CAT!$A$2:$G$498,4,0)</f>
        <v>#N/A</v>
      </c>
      <c r="V1017" s="65">
        <f t="shared" si="16"/>
        <v>45600</v>
      </c>
    </row>
    <row r="1018" spans="1:22" x14ac:dyDescent="0.2">
      <c r="A1018" s="344">
        <v>881</v>
      </c>
      <c r="B1018" s="345" t="b">
        <v>1</v>
      </c>
      <c r="C1018" s="282" t="s">
        <v>1296</v>
      </c>
      <c r="D1018" s="282" t="s">
        <v>20</v>
      </c>
      <c r="E1018" s="282" t="s">
        <v>687</v>
      </c>
      <c r="F1018" s="282" t="s">
        <v>2005</v>
      </c>
      <c r="G1018" s="345">
        <v>2228.58</v>
      </c>
      <c r="H1018" s="345">
        <v>2228.58</v>
      </c>
      <c r="I1018" s="282" t="s">
        <v>1139</v>
      </c>
      <c r="J1018" s="346">
        <v>45599</v>
      </c>
      <c r="K1018" s="344">
        <v>0</v>
      </c>
      <c r="L1018" s="346">
        <v>45600</v>
      </c>
      <c r="M1018" s="345">
        <v>0.01</v>
      </c>
      <c r="N1018" s="345">
        <v>0</v>
      </c>
      <c r="O1018" s="282" t="s">
        <v>1123</v>
      </c>
      <c r="P1018" s="344">
        <v>0</v>
      </c>
      <c r="Q1018" s="282" t="s">
        <v>2068</v>
      </c>
      <c r="R1018" s="344">
        <v>1</v>
      </c>
      <c r="S1018" s="339"/>
      <c r="T1018" s="282"/>
      <c r="U1018" s="24" t="e">
        <f>+VLOOKUP(TRIM(C1018),[5]CAT!$A$2:$G$498,4,0)</f>
        <v>#N/A</v>
      </c>
      <c r="V1018" s="65">
        <f t="shared" si="16"/>
        <v>45600</v>
      </c>
    </row>
    <row r="1019" spans="1:22" x14ac:dyDescent="0.2">
      <c r="A1019" s="344">
        <v>893</v>
      </c>
      <c r="B1019" s="345" t="b">
        <v>1</v>
      </c>
      <c r="C1019" s="282" t="s">
        <v>1296</v>
      </c>
      <c r="D1019" s="282" t="s">
        <v>20</v>
      </c>
      <c r="E1019" s="282" t="s">
        <v>687</v>
      </c>
      <c r="F1019" s="282" t="s">
        <v>2005</v>
      </c>
      <c r="G1019" s="345">
        <v>2227.71</v>
      </c>
      <c r="H1019" s="345">
        <v>2227.71</v>
      </c>
      <c r="I1019" s="282" t="s">
        <v>1139</v>
      </c>
      <c r="J1019" s="346">
        <v>45599</v>
      </c>
      <c r="K1019" s="344">
        <v>0</v>
      </c>
      <c r="L1019" s="346">
        <v>45600</v>
      </c>
      <c r="M1019" s="345">
        <v>0.01</v>
      </c>
      <c r="N1019" s="345">
        <v>0</v>
      </c>
      <c r="O1019" s="282" t="s">
        <v>1123</v>
      </c>
      <c r="P1019" s="344">
        <v>0</v>
      </c>
      <c r="Q1019" s="282" t="s">
        <v>2171</v>
      </c>
      <c r="R1019" s="344">
        <v>1</v>
      </c>
      <c r="S1019" s="339"/>
      <c r="T1019" s="282"/>
      <c r="U1019" s="24" t="e">
        <f>+VLOOKUP(TRIM(C1019),[5]CAT!$A$2:$G$498,4,0)</f>
        <v>#N/A</v>
      </c>
      <c r="V1019" s="65">
        <f t="shared" si="16"/>
        <v>45600</v>
      </c>
    </row>
    <row r="1020" spans="1:22" x14ac:dyDescent="0.2">
      <c r="A1020" s="344">
        <v>880</v>
      </c>
      <c r="B1020" s="345" t="b">
        <v>1</v>
      </c>
      <c r="C1020" s="282" t="s">
        <v>1467</v>
      </c>
      <c r="D1020" s="282" t="s">
        <v>20</v>
      </c>
      <c r="E1020" s="282" t="s">
        <v>759</v>
      </c>
      <c r="F1020" s="282" t="s">
        <v>1506</v>
      </c>
      <c r="G1020" s="345">
        <v>334.81</v>
      </c>
      <c r="H1020" s="345">
        <v>334.81</v>
      </c>
      <c r="I1020" s="282" t="s">
        <v>1180</v>
      </c>
      <c r="J1020" s="346">
        <v>45599</v>
      </c>
      <c r="K1020" s="344">
        <v>0</v>
      </c>
      <c r="L1020" s="346">
        <v>45600</v>
      </c>
      <c r="M1020" s="345">
        <v>0.01</v>
      </c>
      <c r="N1020" s="345">
        <v>0</v>
      </c>
      <c r="O1020" s="282" t="s">
        <v>1123</v>
      </c>
      <c r="P1020" s="344">
        <v>0</v>
      </c>
      <c r="Q1020" s="282" t="s">
        <v>2068</v>
      </c>
      <c r="R1020" s="344">
        <v>1</v>
      </c>
      <c r="S1020" s="339"/>
      <c r="T1020" s="282"/>
      <c r="U1020" s="24" t="e">
        <f>+VLOOKUP(TRIM(C1020),[5]CAT!$A$2:$G$498,4,0)</f>
        <v>#N/A</v>
      </c>
      <c r="V1020" s="65">
        <f t="shared" si="16"/>
        <v>45600</v>
      </c>
    </row>
    <row r="1021" spans="1:22" x14ac:dyDescent="0.2">
      <c r="A1021" s="344">
        <v>876</v>
      </c>
      <c r="B1021" s="345" t="b">
        <v>1</v>
      </c>
      <c r="C1021" s="282" t="s">
        <v>780</v>
      </c>
      <c r="D1021" s="282" t="s">
        <v>20</v>
      </c>
      <c r="E1021" s="282" t="s">
        <v>792</v>
      </c>
      <c r="F1021" s="282" t="s">
        <v>2004</v>
      </c>
      <c r="G1021" s="345">
        <v>2966.34</v>
      </c>
      <c r="H1021" s="345">
        <v>2966.34</v>
      </c>
      <c r="I1021" s="282" t="s">
        <v>1139</v>
      </c>
      <c r="J1021" s="346">
        <v>45599</v>
      </c>
      <c r="K1021" s="344">
        <v>0</v>
      </c>
      <c r="L1021" s="346">
        <v>45600</v>
      </c>
      <c r="M1021" s="345">
        <v>0.01</v>
      </c>
      <c r="N1021" s="345">
        <v>0</v>
      </c>
      <c r="O1021" s="282" t="s">
        <v>1123</v>
      </c>
      <c r="P1021" s="344">
        <v>0</v>
      </c>
      <c r="Q1021" s="282" t="s">
        <v>2124</v>
      </c>
      <c r="R1021" s="344">
        <v>1</v>
      </c>
      <c r="S1021" s="339"/>
      <c r="T1021" s="282"/>
      <c r="U1021" s="24" t="str">
        <f>+VLOOKUP(TRIM(C1021),[5]CAT!$A$2:$G$498,4,0)</f>
        <v>Ins Pack</v>
      </c>
      <c r="V1021" s="65">
        <f t="shared" si="16"/>
        <v>45600</v>
      </c>
    </row>
    <row r="1022" spans="1:22" x14ac:dyDescent="0.2">
      <c r="A1022" s="344">
        <v>889</v>
      </c>
      <c r="B1022" s="345" t="b">
        <v>1</v>
      </c>
      <c r="C1022" s="282" t="s">
        <v>895</v>
      </c>
      <c r="D1022" s="282" t="s">
        <v>20</v>
      </c>
      <c r="E1022" s="282" t="s">
        <v>983</v>
      </c>
      <c r="F1022" s="282" t="s">
        <v>2174</v>
      </c>
      <c r="G1022" s="345">
        <v>1671.51</v>
      </c>
      <c r="H1022" s="345">
        <v>1671.51</v>
      </c>
      <c r="I1022" s="282" t="s">
        <v>1180</v>
      </c>
      <c r="J1022" s="346">
        <v>45599</v>
      </c>
      <c r="K1022" s="344">
        <v>0</v>
      </c>
      <c r="L1022" s="346">
        <v>45600</v>
      </c>
      <c r="M1022" s="345">
        <v>0.01</v>
      </c>
      <c r="N1022" s="345">
        <v>0</v>
      </c>
      <c r="O1022" s="282" t="s">
        <v>1123</v>
      </c>
      <c r="P1022" s="344">
        <v>0</v>
      </c>
      <c r="Q1022" s="282" t="s">
        <v>2171</v>
      </c>
      <c r="R1022" s="344">
        <v>1</v>
      </c>
      <c r="S1022" s="339"/>
      <c r="T1022" s="282"/>
      <c r="U1022" s="24" t="str">
        <f>+VLOOKUP(TRIM(C1022),[5]CAT!$A$2:$G$498,4,0)</f>
        <v>Salsa</v>
      </c>
      <c r="V1022" s="65">
        <f t="shared" si="16"/>
        <v>45600</v>
      </c>
    </row>
    <row r="1023" spans="1:22" x14ac:dyDescent="0.2">
      <c r="A1023" s="344">
        <v>891</v>
      </c>
      <c r="B1023" s="345" t="b">
        <v>1</v>
      </c>
      <c r="C1023" s="282" t="s">
        <v>936</v>
      </c>
      <c r="D1023" s="282" t="s">
        <v>20</v>
      </c>
      <c r="E1023" s="282" t="s">
        <v>935</v>
      </c>
      <c r="F1023" s="282" t="s">
        <v>1375</v>
      </c>
      <c r="G1023" s="345">
        <v>25.84</v>
      </c>
      <c r="H1023" s="345">
        <v>25.84</v>
      </c>
      <c r="I1023" s="282" t="s">
        <v>1122</v>
      </c>
      <c r="J1023" s="346">
        <v>45599</v>
      </c>
      <c r="K1023" s="344">
        <v>0</v>
      </c>
      <c r="L1023" s="346">
        <v>45600</v>
      </c>
      <c r="M1023" s="345">
        <v>0.01</v>
      </c>
      <c r="N1023" s="345">
        <v>0</v>
      </c>
      <c r="O1023" s="282" t="s">
        <v>1123</v>
      </c>
      <c r="P1023" s="344">
        <v>0</v>
      </c>
      <c r="Q1023" s="282" t="s">
        <v>2171</v>
      </c>
      <c r="R1023" s="344">
        <v>1</v>
      </c>
      <c r="S1023" s="339"/>
      <c r="T1023" s="282"/>
      <c r="U1023" s="24" t="str">
        <f>+VLOOKUP(TRIM(C1023),[5]CAT!$A$2:$G$498,4,0)</f>
        <v>Aceite</v>
      </c>
      <c r="V1023" s="65">
        <f t="shared" si="16"/>
        <v>45600</v>
      </c>
    </row>
    <row r="1024" spans="1:22" x14ac:dyDescent="0.2">
      <c r="A1024" s="344">
        <v>894</v>
      </c>
      <c r="B1024" s="345" t="b">
        <v>1</v>
      </c>
      <c r="C1024" s="282" t="s">
        <v>1476</v>
      </c>
      <c r="D1024" s="282" t="s">
        <v>20</v>
      </c>
      <c r="E1024" s="282" t="s">
        <v>892</v>
      </c>
      <c r="F1024" s="282" t="s">
        <v>2175</v>
      </c>
      <c r="G1024" s="345">
        <v>245.37</v>
      </c>
      <c r="H1024" s="345">
        <v>245.37</v>
      </c>
      <c r="I1024" s="282" t="s">
        <v>1180</v>
      </c>
      <c r="J1024" s="346">
        <v>45599</v>
      </c>
      <c r="K1024" s="344">
        <v>0</v>
      </c>
      <c r="L1024" s="346">
        <v>45600</v>
      </c>
      <c r="M1024" s="345">
        <v>0.01</v>
      </c>
      <c r="N1024" s="345">
        <v>0</v>
      </c>
      <c r="O1024" s="282" t="s">
        <v>1123</v>
      </c>
      <c r="P1024" s="344">
        <v>0</v>
      </c>
      <c r="Q1024" s="282" t="s">
        <v>2171</v>
      </c>
      <c r="R1024" s="344">
        <v>1</v>
      </c>
      <c r="S1024" s="339"/>
      <c r="T1024" s="282"/>
      <c r="U1024" s="24" t="e">
        <f>+VLOOKUP(TRIM(C1024),[5]CAT!$A$2:$G$498,4,0)</f>
        <v>#N/A</v>
      </c>
      <c r="V1024" s="65">
        <f t="shared" si="16"/>
        <v>45600</v>
      </c>
    </row>
    <row r="1025" spans="1:22" x14ac:dyDescent="0.2">
      <c r="A1025" s="344">
        <v>890</v>
      </c>
      <c r="B1025" s="345" t="b">
        <v>1</v>
      </c>
      <c r="C1025" s="282" t="s">
        <v>828</v>
      </c>
      <c r="D1025" s="282" t="s">
        <v>20</v>
      </c>
      <c r="E1025" s="282" t="s">
        <v>852</v>
      </c>
      <c r="F1025" s="282" t="s">
        <v>1134</v>
      </c>
      <c r="G1025" s="345">
        <v>4.2990449999999996</v>
      </c>
      <c r="H1025" s="345">
        <v>4.2990449999999996</v>
      </c>
      <c r="I1025" s="282" t="s">
        <v>1122</v>
      </c>
      <c r="J1025" s="346">
        <v>45599</v>
      </c>
      <c r="K1025" s="344">
        <v>0</v>
      </c>
      <c r="L1025" s="346">
        <v>45600</v>
      </c>
      <c r="M1025" s="345">
        <v>0</v>
      </c>
      <c r="N1025" s="345">
        <v>0</v>
      </c>
      <c r="O1025" s="282" t="s">
        <v>1123</v>
      </c>
      <c r="P1025" s="344">
        <v>0</v>
      </c>
      <c r="Q1025" s="282" t="s">
        <v>2171</v>
      </c>
      <c r="R1025" s="344">
        <v>1</v>
      </c>
      <c r="S1025" s="339"/>
      <c r="T1025" s="282"/>
      <c r="U1025" s="24" t="str">
        <f>+VLOOKUP(TRIM(C1025),[5]CAT!$A$2:$G$498,4,0)</f>
        <v>Sabor</v>
      </c>
      <c r="V1025" s="65">
        <f t="shared" si="16"/>
        <v>45600</v>
      </c>
    </row>
    <row r="1026" spans="1:22" x14ac:dyDescent="0.2">
      <c r="A1026" s="344">
        <v>888</v>
      </c>
      <c r="B1026" s="345" t="b">
        <v>1</v>
      </c>
      <c r="C1026" s="282" t="s">
        <v>897</v>
      </c>
      <c r="D1026" s="282" t="s">
        <v>20</v>
      </c>
      <c r="E1026" s="282" t="s">
        <v>1420</v>
      </c>
      <c r="F1026" s="282" t="s">
        <v>1421</v>
      </c>
      <c r="G1026" s="345">
        <v>514.11926400000004</v>
      </c>
      <c r="H1026" s="345">
        <v>514.11926400000004</v>
      </c>
      <c r="I1026" s="282" t="s">
        <v>1122</v>
      </c>
      <c r="J1026" s="346">
        <v>45599</v>
      </c>
      <c r="K1026" s="344">
        <v>0</v>
      </c>
      <c r="L1026" s="346">
        <v>45600</v>
      </c>
      <c r="M1026" s="345">
        <v>0</v>
      </c>
      <c r="N1026" s="345">
        <v>0</v>
      </c>
      <c r="O1026" s="282" t="s">
        <v>1123</v>
      </c>
      <c r="P1026" s="344">
        <v>0</v>
      </c>
      <c r="Q1026" s="282" t="s">
        <v>2171</v>
      </c>
      <c r="R1026" s="344">
        <v>1</v>
      </c>
      <c r="S1026" s="339"/>
      <c r="T1026" s="282"/>
      <c r="U1026" s="24" t="str">
        <f>+VLOOKUP(TRIM(C1026),[5]CAT!$A$2:$G$498,4,0)</f>
        <v>Mozza</v>
      </c>
      <c r="V1026" s="65">
        <f t="shared" si="16"/>
        <v>45600</v>
      </c>
    </row>
    <row r="1027" spans="1:22" x14ac:dyDescent="0.2">
      <c r="A1027" s="344">
        <v>878</v>
      </c>
      <c r="B1027" s="345" t="b">
        <v>1</v>
      </c>
      <c r="C1027" s="282" t="s">
        <v>1022</v>
      </c>
      <c r="D1027" s="282" t="s">
        <v>20</v>
      </c>
      <c r="E1027" s="282" t="s">
        <v>1503</v>
      </c>
      <c r="F1027" s="282" t="s">
        <v>1375</v>
      </c>
      <c r="G1027" s="345">
        <v>34.61</v>
      </c>
      <c r="H1027" s="345">
        <v>34.61</v>
      </c>
      <c r="I1027" s="282" t="s">
        <v>1182</v>
      </c>
      <c r="J1027" s="346">
        <v>45599</v>
      </c>
      <c r="K1027" s="344">
        <v>0</v>
      </c>
      <c r="L1027" s="346">
        <v>45600</v>
      </c>
      <c r="M1027" s="345">
        <v>0.01</v>
      </c>
      <c r="N1027" s="345">
        <v>0</v>
      </c>
      <c r="O1027" s="282" t="s">
        <v>1123</v>
      </c>
      <c r="P1027" s="344">
        <v>0</v>
      </c>
      <c r="Q1027" s="282" t="s">
        <v>2124</v>
      </c>
      <c r="R1027" s="344">
        <v>1</v>
      </c>
      <c r="S1027" s="339"/>
      <c r="T1027" s="282"/>
      <c r="U1027" s="24" t="e">
        <f>+VLOOKUP(TRIM(C1027),[5]CAT!$A$2:$G$498,4,0)</f>
        <v>#N/A</v>
      </c>
      <c r="V1027" s="65">
        <f t="shared" si="16"/>
        <v>45600</v>
      </c>
    </row>
    <row r="1028" spans="1:22" x14ac:dyDescent="0.2">
      <c r="A1028" s="344">
        <v>884</v>
      </c>
      <c r="B1028" s="345" t="b">
        <v>1</v>
      </c>
      <c r="C1028" s="282" t="s">
        <v>1022</v>
      </c>
      <c r="D1028" s="282" t="s">
        <v>20</v>
      </c>
      <c r="E1028" s="282" t="s">
        <v>1503</v>
      </c>
      <c r="F1028" s="282" t="s">
        <v>1375</v>
      </c>
      <c r="G1028" s="345">
        <v>25.99</v>
      </c>
      <c r="H1028" s="345">
        <v>25.99</v>
      </c>
      <c r="I1028" s="282" t="s">
        <v>1182</v>
      </c>
      <c r="J1028" s="346">
        <v>45599</v>
      </c>
      <c r="K1028" s="344">
        <v>0</v>
      </c>
      <c r="L1028" s="346">
        <v>45600</v>
      </c>
      <c r="M1028" s="345">
        <v>0.01</v>
      </c>
      <c r="N1028" s="345">
        <v>0</v>
      </c>
      <c r="O1028" s="282" t="s">
        <v>1123</v>
      </c>
      <c r="P1028" s="344">
        <v>0</v>
      </c>
      <c r="Q1028" s="282" t="s">
        <v>2068</v>
      </c>
      <c r="R1028" s="344">
        <v>1</v>
      </c>
      <c r="S1028" s="339"/>
      <c r="T1028" s="282"/>
      <c r="U1028" s="24" t="e">
        <f>+VLOOKUP(TRIM(C1028),[5]CAT!$A$2:$G$498,4,0)</f>
        <v>#N/A</v>
      </c>
      <c r="V1028" s="65">
        <f t="shared" si="16"/>
        <v>45600</v>
      </c>
    </row>
    <row r="1029" spans="1:22" x14ac:dyDescent="0.2">
      <c r="A1029" s="344">
        <v>897</v>
      </c>
      <c r="B1029" s="345" t="b">
        <v>1</v>
      </c>
      <c r="C1029" s="282" t="s">
        <v>1022</v>
      </c>
      <c r="D1029" s="282" t="s">
        <v>20</v>
      </c>
      <c r="E1029" s="282" t="s">
        <v>1503</v>
      </c>
      <c r="F1029" s="282" t="s">
        <v>1375</v>
      </c>
      <c r="G1029" s="345">
        <v>25.99</v>
      </c>
      <c r="H1029" s="345">
        <v>25.99</v>
      </c>
      <c r="I1029" s="282" t="s">
        <v>1182</v>
      </c>
      <c r="J1029" s="346">
        <v>45599</v>
      </c>
      <c r="K1029" s="344">
        <v>0</v>
      </c>
      <c r="L1029" s="346">
        <v>45600</v>
      </c>
      <c r="M1029" s="345">
        <v>0.01</v>
      </c>
      <c r="N1029" s="345">
        <v>0</v>
      </c>
      <c r="O1029" s="282" t="s">
        <v>1123</v>
      </c>
      <c r="P1029" s="344">
        <v>0</v>
      </c>
      <c r="Q1029" s="282" t="s">
        <v>2171</v>
      </c>
      <c r="R1029" s="344">
        <v>1</v>
      </c>
      <c r="S1029" s="339"/>
      <c r="T1029" s="282"/>
      <c r="U1029" s="24" t="e">
        <f>+VLOOKUP(TRIM(C1029),[5]CAT!$A$2:$G$498,4,0)</f>
        <v>#N/A</v>
      </c>
      <c r="V1029" s="65">
        <f t="shared" si="16"/>
        <v>45600</v>
      </c>
    </row>
    <row r="1030" spans="1:22" x14ac:dyDescent="0.2">
      <c r="A1030" s="344">
        <v>35</v>
      </c>
      <c r="B1030" s="345" t="b">
        <v>1</v>
      </c>
      <c r="C1030" s="282" t="s">
        <v>2176</v>
      </c>
      <c r="D1030" s="282" t="s">
        <v>1145</v>
      </c>
      <c r="E1030" s="282" t="s">
        <v>2177</v>
      </c>
      <c r="F1030" s="282" t="s">
        <v>2178</v>
      </c>
      <c r="G1030" s="345">
        <v>2184.0300000000002</v>
      </c>
      <c r="H1030" s="345">
        <v>0</v>
      </c>
      <c r="I1030" s="282" t="s">
        <v>1139</v>
      </c>
      <c r="J1030" s="346">
        <v>45599</v>
      </c>
      <c r="K1030" s="344">
        <v>1</v>
      </c>
      <c r="L1030" s="346">
        <v>45600</v>
      </c>
      <c r="M1030" s="345">
        <v>0.01</v>
      </c>
      <c r="N1030" s="345">
        <v>0</v>
      </c>
      <c r="O1030" s="282" t="s">
        <v>1123</v>
      </c>
      <c r="P1030" s="344">
        <v>0</v>
      </c>
      <c r="Q1030" s="282" t="s">
        <v>2171</v>
      </c>
      <c r="R1030" s="344">
        <v>1</v>
      </c>
      <c r="S1030" s="339"/>
      <c r="T1030" s="282"/>
      <c r="U1030" s="24" t="e">
        <f>+VLOOKUP(TRIM(C1030),[5]CAT!$A$2:$G$498,4,0)</f>
        <v>#N/A</v>
      </c>
      <c r="V1030" s="65">
        <f t="shared" si="16"/>
        <v>45600</v>
      </c>
    </row>
    <row r="1031" spans="1:22" x14ac:dyDescent="0.2">
      <c r="A1031" s="344">
        <v>33</v>
      </c>
      <c r="B1031" s="345" t="b">
        <v>1</v>
      </c>
      <c r="C1031" s="282" t="s">
        <v>2139</v>
      </c>
      <c r="D1031" s="282" t="s">
        <v>1145</v>
      </c>
      <c r="E1031" s="282" t="s">
        <v>2140</v>
      </c>
      <c r="F1031" s="282" t="s">
        <v>2141</v>
      </c>
      <c r="G1031" s="345">
        <v>2908.1699349999999</v>
      </c>
      <c r="H1031" s="345">
        <v>0</v>
      </c>
      <c r="I1031" s="282" t="s">
        <v>1139</v>
      </c>
      <c r="J1031" s="346">
        <v>45599</v>
      </c>
      <c r="K1031" s="344">
        <v>1</v>
      </c>
      <c r="L1031" s="346">
        <v>45600</v>
      </c>
      <c r="M1031" s="345">
        <v>0</v>
      </c>
      <c r="N1031" s="345">
        <v>0</v>
      </c>
      <c r="O1031" s="282" t="s">
        <v>1123</v>
      </c>
      <c r="P1031" s="344">
        <v>0</v>
      </c>
      <c r="Q1031" s="282" t="s">
        <v>2124</v>
      </c>
      <c r="R1031" s="344">
        <v>1</v>
      </c>
      <c r="S1031" s="339"/>
      <c r="T1031" s="282"/>
      <c r="U1031" s="24" t="e">
        <f>+VLOOKUP(TRIM(C1031),[5]CAT!$A$2:$G$498,4,0)</f>
        <v>#N/A</v>
      </c>
      <c r="V1031" s="65">
        <f t="shared" si="16"/>
        <v>45600</v>
      </c>
    </row>
    <row r="1032" spans="1:22" x14ac:dyDescent="0.2">
      <c r="A1032" s="344">
        <v>34</v>
      </c>
      <c r="B1032" s="345" t="b">
        <v>1</v>
      </c>
      <c r="C1032" s="282" t="s">
        <v>2070</v>
      </c>
      <c r="D1032" s="282" t="s">
        <v>1145</v>
      </c>
      <c r="E1032" s="282" t="s">
        <v>2064</v>
      </c>
      <c r="F1032" s="282" t="s">
        <v>2065</v>
      </c>
      <c r="G1032" s="345">
        <v>2184.0300000000002</v>
      </c>
      <c r="H1032" s="345">
        <v>0</v>
      </c>
      <c r="I1032" s="282" t="s">
        <v>1139</v>
      </c>
      <c r="J1032" s="346">
        <v>45599</v>
      </c>
      <c r="K1032" s="344">
        <v>1</v>
      </c>
      <c r="L1032" s="346">
        <v>45600</v>
      </c>
      <c r="M1032" s="345">
        <v>0.01</v>
      </c>
      <c r="N1032" s="345">
        <v>0</v>
      </c>
      <c r="O1032" s="282" t="s">
        <v>1123</v>
      </c>
      <c r="P1032" s="344">
        <v>0</v>
      </c>
      <c r="Q1032" s="282" t="s">
        <v>2068</v>
      </c>
      <c r="R1032" s="344">
        <v>1</v>
      </c>
      <c r="S1032" s="339"/>
      <c r="T1032" s="282"/>
      <c r="U1032" s="24" t="e">
        <f>+VLOOKUP(TRIM(C1032),[5]CAT!$A$2:$G$498,4,0)</f>
        <v>#N/A</v>
      </c>
      <c r="V1032" s="65">
        <f t="shared" si="16"/>
        <v>45600</v>
      </c>
    </row>
    <row r="1033" spans="1:22" x14ac:dyDescent="0.2">
      <c r="A1033" s="344">
        <v>1055</v>
      </c>
      <c r="B1033" s="345" t="b">
        <v>1</v>
      </c>
      <c r="C1033" s="282" t="s">
        <v>673</v>
      </c>
      <c r="D1033" s="282" t="s">
        <v>20</v>
      </c>
      <c r="E1033" s="282" t="s">
        <v>679</v>
      </c>
      <c r="F1033" s="282" t="s">
        <v>1132</v>
      </c>
      <c r="G1033" s="345">
        <v>27.892931000000001</v>
      </c>
      <c r="H1033" s="345">
        <v>27.892931000000001</v>
      </c>
      <c r="I1033" s="282" t="s">
        <v>1122</v>
      </c>
      <c r="J1033" s="346">
        <v>45600</v>
      </c>
      <c r="K1033" s="344">
        <v>7</v>
      </c>
      <c r="L1033" s="346">
        <v>45607</v>
      </c>
      <c r="M1033" s="345">
        <v>0</v>
      </c>
      <c r="N1033" s="345">
        <v>0</v>
      </c>
      <c r="O1033" s="282" t="s">
        <v>1123</v>
      </c>
      <c r="P1033" s="344">
        <v>0</v>
      </c>
      <c r="Q1033" s="282" t="s">
        <v>2003</v>
      </c>
      <c r="R1033" s="344">
        <v>1</v>
      </c>
      <c r="S1033" s="339"/>
      <c r="T1033" s="282"/>
      <c r="U1033" s="24" t="str">
        <f>+VLOOKUP(TRIM(C1033),[5]CAT!$A$2:$G$498,4,0)</f>
        <v>Aditivos</v>
      </c>
      <c r="V1033" s="65">
        <f t="shared" si="16"/>
        <v>45607</v>
      </c>
    </row>
    <row r="1034" spans="1:22" x14ac:dyDescent="0.2">
      <c r="A1034" s="344">
        <v>1079</v>
      </c>
      <c r="B1034" s="345" t="b">
        <v>1</v>
      </c>
      <c r="C1034" s="282" t="s">
        <v>673</v>
      </c>
      <c r="D1034" s="282" t="s">
        <v>20</v>
      </c>
      <c r="E1034" s="282" t="s">
        <v>679</v>
      </c>
      <c r="F1034" s="282" t="s">
        <v>1132</v>
      </c>
      <c r="G1034" s="345">
        <v>33.912374</v>
      </c>
      <c r="H1034" s="345">
        <v>33.912374</v>
      </c>
      <c r="I1034" s="282" t="s">
        <v>1122</v>
      </c>
      <c r="J1034" s="346">
        <v>45600</v>
      </c>
      <c r="K1034" s="344">
        <v>7</v>
      </c>
      <c r="L1034" s="346">
        <v>45607</v>
      </c>
      <c r="M1034" s="345">
        <v>0</v>
      </c>
      <c r="N1034" s="345">
        <v>0</v>
      </c>
      <c r="O1034" s="282" t="s">
        <v>1123</v>
      </c>
      <c r="P1034" s="344">
        <v>0</v>
      </c>
      <c r="Q1034" s="282" t="s">
        <v>2002</v>
      </c>
      <c r="R1034" s="344">
        <v>1</v>
      </c>
      <c r="S1034" s="339"/>
      <c r="T1034" s="282"/>
      <c r="U1034" s="24" t="str">
        <f>+VLOOKUP(TRIM(C1034),[5]CAT!$A$2:$G$498,4,0)</f>
        <v>Aditivos</v>
      </c>
      <c r="V1034" s="65">
        <f t="shared" si="16"/>
        <v>45607</v>
      </c>
    </row>
    <row r="1035" spans="1:22" x14ac:dyDescent="0.2">
      <c r="A1035" s="344">
        <v>1032</v>
      </c>
      <c r="B1035" s="345" t="b">
        <v>1</v>
      </c>
      <c r="C1035" s="282" t="s">
        <v>273</v>
      </c>
      <c r="D1035" s="282" t="s">
        <v>20</v>
      </c>
      <c r="E1035" s="282" t="s">
        <v>27</v>
      </c>
      <c r="F1035" s="282" t="s">
        <v>1142</v>
      </c>
      <c r="G1035" s="345">
        <v>284.72699999999998</v>
      </c>
      <c r="H1035" s="345">
        <v>284.72699999999998</v>
      </c>
      <c r="I1035" s="282" t="s">
        <v>1122</v>
      </c>
      <c r="J1035" s="346">
        <v>45600</v>
      </c>
      <c r="K1035" s="344">
        <v>7</v>
      </c>
      <c r="L1035" s="346">
        <v>45607</v>
      </c>
      <c r="M1035" s="345">
        <v>0</v>
      </c>
      <c r="N1035" s="345">
        <v>0</v>
      </c>
      <c r="O1035" s="282" t="s">
        <v>1123</v>
      </c>
      <c r="P1035" s="344">
        <v>0</v>
      </c>
      <c r="Q1035" s="282" t="s">
        <v>2254</v>
      </c>
      <c r="R1035" s="344">
        <v>1</v>
      </c>
      <c r="S1035" s="339"/>
      <c r="T1035" s="282"/>
      <c r="U1035" s="24" t="str">
        <f>+VLOOKUP(TRIM(C1035),[5]CAT!$A$2:$G$498,4,0)</f>
        <v>Reboz</v>
      </c>
      <c r="V1035" s="65">
        <f t="shared" si="16"/>
        <v>45607</v>
      </c>
    </row>
    <row r="1036" spans="1:22" x14ac:dyDescent="0.2">
      <c r="A1036" s="344">
        <v>1053</v>
      </c>
      <c r="B1036" s="345" t="b">
        <v>1</v>
      </c>
      <c r="C1036" s="282" t="s">
        <v>268</v>
      </c>
      <c r="D1036" s="282" t="s">
        <v>20</v>
      </c>
      <c r="E1036" s="282" t="s">
        <v>312</v>
      </c>
      <c r="F1036" s="282" t="s">
        <v>1140</v>
      </c>
      <c r="G1036" s="345">
        <v>39.224434000000002</v>
      </c>
      <c r="H1036" s="345">
        <v>39.224434000000002</v>
      </c>
      <c r="I1036" s="282" t="s">
        <v>1122</v>
      </c>
      <c r="J1036" s="346">
        <v>45600</v>
      </c>
      <c r="K1036" s="344">
        <v>7</v>
      </c>
      <c r="L1036" s="346">
        <v>45607</v>
      </c>
      <c r="M1036" s="345">
        <v>0</v>
      </c>
      <c r="N1036" s="345">
        <v>0</v>
      </c>
      <c r="O1036" s="282" t="s">
        <v>1123</v>
      </c>
      <c r="P1036" s="344">
        <v>0</v>
      </c>
      <c r="Q1036" s="282" t="s">
        <v>2003</v>
      </c>
      <c r="R1036" s="344">
        <v>1</v>
      </c>
      <c r="S1036" s="339"/>
      <c r="T1036" s="282"/>
      <c r="U1036" s="24" t="str">
        <f>+VLOOKUP(TRIM(C1036),[5]CAT!$A$2:$G$498,4,0)</f>
        <v>Aditivos</v>
      </c>
      <c r="V1036" s="65">
        <f t="shared" si="16"/>
        <v>45607</v>
      </c>
    </row>
    <row r="1037" spans="1:22" x14ac:dyDescent="0.2">
      <c r="A1037" s="344">
        <v>1076</v>
      </c>
      <c r="B1037" s="345" t="b">
        <v>1</v>
      </c>
      <c r="C1037" s="282" t="s">
        <v>268</v>
      </c>
      <c r="D1037" s="282" t="s">
        <v>20</v>
      </c>
      <c r="E1037" s="282" t="s">
        <v>312</v>
      </c>
      <c r="F1037" s="282" t="s">
        <v>1140</v>
      </c>
      <c r="G1037" s="345">
        <v>30.278905999999999</v>
      </c>
      <c r="H1037" s="345">
        <v>30.278905999999999</v>
      </c>
      <c r="I1037" s="282" t="s">
        <v>1122</v>
      </c>
      <c r="J1037" s="346">
        <v>45600</v>
      </c>
      <c r="K1037" s="344">
        <v>7</v>
      </c>
      <c r="L1037" s="346">
        <v>45607</v>
      </c>
      <c r="M1037" s="345">
        <v>0</v>
      </c>
      <c r="N1037" s="345">
        <v>0</v>
      </c>
      <c r="O1037" s="282" t="s">
        <v>1123</v>
      </c>
      <c r="P1037" s="344">
        <v>0</v>
      </c>
      <c r="Q1037" s="282" t="s">
        <v>2002</v>
      </c>
      <c r="R1037" s="344">
        <v>1</v>
      </c>
      <c r="S1037" s="339"/>
      <c r="T1037" s="282"/>
      <c r="U1037" s="24" t="str">
        <f>+VLOOKUP(TRIM(C1037),[5]CAT!$A$2:$G$498,4,0)</f>
        <v>Aditivos</v>
      </c>
      <c r="V1037" s="65">
        <f t="shared" si="16"/>
        <v>45607</v>
      </c>
    </row>
    <row r="1038" spans="1:22" x14ac:dyDescent="0.2">
      <c r="A1038" s="344">
        <v>1056</v>
      </c>
      <c r="B1038" s="345" t="b">
        <v>1</v>
      </c>
      <c r="C1038" s="282" t="s">
        <v>265</v>
      </c>
      <c r="D1038" s="282" t="s">
        <v>20</v>
      </c>
      <c r="E1038" s="282" t="s">
        <v>28</v>
      </c>
      <c r="F1038" s="282" t="s">
        <v>1127</v>
      </c>
      <c r="G1038" s="345">
        <v>2.324411</v>
      </c>
      <c r="H1038" s="345">
        <v>2.324411</v>
      </c>
      <c r="I1038" s="282" t="s">
        <v>1122</v>
      </c>
      <c r="J1038" s="346">
        <v>45600</v>
      </c>
      <c r="K1038" s="344">
        <v>7</v>
      </c>
      <c r="L1038" s="346">
        <v>45607</v>
      </c>
      <c r="M1038" s="345">
        <v>0</v>
      </c>
      <c r="N1038" s="345">
        <v>0</v>
      </c>
      <c r="O1038" s="282" t="s">
        <v>1123</v>
      </c>
      <c r="P1038" s="344">
        <v>0</v>
      </c>
      <c r="Q1038" s="282" t="s">
        <v>2003</v>
      </c>
      <c r="R1038" s="344">
        <v>1</v>
      </c>
      <c r="S1038" s="339"/>
      <c r="T1038" s="282"/>
      <c r="U1038" s="24" t="str">
        <f>+VLOOKUP(TRIM(C1038),[5]CAT!$A$2:$G$498,4,0)</f>
        <v>Aditivos</v>
      </c>
      <c r="V1038" s="65">
        <f t="shared" si="16"/>
        <v>45607</v>
      </c>
    </row>
    <row r="1039" spans="1:22" x14ac:dyDescent="0.2">
      <c r="A1039" s="344">
        <v>1080</v>
      </c>
      <c r="B1039" s="345" t="b">
        <v>1</v>
      </c>
      <c r="C1039" s="282" t="s">
        <v>265</v>
      </c>
      <c r="D1039" s="282" t="s">
        <v>20</v>
      </c>
      <c r="E1039" s="282" t="s">
        <v>28</v>
      </c>
      <c r="F1039" s="282" t="s">
        <v>1127</v>
      </c>
      <c r="G1039" s="345">
        <v>1.816735</v>
      </c>
      <c r="H1039" s="345">
        <v>1.816735</v>
      </c>
      <c r="I1039" s="282" t="s">
        <v>1122</v>
      </c>
      <c r="J1039" s="346">
        <v>45600</v>
      </c>
      <c r="K1039" s="344">
        <v>7</v>
      </c>
      <c r="L1039" s="346">
        <v>45607</v>
      </c>
      <c r="M1039" s="345">
        <v>0</v>
      </c>
      <c r="N1039" s="345">
        <v>0</v>
      </c>
      <c r="O1039" s="282" t="s">
        <v>1123</v>
      </c>
      <c r="P1039" s="344">
        <v>0</v>
      </c>
      <c r="Q1039" s="282" t="s">
        <v>2002</v>
      </c>
      <c r="R1039" s="344">
        <v>1</v>
      </c>
      <c r="S1039" s="339"/>
      <c r="T1039" s="282"/>
      <c r="U1039" s="24" t="str">
        <f>+VLOOKUP(TRIM(C1039),[5]CAT!$A$2:$G$498,4,0)</f>
        <v>Aditivos</v>
      </c>
      <c r="V1039" s="65">
        <f t="shared" si="16"/>
        <v>45607</v>
      </c>
    </row>
    <row r="1040" spans="1:22" x14ac:dyDescent="0.2">
      <c r="A1040" s="344">
        <v>1057</v>
      </c>
      <c r="B1040" s="345" t="b">
        <v>1</v>
      </c>
      <c r="C1040" s="282" t="s">
        <v>250</v>
      </c>
      <c r="D1040" s="282" t="s">
        <v>20</v>
      </c>
      <c r="E1040" s="282" t="s">
        <v>31</v>
      </c>
      <c r="F1040" s="282" t="s">
        <v>1375</v>
      </c>
      <c r="G1040" s="345">
        <v>2.324411</v>
      </c>
      <c r="H1040" s="345">
        <v>2.324411</v>
      </c>
      <c r="I1040" s="282" t="s">
        <v>1180</v>
      </c>
      <c r="J1040" s="346">
        <v>45600</v>
      </c>
      <c r="K1040" s="344">
        <v>7</v>
      </c>
      <c r="L1040" s="346">
        <v>45607</v>
      </c>
      <c r="M1040" s="345">
        <v>0</v>
      </c>
      <c r="N1040" s="345">
        <v>0</v>
      </c>
      <c r="O1040" s="282" t="s">
        <v>1123</v>
      </c>
      <c r="P1040" s="344">
        <v>0</v>
      </c>
      <c r="Q1040" s="282" t="s">
        <v>2003</v>
      </c>
      <c r="R1040" s="344">
        <v>1</v>
      </c>
      <c r="S1040" s="339"/>
      <c r="T1040" s="282"/>
      <c r="U1040" s="24" t="str">
        <f>+VLOOKUP(TRIM(C1040),[5]CAT!$A$2:$G$498,4,0)</f>
        <v>Aditivos</v>
      </c>
      <c r="V1040" s="65">
        <f t="shared" si="16"/>
        <v>45607</v>
      </c>
    </row>
    <row r="1041" spans="1:22" x14ac:dyDescent="0.2">
      <c r="A1041" s="344">
        <v>1081</v>
      </c>
      <c r="B1041" s="345" t="b">
        <v>1</v>
      </c>
      <c r="C1041" s="282" t="s">
        <v>250</v>
      </c>
      <c r="D1041" s="282" t="s">
        <v>20</v>
      </c>
      <c r="E1041" s="282" t="s">
        <v>31</v>
      </c>
      <c r="F1041" s="282" t="s">
        <v>1375</v>
      </c>
      <c r="G1041" s="345">
        <v>1.816735</v>
      </c>
      <c r="H1041" s="345">
        <v>1.816735</v>
      </c>
      <c r="I1041" s="282" t="s">
        <v>1180</v>
      </c>
      <c r="J1041" s="346">
        <v>45600</v>
      </c>
      <c r="K1041" s="344">
        <v>7</v>
      </c>
      <c r="L1041" s="346">
        <v>45607</v>
      </c>
      <c r="M1041" s="345">
        <v>0</v>
      </c>
      <c r="N1041" s="345">
        <v>0</v>
      </c>
      <c r="O1041" s="282" t="s">
        <v>1123</v>
      </c>
      <c r="P1041" s="344">
        <v>0</v>
      </c>
      <c r="Q1041" s="282" t="s">
        <v>2002</v>
      </c>
      <c r="R1041" s="344">
        <v>1</v>
      </c>
      <c r="S1041" s="339"/>
      <c r="T1041" s="282"/>
      <c r="U1041" s="24" t="str">
        <f>+VLOOKUP(TRIM(C1041),[5]CAT!$A$2:$G$498,4,0)</f>
        <v>Aditivos</v>
      </c>
      <c r="V1041" s="65">
        <f t="shared" si="16"/>
        <v>45607</v>
      </c>
    </row>
    <row r="1042" spans="1:22" x14ac:dyDescent="0.2">
      <c r="A1042" s="344">
        <v>1034</v>
      </c>
      <c r="B1042" s="345" t="b">
        <v>1</v>
      </c>
      <c r="C1042" s="282" t="s">
        <v>161</v>
      </c>
      <c r="D1042" s="282" t="s">
        <v>20</v>
      </c>
      <c r="E1042" s="282" t="s">
        <v>43</v>
      </c>
      <c r="F1042" s="282" t="s">
        <v>1375</v>
      </c>
      <c r="G1042" s="345">
        <v>303</v>
      </c>
      <c r="H1042" s="345">
        <v>303</v>
      </c>
      <c r="I1042" s="282" t="s">
        <v>1122</v>
      </c>
      <c r="J1042" s="346">
        <v>45600</v>
      </c>
      <c r="K1042" s="344">
        <v>7</v>
      </c>
      <c r="L1042" s="346">
        <v>45607</v>
      </c>
      <c r="M1042" s="345">
        <v>0</v>
      </c>
      <c r="N1042" s="345">
        <v>0</v>
      </c>
      <c r="O1042" s="282" t="s">
        <v>1123</v>
      </c>
      <c r="P1042" s="344">
        <v>0</v>
      </c>
      <c r="Q1042" s="282" t="s">
        <v>2254</v>
      </c>
      <c r="R1042" s="344">
        <v>1</v>
      </c>
      <c r="S1042" s="339"/>
      <c r="T1042" s="282"/>
      <c r="U1042" s="24" t="str">
        <f>+VLOOKUP(TRIM(C1042),[5]CAT!$A$2:$G$498,4,0)</f>
        <v>Aceite</v>
      </c>
      <c r="V1042" s="65">
        <f t="shared" si="16"/>
        <v>45607</v>
      </c>
    </row>
    <row r="1043" spans="1:22" x14ac:dyDescent="0.2">
      <c r="A1043" s="344">
        <v>1044</v>
      </c>
      <c r="B1043" s="345" t="b">
        <v>1</v>
      </c>
      <c r="C1043" s="282" t="s">
        <v>161</v>
      </c>
      <c r="D1043" s="282" t="s">
        <v>20</v>
      </c>
      <c r="E1043" s="282" t="s">
        <v>43</v>
      </c>
      <c r="F1043" s="282" t="s">
        <v>1375</v>
      </c>
      <c r="G1043" s="345">
        <v>300.30240300000003</v>
      </c>
      <c r="H1043" s="345">
        <v>300.30240300000003</v>
      </c>
      <c r="I1043" s="282" t="s">
        <v>1122</v>
      </c>
      <c r="J1043" s="346">
        <v>45600</v>
      </c>
      <c r="K1043" s="344">
        <v>7</v>
      </c>
      <c r="L1043" s="346">
        <v>45607</v>
      </c>
      <c r="M1043" s="345">
        <v>0</v>
      </c>
      <c r="N1043" s="345">
        <v>0</v>
      </c>
      <c r="O1043" s="282" t="s">
        <v>1123</v>
      </c>
      <c r="P1043" s="344">
        <v>0</v>
      </c>
      <c r="Q1043" s="282" t="s">
        <v>2003</v>
      </c>
      <c r="R1043" s="344">
        <v>1</v>
      </c>
      <c r="S1043" s="339"/>
      <c r="T1043" s="282"/>
      <c r="U1043" s="24" t="str">
        <f>+VLOOKUP(TRIM(C1043),[5]CAT!$A$2:$G$498,4,0)</f>
        <v>Aceite</v>
      </c>
      <c r="V1043" s="65">
        <f t="shared" si="16"/>
        <v>45607</v>
      </c>
    </row>
    <row r="1044" spans="1:22" x14ac:dyDescent="0.2">
      <c r="A1044" s="344">
        <v>1062</v>
      </c>
      <c r="B1044" s="345" t="b">
        <v>1</v>
      </c>
      <c r="C1044" s="282" t="s">
        <v>161</v>
      </c>
      <c r="D1044" s="282" t="s">
        <v>20</v>
      </c>
      <c r="E1044" s="282" t="s">
        <v>43</v>
      </c>
      <c r="F1044" s="282" t="s">
        <v>1375</v>
      </c>
      <c r="G1044" s="345">
        <v>32.136470000000003</v>
      </c>
      <c r="H1044" s="345">
        <v>32.136470000000003</v>
      </c>
      <c r="I1044" s="282" t="s">
        <v>1122</v>
      </c>
      <c r="J1044" s="346">
        <v>45600</v>
      </c>
      <c r="K1044" s="344">
        <v>7</v>
      </c>
      <c r="L1044" s="346">
        <v>45607</v>
      </c>
      <c r="M1044" s="345">
        <v>0</v>
      </c>
      <c r="N1044" s="345">
        <v>0</v>
      </c>
      <c r="O1044" s="282" t="s">
        <v>1123</v>
      </c>
      <c r="P1044" s="344">
        <v>0</v>
      </c>
      <c r="Q1044" s="282" t="s">
        <v>2003</v>
      </c>
      <c r="R1044" s="344">
        <v>1</v>
      </c>
      <c r="S1044" s="339"/>
      <c r="T1044" s="282"/>
      <c r="U1044" s="24" t="str">
        <f>+VLOOKUP(TRIM(C1044),[5]CAT!$A$2:$G$498,4,0)</f>
        <v>Aceite</v>
      </c>
      <c r="V1044" s="65">
        <f t="shared" si="16"/>
        <v>45607</v>
      </c>
    </row>
    <row r="1045" spans="1:22" x14ac:dyDescent="0.2">
      <c r="A1045" s="344">
        <v>1070</v>
      </c>
      <c r="B1045" s="345" t="b">
        <v>1</v>
      </c>
      <c r="C1045" s="282" t="s">
        <v>161</v>
      </c>
      <c r="D1045" s="282" t="s">
        <v>20</v>
      </c>
      <c r="E1045" s="282" t="s">
        <v>43</v>
      </c>
      <c r="F1045" s="282" t="s">
        <v>1375</v>
      </c>
      <c r="G1045" s="345">
        <v>300.29879899999997</v>
      </c>
      <c r="H1045" s="345">
        <v>300.29879899999997</v>
      </c>
      <c r="I1045" s="282" t="s">
        <v>1122</v>
      </c>
      <c r="J1045" s="346">
        <v>45600</v>
      </c>
      <c r="K1045" s="344">
        <v>7</v>
      </c>
      <c r="L1045" s="346">
        <v>45607</v>
      </c>
      <c r="M1045" s="345">
        <v>0</v>
      </c>
      <c r="N1045" s="345">
        <v>0</v>
      </c>
      <c r="O1045" s="282" t="s">
        <v>1123</v>
      </c>
      <c r="P1045" s="344">
        <v>0</v>
      </c>
      <c r="Q1045" s="282" t="s">
        <v>2002</v>
      </c>
      <c r="R1045" s="344">
        <v>1</v>
      </c>
      <c r="S1045" s="339"/>
      <c r="T1045" s="282"/>
      <c r="U1045" s="24" t="str">
        <f>+VLOOKUP(TRIM(C1045),[5]CAT!$A$2:$G$498,4,0)</f>
        <v>Aceite</v>
      </c>
      <c r="V1045" s="65">
        <f t="shared" si="16"/>
        <v>45607</v>
      </c>
    </row>
    <row r="1046" spans="1:22" x14ac:dyDescent="0.2">
      <c r="A1046" s="344">
        <v>1086</v>
      </c>
      <c r="B1046" s="345" t="b">
        <v>1</v>
      </c>
      <c r="C1046" s="282" t="s">
        <v>161</v>
      </c>
      <c r="D1046" s="282" t="s">
        <v>20</v>
      </c>
      <c r="E1046" s="282" t="s">
        <v>43</v>
      </c>
      <c r="F1046" s="282" t="s">
        <v>1375</v>
      </c>
      <c r="G1046" s="345">
        <v>36.339489</v>
      </c>
      <c r="H1046" s="345">
        <v>36.339489</v>
      </c>
      <c r="I1046" s="282" t="s">
        <v>1122</v>
      </c>
      <c r="J1046" s="346">
        <v>45600</v>
      </c>
      <c r="K1046" s="344">
        <v>7</v>
      </c>
      <c r="L1046" s="346">
        <v>45607</v>
      </c>
      <c r="M1046" s="345">
        <v>0</v>
      </c>
      <c r="N1046" s="345">
        <v>0</v>
      </c>
      <c r="O1046" s="282" t="s">
        <v>1123</v>
      </c>
      <c r="P1046" s="344">
        <v>0</v>
      </c>
      <c r="Q1046" s="282" t="s">
        <v>2002</v>
      </c>
      <c r="R1046" s="344">
        <v>1</v>
      </c>
      <c r="S1046" s="339"/>
      <c r="T1046" s="282"/>
      <c r="U1046" s="24" t="str">
        <f>+VLOOKUP(TRIM(C1046),[5]CAT!$A$2:$G$498,4,0)</f>
        <v>Aceite</v>
      </c>
      <c r="V1046" s="65">
        <f t="shared" si="16"/>
        <v>45607</v>
      </c>
    </row>
    <row r="1047" spans="1:22" x14ac:dyDescent="0.2">
      <c r="A1047" s="344">
        <v>1051</v>
      </c>
      <c r="B1047" s="345" t="b">
        <v>1</v>
      </c>
      <c r="C1047" s="282" t="s">
        <v>156</v>
      </c>
      <c r="D1047" s="282" t="s">
        <v>20</v>
      </c>
      <c r="E1047" s="282" t="s">
        <v>44</v>
      </c>
      <c r="F1047" s="282" t="s">
        <v>1375</v>
      </c>
      <c r="G1047" s="345">
        <v>11.912606</v>
      </c>
      <c r="H1047" s="345">
        <v>11.912606</v>
      </c>
      <c r="I1047" s="282" t="s">
        <v>1122</v>
      </c>
      <c r="J1047" s="346">
        <v>45600</v>
      </c>
      <c r="K1047" s="344">
        <v>7</v>
      </c>
      <c r="L1047" s="346">
        <v>45607</v>
      </c>
      <c r="M1047" s="345">
        <v>0</v>
      </c>
      <c r="N1047" s="345">
        <v>0</v>
      </c>
      <c r="O1047" s="282" t="s">
        <v>1123</v>
      </c>
      <c r="P1047" s="344">
        <v>0</v>
      </c>
      <c r="Q1047" s="282" t="s">
        <v>2003</v>
      </c>
      <c r="R1047" s="344">
        <v>1</v>
      </c>
      <c r="S1047" s="339"/>
      <c r="T1047" s="282"/>
      <c r="U1047" s="24" t="str">
        <f>+VLOOKUP(TRIM(C1047),[5]CAT!$A$2:$G$498,4,0)</f>
        <v>Azucar</v>
      </c>
      <c r="V1047" s="65">
        <f t="shared" si="16"/>
        <v>45607</v>
      </c>
    </row>
    <row r="1048" spans="1:22" x14ac:dyDescent="0.2">
      <c r="A1048" s="344">
        <v>1047</v>
      </c>
      <c r="B1048" s="345" t="b">
        <v>1</v>
      </c>
      <c r="C1048" s="282" t="s">
        <v>153</v>
      </c>
      <c r="D1048" s="282" t="s">
        <v>20</v>
      </c>
      <c r="E1048" s="282" t="s">
        <v>46</v>
      </c>
      <c r="F1048" s="282" t="s">
        <v>1375</v>
      </c>
      <c r="G1048" s="345">
        <v>32.541752000000002</v>
      </c>
      <c r="H1048" s="345">
        <v>32.541752000000002</v>
      </c>
      <c r="I1048" s="282" t="s">
        <v>1122</v>
      </c>
      <c r="J1048" s="346">
        <v>45600</v>
      </c>
      <c r="K1048" s="344">
        <v>7</v>
      </c>
      <c r="L1048" s="346">
        <v>45607</v>
      </c>
      <c r="M1048" s="345">
        <v>0</v>
      </c>
      <c r="N1048" s="345">
        <v>0</v>
      </c>
      <c r="O1048" s="282" t="s">
        <v>1123</v>
      </c>
      <c r="P1048" s="344">
        <v>0</v>
      </c>
      <c r="Q1048" s="282" t="s">
        <v>2003</v>
      </c>
      <c r="R1048" s="344">
        <v>1</v>
      </c>
      <c r="S1048" s="339"/>
      <c r="T1048" s="282"/>
      <c r="U1048" s="24" t="str">
        <f>+VLOOKUP(TRIM(C1048),[5]CAT!$A$2:$G$498,4,0)</f>
        <v>Sal</v>
      </c>
      <c r="V1048" s="65">
        <f t="shared" si="16"/>
        <v>45607</v>
      </c>
    </row>
    <row r="1049" spans="1:22" x14ac:dyDescent="0.2">
      <c r="A1049" s="344">
        <v>1072</v>
      </c>
      <c r="B1049" s="345" t="b">
        <v>1</v>
      </c>
      <c r="C1049" s="282" t="s">
        <v>153</v>
      </c>
      <c r="D1049" s="282" t="s">
        <v>20</v>
      </c>
      <c r="E1049" s="282" t="s">
        <v>46</v>
      </c>
      <c r="F1049" s="282" t="s">
        <v>1375</v>
      </c>
      <c r="G1049" s="345">
        <v>24.223125</v>
      </c>
      <c r="H1049" s="345">
        <v>24.223125</v>
      </c>
      <c r="I1049" s="282" t="s">
        <v>1122</v>
      </c>
      <c r="J1049" s="346">
        <v>45600</v>
      </c>
      <c r="K1049" s="344">
        <v>7</v>
      </c>
      <c r="L1049" s="346">
        <v>45607</v>
      </c>
      <c r="M1049" s="345">
        <v>0</v>
      </c>
      <c r="N1049" s="345">
        <v>0</v>
      </c>
      <c r="O1049" s="282" t="s">
        <v>1123</v>
      </c>
      <c r="P1049" s="344">
        <v>0</v>
      </c>
      <c r="Q1049" s="282" t="s">
        <v>2002</v>
      </c>
      <c r="R1049" s="344">
        <v>1</v>
      </c>
      <c r="S1049" s="339"/>
      <c r="T1049" s="282"/>
      <c r="U1049" s="24" t="str">
        <f>+VLOOKUP(TRIM(C1049),[5]CAT!$A$2:$G$498,4,0)</f>
        <v>Sal</v>
      </c>
      <c r="V1049" s="65">
        <f t="shared" si="16"/>
        <v>45607</v>
      </c>
    </row>
    <row r="1050" spans="1:22" x14ac:dyDescent="0.2">
      <c r="A1050" s="344">
        <v>1061</v>
      </c>
      <c r="B1050" s="345" t="b">
        <v>1</v>
      </c>
      <c r="C1050" s="282" t="s">
        <v>379</v>
      </c>
      <c r="D1050" s="282" t="s">
        <v>20</v>
      </c>
      <c r="E1050" s="282" t="s">
        <v>355</v>
      </c>
      <c r="F1050" s="282" t="s">
        <v>1375</v>
      </c>
      <c r="G1050" s="345">
        <v>290.76139899999998</v>
      </c>
      <c r="H1050" s="345">
        <v>290.76139899999998</v>
      </c>
      <c r="I1050" s="282" t="s">
        <v>1180</v>
      </c>
      <c r="J1050" s="346">
        <v>45600</v>
      </c>
      <c r="K1050" s="344">
        <v>7</v>
      </c>
      <c r="L1050" s="346">
        <v>45607</v>
      </c>
      <c r="M1050" s="345">
        <v>0</v>
      </c>
      <c r="N1050" s="345">
        <v>0</v>
      </c>
      <c r="O1050" s="282" t="s">
        <v>1123</v>
      </c>
      <c r="P1050" s="344">
        <v>0</v>
      </c>
      <c r="Q1050" s="282" t="s">
        <v>2003</v>
      </c>
      <c r="R1050" s="344">
        <v>1</v>
      </c>
      <c r="S1050" s="339"/>
      <c r="T1050" s="282"/>
      <c r="U1050" s="24" t="str">
        <f>+VLOOKUP(TRIM(C1050),[5]CAT!$A$2:$G$498,4,0)</f>
        <v>Vegetal</v>
      </c>
      <c r="V1050" s="65">
        <f t="shared" si="16"/>
        <v>45607</v>
      </c>
    </row>
    <row r="1051" spans="1:22" x14ac:dyDescent="0.2">
      <c r="A1051" s="344">
        <v>1077</v>
      </c>
      <c r="B1051" s="345" t="b">
        <v>1</v>
      </c>
      <c r="C1051" s="282" t="s">
        <v>141</v>
      </c>
      <c r="D1051" s="282" t="s">
        <v>20</v>
      </c>
      <c r="E1051" s="282" t="s">
        <v>309</v>
      </c>
      <c r="F1051" s="282" t="s">
        <v>1140</v>
      </c>
      <c r="G1051" s="345">
        <v>18.167342999999999</v>
      </c>
      <c r="H1051" s="345">
        <v>18.167342999999999</v>
      </c>
      <c r="I1051" s="282" t="s">
        <v>1122</v>
      </c>
      <c r="J1051" s="346">
        <v>45600</v>
      </c>
      <c r="K1051" s="344">
        <v>7</v>
      </c>
      <c r="L1051" s="346">
        <v>45607</v>
      </c>
      <c r="M1051" s="345">
        <v>0</v>
      </c>
      <c r="N1051" s="345">
        <v>0</v>
      </c>
      <c r="O1051" s="282" t="s">
        <v>1123</v>
      </c>
      <c r="P1051" s="344">
        <v>0</v>
      </c>
      <c r="Q1051" s="282" t="s">
        <v>2002</v>
      </c>
      <c r="R1051" s="344">
        <v>1</v>
      </c>
      <c r="S1051" s="339"/>
      <c r="T1051" s="282"/>
      <c r="U1051" s="24" t="str">
        <f>+VLOOKUP(TRIM(C1051),[5]CAT!$A$2:$G$498,4,0)</f>
        <v>Aditivos</v>
      </c>
      <c r="V1051" s="65">
        <f t="shared" si="16"/>
        <v>45607</v>
      </c>
    </row>
    <row r="1052" spans="1:22" x14ac:dyDescent="0.2">
      <c r="A1052" s="344">
        <v>1305</v>
      </c>
      <c r="B1052" s="345" t="b">
        <v>1</v>
      </c>
      <c r="C1052" s="282" t="s">
        <v>635</v>
      </c>
      <c r="D1052" s="282" t="s">
        <v>20</v>
      </c>
      <c r="E1052" s="282" t="s">
        <v>626</v>
      </c>
      <c r="F1052" s="282" t="s">
        <v>1127</v>
      </c>
      <c r="G1052" s="345">
        <v>63.123252999999998</v>
      </c>
      <c r="H1052" s="345">
        <v>63.123252999999998</v>
      </c>
      <c r="I1052" s="282" t="s">
        <v>1122</v>
      </c>
      <c r="J1052" s="346">
        <v>45600</v>
      </c>
      <c r="K1052" s="344">
        <v>15</v>
      </c>
      <c r="L1052" s="346">
        <v>45621</v>
      </c>
      <c r="M1052" s="345">
        <v>0</v>
      </c>
      <c r="N1052" s="345">
        <v>0</v>
      </c>
      <c r="O1052" s="282" t="s">
        <v>1123</v>
      </c>
      <c r="P1052" s="344">
        <v>0</v>
      </c>
      <c r="Q1052" s="282" t="s">
        <v>2247</v>
      </c>
      <c r="R1052" s="344">
        <v>1</v>
      </c>
      <c r="S1052" s="339"/>
      <c r="T1052" s="282"/>
      <c r="U1052" s="24" t="str">
        <f>+VLOOKUP(TRIM(C1052),[5]CAT!$A$2:$G$498,4,0)</f>
        <v>Avena</v>
      </c>
      <c r="V1052" s="65">
        <f t="shared" si="16"/>
        <v>45621</v>
      </c>
    </row>
    <row r="1053" spans="1:22" x14ac:dyDescent="0.2">
      <c r="A1053" s="344">
        <v>1403</v>
      </c>
      <c r="B1053" s="345" t="b">
        <v>1</v>
      </c>
      <c r="C1053" s="282" t="s">
        <v>238</v>
      </c>
      <c r="D1053" s="282" t="s">
        <v>20</v>
      </c>
      <c r="E1053" s="282" t="s">
        <v>82</v>
      </c>
      <c r="F1053" s="282" t="s">
        <v>1124</v>
      </c>
      <c r="G1053" s="345">
        <v>88.474793000000005</v>
      </c>
      <c r="H1053" s="345">
        <v>88.474793000000005</v>
      </c>
      <c r="I1053" s="282" t="s">
        <v>1180</v>
      </c>
      <c r="J1053" s="346">
        <v>45600</v>
      </c>
      <c r="K1053" s="344">
        <v>30</v>
      </c>
      <c r="L1053" s="346">
        <v>45635</v>
      </c>
      <c r="M1053" s="345">
        <v>0</v>
      </c>
      <c r="N1053" s="345">
        <v>0</v>
      </c>
      <c r="O1053" s="282" t="s">
        <v>1123</v>
      </c>
      <c r="P1053" s="344">
        <v>0</v>
      </c>
      <c r="Q1053" s="282" t="s">
        <v>2112</v>
      </c>
      <c r="R1053" s="344">
        <v>1</v>
      </c>
      <c r="S1053" s="339"/>
      <c r="T1053" s="282"/>
      <c r="U1053" s="24" t="str">
        <f>+VLOOKUP(TRIM(C1053),[5]CAT!$A$2:$G$498,4,0)</f>
        <v>Text &amp; Soja</v>
      </c>
      <c r="V1053" s="65">
        <f t="shared" si="16"/>
        <v>45635</v>
      </c>
    </row>
    <row r="1054" spans="1:22" x14ac:dyDescent="0.2">
      <c r="A1054" s="344">
        <v>1411</v>
      </c>
      <c r="B1054" s="345" t="b">
        <v>1</v>
      </c>
      <c r="C1054" s="282" t="s">
        <v>238</v>
      </c>
      <c r="D1054" s="282" t="s">
        <v>20</v>
      </c>
      <c r="E1054" s="282" t="s">
        <v>82</v>
      </c>
      <c r="F1054" s="282" t="s">
        <v>1124</v>
      </c>
      <c r="G1054" s="345">
        <v>116.451562</v>
      </c>
      <c r="H1054" s="345">
        <v>116.451562</v>
      </c>
      <c r="I1054" s="282" t="s">
        <v>1180</v>
      </c>
      <c r="J1054" s="346">
        <v>45600</v>
      </c>
      <c r="K1054" s="344">
        <v>30</v>
      </c>
      <c r="L1054" s="346">
        <v>45635</v>
      </c>
      <c r="M1054" s="345">
        <v>0</v>
      </c>
      <c r="N1054" s="345">
        <v>0</v>
      </c>
      <c r="O1054" s="282" t="s">
        <v>1123</v>
      </c>
      <c r="P1054" s="344">
        <v>0</v>
      </c>
      <c r="Q1054" s="282" t="s">
        <v>2134</v>
      </c>
      <c r="R1054" s="344">
        <v>1</v>
      </c>
      <c r="S1054" s="339"/>
      <c r="T1054" s="282"/>
      <c r="U1054" s="24" t="str">
        <f>+VLOOKUP(TRIM(C1054),[5]CAT!$A$2:$G$498,4,0)</f>
        <v>Text &amp; Soja</v>
      </c>
      <c r="V1054" s="65">
        <f t="shared" si="16"/>
        <v>45635</v>
      </c>
    </row>
    <row r="1055" spans="1:22" x14ac:dyDescent="0.2">
      <c r="A1055" s="344">
        <v>1989</v>
      </c>
      <c r="B1055" s="345" t="b">
        <v>1</v>
      </c>
      <c r="C1055" s="282" t="s">
        <v>137</v>
      </c>
      <c r="D1055" s="282" t="s">
        <v>20</v>
      </c>
      <c r="E1055" s="282" t="s">
        <v>52</v>
      </c>
      <c r="F1055" s="282" t="s">
        <v>1375</v>
      </c>
      <c r="G1055" s="345">
        <v>786.79722400000003</v>
      </c>
      <c r="H1055" s="345">
        <v>786.79722400000003</v>
      </c>
      <c r="I1055" s="282" t="s">
        <v>1122</v>
      </c>
      <c r="J1055" s="346">
        <v>45600</v>
      </c>
      <c r="K1055" s="344">
        <v>60</v>
      </c>
      <c r="L1055" s="346">
        <v>45663</v>
      </c>
      <c r="M1055" s="345">
        <v>0</v>
      </c>
      <c r="N1055" s="345">
        <v>0</v>
      </c>
      <c r="O1055" s="282" t="s">
        <v>1123</v>
      </c>
      <c r="P1055" s="344">
        <v>0</v>
      </c>
      <c r="Q1055" s="282" t="s">
        <v>2000</v>
      </c>
      <c r="R1055" s="344">
        <v>1</v>
      </c>
      <c r="S1055" s="339"/>
      <c r="T1055" s="282"/>
      <c r="U1055" s="24" t="str">
        <f>+VLOOKUP(TRIM(C1055),[5]CAT!$A$2:$G$498,4,0)</f>
        <v>Vegetal</v>
      </c>
      <c r="V1055" s="65">
        <f t="shared" si="16"/>
        <v>45663</v>
      </c>
    </row>
    <row r="1056" spans="1:22" x14ac:dyDescent="0.2">
      <c r="A1056" s="344">
        <v>1163</v>
      </c>
      <c r="B1056" s="345" t="b">
        <v>1</v>
      </c>
      <c r="C1056" s="282" t="s">
        <v>148</v>
      </c>
      <c r="D1056" s="282" t="s">
        <v>20</v>
      </c>
      <c r="E1056" s="282" t="s">
        <v>586</v>
      </c>
      <c r="F1056" s="282" t="s">
        <v>1128</v>
      </c>
      <c r="G1056" s="345">
        <v>1424.914921</v>
      </c>
      <c r="H1056" s="345">
        <v>1424.914921</v>
      </c>
      <c r="I1056" s="282" t="s">
        <v>1122</v>
      </c>
      <c r="J1056" s="346">
        <v>45601</v>
      </c>
      <c r="K1056" s="344">
        <v>10</v>
      </c>
      <c r="L1056" s="346">
        <v>45614</v>
      </c>
      <c r="M1056" s="345">
        <v>0</v>
      </c>
      <c r="N1056" s="345">
        <v>0</v>
      </c>
      <c r="O1056" s="282" t="s">
        <v>1123</v>
      </c>
      <c r="P1056" s="344">
        <v>0</v>
      </c>
      <c r="Q1056" s="282" t="s">
        <v>1378</v>
      </c>
      <c r="R1056" s="344">
        <v>1</v>
      </c>
      <c r="S1056" s="339"/>
      <c r="T1056" s="282"/>
      <c r="U1056" s="24" t="str">
        <f>+VLOOKUP(TRIM(C1056),[5]CAT!$A$2:$G$498,4,0)</f>
        <v>Harina</v>
      </c>
      <c r="V1056" s="65">
        <f t="shared" si="16"/>
        <v>45614</v>
      </c>
    </row>
    <row r="1057" spans="1:22" x14ac:dyDescent="0.2">
      <c r="A1057" s="344">
        <v>1167</v>
      </c>
      <c r="B1057" s="345" t="b">
        <v>1</v>
      </c>
      <c r="C1057" s="282" t="s">
        <v>148</v>
      </c>
      <c r="D1057" s="282" t="s">
        <v>20</v>
      </c>
      <c r="E1057" s="282" t="s">
        <v>586</v>
      </c>
      <c r="F1057" s="282" t="s">
        <v>1128</v>
      </c>
      <c r="G1057" s="345">
        <v>63.114156000000001</v>
      </c>
      <c r="H1057" s="345">
        <v>63.114156000000001</v>
      </c>
      <c r="I1057" s="282" t="s">
        <v>1122</v>
      </c>
      <c r="J1057" s="346">
        <v>45601</v>
      </c>
      <c r="K1057" s="344">
        <v>10</v>
      </c>
      <c r="L1057" s="346">
        <v>45614</v>
      </c>
      <c r="M1057" s="345">
        <v>0</v>
      </c>
      <c r="N1057" s="345">
        <v>0</v>
      </c>
      <c r="O1057" s="282" t="s">
        <v>1123</v>
      </c>
      <c r="P1057" s="344">
        <v>0</v>
      </c>
      <c r="Q1057" s="282" t="s">
        <v>1378</v>
      </c>
      <c r="R1057" s="344">
        <v>1</v>
      </c>
      <c r="S1057" s="339"/>
      <c r="T1057" s="282"/>
      <c r="U1057" s="24" t="str">
        <f>+VLOOKUP(TRIM(C1057),[5]CAT!$A$2:$G$498,4,0)</f>
        <v>Harina</v>
      </c>
      <c r="V1057" s="65">
        <f t="shared" si="16"/>
        <v>45614</v>
      </c>
    </row>
    <row r="1058" spans="1:22" x14ac:dyDescent="0.2">
      <c r="A1058" s="344">
        <v>1170</v>
      </c>
      <c r="B1058" s="345" t="b">
        <v>1</v>
      </c>
      <c r="C1058" s="282" t="s">
        <v>148</v>
      </c>
      <c r="D1058" s="282" t="s">
        <v>20</v>
      </c>
      <c r="E1058" s="282" t="s">
        <v>586</v>
      </c>
      <c r="F1058" s="282" t="s">
        <v>1128</v>
      </c>
      <c r="G1058" s="345">
        <v>953.25106200000005</v>
      </c>
      <c r="H1058" s="345">
        <v>953.25106200000005</v>
      </c>
      <c r="I1058" s="282" t="s">
        <v>1122</v>
      </c>
      <c r="J1058" s="346">
        <v>45601</v>
      </c>
      <c r="K1058" s="344">
        <v>10</v>
      </c>
      <c r="L1058" s="346">
        <v>45614</v>
      </c>
      <c r="M1058" s="345">
        <v>0</v>
      </c>
      <c r="N1058" s="345">
        <v>0</v>
      </c>
      <c r="O1058" s="282" t="s">
        <v>1123</v>
      </c>
      <c r="P1058" s="344">
        <v>0</v>
      </c>
      <c r="Q1058" s="282" t="s">
        <v>1376</v>
      </c>
      <c r="R1058" s="344">
        <v>1</v>
      </c>
      <c r="S1058" s="339"/>
      <c r="T1058" s="282"/>
      <c r="U1058" s="24" t="str">
        <f>+VLOOKUP(TRIM(C1058),[5]CAT!$A$2:$G$498,4,0)</f>
        <v>Harina</v>
      </c>
      <c r="V1058" s="65">
        <f t="shared" si="16"/>
        <v>45614</v>
      </c>
    </row>
    <row r="1059" spans="1:22" x14ac:dyDescent="0.2">
      <c r="A1059" s="344">
        <v>1353</v>
      </c>
      <c r="B1059" s="345" t="b">
        <v>1</v>
      </c>
      <c r="C1059" s="282" t="s">
        <v>680</v>
      </c>
      <c r="D1059" s="282" t="s">
        <v>20</v>
      </c>
      <c r="E1059" s="282" t="s">
        <v>678</v>
      </c>
      <c r="F1059" s="282" t="s">
        <v>1128</v>
      </c>
      <c r="G1059" s="345">
        <v>0.81920000000000004</v>
      </c>
      <c r="H1059" s="345">
        <v>0.81920000000000004</v>
      </c>
      <c r="I1059" s="282" t="s">
        <v>1180</v>
      </c>
      <c r="J1059" s="346">
        <v>45601</v>
      </c>
      <c r="K1059" s="344">
        <v>21</v>
      </c>
      <c r="L1059" s="346">
        <v>45628</v>
      </c>
      <c r="M1059" s="345">
        <v>0</v>
      </c>
      <c r="N1059" s="345">
        <v>0</v>
      </c>
      <c r="O1059" s="282" t="s">
        <v>1123</v>
      </c>
      <c r="P1059" s="344">
        <v>0</v>
      </c>
      <c r="Q1059" s="282" t="s">
        <v>2124</v>
      </c>
      <c r="R1059" s="344">
        <v>1</v>
      </c>
      <c r="S1059" s="339"/>
      <c r="T1059" s="282"/>
      <c r="U1059" s="24" t="str">
        <f>+VLOOKUP(TRIM(C1059),[5]CAT!$A$2:$G$498,4,0)</f>
        <v>Aditivos</v>
      </c>
      <c r="V1059" s="65">
        <f t="shared" si="16"/>
        <v>45628</v>
      </c>
    </row>
    <row r="1060" spans="1:22" x14ac:dyDescent="0.2">
      <c r="A1060" s="344">
        <v>1358</v>
      </c>
      <c r="B1060" s="345" t="b">
        <v>1</v>
      </c>
      <c r="C1060" s="282" t="s">
        <v>680</v>
      </c>
      <c r="D1060" s="282" t="s">
        <v>20</v>
      </c>
      <c r="E1060" s="282" t="s">
        <v>678</v>
      </c>
      <c r="F1060" s="282" t="s">
        <v>1128</v>
      </c>
      <c r="G1060" s="345">
        <v>0.37347900000000001</v>
      </c>
      <c r="H1060" s="345">
        <v>0.37347900000000001</v>
      </c>
      <c r="I1060" s="282" t="s">
        <v>1180</v>
      </c>
      <c r="J1060" s="346">
        <v>45601</v>
      </c>
      <c r="K1060" s="344">
        <v>21</v>
      </c>
      <c r="L1060" s="346">
        <v>45628</v>
      </c>
      <c r="M1060" s="345">
        <v>0</v>
      </c>
      <c r="N1060" s="345">
        <v>0</v>
      </c>
      <c r="O1060" s="282" t="s">
        <v>1123</v>
      </c>
      <c r="P1060" s="344">
        <v>0</v>
      </c>
      <c r="Q1060" s="282" t="s">
        <v>2068</v>
      </c>
      <c r="R1060" s="344">
        <v>1</v>
      </c>
      <c r="S1060" s="339"/>
      <c r="T1060" s="282"/>
      <c r="U1060" s="24" t="str">
        <f>+VLOOKUP(TRIM(C1060),[5]CAT!$A$2:$G$498,4,0)</f>
        <v>Aditivos</v>
      </c>
      <c r="V1060" s="65">
        <f t="shared" si="16"/>
        <v>45628</v>
      </c>
    </row>
    <row r="1061" spans="1:22" x14ac:dyDescent="0.2">
      <c r="A1061" s="344">
        <v>928</v>
      </c>
      <c r="B1061" s="345" t="b">
        <v>1</v>
      </c>
      <c r="C1061" s="282" t="s">
        <v>1956</v>
      </c>
      <c r="D1061" s="282" t="s">
        <v>20</v>
      </c>
      <c r="E1061" s="282" t="s">
        <v>1957</v>
      </c>
      <c r="F1061" s="282" t="s">
        <v>1958</v>
      </c>
      <c r="G1061" s="345">
        <v>2.52</v>
      </c>
      <c r="H1061" s="345">
        <v>2.52</v>
      </c>
      <c r="I1061" s="282" t="s">
        <v>1180</v>
      </c>
      <c r="J1061" s="346">
        <v>45602</v>
      </c>
      <c r="K1061" s="344">
        <v>0</v>
      </c>
      <c r="L1061" s="346">
        <v>45607</v>
      </c>
      <c r="M1061" s="345">
        <v>0.01</v>
      </c>
      <c r="N1061" s="345">
        <v>0</v>
      </c>
      <c r="O1061" s="282" t="s">
        <v>1123</v>
      </c>
      <c r="P1061" s="344">
        <v>0</v>
      </c>
      <c r="Q1061" s="282" t="s">
        <v>2134</v>
      </c>
      <c r="R1061" s="344">
        <v>1</v>
      </c>
      <c r="S1061" s="339"/>
      <c r="T1061" s="282"/>
      <c r="U1061" s="24" t="e">
        <f>+VLOOKUP(TRIM(C1061),[5]CAT!$A$2:$G$498,4,0)</f>
        <v>#N/A</v>
      </c>
      <c r="V1061" s="65">
        <f t="shared" si="16"/>
        <v>45607</v>
      </c>
    </row>
    <row r="1062" spans="1:22" x14ac:dyDescent="0.2">
      <c r="A1062" s="344">
        <v>934</v>
      </c>
      <c r="B1062" s="345" t="b">
        <v>1</v>
      </c>
      <c r="C1062" s="282" t="s">
        <v>1956</v>
      </c>
      <c r="D1062" s="282" t="s">
        <v>20</v>
      </c>
      <c r="E1062" s="282" t="s">
        <v>1957</v>
      </c>
      <c r="F1062" s="282" t="s">
        <v>1958</v>
      </c>
      <c r="G1062" s="345">
        <v>2.15</v>
      </c>
      <c r="H1062" s="345">
        <v>2.15</v>
      </c>
      <c r="I1062" s="282" t="s">
        <v>1180</v>
      </c>
      <c r="J1062" s="346">
        <v>45602</v>
      </c>
      <c r="K1062" s="344">
        <v>0</v>
      </c>
      <c r="L1062" s="346">
        <v>45607</v>
      </c>
      <c r="M1062" s="345">
        <v>0.01</v>
      </c>
      <c r="N1062" s="345">
        <v>0</v>
      </c>
      <c r="O1062" s="282" t="s">
        <v>1123</v>
      </c>
      <c r="P1062" s="344">
        <v>0</v>
      </c>
      <c r="Q1062" s="282" t="s">
        <v>2053</v>
      </c>
      <c r="R1062" s="344">
        <v>1</v>
      </c>
      <c r="S1062" s="339"/>
      <c r="T1062" s="282"/>
      <c r="U1062" s="24" t="e">
        <f>+VLOOKUP(TRIM(C1062),[5]CAT!$A$2:$G$498,4,0)</f>
        <v>#N/A</v>
      </c>
      <c r="V1062" s="65">
        <f t="shared" si="16"/>
        <v>45607</v>
      </c>
    </row>
    <row r="1063" spans="1:22" x14ac:dyDescent="0.2">
      <c r="A1063" s="344">
        <v>927</v>
      </c>
      <c r="B1063" s="345" t="b">
        <v>1</v>
      </c>
      <c r="C1063" s="282" t="s">
        <v>1975</v>
      </c>
      <c r="D1063" s="282" t="s">
        <v>20</v>
      </c>
      <c r="E1063" s="282" t="s">
        <v>1976</v>
      </c>
      <c r="F1063" s="282" t="s">
        <v>2052</v>
      </c>
      <c r="G1063" s="345">
        <v>4.41</v>
      </c>
      <c r="H1063" s="345">
        <v>4.41</v>
      </c>
      <c r="I1063" s="282" t="s">
        <v>1180</v>
      </c>
      <c r="J1063" s="346">
        <v>45602</v>
      </c>
      <c r="K1063" s="344">
        <v>0</v>
      </c>
      <c r="L1063" s="346">
        <v>45607</v>
      </c>
      <c r="M1063" s="345">
        <v>0.01</v>
      </c>
      <c r="N1063" s="345">
        <v>0</v>
      </c>
      <c r="O1063" s="282" t="s">
        <v>1123</v>
      </c>
      <c r="P1063" s="344">
        <v>0</v>
      </c>
      <c r="Q1063" s="282" t="s">
        <v>2134</v>
      </c>
      <c r="R1063" s="344">
        <v>1</v>
      </c>
      <c r="S1063" s="339"/>
      <c r="T1063" s="282"/>
      <c r="U1063" s="24" t="e">
        <f>+VLOOKUP(TRIM(C1063),[5]CAT!$A$2:$G$498,4,0)</f>
        <v>#N/A</v>
      </c>
      <c r="V1063" s="65">
        <f t="shared" si="16"/>
        <v>45607</v>
      </c>
    </row>
    <row r="1064" spans="1:22" x14ac:dyDescent="0.2">
      <c r="A1064" s="344">
        <v>935</v>
      </c>
      <c r="B1064" s="345" t="b">
        <v>1</v>
      </c>
      <c r="C1064" s="282" t="s">
        <v>1975</v>
      </c>
      <c r="D1064" s="282" t="s">
        <v>20</v>
      </c>
      <c r="E1064" s="282" t="s">
        <v>1976</v>
      </c>
      <c r="F1064" s="282" t="s">
        <v>2052</v>
      </c>
      <c r="G1064" s="345">
        <v>4</v>
      </c>
      <c r="H1064" s="345">
        <v>4</v>
      </c>
      <c r="I1064" s="282" t="s">
        <v>1180</v>
      </c>
      <c r="J1064" s="346">
        <v>45602</v>
      </c>
      <c r="K1064" s="344">
        <v>0</v>
      </c>
      <c r="L1064" s="346">
        <v>45607</v>
      </c>
      <c r="M1064" s="345">
        <v>0.01</v>
      </c>
      <c r="N1064" s="345">
        <v>0</v>
      </c>
      <c r="O1064" s="282" t="s">
        <v>1123</v>
      </c>
      <c r="P1064" s="344">
        <v>0</v>
      </c>
      <c r="Q1064" s="282" t="s">
        <v>2053</v>
      </c>
      <c r="R1064" s="344">
        <v>1</v>
      </c>
      <c r="S1064" s="339"/>
      <c r="T1064" s="282"/>
      <c r="U1064" s="24" t="e">
        <f>+VLOOKUP(TRIM(C1064),[5]CAT!$A$2:$G$498,4,0)</f>
        <v>#N/A</v>
      </c>
      <c r="V1064" s="65">
        <f t="shared" si="16"/>
        <v>45607</v>
      </c>
    </row>
    <row r="1065" spans="1:22" x14ac:dyDescent="0.2">
      <c r="A1065" s="344">
        <v>926</v>
      </c>
      <c r="B1065" s="345" t="b">
        <v>1</v>
      </c>
      <c r="C1065" s="282" t="s">
        <v>185</v>
      </c>
      <c r="D1065" s="282" t="s">
        <v>20</v>
      </c>
      <c r="E1065" s="282" t="s">
        <v>888</v>
      </c>
      <c r="F1065" s="282" t="s">
        <v>1375</v>
      </c>
      <c r="G1065" s="345">
        <v>4.7210089999999996</v>
      </c>
      <c r="H1065" s="345">
        <v>4.7210089999999996</v>
      </c>
      <c r="I1065" s="282" t="s">
        <v>1122</v>
      </c>
      <c r="J1065" s="346">
        <v>45602</v>
      </c>
      <c r="K1065" s="344">
        <v>0</v>
      </c>
      <c r="L1065" s="346">
        <v>45607</v>
      </c>
      <c r="M1065" s="345">
        <v>0</v>
      </c>
      <c r="N1065" s="345">
        <v>0</v>
      </c>
      <c r="O1065" s="282" t="s">
        <v>1123</v>
      </c>
      <c r="P1065" s="344">
        <v>0</v>
      </c>
      <c r="Q1065" s="282" t="s">
        <v>2134</v>
      </c>
      <c r="R1065" s="344">
        <v>1</v>
      </c>
      <c r="S1065" s="339"/>
      <c r="T1065" s="282"/>
      <c r="U1065" s="24" t="str">
        <f>+VLOOKUP(TRIM(C1065),[5]CAT!$A$2:$G$498,4,0)</f>
        <v>Sabor</v>
      </c>
      <c r="V1065" s="65">
        <f t="shared" si="16"/>
        <v>45607</v>
      </c>
    </row>
    <row r="1066" spans="1:22" x14ac:dyDescent="0.2">
      <c r="A1066" s="344">
        <v>910</v>
      </c>
      <c r="B1066" s="345" t="b">
        <v>1</v>
      </c>
      <c r="C1066" s="282" t="s">
        <v>1206</v>
      </c>
      <c r="D1066" s="282" t="s">
        <v>20</v>
      </c>
      <c r="E1066" s="282" t="s">
        <v>1207</v>
      </c>
      <c r="F1066" s="282" t="s">
        <v>1133</v>
      </c>
      <c r="G1066" s="345">
        <v>194.39</v>
      </c>
      <c r="H1066" s="345">
        <v>194.39</v>
      </c>
      <c r="I1066" s="282" t="s">
        <v>1180</v>
      </c>
      <c r="J1066" s="346">
        <v>45602</v>
      </c>
      <c r="K1066" s="344">
        <v>0</v>
      </c>
      <c r="L1066" s="346">
        <v>45607</v>
      </c>
      <c r="M1066" s="345">
        <v>0.01</v>
      </c>
      <c r="N1066" s="345">
        <v>0</v>
      </c>
      <c r="O1066" s="282" t="s">
        <v>1123</v>
      </c>
      <c r="P1066" s="344">
        <v>0</v>
      </c>
      <c r="Q1066" s="282" t="s">
        <v>2148</v>
      </c>
      <c r="R1066" s="344">
        <v>1</v>
      </c>
      <c r="S1066" s="339"/>
      <c r="T1066" s="282"/>
      <c r="U1066" s="24" t="e">
        <f>+VLOOKUP(TRIM(C1066),[5]CAT!$A$2:$G$498,4,0)</f>
        <v>#N/A</v>
      </c>
      <c r="V1066" s="65">
        <f t="shared" ref="V1066:V1129" si="17">L1066</f>
        <v>45607</v>
      </c>
    </row>
    <row r="1067" spans="1:22" x14ac:dyDescent="0.2">
      <c r="A1067" s="344">
        <v>920</v>
      </c>
      <c r="B1067" s="345" t="b">
        <v>1</v>
      </c>
      <c r="C1067" s="282" t="s">
        <v>1206</v>
      </c>
      <c r="D1067" s="282" t="s">
        <v>20</v>
      </c>
      <c r="E1067" s="282" t="s">
        <v>1207</v>
      </c>
      <c r="F1067" s="282" t="s">
        <v>1133</v>
      </c>
      <c r="G1067" s="345">
        <v>582.26</v>
      </c>
      <c r="H1067" s="345">
        <v>582.26</v>
      </c>
      <c r="I1067" s="282" t="s">
        <v>1180</v>
      </c>
      <c r="J1067" s="346">
        <v>45602</v>
      </c>
      <c r="K1067" s="344">
        <v>0</v>
      </c>
      <c r="L1067" s="346">
        <v>45607</v>
      </c>
      <c r="M1067" s="345">
        <v>0.01</v>
      </c>
      <c r="N1067" s="345">
        <v>0</v>
      </c>
      <c r="O1067" s="282" t="s">
        <v>1123</v>
      </c>
      <c r="P1067" s="344">
        <v>0</v>
      </c>
      <c r="Q1067" s="282" t="s">
        <v>2134</v>
      </c>
      <c r="R1067" s="344">
        <v>1</v>
      </c>
      <c r="S1067" s="339"/>
      <c r="T1067" s="282"/>
      <c r="U1067" s="24" t="e">
        <f>+VLOOKUP(TRIM(C1067),[5]CAT!$A$2:$G$498,4,0)</f>
        <v>#N/A</v>
      </c>
      <c r="V1067" s="65">
        <f t="shared" si="17"/>
        <v>45607</v>
      </c>
    </row>
    <row r="1068" spans="1:22" x14ac:dyDescent="0.2">
      <c r="A1068" s="344">
        <v>942</v>
      </c>
      <c r="B1068" s="345" t="b">
        <v>1</v>
      </c>
      <c r="C1068" s="282" t="s">
        <v>1778</v>
      </c>
      <c r="D1068" s="282" t="s">
        <v>1779</v>
      </c>
      <c r="E1068" s="282" t="s">
        <v>1780</v>
      </c>
      <c r="F1068" s="282" t="s">
        <v>1781</v>
      </c>
      <c r="G1068" s="345">
        <v>6.4798559999999998</v>
      </c>
      <c r="H1068" s="345">
        <v>0</v>
      </c>
      <c r="I1068" s="282" t="s">
        <v>1182</v>
      </c>
      <c r="J1068" s="346">
        <v>45602</v>
      </c>
      <c r="K1068" s="344">
        <v>1</v>
      </c>
      <c r="L1068" s="346">
        <v>45607</v>
      </c>
      <c r="M1068" s="345">
        <v>0</v>
      </c>
      <c r="N1068" s="345">
        <v>0</v>
      </c>
      <c r="O1068" s="282" t="s">
        <v>1123</v>
      </c>
      <c r="P1068" s="344">
        <v>0</v>
      </c>
      <c r="Q1068" s="282" t="s">
        <v>2148</v>
      </c>
      <c r="R1068" s="344">
        <v>1</v>
      </c>
      <c r="S1068" s="339"/>
      <c r="T1068" s="282"/>
      <c r="U1068" s="24" t="e">
        <f>+VLOOKUP(TRIM(C1068),[5]CAT!$A$2:$G$498,4,0)</f>
        <v>#N/A</v>
      </c>
      <c r="V1068" s="65">
        <f t="shared" si="17"/>
        <v>45607</v>
      </c>
    </row>
    <row r="1069" spans="1:22" x14ac:dyDescent="0.2">
      <c r="A1069" s="344">
        <v>1136</v>
      </c>
      <c r="B1069" s="345" t="b">
        <v>1</v>
      </c>
      <c r="C1069" s="282" t="s">
        <v>302</v>
      </c>
      <c r="D1069" s="282" t="s">
        <v>20</v>
      </c>
      <c r="E1069" s="282" t="s">
        <v>23</v>
      </c>
      <c r="F1069" s="282" t="s">
        <v>1375</v>
      </c>
      <c r="G1069" s="345">
        <v>10.573561</v>
      </c>
      <c r="H1069" s="345">
        <v>10.573561</v>
      </c>
      <c r="I1069" s="282" t="s">
        <v>1122</v>
      </c>
      <c r="J1069" s="346">
        <v>45602</v>
      </c>
      <c r="K1069" s="344">
        <v>7</v>
      </c>
      <c r="L1069" s="346">
        <v>45614</v>
      </c>
      <c r="M1069" s="345">
        <v>0</v>
      </c>
      <c r="N1069" s="345">
        <v>0</v>
      </c>
      <c r="O1069" s="282" t="s">
        <v>1123</v>
      </c>
      <c r="P1069" s="344">
        <v>0</v>
      </c>
      <c r="Q1069" s="282" t="s">
        <v>2112</v>
      </c>
      <c r="R1069" s="344">
        <v>1</v>
      </c>
      <c r="S1069" s="339"/>
      <c r="T1069" s="282"/>
      <c r="U1069" s="24" t="str">
        <f>+VLOOKUP(TRIM(C1069),[5]CAT!$A$2:$G$498,4,0)</f>
        <v>Aditivos</v>
      </c>
      <c r="V1069" s="65">
        <f t="shared" si="17"/>
        <v>45614</v>
      </c>
    </row>
    <row r="1070" spans="1:22" x14ac:dyDescent="0.2">
      <c r="A1070" s="344">
        <v>1092</v>
      </c>
      <c r="B1070" s="345" t="b">
        <v>1</v>
      </c>
      <c r="C1070" s="282" t="s">
        <v>265</v>
      </c>
      <c r="D1070" s="282" t="s">
        <v>20</v>
      </c>
      <c r="E1070" s="282" t="s">
        <v>28</v>
      </c>
      <c r="F1070" s="282" t="s">
        <v>1127</v>
      </c>
      <c r="G1070" s="345">
        <v>1.117405</v>
      </c>
      <c r="H1070" s="345">
        <v>1.117405</v>
      </c>
      <c r="I1070" s="282" t="s">
        <v>1122</v>
      </c>
      <c r="J1070" s="346">
        <v>45602</v>
      </c>
      <c r="K1070" s="344">
        <v>7</v>
      </c>
      <c r="L1070" s="346">
        <v>45614</v>
      </c>
      <c r="M1070" s="345">
        <v>0</v>
      </c>
      <c r="N1070" s="345">
        <v>0</v>
      </c>
      <c r="O1070" s="282" t="s">
        <v>1123</v>
      </c>
      <c r="P1070" s="344">
        <v>0</v>
      </c>
      <c r="Q1070" s="282" t="s">
        <v>1378</v>
      </c>
      <c r="R1070" s="344">
        <v>1</v>
      </c>
      <c r="S1070" s="339"/>
      <c r="T1070" s="282"/>
      <c r="U1070" s="24" t="str">
        <f>+VLOOKUP(TRIM(C1070),[5]CAT!$A$2:$G$498,4,0)</f>
        <v>Aditivos</v>
      </c>
      <c r="V1070" s="65">
        <f t="shared" si="17"/>
        <v>45614</v>
      </c>
    </row>
    <row r="1071" spans="1:22" x14ac:dyDescent="0.2">
      <c r="A1071" s="344">
        <v>1100</v>
      </c>
      <c r="B1071" s="345" t="b">
        <v>1</v>
      </c>
      <c r="C1071" s="282" t="s">
        <v>265</v>
      </c>
      <c r="D1071" s="282" t="s">
        <v>20</v>
      </c>
      <c r="E1071" s="282" t="s">
        <v>28</v>
      </c>
      <c r="F1071" s="282" t="s">
        <v>1127</v>
      </c>
      <c r="G1071" s="345">
        <v>3.621645</v>
      </c>
      <c r="H1071" s="345">
        <v>3.621645</v>
      </c>
      <c r="I1071" s="282" t="s">
        <v>1122</v>
      </c>
      <c r="J1071" s="346">
        <v>45602</v>
      </c>
      <c r="K1071" s="344">
        <v>7</v>
      </c>
      <c r="L1071" s="346">
        <v>45614</v>
      </c>
      <c r="M1071" s="345">
        <v>0</v>
      </c>
      <c r="N1071" s="345">
        <v>0</v>
      </c>
      <c r="O1071" s="282" t="s">
        <v>1123</v>
      </c>
      <c r="P1071" s="344">
        <v>0</v>
      </c>
      <c r="Q1071" s="282" t="s">
        <v>1376</v>
      </c>
      <c r="R1071" s="344">
        <v>1</v>
      </c>
      <c r="S1071" s="339"/>
      <c r="T1071" s="282"/>
      <c r="U1071" s="24" t="str">
        <f>+VLOOKUP(TRIM(C1071),[5]CAT!$A$2:$G$498,4,0)</f>
        <v>Aditivos</v>
      </c>
      <c r="V1071" s="65">
        <f t="shared" si="17"/>
        <v>45614</v>
      </c>
    </row>
    <row r="1072" spans="1:22" x14ac:dyDescent="0.2">
      <c r="A1072" s="344">
        <v>1124</v>
      </c>
      <c r="B1072" s="345" t="b">
        <v>1</v>
      </c>
      <c r="C1072" s="282" t="s">
        <v>265</v>
      </c>
      <c r="D1072" s="282" t="s">
        <v>20</v>
      </c>
      <c r="E1072" s="282" t="s">
        <v>28</v>
      </c>
      <c r="F1072" s="282" t="s">
        <v>1127</v>
      </c>
      <c r="G1072" s="345">
        <v>2.4523030000000001</v>
      </c>
      <c r="H1072" s="345">
        <v>2.4523030000000001</v>
      </c>
      <c r="I1072" s="282" t="s">
        <v>1122</v>
      </c>
      <c r="J1072" s="346">
        <v>45602</v>
      </c>
      <c r="K1072" s="344">
        <v>7</v>
      </c>
      <c r="L1072" s="346">
        <v>45614</v>
      </c>
      <c r="M1072" s="345">
        <v>0</v>
      </c>
      <c r="N1072" s="345">
        <v>0</v>
      </c>
      <c r="O1072" s="282" t="s">
        <v>1123</v>
      </c>
      <c r="P1072" s="344">
        <v>0</v>
      </c>
      <c r="Q1072" s="282" t="s">
        <v>2107</v>
      </c>
      <c r="R1072" s="344">
        <v>1</v>
      </c>
      <c r="S1072" s="339"/>
      <c r="T1072" s="282"/>
      <c r="U1072" s="24" t="str">
        <f>+VLOOKUP(TRIM(C1072),[5]CAT!$A$2:$G$498,4,0)</f>
        <v>Aditivos</v>
      </c>
      <c r="V1072" s="65">
        <f t="shared" si="17"/>
        <v>45614</v>
      </c>
    </row>
    <row r="1073" spans="1:22" x14ac:dyDescent="0.2">
      <c r="A1073" s="344">
        <v>1105</v>
      </c>
      <c r="B1073" s="345" t="b">
        <v>1</v>
      </c>
      <c r="C1073" s="282" t="s">
        <v>262</v>
      </c>
      <c r="D1073" s="282" t="s">
        <v>20</v>
      </c>
      <c r="E1073" s="282" t="s">
        <v>75</v>
      </c>
      <c r="F1073" s="282" t="s">
        <v>1375</v>
      </c>
      <c r="G1073" s="345">
        <v>10.677066</v>
      </c>
      <c r="H1073" s="345">
        <v>10.677066</v>
      </c>
      <c r="I1073" s="282" t="s">
        <v>1122</v>
      </c>
      <c r="J1073" s="346">
        <v>45602</v>
      </c>
      <c r="K1073" s="344">
        <v>7</v>
      </c>
      <c r="L1073" s="346">
        <v>45614</v>
      </c>
      <c r="M1073" s="345">
        <v>0</v>
      </c>
      <c r="N1073" s="345">
        <v>0</v>
      </c>
      <c r="O1073" s="282" t="s">
        <v>1123</v>
      </c>
      <c r="P1073" s="344">
        <v>0</v>
      </c>
      <c r="Q1073" s="282" t="s">
        <v>2111</v>
      </c>
      <c r="R1073" s="344">
        <v>1</v>
      </c>
      <c r="S1073" s="339"/>
      <c r="T1073" s="282"/>
      <c r="U1073" s="24" t="str">
        <f>+VLOOKUP(TRIM(C1073),[5]CAT!$A$2:$G$498,4,0)</f>
        <v>Aditivos</v>
      </c>
      <c r="V1073" s="65">
        <f t="shared" si="17"/>
        <v>45614</v>
      </c>
    </row>
    <row r="1074" spans="1:22" x14ac:dyDescent="0.2">
      <c r="A1074" s="344">
        <v>1115</v>
      </c>
      <c r="B1074" s="345" t="b">
        <v>1</v>
      </c>
      <c r="C1074" s="282" t="s">
        <v>262</v>
      </c>
      <c r="D1074" s="282" t="s">
        <v>20</v>
      </c>
      <c r="E1074" s="282" t="s">
        <v>75</v>
      </c>
      <c r="F1074" s="282" t="s">
        <v>1375</v>
      </c>
      <c r="G1074" s="345">
        <v>2.9842919999999999</v>
      </c>
      <c r="H1074" s="345">
        <v>2.9842919999999999</v>
      </c>
      <c r="I1074" s="282" t="s">
        <v>1122</v>
      </c>
      <c r="J1074" s="346">
        <v>45602</v>
      </c>
      <c r="K1074" s="344">
        <v>7</v>
      </c>
      <c r="L1074" s="346">
        <v>45614</v>
      </c>
      <c r="M1074" s="345">
        <v>0</v>
      </c>
      <c r="N1074" s="345">
        <v>0</v>
      </c>
      <c r="O1074" s="282" t="s">
        <v>1123</v>
      </c>
      <c r="P1074" s="344">
        <v>0</v>
      </c>
      <c r="Q1074" s="282" t="s">
        <v>2107</v>
      </c>
      <c r="R1074" s="344">
        <v>1</v>
      </c>
      <c r="S1074" s="339"/>
      <c r="T1074" s="282"/>
      <c r="U1074" s="24" t="str">
        <f>+VLOOKUP(TRIM(C1074),[5]CAT!$A$2:$G$498,4,0)</f>
        <v>Aditivos</v>
      </c>
      <c r="V1074" s="65">
        <f t="shared" si="17"/>
        <v>45614</v>
      </c>
    </row>
    <row r="1075" spans="1:22" x14ac:dyDescent="0.2">
      <c r="A1075" s="344">
        <v>1129</v>
      </c>
      <c r="B1075" s="345" t="b">
        <v>1</v>
      </c>
      <c r="C1075" s="282" t="s">
        <v>262</v>
      </c>
      <c r="D1075" s="282" t="s">
        <v>20</v>
      </c>
      <c r="E1075" s="282" t="s">
        <v>75</v>
      </c>
      <c r="F1075" s="282" t="s">
        <v>1375</v>
      </c>
      <c r="G1075" s="345">
        <v>12.533929000000001</v>
      </c>
      <c r="H1075" s="345">
        <v>12.533929000000001</v>
      </c>
      <c r="I1075" s="282" t="s">
        <v>1122</v>
      </c>
      <c r="J1075" s="346">
        <v>45602</v>
      </c>
      <c r="K1075" s="344">
        <v>7</v>
      </c>
      <c r="L1075" s="346">
        <v>45614</v>
      </c>
      <c r="M1075" s="345">
        <v>0</v>
      </c>
      <c r="N1075" s="345">
        <v>0</v>
      </c>
      <c r="O1075" s="282" t="s">
        <v>1123</v>
      </c>
      <c r="P1075" s="344">
        <v>0</v>
      </c>
      <c r="Q1075" s="282" t="s">
        <v>2112</v>
      </c>
      <c r="R1075" s="344">
        <v>1</v>
      </c>
      <c r="S1075" s="339"/>
      <c r="T1075" s="282"/>
      <c r="U1075" s="24" t="str">
        <f>+VLOOKUP(TRIM(C1075),[5]CAT!$A$2:$G$498,4,0)</f>
        <v>Aditivos</v>
      </c>
      <c r="V1075" s="65">
        <f t="shared" si="17"/>
        <v>45614</v>
      </c>
    </row>
    <row r="1076" spans="1:22" x14ac:dyDescent="0.2">
      <c r="A1076" s="344">
        <v>1141</v>
      </c>
      <c r="B1076" s="345" t="b">
        <v>1</v>
      </c>
      <c r="C1076" s="282" t="s">
        <v>262</v>
      </c>
      <c r="D1076" s="282" t="s">
        <v>20</v>
      </c>
      <c r="E1076" s="282" t="s">
        <v>75</v>
      </c>
      <c r="F1076" s="282" t="s">
        <v>1375</v>
      </c>
      <c r="G1076" s="345">
        <v>6.120476</v>
      </c>
      <c r="H1076" s="345">
        <v>6.120476</v>
      </c>
      <c r="I1076" s="282" t="s">
        <v>1122</v>
      </c>
      <c r="J1076" s="346">
        <v>45602</v>
      </c>
      <c r="K1076" s="344">
        <v>7</v>
      </c>
      <c r="L1076" s="346">
        <v>45614</v>
      </c>
      <c r="M1076" s="345">
        <v>0</v>
      </c>
      <c r="N1076" s="345">
        <v>0</v>
      </c>
      <c r="O1076" s="282" t="s">
        <v>1123</v>
      </c>
      <c r="P1076" s="344">
        <v>0</v>
      </c>
      <c r="Q1076" s="282" t="s">
        <v>2147</v>
      </c>
      <c r="R1076" s="344">
        <v>1</v>
      </c>
      <c r="S1076" s="339"/>
      <c r="T1076" s="282"/>
      <c r="U1076" s="24" t="str">
        <f>+VLOOKUP(TRIM(C1076),[5]CAT!$A$2:$G$498,4,0)</f>
        <v>Aditivos</v>
      </c>
      <c r="V1076" s="65">
        <f t="shared" si="17"/>
        <v>45614</v>
      </c>
    </row>
    <row r="1077" spans="1:22" x14ac:dyDescent="0.2">
      <c r="A1077" s="344">
        <v>1111</v>
      </c>
      <c r="B1077" s="345" t="b">
        <v>1</v>
      </c>
      <c r="C1077" s="282" t="s">
        <v>257</v>
      </c>
      <c r="D1077" s="282" t="s">
        <v>20</v>
      </c>
      <c r="E1077" s="282" t="s">
        <v>30</v>
      </c>
      <c r="F1077" s="282" t="s">
        <v>1128</v>
      </c>
      <c r="G1077" s="345">
        <v>100.49003</v>
      </c>
      <c r="H1077" s="345">
        <v>100.49003</v>
      </c>
      <c r="I1077" s="282" t="s">
        <v>1180</v>
      </c>
      <c r="J1077" s="346">
        <v>45602</v>
      </c>
      <c r="K1077" s="344">
        <v>7</v>
      </c>
      <c r="L1077" s="346">
        <v>45614</v>
      </c>
      <c r="M1077" s="345">
        <v>0</v>
      </c>
      <c r="N1077" s="345">
        <v>0</v>
      </c>
      <c r="O1077" s="282" t="s">
        <v>1123</v>
      </c>
      <c r="P1077" s="344">
        <v>0</v>
      </c>
      <c r="Q1077" s="282" t="s">
        <v>2111</v>
      </c>
      <c r="R1077" s="344">
        <v>1</v>
      </c>
      <c r="S1077" s="339"/>
      <c r="T1077" s="282"/>
      <c r="U1077" s="24" t="str">
        <f>+VLOOKUP(TRIM(C1077),[5]CAT!$A$2:$G$498,4,0)</f>
        <v>Aditivos</v>
      </c>
      <c r="V1077" s="65">
        <f t="shared" si="17"/>
        <v>45614</v>
      </c>
    </row>
    <row r="1078" spans="1:22" x14ac:dyDescent="0.2">
      <c r="A1078" s="344">
        <v>1121</v>
      </c>
      <c r="B1078" s="345" t="b">
        <v>1</v>
      </c>
      <c r="C1078" s="282" t="s">
        <v>257</v>
      </c>
      <c r="D1078" s="282" t="s">
        <v>20</v>
      </c>
      <c r="E1078" s="282" t="s">
        <v>30</v>
      </c>
      <c r="F1078" s="282" t="s">
        <v>1128</v>
      </c>
      <c r="G1078" s="345">
        <v>28.087457000000001</v>
      </c>
      <c r="H1078" s="345">
        <v>28.087457000000001</v>
      </c>
      <c r="I1078" s="282" t="s">
        <v>1180</v>
      </c>
      <c r="J1078" s="346">
        <v>45602</v>
      </c>
      <c r="K1078" s="344">
        <v>7</v>
      </c>
      <c r="L1078" s="346">
        <v>45614</v>
      </c>
      <c r="M1078" s="345">
        <v>0</v>
      </c>
      <c r="N1078" s="345">
        <v>0</v>
      </c>
      <c r="O1078" s="282" t="s">
        <v>1123</v>
      </c>
      <c r="P1078" s="344">
        <v>0</v>
      </c>
      <c r="Q1078" s="282" t="s">
        <v>2107</v>
      </c>
      <c r="R1078" s="344">
        <v>1</v>
      </c>
      <c r="S1078" s="339"/>
      <c r="T1078" s="282"/>
      <c r="U1078" s="24" t="str">
        <f>+VLOOKUP(TRIM(C1078),[5]CAT!$A$2:$G$498,4,0)</f>
        <v>Aditivos</v>
      </c>
      <c r="V1078" s="65">
        <f t="shared" si="17"/>
        <v>45614</v>
      </c>
    </row>
    <row r="1079" spans="1:22" x14ac:dyDescent="0.2">
      <c r="A1079" s="344">
        <v>1135</v>
      </c>
      <c r="B1079" s="345" t="b">
        <v>1</v>
      </c>
      <c r="C1079" s="282" t="s">
        <v>257</v>
      </c>
      <c r="D1079" s="282" t="s">
        <v>20</v>
      </c>
      <c r="E1079" s="282" t="s">
        <v>30</v>
      </c>
      <c r="F1079" s="282" t="s">
        <v>1128</v>
      </c>
      <c r="G1079" s="345">
        <v>117.96639</v>
      </c>
      <c r="H1079" s="345">
        <v>117.96639</v>
      </c>
      <c r="I1079" s="282" t="s">
        <v>1180</v>
      </c>
      <c r="J1079" s="346">
        <v>45602</v>
      </c>
      <c r="K1079" s="344">
        <v>7</v>
      </c>
      <c r="L1079" s="346">
        <v>45614</v>
      </c>
      <c r="M1079" s="345">
        <v>0</v>
      </c>
      <c r="N1079" s="345">
        <v>0</v>
      </c>
      <c r="O1079" s="282" t="s">
        <v>1123</v>
      </c>
      <c r="P1079" s="344">
        <v>0</v>
      </c>
      <c r="Q1079" s="282" t="s">
        <v>2112</v>
      </c>
      <c r="R1079" s="344">
        <v>1</v>
      </c>
      <c r="S1079" s="339"/>
      <c r="T1079" s="282"/>
      <c r="U1079" s="24" t="str">
        <f>+VLOOKUP(TRIM(C1079),[5]CAT!$A$2:$G$498,4,0)</f>
        <v>Aditivos</v>
      </c>
      <c r="V1079" s="65">
        <f t="shared" si="17"/>
        <v>45614</v>
      </c>
    </row>
    <row r="1080" spans="1:22" x14ac:dyDescent="0.2">
      <c r="A1080" s="344">
        <v>1137</v>
      </c>
      <c r="B1080" s="345" t="b">
        <v>1</v>
      </c>
      <c r="C1080" s="282" t="s">
        <v>257</v>
      </c>
      <c r="D1080" s="282" t="s">
        <v>20</v>
      </c>
      <c r="E1080" s="282" t="s">
        <v>30</v>
      </c>
      <c r="F1080" s="282" t="s">
        <v>1128</v>
      </c>
      <c r="G1080" s="345">
        <v>40.852395999999999</v>
      </c>
      <c r="H1080" s="345">
        <v>40.852395999999999</v>
      </c>
      <c r="I1080" s="282" t="s">
        <v>1180</v>
      </c>
      <c r="J1080" s="346">
        <v>45602</v>
      </c>
      <c r="K1080" s="344">
        <v>7</v>
      </c>
      <c r="L1080" s="346">
        <v>45614</v>
      </c>
      <c r="M1080" s="345">
        <v>0</v>
      </c>
      <c r="N1080" s="345">
        <v>0</v>
      </c>
      <c r="O1080" s="282" t="s">
        <v>1123</v>
      </c>
      <c r="P1080" s="344">
        <v>0</v>
      </c>
      <c r="Q1080" s="282" t="s">
        <v>2112</v>
      </c>
      <c r="R1080" s="344">
        <v>1</v>
      </c>
      <c r="S1080" s="339"/>
      <c r="T1080" s="282"/>
      <c r="U1080" s="24" t="str">
        <f>+VLOOKUP(TRIM(C1080),[5]CAT!$A$2:$G$498,4,0)</f>
        <v>Aditivos</v>
      </c>
      <c r="V1080" s="65">
        <f t="shared" si="17"/>
        <v>45614</v>
      </c>
    </row>
    <row r="1081" spans="1:22" x14ac:dyDescent="0.2">
      <c r="A1081" s="344">
        <v>1147</v>
      </c>
      <c r="B1081" s="345" t="b">
        <v>1</v>
      </c>
      <c r="C1081" s="282" t="s">
        <v>257</v>
      </c>
      <c r="D1081" s="282" t="s">
        <v>20</v>
      </c>
      <c r="E1081" s="282" t="s">
        <v>30</v>
      </c>
      <c r="F1081" s="282" t="s">
        <v>1128</v>
      </c>
      <c r="G1081" s="345">
        <v>57.604480000000002</v>
      </c>
      <c r="H1081" s="345">
        <v>57.604480000000002</v>
      </c>
      <c r="I1081" s="282" t="s">
        <v>1180</v>
      </c>
      <c r="J1081" s="346">
        <v>45602</v>
      </c>
      <c r="K1081" s="344">
        <v>7</v>
      </c>
      <c r="L1081" s="346">
        <v>45614</v>
      </c>
      <c r="M1081" s="345">
        <v>0</v>
      </c>
      <c r="N1081" s="345">
        <v>0</v>
      </c>
      <c r="O1081" s="282" t="s">
        <v>1123</v>
      </c>
      <c r="P1081" s="344">
        <v>0</v>
      </c>
      <c r="Q1081" s="282" t="s">
        <v>2147</v>
      </c>
      <c r="R1081" s="344">
        <v>1</v>
      </c>
      <c r="S1081" s="339"/>
      <c r="T1081" s="282"/>
      <c r="U1081" s="24" t="str">
        <f>+VLOOKUP(TRIM(C1081),[5]CAT!$A$2:$G$498,4,0)</f>
        <v>Aditivos</v>
      </c>
      <c r="V1081" s="65">
        <f t="shared" si="17"/>
        <v>45614</v>
      </c>
    </row>
    <row r="1082" spans="1:22" x14ac:dyDescent="0.2">
      <c r="A1082" s="344">
        <v>1093</v>
      </c>
      <c r="B1082" s="345" t="b">
        <v>1</v>
      </c>
      <c r="C1082" s="282" t="s">
        <v>250</v>
      </c>
      <c r="D1082" s="282" t="s">
        <v>20</v>
      </c>
      <c r="E1082" s="282" t="s">
        <v>31</v>
      </c>
      <c r="F1082" s="282" t="s">
        <v>1375</v>
      </c>
      <c r="G1082" s="345">
        <v>1.106452</v>
      </c>
      <c r="H1082" s="345">
        <v>1.106452</v>
      </c>
      <c r="I1082" s="282" t="s">
        <v>1180</v>
      </c>
      <c r="J1082" s="346">
        <v>45602</v>
      </c>
      <c r="K1082" s="344">
        <v>7</v>
      </c>
      <c r="L1082" s="346">
        <v>45614</v>
      </c>
      <c r="M1082" s="345">
        <v>0</v>
      </c>
      <c r="N1082" s="345">
        <v>0</v>
      </c>
      <c r="O1082" s="282" t="s">
        <v>1123</v>
      </c>
      <c r="P1082" s="344">
        <v>0</v>
      </c>
      <c r="Q1082" s="282" t="s">
        <v>1378</v>
      </c>
      <c r="R1082" s="344">
        <v>1</v>
      </c>
      <c r="S1082" s="339"/>
      <c r="T1082" s="282"/>
      <c r="U1082" s="24" t="str">
        <f>+VLOOKUP(TRIM(C1082),[5]CAT!$A$2:$G$498,4,0)</f>
        <v>Aditivos</v>
      </c>
      <c r="V1082" s="65">
        <f t="shared" si="17"/>
        <v>45614</v>
      </c>
    </row>
    <row r="1083" spans="1:22" x14ac:dyDescent="0.2">
      <c r="A1083" s="344">
        <v>1101</v>
      </c>
      <c r="B1083" s="345" t="b">
        <v>1</v>
      </c>
      <c r="C1083" s="282" t="s">
        <v>250</v>
      </c>
      <c r="D1083" s="282" t="s">
        <v>20</v>
      </c>
      <c r="E1083" s="282" t="s">
        <v>31</v>
      </c>
      <c r="F1083" s="282" t="s">
        <v>1375</v>
      </c>
      <c r="G1083" s="345">
        <v>3.5861450000000001</v>
      </c>
      <c r="H1083" s="345">
        <v>3.5861450000000001</v>
      </c>
      <c r="I1083" s="282" t="s">
        <v>1180</v>
      </c>
      <c r="J1083" s="346">
        <v>45602</v>
      </c>
      <c r="K1083" s="344">
        <v>7</v>
      </c>
      <c r="L1083" s="346">
        <v>45614</v>
      </c>
      <c r="M1083" s="345">
        <v>0</v>
      </c>
      <c r="N1083" s="345">
        <v>0</v>
      </c>
      <c r="O1083" s="282" t="s">
        <v>1123</v>
      </c>
      <c r="P1083" s="344">
        <v>0</v>
      </c>
      <c r="Q1083" s="282" t="s">
        <v>1376</v>
      </c>
      <c r="R1083" s="344">
        <v>1</v>
      </c>
      <c r="S1083" s="339"/>
      <c r="T1083" s="282"/>
      <c r="U1083" s="24" t="str">
        <f>+VLOOKUP(TRIM(C1083),[5]CAT!$A$2:$G$498,4,0)</f>
        <v>Aditivos</v>
      </c>
      <c r="V1083" s="65">
        <f t="shared" si="17"/>
        <v>45614</v>
      </c>
    </row>
    <row r="1084" spans="1:22" x14ac:dyDescent="0.2">
      <c r="A1084" s="344">
        <v>1125</v>
      </c>
      <c r="B1084" s="345" t="b">
        <v>1</v>
      </c>
      <c r="C1084" s="282" t="s">
        <v>250</v>
      </c>
      <c r="D1084" s="282" t="s">
        <v>20</v>
      </c>
      <c r="E1084" s="282" t="s">
        <v>31</v>
      </c>
      <c r="F1084" s="282" t="s">
        <v>1375</v>
      </c>
      <c r="G1084" s="345">
        <v>2.428264</v>
      </c>
      <c r="H1084" s="345">
        <v>2.428264</v>
      </c>
      <c r="I1084" s="282" t="s">
        <v>1180</v>
      </c>
      <c r="J1084" s="346">
        <v>45602</v>
      </c>
      <c r="K1084" s="344">
        <v>7</v>
      </c>
      <c r="L1084" s="346">
        <v>45614</v>
      </c>
      <c r="M1084" s="345">
        <v>0</v>
      </c>
      <c r="N1084" s="345">
        <v>0</v>
      </c>
      <c r="O1084" s="282" t="s">
        <v>1123</v>
      </c>
      <c r="P1084" s="344">
        <v>0</v>
      </c>
      <c r="Q1084" s="282" t="s">
        <v>2107</v>
      </c>
      <c r="R1084" s="344">
        <v>1</v>
      </c>
      <c r="S1084" s="339"/>
      <c r="T1084" s="282"/>
      <c r="U1084" s="24" t="str">
        <f>+VLOOKUP(TRIM(C1084),[5]CAT!$A$2:$G$498,4,0)</f>
        <v>Aditivos</v>
      </c>
      <c r="V1084" s="65">
        <f t="shared" si="17"/>
        <v>45614</v>
      </c>
    </row>
    <row r="1085" spans="1:22" x14ac:dyDescent="0.2">
      <c r="A1085" s="344">
        <v>1089</v>
      </c>
      <c r="B1085" s="345" t="b">
        <v>1</v>
      </c>
      <c r="C1085" s="282" t="s">
        <v>153</v>
      </c>
      <c r="D1085" s="282" t="s">
        <v>20</v>
      </c>
      <c r="E1085" s="282" t="s">
        <v>46</v>
      </c>
      <c r="F1085" s="282" t="s">
        <v>1375</v>
      </c>
      <c r="G1085" s="345">
        <v>89.392438999999996</v>
      </c>
      <c r="H1085" s="345">
        <v>89.392438999999996</v>
      </c>
      <c r="I1085" s="282" t="s">
        <v>1122</v>
      </c>
      <c r="J1085" s="346">
        <v>45602</v>
      </c>
      <c r="K1085" s="344">
        <v>7</v>
      </c>
      <c r="L1085" s="346">
        <v>45614</v>
      </c>
      <c r="M1085" s="345">
        <v>0</v>
      </c>
      <c r="N1085" s="345">
        <v>0</v>
      </c>
      <c r="O1085" s="282" t="s">
        <v>1123</v>
      </c>
      <c r="P1085" s="344">
        <v>0</v>
      </c>
      <c r="Q1085" s="282" t="s">
        <v>1378</v>
      </c>
      <c r="R1085" s="344">
        <v>1</v>
      </c>
      <c r="S1085" s="339"/>
      <c r="T1085" s="282"/>
      <c r="U1085" s="24" t="str">
        <f>+VLOOKUP(TRIM(C1085),[5]CAT!$A$2:$G$498,4,0)</f>
        <v>Sal</v>
      </c>
      <c r="V1085" s="65">
        <f t="shared" si="17"/>
        <v>45614</v>
      </c>
    </row>
    <row r="1086" spans="1:22" x14ac:dyDescent="0.2">
      <c r="A1086" s="344">
        <v>1094</v>
      </c>
      <c r="B1086" s="345" t="b">
        <v>1</v>
      </c>
      <c r="C1086" s="282" t="s">
        <v>153</v>
      </c>
      <c r="D1086" s="282" t="s">
        <v>20</v>
      </c>
      <c r="E1086" s="282" t="s">
        <v>46</v>
      </c>
      <c r="F1086" s="282" t="s">
        <v>1375</v>
      </c>
      <c r="G1086" s="345">
        <v>27.373252000000001</v>
      </c>
      <c r="H1086" s="345">
        <v>27.373252000000001</v>
      </c>
      <c r="I1086" s="282" t="s">
        <v>1122</v>
      </c>
      <c r="J1086" s="346">
        <v>45602</v>
      </c>
      <c r="K1086" s="344">
        <v>7</v>
      </c>
      <c r="L1086" s="346">
        <v>45614</v>
      </c>
      <c r="M1086" s="345">
        <v>0</v>
      </c>
      <c r="N1086" s="345">
        <v>0</v>
      </c>
      <c r="O1086" s="282" t="s">
        <v>1123</v>
      </c>
      <c r="P1086" s="344">
        <v>0</v>
      </c>
      <c r="Q1086" s="282" t="s">
        <v>1376</v>
      </c>
      <c r="R1086" s="344">
        <v>1</v>
      </c>
      <c r="S1086" s="339"/>
      <c r="T1086" s="282"/>
      <c r="U1086" s="24" t="str">
        <f>+VLOOKUP(TRIM(C1086),[5]CAT!$A$2:$G$498,4,0)</f>
        <v>Sal</v>
      </c>
      <c r="V1086" s="65">
        <f t="shared" si="17"/>
        <v>45614</v>
      </c>
    </row>
    <row r="1087" spans="1:22" x14ac:dyDescent="0.2">
      <c r="A1087" s="344">
        <v>1098</v>
      </c>
      <c r="B1087" s="345" t="b">
        <v>1</v>
      </c>
      <c r="C1087" s="282" t="s">
        <v>153</v>
      </c>
      <c r="D1087" s="282" t="s">
        <v>20</v>
      </c>
      <c r="E1087" s="282" t="s">
        <v>46</v>
      </c>
      <c r="F1087" s="282" t="s">
        <v>1375</v>
      </c>
      <c r="G1087" s="345">
        <v>10.864934</v>
      </c>
      <c r="H1087" s="345">
        <v>10.864934</v>
      </c>
      <c r="I1087" s="282" t="s">
        <v>1122</v>
      </c>
      <c r="J1087" s="346">
        <v>45602</v>
      </c>
      <c r="K1087" s="344">
        <v>7</v>
      </c>
      <c r="L1087" s="346">
        <v>45614</v>
      </c>
      <c r="M1087" s="345">
        <v>0</v>
      </c>
      <c r="N1087" s="345">
        <v>0</v>
      </c>
      <c r="O1087" s="282" t="s">
        <v>1123</v>
      </c>
      <c r="P1087" s="344">
        <v>0</v>
      </c>
      <c r="Q1087" s="282" t="s">
        <v>1376</v>
      </c>
      <c r="R1087" s="344">
        <v>1</v>
      </c>
      <c r="S1087" s="339"/>
      <c r="T1087" s="282"/>
      <c r="U1087" s="24" t="str">
        <f>+VLOOKUP(TRIM(C1087),[5]CAT!$A$2:$G$498,4,0)</f>
        <v>Sal</v>
      </c>
      <c r="V1087" s="65">
        <f t="shared" si="17"/>
        <v>45614</v>
      </c>
    </row>
    <row r="1088" spans="1:22" x14ac:dyDescent="0.2">
      <c r="A1088" s="344">
        <v>1106</v>
      </c>
      <c r="B1088" s="345" t="b">
        <v>1</v>
      </c>
      <c r="C1088" s="282" t="s">
        <v>153</v>
      </c>
      <c r="D1088" s="282" t="s">
        <v>20</v>
      </c>
      <c r="E1088" s="282" t="s">
        <v>46</v>
      </c>
      <c r="F1088" s="282" t="s">
        <v>1375</v>
      </c>
      <c r="G1088" s="345">
        <v>56.51999</v>
      </c>
      <c r="H1088" s="345">
        <v>56.51999</v>
      </c>
      <c r="I1088" s="282" t="s">
        <v>1122</v>
      </c>
      <c r="J1088" s="346">
        <v>45602</v>
      </c>
      <c r="K1088" s="344">
        <v>7</v>
      </c>
      <c r="L1088" s="346">
        <v>45614</v>
      </c>
      <c r="M1088" s="345">
        <v>0</v>
      </c>
      <c r="N1088" s="345">
        <v>0</v>
      </c>
      <c r="O1088" s="282" t="s">
        <v>1123</v>
      </c>
      <c r="P1088" s="344">
        <v>0</v>
      </c>
      <c r="Q1088" s="282" t="s">
        <v>2111</v>
      </c>
      <c r="R1088" s="344">
        <v>1</v>
      </c>
      <c r="S1088" s="339"/>
      <c r="T1088" s="282"/>
      <c r="U1088" s="24" t="str">
        <f>+VLOOKUP(TRIM(C1088),[5]CAT!$A$2:$G$498,4,0)</f>
        <v>Sal</v>
      </c>
      <c r="V1088" s="65">
        <f t="shared" si="17"/>
        <v>45614</v>
      </c>
    </row>
    <row r="1089" spans="1:22" x14ac:dyDescent="0.2">
      <c r="A1089" s="344">
        <v>1116</v>
      </c>
      <c r="B1089" s="345" t="b">
        <v>1</v>
      </c>
      <c r="C1089" s="282" t="s">
        <v>153</v>
      </c>
      <c r="D1089" s="282" t="s">
        <v>20</v>
      </c>
      <c r="E1089" s="282" t="s">
        <v>46</v>
      </c>
      <c r="F1089" s="282" t="s">
        <v>1375</v>
      </c>
      <c r="G1089" s="345">
        <v>15.797615</v>
      </c>
      <c r="H1089" s="345">
        <v>15.797615</v>
      </c>
      <c r="I1089" s="282" t="s">
        <v>1122</v>
      </c>
      <c r="J1089" s="346">
        <v>45602</v>
      </c>
      <c r="K1089" s="344">
        <v>7</v>
      </c>
      <c r="L1089" s="346">
        <v>45614</v>
      </c>
      <c r="M1089" s="345">
        <v>0</v>
      </c>
      <c r="N1089" s="345">
        <v>0</v>
      </c>
      <c r="O1089" s="282" t="s">
        <v>1123</v>
      </c>
      <c r="P1089" s="344">
        <v>0</v>
      </c>
      <c r="Q1089" s="282" t="s">
        <v>2107</v>
      </c>
      <c r="R1089" s="344">
        <v>1</v>
      </c>
      <c r="S1089" s="339"/>
      <c r="T1089" s="282"/>
      <c r="U1089" s="24" t="str">
        <f>+VLOOKUP(TRIM(C1089),[5]CAT!$A$2:$G$498,4,0)</f>
        <v>Sal</v>
      </c>
      <c r="V1089" s="65">
        <f t="shared" si="17"/>
        <v>45614</v>
      </c>
    </row>
    <row r="1090" spans="1:22" x14ac:dyDescent="0.2">
      <c r="A1090" s="344">
        <v>1122</v>
      </c>
      <c r="B1090" s="345" t="b">
        <v>1</v>
      </c>
      <c r="C1090" s="282" t="s">
        <v>153</v>
      </c>
      <c r="D1090" s="282" t="s">
        <v>20</v>
      </c>
      <c r="E1090" s="282" t="s">
        <v>46</v>
      </c>
      <c r="F1090" s="282" t="s">
        <v>1375</v>
      </c>
      <c r="G1090" s="345">
        <v>7.3569069999999996</v>
      </c>
      <c r="H1090" s="345">
        <v>7.3569069999999996</v>
      </c>
      <c r="I1090" s="282" t="s">
        <v>1122</v>
      </c>
      <c r="J1090" s="346">
        <v>45602</v>
      </c>
      <c r="K1090" s="344">
        <v>7</v>
      </c>
      <c r="L1090" s="346">
        <v>45614</v>
      </c>
      <c r="M1090" s="345">
        <v>0</v>
      </c>
      <c r="N1090" s="345">
        <v>0</v>
      </c>
      <c r="O1090" s="282" t="s">
        <v>1123</v>
      </c>
      <c r="P1090" s="344">
        <v>0</v>
      </c>
      <c r="Q1090" s="282" t="s">
        <v>2107</v>
      </c>
      <c r="R1090" s="344">
        <v>1</v>
      </c>
      <c r="S1090" s="339"/>
      <c r="T1090" s="282"/>
      <c r="U1090" s="24" t="str">
        <f>+VLOOKUP(TRIM(C1090),[5]CAT!$A$2:$G$498,4,0)</f>
        <v>Sal</v>
      </c>
      <c r="V1090" s="65">
        <f t="shared" si="17"/>
        <v>45614</v>
      </c>
    </row>
    <row r="1091" spans="1:22" x14ac:dyDescent="0.2">
      <c r="A1091" s="344">
        <v>1130</v>
      </c>
      <c r="B1091" s="345" t="b">
        <v>1</v>
      </c>
      <c r="C1091" s="282" t="s">
        <v>153</v>
      </c>
      <c r="D1091" s="282" t="s">
        <v>20</v>
      </c>
      <c r="E1091" s="282" t="s">
        <v>46</v>
      </c>
      <c r="F1091" s="282" t="s">
        <v>1375</v>
      </c>
      <c r="G1091" s="345">
        <v>66.349459999999993</v>
      </c>
      <c r="H1091" s="345">
        <v>66.349459999999993</v>
      </c>
      <c r="I1091" s="282" t="s">
        <v>1122</v>
      </c>
      <c r="J1091" s="346">
        <v>45602</v>
      </c>
      <c r="K1091" s="344">
        <v>7</v>
      </c>
      <c r="L1091" s="346">
        <v>45614</v>
      </c>
      <c r="M1091" s="345">
        <v>0</v>
      </c>
      <c r="N1091" s="345">
        <v>0</v>
      </c>
      <c r="O1091" s="282" t="s">
        <v>1123</v>
      </c>
      <c r="P1091" s="344">
        <v>0</v>
      </c>
      <c r="Q1091" s="282" t="s">
        <v>2112</v>
      </c>
      <c r="R1091" s="344">
        <v>1</v>
      </c>
      <c r="S1091" s="339"/>
      <c r="T1091" s="282"/>
      <c r="U1091" s="24" t="str">
        <f>+VLOOKUP(TRIM(C1091),[5]CAT!$A$2:$G$498,4,0)</f>
        <v>Sal</v>
      </c>
      <c r="V1091" s="65">
        <f t="shared" si="17"/>
        <v>45614</v>
      </c>
    </row>
    <row r="1092" spans="1:22" x14ac:dyDescent="0.2">
      <c r="A1092" s="344">
        <v>1142</v>
      </c>
      <c r="B1092" s="345" t="b">
        <v>1</v>
      </c>
      <c r="C1092" s="282" t="s">
        <v>153</v>
      </c>
      <c r="D1092" s="282" t="s">
        <v>20</v>
      </c>
      <c r="E1092" s="282" t="s">
        <v>46</v>
      </c>
      <c r="F1092" s="282" t="s">
        <v>1375</v>
      </c>
      <c r="G1092" s="345">
        <v>32.399279999999997</v>
      </c>
      <c r="H1092" s="345">
        <v>32.399279999999997</v>
      </c>
      <c r="I1092" s="282" t="s">
        <v>1122</v>
      </c>
      <c r="J1092" s="346">
        <v>45602</v>
      </c>
      <c r="K1092" s="344">
        <v>7</v>
      </c>
      <c r="L1092" s="346">
        <v>45614</v>
      </c>
      <c r="M1092" s="345">
        <v>0</v>
      </c>
      <c r="N1092" s="345">
        <v>0</v>
      </c>
      <c r="O1092" s="282" t="s">
        <v>1123</v>
      </c>
      <c r="P1092" s="344">
        <v>0</v>
      </c>
      <c r="Q1092" s="282" t="s">
        <v>2147</v>
      </c>
      <c r="R1092" s="344">
        <v>1</v>
      </c>
      <c r="S1092" s="339"/>
      <c r="T1092" s="282"/>
      <c r="U1092" s="24" t="str">
        <f>+VLOOKUP(TRIM(C1092),[5]CAT!$A$2:$G$498,4,0)</f>
        <v>Sal</v>
      </c>
      <c r="V1092" s="65">
        <f t="shared" si="17"/>
        <v>45614</v>
      </c>
    </row>
    <row r="1093" spans="1:22" x14ac:dyDescent="0.2">
      <c r="A1093" s="344">
        <v>1233</v>
      </c>
      <c r="B1093" s="345" t="b">
        <v>1</v>
      </c>
      <c r="C1093" s="282" t="s">
        <v>148</v>
      </c>
      <c r="D1093" s="282" t="s">
        <v>20</v>
      </c>
      <c r="E1093" s="282" t="s">
        <v>586</v>
      </c>
      <c r="F1093" s="282" t="s">
        <v>1128</v>
      </c>
      <c r="G1093" s="345">
        <v>332.042326</v>
      </c>
      <c r="H1093" s="345">
        <v>332.042326</v>
      </c>
      <c r="I1093" s="282" t="s">
        <v>1122</v>
      </c>
      <c r="J1093" s="346">
        <v>45602</v>
      </c>
      <c r="K1093" s="344">
        <v>10</v>
      </c>
      <c r="L1093" s="346">
        <v>45614</v>
      </c>
      <c r="M1093" s="345">
        <v>0</v>
      </c>
      <c r="N1093" s="345">
        <v>0</v>
      </c>
      <c r="O1093" s="282" t="s">
        <v>1123</v>
      </c>
      <c r="P1093" s="344">
        <v>0</v>
      </c>
      <c r="Q1093" s="282" t="s">
        <v>2113</v>
      </c>
      <c r="R1093" s="344">
        <v>1</v>
      </c>
      <c r="S1093" s="339"/>
      <c r="T1093" s="282"/>
      <c r="U1093" s="24" t="str">
        <f>+VLOOKUP(TRIM(C1093),[5]CAT!$A$2:$G$498,4,0)</f>
        <v>Harina</v>
      </c>
      <c r="V1093" s="65">
        <f t="shared" si="17"/>
        <v>45614</v>
      </c>
    </row>
    <row r="1094" spans="1:22" x14ac:dyDescent="0.2">
      <c r="A1094" s="344">
        <v>1500</v>
      </c>
      <c r="B1094" s="345" t="b">
        <v>1</v>
      </c>
      <c r="C1094" s="282" t="s">
        <v>238</v>
      </c>
      <c r="D1094" s="282" t="s">
        <v>20</v>
      </c>
      <c r="E1094" s="282" t="s">
        <v>82</v>
      </c>
      <c r="F1094" s="282" t="s">
        <v>1124</v>
      </c>
      <c r="G1094" s="345">
        <v>19.350234</v>
      </c>
      <c r="H1094" s="345">
        <v>19.350234</v>
      </c>
      <c r="I1094" s="282" t="s">
        <v>1180</v>
      </c>
      <c r="J1094" s="346">
        <v>45602</v>
      </c>
      <c r="K1094" s="344">
        <v>30</v>
      </c>
      <c r="L1094" s="346">
        <v>45635</v>
      </c>
      <c r="M1094" s="345">
        <v>0</v>
      </c>
      <c r="N1094" s="345">
        <v>0</v>
      </c>
      <c r="O1094" s="282" t="s">
        <v>1123</v>
      </c>
      <c r="P1094" s="344">
        <v>0</v>
      </c>
      <c r="Q1094" s="282" t="s">
        <v>2218</v>
      </c>
      <c r="R1094" s="344">
        <v>1</v>
      </c>
      <c r="S1094" s="339"/>
      <c r="T1094" s="282"/>
      <c r="U1094" s="24" t="str">
        <f>+VLOOKUP(TRIM(C1094),[5]CAT!$A$2:$G$498,4,0)</f>
        <v>Text &amp; Soja</v>
      </c>
      <c r="V1094" s="65">
        <f t="shared" si="17"/>
        <v>45635</v>
      </c>
    </row>
    <row r="1095" spans="1:22" x14ac:dyDescent="0.2">
      <c r="A1095" s="344">
        <v>945</v>
      </c>
      <c r="B1095" s="345" t="b">
        <v>1</v>
      </c>
      <c r="C1095" s="282" t="s">
        <v>329</v>
      </c>
      <c r="D1095" s="282" t="s">
        <v>20</v>
      </c>
      <c r="E1095" s="282" t="s">
        <v>53</v>
      </c>
      <c r="F1095" s="282" t="s">
        <v>1375</v>
      </c>
      <c r="G1095" s="345">
        <v>961.30085699999995</v>
      </c>
      <c r="H1095" s="345">
        <v>961.30085699999995</v>
      </c>
      <c r="I1095" s="282" t="s">
        <v>1122</v>
      </c>
      <c r="J1095" s="346">
        <v>45603</v>
      </c>
      <c r="K1095" s="344">
        <v>1</v>
      </c>
      <c r="L1095" s="346">
        <v>45607</v>
      </c>
      <c r="M1095" s="345">
        <v>0</v>
      </c>
      <c r="N1095" s="345">
        <v>0</v>
      </c>
      <c r="O1095" s="282" t="s">
        <v>1123</v>
      </c>
      <c r="P1095" s="344">
        <v>0</v>
      </c>
      <c r="Q1095" s="282" t="s">
        <v>1377</v>
      </c>
      <c r="R1095" s="344">
        <v>1</v>
      </c>
      <c r="S1095" s="339"/>
      <c r="T1095" s="282"/>
      <c r="U1095" s="24" t="str">
        <f>+VLOOKUP(TRIM(C1095),[5]CAT!$A$2:$G$498,4,0)</f>
        <v>Agua</v>
      </c>
      <c r="V1095" s="65">
        <f t="shared" si="17"/>
        <v>45607</v>
      </c>
    </row>
    <row r="1096" spans="1:22" x14ac:dyDescent="0.2">
      <c r="A1096" s="344">
        <v>948</v>
      </c>
      <c r="B1096" s="345" t="b">
        <v>1</v>
      </c>
      <c r="C1096" s="282" t="s">
        <v>329</v>
      </c>
      <c r="D1096" s="282" t="s">
        <v>20</v>
      </c>
      <c r="E1096" s="282" t="s">
        <v>53</v>
      </c>
      <c r="F1096" s="282" t="s">
        <v>1375</v>
      </c>
      <c r="G1096" s="345">
        <v>122.198245</v>
      </c>
      <c r="H1096" s="345">
        <v>122.198245</v>
      </c>
      <c r="I1096" s="282" t="s">
        <v>1122</v>
      </c>
      <c r="J1096" s="346">
        <v>45603</v>
      </c>
      <c r="K1096" s="344">
        <v>1</v>
      </c>
      <c r="L1096" s="346">
        <v>45607</v>
      </c>
      <c r="M1096" s="345">
        <v>0</v>
      </c>
      <c r="N1096" s="345">
        <v>0</v>
      </c>
      <c r="O1096" s="282" t="s">
        <v>1123</v>
      </c>
      <c r="P1096" s="344">
        <v>0</v>
      </c>
      <c r="Q1096" s="282" t="s">
        <v>1377</v>
      </c>
      <c r="R1096" s="344">
        <v>1</v>
      </c>
      <c r="S1096" s="339"/>
      <c r="T1096" s="282"/>
      <c r="U1096" s="24" t="str">
        <f>+VLOOKUP(TRIM(C1096),[5]CAT!$A$2:$G$498,4,0)</f>
        <v>Agua</v>
      </c>
      <c r="V1096" s="65">
        <f t="shared" si="17"/>
        <v>45607</v>
      </c>
    </row>
    <row r="1097" spans="1:22" x14ac:dyDescent="0.2">
      <c r="A1097" s="344">
        <v>951</v>
      </c>
      <c r="B1097" s="345" t="b">
        <v>1</v>
      </c>
      <c r="C1097" s="282" t="s">
        <v>329</v>
      </c>
      <c r="D1097" s="282" t="s">
        <v>20</v>
      </c>
      <c r="E1097" s="282" t="s">
        <v>53</v>
      </c>
      <c r="F1097" s="282" t="s">
        <v>1375</v>
      </c>
      <c r="G1097" s="345">
        <v>961.30406200000004</v>
      </c>
      <c r="H1097" s="345">
        <v>961.30406200000004</v>
      </c>
      <c r="I1097" s="282" t="s">
        <v>1122</v>
      </c>
      <c r="J1097" s="346">
        <v>45603</v>
      </c>
      <c r="K1097" s="344">
        <v>1</v>
      </c>
      <c r="L1097" s="346">
        <v>45607</v>
      </c>
      <c r="M1097" s="345">
        <v>0</v>
      </c>
      <c r="N1097" s="345">
        <v>0</v>
      </c>
      <c r="O1097" s="282" t="s">
        <v>1123</v>
      </c>
      <c r="P1097" s="344">
        <v>0</v>
      </c>
      <c r="Q1097" s="282" t="s">
        <v>2069</v>
      </c>
      <c r="R1097" s="344">
        <v>1</v>
      </c>
      <c r="S1097" s="339"/>
      <c r="T1097" s="282"/>
      <c r="U1097" s="24" t="str">
        <f>+VLOOKUP(TRIM(C1097),[5]CAT!$A$2:$G$498,4,0)</f>
        <v>Agua</v>
      </c>
      <c r="V1097" s="65">
        <f t="shared" si="17"/>
        <v>45607</v>
      </c>
    </row>
    <row r="1098" spans="1:22" x14ac:dyDescent="0.2">
      <c r="A1098" s="344">
        <v>952</v>
      </c>
      <c r="B1098" s="345" t="b">
        <v>1</v>
      </c>
      <c r="C1098" s="282" t="s">
        <v>329</v>
      </c>
      <c r="D1098" s="282" t="s">
        <v>20</v>
      </c>
      <c r="E1098" s="282" t="s">
        <v>53</v>
      </c>
      <c r="F1098" s="282" t="s">
        <v>1375</v>
      </c>
      <c r="G1098" s="345">
        <v>348.11118099999999</v>
      </c>
      <c r="H1098" s="345">
        <v>348.11118099999999</v>
      </c>
      <c r="I1098" s="282" t="s">
        <v>1122</v>
      </c>
      <c r="J1098" s="346">
        <v>45603</v>
      </c>
      <c r="K1098" s="344">
        <v>1</v>
      </c>
      <c r="L1098" s="346">
        <v>45607</v>
      </c>
      <c r="M1098" s="345">
        <v>0</v>
      </c>
      <c r="N1098" s="345">
        <v>0</v>
      </c>
      <c r="O1098" s="282" t="s">
        <v>1123</v>
      </c>
      <c r="P1098" s="344">
        <v>0</v>
      </c>
      <c r="Q1098" s="282" t="s">
        <v>2148</v>
      </c>
      <c r="R1098" s="344">
        <v>1</v>
      </c>
      <c r="S1098" s="339"/>
      <c r="T1098" s="282"/>
      <c r="U1098" s="24" t="str">
        <f>+VLOOKUP(TRIM(C1098),[5]CAT!$A$2:$G$498,4,0)</f>
        <v>Agua</v>
      </c>
      <c r="V1098" s="65">
        <f t="shared" si="17"/>
        <v>45607</v>
      </c>
    </row>
    <row r="1099" spans="1:22" x14ac:dyDescent="0.2">
      <c r="A1099" s="344">
        <v>957</v>
      </c>
      <c r="B1099" s="345" t="b">
        <v>1</v>
      </c>
      <c r="C1099" s="282" t="s">
        <v>329</v>
      </c>
      <c r="D1099" s="282" t="s">
        <v>20</v>
      </c>
      <c r="E1099" s="282" t="s">
        <v>53</v>
      </c>
      <c r="F1099" s="282" t="s">
        <v>1375</v>
      </c>
      <c r="G1099" s="345">
        <v>840.63716099999999</v>
      </c>
      <c r="H1099" s="345">
        <v>840.63716099999999</v>
      </c>
      <c r="I1099" s="282" t="s">
        <v>1122</v>
      </c>
      <c r="J1099" s="346">
        <v>45603</v>
      </c>
      <c r="K1099" s="344">
        <v>1</v>
      </c>
      <c r="L1099" s="346">
        <v>45607</v>
      </c>
      <c r="M1099" s="345">
        <v>0</v>
      </c>
      <c r="N1099" s="345">
        <v>0</v>
      </c>
      <c r="O1099" s="282" t="s">
        <v>1123</v>
      </c>
      <c r="P1099" s="344">
        <v>0</v>
      </c>
      <c r="Q1099" s="282" t="s">
        <v>2148</v>
      </c>
      <c r="R1099" s="344">
        <v>1</v>
      </c>
      <c r="S1099" s="339"/>
      <c r="T1099" s="282"/>
      <c r="U1099" s="24" t="str">
        <f>+VLOOKUP(TRIM(C1099),[5]CAT!$A$2:$G$498,4,0)</f>
        <v>Agua</v>
      </c>
      <c r="V1099" s="65">
        <f t="shared" si="17"/>
        <v>45607</v>
      </c>
    </row>
    <row r="1100" spans="1:22" x14ac:dyDescent="0.2">
      <c r="A1100" s="344">
        <v>962</v>
      </c>
      <c r="B1100" s="345" t="b">
        <v>1</v>
      </c>
      <c r="C1100" s="282" t="s">
        <v>329</v>
      </c>
      <c r="D1100" s="282" t="s">
        <v>20</v>
      </c>
      <c r="E1100" s="282" t="s">
        <v>53</v>
      </c>
      <c r="F1100" s="282" t="s">
        <v>1375</v>
      </c>
      <c r="G1100" s="345">
        <v>2329.011579</v>
      </c>
      <c r="H1100" s="345">
        <v>2329.011579</v>
      </c>
      <c r="I1100" s="282" t="s">
        <v>1122</v>
      </c>
      <c r="J1100" s="346">
        <v>45603</v>
      </c>
      <c r="K1100" s="344">
        <v>1</v>
      </c>
      <c r="L1100" s="346">
        <v>45607</v>
      </c>
      <c r="M1100" s="345">
        <v>0</v>
      </c>
      <c r="N1100" s="345">
        <v>0</v>
      </c>
      <c r="O1100" s="282" t="s">
        <v>1123</v>
      </c>
      <c r="P1100" s="344">
        <v>0</v>
      </c>
      <c r="Q1100" s="282" t="s">
        <v>2134</v>
      </c>
      <c r="R1100" s="344">
        <v>1</v>
      </c>
      <c r="S1100" s="339"/>
      <c r="T1100" s="282"/>
      <c r="U1100" s="24" t="str">
        <f>+VLOOKUP(TRIM(C1100),[5]CAT!$A$2:$G$498,4,0)</f>
        <v>Agua</v>
      </c>
      <c r="V1100" s="65">
        <f t="shared" si="17"/>
        <v>45607</v>
      </c>
    </row>
    <row r="1101" spans="1:22" x14ac:dyDescent="0.2">
      <c r="A1101" s="344">
        <v>965</v>
      </c>
      <c r="B1101" s="345" t="b">
        <v>1</v>
      </c>
      <c r="C1101" s="282" t="s">
        <v>329</v>
      </c>
      <c r="D1101" s="282" t="s">
        <v>20</v>
      </c>
      <c r="E1101" s="282" t="s">
        <v>53</v>
      </c>
      <c r="F1101" s="282" t="s">
        <v>1375</v>
      </c>
      <c r="G1101" s="345">
        <v>2975.921938</v>
      </c>
      <c r="H1101" s="345">
        <v>2975.921938</v>
      </c>
      <c r="I1101" s="282" t="s">
        <v>1122</v>
      </c>
      <c r="J1101" s="346">
        <v>45603</v>
      </c>
      <c r="K1101" s="344">
        <v>1</v>
      </c>
      <c r="L1101" s="346">
        <v>45607</v>
      </c>
      <c r="M1101" s="345">
        <v>0</v>
      </c>
      <c r="N1101" s="345">
        <v>0</v>
      </c>
      <c r="O1101" s="282" t="s">
        <v>1123</v>
      </c>
      <c r="P1101" s="344">
        <v>0</v>
      </c>
      <c r="Q1101" s="282" t="s">
        <v>2134</v>
      </c>
      <c r="R1101" s="344">
        <v>1</v>
      </c>
      <c r="S1101" s="339"/>
      <c r="T1101" s="282"/>
      <c r="U1101" s="24" t="str">
        <f>+VLOOKUP(TRIM(C1101),[5]CAT!$A$2:$G$498,4,0)</f>
        <v>Agua</v>
      </c>
      <c r="V1101" s="65">
        <f t="shared" si="17"/>
        <v>45607</v>
      </c>
    </row>
    <row r="1102" spans="1:22" x14ac:dyDescent="0.2">
      <c r="A1102" s="344">
        <v>967</v>
      </c>
      <c r="B1102" s="345" t="b">
        <v>1</v>
      </c>
      <c r="C1102" s="282" t="s">
        <v>329</v>
      </c>
      <c r="D1102" s="282" t="s">
        <v>20</v>
      </c>
      <c r="E1102" s="282" t="s">
        <v>53</v>
      </c>
      <c r="F1102" s="282" t="s">
        <v>1375</v>
      </c>
      <c r="G1102" s="345">
        <v>253.059011</v>
      </c>
      <c r="H1102" s="345">
        <v>253.059011</v>
      </c>
      <c r="I1102" s="282" t="s">
        <v>1122</v>
      </c>
      <c r="J1102" s="346">
        <v>45603</v>
      </c>
      <c r="K1102" s="344">
        <v>1</v>
      </c>
      <c r="L1102" s="346">
        <v>45607</v>
      </c>
      <c r="M1102" s="345">
        <v>0</v>
      </c>
      <c r="N1102" s="345">
        <v>0</v>
      </c>
      <c r="O1102" s="282" t="s">
        <v>1123</v>
      </c>
      <c r="P1102" s="344">
        <v>0</v>
      </c>
      <c r="Q1102" s="282" t="s">
        <v>2053</v>
      </c>
      <c r="R1102" s="344">
        <v>1</v>
      </c>
      <c r="S1102" s="339"/>
      <c r="T1102" s="282"/>
      <c r="U1102" s="24" t="str">
        <f>+VLOOKUP(TRIM(C1102),[5]CAT!$A$2:$G$498,4,0)</f>
        <v>Agua</v>
      </c>
      <c r="V1102" s="65">
        <f t="shared" si="17"/>
        <v>45607</v>
      </c>
    </row>
    <row r="1103" spans="1:22" x14ac:dyDescent="0.2">
      <c r="A1103" s="344">
        <v>968</v>
      </c>
      <c r="B1103" s="345" t="b">
        <v>1</v>
      </c>
      <c r="C1103" s="282" t="s">
        <v>329</v>
      </c>
      <c r="D1103" s="282" t="s">
        <v>20</v>
      </c>
      <c r="E1103" s="282" t="s">
        <v>53</v>
      </c>
      <c r="F1103" s="282" t="s">
        <v>1375</v>
      </c>
      <c r="G1103" s="345">
        <v>1918.829007</v>
      </c>
      <c r="H1103" s="345">
        <v>1918.829007</v>
      </c>
      <c r="I1103" s="282" t="s">
        <v>1122</v>
      </c>
      <c r="J1103" s="346">
        <v>45603</v>
      </c>
      <c r="K1103" s="344">
        <v>1</v>
      </c>
      <c r="L1103" s="346">
        <v>45607</v>
      </c>
      <c r="M1103" s="345">
        <v>0</v>
      </c>
      <c r="N1103" s="345">
        <v>0</v>
      </c>
      <c r="O1103" s="282" t="s">
        <v>1123</v>
      </c>
      <c r="P1103" s="344">
        <v>0</v>
      </c>
      <c r="Q1103" s="282" t="s">
        <v>2053</v>
      </c>
      <c r="R1103" s="344">
        <v>1</v>
      </c>
      <c r="S1103" s="339"/>
      <c r="T1103" s="282"/>
      <c r="U1103" s="24" t="str">
        <f>+VLOOKUP(TRIM(C1103),[5]CAT!$A$2:$G$498,4,0)</f>
        <v>Agua</v>
      </c>
      <c r="V1103" s="65">
        <f t="shared" si="17"/>
        <v>45607</v>
      </c>
    </row>
    <row r="1104" spans="1:22" x14ac:dyDescent="0.2">
      <c r="A1104" s="344">
        <v>1160</v>
      </c>
      <c r="B1104" s="345" t="b">
        <v>1</v>
      </c>
      <c r="C1104" s="282" t="s">
        <v>302</v>
      </c>
      <c r="D1104" s="282" t="s">
        <v>20</v>
      </c>
      <c r="E1104" s="282" t="s">
        <v>23</v>
      </c>
      <c r="F1104" s="282" t="s">
        <v>1375</v>
      </c>
      <c r="G1104" s="345">
        <v>1.6531039999999999</v>
      </c>
      <c r="H1104" s="345">
        <v>1.6531039999999999</v>
      </c>
      <c r="I1104" s="282" t="s">
        <v>1122</v>
      </c>
      <c r="J1104" s="346">
        <v>45603</v>
      </c>
      <c r="K1104" s="344">
        <v>7</v>
      </c>
      <c r="L1104" s="346">
        <v>45614</v>
      </c>
      <c r="M1104" s="345">
        <v>0</v>
      </c>
      <c r="N1104" s="345">
        <v>0</v>
      </c>
      <c r="O1104" s="282" t="s">
        <v>1123</v>
      </c>
      <c r="P1104" s="344">
        <v>0</v>
      </c>
      <c r="Q1104" s="282" t="s">
        <v>2113</v>
      </c>
      <c r="R1104" s="344">
        <v>1</v>
      </c>
      <c r="S1104" s="339"/>
      <c r="T1104" s="282"/>
      <c r="U1104" s="24" t="str">
        <f>+VLOOKUP(TRIM(C1104),[5]CAT!$A$2:$G$498,4,0)</f>
        <v>Aditivos</v>
      </c>
      <c r="V1104" s="65">
        <f t="shared" si="17"/>
        <v>45614</v>
      </c>
    </row>
    <row r="1105" spans="1:22" x14ac:dyDescent="0.2">
      <c r="A1105" s="344">
        <v>1158</v>
      </c>
      <c r="B1105" s="345" t="b">
        <v>1</v>
      </c>
      <c r="C1105" s="282" t="s">
        <v>265</v>
      </c>
      <c r="D1105" s="282" t="s">
        <v>20</v>
      </c>
      <c r="E1105" s="282" t="s">
        <v>28</v>
      </c>
      <c r="F1105" s="282" t="s">
        <v>1127</v>
      </c>
      <c r="G1105" s="345">
        <v>2.1008659999999999</v>
      </c>
      <c r="H1105" s="345">
        <v>2.1008659999999999</v>
      </c>
      <c r="I1105" s="282" t="s">
        <v>1122</v>
      </c>
      <c r="J1105" s="346">
        <v>45603</v>
      </c>
      <c r="K1105" s="344">
        <v>7</v>
      </c>
      <c r="L1105" s="346">
        <v>45614</v>
      </c>
      <c r="M1105" s="345">
        <v>0</v>
      </c>
      <c r="N1105" s="345">
        <v>0</v>
      </c>
      <c r="O1105" s="282" t="s">
        <v>1123</v>
      </c>
      <c r="P1105" s="344">
        <v>0</v>
      </c>
      <c r="Q1105" s="282" t="s">
        <v>2113</v>
      </c>
      <c r="R1105" s="344">
        <v>1</v>
      </c>
      <c r="S1105" s="339"/>
      <c r="T1105" s="282"/>
      <c r="U1105" s="24" t="str">
        <f>+VLOOKUP(TRIM(C1105),[5]CAT!$A$2:$G$498,4,0)</f>
        <v>Aditivos</v>
      </c>
      <c r="V1105" s="65">
        <f t="shared" si="17"/>
        <v>45614</v>
      </c>
    </row>
    <row r="1106" spans="1:22" x14ac:dyDescent="0.2">
      <c r="A1106" s="344">
        <v>1161</v>
      </c>
      <c r="B1106" s="345" t="b">
        <v>1</v>
      </c>
      <c r="C1106" s="282" t="s">
        <v>257</v>
      </c>
      <c r="D1106" s="282" t="s">
        <v>20</v>
      </c>
      <c r="E1106" s="282" t="s">
        <v>30</v>
      </c>
      <c r="F1106" s="282" t="s">
        <v>1128</v>
      </c>
      <c r="G1106" s="345">
        <v>6.3869939999999996</v>
      </c>
      <c r="H1106" s="345">
        <v>6.3869939999999996</v>
      </c>
      <c r="I1106" s="282" t="s">
        <v>1180</v>
      </c>
      <c r="J1106" s="346">
        <v>45603</v>
      </c>
      <c r="K1106" s="344">
        <v>7</v>
      </c>
      <c r="L1106" s="346">
        <v>45614</v>
      </c>
      <c r="M1106" s="345">
        <v>0</v>
      </c>
      <c r="N1106" s="345">
        <v>0</v>
      </c>
      <c r="O1106" s="282" t="s">
        <v>1123</v>
      </c>
      <c r="P1106" s="344">
        <v>0</v>
      </c>
      <c r="Q1106" s="282" t="s">
        <v>2113</v>
      </c>
      <c r="R1106" s="344">
        <v>1</v>
      </c>
      <c r="S1106" s="339"/>
      <c r="T1106" s="282"/>
      <c r="U1106" s="24" t="str">
        <f>+VLOOKUP(TRIM(C1106),[5]CAT!$A$2:$G$498,4,0)</f>
        <v>Aditivos</v>
      </c>
      <c r="V1106" s="65">
        <f t="shared" si="17"/>
        <v>45614</v>
      </c>
    </row>
    <row r="1107" spans="1:22" x14ac:dyDescent="0.2">
      <c r="A1107" s="344">
        <v>1159</v>
      </c>
      <c r="B1107" s="345" t="b">
        <v>1</v>
      </c>
      <c r="C1107" s="282" t="s">
        <v>250</v>
      </c>
      <c r="D1107" s="282" t="s">
        <v>20</v>
      </c>
      <c r="E1107" s="282" t="s">
        <v>31</v>
      </c>
      <c r="F1107" s="282" t="s">
        <v>1375</v>
      </c>
      <c r="G1107" s="345">
        <v>2.1008659999999999</v>
      </c>
      <c r="H1107" s="345">
        <v>2.1008659999999999</v>
      </c>
      <c r="I1107" s="282" t="s">
        <v>1180</v>
      </c>
      <c r="J1107" s="346">
        <v>45603</v>
      </c>
      <c r="K1107" s="344">
        <v>7</v>
      </c>
      <c r="L1107" s="346">
        <v>45614</v>
      </c>
      <c r="M1107" s="345">
        <v>0</v>
      </c>
      <c r="N1107" s="345">
        <v>0</v>
      </c>
      <c r="O1107" s="282" t="s">
        <v>1123</v>
      </c>
      <c r="P1107" s="344">
        <v>0</v>
      </c>
      <c r="Q1107" s="282" t="s">
        <v>2113</v>
      </c>
      <c r="R1107" s="344">
        <v>1</v>
      </c>
      <c r="S1107" s="339"/>
      <c r="T1107" s="282"/>
      <c r="U1107" s="24" t="str">
        <f>+VLOOKUP(TRIM(C1107),[5]CAT!$A$2:$G$498,4,0)</f>
        <v>Aditivos</v>
      </c>
      <c r="V1107" s="65">
        <f t="shared" si="17"/>
        <v>45614</v>
      </c>
    </row>
    <row r="1108" spans="1:22" x14ac:dyDescent="0.2">
      <c r="A1108" s="344">
        <v>1154</v>
      </c>
      <c r="B1108" s="345" t="b">
        <v>1</v>
      </c>
      <c r="C1108" s="282" t="s">
        <v>156</v>
      </c>
      <c r="D1108" s="282" t="s">
        <v>20</v>
      </c>
      <c r="E1108" s="282" t="s">
        <v>44</v>
      </c>
      <c r="F1108" s="282" t="s">
        <v>1375</v>
      </c>
      <c r="G1108" s="345">
        <v>7.0091869999999998</v>
      </c>
      <c r="H1108" s="345">
        <v>7.0091869999999998</v>
      </c>
      <c r="I1108" s="282" t="s">
        <v>1122</v>
      </c>
      <c r="J1108" s="346">
        <v>45603</v>
      </c>
      <c r="K1108" s="344">
        <v>7</v>
      </c>
      <c r="L1108" s="346">
        <v>45614</v>
      </c>
      <c r="M1108" s="345">
        <v>0</v>
      </c>
      <c r="N1108" s="345">
        <v>0</v>
      </c>
      <c r="O1108" s="282" t="s">
        <v>1123</v>
      </c>
      <c r="P1108" s="344">
        <v>0</v>
      </c>
      <c r="Q1108" s="282" t="s">
        <v>2113</v>
      </c>
      <c r="R1108" s="344">
        <v>1</v>
      </c>
      <c r="S1108" s="339"/>
      <c r="T1108" s="282"/>
      <c r="U1108" s="24" t="str">
        <f>+VLOOKUP(TRIM(C1108),[5]CAT!$A$2:$G$498,4,0)</f>
        <v>Azucar</v>
      </c>
      <c r="V1108" s="65">
        <f t="shared" si="17"/>
        <v>45614</v>
      </c>
    </row>
    <row r="1109" spans="1:22" x14ac:dyDescent="0.2">
      <c r="A1109" s="344">
        <v>1152</v>
      </c>
      <c r="B1109" s="345" t="b">
        <v>1</v>
      </c>
      <c r="C1109" s="282" t="s">
        <v>153</v>
      </c>
      <c r="D1109" s="282" t="s">
        <v>20</v>
      </c>
      <c r="E1109" s="282" t="s">
        <v>46</v>
      </c>
      <c r="F1109" s="282" t="s">
        <v>1375</v>
      </c>
      <c r="G1109" s="345">
        <v>18.889315</v>
      </c>
      <c r="H1109" s="345">
        <v>18.889315</v>
      </c>
      <c r="I1109" s="282" t="s">
        <v>1122</v>
      </c>
      <c r="J1109" s="346">
        <v>45603</v>
      </c>
      <c r="K1109" s="344">
        <v>7</v>
      </c>
      <c r="L1109" s="346">
        <v>45614</v>
      </c>
      <c r="M1109" s="345">
        <v>0</v>
      </c>
      <c r="N1109" s="345">
        <v>0</v>
      </c>
      <c r="O1109" s="282" t="s">
        <v>1123</v>
      </c>
      <c r="P1109" s="344">
        <v>0</v>
      </c>
      <c r="Q1109" s="282" t="s">
        <v>2113</v>
      </c>
      <c r="R1109" s="344">
        <v>1</v>
      </c>
      <c r="S1109" s="339"/>
      <c r="T1109" s="282"/>
      <c r="U1109" s="24" t="str">
        <f>+VLOOKUP(TRIM(C1109),[5]CAT!$A$2:$G$498,4,0)</f>
        <v>Sal</v>
      </c>
      <c r="V1109" s="65">
        <f t="shared" si="17"/>
        <v>45614</v>
      </c>
    </row>
    <row r="1110" spans="1:22" x14ac:dyDescent="0.2">
      <c r="A1110" s="344">
        <v>1153</v>
      </c>
      <c r="B1110" s="345" t="b">
        <v>1</v>
      </c>
      <c r="C1110" s="282" t="s">
        <v>143</v>
      </c>
      <c r="D1110" s="282" t="s">
        <v>20</v>
      </c>
      <c r="E1110" s="282" t="s">
        <v>50</v>
      </c>
      <c r="F1110" s="282" t="s">
        <v>1131</v>
      </c>
      <c r="G1110" s="345">
        <v>14.018374</v>
      </c>
      <c r="H1110" s="345">
        <v>14.018374</v>
      </c>
      <c r="I1110" s="282" t="s">
        <v>1122</v>
      </c>
      <c r="J1110" s="346">
        <v>45603</v>
      </c>
      <c r="K1110" s="344">
        <v>7</v>
      </c>
      <c r="L1110" s="346">
        <v>45614</v>
      </c>
      <c r="M1110" s="345">
        <v>0</v>
      </c>
      <c r="N1110" s="345">
        <v>0</v>
      </c>
      <c r="O1110" s="282" t="s">
        <v>1123</v>
      </c>
      <c r="P1110" s="344">
        <v>0</v>
      </c>
      <c r="Q1110" s="282" t="s">
        <v>2113</v>
      </c>
      <c r="R1110" s="344">
        <v>1</v>
      </c>
      <c r="S1110" s="339"/>
      <c r="T1110" s="282"/>
      <c r="U1110" s="24" t="str">
        <f>+VLOOKUP(TRIM(C1110),[5]CAT!$A$2:$G$498,4,0)</f>
        <v>Leche</v>
      </c>
      <c r="V1110" s="65">
        <f t="shared" si="17"/>
        <v>45614</v>
      </c>
    </row>
    <row r="1111" spans="1:22" x14ac:dyDescent="0.2">
      <c r="A1111" s="344">
        <v>1241</v>
      </c>
      <c r="B1111" s="345" t="b">
        <v>1</v>
      </c>
      <c r="C1111" s="282" t="s">
        <v>132</v>
      </c>
      <c r="D1111" s="282" t="s">
        <v>20</v>
      </c>
      <c r="E1111" s="282" t="s">
        <v>59</v>
      </c>
      <c r="F1111" s="282" t="s">
        <v>1141</v>
      </c>
      <c r="G1111" s="345">
        <v>1309.9248009999999</v>
      </c>
      <c r="H1111" s="345">
        <v>1309.9248009999999</v>
      </c>
      <c r="I1111" s="282" t="s">
        <v>1139</v>
      </c>
      <c r="J1111" s="346">
        <v>45603</v>
      </c>
      <c r="K1111" s="344">
        <v>10</v>
      </c>
      <c r="L1111" s="346">
        <v>45614</v>
      </c>
      <c r="M1111" s="345">
        <v>0</v>
      </c>
      <c r="N1111" s="345">
        <v>0</v>
      </c>
      <c r="O1111" s="282" t="s">
        <v>1123</v>
      </c>
      <c r="P1111" s="344">
        <v>0</v>
      </c>
      <c r="Q1111" s="282" t="s">
        <v>1378</v>
      </c>
      <c r="R1111" s="344">
        <v>1</v>
      </c>
      <c r="S1111" s="339"/>
      <c r="T1111" s="282"/>
      <c r="U1111" s="24" t="str">
        <f>+VLOOKUP(TRIM(C1111),[5]CAT!$A$2:$G$498,4,0)</f>
        <v>Ins Pack</v>
      </c>
      <c r="V1111" s="65">
        <f t="shared" si="17"/>
        <v>45614</v>
      </c>
    </row>
    <row r="1112" spans="1:22" x14ac:dyDescent="0.2">
      <c r="A1112" s="344">
        <v>1247</v>
      </c>
      <c r="B1112" s="345" t="b">
        <v>1</v>
      </c>
      <c r="C1112" s="282" t="s">
        <v>132</v>
      </c>
      <c r="D1112" s="282" t="s">
        <v>20</v>
      </c>
      <c r="E1112" s="282" t="s">
        <v>59</v>
      </c>
      <c r="F1112" s="282" t="s">
        <v>1141</v>
      </c>
      <c r="G1112" s="345">
        <v>582.84839999999997</v>
      </c>
      <c r="H1112" s="345">
        <v>582.84839999999997</v>
      </c>
      <c r="I1112" s="282" t="s">
        <v>1139</v>
      </c>
      <c r="J1112" s="346">
        <v>45603</v>
      </c>
      <c r="K1112" s="344">
        <v>10</v>
      </c>
      <c r="L1112" s="346">
        <v>45614</v>
      </c>
      <c r="M1112" s="345">
        <v>0</v>
      </c>
      <c r="N1112" s="345">
        <v>0</v>
      </c>
      <c r="O1112" s="282" t="s">
        <v>1123</v>
      </c>
      <c r="P1112" s="344">
        <v>0</v>
      </c>
      <c r="Q1112" s="282" t="s">
        <v>1376</v>
      </c>
      <c r="R1112" s="344">
        <v>1</v>
      </c>
      <c r="S1112" s="339"/>
      <c r="T1112" s="282"/>
      <c r="U1112" s="24" t="str">
        <f>+VLOOKUP(TRIM(C1112),[5]CAT!$A$2:$G$498,4,0)</f>
        <v>Ins Pack</v>
      </c>
      <c r="V1112" s="65">
        <f t="shared" si="17"/>
        <v>45614</v>
      </c>
    </row>
    <row r="1113" spans="1:22" x14ac:dyDescent="0.2">
      <c r="A1113" s="344">
        <v>1256</v>
      </c>
      <c r="B1113" s="345" t="b">
        <v>1</v>
      </c>
      <c r="C1113" s="282" t="s">
        <v>132</v>
      </c>
      <c r="D1113" s="282" t="s">
        <v>20</v>
      </c>
      <c r="E1113" s="282" t="s">
        <v>59</v>
      </c>
      <c r="F1113" s="282" t="s">
        <v>1141</v>
      </c>
      <c r="G1113" s="345">
        <v>39.199232000000002</v>
      </c>
      <c r="H1113" s="345">
        <v>39.199232000000002</v>
      </c>
      <c r="I1113" s="282" t="s">
        <v>1139</v>
      </c>
      <c r="J1113" s="346">
        <v>45603</v>
      </c>
      <c r="K1113" s="344">
        <v>10</v>
      </c>
      <c r="L1113" s="346">
        <v>45614</v>
      </c>
      <c r="M1113" s="345">
        <v>0</v>
      </c>
      <c r="N1113" s="345">
        <v>0</v>
      </c>
      <c r="O1113" s="282" t="s">
        <v>1123</v>
      </c>
      <c r="P1113" s="344">
        <v>0</v>
      </c>
      <c r="Q1113" s="282" t="s">
        <v>2111</v>
      </c>
      <c r="R1113" s="344">
        <v>1</v>
      </c>
      <c r="S1113" s="339"/>
      <c r="T1113" s="282"/>
      <c r="U1113" s="24" t="str">
        <f>+VLOOKUP(TRIM(C1113),[5]CAT!$A$2:$G$498,4,0)</f>
        <v>Ins Pack</v>
      </c>
      <c r="V1113" s="65">
        <f t="shared" si="17"/>
        <v>45614</v>
      </c>
    </row>
    <row r="1114" spans="1:22" x14ac:dyDescent="0.2">
      <c r="A1114" s="344">
        <v>1263</v>
      </c>
      <c r="B1114" s="345" t="b">
        <v>1</v>
      </c>
      <c r="C1114" s="282" t="s">
        <v>132</v>
      </c>
      <c r="D1114" s="282" t="s">
        <v>20</v>
      </c>
      <c r="E1114" s="282" t="s">
        <v>59</v>
      </c>
      <c r="F1114" s="282" t="s">
        <v>1141</v>
      </c>
      <c r="G1114" s="345">
        <v>10.172874999999999</v>
      </c>
      <c r="H1114" s="345">
        <v>10.172874999999999</v>
      </c>
      <c r="I1114" s="282" t="s">
        <v>1139</v>
      </c>
      <c r="J1114" s="346">
        <v>45603</v>
      </c>
      <c r="K1114" s="344">
        <v>10</v>
      </c>
      <c r="L1114" s="346">
        <v>45614</v>
      </c>
      <c r="M1114" s="345">
        <v>0</v>
      </c>
      <c r="N1114" s="345">
        <v>0</v>
      </c>
      <c r="O1114" s="282" t="s">
        <v>1123</v>
      </c>
      <c r="P1114" s="344">
        <v>0</v>
      </c>
      <c r="Q1114" s="282" t="s">
        <v>2107</v>
      </c>
      <c r="R1114" s="344">
        <v>1</v>
      </c>
      <c r="S1114" s="339"/>
      <c r="T1114" s="282"/>
      <c r="U1114" s="24" t="str">
        <f>+VLOOKUP(TRIM(C1114),[5]CAT!$A$2:$G$498,4,0)</f>
        <v>Ins Pack</v>
      </c>
      <c r="V1114" s="65">
        <f t="shared" si="17"/>
        <v>45614</v>
      </c>
    </row>
    <row r="1115" spans="1:22" x14ac:dyDescent="0.2">
      <c r="A1115" s="344">
        <v>1270</v>
      </c>
      <c r="B1115" s="345" t="b">
        <v>1</v>
      </c>
      <c r="C1115" s="282" t="s">
        <v>132</v>
      </c>
      <c r="D1115" s="282" t="s">
        <v>20</v>
      </c>
      <c r="E1115" s="282" t="s">
        <v>59</v>
      </c>
      <c r="F1115" s="282" t="s">
        <v>1141</v>
      </c>
      <c r="G1115" s="345">
        <v>42.725745000000003</v>
      </c>
      <c r="H1115" s="345">
        <v>42.725745000000003</v>
      </c>
      <c r="I1115" s="282" t="s">
        <v>1139</v>
      </c>
      <c r="J1115" s="346">
        <v>45603</v>
      </c>
      <c r="K1115" s="344">
        <v>10</v>
      </c>
      <c r="L1115" s="346">
        <v>45614</v>
      </c>
      <c r="M1115" s="345">
        <v>0</v>
      </c>
      <c r="N1115" s="345">
        <v>0</v>
      </c>
      <c r="O1115" s="282" t="s">
        <v>1123</v>
      </c>
      <c r="P1115" s="344">
        <v>0</v>
      </c>
      <c r="Q1115" s="282" t="s">
        <v>2112</v>
      </c>
      <c r="R1115" s="344">
        <v>1</v>
      </c>
      <c r="S1115" s="339"/>
      <c r="T1115" s="282"/>
      <c r="U1115" s="24" t="str">
        <f>+VLOOKUP(TRIM(C1115),[5]CAT!$A$2:$G$498,4,0)</f>
        <v>Ins Pack</v>
      </c>
      <c r="V1115" s="65">
        <f t="shared" si="17"/>
        <v>45614</v>
      </c>
    </row>
    <row r="1116" spans="1:22" x14ac:dyDescent="0.2">
      <c r="A1116" s="344">
        <v>1321</v>
      </c>
      <c r="B1116" s="345" t="b">
        <v>1</v>
      </c>
      <c r="C1116" s="282" t="s">
        <v>599</v>
      </c>
      <c r="D1116" s="282" t="s">
        <v>20</v>
      </c>
      <c r="E1116" s="282" t="s">
        <v>982</v>
      </c>
      <c r="F1116" s="282" t="s">
        <v>1136</v>
      </c>
      <c r="G1116" s="345">
        <v>381.40049399999998</v>
      </c>
      <c r="H1116" s="345">
        <v>381.40049399999998</v>
      </c>
      <c r="I1116" s="282" t="s">
        <v>1180</v>
      </c>
      <c r="J1116" s="346">
        <v>45603</v>
      </c>
      <c r="K1116" s="344">
        <v>15</v>
      </c>
      <c r="L1116" s="346">
        <v>45621</v>
      </c>
      <c r="M1116" s="345">
        <v>0</v>
      </c>
      <c r="N1116" s="345">
        <v>0</v>
      </c>
      <c r="O1116" s="282" t="s">
        <v>1123</v>
      </c>
      <c r="P1116" s="344">
        <v>0</v>
      </c>
      <c r="Q1116" s="282" t="s">
        <v>2247</v>
      </c>
      <c r="R1116" s="344">
        <v>1</v>
      </c>
      <c r="S1116" s="339"/>
      <c r="T1116" s="282"/>
      <c r="U1116" s="24" t="str">
        <f>+VLOOKUP(TRIM(C1116),[5]CAT!$A$2:$G$498,4,0)</f>
        <v>Salsa</v>
      </c>
      <c r="V1116" s="65">
        <f t="shared" si="17"/>
        <v>45621</v>
      </c>
    </row>
    <row r="1117" spans="1:22" x14ac:dyDescent="0.2">
      <c r="A1117" s="344">
        <v>1323</v>
      </c>
      <c r="B1117" s="345" t="b">
        <v>1</v>
      </c>
      <c r="C1117" s="282" t="s">
        <v>155</v>
      </c>
      <c r="D1117" s="282" t="s">
        <v>20</v>
      </c>
      <c r="E1117" s="282" t="s">
        <v>45</v>
      </c>
      <c r="F1117" s="282" t="s">
        <v>1134</v>
      </c>
      <c r="G1117" s="345">
        <v>3.0828099999999998</v>
      </c>
      <c r="H1117" s="345">
        <v>3.0828099999999998</v>
      </c>
      <c r="I1117" s="282" t="s">
        <v>1122</v>
      </c>
      <c r="J1117" s="346">
        <v>45603</v>
      </c>
      <c r="K1117" s="344">
        <v>15</v>
      </c>
      <c r="L1117" s="346">
        <v>45621</v>
      </c>
      <c r="M1117" s="345">
        <v>0</v>
      </c>
      <c r="N1117" s="345">
        <v>0</v>
      </c>
      <c r="O1117" s="282" t="s">
        <v>1123</v>
      </c>
      <c r="P1117" s="344">
        <v>0</v>
      </c>
      <c r="Q1117" s="282" t="s">
        <v>2247</v>
      </c>
      <c r="R1117" s="344">
        <v>1</v>
      </c>
      <c r="S1117" s="339"/>
      <c r="T1117" s="282"/>
      <c r="U1117" s="24" t="str">
        <f>+VLOOKUP(TRIM(C1117),[5]CAT!$A$2:$G$498,4,0)</f>
        <v>Sabor</v>
      </c>
      <c r="V1117" s="65">
        <f t="shared" si="17"/>
        <v>45621</v>
      </c>
    </row>
    <row r="1118" spans="1:22" x14ac:dyDescent="0.2">
      <c r="A1118" s="344">
        <v>975</v>
      </c>
      <c r="B1118" s="345" t="b">
        <v>1</v>
      </c>
      <c r="C1118" s="282" t="s">
        <v>1956</v>
      </c>
      <c r="D1118" s="282" t="s">
        <v>20</v>
      </c>
      <c r="E1118" s="282" t="s">
        <v>1957</v>
      </c>
      <c r="F1118" s="282" t="s">
        <v>1958</v>
      </c>
      <c r="G1118" s="345">
        <v>0.42</v>
      </c>
      <c r="H1118" s="345">
        <v>0.42</v>
      </c>
      <c r="I1118" s="282" t="s">
        <v>1180</v>
      </c>
      <c r="J1118" s="346">
        <v>45604</v>
      </c>
      <c r="K1118" s="344">
        <v>0</v>
      </c>
      <c r="L1118" s="346">
        <v>45607</v>
      </c>
      <c r="M1118" s="345">
        <v>0.01</v>
      </c>
      <c r="N1118" s="345">
        <v>0</v>
      </c>
      <c r="O1118" s="282" t="s">
        <v>1123</v>
      </c>
      <c r="P1118" s="344">
        <v>0</v>
      </c>
      <c r="Q1118" s="282" t="s">
        <v>2254</v>
      </c>
      <c r="R1118" s="344">
        <v>1</v>
      </c>
      <c r="S1118" s="339"/>
      <c r="T1118" s="282"/>
      <c r="U1118" s="24" t="e">
        <f>+VLOOKUP(TRIM(C1118),[5]CAT!$A$2:$G$498,4,0)</f>
        <v>#N/A</v>
      </c>
      <c r="V1118" s="65">
        <f t="shared" si="17"/>
        <v>45607</v>
      </c>
    </row>
    <row r="1119" spans="1:22" x14ac:dyDescent="0.2">
      <c r="A1119" s="344">
        <v>976</v>
      </c>
      <c r="B1119" s="345" t="b">
        <v>1</v>
      </c>
      <c r="C1119" s="282" t="s">
        <v>1975</v>
      </c>
      <c r="D1119" s="282" t="s">
        <v>20</v>
      </c>
      <c r="E1119" s="282" t="s">
        <v>1976</v>
      </c>
      <c r="F1119" s="282" t="s">
        <v>2052</v>
      </c>
      <c r="G1119" s="345">
        <v>0.78</v>
      </c>
      <c r="H1119" s="345">
        <v>0.78</v>
      </c>
      <c r="I1119" s="282" t="s">
        <v>1180</v>
      </c>
      <c r="J1119" s="346">
        <v>45604</v>
      </c>
      <c r="K1119" s="344">
        <v>0</v>
      </c>
      <c r="L1119" s="346">
        <v>45607</v>
      </c>
      <c r="M1119" s="345">
        <v>0.01</v>
      </c>
      <c r="N1119" s="345">
        <v>0</v>
      </c>
      <c r="O1119" s="282" t="s">
        <v>1123</v>
      </c>
      <c r="P1119" s="344">
        <v>0</v>
      </c>
      <c r="Q1119" s="282" t="s">
        <v>2254</v>
      </c>
      <c r="R1119" s="344">
        <v>1</v>
      </c>
      <c r="S1119" s="339"/>
      <c r="T1119" s="282"/>
      <c r="U1119" s="24" t="e">
        <f>+VLOOKUP(TRIM(C1119),[5]CAT!$A$2:$G$498,4,0)</f>
        <v>#N/A</v>
      </c>
      <c r="V1119" s="65">
        <f t="shared" si="17"/>
        <v>45607</v>
      </c>
    </row>
    <row r="1120" spans="1:22" x14ac:dyDescent="0.2">
      <c r="A1120" s="344">
        <v>966</v>
      </c>
      <c r="B1120" s="345" t="b">
        <v>1</v>
      </c>
      <c r="C1120" s="282" t="s">
        <v>2036</v>
      </c>
      <c r="D1120" s="282" t="s">
        <v>20</v>
      </c>
      <c r="E1120" s="282" t="s">
        <v>2042</v>
      </c>
      <c r="F1120" s="282" t="s">
        <v>2101</v>
      </c>
      <c r="G1120" s="345">
        <v>5495.45</v>
      </c>
      <c r="H1120" s="345">
        <v>5495.45</v>
      </c>
      <c r="I1120" s="282" t="s">
        <v>1180</v>
      </c>
      <c r="J1120" s="346">
        <v>45604</v>
      </c>
      <c r="K1120" s="344">
        <v>0</v>
      </c>
      <c r="L1120" s="346">
        <v>45607</v>
      </c>
      <c r="M1120" s="345">
        <v>0.01</v>
      </c>
      <c r="N1120" s="345">
        <v>0</v>
      </c>
      <c r="O1120" s="282" t="s">
        <v>1123</v>
      </c>
      <c r="P1120" s="344">
        <v>0</v>
      </c>
      <c r="Q1120" s="282" t="s">
        <v>2053</v>
      </c>
      <c r="R1120" s="344">
        <v>1</v>
      </c>
      <c r="S1120" s="339"/>
      <c r="T1120" s="282"/>
      <c r="U1120" s="24" t="e">
        <f>+VLOOKUP(TRIM(C1120),[5]CAT!$A$2:$G$498,4,0)</f>
        <v>#N/A</v>
      </c>
      <c r="V1120" s="65">
        <f t="shared" si="17"/>
        <v>45607</v>
      </c>
    </row>
    <row r="1121" spans="1:22" x14ac:dyDescent="0.2">
      <c r="A1121" s="344">
        <v>947</v>
      </c>
      <c r="B1121" s="345" t="b">
        <v>1</v>
      </c>
      <c r="C1121" s="282" t="s">
        <v>856</v>
      </c>
      <c r="D1121" s="282" t="s">
        <v>20</v>
      </c>
      <c r="E1121" s="282" t="s">
        <v>842</v>
      </c>
      <c r="F1121" s="282" t="s">
        <v>1126</v>
      </c>
      <c r="G1121" s="345">
        <v>349.88</v>
      </c>
      <c r="H1121" s="345">
        <v>349.88</v>
      </c>
      <c r="I1121" s="282" t="s">
        <v>1122</v>
      </c>
      <c r="J1121" s="346">
        <v>45604</v>
      </c>
      <c r="K1121" s="344">
        <v>0</v>
      </c>
      <c r="L1121" s="346">
        <v>45607</v>
      </c>
      <c r="M1121" s="345">
        <v>0.01</v>
      </c>
      <c r="N1121" s="345">
        <v>0</v>
      </c>
      <c r="O1121" s="282" t="s">
        <v>1123</v>
      </c>
      <c r="P1121" s="344">
        <v>0</v>
      </c>
      <c r="Q1121" s="282" t="s">
        <v>1377</v>
      </c>
      <c r="R1121" s="344">
        <v>1</v>
      </c>
      <c r="S1121" s="339"/>
      <c r="T1121" s="282"/>
      <c r="U1121" s="24" t="str">
        <f>+VLOOKUP(TRIM(C1121),[5]CAT!$A$2:$G$498,4,0)</f>
        <v>Mozza</v>
      </c>
      <c r="V1121" s="65">
        <f t="shared" si="17"/>
        <v>45607</v>
      </c>
    </row>
    <row r="1122" spans="1:22" x14ac:dyDescent="0.2">
      <c r="A1122" s="344">
        <v>981</v>
      </c>
      <c r="B1122" s="345" t="b">
        <v>1</v>
      </c>
      <c r="C1122" s="282" t="s">
        <v>329</v>
      </c>
      <c r="D1122" s="282" t="s">
        <v>20</v>
      </c>
      <c r="E1122" s="282" t="s">
        <v>53</v>
      </c>
      <c r="F1122" s="282" t="s">
        <v>1375</v>
      </c>
      <c r="G1122" s="345">
        <v>67.799773999999999</v>
      </c>
      <c r="H1122" s="345">
        <v>67.799773999999999</v>
      </c>
      <c r="I1122" s="282" t="s">
        <v>1122</v>
      </c>
      <c r="J1122" s="346">
        <v>45604</v>
      </c>
      <c r="K1122" s="344">
        <v>1</v>
      </c>
      <c r="L1122" s="346">
        <v>45607</v>
      </c>
      <c r="M1122" s="345">
        <v>0</v>
      </c>
      <c r="N1122" s="345">
        <v>0</v>
      </c>
      <c r="O1122" s="282" t="s">
        <v>1123</v>
      </c>
      <c r="P1122" s="344">
        <v>0</v>
      </c>
      <c r="Q1122" s="282" t="s">
        <v>1377</v>
      </c>
      <c r="R1122" s="344">
        <v>1</v>
      </c>
      <c r="S1122" s="339"/>
      <c r="T1122" s="282"/>
      <c r="U1122" s="24" t="str">
        <f>+VLOOKUP(TRIM(C1122),[5]CAT!$A$2:$G$498,4,0)</f>
        <v>Agua</v>
      </c>
      <c r="V1122" s="65">
        <f t="shared" si="17"/>
        <v>45607</v>
      </c>
    </row>
    <row r="1123" spans="1:22" x14ac:dyDescent="0.2">
      <c r="A1123" s="344">
        <v>983</v>
      </c>
      <c r="B1123" s="345" t="b">
        <v>1</v>
      </c>
      <c r="C1123" s="282" t="s">
        <v>329</v>
      </c>
      <c r="D1123" s="282" t="s">
        <v>20</v>
      </c>
      <c r="E1123" s="282" t="s">
        <v>53</v>
      </c>
      <c r="F1123" s="282" t="s">
        <v>1375</v>
      </c>
      <c r="G1123" s="345">
        <v>62.805892999999998</v>
      </c>
      <c r="H1123" s="345">
        <v>62.805892999999998</v>
      </c>
      <c r="I1123" s="282" t="s">
        <v>1122</v>
      </c>
      <c r="J1123" s="346">
        <v>45604</v>
      </c>
      <c r="K1123" s="344">
        <v>1</v>
      </c>
      <c r="L1123" s="346">
        <v>45607</v>
      </c>
      <c r="M1123" s="345">
        <v>0</v>
      </c>
      <c r="N1123" s="345">
        <v>0</v>
      </c>
      <c r="O1123" s="282" t="s">
        <v>1123</v>
      </c>
      <c r="P1123" s="344">
        <v>0</v>
      </c>
      <c r="Q1123" s="282" t="s">
        <v>2069</v>
      </c>
      <c r="R1123" s="344">
        <v>1</v>
      </c>
      <c r="S1123" s="339"/>
      <c r="T1123" s="282"/>
      <c r="U1123" s="24" t="str">
        <f>+VLOOKUP(TRIM(C1123),[5]CAT!$A$2:$G$498,4,0)</f>
        <v>Agua</v>
      </c>
      <c r="V1123" s="65">
        <f t="shared" si="17"/>
        <v>45607</v>
      </c>
    </row>
    <row r="1124" spans="1:22" x14ac:dyDescent="0.2">
      <c r="A1124" s="344">
        <v>987</v>
      </c>
      <c r="B1124" s="345" t="b">
        <v>1</v>
      </c>
      <c r="C1124" s="282" t="s">
        <v>329</v>
      </c>
      <c r="D1124" s="282" t="s">
        <v>20</v>
      </c>
      <c r="E1124" s="282" t="s">
        <v>53</v>
      </c>
      <c r="F1124" s="282" t="s">
        <v>1375</v>
      </c>
      <c r="G1124" s="345">
        <v>67.8</v>
      </c>
      <c r="H1124" s="345">
        <v>67.8</v>
      </c>
      <c r="I1124" s="282" t="s">
        <v>1122</v>
      </c>
      <c r="J1124" s="346">
        <v>45604</v>
      </c>
      <c r="K1124" s="344">
        <v>1</v>
      </c>
      <c r="L1124" s="346">
        <v>45607</v>
      </c>
      <c r="M1124" s="345">
        <v>0</v>
      </c>
      <c r="N1124" s="345">
        <v>0</v>
      </c>
      <c r="O1124" s="282" t="s">
        <v>1123</v>
      </c>
      <c r="P1124" s="344">
        <v>0</v>
      </c>
      <c r="Q1124" s="282" t="s">
        <v>2069</v>
      </c>
      <c r="R1124" s="344">
        <v>1</v>
      </c>
      <c r="S1124" s="339"/>
      <c r="T1124" s="282"/>
      <c r="U1124" s="24" t="str">
        <f>+VLOOKUP(TRIM(C1124),[5]CAT!$A$2:$G$498,4,0)</f>
        <v>Agua</v>
      </c>
      <c r="V1124" s="65">
        <f t="shared" si="17"/>
        <v>45607</v>
      </c>
    </row>
    <row r="1125" spans="1:22" x14ac:dyDescent="0.2">
      <c r="A1125" s="344">
        <v>1203</v>
      </c>
      <c r="B1125" s="345" t="b">
        <v>1</v>
      </c>
      <c r="C1125" s="282" t="s">
        <v>239</v>
      </c>
      <c r="D1125" s="282" t="s">
        <v>20</v>
      </c>
      <c r="E1125" s="282" t="s">
        <v>32</v>
      </c>
      <c r="F1125" s="282" t="s">
        <v>1375</v>
      </c>
      <c r="G1125" s="345">
        <v>1070.704565</v>
      </c>
      <c r="H1125" s="345">
        <v>1070.704565</v>
      </c>
      <c r="I1125" s="282" t="s">
        <v>1122</v>
      </c>
      <c r="J1125" s="346">
        <v>45604</v>
      </c>
      <c r="K1125" s="344">
        <v>7</v>
      </c>
      <c r="L1125" s="346">
        <v>45614</v>
      </c>
      <c r="M1125" s="345">
        <v>0</v>
      </c>
      <c r="N1125" s="345">
        <v>0</v>
      </c>
      <c r="O1125" s="282" t="s">
        <v>1123</v>
      </c>
      <c r="P1125" s="344">
        <v>0</v>
      </c>
      <c r="Q1125" s="282" t="s">
        <v>2112</v>
      </c>
      <c r="R1125" s="344">
        <v>1</v>
      </c>
      <c r="S1125" s="339"/>
      <c r="T1125" s="282"/>
      <c r="U1125" s="24" t="str">
        <f>+VLOOKUP(TRIM(C1125),[5]CAT!$A$2:$G$498,4,0)</f>
        <v>Fiambre</v>
      </c>
      <c r="V1125" s="65">
        <f t="shared" si="17"/>
        <v>45614</v>
      </c>
    </row>
    <row r="1126" spans="1:22" x14ac:dyDescent="0.2">
      <c r="A1126" s="344">
        <v>1179</v>
      </c>
      <c r="B1126" s="345" t="b">
        <v>1</v>
      </c>
      <c r="C1126" s="282" t="s">
        <v>161</v>
      </c>
      <c r="D1126" s="282" t="s">
        <v>20</v>
      </c>
      <c r="E1126" s="282" t="s">
        <v>43</v>
      </c>
      <c r="F1126" s="282" t="s">
        <v>1375</v>
      </c>
      <c r="G1126" s="345">
        <v>251.44958700000001</v>
      </c>
      <c r="H1126" s="345">
        <v>251.44958700000001</v>
      </c>
      <c r="I1126" s="282" t="s">
        <v>1122</v>
      </c>
      <c r="J1126" s="346">
        <v>45604</v>
      </c>
      <c r="K1126" s="344">
        <v>7</v>
      </c>
      <c r="L1126" s="346">
        <v>45614</v>
      </c>
      <c r="M1126" s="345">
        <v>0</v>
      </c>
      <c r="N1126" s="345">
        <v>0</v>
      </c>
      <c r="O1126" s="282" t="s">
        <v>1123</v>
      </c>
      <c r="P1126" s="344">
        <v>0</v>
      </c>
      <c r="Q1126" s="282" t="s">
        <v>2111</v>
      </c>
      <c r="R1126" s="344">
        <v>1</v>
      </c>
      <c r="S1126" s="339"/>
      <c r="T1126" s="282"/>
      <c r="U1126" s="24" t="str">
        <f>+VLOOKUP(TRIM(C1126),[5]CAT!$A$2:$G$498,4,0)</f>
        <v>Aceite</v>
      </c>
      <c r="V1126" s="65">
        <f t="shared" si="17"/>
        <v>45614</v>
      </c>
    </row>
    <row r="1127" spans="1:22" x14ac:dyDescent="0.2">
      <c r="A1127" s="344">
        <v>1188</v>
      </c>
      <c r="B1127" s="345" t="b">
        <v>1</v>
      </c>
      <c r="C1127" s="282" t="s">
        <v>161</v>
      </c>
      <c r="D1127" s="282" t="s">
        <v>20</v>
      </c>
      <c r="E1127" s="282" t="s">
        <v>43</v>
      </c>
      <c r="F1127" s="282" t="s">
        <v>1375</v>
      </c>
      <c r="G1127" s="345">
        <v>70.281390000000002</v>
      </c>
      <c r="H1127" s="345">
        <v>70.281390000000002</v>
      </c>
      <c r="I1127" s="282" t="s">
        <v>1122</v>
      </c>
      <c r="J1127" s="346">
        <v>45604</v>
      </c>
      <c r="K1127" s="344">
        <v>7</v>
      </c>
      <c r="L1127" s="346">
        <v>45614</v>
      </c>
      <c r="M1127" s="345">
        <v>0</v>
      </c>
      <c r="N1127" s="345">
        <v>0</v>
      </c>
      <c r="O1127" s="282" t="s">
        <v>1123</v>
      </c>
      <c r="P1127" s="344">
        <v>0</v>
      </c>
      <c r="Q1127" s="282" t="s">
        <v>2107</v>
      </c>
      <c r="R1127" s="344">
        <v>1</v>
      </c>
      <c r="S1127" s="339"/>
      <c r="T1127" s="282"/>
      <c r="U1127" s="24" t="str">
        <f>+VLOOKUP(TRIM(C1127),[5]CAT!$A$2:$G$498,4,0)</f>
        <v>Aceite</v>
      </c>
      <c r="V1127" s="65">
        <f t="shared" si="17"/>
        <v>45614</v>
      </c>
    </row>
    <row r="1128" spans="1:22" x14ac:dyDescent="0.2">
      <c r="A1128" s="344">
        <v>1201</v>
      </c>
      <c r="B1128" s="345" t="b">
        <v>1</v>
      </c>
      <c r="C1128" s="282" t="s">
        <v>161</v>
      </c>
      <c r="D1128" s="282" t="s">
        <v>20</v>
      </c>
      <c r="E1128" s="282" t="s">
        <v>43</v>
      </c>
      <c r="F1128" s="282" t="s">
        <v>1375</v>
      </c>
      <c r="G1128" s="345">
        <v>295.17954700000001</v>
      </c>
      <c r="H1128" s="345">
        <v>295.17954700000001</v>
      </c>
      <c r="I1128" s="282" t="s">
        <v>1122</v>
      </c>
      <c r="J1128" s="346">
        <v>45604</v>
      </c>
      <c r="K1128" s="344">
        <v>7</v>
      </c>
      <c r="L1128" s="346">
        <v>45614</v>
      </c>
      <c r="M1128" s="345">
        <v>0</v>
      </c>
      <c r="N1128" s="345">
        <v>0</v>
      </c>
      <c r="O1128" s="282" t="s">
        <v>1123</v>
      </c>
      <c r="P1128" s="344">
        <v>0</v>
      </c>
      <c r="Q1128" s="282" t="s">
        <v>2112</v>
      </c>
      <c r="R1128" s="344">
        <v>1</v>
      </c>
      <c r="S1128" s="339"/>
      <c r="T1128" s="282"/>
      <c r="U1128" s="24" t="str">
        <f>+VLOOKUP(TRIM(C1128),[5]CAT!$A$2:$G$498,4,0)</f>
        <v>Aceite</v>
      </c>
      <c r="V1128" s="65">
        <f t="shared" si="17"/>
        <v>45614</v>
      </c>
    </row>
    <row r="1129" spans="1:22" x14ac:dyDescent="0.2">
      <c r="A1129" s="344">
        <v>1213</v>
      </c>
      <c r="B1129" s="345" t="b">
        <v>1</v>
      </c>
      <c r="C1129" s="282" t="s">
        <v>161</v>
      </c>
      <c r="D1129" s="282" t="s">
        <v>20</v>
      </c>
      <c r="E1129" s="282" t="s">
        <v>43</v>
      </c>
      <c r="F1129" s="282" t="s">
        <v>1375</v>
      </c>
      <c r="G1129" s="345">
        <v>144.139892</v>
      </c>
      <c r="H1129" s="345">
        <v>144.139892</v>
      </c>
      <c r="I1129" s="282" t="s">
        <v>1122</v>
      </c>
      <c r="J1129" s="346">
        <v>45604</v>
      </c>
      <c r="K1129" s="344">
        <v>7</v>
      </c>
      <c r="L1129" s="346">
        <v>45614</v>
      </c>
      <c r="M1129" s="345">
        <v>0</v>
      </c>
      <c r="N1129" s="345">
        <v>0</v>
      </c>
      <c r="O1129" s="282" t="s">
        <v>1123</v>
      </c>
      <c r="P1129" s="344">
        <v>0</v>
      </c>
      <c r="Q1129" s="282" t="s">
        <v>2147</v>
      </c>
      <c r="R1129" s="344">
        <v>1</v>
      </c>
      <c r="S1129" s="339"/>
      <c r="T1129" s="282"/>
      <c r="U1129" s="24" t="str">
        <f>+VLOOKUP(TRIM(C1129),[5]CAT!$A$2:$G$498,4,0)</f>
        <v>Aceite</v>
      </c>
      <c r="V1129" s="65">
        <f t="shared" si="17"/>
        <v>45614</v>
      </c>
    </row>
    <row r="1130" spans="1:22" x14ac:dyDescent="0.2">
      <c r="A1130" s="344">
        <v>1168</v>
      </c>
      <c r="B1130" s="345" t="b">
        <v>1</v>
      </c>
      <c r="C1130" s="282" t="s">
        <v>141</v>
      </c>
      <c r="D1130" s="282" t="s">
        <v>20</v>
      </c>
      <c r="E1130" s="282" t="s">
        <v>309</v>
      </c>
      <c r="F1130" s="282" t="s">
        <v>1140</v>
      </c>
      <c r="G1130" s="345">
        <v>16.449759</v>
      </c>
      <c r="H1130" s="345">
        <v>16.449759</v>
      </c>
      <c r="I1130" s="282" t="s">
        <v>1122</v>
      </c>
      <c r="J1130" s="346">
        <v>45604</v>
      </c>
      <c r="K1130" s="344">
        <v>7</v>
      </c>
      <c r="L1130" s="346">
        <v>45614</v>
      </c>
      <c r="M1130" s="345">
        <v>0</v>
      </c>
      <c r="N1130" s="345">
        <v>0</v>
      </c>
      <c r="O1130" s="282" t="s">
        <v>1123</v>
      </c>
      <c r="P1130" s="344">
        <v>0</v>
      </c>
      <c r="Q1130" s="282" t="s">
        <v>1378</v>
      </c>
      <c r="R1130" s="344">
        <v>1</v>
      </c>
      <c r="S1130" s="339"/>
      <c r="T1130" s="282"/>
      <c r="U1130" s="24" t="str">
        <f>+VLOOKUP(TRIM(C1130),[5]CAT!$A$2:$G$498,4,0)</f>
        <v>Aditivos</v>
      </c>
      <c r="V1130" s="65">
        <f t="shared" ref="V1130:V1193" si="18">L1130</f>
        <v>45614</v>
      </c>
    </row>
    <row r="1131" spans="1:22" x14ac:dyDescent="0.2">
      <c r="A1131" s="344">
        <v>1284</v>
      </c>
      <c r="B1131" s="345" t="b">
        <v>1</v>
      </c>
      <c r="C1131" s="282" t="s">
        <v>132</v>
      </c>
      <c r="D1131" s="282" t="s">
        <v>20</v>
      </c>
      <c r="E1131" s="282" t="s">
        <v>59</v>
      </c>
      <c r="F1131" s="282" t="s">
        <v>1141</v>
      </c>
      <c r="G1131" s="345">
        <v>7.2816369999999999</v>
      </c>
      <c r="H1131" s="345">
        <v>7.2816369999999999</v>
      </c>
      <c r="I1131" s="282" t="s">
        <v>1139</v>
      </c>
      <c r="J1131" s="346">
        <v>45604</v>
      </c>
      <c r="K1131" s="344">
        <v>10</v>
      </c>
      <c r="L1131" s="346">
        <v>45614</v>
      </c>
      <c r="M1131" s="345">
        <v>0</v>
      </c>
      <c r="N1131" s="345">
        <v>0</v>
      </c>
      <c r="O1131" s="282" t="s">
        <v>1123</v>
      </c>
      <c r="P1131" s="344">
        <v>0</v>
      </c>
      <c r="Q1131" s="282" t="s">
        <v>2113</v>
      </c>
      <c r="R1131" s="344">
        <v>1</v>
      </c>
      <c r="S1131" s="339"/>
      <c r="T1131" s="282"/>
      <c r="U1131" s="24" t="str">
        <f>+VLOOKUP(TRIM(C1131),[5]CAT!$A$2:$G$498,4,0)</f>
        <v>Ins Pack</v>
      </c>
      <c r="V1131" s="65">
        <f t="shared" si="18"/>
        <v>45614</v>
      </c>
    </row>
    <row r="1132" spans="1:22" x14ac:dyDescent="0.2">
      <c r="A1132" s="344">
        <v>1325</v>
      </c>
      <c r="B1132" s="345" t="b">
        <v>1</v>
      </c>
      <c r="C1132" s="282" t="s">
        <v>599</v>
      </c>
      <c r="D1132" s="282" t="s">
        <v>20</v>
      </c>
      <c r="E1132" s="282" t="s">
        <v>982</v>
      </c>
      <c r="F1132" s="282" t="s">
        <v>1136</v>
      </c>
      <c r="G1132" s="345">
        <v>2143.65191</v>
      </c>
      <c r="H1132" s="345">
        <v>2143.65191</v>
      </c>
      <c r="I1132" s="282" t="s">
        <v>1180</v>
      </c>
      <c r="J1132" s="346">
        <v>45604</v>
      </c>
      <c r="K1132" s="344">
        <v>15</v>
      </c>
      <c r="L1132" s="346">
        <v>45621</v>
      </c>
      <c r="M1132" s="345">
        <v>0</v>
      </c>
      <c r="N1132" s="345">
        <v>0</v>
      </c>
      <c r="O1132" s="282" t="s">
        <v>1123</v>
      </c>
      <c r="P1132" s="344">
        <v>0</v>
      </c>
      <c r="Q1132" s="282" t="s">
        <v>2124</v>
      </c>
      <c r="R1132" s="344">
        <v>1</v>
      </c>
      <c r="S1132" s="339"/>
      <c r="T1132" s="282"/>
      <c r="U1132" s="24" t="str">
        <f>+VLOOKUP(TRIM(C1132),[5]CAT!$A$2:$G$498,4,0)</f>
        <v>Salsa</v>
      </c>
      <c r="V1132" s="65">
        <f t="shared" si="18"/>
        <v>45621</v>
      </c>
    </row>
    <row r="1133" spans="1:22" x14ac:dyDescent="0.2">
      <c r="A1133" s="344">
        <v>1328</v>
      </c>
      <c r="B1133" s="345" t="b">
        <v>1</v>
      </c>
      <c r="C1133" s="282" t="s">
        <v>599</v>
      </c>
      <c r="D1133" s="282" t="s">
        <v>20</v>
      </c>
      <c r="E1133" s="282" t="s">
        <v>982</v>
      </c>
      <c r="F1133" s="282" t="s">
        <v>1136</v>
      </c>
      <c r="G1133" s="345">
        <v>2903.2637629999999</v>
      </c>
      <c r="H1133" s="345">
        <v>2903.2637629999999</v>
      </c>
      <c r="I1133" s="282" t="s">
        <v>1180</v>
      </c>
      <c r="J1133" s="346">
        <v>45604</v>
      </c>
      <c r="K1133" s="344">
        <v>15</v>
      </c>
      <c r="L1133" s="346">
        <v>45621</v>
      </c>
      <c r="M1133" s="345">
        <v>0</v>
      </c>
      <c r="N1133" s="345">
        <v>0</v>
      </c>
      <c r="O1133" s="282" t="s">
        <v>1123</v>
      </c>
      <c r="P1133" s="344">
        <v>0</v>
      </c>
      <c r="Q1133" s="282" t="s">
        <v>2068</v>
      </c>
      <c r="R1133" s="344">
        <v>1</v>
      </c>
      <c r="S1133" s="339"/>
      <c r="T1133" s="282"/>
      <c r="U1133" s="24" t="str">
        <f>+VLOOKUP(TRIM(C1133),[5]CAT!$A$2:$G$498,4,0)</f>
        <v>Salsa</v>
      </c>
      <c r="V1133" s="65">
        <f t="shared" si="18"/>
        <v>45621</v>
      </c>
    </row>
    <row r="1134" spans="1:22" x14ac:dyDescent="0.2">
      <c r="A1134" s="344">
        <v>1330</v>
      </c>
      <c r="B1134" s="345" t="b">
        <v>1</v>
      </c>
      <c r="C1134" s="282" t="s">
        <v>765</v>
      </c>
      <c r="D1134" s="282" t="s">
        <v>20</v>
      </c>
      <c r="E1134" s="282" t="s">
        <v>760</v>
      </c>
      <c r="F1134" s="282" t="s">
        <v>2062</v>
      </c>
      <c r="G1134" s="345">
        <v>2287.0750929999999</v>
      </c>
      <c r="H1134" s="345">
        <v>2287.0750929999999</v>
      </c>
      <c r="I1134" s="282" t="s">
        <v>1122</v>
      </c>
      <c r="J1134" s="346">
        <v>45604</v>
      </c>
      <c r="K1134" s="344">
        <v>15</v>
      </c>
      <c r="L1134" s="346">
        <v>45621</v>
      </c>
      <c r="M1134" s="345">
        <v>0</v>
      </c>
      <c r="N1134" s="345">
        <v>0</v>
      </c>
      <c r="O1134" s="282" t="s">
        <v>1123</v>
      </c>
      <c r="P1134" s="344">
        <v>0</v>
      </c>
      <c r="Q1134" s="282" t="s">
        <v>2068</v>
      </c>
      <c r="R1134" s="344">
        <v>1</v>
      </c>
      <c r="S1134" s="339"/>
      <c r="T1134" s="282"/>
      <c r="U1134" s="24" t="str">
        <f>+VLOOKUP(TRIM(C1134),[5]CAT!$A$2:$G$498,4,0)</f>
        <v>Fiambre</v>
      </c>
      <c r="V1134" s="65">
        <f t="shared" si="18"/>
        <v>45621</v>
      </c>
    </row>
    <row r="1135" spans="1:22" x14ac:dyDescent="0.2">
      <c r="A1135" s="344">
        <v>1326</v>
      </c>
      <c r="B1135" s="345" t="b">
        <v>1</v>
      </c>
      <c r="C1135" s="282" t="s">
        <v>155</v>
      </c>
      <c r="D1135" s="282" t="s">
        <v>20</v>
      </c>
      <c r="E1135" s="282" t="s">
        <v>45</v>
      </c>
      <c r="F1135" s="282" t="s">
        <v>1134</v>
      </c>
      <c r="G1135" s="345">
        <v>13.633402</v>
      </c>
      <c r="H1135" s="345">
        <v>13.633402</v>
      </c>
      <c r="I1135" s="282" t="s">
        <v>1122</v>
      </c>
      <c r="J1135" s="346">
        <v>45604</v>
      </c>
      <c r="K1135" s="344">
        <v>15</v>
      </c>
      <c r="L1135" s="346">
        <v>45621</v>
      </c>
      <c r="M1135" s="345">
        <v>0</v>
      </c>
      <c r="N1135" s="345">
        <v>0</v>
      </c>
      <c r="O1135" s="282" t="s">
        <v>1123</v>
      </c>
      <c r="P1135" s="344">
        <v>0</v>
      </c>
      <c r="Q1135" s="282" t="s">
        <v>2124</v>
      </c>
      <c r="R1135" s="344">
        <v>1</v>
      </c>
      <c r="S1135" s="339"/>
      <c r="T1135" s="282"/>
      <c r="U1135" s="24" t="str">
        <f>+VLOOKUP(TRIM(C1135),[5]CAT!$A$2:$G$498,4,0)</f>
        <v>Sabor</v>
      </c>
      <c r="V1135" s="65">
        <f t="shared" si="18"/>
        <v>45621</v>
      </c>
    </row>
    <row r="1136" spans="1:22" x14ac:dyDescent="0.2">
      <c r="A1136" s="344">
        <v>1331</v>
      </c>
      <c r="B1136" s="345" t="b">
        <v>1</v>
      </c>
      <c r="C1136" s="282" t="s">
        <v>155</v>
      </c>
      <c r="D1136" s="282" t="s">
        <v>20</v>
      </c>
      <c r="E1136" s="282" t="s">
        <v>45</v>
      </c>
      <c r="F1136" s="282" t="s">
        <v>1134</v>
      </c>
      <c r="G1136" s="345">
        <v>1.5847800000000001</v>
      </c>
      <c r="H1136" s="345">
        <v>1.5847800000000001</v>
      </c>
      <c r="I1136" s="282" t="s">
        <v>1122</v>
      </c>
      <c r="J1136" s="346">
        <v>45604</v>
      </c>
      <c r="K1136" s="344">
        <v>15</v>
      </c>
      <c r="L1136" s="346">
        <v>45621</v>
      </c>
      <c r="M1136" s="345">
        <v>0</v>
      </c>
      <c r="N1136" s="345">
        <v>0</v>
      </c>
      <c r="O1136" s="282" t="s">
        <v>1123</v>
      </c>
      <c r="P1136" s="344">
        <v>0</v>
      </c>
      <c r="Q1136" s="282" t="s">
        <v>2068</v>
      </c>
      <c r="R1136" s="344">
        <v>1</v>
      </c>
      <c r="S1136" s="339"/>
      <c r="T1136" s="282"/>
      <c r="U1136" s="24" t="str">
        <f>+VLOOKUP(TRIM(C1136),[5]CAT!$A$2:$G$498,4,0)</f>
        <v>Sabor</v>
      </c>
      <c r="V1136" s="65">
        <f t="shared" si="18"/>
        <v>45621</v>
      </c>
    </row>
    <row r="1137" spans="1:22" x14ac:dyDescent="0.2">
      <c r="A1137" s="344">
        <v>988</v>
      </c>
      <c r="B1137" s="345" t="b">
        <v>1</v>
      </c>
      <c r="C1137" s="282" t="s">
        <v>1018</v>
      </c>
      <c r="D1137" s="282" t="s">
        <v>20</v>
      </c>
      <c r="E1137" s="282" t="s">
        <v>1019</v>
      </c>
      <c r="F1137" s="282" t="s">
        <v>1414</v>
      </c>
      <c r="G1137" s="345">
        <v>779.02</v>
      </c>
      <c r="H1137" s="345">
        <v>779.02</v>
      </c>
      <c r="I1137" s="282" t="s">
        <v>1122</v>
      </c>
      <c r="J1137" s="346">
        <v>45605</v>
      </c>
      <c r="K1137" s="344">
        <v>0</v>
      </c>
      <c r="L1137" s="346">
        <v>45607</v>
      </c>
      <c r="M1137" s="345">
        <v>0.01</v>
      </c>
      <c r="N1137" s="345">
        <v>0</v>
      </c>
      <c r="O1137" s="282" t="s">
        <v>1123</v>
      </c>
      <c r="P1137" s="344">
        <v>0</v>
      </c>
      <c r="Q1137" s="282" t="s">
        <v>2148</v>
      </c>
      <c r="R1137" s="344">
        <v>1</v>
      </c>
      <c r="S1137" s="339"/>
      <c r="T1137" s="282"/>
      <c r="U1137" s="24" t="e">
        <f>+VLOOKUP(TRIM(C1137),[5]CAT!$A$2:$G$498,4,0)</f>
        <v>#N/A</v>
      </c>
      <c r="V1137" s="65">
        <f t="shared" si="18"/>
        <v>45607</v>
      </c>
    </row>
    <row r="1138" spans="1:22" x14ac:dyDescent="0.2">
      <c r="A1138" s="344">
        <v>992</v>
      </c>
      <c r="B1138" s="345" t="b">
        <v>1</v>
      </c>
      <c r="C1138" s="282" t="s">
        <v>1018</v>
      </c>
      <c r="D1138" s="282" t="s">
        <v>20</v>
      </c>
      <c r="E1138" s="282" t="s">
        <v>1019</v>
      </c>
      <c r="F1138" s="282" t="s">
        <v>1414</v>
      </c>
      <c r="G1138" s="345">
        <v>1599.69</v>
      </c>
      <c r="H1138" s="345">
        <v>1599.69</v>
      </c>
      <c r="I1138" s="282" t="s">
        <v>1122</v>
      </c>
      <c r="J1138" s="346">
        <v>45605</v>
      </c>
      <c r="K1138" s="344">
        <v>0</v>
      </c>
      <c r="L1138" s="346">
        <v>45607</v>
      </c>
      <c r="M1138" s="345">
        <v>0.01</v>
      </c>
      <c r="N1138" s="345">
        <v>0</v>
      </c>
      <c r="O1138" s="282" t="s">
        <v>1123</v>
      </c>
      <c r="P1138" s="344">
        <v>0</v>
      </c>
      <c r="Q1138" s="282" t="s">
        <v>2134</v>
      </c>
      <c r="R1138" s="344">
        <v>1</v>
      </c>
      <c r="S1138" s="339"/>
      <c r="T1138" s="282"/>
      <c r="U1138" s="24" t="e">
        <f>+VLOOKUP(TRIM(C1138),[5]CAT!$A$2:$G$498,4,0)</f>
        <v>#N/A</v>
      </c>
      <c r="V1138" s="65">
        <f t="shared" si="18"/>
        <v>45607</v>
      </c>
    </row>
    <row r="1139" spans="1:22" x14ac:dyDescent="0.2">
      <c r="A1139" s="344">
        <v>985</v>
      </c>
      <c r="B1139" s="345" t="b">
        <v>1</v>
      </c>
      <c r="C1139" s="282" t="s">
        <v>856</v>
      </c>
      <c r="D1139" s="282" t="s">
        <v>20</v>
      </c>
      <c r="E1139" s="282" t="s">
        <v>842</v>
      </c>
      <c r="F1139" s="282" t="s">
        <v>1126</v>
      </c>
      <c r="G1139" s="345">
        <v>179.48</v>
      </c>
      <c r="H1139" s="345">
        <v>179.48</v>
      </c>
      <c r="I1139" s="282" t="s">
        <v>1122</v>
      </c>
      <c r="J1139" s="346">
        <v>45605</v>
      </c>
      <c r="K1139" s="344">
        <v>0</v>
      </c>
      <c r="L1139" s="346">
        <v>45607</v>
      </c>
      <c r="M1139" s="345">
        <v>0.01</v>
      </c>
      <c r="N1139" s="345">
        <v>0</v>
      </c>
      <c r="O1139" s="282" t="s">
        <v>1123</v>
      </c>
      <c r="P1139" s="344">
        <v>0</v>
      </c>
      <c r="Q1139" s="282" t="s">
        <v>2069</v>
      </c>
      <c r="R1139" s="344">
        <v>1</v>
      </c>
      <c r="S1139" s="339"/>
      <c r="T1139" s="282"/>
      <c r="U1139" s="24" t="str">
        <f>+VLOOKUP(TRIM(C1139),[5]CAT!$A$2:$G$498,4,0)</f>
        <v>Mozza</v>
      </c>
      <c r="V1139" s="65">
        <f t="shared" si="18"/>
        <v>45607</v>
      </c>
    </row>
    <row r="1140" spans="1:22" x14ac:dyDescent="0.2">
      <c r="A1140" s="344">
        <v>986</v>
      </c>
      <c r="B1140" s="345" t="b">
        <v>1</v>
      </c>
      <c r="C1140" s="282" t="s">
        <v>1845</v>
      </c>
      <c r="D1140" s="282" t="s">
        <v>20</v>
      </c>
      <c r="E1140" s="282" t="s">
        <v>1846</v>
      </c>
      <c r="F1140" s="282" t="s">
        <v>2110</v>
      </c>
      <c r="G1140" s="345">
        <v>71.77</v>
      </c>
      <c r="H1140" s="345">
        <v>71.77</v>
      </c>
      <c r="I1140" s="282" t="s">
        <v>1180</v>
      </c>
      <c r="J1140" s="346">
        <v>45605</v>
      </c>
      <c r="K1140" s="344">
        <v>0</v>
      </c>
      <c r="L1140" s="346">
        <v>45607</v>
      </c>
      <c r="M1140" s="345">
        <v>0.01</v>
      </c>
      <c r="N1140" s="345">
        <v>0</v>
      </c>
      <c r="O1140" s="282" t="s">
        <v>1123</v>
      </c>
      <c r="P1140" s="344">
        <v>0</v>
      </c>
      <c r="Q1140" s="282" t="s">
        <v>2069</v>
      </c>
      <c r="R1140" s="344">
        <v>1</v>
      </c>
      <c r="S1140" s="339"/>
      <c r="T1140" s="282"/>
      <c r="U1140" s="24" t="e">
        <f>+VLOOKUP(TRIM(C1140),[5]CAT!$A$2:$G$498,4,0)</f>
        <v>#N/A</v>
      </c>
      <c r="V1140" s="65">
        <f t="shared" si="18"/>
        <v>45607</v>
      </c>
    </row>
    <row r="1141" spans="1:22" x14ac:dyDescent="0.2">
      <c r="A1141" s="344">
        <v>1024</v>
      </c>
      <c r="B1141" s="345" t="b">
        <v>1</v>
      </c>
      <c r="C1141" s="282" t="s">
        <v>329</v>
      </c>
      <c r="D1141" s="282" t="s">
        <v>20</v>
      </c>
      <c r="E1141" s="282" t="s">
        <v>53</v>
      </c>
      <c r="F1141" s="282" t="s">
        <v>1375</v>
      </c>
      <c r="G1141" s="345">
        <v>369.26954999999998</v>
      </c>
      <c r="H1141" s="345">
        <v>369.26954999999998</v>
      </c>
      <c r="I1141" s="282" t="s">
        <v>1122</v>
      </c>
      <c r="J1141" s="346">
        <v>45605</v>
      </c>
      <c r="K1141" s="344">
        <v>1</v>
      </c>
      <c r="L1141" s="346">
        <v>45607</v>
      </c>
      <c r="M1141" s="345">
        <v>0</v>
      </c>
      <c r="N1141" s="345">
        <v>0</v>
      </c>
      <c r="O1141" s="282" t="s">
        <v>1123</v>
      </c>
      <c r="P1141" s="344">
        <v>0</v>
      </c>
      <c r="Q1141" s="282" t="s">
        <v>2254</v>
      </c>
      <c r="R1141" s="344">
        <v>1</v>
      </c>
      <c r="S1141" s="339"/>
      <c r="T1141" s="282"/>
      <c r="U1141" s="24" t="str">
        <f>+VLOOKUP(TRIM(C1141),[5]CAT!$A$2:$G$498,4,0)</f>
        <v>Agua</v>
      </c>
      <c r="V1141" s="65">
        <f t="shared" si="18"/>
        <v>45607</v>
      </c>
    </row>
    <row r="1142" spans="1:22" x14ac:dyDescent="0.2">
      <c r="A1142" s="344">
        <v>1027</v>
      </c>
      <c r="B1142" s="345" t="b">
        <v>1</v>
      </c>
      <c r="C1142" s="282" t="s">
        <v>329</v>
      </c>
      <c r="D1142" s="282" t="s">
        <v>20</v>
      </c>
      <c r="E1142" s="282" t="s">
        <v>53</v>
      </c>
      <c r="F1142" s="282" t="s">
        <v>1375</v>
      </c>
      <c r="G1142" s="345">
        <v>48.97296</v>
      </c>
      <c r="H1142" s="345">
        <v>48.97296</v>
      </c>
      <c r="I1142" s="282" t="s">
        <v>1122</v>
      </c>
      <c r="J1142" s="346">
        <v>45605</v>
      </c>
      <c r="K1142" s="344">
        <v>1</v>
      </c>
      <c r="L1142" s="346">
        <v>45607</v>
      </c>
      <c r="M1142" s="345">
        <v>0</v>
      </c>
      <c r="N1142" s="345">
        <v>0</v>
      </c>
      <c r="O1142" s="282" t="s">
        <v>1123</v>
      </c>
      <c r="P1142" s="344">
        <v>0</v>
      </c>
      <c r="Q1142" s="282" t="s">
        <v>2254</v>
      </c>
      <c r="R1142" s="344">
        <v>1</v>
      </c>
      <c r="S1142" s="339"/>
      <c r="T1142" s="282"/>
      <c r="U1142" s="24" t="str">
        <f>+VLOOKUP(TRIM(C1142),[5]CAT!$A$2:$G$498,4,0)</f>
        <v>Agua</v>
      </c>
      <c r="V1142" s="65">
        <f t="shared" si="18"/>
        <v>45607</v>
      </c>
    </row>
    <row r="1143" spans="1:22" x14ac:dyDescent="0.2">
      <c r="A1143" s="344">
        <v>1234</v>
      </c>
      <c r="B1143" s="345" t="b">
        <v>1</v>
      </c>
      <c r="C1143" s="282" t="s">
        <v>239</v>
      </c>
      <c r="D1143" s="282" t="s">
        <v>20</v>
      </c>
      <c r="E1143" s="282" t="s">
        <v>32</v>
      </c>
      <c r="F1143" s="282" t="s">
        <v>1375</v>
      </c>
      <c r="G1143" s="345">
        <v>167.39736500000001</v>
      </c>
      <c r="H1143" s="345">
        <v>167.39736500000001</v>
      </c>
      <c r="I1143" s="282" t="s">
        <v>1122</v>
      </c>
      <c r="J1143" s="346">
        <v>45605</v>
      </c>
      <c r="K1143" s="344">
        <v>7</v>
      </c>
      <c r="L1143" s="346">
        <v>45614</v>
      </c>
      <c r="M1143" s="345">
        <v>0</v>
      </c>
      <c r="N1143" s="345">
        <v>0</v>
      </c>
      <c r="O1143" s="282" t="s">
        <v>1123</v>
      </c>
      <c r="P1143" s="344">
        <v>0</v>
      </c>
      <c r="Q1143" s="282" t="s">
        <v>2113</v>
      </c>
      <c r="R1143" s="344">
        <v>1</v>
      </c>
      <c r="S1143" s="339"/>
      <c r="T1143" s="282"/>
      <c r="U1143" s="24" t="str">
        <f>+VLOOKUP(TRIM(C1143),[5]CAT!$A$2:$G$498,4,0)</f>
        <v>Fiambre</v>
      </c>
      <c r="V1143" s="65">
        <f t="shared" si="18"/>
        <v>45614</v>
      </c>
    </row>
    <row r="1144" spans="1:22" x14ac:dyDescent="0.2">
      <c r="A1144" s="344">
        <v>1221</v>
      </c>
      <c r="B1144" s="345" t="b">
        <v>1</v>
      </c>
      <c r="C1144" s="282" t="s">
        <v>161</v>
      </c>
      <c r="D1144" s="282" t="s">
        <v>20</v>
      </c>
      <c r="E1144" s="282" t="s">
        <v>43</v>
      </c>
      <c r="F1144" s="282" t="s">
        <v>1375</v>
      </c>
      <c r="G1144" s="345">
        <v>752.30779199999995</v>
      </c>
      <c r="H1144" s="345">
        <v>752.30779199999995</v>
      </c>
      <c r="I1144" s="282" t="s">
        <v>1122</v>
      </c>
      <c r="J1144" s="346">
        <v>45605</v>
      </c>
      <c r="K1144" s="344">
        <v>7</v>
      </c>
      <c r="L1144" s="346">
        <v>45614</v>
      </c>
      <c r="M1144" s="345">
        <v>0</v>
      </c>
      <c r="N1144" s="345">
        <v>0</v>
      </c>
      <c r="O1144" s="282" t="s">
        <v>1123</v>
      </c>
      <c r="P1144" s="344">
        <v>0</v>
      </c>
      <c r="Q1144" s="282" t="s">
        <v>1378</v>
      </c>
      <c r="R1144" s="344">
        <v>1</v>
      </c>
      <c r="S1144" s="339"/>
      <c r="T1144" s="282"/>
      <c r="U1144" s="24" t="str">
        <f>+VLOOKUP(TRIM(C1144),[5]CAT!$A$2:$G$498,4,0)</f>
        <v>Aceite</v>
      </c>
      <c r="V1144" s="65">
        <f t="shared" si="18"/>
        <v>45614</v>
      </c>
    </row>
    <row r="1145" spans="1:22" x14ac:dyDescent="0.2">
      <c r="A1145" s="344">
        <v>1226</v>
      </c>
      <c r="B1145" s="345" t="b">
        <v>1</v>
      </c>
      <c r="C1145" s="282" t="s">
        <v>161</v>
      </c>
      <c r="D1145" s="282" t="s">
        <v>20</v>
      </c>
      <c r="E1145" s="282" t="s">
        <v>43</v>
      </c>
      <c r="F1145" s="282" t="s">
        <v>1375</v>
      </c>
      <c r="G1145" s="345">
        <v>1545.302545</v>
      </c>
      <c r="H1145" s="345">
        <v>1545.302545</v>
      </c>
      <c r="I1145" s="282" t="s">
        <v>1122</v>
      </c>
      <c r="J1145" s="346">
        <v>45605</v>
      </c>
      <c r="K1145" s="344">
        <v>7</v>
      </c>
      <c r="L1145" s="346">
        <v>45614</v>
      </c>
      <c r="M1145" s="345">
        <v>0</v>
      </c>
      <c r="N1145" s="345">
        <v>0</v>
      </c>
      <c r="O1145" s="282" t="s">
        <v>1123</v>
      </c>
      <c r="P1145" s="344">
        <v>0</v>
      </c>
      <c r="Q1145" s="282" t="s">
        <v>2111</v>
      </c>
      <c r="R1145" s="344">
        <v>1</v>
      </c>
      <c r="S1145" s="339"/>
      <c r="T1145" s="282"/>
      <c r="U1145" s="24" t="str">
        <f>+VLOOKUP(TRIM(C1145),[5]CAT!$A$2:$G$498,4,0)</f>
        <v>Aceite</v>
      </c>
      <c r="V1145" s="65">
        <f t="shared" si="18"/>
        <v>45614</v>
      </c>
    </row>
    <row r="1146" spans="1:22" x14ac:dyDescent="0.2">
      <c r="A1146" s="344">
        <v>1228</v>
      </c>
      <c r="B1146" s="345" t="b">
        <v>1</v>
      </c>
      <c r="C1146" s="282" t="s">
        <v>161</v>
      </c>
      <c r="D1146" s="282" t="s">
        <v>20</v>
      </c>
      <c r="E1146" s="282" t="s">
        <v>43</v>
      </c>
      <c r="F1146" s="282" t="s">
        <v>1375</v>
      </c>
      <c r="G1146" s="345">
        <v>250.00200000000001</v>
      </c>
      <c r="H1146" s="345">
        <v>250.00200000000001</v>
      </c>
      <c r="I1146" s="282" t="s">
        <v>1122</v>
      </c>
      <c r="J1146" s="346">
        <v>45605</v>
      </c>
      <c r="K1146" s="344">
        <v>7</v>
      </c>
      <c r="L1146" s="346">
        <v>45614</v>
      </c>
      <c r="M1146" s="345">
        <v>0</v>
      </c>
      <c r="N1146" s="345">
        <v>0</v>
      </c>
      <c r="O1146" s="282" t="s">
        <v>1123</v>
      </c>
      <c r="P1146" s="344">
        <v>0</v>
      </c>
      <c r="Q1146" s="282" t="s">
        <v>2107</v>
      </c>
      <c r="R1146" s="344">
        <v>1</v>
      </c>
      <c r="S1146" s="339"/>
      <c r="T1146" s="282"/>
      <c r="U1146" s="24" t="str">
        <f>+VLOOKUP(TRIM(C1146),[5]CAT!$A$2:$G$498,4,0)</f>
        <v>Aceite</v>
      </c>
      <c r="V1146" s="65">
        <f t="shared" si="18"/>
        <v>45614</v>
      </c>
    </row>
    <row r="1147" spans="1:22" x14ac:dyDescent="0.2">
      <c r="A1147" s="344">
        <v>1230</v>
      </c>
      <c r="B1147" s="345" t="b">
        <v>1</v>
      </c>
      <c r="C1147" s="282" t="s">
        <v>161</v>
      </c>
      <c r="D1147" s="282" t="s">
        <v>20</v>
      </c>
      <c r="E1147" s="282" t="s">
        <v>43</v>
      </c>
      <c r="F1147" s="282" t="s">
        <v>1375</v>
      </c>
      <c r="G1147" s="345">
        <v>1060.5002420000001</v>
      </c>
      <c r="H1147" s="345">
        <v>1060.5002420000001</v>
      </c>
      <c r="I1147" s="282" t="s">
        <v>1122</v>
      </c>
      <c r="J1147" s="346">
        <v>45605</v>
      </c>
      <c r="K1147" s="344">
        <v>7</v>
      </c>
      <c r="L1147" s="346">
        <v>45614</v>
      </c>
      <c r="M1147" s="345">
        <v>0</v>
      </c>
      <c r="N1147" s="345">
        <v>0</v>
      </c>
      <c r="O1147" s="282" t="s">
        <v>1123</v>
      </c>
      <c r="P1147" s="344">
        <v>0</v>
      </c>
      <c r="Q1147" s="282" t="s">
        <v>2112</v>
      </c>
      <c r="R1147" s="344">
        <v>1</v>
      </c>
      <c r="S1147" s="339"/>
      <c r="T1147" s="282"/>
      <c r="U1147" s="24" t="str">
        <f>+VLOOKUP(TRIM(C1147),[5]CAT!$A$2:$G$498,4,0)</f>
        <v>Aceite</v>
      </c>
      <c r="V1147" s="65">
        <f t="shared" si="18"/>
        <v>45614</v>
      </c>
    </row>
    <row r="1148" spans="1:22" x14ac:dyDescent="0.2">
      <c r="A1148" s="344">
        <v>1238</v>
      </c>
      <c r="B1148" s="345" t="b">
        <v>1</v>
      </c>
      <c r="C1148" s="282" t="s">
        <v>161</v>
      </c>
      <c r="D1148" s="282" t="s">
        <v>20</v>
      </c>
      <c r="E1148" s="282" t="s">
        <v>43</v>
      </c>
      <c r="F1148" s="282" t="s">
        <v>1375</v>
      </c>
      <c r="G1148" s="345">
        <v>505</v>
      </c>
      <c r="H1148" s="345">
        <v>505</v>
      </c>
      <c r="I1148" s="282" t="s">
        <v>1122</v>
      </c>
      <c r="J1148" s="346">
        <v>45605</v>
      </c>
      <c r="K1148" s="344">
        <v>7</v>
      </c>
      <c r="L1148" s="346">
        <v>45614</v>
      </c>
      <c r="M1148" s="345">
        <v>0</v>
      </c>
      <c r="N1148" s="345">
        <v>0</v>
      </c>
      <c r="O1148" s="282" t="s">
        <v>1123</v>
      </c>
      <c r="P1148" s="344">
        <v>0</v>
      </c>
      <c r="Q1148" s="282" t="s">
        <v>2147</v>
      </c>
      <c r="R1148" s="344">
        <v>1</v>
      </c>
      <c r="S1148" s="339"/>
      <c r="T1148" s="282"/>
      <c r="U1148" s="24" t="str">
        <f>+VLOOKUP(TRIM(C1148),[5]CAT!$A$2:$G$498,4,0)</f>
        <v>Aceite</v>
      </c>
      <c r="V1148" s="65">
        <f t="shared" si="18"/>
        <v>45614</v>
      </c>
    </row>
    <row r="1149" spans="1:22" x14ac:dyDescent="0.2">
      <c r="A1149" s="344">
        <v>1342</v>
      </c>
      <c r="B1149" s="345" t="b">
        <v>1</v>
      </c>
      <c r="C1149" s="282" t="s">
        <v>766</v>
      </c>
      <c r="D1149" s="282" t="s">
        <v>20</v>
      </c>
      <c r="E1149" s="282" t="s">
        <v>761</v>
      </c>
      <c r="F1149" s="282" t="s">
        <v>2004</v>
      </c>
      <c r="G1149" s="345">
        <v>3341.52</v>
      </c>
      <c r="H1149" s="345">
        <v>3341.52</v>
      </c>
      <c r="I1149" s="282" t="s">
        <v>1139</v>
      </c>
      <c r="J1149" s="346">
        <v>45605</v>
      </c>
      <c r="K1149" s="344">
        <v>15</v>
      </c>
      <c r="L1149" s="346">
        <v>45621</v>
      </c>
      <c r="M1149" s="345">
        <v>0</v>
      </c>
      <c r="N1149" s="345">
        <v>0</v>
      </c>
      <c r="O1149" s="282" t="s">
        <v>1123</v>
      </c>
      <c r="P1149" s="344">
        <v>0</v>
      </c>
      <c r="Q1149" s="282" t="s">
        <v>2068</v>
      </c>
      <c r="R1149" s="344">
        <v>1</v>
      </c>
      <c r="S1149" s="339"/>
      <c r="T1149" s="282"/>
      <c r="U1149" s="24" t="str">
        <f>+VLOOKUP(TRIM(C1149),[5]CAT!$A$2:$G$498,4,0)</f>
        <v>Ins Pack</v>
      </c>
      <c r="V1149" s="65">
        <f t="shared" si="18"/>
        <v>45621</v>
      </c>
    </row>
    <row r="1150" spans="1:22" x14ac:dyDescent="0.2">
      <c r="A1150" s="344">
        <v>1026</v>
      </c>
      <c r="B1150" s="345" t="b">
        <v>1</v>
      </c>
      <c r="C1150" s="282" t="s">
        <v>2036</v>
      </c>
      <c r="D1150" s="282" t="s">
        <v>20</v>
      </c>
      <c r="E1150" s="282" t="s">
        <v>2042</v>
      </c>
      <c r="F1150" s="282" t="s">
        <v>2101</v>
      </c>
      <c r="G1150" s="345">
        <v>1063.5</v>
      </c>
      <c r="H1150" s="345">
        <v>1063.5</v>
      </c>
      <c r="I1150" s="282" t="s">
        <v>1180</v>
      </c>
      <c r="J1150" s="346">
        <v>45606</v>
      </c>
      <c r="K1150" s="344">
        <v>0</v>
      </c>
      <c r="L1150" s="346">
        <v>45607</v>
      </c>
      <c r="M1150" s="345">
        <v>0.01</v>
      </c>
      <c r="N1150" s="345">
        <v>0</v>
      </c>
      <c r="O1150" s="282" t="s">
        <v>1123</v>
      </c>
      <c r="P1150" s="344">
        <v>0</v>
      </c>
      <c r="Q1150" s="282" t="s">
        <v>2254</v>
      </c>
      <c r="R1150" s="344">
        <v>1</v>
      </c>
      <c r="S1150" s="339"/>
      <c r="T1150" s="282"/>
      <c r="U1150" s="24" t="e">
        <f>+VLOOKUP(TRIM(C1150),[5]CAT!$A$2:$G$498,4,0)</f>
        <v>#N/A</v>
      </c>
      <c r="V1150" s="65">
        <f t="shared" si="18"/>
        <v>45607</v>
      </c>
    </row>
    <row r="1151" spans="1:22" x14ac:dyDescent="0.2">
      <c r="A1151" s="344">
        <v>1001</v>
      </c>
      <c r="B1151" s="345" t="b">
        <v>1</v>
      </c>
      <c r="C1151" s="282" t="s">
        <v>1004</v>
      </c>
      <c r="D1151" s="282" t="s">
        <v>20</v>
      </c>
      <c r="E1151" s="282" t="s">
        <v>1498</v>
      </c>
      <c r="F1151" s="282" t="s">
        <v>1375</v>
      </c>
      <c r="G1151" s="345">
        <v>15.582805</v>
      </c>
      <c r="H1151" s="345">
        <v>15.582805</v>
      </c>
      <c r="I1151" s="282" t="s">
        <v>1139</v>
      </c>
      <c r="J1151" s="346">
        <v>45606</v>
      </c>
      <c r="K1151" s="344">
        <v>0</v>
      </c>
      <c r="L1151" s="346">
        <v>45607</v>
      </c>
      <c r="M1151" s="345">
        <v>0</v>
      </c>
      <c r="N1151" s="345">
        <v>0</v>
      </c>
      <c r="O1151" s="282" t="s">
        <v>1123</v>
      </c>
      <c r="P1151" s="344">
        <v>0</v>
      </c>
      <c r="Q1151" s="282" t="s">
        <v>1377</v>
      </c>
      <c r="R1151" s="344">
        <v>1</v>
      </c>
      <c r="S1151" s="339"/>
      <c r="T1151" s="282"/>
      <c r="U1151" s="24" t="e">
        <f>+VLOOKUP(TRIM(C1151),[5]CAT!$A$2:$G$498,4,0)</f>
        <v>#N/A</v>
      </c>
      <c r="V1151" s="65">
        <f t="shared" si="18"/>
        <v>45607</v>
      </c>
    </row>
    <row r="1152" spans="1:22" x14ac:dyDescent="0.2">
      <c r="A1152" s="344">
        <v>1006</v>
      </c>
      <c r="B1152" s="345" t="b">
        <v>1</v>
      </c>
      <c r="C1152" s="282" t="s">
        <v>1004</v>
      </c>
      <c r="D1152" s="282" t="s">
        <v>20</v>
      </c>
      <c r="E1152" s="282" t="s">
        <v>1498</v>
      </c>
      <c r="F1152" s="282" t="s">
        <v>1375</v>
      </c>
      <c r="G1152" s="345">
        <v>15.582857000000001</v>
      </c>
      <c r="H1152" s="345">
        <v>15.582857000000001</v>
      </c>
      <c r="I1152" s="282" t="s">
        <v>1139</v>
      </c>
      <c r="J1152" s="346">
        <v>45606</v>
      </c>
      <c r="K1152" s="344">
        <v>0</v>
      </c>
      <c r="L1152" s="346">
        <v>45607</v>
      </c>
      <c r="M1152" s="345">
        <v>0</v>
      </c>
      <c r="N1152" s="345">
        <v>0</v>
      </c>
      <c r="O1152" s="282" t="s">
        <v>1123</v>
      </c>
      <c r="P1152" s="344">
        <v>0</v>
      </c>
      <c r="Q1152" s="282" t="s">
        <v>2069</v>
      </c>
      <c r="R1152" s="344">
        <v>1</v>
      </c>
      <c r="S1152" s="339"/>
      <c r="T1152" s="282"/>
      <c r="U1152" s="24" t="e">
        <f>+VLOOKUP(TRIM(C1152),[5]CAT!$A$2:$G$498,4,0)</f>
        <v>#N/A</v>
      </c>
      <c r="V1152" s="65">
        <f t="shared" si="18"/>
        <v>45607</v>
      </c>
    </row>
    <row r="1153" spans="1:22" x14ac:dyDescent="0.2">
      <c r="A1153" s="344">
        <v>1011</v>
      </c>
      <c r="B1153" s="345" t="b">
        <v>1</v>
      </c>
      <c r="C1153" s="282" t="s">
        <v>1004</v>
      </c>
      <c r="D1153" s="282" t="s">
        <v>20</v>
      </c>
      <c r="E1153" s="282" t="s">
        <v>1498</v>
      </c>
      <c r="F1153" s="282" t="s">
        <v>1375</v>
      </c>
      <c r="G1153" s="345">
        <v>15.785526000000001</v>
      </c>
      <c r="H1153" s="345">
        <v>15.785526000000001</v>
      </c>
      <c r="I1153" s="282" t="s">
        <v>1139</v>
      </c>
      <c r="J1153" s="346">
        <v>45606</v>
      </c>
      <c r="K1153" s="344">
        <v>0</v>
      </c>
      <c r="L1153" s="346">
        <v>45607</v>
      </c>
      <c r="M1153" s="345">
        <v>0</v>
      </c>
      <c r="N1153" s="345">
        <v>0</v>
      </c>
      <c r="O1153" s="282" t="s">
        <v>1123</v>
      </c>
      <c r="P1153" s="344">
        <v>0</v>
      </c>
      <c r="Q1153" s="282" t="s">
        <v>2148</v>
      </c>
      <c r="R1153" s="344">
        <v>1</v>
      </c>
      <c r="S1153" s="339"/>
      <c r="T1153" s="282"/>
      <c r="U1153" s="24" t="e">
        <f>+VLOOKUP(TRIM(C1153),[5]CAT!$A$2:$G$498,4,0)</f>
        <v>#N/A</v>
      </c>
      <c r="V1153" s="65">
        <f t="shared" si="18"/>
        <v>45607</v>
      </c>
    </row>
    <row r="1154" spans="1:22" x14ac:dyDescent="0.2">
      <c r="A1154" s="344">
        <v>1017</v>
      </c>
      <c r="B1154" s="345" t="b">
        <v>1</v>
      </c>
      <c r="C1154" s="282" t="s">
        <v>1004</v>
      </c>
      <c r="D1154" s="282" t="s">
        <v>20</v>
      </c>
      <c r="E1154" s="282" t="s">
        <v>1498</v>
      </c>
      <c r="F1154" s="282" t="s">
        <v>1375</v>
      </c>
      <c r="G1154" s="345">
        <v>103.98336</v>
      </c>
      <c r="H1154" s="345">
        <v>103.98336</v>
      </c>
      <c r="I1154" s="282" t="s">
        <v>1139</v>
      </c>
      <c r="J1154" s="346">
        <v>45606</v>
      </c>
      <c r="K1154" s="344">
        <v>0</v>
      </c>
      <c r="L1154" s="346">
        <v>45607</v>
      </c>
      <c r="M1154" s="345">
        <v>0</v>
      </c>
      <c r="N1154" s="345">
        <v>0</v>
      </c>
      <c r="O1154" s="282" t="s">
        <v>1123</v>
      </c>
      <c r="P1154" s="344">
        <v>0</v>
      </c>
      <c r="Q1154" s="282" t="s">
        <v>2134</v>
      </c>
      <c r="R1154" s="344">
        <v>1</v>
      </c>
      <c r="S1154" s="339"/>
      <c r="T1154" s="282"/>
      <c r="U1154" s="24" t="e">
        <f>+VLOOKUP(TRIM(C1154),[5]CAT!$A$2:$G$498,4,0)</f>
        <v>#N/A</v>
      </c>
      <c r="V1154" s="65">
        <f t="shared" si="18"/>
        <v>45607</v>
      </c>
    </row>
    <row r="1155" spans="1:22" x14ac:dyDescent="0.2">
      <c r="A1155" s="344">
        <v>1023</v>
      </c>
      <c r="B1155" s="345" t="b">
        <v>1</v>
      </c>
      <c r="C1155" s="282" t="s">
        <v>1004</v>
      </c>
      <c r="D1155" s="282" t="s">
        <v>20</v>
      </c>
      <c r="E1155" s="282" t="s">
        <v>1498</v>
      </c>
      <c r="F1155" s="282" t="s">
        <v>1375</v>
      </c>
      <c r="G1155" s="345">
        <v>104.000529</v>
      </c>
      <c r="H1155" s="345">
        <v>104.000529</v>
      </c>
      <c r="I1155" s="282" t="s">
        <v>1139</v>
      </c>
      <c r="J1155" s="346">
        <v>45606</v>
      </c>
      <c r="K1155" s="344">
        <v>0</v>
      </c>
      <c r="L1155" s="346">
        <v>45607</v>
      </c>
      <c r="M1155" s="345">
        <v>0</v>
      </c>
      <c r="N1155" s="345">
        <v>0</v>
      </c>
      <c r="O1155" s="282" t="s">
        <v>1123</v>
      </c>
      <c r="P1155" s="344">
        <v>0</v>
      </c>
      <c r="Q1155" s="282" t="s">
        <v>2053</v>
      </c>
      <c r="R1155" s="344">
        <v>1</v>
      </c>
      <c r="S1155" s="339"/>
      <c r="T1155" s="282"/>
      <c r="U1155" s="24" t="e">
        <f>+VLOOKUP(TRIM(C1155),[5]CAT!$A$2:$G$498,4,0)</f>
        <v>#N/A</v>
      </c>
      <c r="V1155" s="65">
        <f t="shared" si="18"/>
        <v>45607</v>
      </c>
    </row>
    <row r="1156" spans="1:22" x14ac:dyDescent="0.2">
      <c r="A1156" s="344">
        <v>1009</v>
      </c>
      <c r="B1156" s="345" t="b">
        <v>1</v>
      </c>
      <c r="C1156" s="282" t="s">
        <v>301</v>
      </c>
      <c r="D1156" s="282" t="s">
        <v>20</v>
      </c>
      <c r="E1156" s="282" t="s">
        <v>605</v>
      </c>
      <c r="F1156" s="282" t="s">
        <v>1375</v>
      </c>
      <c r="G1156" s="345">
        <v>35.526316000000001</v>
      </c>
      <c r="H1156" s="345">
        <v>35.526316000000001</v>
      </c>
      <c r="I1156" s="282" t="s">
        <v>1139</v>
      </c>
      <c r="J1156" s="346">
        <v>45606</v>
      </c>
      <c r="K1156" s="344">
        <v>0</v>
      </c>
      <c r="L1156" s="346">
        <v>45607</v>
      </c>
      <c r="M1156" s="345">
        <v>0</v>
      </c>
      <c r="N1156" s="345">
        <v>0</v>
      </c>
      <c r="O1156" s="282" t="s">
        <v>1123</v>
      </c>
      <c r="P1156" s="344">
        <v>0</v>
      </c>
      <c r="Q1156" s="282" t="s">
        <v>2148</v>
      </c>
      <c r="R1156" s="344">
        <v>1</v>
      </c>
      <c r="S1156" s="339"/>
      <c r="T1156" s="282"/>
      <c r="U1156" s="24" t="str">
        <f>+VLOOKUP(TRIM(C1156),[5]CAT!$A$2:$G$498,4,0)</f>
        <v>Cinta</v>
      </c>
      <c r="V1156" s="65">
        <f t="shared" si="18"/>
        <v>45607</v>
      </c>
    </row>
    <row r="1157" spans="1:22" x14ac:dyDescent="0.2">
      <c r="A1157" s="344">
        <v>1015</v>
      </c>
      <c r="B1157" s="345" t="b">
        <v>1</v>
      </c>
      <c r="C1157" s="282" t="s">
        <v>301</v>
      </c>
      <c r="D1157" s="282" t="s">
        <v>20</v>
      </c>
      <c r="E1157" s="282" t="s">
        <v>605</v>
      </c>
      <c r="F1157" s="282" t="s">
        <v>1375</v>
      </c>
      <c r="G1157" s="345">
        <v>149.76</v>
      </c>
      <c r="H1157" s="345">
        <v>149.76</v>
      </c>
      <c r="I1157" s="282" t="s">
        <v>1139</v>
      </c>
      <c r="J1157" s="346">
        <v>45606</v>
      </c>
      <c r="K1157" s="344">
        <v>0</v>
      </c>
      <c r="L1157" s="346">
        <v>45607</v>
      </c>
      <c r="M1157" s="345">
        <v>0</v>
      </c>
      <c r="N1157" s="345">
        <v>0</v>
      </c>
      <c r="O1157" s="282" t="s">
        <v>1123</v>
      </c>
      <c r="P1157" s="344">
        <v>0</v>
      </c>
      <c r="Q1157" s="282" t="s">
        <v>2134</v>
      </c>
      <c r="R1157" s="344">
        <v>1</v>
      </c>
      <c r="S1157" s="339"/>
      <c r="T1157" s="282"/>
      <c r="U1157" s="24" t="str">
        <f>+VLOOKUP(TRIM(C1157),[5]CAT!$A$2:$G$498,4,0)</f>
        <v>Cinta</v>
      </c>
      <c r="V1157" s="65">
        <f t="shared" si="18"/>
        <v>45607</v>
      </c>
    </row>
    <row r="1158" spans="1:22" x14ac:dyDescent="0.2">
      <c r="A1158" s="344">
        <v>1021</v>
      </c>
      <c r="B1158" s="345" t="b">
        <v>1</v>
      </c>
      <c r="C1158" s="282" t="s">
        <v>301</v>
      </c>
      <c r="D1158" s="282" t="s">
        <v>20</v>
      </c>
      <c r="E1158" s="282" t="s">
        <v>605</v>
      </c>
      <c r="F1158" s="282" t="s">
        <v>1375</v>
      </c>
      <c r="G1158" s="345">
        <v>149.763158</v>
      </c>
      <c r="H1158" s="345">
        <v>149.763158</v>
      </c>
      <c r="I1158" s="282" t="s">
        <v>1139</v>
      </c>
      <c r="J1158" s="346">
        <v>45606</v>
      </c>
      <c r="K1158" s="344">
        <v>0</v>
      </c>
      <c r="L1158" s="346">
        <v>45607</v>
      </c>
      <c r="M1158" s="345">
        <v>0</v>
      </c>
      <c r="N1158" s="345">
        <v>0</v>
      </c>
      <c r="O1158" s="282" t="s">
        <v>1123</v>
      </c>
      <c r="P1158" s="344">
        <v>0</v>
      </c>
      <c r="Q1158" s="282" t="s">
        <v>2053</v>
      </c>
      <c r="R1158" s="344">
        <v>1</v>
      </c>
      <c r="S1158" s="339"/>
      <c r="T1158" s="282"/>
      <c r="U1158" s="24" t="str">
        <f>+VLOOKUP(TRIM(C1158),[5]CAT!$A$2:$G$498,4,0)</f>
        <v>Cinta</v>
      </c>
      <c r="V1158" s="65">
        <f t="shared" si="18"/>
        <v>45607</v>
      </c>
    </row>
    <row r="1159" spans="1:22" x14ac:dyDescent="0.2">
      <c r="A1159" s="344">
        <v>1002</v>
      </c>
      <c r="B1159" s="345" t="b">
        <v>1</v>
      </c>
      <c r="C1159" s="282" t="s">
        <v>1472</v>
      </c>
      <c r="D1159" s="282" t="s">
        <v>20</v>
      </c>
      <c r="E1159" s="282" t="s">
        <v>69</v>
      </c>
      <c r="F1159" s="282" t="s">
        <v>1506</v>
      </c>
      <c r="G1159" s="345">
        <v>30</v>
      </c>
      <c r="H1159" s="345">
        <v>30</v>
      </c>
      <c r="I1159" s="282" t="s">
        <v>1180</v>
      </c>
      <c r="J1159" s="346">
        <v>45606</v>
      </c>
      <c r="K1159" s="344">
        <v>0</v>
      </c>
      <c r="L1159" s="346">
        <v>45607</v>
      </c>
      <c r="M1159" s="345">
        <v>0.01</v>
      </c>
      <c r="N1159" s="345">
        <v>0</v>
      </c>
      <c r="O1159" s="282" t="s">
        <v>1123</v>
      </c>
      <c r="P1159" s="344">
        <v>0</v>
      </c>
      <c r="Q1159" s="282" t="s">
        <v>2069</v>
      </c>
      <c r="R1159" s="344">
        <v>1</v>
      </c>
      <c r="S1159" s="339"/>
      <c r="T1159" s="282"/>
      <c r="U1159" s="24" t="e">
        <f>+VLOOKUP(TRIM(C1159),[5]CAT!$A$2:$G$498,4,0)</f>
        <v>#N/A</v>
      </c>
      <c r="V1159" s="65">
        <f t="shared" si="18"/>
        <v>45607</v>
      </c>
    </row>
    <row r="1160" spans="1:22" x14ac:dyDescent="0.2">
      <c r="A1160" s="344">
        <v>1007</v>
      </c>
      <c r="B1160" s="345" t="b">
        <v>1</v>
      </c>
      <c r="C1160" s="282" t="s">
        <v>1514</v>
      </c>
      <c r="D1160" s="282" t="s">
        <v>20</v>
      </c>
      <c r="E1160" s="282" t="s">
        <v>84</v>
      </c>
      <c r="F1160" s="282" t="s">
        <v>1375</v>
      </c>
      <c r="G1160" s="345">
        <v>76.98</v>
      </c>
      <c r="H1160" s="345">
        <v>76.98</v>
      </c>
      <c r="I1160" s="282" t="s">
        <v>1180</v>
      </c>
      <c r="J1160" s="346">
        <v>45606</v>
      </c>
      <c r="K1160" s="344">
        <v>0</v>
      </c>
      <c r="L1160" s="346">
        <v>45607</v>
      </c>
      <c r="M1160" s="345">
        <v>0.01</v>
      </c>
      <c r="N1160" s="345">
        <v>0</v>
      </c>
      <c r="O1160" s="282" t="s">
        <v>1123</v>
      </c>
      <c r="P1160" s="344">
        <v>0</v>
      </c>
      <c r="Q1160" s="282" t="s">
        <v>2148</v>
      </c>
      <c r="R1160" s="344">
        <v>1</v>
      </c>
      <c r="S1160" s="339"/>
      <c r="T1160" s="282"/>
      <c r="U1160" s="24" t="e">
        <f>+VLOOKUP(TRIM(C1160),[5]CAT!$A$2:$G$498,4,0)</f>
        <v>#N/A</v>
      </c>
      <c r="V1160" s="65">
        <f t="shared" si="18"/>
        <v>45607</v>
      </c>
    </row>
    <row r="1161" spans="1:22" x14ac:dyDescent="0.2">
      <c r="A1161" s="344">
        <v>1018</v>
      </c>
      <c r="B1161" s="345" t="b">
        <v>1</v>
      </c>
      <c r="C1161" s="282" t="s">
        <v>1474</v>
      </c>
      <c r="D1161" s="282" t="s">
        <v>20</v>
      </c>
      <c r="E1161" s="282" t="s">
        <v>171</v>
      </c>
      <c r="F1161" s="282" t="s">
        <v>1506</v>
      </c>
      <c r="G1161" s="345">
        <v>359.47</v>
      </c>
      <c r="H1161" s="345">
        <v>359.47</v>
      </c>
      <c r="I1161" s="282" t="s">
        <v>1180</v>
      </c>
      <c r="J1161" s="346">
        <v>45606</v>
      </c>
      <c r="K1161" s="344">
        <v>0</v>
      </c>
      <c r="L1161" s="346">
        <v>45607</v>
      </c>
      <c r="M1161" s="345">
        <v>0.01</v>
      </c>
      <c r="N1161" s="345">
        <v>0</v>
      </c>
      <c r="O1161" s="282" t="s">
        <v>1123</v>
      </c>
      <c r="P1161" s="344">
        <v>0</v>
      </c>
      <c r="Q1161" s="282" t="s">
        <v>2053</v>
      </c>
      <c r="R1161" s="344">
        <v>1</v>
      </c>
      <c r="S1161" s="339"/>
      <c r="T1161" s="282"/>
      <c r="U1161" s="24" t="e">
        <f>+VLOOKUP(TRIM(C1161),[5]CAT!$A$2:$G$498,4,0)</f>
        <v>#N/A</v>
      </c>
      <c r="V1161" s="65">
        <f t="shared" si="18"/>
        <v>45607</v>
      </c>
    </row>
    <row r="1162" spans="1:22" x14ac:dyDescent="0.2">
      <c r="A1162" s="344">
        <v>1012</v>
      </c>
      <c r="B1162" s="345" t="b">
        <v>1</v>
      </c>
      <c r="C1162" s="282" t="s">
        <v>1475</v>
      </c>
      <c r="D1162" s="282" t="s">
        <v>20</v>
      </c>
      <c r="E1162" s="282" t="s">
        <v>352</v>
      </c>
      <c r="F1162" s="282" t="s">
        <v>1375</v>
      </c>
      <c r="G1162" s="345">
        <v>359.46</v>
      </c>
      <c r="H1162" s="345">
        <v>359.46</v>
      </c>
      <c r="I1162" s="282" t="s">
        <v>1180</v>
      </c>
      <c r="J1162" s="346">
        <v>45606</v>
      </c>
      <c r="K1162" s="344">
        <v>0</v>
      </c>
      <c r="L1162" s="346">
        <v>45607</v>
      </c>
      <c r="M1162" s="345">
        <v>0.01</v>
      </c>
      <c r="N1162" s="345">
        <v>0</v>
      </c>
      <c r="O1162" s="282" t="s">
        <v>1123</v>
      </c>
      <c r="P1162" s="344">
        <v>0</v>
      </c>
      <c r="Q1162" s="282" t="s">
        <v>2134</v>
      </c>
      <c r="R1162" s="344">
        <v>1</v>
      </c>
      <c r="S1162" s="339"/>
      <c r="T1162" s="282"/>
      <c r="U1162" s="24" t="e">
        <f>+VLOOKUP(TRIM(C1162),[5]CAT!$A$2:$G$498,4,0)</f>
        <v>#N/A</v>
      </c>
      <c r="V1162" s="65">
        <f t="shared" si="18"/>
        <v>45607</v>
      </c>
    </row>
    <row r="1163" spans="1:22" x14ac:dyDescent="0.2">
      <c r="A1163" s="344">
        <v>997</v>
      </c>
      <c r="B1163" s="345" t="b">
        <v>1</v>
      </c>
      <c r="C1163" s="282" t="s">
        <v>1473</v>
      </c>
      <c r="D1163" s="282" t="s">
        <v>20</v>
      </c>
      <c r="E1163" s="282" t="s">
        <v>769</v>
      </c>
      <c r="F1163" s="282" t="s">
        <v>1506</v>
      </c>
      <c r="G1163" s="345">
        <v>35.159999999999997</v>
      </c>
      <c r="H1163" s="345">
        <v>35.159999999999997</v>
      </c>
      <c r="I1163" s="282" t="s">
        <v>1180</v>
      </c>
      <c r="J1163" s="346">
        <v>45606</v>
      </c>
      <c r="K1163" s="344">
        <v>0</v>
      </c>
      <c r="L1163" s="346">
        <v>45607</v>
      </c>
      <c r="M1163" s="345">
        <v>0.01</v>
      </c>
      <c r="N1163" s="345">
        <v>0</v>
      </c>
      <c r="O1163" s="282" t="s">
        <v>1123</v>
      </c>
      <c r="P1163" s="344">
        <v>0</v>
      </c>
      <c r="Q1163" s="282" t="s">
        <v>1377</v>
      </c>
      <c r="R1163" s="344">
        <v>1</v>
      </c>
      <c r="S1163" s="339"/>
      <c r="T1163" s="282"/>
      <c r="U1163" s="24" t="e">
        <f>+VLOOKUP(TRIM(C1163),[5]CAT!$A$2:$G$498,4,0)</f>
        <v>#N/A</v>
      </c>
      <c r="V1163" s="65">
        <f t="shared" si="18"/>
        <v>45607</v>
      </c>
    </row>
    <row r="1164" spans="1:22" x14ac:dyDescent="0.2">
      <c r="A1164" s="344">
        <v>1000</v>
      </c>
      <c r="B1164" s="345" t="b">
        <v>1</v>
      </c>
      <c r="C1164" s="282" t="s">
        <v>1022</v>
      </c>
      <c r="D1164" s="282" t="s">
        <v>20</v>
      </c>
      <c r="E1164" s="282" t="s">
        <v>1503</v>
      </c>
      <c r="F1164" s="282" t="s">
        <v>1375</v>
      </c>
      <c r="G1164" s="345">
        <v>3.89</v>
      </c>
      <c r="H1164" s="345">
        <v>3.89</v>
      </c>
      <c r="I1164" s="282" t="s">
        <v>1182</v>
      </c>
      <c r="J1164" s="346">
        <v>45606</v>
      </c>
      <c r="K1164" s="344">
        <v>0</v>
      </c>
      <c r="L1164" s="346">
        <v>45607</v>
      </c>
      <c r="M1164" s="345">
        <v>0.01</v>
      </c>
      <c r="N1164" s="345">
        <v>0</v>
      </c>
      <c r="O1164" s="282" t="s">
        <v>1123</v>
      </c>
      <c r="P1164" s="344">
        <v>0</v>
      </c>
      <c r="Q1164" s="282" t="s">
        <v>1377</v>
      </c>
      <c r="R1164" s="344">
        <v>1</v>
      </c>
      <c r="S1164" s="339"/>
      <c r="T1164" s="282"/>
      <c r="U1164" s="24" t="e">
        <f>+VLOOKUP(TRIM(C1164),[5]CAT!$A$2:$G$498,4,0)</f>
        <v>#N/A</v>
      </c>
      <c r="V1164" s="65">
        <f t="shared" si="18"/>
        <v>45607</v>
      </c>
    </row>
    <row r="1165" spans="1:22" x14ac:dyDescent="0.2">
      <c r="A1165" s="344">
        <v>1005</v>
      </c>
      <c r="B1165" s="345" t="b">
        <v>1</v>
      </c>
      <c r="C1165" s="282" t="s">
        <v>1022</v>
      </c>
      <c r="D1165" s="282" t="s">
        <v>20</v>
      </c>
      <c r="E1165" s="282" t="s">
        <v>1503</v>
      </c>
      <c r="F1165" s="282" t="s">
        <v>1375</v>
      </c>
      <c r="G1165" s="345">
        <v>3.9</v>
      </c>
      <c r="H1165" s="345">
        <v>3.9</v>
      </c>
      <c r="I1165" s="282" t="s">
        <v>1182</v>
      </c>
      <c r="J1165" s="346">
        <v>45606</v>
      </c>
      <c r="K1165" s="344">
        <v>0</v>
      </c>
      <c r="L1165" s="346">
        <v>45607</v>
      </c>
      <c r="M1165" s="345">
        <v>0.01</v>
      </c>
      <c r="N1165" s="345">
        <v>0</v>
      </c>
      <c r="O1165" s="282" t="s">
        <v>1123</v>
      </c>
      <c r="P1165" s="344">
        <v>0</v>
      </c>
      <c r="Q1165" s="282" t="s">
        <v>2069</v>
      </c>
      <c r="R1165" s="344">
        <v>1</v>
      </c>
      <c r="S1165" s="339"/>
      <c r="T1165" s="282"/>
      <c r="U1165" s="24" t="e">
        <f>+VLOOKUP(TRIM(C1165),[5]CAT!$A$2:$G$498,4,0)</f>
        <v>#N/A</v>
      </c>
      <c r="V1165" s="65">
        <f t="shared" si="18"/>
        <v>45607</v>
      </c>
    </row>
    <row r="1166" spans="1:22" x14ac:dyDescent="0.2">
      <c r="A1166" s="344">
        <v>1010</v>
      </c>
      <c r="B1166" s="345" t="b">
        <v>1</v>
      </c>
      <c r="C1166" s="282" t="s">
        <v>1022</v>
      </c>
      <c r="D1166" s="282" t="s">
        <v>20</v>
      </c>
      <c r="E1166" s="282" t="s">
        <v>1503</v>
      </c>
      <c r="F1166" s="282" t="s">
        <v>1375</v>
      </c>
      <c r="G1166" s="345">
        <v>3.94</v>
      </c>
      <c r="H1166" s="345">
        <v>3.94</v>
      </c>
      <c r="I1166" s="282" t="s">
        <v>1182</v>
      </c>
      <c r="J1166" s="346">
        <v>45606</v>
      </c>
      <c r="K1166" s="344">
        <v>0</v>
      </c>
      <c r="L1166" s="346">
        <v>45607</v>
      </c>
      <c r="M1166" s="345">
        <v>0.01</v>
      </c>
      <c r="N1166" s="345">
        <v>0</v>
      </c>
      <c r="O1166" s="282" t="s">
        <v>1123</v>
      </c>
      <c r="P1166" s="344">
        <v>0</v>
      </c>
      <c r="Q1166" s="282" t="s">
        <v>2148</v>
      </c>
      <c r="R1166" s="344">
        <v>1</v>
      </c>
      <c r="S1166" s="339"/>
      <c r="T1166" s="282"/>
      <c r="U1166" s="24" t="e">
        <f>+VLOOKUP(TRIM(C1166),[5]CAT!$A$2:$G$498,4,0)</f>
        <v>#N/A</v>
      </c>
      <c r="V1166" s="65">
        <f t="shared" si="18"/>
        <v>45607</v>
      </c>
    </row>
    <row r="1167" spans="1:22" x14ac:dyDescent="0.2">
      <c r="A1167" s="344">
        <v>1016</v>
      </c>
      <c r="B1167" s="345" t="b">
        <v>1</v>
      </c>
      <c r="C1167" s="282" t="s">
        <v>1022</v>
      </c>
      <c r="D1167" s="282" t="s">
        <v>20</v>
      </c>
      <c r="E1167" s="282" t="s">
        <v>1503</v>
      </c>
      <c r="F1167" s="282" t="s">
        <v>1375</v>
      </c>
      <c r="G1167" s="345">
        <v>25.99</v>
      </c>
      <c r="H1167" s="345">
        <v>25.99</v>
      </c>
      <c r="I1167" s="282" t="s">
        <v>1182</v>
      </c>
      <c r="J1167" s="346">
        <v>45606</v>
      </c>
      <c r="K1167" s="344">
        <v>0</v>
      </c>
      <c r="L1167" s="346">
        <v>45607</v>
      </c>
      <c r="M1167" s="345">
        <v>0.01</v>
      </c>
      <c r="N1167" s="345">
        <v>0</v>
      </c>
      <c r="O1167" s="282" t="s">
        <v>1123</v>
      </c>
      <c r="P1167" s="344">
        <v>0</v>
      </c>
      <c r="Q1167" s="282" t="s">
        <v>2134</v>
      </c>
      <c r="R1167" s="344">
        <v>1</v>
      </c>
      <c r="S1167" s="339"/>
      <c r="T1167" s="282"/>
      <c r="U1167" s="24" t="e">
        <f>+VLOOKUP(TRIM(C1167),[5]CAT!$A$2:$G$498,4,0)</f>
        <v>#N/A</v>
      </c>
      <c r="V1167" s="65">
        <f t="shared" si="18"/>
        <v>45607</v>
      </c>
    </row>
    <row r="1168" spans="1:22" x14ac:dyDescent="0.2">
      <c r="A1168" s="344">
        <v>1022</v>
      </c>
      <c r="B1168" s="345" t="b">
        <v>1</v>
      </c>
      <c r="C1168" s="282" t="s">
        <v>1022</v>
      </c>
      <c r="D1168" s="282" t="s">
        <v>20</v>
      </c>
      <c r="E1168" s="282" t="s">
        <v>1503</v>
      </c>
      <c r="F1168" s="282" t="s">
        <v>1375</v>
      </c>
      <c r="G1168" s="345">
        <v>26</v>
      </c>
      <c r="H1168" s="345">
        <v>26</v>
      </c>
      <c r="I1168" s="282" t="s">
        <v>1182</v>
      </c>
      <c r="J1168" s="346">
        <v>45606</v>
      </c>
      <c r="K1168" s="344">
        <v>0</v>
      </c>
      <c r="L1168" s="346">
        <v>45607</v>
      </c>
      <c r="M1168" s="345">
        <v>0.01</v>
      </c>
      <c r="N1168" s="345">
        <v>0</v>
      </c>
      <c r="O1168" s="282" t="s">
        <v>1123</v>
      </c>
      <c r="P1168" s="344">
        <v>0</v>
      </c>
      <c r="Q1168" s="282" t="s">
        <v>2053</v>
      </c>
      <c r="R1168" s="344">
        <v>1</v>
      </c>
      <c r="S1168" s="339"/>
      <c r="T1168" s="282"/>
      <c r="U1168" s="24" t="e">
        <f>+VLOOKUP(TRIM(C1168),[5]CAT!$A$2:$G$498,4,0)</f>
        <v>#N/A</v>
      </c>
      <c r="V1168" s="65">
        <f t="shared" si="18"/>
        <v>45607</v>
      </c>
    </row>
    <row r="1169" spans="1:22" x14ac:dyDescent="0.2">
      <c r="A1169" s="344">
        <v>1058</v>
      </c>
      <c r="B1169" s="345" t="b">
        <v>1</v>
      </c>
      <c r="C1169" s="282" t="s">
        <v>329</v>
      </c>
      <c r="D1169" s="282" t="s">
        <v>20</v>
      </c>
      <c r="E1169" s="282" t="s">
        <v>53</v>
      </c>
      <c r="F1169" s="282" t="s">
        <v>1375</v>
      </c>
      <c r="G1169" s="345">
        <v>494.15336300000001</v>
      </c>
      <c r="H1169" s="345">
        <v>494.15336300000001</v>
      </c>
      <c r="I1169" s="282" t="s">
        <v>1122</v>
      </c>
      <c r="J1169" s="346">
        <v>45606</v>
      </c>
      <c r="K1169" s="344">
        <v>1</v>
      </c>
      <c r="L1169" s="346">
        <v>45607</v>
      </c>
      <c r="M1169" s="345">
        <v>0</v>
      </c>
      <c r="N1169" s="345">
        <v>0</v>
      </c>
      <c r="O1169" s="282" t="s">
        <v>1123</v>
      </c>
      <c r="P1169" s="344">
        <v>0</v>
      </c>
      <c r="Q1169" s="282" t="s">
        <v>2003</v>
      </c>
      <c r="R1169" s="344">
        <v>1</v>
      </c>
      <c r="S1169" s="339"/>
      <c r="T1169" s="282"/>
      <c r="U1169" s="24" t="str">
        <f>+VLOOKUP(TRIM(C1169),[5]CAT!$A$2:$G$498,4,0)</f>
        <v>Agua</v>
      </c>
      <c r="V1169" s="65">
        <f t="shared" si="18"/>
        <v>45607</v>
      </c>
    </row>
    <row r="1170" spans="1:22" x14ac:dyDescent="0.2">
      <c r="A1170" s="344">
        <v>1082</v>
      </c>
      <c r="B1170" s="345" t="b">
        <v>1</v>
      </c>
      <c r="C1170" s="282" t="s">
        <v>329</v>
      </c>
      <c r="D1170" s="282" t="s">
        <v>20</v>
      </c>
      <c r="E1170" s="282" t="s">
        <v>53</v>
      </c>
      <c r="F1170" s="282" t="s">
        <v>1375</v>
      </c>
      <c r="G1170" s="345">
        <v>484.54651200000001</v>
      </c>
      <c r="H1170" s="345">
        <v>484.54651200000001</v>
      </c>
      <c r="I1170" s="282" t="s">
        <v>1122</v>
      </c>
      <c r="J1170" s="346">
        <v>45606</v>
      </c>
      <c r="K1170" s="344">
        <v>1</v>
      </c>
      <c r="L1170" s="346">
        <v>45607</v>
      </c>
      <c r="M1170" s="345">
        <v>0</v>
      </c>
      <c r="N1170" s="345">
        <v>0</v>
      </c>
      <c r="O1170" s="282" t="s">
        <v>1123</v>
      </c>
      <c r="P1170" s="344">
        <v>0</v>
      </c>
      <c r="Q1170" s="282" t="s">
        <v>2002</v>
      </c>
      <c r="R1170" s="344">
        <v>1</v>
      </c>
      <c r="S1170" s="339"/>
      <c r="T1170" s="282"/>
      <c r="U1170" s="24" t="str">
        <f>+VLOOKUP(TRIM(C1170),[5]CAT!$A$2:$G$498,4,0)</f>
        <v>Agua</v>
      </c>
      <c r="V1170" s="65">
        <f t="shared" si="18"/>
        <v>45607</v>
      </c>
    </row>
    <row r="1171" spans="1:22" x14ac:dyDescent="0.2">
      <c r="A1171" s="344">
        <v>39</v>
      </c>
      <c r="B1171" s="345" t="b">
        <v>1</v>
      </c>
      <c r="C1171" s="282" t="s">
        <v>2142</v>
      </c>
      <c r="D1171" s="282" t="s">
        <v>1145</v>
      </c>
      <c r="E1171" s="282" t="s">
        <v>1390</v>
      </c>
      <c r="F1171" s="282" t="s">
        <v>2143</v>
      </c>
      <c r="G1171" s="345">
        <v>2496</v>
      </c>
      <c r="H1171" s="345">
        <v>0</v>
      </c>
      <c r="I1171" s="282" t="s">
        <v>1139</v>
      </c>
      <c r="J1171" s="346">
        <v>45606</v>
      </c>
      <c r="K1171" s="344">
        <v>1</v>
      </c>
      <c r="L1171" s="346">
        <v>45607</v>
      </c>
      <c r="M1171" s="345">
        <v>0</v>
      </c>
      <c r="N1171" s="345">
        <v>0</v>
      </c>
      <c r="O1171" s="282" t="s">
        <v>1123</v>
      </c>
      <c r="P1171" s="344">
        <v>0</v>
      </c>
      <c r="Q1171" s="282" t="s">
        <v>2134</v>
      </c>
      <c r="R1171" s="344">
        <v>1</v>
      </c>
      <c r="S1171" s="339"/>
      <c r="T1171" s="282"/>
      <c r="U1171" s="24" t="e">
        <f>+VLOOKUP(TRIM(C1171),[5]CAT!$A$2:$G$498,4,0)</f>
        <v>#N/A</v>
      </c>
      <c r="V1171" s="65">
        <f t="shared" si="18"/>
        <v>45607</v>
      </c>
    </row>
    <row r="1172" spans="1:22" x14ac:dyDescent="0.2">
      <c r="A1172" s="344">
        <v>40</v>
      </c>
      <c r="B1172" s="345" t="b">
        <v>1</v>
      </c>
      <c r="C1172" s="282" t="s">
        <v>2055</v>
      </c>
      <c r="D1172" s="282" t="s">
        <v>1145</v>
      </c>
      <c r="E1172" s="282" t="s">
        <v>2056</v>
      </c>
      <c r="F1172" s="282" t="s">
        <v>2057</v>
      </c>
      <c r="G1172" s="345">
        <v>2496.0526319999999</v>
      </c>
      <c r="H1172" s="345">
        <v>0</v>
      </c>
      <c r="I1172" s="282" t="s">
        <v>1139</v>
      </c>
      <c r="J1172" s="346">
        <v>45606</v>
      </c>
      <c r="K1172" s="344">
        <v>1</v>
      </c>
      <c r="L1172" s="346">
        <v>45607</v>
      </c>
      <c r="M1172" s="345">
        <v>0</v>
      </c>
      <c r="N1172" s="345">
        <v>0</v>
      </c>
      <c r="O1172" s="282" t="s">
        <v>1123</v>
      </c>
      <c r="P1172" s="344">
        <v>0</v>
      </c>
      <c r="Q1172" s="282" t="s">
        <v>2053</v>
      </c>
      <c r="R1172" s="344">
        <v>1</v>
      </c>
      <c r="S1172" s="339"/>
      <c r="T1172" s="282"/>
      <c r="U1172" s="24" t="e">
        <f>+VLOOKUP(TRIM(C1172),[5]CAT!$A$2:$G$498,4,0)</f>
        <v>#N/A</v>
      </c>
      <c r="V1172" s="65">
        <f t="shared" si="18"/>
        <v>45607</v>
      </c>
    </row>
    <row r="1173" spans="1:22" x14ac:dyDescent="0.2">
      <c r="A1173" s="344">
        <v>1013</v>
      </c>
      <c r="B1173" s="345" t="b">
        <v>1</v>
      </c>
      <c r="C1173" s="282" t="s">
        <v>1774</v>
      </c>
      <c r="D1173" s="282" t="s">
        <v>20</v>
      </c>
      <c r="E1173" s="282" t="s">
        <v>322</v>
      </c>
      <c r="F1173" s="282" t="s">
        <v>2013</v>
      </c>
      <c r="G1173" s="345">
        <v>2496.25</v>
      </c>
      <c r="H1173" s="345">
        <v>2496.25</v>
      </c>
      <c r="I1173" s="282" t="s">
        <v>1139</v>
      </c>
      <c r="J1173" s="346">
        <v>45606</v>
      </c>
      <c r="K1173" s="344">
        <v>0</v>
      </c>
      <c r="L1173" s="346">
        <v>45607</v>
      </c>
      <c r="M1173" s="345">
        <v>0.01</v>
      </c>
      <c r="N1173" s="345">
        <v>0</v>
      </c>
      <c r="O1173" s="282" t="s">
        <v>1123</v>
      </c>
      <c r="P1173" s="344">
        <v>0</v>
      </c>
      <c r="Q1173" s="282" t="s">
        <v>2134</v>
      </c>
      <c r="R1173" s="344">
        <v>1</v>
      </c>
      <c r="S1173" s="339"/>
      <c r="T1173" s="282"/>
      <c r="U1173" s="24" t="e">
        <f>+VLOOKUP(TRIM(C1173),[5]CAT!$A$2:$G$498,4,0)</f>
        <v>#N/A</v>
      </c>
      <c r="V1173" s="65">
        <f t="shared" si="18"/>
        <v>45607</v>
      </c>
    </row>
    <row r="1174" spans="1:22" x14ac:dyDescent="0.2">
      <c r="A1174" s="344">
        <v>1019</v>
      </c>
      <c r="B1174" s="345" t="b">
        <v>1</v>
      </c>
      <c r="C1174" s="282" t="s">
        <v>1774</v>
      </c>
      <c r="D1174" s="282" t="s">
        <v>20</v>
      </c>
      <c r="E1174" s="282" t="s">
        <v>322</v>
      </c>
      <c r="F1174" s="282" t="s">
        <v>2013</v>
      </c>
      <c r="G1174" s="345">
        <v>2496.3000000000002</v>
      </c>
      <c r="H1174" s="345">
        <v>2496.3000000000002</v>
      </c>
      <c r="I1174" s="282" t="s">
        <v>1139</v>
      </c>
      <c r="J1174" s="346">
        <v>45606</v>
      </c>
      <c r="K1174" s="344">
        <v>0</v>
      </c>
      <c r="L1174" s="346">
        <v>45607</v>
      </c>
      <c r="M1174" s="345">
        <v>0.01</v>
      </c>
      <c r="N1174" s="345">
        <v>0</v>
      </c>
      <c r="O1174" s="282" t="s">
        <v>1123</v>
      </c>
      <c r="P1174" s="344">
        <v>0</v>
      </c>
      <c r="Q1174" s="282" t="s">
        <v>2053</v>
      </c>
      <c r="R1174" s="344">
        <v>1</v>
      </c>
      <c r="S1174" s="339"/>
      <c r="T1174" s="282"/>
      <c r="U1174" s="24" t="e">
        <f>+VLOOKUP(TRIM(C1174),[5]CAT!$A$2:$G$498,4,0)</f>
        <v>#N/A</v>
      </c>
      <c r="V1174" s="65">
        <f t="shared" si="18"/>
        <v>45607</v>
      </c>
    </row>
    <row r="1175" spans="1:22" x14ac:dyDescent="0.2">
      <c r="A1175" s="344">
        <v>38</v>
      </c>
      <c r="B1175" s="345" t="b">
        <v>1</v>
      </c>
      <c r="C1175" s="282" t="s">
        <v>1151</v>
      </c>
      <c r="D1175" s="282" t="s">
        <v>1145</v>
      </c>
      <c r="E1175" s="282" t="s">
        <v>1152</v>
      </c>
      <c r="F1175" s="282" t="s">
        <v>1427</v>
      </c>
      <c r="G1175" s="345">
        <v>592.10526300000004</v>
      </c>
      <c r="H1175" s="345">
        <v>0</v>
      </c>
      <c r="I1175" s="282" t="s">
        <v>1139</v>
      </c>
      <c r="J1175" s="346">
        <v>45606</v>
      </c>
      <c r="K1175" s="344">
        <v>1</v>
      </c>
      <c r="L1175" s="346">
        <v>45607</v>
      </c>
      <c r="M1175" s="345">
        <v>0</v>
      </c>
      <c r="N1175" s="345">
        <v>0</v>
      </c>
      <c r="O1175" s="282" t="s">
        <v>1123</v>
      </c>
      <c r="P1175" s="344">
        <v>0</v>
      </c>
      <c r="Q1175" s="282" t="s">
        <v>2148</v>
      </c>
      <c r="R1175" s="344">
        <v>1</v>
      </c>
      <c r="S1175" s="339"/>
      <c r="T1175" s="282"/>
      <c r="U1175" s="24" t="e">
        <f>+VLOOKUP(TRIM(C1175),[5]CAT!$A$2:$G$498,4,0)</f>
        <v>#N/A</v>
      </c>
      <c r="V1175" s="65">
        <f t="shared" si="18"/>
        <v>45607</v>
      </c>
    </row>
    <row r="1176" spans="1:22" x14ac:dyDescent="0.2">
      <c r="A1176" s="344">
        <v>36</v>
      </c>
      <c r="B1176" s="345" t="b">
        <v>1</v>
      </c>
      <c r="C1176" s="282" t="s">
        <v>1146</v>
      </c>
      <c r="D1176" s="282" t="s">
        <v>1145</v>
      </c>
      <c r="E1176" s="282" t="s">
        <v>1418</v>
      </c>
      <c r="F1176" s="282" t="s">
        <v>1395</v>
      </c>
      <c r="G1176" s="345">
        <v>428.57</v>
      </c>
      <c r="H1176" s="345">
        <v>0</v>
      </c>
      <c r="I1176" s="282" t="s">
        <v>1139</v>
      </c>
      <c r="J1176" s="346">
        <v>45606</v>
      </c>
      <c r="K1176" s="344">
        <v>1</v>
      </c>
      <c r="L1176" s="346">
        <v>45607</v>
      </c>
      <c r="M1176" s="345">
        <v>0.01</v>
      </c>
      <c r="N1176" s="345">
        <v>0</v>
      </c>
      <c r="O1176" s="282" t="s">
        <v>1123</v>
      </c>
      <c r="P1176" s="344">
        <v>0</v>
      </c>
      <c r="Q1176" s="282" t="s">
        <v>1377</v>
      </c>
      <c r="R1176" s="344">
        <v>1</v>
      </c>
      <c r="S1176" s="339"/>
      <c r="T1176" s="282"/>
      <c r="U1176" s="24" t="e">
        <f>+VLOOKUP(TRIM(C1176),[5]CAT!$A$2:$G$498,4,0)</f>
        <v>#N/A</v>
      </c>
      <c r="V1176" s="65">
        <f t="shared" si="18"/>
        <v>45607</v>
      </c>
    </row>
    <row r="1177" spans="1:22" x14ac:dyDescent="0.2">
      <c r="A1177" s="344">
        <v>37</v>
      </c>
      <c r="B1177" s="345" t="b">
        <v>1</v>
      </c>
      <c r="C1177" s="282" t="s">
        <v>1148</v>
      </c>
      <c r="D1177" s="282" t="s">
        <v>1145</v>
      </c>
      <c r="E1177" s="282" t="s">
        <v>1394</v>
      </c>
      <c r="F1177" s="282" t="s">
        <v>1395</v>
      </c>
      <c r="G1177" s="345">
        <v>428.57142900000002</v>
      </c>
      <c r="H1177" s="345">
        <v>0</v>
      </c>
      <c r="I1177" s="282" t="s">
        <v>1139</v>
      </c>
      <c r="J1177" s="346">
        <v>45606</v>
      </c>
      <c r="K1177" s="344">
        <v>1</v>
      </c>
      <c r="L1177" s="346">
        <v>45607</v>
      </c>
      <c r="M1177" s="345">
        <v>0</v>
      </c>
      <c r="N1177" s="345">
        <v>0</v>
      </c>
      <c r="O1177" s="282" t="s">
        <v>1123</v>
      </c>
      <c r="P1177" s="344">
        <v>0</v>
      </c>
      <c r="Q1177" s="282" t="s">
        <v>2069</v>
      </c>
      <c r="R1177" s="344">
        <v>1</v>
      </c>
      <c r="S1177" s="339"/>
      <c r="T1177" s="282"/>
      <c r="U1177" s="24" t="e">
        <f>+VLOOKUP(TRIM(C1177),[5]CAT!$A$2:$G$498,4,0)</f>
        <v>#N/A</v>
      </c>
      <c r="V1177" s="65">
        <f t="shared" si="18"/>
        <v>45607</v>
      </c>
    </row>
    <row r="1178" spans="1:22" x14ac:dyDescent="0.2">
      <c r="A1178" s="344">
        <v>1272</v>
      </c>
      <c r="B1178" s="345" t="b">
        <v>1</v>
      </c>
      <c r="C1178" s="282" t="s">
        <v>273</v>
      </c>
      <c r="D1178" s="282" t="s">
        <v>20</v>
      </c>
      <c r="E1178" s="282" t="s">
        <v>27</v>
      </c>
      <c r="F1178" s="282" t="s">
        <v>1142</v>
      </c>
      <c r="G1178" s="345">
        <v>210.665685</v>
      </c>
      <c r="H1178" s="345">
        <v>210.665685</v>
      </c>
      <c r="I1178" s="282" t="s">
        <v>1122</v>
      </c>
      <c r="J1178" s="346">
        <v>45606</v>
      </c>
      <c r="K1178" s="344">
        <v>7</v>
      </c>
      <c r="L1178" s="346">
        <v>45614</v>
      </c>
      <c r="M1178" s="345">
        <v>0</v>
      </c>
      <c r="N1178" s="345">
        <v>0</v>
      </c>
      <c r="O1178" s="282" t="s">
        <v>1123</v>
      </c>
      <c r="P1178" s="344">
        <v>0</v>
      </c>
      <c r="Q1178" s="282" t="s">
        <v>2113</v>
      </c>
      <c r="R1178" s="344">
        <v>1</v>
      </c>
      <c r="S1178" s="339"/>
      <c r="T1178" s="282"/>
      <c r="U1178" s="24" t="str">
        <f>+VLOOKUP(TRIM(C1178),[5]CAT!$A$2:$G$498,4,0)</f>
        <v>Reboz</v>
      </c>
      <c r="V1178" s="65">
        <f t="shared" si="18"/>
        <v>45614</v>
      </c>
    </row>
    <row r="1179" spans="1:22" x14ac:dyDescent="0.2">
      <c r="A1179" s="344">
        <v>1273</v>
      </c>
      <c r="B1179" s="345" t="b">
        <v>1</v>
      </c>
      <c r="C1179" s="282" t="s">
        <v>161</v>
      </c>
      <c r="D1179" s="282" t="s">
        <v>20</v>
      </c>
      <c r="E1179" s="282" t="s">
        <v>43</v>
      </c>
      <c r="F1179" s="282" t="s">
        <v>1375</v>
      </c>
      <c r="G1179" s="345">
        <v>202.00161600000001</v>
      </c>
      <c r="H1179" s="345">
        <v>202.00161600000001</v>
      </c>
      <c r="I1179" s="282" t="s">
        <v>1122</v>
      </c>
      <c r="J1179" s="346">
        <v>45606</v>
      </c>
      <c r="K1179" s="344">
        <v>7</v>
      </c>
      <c r="L1179" s="346">
        <v>45614</v>
      </c>
      <c r="M1179" s="345">
        <v>0</v>
      </c>
      <c r="N1179" s="345">
        <v>0</v>
      </c>
      <c r="O1179" s="282" t="s">
        <v>1123</v>
      </c>
      <c r="P1179" s="344">
        <v>0</v>
      </c>
      <c r="Q1179" s="282" t="s">
        <v>2113</v>
      </c>
      <c r="R1179" s="344">
        <v>1</v>
      </c>
      <c r="S1179" s="339"/>
      <c r="T1179" s="282"/>
      <c r="U1179" s="24" t="str">
        <f>+VLOOKUP(TRIM(C1179),[5]CAT!$A$2:$G$498,4,0)</f>
        <v>Aceite</v>
      </c>
      <c r="V1179" s="65">
        <f t="shared" si="18"/>
        <v>45614</v>
      </c>
    </row>
    <row r="1180" spans="1:22" x14ac:dyDescent="0.2">
      <c r="A1180" s="344">
        <v>1038</v>
      </c>
      <c r="B1180" s="345" t="b">
        <v>1</v>
      </c>
      <c r="C1180" s="282" t="s">
        <v>301</v>
      </c>
      <c r="D1180" s="282" t="s">
        <v>20</v>
      </c>
      <c r="E1180" s="282" t="s">
        <v>605</v>
      </c>
      <c r="F1180" s="282" t="s">
        <v>1375</v>
      </c>
      <c r="G1180" s="345">
        <v>50.000399999999999</v>
      </c>
      <c r="H1180" s="345">
        <v>50.000399999999999</v>
      </c>
      <c r="I1180" s="282" t="s">
        <v>1139</v>
      </c>
      <c r="J1180" s="346">
        <v>45607</v>
      </c>
      <c r="K1180" s="344">
        <v>0</v>
      </c>
      <c r="L1180" s="346">
        <v>45607</v>
      </c>
      <c r="M1180" s="345">
        <v>0</v>
      </c>
      <c r="N1180" s="345">
        <v>0</v>
      </c>
      <c r="O1180" s="282" t="s">
        <v>1123</v>
      </c>
      <c r="P1180" s="344">
        <v>0</v>
      </c>
      <c r="Q1180" s="282" t="s">
        <v>2003</v>
      </c>
      <c r="R1180" s="344">
        <v>1</v>
      </c>
      <c r="S1180" s="339"/>
      <c r="T1180" s="282"/>
      <c r="U1180" s="24" t="str">
        <f>+VLOOKUP(TRIM(C1180),[5]CAT!$A$2:$G$498,4,0)</f>
        <v>Cinta</v>
      </c>
      <c r="V1180" s="65">
        <f t="shared" si="18"/>
        <v>45607</v>
      </c>
    </row>
    <row r="1181" spans="1:22" x14ac:dyDescent="0.2">
      <c r="A1181" s="344">
        <v>1064</v>
      </c>
      <c r="B1181" s="345" t="b">
        <v>1</v>
      </c>
      <c r="C1181" s="282" t="s">
        <v>301</v>
      </c>
      <c r="D1181" s="282" t="s">
        <v>20</v>
      </c>
      <c r="E1181" s="282" t="s">
        <v>605</v>
      </c>
      <c r="F1181" s="282" t="s">
        <v>1375</v>
      </c>
      <c r="G1181" s="345">
        <v>49.9998</v>
      </c>
      <c r="H1181" s="345">
        <v>49.9998</v>
      </c>
      <c r="I1181" s="282" t="s">
        <v>1139</v>
      </c>
      <c r="J1181" s="346">
        <v>45607</v>
      </c>
      <c r="K1181" s="344">
        <v>0</v>
      </c>
      <c r="L1181" s="346">
        <v>45607</v>
      </c>
      <c r="M1181" s="345">
        <v>0</v>
      </c>
      <c r="N1181" s="345">
        <v>0</v>
      </c>
      <c r="O1181" s="282" t="s">
        <v>1123</v>
      </c>
      <c r="P1181" s="344">
        <v>0</v>
      </c>
      <c r="Q1181" s="282" t="s">
        <v>2002</v>
      </c>
      <c r="R1181" s="344">
        <v>1</v>
      </c>
      <c r="S1181" s="339"/>
      <c r="T1181" s="282"/>
      <c r="U1181" s="24" t="str">
        <f>+VLOOKUP(TRIM(C1181),[5]CAT!$A$2:$G$498,4,0)</f>
        <v>Cinta</v>
      </c>
      <c r="V1181" s="65">
        <f t="shared" si="18"/>
        <v>45607</v>
      </c>
    </row>
    <row r="1182" spans="1:22" x14ac:dyDescent="0.2">
      <c r="A1182" s="344">
        <v>1028</v>
      </c>
      <c r="B1182" s="345" t="b">
        <v>1</v>
      </c>
      <c r="C1182" s="282" t="s">
        <v>2167</v>
      </c>
      <c r="D1182" s="282" t="s">
        <v>20</v>
      </c>
      <c r="E1182" s="282" t="s">
        <v>2168</v>
      </c>
      <c r="F1182" s="282" t="s">
        <v>2259</v>
      </c>
      <c r="G1182" s="345">
        <v>60</v>
      </c>
      <c r="H1182" s="345">
        <v>60</v>
      </c>
      <c r="I1182" s="282" t="s">
        <v>1139</v>
      </c>
      <c r="J1182" s="346">
        <v>45607</v>
      </c>
      <c r="K1182" s="344">
        <v>0</v>
      </c>
      <c r="L1182" s="346">
        <v>45607</v>
      </c>
      <c r="M1182" s="345">
        <v>0.01</v>
      </c>
      <c r="N1182" s="345">
        <v>0</v>
      </c>
      <c r="O1182" s="282" t="s">
        <v>1123</v>
      </c>
      <c r="P1182" s="344">
        <v>0</v>
      </c>
      <c r="Q1182" s="282" t="s">
        <v>2254</v>
      </c>
      <c r="R1182" s="344">
        <v>1</v>
      </c>
      <c r="S1182" s="339"/>
      <c r="T1182" s="282"/>
      <c r="U1182" s="24" t="e">
        <f>+VLOOKUP(TRIM(C1182),[5]CAT!$A$2:$G$498,4,0)</f>
        <v>#N/A</v>
      </c>
      <c r="V1182" s="65">
        <f t="shared" si="18"/>
        <v>45607</v>
      </c>
    </row>
    <row r="1183" spans="1:22" x14ac:dyDescent="0.2">
      <c r="A1183" s="344">
        <v>1045</v>
      </c>
      <c r="B1183" s="345" t="b">
        <v>1</v>
      </c>
      <c r="C1183" s="282" t="s">
        <v>975</v>
      </c>
      <c r="D1183" s="282" t="s">
        <v>20</v>
      </c>
      <c r="E1183" s="282" t="s">
        <v>1413</v>
      </c>
      <c r="F1183" s="282" t="s">
        <v>1375</v>
      </c>
      <c r="G1183" s="345">
        <v>39.229999999999997</v>
      </c>
      <c r="H1183" s="345">
        <v>39.229999999999997</v>
      </c>
      <c r="I1183" s="282" t="s">
        <v>1180</v>
      </c>
      <c r="J1183" s="346">
        <v>45607</v>
      </c>
      <c r="K1183" s="344">
        <v>0</v>
      </c>
      <c r="L1183" s="346">
        <v>45607</v>
      </c>
      <c r="M1183" s="345">
        <v>0.01</v>
      </c>
      <c r="N1183" s="345">
        <v>0</v>
      </c>
      <c r="O1183" s="282" t="s">
        <v>1123</v>
      </c>
      <c r="P1183" s="344">
        <v>0</v>
      </c>
      <c r="Q1183" s="282" t="s">
        <v>2003</v>
      </c>
      <c r="R1183" s="344">
        <v>1</v>
      </c>
      <c r="S1183" s="339"/>
      <c r="T1183" s="282"/>
      <c r="U1183" s="24" t="e">
        <f>+VLOOKUP(TRIM(C1183),[5]CAT!$A$2:$G$498,4,0)</f>
        <v>#N/A</v>
      </c>
      <c r="V1183" s="65">
        <f t="shared" si="18"/>
        <v>45607</v>
      </c>
    </row>
    <row r="1184" spans="1:22" x14ac:dyDescent="0.2">
      <c r="A1184" s="344">
        <v>1059</v>
      </c>
      <c r="B1184" s="345" t="b">
        <v>1</v>
      </c>
      <c r="C1184" s="282" t="s">
        <v>980</v>
      </c>
      <c r="D1184" s="282" t="s">
        <v>20</v>
      </c>
      <c r="E1184" s="282" t="s">
        <v>2151</v>
      </c>
      <c r="F1184" s="282" t="s">
        <v>1980</v>
      </c>
      <c r="G1184" s="345">
        <v>1018.13</v>
      </c>
      <c r="H1184" s="345">
        <v>1018.13</v>
      </c>
      <c r="I1184" s="282" t="s">
        <v>1122</v>
      </c>
      <c r="J1184" s="346">
        <v>45607</v>
      </c>
      <c r="K1184" s="344">
        <v>0</v>
      </c>
      <c r="L1184" s="346">
        <v>45607</v>
      </c>
      <c r="M1184" s="345">
        <v>0.01</v>
      </c>
      <c r="N1184" s="345">
        <v>0</v>
      </c>
      <c r="O1184" s="282" t="s">
        <v>1123</v>
      </c>
      <c r="P1184" s="344">
        <v>0</v>
      </c>
      <c r="Q1184" s="282" t="s">
        <v>2003</v>
      </c>
      <c r="R1184" s="344">
        <v>1</v>
      </c>
      <c r="S1184" s="339"/>
      <c r="T1184" s="282"/>
      <c r="U1184" s="24" t="e">
        <f>+VLOOKUP(TRIM(C1184),[5]CAT!$A$2:$G$498,4,0)</f>
        <v>#N/A</v>
      </c>
      <c r="V1184" s="65">
        <f t="shared" si="18"/>
        <v>45607</v>
      </c>
    </row>
    <row r="1185" spans="1:22" x14ac:dyDescent="0.2">
      <c r="A1185" s="344">
        <v>1046</v>
      </c>
      <c r="B1185" s="345" t="b">
        <v>1</v>
      </c>
      <c r="C1185" s="282" t="s">
        <v>1206</v>
      </c>
      <c r="D1185" s="282" t="s">
        <v>20</v>
      </c>
      <c r="E1185" s="282" t="s">
        <v>1207</v>
      </c>
      <c r="F1185" s="282" t="s">
        <v>1133</v>
      </c>
      <c r="G1185" s="345">
        <v>167.07</v>
      </c>
      <c r="H1185" s="345">
        <v>167.07</v>
      </c>
      <c r="I1185" s="282" t="s">
        <v>1180</v>
      </c>
      <c r="J1185" s="346">
        <v>45607</v>
      </c>
      <c r="K1185" s="344">
        <v>0</v>
      </c>
      <c r="L1185" s="346">
        <v>45607</v>
      </c>
      <c r="M1185" s="345">
        <v>0.01</v>
      </c>
      <c r="N1185" s="345">
        <v>0</v>
      </c>
      <c r="O1185" s="282" t="s">
        <v>1123</v>
      </c>
      <c r="P1185" s="344">
        <v>0</v>
      </c>
      <c r="Q1185" s="282" t="s">
        <v>2003</v>
      </c>
      <c r="R1185" s="344">
        <v>1</v>
      </c>
      <c r="S1185" s="339"/>
      <c r="T1185" s="282"/>
      <c r="U1185" s="24" t="e">
        <f>+VLOOKUP(TRIM(C1185),[5]CAT!$A$2:$G$498,4,0)</f>
        <v>#N/A</v>
      </c>
      <c r="V1185" s="65">
        <f t="shared" si="18"/>
        <v>45607</v>
      </c>
    </row>
    <row r="1186" spans="1:22" x14ac:dyDescent="0.2">
      <c r="A1186" s="344">
        <v>1071</v>
      </c>
      <c r="B1186" s="345" t="b">
        <v>1</v>
      </c>
      <c r="C1186" s="282" t="s">
        <v>1206</v>
      </c>
      <c r="D1186" s="282" t="s">
        <v>20</v>
      </c>
      <c r="E1186" s="282" t="s">
        <v>1207</v>
      </c>
      <c r="F1186" s="282" t="s">
        <v>1133</v>
      </c>
      <c r="G1186" s="345">
        <v>205.9</v>
      </c>
      <c r="H1186" s="345">
        <v>205.9</v>
      </c>
      <c r="I1186" s="282" t="s">
        <v>1180</v>
      </c>
      <c r="J1186" s="346">
        <v>45607</v>
      </c>
      <c r="K1186" s="344">
        <v>0</v>
      </c>
      <c r="L1186" s="346">
        <v>45607</v>
      </c>
      <c r="M1186" s="345">
        <v>0.01</v>
      </c>
      <c r="N1186" s="345">
        <v>0</v>
      </c>
      <c r="O1186" s="282" t="s">
        <v>1123</v>
      </c>
      <c r="P1186" s="344">
        <v>0</v>
      </c>
      <c r="Q1186" s="282" t="s">
        <v>2002</v>
      </c>
      <c r="R1186" s="344">
        <v>1</v>
      </c>
      <c r="S1186" s="339"/>
      <c r="T1186" s="282"/>
      <c r="U1186" s="24" t="e">
        <f>+VLOOKUP(TRIM(C1186),[5]CAT!$A$2:$G$498,4,0)</f>
        <v>#N/A</v>
      </c>
      <c r="V1186" s="65">
        <f t="shared" si="18"/>
        <v>45607</v>
      </c>
    </row>
    <row r="1187" spans="1:22" x14ac:dyDescent="0.2">
      <c r="A1187" s="344">
        <v>1066</v>
      </c>
      <c r="B1187" s="345" t="b">
        <v>1</v>
      </c>
      <c r="C1187" s="282" t="s">
        <v>2023</v>
      </c>
      <c r="D1187" s="282" t="s">
        <v>20</v>
      </c>
      <c r="E1187" s="282" t="s">
        <v>2024</v>
      </c>
      <c r="F1187" s="282" t="s">
        <v>2025</v>
      </c>
      <c r="G1187" s="345">
        <v>52.8</v>
      </c>
      <c r="H1187" s="345">
        <v>52.8</v>
      </c>
      <c r="I1187" s="282" t="s">
        <v>1122</v>
      </c>
      <c r="J1187" s="346">
        <v>45607</v>
      </c>
      <c r="K1187" s="344">
        <v>0</v>
      </c>
      <c r="L1187" s="346">
        <v>45607</v>
      </c>
      <c r="M1187" s="345">
        <v>0.01</v>
      </c>
      <c r="N1187" s="345">
        <v>0</v>
      </c>
      <c r="O1187" s="282" t="s">
        <v>1123</v>
      </c>
      <c r="P1187" s="344">
        <v>0</v>
      </c>
      <c r="Q1187" s="282" t="s">
        <v>2002</v>
      </c>
      <c r="R1187" s="344">
        <v>1</v>
      </c>
      <c r="S1187" s="339"/>
      <c r="T1187" s="282"/>
      <c r="U1187" s="24" t="e">
        <f>+VLOOKUP(TRIM(C1187),[5]CAT!$A$2:$G$498,4,0)</f>
        <v>#N/A</v>
      </c>
      <c r="V1187" s="65">
        <f t="shared" si="18"/>
        <v>45607</v>
      </c>
    </row>
    <row r="1188" spans="1:22" x14ac:dyDescent="0.2">
      <c r="A1188" s="344">
        <v>1040</v>
      </c>
      <c r="B1188" s="345" t="b">
        <v>1</v>
      </c>
      <c r="C1188" s="282" t="s">
        <v>2026</v>
      </c>
      <c r="D1188" s="282" t="s">
        <v>20</v>
      </c>
      <c r="E1188" s="282" t="s">
        <v>2027</v>
      </c>
      <c r="F1188" s="282" t="s">
        <v>2025</v>
      </c>
      <c r="G1188" s="345">
        <v>52.8</v>
      </c>
      <c r="H1188" s="345">
        <v>52.8</v>
      </c>
      <c r="I1188" s="282" t="s">
        <v>1122</v>
      </c>
      <c r="J1188" s="346">
        <v>45607</v>
      </c>
      <c r="K1188" s="344">
        <v>0</v>
      </c>
      <c r="L1188" s="346">
        <v>45607</v>
      </c>
      <c r="M1188" s="345">
        <v>0.01</v>
      </c>
      <c r="N1188" s="345">
        <v>0</v>
      </c>
      <c r="O1188" s="282" t="s">
        <v>1123</v>
      </c>
      <c r="P1188" s="344">
        <v>0</v>
      </c>
      <c r="Q1188" s="282" t="s">
        <v>2003</v>
      </c>
      <c r="R1188" s="344">
        <v>1</v>
      </c>
      <c r="S1188" s="339"/>
      <c r="T1188" s="282"/>
      <c r="U1188" s="24" t="e">
        <f>+VLOOKUP(TRIM(C1188),[5]CAT!$A$2:$G$498,4,0)</f>
        <v>#N/A</v>
      </c>
      <c r="V1188" s="65">
        <f t="shared" si="18"/>
        <v>45607</v>
      </c>
    </row>
    <row r="1189" spans="1:22" x14ac:dyDescent="0.2">
      <c r="A1189" s="344">
        <v>1029</v>
      </c>
      <c r="B1189" s="345" t="b">
        <v>1</v>
      </c>
      <c r="C1189" s="282" t="s">
        <v>2058</v>
      </c>
      <c r="D1189" s="282" t="s">
        <v>20</v>
      </c>
      <c r="E1189" s="282" t="s">
        <v>2059</v>
      </c>
      <c r="F1189" s="282" t="s">
        <v>2260</v>
      </c>
      <c r="G1189" s="345">
        <v>17.579999999999998</v>
      </c>
      <c r="H1189" s="345">
        <v>17.579999999999998</v>
      </c>
      <c r="I1189" s="282" t="s">
        <v>1122</v>
      </c>
      <c r="J1189" s="346">
        <v>45607</v>
      </c>
      <c r="K1189" s="344">
        <v>0</v>
      </c>
      <c r="L1189" s="346">
        <v>45607</v>
      </c>
      <c r="M1189" s="345">
        <v>0.01</v>
      </c>
      <c r="N1189" s="345">
        <v>0</v>
      </c>
      <c r="O1189" s="282" t="s">
        <v>1123</v>
      </c>
      <c r="P1189" s="344">
        <v>0</v>
      </c>
      <c r="Q1189" s="282" t="s">
        <v>2254</v>
      </c>
      <c r="R1189" s="344">
        <v>1</v>
      </c>
      <c r="S1189" s="339"/>
      <c r="T1189" s="282"/>
      <c r="U1189" s="24" t="e">
        <f>+VLOOKUP(TRIM(C1189),[5]CAT!$A$2:$G$498,4,0)</f>
        <v>#N/A</v>
      </c>
      <c r="V1189" s="65">
        <f t="shared" si="18"/>
        <v>45607</v>
      </c>
    </row>
    <row r="1190" spans="1:22" x14ac:dyDescent="0.2">
      <c r="A1190" s="344">
        <v>1035</v>
      </c>
      <c r="B1190" s="345" t="b">
        <v>1</v>
      </c>
      <c r="C1190" s="282" t="s">
        <v>2020</v>
      </c>
      <c r="D1190" s="282" t="s">
        <v>20</v>
      </c>
      <c r="E1190" s="282" t="s">
        <v>2021</v>
      </c>
      <c r="F1190" s="282" t="s">
        <v>2022</v>
      </c>
      <c r="G1190" s="345">
        <v>1020</v>
      </c>
      <c r="H1190" s="345">
        <v>1020</v>
      </c>
      <c r="I1190" s="282" t="s">
        <v>1139</v>
      </c>
      <c r="J1190" s="346">
        <v>45607</v>
      </c>
      <c r="K1190" s="344">
        <v>0</v>
      </c>
      <c r="L1190" s="346">
        <v>45607</v>
      </c>
      <c r="M1190" s="345">
        <v>0.01</v>
      </c>
      <c r="N1190" s="345">
        <v>0</v>
      </c>
      <c r="O1190" s="282" t="s">
        <v>1123</v>
      </c>
      <c r="P1190" s="344">
        <v>0</v>
      </c>
      <c r="Q1190" s="282" t="s">
        <v>2254</v>
      </c>
      <c r="R1190" s="344">
        <v>1</v>
      </c>
      <c r="S1190" s="339"/>
      <c r="T1190" s="282"/>
      <c r="U1190" s="24" t="e">
        <f>+VLOOKUP(TRIM(C1190),[5]CAT!$A$2:$G$498,4,0)</f>
        <v>#N/A</v>
      </c>
      <c r="V1190" s="65">
        <f t="shared" si="18"/>
        <v>45607</v>
      </c>
    </row>
    <row r="1191" spans="1:22" x14ac:dyDescent="0.2">
      <c r="A1191" s="344">
        <v>1041</v>
      </c>
      <c r="B1191" s="345" t="b">
        <v>1</v>
      </c>
      <c r="C1191" s="282" t="s">
        <v>2020</v>
      </c>
      <c r="D1191" s="282" t="s">
        <v>20</v>
      </c>
      <c r="E1191" s="282" t="s">
        <v>2021</v>
      </c>
      <c r="F1191" s="282" t="s">
        <v>2022</v>
      </c>
      <c r="G1191" s="345">
        <v>850.01</v>
      </c>
      <c r="H1191" s="345">
        <v>850.01</v>
      </c>
      <c r="I1191" s="282" t="s">
        <v>1139</v>
      </c>
      <c r="J1191" s="346">
        <v>45607</v>
      </c>
      <c r="K1191" s="344">
        <v>0</v>
      </c>
      <c r="L1191" s="346">
        <v>45607</v>
      </c>
      <c r="M1191" s="345">
        <v>0.01</v>
      </c>
      <c r="N1191" s="345">
        <v>0</v>
      </c>
      <c r="O1191" s="282" t="s">
        <v>1123</v>
      </c>
      <c r="P1191" s="344">
        <v>0</v>
      </c>
      <c r="Q1191" s="282" t="s">
        <v>2003</v>
      </c>
      <c r="R1191" s="344">
        <v>1</v>
      </c>
      <c r="S1191" s="339"/>
      <c r="T1191" s="282"/>
      <c r="U1191" s="24" t="e">
        <f>+VLOOKUP(TRIM(C1191),[5]CAT!$A$2:$G$498,4,0)</f>
        <v>#N/A</v>
      </c>
      <c r="V1191" s="65">
        <f t="shared" si="18"/>
        <v>45607</v>
      </c>
    </row>
    <row r="1192" spans="1:22" x14ac:dyDescent="0.2">
      <c r="A1192" s="344">
        <v>1067</v>
      </c>
      <c r="B1192" s="345" t="b">
        <v>1</v>
      </c>
      <c r="C1192" s="282" t="s">
        <v>2020</v>
      </c>
      <c r="D1192" s="282" t="s">
        <v>20</v>
      </c>
      <c r="E1192" s="282" t="s">
        <v>2021</v>
      </c>
      <c r="F1192" s="282" t="s">
        <v>2022</v>
      </c>
      <c r="G1192" s="345">
        <v>850</v>
      </c>
      <c r="H1192" s="345">
        <v>850</v>
      </c>
      <c r="I1192" s="282" t="s">
        <v>1139</v>
      </c>
      <c r="J1192" s="346">
        <v>45607</v>
      </c>
      <c r="K1192" s="344">
        <v>0</v>
      </c>
      <c r="L1192" s="346">
        <v>45607</v>
      </c>
      <c r="M1192" s="345">
        <v>0.01</v>
      </c>
      <c r="N1192" s="345">
        <v>0</v>
      </c>
      <c r="O1192" s="282" t="s">
        <v>1123</v>
      </c>
      <c r="P1192" s="344">
        <v>0</v>
      </c>
      <c r="Q1192" s="282" t="s">
        <v>2002</v>
      </c>
      <c r="R1192" s="344">
        <v>1</v>
      </c>
      <c r="S1192" s="339"/>
      <c r="T1192" s="282"/>
      <c r="U1192" s="24" t="e">
        <f>+VLOOKUP(TRIM(C1192),[5]CAT!$A$2:$G$498,4,0)</f>
        <v>#N/A</v>
      </c>
      <c r="V1192" s="65">
        <f t="shared" si="18"/>
        <v>45607</v>
      </c>
    </row>
    <row r="1193" spans="1:22" x14ac:dyDescent="0.2">
      <c r="A1193" s="344">
        <v>1037</v>
      </c>
      <c r="B1193" s="345" t="b">
        <v>1</v>
      </c>
      <c r="C1193" s="282" t="s">
        <v>966</v>
      </c>
      <c r="D1193" s="282" t="s">
        <v>20</v>
      </c>
      <c r="E1193" s="282" t="s">
        <v>1828</v>
      </c>
      <c r="F1193" s="282" t="s">
        <v>1829</v>
      </c>
      <c r="G1193" s="345">
        <v>26.666</v>
      </c>
      <c r="H1193" s="345">
        <v>26.666</v>
      </c>
      <c r="I1193" s="282" t="s">
        <v>1139</v>
      </c>
      <c r="J1193" s="346">
        <v>45607</v>
      </c>
      <c r="K1193" s="344">
        <v>0</v>
      </c>
      <c r="L1193" s="346">
        <v>45607</v>
      </c>
      <c r="M1193" s="345">
        <v>0</v>
      </c>
      <c r="N1193" s="345">
        <v>0</v>
      </c>
      <c r="O1193" s="282" t="s">
        <v>1123</v>
      </c>
      <c r="P1193" s="344">
        <v>0</v>
      </c>
      <c r="Q1193" s="282" t="s">
        <v>2254</v>
      </c>
      <c r="R1193" s="344">
        <v>1</v>
      </c>
      <c r="S1193" s="339"/>
      <c r="T1193" s="282"/>
      <c r="U1193" s="24" t="e">
        <f>+VLOOKUP(TRIM(C1193),[5]CAT!$A$2:$G$498,4,0)</f>
        <v>#N/A</v>
      </c>
      <c r="V1193" s="65">
        <f t="shared" si="18"/>
        <v>45607</v>
      </c>
    </row>
    <row r="1194" spans="1:22" x14ac:dyDescent="0.2">
      <c r="A1194" s="344">
        <v>1063</v>
      </c>
      <c r="B1194" s="345" t="b">
        <v>1</v>
      </c>
      <c r="C1194" s="282" t="s">
        <v>966</v>
      </c>
      <c r="D1194" s="282" t="s">
        <v>20</v>
      </c>
      <c r="E1194" s="282" t="s">
        <v>1828</v>
      </c>
      <c r="F1194" s="282" t="s">
        <v>1829</v>
      </c>
      <c r="G1194" s="345">
        <v>22.221844999999998</v>
      </c>
      <c r="H1194" s="345">
        <v>22.221844999999998</v>
      </c>
      <c r="I1194" s="282" t="s">
        <v>1139</v>
      </c>
      <c r="J1194" s="346">
        <v>45607</v>
      </c>
      <c r="K1194" s="344">
        <v>0</v>
      </c>
      <c r="L1194" s="346">
        <v>45607</v>
      </c>
      <c r="M1194" s="345">
        <v>0</v>
      </c>
      <c r="N1194" s="345">
        <v>0</v>
      </c>
      <c r="O1194" s="282" t="s">
        <v>1123</v>
      </c>
      <c r="P1194" s="344">
        <v>0</v>
      </c>
      <c r="Q1194" s="282" t="s">
        <v>2003</v>
      </c>
      <c r="R1194" s="344">
        <v>1</v>
      </c>
      <c r="S1194" s="339"/>
      <c r="T1194" s="282"/>
      <c r="U1194" s="24" t="e">
        <f>+VLOOKUP(TRIM(C1194),[5]CAT!$A$2:$G$498,4,0)</f>
        <v>#N/A</v>
      </c>
      <c r="V1194" s="65">
        <f t="shared" ref="V1194:V1257" si="19">L1194</f>
        <v>45607</v>
      </c>
    </row>
    <row r="1195" spans="1:22" x14ac:dyDescent="0.2">
      <c r="A1195" s="344">
        <v>1087</v>
      </c>
      <c r="B1195" s="345" t="b">
        <v>1</v>
      </c>
      <c r="C1195" s="282" t="s">
        <v>966</v>
      </c>
      <c r="D1195" s="282" t="s">
        <v>20</v>
      </c>
      <c r="E1195" s="282" t="s">
        <v>1828</v>
      </c>
      <c r="F1195" s="282" t="s">
        <v>1829</v>
      </c>
      <c r="G1195" s="345">
        <v>22.221578000000001</v>
      </c>
      <c r="H1195" s="345">
        <v>22.221578000000001</v>
      </c>
      <c r="I1195" s="282" t="s">
        <v>1139</v>
      </c>
      <c r="J1195" s="346">
        <v>45607</v>
      </c>
      <c r="K1195" s="344">
        <v>0</v>
      </c>
      <c r="L1195" s="346">
        <v>45607</v>
      </c>
      <c r="M1195" s="345">
        <v>0</v>
      </c>
      <c r="N1195" s="345">
        <v>0</v>
      </c>
      <c r="O1195" s="282" t="s">
        <v>1123</v>
      </c>
      <c r="P1195" s="344">
        <v>0</v>
      </c>
      <c r="Q1195" s="282" t="s">
        <v>2002</v>
      </c>
      <c r="R1195" s="344">
        <v>1</v>
      </c>
      <c r="S1195" s="339"/>
      <c r="T1195" s="282"/>
      <c r="U1195" s="24" t="e">
        <f>+VLOOKUP(TRIM(C1195),[5]CAT!$A$2:$G$498,4,0)</f>
        <v>#N/A</v>
      </c>
      <c r="V1195" s="65">
        <f t="shared" si="19"/>
        <v>45607</v>
      </c>
    </row>
    <row r="1196" spans="1:22" x14ac:dyDescent="0.2">
      <c r="A1196" s="344">
        <v>1031</v>
      </c>
      <c r="B1196" s="345" t="b">
        <v>1</v>
      </c>
      <c r="C1196" s="282" t="s">
        <v>1022</v>
      </c>
      <c r="D1196" s="282" t="s">
        <v>20</v>
      </c>
      <c r="E1196" s="282" t="s">
        <v>1503</v>
      </c>
      <c r="F1196" s="282" t="s">
        <v>1375</v>
      </c>
      <c r="G1196" s="345">
        <v>6.66</v>
      </c>
      <c r="H1196" s="345">
        <v>6.66</v>
      </c>
      <c r="I1196" s="282" t="s">
        <v>1182</v>
      </c>
      <c r="J1196" s="346">
        <v>45607</v>
      </c>
      <c r="K1196" s="344">
        <v>0</v>
      </c>
      <c r="L1196" s="346">
        <v>45607</v>
      </c>
      <c r="M1196" s="345">
        <v>0.01</v>
      </c>
      <c r="N1196" s="345">
        <v>0</v>
      </c>
      <c r="O1196" s="282" t="s">
        <v>1123</v>
      </c>
      <c r="P1196" s="344">
        <v>0</v>
      </c>
      <c r="Q1196" s="282" t="s">
        <v>2254</v>
      </c>
      <c r="R1196" s="344">
        <v>1</v>
      </c>
      <c r="S1196" s="339"/>
      <c r="T1196" s="282"/>
      <c r="U1196" s="24" t="e">
        <f>+VLOOKUP(TRIM(C1196),[5]CAT!$A$2:$G$498,4,0)</f>
        <v>#N/A</v>
      </c>
      <c r="V1196" s="65">
        <f t="shared" si="19"/>
        <v>45607</v>
      </c>
    </row>
    <row r="1197" spans="1:22" x14ac:dyDescent="0.2">
      <c r="A1197" s="344">
        <v>1043</v>
      </c>
      <c r="B1197" s="345" t="b">
        <v>1</v>
      </c>
      <c r="C1197" s="282" t="s">
        <v>1022</v>
      </c>
      <c r="D1197" s="282" t="s">
        <v>20</v>
      </c>
      <c r="E1197" s="282" t="s">
        <v>1503</v>
      </c>
      <c r="F1197" s="282" t="s">
        <v>1375</v>
      </c>
      <c r="G1197" s="345">
        <v>5.56</v>
      </c>
      <c r="H1197" s="345">
        <v>5.56</v>
      </c>
      <c r="I1197" s="282" t="s">
        <v>1182</v>
      </c>
      <c r="J1197" s="346">
        <v>45607</v>
      </c>
      <c r="K1197" s="344">
        <v>0</v>
      </c>
      <c r="L1197" s="346">
        <v>45607</v>
      </c>
      <c r="M1197" s="345">
        <v>0.01</v>
      </c>
      <c r="N1197" s="345">
        <v>0</v>
      </c>
      <c r="O1197" s="282" t="s">
        <v>1123</v>
      </c>
      <c r="P1197" s="344">
        <v>0</v>
      </c>
      <c r="Q1197" s="282" t="s">
        <v>2003</v>
      </c>
      <c r="R1197" s="344">
        <v>1</v>
      </c>
      <c r="S1197" s="339"/>
      <c r="T1197" s="282"/>
      <c r="U1197" s="24" t="e">
        <f>+VLOOKUP(TRIM(C1197),[5]CAT!$A$2:$G$498,4,0)</f>
        <v>#N/A</v>
      </c>
      <c r="V1197" s="65">
        <f t="shared" si="19"/>
        <v>45607</v>
      </c>
    </row>
    <row r="1198" spans="1:22" x14ac:dyDescent="0.2">
      <c r="A1198" s="344">
        <v>1069</v>
      </c>
      <c r="B1198" s="345" t="b">
        <v>1</v>
      </c>
      <c r="C1198" s="282" t="s">
        <v>1022</v>
      </c>
      <c r="D1198" s="282" t="s">
        <v>20</v>
      </c>
      <c r="E1198" s="282" t="s">
        <v>1503</v>
      </c>
      <c r="F1198" s="282" t="s">
        <v>1375</v>
      </c>
      <c r="G1198" s="345">
        <v>5.55</v>
      </c>
      <c r="H1198" s="345">
        <v>5.55</v>
      </c>
      <c r="I1198" s="282" t="s">
        <v>1182</v>
      </c>
      <c r="J1198" s="346">
        <v>45607</v>
      </c>
      <c r="K1198" s="344">
        <v>0</v>
      </c>
      <c r="L1198" s="346">
        <v>45607</v>
      </c>
      <c r="M1198" s="345">
        <v>0.01</v>
      </c>
      <c r="N1198" s="345">
        <v>0</v>
      </c>
      <c r="O1198" s="282" t="s">
        <v>1123</v>
      </c>
      <c r="P1198" s="344">
        <v>0</v>
      </c>
      <c r="Q1198" s="282" t="s">
        <v>2002</v>
      </c>
      <c r="R1198" s="344">
        <v>1</v>
      </c>
      <c r="S1198" s="339"/>
      <c r="T1198" s="282"/>
      <c r="U1198" s="24" t="e">
        <f>+VLOOKUP(TRIM(C1198),[5]CAT!$A$2:$G$498,4,0)</f>
        <v>#N/A</v>
      </c>
      <c r="V1198" s="65">
        <f t="shared" si="19"/>
        <v>45607</v>
      </c>
    </row>
    <row r="1199" spans="1:22" x14ac:dyDescent="0.2">
      <c r="A1199" s="344">
        <v>41</v>
      </c>
      <c r="B1199" s="345" t="b">
        <v>1</v>
      </c>
      <c r="C1199" s="282" t="s">
        <v>2261</v>
      </c>
      <c r="D1199" s="282" t="s">
        <v>1145</v>
      </c>
      <c r="E1199" s="282" t="s">
        <v>2262</v>
      </c>
      <c r="F1199" s="282" t="s">
        <v>2263</v>
      </c>
      <c r="G1199" s="345">
        <v>1000</v>
      </c>
      <c r="H1199" s="345">
        <v>0</v>
      </c>
      <c r="I1199" s="282" t="s">
        <v>1139</v>
      </c>
      <c r="J1199" s="346">
        <v>45607</v>
      </c>
      <c r="K1199" s="344">
        <v>0</v>
      </c>
      <c r="L1199" s="346">
        <v>45607</v>
      </c>
      <c r="M1199" s="345">
        <v>0.01</v>
      </c>
      <c r="N1199" s="345">
        <v>0</v>
      </c>
      <c r="O1199" s="282" t="s">
        <v>1123</v>
      </c>
      <c r="P1199" s="344">
        <v>0</v>
      </c>
      <c r="Q1199" s="282" t="s">
        <v>2254</v>
      </c>
      <c r="R1199" s="344">
        <v>1</v>
      </c>
      <c r="S1199" s="339"/>
      <c r="T1199" s="282"/>
      <c r="U1199" s="24" t="e">
        <f>+VLOOKUP(TRIM(C1199),[5]CAT!$A$2:$G$498,4,0)</f>
        <v>#N/A</v>
      </c>
      <c r="V1199" s="65">
        <f t="shared" si="19"/>
        <v>45607</v>
      </c>
    </row>
    <row r="1200" spans="1:22" x14ac:dyDescent="0.2">
      <c r="A1200" s="344">
        <v>43</v>
      </c>
      <c r="B1200" s="345" t="b">
        <v>1</v>
      </c>
      <c r="C1200" s="282" t="s">
        <v>2028</v>
      </c>
      <c r="D1200" s="282" t="s">
        <v>1145</v>
      </c>
      <c r="E1200" s="282" t="s">
        <v>2198</v>
      </c>
      <c r="F1200" s="282" t="s">
        <v>2199</v>
      </c>
      <c r="G1200" s="345">
        <v>833.33</v>
      </c>
      <c r="H1200" s="345">
        <v>0</v>
      </c>
      <c r="I1200" s="282" t="s">
        <v>1139</v>
      </c>
      <c r="J1200" s="346">
        <v>45607</v>
      </c>
      <c r="K1200" s="344">
        <v>0</v>
      </c>
      <c r="L1200" s="346">
        <v>45607</v>
      </c>
      <c r="M1200" s="345">
        <v>0.01</v>
      </c>
      <c r="N1200" s="345">
        <v>0</v>
      </c>
      <c r="O1200" s="282" t="s">
        <v>1123</v>
      </c>
      <c r="P1200" s="344">
        <v>0</v>
      </c>
      <c r="Q1200" s="282" t="s">
        <v>2002</v>
      </c>
      <c r="R1200" s="344">
        <v>1</v>
      </c>
      <c r="S1200" s="339"/>
      <c r="T1200" s="282"/>
      <c r="U1200" s="24" t="e">
        <f>+VLOOKUP(TRIM(C1200),[5]CAT!$A$2:$G$498,4,0)</f>
        <v>#N/A</v>
      </c>
      <c r="V1200" s="65">
        <f t="shared" si="19"/>
        <v>45607</v>
      </c>
    </row>
    <row r="1201" spans="1:22" x14ac:dyDescent="0.2">
      <c r="A1201" s="344">
        <v>42</v>
      </c>
      <c r="B1201" s="345" t="b">
        <v>1</v>
      </c>
      <c r="C1201" s="282" t="s">
        <v>2029</v>
      </c>
      <c r="D1201" s="282" t="s">
        <v>1145</v>
      </c>
      <c r="E1201" s="282" t="s">
        <v>2200</v>
      </c>
      <c r="F1201" s="282" t="s">
        <v>2201</v>
      </c>
      <c r="G1201" s="345">
        <v>833.34</v>
      </c>
      <c r="H1201" s="345">
        <v>0</v>
      </c>
      <c r="I1201" s="282" t="s">
        <v>1139</v>
      </c>
      <c r="J1201" s="346">
        <v>45607</v>
      </c>
      <c r="K1201" s="344">
        <v>0</v>
      </c>
      <c r="L1201" s="346">
        <v>45607</v>
      </c>
      <c r="M1201" s="345">
        <v>0.01</v>
      </c>
      <c r="N1201" s="345">
        <v>0</v>
      </c>
      <c r="O1201" s="282" t="s">
        <v>1123</v>
      </c>
      <c r="P1201" s="344">
        <v>0</v>
      </c>
      <c r="Q1201" s="282" t="s">
        <v>2003</v>
      </c>
      <c r="R1201" s="344">
        <v>1</v>
      </c>
      <c r="S1201" s="339"/>
      <c r="T1201" s="282"/>
      <c r="U1201" s="24" t="e">
        <f>+VLOOKUP(TRIM(C1201),[5]CAT!$A$2:$G$498,4,0)</f>
        <v>#N/A</v>
      </c>
      <c r="V1201" s="65">
        <f t="shared" si="19"/>
        <v>45607</v>
      </c>
    </row>
    <row r="1202" spans="1:22" x14ac:dyDescent="0.2">
      <c r="A1202" s="344">
        <v>1313</v>
      </c>
      <c r="B1202" s="345" t="b">
        <v>1</v>
      </c>
      <c r="C1202" s="282" t="s">
        <v>148</v>
      </c>
      <c r="D1202" s="282" t="s">
        <v>20</v>
      </c>
      <c r="E1202" s="282" t="s">
        <v>586</v>
      </c>
      <c r="F1202" s="282" t="s">
        <v>1128</v>
      </c>
      <c r="G1202" s="345">
        <v>6147.5005659999997</v>
      </c>
      <c r="H1202" s="345">
        <v>6147.5005659999997</v>
      </c>
      <c r="I1202" s="282" t="s">
        <v>1122</v>
      </c>
      <c r="J1202" s="346">
        <v>45607</v>
      </c>
      <c r="K1202" s="344">
        <v>10</v>
      </c>
      <c r="L1202" s="346">
        <v>45621</v>
      </c>
      <c r="M1202" s="345">
        <v>0</v>
      </c>
      <c r="N1202" s="345">
        <v>0</v>
      </c>
      <c r="O1202" s="282" t="s">
        <v>1123</v>
      </c>
      <c r="P1202" s="344">
        <v>0</v>
      </c>
      <c r="Q1202" s="282" t="s">
        <v>2124</v>
      </c>
      <c r="R1202" s="344">
        <v>1</v>
      </c>
      <c r="S1202" s="339"/>
      <c r="T1202" s="282"/>
      <c r="U1202" s="24" t="str">
        <f>+VLOOKUP(TRIM(C1202),[5]CAT!$A$2:$G$498,4,0)</f>
        <v>Harina</v>
      </c>
      <c r="V1202" s="65">
        <f t="shared" si="19"/>
        <v>45621</v>
      </c>
    </row>
    <row r="1203" spans="1:22" x14ac:dyDescent="0.2">
      <c r="A1203" s="344">
        <v>1316</v>
      </c>
      <c r="B1203" s="345" t="b">
        <v>1</v>
      </c>
      <c r="C1203" s="282" t="s">
        <v>148</v>
      </c>
      <c r="D1203" s="282" t="s">
        <v>20</v>
      </c>
      <c r="E1203" s="282" t="s">
        <v>586</v>
      </c>
      <c r="F1203" s="282" t="s">
        <v>1128</v>
      </c>
      <c r="G1203" s="345">
        <v>8407.9112160000004</v>
      </c>
      <c r="H1203" s="345">
        <v>8407.9112160000004</v>
      </c>
      <c r="I1203" s="282" t="s">
        <v>1122</v>
      </c>
      <c r="J1203" s="346">
        <v>45607</v>
      </c>
      <c r="K1203" s="344">
        <v>10</v>
      </c>
      <c r="L1203" s="346">
        <v>45621</v>
      </c>
      <c r="M1203" s="345">
        <v>0</v>
      </c>
      <c r="N1203" s="345">
        <v>0</v>
      </c>
      <c r="O1203" s="282" t="s">
        <v>1123</v>
      </c>
      <c r="P1203" s="344">
        <v>0</v>
      </c>
      <c r="Q1203" s="282" t="s">
        <v>2068</v>
      </c>
      <c r="R1203" s="344">
        <v>1</v>
      </c>
      <c r="S1203" s="339"/>
      <c r="T1203" s="282"/>
      <c r="U1203" s="24" t="str">
        <f>+VLOOKUP(TRIM(C1203),[5]CAT!$A$2:$G$498,4,0)</f>
        <v>Harina</v>
      </c>
      <c r="V1203" s="65">
        <f t="shared" si="19"/>
        <v>45621</v>
      </c>
    </row>
    <row r="1204" spans="1:22" x14ac:dyDescent="0.2">
      <c r="A1204" s="344">
        <v>1632</v>
      </c>
      <c r="B1204" s="345" t="b">
        <v>1</v>
      </c>
      <c r="C1204" s="282" t="s">
        <v>238</v>
      </c>
      <c r="D1204" s="282" t="s">
        <v>20</v>
      </c>
      <c r="E1204" s="282" t="s">
        <v>82</v>
      </c>
      <c r="F1204" s="282" t="s">
        <v>1124</v>
      </c>
      <c r="G1204" s="345">
        <v>75.367362999999997</v>
      </c>
      <c r="H1204" s="345">
        <v>75.367362999999997</v>
      </c>
      <c r="I1204" s="282" t="s">
        <v>1180</v>
      </c>
      <c r="J1204" s="346">
        <v>45607</v>
      </c>
      <c r="K1204" s="344">
        <v>30</v>
      </c>
      <c r="L1204" s="346">
        <v>45642</v>
      </c>
      <c r="M1204" s="345">
        <v>0</v>
      </c>
      <c r="N1204" s="345">
        <v>0</v>
      </c>
      <c r="O1204" s="282" t="s">
        <v>1123</v>
      </c>
      <c r="P1204" s="344">
        <v>0</v>
      </c>
      <c r="Q1204" s="282" t="s">
        <v>2111</v>
      </c>
      <c r="R1204" s="344">
        <v>1</v>
      </c>
      <c r="S1204" s="339"/>
      <c r="T1204" s="282"/>
      <c r="U1204" s="24" t="str">
        <f>+VLOOKUP(TRIM(C1204),[5]CAT!$A$2:$G$498,4,0)</f>
        <v>Text &amp; Soja</v>
      </c>
      <c r="V1204" s="65">
        <f t="shared" si="19"/>
        <v>45642</v>
      </c>
    </row>
    <row r="1205" spans="1:22" x14ac:dyDescent="0.2">
      <c r="A1205" s="344">
        <v>1642</v>
      </c>
      <c r="B1205" s="345" t="b">
        <v>1</v>
      </c>
      <c r="C1205" s="282" t="s">
        <v>238</v>
      </c>
      <c r="D1205" s="282" t="s">
        <v>20</v>
      </c>
      <c r="E1205" s="282" t="s">
        <v>82</v>
      </c>
      <c r="F1205" s="282" t="s">
        <v>1124</v>
      </c>
      <c r="G1205" s="345">
        <v>47.523690000000002</v>
      </c>
      <c r="H1205" s="345">
        <v>47.523690000000002</v>
      </c>
      <c r="I1205" s="282" t="s">
        <v>1180</v>
      </c>
      <c r="J1205" s="346">
        <v>45607</v>
      </c>
      <c r="K1205" s="344">
        <v>30</v>
      </c>
      <c r="L1205" s="346">
        <v>45642</v>
      </c>
      <c r="M1205" s="345">
        <v>0</v>
      </c>
      <c r="N1205" s="345">
        <v>0</v>
      </c>
      <c r="O1205" s="282" t="s">
        <v>1123</v>
      </c>
      <c r="P1205" s="344">
        <v>0</v>
      </c>
      <c r="Q1205" s="282" t="s">
        <v>2147</v>
      </c>
      <c r="R1205" s="344">
        <v>1</v>
      </c>
      <c r="S1205" s="339"/>
      <c r="T1205" s="282"/>
      <c r="U1205" s="24" t="str">
        <f>+VLOOKUP(TRIM(C1205),[5]CAT!$A$2:$G$498,4,0)</f>
        <v>Text &amp; Soja</v>
      </c>
      <c r="V1205" s="65">
        <f t="shared" si="19"/>
        <v>45642</v>
      </c>
    </row>
    <row r="1206" spans="1:22" x14ac:dyDescent="0.2">
      <c r="A1206" s="344">
        <v>1652</v>
      </c>
      <c r="B1206" s="345" t="b">
        <v>1</v>
      </c>
      <c r="C1206" s="282" t="s">
        <v>238</v>
      </c>
      <c r="D1206" s="282" t="s">
        <v>20</v>
      </c>
      <c r="E1206" s="282" t="s">
        <v>82</v>
      </c>
      <c r="F1206" s="282" t="s">
        <v>1124</v>
      </c>
      <c r="G1206" s="345">
        <v>34.562688000000001</v>
      </c>
      <c r="H1206" s="345">
        <v>34.562688000000001</v>
      </c>
      <c r="I1206" s="282" t="s">
        <v>1180</v>
      </c>
      <c r="J1206" s="346">
        <v>45607</v>
      </c>
      <c r="K1206" s="344">
        <v>30</v>
      </c>
      <c r="L1206" s="346">
        <v>45642</v>
      </c>
      <c r="M1206" s="345">
        <v>0</v>
      </c>
      <c r="N1206" s="345">
        <v>0</v>
      </c>
      <c r="O1206" s="282" t="s">
        <v>1123</v>
      </c>
      <c r="P1206" s="344">
        <v>0</v>
      </c>
      <c r="Q1206" s="282" t="s">
        <v>2148</v>
      </c>
      <c r="R1206" s="344">
        <v>1</v>
      </c>
      <c r="S1206" s="339"/>
      <c r="T1206" s="282"/>
      <c r="U1206" s="24" t="str">
        <f>+VLOOKUP(TRIM(C1206),[5]CAT!$A$2:$G$498,4,0)</f>
        <v>Text &amp; Soja</v>
      </c>
      <c r="V1206" s="65">
        <f t="shared" si="19"/>
        <v>45642</v>
      </c>
    </row>
    <row r="1207" spans="1:22" x14ac:dyDescent="0.2">
      <c r="A1207" s="344">
        <v>1301</v>
      </c>
      <c r="B1207" s="345" t="b">
        <v>1</v>
      </c>
      <c r="C1207" s="282" t="s">
        <v>673</v>
      </c>
      <c r="D1207" s="282" t="s">
        <v>20</v>
      </c>
      <c r="E1207" s="282" t="s">
        <v>679</v>
      </c>
      <c r="F1207" s="282" t="s">
        <v>1132</v>
      </c>
      <c r="G1207" s="345">
        <v>98.883206999999999</v>
      </c>
      <c r="H1207" s="345">
        <v>98.883206999999999</v>
      </c>
      <c r="I1207" s="282" t="s">
        <v>1122</v>
      </c>
      <c r="J1207" s="346">
        <v>45608</v>
      </c>
      <c r="K1207" s="344">
        <v>7</v>
      </c>
      <c r="L1207" s="346">
        <v>45621</v>
      </c>
      <c r="M1207" s="345">
        <v>0</v>
      </c>
      <c r="N1207" s="345">
        <v>0</v>
      </c>
      <c r="O1207" s="282" t="s">
        <v>1123</v>
      </c>
      <c r="P1207" s="344">
        <v>0</v>
      </c>
      <c r="Q1207" s="282" t="s">
        <v>2247</v>
      </c>
      <c r="R1207" s="344">
        <v>1</v>
      </c>
      <c r="S1207" s="339"/>
      <c r="T1207" s="282"/>
      <c r="U1207" s="24" t="str">
        <f>+VLOOKUP(TRIM(C1207),[5]CAT!$A$2:$G$498,4,0)</f>
        <v>Aditivos</v>
      </c>
      <c r="V1207" s="65">
        <f t="shared" si="19"/>
        <v>45621</v>
      </c>
    </row>
    <row r="1208" spans="1:22" x14ac:dyDescent="0.2">
      <c r="A1208" s="344">
        <v>1303</v>
      </c>
      <c r="B1208" s="345" t="b">
        <v>1</v>
      </c>
      <c r="C1208" s="282" t="s">
        <v>265</v>
      </c>
      <c r="D1208" s="282" t="s">
        <v>20</v>
      </c>
      <c r="E1208" s="282" t="s">
        <v>28</v>
      </c>
      <c r="F1208" s="282" t="s">
        <v>1127</v>
      </c>
      <c r="G1208" s="345">
        <v>3.4717899999999999</v>
      </c>
      <c r="H1208" s="345">
        <v>3.4717899999999999</v>
      </c>
      <c r="I1208" s="282" t="s">
        <v>1122</v>
      </c>
      <c r="J1208" s="346">
        <v>45608</v>
      </c>
      <c r="K1208" s="344">
        <v>7</v>
      </c>
      <c r="L1208" s="346">
        <v>45621</v>
      </c>
      <c r="M1208" s="345">
        <v>0</v>
      </c>
      <c r="N1208" s="345">
        <v>0</v>
      </c>
      <c r="O1208" s="282" t="s">
        <v>1123</v>
      </c>
      <c r="P1208" s="344">
        <v>0</v>
      </c>
      <c r="Q1208" s="282" t="s">
        <v>2247</v>
      </c>
      <c r="R1208" s="344">
        <v>1</v>
      </c>
      <c r="S1208" s="339"/>
      <c r="T1208" s="282"/>
      <c r="U1208" s="24" t="str">
        <f>+VLOOKUP(TRIM(C1208),[5]CAT!$A$2:$G$498,4,0)</f>
        <v>Aditivos</v>
      </c>
      <c r="V1208" s="65">
        <f t="shared" si="19"/>
        <v>45621</v>
      </c>
    </row>
    <row r="1209" spans="1:22" x14ac:dyDescent="0.2">
      <c r="A1209" s="344">
        <v>1302</v>
      </c>
      <c r="B1209" s="345" t="b">
        <v>1</v>
      </c>
      <c r="C1209" s="282" t="s">
        <v>250</v>
      </c>
      <c r="D1209" s="282" t="s">
        <v>20</v>
      </c>
      <c r="E1209" s="282" t="s">
        <v>31</v>
      </c>
      <c r="F1209" s="282" t="s">
        <v>1375</v>
      </c>
      <c r="G1209" s="345">
        <v>3.4717899999999999</v>
      </c>
      <c r="H1209" s="345">
        <v>3.4717899999999999</v>
      </c>
      <c r="I1209" s="282" t="s">
        <v>1180</v>
      </c>
      <c r="J1209" s="346">
        <v>45608</v>
      </c>
      <c r="K1209" s="344">
        <v>7</v>
      </c>
      <c r="L1209" s="346">
        <v>45621</v>
      </c>
      <c r="M1209" s="345">
        <v>0</v>
      </c>
      <c r="N1209" s="345">
        <v>0</v>
      </c>
      <c r="O1209" s="282" t="s">
        <v>1123</v>
      </c>
      <c r="P1209" s="344">
        <v>0</v>
      </c>
      <c r="Q1209" s="282" t="s">
        <v>2247</v>
      </c>
      <c r="R1209" s="344">
        <v>1</v>
      </c>
      <c r="S1209" s="339"/>
      <c r="T1209" s="282"/>
      <c r="U1209" s="24" t="str">
        <f>+VLOOKUP(TRIM(C1209),[5]CAT!$A$2:$G$498,4,0)</f>
        <v>Aditivos</v>
      </c>
      <c r="V1209" s="65">
        <f t="shared" si="19"/>
        <v>45621</v>
      </c>
    </row>
    <row r="1210" spans="1:22" x14ac:dyDescent="0.2">
      <c r="A1210" s="344">
        <v>1290</v>
      </c>
      <c r="B1210" s="345" t="b">
        <v>1</v>
      </c>
      <c r="C1210" s="282" t="s">
        <v>156</v>
      </c>
      <c r="D1210" s="282" t="s">
        <v>20</v>
      </c>
      <c r="E1210" s="282" t="s">
        <v>44</v>
      </c>
      <c r="F1210" s="282" t="s">
        <v>1375</v>
      </c>
      <c r="G1210" s="345">
        <v>49.152290000000001</v>
      </c>
      <c r="H1210" s="345">
        <v>49.152290000000001</v>
      </c>
      <c r="I1210" s="282" t="s">
        <v>1122</v>
      </c>
      <c r="J1210" s="346">
        <v>45608</v>
      </c>
      <c r="K1210" s="344">
        <v>7</v>
      </c>
      <c r="L1210" s="346">
        <v>45621</v>
      </c>
      <c r="M1210" s="345">
        <v>0</v>
      </c>
      <c r="N1210" s="345">
        <v>0</v>
      </c>
      <c r="O1210" s="282" t="s">
        <v>1123</v>
      </c>
      <c r="P1210" s="344">
        <v>0</v>
      </c>
      <c r="Q1210" s="282" t="s">
        <v>2124</v>
      </c>
      <c r="R1210" s="344">
        <v>1</v>
      </c>
      <c r="S1210" s="339"/>
      <c r="T1210" s="282"/>
      <c r="U1210" s="24" t="str">
        <f>+VLOOKUP(TRIM(C1210),[5]CAT!$A$2:$G$498,4,0)</f>
        <v>Azucar</v>
      </c>
      <c r="V1210" s="65">
        <f t="shared" si="19"/>
        <v>45621</v>
      </c>
    </row>
    <row r="1211" spans="1:22" x14ac:dyDescent="0.2">
      <c r="A1211" s="344">
        <v>1295</v>
      </c>
      <c r="B1211" s="345" t="b">
        <v>1</v>
      </c>
      <c r="C1211" s="282" t="s">
        <v>156</v>
      </c>
      <c r="D1211" s="282" t="s">
        <v>20</v>
      </c>
      <c r="E1211" s="282" t="s">
        <v>44</v>
      </c>
      <c r="F1211" s="282" t="s">
        <v>1375</v>
      </c>
      <c r="G1211" s="345">
        <v>67.225385000000003</v>
      </c>
      <c r="H1211" s="345">
        <v>67.225385000000003</v>
      </c>
      <c r="I1211" s="282" t="s">
        <v>1122</v>
      </c>
      <c r="J1211" s="346">
        <v>45608</v>
      </c>
      <c r="K1211" s="344">
        <v>7</v>
      </c>
      <c r="L1211" s="346">
        <v>45621</v>
      </c>
      <c r="M1211" s="345">
        <v>0</v>
      </c>
      <c r="N1211" s="345">
        <v>0</v>
      </c>
      <c r="O1211" s="282" t="s">
        <v>1123</v>
      </c>
      <c r="P1211" s="344">
        <v>0</v>
      </c>
      <c r="Q1211" s="282" t="s">
        <v>2068</v>
      </c>
      <c r="R1211" s="344">
        <v>1</v>
      </c>
      <c r="S1211" s="339"/>
      <c r="T1211" s="282"/>
      <c r="U1211" s="24" t="str">
        <f>+VLOOKUP(TRIM(C1211),[5]CAT!$A$2:$G$498,4,0)</f>
        <v>Azucar</v>
      </c>
      <c r="V1211" s="65">
        <f t="shared" si="19"/>
        <v>45621</v>
      </c>
    </row>
    <row r="1212" spans="1:22" x14ac:dyDescent="0.2">
      <c r="A1212" s="344">
        <v>1297</v>
      </c>
      <c r="B1212" s="345" t="b">
        <v>1</v>
      </c>
      <c r="C1212" s="282" t="s">
        <v>156</v>
      </c>
      <c r="D1212" s="282" t="s">
        <v>20</v>
      </c>
      <c r="E1212" s="282" t="s">
        <v>44</v>
      </c>
      <c r="F1212" s="282" t="s">
        <v>1375</v>
      </c>
      <c r="G1212" s="345">
        <v>11.793611</v>
      </c>
      <c r="H1212" s="345">
        <v>11.793611</v>
      </c>
      <c r="I1212" s="282" t="s">
        <v>1122</v>
      </c>
      <c r="J1212" s="346">
        <v>45608</v>
      </c>
      <c r="K1212" s="344">
        <v>7</v>
      </c>
      <c r="L1212" s="346">
        <v>45621</v>
      </c>
      <c r="M1212" s="345">
        <v>0</v>
      </c>
      <c r="N1212" s="345">
        <v>0</v>
      </c>
      <c r="O1212" s="282" t="s">
        <v>1123</v>
      </c>
      <c r="P1212" s="344">
        <v>0</v>
      </c>
      <c r="Q1212" s="282" t="s">
        <v>2247</v>
      </c>
      <c r="R1212" s="344">
        <v>1</v>
      </c>
      <c r="S1212" s="339"/>
      <c r="T1212" s="282"/>
      <c r="U1212" s="24" t="str">
        <f>+VLOOKUP(TRIM(C1212),[5]CAT!$A$2:$G$498,4,0)</f>
        <v>Azucar</v>
      </c>
      <c r="V1212" s="65">
        <f t="shared" si="19"/>
        <v>45621</v>
      </c>
    </row>
    <row r="1213" spans="1:22" x14ac:dyDescent="0.2">
      <c r="A1213" s="344">
        <v>1291</v>
      </c>
      <c r="B1213" s="345" t="b">
        <v>1</v>
      </c>
      <c r="C1213" s="282" t="s">
        <v>153</v>
      </c>
      <c r="D1213" s="282" t="s">
        <v>20</v>
      </c>
      <c r="E1213" s="282" t="s">
        <v>46</v>
      </c>
      <c r="F1213" s="282" t="s">
        <v>1375</v>
      </c>
      <c r="G1213" s="345">
        <v>131.07277400000001</v>
      </c>
      <c r="H1213" s="345">
        <v>131.07277400000001</v>
      </c>
      <c r="I1213" s="282" t="s">
        <v>1122</v>
      </c>
      <c r="J1213" s="346">
        <v>45608</v>
      </c>
      <c r="K1213" s="344">
        <v>7</v>
      </c>
      <c r="L1213" s="346">
        <v>45621</v>
      </c>
      <c r="M1213" s="345">
        <v>0</v>
      </c>
      <c r="N1213" s="345">
        <v>0</v>
      </c>
      <c r="O1213" s="282" t="s">
        <v>1123</v>
      </c>
      <c r="P1213" s="344">
        <v>0</v>
      </c>
      <c r="Q1213" s="282" t="s">
        <v>2124</v>
      </c>
      <c r="R1213" s="344">
        <v>1</v>
      </c>
      <c r="S1213" s="339"/>
      <c r="T1213" s="282"/>
      <c r="U1213" s="24" t="str">
        <f>+VLOOKUP(TRIM(C1213),[5]CAT!$A$2:$G$498,4,0)</f>
        <v>Sal</v>
      </c>
      <c r="V1213" s="65">
        <f t="shared" si="19"/>
        <v>45621</v>
      </c>
    </row>
    <row r="1214" spans="1:22" x14ac:dyDescent="0.2">
      <c r="A1214" s="344">
        <v>1296</v>
      </c>
      <c r="B1214" s="345" t="b">
        <v>1</v>
      </c>
      <c r="C1214" s="282" t="s">
        <v>153</v>
      </c>
      <c r="D1214" s="282" t="s">
        <v>20</v>
      </c>
      <c r="E1214" s="282" t="s">
        <v>46</v>
      </c>
      <c r="F1214" s="282" t="s">
        <v>1375</v>
      </c>
      <c r="G1214" s="345">
        <v>179.26769400000001</v>
      </c>
      <c r="H1214" s="345">
        <v>179.26769400000001</v>
      </c>
      <c r="I1214" s="282" t="s">
        <v>1122</v>
      </c>
      <c r="J1214" s="346">
        <v>45608</v>
      </c>
      <c r="K1214" s="344">
        <v>7</v>
      </c>
      <c r="L1214" s="346">
        <v>45621</v>
      </c>
      <c r="M1214" s="345">
        <v>0</v>
      </c>
      <c r="N1214" s="345">
        <v>0</v>
      </c>
      <c r="O1214" s="282" t="s">
        <v>1123</v>
      </c>
      <c r="P1214" s="344">
        <v>0</v>
      </c>
      <c r="Q1214" s="282" t="s">
        <v>2068</v>
      </c>
      <c r="R1214" s="344">
        <v>1</v>
      </c>
      <c r="S1214" s="339"/>
      <c r="T1214" s="282"/>
      <c r="U1214" s="24" t="str">
        <f>+VLOOKUP(TRIM(C1214),[5]CAT!$A$2:$G$498,4,0)</f>
        <v>Sal</v>
      </c>
      <c r="V1214" s="65">
        <f t="shared" si="19"/>
        <v>45621</v>
      </c>
    </row>
    <row r="1215" spans="1:22" x14ac:dyDescent="0.2">
      <c r="A1215" s="344">
        <v>1306</v>
      </c>
      <c r="B1215" s="345" t="b">
        <v>1</v>
      </c>
      <c r="C1215" s="282" t="s">
        <v>153</v>
      </c>
      <c r="D1215" s="282" t="s">
        <v>20</v>
      </c>
      <c r="E1215" s="282" t="s">
        <v>46</v>
      </c>
      <c r="F1215" s="282" t="s">
        <v>1375</v>
      </c>
      <c r="G1215" s="345">
        <v>33.830680999999998</v>
      </c>
      <c r="H1215" s="345">
        <v>33.830680999999998</v>
      </c>
      <c r="I1215" s="282" t="s">
        <v>1122</v>
      </c>
      <c r="J1215" s="346">
        <v>45608</v>
      </c>
      <c r="K1215" s="344">
        <v>7</v>
      </c>
      <c r="L1215" s="346">
        <v>45621</v>
      </c>
      <c r="M1215" s="345">
        <v>0</v>
      </c>
      <c r="N1215" s="345">
        <v>0</v>
      </c>
      <c r="O1215" s="282" t="s">
        <v>1123</v>
      </c>
      <c r="P1215" s="344">
        <v>0</v>
      </c>
      <c r="Q1215" s="282" t="s">
        <v>2247</v>
      </c>
      <c r="R1215" s="344">
        <v>1</v>
      </c>
      <c r="S1215" s="339"/>
      <c r="T1215" s="282"/>
      <c r="U1215" s="24" t="str">
        <f>+VLOOKUP(TRIM(C1215),[5]CAT!$A$2:$G$498,4,0)</f>
        <v>Sal</v>
      </c>
      <c r="V1215" s="65">
        <f t="shared" si="19"/>
        <v>45621</v>
      </c>
    </row>
    <row r="1216" spans="1:22" x14ac:dyDescent="0.2">
      <c r="A1216" s="344">
        <v>1319</v>
      </c>
      <c r="B1216" s="345" t="b">
        <v>1</v>
      </c>
      <c r="C1216" s="282" t="s">
        <v>148</v>
      </c>
      <c r="D1216" s="282" t="s">
        <v>20</v>
      </c>
      <c r="E1216" s="282" t="s">
        <v>586</v>
      </c>
      <c r="F1216" s="282" t="s">
        <v>1128</v>
      </c>
      <c r="G1216" s="345">
        <v>317.45374700000002</v>
      </c>
      <c r="H1216" s="345">
        <v>317.45374700000002</v>
      </c>
      <c r="I1216" s="282" t="s">
        <v>1122</v>
      </c>
      <c r="J1216" s="346">
        <v>45608</v>
      </c>
      <c r="K1216" s="344">
        <v>10</v>
      </c>
      <c r="L1216" s="346">
        <v>45621</v>
      </c>
      <c r="M1216" s="345">
        <v>0</v>
      </c>
      <c r="N1216" s="345">
        <v>0</v>
      </c>
      <c r="O1216" s="282" t="s">
        <v>1123</v>
      </c>
      <c r="P1216" s="344">
        <v>0</v>
      </c>
      <c r="Q1216" s="282" t="s">
        <v>2124</v>
      </c>
      <c r="R1216" s="344">
        <v>1</v>
      </c>
      <c r="S1216" s="339"/>
      <c r="T1216" s="282"/>
      <c r="U1216" s="24" t="str">
        <f>+VLOOKUP(TRIM(C1216),[5]CAT!$A$2:$G$498,4,0)</f>
        <v>Harina</v>
      </c>
      <c r="V1216" s="65">
        <f t="shared" si="19"/>
        <v>45621</v>
      </c>
    </row>
    <row r="1217" spans="1:22" x14ac:dyDescent="0.2">
      <c r="A1217" s="344">
        <v>1320</v>
      </c>
      <c r="B1217" s="345" t="b">
        <v>1</v>
      </c>
      <c r="C1217" s="282" t="s">
        <v>148</v>
      </c>
      <c r="D1217" s="282" t="s">
        <v>20</v>
      </c>
      <c r="E1217" s="282" t="s">
        <v>586</v>
      </c>
      <c r="F1217" s="282" t="s">
        <v>1128</v>
      </c>
      <c r="G1217" s="345">
        <v>434.180183</v>
      </c>
      <c r="H1217" s="345">
        <v>434.180183</v>
      </c>
      <c r="I1217" s="282" t="s">
        <v>1122</v>
      </c>
      <c r="J1217" s="346">
        <v>45608</v>
      </c>
      <c r="K1217" s="344">
        <v>10</v>
      </c>
      <c r="L1217" s="346">
        <v>45621</v>
      </c>
      <c r="M1217" s="345">
        <v>0</v>
      </c>
      <c r="N1217" s="345">
        <v>0</v>
      </c>
      <c r="O1217" s="282" t="s">
        <v>1123</v>
      </c>
      <c r="P1217" s="344">
        <v>0</v>
      </c>
      <c r="Q1217" s="282" t="s">
        <v>2068</v>
      </c>
      <c r="R1217" s="344">
        <v>1</v>
      </c>
      <c r="S1217" s="339"/>
      <c r="T1217" s="282"/>
      <c r="U1217" s="24" t="str">
        <f>+VLOOKUP(TRIM(C1217),[5]CAT!$A$2:$G$498,4,0)</f>
        <v>Harina</v>
      </c>
      <c r="V1217" s="65">
        <f t="shared" si="19"/>
        <v>45621</v>
      </c>
    </row>
    <row r="1218" spans="1:22" x14ac:dyDescent="0.2">
      <c r="A1218" s="344">
        <v>1393</v>
      </c>
      <c r="B1218" s="345" t="b">
        <v>1</v>
      </c>
      <c r="C1218" s="282" t="s">
        <v>747</v>
      </c>
      <c r="D1218" s="282" t="s">
        <v>20</v>
      </c>
      <c r="E1218" s="282" t="s">
        <v>736</v>
      </c>
      <c r="F1218" s="282" t="s">
        <v>1129</v>
      </c>
      <c r="G1218" s="345">
        <v>0.144014</v>
      </c>
      <c r="H1218" s="345">
        <v>0.144014</v>
      </c>
      <c r="I1218" s="282" t="s">
        <v>1122</v>
      </c>
      <c r="J1218" s="346">
        <v>45608</v>
      </c>
      <c r="K1218" s="344">
        <v>21</v>
      </c>
      <c r="L1218" s="346">
        <v>45635</v>
      </c>
      <c r="M1218" s="345">
        <v>0</v>
      </c>
      <c r="N1218" s="345">
        <v>0</v>
      </c>
      <c r="O1218" s="282" t="s">
        <v>1123</v>
      </c>
      <c r="P1218" s="344">
        <v>0</v>
      </c>
      <c r="Q1218" s="282" t="s">
        <v>2170</v>
      </c>
      <c r="R1218" s="344">
        <v>1</v>
      </c>
      <c r="S1218" s="339"/>
      <c r="T1218" s="282"/>
      <c r="U1218" s="24" t="str">
        <f>+VLOOKUP(TRIM(C1218),[5]CAT!$A$2:$G$498,4,0)</f>
        <v>Sabor</v>
      </c>
      <c r="V1218" s="65">
        <f t="shared" si="19"/>
        <v>45635</v>
      </c>
    </row>
    <row r="1219" spans="1:22" x14ac:dyDescent="0.2">
      <c r="A1219" s="344">
        <v>1390</v>
      </c>
      <c r="B1219" s="345" t="b">
        <v>1</v>
      </c>
      <c r="C1219" s="282" t="s">
        <v>735</v>
      </c>
      <c r="D1219" s="282" t="s">
        <v>20</v>
      </c>
      <c r="E1219" s="282" t="s">
        <v>754</v>
      </c>
      <c r="F1219" s="282" t="s">
        <v>1127</v>
      </c>
      <c r="G1219" s="345">
        <v>59.349474999999998</v>
      </c>
      <c r="H1219" s="345">
        <v>59.349474999999998</v>
      </c>
      <c r="I1219" s="282" t="s">
        <v>1122</v>
      </c>
      <c r="J1219" s="346">
        <v>45608</v>
      </c>
      <c r="K1219" s="344">
        <v>21</v>
      </c>
      <c r="L1219" s="346">
        <v>45635</v>
      </c>
      <c r="M1219" s="345">
        <v>0</v>
      </c>
      <c r="N1219" s="345">
        <v>0</v>
      </c>
      <c r="O1219" s="282" t="s">
        <v>1123</v>
      </c>
      <c r="P1219" s="344">
        <v>0</v>
      </c>
      <c r="Q1219" s="282" t="s">
        <v>2218</v>
      </c>
      <c r="R1219" s="344">
        <v>1</v>
      </c>
      <c r="S1219" s="339"/>
      <c r="T1219" s="282"/>
      <c r="U1219" s="24" t="str">
        <f>+VLOOKUP(TRIM(C1219),[5]CAT!$A$2:$G$498,4,0)</f>
        <v>Batter</v>
      </c>
      <c r="V1219" s="65">
        <f t="shared" si="19"/>
        <v>45635</v>
      </c>
    </row>
    <row r="1220" spans="1:22" x14ac:dyDescent="0.2">
      <c r="A1220" s="344">
        <v>2431</v>
      </c>
      <c r="B1220" s="345" t="b">
        <v>1</v>
      </c>
      <c r="C1220" s="282" t="s">
        <v>146</v>
      </c>
      <c r="D1220" s="282" t="s">
        <v>20</v>
      </c>
      <c r="E1220" s="282" t="s">
        <v>88</v>
      </c>
      <c r="F1220" s="282" t="s">
        <v>1375</v>
      </c>
      <c r="G1220" s="345">
        <v>1.492664</v>
      </c>
      <c r="H1220" s="345">
        <v>1.492664</v>
      </c>
      <c r="I1220" s="282" t="s">
        <v>1122</v>
      </c>
      <c r="J1220" s="346">
        <v>45608</v>
      </c>
      <c r="K1220" s="344">
        <v>21</v>
      </c>
      <c r="L1220" s="346">
        <v>45635</v>
      </c>
      <c r="M1220" s="345">
        <v>0</v>
      </c>
      <c r="N1220" s="345">
        <v>0</v>
      </c>
      <c r="O1220" s="282" t="s">
        <v>1123</v>
      </c>
      <c r="P1220" s="344">
        <v>0</v>
      </c>
      <c r="Q1220" s="282" t="s">
        <v>2170</v>
      </c>
      <c r="R1220" s="344">
        <v>1</v>
      </c>
      <c r="S1220" s="339"/>
      <c r="T1220" s="282"/>
      <c r="U1220" s="24" t="str">
        <f>+VLOOKUP(TRIM(C1220),[5]CAT!$A$2:$G$498,4,0)</f>
        <v>Harina</v>
      </c>
      <c r="V1220" s="65">
        <f t="shared" si="19"/>
        <v>45635</v>
      </c>
    </row>
    <row r="1221" spans="1:22" x14ac:dyDescent="0.2">
      <c r="A1221" s="344">
        <v>2158</v>
      </c>
      <c r="B1221" s="345" t="b">
        <v>1</v>
      </c>
      <c r="C1221" s="282" t="s">
        <v>139</v>
      </c>
      <c r="D1221" s="282" t="s">
        <v>20</v>
      </c>
      <c r="E1221" s="282" t="s">
        <v>51</v>
      </c>
      <c r="F1221" s="282" t="s">
        <v>1375</v>
      </c>
      <c r="G1221" s="345">
        <v>163.60732300000001</v>
      </c>
      <c r="H1221" s="345">
        <v>163.60732300000001</v>
      </c>
      <c r="I1221" s="282" t="s">
        <v>1122</v>
      </c>
      <c r="J1221" s="346">
        <v>45608</v>
      </c>
      <c r="K1221" s="344">
        <v>60</v>
      </c>
      <c r="L1221" s="346">
        <v>45670</v>
      </c>
      <c r="M1221" s="345">
        <v>0</v>
      </c>
      <c r="N1221" s="345">
        <v>0</v>
      </c>
      <c r="O1221" s="282" t="s">
        <v>1123</v>
      </c>
      <c r="P1221" s="344">
        <v>0</v>
      </c>
      <c r="Q1221" s="282" t="s">
        <v>2108</v>
      </c>
      <c r="R1221" s="344">
        <v>1</v>
      </c>
      <c r="S1221" s="339"/>
      <c r="T1221" s="282"/>
      <c r="U1221" s="24" t="str">
        <f>+VLOOKUP(TRIM(C1221),[5]CAT!$A$2:$G$498,4,0)</f>
        <v>Vegetal</v>
      </c>
      <c r="V1221" s="65">
        <f t="shared" si="19"/>
        <v>45670</v>
      </c>
    </row>
    <row r="1222" spans="1:22" x14ac:dyDescent="0.2">
      <c r="A1222" s="344">
        <v>2159</v>
      </c>
      <c r="B1222" s="345" t="b">
        <v>1</v>
      </c>
      <c r="C1222" s="282" t="s">
        <v>137</v>
      </c>
      <c r="D1222" s="282" t="s">
        <v>20</v>
      </c>
      <c r="E1222" s="282" t="s">
        <v>52</v>
      </c>
      <c r="F1222" s="282" t="s">
        <v>1375</v>
      </c>
      <c r="G1222" s="345">
        <v>65.466262999999998</v>
      </c>
      <c r="H1222" s="345">
        <v>65.466262999999998</v>
      </c>
      <c r="I1222" s="282" t="s">
        <v>1122</v>
      </c>
      <c r="J1222" s="346">
        <v>45608</v>
      </c>
      <c r="K1222" s="344">
        <v>60</v>
      </c>
      <c r="L1222" s="346">
        <v>45670</v>
      </c>
      <c r="M1222" s="345">
        <v>0</v>
      </c>
      <c r="N1222" s="345">
        <v>0</v>
      </c>
      <c r="O1222" s="282" t="s">
        <v>1123</v>
      </c>
      <c r="P1222" s="344">
        <v>0</v>
      </c>
      <c r="Q1222" s="282" t="s">
        <v>2108</v>
      </c>
      <c r="R1222" s="344">
        <v>1</v>
      </c>
      <c r="S1222" s="339"/>
      <c r="T1222" s="282"/>
      <c r="U1222" s="24" t="str">
        <f>+VLOOKUP(TRIM(C1222),[5]CAT!$A$2:$G$498,4,0)</f>
        <v>Vegetal</v>
      </c>
      <c r="V1222" s="65">
        <f t="shared" si="19"/>
        <v>45670</v>
      </c>
    </row>
    <row r="1223" spans="1:22" x14ac:dyDescent="0.2">
      <c r="A1223" s="344">
        <v>1088</v>
      </c>
      <c r="B1223" s="345" t="b">
        <v>1</v>
      </c>
      <c r="C1223" s="282" t="s">
        <v>1206</v>
      </c>
      <c r="D1223" s="282" t="s">
        <v>20</v>
      </c>
      <c r="E1223" s="282" t="s">
        <v>1207</v>
      </c>
      <c r="F1223" s="282" t="s">
        <v>1133</v>
      </c>
      <c r="G1223" s="345">
        <v>304.27</v>
      </c>
      <c r="H1223" s="345">
        <v>304.27</v>
      </c>
      <c r="I1223" s="282" t="s">
        <v>1180</v>
      </c>
      <c r="J1223" s="346">
        <v>45609</v>
      </c>
      <c r="K1223" s="344">
        <v>0</v>
      </c>
      <c r="L1223" s="346">
        <v>45614</v>
      </c>
      <c r="M1223" s="345">
        <v>0.01</v>
      </c>
      <c r="N1223" s="345">
        <v>0</v>
      </c>
      <c r="O1223" s="282" t="s">
        <v>1123</v>
      </c>
      <c r="P1223" s="344">
        <v>0</v>
      </c>
      <c r="Q1223" s="282" t="s">
        <v>1378</v>
      </c>
      <c r="R1223" s="344">
        <v>1</v>
      </c>
      <c r="S1223" s="339"/>
      <c r="T1223" s="282"/>
      <c r="U1223" s="24" t="e">
        <f>+VLOOKUP(TRIM(C1223),[5]CAT!$A$2:$G$498,4,0)</f>
        <v>#N/A</v>
      </c>
      <c r="V1223" s="65">
        <f t="shared" si="19"/>
        <v>45614</v>
      </c>
    </row>
    <row r="1224" spans="1:22" x14ac:dyDescent="0.2">
      <c r="A1224" s="344">
        <v>1102</v>
      </c>
      <c r="B1224" s="345" t="b">
        <v>1</v>
      </c>
      <c r="C1224" s="282" t="s">
        <v>1206</v>
      </c>
      <c r="D1224" s="282" t="s">
        <v>20</v>
      </c>
      <c r="E1224" s="282" t="s">
        <v>1207</v>
      </c>
      <c r="F1224" s="282" t="s">
        <v>1133</v>
      </c>
      <c r="G1224" s="345">
        <v>376.8</v>
      </c>
      <c r="H1224" s="345">
        <v>376.8</v>
      </c>
      <c r="I1224" s="282" t="s">
        <v>1180</v>
      </c>
      <c r="J1224" s="346">
        <v>45609</v>
      </c>
      <c r="K1224" s="344">
        <v>0</v>
      </c>
      <c r="L1224" s="346">
        <v>45614</v>
      </c>
      <c r="M1224" s="345">
        <v>0.01</v>
      </c>
      <c r="N1224" s="345">
        <v>0</v>
      </c>
      <c r="O1224" s="282" t="s">
        <v>1123</v>
      </c>
      <c r="P1224" s="344">
        <v>0</v>
      </c>
      <c r="Q1224" s="282" t="s">
        <v>2111</v>
      </c>
      <c r="R1224" s="344">
        <v>1</v>
      </c>
      <c r="S1224" s="339"/>
      <c r="T1224" s="282"/>
      <c r="U1224" s="24" t="e">
        <f>+VLOOKUP(TRIM(C1224),[5]CAT!$A$2:$G$498,4,0)</f>
        <v>#N/A</v>
      </c>
      <c r="V1224" s="65">
        <f t="shared" si="19"/>
        <v>45614</v>
      </c>
    </row>
    <row r="1225" spans="1:22" x14ac:dyDescent="0.2">
      <c r="A1225" s="344">
        <v>1112</v>
      </c>
      <c r="B1225" s="345" t="b">
        <v>1</v>
      </c>
      <c r="C1225" s="282" t="s">
        <v>1206</v>
      </c>
      <c r="D1225" s="282" t="s">
        <v>20</v>
      </c>
      <c r="E1225" s="282" t="s">
        <v>1207</v>
      </c>
      <c r="F1225" s="282" t="s">
        <v>1133</v>
      </c>
      <c r="G1225" s="345">
        <v>105.32</v>
      </c>
      <c r="H1225" s="345">
        <v>105.32</v>
      </c>
      <c r="I1225" s="282" t="s">
        <v>1180</v>
      </c>
      <c r="J1225" s="346">
        <v>45609</v>
      </c>
      <c r="K1225" s="344">
        <v>0</v>
      </c>
      <c r="L1225" s="346">
        <v>45614</v>
      </c>
      <c r="M1225" s="345">
        <v>0.01</v>
      </c>
      <c r="N1225" s="345">
        <v>0</v>
      </c>
      <c r="O1225" s="282" t="s">
        <v>1123</v>
      </c>
      <c r="P1225" s="344">
        <v>0</v>
      </c>
      <c r="Q1225" s="282" t="s">
        <v>2107</v>
      </c>
      <c r="R1225" s="344">
        <v>1</v>
      </c>
      <c r="S1225" s="339"/>
      <c r="T1225" s="282"/>
      <c r="U1225" s="24" t="e">
        <f>+VLOOKUP(TRIM(C1225),[5]CAT!$A$2:$G$498,4,0)</f>
        <v>#N/A</v>
      </c>
      <c r="V1225" s="65">
        <f t="shared" si="19"/>
        <v>45614</v>
      </c>
    </row>
    <row r="1226" spans="1:22" x14ac:dyDescent="0.2">
      <c r="A1226" s="344">
        <v>1126</v>
      </c>
      <c r="B1226" s="345" t="b">
        <v>1</v>
      </c>
      <c r="C1226" s="282" t="s">
        <v>1206</v>
      </c>
      <c r="D1226" s="282" t="s">
        <v>20</v>
      </c>
      <c r="E1226" s="282" t="s">
        <v>1207</v>
      </c>
      <c r="F1226" s="282" t="s">
        <v>1133</v>
      </c>
      <c r="G1226" s="345">
        <v>442.33</v>
      </c>
      <c r="H1226" s="345">
        <v>442.33</v>
      </c>
      <c r="I1226" s="282" t="s">
        <v>1180</v>
      </c>
      <c r="J1226" s="346">
        <v>45609</v>
      </c>
      <c r="K1226" s="344">
        <v>0</v>
      </c>
      <c r="L1226" s="346">
        <v>45614</v>
      </c>
      <c r="M1226" s="345">
        <v>0.01</v>
      </c>
      <c r="N1226" s="345">
        <v>0</v>
      </c>
      <c r="O1226" s="282" t="s">
        <v>1123</v>
      </c>
      <c r="P1226" s="344">
        <v>0</v>
      </c>
      <c r="Q1226" s="282" t="s">
        <v>2112</v>
      </c>
      <c r="R1226" s="344">
        <v>1</v>
      </c>
      <c r="S1226" s="339"/>
      <c r="T1226" s="282"/>
      <c r="U1226" s="24" t="e">
        <f>+VLOOKUP(TRIM(C1226),[5]CAT!$A$2:$G$498,4,0)</f>
        <v>#N/A</v>
      </c>
      <c r="V1226" s="65">
        <f t="shared" si="19"/>
        <v>45614</v>
      </c>
    </row>
    <row r="1227" spans="1:22" x14ac:dyDescent="0.2">
      <c r="A1227" s="344">
        <v>1138</v>
      </c>
      <c r="B1227" s="345" t="b">
        <v>1</v>
      </c>
      <c r="C1227" s="282" t="s">
        <v>1206</v>
      </c>
      <c r="D1227" s="282" t="s">
        <v>20</v>
      </c>
      <c r="E1227" s="282" t="s">
        <v>1207</v>
      </c>
      <c r="F1227" s="282" t="s">
        <v>1133</v>
      </c>
      <c r="G1227" s="345">
        <v>215.99</v>
      </c>
      <c r="H1227" s="345">
        <v>215.99</v>
      </c>
      <c r="I1227" s="282" t="s">
        <v>1180</v>
      </c>
      <c r="J1227" s="346">
        <v>45609</v>
      </c>
      <c r="K1227" s="344">
        <v>0</v>
      </c>
      <c r="L1227" s="346">
        <v>45614</v>
      </c>
      <c r="M1227" s="345">
        <v>0.01</v>
      </c>
      <c r="N1227" s="345">
        <v>0</v>
      </c>
      <c r="O1227" s="282" t="s">
        <v>1123</v>
      </c>
      <c r="P1227" s="344">
        <v>0</v>
      </c>
      <c r="Q1227" s="282" t="s">
        <v>2147</v>
      </c>
      <c r="R1227" s="344">
        <v>1</v>
      </c>
      <c r="S1227" s="339"/>
      <c r="T1227" s="282"/>
      <c r="U1227" s="24" t="e">
        <f>+VLOOKUP(TRIM(C1227),[5]CAT!$A$2:$G$498,4,0)</f>
        <v>#N/A</v>
      </c>
      <c r="V1227" s="65">
        <f t="shared" si="19"/>
        <v>45614</v>
      </c>
    </row>
    <row r="1228" spans="1:22" x14ac:dyDescent="0.2">
      <c r="A1228" s="344">
        <v>1148</v>
      </c>
      <c r="B1228" s="345" t="b">
        <v>1</v>
      </c>
      <c r="C1228" s="282" t="s">
        <v>1778</v>
      </c>
      <c r="D1228" s="282" t="s">
        <v>1779</v>
      </c>
      <c r="E1228" s="282" t="s">
        <v>1780</v>
      </c>
      <c r="F1228" s="282" t="s">
        <v>1781</v>
      </c>
      <c r="G1228" s="345">
        <v>12.559998</v>
      </c>
      <c r="H1228" s="345">
        <v>0</v>
      </c>
      <c r="I1228" s="282" t="s">
        <v>1182</v>
      </c>
      <c r="J1228" s="346">
        <v>45609</v>
      </c>
      <c r="K1228" s="344">
        <v>1</v>
      </c>
      <c r="L1228" s="346">
        <v>45614</v>
      </c>
      <c r="M1228" s="345">
        <v>0</v>
      </c>
      <c r="N1228" s="345">
        <v>0</v>
      </c>
      <c r="O1228" s="282" t="s">
        <v>1123</v>
      </c>
      <c r="P1228" s="344">
        <v>0</v>
      </c>
      <c r="Q1228" s="282" t="s">
        <v>2111</v>
      </c>
      <c r="R1228" s="344">
        <v>1</v>
      </c>
      <c r="S1228" s="339"/>
      <c r="T1228" s="282"/>
      <c r="U1228" s="24" t="e">
        <f>+VLOOKUP(TRIM(C1228),[5]CAT!$A$2:$G$498,4,0)</f>
        <v>#N/A</v>
      </c>
      <c r="V1228" s="65">
        <f t="shared" si="19"/>
        <v>45614</v>
      </c>
    </row>
    <row r="1229" spans="1:22" x14ac:dyDescent="0.2">
      <c r="A1229" s="344">
        <v>1149</v>
      </c>
      <c r="B1229" s="345" t="b">
        <v>1</v>
      </c>
      <c r="C1229" s="282" t="s">
        <v>1778</v>
      </c>
      <c r="D1229" s="282" t="s">
        <v>1779</v>
      </c>
      <c r="E1229" s="282" t="s">
        <v>1780</v>
      </c>
      <c r="F1229" s="282" t="s">
        <v>1781</v>
      </c>
      <c r="G1229" s="345">
        <v>3.5105810000000002</v>
      </c>
      <c r="H1229" s="345">
        <v>0</v>
      </c>
      <c r="I1229" s="282" t="s">
        <v>1182</v>
      </c>
      <c r="J1229" s="346">
        <v>45609</v>
      </c>
      <c r="K1229" s="344">
        <v>1</v>
      </c>
      <c r="L1229" s="346">
        <v>45614</v>
      </c>
      <c r="M1229" s="345">
        <v>0</v>
      </c>
      <c r="N1229" s="345">
        <v>0</v>
      </c>
      <c r="O1229" s="282" t="s">
        <v>1123</v>
      </c>
      <c r="P1229" s="344">
        <v>0</v>
      </c>
      <c r="Q1229" s="282" t="s">
        <v>2107</v>
      </c>
      <c r="R1229" s="344">
        <v>1</v>
      </c>
      <c r="S1229" s="339"/>
      <c r="T1229" s="282"/>
      <c r="U1229" s="24" t="e">
        <f>+VLOOKUP(TRIM(C1229),[5]CAT!$A$2:$G$498,4,0)</f>
        <v>#N/A</v>
      </c>
      <c r="V1229" s="65">
        <f t="shared" si="19"/>
        <v>45614</v>
      </c>
    </row>
    <row r="1230" spans="1:22" x14ac:dyDescent="0.2">
      <c r="A1230" s="344">
        <v>1150</v>
      </c>
      <c r="B1230" s="345" t="b">
        <v>1</v>
      </c>
      <c r="C1230" s="282" t="s">
        <v>1778</v>
      </c>
      <c r="D1230" s="282" t="s">
        <v>1779</v>
      </c>
      <c r="E1230" s="282" t="s">
        <v>1780</v>
      </c>
      <c r="F1230" s="282" t="s">
        <v>1781</v>
      </c>
      <c r="G1230" s="345">
        <v>14.744324000000001</v>
      </c>
      <c r="H1230" s="345">
        <v>0</v>
      </c>
      <c r="I1230" s="282" t="s">
        <v>1182</v>
      </c>
      <c r="J1230" s="346">
        <v>45609</v>
      </c>
      <c r="K1230" s="344">
        <v>1</v>
      </c>
      <c r="L1230" s="346">
        <v>45614</v>
      </c>
      <c r="M1230" s="345">
        <v>0</v>
      </c>
      <c r="N1230" s="345">
        <v>0</v>
      </c>
      <c r="O1230" s="282" t="s">
        <v>1123</v>
      </c>
      <c r="P1230" s="344">
        <v>0</v>
      </c>
      <c r="Q1230" s="282" t="s">
        <v>2112</v>
      </c>
      <c r="R1230" s="344">
        <v>1</v>
      </c>
      <c r="S1230" s="339"/>
      <c r="T1230" s="282"/>
      <c r="U1230" s="24" t="e">
        <f>+VLOOKUP(TRIM(C1230),[5]CAT!$A$2:$G$498,4,0)</f>
        <v>#N/A</v>
      </c>
      <c r="V1230" s="65">
        <f t="shared" si="19"/>
        <v>45614</v>
      </c>
    </row>
    <row r="1231" spans="1:22" x14ac:dyDescent="0.2">
      <c r="A1231" s="344">
        <v>1162</v>
      </c>
      <c r="B1231" s="345" t="b">
        <v>1</v>
      </c>
      <c r="C1231" s="282" t="s">
        <v>1778</v>
      </c>
      <c r="D1231" s="282" t="s">
        <v>1779</v>
      </c>
      <c r="E1231" s="282" t="s">
        <v>1780</v>
      </c>
      <c r="F1231" s="282" t="s">
        <v>1781</v>
      </c>
      <c r="G1231" s="345">
        <v>7.19984</v>
      </c>
      <c r="H1231" s="345">
        <v>0</v>
      </c>
      <c r="I1231" s="282" t="s">
        <v>1182</v>
      </c>
      <c r="J1231" s="346">
        <v>45609</v>
      </c>
      <c r="K1231" s="344">
        <v>1</v>
      </c>
      <c r="L1231" s="346">
        <v>45614</v>
      </c>
      <c r="M1231" s="345">
        <v>0</v>
      </c>
      <c r="N1231" s="345">
        <v>0</v>
      </c>
      <c r="O1231" s="282" t="s">
        <v>1123</v>
      </c>
      <c r="P1231" s="344">
        <v>0</v>
      </c>
      <c r="Q1231" s="282" t="s">
        <v>2147</v>
      </c>
      <c r="R1231" s="344">
        <v>1</v>
      </c>
      <c r="S1231" s="339"/>
      <c r="T1231" s="282"/>
      <c r="U1231" s="24" t="e">
        <f>+VLOOKUP(TRIM(C1231),[5]CAT!$A$2:$G$498,4,0)</f>
        <v>#N/A</v>
      </c>
      <c r="V1231" s="65">
        <f t="shared" si="19"/>
        <v>45614</v>
      </c>
    </row>
    <row r="1232" spans="1:22" x14ac:dyDescent="0.2">
      <c r="A1232" s="344">
        <v>1287</v>
      </c>
      <c r="B1232" s="345" t="b">
        <v>1</v>
      </c>
      <c r="C1232" s="282" t="s">
        <v>280</v>
      </c>
      <c r="D1232" s="282" t="s">
        <v>20</v>
      </c>
      <c r="E1232" s="282" t="s">
        <v>26</v>
      </c>
      <c r="F1232" s="282" t="s">
        <v>1127</v>
      </c>
      <c r="G1232" s="345">
        <v>65.536387000000005</v>
      </c>
      <c r="H1232" s="345">
        <v>65.536387000000005</v>
      </c>
      <c r="I1232" s="282" t="s">
        <v>1122</v>
      </c>
      <c r="J1232" s="346">
        <v>45609</v>
      </c>
      <c r="K1232" s="344">
        <v>6</v>
      </c>
      <c r="L1232" s="346">
        <v>45621</v>
      </c>
      <c r="M1232" s="345">
        <v>0</v>
      </c>
      <c r="N1232" s="345">
        <v>0</v>
      </c>
      <c r="O1232" s="282" t="s">
        <v>1123</v>
      </c>
      <c r="P1232" s="344">
        <v>0</v>
      </c>
      <c r="Q1232" s="282" t="s">
        <v>2124</v>
      </c>
      <c r="R1232" s="344">
        <v>1</v>
      </c>
      <c r="S1232" s="339"/>
      <c r="T1232" s="282"/>
      <c r="U1232" s="24" t="str">
        <f>+VLOOKUP(TRIM(C1232),[5]CAT!$A$2:$G$498,4,0)</f>
        <v>Ins Pizza</v>
      </c>
      <c r="V1232" s="65">
        <f t="shared" si="19"/>
        <v>45621</v>
      </c>
    </row>
    <row r="1233" spans="1:22" x14ac:dyDescent="0.2">
      <c r="A1233" s="344">
        <v>1292</v>
      </c>
      <c r="B1233" s="345" t="b">
        <v>1</v>
      </c>
      <c r="C1233" s="282" t="s">
        <v>280</v>
      </c>
      <c r="D1233" s="282" t="s">
        <v>20</v>
      </c>
      <c r="E1233" s="282" t="s">
        <v>26</v>
      </c>
      <c r="F1233" s="282" t="s">
        <v>1127</v>
      </c>
      <c r="G1233" s="345">
        <v>89.633847000000003</v>
      </c>
      <c r="H1233" s="345">
        <v>89.633847000000003</v>
      </c>
      <c r="I1233" s="282" t="s">
        <v>1122</v>
      </c>
      <c r="J1233" s="346">
        <v>45609</v>
      </c>
      <c r="K1233" s="344">
        <v>6</v>
      </c>
      <c r="L1233" s="346">
        <v>45621</v>
      </c>
      <c r="M1233" s="345">
        <v>0</v>
      </c>
      <c r="N1233" s="345">
        <v>0</v>
      </c>
      <c r="O1233" s="282" t="s">
        <v>1123</v>
      </c>
      <c r="P1233" s="344">
        <v>0</v>
      </c>
      <c r="Q1233" s="282" t="s">
        <v>2068</v>
      </c>
      <c r="R1233" s="344">
        <v>1</v>
      </c>
      <c r="S1233" s="339"/>
      <c r="T1233" s="282"/>
      <c r="U1233" s="24" t="str">
        <f>+VLOOKUP(TRIM(C1233),[5]CAT!$A$2:$G$498,4,0)</f>
        <v>Ins Pizza</v>
      </c>
      <c r="V1233" s="65">
        <f t="shared" si="19"/>
        <v>45621</v>
      </c>
    </row>
    <row r="1234" spans="1:22" x14ac:dyDescent="0.2">
      <c r="A1234" s="344">
        <v>1300</v>
      </c>
      <c r="B1234" s="345" t="b">
        <v>1</v>
      </c>
      <c r="C1234" s="282" t="s">
        <v>280</v>
      </c>
      <c r="D1234" s="282" t="s">
        <v>20</v>
      </c>
      <c r="E1234" s="282" t="s">
        <v>26</v>
      </c>
      <c r="F1234" s="282" t="s">
        <v>1127</v>
      </c>
      <c r="G1234" s="345">
        <v>23.145192999999999</v>
      </c>
      <c r="H1234" s="345">
        <v>23.145192999999999</v>
      </c>
      <c r="I1234" s="282" t="s">
        <v>1122</v>
      </c>
      <c r="J1234" s="346">
        <v>45609</v>
      </c>
      <c r="K1234" s="344">
        <v>6</v>
      </c>
      <c r="L1234" s="346">
        <v>45621</v>
      </c>
      <c r="M1234" s="345">
        <v>0</v>
      </c>
      <c r="N1234" s="345">
        <v>0</v>
      </c>
      <c r="O1234" s="282" t="s">
        <v>1123</v>
      </c>
      <c r="P1234" s="344">
        <v>0</v>
      </c>
      <c r="Q1234" s="282" t="s">
        <v>2247</v>
      </c>
      <c r="R1234" s="344">
        <v>1</v>
      </c>
      <c r="S1234" s="339"/>
      <c r="T1234" s="282"/>
      <c r="U1234" s="24" t="str">
        <f>+VLOOKUP(TRIM(C1234),[5]CAT!$A$2:$G$498,4,0)</f>
        <v>Ins Pizza</v>
      </c>
      <c r="V1234" s="65">
        <f t="shared" si="19"/>
        <v>45621</v>
      </c>
    </row>
    <row r="1235" spans="1:22" x14ac:dyDescent="0.2">
      <c r="A1235" s="344">
        <v>1309</v>
      </c>
      <c r="B1235" s="345" t="b">
        <v>1</v>
      </c>
      <c r="C1235" s="282" t="s">
        <v>161</v>
      </c>
      <c r="D1235" s="282" t="s">
        <v>20</v>
      </c>
      <c r="E1235" s="282" t="s">
        <v>43</v>
      </c>
      <c r="F1235" s="282" t="s">
        <v>1375</v>
      </c>
      <c r="G1235" s="345">
        <v>84.431736999999998</v>
      </c>
      <c r="H1235" s="345">
        <v>84.431736999999998</v>
      </c>
      <c r="I1235" s="282" t="s">
        <v>1122</v>
      </c>
      <c r="J1235" s="346">
        <v>45609</v>
      </c>
      <c r="K1235" s="344">
        <v>7</v>
      </c>
      <c r="L1235" s="346">
        <v>45621</v>
      </c>
      <c r="M1235" s="345">
        <v>0</v>
      </c>
      <c r="N1235" s="345">
        <v>0</v>
      </c>
      <c r="O1235" s="282" t="s">
        <v>1123</v>
      </c>
      <c r="P1235" s="344">
        <v>0</v>
      </c>
      <c r="Q1235" s="282" t="s">
        <v>2247</v>
      </c>
      <c r="R1235" s="344">
        <v>1</v>
      </c>
      <c r="S1235" s="339"/>
      <c r="T1235" s="282"/>
      <c r="U1235" s="24" t="str">
        <f>+VLOOKUP(TRIM(C1235),[5]CAT!$A$2:$G$498,4,0)</f>
        <v>Aceite</v>
      </c>
      <c r="V1235" s="65">
        <f t="shared" si="19"/>
        <v>45621</v>
      </c>
    </row>
    <row r="1236" spans="1:22" x14ac:dyDescent="0.2">
      <c r="A1236" s="344">
        <v>1397</v>
      </c>
      <c r="B1236" s="345" t="b">
        <v>1</v>
      </c>
      <c r="C1236" s="282" t="s">
        <v>692</v>
      </c>
      <c r="D1236" s="282" t="s">
        <v>20</v>
      </c>
      <c r="E1236" s="282" t="s">
        <v>693</v>
      </c>
      <c r="F1236" s="282" t="s">
        <v>1375</v>
      </c>
      <c r="G1236" s="345">
        <v>13.271219</v>
      </c>
      <c r="H1236" s="345">
        <v>13.271219</v>
      </c>
      <c r="I1236" s="282" t="s">
        <v>1122</v>
      </c>
      <c r="J1236" s="346">
        <v>45609</v>
      </c>
      <c r="K1236" s="344">
        <v>21</v>
      </c>
      <c r="L1236" s="346">
        <v>45635</v>
      </c>
      <c r="M1236" s="345">
        <v>0</v>
      </c>
      <c r="N1236" s="345">
        <v>0</v>
      </c>
      <c r="O1236" s="282" t="s">
        <v>1123</v>
      </c>
      <c r="P1236" s="344">
        <v>0</v>
      </c>
      <c r="Q1236" s="282" t="s">
        <v>2112</v>
      </c>
      <c r="R1236" s="344">
        <v>1</v>
      </c>
      <c r="S1236" s="339"/>
      <c r="T1236" s="282"/>
      <c r="U1236" s="24" t="str">
        <f>+VLOOKUP(TRIM(C1236),[5]CAT!$A$2:$G$498,4,0)</f>
        <v>Sabor</v>
      </c>
      <c r="V1236" s="65">
        <f t="shared" si="19"/>
        <v>45635</v>
      </c>
    </row>
    <row r="1237" spans="1:22" x14ac:dyDescent="0.2">
      <c r="A1237" s="344">
        <v>1426</v>
      </c>
      <c r="B1237" s="345" t="b">
        <v>1</v>
      </c>
      <c r="C1237" s="282" t="s">
        <v>692</v>
      </c>
      <c r="D1237" s="282" t="s">
        <v>20</v>
      </c>
      <c r="E1237" s="282" t="s">
        <v>693</v>
      </c>
      <c r="F1237" s="282" t="s">
        <v>1375</v>
      </c>
      <c r="G1237" s="345">
        <v>4.1590790000000002</v>
      </c>
      <c r="H1237" s="345">
        <v>4.1590790000000002</v>
      </c>
      <c r="I1237" s="282" t="s">
        <v>1122</v>
      </c>
      <c r="J1237" s="346">
        <v>45609</v>
      </c>
      <c r="K1237" s="344">
        <v>21</v>
      </c>
      <c r="L1237" s="346">
        <v>45635</v>
      </c>
      <c r="M1237" s="345">
        <v>0</v>
      </c>
      <c r="N1237" s="345">
        <v>0</v>
      </c>
      <c r="O1237" s="282" t="s">
        <v>1123</v>
      </c>
      <c r="P1237" s="344">
        <v>0</v>
      </c>
      <c r="Q1237" s="282" t="s">
        <v>2109</v>
      </c>
      <c r="R1237" s="344">
        <v>1</v>
      </c>
      <c r="S1237" s="339"/>
      <c r="T1237" s="282"/>
      <c r="U1237" s="24" t="str">
        <f>+VLOOKUP(TRIM(C1237),[5]CAT!$A$2:$G$498,4,0)</f>
        <v>Sabor</v>
      </c>
      <c r="V1237" s="65">
        <f t="shared" si="19"/>
        <v>45635</v>
      </c>
    </row>
    <row r="1238" spans="1:22" x14ac:dyDescent="0.2">
      <c r="A1238" s="344">
        <v>1400</v>
      </c>
      <c r="B1238" s="345" t="b">
        <v>1</v>
      </c>
      <c r="C1238" s="282" t="s">
        <v>259</v>
      </c>
      <c r="D1238" s="282" t="s">
        <v>20</v>
      </c>
      <c r="E1238" s="282" t="s">
        <v>29</v>
      </c>
      <c r="F1238" s="282" t="s">
        <v>1375</v>
      </c>
      <c r="G1238" s="345">
        <v>14.745798000000001</v>
      </c>
      <c r="H1238" s="345">
        <v>14.745798000000001</v>
      </c>
      <c r="I1238" s="282" t="s">
        <v>1180</v>
      </c>
      <c r="J1238" s="346">
        <v>45609</v>
      </c>
      <c r="K1238" s="344">
        <v>21</v>
      </c>
      <c r="L1238" s="346">
        <v>45635</v>
      </c>
      <c r="M1238" s="345">
        <v>0</v>
      </c>
      <c r="N1238" s="345">
        <v>0</v>
      </c>
      <c r="O1238" s="282" t="s">
        <v>1123</v>
      </c>
      <c r="P1238" s="344">
        <v>0</v>
      </c>
      <c r="Q1238" s="282" t="s">
        <v>2112</v>
      </c>
      <c r="R1238" s="344">
        <v>1</v>
      </c>
      <c r="S1238" s="339"/>
      <c r="T1238" s="282"/>
      <c r="U1238" s="24" t="str">
        <f>+VLOOKUP(TRIM(C1238),[5]CAT!$A$2:$G$498,4,0)</f>
        <v>Aditivos</v>
      </c>
      <c r="V1238" s="65">
        <f t="shared" si="19"/>
        <v>45635</v>
      </c>
    </row>
    <row r="1239" spans="1:22" x14ac:dyDescent="0.2">
      <c r="A1239" s="344">
        <v>1410</v>
      </c>
      <c r="B1239" s="345" t="b">
        <v>1</v>
      </c>
      <c r="C1239" s="282" t="s">
        <v>259</v>
      </c>
      <c r="D1239" s="282" t="s">
        <v>20</v>
      </c>
      <c r="E1239" s="282" t="s">
        <v>29</v>
      </c>
      <c r="F1239" s="282" t="s">
        <v>1375</v>
      </c>
      <c r="G1239" s="345">
        <v>31.473395</v>
      </c>
      <c r="H1239" s="345">
        <v>31.473395</v>
      </c>
      <c r="I1239" s="282" t="s">
        <v>1180</v>
      </c>
      <c r="J1239" s="346">
        <v>45609</v>
      </c>
      <c r="K1239" s="344">
        <v>21</v>
      </c>
      <c r="L1239" s="346">
        <v>45635</v>
      </c>
      <c r="M1239" s="345">
        <v>0</v>
      </c>
      <c r="N1239" s="345">
        <v>0</v>
      </c>
      <c r="O1239" s="282" t="s">
        <v>1123</v>
      </c>
      <c r="P1239" s="344">
        <v>0</v>
      </c>
      <c r="Q1239" s="282" t="s">
        <v>2134</v>
      </c>
      <c r="R1239" s="344">
        <v>1</v>
      </c>
      <c r="S1239" s="339"/>
      <c r="T1239" s="282"/>
      <c r="U1239" s="24" t="str">
        <f>+VLOOKUP(TRIM(C1239),[5]CAT!$A$2:$G$498,4,0)</f>
        <v>Aditivos</v>
      </c>
      <c r="V1239" s="65">
        <f t="shared" si="19"/>
        <v>45635</v>
      </c>
    </row>
    <row r="1240" spans="1:22" x14ac:dyDescent="0.2">
      <c r="A1240" s="344">
        <v>1402</v>
      </c>
      <c r="B1240" s="345" t="b">
        <v>1</v>
      </c>
      <c r="C1240" s="282" t="s">
        <v>249</v>
      </c>
      <c r="D1240" s="282" t="s">
        <v>20</v>
      </c>
      <c r="E1240" s="282" t="s">
        <v>78</v>
      </c>
      <c r="F1240" s="282" t="s">
        <v>1126</v>
      </c>
      <c r="G1240" s="345">
        <v>2.94916</v>
      </c>
      <c r="H1240" s="345">
        <v>2.94916</v>
      </c>
      <c r="I1240" s="282" t="s">
        <v>1122</v>
      </c>
      <c r="J1240" s="346">
        <v>45609</v>
      </c>
      <c r="K1240" s="344">
        <v>21</v>
      </c>
      <c r="L1240" s="346">
        <v>45635</v>
      </c>
      <c r="M1240" s="345">
        <v>0</v>
      </c>
      <c r="N1240" s="345">
        <v>0</v>
      </c>
      <c r="O1240" s="282" t="s">
        <v>1123</v>
      </c>
      <c r="P1240" s="344">
        <v>0</v>
      </c>
      <c r="Q1240" s="282" t="s">
        <v>2112</v>
      </c>
      <c r="R1240" s="344">
        <v>1</v>
      </c>
      <c r="S1240" s="339"/>
      <c r="T1240" s="282"/>
      <c r="U1240" s="24" t="str">
        <f>+VLOOKUP(TRIM(C1240),[5]CAT!$A$2:$G$498,4,0)</f>
        <v>Sabor</v>
      </c>
      <c r="V1240" s="65">
        <f t="shared" si="19"/>
        <v>45635</v>
      </c>
    </row>
    <row r="1241" spans="1:22" x14ac:dyDescent="0.2">
      <c r="A1241" s="344">
        <v>1401</v>
      </c>
      <c r="B1241" s="345" t="b">
        <v>1</v>
      </c>
      <c r="C1241" s="282" t="s">
        <v>320</v>
      </c>
      <c r="D1241" s="282" t="s">
        <v>20</v>
      </c>
      <c r="E1241" s="282" t="s">
        <v>354</v>
      </c>
      <c r="F1241" s="282" t="s">
        <v>1126</v>
      </c>
      <c r="G1241" s="345">
        <v>8.8474789999999999</v>
      </c>
      <c r="H1241" s="345">
        <v>8.8474789999999999</v>
      </c>
      <c r="I1241" s="282" t="s">
        <v>1122</v>
      </c>
      <c r="J1241" s="346">
        <v>45609</v>
      </c>
      <c r="K1241" s="344">
        <v>21</v>
      </c>
      <c r="L1241" s="346">
        <v>45635</v>
      </c>
      <c r="M1241" s="345">
        <v>0</v>
      </c>
      <c r="N1241" s="345">
        <v>0</v>
      </c>
      <c r="O1241" s="282" t="s">
        <v>1123</v>
      </c>
      <c r="P1241" s="344">
        <v>0</v>
      </c>
      <c r="Q1241" s="282" t="s">
        <v>2112</v>
      </c>
      <c r="R1241" s="344">
        <v>1</v>
      </c>
      <c r="S1241" s="339"/>
      <c r="T1241" s="282"/>
      <c r="U1241" s="24" t="str">
        <f>+VLOOKUP(TRIM(C1241),[5]CAT!$A$2:$G$498,4,0)</f>
        <v>Sabor</v>
      </c>
      <c r="V1241" s="65">
        <f t="shared" si="19"/>
        <v>45635</v>
      </c>
    </row>
    <row r="1242" spans="1:22" x14ac:dyDescent="0.2">
      <c r="A1242" s="344">
        <v>1420</v>
      </c>
      <c r="B1242" s="345" t="b">
        <v>1</v>
      </c>
      <c r="C1242" s="282" t="s">
        <v>747</v>
      </c>
      <c r="D1242" s="282" t="s">
        <v>20</v>
      </c>
      <c r="E1242" s="282" t="s">
        <v>736</v>
      </c>
      <c r="F1242" s="282" t="s">
        <v>1129</v>
      </c>
      <c r="G1242" s="345">
        <v>2.7946360000000001</v>
      </c>
      <c r="H1242" s="345">
        <v>2.7946360000000001</v>
      </c>
      <c r="I1242" s="282" t="s">
        <v>1122</v>
      </c>
      <c r="J1242" s="346">
        <v>45609</v>
      </c>
      <c r="K1242" s="344">
        <v>21</v>
      </c>
      <c r="L1242" s="346">
        <v>45635</v>
      </c>
      <c r="M1242" s="345">
        <v>0</v>
      </c>
      <c r="N1242" s="345">
        <v>0</v>
      </c>
      <c r="O1242" s="282" t="s">
        <v>1123</v>
      </c>
      <c r="P1242" s="344">
        <v>0</v>
      </c>
      <c r="Q1242" s="282" t="s">
        <v>2109</v>
      </c>
      <c r="R1242" s="344">
        <v>1</v>
      </c>
      <c r="S1242" s="339"/>
      <c r="T1242" s="282"/>
      <c r="U1242" s="24" t="str">
        <f>+VLOOKUP(TRIM(C1242),[5]CAT!$A$2:$G$498,4,0)</f>
        <v>Sabor</v>
      </c>
      <c r="V1242" s="65">
        <f t="shared" si="19"/>
        <v>45635</v>
      </c>
    </row>
    <row r="1243" spans="1:22" x14ac:dyDescent="0.2">
      <c r="A1243" s="344">
        <v>1416</v>
      </c>
      <c r="B1243" s="345" t="b">
        <v>1</v>
      </c>
      <c r="C1243" s="282" t="s">
        <v>735</v>
      </c>
      <c r="D1243" s="282" t="s">
        <v>20</v>
      </c>
      <c r="E1243" s="282" t="s">
        <v>754</v>
      </c>
      <c r="F1243" s="282" t="s">
        <v>1127</v>
      </c>
      <c r="G1243" s="345">
        <v>300.19283799999999</v>
      </c>
      <c r="H1243" s="345">
        <v>300.19283799999999</v>
      </c>
      <c r="I1243" s="282" t="s">
        <v>1122</v>
      </c>
      <c r="J1243" s="346">
        <v>45609</v>
      </c>
      <c r="K1243" s="344">
        <v>21</v>
      </c>
      <c r="L1243" s="346">
        <v>45635</v>
      </c>
      <c r="M1243" s="345">
        <v>0</v>
      </c>
      <c r="N1243" s="345">
        <v>0</v>
      </c>
      <c r="O1243" s="282" t="s">
        <v>1123</v>
      </c>
      <c r="P1243" s="344">
        <v>0</v>
      </c>
      <c r="Q1243" s="282" t="s">
        <v>2134</v>
      </c>
      <c r="R1243" s="344">
        <v>1</v>
      </c>
      <c r="S1243" s="339"/>
      <c r="T1243" s="282"/>
      <c r="U1243" s="24" t="str">
        <f>+VLOOKUP(TRIM(C1243),[5]CAT!$A$2:$G$498,4,0)</f>
        <v>Batter</v>
      </c>
      <c r="V1243" s="65">
        <f t="shared" si="19"/>
        <v>45635</v>
      </c>
    </row>
    <row r="1244" spans="1:22" x14ac:dyDescent="0.2">
      <c r="A1244" s="344">
        <v>1396</v>
      </c>
      <c r="B1244" s="345" t="b">
        <v>1</v>
      </c>
      <c r="C1244" s="282" t="s">
        <v>152</v>
      </c>
      <c r="D1244" s="282" t="s">
        <v>20</v>
      </c>
      <c r="E1244" s="282" t="s">
        <v>58</v>
      </c>
      <c r="F1244" s="282" t="s">
        <v>1127</v>
      </c>
      <c r="G1244" s="345">
        <v>14.891767</v>
      </c>
      <c r="H1244" s="345">
        <v>14.891767</v>
      </c>
      <c r="I1244" s="282" t="s">
        <v>1180</v>
      </c>
      <c r="J1244" s="346">
        <v>45609</v>
      </c>
      <c r="K1244" s="344">
        <v>21</v>
      </c>
      <c r="L1244" s="346">
        <v>45635</v>
      </c>
      <c r="M1244" s="345">
        <v>0</v>
      </c>
      <c r="N1244" s="345">
        <v>0</v>
      </c>
      <c r="O1244" s="282" t="s">
        <v>1123</v>
      </c>
      <c r="P1244" s="344">
        <v>0</v>
      </c>
      <c r="Q1244" s="282" t="s">
        <v>2112</v>
      </c>
      <c r="R1244" s="344">
        <v>1</v>
      </c>
      <c r="S1244" s="339"/>
      <c r="T1244" s="282"/>
      <c r="U1244" s="24" t="str">
        <f>+VLOOKUP(TRIM(C1244),[5]CAT!$A$2:$G$498,4,0)</f>
        <v>Sabor</v>
      </c>
      <c r="V1244" s="65">
        <f t="shared" si="19"/>
        <v>45635</v>
      </c>
    </row>
    <row r="1245" spans="1:22" x14ac:dyDescent="0.2">
      <c r="A1245" s="344">
        <v>1423</v>
      </c>
      <c r="B1245" s="345" t="b">
        <v>1</v>
      </c>
      <c r="C1245" s="282" t="s">
        <v>152</v>
      </c>
      <c r="D1245" s="282" t="s">
        <v>20</v>
      </c>
      <c r="E1245" s="282" t="s">
        <v>58</v>
      </c>
      <c r="F1245" s="282" t="s">
        <v>1127</v>
      </c>
      <c r="G1245" s="345">
        <v>1.1977009999999999</v>
      </c>
      <c r="H1245" s="345">
        <v>1.1977009999999999</v>
      </c>
      <c r="I1245" s="282" t="s">
        <v>1180</v>
      </c>
      <c r="J1245" s="346">
        <v>45609</v>
      </c>
      <c r="K1245" s="344">
        <v>21</v>
      </c>
      <c r="L1245" s="346">
        <v>45635</v>
      </c>
      <c r="M1245" s="345">
        <v>0</v>
      </c>
      <c r="N1245" s="345">
        <v>0</v>
      </c>
      <c r="O1245" s="282" t="s">
        <v>1123</v>
      </c>
      <c r="P1245" s="344">
        <v>0</v>
      </c>
      <c r="Q1245" s="282" t="s">
        <v>2109</v>
      </c>
      <c r="R1245" s="344">
        <v>1</v>
      </c>
      <c r="S1245" s="339"/>
      <c r="T1245" s="282"/>
      <c r="U1245" s="24" t="str">
        <f>+VLOOKUP(TRIM(C1245),[5]CAT!$A$2:$G$498,4,0)</f>
        <v>Sabor</v>
      </c>
      <c r="V1245" s="65">
        <f t="shared" si="19"/>
        <v>45635</v>
      </c>
    </row>
    <row r="1246" spans="1:22" x14ac:dyDescent="0.2">
      <c r="A1246" s="344">
        <v>1432</v>
      </c>
      <c r="B1246" s="345" t="b">
        <v>1</v>
      </c>
      <c r="C1246" s="282" t="s">
        <v>152</v>
      </c>
      <c r="D1246" s="282" t="s">
        <v>20</v>
      </c>
      <c r="E1246" s="282" t="s">
        <v>58</v>
      </c>
      <c r="F1246" s="282" t="s">
        <v>1127</v>
      </c>
      <c r="G1246" s="345">
        <v>4.1590790000000002</v>
      </c>
      <c r="H1246" s="345">
        <v>4.1590790000000002</v>
      </c>
      <c r="I1246" s="282" t="s">
        <v>1180</v>
      </c>
      <c r="J1246" s="346">
        <v>45609</v>
      </c>
      <c r="K1246" s="344">
        <v>21</v>
      </c>
      <c r="L1246" s="346">
        <v>45635</v>
      </c>
      <c r="M1246" s="345">
        <v>0</v>
      </c>
      <c r="N1246" s="345">
        <v>0</v>
      </c>
      <c r="O1246" s="282" t="s">
        <v>1123</v>
      </c>
      <c r="P1246" s="344">
        <v>0</v>
      </c>
      <c r="Q1246" s="282" t="s">
        <v>2109</v>
      </c>
      <c r="R1246" s="344">
        <v>1</v>
      </c>
      <c r="S1246" s="339"/>
      <c r="T1246" s="282"/>
      <c r="U1246" s="24" t="str">
        <f>+VLOOKUP(TRIM(C1246),[5]CAT!$A$2:$G$498,4,0)</f>
        <v>Sabor</v>
      </c>
      <c r="V1246" s="65">
        <f t="shared" si="19"/>
        <v>45635</v>
      </c>
    </row>
    <row r="1247" spans="1:22" x14ac:dyDescent="0.2">
      <c r="A1247" s="344">
        <v>2432</v>
      </c>
      <c r="B1247" s="345" t="b">
        <v>1</v>
      </c>
      <c r="C1247" s="282" t="s">
        <v>146</v>
      </c>
      <c r="D1247" s="282" t="s">
        <v>20</v>
      </c>
      <c r="E1247" s="282" t="s">
        <v>88</v>
      </c>
      <c r="F1247" s="282" t="s">
        <v>1375</v>
      </c>
      <c r="G1247" s="345">
        <v>315.01718199999999</v>
      </c>
      <c r="H1247" s="345">
        <v>315.01718199999999</v>
      </c>
      <c r="I1247" s="282" t="s">
        <v>1122</v>
      </c>
      <c r="J1247" s="346">
        <v>45609</v>
      </c>
      <c r="K1247" s="344">
        <v>21</v>
      </c>
      <c r="L1247" s="346">
        <v>45635</v>
      </c>
      <c r="M1247" s="345">
        <v>0</v>
      </c>
      <c r="N1247" s="345">
        <v>0</v>
      </c>
      <c r="O1247" s="282" t="s">
        <v>1123</v>
      </c>
      <c r="P1247" s="344">
        <v>0</v>
      </c>
      <c r="Q1247" s="282" t="s">
        <v>2134</v>
      </c>
      <c r="R1247" s="344">
        <v>1</v>
      </c>
      <c r="S1247" s="339"/>
      <c r="T1247" s="282"/>
      <c r="U1247" s="24" t="str">
        <f>+VLOOKUP(TRIM(C1247),[5]CAT!$A$2:$G$498,4,0)</f>
        <v>Harina</v>
      </c>
      <c r="V1247" s="65">
        <f t="shared" si="19"/>
        <v>45635</v>
      </c>
    </row>
    <row r="1248" spans="1:22" x14ac:dyDescent="0.2">
      <c r="A1248" s="344">
        <v>2433</v>
      </c>
      <c r="B1248" s="345" t="b">
        <v>1</v>
      </c>
      <c r="C1248" s="282" t="s">
        <v>146</v>
      </c>
      <c r="D1248" s="282" t="s">
        <v>20</v>
      </c>
      <c r="E1248" s="282" t="s">
        <v>88</v>
      </c>
      <c r="F1248" s="282" t="s">
        <v>1375</v>
      </c>
      <c r="G1248" s="345">
        <v>17.566281</v>
      </c>
      <c r="H1248" s="345">
        <v>17.566281</v>
      </c>
      <c r="I1248" s="282" t="s">
        <v>1122</v>
      </c>
      <c r="J1248" s="346">
        <v>45609</v>
      </c>
      <c r="K1248" s="344">
        <v>21</v>
      </c>
      <c r="L1248" s="346">
        <v>45635</v>
      </c>
      <c r="M1248" s="345">
        <v>0</v>
      </c>
      <c r="N1248" s="345">
        <v>0</v>
      </c>
      <c r="O1248" s="282" t="s">
        <v>1123</v>
      </c>
      <c r="P1248" s="344">
        <v>0</v>
      </c>
      <c r="Q1248" s="282" t="s">
        <v>2109</v>
      </c>
      <c r="R1248" s="344">
        <v>1</v>
      </c>
      <c r="S1248" s="339"/>
      <c r="T1248" s="282"/>
      <c r="U1248" s="24" t="str">
        <f>+VLOOKUP(TRIM(C1248),[5]CAT!$A$2:$G$498,4,0)</f>
        <v>Harina</v>
      </c>
      <c r="V1248" s="65">
        <f t="shared" si="19"/>
        <v>45635</v>
      </c>
    </row>
    <row r="1249" spans="1:22" x14ac:dyDescent="0.2">
      <c r="A1249" s="344">
        <v>2434</v>
      </c>
      <c r="B1249" s="345" t="b">
        <v>1</v>
      </c>
      <c r="C1249" s="282" t="s">
        <v>146</v>
      </c>
      <c r="D1249" s="282" t="s">
        <v>20</v>
      </c>
      <c r="E1249" s="282" t="s">
        <v>88</v>
      </c>
      <c r="F1249" s="282" t="s">
        <v>1375</v>
      </c>
      <c r="G1249" s="345">
        <v>142.725335</v>
      </c>
      <c r="H1249" s="345">
        <v>142.725335</v>
      </c>
      <c r="I1249" s="282" t="s">
        <v>1122</v>
      </c>
      <c r="J1249" s="346">
        <v>45609</v>
      </c>
      <c r="K1249" s="344">
        <v>21</v>
      </c>
      <c r="L1249" s="346">
        <v>45635</v>
      </c>
      <c r="M1249" s="345">
        <v>0</v>
      </c>
      <c r="N1249" s="345">
        <v>0</v>
      </c>
      <c r="O1249" s="282" t="s">
        <v>1123</v>
      </c>
      <c r="P1249" s="344">
        <v>0</v>
      </c>
      <c r="Q1249" s="282" t="s">
        <v>2109</v>
      </c>
      <c r="R1249" s="344">
        <v>1</v>
      </c>
      <c r="S1249" s="339"/>
      <c r="T1249" s="282"/>
      <c r="U1249" s="24" t="str">
        <f>+VLOOKUP(TRIM(C1249),[5]CAT!$A$2:$G$498,4,0)</f>
        <v>Harina</v>
      </c>
      <c r="V1249" s="65">
        <f t="shared" si="19"/>
        <v>45635</v>
      </c>
    </row>
    <row r="1250" spans="1:22" x14ac:dyDescent="0.2">
      <c r="A1250" s="344">
        <v>2435</v>
      </c>
      <c r="B1250" s="345" t="b">
        <v>1</v>
      </c>
      <c r="C1250" s="282" t="s">
        <v>146</v>
      </c>
      <c r="D1250" s="282" t="s">
        <v>20</v>
      </c>
      <c r="E1250" s="282" t="s">
        <v>88</v>
      </c>
      <c r="F1250" s="282" t="s">
        <v>1375</v>
      </c>
      <c r="G1250" s="345">
        <v>250.90416099999999</v>
      </c>
      <c r="H1250" s="345">
        <v>250.90416099999999</v>
      </c>
      <c r="I1250" s="282" t="s">
        <v>1122</v>
      </c>
      <c r="J1250" s="346">
        <v>45609</v>
      </c>
      <c r="K1250" s="344">
        <v>21</v>
      </c>
      <c r="L1250" s="346">
        <v>45635</v>
      </c>
      <c r="M1250" s="345">
        <v>0</v>
      </c>
      <c r="N1250" s="345">
        <v>0</v>
      </c>
      <c r="O1250" s="282" t="s">
        <v>1123</v>
      </c>
      <c r="P1250" s="344">
        <v>0</v>
      </c>
      <c r="Q1250" s="282" t="s">
        <v>2112</v>
      </c>
      <c r="R1250" s="344">
        <v>1</v>
      </c>
      <c r="S1250" s="339"/>
      <c r="T1250" s="282"/>
      <c r="U1250" s="24" t="str">
        <f>+VLOOKUP(TRIM(C1250),[5]CAT!$A$2:$G$498,4,0)</f>
        <v>Harina</v>
      </c>
      <c r="V1250" s="65">
        <f t="shared" si="19"/>
        <v>45635</v>
      </c>
    </row>
    <row r="1251" spans="1:22" x14ac:dyDescent="0.2">
      <c r="A1251" s="344">
        <v>1157</v>
      </c>
      <c r="B1251" s="345" t="b">
        <v>1</v>
      </c>
      <c r="C1251" s="282" t="s">
        <v>1956</v>
      </c>
      <c r="D1251" s="282" t="s">
        <v>20</v>
      </c>
      <c r="E1251" s="282" t="s">
        <v>1957</v>
      </c>
      <c r="F1251" s="282" t="s">
        <v>1958</v>
      </c>
      <c r="G1251" s="345">
        <v>0.26</v>
      </c>
      <c r="H1251" s="345">
        <v>0.26</v>
      </c>
      <c r="I1251" s="282" t="s">
        <v>1180</v>
      </c>
      <c r="J1251" s="346">
        <v>45610</v>
      </c>
      <c r="K1251" s="344">
        <v>0</v>
      </c>
      <c r="L1251" s="346">
        <v>45614</v>
      </c>
      <c r="M1251" s="345">
        <v>0.01</v>
      </c>
      <c r="N1251" s="345">
        <v>0</v>
      </c>
      <c r="O1251" s="282" t="s">
        <v>1123</v>
      </c>
      <c r="P1251" s="344">
        <v>0</v>
      </c>
      <c r="Q1251" s="282" t="s">
        <v>2113</v>
      </c>
      <c r="R1251" s="344">
        <v>1</v>
      </c>
      <c r="S1251" s="339"/>
      <c r="T1251" s="282"/>
      <c r="U1251" s="24" t="e">
        <f>+VLOOKUP(TRIM(C1251),[5]CAT!$A$2:$G$498,4,0)</f>
        <v>#N/A</v>
      </c>
      <c r="V1251" s="65">
        <f t="shared" si="19"/>
        <v>45614</v>
      </c>
    </row>
    <row r="1252" spans="1:22" x14ac:dyDescent="0.2">
      <c r="A1252" s="344">
        <v>1151</v>
      </c>
      <c r="B1252" s="345" t="b">
        <v>1</v>
      </c>
      <c r="C1252" s="282" t="s">
        <v>1206</v>
      </c>
      <c r="D1252" s="282" t="s">
        <v>20</v>
      </c>
      <c r="E1252" s="282" t="s">
        <v>1207</v>
      </c>
      <c r="F1252" s="282" t="s">
        <v>1133</v>
      </c>
      <c r="G1252" s="345">
        <v>121.63</v>
      </c>
      <c r="H1252" s="345">
        <v>121.63</v>
      </c>
      <c r="I1252" s="282" t="s">
        <v>1180</v>
      </c>
      <c r="J1252" s="346">
        <v>45610</v>
      </c>
      <c r="K1252" s="344">
        <v>0</v>
      </c>
      <c r="L1252" s="346">
        <v>45614</v>
      </c>
      <c r="M1252" s="345">
        <v>0.01</v>
      </c>
      <c r="N1252" s="345">
        <v>0</v>
      </c>
      <c r="O1252" s="282" t="s">
        <v>1123</v>
      </c>
      <c r="P1252" s="344">
        <v>0</v>
      </c>
      <c r="Q1252" s="282" t="s">
        <v>2113</v>
      </c>
      <c r="R1252" s="344">
        <v>1</v>
      </c>
      <c r="S1252" s="339"/>
      <c r="T1252" s="282"/>
      <c r="U1252" s="24" t="e">
        <f>+VLOOKUP(TRIM(C1252),[5]CAT!$A$2:$G$498,4,0)</f>
        <v>#N/A</v>
      </c>
      <c r="V1252" s="65">
        <f t="shared" si="19"/>
        <v>45614</v>
      </c>
    </row>
    <row r="1253" spans="1:22" x14ac:dyDescent="0.2">
      <c r="A1253" s="344">
        <v>1165</v>
      </c>
      <c r="B1253" s="345" t="b">
        <v>1</v>
      </c>
      <c r="C1253" s="282" t="s">
        <v>329</v>
      </c>
      <c r="D1253" s="282" t="s">
        <v>20</v>
      </c>
      <c r="E1253" s="282" t="s">
        <v>53</v>
      </c>
      <c r="F1253" s="282" t="s">
        <v>1375</v>
      </c>
      <c r="G1253" s="345">
        <v>3098.4282539999999</v>
      </c>
      <c r="H1253" s="345">
        <v>3098.4282539999999</v>
      </c>
      <c r="I1253" s="282" t="s">
        <v>1122</v>
      </c>
      <c r="J1253" s="346">
        <v>45610</v>
      </c>
      <c r="K1253" s="344">
        <v>1</v>
      </c>
      <c r="L1253" s="346">
        <v>45614</v>
      </c>
      <c r="M1253" s="345">
        <v>0</v>
      </c>
      <c r="N1253" s="345">
        <v>0</v>
      </c>
      <c r="O1253" s="282" t="s">
        <v>1123</v>
      </c>
      <c r="P1253" s="344">
        <v>0</v>
      </c>
      <c r="Q1253" s="282" t="s">
        <v>1378</v>
      </c>
      <c r="R1253" s="344">
        <v>1</v>
      </c>
      <c r="S1253" s="339"/>
      <c r="T1253" s="282"/>
      <c r="U1253" s="24" t="str">
        <f>+VLOOKUP(TRIM(C1253),[5]CAT!$A$2:$G$498,4,0)</f>
        <v>Agua</v>
      </c>
      <c r="V1253" s="65">
        <f t="shared" si="19"/>
        <v>45614</v>
      </c>
    </row>
    <row r="1254" spans="1:22" x14ac:dyDescent="0.2">
      <c r="A1254" s="344">
        <v>1169</v>
      </c>
      <c r="B1254" s="345" t="b">
        <v>1</v>
      </c>
      <c r="C1254" s="282" t="s">
        <v>329</v>
      </c>
      <c r="D1254" s="282" t="s">
        <v>20</v>
      </c>
      <c r="E1254" s="282" t="s">
        <v>53</v>
      </c>
      <c r="F1254" s="282" t="s">
        <v>1375</v>
      </c>
      <c r="G1254" s="345">
        <v>172.09011699999999</v>
      </c>
      <c r="H1254" s="345">
        <v>172.09011699999999</v>
      </c>
      <c r="I1254" s="282" t="s">
        <v>1122</v>
      </c>
      <c r="J1254" s="346">
        <v>45610</v>
      </c>
      <c r="K1254" s="344">
        <v>1</v>
      </c>
      <c r="L1254" s="346">
        <v>45614</v>
      </c>
      <c r="M1254" s="345">
        <v>0</v>
      </c>
      <c r="N1254" s="345">
        <v>0</v>
      </c>
      <c r="O1254" s="282" t="s">
        <v>1123</v>
      </c>
      <c r="P1254" s="344">
        <v>0</v>
      </c>
      <c r="Q1254" s="282" t="s">
        <v>1378</v>
      </c>
      <c r="R1254" s="344">
        <v>1</v>
      </c>
      <c r="S1254" s="339"/>
      <c r="T1254" s="282"/>
      <c r="U1254" s="24" t="str">
        <f>+VLOOKUP(TRIM(C1254),[5]CAT!$A$2:$G$498,4,0)</f>
        <v>Agua</v>
      </c>
      <c r="V1254" s="65">
        <f t="shared" si="19"/>
        <v>45614</v>
      </c>
    </row>
    <row r="1255" spans="1:22" x14ac:dyDescent="0.2">
      <c r="A1255" s="344">
        <v>1172</v>
      </c>
      <c r="B1255" s="345" t="b">
        <v>1</v>
      </c>
      <c r="C1255" s="282" t="s">
        <v>329</v>
      </c>
      <c r="D1255" s="282" t="s">
        <v>20</v>
      </c>
      <c r="E1255" s="282" t="s">
        <v>53</v>
      </c>
      <c r="F1255" s="282" t="s">
        <v>1375</v>
      </c>
      <c r="G1255" s="345">
        <v>1281.7195220000001</v>
      </c>
      <c r="H1255" s="345">
        <v>1281.7195220000001</v>
      </c>
      <c r="I1255" s="282" t="s">
        <v>1122</v>
      </c>
      <c r="J1255" s="346">
        <v>45610</v>
      </c>
      <c r="K1255" s="344">
        <v>1</v>
      </c>
      <c r="L1255" s="346">
        <v>45614</v>
      </c>
      <c r="M1255" s="345">
        <v>0</v>
      </c>
      <c r="N1255" s="345">
        <v>0</v>
      </c>
      <c r="O1255" s="282" t="s">
        <v>1123</v>
      </c>
      <c r="P1255" s="344">
        <v>0</v>
      </c>
      <c r="Q1255" s="282" t="s">
        <v>1376</v>
      </c>
      <c r="R1255" s="344">
        <v>1</v>
      </c>
      <c r="S1255" s="339"/>
      <c r="T1255" s="282"/>
      <c r="U1255" s="24" t="str">
        <f>+VLOOKUP(TRIM(C1255),[5]CAT!$A$2:$G$498,4,0)</f>
        <v>Agua</v>
      </c>
      <c r="V1255" s="65">
        <f t="shared" si="19"/>
        <v>45614</v>
      </c>
    </row>
    <row r="1256" spans="1:22" x14ac:dyDescent="0.2">
      <c r="A1256" s="344">
        <v>1176</v>
      </c>
      <c r="B1256" s="345" t="b">
        <v>1</v>
      </c>
      <c r="C1256" s="282" t="s">
        <v>329</v>
      </c>
      <c r="D1256" s="282" t="s">
        <v>20</v>
      </c>
      <c r="E1256" s="282" t="s">
        <v>53</v>
      </c>
      <c r="F1256" s="282" t="s">
        <v>1375</v>
      </c>
      <c r="G1256" s="345">
        <v>179.332289</v>
      </c>
      <c r="H1256" s="345">
        <v>179.332289</v>
      </c>
      <c r="I1256" s="282" t="s">
        <v>1122</v>
      </c>
      <c r="J1256" s="346">
        <v>45610</v>
      </c>
      <c r="K1256" s="344">
        <v>1</v>
      </c>
      <c r="L1256" s="346">
        <v>45614</v>
      </c>
      <c r="M1256" s="345">
        <v>0</v>
      </c>
      <c r="N1256" s="345">
        <v>0</v>
      </c>
      <c r="O1256" s="282" t="s">
        <v>1123</v>
      </c>
      <c r="P1256" s="344">
        <v>0</v>
      </c>
      <c r="Q1256" s="282" t="s">
        <v>1376</v>
      </c>
      <c r="R1256" s="344">
        <v>1</v>
      </c>
      <c r="S1256" s="339"/>
      <c r="T1256" s="282"/>
      <c r="U1256" s="24" t="str">
        <f>+VLOOKUP(TRIM(C1256),[5]CAT!$A$2:$G$498,4,0)</f>
        <v>Agua</v>
      </c>
      <c r="V1256" s="65">
        <f t="shared" si="19"/>
        <v>45614</v>
      </c>
    </row>
    <row r="1257" spans="1:22" x14ac:dyDescent="0.2">
      <c r="A1257" s="344">
        <v>1177</v>
      </c>
      <c r="B1257" s="345" t="b">
        <v>1</v>
      </c>
      <c r="C1257" s="282" t="s">
        <v>329</v>
      </c>
      <c r="D1257" s="282" t="s">
        <v>20</v>
      </c>
      <c r="E1257" s="282" t="s">
        <v>53</v>
      </c>
      <c r="F1257" s="282" t="s">
        <v>1375</v>
      </c>
      <c r="G1257" s="345">
        <v>1629.41912</v>
      </c>
      <c r="H1257" s="345">
        <v>1629.41912</v>
      </c>
      <c r="I1257" s="282" t="s">
        <v>1122</v>
      </c>
      <c r="J1257" s="346">
        <v>45610</v>
      </c>
      <c r="K1257" s="344">
        <v>1</v>
      </c>
      <c r="L1257" s="346">
        <v>45614</v>
      </c>
      <c r="M1257" s="345">
        <v>0</v>
      </c>
      <c r="N1257" s="345">
        <v>0</v>
      </c>
      <c r="O1257" s="282" t="s">
        <v>1123</v>
      </c>
      <c r="P1257" s="344">
        <v>0</v>
      </c>
      <c r="Q1257" s="282" t="s">
        <v>2111</v>
      </c>
      <c r="R1257" s="344">
        <v>1</v>
      </c>
      <c r="S1257" s="339"/>
      <c r="T1257" s="282"/>
      <c r="U1257" s="24" t="str">
        <f>+VLOOKUP(TRIM(C1257),[5]CAT!$A$2:$G$498,4,0)</f>
        <v>Agua</v>
      </c>
      <c r="V1257" s="65">
        <f t="shared" si="19"/>
        <v>45614</v>
      </c>
    </row>
    <row r="1258" spans="1:22" x14ac:dyDescent="0.2">
      <c r="A1258" s="344">
        <v>1181</v>
      </c>
      <c r="B1258" s="345" t="b">
        <v>1</v>
      </c>
      <c r="C1258" s="282" t="s">
        <v>329</v>
      </c>
      <c r="D1258" s="282" t="s">
        <v>20</v>
      </c>
      <c r="E1258" s="282" t="s">
        <v>53</v>
      </c>
      <c r="F1258" s="282" t="s">
        <v>1375</v>
      </c>
      <c r="G1258" s="345">
        <v>932.28079700000001</v>
      </c>
      <c r="H1258" s="345">
        <v>932.28079700000001</v>
      </c>
      <c r="I1258" s="282" t="s">
        <v>1122</v>
      </c>
      <c r="J1258" s="346">
        <v>45610</v>
      </c>
      <c r="K1258" s="344">
        <v>1</v>
      </c>
      <c r="L1258" s="346">
        <v>45614</v>
      </c>
      <c r="M1258" s="345">
        <v>0</v>
      </c>
      <c r="N1258" s="345">
        <v>0</v>
      </c>
      <c r="O1258" s="282" t="s">
        <v>1123</v>
      </c>
      <c r="P1258" s="344">
        <v>0</v>
      </c>
      <c r="Q1258" s="282" t="s">
        <v>2111</v>
      </c>
      <c r="R1258" s="344">
        <v>1</v>
      </c>
      <c r="S1258" s="339"/>
      <c r="T1258" s="282"/>
      <c r="U1258" s="24" t="str">
        <f>+VLOOKUP(TRIM(C1258),[5]CAT!$A$2:$G$498,4,0)</f>
        <v>Agua</v>
      </c>
      <c r="V1258" s="65">
        <f t="shared" ref="V1258:V1321" si="20">L1258</f>
        <v>45614</v>
      </c>
    </row>
    <row r="1259" spans="1:22" x14ac:dyDescent="0.2">
      <c r="A1259" s="344">
        <v>1186</v>
      </c>
      <c r="B1259" s="345" t="b">
        <v>1</v>
      </c>
      <c r="C1259" s="282" t="s">
        <v>329</v>
      </c>
      <c r="D1259" s="282" t="s">
        <v>20</v>
      </c>
      <c r="E1259" s="282" t="s">
        <v>53</v>
      </c>
      <c r="F1259" s="282" t="s">
        <v>1375</v>
      </c>
      <c r="G1259" s="345">
        <v>455.43062200000003</v>
      </c>
      <c r="H1259" s="345">
        <v>455.43062200000003</v>
      </c>
      <c r="I1259" s="282" t="s">
        <v>1122</v>
      </c>
      <c r="J1259" s="346">
        <v>45610</v>
      </c>
      <c r="K1259" s="344">
        <v>1</v>
      </c>
      <c r="L1259" s="346">
        <v>45614</v>
      </c>
      <c r="M1259" s="345">
        <v>0</v>
      </c>
      <c r="N1259" s="345">
        <v>0</v>
      </c>
      <c r="O1259" s="282" t="s">
        <v>1123</v>
      </c>
      <c r="P1259" s="344">
        <v>0</v>
      </c>
      <c r="Q1259" s="282" t="s">
        <v>2107</v>
      </c>
      <c r="R1259" s="344">
        <v>1</v>
      </c>
      <c r="S1259" s="339"/>
      <c r="T1259" s="282"/>
      <c r="U1259" s="24" t="str">
        <f>+VLOOKUP(TRIM(C1259),[5]CAT!$A$2:$G$498,4,0)</f>
        <v>Agua</v>
      </c>
      <c r="V1259" s="65">
        <f t="shared" si="20"/>
        <v>45614</v>
      </c>
    </row>
    <row r="1260" spans="1:22" x14ac:dyDescent="0.2">
      <c r="A1260" s="344">
        <v>1193</v>
      </c>
      <c r="B1260" s="345" t="b">
        <v>1</v>
      </c>
      <c r="C1260" s="282" t="s">
        <v>329</v>
      </c>
      <c r="D1260" s="282" t="s">
        <v>20</v>
      </c>
      <c r="E1260" s="282" t="s">
        <v>53</v>
      </c>
      <c r="F1260" s="282" t="s">
        <v>1375</v>
      </c>
      <c r="G1260" s="345">
        <v>121.430177</v>
      </c>
      <c r="H1260" s="345">
        <v>121.430177</v>
      </c>
      <c r="I1260" s="282" t="s">
        <v>1122</v>
      </c>
      <c r="J1260" s="346">
        <v>45610</v>
      </c>
      <c r="K1260" s="344">
        <v>1</v>
      </c>
      <c r="L1260" s="346">
        <v>45614</v>
      </c>
      <c r="M1260" s="345">
        <v>0</v>
      </c>
      <c r="N1260" s="345">
        <v>0</v>
      </c>
      <c r="O1260" s="282" t="s">
        <v>1123</v>
      </c>
      <c r="P1260" s="344">
        <v>0</v>
      </c>
      <c r="Q1260" s="282" t="s">
        <v>2107</v>
      </c>
      <c r="R1260" s="344">
        <v>1</v>
      </c>
      <c r="S1260" s="339"/>
      <c r="T1260" s="282"/>
      <c r="U1260" s="24" t="str">
        <f>+VLOOKUP(TRIM(C1260),[5]CAT!$A$2:$G$498,4,0)</f>
        <v>Agua</v>
      </c>
      <c r="V1260" s="65">
        <f t="shared" si="20"/>
        <v>45614</v>
      </c>
    </row>
    <row r="1261" spans="1:22" x14ac:dyDescent="0.2">
      <c r="A1261" s="344">
        <v>1194</v>
      </c>
      <c r="B1261" s="345" t="b">
        <v>1</v>
      </c>
      <c r="C1261" s="282" t="s">
        <v>329</v>
      </c>
      <c r="D1261" s="282" t="s">
        <v>20</v>
      </c>
      <c r="E1261" s="282" t="s">
        <v>53</v>
      </c>
      <c r="F1261" s="282" t="s">
        <v>1375</v>
      </c>
      <c r="G1261" s="345">
        <v>125.339472</v>
      </c>
      <c r="H1261" s="345">
        <v>125.339472</v>
      </c>
      <c r="I1261" s="282" t="s">
        <v>1122</v>
      </c>
      <c r="J1261" s="346">
        <v>45610</v>
      </c>
      <c r="K1261" s="344">
        <v>1</v>
      </c>
      <c r="L1261" s="346">
        <v>45614</v>
      </c>
      <c r="M1261" s="345">
        <v>0</v>
      </c>
      <c r="N1261" s="345">
        <v>0</v>
      </c>
      <c r="O1261" s="282" t="s">
        <v>1123</v>
      </c>
      <c r="P1261" s="344">
        <v>0</v>
      </c>
      <c r="Q1261" s="282" t="s">
        <v>2107</v>
      </c>
      <c r="R1261" s="344">
        <v>1</v>
      </c>
      <c r="S1261" s="339"/>
      <c r="T1261" s="282"/>
      <c r="U1261" s="24" t="str">
        <f>+VLOOKUP(TRIM(C1261),[5]CAT!$A$2:$G$498,4,0)</f>
        <v>Agua</v>
      </c>
      <c r="V1261" s="65">
        <f t="shared" si="20"/>
        <v>45614</v>
      </c>
    </row>
    <row r="1262" spans="1:22" x14ac:dyDescent="0.2">
      <c r="A1262" s="344">
        <v>1199</v>
      </c>
      <c r="B1262" s="345" t="b">
        <v>1</v>
      </c>
      <c r="C1262" s="282" t="s">
        <v>329</v>
      </c>
      <c r="D1262" s="282" t="s">
        <v>20</v>
      </c>
      <c r="E1262" s="282" t="s">
        <v>53</v>
      </c>
      <c r="F1262" s="282" t="s">
        <v>1375</v>
      </c>
      <c r="G1262" s="345">
        <v>1912.7937469999999</v>
      </c>
      <c r="H1262" s="345">
        <v>1912.7937469999999</v>
      </c>
      <c r="I1262" s="282" t="s">
        <v>1122</v>
      </c>
      <c r="J1262" s="346">
        <v>45610</v>
      </c>
      <c r="K1262" s="344">
        <v>1</v>
      </c>
      <c r="L1262" s="346">
        <v>45614</v>
      </c>
      <c r="M1262" s="345">
        <v>0</v>
      </c>
      <c r="N1262" s="345">
        <v>0</v>
      </c>
      <c r="O1262" s="282" t="s">
        <v>1123</v>
      </c>
      <c r="P1262" s="344">
        <v>0</v>
      </c>
      <c r="Q1262" s="282" t="s">
        <v>2112</v>
      </c>
      <c r="R1262" s="344">
        <v>1</v>
      </c>
      <c r="S1262" s="339"/>
      <c r="T1262" s="282"/>
      <c r="U1262" s="24" t="str">
        <f>+VLOOKUP(TRIM(C1262),[5]CAT!$A$2:$G$498,4,0)</f>
        <v>Agua</v>
      </c>
      <c r="V1262" s="65">
        <f t="shared" si="20"/>
        <v>45614</v>
      </c>
    </row>
    <row r="1263" spans="1:22" x14ac:dyDescent="0.2">
      <c r="A1263" s="344">
        <v>1205</v>
      </c>
      <c r="B1263" s="345" t="b">
        <v>1</v>
      </c>
      <c r="C1263" s="282" t="s">
        <v>329</v>
      </c>
      <c r="D1263" s="282" t="s">
        <v>20</v>
      </c>
      <c r="E1263" s="282" t="s">
        <v>53</v>
      </c>
      <c r="F1263" s="282" t="s">
        <v>1375</v>
      </c>
      <c r="G1263" s="345">
        <v>237.88007400000001</v>
      </c>
      <c r="H1263" s="345">
        <v>237.88007400000001</v>
      </c>
      <c r="I1263" s="282" t="s">
        <v>1122</v>
      </c>
      <c r="J1263" s="346">
        <v>45610</v>
      </c>
      <c r="K1263" s="344">
        <v>1</v>
      </c>
      <c r="L1263" s="346">
        <v>45614</v>
      </c>
      <c r="M1263" s="345">
        <v>0</v>
      </c>
      <c r="N1263" s="345">
        <v>0</v>
      </c>
      <c r="O1263" s="282" t="s">
        <v>1123</v>
      </c>
      <c r="P1263" s="344">
        <v>0</v>
      </c>
      <c r="Q1263" s="282" t="s">
        <v>2112</v>
      </c>
      <c r="R1263" s="344">
        <v>1</v>
      </c>
      <c r="S1263" s="339"/>
      <c r="T1263" s="282"/>
      <c r="U1263" s="24" t="str">
        <f>+VLOOKUP(TRIM(C1263),[5]CAT!$A$2:$G$498,4,0)</f>
        <v>Agua</v>
      </c>
      <c r="V1263" s="65">
        <f t="shared" si="20"/>
        <v>45614</v>
      </c>
    </row>
    <row r="1264" spans="1:22" x14ac:dyDescent="0.2">
      <c r="A1264" s="344">
        <v>1206</v>
      </c>
      <c r="B1264" s="345" t="b">
        <v>1</v>
      </c>
      <c r="C1264" s="282" t="s">
        <v>329</v>
      </c>
      <c r="D1264" s="282" t="s">
        <v>20</v>
      </c>
      <c r="E1264" s="282" t="s">
        <v>53</v>
      </c>
      <c r="F1264" s="282" t="s">
        <v>1375</v>
      </c>
      <c r="G1264" s="345">
        <v>526.42168800000002</v>
      </c>
      <c r="H1264" s="345">
        <v>526.42168800000002</v>
      </c>
      <c r="I1264" s="282" t="s">
        <v>1122</v>
      </c>
      <c r="J1264" s="346">
        <v>45610</v>
      </c>
      <c r="K1264" s="344">
        <v>1</v>
      </c>
      <c r="L1264" s="346">
        <v>45614</v>
      </c>
      <c r="M1264" s="345">
        <v>0</v>
      </c>
      <c r="N1264" s="345">
        <v>0</v>
      </c>
      <c r="O1264" s="282" t="s">
        <v>1123</v>
      </c>
      <c r="P1264" s="344">
        <v>0</v>
      </c>
      <c r="Q1264" s="282" t="s">
        <v>2112</v>
      </c>
      <c r="R1264" s="344">
        <v>1</v>
      </c>
      <c r="S1264" s="339"/>
      <c r="T1264" s="282"/>
      <c r="U1264" s="24" t="str">
        <f>+VLOOKUP(TRIM(C1264),[5]CAT!$A$2:$G$498,4,0)</f>
        <v>Agua</v>
      </c>
      <c r="V1264" s="65">
        <f t="shared" si="20"/>
        <v>45614</v>
      </c>
    </row>
    <row r="1265" spans="1:22" x14ac:dyDescent="0.2">
      <c r="A1265" s="344">
        <v>1211</v>
      </c>
      <c r="B1265" s="345" t="b">
        <v>1</v>
      </c>
      <c r="C1265" s="282" t="s">
        <v>329</v>
      </c>
      <c r="D1265" s="282" t="s">
        <v>20</v>
      </c>
      <c r="E1265" s="282" t="s">
        <v>53</v>
      </c>
      <c r="F1265" s="282" t="s">
        <v>1375</v>
      </c>
      <c r="G1265" s="345">
        <v>934.04129</v>
      </c>
      <c r="H1265" s="345">
        <v>934.04129</v>
      </c>
      <c r="I1265" s="282" t="s">
        <v>1122</v>
      </c>
      <c r="J1265" s="346">
        <v>45610</v>
      </c>
      <c r="K1265" s="344">
        <v>1</v>
      </c>
      <c r="L1265" s="346">
        <v>45614</v>
      </c>
      <c r="M1265" s="345">
        <v>0</v>
      </c>
      <c r="N1265" s="345">
        <v>0</v>
      </c>
      <c r="O1265" s="282" t="s">
        <v>1123</v>
      </c>
      <c r="P1265" s="344">
        <v>0</v>
      </c>
      <c r="Q1265" s="282" t="s">
        <v>2147</v>
      </c>
      <c r="R1265" s="344">
        <v>1</v>
      </c>
      <c r="S1265" s="339"/>
      <c r="T1265" s="282"/>
      <c r="U1265" s="24" t="str">
        <f>+VLOOKUP(TRIM(C1265),[5]CAT!$A$2:$G$498,4,0)</f>
        <v>Agua</v>
      </c>
      <c r="V1265" s="65">
        <f t="shared" si="20"/>
        <v>45614</v>
      </c>
    </row>
    <row r="1266" spans="1:22" x14ac:dyDescent="0.2">
      <c r="A1266" s="344">
        <v>1215</v>
      </c>
      <c r="B1266" s="345" t="b">
        <v>1</v>
      </c>
      <c r="C1266" s="282" t="s">
        <v>329</v>
      </c>
      <c r="D1266" s="282" t="s">
        <v>20</v>
      </c>
      <c r="E1266" s="282" t="s">
        <v>53</v>
      </c>
      <c r="F1266" s="282" t="s">
        <v>1375</v>
      </c>
      <c r="G1266" s="345">
        <v>386.79020100000002</v>
      </c>
      <c r="H1266" s="345">
        <v>386.79020100000002</v>
      </c>
      <c r="I1266" s="282" t="s">
        <v>1122</v>
      </c>
      <c r="J1266" s="346">
        <v>45610</v>
      </c>
      <c r="K1266" s="344">
        <v>1</v>
      </c>
      <c r="L1266" s="346">
        <v>45614</v>
      </c>
      <c r="M1266" s="345">
        <v>0</v>
      </c>
      <c r="N1266" s="345">
        <v>0</v>
      </c>
      <c r="O1266" s="282" t="s">
        <v>1123</v>
      </c>
      <c r="P1266" s="344">
        <v>0</v>
      </c>
      <c r="Q1266" s="282" t="s">
        <v>2147</v>
      </c>
      <c r="R1266" s="344">
        <v>1</v>
      </c>
      <c r="S1266" s="339"/>
      <c r="T1266" s="282"/>
      <c r="U1266" s="24" t="str">
        <f>+VLOOKUP(TRIM(C1266),[5]CAT!$A$2:$G$498,4,0)</f>
        <v>Agua</v>
      </c>
      <c r="V1266" s="65">
        <f t="shared" si="20"/>
        <v>45614</v>
      </c>
    </row>
    <row r="1267" spans="1:22" x14ac:dyDescent="0.2">
      <c r="A1267" s="344">
        <v>1350</v>
      </c>
      <c r="B1267" s="345" t="b">
        <v>1</v>
      </c>
      <c r="C1267" s="282" t="s">
        <v>275</v>
      </c>
      <c r="D1267" s="282" t="s">
        <v>20</v>
      </c>
      <c r="E1267" s="282" t="s">
        <v>1339</v>
      </c>
      <c r="F1267" s="282" t="s">
        <v>1375</v>
      </c>
      <c r="G1267" s="345">
        <v>18.605086</v>
      </c>
      <c r="H1267" s="345">
        <v>18.605086</v>
      </c>
      <c r="I1267" s="282" t="s">
        <v>1139</v>
      </c>
      <c r="J1267" s="346">
        <v>45610</v>
      </c>
      <c r="K1267" s="344">
        <v>10</v>
      </c>
      <c r="L1267" s="346">
        <v>45621</v>
      </c>
      <c r="M1267" s="345">
        <v>0</v>
      </c>
      <c r="N1267" s="345">
        <v>0</v>
      </c>
      <c r="O1267" s="282" t="s">
        <v>1123</v>
      </c>
      <c r="P1267" s="344">
        <v>0</v>
      </c>
      <c r="Q1267" s="282" t="s">
        <v>2247</v>
      </c>
      <c r="R1267" s="344">
        <v>1</v>
      </c>
      <c r="S1267" s="339"/>
      <c r="T1267" s="282"/>
      <c r="U1267" s="24" t="str">
        <f>+VLOOKUP(TRIM(C1267),[5]CAT!$A$2:$G$498,4,0)</f>
        <v>Ins Pack</v>
      </c>
      <c r="V1267" s="65">
        <f t="shared" si="20"/>
        <v>45621</v>
      </c>
    </row>
    <row r="1268" spans="1:22" x14ac:dyDescent="0.2">
      <c r="A1268" s="344">
        <v>1314</v>
      </c>
      <c r="B1268" s="345" t="b">
        <v>1</v>
      </c>
      <c r="C1268" s="282" t="s">
        <v>161</v>
      </c>
      <c r="D1268" s="282" t="s">
        <v>20</v>
      </c>
      <c r="E1268" s="282" t="s">
        <v>43</v>
      </c>
      <c r="F1268" s="282" t="s">
        <v>1375</v>
      </c>
      <c r="G1268" s="345">
        <v>328.05246299999999</v>
      </c>
      <c r="H1268" s="345">
        <v>328.05246299999999</v>
      </c>
      <c r="I1268" s="282" t="s">
        <v>1122</v>
      </c>
      <c r="J1268" s="346">
        <v>45610</v>
      </c>
      <c r="K1268" s="344">
        <v>7</v>
      </c>
      <c r="L1268" s="346">
        <v>45621</v>
      </c>
      <c r="M1268" s="345">
        <v>0</v>
      </c>
      <c r="N1268" s="345">
        <v>0</v>
      </c>
      <c r="O1268" s="282" t="s">
        <v>1123</v>
      </c>
      <c r="P1268" s="344">
        <v>0</v>
      </c>
      <c r="Q1268" s="282" t="s">
        <v>2124</v>
      </c>
      <c r="R1268" s="344">
        <v>1</v>
      </c>
      <c r="S1268" s="339"/>
      <c r="T1268" s="282"/>
      <c r="U1268" s="24" t="str">
        <f>+VLOOKUP(TRIM(C1268),[5]CAT!$A$2:$G$498,4,0)</f>
        <v>Aceite</v>
      </c>
      <c r="V1268" s="65">
        <f t="shared" si="20"/>
        <v>45621</v>
      </c>
    </row>
    <row r="1269" spans="1:22" x14ac:dyDescent="0.2">
      <c r="A1269" s="344">
        <v>1317</v>
      </c>
      <c r="B1269" s="345" t="b">
        <v>1</v>
      </c>
      <c r="C1269" s="282" t="s">
        <v>161</v>
      </c>
      <c r="D1269" s="282" t="s">
        <v>20</v>
      </c>
      <c r="E1269" s="282" t="s">
        <v>43</v>
      </c>
      <c r="F1269" s="282" t="s">
        <v>1375</v>
      </c>
      <c r="G1269" s="345">
        <v>448.67600299999998</v>
      </c>
      <c r="H1269" s="345">
        <v>448.67600299999998</v>
      </c>
      <c r="I1269" s="282" t="s">
        <v>1122</v>
      </c>
      <c r="J1269" s="346">
        <v>45610</v>
      </c>
      <c r="K1269" s="344">
        <v>7</v>
      </c>
      <c r="L1269" s="346">
        <v>45621</v>
      </c>
      <c r="M1269" s="345">
        <v>0</v>
      </c>
      <c r="N1269" s="345">
        <v>0</v>
      </c>
      <c r="O1269" s="282" t="s">
        <v>1123</v>
      </c>
      <c r="P1269" s="344">
        <v>0</v>
      </c>
      <c r="Q1269" s="282" t="s">
        <v>2068</v>
      </c>
      <c r="R1269" s="344">
        <v>1</v>
      </c>
      <c r="S1269" s="339"/>
      <c r="T1269" s="282"/>
      <c r="U1269" s="24" t="str">
        <f>+VLOOKUP(TRIM(C1269),[5]CAT!$A$2:$G$498,4,0)</f>
        <v>Aceite</v>
      </c>
      <c r="V1269" s="65">
        <f t="shared" si="20"/>
        <v>45621</v>
      </c>
    </row>
    <row r="1270" spans="1:22" x14ac:dyDescent="0.2">
      <c r="A1270" s="344">
        <v>1440</v>
      </c>
      <c r="B1270" s="345" t="b">
        <v>1</v>
      </c>
      <c r="C1270" s="282" t="s">
        <v>187</v>
      </c>
      <c r="D1270" s="282" t="s">
        <v>20</v>
      </c>
      <c r="E1270" s="282" t="s">
        <v>34</v>
      </c>
      <c r="F1270" s="282" t="s">
        <v>1130</v>
      </c>
      <c r="G1270" s="345">
        <v>0.661991</v>
      </c>
      <c r="H1270" s="345">
        <v>0.661991</v>
      </c>
      <c r="I1270" s="282" t="s">
        <v>1122</v>
      </c>
      <c r="J1270" s="346">
        <v>45610</v>
      </c>
      <c r="K1270" s="344">
        <v>21</v>
      </c>
      <c r="L1270" s="346">
        <v>45635</v>
      </c>
      <c r="M1270" s="345">
        <v>0</v>
      </c>
      <c r="N1270" s="345">
        <v>0</v>
      </c>
      <c r="O1270" s="282" t="s">
        <v>1123</v>
      </c>
      <c r="P1270" s="344">
        <v>0</v>
      </c>
      <c r="Q1270" s="282" t="s">
        <v>2114</v>
      </c>
      <c r="R1270" s="344">
        <v>1</v>
      </c>
      <c r="S1270" s="339"/>
      <c r="T1270" s="282"/>
      <c r="U1270" s="24" t="str">
        <f>+VLOOKUP(TRIM(C1270),[5]CAT!$A$2:$G$498,4,0)</f>
        <v>Sabor</v>
      </c>
      <c r="V1270" s="65">
        <f t="shared" si="20"/>
        <v>45635</v>
      </c>
    </row>
    <row r="1271" spans="1:22" x14ac:dyDescent="0.2">
      <c r="A1271" s="344">
        <v>1449</v>
      </c>
      <c r="B1271" s="345" t="b">
        <v>1</v>
      </c>
      <c r="C1271" s="282" t="s">
        <v>187</v>
      </c>
      <c r="D1271" s="282" t="s">
        <v>20</v>
      </c>
      <c r="E1271" s="282" t="s">
        <v>34</v>
      </c>
      <c r="F1271" s="282" t="s">
        <v>1130</v>
      </c>
      <c r="G1271" s="345">
        <v>0.54902300000000004</v>
      </c>
      <c r="H1271" s="345">
        <v>0.54902300000000004</v>
      </c>
      <c r="I1271" s="282" t="s">
        <v>1122</v>
      </c>
      <c r="J1271" s="346">
        <v>45610</v>
      </c>
      <c r="K1271" s="344">
        <v>21</v>
      </c>
      <c r="L1271" s="346">
        <v>45635</v>
      </c>
      <c r="M1271" s="345">
        <v>0</v>
      </c>
      <c r="N1271" s="345">
        <v>0</v>
      </c>
      <c r="O1271" s="282" t="s">
        <v>1123</v>
      </c>
      <c r="P1271" s="344">
        <v>0</v>
      </c>
      <c r="Q1271" s="282" t="s">
        <v>2108</v>
      </c>
      <c r="R1271" s="344">
        <v>1</v>
      </c>
      <c r="S1271" s="339"/>
      <c r="T1271" s="282"/>
      <c r="U1271" s="24" t="str">
        <f>+VLOOKUP(TRIM(C1271),[5]CAT!$A$2:$G$498,4,0)</f>
        <v>Sabor</v>
      </c>
      <c r="V1271" s="65">
        <f t="shared" si="20"/>
        <v>45635</v>
      </c>
    </row>
    <row r="1272" spans="1:22" x14ac:dyDescent="0.2">
      <c r="A1272" s="344">
        <v>1439</v>
      </c>
      <c r="B1272" s="345" t="b">
        <v>1</v>
      </c>
      <c r="C1272" s="282" t="s">
        <v>176</v>
      </c>
      <c r="D1272" s="282" t="s">
        <v>20</v>
      </c>
      <c r="E1272" s="282" t="s">
        <v>38</v>
      </c>
      <c r="F1272" s="282" t="s">
        <v>1131</v>
      </c>
      <c r="G1272" s="345">
        <v>3.5337969999999999</v>
      </c>
      <c r="H1272" s="345">
        <v>3.5337969999999999</v>
      </c>
      <c r="I1272" s="282" t="s">
        <v>1122</v>
      </c>
      <c r="J1272" s="346">
        <v>45610</v>
      </c>
      <c r="K1272" s="344">
        <v>21</v>
      </c>
      <c r="L1272" s="346">
        <v>45635</v>
      </c>
      <c r="M1272" s="345">
        <v>0</v>
      </c>
      <c r="N1272" s="345">
        <v>0</v>
      </c>
      <c r="O1272" s="282" t="s">
        <v>1123</v>
      </c>
      <c r="P1272" s="344">
        <v>0</v>
      </c>
      <c r="Q1272" s="282" t="s">
        <v>2114</v>
      </c>
      <c r="R1272" s="344">
        <v>1</v>
      </c>
      <c r="S1272" s="339"/>
      <c r="T1272" s="282"/>
      <c r="U1272" s="24" t="str">
        <f>+VLOOKUP(TRIM(C1272),[5]CAT!$A$2:$G$498,4,0)</f>
        <v>Sabor</v>
      </c>
      <c r="V1272" s="65">
        <f t="shared" si="20"/>
        <v>45635</v>
      </c>
    </row>
    <row r="1273" spans="1:22" x14ac:dyDescent="0.2">
      <c r="A1273" s="344">
        <v>1448</v>
      </c>
      <c r="B1273" s="345" t="b">
        <v>1</v>
      </c>
      <c r="C1273" s="282" t="s">
        <v>176</v>
      </c>
      <c r="D1273" s="282" t="s">
        <v>20</v>
      </c>
      <c r="E1273" s="282" t="s">
        <v>38</v>
      </c>
      <c r="F1273" s="282" t="s">
        <v>1131</v>
      </c>
      <c r="G1273" s="345">
        <v>2.9307590000000001</v>
      </c>
      <c r="H1273" s="345">
        <v>2.9307590000000001</v>
      </c>
      <c r="I1273" s="282" t="s">
        <v>1122</v>
      </c>
      <c r="J1273" s="346">
        <v>45610</v>
      </c>
      <c r="K1273" s="344">
        <v>21</v>
      </c>
      <c r="L1273" s="346">
        <v>45635</v>
      </c>
      <c r="M1273" s="345">
        <v>0</v>
      </c>
      <c r="N1273" s="345">
        <v>0</v>
      </c>
      <c r="O1273" s="282" t="s">
        <v>1123</v>
      </c>
      <c r="P1273" s="344">
        <v>0</v>
      </c>
      <c r="Q1273" s="282" t="s">
        <v>2108</v>
      </c>
      <c r="R1273" s="344">
        <v>1</v>
      </c>
      <c r="S1273" s="339"/>
      <c r="T1273" s="282"/>
      <c r="U1273" s="24" t="str">
        <f>+VLOOKUP(TRIM(C1273),[5]CAT!$A$2:$G$498,4,0)</f>
        <v>Sabor</v>
      </c>
      <c r="V1273" s="65">
        <f t="shared" si="20"/>
        <v>45635</v>
      </c>
    </row>
    <row r="1274" spans="1:22" x14ac:dyDescent="0.2">
      <c r="A1274" s="344">
        <v>2436</v>
      </c>
      <c r="B1274" s="345" t="b">
        <v>1</v>
      </c>
      <c r="C1274" s="282" t="s">
        <v>146</v>
      </c>
      <c r="D1274" s="282" t="s">
        <v>20</v>
      </c>
      <c r="E1274" s="282" t="s">
        <v>88</v>
      </c>
      <c r="F1274" s="282" t="s">
        <v>1375</v>
      </c>
      <c r="G1274" s="345">
        <v>12.706063</v>
      </c>
      <c r="H1274" s="345">
        <v>12.706063</v>
      </c>
      <c r="I1274" s="282" t="s">
        <v>1122</v>
      </c>
      <c r="J1274" s="346">
        <v>45610</v>
      </c>
      <c r="K1274" s="344">
        <v>21</v>
      </c>
      <c r="L1274" s="346">
        <v>45635</v>
      </c>
      <c r="M1274" s="345">
        <v>0</v>
      </c>
      <c r="N1274" s="345">
        <v>0</v>
      </c>
      <c r="O1274" s="282" t="s">
        <v>1123</v>
      </c>
      <c r="P1274" s="344">
        <v>0</v>
      </c>
      <c r="Q1274" s="282" t="s">
        <v>2108</v>
      </c>
      <c r="R1274" s="344">
        <v>1</v>
      </c>
      <c r="S1274" s="339"/>
      <c r="T1274" s="282"/>
      <c r="U1274" s="24" t="str">
        <f>+VLOOKUP(TRIM(C1274),[5]CAT!$A$2:$G$498,4,0)</f>
        <v>Harina</v>
      </c>
      <c r="V1274" s="65">
        <f t="shared" si="20"/>
        <v>45635</v>
      </c>
    </row>
    <row r="1275" spans="1:22" x14ac:dyDescent="0.2">
      <c r="A1275" s="344">
        <v>1173</v>
      </c>
      <c r="B1275" s="345" t="b">
        <v>1</v>
      </c>
      <c r="C1275" s="282" t="s">
        <v>856</v>
      </c>
      <c r="D1275" s="282" t="s">
        <v>20</v>
      </c>
      <c r="E1275" s="282" t="s">
        <v>842</v>
      </c>
      <c r="F1275" s="282" t="s">
        <v>1126</v>
      </c>
      <c r="G1275" s="345">
        <v>129.18</v>
      </c>
      <c r="H1275" s="345">
        <v>129.18</v>
      </c>
      <c r="I1275" s="282" t="s">
        <v>1122</v>
      </c>
      <c r="J1275" s="346">
        <v>45611</v>
      </c>
      <c r="K1275" s="344">
        <v>0</v>
      </c>
      <c r="L1275" s="346">
        <v>45614</v>
      </c>
      <c r="M1275" s="345">
        <v>0.01</v>
      </c>
      <c r="N1275" s="345">
        <v>0</v>
      </c>
      <c r="O1275" s="282" t="s">
        <v>1123</v>
      </c>
      <c r="P1275" s="344">
        <v>0</v>
      </c>
      <c r="Q1275" s="282" t="s">
        <v>1376</v>
      </c>
      <c r="R1275" s="344">
        <v>1</v>
      </c>
      <c r="S1275" s="339"/>
      <c r="T1275" s="282"/>
      <c r="U1275" s="24" t="str">
        <f>+VLOOKUP(TRIM(C1275),[5]CAT!$A$2:$G$498,4,0)</f>
        <v>Mozza</v>
      </c>
      <c r="V1275" s="65">
        <f t="shared" si="20"/>
        <v>45614</v>
      </c>
    </row>
    <row r="1276" spans="1:22" x14ac:dyDescent="0.2">
      <c r="A1276" s="344">
        <v>1190</v>
      </c>
      <c r="B1276" s="345" t="b">
        <v>1</v>
      </c>
      <c r="C1276" s="282" t="s">
        <v>856</v>
      </c>
      <c r="D1276" s="282" t="s">
        <v>20</v>
      </c>
      <c r="E1276" s="282" t="s">
        <v>842</v>
      </c>
      <c r="F1276" s="282" t="s">
        <v>1126</v>
      </c>
      <c r="G1276" s="345">
        <v>87.48</v>
      </c>
      <c r="H1276" s="345">
        <v>87.48</v>
      </c>
      <c r="I1276" s="282" t="s">
        <v>1122</v>
      </c>
      <c r="J1276" s="346">
        <v>45611</v>
      </c>
      <c r="K1276" s="344">
        <v>0</v>
      </c>
      <c r="L1276" s="346">
        <v>45614</v>
      </c>
      <c r="M1276" s="345">
        <v>0.01</v>
      </c>
      <c r="N1276" s="345">
        <v>0</v>
      </c>
      <c r="O1276" s="282" t="s">
        <v>1123</v>
      </c>
      <c r="P1276" s="344">
        <v>0</v>
      </c>
      <c r="Q1276" s="282" t="s">
        <v>2107</v>
      </c>
      <c r="R1276" s="344">
        <v>1</v>
      </c>
      <c r="S1276" s="339"/>
      <c r="T1276" s="282"/>
      <c r="U1276" s="24" t="str">
        <f>+VLOOKUP(TRIM(C1276),[5]CAT!$A$2:$G$498,4,0)</f>
        <v>Mozza</v>
      </c>
      <c r="V1276" s="65">
        <f t="shared" si="20"/>
        <v>45614</v>
      </c>
    </row>
    <row r="1277" spans="1:22" x14ac:dyDescent="0.2">
      <c r="A1277" s="344">
        <v>1204</v>
      </c>
      <c r="B1277" s="345" t="b">
        <v>1</v>
      </c>
      <c r="C1277" s="282" t="s">
        <v>856</v>
      </c>
      <c r="D1277" s="282" t="s">
        <v>20</v>
      </c>
      <c r="E1277" s="282" t="s">
        <v>842</v>
      </c>
      <c r="F1277" s="282" t="s">
        <v>1126</v>
      </c>
      <c r="G1277" s="345">
        <v>1082.78</v>
      </c>
      <c r="H1277" s="345">
        <v>1082.78</v>
      </c>
      <c r="I1277" s="282" t="s">
        <v>1122</v>
      </c>
      <c r="J1277" s="346">
        <v>45611</v>
      </c>
      <c r="K1277" s="344">
        <v>0</v>
      </c>
      <c r="L1277" s="346">
        <v>45614</v>
      </c>
      <c r="M1277" s="345">
        <v>0.01</v>
      </c>
      <c r="N1277" s="345">
        <v>0</v>
      </c>
      <c r="O1277" s="282" t="s">
        <v>1123</v>
      </c>
      <c r="P1277" s="344">
        <v>0</v>
      </c>
      <c r="Q1277" s="282" t="s">
        <v>2112</v>
      </c>
      <c r="R1277" s="344">
        <v>1</v>
      </c>
      <c r="S1277" s="339"/>
      <c r="T1277" s="282"/>
      <c r="U1277" s="24" t="str">
        <f>+VLOOKUP(TRIM(C1277),[5]CAT!$A$2:$G$498,4,0)</f>
        <v>Mozza</v>
      </c>
      <c r="V1277" s="65">
        <f t="shared" si="20"/>
        <v>45614</v>
      </c>
    </row>
    <row r="1278" spans="1:22" x14ac:dyDescent="0.2">
      <c r="A1278" s="344">
        <v>1223</v>
      </c>
      <c r="B1278" s="345" t="b">
        <v>1</v>
      </c>
      <c r="C1278" s="282" t="s">
        <v>329</v>
      </c>
      <c r="D1278" s="282" t="s">
        <v>20</v>
      </c>
      <c r="E1278" s="282" t="s">
        <v>53</v>
      </c>
      <c r="F1278" s="282" t="s">
        <v>1375</v>
      </c>
      <c r="G1278" s="345">
        <v>90.398644000000004</v>
      </c>
      <c r="H1278" s="345">
        <v>90.398644000000004</v>
      </c>
      <c r="I1278" s="282" t="s">
        <v>1122</v>
      </c>
      <c r="J1278" s="346">
        <v>45611</v>
      </c>
      <c r="K1278" s="344">
        <v>1</v>
      </c>
      <c r="L1278" s="346">
        <v>45614</v>
      </c>
      <c r="M1278" s="345">
        <v>0</v>
      </c>
      <c r="N1278" s="345">
        <v>0</v>
      </c>
      <c r="O1278" s="282" t="s">
        <v>1123</v>
      </c>
      <c r="P1278" s="344">
        <v>0</v>
      </c>
      <c r="Q1278" s="282" t="s">
        <v>1376</v>
      </c>
      <c r="R1278" s="344">
        <v>1</v>
      </c>
      <c r="S1278" s="339"/>
      <c r="T1278" s="282"/>
      <c r="U1278" s="24" t="str">
        <f>+VLOOKUP(TRIM(C1278),[5]CAT!$A$2:$G$498,4,0)</f>
        <v>Agua</v>
      </c>
      <c r="V1278" s="65">
        <f t="shared" si="20"/>
        <v>45614</v>
      </c>
    </row>
    <row r="1279" spans="1:22" x14ac:dyDescent="0.2">
      <c r="A1279" s="344">
        <v>1231</v>
      </c>
      <c r="B1279" s="345" t="b">
        <v>1</v>
      </c>
      <c r="C1279" s="282" t="s">
        <v>329</v>
      </c>
      <c r="D1279" s="282" t="s">
        <v>20</v>
      </c>
      <c r="E1279" s="282" t="s">
        <v>53</v>
      </c>
      <c r="F1279" s="282" t="s">
        <v>1375</v>
      </c>
      <c r="G1279" s="345">
        <v>645.07697700000006</v>
      </c>
      <c r="H1279" s="345">
        <v>645.07697700000006</v>
      </c>
      <c r="I1279" s="282" t="s">
        <v>1122</v>
      </c>
      <c r="J1279" s="346">
        <v>45611</v>
      </c>
      <c r="K1279" s="344">
        <v>1</v>
      </c>
      <c r="L1279" s="346">
        <v>45614</v>
      </c>
      <c r="M1279" s="345">
        <v>0</v>
      </c>
      <c r="N1279" s="345">
        <v>0</v>
      </c>
      <c r="O1279" s="282" t="s">
        <v>1123</v>
      </c>
      <c r="P1279" s="344">
        <v>0</v>
      </c>
      <c r="Q1279" s="282" t="s">
        <v>2113</v>
      </c>
      <c r="R1279" s="344">
        <v>1</v>
      </c>
      <c r="S1279" s="339"/>
      <c r="T1279" s="282"/>
      <c r="U1279" s="24" t="str">
        <f>+VLOOKUP(TRIM(C1279),[5]CAT!$A$2:$G$498,4,0)</f>
        <v>Agua</v>
      </c>
      <c r="V1279" s="65">
        <f t="shared" si="20"/>
        <v>45614</v>
      </c>
    </row>
    <row r="1280" spans="1:22" x14ac:dyDescent="0.2">
      <c r="A1280" s="344">
        <v>1236</v>
      </c>
      <c r="B1280" s="345" t="b">
        <v>1</v>
      </c>
      <c r="C1280" s="282" t="s">
        <v>329</v>
      </c>
      <c r="D1280" s="282" t="s">
        <v>20</v>
      </c>
      <c r="E1280" s="282" t="s">
        <v>53</v>
      </c>
      <c r="F1280" s="282" t="s">
        <v>1375</v>
      </c>
      <c r="G1280" s="345">
        <v>37.190930000000002</v>
      </c>
      <c r="H1280" s="345">
        <v>37.190930000000002</v>
      </c>
      <c r="I1280" s="282" t="s">
        <v>1122</v>
      </c>
      <c r="J1280" s="346">
        <v>45611</v>
      </c>
      <c r="K1280" s="344">
        <v>1</v>
      </c>
      <c r="L1280" s="346">
        <v>45614</v>
      </c>
      <c r="M1280" s="345">
        <v>0</v>
      </c>
      <c r="N1280" s="345">
        <v>0</v>
      </c>
      <c r="O1280" s="282" t="s">
        <v>1123</v>
      </c>
      <c r="P1280" s="344">
        <v>0</v>
      </c>
      <c r="Q1280" s="282" t="s">
        <v>2113</v>
      </c>
      <c r="R1280" s="344">
        <v>1</v>
      </c>
      <c r="S1280" s="339"/>
      <c r="T1280" s="282"/>
      <c r="U1280" s="24" t="str">
        <f>+VLOOKUP(TRIM(C1280),[5]CAT!$A$2:$G$498,4,0)</f>
        <v>Agua</v>
      </c>
      <c r="V1280" s="65">
        <f t="shared" si="20"/>
        <v>45614</v>
      </c>
    </row>
    <row r="1281" spans="1:22" x14ac:dyDescent="0.2">
      <c r="A1281" s="344">
        <v>1370</v>
      </c>
      <c r="B1281" s="345" t="b">
        <v>1</v>
      </c>
      <c r="C1281" s="282" t="s">
        <v>599</v>
      </c>
      <c r="D1281" s="282" t="s">
        <v>20</v>
      </c>
      <c r="E1281" s="282" t="s">
        <v>982</v>
      </c>
      <c r="F1281" s="282" t="s">
        <v>1136</v>
      </c>
      <c r="G1281" s="345">
        <v>4287.2781599999998</v>
      </c>
      <c r="H1281" s="345">
        <v>4287.2781599999998</v>
      </c>
      <c r="I1281" s="282" t="s">
        <v>1180</v>
      </c>
      <c r="J1281" s="346">
        <v>45611</v>
      </c>
      <c r="K1281" s="344">
        <v>15</v>
      </c>
      <c r="L1281" s="346">
        <v>45628</v>
      </c>
      <c r="M1281" s="345">
        <v>0</v>
      </c>
      <c r="N1281" s="345">
        <v>0</v>
      </c>
      <c r="O1281" s="282" t="s">
        <v>1123</v>
      </c>
      <c r="P1281" s="344">
        <v>0</v>
      </c>
      <c r="Q1281" s="282" t="s">
        <v>2124</v>
      </c>
      <c r="R1281" s="344">
        <v>1</v>
      </c>
      <c r="S1281" s="339"/>
      <c r="T1281" s="282"/>
      <c r="U1281" s="24" t="str">
        <f>+VLOOKUP(TRIM(C1281),[5]CAT!$A$2:$G$498,4,0)</f>
        <v>Salsa</v>
      </c>
      <c r="V1281" s="65">
        <f t="shared" si="20"/>
        <v>45628</v>
      </c>
    </row>
    <row r="1282" spans="1:22" x14ac:dyDescent="0.2">
      <c r="A1282" s="344">
        <v>1373</v>
      </c>
      <c r="B1282" s="345" t="b">
        <v>1</v>
      </c>
      <c r="C1282" s="282" t="s">
        <v>599</v>
      </c>
      <c r="D1282" s="282" t="s">
        <v>20</v>
      </c>
      <c r="E1282" s="282" t="s">
        <v>982</v>
      </c>
      <c r="F1282" s="282" t="s">
        <v>1136</v>
      </c>
      <c r="G1282" s="345">
        <v>1935.535762</v>
      </c>
      <c r="H1282" s="345">
        <v>1935.535762</v>
      </c>
      <c r="I1282" s="282" t="s">
        <v>1180</v>
      </c>
      <c r="J1282" s="346">
        <v>45611</v>
      </c>
      <c r="K1282" s="344">
        <v>15</v>
      </c>
      <c r="L1282" s="346">
        <v>45628</v>
      </c>
      <c r="M1282" s="345">
        <v>0</v>
      </c>
      <c r="N1282" s="345">
        <v>0</v>
      </c>
      <c r="O1282" s="282" t="s">
        <v>1123</v>
      </c>
      <c r="P1282" s="344">
        <v>0</v>
      </c>
      <c r="Q1282" s="282" t="s">
        <v>2068</v>
      </c>
      <c r="R1282" s="344">
        <v>1</v>
      </c>
      <c r="S1282" s="339"/>
      <c r="T1282" s="282"/>
      <c r="U1282" s="24" t="str">
        <f>+VLOOKUP(TRIM(C1282),[5]CAT!$A$2:$G$498,4,0)</f>
        <v>Salsa</v>
      </c>
      <c r="V1282" s="65">
        <f t="shared" si="20"/>
        <v>45628</v>
      </c>
    </row>
    <row r="1283" spans="1:22" x14ac:dyDescent="0.2">
      <c r="A1283" s="344">
        <v>1375</v>
      </c>
      <c r="B1283" s="345" t="b">
        <v>1</v>
      </c>
      <c r="C1283" s="282" t="s">
        <v>765</v>
      </c>
      <c r="D1283" s="282" t="s">
        <v>20</v>
      </c>
      <c r="E1283" s="282" t="s">
        <v>760</v>
      </c>
      <c r="F1283" s="282" t="s">
        <v>2062</v>
      </c>
      <c r="G1283" s="345">
        <v>1524.737672</v>
      </c>
      <c r="H1283" s="345">
        <v>1524.737672</v>
      </c>
      <c r="I1283" s="282" t="s">
        <v>1122</v>
      </c>
      <c r="J1283" s="346">
        <v>45611</v>
      </c>
      <c r="K1283" s="344">
        <v>15</v>
      </c>
      <c r="L1283" s="346">
        <v>45628</v>
      </c>
      <c r="M1283" s="345">
        <v>0</v>
      </c>
      <c r="N1283" s="345">
        <v>0</v>
      </c>
      <c r="O1283" s="282" t="s">
        <v>1123</v>
      </c>
      <c r="P1283" s="344">
        <v>0</v>
      </c>
      <c r="Q1283" s="282" t="s">
        <v>2068</v>
      </c>
      <c r="R1283" s="344">
        <v>1</v>
      </c>
      <c r="S1283" s="339"/>
      <c r="T1283" s="282"/>
      <c r="U1283" s="24" t="str">
        <f>+VLOOKUP(TRIM(C1283),[5]CAT!$A$2:$G$498,4,0)</f>
        <v>Fiambre</v>
      </c>
      <c r="V1283" s="65">
        <f t="shared" si="20"/>
        <v>45628</v>
      </c>
    </row>
    <row r="1284" spans="1:22" x14ac:dyDescent="0.2">
      <c r="A1284" s="344">
        <v>1371</v>
      </c>
      <c r="B1284" s="345" t="b">
        <v>1</v>
      </c>
      <c r="C1284" s="282" t="s">
        <v>155</v>
      </c>
      <c r="D1284" s="282" t="s">
        <v>20</v>
      </c>
      <c r="E1284" s="282" t="s">
        <v>45</v>
      </c>
      <c r="F1284" s="282" t="s">
        <v>1134</v>
      </c>
      <c r="G1284" s="345">
        <v>27.266639999999999</v>
      </c>
      <c r="H1284" s="345">
        <v>27.266639999999999</v>
      </c>
      <c r="I1284" s="282" t="s">
        <v>1122</v>
      </c>
      <c r="J1284" s="346">
        <v>45611</v>
      </c>
      <c r="K1284" s="344">
        <v>15</v>
      </c>
      <c r="L1284" s="346">
        <v>45628</v>
      </c>
      <c r="M1284" s="345">
        <v>0</v>
      </c>
      <c r="N1284" s="345">
        <v>0</v>
      </c>
      <c r="O1284" s="282" t="s">
        <v>1123</v>
      </c>
      <c r="P1284" s="344">
        <v>0</v>
      </c>
      <c r="Q1284" s="282" t="s">
        <v>2124</v>
      </c>
      <c r="R1284" s="344">
        <v>1</v>
      </c>
      <c r="S1284" s="339"/>
      <c r="T1284" s="282"/>
      <c r="U1284" s="24" t="str">
        <f>+VLOOKUP(TRIM(C1284),[5]CAT!$A$2:$G$498,4,0)</f>
        <v>Sabor</v>
      </c>
      <c r="V1284" s="65">
        <f t="shared" si="20"/>
        <v>45628</v>
      </c>
    </row>
    <row r="1285" spans="1:22" x14ac:dyDescent="0.2">
      <c r="A1285" s="344">
        <v>1376</v>
      </c>
      <c r="B1285" s="345" t="b">
        <v>1</v>
      </c>
      <c r="C1285" s="282" t="s">
        <v>155</v>
      </c>
      <c r="D1285" s="282" t="s">
        <v>20</v>
      </c>
      <c r="E1285" s="282" t="s">
        <v>45</v>
      </c>
      <c r="F1285" s="282" t="s">
        <v>1134</v>
      </c>
      <c r="G1285" s="345">
        <v>1.0565340000000001</v>
      </c>
      <c r="H1285" s="345">
        <v>1.0565340000000001</v>
      </c>
      <c r="I1285" s="282" t="s">
        <v>1122</v>
      </c>
      <c r="J1285" s="346">
        <v>45611</v>
      </c>
      <c r="K1285" s="344">
        <v>15</v>
      </c>
      <c r="L1285" s="346">
        <v>45628</v>
      </c>
      <c r="M1285" s="345">
        <v>0</v>
      </c>
      <c r="N1285" s="345">
        <v>0</v>
      </c>
      <c r="O1285" s="282" t="s">
        <v>1123</v>
      </c>
      <c r="P1285" s="344">
        <v>0</v>
      </c>
      <c r="Q1285" s="282" t="s">
        <v>2068</v>
      </c>
      <c r="R1285" s="344">
        <v>1</v>
      </c>
      <c r="S1285" s="339"/>
      <c r="T1285" s="282"/>
      <c r="U1285" s="24" t="str">
        <f>+VLOOKUP(TRIM(C1285),[5]CAT!$A$2:$G$498,4,0)</f>
        <v>Sabor</v>
      </c>
      <c r="V1285" s="65">
        <f t="shared" si="20"/>
        <v>45628</v>
      </c>
    </row>
    <row r="1286" spans="1:22" x14ac:dyDescent="0.2">
      <c r="A1286" s="344">
        <v>1478</v>
      </c>
      <c r="B1286" s="345" t="b">
        <v>1</v>
      </c>
      <c r="C1286" s="282" t="s">
        <v>692</v>
      </c>
      <c r="D1286" s="282" t="s">
        <v>20</v>
      </c>
      <c r="E1286" s="282" t="s">
        <v>693</v>
      </c>
      <c r="F1286" s="282" t="s">
        <v>1375</v>
      </c>
      <c r="G1286" s="345">
        <v>1.94367</v>
      </c>
      <c r="H1286" s="345">
        <v>1.94367</v>
      </c>
      <c r="I1286" s="282" t="s">
        <v>1122</v>
      </c>
      <c r="J1286" s="346">
        <v>45611</v>
      </c>
      <c r="K1286" s="344">
        <v>21</v>
      </c>
      <c r="L1286" s="346">
        <v>45635</v>
      </c>
      <c r="M1286" s="345">
        <v>0</v>
      </c>
      <c r="N1286" s="345">
        <v>0</v>
      </c>
      <c r="O1286" s="282" t="s">
        <v>1123</v>
      </c>
      <c r="P1286" s="344">
        <v>0</v>
      </c>
      <c r="Q1286" s="282" t="s">
        <v>2112</v>
      </c>
      <c r="R1286" s="344">
        <v>1</v>
      </c>
      <c r="S1286" s="339"/>
      <c r="T1286" s="282"/>
      <c r="U1286" s="24" t="str">
        <f>+VLOOKUP(TRIM(C1286),[5]CAT!$A$2:$G$498,4,0)</f>
        <v>Sabor</v>
      </c>
      <c r="V1286" s="65">
        <f t="shared" si="20"/>
        <v>45635</v>
      </c>
    </row>
    <row r="1287" spans="1:22" x14ac:dyDescent="0.2">
      <c r="A1287" s="344">
        <v>1480</v>
      </c>
      <c r="B1287" s="345" t="b">
        <v>1</v>
      </c>
      <c r="C1287" s="282" t="s">
        <v>269</v>
      </c>
      <c r="D1287" s="282" t="s">
        <v>20</v>
      </c>
      <c r="E1287" s="282" t="s">
        <v>743</v>
      </c>
      <c r="F1287" s="282" t="s">
        <v>1132</v>
      </c>
      <c r="G1287" s="345">
        <v>202.46785</v>
      </c>
      <c r="H1287" s="345">
        <v>202.46785</v>
      </c>
      <c r="I1287" s="282" t="s">
        <v>1122</v>
      </c>
      <c r="J1287" s="346">
        <v>45611</v>
      </c>
      <c r="K1287" s="344">
        <v>21</v>
      </c>
      <c r="L1287" s="346">
        <v>45635</v>
      </c>
      <c r="M1287" s="345">
        <v>0</v>
      </c>
      <c r="N1287" s="345">
        <v>0</v>
      </c>
      <c r="O1287" s="282" t="s">
        <v>1123</v>
      </c>
      <c r="P1287" s="344">
        <v>0</v>
      </c>
      <c r="Q1287" s="282" t="s">
        <v>2112</v>
      </c>
      <c r="R1287" s="344">
        <v>1</v>
      </c>
      <c r="S1287" s="339"/>
      <c r="T1287" s="282"/>
      <c r="U1287" s="24" t="str">
        <f>+VLOOKUP(TRIM(C1287),[5]CAT!$A$2:$G$498,4,0)</f>
        <v>Batter</v>
      </c>
      <c r="V1287" s="65">
        <f t="shared" si="20"/>
        <v>45635</v>
      </c>
    </row>
    <row r="1288" spans="1:22" x14ac:dyDescent="0.2">
      <c r="A1288" s="344">
        <v>1499</v>
      </c>
      <c r="B1288" s="345" t="b">
        <v>1</v>
      </c>
      <c r="C1288" s="282" t="s">
        <v>259</v>
      </c>
      <c r="D1288" s="282" t="s">
        <v>20</v>
      </c>
      <c r="E1288" s="282" t="s">
        <v>29</v>
      </c>
      <c r="F1288" s="282" t="s">
        <v>1375</v>
      </c>
      <c r="G1288" s="345">
        <v>5.6115680000000001</v>
      </c>
      <c r="H1288" s="345">
        <v>5.6115680000000001</v>
      </c>
      <c r="I1288" s="282" t="s">
        <v>1180</v>
      </c>
      <c r="J1288" s="346">
        <v>45611</v>
      </c>
      <c r="K1288" s="344">
        <v>21</v>
      </c>
      <c r="L1288" s="346">
        <v>45635</v>
      </c>
      <c r="M1288" s="345">
        <v>0</v>
      </c>
      <c r="N1288" s="345">
        <v>0</v>
      </c>
      <c r="O1288" s="282" t="s">
        <v>1123</v>
      </c>
      <c r="P1288" s="344">
        <v>0</v>
      </c>
      <c r="Q1288" s="282" t="s">
        <v>2218</v>
      </c>
      <c r="R1288" s="344">
        <v>1</v>
      </c>
      <c r="S1288" s="339"/>
      <c r="T1288" s="282"/>
      <c r="U1288" s="24" t="str">
        <f>+VLOOKUP(TRIM(C1288),[5]CAT!$A$2:$G$498,4,0)</f>
        <v>Aditivos</v>
      </c>
      <c r="V1288" s="65">
        <f t="shared" si="20"/>
        <v>45635</v>
      </c>
    </row>
    <row r="1289" spans="1:22" x14ac:dyDescent="0.2">
      <c r="A1289" s="344">
        <v>1472</v>
      </c>
      <c r="B1289" s="345" t="b">
        <v>1</v>
      </c>
      <c r="C1289" s="282" t="s">
        <v>186</v>
      </c>
      <c r="D1289" s="282" t="s">
        <v>20</v>
      </c>
      <c r="E1289" s="282" t="s">
        <v>347</v>
      </c>
      <c r="F1289" s="282" t="s">
        <v>1375</v>
      </c>
      <c r="G1289" s="345">
        <v>0.61053100000000005</v>
      </c>
      <c r="H1289" s="345">
        <v>0.61053100000000005</v>
      </c>
      <c r="I1289" s="282" t="s">
        <v>1122</v>
      </c>
      <c r="J1289" s="346">
        <v>45611</v>
      </c>
      <c r="K1289" s="344">
        <v>21</v>
      </c>
      <c r="L1289" s="346">
        <v>45635</v>
      </c>
      <c r="M1289" s="345">
        <v>0</v>
      </c>
      <c r="N1289" s="345">
        <v>0</v>
      </c>
      <c r="O1289" s="282" t="s">
        <v>1123</v>
      </c>
      <c r="P1289" s="344">
        <v>0</v>
      </c>
      <c r="Q1289" s="282" t="s">
        <v>2112</v>
      </c>
      <c r="R1289" s="344">
        <v>1</v>
      </c>
      <c r="S1289" s="339"/>
      <c r="T1289" s="282"/>
      <c r="U1289" s="24" t="str">
        <f>+VLOOKUP(TRIM(C1289),[5]CAT!$A$2:$G$498,4,0)</f>
        <v>Sabor</v>
      </c>
      <c r="V1289" s="65">
        <f t="shared" si="20"/>
        <v>45635</v>
      </c>
    </row>
    <row r="1290" spans="1:22" x14ac:dyDescent="0.2">
      <c r="A1290" s="344">
        <v>1488</v>
      </c>
      <c r="B1290" s="345" t="b">
        <v>1</v>
      </c>
      <c r="C1290" s="282" t="s">
        <v>186</v>
      </c>
      <c r="D1290" s="282" t="s">
        <v>20</v>
      </c>
      <c r="E1290" s="282" t="s">
        <v>347</v>
      </c>
      <c r="F1290" s="282" t="s">
        <v>1375</v>
      </c>
      <c r="G1290" s="345">
        <v>0.96921000000000002</v>
      </c>
      <c r="H1290" s="345">
        <v>0.96921000000000002</v>
      </c>
      <c r="I1290" s="282" t="s">
        <v>1122</v>
      </c>
      <c r="J1290" s="346">
        <v>45611</v>
      </c>
      <c r="K1290" s="344">
        <v>21</v>
      </c>
      <c r="L1290" s="346">
        <v>45635</v>
      </c>
      <c r="M1290" s="345">
        <v>0</v>
      </c>
      <c r="N1290" s="345">
        <v>0</v>
      </c>
      <c r="O1290" s="282" t="s">
        <v>1123</v>
      </c>
      <c r="P1290" s="344">
        <v>0</v>
      </c>
      <c r="Q1290" s="282" t="s">
        <v>2134</v>
      </c>
      <c r="R1290" s="344">
        <v>1</v>
      </c>
      <c r="S1290" s="339"/>
      <c r="T1290" s="282"/>
      <c r="U1290" s="24" t="str">
        <f>+VLOOKUP(TRIM(C1290),[5]CAT!$A$2:$G$498,4,0)</f>
        <v>Sabor</v>
      </c>
      <c r="V1290" s="65">
        <f t="shared" si="20"/>
        <v>45635</v>
      </c>
    </row>
    <row r="1291" spans="1:22" x14ac:dyDescent="0.2">
      <c r="A1291" s="344">
        <v>1506</v>
      </c>
      <c r="B1291" s="345" t="b">
        <v>1</v>
      </c>
      <c r="C1291" s="282" t="s">
        <v>186</v>
      </c>
      <c r="D1291" s="282" t="s">
        <v>20</v>
      </c>
      <c r="E1291" s="282" t="s">
        <v>347</v>
      </c>
      <c r="F1291" s="282" t="s">
        <v>1375</v>
      </c>
      <c r="G1291" s="345">
        <v>0.17421500000000001</v>
      </c>
      <c r="H1291" s="345">
        <v>0.17421500000000001</v>
      </c>
      <c r="I1291" s="282" t="s">
        <v>1122</v>
      </c>
      <c r="J1291" s="346">
        <v>45611</v>
      </c>
      <c r="K1291" s="344">
        <v>21</v>
      </c>
      <c r="L1291" s="346">
        <v>45635</v>
      </c>
      <c r="M1291" s="345">
        <v>0</v>
      </c>
      <c r="N1291" s="345">
        <v>0</v>
      </c>
      <c r="O1291" s="282" t="s">
        <v>1123</v>
      </c>
      <c r="P1291" s="344">
        <v>0</v>
      </c>
      <c r="Q1291" s="282" t="s">
        <v>2218</v>
      </c>
      <c r="R1291" s="344">
        <v>1</v>
      </c>
      <c r="S1291" s="339"/>
      <c r="T1291" s="282"/>
      <c r="U1291" s="24" t="str">
        <f>+VLOOKUP(TRIM(C1291),[5]CAT!$A$2:$G$498,4,0)</f>
        <v>Sabor</v>
      </c>
      <c r="V1291" s="65">
        <f t="shared" si="20"/>
        <v>45635</v>
      </c>
    </row>
    <row r="1292" spans="1:22" x14ac:dyDescent="0.2">
      <c r="A1292" s="344">
        <v>1492</v>
      </c>
      <c r="B1292" s="345" t="b">
        <v>1</v>
      </c>
      <c r="C1292" s="282" t="s">
        <v>716</v>
      </c>
      <c r="D1292" s="282" t="s">
        <v>20</v>
      </c>
      <c r="E1292" s="282" t="s">
        <v>732</v>
      </c>
      <c r="F1292" s="282" t="s">
        <v>1128</v>
      </c>
      <c r="G1292" s="345">
        <v>411.10110600000002</v>
      </c>
      <c r="H1292" s="345">
        <v>411.10110600000002</v>
      </c>
      <c r="I1292" s="282" t="s">
        <v>1122</v>
      </c>
      <c r="J1292" s="346">
        <v>45611</v>
      </c>
      <c r="K1292" s="344">
        <v>21</v>
      </c>
      <c r="L1292" s="346">
        <v>45635</v>
      </c>
      <c r="M1292" s="345">
        <v>0</v>
      </c>
      <c r="N1292" s="345">
        <v>0</v>
      </c>
      <c r="O1292" s="282" t="s">
        <v>1123</v>
      </c>
      <c r="P1292" s="344">
        <v>0</v>
      </c>
      <c r="Q1292" s="282" t="s">
        <v>2218</v>
      </c>
      <c r="R1292" s="344">
        <v>1</v>
      </c>
      <c r="S1292" s="339"/>
      <c r="T1292" s="282"/>
      <c r="U1292" s="24" t="str">
        <f>+VLOOKUP(TRIM(C1292),[5]CAT!$A$2:$G$498,4,0)</f>
        <v>Reboz</v>
      </c>
      <c r="V1292" s="65">
        <f t="shared" si="20"/>
        <v>45635</v>
      </c>
    </row>
    <row r="1293" spans="1:22" x14ac:dyDescent="0.2">
      <c r="A1293" s="344">
        <v>1481</v>
      </c>
      <c r="B1293" s="345" t="b">
        <v>1</v>
      </c>
      <c r="C1293" s="282" t="s">
        <v>735</v>
      </c>
      <c r="D1293" s="282" t="s">
        <v>20</v>
      </c>
      <c r="E1293" s="282" t="s">
        <v>754</v>
      </c>
      <c r="F1293" s="282" t="s">
        <v>1127</v>
      </c>
      <c r="G1293" s="345">
        <v>15.087424</v>
      </c>
      <c r="H1293" s="345">
        <v>15.087424</v>
      </c>
      <c r="I1293" s="282" t="s">
        <v>1122</v>
      </c>
      <c r="J1293" s="346">
        <v>45611</v>
      </c>
      <c r="K1293" s="344">
        <v>21</v>
      </c>
      <c r="L1293" s="346">
        <v>45635</v>
      </c>
      <c r="M1293" s="345">
        <v>0</v>
      </c>
      <c r="N1293" s="345">
        <v>0</v>
      </c>
      <c r="O1293" s="282" t="s">
        <v>1123</v>
      </c>
      <c r="P1293" s="344">
        <v>0</v>
      </c>
      <c r="Q1293" s="282" t="s">
        <v>2114</v>
      </c>
      <c r="R1293" s="344">
        <v>1</v>
      </c>
      <c r="S1293" s="339"/>
      <c r="T1293" s="282"/>
      <c r="U1293" s="24" t="str">
        <f>+VLOOKUP(TRIM(C1293),[5]CAT!$A$2:$G$498,4,0)</f>
        <v>Batter</v>
      </c>
      <c r="V1293" s="65">
        <f t="shared" si="20"/>
        <v>45635</v>
      </c>
    </row>
    <row r="1294" spans="1:22" x14ac:dyDescent="0.2">
      <c r="A1294" s="344">
        <v>1477</v>
      </c>
      <c r="B1294" s="345" t="b">
        <v>1</v>
      </c>
      <c r="C1294" s="282" t="s">
        <v>152</v>
      </c>
      <c r="D1294" s="282" t="s">
        <v>20</v>
      </c>
      <c r="E1294" s="282" t="s">
        <v>58</v>
      </c>
      <c r="F1294" s="282" t="s">
        <v>1127</v>
      </c>
      <c r="G1294" s="345">
        <v>1.94367</v>
      </c>
      <c r="H1294" s="345">
        <v>1.94367</v>
      </c>
      <c r="I1294" s="282" t="s">
        <v>1180</v>
      </c>
      <c r="J1294" s="346">
        <v>45611</v>
      </c>
      <c r="K1294" s="344">
        <v>21</v>
      </c>
      <c r="L1294" s="346">
        <v>45635</v>
      </c>
      <c r="M1294" s="345">
        <v>0</v>
      </c>
      <c r="N1294" s="345">
        <v>0</v>
      </c>
      <c r="O1294" s="282" t="s">
        <v>1123</v>
      </c>
      <c r="P1294" s="344">
        <v>0</v>
      </c>
      <c r="Q1294" s="282" t="s">
        <v>2112</v>
      </c>
      <c r="R1294" s="344">
        <v>1</v>
      </c>
      <c r="S1294" s="339"/>
      <c r="T1294" s="282"/>
      <c r="U1294" s="24" t="str">
        <f>+VLOOKUP(TRIM(C1294),[5]CAT!$A$2:$G$498,4,0)</f>
        <v>Sabor</v>
      </c>
      <c r="V1294" s="65">
        <f t="shared" si="20"/>
        <v>45635</v>
      </c>
    </row>
    <row r="1295" spans="1:22" x14ac:dyDescent="0.2">
      <c r="A1295" s="344">
        <v>2437</v>
      </c>
      <c r="B1295" s="345" t="b">
        <v>1</v>
      </c>
      <c r="C1295" s="282" t="s">
        <v>146</v>
      </c>
      <c r="D1295" s="282" t="s">
        <v>20</v>
      </c>
      <c r="E1295" s="282" t="s">
        <v>88</v>
      </c>
      <c r="F1295" s="282" t="s">
        <v>1375</v>
      </c>
      <c r="G1295" s="345">
        <v>51.647058999999999</v>
      </c>
      <c r="H1295" s="345">
        <v>51.647058999999999</v>
      </c>
      <c r="I1295" s="282" t="s">
        <v>1122</v>
      </c>
      <c r="J1295" s="346">
        <v>45611</v>
      </c>
      <c r="K1295" s="344">
        <v>21</v>
      </c>
      <c r="L1295" s="346">
        <v>45635</v>
      </c>
      <c r="M1295" s="345">
        <v>0</v>
      </c>
      <c r="N1295" s="345">
        <v>0</v>
      </c>
      <c r="O1295" s="282" t="s">
        <v>1123</v>
      </c>
      <c r="P1295" s="344">
        <v>0</v>
      </c>
      <c r="Q1295" s="282" t="s">
        <v>2218</v>
      </c>
      <c r="R1295" s="344">
        <v>1</v>
      </c>
      <c r="S1295" s="339"/>
      <c r="T1295" s="282"/>
      <c r="U1295" s="24" t="str">
        <f>+VLOOKUP(TRIM(C1295),[5]CAT!$A$2:$G$498,4,0)</f>
        <v>Harina</v>
      </c>
      <c r="V1295" s="65">
        <f t="shared" si="20"/>
        <v>45635</v>
      </c>
    </row>
    <row r="1296" spans="1:22" x14ac:dyDescent="0.2">
      <c r="A1296" s="344">
        <v>1224</v>
      </c>
      <c r="B1296" s="345" t="b">
        <v>1</v>
      </c>
      <c r="C1296" s="282" t="s">
        <v>1018</v>
      </c>
      <c r="D1296" s="282" t="s">
        <v>20</v>
      </c>
      <c r="E1296" s="282" t="s">
        <v>1019</v>
      </c>
      <c r="F1296" s="282" t="s">
        <v>1414</v>
      </c>
      <c r="G1296" s="345">
        <v>1062.6099999999999</v>
      </c>
      <c r="H1296" s="345">
        <v>1062.6099999999999</v>
      </c>
      <c r="I1296" s="282" t="s">
        <v>1122</v>
      </c>
      <c r="J1296" s="346">
        <v>45612</v>
      </c>
      <c r="K1296" s="344">
        <v>0</v>
      </c>
      <c r="L1296" s="346">
        <v>45614</v>
      </c>
      <c r="M1296" s="345">
        <v>0.01</v>
      </c>
      <c r="N1296" s="345">
        <v>0</v>
      </c>
      <c r="O1296" s="282" t="s">
        <v>1123</v>
      </c>
      <c r="P1296" s="344">
        <v>0</v>
      </c>
      <c r="Q1296" s="282" t="s">
        <v>2111</v>
      </c>
      <c r="R1296" s="344">
        <v>1</v>
      </c>
      <c r="S1296" s="339"/>
      <c r="T1296" s="282"/>
      <c r="U1296" s="24" t="e">
        <f>+VLOOKUP(TRIM(C1296),[5]CAT!$A$2:$G$498,4,0)</f>
        <v>#N/A</v>
      </c>
      <c r="V1296" s="65">
        <f t="shared" si="20"/>
        <v>45614</v>
      </c>
    </row>
    <row r="1297" spans="1:22" x14ac:dyDescent="0.2">
      <c r="A1297" s="344">
        <v>1227</v>
      </c>
      <c r="B1297" s="345" t="b">
        <v>1</v>
      </c>
      <c r="C1297" s="282" t="s">
        <v>1018</v>
      </c>
      <c r="D1297" s="282" t="s">
        <v>20</v>
      </c>
      <c r="E1297" s="282" t="s">
        <v>1019</v>
      </c>
      <c r="F1297" s="282" t="s">
        <v>1414</v>
      </c>
      <c r="G1297" s="345">
        <v>290.77999999999997</v>
      </c>
      <c r="H1297" s="345">
        <v>290.77999999999997</v>
      </c>
      <c r="I1297" s="282" t="s">
        <v>1122</v>
      </c>
      <c r="J1297" s="346">
        <v>45612</v>
      </c>
      <c r="K1297" s="344">
        <v>0</v>
      </c>
      <c r="L1297" s="346">
        <v>45614</v>
      </c>
      <c r="M1297" s="345">
        <v>0.01</v>
      </c>
      <c r="N1297" s="345">
        <v>0</v>
      </c>
      <c r="O1297" s="282" t="s">
        <v>1123</v>
      </c>
      <c r="P1297" s="344">
        <v>0</v>
      </c>
      <c r="Q1297" s="282" t="s">
        <v>2107</v>
      </c>
      <c r="R1297" s="344">
        <v>1</v>
      </c>
      <c r="S1297" s="339"/>
      <c r="T1297" s="282"/>
      <c r="U1297" s="24" t="e">
        <f>+VLOOKUP(TRIM(C1297),[5]CAT!$A$2:$G$498,4,0)</f>
        <v>#N/A</v>
      </c>
      <c r="V1297" s="65">
        <f t="shared" si="20"/>
        <v>45614</v>
      </c>
    </row>
    <row r="1298" spans="1:22" x14ac:dyDescent="0.2">
      <c r="A1298" s="344">
        <v>1229</v>
      </c>
      <c r="B1298" s="345" t="b">
        <v>1</v>
      </c>
      <c r="C1298" s="282" t="s">
        <v>1018</v>
      </c>
      <c r="D1298" s="282" t="s">
        <v>20</v>
      </c>
      <c r="E1298" s="282" t="s">
        <v>1019</v>
      </c>
      <c r="F1298" s="282" t="s">
        <v>1414</v>
      </c>
      <c r="G1298" s="345">
        <v>1221.28</v>
      </c>
      <c r="H1298" s="345">
        <v>1221.28</v>
      </c>
      <c r="I1298" s="282" t="s">
        <v>1122</v>
      </c>
      <c r="J1298" s="346">
        <v>45612</v>
      </c>
      <c r="K1298" s="344">
        <v>0</v>
      </c>
      <c r="L1298" s="346">
        <v>45614</v>
      </c>
      <c r="M1298" s="345">
        <v>0.01</v>
      </c>
      <c r="N1298" s="345">
        <v>0</v>
      </c>
      <c r="O1298" s="282" t="s">
        <v>1123</v>
      </c>
      <c r="P1298" s="344">
        <v>0</v>
      </c>
      <c r="Q1298" s="282" t="s">
        <v>2112</v>
      </c>
      <c r="R1298" s="344">
        <v>1</v>
      </c>
      <c r="S1298" s="339"/>
      <c r="T1298" s="282"/>
      <c r="U1298" s="24" t="e">
        <f>+VLOOKUP(TRIM(C1298),[5]CAT!$A$2:$G$498,4,0)</f>
        <v>#N/A</v>
      </c>
      <c r="V1298" s="65">
        <f t="shared" si="20"/>
        <v>45614</v>
      </c>
    </row>
    <row r="1299" spans="1:22" x14ac:dyDescent="0.2">
      <c r="A1299" s="344">
        <v>1237</v>
      </c>
      <c r="B1299" s="345" t="b">
        <v>1</v>
      </c>
      <c r="C1299" s="282" t="s">
        <v>1018</v>
      </c>
      <c r="D1299" s="282" t="s">
        <v>20</v>
      </c>
      <c r="E1299" s="282" t="s">
        <v>1019</v>
      </c>
      <c r="F1299" s="282" t="s">
        <v>1414</v>
      </c>
      <c r="G1299" s="345">
        <v>865.58</v>
      </c>
      <c r="H1299" s="345">
        <v>865.58</v>
      </c>
      <c r="I1299" s="282" t="s">
        <v>1122</v>
      </c>
      <c r="J1299" s="346">
        <v>45612</v>
      </c>
      <c r="K1299" s="344">
        <v>0</v>
      </c>
      <c r="L1299" s="346">
        <v>45614</v>
      </c>
      <c r="M1299" s="345">
        <v>0.01</v>
      </c>
      <c r="N1299" s="345">
        <v>0</v>
      </c>
      <c r="O1299" s="282" t="s">
        <v>1123</v>
      </c>
      <c r="P1299" s="344">
        <v>0</v>
      </c>
      <c r="Q1299" s="282" t="s">
        <v>2147</v>
      </c>
      <c r="R1299" s="344">
        <v>1</v>
      </c>
      <c r="S1299" s="339"/>
      <c r="T1299" s="282"/>
      <c r="U1299" s="24" t="e">
        <f>+VLOOKUP(TRIM(C1299),[5]CAT!$A$2:$G$498,4,0)</f>
        <v>#N/A</v>
      </c>
      <c r="V1299" s="65">
        <f t="shared" si="20"/>
        <v>45614</v>
      </c>
    </row>
    <row r="1300" spans="1:22" x14ac:dyDescent="0.2">
      <c r="A1300" s="344">
        <v>1235</v>
      </c>
      <c r="B1300" s="345" t="b">
        <v>1</v>
      </c>
      <c r="C1300" s="282" t="s">
        <v>856</v>
      </c>
      <c r="D1300" s="282" t="s">
        <v>20</v>
      </c>
      <c r="E1300" s="282" t="s">
        <v>842</v>
      </c>
      <c r="F1300" s="282" t="s">
        <v>1126</v>
      </c>
      <c r="G1300" s="345">
        <v>169.28</v>
      </c>
      <c r="H1300" s="345">
        <v>169.28</v>
      </c>
      <c r="I1300" s="282" t="s">
        <v>1122</v>
      </c>
      <c r="J1300" s="346">
        <v>45612</v>
      </c>
      <c r="K1300" s="344">
        <v>0</v>
      </c>
      <c r="L1300" s="346">
        <v>45614</v>
      </c>
      <c r="M1300" s="345">
        <v>0.01</v>
      </c>
      <c r="N1300" s="345">
        <v>0</v>
      </c>
      <c r="O1300" s="282" t="s">
        <v>1123</v>
      </c>
      <c r="P1300" s="344">
        <v>0</v>
      </c>
      <c r="Q1300" s="282" t="s">
        <v>2113</v>
      </c>
      <c r="R1300" s="344">
        <v>1</v>
      </c>
      <c r="S1300" s="339"/>
      <c r="T1300" s="282"/>
      <c r="U1300" s="24" t="str">
        <f>+VLOOKUP(TRIM(C1300),[5]CAT!$A$2:$G$498,4,0)</f>
        <v>Mozza</v>
      </c>
      <c r="V1300" s="65">
        <f t="shared" si="20"/>
        <v>45614</v>
      </c>
    </row>
    <row r="1301" spans="1:22" x14ac:dyDescent="0.2">
      <c r="A1301" s="344">
        <v>1327</v>
      </c>
      <c r="B1301" s="345" t="b">
        <v>1</v>
      </c>
      <c r="C1301" s="282" t="s">
        <v>257</v>
      </c>
      <c r="D1301" s="282" t="s">
        <v>20</v>
      </c>
      <c r="E1301" s="282" t="s">
        <v>30</v>
      </c>
      <c r="F1301" s="282" t="s">
        <v>1128</v>
      </c>
      <c r="G1301" s="345">
        <v>77.536630000000002</v>
      </c>
      <c r="H1301" s="345">
        <v>77.536630000000002</v>
      </c>
      <c r="I1301" s="282" t="s">
        <v>1180</v>
      </c>
      <c r="J1301" s="346">
        <v>45612</v>
      </c>
      <c r="K1301" s="344">
        <v>7</v>
      </c>
      <c r="L1301" s="346">
        <v>45621</v>
      </c>
      <c r="M1301" s="345">
        <v>0</v>
      </c>
      <c r="N1301" s="345">
        <v>0</v>
      </c>
      <c r="O1301" s="282" t="s">
        <v>1123</v>
      </c>
      <c r="P1301" s="344">
        <v>0</v>
      </c>
      <c r="Q1301" s="282" t="s">
        <v>2124</v>
      </c>
      <c r="R1301" s="344">
        <v>1</v>
      </c>
      <c r="S1301" s="339"/>
      <c r="T1301" s="282"/>
      <c r="U1301" s="24" t="str">
        <f>+VLOOKUP(TRIM(C1301),[5]CAT!$A$2:$G$498,4,0)</f>
        <v>Aditivos</v>
      </c>
      <c r="V1301" s="65">
        <f t="shared" si="20"/>
        <v>45621</v>
      </c>
    </row>
    <row r="1302" spans="1:22" x14ac:dyDescent="0.2">
      <c r="A1302" s="344">
        <v>1332</v>
      </c>
      <c r="B1302" s="345" t="b">
        <v>1</v>
      </c>
      <c r="C1302" s="282" t="s">
        <v>257</v>
      </c>
      <c r="D1302" s="282" t="s">
        <v>20</v>
      </c>
      <c r="E1302" s="282" t="s">
        <v>30</v>
      </c>
      <c r="F1302" s="282" t="s">
        <v>1128</v>
      </c>
      <c r="G1302" s="345">
        <v>106.055209</v>
      </c>
      <c r="H1302" s="345">
        <v>106.055209</v>
      </c>
      <c r="I1302" s="282" t="s">
        <v>1180</v>
      </c>
      <c r="J1302" s="346">
        <v>45612</v>
      </c>
      <c r="K1302" s="344">
        <v>7</v>
      </c>
      <c r="L1302" s="346">
        <v>45621</v>
      </c>
      <c r="M1302" s="345">
        <v>0</v>
      </c>
      <c r="N1302" s="345">
        <v>0</v>
      </c>
      <c r="O1302" s="282" t="s">
        <v>1123</v>
      </c>
      <c r="P1302" s="344">
        <v>0</v>
      </c>
      <c r="Q1302" s="282" t="s">
        <v>2068</v>
      </c>
      <c r="R1302" s="344">
        <v>1</v>
      </c>
      <c r="S1302" s="339"/>
      <c r="T1302" s="282"/>
      <c r="U1302" s="24" t="str">
        <f>+VLOOKUP(TRIM(C1302),[5]CAT!$A$2:$G$498,4,0)</f>
        <v>Aditivos</v>
      </c>
      <c r="V1302" s="65">
        <f t="shared" si="20"/>
        <v>45621</v>
      </c>
    </row>
    <row r="1303" spans="1:22" x14ac:dyDescent="0.2">
      <c r="A1303" s="344">
        <v>1386</v>
      </c>
      <c r="B1303" s="345" t="b">
        <v>1</v>
      </c>
      <c r="C1303" s="282" t="s">
        <v>766</v>
      </c>
      <c r="D1303" s="282" t="s">
        <v>20</v>
      </c>
      <c r="E1303" s="282" t="s">
        <v>761</v>
      </c>
      <c r="F1303" s="282" t="s">
        <v>2004</v>
      </c>
      <c r="G1303" s="345">
        <v>2227.7105999999999</v>
      </c>
      <c r="H1303" s="345">
        <v>2227.7105999999999</v>
      </c>
      <c r="I1303" s="282" t="s">
        <v>1139</v>
      </c>
      <c r="J1303" s="346">
        <v>45612</v>
      </c>
      <c r="K1303" s="344">
        <v>15</v>
      </c>
      <c r="L1303" s="346">
        <v>45628</v>
      </c>
      <c r="M1303" s="345">
        <v>0</v>
      </c>
      <c r="N1303" s="345">
        <v>0</v>
      </c>
      <c r="O1303" s="282" t="s">
        <v>1123</v>
      </c>
      <c r="P1303" s="344">
        <v>0</v>
      </c>
      <c r="Q1303" s="282" t="s">
        <v>2068</v>
      </c>
      <c r="R1303" s="344">
        <v>1</v>
      </c>
      <c r="S1303" s="339"/>
      <c r="T1303" s="282"/>
      <c r="U1303" s="24" t="str">
        <f>+VLOOKUP(TRIM(C1303),[5]CAT!$A$2:$G$498,4,0)</f>
        <v>Ins Pack</v>
      </c>
      <c r="V1303" s="65">
        <f t="shared" si="20"/>
        <v>45628</v>
      </c>
    </row>
    <row r="1304" spans="1:22" x14ac:dyDescent="0.2">
      <c r="A1304" s="344">
        <v>1245</v>
      </c>
      <c r="B1304" s="345" t="b">
        <v>1</v>
      </c>
      <c r="C1304" s="282" t="s">
        <v>1004</v>
      </c>
      <c r="D1304" s="282" t="s">
        <v>20</v>
      </c>
      <c r="E1304" s="282" t="s">
        <v>1498</v>
      </c>
      <c r="F1304" s="282" t="s">
        <v>1375</v>
      </c>
      <c r="G1304" s="345">
        <v>46.694966000000001</v>
      </c>
      <c r="H1304" s="345">
        <v>46.694966000000001</v>
      </c>
      <c r="I1304" s="282" t="s">
        <v>1139</v>
      </c>
      <c r="J1304" s="346">
        <v>45613</v>
      </c>
      <c r="K1304" s="344">
        <v>0</v>
      </c>
      <c r="L1304" s="346">
        <v>45614</v>
      </c>
      <c r="M1304" s="345">
        <v>0</v>
      </c>
      <c r="N1304" s="345">
        <v>0</v>
      </c>
      <c r="O1304" s="282" t="s">
        <v>1123</v>
      </c>
      <c r="P1304" s="344">
        <v>0</v>
      </c>
      <c r="Q1304" s="282" t="s">
        <v>1378</v>
      </c>
      <c r="R1304" s="344">
        <v>1</v>
      </c>
      <c r="S1304" s="339"/>
      <c r="T1304" s="282"/>
      <c r="U1304" s="24" t="e">
        <f>+VLOOKUP(TRIM(C1304),[5]CAT!$A$2:$G$498,4,0)</f>
        <v>#N/A</v>
      </c>
      <c r="V1304" s="65">
        <f t="shared" si="20"/>
        <v>45614</v>
      </c>
    </row>
    <row r="1305" spans="1:22" x14ac:dyDescent="0.2">
      <c r="A1305" s="344">
        <v>1250</v>
      </c>
      <c r="B1305" s="345" t="b">
        <v>1</v>
      </c>
      <c r="C1305" s="282" t="s">
        <v>1004</v>
      </c>
      <c r="D1305" s="282" t="s">
        <v>20</v>
      </c>
      <c r="E1305" s="282" t="s">
        <v>1498</v>
      </c>
      <c r="F1305" s="282" t="s">
        <v>1375</v>
      </c>
      <c r="G1305" s="345">
        <v>20.776831000000001</v>
      </c>
      <c r="H1305" s="345">
        <v>20.776831000000001</v>
      </c>
      <c r="I1305" s="282" t="s">
        <v>1139</v>
      </c>
      <c r="J1305" s="346">
        <v>45613</v>
      </c>
      <c r="K1305" s="344">
        <v>0</v>
      </c>
      <c r="L1305" s="346">
        <v>45614</v>
      </c>
      <c r="M1305" s="345">
        <v>0</v>
      </c>
      <c r="N1305" s="345">
        <v>0</v>
      </c>
      <c r="O1305" s="282" t="s">
        <v>1123</v>
      </c>
      <c r="P1305" s="344">
        <v>0</v>
      </c>
      <c r="Q1305" s="282" t="s">
        <v>1376</v>
      </c>
      <c r="R1305" s="344">
        <v>1</v>
      </c>
      <c r="S1305" s="339"/>
      <c r="T1305" s="282"/>
      <c r="U1305" s="24" t="e">
        <f>+VLOOKUP(TRIM(C1305),[5]CAT!$A$2:$G$498,4,0)</f>
        <v>#N/A</v>
      </c>
      <c r="V1305" s="65">
        <f t="shared" si="20"/>
        <v>45614</v>
      </c>
    </row>
    <row r="1306" spans="1:22" x14ac:dyDescent="0.2">
      <c r="A1306" s="344">
        <v>1251</v>
      </c>
      <c r="B1306" s="345" t="b">
        <v>1</v>
      </c>
      <c r="C1306" s="282" t="s">
        <v>1004</v>
      </c>
      <c r="D1306" s="282" t="s">
        <v>20</v>
      </c>
      <c r="E1306" s="282" t="s">
        <v>1498</v>
      </c>
      <c r="F1306" s="282" t="s">
        <v>1375</v>
      </c>
      <c r="G1306" s="345">
        <v>78.672352000000004</v>
      </c>
      <c r="H1306" s="345">
        <v>78.672352000000004</v>
      </c>
      <c r="I1306" s="282" t="s">
        <v>1139</v>
      </c>
      <c r="J1306" s="346">
        <v>45613</v>
      </c>
      <c r="K1306" s="344">
        <v>0</v>
      </c>
      <c r="L1306" s="346">
        <v>45614</v>
      </c>
      <c r="M1306" s="345">
        <v>0</v>
      </c>
      <c r="N1306" s="345">
        <v>0</v>
      </c>
      <c r="O1306" s="282" t="s">
        <v>1123</v>
      </c>
      <c r="P1306" s="344">
        <v>0</v>
      </c>
      <c r="Q1306" s="282" t="s">
        <v>2111</v>
      </c>
      <c r="R1306" s="344">
        <v>1</v>
      </c>
      <c r="S1306" s="339"/>
      <c r="T1306" s="282"/>
      <c r="U1306" s="24" t="e">
        <f>+VLOOKUP(TRIM(C1306),[5]CAT!$A$2:$G$498,4,0)</f>
        <v>#N/A</v>
      </c>
      <c r="V1306" s="65">
        <f t="shared" si="20"/>
        <v>45614</v>
      </c>
    </row>
    <row r="1307" spans="1:22" x14ac:dyDescent="0.2">
      <c r="A1307" s="344">
        <v>1258</v>
      </c>
      <c r="B1307" s="345" t="b">
        <v>1</v>
      </c>
      <c r="C1307" s="282" t="s">
        <v>1004</v>
      </c>
      <c r="D1307" s="282" t="s">
        <v>20</v>
      </c>
      <c r="E1307" s="282" t="s">
        <v>1498</v>
      </c>
      <c r="F1307" s="282" t="s">
        <v>1375</v>
      </c>
      <c r="G1307" s="345">
        <v>32.67183</v>
      </c>
      <c r="H1307" s="345">
        <v>32.67183</v>
      </c>
      <c r="I1307" s="282" t="s">
        <v>1139</v>
      </c>
      <c r="J1307" s="346">
        <v>45613</v>
      </c>
      <c r="K1307" s="344">
        <v>0</v>
      </c>
      <c r="L1307" s="346">
        <v>45614</v>
      </c>
      <c r="M1307" s="345">
        <v>0</v>
      </c>
      <c r="N1307" s="345">
        <v>0</v>
      </c>
      <c r="O1307" s="282" t="s">
        <v>1123</v>
      </c>
      <c r="P1307" s="344">
        <v>0</v>
      </c>
      <c r="Q1307" s="282" t="s">
        <v>2107</v>
      </c>
      <c r="R1307" s="344">
        <v>1</v>
      </c>
      <c r="S1307" s="339"/>
      <c r="T1307" s="282"/>
      <c r="U1307" s="24" t="e">
        <f>+VLOOKUP(TRIM(C1307),[5]CAT!$A$2:$G$498,4,0)</f>
        <v>#N/A</v>
      </c>
      <c r="V1307" s="65">
        <f t="shared" si="20"/>
        <v>45614</v>
      </c>
    </row>
    <row r="1308" spans="1:22" x14ac:dyDescent="0.2">
      <c r="A1308" s="344">
        <v>1265</v>
      </c>
      <c r="B1308" s="345" t="b">
        <v>1</v>
      </c>
      <c r="C1308" s="282" t="s">
        <v>1004</v>
      </c>
      <c r="D1308" s="282" t="s">
        <v>20</v>
      </c>
      <c r="E1308" s="282" t="s">
        <v>1498</v>
      </c>
      <c r="F1308" s="282" t="s">
        <v>1375</v>
      </c>
      <c r="G1308" s="345">
        <v>137.220619</v>
      </c>
      <c r="H1308" s="345">
        <v>137.220619</v>
      </c>
      <c r="I1308" s="282" t="s">
        <v>1139</v>
      </c>
      <c r="J1308" s="346">
        <v>45613</v>
      </c>
      <c r="K1308" s="344">
        <v>0</v>
      </c>
      <c r="L1308" s="346">
        <v>45614</v>
      </c>
      <c r="M1308" s="345">
        <v>0</v>
      </c>
      <c r="N1308" s="345">
        <v>0</v>
      </c>
      <c r="O1308" s="282" t="s">
        <v>1123</v>
      </c>
      <c r="P1308" s="344">
        <v>0</v>
      </c>
      <c r="Q1308" s="282" t="s">
        <v>2112</v>
      </c>
      <c r="R1308" s="344">
        <v>1</v>
      </c>
      <c r="S1308" s="339"/>
      <c r="T1308" s="282"/>
      <c r="U1308" s="24" t="e">
        <f>+VLOOKUP(TRIM(C1308),[5]CAT!$A$2:$G$498,4,0)</f>
        <v>#N/A</v>
      </c>
      <c r="V1308" s="65">
        <f t="shared" si="20"/>
        <v>45614</v>
      </c>
    </row>
    <row r="1309" spans="1:22" x14ac:dyDescent="0.2">
      <c r="A1309" s="344">
        <v>1279</v>
      </c>
      <c r="B1309" s="345" t="b">
        <v>1</v>
      </c>
      <c r="C1309" s="282" t="s">
        <v>1004</v>
      </c>
      <c r="D1309" s="282" t="s">
        <v>20</v>
      </c>
      <c r="E1309" s="282" t="s">
        <v>1498</v>
      </c>
      <c r="F1309" s="282" t="s">
        <v>1375</v>
      </c>
      <c r="G1309" s="345">
        <v>17.539473999999998</v>
      </c>
      <c r="H1309" s="345">
        <v>17.539473999999998</v>
      </c>
      <c r="I1309" s="282" t="s">
        <v>1139</v>
      </c>
      <c r="J1309" s="346">
        <v>45613</v>
      </c>
      <c r="K1309" s="344">
        <v>0</v>
      </c>
      <c r="L1309" s="346">
        <v>45614</v>
      </c>
      <c r="M1309" s="345">
        <v>0</v>
      </c>
      <c r="N1309" s="345">
        <v>0</v>
      </c>
      <c r="O1309" s="282" t="s">
        <v>1123</v>
      </c>
      <c r="P1309" s="344">
        <v>0</v>
      </c>
      <c r="Q1309" s="282" t="s">
        <v>2147</v>
      </c>
      <c r="R1309" s="344">
        <v>1</v>
      </c>
      <c r="S1309" s="339"/>
      <c r="T1309" s="282"/>
      <c r="U1309" s="24" t="e">
        <f>+VLOOKUP(TRIM(C1309),[5]CAT!$A$2:$G$498,4,0)</f>
        <v>#N/A</v>
      </c>
      <c r="V1309" s="65">
        <f t="shared" si="20"/>
        <v>45614</v>
      </c>
    </row>
    <row r="1310" spans="1:22" x14ac:dyDescent="0.2">
      <c r="A1310" s="344">
        <v>1243</v>
      </c>
      <c r="B1310" s="345" t="b">
        <v>1</v>
      </c>
      <c r="C1310" s="282" t="s">
        <v>301</v>
      </c>
      <c r="D1310" s="282" t="s">
        <v>20</v>
      </c>
      <c r="E1310" s="282" t="s">
        <v>605</v>
      </c>
      <c r="F1310" s="282" t="s">
        <v>1375</v>
      </c>
      <c r="G1310" s="345">
        <v>77.054400000000001</v>
      </c>
      <c r="H1310" s="345">
        <v>77.054400000000001</v>
      </c>
      <c r="I1310" s="282" t="s">
        <v>1139</v>
      </c>
      <c r="J1310" s="346">
        <v>45613</v>
      </c>
      <c r="K1310" s="344">
        <v>0</v>
      </c>
      <c r="L1310" s="346">
        <v>45614</v>
      </c>
      <c r="M1310" s="345">
        <v>0</v>
      </c>
      <c r="N1310" s="345">
        <v>0</v>
      </c>
      <c r="O1310" s="282" t="s">
        <v>1123</v>
      </c>
      <c r="P1310" s="344">
        <v>0</v>
      </c>
      <c r="Q1310" s="282" t="s">
        <v>1378</v>
      </c>
      <c r="R1310" s="344">
        <v>1</v>
      </c>
      <c r="S1310" s="339"/>
      <c r="T1310" s="282"/>
      <c r="U1310" s="24" t="str">
        <f>+VLOOKUP(TRIM(C1310),[5]CAT!$A$2:$G$498,4,0)</f>
        <v>Cinta</v>
      </c>
      <c r="V1310" s="65">
        <f t="shared" si="20"/>
        <v>45614</v>
      </c>
    </row>
    <row r="1311" spans="1:22" x14ac:dyDescent="0.2">
      <c r="A1311" s="344">
        <v>1255</v>
      </c>
      <c r="B1311" s="345" t="b">
        <v>1</v>
      </c>
      <c r="C1311" s="282" t="s">
        <v>301</v>
      </c>
      <c r="D1311" s="282" t="s">
        <v>20</v>
      </c>
      <c r="E1311" s="282" t="s">
        <v>605</v>
      </c>
      <c r="F1311" s="282" t="s">
        <v>1375</v>
      </c>
      <c r="G1311" s="345">
        <v>283.3338</v>
      </c>
      <c r="H1311" s="345">
        <v>283.3338</v>
      </c>
      <c r="I1311" s="282" t="s">
        <v>1139</v>
      </c>
      <c r="J1311" s="346">
        <v>45613</v>
      </c>
      <c r="K1311" s="344">
        <v>0</v>
      </c>
      <c r="L1311" s="346">
        <v>45614</v>
      </c>
      <c r="M1311" s="345">
        <v>0</v>
      </c>
      <c r="N1311" s="345">
        <v>0</v>
      </c>
      <c r="O1311" s="282" t="s">
        <v>1123</v>
      </c>
      <c r="P1311" s="344">
        <v>0</v>
      </c>
      <c r="Q1311" s="282" t="s">
        <v>2111</v>
      </c>
      <c r="R1311" s="344">
        <v>1</v>
      </c>
      <c r="S1311" s="339"/>
      <c r="T1311" s="282"/>
      <c r="U1311" s="24" t="str">
        <f>+VLOOKUP(TRIM(C1311),[5]CAT!$A$2:$G$498,4,0)</f>
        <v>Cinta</v>
      </c>
      <c r="V1311" s="65">
        <f t="shared" si="20"/>
        <v>45614</v>
      </c>
    </row>
    <row r="1312" spans="1:22" x14ac:dyDescent="0.2">
      <c r="A1312" s="344">
        <v>1259</v>
      </c>
      <c r="B1312" s="345" t="b">
        <v>1</v>
      </c>
      <c r="C1312" s="282" t="s">
        <v>301</v>
      </c>
      <c r="D1312" s="282" t="s">
        <v>20</v>
      </c>
      <c r="E1312" s="282" t="s">
        <v>605</v>
      </c>
      <c r="F1312" s="282" t="s">
        <v>1375</v>
      </c>
      <c r="G1312" s="345">
        <v>73.53</v>
      </c>
      <c r="H1312" s="345">
        <v>73.53</v>
      </c>
      <c r="I1312" s="282" t="s">
        <v>1139</v>
      </c>
      <c r="J1312" s="346">
        <v>45613</v>
      </c>
      <c r="K1312" s="344">
        <v>0</v>
      </c>
      <c r="L1312" s="346">
        <v>45614</v>
      </c>
      <c r="M1312" s="345">
        <v>0</v>
      </c>
      <c r="N1312" s="345">
        <v>0</v>
      </c>
      <c r="O1312" s="282" t="s">
        <v>1123</v>
      </c>
      <c r="P1312" s="344">
        <v>0</v>
      </c>
      <c r="Q1312" s="282" t="s">
        <v>2107</v>
      </c>
      <c r="R1312" s="344">
        <v>1</v>
      </c>
      <c r="S1312" s="339"/>
      <c r="T1312" s="282"/>
      <c r="U1312" s="24" t="str">
        <f>+VLOOKUP(TRIM(C1312),[5]CAT!$A$2:$G$498,4,0)</f>
        <v>Cinta</v>
      </c>
      <c r="V1312" s="65">
        <f t="shared" si="20"/>
        <v>45614</v>
      </c>
    </row>
    <row r="1313" spans="1:22" x14ac:dyDescent="0.2">
      <c r="A1313" s="344">
        <v>1266</v>
      </c>
      <c r="B1313" s="345" t="b">
        <v>1</v>
      </c>
      <c r="C1313" s="282" t="s">
        <v>301</v>
      </c>
      <c r="D1313" s="282" t="s">
        <v>20</v>
      </c>
      <c r="E1313" s="282" t="s">
        <v>605</v>
      </c>
      <c r="F1313" s="282" t="s">
        <v>1375</v>
      </c>
      <c r="G1313" s="345">
        <v>308.8236</v>
      </c>
      <c r="H1313" s="345">
        <v>308.8236</v>
      </c>
      <c r="I1313" s="282" t="s">
        <v>1139</v>
      </c>
      <c r="J1313" s="346">
        <v>45613</v>
      </c>
      <c r="K1313" s="344">
        <v>0</v>
      </c>
      <c r="L1313" s="346">
        <v>45614</v>
      </c>
      <c r="M1313" s="345">
        <v>0</v>
      </c>
      <c r="N1313" s="345">
        <v>0</v>
      </c>
      <c r="O1313" s="282" t="s">
        <v>1123</v>
      </c>
      <c r="P1313" s="344">
        <v>0</v>
      </c>
      <c r="Q1313" s="282" t="s">
        <v>2112</v>
      </c>
      <c r="R1313" s="344">
        <v>1</v>
      </c>
      <c r="S1313" s="339"/>
      <c r="T1313" s="282"/>
      <c r="U1313" s="24" t="str">
        <f>+VLOOKUP(TRIM(C1313),[5]CAT!$A$2:$G$498,4,0)</f>
        <v>Cinta</v>
      </c>
      <c r="V1313" s="65">
        <f t="shared" si="20"/>
        <v>45614</v>
      </c>
    </row>
    <row r="1314" spans="1:22" x14ac:dyDescent="0.2">
      <c r="A1314" s="344">
        <v>1277</v>
      </c>
      <c r="B1314" s="345" t="b">
        <v>1</v>
      </c>
      <c r="C1314" s="282" t="s">
        <v>301</v>
      </c>
      <c r="D1314" s="282" t="s">
        <v>20</v>
      </c>
      <c r="E1314" s="282" t="s">
        <v>605</v>
      </c>
      <c r="F1314" s="282" t="s">
        <v>1375</v>
      </c>
      <c r="G1314" s="345">
        <v>39.473683999999999</v>
      </c>
      <c r="H1314" s="345">
        <v>39.473683999999999</v>
      </c>
      <c r="I1314" s="282" t="s">
        <v>1139</v>
      </c>
      <c r="J1314" s="346">
        <v>45613</v>
      </c>
      <c r="K1314" s="344">
        <v>0</v>
      </c>
      <c r="L1314" s="346">
        <v>45614</v>
      </c>
      <c r="M1314" s="345">
        <v>0</v>
      </c>
      <c r="N1314" s="345">
        <v>0</v>
      </c>
      <c r="O1314" s="282" t="s">
        <v>1123</v>
      </c>
      <c r="P1314" s="344">
        <v>0</v>
      </c>
      <c r="Q1314" s="282" t="s">
        <v>2147</v>
      </c>
      <c r="R1314" s="344">
        <v>1</v>
      </c>
      <c r="S1314" s="339"/>
      <c r="T1314" s="282"/>
      <c r="U1314" s="24" t="str">
        <f>+VLOOKUP(TRIM(C1314),[5]CAT!$A$2:$G$498,4,0)</f>
        <v>Cinta</v>
      </c>
      <c r="V1314" s="65">
        <f t="shared" si="20"/>
        <v>45614</v>
      </c>
    </row>
    <row r="1315" spans="1:22" x14ac:dyDescent="0.2">
      <c r="A1315" s="344">
        <v>1240</v>
      </c>
      <c r="B1315" s="345" t="b">
        <v>1</v>
      </c>
      <c r="C1315" s="282" t="s">
        <v>1471</v>
      </c>
      <c r="D1315" s="282" t="s">
        <v>20</v>
      </c>
      <c r="E1315" s="282" t="s">
        <v>67</v>
      </c>
      <c r="F1315" s="282" t="s">
        <v>1506</v>
      </c>
      <c r="G1315" s="345">
        <v>99</v>
      </c>
      <c r="H1315" s="345">
        <v>99</v>
      </c>
      <c r="I1315" s="282" t="s">
        <v>1180</v>
      </c>
      <c r="J1315" s="346">
        <v>45613</v>
      </c>
      <c r="K1315" s="344">
        <v>0</v>
      </c>
      <c r="L1315" s="346">
        <v>45614</v>
      </c>
      <c r="M1315" s="345">
        <v>0.01</v>
      </c>
      <c r="N1315" s="345">
        <v>0</v>
      </c>
      <c r="O1315" s="282" t="s">
        <v>1123</v>
      </c>
      <c r="P1315" s="344">
        <v>0</v>
      </c>
      <c r="Q1315" s="282" t="s">
        <v>1378</v>
      </c>
      <c r="R1315" s="344">
        <v>1</v>
      </c>
      <c r="S1315" s="339"/>
      <c r="T1315" s="282"/>
      <c r="U1315" s="24" t="e">
        <f>+VLOOKUP(TRIM(C1315),[5]CAT!$A$2:$G$498,4,0)</f>
        <v>#N/A</v>
      </c>
      <c r="V1315" s="65">
        <f t="shared" si="20"/>
        <v>45614</v>
      </c>
    </row>
    <row r="1316" spans="1:22" x14ac:dyDescent="0.2">
      <c r="A1316" s="344">
        <v>1246</v>
      </c>
      <c r="B1316" s="345" t="b">
        <v>1</v>
      </c>
      <c r="C1316" s="282" t="s">
        <v>1470</v>
      </c>
      <c r="D1316" s="282" t="s">
        <v>20</v>
      </c>
      <c r="E1316" s="282" t="s">
        <v>62</v>
      </c>
      <c r="F1316" s="282" t="s">
        <v>1506</v>
      </c>
      <c r="G1316" s="345">
        <v>46.89</v>
      </c>
      <c r="H1316" s="345">
        <v>46.89</v>
      </c>
      <c r="I1316" s="282" t="s">
        <v>1180</v>
      </c>
      <c r="J1316" s="346">
        <v>45613</v>
      </c>
      <c r="K1316" s="344">
        <v>0</v>
      </c>
      <c r="L1316" s="346">
        <v>45614</v>
      </c>
      <c r="M1316" s="345">
        <v>0.01</v>
      </c>
      <c r="N1316" s="345">
        <v>0</v>
      </c>
      <c r="O1316" s="282" t="s">
        <v>1123</v>
      </c>
      <c r="P1316" s="344">
        <v>0</v>
      </c>
      <c r="Q1316" s="282" t="s">
        <v>1376</v>
      </c>
      <c r="R1316" s="344">
        <v>1</v>
      </c>
      <c r="S1316" s="339"/>
      <c r="T1316" s="282"/>
      <c r="U1316" s="24" t="e">
        <f>+VLOOKUP(TRIM(C1316),[5]CAT!$A$2:$G$498,4,0)</f>
        <v>#N/A</v>
      </c>
      <c r="V1316" s="65">
        <f t="shared" si="20"/>
        <v>45614</v>
      </c>
    </row>
    <row r="1317" spans="1:22" x14ac:dyDescent="0.2">
      <c r="A1317" s="344">
        <v>1275</v>
      </c>
      <c r="B1317" s="345" t="b">
        <v>1</v>
      </c>
      <c r="C1317" s="282" t="s">
        <v>1513</v>
      </c>
      <c r="D1317" s="282" t="s">
        <v>20</v>
      </c>
      <c r="E1317" s="282" t="s">
        <v>83</v>
      </c>
      <c r="F1317" s="282" t="s">
        <v>1517</v>
      </c>
      <c r="G1317" s="345">
        <v>131.6</v>
      </c>
      <c r="H1317" s="345">
        <v>131.6</v>
      </c>
      <c r="I1317" s="282" t="s">
        <v>1180</v>
      </c>
      <c r="J1317" s="346">
        <v>45613</v>
      </c>
      <c r="K1317" s="344">
        <v>0</v>
      </c>
      <c r="L1317" s="346">
        <v>45614</v>
      </c>
      <c r="M1317" s="345">
        <v>0.01</v>
      </c>
      <c r="N1317" s="345">
        <v>0</v>
      </c>
      <c r="O1317" s="282" t="s">
        <v>1123</v>
      </c>
      <c r="P1317" s="344">
        <v>0</v>
      </c>
      <c r="Q1317" s="282" t="s">
        <v>2147</v>
      </c>
      <c r="R1317" s="344">
        <v>1</v>
      </c>
      <c r="S1317" s="339"/>
      <c r="T1317" s="282"/>
      <c r="U1317" s="24" t="e">
        <f>+VLOOKUP(TRIM(C1317),[5]CAT!$A$2:$G$498,4,0)</f>
        <v>#N/A</v>
      </c>
      <c r="V1317" s="65">
        <f t="shared" si="20"/>
        <v>45614</v>
      </c>
    </row>
    <row r="1318" spans="1:22" x14ac:dyDescent="0.2">
      <c r="A1318" s="344">
        <v>1254</v>
      </c>
      <c r="B1318" s="345" t="b">
        <v>1</v>
      </c>
      <c r="C1318" s="282" t="s">
        <v>2098</v>
      </c>
      <c r="D1318" s="282" t="s">
        <v>20</v>
      </c>
      <c r="E1318" s="282" t="s">
        <v>2115</v>
      </c>
      <c r="F1318" s="282" t="s">
        <v>2116</v>
      </c>
      <c r="G1318" s="345">
        <v>4816.68</v>
      </c>
      <c r="H1318" s="345">
        <v>4816.68</v>
      </c>
      <c r="I1318" s="282" t="s">
        <v>1139</v>
      </c>
      <c r="J1318" s="346">
        <v>45613</v>
      </c>
      <c r="K1318" s="344">
        <v>0</v>
      </c>
      <c r="L1318" s="346">
        <v>45614</v>
      </c>
      <c r="M1318" s="345">
        <v>0.01</v>
      </c>
      <c r="N1318" s="345">
        <v>0</v>
      </c>
      <c r="O1318" s="282" t="s">
        <v>1123</v>
      </c>
      <c r="P1318" s="344">
        <v>0</v>
      </c>
      <c r="Q1318" s="282" t="s">
        <v>2111</v>
      </c>
      <c r="R1318" s="344">
        <v>1</v>
      </c>
      <c r="S1318" s="339"/>
      <c r="T1318" s="282"/>
      <c r="U1318" s="24" t="e">
        <f>+VLOOKUP(TRIM(C1318),[5]CAT!$A$2:$G$498,4,0)</f>
        <v>#N/A</v>
      </c>
      <c r="V1318" s="65">
        <f t="shared" si="20"/>
        <v>45614</v>
      </c>
    </row>
    <row r="1319" spans="1:22" x14ac:dyDescent="0.2">
      <c r="A1319" s="344">
        <v>1262</v>
      </c>
      <c r="B1319" s="345" t="b">
        <v>1</v>
      </c>
      <c r="C1319" s="282" t="s">
        <v>2098</v>
      </c>
      <c r="D1319" s="282" t="s">
        <v>20</v>
      </c>
      <c r="E1319" s="282" t="s">
        <v>2115</v>
      </c>
      <c r="F1319" s="282" t="s">
        <v>2116</v>
      </c>
      <c r="G1319" s="345">
        <v>1250.01</v>
      </c>
      <c r="H1319" s="345">
        <v>1250.01</v>
      </c>
      <c r="I1319" s="282" t="s">
        <v>1139</v>
      </c>
      <c r="J1319" s="346">
        <v>45613</v>
      </c>
      <c r="K1319" s="344">
        <v>0</v>
      </c>
      <c r="L1319" s="346">
        <v>45614</v>
      </c>
      <c r="M1319" s="345">
        <v>0.01</v>
      </c>
      <c r="N1319" s="345">
        <v>0</v>
      </c>
      <c r="O1319" s="282" t="s">
        <v>1123</v>
      </c>
      <c r="P1319" s="344">
        <v>0</v>
      </c>
      <c r="Q1319" s="282" t="s">
        <v>2107</v>
      </c>
      <c r="R1319" s="344">
        <v>1</v>
      </c>
      <c r="S1319" s="339"/>
      <c r="T1319" s="282"/>
      <c r="U1319" s="24" t="e">
        <f>+VLOOKUP(TRIM(C1319),[5]CAT!$A$2:$G$498,4,0)</f>
        <v>#N/A</v>
      </c>
      <c r="V1319" s="65">
        <f t="shared" si="20"/>
        <v>45614</v>
      </c>
    </row>
    <row r="1320" spans="1:22" x14ac:dyDescent="0.2">
      <c r="A1320" s="344">
        <v>1269</v>
      </c>
      <c r="B1320" s="345" t="b">
        <v>1</v>
      </c>
      <c r="C1320" s="282" t="s">
        <v>2098</v>
      </c>
      <c r="D1320" s="282" t="s">
        <v>20</v>
      </c>
      <c r="E1320" s="282" t="s">
        <v>2115</v>
      </c>
      <c r="F1320" s="282" t="s">
        <v>2116</v>
      </c>
      <c r="G1320" s="345">
        <v>5250</v>
      </c>
      <c r="H1320" s="345">
        <v>5250</v>
      </c>
      <c r="I1320" s="282" t="s">
        <v>1139</v>
      </c>
      <c r="J1320" s="346">
        <v>45613</v>
      </c>
      <c r="K1320" s="344">
        <v>0</v>
      </c>
      <c r="L1320" s="346">
        <v>45614</v>
      </c>
      <c r="M1320" s="345">
        <v>0.01</v>
      </c>
      <c r="N1320" s="345">
        <v>0</v>
      </c>
      <c r="O1320" s="282" t="s">
        <v>1123</v>
      </c>
      <c r="P1320" s="344">
        <v>0</v>
      </c>
      <c r="Q1320" s="282" t="s">
        <v>2112</v>
      </c>
      <c r="R1320" s="344">
        <v>1</v>
      </c>
      <c r="S1320" s="339"/>
      <c r="T1320" s="282"/>
      <c r="U1320" s="24" t="e">
        <f>+VLOOKUP(TRIM(C1320),[5]CAT!$A$2:$G$498,4,0)</f>
        <v>#N/A</v>
      </c>
      <c r="V1320" s="65">
        <f t="shared" si="20"/>
        <v>45614</v>
      </c>
    </row>
    <row r="1321" spans="1:22" x14ac:dyDescent="0.2">
      <c r="A1321" s="344">
        <v>1260</v>
      </c>
      <c r="B1321" s="345" t="b">
        <v>1</v>
      </c>
      <c r="C1321" s="282" t="s">
        <v>1499</v>
      </c>
      <c r="D1321" s="282" t="s">
        <v>20</v>
      </c>
      <c r="E1321" s="282" t="s">
        <v>87</v>
      </c>
      <c r="F1321" s="282" t="s">
        <v>1500</v>
      </c>
      <c r="G1321" s="345">
        <v>38.85</v>
      </c>
      <c r="H1321" s="345">
        <v>38.85</v>
      </c>
      <c r="I1321" s="282" t="s">
        <v>1180</v>
      </c>
      <c r="J1321" s="346">
        <v>45613</v>
      </c>
      <c r="K1321" s="344">
        <v>0</v>
      </c>
      <c r="L1321" s="346">
        <v>45614</v>
      </c>
      <c r="M1321" s="345">
        <v>0.01</v>
      </c>
      <c r="N1321" s="345">
        <v>0</v>
      </c>
      <c r="O1321" s="282" t="s">
        <v>1123</v>
      </c>
      <c r="P1321" s="344">
        <v>0</v>
      </c>
      <c r="Q1321" s="282" t="s">
        <v>2107</v>
      </c>
      <c r="R1321" s="344">
        <v>1</v>
      </c>
      <c r="S1321" s="339"/>
      <c r="T1321" s="282"/>
      <c r="U1321" s="24" t="e">
        <f>+VLOOKUP(TRIM(C1321),[5]CAT!$A$2:$G$498,4,0)</f>
        <v>#N/A</v>
      </c>
      <c r="V1321" s="65">
        <f t="shared" si="20"/>
        <v>45614</v>
      </c>
    </row>
    <row r="1322" spans="1:22" x14ac:dyDescent="0.2">
      <c r="A1322" s="344">
        <v>1257</v>
      </c>
      <c r="B1322" s="345" t="b">
        <v>1</v>
      </c>
      <c r="C1322" s="282" t="s">
        <v>134</v>
      </c>
      <c r="D1322" s="282" t="s">
        <v>20</v>
      </c>
      <c r="E1322" s="282" t="s">
        <v>441</v>
      </c>
      <c r="F1322" s="282" t="s">
        <v>2117</v>
      </c>
      <c r="G1322" s="345">
        <v>1.9644470000000001</v>
      </c>
      <c r="H1322" s="345">
        <v>1.9644470000000001</v>
      </c>
      <c r="I1322" s="282" t="s">
        <v>1139</v>
      </c>
      <c r="J1322" s="346">
        <v>45613</v>
      </c>
      <c r="K1322" s="344">
        <v>0</v>
      </c>
      <c r="L1322" s="346">
        <v>45614</v>
      </c>
      <c r="M1322" s="345">
        <v>0</v>
      </c>
      <c r="N1322" s="345">
        <v>0</v>
      </c>
      <c r="O1322" s="282" t="s">
        <v>1123</v>
      </c>
      <c r="P1322" s="344">
        <v>0</v>
      </c>
      <c r="Q1322" s="282" t="s">
        <v>2111</v>
      </c>
      <c r="R1322" s="344">
        <v>1</v>
      </c>
      <c r="S1322" s="339"/>
      <c r="T1322" s="282"/>
      <c r="U1322" s="24" t="str">
        <f>+VLOOKUP(TRIM(C1322),[5]CAT!$A$2:$G$498,4,0)</f>
        <v>Ribbon</v>
      </c>
      <c r="V1322" s="65">
        <f t="shared" ref="V1322:V1385" si="21">L1322</f>
        <v>45614</v>
      </c>
    </row>
    <row r="1323" spans="1:22" x14ac:dyDescent="0.2">
      <c r="A1323" s="344">
        <v>1264</v>
      </c>
      <c r="B1323" s="345" t="b">
        <v>1</v>
      </c>
      <c r="C1323" s="282" t="s">
        <v>134</v>
      </c>
      <c r="D1323" s="282" t="s">
        <v>20</v>
      </c>
      <c r="E1323" s="282" t="s">
        <v>441</v>
      </c>
      <c r="F1323" s="282" t="s">
        <v>2117</v>
      </c>
      <c r="G1323" s="345">
        <v>0.50980800000000004</v>
      </c>
      <c r="H1323" s="345">
        <v>0.50980800000000004</v>
      </c>
      <c r="I1323" s="282" t="s">
        <v>1139</v>
      </c>
      <c r="J1323" s="346">
        <v>45613</v>
      </c>
      <c r="K1323" s="344">
        <v>0</v>
      </c>
      <c r="L1323" s="346">
        <v>45614</v>
      </c>
      <c r="M1323" s="345">
        <v>0</v>
      </c>
      <c r="N1323" s="345">
        <v>0</v>
      </c>
      <c r="O1323" s="282" t="s">
        <v>1123</v>
      </c>
      <c r="P1323" s="344">
        <v>0</v>
      </c>
      <c r="Q1323" s="282" t="s">
        <v>2107</v>
      </c>
      <c r="R1323" s="344">
        <v>1</v>
      </c>
      <c r="S1323" s="339"/>
      <c r="T1323" s="282"/>
      <c r="U1323" s="24" t="str">
        <f>+VLOOKUP(TRIM(C1323),[5]CAT!$A$2:$G$498,4,0)</f>
        <v>Ribbon</v>
      </c>
      <c r="V1323" s="65">
        <f t="shared" si="21"/>
        <v>45614</v>
      </c>
    </row>
    <row r="1324" spans="1:22" x14ac:dyDescent="0.2">
      <c r="A1324" s="344">
        <v>1271</v>
      </c>
      <c r="B1324" s="345" t="b">
        <v>1</v>
      </c>
      <c r="C1324" s="282" t="s">
        <v>134</v>
      </c>
      <c r="D1324" s="282" t="s">
        <v>20</v>
      </c>
      <c r="E1324" s="282" t="s">
        <v>441</v>
      </c>
      <c r="F1324" s="282" t="s">
        <v>2117</v>
      </c>
      <c r="G1324" s="345">
        <v>2.1411760000000002</v>
      </c>
      <c r="H1324" s="345">
        <v>2.1411760000000002</v>
      </c>
      <c r="I1324" s="282" t="s">
        <v>1139</v>
      </c>
      <c r="J1324" s="346">
        <v>45613</v>
      </c>
      <c r="K1324" s="344">
        <v>0</v>
      </c>
      <c r="L1324" s="346">
        <v>45614</v>
      </c>
      <c r="M1324" s="345">
        <v>0</v>
      </c>
      <c r="N1324" s="345">
        <v>0</v>
      </c>
      <c r="O1324" s="282" t="s">
        <v>1123</v>
      </c>
      <c r="P1324" s="344">
        <v>0</v>
      </c>
      <c r="Q1324" s="282" t="s">
        <v>2112</v>
      </c>
      <c r="R1324" s="344">
        <v>1</v>
      </c>
      <c r="S1324" s="339"/>
      <c r="T1324" s="282"/>
      <c r="U1324" s="24" t="str">
        <f>+VLOOKUP(TRIM(C1324),[5]CAT!$A$2:$G$498,4,0)</f>
        <v>Ribbon</v>
      </c>
      <c r="V1324" s="65">
        <f t="shared" si="21"/>
        <v>45614</v>
      </c>
    </row>
    <row r="1325" spans="1:22" x14ac:dyDescent="0.2">
      <c r="A1325" s="344">
        <v>1244</v>
      </c>
      <c r="B1325" s="345" t="b">
        <v>1</v>
      </c>
      <c r="C1325" s="282" t="s">
        <v>1022</v>
      </c>
      <c r="D1325" s="282" t="s">
        <v>20</v>
      </c>
      <c r="E1325" s="282" t="s">
        <v>1503</v>
      </c>
      <c r="F1325" s="282" t="s">
        <v>1375</v>
      </c>
      <c r="G1325" s="345">
        <v>11.68</v>
      </c>
      <c r="H1325" s="345">
        <v>11.68</v>
      </c>
      <c r="I1325" s="282" t="s">
        <v>1182</v>
      </c>
      <c r="J1325" s="346">
        <v>45613</v>
      </c>
      <c r="K1325" s="344">
        <v>0</v>
      </c>
      <c r="L1325" s="346">
        <v>45614</v>
      </c>
      <c r="M1325" s="345">
        <v>0.01</v>
      </c>
      <c r="N1325" s="345">
        <v>0</v>
      </c>
      <c r="O1325" s="282" t="s">
        <v>1123</v>
      </c>
      <c r="P1325" s="344">
        <v>0</v>
      </c>
      <c r="Q1325" s="282" t="s">
        <v>1378</v>
      </c>
      <c r="R1325" s="344">
        <v>1</v>
      </c>
      <c r="S1325" s="339"/>
      <c r="T1325" s="282"/>
      <c r="U1325" s="24" t="e">
        <f>+VLOOKUP(TRIM(C1325),[5]CAT!$A$2:$G$498,4,0)</f>
        <v>#N/A</v>
      </c>
      <c r="V1325" s="65">
        <f t="shared" si="21"/>
        <v>45614</v>
      </c>
    </row>
    <row r="1326" spans="1:22" x14ac:dyDescent="0.2">
      <c r="A1326" s="344">
        <v>1249</v>
      </c>
      <c r="B1326" s="345" t="b">
        <v>1</v>
      </c>
      <c r="C1326" s="282" t="s">
        <v>1022</v>
      </c>
      <c r="D1326" s="282" t="s">
        <v>20</v>
      </c>
      <c r="E1326" s="282" t="s">
        <v>1503</v>
      </c>
      <c r="F1326" s="282" t="s">
        <v>1375</v>
      </c>
      <c r="G1326" s="345">
        <v>5.19</v>
      </c>
      <c r="H1326" s="345">
        <v>5.19</v>
      </c>
      <c r="I1326" s="282" t="s">
        <v>1182</v>
      </c>
      <c r="J1326" s="346">
        <v>45613</v>
      </c>
      <c r="K1326" s="344">
        <v>0</v>
      </c>
      <c r="L1326" s="346">
        <v>45614</v>
      </c>
      <c r="M1326" s="345">
        <v>0.01</v>
      </c>
      <c r="N1326" s="345">
        <v>0</v>
      </c>
      <c r="O1326" s="282" t="s">
        <v>1123</v>
      </c>
      <c r="P1326" s="344">
        <v>0</v>
      </c>
      <c r="Q1326" s="282" t="s">
        <v>1376</v>
      </c>
      <c r="R1326" s="344">
        <v>1</v>
      </c>
      <c r="S1326" s="339"/>
      <c r="T1326" s="282"/>
      <c r="U1326" s="24" t="e">
        <f>+VLOOKUP(TRIM(C1326),[5]CAT!$A$2:$G$498,4,0)</f>
        <v>#N/A</v>
      </c>
      <c r="V1326" s="65">
        <f t="shared" si="21"/>
        <v>45614</v>
      </c>
    </row>
    <row r="1327" spans="1:22" x14ac:dyDescent="0.2">
      <c r="A1327" s="344">
        <v>1252</v>
      </c>
      <c r="B1327" s="345" t="b">
        <v>1</v>
      </c>
      <c r="C1327" s="282" t="s">
        <v>1022</v>
      </c>
      <c r="D1327" s="282" t="s">
        <v>20</v>
      </c>
      <c r="E1327" s="282" t="s">
        <v>1503</v>
      </c>
      <c r="F1327" s="282" t="s">
        <v>1375</v>
      </c>
      <c r="G1327" s="345">
        <v>19.670000000000002</v>
      </c>
      <c r="H1327" s="345">
        <v>19.670000000000002</v>
      </c>
      <c r="I1327" s="282" t="s">
        <v>1182</v>
      </c>
      <c r="J1327" s="346">
        <v>45613</v>
      </c>
      <c r="K1327" s="344">
        <v>0</v>
      </c>
      <c r="L1327" s="346">
        <v>45614</v>
      </c>
      <c r="M1327" s="345">
        <v>0.01</v>
      </c>
      <c r="N1327" s="345">
        <v>0</v>
      </c>
      <c r="O1327" s="282" t="s">
        <v>1123</v>
      </c>
      <c r="P1327" s="344">
        <v>0</v>
      </c>
      <c r="Q1327" s="282" t="s">
        <v>2111</v>
      </c>
      <c r="R1327" s="344">
        <v>1</v>
      </c>
      <c r="S1327" s="339"/>
      <c r="T1327" s="282"/>
      <c r="U1327" s="24" t="e">
        <f>+VLOOKUP(TRIM(C1327),[5]CAT!$A$2:$G$498,4,0)</f>
        <v>#N/A</v>
      </c>
      <c r="V1327" s="65">
        <f t="shared" si="21"/>
        <v>45614</v>
      </c>
    </row>
    <row r="1328" spans="1:22" x14ac:dyDescent="0.2">
      <c r="A1328" s="344">
        <v>1261</v>
      </c>
      <c r="B1328" s="345" t="b">
        <v>1</v>
      </c>
      <c r="C1328" s="282" t="s">
        <v>1022</v>
      </c>
      <c r="D1328" s="282" t="s">
        <v>20</v>
      </c>
      <c r="E1328" s="282" t="s">
        <v>1503</v>
      </c>
      <c r="F1328" s="282" t="s">
        <v>1375</v>
      </c>
      <c r="G1328" s="345">
        <v>5.1100000000000003</v>
      </c>
      <c r="H1328" s="345">
        <v>5.1100000000000003</v>
      </c>
      <c r="I1328" s="282" t="s">
        <v>1182</v>
      </c>
      <c r="J1328" s="346">
        <v>45613</v>
      </c>
      <c r="K1328" s="344">
        <v>0</v>
      </c>
      <c r="L1328" s="346">
        <v>45614</v>
      </c>
      <c r="M1328" s="345">
        <v>0.01</v>
      </c>
      <c r="N1328" s="345">
        <v>0</v>
      </c>
      <c r="O1328" s="282" t="s">
        <v>1123</v>
      </c>
      <c r="P1328" s="344">
        <v>0</v>
      </c>
      <c r="Q1328" s="282" t="s">
        <v>2107</v>
      </c>
      <c r="R1328" s="344">
        <v>1</v>
      </c>
      <c r="S1328" s="339"/>
      <c r="T1328" s="282"/>
      <c r="U1328" s="24" t="e">
        <f>+VLOOKUP(TRIM(C1328),[5]CAT!$A$2:$G$498,4,0)</f>
        <v>#N/A</v>
      </c>
      <c r="V1328" s="65">
        <f t="shared" si="21"/>
        <v>45614</v>
      </c>
    </row>
    <row r="1329" spans="1:22" x14ac:dyDescent="0.2">
      <c r="A1329" s="344">
        <v>1267</v>
      </c>
      <c r="B1329" s="345" t="b">
        <v>1</v>
      </c>
      <c r="C1329" s="282" t="s">
        <v>1022</v>
      </c>
      <c r="D1329" s="282" t="s">
        <v>20</v>
      </c>
      <c r="E1329" s="282" t="s">
        <v>1503</v>
      </c>
      <c r="F1329" s="282" t="s">
        <v>1375</v>
      </c>
      <c r="G1329" s="345">
        <v>21.44</v>
      </c>
      <c r="H1329" s="345">
        <v>21.44</v>
      </c>
      <c r="I1329" s="282" t="s">
        <v>1182</v>
      </c>
      <c r="J1329" s="346">
        <v>45613</v>
      </c>
      <c r="K1329" s="344">
        <v>0</v>
      </c>
      <c r="L1329" s="346">
        <v>45614</v>
      </c>
      <c r="M1329" s="345">
        <v>0.01</v>
      </c>
      <c r="N1329" s="345">
        <v>0</v>
      </c>
      <c r="O1329" s="282" t="s">
        <v>1123</v>
      </c>
      <c r="P1329" s="344">
        <v>0</v>
      </c>
      <c r="Q1329" s="282" t="s">
        <v>2112</v>
      </c>
      <c r="R1329" s="344">
        <v>1</v>
      </c>
      <c r="S1329" s="339"/>
      <c r="T1329" s="282"/>
      <c r="U1329" s="24" t="e">
        <f>+VLOOKUP(TRIM(C1329),[5]CAT!$A$2:$G$498,4,0)</f>
        <v>#N/A</v>
      </c>
      <c r="V1329" s="65">
        <f t="shared" si="21"/>
        <v>45614</v>
      </c>
    </row>
    <row r="1330" spans="1:22" x14ac:dyDescent="0.2">
      <c r="A1330" s="344">
        <v>1278</v>
      </c>
      <c r="B1330" s="345" t="b">
        <v>1</v>
      </c>
      <c r="C1330" s="282" t="s">
        <v>1022</v>
      </c>
      <c r="D1330" s="282" t="s">
        <v>20</v>
      </c>
      <c r="E1330" s="282" t="s">
        <v>1503</v>
      </c>
      <c r="F1330" s="282" t="s">
        <v>1375</v>
      </c>
      <c r="G1330" s="345">
        <v>4.3899999999999997</v>
      </c>
      <c r="H1330" s="345">
        <v>4.3899999999999997</v>
      </c>
      <c r="I1330" s="282" t="s">
        <v>1182</v>
      </c>
      <c r="J1330" s="346">
        <v>45613</v>
      </c>
      <c r="K1330" s="344">
        <v>0</v>
      </c>
      <c r="L1330" s="346">
        <v>45614</v>
      </c>
      <c r="M1330" s="345">
        <v>0.01</v>
      </c>
      <c r="N1330" s="345">
        <v>0</v>
      </c>
      <c r="O1330" s="282" t="s">
        <v>1123</v>
      </c>
      <c r="P1330" s="344">
        <v>0</v>
      </c>
      <c r="Q1330" s="282" t="s">
        <v>2147</v>
      </c>
      <c r="R1330" s="344">
        <v>1</v>
      </c>
      <c r="S1330" s="339"/>
      <c r="T1330" s="282"/>
      <c r="U1330" s="24" t="e">
        <f>+VLOOKUP(TRIM(C1330),[5]CAT!$A$2:$G$498,4,0)</f>
        <v>#N/A</v>
      </c>
      <c r="V1330" s="65">
        <f t="shared" si="21"/>
        <v>45614</v>
      </c>
    </row>
    <row r="1331" spans="1:22" x14ac:dyDescent="0.2">
      <c r="A1331" s="344">
        <v>1253</v>
      </c>
      <c r="B1331" s="345" t="b">
        <v>1</v>
      </c>
      <c r="C1331" s="282" t="s">
        <v>1480</v>
      </c>
      <c r="D1331" s="282" t="s">
        <v>20</v>
      </c>
      <c r="E1331" s="282" t="s">
        <v>113</v>
      </c>
      <c r="F1331" s="282" t="s">
        <v>1519</v>
      </c>
      <c r="G1331" s="345">
        <v>149.71</v>
      </c>
      <c r="H1331" s="345">
        <v>149.71</v>
      </c>
      <c r="I1331" s="282" t="s">
        <v>1180</v>
      </c>
      <c r="J1331" s="346">
        <v>45613</v>
      </c>
      <c r="K1331" s="344">
        <v>0</v>
      </c>
      <c r="L1331" s="346">
        <v>45614</v>
      </c>
      <c r="M1331" s="345">
        <v>0.01</v>
      </c>
      <c r="N1331" s="345">
        <v>0</v>
      </c>
      <c r="O1331" s="282" t="s">
        <v>1123</v>
      </c>
      <c r="P1331" s="344">
        <v>0</v>
      </c>
      <c r="Q1331" s="282" t="s">
        <v>2111</v>
      </c>
      <c r="R1331" s="344">
        <v>1</v>
      </c>
      <c r="S1331" s="339"/>
      <c r="T1331" s="282"/>
      <c r="U1331" s="24" t="e">
        <f>+VLOOKUP(TRIM(C1331),[5]CAT!$A$2:$G$498,4,0)</f>
        <v>#N/A</v>
      </c>
      <c r="V1331" s="65">
        <f t="shared" si="21"/>
        <v>45614</v>
      </c>
    </row>
    <row r="1332" spans="1:22" x14ac:dyDescent="0.2">
      <c r="A1332" s="344">
        <v>1268</v>
      </c>
      <c r="B1332" s="345" t="b">
        <v>1</v>
      </c>
      <c r="C1332" s="282" t="s">
        <v>1479</v>
      </c>
      <c r="D1332" s="282" t="s">
        <v>20</v>
      </c>
      <c r="E1332" s="282" t="s">
        <v>89</v>
      </c>
      <c r="F1332" s="282" t="s">
        <v>1507</v>
      </c>
      <c r="G1332" s="345">
        <v>163.16999999999999</v>
      </c>
      <c r="H1332" s="345">
        <v>163.16999999999999</v>
      </c>
      <c r="I1332" s="282" t="s">
        <v>1180</v>
      </c>
      <c r="J1332" s="346">
        <v>45613</v>
      </c>
      <c r="K1332" s="344">
        <v>0</v>
      </c>
      <c r="L1332" s="346">
        <v>45614</v>
      </c>
      <c r="M1332" s="345">
        <v>0.01</v>
      </c>
      <c r="N1332" s="345">
        <v>0</v>
      </c>
      <c r="O1332" s="282" t="s">
        <v>1123</v>
      </c>
      <c r="P1332" s="344">
        <v>0</v>
      </c>
      <c r="Q1332" s="282" t="s">
        <v>2112</v>
      </c>
      <c r="R1332" s="344">
        <v>1</v>
      </c>
      <c r="S1332" s="339"/>
      <c r="T1332" s="282"/>
      <c r="U1332" s="24" t="e">
        <f>+VLOOKUP(TRIM(C1332),[5]CAT!$A$2:$G$498,4,0)</f>
        <v>#N/A</v>
      </c>
      <c r="V1332" s="65">
        <f t="shared" si="21"/>
        <v>45614</v>
      </c>
    </row>
    <row r="1333" spans="1:22" x14ac:dyDescent="0.2">
      <c r="A1333" s="344">
        <v>50</v>
      </c>
      <c r="B1333" s="345" t="b">
        <v>1</v>
      </c>
      <c r="C1333" s="282" t="s">
        <v>1150</v>
      </c>
      <c r="D1333" s="282" t="s">
        <v>1145</v>
      </c>
      <c r="E1333" s="282" t="s">
        <v>1425</v>
      </c>
      <c r="F1333" s="282" t="s">
        <v>1426</v>
      </c>
      <c r="G1333" s="345">
        <v>657.89473699999996</v>
      </c>
      <c r="H1333" s="345">
        <v>0</v>
      </c>
      <c r="I1333" s="282" t="s">
        <v>1139</v>
      </c>
      <c r="J1333" s="346">
        <v>45613</v>
      </c>
      <c r="K1333" s="344">
        <v>1</v>
      </c>
      <c r="L1333" s="346">
        <v>45614</v>
      </c>
      <c r="M1333" s="345">
        <v>0</v>
      </c>
      <c r="N1333" s="345">
        <v>0</v>
      </c>
      <c r="O1333" s="282" t="s">
        <v>1123</v>
      </c>
      <c r="P1333" s="344">
        <v>0</v>
      </c>
      <c r="Q1333" s="282" t="s">
        <v>2147</v>
      </c>
      <c r="R1333" s="344">
        <v>1</v>
      </c>
      <c r="S1333" s="339"/>
      <c r="T1333" s="282"/>
      <c r="U1333" s="24" t="e">
        <f>+VLOOKUP(TRIM(C1333),[5]CAT!$A$2:$G$498,4,0)</f>
        <v>#N/A</v>
      </c>
      <c r="V1333" s="65">
        <f t="shared" si="21"/>
        <v>45614</v>
      </c>
    </row>
    <row r="1334" spans="1:22" x14ac:dyDescent="0.2">
      <c r="A1334" s="344">
        <v>46</v>
      </c>
      <c r="B1334" s="345" t="b">
        <v>1</v>
      </c>
      <c r="C1334" s="282" t="s">
        <v>2118</v>
      </c>
      <c r="D1334" s="282" t="s">
        <v>1145</v>
      </c>
      <c r="E1334" s="282" t="s">
        <v>2119</v>
      </c>
      <c r="F1334" s="282" t="s">
        <v>2164</v>
      </c>
      <c r="G1334" s="345">
        <v>4722.2299999999996</v>
      </c>
      <c r="H1334" s="345">
        <v>0</v>
      </c>
      <c r="I1334" s="282" t="s">
        <v>1139</v>
      </c>
      <c r="J1334" s="346">
        <v>45613</v>
      </c>
      <c r="K1334" s="344">
        <v>1</v>
      </c>
      <c r="L1334" s="346">
        <v>45614</v>
      </c>
      <c r="M1334" s="345">
        <v>0.01</v>
      </c>
      <c r="N1334" s="345">
        <v>0</v>
      </c>
      <c r="O1334" s="282" t="s">
        <v>1123</v>
      </c>
      <c r="P1334" s="344">
        <v>0</v>
      </c>
      <c r="Q1334" s="282" t="s">
        <v>2111</v>
      </c>
      <c r="R1334" s="344">
        <v>1</v>
      </c>
      <c r="S1334" s="339"/>
      <c r="T1334" s="282"/>
      <c r="U1334" s="24" t="e">
        <f>+VLOOKUP(TRIM(C1334),[5]CAT!$A$2:$G$498,4,0)</f>
        <v>#N/A</v>
      </c>
      <c r="V1334" s="65">
        <f t="shared" si="21"/>
        <v>45614</v>
      </c>
    </row>
    <row r="1335" spans="1:22" x14ac:dyDescent="0.2">
      <c r="A1335" s="344">
        <v>47</v>
      </c>
      <c r="B1335" s="345" t="b">
        <v>1</v>
      </c>
      <c r="C1335" s="282" t="s">
        <v>2120</v>
      </c>
      <c r="D1335" s="282" t="s">
        <v>1145</v>
      </c>
      <c r="E1335" s="282" t="s">
        <v>2121</v>
      </c>
      <c r="F1335" s="282" t="s">
        <v>2165</v>
      </c>
      <c r="G1335" s="345">
        <v>1225.5</v>
      </c>
      <c r="H1335" s="345">
        <v>0</v>
      </c>
      <c r="I1335" s="282" t="s">
        <v>1139</v>
      </c>
      <c r="J1335" s="346">
        <v>45613</v>
      </c>
      <c r="K1335" s="344">
        <v>1</v>
      </c>
      <c r="L1335" s="346">
        <v>45614</v>
      </c>
      <c r="M1335" s="345">
        <v>0.01</v>
      </c>
      <c r="N1335" s="345">
        <v>0</v>
      </c>
      <c r="O1335" s="282" t="s">
        <v>1123</v>
      </c>
      <c r="P1335" s="344">
        <v>0</v>
      </c>
      <c r="Q1335" s="282" t="s">
        <v>2107</v>
      </c>
      <c r="R1335" s="344">
        <v>1</v>
      </c>
      <c r="S1335" s="339"/>
      <c r="T1335" s="282"/>
      <c r="U1335" s="24" t="e">
        <f>+VLOOKUP(TRIM(C1335),[5]CAT!$A$2:$G$498,4,0)</f>
        <v>#N/A</v>
      </c>
      <c r="V1335" s="65">
        <f t="shared" si="21"/>
        <v>45614</v>
      </c>
    </row>
    <row r="1336" spans="1:22" x14ac:dyDescent="0.2">
      <c r="A1336" s="344">
        <v>48</v>
      </c>
      <c r="B1336" s="345" t="b">
        <v>1</v>
      </c>
      <c r="C1336" s="282" t="s">
        <v>2122</v>
      </c>
      <c r="D1336" s="282" t="s">
        <v>1145</v>
      </c>
      <c r="E1336" s="282" t="s">
        <v>2123</v>
      </c>
      <c r="F1336" s="282" t="s">
        <v>2163</v>
      </c>
      <c r="G1336" s="345">
        <v>5147.0600000000004</v>
      </c>
      <c r="H1336" s="345">
        <v>0</v>
      </c>
      <c r="I1336" s="282" t="s">
        <v>1139</v>
      </c>
      <c r="J1336" s="346">
        <v>45613</v>
      </c>
      <c r="K1336" s="344">
        <v>1</v>
      </c>
      <c r="L1336" s="346">
        <v>45614</v>
      </c>
      <c r="M1336" s="345">
        <v>0.01</v>
      </c>
      <c r="N1336" s="345">
        <v>0</v>
      </c>
      <c r="O1336" s="282" t="s">
        <v>1123</v>
      </c>
      <c r="P1336" s="344">
        <v>0</v>
      </c>
      <c r="Q1336" s="282" t="s">
        <v>2112</v>
      </c>
      <c r="R1336" s="344">
        <v>1</v>
      </c>
      <c r="S1336" s="339"/>
      <c r="T1336" s="282"/>
      <c r="U1336" s="24" t="e">
        <f>+VLOOKUP(TRIM(C1336),[5]CAT!$A$2:$G$498,4,0)</f>
        <v>#N/A</v>
      </c>
      <c r="V1336" s="65">
        <f t="shared" si="21"/>
        <v>45614</v>
      </c>
    </row>
    <row r="1337" spans="1:22" x14ac:dyDescent="0.2">
      <c r="A1337" s="344">
        <v>44</v>
      </c>
      <c r="B1337" s="345" t="b">
        <v>1</v>
      </c>
      <c r="C1337" s="282" t="s">
        <v>1153</v>
      </c>
      <c r="D1337" s="282" t="s">
        <v>1145</v>
      </c>
      <c r="E1337" s="282" t="s">
        <v>1392</v>
      </c>
      <c r="F1337" s="282" t="s">
        <v>1393</v>
      </c>
      <c r="G1337" s="345">
        <v>1284.24</v>
      </c>
      <c r="H1337" s="345">
        <v>0</v>
      </c>
      <c r="I1337" s="282" t="s">
        <v>1139</v>
      </c>
      <c r="J1337" s="346">
        <v>45613</v>
      </c>
      <c r="K1337" s="344">
        <v>1</v>
      </c>
      <c r="L1337" s="346">
        <v>45614</v>
      </c>
      <c r="M1337" s="345">
        <v>0.01</v>
      </c>
      <c r="N1337" s="345">
        <v>0</v>
      </c>
      <c r="O1337" s="282" t="s">
        <v>1123</v>
      </c>
      <c r="P1337" s="344">
        <v>0</v>
      </c>
      <c r="Q1337" s="282" t="s">
        <v>1378</v>
      </c>
      <c r="R1337" s="344">
        <v>1</v>
      </c>
      <c r="S1337" s="339"/>
      <c r="T1337" s="282"/>
      <c r="U1337" s="24" t="e">
        <f>+VLOOKUP(TRIM(C1337),[5]CAT!$A$2:$G$498,4,0)</f>
        <v>#N/A</v>
      </c>
      <c r="V1337" s="65">
        <f t="shared" si="21"/>
        <v>45614</v>
      </c>
    </row>
    <row r="1338" spans="1:22" x14ac:dyDescent="0.2">
      <c r="A1338" s="344">
        <v>45</v>
      </c>
      <c r="B1338" s="345" t="b">
        <v>1</v>
      </c>
      <c r="C1338" s="282" t="s">
        <v>1147</v>
      </c>
      <c r="D1338" s="282" t="s">
        <v>1145</v>
      </c>
      <c r="E1338" s="282" t="s">
        <v>1419</v>
      </c>
      <c r="F1338" s="282" t="s">
        <v>1395</v>
      </c>
      <c r="G1338" s="345">
        <v>571.41999999999996</v>
      </c>
      <c r="H1338" s="345">
        <v>0</v>
      </c>
      <c r="I1338" s="282" t="s">
        <v>1139</v>
      </c>
      <c r="J1338" s="346">
        <v>45613</v>
      </c>
      <c r="K1338" s="344">
        <v>1</v>
      </c>
      <c r="L1338" s="346">
        <v>45614</v>
      </c>
      <c r="M1338" s="345">
        <v>0.01</v>
      </c>
      <c r="N1338" s="345">
        <v>0</v>
      </c>
      <c r="O1338" s="282" t="s">
        <v>1123</v>
      </c>
      <c r="P1338" s="344">
        <v>0</v>
      </c>
      <c r="Q1338" s="282" t="s">
        <v>1376</v>
      </c>
      <c r="R1338" s="344">
        <v>1</v>
      </c>
      <c r="S1338" s="339"/>
      <c r="T1338" s="282"/>
      <c r="U1338" s="24" t="e">
        <f>+VLOOKUP(TRIM(C1338),[5]CAT!$A$2:$G$498,4,0)</f>
        <v>#N/A</v>
      </c>
      <c r="V1338" s="65">
        <f t="shared" si="21"/>
        <v>45614</v>
      </c>
    </row>
    <row r="1339" spans="1:22" x14ac:dyDescent="0.2">
      <c r="A1339" s="344">
        <v>1539</v>
      </c>
      <c r="B1339" s="345" t="b">
        <v>1</v>
      </c>
      <c r="C1339" s="282" t="s">
        <v>269</v>
      </c>
      <c r="D1339" s="282" t="s">
        <v>20</v>
      </c>
      <c r="E1339" s="282" t="s">
        <v>743</v>
      </c>
      <c r="F1339" s="282" t="s">
        <v>1132</v>
      </c>
      <c r="G1339" s="345">
        <v>40.000320000000002</v>
      </c>
      <c r="H1339" s="345">
        <v>40.000320000000002</v>
      </c>
      <c r="I1339" s="282" t="s">
        <v>1122</v>
      </c>
      <c r="J1339" s="346">
        <v>45613</v>
      </c>
      <c r="K1339" s="344">
        <v>21</v>
      </c>
      <c r="L1339" s="346">
        <v>45635</v>
      </c>
      <c r="M1339" s="345">
        <v>0</v>
      </c>
      <c r="N1339" s="345">
        <v>0</v>
      </c>
      <c r="O1339" s="282" t="s">
        <v>1123</v>
      </c>
      <c r="P1339" s="344">
        <v>0</v>
      </c>
      <c r="Q1339" s="282" t="s">
        <v>2108</v>
      </c>
      <c r="R1339" s="344">
        <v>1</v>
      </c>
      <c r="S1339" s="339"/>
      <c r="T1339" s="282"/>
      <c r="U1339" s="24" t="str">
        <f>+VLOOKUP(TRIM(C1339),[5]CAT!$A$2:$G$498,4,0)</f>
        <v>Batter</v>
      </c>
      <c r="V1339" s="65">
        <f t="shared" si="21"/>
        <v>45635</v>
      </c>
    </row>
    <row r="1340" spans="1:22" x14ac:dyDescent="0.2">
      <c r="A1340" s="344">
        <v>1534</v>
      </c>
      <c r="B1340" s="345" t="b">
        <v>1</v>
      </c>
      <c r="C1340" s="282" t="s">
        <v>735</v>
      </c>
      <c r="D1340" s="282" t="s">
        <v>20</v>
      </c>
      <c r="E1340" s="282" t="s">
        <v>754</v>
      </c>
      <c r="F1340" s="282" t="s">
        <v>1127</v>
      </c>
      <c r="G1340" s="345">
        <v>15.245168</v>
      </c>
      <c r="H1340" s="345">
        <v>15.245168</v>
      </c>
      <c r="I1340" s="282" t="s">
        <v>1122</v>
      </c>
      <c r="J1340" s="346">
        <v>45613</v>
      </c>
      <c r="K1340" s="344">
        <v>21</v>
      </c>
      <c r="L1340" s="346">
        <v>45635</v>
      </c>
      <c r="M1340" s="345">
        <v>0</v>
      </c>
      <c r="N1340" s="345">
        <v>0</v>
      </c>
      <c r="O1340" s="282" t="s">
        <v>1123</v>
      </c>
      <c r="P1340" s="344">
        <v>0</v>
      </c>
      <c r="Q1340" s="282" t="s">
        <v>2114</v>
      </c>
      <c r="R1340" s="344">
        <v>1</v>
      </c>
      <c r="S1340" s="339"/>
      <c r="T1340" s="282"/>
      <c r="U1340" s="24" t="str">
        <f>+VLOOKUP(TRIM(C1340),[5]CAT!$A$2:$G$498,4,0)</f>
        <v>Batter</v>
      </c>
      <c r="V1340" s="65">
        <f t="shared" si="21"/>
        <v>45635</v>
      </c>
    </row>
    <row r="1341" spans="1:22" x14ac:dyDescent="0.2">
      <c r="A1341" s="344">
        <v>1769</v>
      </c>
      <c r="B1341" s="345" t="b">
        <v>1</v>
      </c>
      <c r="C1341" s="282" t="s">
        <v>602</v>
      </c>
      <c r="D1341" s="282" t="s">
        <v>20</v>
      </c>
      <c r="E1341" s="282" t="s">
        <v>603</v>
      </c>
      <c r="F1341" s="282" t="s">
        <v>1375</v>
      </c>
      <c r="G1341" s="345">
        <v>0.183786</v>
      </c>
      <c r="H1341" s="345">
        <v>0.183786</v>
      </c>
      <c r="I1341" s="282" t="s">
        <v>1180</v>
      </c>
      <c r="J1341" s="346">
        <v>45613</v>
      </c>
      <c r="K1341" s="344">
        <v>30</v>
      </c>
      <c r="L1341" s="346">
        <v>45649</v>
      </c>
      <c r="M1341" s="345">
        <v>0</v>
      </c>
      <c r="N1341" s="345">
        <v>0</v>
      </c>
      <c r="O1341" s="282" t="s">
        <v>1123</v>
      </c>
      <c r="P1341" s="344">
        <v>0</v>
      </c>
      <c r="Q1341" s="282" t="s">
        <v>2001</v>
      </c>
      <c r="R1341" s="344">
        <v>1</v>
      </c>
      <c r="S1341" s="339"/>
      <c r="T1341" s="282"/>
      <c r="U1341" s="24" t="str">
        <f>+VLOOKUP(TRIM(C1341),[5]CAT!$A$2:$G$498,4,0)</f>
        <v>Aditivos</v>
      </c>
      <c r="V1341" s="65">
        <f t="shared" si="21"/>
        <v>45649</v>
      </c>
    </row>
    <row r="1342" spans="1:22" x14ac:dyDescent="0.2">
      <c r="A1342" s="344">
        <v>1774</v>
      </c>
      <c r="B1342" s="345" t="b">
        <v>1</v>
      </c>
      <c r="C1342" s="282" t="s">
        <v>602</v>
      </c>
      <c r="D1342" s="282" t="s">
        <v>20</v>
      </c>
      <c r="E1342" s="282" t="s">
        <v>603</v>
      </c>
      <c r="F1342" s="282" t="s">
        <v>1375</v>
      </c>
      <c r="G1342" s="345">
        <v>0.23422100000000001</v>
      </c>
      <c r="H1342" s="345">
        <v>0.23422100000000001</v>
      </c>
      <c r="I1342" s="282" t="s">
        <v>1180</v>
      </c>
      <c r="J1342" s="346">
        <v>45613</v>
      </c>
      <c r="K1342" s="344">
        <v>30</v>
      </c>
      <c r="L1342" s="346">
        <v>45649</v>
      </c>
      <c r="M1342" s="345">
        <v>0</v>
      </c>
      <c r="N1342" s="345">
        <v>0</v>
      </c>
      <c r="O1342" s="282" t="s">
        <v>1123</v>
      </c>
      <c r="P1342" s="344">
        <v>0</v>
      </c>
      <c r="Q1342" s="282" t="s">
        <v>2248</v>
      </c>
      <c r="R1342" s="344">
        <v>1</v>
      </c>
      <c r="S1342" s="339"/>
      <c r="T1342" s="282"/>
      <c r="U1342" s="24" t="str">
        <f>+VLOOKUP(TRIM(C1342),[5]CAT!$A$2:$G$498,4,0)</f>
        <v>Aditivos</v>
      </c>
      <c r="V1342" s="65">
        <f t="shared" si="21"/>
        <v>45649</v>
      </c>
    </row>
    <row r="1343" spans="1:22" x14ac:dyDescent="0.2">
      <c r="A1343" s="344">
        <v>1781</v>
      </c>
      <c r="B1343" s="345" t="b">
        <v>1</v>
      </c>
      <c r="C1343" s="282" t="s">
        <v>602</v>
      </c>
      <c r="D1343" s="282" t="s">
        <v>20</v>
      </c>
      <c r="E1343" s="282" t="s">
        <v>603</v>
      </c>
      <c r="F1343" s="282" t="s">
        <v>1375</v>
      </c>
      <c r="G1343" s="345">
        <v>0.26293800000000001</v>
      </c>
      <c r="H1343" s="345">
        <v>0.26293800000000001</v>
      </c>
      <c r="I1343" s="282" t="s">
        <v>1180</v>
      </c>
      <c r="J1343" s="346">
        <v>45613</v>
      </c>
      <c r="K1343" s="344">
        <v>30</v>
      </c>
      <c r="L1343" s="346">
        <v>45649</v>
      </c>
      <c r="M1343" s="345">
        <v>0</v>
      </c>
      <c r="N1343" s="345">
        <v>0</v>
      </c>
      <c r="O1343" s="282" t="s">
        <v>1123</v>
      </c>
      <c r="P1343" s="344">
        <v>0</v>
      </c>
      <c r="Q1343" s="282" t="s">
        <v>2000</v>
      </c>
      <c r="R1343" s="344">
        <v>1</v>
      </c>
      <c r="S1343" s="339"/>
      <c r="T1343" s="282"/>
      <c r="U1343" s="24" t="str">
        <f>+VLOOKUP(TRIM(C1343),[5]CAT!$A$2:$G$498,4,0)</f>
        <v>Aditivos</v>
      </c>
      <c r="V1343" s="65">
        <f t="shared" si="21"/>
        <v>45649</v>
      </c>
    </row>
    <row r="1344" spans="1:22" x14ac:dyDescent="0.2">
      <c r="A1344" s="344">
        <v>1786</v>
      </c>
      <c r="B1344" s="345" t="b">
        <v>1</v>
      </c>
      <c r="C1344" s="282" t="s">
        <v>602</v>
      </c>
      <c r="D1344" s="282" t="s">
        <v>20</v>
      </c>
      <c r="E1344" s="282" t="s">
        <v>603</v>
      </c>
      <c r="F1344" s="282" t="s">
        <v>1375</v>
      </c>
      <c r="G1344" s="345">
        <v>0.261432</v>
      </c>
      <c r="H1344" s="345">
        <v>0.261432</v>
      </c>
      <c r="I1344" s="282" t="s">
        <v>1180</v>
      </c>
      <c r="J1344" s="346">
        <v>45613</v>
      </c>
      <c r="K1344" s="344">
        <v>30</v>
      </c>
      <c r="L1344" s="346">
        <v>45649</v>
      </c>
      <c r="M1344" s="345">
        <v>0</v>
      </c>
      <c r="N1344" s="345">
        <v>0</v>
      </c>
      <c r="O1344" s="282" t="s">
        <v>1123</v>
      </c>
      <c r="P1344" s="344">
        <v>0</v>
      </c>
      <c r="Q1344" s="282" t="s">
        <v>2068</v>
      </c>
      <c r="R1344" s="344">
        <v>1</v>
      </c>
      <c r="S1344" s="339"/>
      <c r="T1344" s="282"/>
      <c r="U1344" s="24" t="str">
        <f>+VLOOKUP(TRIM(C1344),[5]CAT!$A$2:$G$498,4,0)</f>
        <v>Aditivos</v>
      </c>
      <c r="V1344" s="65">
        <f t="shared" si="21"/>
        <v>45649</v>
      </c>
    </row>
    <row r="1345" spans="1:22" x14ac:dyDescent="0.2">
      <c r="A1345" s="344">
        <v>1280</v>
      </c>
      <c r="B1345" s="345" t="b">
        <v>1</v>
      </c>
      <c r="C1345" s="282" t="s">
        <v>1004</v>
      </c>
      <c r="D1345" s="282" t="s">
        <v>20</v>
      </c>
      <c r="E1345" s="282" t="s">
        <v>1498</v>
      </c>
      <c r="F1345" s="282" t="s">
        <v>1375</v>
      </c>
      <c r="G1345" s="345">
        <v>46.167036000000003</v>
      </c>
      <c r="H1345" s="345">
        <v>46.167036000000003</v>
      </c>
      <c r="I1345" s="282" t="s">
        <v>1139</v>
      </c>
      <c r="J1345" s="346">
        <v>45614</v>
      </c>
      <c r="K1345" s="344">
        <v>0</v>
      </c>
      <c r="L1345" s="346">
        <v>45614</v>
      </c>
      <c r="M1345" s="345">
        <v>0</v>
      </c>
      <c r="N1345" s="345">
        <v>0</v>
      </c>
      <c r="O1345" s="282" t="s">
        <v>1123</v>
      </c>
      <c r="P1345" s="344">
        <v>0</v>
      </c>
      <c r="Q1345" s="282" t="s">
        <v>2113</v>
      </c>
      <c r="R1345" s="344">
        <v>1</v>
      </c>
      <c r="S1345" s="339"/>
      <c r="T1345" s="282"/>
      <c r="U1345" s="24" t="e">
        <f>+VLOOKUP(TRIM(C1345),[5]CAT!$A$2:$G$498,4,0)</f>
        <v>#N/A</v>
      </c>
      <c r="V1345" s="65">
        <f t="shared" si="21"/>
        <v>45614</v>
      </c>
    </row>
    <row r="1346" spans="1:22" x14ac:dyDescent="0.2">
      <c r="A1346" s="344">
        <v>1281</v>
      </c>
      <c r="B1346" s="345" t="b">
        <v>1</v>
      </c>
      <c r="C1346" s="282" t="s">
        <v>301</v>
      </c>
      <c r="D1346" s="282" t="s">
        <v>20</v>
      </c>
      <c r="E1346" s="282" t="s">
        <v>605</v>
      </c>
      <c r="F1346" s="282" t="s">
        <v>1375</v>
      </c>
      <c r="G1346" s="345">
        <v>52.631999999999998</v>
      </c>
      <c r="H1346" s="345">
        <v>52.631999999999998</v>
      </c>
      <c r="I1346" s="282" t="s">
        <v>1139</v>
      </c>
      <c r="J1346" s="346">
        <v>45614</v>
      </c>
      <c r="K1346" s="344">
        <v>0</v>
      </c>
      <c r="L1346" s="346">
        <v>45614</v>
      </c>
      <c r="M1346" s="345">
        <v>0</v>
      </c>
      <c r="N1346" s="345">
        <v>0</v>
      </c>
      <c r="O1346" s="282" t="s">
        <v>1123</v>
      </c>
      <c r="P1346" s="344">
        <v>0</v>
      </c>
      <c r="Q1346" s="282" t="s">
        <v>2113</v>
      </c>
      <c r="R1346" s="344">
        <v>1</v>
      </c>
      <c r="S1346" s="339"/>
      <c r="T1346" s="282"/>
      <c r="U1346" s="24" t="str">
        <f>+VLOOKUP(TRIM(C1346),[5]CAT!$A$2:$G$498,4,0)</f>
        <v>Cinta</v>
      </c>
      <c r="V1346" s="65">
        <f t="shared" si="21"/>
        <v>45614</v>
      </c>
    </row>
    <row r="1347" spans="1:22" x14ac:dyDescent="0.2">
      <c r="A1347" s="344">
        <v>1283</v>
      </c>
      <c r="B1347" s="345" t="b">
        <v>1</v>
      </c>
      <c r="C1347" s="282" t="s">
        <v>2097</v>
      </c>
      <c r="D1347" s="282" t="s">
        <v>20</v>
      </c>
      <c r="E1347" s="282" t="s">
        <v>2125</v>
      </c>
      <c r="F1347" s="282" t="s">
        <v>2116</v>
      </c>
      <c r="G1347" s="345">
        <v>894.75</v>
      </c>
      <c r="H1347" s="345">
        <v>894.75</v>
      </c>
      <c r="I1347" s="282" t="s">
        <v>1139</v>
      </c>
      <c r="J1347" s="346">
        <v>45614</v>
      </c>
      <c r="K1347" s="344">
        <v>0</v>
      </c>
      <c r="L1347" s="346">
        <v>45614</v>
      </c>
      <c r="M1347" s="345">
        <v>0.01</v>
      </c>
      <c r="N1347" s="345">
        <v>0</v>
      </c>
      <c r="O1347" s="282" t="s">
        <v>1123</v>
      </c>
      <c r="P1347" s="344">
        <v>0</v>
      </c>
      <c r="Q1347" s="282" t="s">
        <v>2113</v>
      </c>
      <c r="R1347" s="344">
        <v>1</v>
      </c>
      <c r="S1347" s="339"/>
      <c r="T1347" s="282"/>
      <c r="U1347" s="24" t="e">
        <f>+VLOOKUP(TRIM(C1347),[5]CAT!$A$2:$G$498,4,0)</f>
        <v>#N/A</v>
      </c>
      <c r="V1347" s="65">
        <f t="shared" si="21"/>
        <v>45614</v>
      </c>
    </row>
    <row r="1348" spans="1:22" x14ac:dyDescent="0.2">
      <c r="A1348" s="344">
        <v>1282</v>
      </c>
      <c r="B1348" s="345" t="b">
        <v>1</v>
      </c>
      <c r="C1348" s="282" t="s">
        <v>1504</v>
      </c>
      <c r="D1348" s="282" t="s">
        <v>20</v>
      </c>
      <c r="E1348" s="282" t="s">
        <v>41</v>
      </c>
      <c r="F1348" s="282" t="s">
        <v>1505</v>
      </c>
      <c r="G1348" s="345">
        <v>29.01</v>
      </c>
      <c r="H1348" s="345">
        <v>29.01</v>
      </c>
      <c r="I1348" s="282" t="s">
        <v>1180</v>
      </c>
      <c r="J1348" s="346">
        <v>45614</v>
      </c>
      <c r="K1348" s="344">
        <v>0</v>
      </c>
      <c r="L1348" s="346">
        <v>45614</v>
      </c>
      <c r="M1348" s="345">
        <v>0.01</v>
      </c>
      <c r="N1348" s="345">
        <v>0</v>
      </c>
      <c r="O1348" s="282" t="s">
        <v>1123</v>
      </c>
      <c r="P1348" s="344">
        <v>0</v>
      </c>
      <c r="Q1348" s="282" t="s">
        <v>2113</v>
      </c>
      <c r="R1348" s="344">
        <v>1</v>
      </c>
      <c r="S1348" s="339"/>
      <c r="T1348" s="282"/>
      <c r="U1348" s="24" t="e">
        <f>+VLOOKUP(TRIM(C1348),[5]CAT!$A$2:$G$498,4,0)</f>
        <v>#N/A</v>
      </c>
      <c r="V1348" s="65">
        <f t="shared" si="21"/>
        <v>45614</v>
      </c>
    </row>
    <row r="1349" spans="1:22" x14ac:dyDescent="0.2">
      <c r="A1349" s="344">
        <v>1286</v>
      </c>
      <c r="B1349" s="345" t="b">
        <v>1</v>
      </c>
      <c r="C1349" s="282" t="s">
        <v>134</v>
      </c>
      <c r="D1349" s="282" t="s">
        <v>20</v>
      </c>
      <c r="E1349" s="282" t="s">
        <v>441</v>
      </c>
      <c r="F1349" s="282" t="s">
        <v>2117</v>
      </c>
      <c r="G1349" s="345">
        <v>0.36491499999999999</v>
      </c>
      <c r="H1349" s="345">
        <v>0.36491499999999999</v>
      </c>
      <c r="I1349" s="282" t="s">
        <v>1139</v>
      </c>
      <c r="J1349" s="346">
        <v>45614</v>
      </c>
      <c r="K1349" s="344">
        <v>0</v>
      </c>
      <c r="L1349" s="346">
        <v>45614</v>
      </c>
      <c r="M1349" s="345">
        <v>0</v>
      </c>
      <c r="N1349" s="345">
        <v>0</v>
      </c>
      <c r="O1349" s="282" t="s">
        <v>1123</v>
      </c>
      <c r="P1349" s="344">
        <v>0</v>
      </c>
      <c r="Q1349" s="282" t="s">
        <v>2113</v>
      </c>
      <c r="R1349" s="344">
        <v>1</v>
      </c>
      <c r="S1349" s="339"/>
      <c r="T1349" s="282"/>
      <c r="U1349" s="24" t="str">
        <f>+VLOOKUP(TRIM(C1349),[5]CAT!$A$2:$G$498,4,0)</f>
        <v>Ribbon</v>
      </c>
      <c r="V1349" s="65">
        <f t="shared" si="21"/>
        <v>45614</v>
      </c>
    </row>
    <row r="1350" spans="1:22" x14ac:dyDescent="0.2">
      <c r="A1350" s="344">
        <v>1285</v>
      </c>
      <c r="B1350" s="345" t="b">
        <v>1</v>
      </c>
      <c r="C1350" s="282" t="s">
        <v>1022</v>
      </c>
      <c r="D1350" s="282" t="s">
        <v>20</v>
      </c>
      <c r="E1350" s="282" t="s">
        <v>1503</v>
      </c>
      <c r="F1350" s="282" t="s">
        <v>1375</v>
      </c>
      <c r="G1350" s="345">
        <v>3.65</v>
      </c>
      <c r="H1350" s="345">
        <v>3.65</v>
      </c>
      <c r="I1350" s="282" t="s">
        <v>1182</v>
      </c>
      <c r="J1350" s="346">
        <v>45614</v>
      </c>
      <c r="K1350" s="344">
        <v>0</v>
      </c>
      <c r="L1350" s="346">
        <v>45614</v>
      </c>
      <c r="M1350" s="345">
        <v>0.01</v>
      </c>
      <c r="N1350" s="345">
        <v>0</v>
      </c>
      <c r="O1350" s="282" t="s">
        <v>1123</v>
      </c>
      <c r="P1350" s="344">
        <v>0</v>
      </c>
      <c r="Q1350" s="282" t="s">
        <v>2113</v>
      </c>
      <c r="R1350" s="344">
        <v>1</v>
      </c>
      <c r="S1350" s="339"/>
      <c r="T1350" s="282"/>
      <c r="U1350" s="24" t="e">
        <f>+VLOOKUP(TRIM(C1350),[5]CAT!$A$2:$G$498,4,0)</f>
        <v>#N/A</v>
      </c>
      <c r="V1350" s="65">
        <f t="shared" si="21"/>
        <v>45614</v>
      </c>
    </row>
    <row r="1351" spans="1:22" x14ac:dyDescent="0.2">
      <c r="A1351" s="344">
        <v>49</v>
      </c>
      <c r="B1351" s="345" t="b">
        <v>1</v>
      </c>
      <c r="C1351" s="282" t="s">
        <v>2129</v>
      </c>
      <c r="D1351" s="282" t="s">
        <v>1145</v>
      </c>
      <c r="E1351" s="282" t="s">
        <v>2130</v>
      </c>
      <c r="F1351" s="282" t="s">
        <v>2131</v>
      </c>
      <c r="G1351" s="345">
        <v>877.2</v>
      </c>
      <c r="H1351" s="345">
        <v>0</v>
      </c>
      <c r="I1351" s="282" t="s">
        <v>1139</v>
      </c>
      <c r="J1351" s="346">
        <v>45614</v>
      </c>
      <c r="K1351" s="344">
        <v>0</v>
      </c>
      <c r="L1351" s="346">
        <v>45614</v>
      </c>
      <c r="M1351" s="345">
        <v>0.01</v>
      </c>
      <c r="N1351" s="345">
        <v>0</v>
      </c>
      <c r="O1351" s="282" t="s">
        <v>1123</v>
      </c>
      <c r="P1351" s="344">
        <v>0</v>
      </c>
      <c r="Q1351" s="282" t="s">
        <v>2113</v>
      </c>
      <c r="R1351" s="344">
        <v>1</v>
      </c>
      <c r="S1351" s="339"/>
      <c r="T1351" s="282"/>
      <c r="U1351" s="24" t="e">
        <f>+VLOOKUP(TRIM(C1351),[5]CAT!$A$2:$G$498,4,0)</f>
        <v>#N/A</v>
      </c>
      <c r="V1351" s="65">
        <f t="shared" si="21"/>
        <v>45614</v>
      </c>
    </row>
    <row r="1352" spans="1:22" x14ac:dyDescent="0.2">
      <c r="A1352" s="344">
        <v>1361</v>
      </c>
      <c r="B1352" s="345" t="b">
        <v>1</v>
      </c>
      <c r="C1352" s="282" t="s">
        <v>148</v>
      </c>
      <c r="D1352" s="282" t="s">
        <v>20</v>
      </c>
      <c r="E1352" s="282" t="s">
        <v>586</v>
      </c>
      <c r="F1352" s="282" t="s">
        <v>1128</v>
      </c>
      <c r="G1352" s="345">
        <v>12294.927543</v>
      </c>
      <c r="H1352" s="345">
        <v>12294.927543</v>
      </c>
      <c r="I1352" s="282" t="s">
        <v>1122</v>
      </c>
      <c r="J1352" s="346">
        <v>45614</v>
      </c>
      <c r="K1352" s="344">
        <v>10</v>
      </c>
      <c r="L1352" s="346">
        <v>45628</v>
      </c>
      <c r="M1352" s="345">
        <v>0</v>
      </c>
      <c r="N1352" s="345">
        <v>0</v>
      </c>
      <c r="O1352" s="282" t="s">
        <v>1123</v>
      </c>
      <c r="P1352" s="344">
        <v>0</v>
      </c>
      <c r="Q1352" s="282" t="s">
        <v>2124</v>
      </c>
      <c r="R1352" s="344">
        <v>1</v>
      </c>
      <c r="S1352" s="339"/>
      <c r="T1352" s="282"/>
      <c r="U1352" s="24" t="str">
        <f>+VLOOKUP(TRIM(C1352),[5]CAT!$A$2:$G$498,4,0)</f>
        <v>Harina</v>
      </c>
      <c r="V1352" s="65">
        <f t="shared" si="21"/>
        <v>45628</v>
      </c>
    </row>
    <row r="1353" spans="1:22" x14ac:dyDescent="0.2">
      <c r="A1353" s="344">
        <v>1364</v>
      </c>
      <c r="B1353" s="345" t="b">
        <v>1</v>
      </c>
      <c r="C1353" s="282" t="s">
        <v>148</v>
      </c>
      <c r="D1353" s="282" t="s">
        <v>20</v>
      </c>
      <c r="E1353" s="282" t="s">
        <v>586</v>
      </c>
      <c r="F1353" s="282" t="s">
        <v>1128</v>
      </c>
      <c r="G1353" s="345">
        <v>5605.3511399999998</v>
      </c>
      <c r="H1353" s="345">
        <v>5605.3511399999998</v>
      </c>
      <c r="I1353" s="282" t="s">
        <v>1122</v>
      </c>
      <c r="J1353" s="346">
        <v>45614</v>
      </c>
      <c r="K1353" s="344">
        <v>10</v>
      </c>
      <c r="L1353" s="346">
        <v>45628</v>
      </c>
      <c r="M1353" s="345">
        <v>0</v>
      </c>
      <c r="N1353" s="345">
        <v>0</v>
      </c>
      <c r="O1353" s="282" t="s">
        <v>1123</v>
      </c>
      <c r="P1353" s="344">
        <v>0</v>
      </c>
      <c r="Q1353" s="282" t="s">
        <v>2068</v>
      </c>
      <c r="R1353" s="344">
        <v>1</v>
      </c>
      <c r="S1353" s="339"/>
      <c r="T1353" s="282"/>
      <c r="U1353" s="24" t="str">
        <f>+VLOOKUP(TRIM(C1353),[5]CAT!$A$2:$G$498,4,0)</f>
        <v>Harina</v>
      </c>
      <c r="V1353" s="65">
        <f t="shared" si="21"/>
        <v>45628</v>
      </c>
    </row>
    <row r="1354" spans="1:22" x14ac:dyDescent="0.2">
      <c r="A1354" s="344">
        <v>1584</v>
      </c>
      <c r="B1354" s="345" t="b">
        <v>1</v>
      </c>
      <c r="C1354" s="282" t="s">
        <v>692</v>
      </c>
      <c r="D1354" s="282" t="s">
        <v>20</v>
      </c>
      <c r="E1354" s="282" t="s">
        <v>693</v>
      </c>
      <c r="F1354" s="282" t="s">
        <v>1375</v>
      </c>
      <c r="G1354" s="345">
        <v>6.682601</v>
      </c>
      <c r="H1354" s="345">
        <v>6.682601</v>
      </c>
      <c r="I1354" s="282" t="s">
        <v>1122</v>
      </c>
      <c r="J1354" s="346">
        <v>45614</v>
      </c>
      <c r="K1354" s="344">
        <v>21</v>
      </c>
      <c r="L1354" s="346">
        <v>45635</v>
      </c>
      <c r="M1354" s="345">
        <v>0</v>
      </c>
      <c r="N1354" s="345">
        <v>0</v>
      </c>
      <c r="O1354" s="282" t="s">
        <v>1123</v>
      </c>
      <c r="P1354" s="344">
        <v>0</v>
      </c>
      <c r="Q1354" s="282" t="s">
        <v>2003</v>
      </c>
      <c r="R1354" s="344">
        <v>1</v>
      </c>
      <c r="S1354" s="339"/>
      <c r="T1354" s="282"/>
      <c r="U1354" s="24" t="str">
        <f>+VLOOKUP(TRIM(C1354),[5]CAT!$A$2:$G$498,4,0)</f>
        <v>Sabor</v>
      </c>
      <c r="V1354" s="65">
        <f t="shared" si="21"/>
        <v>45635</v>
      </c>
    </row>
    <row r="1355" spans="1:22" x14ac:dyDescent="0.2">
      <c r="A1355" s="344">
        <v>1609</v>
      </c>
      <c r="B1355" s="345" t="b">
        <v>1</v>
      </c>
      <c r="C1355" s="282" t="s">
        <v>692</v>
      </c>
      <c r="D1355" s="282" t="s">
        <v>20</v>
      </c>
      <c r="E1355" s="282" t="s">
        <v>693</v>
      </c>
      <c r="F1355" s="282" t="s">
        <v>1375</v>
      </c>
      <c r="G1355" s="345">
        <v>9.083672</v>
      </c>
      <c r="H1355" s="345">
        <v>9.083672</v>
      </c>
      <c r="I1355" s="282" t="s">
        <v>1122</v>
      </c>
      <c r="J1355" s="346">
        <v>45614</v>
      </c>
      <c r="K1355" s="344">
        <v>21</v>
      </c>
      <c r="L1355" s="346">
        <v>45635</v>
      </c>
      <c r="M1355" s="345">
        <v>0</v>
      </c>
      <c r="N1355" s="345">
        <v>0</v>
      </c>
      <c r="O1355" s="282" t="s">
        <v>1123</v>
      </c>
      <c r="P1355" s="344">
        <v>0</v>
      </c>
      <c r="Q1355" s="282" t="s">
        <v>2002</v>
      </c>
      <c r="R1355" s="344">
        <v>1</v>
      </c>
      <c r="S1355" s="339"/>
      <c r="T1355" s="282"/>
      <c r="U1355" s="24" t="str">
        <f>+VLOOKUP(TRIM(C1355),[5]CAT!$A$2:$G$498,4,0)</f>
        <v>Sabor</v>
      </c>
      <c r="V1355" s="65">
        <f t="shared" si="21"/>
        <v>45635</v>
      </c>
    </row>
    <row r="1356" spans="1:22" x14ac:dyDescent="0.2">
      <c r="A1356" s="344">
        <v>1583</v>
      </c>
      <c r="B1356" s="345" t="b">
        <v>1</v>
      </c>
      <c r="C1356" s="282" t="s">
        <v>747</v>
      </c>
      <c r="D1356" s="282" t="s">
        <v>20</v>
      </c>
      <c r="E1356" s="282" t="s">
        <v>736</v>
      </c>
      <c r="F1356" s="282" t="s">
        <v>1129</v>
      </c>
      <c r="G1356" s="345">
        <v>3.1960259999999998</v>
      </c>
      <c r="H1356" s="345">
        <v>3.1960259999999998</v>
      </c>
      <c r="I1356" s="282" t="s">
        <v>1122</v>
      </c>
      <c r="J1356" s="346">
        <v>45614</v>
      </c>
      <c r="K1356" s="344">
        <v>21</v>
      </c>
      <c r="L1356" s="346">
        <v>45635</v>
      </c>
      <c r="M1356" s="345">
        <v>0</v>
      </c>
      <c r="N1356" s="345">
        <v>0</v>
      </c>
      <c r="O1356" s="282" t="s">
        <v>1123</v>
      </c>
      <c r="P1356" s="344">
        <v>0</v>
      </c>
      <c r="Q1356" s="282" t="s">
        <v>2003</v>
      </c>
      <c r="R1356" s="344">
        <v>1</v>
      </c>
      <c r="S1356" s="339"/>
      <c r="T1356" s="282"/>
      <c r="U1356" s="24" t="str">
        <f>+VLOOKUP(TRIM(C1356),[5]CAT!$A$2:$G$498,4,0)</f>
        <v>Sabor</v>
      </c>
      <c r="V1356" s="65">
        <f t="shared" si="21"/>
        <v>45635</v>
      </c>
    </row>
    <row r="1357" spans="1:22" x14ac:dyDescent="0.2">
      <c r="A1357" s="344">
        <v>1608</v>
      </c>
      <c r="B1357" s="345" t="b">
        <v>1</v>
      </c>
      <c r="C1357" s="282" t="s">
        <v>747</v>
      </c>
      <c r="D1357" s="282" t="s">
        <v>20</v>
      </c>
      <c r="E1357" s="282" t="s">
        <v>736</v>
      </c>
      <c r="F1357" s="282" t="s">
        <v>1129</v>
      </c>
      <c r="G1357" s="345">
        <v>7.5697270000000003</v>
      </c>
      <c r="H1357" s="345">
        <v>7.5697270000000003</v>
      </c>
      <c r="I1357" s="282" t="s">
        <v>1122</v>
      </c>
      <c r="J1357" s="346">
        <v>45614</v>
      </c>
      <c r="K1357" s="344">
        <v>21</v>
      </c>
      <c r="L1357" s="346">
        <v>45635</v>
      </c>
      <c r="M1357" s="345">
        <v>0</v>
      </c>
      <c r="N1357" s="345">
        <v>0</v>
      </c>
      <c r="O1357" s="282" t="s">
        <v>1123</v>
      </c>
      <c r="P1357" s="344">
        <v>0</v>
      </c>
      <c r="Q1357" s="282" t="s">
        <v>2002</v>
      </c>
      <c r="R1357" s="344">
        <v>1</v>
      </c>
      <c r="S1357" s="339"/>
      <c r="T1357" s="282"/>
      <c r="U1357" s="24" t="str">
        <f>+VLOOKUP(TRIM(C1357),[5]CAT!$A$2:$G$498,4,0)</f>
        <v>Sabor</v>
      </c>
      <c r="V1357" s="65">
        <f t="shared" si="21"/>
        <v>45635</v>
      </c>
    </row>
    <row r="1358" spans="1:22" x14ac:dyDescent="0.2">
      <c r="A1358" s="344">
        <v>1582</v>
      </c>
      <c r="B1358" s="345" t="b">
        <v>1</v>
      </c>
      <c r="C1358" s="282" t="s">
        <v>152</v>
      </c>
      <c r="D1358" s="282" t="s">
        <v>20</v>
      </c>
      <c r="E1358" s="282" t="s">
        <v>58</v>
      </c>
      <c r="F1358" s="282" t="s">
        <v>1127</v>
      </c>
      <c r="G1358" s="345">
        <v>6.682601</v>
      </c>
      <c r="H1358" s="345">
        <v>6.682601</v>
      </c>
      <c r="I1358" s="282" t="s">
        <v>1180</v>
      </c>
      <c r="J1358" s="346">
        <v>45614</v>
      </c>
      <c r="K1358" s="344">
        <v>21</v>
      </c>
      <c r="L1358" s="346">
        <v>45635</v>
      </c>
      <c r="M1358" s="345">
        <v>0</v>
      </c>
      <c r="N1358" s="345">
        <v>0</v>
      </c>
      <c r="O1358" s="282" t="s">
        <v>1123</v>
      </c>
      <c r="P1358" s="344">
        <v>0</v>
      </c>
      <c r="Q1358" s="282" t="s">
        <v>2003</v>
      </c>
      <c r="R1358" s="344">
        <v>1</v>
      </c>
      <c r="S1358" s="339"/>
      <c r="T1358" s="282"/>
      <c r="U1358" s="24" t="str">
        <f>+VLOOKUP(TRIM(C1358),[5]CAT!$A$2:$G$498,4,0)</f>
        <v>Sabor</v>
      </c>
      <c r="V1358" s="65">
        <f t="shared" si="21"/>
        <v>45635</v>
      </c>
    </row>
    <row r="1359" spans="1:22" x14ac:dyDescent="0.2">
      <c r="A1359" s="344">
        <v>1607</v>
      </c>
      <c r="B1359" s="345" t="b">
        <v>1</v>
      </c>
      <c r="C1359" s="282" t="s">
        <v>152</v>
      </c>
      <c r="D1359" s="282" t="s">
        <v>20</v>
      </c>
      <c r="E1359" s="282" t="s">
        <v>58</v>
      </c>
      <c r="F1359" s="282" t="s">
        <v>1127</v>
      </c>
      <c r="G1359" s="345">
        <v>10.597617</v>
      </c>
      <c r="H1359" s="345">
        <v>10.597617</v>
      </c>
      <c r="I1359" s="282" t="s">
        <v>1180</v>
      </c>
      <c r="J1359" s="346">
        <v>45614</v>
      </c>
      <c r="K1359" s="344">
        <v>21</v>
      </c>
      <c r="L1359" s="346">
        <v>45635</v>
      </c>
      <c r="M1359" s="345">
        <v>0</v>
      </c>
      <c r="N1359" s="345">
        <v>0</v>
      </c>
      <c r="O1359" s="282" t="s">
        <v>1123</v>
      </c>
      <c r="P1359" s="344">
        <v>0</v>
      </c>
      <c r="Q1359" s="282" t="s">
        <v>2002</v>
      </c>
      <c r="R1359" s="344">
        <v>1</v>
      </c>
      <c r="S1359" s="339"/>
      <c r="T1359" s="282"/>
      <c r="U1359" s="24" t="str">
        <f>+VLOOKUP(TRIM(C1359),[5]CAT!$A$2:$G$498,4,0)</f>
        <v>Sabor</v>
      </c>
      <c r="V1359" s="65">
        <f t="shared" si="21"/>
        <v>45635</v>
      </c>
    </row>
    <row r="1360" spans="1:22" x14ac:dyDescent="0.2">
      <c r="A1360" s="344">
        <v>2438</v>
      </c>
      <c r="B1360" s="345" t="b">
        <v>1</v>
      </c>
      <c r="C1360" s="282" t="s">
        <v>146</v>
      </c>
      <c r="D1360" s="282" t="s">
        <v>20</v>
      </c>
      <c r="E1360" s="282" t="s">
        <v>88</v>
      </c>
      <c r="F1360" s="282" t="s">
        <v>1375</v>
      </c>
      <c r="G1360" s="345">
        <v>145.27393900000001</v>
      </c>
      <c r="H1360" s="345">
        <v>145.27393900000001</v>
      </c>
      <c r="I1360" s="282" t="s">
        <v>1122</v>
      </c>
      <c r="J1360" s="346">
        <v>45614</v>
      </c>
      <c r="K1360" s="344">
        <v>21</v>
      </c>
      <c r="L1360" s="346">
        <v>45635</v>
      </c>
      <c r="M1360" s="345">
        <v>0</v>
      </c>
      <c r="N1360" s="345">
        <v>0</v>
      </c>
      <c r="O1360" s="282" t="s">
        <v>1123</v>
      </c>
      <c r="P1360" s="344">
        <v>0</v>
      </c>
      <c r="Q1360" s="282" t="s">
        <v>2003</v>
      </c>
      <c r="R1360" s="344">
        <v>1</v>
      </c>
      <c r="S1360" s="339"/>
      <c r="T1360" s="282"/>
      <c r="U1360" s="24" t="str">
        <f>+VLOOKUP(TRIM(C1360),[5]CAT!$A$2:$G$498,4,0)</f>
        <v>Harina</v>
      </c>
      <c r="V1360" s="65">
        <f t="shared" si="21"/>
        <v>45635</v>
      </c>
    </row>
    <row r="1361" spans="1:22" x14ac:dyDescent="0.2">
      <c r="A1361" s="344">
        <v>2439</v>
      </c>
      <c r="B1361" s="345" t="b">
        <v>1</v>
      </c>
      <c r="C1361" s="282" t="s">
        <v>146</v>
      </c>
      <c r="D1361" s="282" t="s">
        <v>20</v>
      </c>
      <c r="E1361" s="282" t="s">
        <v>88</v>
      </c>
      <c r="F1361" s="282" t="s">
        <v>1375</v>
      </c>
      <c r="G1361" s="345">
        <v>167.13956099999999</v>
      </c>
      <c r="H1361" s="345">
        <v>167.13956099999999</v>
      </c>
      <c r="I1361" s="282" t="s">
        <v>1122</v>
      </c>
      <c r="J1361" s="346">
        <v>45614</v>
      </c>
      <c r="K1361" s="344">
        <v>21</v>
      </c>
      <c r="L1361" s="346">
        <v>45635</v>
      </c>
      <c r="M1361" s="345">
        <v>0</v>
      </c>
      <c r="N1361" s="345">
        <v>0</v>
      </c>
      <c r="O1361" s="282" t="s">
        <v>1123</v>
      </c>
      <c r="P1361" s="344">
        <v>0</v>
      </c>
      <c r="Q1361" s="282" t="s">
        <v>2002</v>
      </c>
      <c r="R1361" s="344">
        <v>1</v>
      </c>
      <c r="S1361" s="339"/>
      <c r="T1361" s="282"/>
      <c r="U1361" s="24" t="str">
        <f>+VLOOKUP(TRIM(C1361),[5]CAT!$A$2:$G$498,4,0)</f>
        <v>Harina</v>
      </c>
      <c r="V1361" s="65">
        <f t="shared" si="21"/>
        <v>45635</v>
      </c>
    </row>
    <row r="1362" spans="1:22" x14ac:dyDescent="0.2">
      <c r="A1362" s="344">
        <v>1298</v>
      </c>
      <c r="B1362" s="345" t="b">
        <v>1</v>
      </c>
      <c r="C1362" s="282" t="s">
        <v>825</v>
      </c>
      <c r="D1362" s="282" t="s">
        <v>20</v>
      </c>
      <c r="E1362" s="282" t="s">
        <v>808</v>
      </c>
      <c r="F1362" s="282" t="s">
        <v>1375</v>
      </c>
      <c r="G1362" s="345">
        <v>37.880000000000003</v>
      </c>
      <c r="H1362" s="345">
        <v>37.880000000000003</v>
      </c>
      <c r="I1362" s="282" t="s">
        <v>1180</v>
      </c>
      <c r="J1362" s="346">
        <v>45615</v>
      </c>
      <c r="K1362" s="344">
        <v>0</v>
      </c>
      <c r="L1362" s="346">
        <v>45621</v>
      </c>
      <c r="M1362" s="345">
        <v>0.01</v>
      </c>
      <c r="N1362" s="345">
        <v>0</v>
      </c>
      <c r="O1362" s="282" t="s">
        <v>1123</v>
      </c>
      <c r="P1362" s="344">
        <v>0</v>
      </c>
      <c r="Q1362" s="282" t="s">
        <v>2247</v>
      </c>
      <c r="R1362" s="344">
        <v>1</v>
      </c>
      <c r="S1362" s="339"/>
      <c r="T1362" s="282"/>
      <c r="U1362" s="24" t="str">
        <f>+VLOOKUP(TRIM(C1362),[5]CAT!$A$2:$G$498,4,0)</f>
        <v>Semilla</v>
      </c>
      <c r="V1362" s="65">
        <f t="shared" si="21"/>
        <v>45621</v>
      </c>
    </row>
    <row r="1363" spans="1:22" x14ac:dyDescent="0.2">
      <c r="A1363" s="344">
        <v>1304</v>
      </c>
      <c r="B1363" s="345" t="b">
        <v>1</v>
      </c>
      <c r="C1363" s="282" t="s">
        <v>870</v>
      </c>
      <c r="D1363" s="282" t="s">
        <v>20</v>
      </c>
      <c r="E1363" s="282" t="s">
        <v>849</v>
      </c>
      <c r="F1363" s="282" t="s">
        <v>1375</v>
      </c>
      <c r="G1363" s="345">
        <v>35.770000000000003</v>
      </c>
      <c r="H1363" s="345">
        <v>35.770000000000003</v>
      </c>
      <c r="I1363" s="282" t="s">
        <v>1180</v>
      </c>
      <c r="J1363" s="346">
        <v>45615</v>
      </c>
      <c r="K1363" s="344">
        <v>0</v>
      </c>
      <c r="L1363" s="346">
        <v>45621</v>
      </c>
      <c r="M1363" s="345">
        <v>0.01</v>
      </c>
      <c r="N1363" s="345">
        <v>0</v>
      </c>
      <c r="O1363" s="282" t="s">
        <v>1123</v>
      </c>
      <c r="P1363" s="344">
        <v>0</v>
      </c>
      <c r="Q1363" s="282" t="s">
        <v>2247</v>
      </c>
      <c r="R1363" s="344">
        <v>1</v>
      </c>
      <c r="S1363" s="339"/>
      <c r="T1363" s="282"/>
      <c r="U1363" s="24" t="str">
        <f>+VLOOKUP(TRIM(C1363),[5]CAT!$A$2:$G$498,4,0)</f>
        <v>Semilla</v>
      </c>
      <c r="V1363" s="65">
        <f t="shared" si="21"/>
        <v>45621</v>
      </c>
    </row>
    <row r="1364" spans="1:22" x14ac:dyDescent="0.2">
      <c r="A1364" s="344">
        <v>1307</v>
      </c>
      <c r="B1364" s="345" t="b">
        <v>1</v>
      </c>
      <c r="C1364" s="282" t="s">
        <v>864</v>
      </c>
      <c r="D1364" s="282" t="s">
        <v>20</v>
      </c>
      <c r="E1364" s="282" t="s">
        <v>850</v>
      </c>
      <c r="F1364" s="282" t="s">
        <v>1375</v>
      </c>
      <c r="G1364" s="345">
        <v>1.77</v>
      </c>
      <c r="H1364" s="345">
        <v>1.77</v>
      </c>
      <c r="I1364" s="282" t="s">
        <v>1180</v>
      </c>
      <c r="J1364" s="346">
        <v>45615</v>
      </c>
      <c r="K1364" s="344">
        <v>0</v>
      </c>
      <c r="L1364" s="346">
        <v>45621</v>
      </c>
      <c r="M1364" s="345">
        <v>0.01</v>
      </c>
      <c r="N1364" s="345">
        <v>0</v>
      </c>
      <c r="O1364" s="282" t="s">
        <v>1123</v>
      </c>
      <c r="P1364" s="344">
        <v>0</v>
      </c>
      <c r="Q1364" s="282" t="s">
        <v>2247</v>
      </c>
      <c r="R1364" s="344">
        <v>1</v>
      </c>
      <c r="S1364" s="339"/>
      <c r="T1364" s="282"/>
      <c r="U1364" s="24" t="str">
        <f>+VLOOKUP(TRIM(C1364),[5]CAT!$A$2:$G$498,4,0)</f>
        <v>Aditivos</v>
      </c>
      <c r="V1364" s="65">
        <f t="shared" si="21"/>
        <v>45621</v>
      </c>
    </row>
    <row r="1365" spans="1:22" x14ac:dyDescent="0.2">
      <c r="A1365" s="344">
        <v>1308</v>
      </c>
      <c r="B1365" s="345" t="b">
        <v>1</v>
      </c>
      <c r="C1365" s="282" t="s">
        <v>865</v>
      </c>
      <c r="D1365" s="282" t="s">
        <v>20</v>
      </c>
      <c r="E1365" s="282" t="s">
        <v>851</v>
      </c>
      <c r="F1365" s="282" t="s">
        <v>1375</v>
      </c>
      <c r="G1365" s="345">
        <v>2.44</v>
      </c>
      <c r="H1365" s="345">
        <v>2.44</v>
      </c>
      <c r="I1365" s="282" t="s">
        <v>1180</v>
      </c>
      <c r="J1365" s="346">
        <v>45615</v>
      </c>
      <c r="K1365" s="344">
        <v>0</v>
      </c>
      <c r="L1365" s="346">
        <v>45621</v>
      </c>
      <c r="M1365" s="345">
        <v>0.01</v>
      </c>
      <c r="N1365" s="345">
        <v>0</v>
      </c>
      <c r="O1365" s="282" t="s">
        <v>1123</v>
      </c>
      <c r="P1365" s="344">
        <v>0</v>
      </c>
      <c r="Q1365" s="282" t="s">
        <v>2247</v>
      </c>
      <c r="R1365" s="344">
        <v>1</v>
      </c>
      <c r="S1365" s="339"/>
      <c r="T1365" s="282"/>
      <c r="U1365" s="24" t="str">
        <f>+VLOOKUP(TRIM(C1365),[5]CAT!$A$2:$G$498,4,0)</f>
        <v>Aditivos</v>
      </c>
      <c r="V1365" s="65">
        <f t="shared" si="21"/>
        <v>45621</v>
      </c>
    </row>
    <row r="1366" spans="1:22" x14ac:dyDescent="0.2">
      <c r="A1366" s="344">
        <v>1299</v>
      </c>
      <c r="B1366" s="345" t="b">
        <v>1</v>
      </c>
      <c r="C1366" s="282" t="s">
        <v>1314</v>
      </c>
      <c r="D1366" s="282" t="s">
        <v>20</v>
      </c>
      <c r="E1366" s="282" t="s">
        <v>1335</v>
      </c>
      <c r="F1366" s="282" t="s">
        <v>1375</v>
      </c>
      <c r="G1366" s="345">
        <v>29.46</v>
      </c>
      <c r="H1366" s="345">
        <v>29.46</v>
      </c>
      <c r="I1366" s="282" t="s">
        <v>1122</v>
      </c>
      <c r="J1366" s="346">
        <v>45615</v>
      </c>
      <c r="K1366" s="344">
        <v>0</v>
      </c>
      <c r="L1366" s="346">
        <v>45621</v>
      </c>
      <c r="M1366" s="345">
        <v>0.01</v>
      </c>
      <c r="N1366" s="345">
        <v>0</v>
      </c>
      <c r="O1366" s="282" t="s">
        <v>1123</v>
      </c>
      <c r="P1366" s="344">
        <v>0</v>
      </c>
      <c r="Q1366" s="282" t="s">
        <v>2247</v>
      </c>
      <c r="R1366" s="344">
        <v>1</v>
      </c>
      <c r="S1366" s="339"/>
      <c r="T1366" s="282"/>
      <c r="U1366" s="24" t="e">
        <f>+VLOOKUP(TRIM(C1366),[5]CAT!$A$2:$G$498,4,0)</f>
        <v>#N/A</v>
      </c>
      <c r="V1366" s="65">
        <f t="shared" si="21"/>
        <v>45621</v>
      </c>
    </row>
    <row r="1367" spans="1:22" x14ac:dyDescent="0.2">
      <c r="A1367" s="344">
        <v>1310</v>
      </c>
      <c r="B1367" s="345" t="b">
        <v>1</v>
      </c>
      <c r="C1367" s="282" t="s">
        <v>329</v>
      </c>
      <c r="D1367" s="282" t="s">
        <v>20</v>
      </c>
      <c r="E1367" s="282" t="s">
        <v>53</v>
      </c>
      <c r="F1367" s="282" t="s">
        <v>1375</v>
      </c>
      <c r="G1367" s="345">
        <v>989.08865400000002</v>
      </c>
      <c r="H1367" s="345">
        <v>989.08865400000002</v>
      </c>
      <c r="I1367" s="282" t="s">
        <v>1122</v>
      </c>
      <c r="J1367" s="346">
        <v>45615</v>
      </c>
      <c r="K1367" s="344">
        <v>1</v>
      </c>
      <c r="L1367" s="346">
        <v>45621</v>
      </c>
      <c r="M1367" s="345">
        <v>0</v>
      </c>
      <c r="N1367" s="345">
        <v>0</v>
      </c>
      <c r="O1367" s="282" t="s">
        <v>1123</v>
      </c>
      <c r="P1367" s="344">
        <v>0</v>
      </c>
      <c r="Q1367" s="282" t="s">
        <v>2247</v>
      </c>
      <c r="R1367" s="344">
        <v>1</v>
      </c>
      <c r="S1367" s="339"/>
      <c r="T1367" s="282"/>
      <c r="U1367" s="24" t="str">
        <f>+VLOOKUP(TRIM(C1367),[5]CAT!$A$2:$G$498,4,0)</f>
        <v>Agua</v>
      </c>
      <c r="V1367" s="65">
        <f t="shared" si="21"/>
        <v>45621</v>
      </c>
    </row>
    <row r="1368" spans="1:22" x14ac:dyDescent="0.2">
      <c r="A1368" s="344">
        <v>1354</v>
      </c>
      <c r="B1368" s="345" t="b">
        <v>1</v>
      </c>
      <c r="C1368" s="282" t="s">
        <v>156</v>
      </c>
      <c r="D1368" s="282" t="s">
        <v>20</v>
      </c>
      <c r="E1368" s="282" t="s">
        <v>44</v>
      </c>
      <c r="F1368" s="282" t="s">
        <v>1375</v>
      </c>
      <c r="G1368" s="345">
        <v>98.303991999999994</v>
      </c>
      <c r="H1368" s="345">
        <v>98.303991999999994</v>
      </c>
      <c r="I1368" s="282" t="s">
        <v>1122</v>
      </c>
      <c r="J1368" s="346">
        <v>45615</v>
      </c>
      <c r="K1368" s="344">
        <v>7</v>
      </c>
      <c r="L1368" s="346">
        <v>45628</v>
      </c>
      <c r="M1368" s="345">
        <v>0</v>
      </c>
      <c r="N1368" s="345">
        <v>0</v>
      </c>
      <c r="O1368" s="282" t="s">
        <v>1123</v>
      </c>
      <c r="P1368" s="344">
        <v>0</v>
      </c>
      <c r="Q1368" s="282" t="s">
        <v>2124</v>
      </c>
      <c r="R1368" s="344">
        <v>1</v>
      </c>
      <c r="S1368" s="339"/>
      <c r="T1368" s="282"/>
      <c r="U1368" s="24" t="str">
        <f>+VLOOKUP(TRIM(C1368),[5]CAT!$A$2:$G$498,4,0)</f>
        <v>Azucar</v>
      </c>
      <c r="V1368" s="65">
        <f t="shared" si="21"/>
        <v>45628</v>
      </c>
    </row>
    <row r="1369" spans="1:22" x14ac:dyDescent="0.2">
      <c r="A1369" s="344">
        <v>1359</v>
      </c>
      <c r="B1369" s="345" t="b">
        <v>1</v>
      </c>
      <c r="C1369" s="282" t="s">
        <v>156</v>
      </c>
      <c r="D1369" s="282" t="s">
        <v>20</v>
      </c>
      <c r="E1369" s="282" t="s">
        <v>44</v>
      </c>
      <c r="F1369" s="282" t="s">
        <v>1375</v>
      </c>
      <c r="G1369" s="345">
        <v>44.817538999999996</v>
      </c>
      <c r="H1369" s="345">
        <v>44.817538999999996</v>
      </c>
      <c r="I1369" s="282" t="s">
        <v>1122</v>
      </c>
      <c r="J1369" s="346">
        <v>45615</v>
      </c>
      <c r="K1369" s="344">
        <v>7</v>
      </c>
      <c r="L1369" s="346">
        <v>45628</v>
      </c>
      <c r="M1369" s="345">
        <v>0</v>
      </c>
      <c r="N1369" s="345">
        <v>0</v>
      </c>
      <c r="O1369" s="282" t="s">
        <v>1123</v>
      </c>
      <c r="P1369" s="344">
        <v>0</v>
      </c>
      <c r="Q1369" s="282" t="s">
        <v>2068</v>
      </c>
      <c r="R1369" s="344">
        <v>1</v>
      </c>
      <c r="S1369" s="339"/>
      <c r="T1369" s="282"/>
      <c r="U1369" s="24" t="str">
        <f>+VLOOKUP(TRIM(C1369),[5]CAT!$A$2:$G$498,4,0)</f>
        <v>Azucar</v>
      </c>
      <c r="V1369" s="65">
        <f t="shared" si="21"/>
        <v>45628</v>
      </c>
    </row>
    <row r="1370" spans="1:22" x14ac:dyDescent="0.2">
      <c r="A1370" s="344">
        <v>1355</v>
      </c>
      <c r="B1370" s="345" t="b">
        <v>1</v>
      </c>
      <c r="C1370" s="282" t="s">
        <v>153</v>
      </c>
      <c r="D1370" s="282" t="s">
        <v>20</v>
      </c>
      <c r="E1370" s="282" t="s">
        <v>46</v>
      </c>
      <c r="F1370" s="282" t="s">
        <v>1375</v>
      </c>
      <c r="G1370" s="345">
        <v>262.143979</v>
      </c>
      <c r="H1370" s="345">
        <v>262.143979</v>
      </c>
      <c r="I1370" s="282" t="s">
        <v>1122</v>
      </c>
      <c r="J1370" s="346">
        <v>45615</v>
      </c>
      <c r="K1370" s="344">
        <v>7</v>
      </c>
      <c r="L1370" s="346">
        <v>45628</v>
      </c>
      <c r="M1370" s="345">
        <v>0</v>
      </c>
      <c r="N1370" s="345">
        <v>0</v>
      </c>
      <c r="O1370" s="282" t="s">
        <v>1123</v>
      </c>
      <c r="P1370" s="344">
        <v>0</v>
      </c>
      <c r="Q1370" s="282" t="s">
        <v>2124</v>
      </c>
      <c r="R1370" s="344">
        <v>1</v>
      </c>
      <c r="S1370" s="339"/>
      <c r="T1370" s="282"/>
      <c r="U1370" s="24" t="str">
        <f>+VLOOKUP(TRIM(C1370),[5]CAT!$A$2:$G$498,4,0)</f>
        <v>Sal</v>
      </c>
      <c r="V1370" s="65">
        <f t="shared" si="21"/>
        <v>45628</v>
      </c>
    </row>
    <row r="1371" spans="1:22" x14ac:dyDescent="0.2">
      <c r="A1371" s="344">
        <v>1360</v>
      </c>
      <c r="B1371" s="345" t="b">
        <v>1</v>
      </c>
      <c r="C1371" s="282" t="s">
        <v>153</v>
      </c>
      <c r="D1371" s="282" t="s">
        <v>20</v>
      </c>
      <c r="E1371" s="282" t="s">
        <v>46</v>
      </c>
      <c r="F1371" s="282" t="s">
        <v>1375</v>
      </c>
      <c r="G1371" s="345">
        <v>119.51343799999999</v>
      </c>
      <c r="H1371" s="345">
        <v>119.51343799999999</v>
      </c>
      <c r="I1371" s="282" t="s">
        <v>1122</v>
      </c>
      <c r="J1371" s="346">
        <v>45615</v>
      </c>
      <c r="K1371" s="344">
        <v>7</v>
      </c>
      <c r="L1371" s="346">
        <v>45628</v>
      </c>
      <c r="M1371" s="345">
        <v>0</v>
      </c>
      <c r="N1371" s="345">
        <v>0</v>
      </c>
      <c r="O1371" s="282" t="s">
        <v>1123</v>
      </c>
      <c r="P1371" s="344">
        <v>0</v>
      </c>
      <c r="Q1371" s="282" t="s">
        <v>2068</v>
      </c>
      <c r="R1371" s="344">
        <v>1</v>
      </c>
      <c r="S1371" s="339"/>
      <c r="T1371" s="282"/>
      <c r="U1371" s="24" t="str">
        <f>+VLOOKUP(TRIM(C1371),[5]CAT!$A$2:$G$498,4,0)</f>
        <v>Sal</v>
      </c>
      <c r="V1371" s="65">
        <f t="shared" si="21"/>
        <v>45628</v>
      </c>
    </row>
    <row r="1372" spans="1:22" x14ac:dyDescent="0.2">
      <c r="A1372" s="344">
        <v>1367</v>
      </c>
      <c r="B1372" s="345" t="b">
        <v>1</v>
      </c>
      <c r="C1372" s="282" t="s">
        <v>148</v>
      </c>
      <c r="D1372" s="282" t="s">
        <v>20</v>
      </c>
      <c r="E1372" s="282" t="s">
        <v>586</v>
      </c>
      <c r="F1372" s="282" t="s">
        <v>1128</v>
      </c>
      <c r="G1372" s="345">
        <v>634.90369399999997</v>
      </c>
      <c r="H1372" s="345">
        <v>634.90369399999997</v>
      </c>
      <c r="I1372" s="282" t="s">
        <v>1122</v>
      </c>
      <c r="J1372" s="346">
        <v>45615</v>
      </c>
      <c r="K1372" s="344">
        <v>10</v>
      </c>
      <c r="L1372" s="346">
        <v>45628</v>
      </c>
      <c r="M1372" s="345">
        <v>0</v>
      </c>
      <c r="N1372" s="345">
        <v>0</v>
      </c>
      <c r="O1372" s="282" t="s">
        <v>1123</v>
      </c>
      <c r="P1372" s="344">
        <v>0</v>
      </c>
      <c r="Q1372" s="282" t="s">
        <v>2124</v>
      </c>
      <c r="R1372" s="344">
        <v>1</v>
      </c>
      <c r="S1372" s="339"/>
      <c r="T1372" s="282"/>
      <c r="U1372" s="24" t="str">
        <f>+VLOOKUP(TRIM(C1372),[5]CAT!$A$2:$G$498,4,0)</f>
        <v>Harina</v>
      </c>
      <c r="V1372" s="65">
        <f t="shared" si="21"/>
        <v>45628</v>
      </c>
    </row>
    <row r="1373" spans="1:22" x14ac:dyDescent="0.2">
      <c r="A1373" s="344">
        <v>1368</v>
      </c>
      <c r="B1373" s="345" t="b">
        <v>1</v>
      </c>
      <c r="C1373" s="282" t="s">
        <v>148</v>
      </c>
      <c r="D1373" s="282" t="s">
        <v>20</v>
      </c>
      <c r="E1373" s="282" t="s">
        <v>586</v>
      </c>
      <c r="F1373" s="282" t="s">
        <v>1128</v>
      </c>
      <c r="G1373" s="345">
        <v>289.45743099999999</v>
      </c>
      <c r="H1373" s="345">
        <v>289.45743099999999</v>
      </c>
      <c r="I1373" s="282" t="s">
        <v>1122</v>
      </c>
      <c r="J1373" s="346">
        <v>45615</v>
      </c>
      <c r="K1373" s="344">
        <v>10</v>
      </c>
      <c r="L1373" s="346">
        <v>45628</v>
      </c>
      <c r="M1373" s="345">
        <v>0</v>
      </c>
      <c r="N1373" s="345">
        <v>0</v>
      </c>
      <c r="O1373" s="282" t="s">
        <v>1123</v>
      </c>
      <c r="P1373" s="344">
        <v>0</v>
      </c>
      <c r="Q1373" s="282" t="s">
        <v>2068</v>
      </c>
      <c r="R1373" s="344">
        <v>1</v>
      </c>
      <c r="S1373" s="339"/>
      <c r="T1373" s="282"/>
      <c r="U1373" s="24" t="str">
        <f>+VLOOKUP(TRIM(C1373),[5]CAT!$A$2:$G$498,4,0)</f>
        <v>Harina</v>
      </c>
      <c r="V1373" s="65">
        <f t="shared" si="21"/>
        <v>45628</v>
      </c>
    </row>
    <row r="1374" spans="1:22" x14ac:dyDescent="0.2">
      <c r="A1374" s="344">
        <v>1470</v>
      </c>
      <c r="B1374" s="345" t="b">
        <v>1</v>
      </c>
      <c r="C1374" s="282" t="s">
        <v>256</v>
      </c>
      <c r="D1374" s="282" t="s">
        <v>20</v>
      </c>
      <c r="E1374" s="282" t="s">
        <v>77</v>
      </c>
      <c r="F1374" s="282" t="s">
        <v>1375</v>
      </c>
      <c r="G1374" s="345">
        <v>2934.511336</v>
      </c>
      <c r="H1374" s="345">
        <v>2934.511336</v>
      </c>
      <c r="I1374" s="282" t="s">
        <v>1180</v>
      </c>
      <c r="J1374" s="346">
        <v>45615</v>
      </c>
      <c r="K1374" s="344">
        <v>17</v>
      </c>
      <c r="L1374" s="346">
        <v>45635</v>
      </c>
      <c r="M1374" s="345">
        <v>0</v>
      </c>
      <c r="N1374" s="345">
        <v>0</v>
      </c>
      <c r="O1374" s="282" t="s">
        <v>1123</v>
      </c>
      <c r="P1374" s="344">
        <v>0</v>
      </c>
      <c r="Q1374" s="282" t="s">
        <v>2112</v>
      </c>
      <c r="R1374" s="344">
        <v>1</v>
      </c>
      <c r="S1374" s="339"/>
      <c r="T1374" s="282"/>
      <c r="U1374" s="24" t="str">
        <f>+VLOOKUP(TRIM(C1374),[5]CAT!$A$2:$G$498,4,0)</f>
        <v>Pollo</v>
      </c>
      <c r="V1374" s="65">
        <f t="shared" si="21"/>
        <v>45635</v>
      </c>
    </row>
    <row r="1375" spans="1:22" x14ac:dyDescent="0.2">
      <c r="A1375" s="344">
        <v>1487</v>
      </c>
      <c r="B1375" s="345" t="b">
        <v>1</v>
      </c>
      <c r="C1375" s="282" t="s">
        <v>256</v>
      </c>
      <c r="D1375" s="282" t="s">
        <v>20</v>
      </c>
      <c r="E1375" s="282" t="s">
        <v>77</v>
      </c>
      <c r="F1375" s="282" t="s">
        <v>1375</v>
      </c>
      <c r="G1375" s="345">
        <v>5939.4738239999997</v>
      </c>
      <c r="H1375" s="345">
        <v>5939.4738239999997</v>
      </c>
      <c r="I1375" s="282" t="s">
        <v>1180</v>
      </c>
      <c r="J1375" s="346">
        <v>45615</v>
      </c>
      <c r="K1375" s="344">
        <v>17</v>
      </c>
      <c r="L1375" s="346">
        <v>45635</v>
      </c>
      <c r="M1375" s="345">
        <v>0</v>
      </c>
      <c r="N1375" s="345">
        <v>0</v>
      </c>
      <c r="O1375" s="282" t="s">
        <v>1123</v>
      </c>
      <c r="P1375" s="344">
        <v>0</v>
      </c>
      <c r="Q1375" s="282" t="s">
        <v>2134</v>
      </c>
      <c r="R1375" s="344">
        <v>1</v>
      </c>
      <c r="S1375" s="339"/>
      <c r="T1375" s="282"/>
      <c r="U1375" s="24" t="str">
        <f>+VLOOKUP(TRIM(C1375),[5]CAT!$A$2:$G$498,4,0)</f>
        <v>Pollo</v>
      </c>
      <c r="V1375" s="65">
        <f t="shared" si="21"/>
        <v>45635</v>
      </c>
    </row>
    <row r="1376" spans="1:22" x14ac:dyDescent="0.2">
      <c r="A1376" s="344">
        <v>1494</v>
      </c>
      <c r="B1376" s="345" t="b">
        <v>1</v>
      </c>
      <c r="C1376" s="282" t="s">
        <v>256</v>
      </c>
      <c r="D1376" s="282" t="s">
        <v>20</v>
      </c>
      <c r="E1376" s="282" t="s">
        <v>77</v>
      </c>
      <c r="F1376" s="282" t="s">
        <v>1375</v>
      </c>
      <c r="G1376" s="345">
        <v>1184.1869099999999</v>
      </c>
      <c r="H1376" s="345">
        <v>1184.1869099999999</v>
      </c>
      <c r="I1376" s="282" t="s">
        <v>1180</v>
      </c>
      <c r="J1376" s="346">
        <v>45615</v>
      </c>
      <c r="K1376" s="344">
        <v>17</v>
      </c>
      <c r="L1376" s="346">
        <v>45635</v>
      </c>
      <c r="M1376" s="345">
        <v>0</v>
      </c>
      <c r="N1376" s="345">
        <v>0</v>
      </c>
      <c r="O1376" s="282" t="s">
        <v>1123</v>
      </c>
      <c r="P1376" s="344">
        <v>0</v>
      </c>
      <c r="Q1376" s="282" t="s">
        <v>2218</v>
      </c>
      <c r="R1376" s="344">
        <v>1</v>
      </c>
      <c r="S1376" s="339"/>
      <c r="T1376" s="282"/>
      <c r="U1376" s="24" t="str">
        <f>+VLOOKUP(TRIM(C1376),[5]CAT!$A$2:$G$498,4,0)</f>
        <v>Pollo</v>
      </c>
      <c r="V1376" s="65">
        <f t="shared" si="21"/>
        <v>45635</v>
      </c>
    </row>
    <row r="1377" spans="1:22" x14ac:dyDescent="0.2">
      <c r="A1377" s="344">
        <v>1422</v>
      </c>
      <c r="B1377" s="345" t="b">
        <v>1</v>
      </c>
      <c r="C1377" s="282" t="s">
        <v>155</v>
      </c>
      <c r="D1377" s="282" t="s">
        <v>20</v>
      </c>
      <c r="E1377" s="282" t="s">
        <v>45</v>
      </c>
      <c r="F1377" s="282" t="s">
        <v>1134</v>
      </c>
      <c r="G1377" s="345">
        <v>1.038008</v>
      </c>
      <c r="H1377" s="345">
        <v>1.038008</v>
      </c>
      <c r="I1377" s="282" t="s">
        <v>1122</v>
      </c>
      <c r="J1377" s="346">
        <v>45615</v>
      </c>
      <c r="K1377" s="344">
        <v>15</v>
      </c>
      <c r="L1377" s="346">
        <v>45635</v>
      </c>
      <c r="M1377" s="345">
        <v>0</v>
      </c>
      <c r="N1377" s="345">
        <v>0</v>
      </c>
      <c r="O1377" s="282" t="s">
        <v>1123</v>
      </c>
      <c r="P1377" s="344">
        <v>0</v>
      </c>
      <c r="Q1377" s="282" t="s">
        <v>2109</v>
      </c>
      <c r="R1377" s="344">
        <v>1</v>
      </c>
      <c r="S1377" s="339"/>
      <c r="T1377" s="282"/>
      <c r="U1377" s="24" t="str">
        <f>+VLOOKUP(TRIM(C1377),[5]CAT!$A$2:$G$498,4,0)</f>
        <v>Sabor</v>
      </c>
      <c r="V1377" s="65">
        <f t="shared" si="21"/>
        <v>45635</v>
      </c>
    </row>
    <row r="1378" spans="1:22" x14ac:dyDescent="0.2">
      <c r="A1378" s="344">
        <v>1424</v>
      </c>
      <c r="B1378" s="345" t="b">
        <v>1</v>
      </c>
      <c r="C1378" s="282" t="s">
        <v>659</v>
      </c>
      <c r="D1378" s="282" t="s">
        <v>20</v>
      </c>
      <c r="E1378" s="282" t="s">
        <v>671</v>
      </c>
      <c r="F1378" s="282" t="s">
        <v>1135</v>
      </c>
      <c r="G1378" s="345">
        <v>7.9919000000000004E-2</v>
      </c>
      <c r="H1378" s="345">
        <v>7.9919000000000004E-2</v>
      </c>
      <c r="I1378" s="282" t="s">
        <v>1122</v>
      </c>
      <c r="J1378" s="346">
        <v>45615</v>
      </c>
      <c r="K1378" s="344">
        <v>15</v>
      </c>
      <c r="L1378" s="346">
        <v>45635</v>
      </c>
      <c r="M1378" s="345">
        <v>0</v>
      </c>
      <c r="N1378" s="345">
        <v>0</v>
      </c>
      <c r="O1378" s="282" t="s">
        <v>1123</v>
      </c>
      <c r="P1378" s="344">
        <v>0</v>
      </c>
      <c r="Q1378" s="282" t="s">
        <v>2109</v>
      </c>
      <c r="R1378" s="344">
        <v>1</v>
      </c>
      <c r="S1378" s="339"/>
      <c r="T1378" s="282"/>
      <c r="U1378" s="24" t="str">
        <f>+VLOOKUP(TRIM(C1378),[5]CAT!$A$2:$G$498,4,0)</f>
        <v>Sabor</v>
      </c>
      <c r="V1378" s="65">
        <f t="shared" si="21"/>
        <v>45635</v>
      </c>
    </row>
    <row r="1379" spans="1:22" x14ac:dyDescent="0.2">
      <c r="A1379" s="344">
        <v>1430</v>
      </c>
      <c r="B1379" s="345" t="b">
        <v>1</v>
      </c>
      <c r="C1379" s="282" t="s">
        <v>659</v>
      </c>
      <c r="D1379" s="282" t="s">
        <v>20</v>
      </c>
      <c r="E1379" s="282" t="s">
        <v>671</v>
      </c>
      <c r="F1379" s="282" t="s">
        <v>1135</v>
      </c>
      <c r="G1379" s="345">
        <v>1.42597</v>
      </c>
      <c r="H1379" s="345">
        <v>1.42597</v>
      </c>
      <c r="I1379" s="282" t="s">
        <v>1122</v>
      </c>
      <c r="J1379" s="346">
        <v>45615</v>
      </c>
      <c r="K1379" s="344">
        <v>15</v>
      </c>
      <c r="L1379" s="346">
        <v>45635</v>
      </c>
      <c r="M1379" s="345">
        <v>0</v>
      </c>
      <c r="N1379" s="345">
        <v>0</v>
      </c>
      <c r="O1379" s="282" t="s">
        <v>1123</v>
      </c>
      <c r="P1379" s="344">
        <v>0</v>
      </c>
      <c r="Q1379" s="282" t="s">
        <v>2109</v>
      </c>
      <c r="R1379" s="344">
        <v>1</v>
      </c>
      <c r="S1379" s="339"/>
      <c r="T1379" s="282"/>
      <c r="U1379" s="24" t="str">
        <f>+VLOOKUP(TRIM(C1379),[5]CAT!$A$2:$G$498,4,0)</f>
        <v>Sabor</v>
      </c>
      <c r="V1379" s="65">
        <f t="shared" si="21"/>
        <v>45635</v>
      </c>
    </row>
    <row r="1380" spans="1:22" x14ac:dyDescent="0.2">
      <c r="A1380" s="344">
        <v>1431</v>
      </c>
      <c r="B1380" s="345" t="b">
        <v>1</v>
      </c>
      <c r="C1380" s="282" t="s">
        <v>660</v>
      </c>
      <c r="D1380" s="282" t="s">
        <v>20</v>
      </c>
      <c r="E1380" s="282" t="s">
        <v>649</v>
      </c>
      <c r="F1380" s="282" t="s">
        <v>1134</v>
      </c>
      <c r="G1380" s="345">
        <v>0.71298499999999998</v>
      </c>
      <c r="H1380" s="345">
        <v>0.71298499999999998</v>
      </c>
      <c r="I1380" s="282" t="s">
        <v>1122</v>
      </c>
      <c r="J1380" s="346">
        <v>45615</v>
      </c>
      <c r="K1380" s="344">
        <v>15</v>
      </c>
      <c r="L1380" s="346">
        <v>45635</v>
      </c>
      <c r="M1380" s="345">
        <v>0</v>
      </c>
      <c r="N1380" s="345">
        <v>0</v>
      </c>
      <c r="O1380" s="282" t="s">
        <v>1123</v>
      </c>
      <c r="P1380" s="344">
        <v>0</v>
      </c>
      <c r="Q1380" s="282" t="s">
        <v>2109</v>
      </c>
      <c r="R1380" s="344">
        <v>1</v>
      </c>
      <c r="S1380" s="339"/>
      <c r="T1380" s="282"/>
      <c r="U1380" s="24" t="str">
        <f>+VLOOKUP(TRIM(C1380),[5]CAT!$A$2:$G$498,4,0)</f>
        <v>Sabor</v>
      </c>
      <c r="V1380" s="65">
        <f t="shared" si="21"/>
        <v>45635</v>
      </c>
    </row>
    <row r="1381" spans="1:22" x14ac:dyDescent="0.2">
      <c r="A1381" s="344">
        <v>1622</v>
      </c>
      <c r="B1381" s="345" t="b">
        <v>1</v>
      </c>
      <c r="C1381" s="282" t="s">
        <v>747</v>
      </c>
      <c r="D1381" s="282" t="s">
        <v>20</v>
      </c>
      <c r="E1381" s="282" t="s">
        <v>736</v>
      </c>
      <c r="F1381" s="282" t="s">
        <v>1129</v>
      </c>
      <c r="G1381" s="345">
        <v>0.18001700000000001</v>
      </c>
      <c r="H1381" s="345">
        <v>0.18001700000000001</v>
      </c>
      <c r="I1381" s="282" t="s">
        <v>1122</v>
      </c>
      <c r="J1381" s="346">
        <v>45615</v>
      </c>
      <c r="K1381" s="344">
        <v>21</v>
      </c>
      <c r="L1381" s="346">
        <v>45642</v>
      </c>
      <c r="M1381" s="345">
        <v>0</v>
      </c>
      <c r="N1381" s="345">
        <v>0</v>
      </c>
      <c r="O1381" s="282" t="s">
        <v>1123</v>
      </c>
      <c r="P1381" s="344">
        <v>0</v>
      </c>
      <c r="Q1381" s="282" t="s">
        <v>2170</v>
      </c>
      <c r="R1381" s="344">
        <v>1</v>
      </c>
      <c r="S1381" s="339"/>
      <c r="T1381" s="282"/>
      <c r="U1381" s="24" t="str">
        <f>+VLOOKUP(TRIM(C1381),[5]CAT!$A$2:$G$498,4,0)</f>
        <v>Sabor</v>
      </c>
      <c r="V1381" s="65">
        <f t="shared" si="21"/>
        <v>45642</v>
      </c>
    </row>
    <row r="1382" spans="1:22" x14ac:dyDescent="0.2">
      <c r="A1382" s="344">
        <v>2440</v>
      </c>
      <c r="B1382" s="345" t="b">
        <v>1</v>
      </c>
      <c r="C1382" s="282" t="s">
        <v>146</v>
      </c>
      <c r="D1382" s="282" t="s">
        <v>20</v>
      </c>
      <c r="E1382" s="282" t="s">
        <v>88</v>
      </c>
      <c r="F1382" s="282" t="s">
        <v>1375</v>
      </c>
      <c r="G1382" s="345">
        <v>1.865831</v>
      </c>
      <c r="H1382" s="345">
        <v>1.865831</v>
      </c>
      <c r="I1382" s="282" t="s">
        <v>1122</v>
      </c>
      <c r="J1382" s="346">
        <v>45615</v>
      </c>
      <c r="K1382" s="344">
        <v>21</v>
      </c>
      <c r="L1382" s="346">
        <v>45642</v>
      </c>
      <c r="M1382" s="345">
        <v>0</v>
      </c>
      <c r="N1382" s="345">
        <v>0</v>
      </c>
      <c r="O1382" s="282" t="s">
        <v>1123</v>
      </c>
      <c r="P1382" s="344">
        <v>0</v>
      </c>
      <c r="Q1382" s="282" t="s">
        <v>2170</v>
      </c>
      <c r="R1382" s="344">
        <v>1</v>
      </c>
      <c r="S1382" s="339"/>
      <c r="T1382" s="282"/>
      <c r="U1382" s="24" t="str">
        <f>+VLOOKUP(TRIM(C1382),[5]CAT!$A$2:$G$498,4,0)</f>
        <v>Harina</v>
      </c>
      <c r="V1382" s="65">
        <f t="shared" si="21"/>
        <v>45642</v>
      </c>
    </row>
    <row r="1383" spans="1:22" x14ac:dyDescent="0.2">
      <c r="A1383" s="344">
        <v>1315</v>
      </c>
      <c r="B1383" s="345" t="b">
        <v>1</v>
      </c>
      <c r="C1383" s="282" t="s">
        <v>329</v>
      </c>
      <c r="D1383" s="282" t="s">
        <v>20</v>
      </c>
      <c r="E1383" s="282" t="s">
        <v>53</v>
      </c>
      <c r="F1383" s="282" t="s">
        <v>1375</v>
      </c>
      <c r="G1383" s="345">
        <v>2759.1878109999998</v>
      </c>
      <c r="H1383" s="345">
        <v>2759.1878109999998</v>
      </c>
      <c r="I1383" s="282" t="s">
        <v>1122</v>
      </c>
      <c r="J1383" s="346">
        <v>45616</v>
      </c>
      <c r="K1383" s="344">
        <v>1</v>
      </c>
      <c r="L1383" s="346">
        <v>45621</v>
      </c>
      <c r="M1383" s="345">
        <v>0</v>
      </c>
      <c r="N1383" s="345">
        <v>0</v>
      </c>
      <c r="O1383" s="282" t="s">
        <v>1123</v>
      </c>
      <c r="P1383" s="344">
        <v>0</v>
      </c>
      <c r="Q1383" s="282" t="s">
        <v>2124</v>
      </c>
      <c r="R1383" s="344">
        <v>1</v>
      </c>
      <c r="S1383" s="339"/>
      <c r="T1383" s="282"/>
      <c r="U1383" s="24" t="str">
        <f>+VLOOKUP(TRIM(C1383),[5]CAT!$A$2:$G$498,4,0)</f>
        <v>Agua</v>
      </c>
      <c r="V1383" s="65">
        <f t="shared" si="21"/>
        <v>45621</v>
      </c>
    </row>
    <row r="1384" spans="1:22" x14ac:dyDescent="0.2">
      <c r="A1384" s="344">
        <v>1318</v>
      </c>
      <c r="B1384" s="345" t="b">
        <v>1</v>
      </c>
      <c r="C1384" s="282" t="s">
        <v>329</v>
      </c>
      <c r="D1384" s="282" t="s">
        <v>20</v>
      </c>
      <c r="E1384" s="282" t="s">
        <v>53</v>
      </c>
      <c r="F1384" s="282" t="s">
        <v>1375</v>
      </c>
      <c r="G1384" s="345">
        <v>3773.7298099999998</v>
      </c>
      <c r="H1384" s="345">
        <v>3773.7298099999998</v>
      </c>
      <c r="I1384" s="282" t="s">
        <v>1122</v>
      </c>
      <c r="J1384" s="346">
        <v>45616</v>
      </c>
      <c r="K1384" s="344">
        <v>1</v>
      </c>
      <c r="L1384" s="346">
        <v>45621</v>
      </c>
      <c r="M1384" s="345">
        <v>0</v>
      </c>
      <c r="N1384" s="345">
        <v>0</v>
      </c>
      <c r="O1384" s="282" t="s">
        <v>1123</v>
      </c>
      <c r="P1384" s="344">
        <v>0</v>
      </c>
      <c r="Q1384" s="282" t="s">
        <v>2068</v>
      </c>
      <c r="R1384" s="344">
        <v>1</v>
      </c>
      <c r="S1384" s="339"/>
      <c r="T1384" s="282"/>
      <c r="U1384" s="24" t="str">
        <f>+VLOOKUP(TRIM(C1384),[5]CAT!$A$2:$G$498,4,0)</f>
        <v>Agua</v>
      </c>
      <c r="V1384" s="65">
        <f t="shared" si="21"/>
        <v>45621</v>
      </c>
    </row>
    <row r="1385" spans="1:22" x14ac:dyDescent="0.2">
      <c r="A1385" s="344">
        <v>1351</v>
      </c>
      <c r="B1385" s="345" t="b">
        <v>1</v>
      </c>
      <c r="C1385" s="282" t="s">
        <v>280</v>
      </c>
      <c r="D1385" s="282" t="s">
        <v>20</v>
      </c>
      <c r="E1385" s="282" t="s">
        <v>26</v>
      </c>
      <c r="F1385" s="282" t="s">
        <v>1127</v>
      </c>
      <c r="G1385" s="345">
        <v>131.07199</v>
      </c>
      <c r="H1385" s="345">
        <v>131.07199</v>
      </c>
      <c r="I1385" s="282" t="s">
        <v>1122</v>
      </c>
      <c r="J1385" s="346">
        <v>45616</v>
      </c>
      <c r="K1385" s="344">
        <v>6</v>
      </c>
      <c r="L1385" s="346">
        <v>45628</v>
      </c>
      <c r="M1385" s="345">
        <v>0</v>
      </c>
      <c r="N1385" s="345">
        <v>0</v>
      </c>
      <c r="O1385" s="282" t="s">
        <v>1123</v>
      </c>
      <c r="P1385" s="344">
        <v>0</v>
      </c>
      <c r="Q1385" s="282" t="s">
        <v>2124</v>
      </c>
      <c r="R1385" s="344">
        <v>1</v>
      </c>
      <c r="S1385" s="339"/>
      <c r="T1385" s="282"/>
      <c r="U1385" s="24" t="str">
        <f>+VLOOKUP(TRIM(C1385),[5]CAT!$A$2:$G$498,4,0)</f>
        <v>Ins Pizza</v>
      </c>
      <c r="V1385" s="65">
        <f t="shared" si="21"/>
        <v>45628</v>
      </c>
    </row>
    <row r="1386" spans="1:22" x14ac:dyDescent="0.2">
      <c r="A1386" s="344">
        <v>1356</v>
      </c>
      <c r="B1386" s="345" t="b">
        <v>1</v>
      </c>
      <c r="C1386" s="282" t="s">
        <v>280</v>
      </c>
      <c r="D1386" s="282" t="s">
        <v>20</v>
      </c>
      <c r="E1386" s="282" t="s">
        <v>26</v>
      </c>
      <c r="F1386" s="282" t="s">
        <v>1127</v>
      </c>
      <c r="G1386" s="345">
        <v>59.756718999999997</v>
      </c>
      <c r="H1386" s="345">
        <v>59.756718999999997</v>
      </c>
      <c r="I1386" s="282" t="s">
        <v>1122</v>
      </c>
      <c r="J1386" s="346">
        <v>45616</v>
      </c>
      <c r="K1386" s="344">
        <v>6</v>
      </c>
      <c r="L1386" s="346">
        <v>45628</v>
      </c>
      <c r="M1386" s="345">
        <v>0</v>
      </c>
      <c r="N1386" s="345">
        <v>0</v>
      </c>
      <c r="O1386" s="282" t="s">
        <v>1123</v>
      </c>
      <c r="P1386" s="344">
        <v>0</v>
      </c>
      <c r="Q1386" s="282" t="s">
        <v>2068</v>
      </c>
      <c r="R1386" s="344">
        <v>1</v>
      </c>
      <c r="S1386" s="339"/>
      <c r="T1386" s="282"/>
      <c r="U1386" s="24" t="str">
        <f>+VLOOKUP(TRIM(C1386),[5]CAT!$A$2:$G$498,4,0)</f>
        <v>Ins Pizza</v>
      </c>
      <c r="V1386" s="65">
        <f t="shared" ref="V1386:V1449" si="22">L1386</f>
        <v>45628</v>
      </c>
    </row>
    <row r="1387" spans="1:22" x14ac:dyDescent="0.2">
      <c r="A1387" s="344">
        <v>1454</v>
      </c>
      <c r="B1387" s="345" t="b">
        <v>1</v>
      </c>
      <c r="C1387" s="282" t="s">
        <v>155</v>
      </c>
      <c r="D1387" s="282" t="s">
        <v>20</v>
      </c>
      <c r="E1387" s="282" t="s">
        <v>45</v>
      </c>
      <c r="F1387" s="282" t="s">
        <v>1134</v>
      </c>
      <c r="G1387" s="345">
        <v>0.70511699999999999</v>
      </c>
      <c r="H1387" s="345">
        <v>0.70511699999999999</v>
      </c>
      <c r="I1387" s="282" t="s">
        <v>1122</v>
      </c>
      <c r="J1387" s="346">
        <v>45616</v>
      </c>
      <c r="K1387" s="344">
        <v>15</v>
      </c>
      <c r="L1387" s="346">
        <v>45635</v>
      </c>
      <c r="M1387" s="345">
        <v>0</v>
      </c>
      <c r="N1387" s="345">
        <v>0</v>
      </c>
      <c r="O1387" s="282" t="s">
        <v>1123</v>
      </c>
      <c r="P1387" s="344">
        <v>0</v>
      </c>
      <c r="Q1387" s="282" t="s">
        <v>2108</v>
      </c>
      <c r="R1387" s="344">
        <v>1</v>
      </c>
      <c r="S1387" s="339"/>
      <c r="T1387" s="282"/>
      <c r="U1387" s="24" t="str">
        <f>+VLOOKUP(TRIM(C1387),[5]CAT!$A$2:$G$498,4,0)</f>
        <v>Sabor</v>
      </c>
      <c r="V1387" s="65">
        <f t="shared" si="22"/>
        <v>45635</v>
      </c>
    </row>
    <row r="1388" spans="1:22" x14ac:dyDescent="0.2">
      <c r="A1388" s="344">
        <v>1626</v>
      </c>
      <c r="B1388" s="345" t="b">
        <v>1</v>
      </c>
      <c r="C1388" s="282" t="s">
        <v>692</v>
      </c>
      <c r="D1388" s="282" t="s">
        <v>20</v>
      </c>
      <c r="E1388" s="282" t="s">
        <v>693</v>
      </c>
      <c r="F1388" s="282" t="s">
        <v>1375</v>
      </c>
      <c r="G1388" s="345">
        <v>11.305104999999999</v>
      </c>
      <c r="H1388" s="345">
        <v>11.305104999999999</v>
      </c>
      <c r="I1388" s="282" t="s">
        <v>1122</v>
      </c>
      <c r="J1388" s="346">
        <v>45616</v>
      </c>
      <c r="K1388" s="344">
        <v>21</v>
      </c>
      <c r="L1388" s="346">
        <v>45642</v>
      </c>
      <c r="M1388" s="345">
        <v>0</v>
      </c>
      <c r="N1388" s="345">
        <v>0</v>
      </c>
      <c r="O1388" s="282" t="s">
        <v>1123</v>
      </c>
      <c r="P1388" s="344">
        <v>0</v>
      </c>
      <c r="Q1388" s="282" t="s">
        <v>2111</v>
      </c>
      <c r="R1388" s="344">
        <v>1</v>
      </c>
      <c r="S1388" s="339"/>
      <c r="T1388" s="282"/>
      <c r="U1388" s="24" t="str">
        <f>+VLOOKUP(TRIM(C1388),[5]CAT!$A$2:$G$498,4,0)</f>
        <v>Sabor</v>
      </c>
      <c r="V1388" s="65">
        <f t="shared" si="22"/>
        <v>45642</v>
      </c>
    </row>
    <row r="1389" spans="1:22" x14ac:dyDescent="0.2">
      <c r="A1389" s="344">
        <v>1636</v>
      </c>
      <c r="B1389" s="345" t="b">
        <v>1</v>
      </c>
      <c r="C1389" s="282" t="s">
        <v>692</v>
      </c>
      <c r="D1389" s="282" t="s">
        <v>20</v>
      </c>
      <c r="E1389" s="282" t="s">
        <v>693</v>
      </c>
      <c r="F1389" s="282" t="s">
        <v>1375</v>
      </c>
      <c r="G1389" s="345">
        <v>7.1285530000000001</v>
      </c>
      <c r="H1389" s="345">
        <v>7.1285530000000001</v>
      </c>
      <c r="I1389" s="282" t="s">
        <v>1122</v>
      </c>
      <c r="J1389" s="346">
        <v>45616</v>
      </c>
      <c r="K1389" s="344">
        <v>21</v>
      </c>
      <c r="L1389" s="346">
        <v>45642</v>
      </c>
      <c r="M1389" s="345">
        <v>0</v>
      </c>
      <c r="N1389" s="345">
        <v>0</v>
      </c>
      <c r="O1389" s="282" t="s">
        <v>1123</v>
      </c>
      <c r="P1389" s="344">
        <v>0</v>
      </c>
      <c r="Q1389" s="282" t="s">
        <v>2147</v>
      </c>
      <c r="R1389" s="344">
        <v>1</v>
      </c>
      <c r="S1389" s="339"/>
      <c r="T1389" s="282"/>
      <c r="U1389" s="24" t="str">
        <f>+VLOOKUP(TRIM(C1389),[5]CAT!$A$2:$G$498,4,0)</f>
        <v>Sabor</v>
      </c>
      <c r="V1389" s="65">
        <f t="shared" si="22"/>
        <v>45642</v>
      </c>
    </row>
    <row r="1390" spans="1:22" x14ac:dyDescent="0.2">
      <c r="A1390" s="344">
        <v>1646</v>
      </c>
      <c r="B1390" s="345" t="b">
        <v>1</v>
      </c>
      <c r="C1390" s="282" t="s">
        <v>692</v>
      </c>
      <c r="D1390" s="282" t="s">
        <v>20</v>
      </c>
      <c r="E1390" s="282" t="s">
        <v>693</v>
      </c>
      <c r="F1390" s="282" t="s">
        <v>1375</v>
      </c>
      <c r="G1390" s="345">
        <v>5.1844029999999997</v>
      </c>
      <c r="H1390" s="345">
        <v>5.1844029999999997</v>
      </c>
      <c r="I1390" s="282" t="s">
        <v>1122</v>
      </c>
      <c r="J1390" s="346">
        <v>45616</v>
      </c>
      <c r="K1390" s="344">
        <v>21</v>
      </c>
      <c r="L1390" s="346">
        <v>45642</v>
      </c>
      <c r="M1390" s="345">
        <v>0</v>
      </c>
      <c r="N1390" s="345">
        <v>0</v>
      </c>
      <c r="O1390" s="282" t="s">
        <v>1123</v>
      </c>
      <c r="P1390" s="344">
        <v>0</v>
      </c>
      <c r="Q1390" s="282" t="s">
        <v>2148</v>
      </c>
      <c r="R1390" s="344">
        <v>1</v>
      </c>
      <c r="S1390" s="339"/>
      <c r="T1390" s="282"/>
      <c r="U1390" s="24" t="str">
        <f>+VLOOKUP(TRIM(C1390),[5]CAT!$A$2:$G$498,4,0)</f>
        <v>Sabor</v>
      </c>
      <c r="V1390" s="65">
        <f t="shared" si="22"/>
        <v>45642</v>
      </c>
    </row>
    <row r="1391" spans="1:22" x14ac:dyDescent="0.2">
      <c r="A1391" s="344">
        <v>1629</v>
      </c>
      <c r="B1391" s="345" t="b">
        <v>1</v>
      </c>
      <c r="C1391" s="282" t="s">
        <v>259</v>
      </c>
      <c r="D1391" s="282" t="s">
        <v>20</v>
      </c>
      <c r="E1391" s="282" t="s">
        <v>29</v>
      </c>
      <c r="F1391" s="282" t="s">
        <v>1375</v>
      </c>
      <c r="G1391" s="345">
        <v>12.561227000000001</v>
      </c>
      <c r="H1391" s="345">
        <v>12.561227000000001</v>
      </c>
      <c r="I1391" s="282" t="s">
        <v>1180</v>
      </c>
      <c r="J1391" s="346">
        <v>45616</v>
      </c>
      <c r="K1391" s="344">
        <v>21</v>
      </c>
      <c r="L1391" s="346">
        <v>45642</v>
      </c>
      <c r="M1391" s="345">
        <v>0</v>
      </c>
      <c r="N1391" s="345">
        <v>0</v>
      </c>
      <c r="O1391" s="282" t="s">
        <v>1123</v>
      </c>
      <c r="P1391" s="344">
        <v>0</v>
      </c>
      <c r="Q1391" s="282" t="s">
        <v>2111</v>
      </c>
      <c r="R1391" s="344">
        <v>1</v>
      </c>
      <c r="S1391" s="339"/>
      <c r="T1391" s="282"/>
      <c r="U1391" s="24" t="str">
        <f>+VLOOKUP(TRIM(C1391),[5]CAT!$A$2:$G$498,4,0)</f>
        <v>Aditivos</v>
      </c>
      <c r="V1391" s="65">
        <f t="shared" si="22"/>
        <v>45642</v>
      </c>
    </row>
    <row r="1392" spans="1:22" x14ac:dyDescent="0.2">
      <c r="A1392" s="344">
        <v>1639</v>
      </c>
      <c r="B1392" s="345" t="b">
        <v>1</v>
      </c>
      <c r="C1392" s="282" t="s">
        <v>259</v>
      </c>
      <c r="D1392" s="282" t="s">
        <v>20</v>
      </c>
      <c r="E1392" s="282" t="s">
        <v>29</v>
      </c>
      <c r="F1392" s="282" t="s">
        <v>1375</v>
      </c>
      <c r="G1392" s="345">
        <v>7.9206149999999997</v>
      </c>
      <c r="H1392" s="345">
        <v>7.9206149999999997</v>
      </c>
      <c r="I1392" s="282" t="s">
        <v>1180</v>
      </c>
      <c r="J1392" s="346">
        <v>45616</v>
      </c>
      <c r="K1392" s="344">
        <v>21</v>
      </c>
      <c r="L1392" s="346">
        <v>45642</v>
      </c>
      <c r="M1392" s="345">
        <v>0</v>
      </c>
      <c r="N1392" s="345">
        <v>0</v>
      </c>
      <c r="O1392" s="282" t="s">
        <v>1123</v>
      </c>
      <c r="P1392" s="344">
        <v>0</v>
      </c>
      <c r="Q1392" s="282" t="s">
        <v>2147</v>
      </c>
      <c r="R1392" s="344">
        <v>1</v>
      </c>
      <c r="S1392" s="339"/>
      <c r="T1392" s="282"/>
      <c r="U1392" s="24" t="str">
        <f>+VLOOKUP(TRIM(C1392),[5]CAT!$A$2:$G$498,4,0)</f>
        <v>Aditivos</v>
      </c>
      <c r="V1392" s="65">
        <f t="shared" si="22"/>
        <v>45642</v>
      </c>
    </row>
    <row r="1393" spans="1:22" x14ac:dyDescent="0.2">
      <c r="A1393" s="344">
        <v>1649</v>
      </c>
      <c r="B1393" s="345" t="b">
        <v>1</v>
      </c>
      <c r="C1393" s="282" t="s">
        <v>259</v>
      </c>
      <c r="D1393" s="282" t="s">
        <v>20</v>
      </c>
      <c r="E1393" s="282" t="s">
        <v>29</v>
      </c>
      <c r="F1393" s="282" t="s">
        <v>1375</v>
      </c>
      <c r="G1393" s="345">
        <v>5.7604480000000002</v>
      </c>
      <c r="H1393" s="345">
        <v>5.7604480000000002</v>
      </c>
      <c r="I1393" s="282" t="s">
        <v>1180</v>
      </c>
      <c r="J1393" s="346">
        <v>45616</v>
      </c>
      <c r="K1393" s="344">
        <v>21</v>
      </c>
      <c r="L1393" s="346">
        <v>45642</v>
      </c>
      <c r="M1393" s="345">
        <v>0</v>
      </c>
      <c r="N1393" s="345">
        <v>0</v>
      </c>
      <c r="O1393" s="282" t="s">
        <v>1123</v>
      </c>
      <c r="P1393" s="344">
        <v>0</v>
      </c>
      <c r="Q1393" s="282" t="s">
        <v>2148</v>
      </c>
      <c r="R1393" s="344">
        <v>1</v>
      </c>
      <c r="S1393" s="339"/>
      <c r="T1393" s="282"/>
      <c r="U1393" s="24" t="str">
        <f>+VLOOKUP(TRIM(C1393),[5]CAT!$A$2:$G$498,4,0)</f>
        <v>Aditivos</v>
      </c>
      <c r="V1393" s="65">
        <f t="shared" si="22"/>
        <v>45642</v>
      </c>
    </row>
    <row r="1394" spans="1:22" x14ac:dyDescent="0.2">
      <c r="A1394" s="344">
        <v>1631</v>
      </c>
      <c r="B1394" s="345" t="b">
        <v>1</v>
      </c>
      <c r="C1394" s="282" t="s">
        <v>249</v>
      </c>
      <c r="D1394" s="282" t="s">
        <v>20</v>
      </c>
      <c r="E1394" s="282" t="s">
        <v>78</v>
      </c>
      <c r="F1394" s="282" t="s">
        <v>1126</v>
      </c>
      <c r="G1394" s="345">
        <v>2.5122460000000002</v>
      </c>
      <c r="H1394" s="345">
        <v>2.5122460000000002</v>
      </c>
      <c r="I1394" s="282" t="s">
        <v>1122</v>
      </c>
      <c r="J1394" s="346">
        <v>45616</v>
      </c>
      <c r="K1394" s="344">
        <v>21</v>
      </c>
      <c r="L1394" s="346">
        <v>45642</v>
      </c>
      <c r="M1394" s="345">
        <v>0</v>
      </c>
      <c r="N1394" s="345">
        <v>0</v>
      </c>
      <c r="O1394" s="282" t="s">
        <v>1123</v>
      </c>
      <c r="P1394" s="344">
        <v>0</v>
      </c>
      <c r="Q1394" s="282" t="s">
        <v>2111</v>
      </c>
      <c r="R1394" s="344">
        <v>1</v>
      </c>
      <c r="S1394" s="339"/>
      <c r="T1394" s="282"/>
      <c r="U1394" s="24" t="str">
        <f>+VLOOKUP(TRIM(C1394),[5]CAT!$A$2:$G$498,4,0)</f>
        <v>Sabor</v>
      </c>
      <c r="V1394" s="65">
        <f t="shared" si="22"/>
        <v>45642</v>
      </c>
    </row>
    <row r="1395" spans="1:22" x14ac:dyDescent="0.2">
      <c r="A1395" s="344">
        <v>1641</v>
      </c>
      <c r="B1395" s="345" t="b">
        <v>1</v>
      </c>
      <c r="C1395" s="282" t="s">
        <v>249</v>
      </c>
      <c r="D1395" s="282" t="s">
        <v>20</v>
      </c>
      <c r="E1395" s="282" t="s">
        <v>78</v>
      </c>
      <c r="F1395" s="282" t="s">
        <v>1126</v>
      </c>
      <c r="G1395" s="345">
        <v>1.5841229999999999</v>
      </c>
      <c r="H1395" s="345">
        <v>1.5841229999999999</v>
      </c>
      <c r="I1395" s="282" t="s">
        <v>1122</v>
      </c>
      <c r="J1395" s="346">
        <v>45616</v>
      </c>
      <c r="K1395" s="344">
        <v>21</v>
      </c>
      <c r="L1395" s="346">
        <v>45642</v>
      </c>
      <c r="M1395" s="345">
        <v>0</v>
      </c>
      <c r="N1395" s="345">
        <v>0</v>
      </c>
      <c r="O1395" s="282" t="s">
        <v>1123</v>
      </c>
      <c r="P1395" s="344">
        <v>0</v>
      </c>
      <c r="Q1395" s="282" t="s">
        <v>2147</v>
      </c>
      <c r="R1395" s="344">
        <v>1</v>
      </c>
      <c r="S1395" s="339"/>
      <c r="T1395" s="282"/>
      <c r="U1395" s="24" t="str">
        <f>+VLOOKUP(TRIM(C1395),[5]CAT!$A$2:$G$498,4,0)</f>
        <v>Sabor</v>
      </c>
      <c r="V1395" s="65">
        <f t="shared" si="22"/>
        <v>45642</v>
      </c>
    </row>
    <row r="1396" spans="1:22" x14ac:dyDescent="0.2">
      <c r="A1396" s="344">
        <v>1651</v>
      </c>
      <c r="B1396" s="345" t="b">
        <v>1</v>
      </c>
      <c r="C1396" s="282" t="s">
        <v>249</v>
      </c>
      <c r="D1396" s="282" t="s">
        <v>20</v>
      </c>
      <c r="E1396" s="282" t="s">
        <v>78</v>
      </c>
      <c r="F1396" s="282" t="s">
        <v>1126</v>
      </c>
      <c r="G1396" s="345">
        <v>1.1520900000000001</v>
      </c>
      <c r="H1396" s="345">
        <v>1.1520900000000001</v>
      </c>
      <c r="I1396" s="282" t="s">
        <v>1122</v>
      </c>
      <c r="J1396" s="346">
        <v>45616</v>
      </c>
      <c r="K1396" s="344">
        <v>21</v>
      </c>
      <c r="L1396" s="346">
        <v>45642</v>
      </c>
      <c r="M1396" s="345">
        <v>0</v>
      </c>
      <c r="N1396" s="345">
        <v>0</v>
      </c>
      <c r="O1396" s="282" t="s">
        <v>1123</v>
      </c>
      <c r="P1396" s="344">
        <v>0</v>
      </c>
      <c r="Q1396" s="282" t="s">
        <v>2148</v>
      </c>
      <c r="R1396" s="344">
        <v>1</v>
      </c>
      <c r="S1396" s="339"/>
      <c r="T1396" s="282"/>
      <c r="U1396" s="24" t="str">
        <f>+VLOOKUP(TRIM(C1396),[5]CAT!$A$2:$G$498,4,0)</f>
        <v>Sabor</v>
      </c>
      <c r="V1396" s="65">
        <f t="shared" si="22"/>
        <v>45642</v>
      </c>
    </row>
    <row r="1397" spans="1:22" x14ac:dyDescent="0.2">
      <c r="A1397" s="344">
        <v>1630</v>
      </c>
      <c r="B1397" s="345" t="b">
        <v>1</v>
      </c>
      <c r="C1397" s="282" t="s">
        <v>320</v>
      </c>
      <c r="D1397" s="282" t="s">
        <v>20</v>
      </c>
      <c r="E1397" s="282" t="s">
        <v>354</v>
      </c>
      <c r="F1397" s="282" t="s">
        <v>1126</v>
      </c>
      <c r="G1397" s="345">
        <v>7.5367360000000003</v>
      </c>
      <c r="H1397" s="345">
        <v>7.5367360000000003</v>
      </c>
      <c r="I1397" s="282" t="s">
        <v>1122</v>
      </c>
      <c r="J1397" s="346">
        <v>45616</v>
      </c>
      <c r="K1397" s="344">
        <v>21</v>
      </c>
      <c r="L1397" s="346">
        <v>45642</v>
      </c>
      <c r="M1397" s="345">
        <v>0</v>
      </c>
      <c r="N1397" s="345">
        <v>0</v>
      </c>
      <c r="O1397" s="282" t="s">
        <v>1123</v>
      </c>
      <c r="P1397" s="344">
        <v>0</v>
      </c>
      <c r="Q1397" s="282" t="s">
        <v>2111</v>
      </c>
      <c r="R1397" s="344">
        <v>1</v>
      </c>
      <c r="S1397" s="339"/>
      <c r="T1397" s="282"/>
      <c r="U1397" s="24" t="str">
        <f>+VLOOKUP(TRIM(C1397),[5]CAT!$A$2:$G$498,4,0)</f>
        <v>Sabor</v>
      </c>
      <c r="V1397" s="65">
        <f t="shared" si="22"/>
        <v>45642</v>
      </c>
    </row>
    <row r="1398" spans="1:22" x14ac:dyDescent="0.2">
      <c r="A1398" s="344">
        <v>1640</v>
      </c>
      <c r="B1398" s="345" t="b">
        <v>1</v>
      </c>
      <c r="C1398" s="282" t="s">
        <v>320</v>
      </c>
      <c r="D1398" s="282" t="s">
        <v>20</v>
      </c>
      <c r="E1398" s="282" t="s">
        <v>354</v>
      </c>
      <c r="F1398" s="282" t="s">
        <v>1126</v>
      </c>
      <c r="G1398" s="345">
        <v>4.7523689999999998</v>
      </c>
      <c r="H1398" s="345">
        <v>4.7523689999999998</v>
      </c>
      <c r="I1398" s="282" t="s">
        <v>1122</v>
      </c>
      <c r="J1398" s="346">
        <v>45616</v>
      </c>
      <c r="K1398" s="344">
        <v>21</v>
      </c>
      <c r="L1398" s="346">
        <v>45642</v>
      </c>
      <c r="M1398" s="345">
        <v>0</v>
      </c>
      <c r="N1398" s="345">
        <v>0</v>
      </c>
      <c r="O1398" s="282" t="s">
        <v>1123</v>
      </c>
      <c r="P1398" s="344">
        <v>0</v>
      </c>
      <c r="Q1398" s="282" t="s">
        <v>2147</v>
      </c>
      <c r="R1398" s="344">
        <v>1</v>
      </c>
      <c r="S1398" s="339"/>
      <c r="T1398" s="282"/>
      <c r="U1398" s="24" t="str">
        <f>+VLOOKUP(TRIM(C1398),[5]CAT!$A$2:$G$498,4,0)</f>
        <v>Sabor</v>
      </c>
      <c r="V1398" s="65">
        <f t="shared" si="22"/>
        <v>45642</v>
      </c>
    </row>
    <row r="1399" spans="1:22" x14ac:dyDescent="0.2">
      <c r="A1399" s="344">
        <v>1650</v>
      </c>
      <c r="B1399" s="345" t="b">
        <v>1</v>
      </c>
      <c r="C1399" s="282" t="s">
        <v>320</v>
      </c>
      <c r="D1399" s="282" t="s">
        <v>20</v>
      </c>
      <c r="E1399" s="282" t="s">
        <v>354</v>
      </c>
      <c r="F1399" s="282" t="s">
        <v>1126</v>
      </c>
      <c r="G1399" s="345">
        <v>3.4562689999999998</v>
      </c>
      <c r="H1399" s="345">
        <v>3.4562689999999998</v>
      </c>
      <c r="I1399" s="282" t="s">
        <v>1122</v>
      </c>
      <c r="J1399" s="346">
        <v>45616</v>
      </c>
      <c r="K1399" s="344">
        <v>21</v>
      </c>
      <c r="L1399" s="346">
        <v>45642</v>
      </c>
      <c r="M1399" s="345">
        <v>0</v>
      </c>
      <c r="N1399" s="345">
        <v>0</v>
      </c>
      <c r="O1399" s="282" t="s">
        <v>1123</v>
      </c>
      <c r="P1399" s="344">
        <v>0</v>
      </c>
      <c r="Q1399" s="282" t="s">
        <v>2148</v>
      </c>
      <c r="R1399" s="344">
        <v>1</v>
      </c>
      <c r="S1399" s="339"/>
      <c r="T1399" s="282"/>
      <c r="U1399" s="24" t="str">
        <f>+VLOOKUP(TRIM(C1399),[5]CAT!$A$2:$G$498,4,0)</f>
        <v>Sabor</v>
      </c>
      <c r="V1399" s="65">
        <f t="shared" si="22"/>
        <v>45642</v>
      </c>
    </row>
    <row r="1400" spans="1:22" x14ac:dyDescent="0.2">
      <c r="A1400" s="344">
        <v>1655</v>
      </c>
      <c r="B1400" s="345" t="b">
        <v>1</v>
      </c>
      <c r="C1400" s="282" t="s">
        <v>747</v>
      </c>
      <c r="D1400" s="282" t="s">
        <v>20</v>
      </c>
      <c r="E1400" s="282" t="s">
        <v>736</v>
      </c>
      <c r="F1400" s="282" t="s">
        <v>1129</v>
      </c>
      <c r="G1400" s="345">
        <v>27.707184999999999</v>
      </c>
      <c r="H1400" s="345">
        <v>27.707184999999999</v>
      </c>
      <c r="I1400" s="282" t="s">
        <v>1122</v>
      </c>
      <c r="J1400" s="346">
        <v>45616</v>
      </c>
      <c r="K1400" s="344">
        <v>21</v>
      </c>
      <c r="L1400" s="346">
        <v>45642</v>
      </c>
      <c r="M1400" s="345">
        <v>0</v>
      </c>
      <c r="N1400" s="345">
        <v>0</v>
      </c>
      <c r="O1400" s="282" t="s">
        <v>1123</v>
      </c>
      <c r="P1400" s="344">
        <v>0</v>
      </c>
      <c r="Q1400" s="282" t="s">
        <v>2053</v>
      </c>
      <c r="R1400" s="344">
        <v>1</v>
      </c>
      <c r="S1400" s="339"/>
      <c r="T1400" s="282"/>
      <c r="U1400" s="24" t="str">
        <f>+VLOOKUP(TRIM(C1400),[5]CAT!$A$2:$G$498,4,0)</f>
        <v>Sabor</v>
      </c>
      <c r="V1400" s="65">
        <f t="shared" si="22"/>
        <v>45642</v>
      </c>
    </row>
    <row r="1401" spans="1:22" x14ac:dyDescent="0.2">
      <c r="A1401" s="344">
        <v>1625</v>
      </c>
      <c r="B1401" s="345" t="b">
        <v>1</v>
      </c>
      <c r="C1401" s="282" t="s">
        <v>152</v>
      </c>
      <c r="D1401" s="282" t="s">
        <v>20</v>
      </c>
      <c r="E1401" s="282" t="s">
        <v>58</v>
      </c>
      <c r="F1401" s="282" t="s">
        <v>1127</v>
      </c>
      <c r="G1401" s="345">
        <v>12.685570999999999</v>
      </c>
      <c r="H1401" s="345">
        <v>12.685570999999999</v>
      </c>
      <c r="I1401" s="282" t="s">
        <v>1180</v>
      </c>
      <c r="J1401" s="346">
        <v>45616</v>
      </c>
      <c r="K1401" s="344">
        <v>21</v>
      </c>
      <c r="L1401" s="346">
        <v>45642</v>
      </c>
      <c r="M1401" s="345">
        <v>0</v>
      </c>
      <c r="N1401" s="345">
        <v>0</v>
      </c>
      <c r="O1401" s="282" t="s">
        <v>1123</v>
      </c>
      <c r="P1401" s="344">
        <v>0</v>
      </c>
      <c r="Q1401" s="282" t="s">
        <v>2111</v>
      </c>
      <c r="R1401" s="344">
        <v>1</v>
      </c>
      <c r="S1401" s="339"/>
      <c r="T1401" s="282"/>
      <c r="U1401" s="24" t="str">
        <f>+VLOOKUP(TRIM(C1401),[5]CAT!$A$2:$G$498,4,0)</f>
        <v>Sabor</v>
      </c>
      <c r="V1401" s="65">
        <f t="shared" si="22"/>
        <v>45642</v>
      </c>
    </row>
    <row r="1402" spans="1:22" x14ac:dyDescent="0.2">
      <c r="A1402" s="344">
        <v>1635</v>
      </c>
      <c r="B1402" s="345" t="b">
        <v>1</v>
      </c>
      <c r="C1402" s="282" t="s">
        <v>152</v>
      </c>
      <c r="D1402" s="282" t="s">
        <v>20</v>
      </c>
      <c r="E1402" s="282" t="s">
        <v>58</v>
      </c>
      <c r="F1402" s="282" t="s">
        <v>1127</v>
      </c>
      <c r="G1402" s="345">
        <v>7.9990209999999999</v>
      </c>
      <c r="H1402" s="345">
        <v>7.9990209999999999</v>
      </c>
      <c r="I1402" s="282" t="s">
        <v>1180</v>
      </c>
      <c r="J1402" s="346">
        <v>45616</v>
      </c>
      <c r="K1402" s="344">
        <v>21</v>
      </c>
      <c r="L1402" s="346">
        <v>45642</v>
      </c>
      <c r="M1402" s="345">
        <v>0</v>
      </c>
      <c r="N1402" s="345">
        <v>0</v>
      </c>
      <c r="O1402" s="282" t="s">
        <v>1123</v>
      </c>
      <c r="P1402" s="344">
        <v>0</v>
      </c>
      <c r="Q1402" s="282" t="s">
        <v>2147</v>
      </c>
      <c r="R1402" s="344">
        <v>1</v>
      </c>
      <c r="S1402" s="339"/>
      <c r="T1402" s="282"/>
      <c r="U1402" s="24" t="str">
        <f>+VLOOKUP(TRIM(C1402),[5]CAT!$A$2:$G$498,4,0)</f>
        <v>Sabor</v>
      </c>
      <c r="V1402" s="65">
        <f t="shared" si="22"/>
        <v>45642</v>
      </c>
    </row>
    <row r="1403" spans="1:22" x14ac:dyDescent="0.2">
      <c r="A1403" s="344">
        <v>1645</v>
      </c>
      <c r="B1403" s="345" t="b">
        <v>1</v>
      </c>
      <c r="C1403" s="282" t="s">
        <v>152</v>
      </c>
      <c r="D1403" s="282" t="s">
        <v>20</v>
      </c>
      <c r="E1403" s="282" t="s">
        <v>58</v>
      </c>
      <c r="F1403" s="282" t="s">
        <v>1127</v>
      </c>
      <c r="G1403" s="345">
        <v>5.8174710000000003</v>
      </c>
      <c r="H1403" s="345">
        <v>5.8174710000000003</v>
      </c>
      <c r="I1403" s="282" t="s">
        <v>1180</v>
      </c>
      <c r="J1403" s="346">
        <v>45616</v>
      </c>
      <c r="K1403" s="344">
        <v>21</v>
      </c>
      <c r="L1403" s="346">
        <v>45642</v>
      </c>
      <c r="M1403" s="345">
        <v>0</v>
      </c>
      <c r="N1403" s="345">
        <v>0</v>
      </c>
      <c r="O1403" s="282" t="s">
        <v>1123</v>
      </c>
      <c r="P1403" s="344">
        <v>0</v>
      </c>
      <c r="Q1403" s="282" t="s">
        <v>2148</v>
      </c>
      <c r="R1403" s="344">
        <v>1</v>
      </c>
      <c r="S1403" s="339"/>
      <c r="T1403" s="282"/>
      <c r="U1403" s="24" t="str">
        <f>+VLOOKUP(TRIM(C1403),[5]CAT!$A$2:$G$498,4,0)</f>
        <v>Sabor</v>
      </c>
      <c r="V1403" s="65">
        <f t="shared" si="22"/>
        <v>45642</v>
      </c>
    </row>
    <row r="1404" spans="1:22" x14ac:dyDescent="0.2">
      <c r="A1404" s="344">
        <v>2441</v>
      </c>
      <c r="B1404" s="345" t="b">
        <v>1</v>
      </c>
      <c r="C1404" s="282" t="s">
        <v>146</v>
      </c>
      <c r="D1404" s="282" t="s">
        <v>20</v>
      </c>
      <c r="E1404" s="282" t="s">
        <v>88</v>
      </c>
      <c r="F1404" s="282" t="s">
        <v>1375</v>
      </c>
      <c r="G1404" s="345">
        <v>572.55790400000001</v>
      </c>
      <c r="H1404" s="345">
        <v>572.55790400000001</v>
      </c>
      <c r="I1404" s="282" t="s">
        <v>1122</v>
      </c>
      <c r="J1404" s="346">
        <v>45616</v>
      </c>
      <c r="K1404" s="344">
        <v>21</v>
      </c>
      <c r="L1404" s="346">
        <v>45642</v>
      </c>
      <c r="M1404" s="345">
        <v>0</v>
      </c>
      <c r="N1404" s="345">
        <v>0</v>
      </c>
      <c r="O1404" s="282" t="s">
        <v>1123</v>
      </c>
      <c r="P1404" s="344">
        <v>0</v>
      </c>
      <c r="Q1404" s="282" t="s">
        <v>2053</v>
      </c>
      <c r="R1404" s="344">
        <v>1</v>
      </c>
      <c r="S1404" s="339"/>
      <c r="T1404" s="282"/>
      <c r="U1404" s="24" t="str">
        <f>+VLOOKUP(TRIM(C1404),[5]CAT!$A$2:$G$498,4,0)</f>
        <v>Harina</v>
      </c>
      <c r="V1404" s="65">
        <f t="shared" si="22"/>
        <v>45642</v>
      </c>
    </row>
    <row r="1405" spans="1:22" x14ac:dyDescent="0.2">
      <c r="A1405" s="344">
        <v>2442</v>
      </c>
      <c r="B1405" s="345" t="b">
        <v>1</v>
      </c>
      <c r="C1405" s="282" t="s">
        <v>146</v>
      </c>
      <c r="D1405" s="282" t="s">
        <v>20</v>
      </c>
      <c r="E1405" s="282" t="s">
        <v>88</v>
      </c>
      <c r="F1405" s="282" t="s">
        <v>1375</v>
      </c>
      <c r="G1405" s="345">
        <v>213.73302699999999</v>
      </c>
      <c r="H1405" s="345">
        <v>213.73302699999999</v>
      </c>
      <c r="I1405" s="282" t="s">
        <v>1122</v>
      </c>
      <c r="J1405" s="346">
        <v>45616</v>
      </c>
      <c r="K1405" s="344">
        <v>21</v>
      </c>
      <c r="L1405" s="346">
        <v>45642</v>
      </c>
      <c r="M1405" s="345">
        <v>0</v>
      </c>
      <c r="N1405" s="345">
        <v>0</v>
      </c>
      <c r="O1405" s="282" t="s">
        <v>1123</v>
      </c>
      <c r="P1405" s="344">
        <v>0</v>
      </c>
      <c r="Q1405" s="282" t="s">
        <v>2111</v>
      </c>
      <c r="R1405" s="344">
        <v>1</v>
      </c>
      <c r="S1405" s="339"/>
      <c r="T1405" s="282"/>
      <c r="U1405" s="24" t="str">
        <f>+VLOOKUP(TRIM(C1405),[5]CAT!$A$2:$G$498,4,0)</f>
        <v>Harina</v>
      </c>
      <c r="V1405" s="65">
        <f t="shared" si="22"/>
        <v>45642</v>
      </c>
    </row>
    <row r="1406" spans="1:22" x14ac:dyDescent="0.2">
      <c r="A1406" s="344">
        <v>2443</v>
      </c>
      <c r="B1406" s="345" t="b">
        <v>1</v>
      </c>
      <c r="C1406" s="282" t="s">
        <v>146</v>
      </c>
      <c r="D1406" s="282" t="s">
        <v>20</v>
      </c>
      <c r="E1406" s="282" t="s">
        <v>88</v>
      </c>
      <c r="F1406" s="282" t="s">
        <v>1375</v>
      </c>
      <c r="G1406" s="345">
        <v>134.77162799999999</v>
      </c>
      <c r="H1406" s="345">
        <v>134.77162799999999</v>
      </c>
      <c r="I1406" s="282" t="s">
        <v>1122</v>
      </c>
      <c r="J1406" s="346">
        <v>45616</v>
      </c>
      <c r="K1406" s="344">
        <v>21</v>
      </c>
      <c r="L1406" s="346">
        <v>45642</v>
      </c>
      <c r="M1406" s="345">
        <v>0</v>
      </c>
      <c r="N1406" s="345">
        <v>0</v>
      </c>
      <c r="O1406" s="282" t="s">
        <v>1123</v>
      </c>
      <c r="P1406" s="344">
        <v>0</v>
      </c>
      <c r="Q1406" s="282" t="s">
        <v>2147</v>
      </c>
      <c r="R1406" s="344">
        <v>1</v>
      </c>
      <c r="S1406" s="339"/>
      <c r="T1406" s="282"/>
      <c r="U1406" s="24" t="str">
        <f>+VLOOKUP(TRIM(C1406),[5]CAT!$A$2:$G$498,4,0)</f>
        <v>Harina</v>
      </c>
      <c r="V1406" s="65">
        <f t="shared" si="22"/>
        <v>45642</v>
      </c>
    </row>
    <row r="1407" spans="1:22" x14ac:dyDescent="0.2">
      <c r="A1407" s="344">
        <v>2444</v>
      </c>
      <c r="B1407" s="345" t="b">
        <v>1</v>
      </c>
      <c r="C1407" s="282" t="s">
        <v>146</v>
      </c>
      <c r="D1407" s="282" t="s">
        <v>20</v>
      </c>
      <c r="E1407" s="282" t="s">
        <v>88</v>
      </c>
      <c r="F1407" s="282" t="s">
        <v>1375</v>
      </c>
      <c r="G1407" s="345">
        <v>98.015742000000003</v>
      </c>
      <c r="H1407" s="345">
        <v>98.015742000000003</v>
      </c>
      <c r="I1407" s="282" t="s">
        <v>1122</v>
      </c>
      <c r="J1407" s="346">
        <v>45616</v>
      </c>
      <c r="K1407" s="344">
        <v>21</v>
      </c>
      <c r="L1407" s="346">
        <v>45642</v>
      </c>
      <c r="M1407" s="345">
        <v>0</v>
      </c>
      <c r="N1407" s="345">
        <v>0</v>
      </c>
      <c r="O1407" s="282" t="s">
        <v>1123</v>
      </c>
      <c r="P1407" s="344">
        <v>0</v>
      </c>
      <c r="Q1407" s="282" t="s">
        <v>2148</v>
      </c>
      <c r="R1407" s="344">
        <v>1</v>
      </c>
      <c r="S1407" s="339"/>
      <c r="T1407" s="282"/>
      <c r="U1407" s="24" t="str">
        <f>+VLOOKUP(TRIM(C1407),[5]CAT!$A$2:$G$498,4,0)</f>
        <v>Harina</v>
      </c>
      <c r="V1407" s="65">
        <f t="shared" si="22"/>
        <v>45642</v>
      </c>
    </row>
    <row r="1408" spans="1:22" x14ac:dyDescent="0.2">
      <c r="A1408" s="344">
        <v>1362</v>
      </c>
      <c r="B1408" s="345" t="b">
        <v>1</v>
      </c>
      <c r="C1408" s="282" t="s">
        <v>161</v>
      </c>
      <c r="D1408" s="282" t="s">
        <v>20</v>
      </c>
      <c r="E1408" s="282" t="s">
        <v>43</v>
      </c>
      <c r="F1408" s="282" t="s">
        <v>1375</v>
      </c>
      <c r="G1408" s="345">
        <v>656.100998</v>
      </c>
      <c r="H1408" s="345">
        <v>656.100998</v>
      </c>
      <c r="I1408" s="282" t="s">
        <v>1122</v>
      </c>
      <c r="J1408" s="346">
        <v>45617</v>
      </c>
      <c r="K1408" s="344">
        <v>7</v>
      </c>
      <c r="L1408" s="346">
        <v>45628</v>
      </c>
      <c r="M1408" s="345">
        <v>0</v>
      </c>
      <c r="N1408" s="345">
        <v>0</v>
      </c>
      <c r="O1408" s="282" t="s">
        <v>1123</v>
      </c>
      <c r="P1408" s="344">
        <v>0</v>
      </c>
      <c r="Q1408" s="282" t="s">
        <v>2124</v>
      </c>
      <c r="R1408" s="344">
        <v>1</v>
      </c>
      <c r="S1408" s="339"/>
      <c r="T1408" s="282"/>
      <c r="U1408" s="24" t="str">
        <f>+VLOOKUP(TRIM(C1408),[5]CAT!$A$2:$G$498,4,0)</f>
        <v>Aceite</v>
      </c>
      <c r="V1408" s="65">
        <f t="shared" si="22"/>
        <v>45628</v>
      </c>
    </row>
    <row r="1409" spans="1:22" x14ac:dyDescent="0.2">
      <c r="A1409" s="344">
        <v>1365</v>
      </c>
      <c r="B1409" s="345" t="b">
        <v>1</v>
      </c>
      <c r="C1409" s="282" t="s">
        <v>161</v>
      </c>
      <c r="D1409" s="282" t="s">
        <v>20</v>
      </c>
      <c r="E1409" s="282" t="s">
        <v>43</v>
      </c>
      <c r="F1409" s="282" t="s">
        <v>1375</v>
      </c>
      <c r="G1409" s="345">
        <v>299.121444</v>
      </c>
      <c r="H1409" s="345">
        <v>299.121444</v>
      </c>
      <c r="I1409" s="282" t="s">
        <v>1122</v>
      </c>
      <c r="J1409" s="346">
        <v>45617</v>
      </c>
      <c r="K1409" s="344">
        <v>7</v>
      </c>
      <c r="L1409" s="346">
        <v>45628</v>
      </c>
      <c r="M1409" s="345">
        <v>0</v>
      </c>
      <c r="N1409" s="345">
        <v>0</v>
      </c>
      <c r="O1409" s="282" t="s">
        <v>1123</v>
      </c>
      <c r="P1409" s="344">
        <v>0</v>
      </c>
      <c r="Q1409" s="282" t="s">
        <v>2068</v>
      </c>
      <c r="R1409" s="344">
        <v>1</v>
      </c>
      <c r="S1409" s="339"/>
      <c r="T1409" s="282"/>
      <c r="U1409" s="24" t="str">
        <f>+VLOOKUP(TRIM(C1409),[5]CAT!$A$2:$G$498,4,0)</f>
        <v>Aceite</v>
      </c>
      <c r="V1409" s="65">
        <f t="shared" si="22"/>
        <v>45628</v>
      </c>
    </row>
    <row r="1410" spans="1:22" x14ac:dyDescent="0.2">
      <c r="A1410" s="344">
        <v>1491</v>
      </c>
      <c r="B1410" s="345" t="b">
        <v>1</v>
      </c>
      <c r="C1410" s="282" t="s">
        <v>178</v>
      </c>
      <c r="D1410" s="282" t="s">
        <v>20</v>
      </c>
      <c r="E1410" s="282" t="s">
        <v>351</v>
      </c>
      <c r="F1410" s="282" t="s">
        <v>1128</v>
      </c>
      <c r="G1410" s="345">
        <v>313.02730000000003</v>
      </c>
      <c r="H1410" s="345">
        <v>313.02730000000003</v>
      </c>
      <c r="I1410" s="282" t="s">
        <v>1122</v>
      </c>
      <c r="J1410" s="346">
        <v>45617</v>
      </c>
      <c r="K1410" s="344">
        <v>15</v>
      </c>
      <c r="L1410" s="346">
        <v>45635</v>
      </c>
      <c r="M1410" s="345">
        <v>0</v>
      </c>
      <c r="N1410" s="345">
        <v>0</v>
      </c>
      <c r="O1410" s="282" t="s">
        <v>1123</v>
      </c>
      <c r="P1410" s="344">
        <v>0</v>
      </c>
      <c r="Q1410" s="282" t="s">
        <v>2218</v>
      </c>
      <c r="R1410" s="344">
        <v>1</v>
      </c>
      <c r="S1410" s="339"/>
      <c r="T1410" s="282"/>
      <c r="U1410" s="24" t="str">
        <f>+VLOOKUP(TRIM(C1410),[5]CAT!$A$2:$G$498,4,0)</f>
        <v>Reboz</v>
      </c>
      <c r="V1410" s="65">
        <f t="shared" si="22"/>
        <v>45635</v>
      </c>
    </row>
    <row r="1411" spans="1:22" x14ac:dyDescent="0.2">
      <c r="A1411" s="344">
        <v>1479</v>
      </c>
      <c r="B1411" s="345" t="b">
        <v>1</v>
      </c>
      <c r="C1411" s="282" t="s">
        <v>659</v>
      </c>
      <c r="D1411" s="282" t="s">
        <v>20</v>
      </c>
      <c r="E1411" s="282" t="s">
        <v>671</v>
      </c>
      <c r="F1411" s="282" t="s">
        <v>1135</v>
      </c>
      <c r="G1411" s="345">
        <v>0.40493099999999999</v>
      </c>
      <c r="H1411" s="345">
        <v>0.40493099999999999</v>
      </c>
      <c r="I1411" s="282" t="s">
        <v>1122</v>
      </c>
      <c r="J1411" s="346">
        <v>45617</v>
      </c>
      <c r="K1411" s="344">
        <v>15</v>
      </c>
      <c r="L1411" s="346">
        <v>45635</v>
      </c>
      <c r="M1411" s="345">
        <v>0</v>
      </c>
      <c r="N1411" s="345">
        <v>0</v>
      </c>
      <c r="O1411" s="282" t="s">
        <v>1123</v>
      </c>
      <c r="P1411" s="344">
        <v>0</v>
      </c>
      <c r="Q1411" s="282" t="s">
        <v>2112</v>
      </c>
      <c r="R1411" s="344">
        <v>1</v>
      </c>
      <c r="S1411" s="339"/>
      <c r="T1411" s="282"/>
      <c r="U1411" s="24" t="str">
        <f>+VLOOKUP(TRIM(C1411),[5]CAT!$A$2:$G$498,4,0)</f>
        <v>Sabor</v>
      </c>
      <c r="V1411" s="65">
        <f t="shared" si="22"/>
        <v>45635</v>
      </c>
    </row>
    <row r="1412" spans="1:22" x14ac:dyDescent="0.2">
      <c r="A1412" s="344">
        <v>1670</v>
      </c>
      <c r="B1412" s="345" t="b">
        <v>1</v>
      </c>
      <c r="C1412" s="282" t="s">
        <v>187</v>
      </c>
      <c r="D1412" s="282" t="s">
        <v>20</v>
      </c>
      <c r="E1412" s="282" t="s">
        <v>34</v>
      </c>
      <c r="F1412" s="282" t="s">
        <v>1130</v>
      </c>
      <c r="G1412" s="345">
        <v>0.55285300000000004</v>
      </c>
      <c r="H1412" s="345">
        <v>0.55285300000000004</v>
      </c>
      <c r="I1412" s="282" t="s">
        <v>1122</v>
      </c>
      <c r="J1412" s="346">
        <v>45617</v>
      </c>
      <c r="K1412" s="344">
        <v>21</v>
      </c>
      <c r="L1412" s="346">
        <v>45642</v>
      </c>
      <c r="M1412" s="345">
        <v>0</v>
      </c>
      <c r="N1412" s="345">
        <v>0</v>
      </c>
      <c r="O1412" s="282" t="s">
        <v>1123</v>
      </c>
      <c r="P1412" s="344">
        <v>0</v>
      </c>
      <c r="Q1412" s="282" t="s">
        <v>2113</v>
      </c>
      <c r="R1412" s="344">
        <v>1</v>
      </c>
      <c r="S1412" s="339"/>
      <c r="T1412" s="282"/>
      <c r="U1412" s="24" t="str">
        <f>+VLOOKUP(TRIM(C1412),[5]CAT!$A$2:$G$498,4,0)</f>
        <v>Sabor</v>
      </c>
      <c r="V1412" s="65">
        <f t="shared" si="22"/>
        <v>45642</v>
      </c>
    </row>
    <row r="1413" spans="1:22" x14ac:dyDescent="0.2">
      <c r="A1413" s="344">
        <v>1669</v>
      </c>
      <c r="B1413" s="345" t="b">
        <v>1</v>
      </c>
      <c r="C1413" s="282" t="s">
        <v>176</v>
      </c>
      <c r="D1413" s="282" t="s">
        <v>20</v>
      </c>
      <c r="E1413" s="282" t="s">
        <v>38</v>
      </c>
      <c r="F1413" s="282" t="s">
        <v>1131</v>
      </c>
      <c r="G1413" s="345">
        <v>2.951203</v>
      </c>
      <c r="H1413" s="345">
        <v>2.951203</v>
      </c>
      <c r="I1413" s="282" t="s">
        <v>1122</v>
      </c>
      <c r="J1413" s="346">
        <v>45617</v>
      </c>
      <c r="K1413" s="344">
        <v>21</v>
      </c>
      <c r="L1413" s="346">
        <v>45642</v>
      </c>
      <c r="M1413" s="345">
        <v>0</v>
      </c>
      <c r="N1413" s="345">
        <v>0</v>
      </c>
      <c r="O1413" s="282" t="s">
        <v>1123</v>
      </c>
      <c r="P1413" s="344">
        <v>0</v>
      </c>
      <c r="Q1413" s="282" t="s">
        <v>2113</v>
      </c>
      <c r="R1413" s="344">
        <v>1</v>
      </c>
      <c r="S1413" s="339"/>
      <c r="T1413" s="282"/>
      <c r="U1413" s="24" t="str">
        <f>+VLOOKUP(TRIM(C1413),[5]CAT!$A$2:$G$498,4,0)</f>
        <v>Sabor</v>
      </c>
      <c r="V1413" s="65">
        <f t="shared" si="22"/>
        <v>45642</v>
      </c>
    </row>
    <row r="1414" spans="1:22" x14ac:dyDescent="0.2">
      <c r="A1414" s="344">
        <v>1322</v>
      </c>
      <c r="B1414" s="345" t="b">
        <v>1</v>
      </c>
      <c r="C1414" s="282" t="s">
        <v>2036</v>
      </c>
      <c r="D1414" s="282" t="s">
        <v>20</v>
      </c>
      <c r="E1414" s="282" t="s">
        <v>2042</v>
      </c>
      <c r="F1414" s="282" t="s">
        <v>2101</v>
      </c>
      <c r="G1414" s="345">
        <v>762.8</v>
      </c>
      <c r="H1414" s="345">
        <v>762.8</v>
      </c>
      <c r="I1414" s="282" t="s">
        <v>1180</v>
      </c>
      <c r="J1414" s="346">
        <v>45618</v>
      </c>
      <c r="K1414" s="344">
        <v>0</v>
      </c>
      <c r="L1414" s="346">
        <v>45621</v>
      </c>
      <c r="M1414" s="345">
        <v>0.01</v>
      </c>
      <c r="N1414" s="345">
        <v>0</v>
      </c>
      <c r="O1414" s="282" t="s">
        <v>1123</v>
      </c>
      <c r="P1414" s="344">
        <v>0</v>
      </c>
      <c r="Q1414" s="282" t="s">
        <v>2247</v>
      </c>
      <c r="R1414" s="344">
        <v>1</v>
      </c>
      <c r="S1414" s="339"/>
      <c r="T1414" s="282"/>
      <c r="U1414" s="24" t="e">
        <f>+VLOOKUP(TRIM(C1414),[5]CAT!$A$2:$G$498,4,0)</f>
        <v>#N/A</v>
      </c>
      <c r="V1414" s="65">
        <f t="shared" si="22"/>
        <v>45621</v>
      </c>
    </row>
    <row r="1415" spans="1:22" x14ac:dyDescent="0.2">
      <c r="A1415" s="344">
        <v>1520</v>
      </c>
      <c r="B1415" s="345" t="b">
        <v>1</v>
      </c>
      <c r="C1415" s="282" t="s">
        <v>178</v>
      </c>
      <c r="D1415" s="282" t="s">
        <v>20</v>
      </c>
      <c r="E1415" s="282" t="s">
        <v>351</v>
      </c>
      <c r="F1415" s="282" t="s">
        <v>1128</v>
      </c>
      <c r="G1415" s="345">
        <v>1583.3090460000001</v>
      </c>
      <c r="H1415" s="345">
        <v>1583.3090460000001</v>
      </c>
      <c r="I1415" s="282" t="s">
        <v>1122</v>
      </c>
      <c r="J1415" s="346">
        <v>45618</v>
      </c>
      <c r="K1415" s="344">
        <v>15</v>
      </c>
      <c r="L1415" s="346">
        <v>45635</v>
      </c>
      <c r="M1415" s="345">
        <v>0</v>
      </c>
      <c r="N1415" s="345">
        <v>0</v>
      </c>
      <c r="O1415" s="282" t="s">
        <v>1123</v>
      </c>
      <c r="P1415" s="344">
        <v>0</v>
      </c>
      <c r="Q1415" s="282" t="s">
        <v>2134</v>
      </c>
      <c r="R1415" s="344">
        <v>1</v>
      </c>
      <c r="S1415" s="339"/>
      <c r="T1415" s="282"/>
      <c r="U1415" s="24" t="str">
        <f>+VLOOKUP(TRIM(C1415),[5]CAT!$A$2:$G$498,4,0)</f>
        <v>Reboz</v>
      </c>
      <c r="V1415" s="65">
        <f t="shared" si="22"/>
        <v>45635</v>
      </c>
    </row>
    <row r="1416" spans="1:22" x14ac:dyDescent="0.2">
      <c r="A1416" s="344">
        <v>1511</v>
      </c>
      <c r="B1416" s="345" t="b">
        <v>1</v>
      </c>
      <c r="C1416" s="282" t="s">
        <v>771</v>
      </c>
      <c r="D1416" s="282" t="s">
        <v>20</v>
      </c>
      <c r="E1416" s="282" t="s">
        <v>768</v>
      </c>
      <c r="F1416" s="282" t="s">
        <v>1133</v>
      </c>
      <c r="G1416" s="345">
        <v>294.30379199999999</v>
      </c>
      <c r="H1416" s="345">
        <v>294.30379199999999</v>
      </c>
      <c r="I1416" s="282" t="s">
        <v>1122</v>
      </c>
      <c r="J1416" s="346">
        <v>45618</v>
      </c>
      <c r="K1416" s="344">
        <v>15</v>
      </c>
      <c r="L1416" s="346">
        <v>45635</v>
      </c>
      <c r="M1416" s="345">
        <v>0</v>
      </c>
      <c r="N1416" s="345">
        <v>0</v>
      </c>
      <c r="O1416" s="282" t="s">
        <v>1123</v>
      </c>
      <c r="P1416" s="344">
        <v>0</v>
      </c>
      <c r="Q1416" s="282" t="s">
        <v>2114</v>
      </c>
      <c r="R1416" s="344">
        <v>1</v>
      </c>
      <c r="S1416" s="339"/>
      <c r="T1416" s="282"/>
      <c r="U1416" s="24" t="str">
        <f>+VLOOKUP(TRIM(C1416),[5]CAT!$A$2:$G$498,4,0)</f>
        <v>Harina</v>
      </c>
      <c r="V1416" s="65">
        <f t="shared" si="22"/>
        <v>45635</v>
      </c>
    </row>
    <row r="1417" spans="1:22" x14ac:dyDescent="0.2">
      <c r="A1417" s="344">
        <v>1514</v>
      </c>
      <c r="B1417" s="345" t="b">
        <v>1</v>
      </c>
      <c r="C1417" s="282" t="s">
        <v>771</v>
      </c>
      <c r="D1417" s="282" t="s">
        <v>20</v>
      </c>
      <c r="E1417" s="282" t="s">
        <v>768</v>
      </c>
      <c r="F1417" s="282" t="s">
        <v>1133</v>
      </c>
      <c r="G1417" s="345">
        <v>244.08117300000001</v>
      </c>
      <c r="H1417" s="345">
        <v>244.08117300000001</v>
      </c>
      <c r="I1417" s="282" t="s">
        <v>1122</v>
      </c>
      <c r="J1417" s="346">
        <v>45618</v>
      </c>
      <c r="K1417" s="344">
        <v>15</v>
      </c>
      <c r="L1417" s="346">
        <v>45635</v>
      </c>
      <c r="M1417" s="345">
        <v>0</v>
      </c>
      <c r="N1417" s="345">
        <v>0</v>
      </c>
      <c r="O1417" s="282" t="s">
        <v>1123</v>
      </c>
      <c r="P1417" s="344">
        <v>0</v>
      </c>
      <c r="Q1417" s="282" t="s">
        <v>2108</v>
      </c>
      <c r="R1417" s="344">
        <v>1</v>
      </c>
      <c r="S1417" s="339"/>
      <c r="T1417" s="282"/>
      <c r="U1417" s="24" t="str">
        <f>+VLOOKUP(TRIM(C1417),[5]CAT!$A$2:$G$498,4,0)</f>
        <v>Harina</v>
      </c>
      <c r="V1417" s="65">
        <f t="shared" si="22"/>
        <v>45635</v>
      </c>
    </row>
    <row r="1418" spans="1:22" x14ac:dyDescent="0.2">
      <c r="A1418" s="344">
        <v>1687</v>
      </c>
      <c r="B1418" s="345" t="b">
        <v>1</v>
      </c>
      <c r="C1418" s="282" t="s">
        <v>692</v>
      </c>
      <c r="D1418" s="282" t="s">
        <v>20</v>
      </c>
      <c r="E1418" s="282" t="s">
        <v>693</v>
      </c>
      <c r="F1418" s="282" t="s">
        <v>1375</v>
      </c>
      <c r="G1418" s="345">
        <v>3.4421879999999998</v>
      </c>
      <c r="H1418" s="345">
        <v>3.4421879999999998</v>
      </c>
      <c r="I1418" s="282" t="s">
        <v>1122</v>
      </c>
      <c r="J1418" s="346">
        <v>45618</v>
      </c>
      <c r="K1418" s="344">
        <v>21</v>
      </c>
      <c r="L1418" s="346">
        <v>45642</v>
      </c>
      <c r="M1418" s="345">
        <v>0</v>
      </c>
      <c r="N1418" s="345">
        <v>0</v>
      </c>
      <c r="O1418" s="282" t="s">
        <v>1123</v>
      </c>
      <c r="P1418" s="344">
        <v>0</v>
      </c>
      <c r="Q1418" s="282" t="s">
        <v>2111</v>
      </c>
      <c r="R1418" s="344">
        <v>1</v>
      </c>
      <c r="S1418" s="339"/>
      <c r="T1418" s="282"/>
      <c r="U1418" s="24" t="str">
        <f>+VLOOKUP(TRIM(C1418),[5]CAT!$A$2:$G$498,4,0)</f>
        <v>Sabor</v>
      </c>
      <c r="V1418" s="65">
        <f t="shared" si="22"/>
        <v>45642</v>
      </c>
    </row>
    <row r="1419" spans="1:22" x14ac:dyDescent="0.2">
      <c r="A1419" s="344">
        <v>1696</v>
      </c>
      <c r="B1419" s="345" t="b">
        <v>1</v>
      </c>
      <c r="C1419" s="282" t="s">
        <v>692</v>
      </c>
      <c r="D1419" s="282" t="s">
        <v>20</v>
      </c>
      <c r="E1419" s="282" t="s">
        <v>693</v>
      </c>
      <c r="F1419" s="282" t="s">
        <v>1375</v>
      </c>
      <c r="G1419" s="345">
        <v>1.5709310000000001</v>
      </c>
      <c r="H1419" s="345">
        <v>1.5709310000000001</v>
      </c>
      <c r="I1419" s="282" t="s">
        <v>1122</v>
      </c>
      <c r="J1419" s="346">
        <v>45618</v>
      </c>
      <c r="K1419" s="344">
        <v>21</v>
      </c>
      <c r="L1419" s="346">
        <v>45642</v>
      </c>
      <c r="M1419" s="345">
        <v>0</v>
      </c>
      <c r="N1419" s="345">
        <v>0</v>
      </c>
      <c r="O1419" s="282" t="s">
        <v>1123</v>
      </c>
      <c r="P1419" s="344">
        <v>0</v>
      </c>
      <c r="Q1419" s="282" t="s">
        <v>2147</v>
      </c>
      <c r="R1419" s="344">
        <v>1</v>
      </c>
      <c r="S1419" s="339"/>
      <c r="T1419" s="282"/>
      <c r="U1419" s="24" t="str">
        <f>+VLOOKUP(TRIM(C1419),[5]CAT!$A$2:$G$498,4,0)</f>
        <v>Sabor</v>
      </c>
      <c r="V1419" s="65">
        <f t="shared" si="22"/>
        <v>45642</v>
      </c>
    </row>
    <row r="1420" spans="1:22" x14ac:dyDescent="0.2">
      <c r="A1420" s="344">
        <v>1701</v>
      </c>
      <c r="B1420" s="345" t="b">
        <v>1</v>
      </c>
      <c r="C1420" s="282" t="s">
        <v>692</v>
      </c>
      <c r="D1420" s="282" t="s">
        <v>20</v>
      </c>
      <c r="E1420" s="282" t="s">
        <v>693</v>
      </c>
      <c r="F1420" s="282" t="s">
        <v>1375</v>
      </c>
      <c r="G1420" s="345">
        <v>1.142495</v>
      </c>
      <c r="H1420" s="345">
        <v>1.142495</v>
      </c>
      <c r="I1420" s="282" t="s">
        <v>1122</v>
      </c>
      <c r="J1420" s="346">
        <v>45618</v>
      </c>
      <c r="K1420" s="344">
        <v>21</v>
      </c>
      <c r="L1420" s="346">
        <v>45642</v>
      </c>
      <c r="M1420" s="345">
        <v>0</v>
      </c>
      <c r="N1420" s="345">
        <v>0</v>
      </c>
      <c r="O1420" s="282" t="s">
        <v>1123</v>
      </c>
      <c r="P1420" s="344">
        <v>0</v>
      </c>
      <c r="Q1420" s="282" t="s">
        <v>2148</v>
      </c>
      <c r="R1420" s="344">
        <v>1</v>
      </c>
      <c r="S1420" s="339"/>
      <c r="T1420" s="282"/>
      <c r="U1420" s="24" t="str">
        <f>+VLOOKUP(TRIM(C1420),[5]CAT!$A$2:$G$498,4,0)</f>
        <v>Sabor</v>
      </c>
      <c r="V1420" s="65">
        <f t="shared" si="22"/>
        <v>45642</v>
      </c>
    </row>
    <row r="1421" spans="1:22" x14ac:dyDescent="0.2">
      <c r="A1421" s="344">
        <v>1689</v>
      </c>
      <c r="B1421" s="345" t="b">
        <v>1</v>
      </c>
      <c r="C1421" s="282" t="s">
        <v>269</v>
      </c>
      <c r="D1421" s="282" t="s">
        <v>20</v>
      </c>
      <c r="E1421" s="282" t="s">
        <v>743</v>
      </c>
      <c r="F1421" s="282" t="s">
        <v>1132</v>
      </c>
      <c r="G1421" s="345">
        <v>358.56518299999999</v>
      </c>
      <c r="H1421" s="345">
        <v>358.56518299999999</v>
      </c>
      <c r="I1421" s="282" t="s">
        <v>1122</v>
      </c>
      <c r="J1421" s="346">
        <v>45618</v>
      </c>
      <c r="K1421" s="344">
        <v>21</v>
      </c>
      <c r="L1421" s="346">
        <v>45642</v>
      </c>
      <c r="M1421" s="345">
        <v>0</v>
      </c>
      <c r="N1421" s="345">
        <v>0</v>
      </c>
      <c r="O1421" s="282" t="s">
        <v>1123</v>
      </c>
      <c r="P1421" s="344">
        <v>0</v>
      </c>
      <c r="Q1421" s="282" t="s">
        <v>2111</v>
      </c>
      <c r="R1421" s="344">
        <v>1</v>
      </c>
      <c r="S1421" s="339"/>
      <c r="T1421" s="282"/>
      <c r="U1421" s="24" t="str">
        <f>+VLOOKUP(TRIM(C1421),[5]CAT!$A$2:$G$498,4,0)</f>
        <v>Batter</v>
      </c>
      <c r="V1421" s="65">
        <f t="shared" si="22"/>
        <v>45642</v>
      </c>
    </row>
    <row r="1422" spans="1:22" x14ac:dyDescent="0.2">
      <c r="A1422" s="344">
        <v>1698</v>
      </c>
      <c r="B1422" s="345" t="b">
        <v>1</v>
      </c>
      <c r="C1422" s="282" t="s">
        <v>269</v>
      </c>
      <c r="D1422" s="282" t="s">
        <v>20</v>
      </c>
      <c r="E1422" s="282" t="s">
        <v>743</v>
      </c>
      <c r="F1422" s="282" t="s">
        <v>1132</v>
      </c>
      <c r="G1422" s="345">
        <v>163.640368</v>
      </c>
      <c r="H1422" s="345">
        <v>163.640368</v>
      </c>
      <c r="I1422" s="282" t="s">
        <v>1122</v>
      </c>
      <c r="J1422" s="346">
        <v>45618</v>
      </c>
      <c r="K1422" s="344">
        <v>21</v>
      </c>
      <c r="L1422" s="346">
        <v>45642</v>
      </c>
      <c r="M1422" s="345">
        <v>0</v>
      </c>
      <c r="N1422" s="345">
        <v>0</v>
      </c>
      <c r="O1422" s="282" t="s">
        <v>1123</v>
      </c>
      <c r="P1422" s="344">
        <v>0</v>
      </c>
      <c r="Q1422" s="282" t="s">
        <v>2147</v>
      </c>
      <c r="R1422" s="344">
        <v>1</v>
      </c>
      <c r="S1422" s="339"/>
      <c r="T1422" s="282"/>
      <c r="U1422" s="24" t="str">
        <f>+VLOOKUP(TRIM(C1422),[5]CAT!$A$2:$G$498,4,0)</f>
        <v>Batter</v>
      </c>
      <c r="V1422" s="65">
        <f t="shared" si="22"/>
        <v>45642</v>
      </c>
    </row>
    <row r="1423" spans="1:22" x14ac:dyDescent="0.2">
      <c r="A1423" s="344">
        <v>1703</v>
      </c>
      <c r="B1423" s="345" t="b">
        <v>1</v>
      </c>
      <c r="C1423" s="282" t="s">
        <v>269</v>
      </c>
      <c r="D1423" s="282" t="s">
        <v>20</v>
      </c>
      <c r="E1423" s="282" t="s">
        <v>743</v>
      </c>
      <c r="F1423" s="282" t="s">
        <v>1132</v>
      </c>
      <c r="G1423" s="345">
        <v>119.01117600000001</v>
      </c>
      <c r="H1423" s="345">
        <v>119.01117600000001</v>
      </c>
      <c r="I1423" s="282" t="s">
        <v>1122</v>
      </c>
      <c r="J1423" s="346">
        <v>45618</v>
      </c>
      <c r="K1423" s="344">
        <v>21</v>
      </c>
      <c r="L1423" s="346">
        <v>45642</v>
      </c>
      <c r="M1423" s="345">
        <v>0</v>
      </c>
      <c r="N1423" s="345">
        <v>0</v>
      </c>
      <c r="O1423" s="282" t="s">
        <v>1123</v>
      </c>
      <c r="P1423" s="344">
        <v>0</v>
      </c>
      <c r="Q1423" s="282" t="s">
        <v>2148</v>
      </c>
      <c r="R1423" s="344">
        <v>1</v>
      </c>
      <c r="S1423" s="339"/>
      <c r="T1423" s="282"/>
      <c r="U1423" s="24" t="str">
        <f>+VLOOKUP(TRIM(C1423),[5]CAT!$A$2:$G$498,4,0)</f>
        <v>Batter</v>
      </c>
      <c r="V1423" s="65">
        <f t="shared" si="22"/>
        <v>45642</v>
      </c>
    </row>
    <row r="1424" spans="1:22" x14ac:dyDescent="0.2">
      <c r="A1424" s="344">
        <v>1711</v>
      </c>
      <c r="B1424" s="345" t="b">
        <v>1</v>
      </c>
      <c r="C1424" s="282" t="s">
        <v>269</v>
      </c>
      <c r="D1424" s="282" t="s">
        <v>20</v>
      </c>
      <c r="E1424" s="282" t="s">
        <v>743</v>
      </c>
      <c r="F1424" s="282" t="s">
        <v>1132</v>
      </c>
      <c r="G1424" s="345">
        <v>1066.121324</v>
      </c>
      <c r="H1424" s="345">
        <v>1066.121324</v>
      </c>
      <c r="I1424" s="282" t="s">
        <v>1122</v>
      </c>
      <c r="J1424" s="346">
        <v>45618</v>
      </c>
      <c r="K1424" s="344">
        <v>21</v>
      </c>
      <c r="L1424" s="346">
        <v>45642</v>
      </c>
      <c r="M1424" s="345">
        <v>0</v>
      </c>
      <c r="N1424" s="345">
        <v>0</v>
      </c>
      <c r="O1424" s="282" t="s">
        <v>1123</v>
      </c>
      <c r="P1424" s="344">
        <v>0</v>
      </c>
      <c r="Q1424" s="282" t="s">
        <v>2053</v>
      </c>
      <c r="R1424" s="344">
        <v>1</v>
      </c>
      <c r="S1424" s="339"/>
      <c r="T1424" s="282"/>
      <c r="U1424" s="24" t="str">
        <f>+VLOOKUP(TRIM(C1424),[5]CAT!$A$2:$G$498,4,0)</f>
        <v>Batter</v>
      </c>
      <c r="V1424" s="65">
        <f t="shared" si="22"/>
        <v>45642</v>
      </c>
    </row>
    <row r="1425" spans="1:22" x14ac:dyDescent="0.2">
      <c r="A1425" s="344">
        <v>1684</v>
      </c>
      <c r="B1425" s="345" t="b">
        <v>1</v>
      </c>
      <c r="C1425" s="282" t="s">
        <v>186</v>
      </c>
      <c r="D1425" s="282" t="s">
        <v>20</v>
      </c>
      <c r="E1425" s="282" t="s">
        <v>347</v>
      </c>
      <c r="F1425" s="282" t="s">
        <v>1375</v>
      </c>
      <c r="G1425" s="345">
        <v>0.52008200000000004</v>
      </c>
      <c r="H1425" s="345">
        <v>0.52008200000000004</v>
      </c>
      <c r="I1425" s="282" t="s">
        <v>1122</v>
      </c>
      <c r="J1425" s="346">
        <v>45618</v>
      </c>
      <c r="K1425" s="344">
        <v>21</v>
      </c>
      <c r="L1425" s="346">
        <v>45642</v>
      </c>
      <c r="M1425" s="345">
        <v>0</v>
      </c>
      <c r="N1425" s="345">
        <v>0</v>
      </c>
      <c r="O1425" s="282" t="s">
        <v>1123</v>
      </c>
      <c r="P1425" s="344">
        <v>0</v>
      </c>
      <c r="Q1425" s="282" t="s">
        <v>2111</v>
      </c>
      <c r="R1425" s="344">
        <v>1</v>
      </c>
      <c r="S1425" s="339"/>
      <c r="T1425" s="282"/>
      <c r="U1425" s="24" t="str">
        <f>+VLOOKUP(TRIM(C1425),[5]CAT!$A$2:$G$498,4,0)</f>
        <v>Sabor</v>
      </c>
      <c r="V1425" s="65">
        <f t="shared" si="22"/>
        <v>45642</v>
      </c>
    </row>
    <row r="1426" spans="1:22" x14ac:dyDescent="0.2">
      <c r="A1426" s="344">
        <v>1693</v>
      </c>
      <c r="B1426" s="345" t="b">
        <v>1</v>
      </c>
      <c r="C1426" s="282" t="s">
        <v>186</v>
      </c>
      <c r="D1426" s="282" t="s">
        <v>20</v>
      </c>
      <c r="E1426" s="282" t="s">
        <v>347</v>
      </c>
      <c r="F1426" s="282" t="s">
        <v>1375</v>
      </c>
      <c r="G1426" s="345">
        <v>0.32794299999999998</v>
      </c>
      <c r="H1426" s="345">
        <v>0.32794299999999998</v>
      </c>
      <c r="I1426" s="282" t="s">
        <v>1122</v>
      </c>
      <c r="J1426" s="346">
        <v>45618</v>
      </c>
      <c r="K1426" s="344">
        <v>21</v>
      </c>
      <c r="L1426" s="346">
        <v>45642</v>
      </c>
      <c r="M1426" s="345">
        <v>0</v>
      </c>
      <c r="N1426" s="345">
        <v>0</v>
      </c>
      <c r="O1426" s="282" t="s">
        <v>1123</v>
      </c>
      <c r="P1426" s="344">
        <v>0</v>
      </c>
      <c r="Q1426" s="282" t="s">
        <v>2147</v>
      </c>
      <c r="R1426" s="344">
        <v>1</v>
      </c>
      <c r="S1426" s="339"/>
      <c r="T1426" s="282"/>
      <c r="U1426" s="24" t="str">
        <f>+VLOOKUP(TRIM(C1426),[5]CAT!$A$2:$G$498,4,0)</f>
        <v>Sabor</v>
      </c>
      <c r="V1426" s="65">
        <f t="shared" si="22"/>
        <v>45642</v>
      </c>
    </row>
    <row r="1427" spans="1:22" x14ac:dyDescent="0.2">
      <c r="A1427" s="344">
        <v>1707</v>
      </c>
      <c r="B1427" s="345" t="b">
        <v>1</v>
      </c>
      <c r="C1427" s="282" t="s">
        <v>186</v>
      </c>
      <c r="D1427" s="282" t="s">
        <v>20</v>
      </c>
      <c r="E1427" s="282" t="s">
        <v>347</v>
      </c>
      <c r="F1427" s="282" t="s">
        <v>1375</v>
      </c>
      <c r="G1427" s="345">
        <v>0.23850399999999999</v>
      </c>
      <c r="H1427" s="345">
        <v>0.23850399999999999</v>
      </c>
      <c r="I1427" s="282" t="s">
        <v>1122</v>
      </c>
      <c r="J1427" s="346">
        <v>45618</v>
      </c>
      <c r="K1427" s="344">
        <v>21</v>
      </c>
      <c r="L1427" s="346">
        <v>45642</v>
      </c>
      <c r="M1427" s="345">
        <v>0</v>
      </c>
      <c r="N1427" s="345">
        <v>0</v>
      </c>
      <c r="O1427" s="282" t="s">
        <v>1123</v>
      </c>
      <c r="P1427" s="344">
        <v>0</v>
      </c>
      <c r="Q1427" s="282" t="s">
        <v>2148</v>
      </c>
      <c r="R1427" s="344">
        <v>1</v>
      </c>
      <c r="S1427" s="339"/>
      <c r="T1427" s="282"/>
      <c r="U1427" s="24" t="str">
        <f>+VLOOKUP(TRIM(C1427),[5]CAT!$A$2:$G$498,4,0)</f>
        <v>Sabor</v>
      </c>
      <c r="V1427" s="65">
        <f t="shared" si="22"/>
        <v>45642</v>
      </c>
    </row>
    <row r="1428" spans="1:22" x14ac:dyDescent="0.2">
      <c r="A1428" s="344">
        <v>1686</v>
      </c>
      <c r="B1428" s="345" t="b">
        <v>1</v>
      </c>
      <c r="C1428" s="282" t="s">
        <v>152</v>
      </c>
      <c r="D1428" s="282" t="s">
        <v>20</v>
      </c>
      <c r="E1428" s="282" t="s">
        <v>58</v>
      </c>
      <c r="F1428" s="282" t="s">
        <v>1127</v>
      </c>
      <c r="G1428" s="345">
        <v>3.4421879999999998</v>
      </c>
      <c r="H1428" s="345">
        <v>3.4421879999999998</v>
      </c>
      <c r="I1428" s="282" t="s">
        <v>1180</v>
      </c>
      <c r="J1428" s="346">
        <v>45618</v>
      </c>
      <c r="K1428" s="344">
        <v>21</v>
      </c>
      <c r="L1428" s="346">
        <v>45642</v>
      </c>
      <c r="M1428" s="345">
        <v>0</v>
      </c>
      <c r="N1428" s="345">
        <v>0</v>
      </c>
      <c r="O1428" s="282" t="s">
        <v>1123</v>
      </c>
      <c r="P1428" s="344">
        <v>0</v>
      </c>
      <c r="Q1428" s="282" t="s">
        <v>2111</v>
      </c>
      <c r="R1428" s="344">
        <v>1</v>
      </c>
      <c r="S1428" s="339"/>
      <c r="T1428" s="282"/>
      <c r="U1428" s="24" t="str">
        <f>+VLOOKUP(TRIM(C1428),[5]CAT!$A$2:$G$498,4,0)</f>
        <v>Sabor</v>
      </c>
      <c r="V1428" s="65">
        <f t="shared" si="22"/>
        <v>45642</v>
      </c>
    </row>
    <row r="1429" spans="1:22" x14ac:dyDescent="0.2">
      <c r="A1429" s="344">
        <v>1695</v>
      </c>
      <c r="B1429" s="345" t="b">
        <v>1</v>
      </c>
      <c r="C1429" s="282" t="s">
        <v>152</v>
      </c>
      <c r="D1429" s="282" t="s">
        <v>20</v>
      </c>
      <c r="E1429" s="282" t="s">
        <v>58</v>
      </c>
      <c r="F1429" s="282" t="s">
        <v>1127</v>
      </c>
      <c r="G1429" s="345">
        <v>1.5709310000000001</v>
      </c>
      <c r="H1429" s="345">
        <v>1.5709310000000001</v>
      </c>
      <c r="I1429" s="282" t="s">
        <v>1180</v>
      </c>
      <c r="J1429" s="346">
        <v>45618</v>
      </c>
      <c r="K1429" s="344">
        <v>21</v>
      </c>
      <c r="L1429" s="346">
        <v>45642</v>
      </c>
      <c r="M1429" s="345">
        <v>0</v>
      </c>
      <c r="N1429" s="345">
        <v>0</v>
      </c>
      <c r="O1429" s="282" t="s">
        <v>1123</v>
      </c>
      <c r="P1429" s="344">
        <v>0</v>
      </c>
      <c r="Q1429" s="282" t="s">
        <v>2147</v>
      </c>
      <c r="R1429" s="344">
        <v>1</v>
      </c>
      <c r="S1429" s="339"/>
      <c r="T1429" s="282"/>
      <c r="U1429" s="24" t="str">
        <f>+VLOOKUP(TRIM(C1429),[5]CAT!$A$2:$G$498,4,0)</f>
        <v>Sabor</v>
      </c>
      <c r="V1429" s="65">
        <f t="shared" si="22"/>
        <v>45642</v>
      </c>
    </row>
    <row r="1430" spans="1:22" x14ac:dyDescent="0.2">
      <c r="A1430" s="344">
        <v>1700</v>
      </c>
      <c r="B1430" s="345" t="b">
        <v>1</v>
      </c>
      <c r="C1430" s="282" t="s">
        <v>152</v>
      </c>
      <c r="D1430" s="282" t="s">
        <v>20</v>
      </c>
      <c r="E1430" s="282" t="s">
        <v>58</v>
      </c>
      <c r="F1430" s="282" t="s">
        <v>1127</v>
      </c>
      <c r="G1430" s="345">
        <v>1.142495</v>
      </c>
      <c r="H1430" s="345">
        <v>1.142495</v>
      </c>
      <c r="I1430" s="282" t="s">
        <v>1180</v>
      </c>
      <c r="J1430" s="346">
        <v>45618</v>
      </c>
      <c r="K1430" s="344">
        <v>21</v>
      </c>
      <c r="L1430" s="346">
        <v>45642</v>
      </c>
      <c r="M1430" s="345">
        <v>0</v>
      </c>
      <c r="N1430" s="345">
        <v>0</v>
      </c>
      <c r="O1430" s="282" t="s">
        <v>1123</v>
      </c>
      <c r="P1430" s="344">
        <v>0</v>
      </c>
      <c r="Q1430" s="282" t="s">
        <v>2148</v>
      </c>
      <c r="R1430" s="344">
        <v>1</v>
      </c>
      <c r="S1430" s="339"/>
      <c r="T1430" s="282"/>
      <c r="U1430" s="24" t="str">
        <f>+VLOOKUP(TRIM(C1430),[5]CAT!$A$2:$G$498,4,0)</f>
        <v>Sabor</v>
      </c>
      <c r="V1430" s="65">
        <f t="shared" si="22"/>
        <v>45642</v>
      </c>
    </row>
    <row r="1431" spans="1:22" x14ac:dyDescent="0.2">
      <c r="A1431" s="344">
        <v>1324</v>
      </c>
      <c r="B1431" s="345" t="b">
        <v>1</v>
      </c>
      <c r="C1431" s="282" t="s">
        <v>2036</v>
      </c>
      <c r="D1431" s="282" t="s">
        <v>20</v>
      </c>
      <c r="E1431" s="282" t="s">
        <v>2042</v>
      </c>
      <c r="F1431" s="282" t="s">
        <v>2101</v>
      </c>
      <c r="G1431" s="345">
        <v>3611.87</v>
      </c>
      <c r="H1431" s="345">
        <v>3611.87</v>
      </c>
      <c r="I1431" s="282" t="s">
        <v>1180</v>
      </c>
      <c r="J1431" s="346">
        <v>45619</v>
      </c>
      <c r="K1431" s="344">
        <v>0</v>
      </c>
      <c r="L1431" s="346">
        <v>45621</v>
      </c>
      <c r="M1431" s="345">
        <v>0.01</v>
      </c>
      <c r="N1431" s="345">
        <v>0</v>
      </c>
      <c r="O1431" s="282" t="s">
        <v>1123</v>
      </c>
      <c r="P1431" s="344">
        <v>0</v>
      </c>
      <c r="Q1431" s="282" t="s">
        <v>2124</v>
      </c>
      <c r="R1431" s="344">
        <v>1</v>
      </c>
      <c r="S1431" s="339"/>
      <c r="T1431" s="282"/>
      <c r="U1431" s="24" t="e">
        <f>+VLOOKUP(TRIM(C1431),[5]CAT!$A$2:$G$498,4,0)</f>
        <v>#N/A</v>
      </c>
      <c r="V1431" s="65">
        <f t="shared" si="22"/>
        <v>45621</v>
      </c>
    </row>
    <row r="1432" spans="1:22" x14ac:dyDescent="0.2">
      <c r="A1432" s="344">
        <v>1329</v>
      </c>
      <c r="B1432" s="345" t="b">
        <v>1</v>
      </c>
      <c r="C1432" s="282" t="s">
        <v>2036</v>
      </c>
      <c r="D1432" s="282" t="s">
        <v>20</v>
      </c>
      <c r="E1432" s="282" t="s">
        <v>2042</v>
      </c>
      <c r="F1432" s="282" t="s">
        <v>2101</v>
      </c>
      <c r="G1432" s="345">
        <v>3694.27</v>
      </c>
      <c r="H1432" s="345">
        <v>3694.27</v>
      </c>
      <c r="I1432" s="282" t="s">
        <v>1180</v>
      </c>
      <c r="J1432" s="346">
        <v>45619</v>
      </c>
      <c r="K1432" s="344">
        <v>0</v>
      </c>
      <c r="L1432" s="346">
        <v>45621</v>
      </c>
      <c r="M1432" s="345">
        <v>0.01</v>
      </c>
      <c r="N1432" s="345">
        <v>0</v>
      </c>
      <c r="O1432" s="282" t="s">
        <v>1123</v>
      </c>
      <c r="P1432" s="344">
        <v>0</v>
      </c>
      <c r="Q1432" s="282" t="s">
        <v>2068</v>
      </c>
      <c r="R1432" s="344">
        <v>1</v>
      </c>
      <c r="S1432" s="339"/>
      <c r="T1432" s="282"/>
      <c r="U1432" s="24" t="e">
        <f>+VLOOKUP(TRIM(C1432),[5]CAT!$A$2:$G$498,4,0)</f>
        <v>#N/A</v>
      </c>
      <c r="V1432" s="65">
        <f t="shared" si="22"/>
        <v>45621</v>
      </c>
    </row>
    <row r="1433" spans="1:22" x14ac:dyDescent="0.2">
      <c r="A1433" s="344">
        <v>1333</v>
      </c>
      <c r="B1433" s="345" t="b">
        <v>1</v>
      </c>
      <c r="C1433" s="282" t="s">
        <v>1240</v>
      </c>
      <c r="D1433" s="282" t="s">
        <v>20</v>
      </c>
      <c r="E1433" s="282" t="s">
        <v>1195</v>
      </c>
      <c r="F1433" s="282" t="s">
        <v>2252</v>
      </c>
      <c r="G1433" s="345">
        <v>81.010000000000005</v>
      </c>
      <c r="H1433" s="345">
        <v>81.010000000000005</v>
      </c>
      <c r="I1433" s="282" t="s">
        <v>1122</v>
      </c>
      <c r="J1433" s="346">
        <v>45619</v>
      </c>
      <c r="K1433" s="344">
        <v>0</v>
      </c>
      <c r="L1433" s="346">
        <v>45621</v>
      </c>
      <c r="M1433" s="345">
        <v>0.01</v>
      </c>
      <c r="N1433" s="345">
        <v>0</v>
      </c>
      <c r="O1433" s="282" t="s">
        <v>1123</v>
      </c>
      <c r="P1433" s="344">
        <v>0</v>
      </c>
      <c r="Q1433" s="282" t="s">
        <v>2247</v>
      </c>
      <c r="R1433" s="344">
        <v>1</v>
      </c>
      <c r="S1433" s="339"/>
      <c r="T1433" s="282"/>
      <c r="U1433" s="24" t="e">
        <f>+VLOOKUP(TRIM(C1433),[5]CAT!$A$2:$G$498,4,0)</f>
        <v>#N/A</v>
      </c>
      <c r="V1433" s="65">
        <f t="shared" si="22"/>
        <v>45621</v>
      </c>
    </row>
    <row r="1434" spans="1:22" x14ac:dyDescent="0.2">
      <c r="A1434" s="344">
        <v>1372</v>
      </c>
      <c r="B1434" s="345" t="b">
        <v>1</v>
      </c>
      <c r="C1434" s="282" t="s">
        <v>257</v>
      </c>
      <c r="D1434" s="282" t="s">
        <v>20</v>
      </c>
      <c r="E1434" s="282" t="s">
        <v>30</v>
      </c>
      <c r="F1434" s="282" t="s">
        <v>1128</v>
      </c>
      <c r="G1434" s="345">
        <v>155.07233199999999</v>
      </c>
      <c r="H1434" s="345">
        <v>155.07233199999999</v>
      </c>
      <c r="I1434" s="282" t="s">
        <v>1180</v>
      </c>
      <c r="J1434" s="346">
        <v>45619</v>
      </c>
      <c r="K1434" s="344">
        <v>7</v>
      </c>
      <c r="L1434" s="346">
        <v>45628</v>
      </c>
      <c r="M1434" s="345">
        <v>0</v>
      </c>
      <c r="N1434" s="345">
        <v>0</v>
      </c>
      <c r="O1434" s="282" t="s">
        <v>1123</v>
      </c>
      <c r="P1434" s="344">
        <v>0</v>
      </c>
      <c r="Q1434" s="282" t="s">
        <v>2124</v>
      </c>
      <c r="R1434" s="344">
        <v>1</v>
      </c>
      <c r="S1434" s="339"/>
      <c r="T1434" s="282"/>
      <c r="U1434" s="24" t="str">
        <f>+VLOOKUP(TRIM(C1434),[5]CAT!$A$2:$G$498,4,0)</f>
        <v>Aditivos</v>
      </c>
      <c r="V1434" s="65">
        <f t="shared" si="22"/>
        <v>45628</v>
      </c>
    </row>
    <row r="1435" spans="1:22" x14ac:dyDescent="0.2">
      <c r="A1435" s="344">
        <v>1377</v>
      </c>
      <c r="B1435" s="345" t="b">
        <v>1</v>
      </c>
      <c r="C1435" s="282" t="s">
        <v>257</v>
      </c>
      <c r="D1435" s="282" t="s">
        <v>20</v>
      </c>
      <c r="E1435" s="282" t="s">
        <v>30</v>
      </c>
      <c r="F1435" s="282" t="s">
        <v>1128</v>
      </c>
      <c r="G1435" s="345">
        <v>70.704443999999995</v>
      </c>
      <c r="H1435" s="345">
        <v>70.704443999999995</v>
      </c>
      <c r="I1435" s="282" t="s">
        <v>1180</v>
      </c>
      <c r="J1435" s="346">
        <v>45619</v>
      </c>
      <c r="K1435" s="344">
        <v>7</v>
      </c>
      <c r="L1435" s="346">
        <v>45628</v>
      </c>
      <c r="M1435" s="345">
        <v>0</v>
      </c>
      <c r="N1435" s="345">
        <v>0</v>
      </c>
      <c r="O1435" s="282" t="s">
        <v>1123</v>
      </c>
      <c r="P1435" s="344">
        <v>0</v>
      </c>
      <c r="Q1435" s="282" t="s">
        <v>2068</v>
      </c>
      <c r="R1435" s="344">
        <v>1</v>
      </c>
      <c r="S1435" s="339"/>
      <c r="T1435" s="282"/>
      <c r="U1435" s="24" t="str">
        <f>+VLOOKUP(TRIM(C1435),[5]CAT!$A$2:$G$498,4,0)</f>
        <v>Aditivos</v>
      </c>
      <c r="V1435" s="65">
        <f t="shared" si="22"/>
        <v>45628</v>
      </c>
    </row>
    <row r="1436" spans="1:22" x14ac:dyDescent="0.2">
      <c r="A1436" s="344">
        <v>1543</v>
      </c>
      <c r="B1436" s="345" t="b">
        <v>1</v>
      </c>
      <c r="C1436" s="282" t="s">
        <v>767</v>
      </c>
      <c r="D1436" s="282" t="s">
        <v>20</v>
      </c>
      <c r="E1436" s="282" t="s">
        <v>762</v>
      </c>
      <c r="F1436" s="282" t="s">
        <v>2004</v>
      </c>
      <c r="G1436" s="345">
        <v>2545.92</v>
      </c>
      <c r="H1436" s="345">
        <v>2545.92</v>
      </c>
      <c r="I1436" s="282" t="s">
        <v>1139</v>
      </c>
      <c r="J1436" s="346">
        <v>45619</v>
      </c>
      <c r="K1436" s="344">
        <v>15</v>
      </c>
      <c r="L1436" s="346">
        <v>45635</v>
      </c>
      <c r="M1436" s="345">
        <v>0</v>
      </c>
      <c r="N1436" s="345">
        <v>0</v>
      </c>
      <c r="O1436" s="282" t="s">
        <v>1123</v>
      </c>
      <c r="P1436" s="344">
        <v>0</v>
      </c>
      <c r="Q1436" s="282" t="s">
        <v>2134</v>
      </c>
      <c r="R1436" s="344">
        <v>1</v>
      </c>
      <c r="S1436" s="339"/>
      <c r="T1436" s="282"/>
      <c r="U1436" s="24" t="str">
        <f>+VLOOKUP(TRIM(C1436),[5]CAT!$A$2:$G$498,4,0)</f>
        <v>Ins Pack</v>
      </c>
      <c r="V1436" s="65">
        <f t="shared" si="22"/>
        <v>45635</v>
      </c>
    </row>
    <row r="1437" spans="1:22" x14ac:dyDescent="0.2">
      <c r="A1437" s="344">
        <v>1391</v>
      </c>
      <c r="B1437" s="345" t="b">
        <v>1</v>
      </c>
      <c r="C1437" s="282" t="s">
        <v>148</v>
      </c>
      <c r="D1437" s="282" t="s">
        <v>20</v>
      </c>
      <c r="E1437" s="282" t="s">
        <v>586</v>
      </c>
      <c r="F1437" s="282" t="s">
        <v>1128</v>
      </c>
      <c r="G1437" s="345">
        <v>29.674737</v>
      </c>
      <c r="H1437" s="345">
        <v>29.674737</v>
      </c>
      <c r="I1437" s="282" t="s">
        <v>1122</v>
      </c>
      <c r="J1437" s="346">
        <v>45619</v>
      </c>
      <c r="K1437" s="344">
        <v>10</v>
      </c>
      <c r="L1437" s="346">
        <v>45635</v>
      </c>
      <c r="M1437" s="345">
        <v>0</v>
      </c>
      <c r="N1437" s="345">
        <v>0</v>
      </c>
      <c r="O1437" s="282" t="s">
        <v>1123</v>
      </c>
      <c r="P1437" s="344">
        <v>0</v>
      </c>
      <c r="Q1437" s="282" t="s">
        <v>2218</v>
      </c>
      <c r="R1437" s="344">
        <v>1</v>
      </c>
      <c r="S1437" s="339"/>
      <c r="T1437" s="282"/>
      <c r="U1437" s="24" t="str">
        <f>+VLOOKUP(TRIM(C1437),[5]CAT!$A$2:$G$498,4,0)</f>
        <v>Harina</v>
      </c>
      <c r="V1437" s="65">
        <f t="shared" si="22"/>
        <v>45635</v>
      </c>
    </row>
    <row r="1438" spans="1:22" x14ac:dyDescent="0.2">
      <c r="A1438" s="344">
        <v>1339</v>
      </c>
      <c r="B1438" s="345" t="b">
        <v>1</v>
      </c>
      <c r="C1438" s="282" t="s">
        <v>1004</v>
      </c>
      <c r="D1438" s="282" t="s">
        <v>20</v>
      </c>
      <c r="E1438" s="282" t="s">
        <v>1498</v>
      </c>
      <c r="F1438" s="282" t="s">
        <v>1375</v>
      </c>
      <c r="G1438" s="345">
        <v>103.98023999999999</v>
      </c>
      <c r="H1438" s="345">
        <v>103.98023999999999</v>
      </c>
      <c r="I1438" s="282" t="s">
        <v>1139</v>
      </c>
      <c r="J1438" s="346">
        <v>45620</v>
      </c>
      <c r="K1438" s="344">
        <v>0</v>
      </c>
      <c r="L1438" s="346">
        <v>45621</v>
      </c>
      <c r="M1438" s="345">
        <v>0</v>
      </c>
      <c r="N1438" s="345">
        <v>0</v>
      </c>
      <c r="O1438" s="282" t="s">
        <v>1123</v>
      </c>
      <c r="P1438" s="344">
        <v>0</v>
      </c>
      <c r="Q1438" s="282" t="s">
        <v>2124</v>
      </c>
      <c r="R1438" s="344">
        <v>1</v>
      </c>
      <c r="S1438" s="339"/>
      <c r="T1438" s="282"/>
      <c r="U1438" s="24" t="e">
        <f>+VLOOKUP(TRIM(C1438),[5]CAT!$A$2:$G$498,4,0)</f>
        <v>#N/A</v>
      </c>
      <c r="V1438" s="65">
        <f t="shared" si="22"/>
        <v>45621</v>
      </c>
    </row>
    <row r="1439" spans="1:22" x14ac:dyDescent="0.2">
      <c r="A1439" s="344">
        <v>1345</v>
      </c>
      <c r="B1439" s="345" t="b">
        <v>1</v>
      </c>
      <c r="C1439" s="282" t="s">
        <v>1004</v>
      </c>
      <c r="D1439" s="282" t="s">
        <v>20</v>
      </c>
      <c r="E1439" s="282" t="s">
        <v>1498</v>
      </c>
      <c r="F1439" s="282" t="s">
        <v>1375</v>
      </c>
      <c r="G1439" s="345">
        <v>155.97036</v>
      </c>
      <c r="H1439" s="345">
        <v>155.97036</v>
      </c>
      <c r="I1439" s="282" t="s">
        <v>1139</v>
      </c>
      <c r="J1439" s="346">
        <v>45620</v>
      </c>
      <c r="K1439" s="344">
        <v>0</v>
      </c>
      <c r="L1439" s="346">
        <v>45621</v>
      </c>
      <c r="M1439" s="345">
        <v>0</v>
      </c>
      <c r="N1439" s="345">
        <v>0</v>
      </c>
      <c r="O1439" s="282" t="s">
        <v>1123</v>
      </c>
      <c r="P1439" s="344">
        <v>0</v>
      </c>
      <c r="Q1439" s="282" t="s">
        <v>2068</v>
      </c>
      <c r="R1439" s="344">
        <v>1</v>
      </c>
      <c r="S1439" s="339"/>
      <c r="T1439" s="282"/>
      <c r="U1439" s="24" t="e">
        <f>+VLOOKUP(TRIM(C1439),[5]CAT!$A$2:$G$498,4,0)</f>
        <v>#N/A</v>
      </c>
      <c r="V1439" s="65">
        <f t="shared" si="22"/>
        <v>45621</v>
      </c>
    </row>
    <row r="1440" spans="1:22" x14ac:dyDescent="0.2">
      <c r="A1440" s="344">
        <v>1337</v>
      </c>
      <c r="B1440" s="345" t="b">
        <v>1</v>
      </c>
      <c r="C1440" s="282" t="s">
        <v>301</v>
      </c>
      <c r="D1440" s="282" t="s">
        <v>20</v>
      </c>
      <c r="E1440" s="282" t="s">
        <v>605</v>
      </c>
      <c r="F1440" s="282" t="s">
        <v>1375</v>
      </c>
      <c r="G1440" s="345">
        <v>131.04</v>
      </c>
      <c r="H1440" s="345">
        <v>131.04</v>
      </c>
      <c r="I1440" s="282" t="s">
        <v>1139</v>
      </c>
      <c r="J1440" s="346">
        <v>45620</v>
      </c>
      <c r="K1440" s="344">
        <v>0</v>
      </c>
      <c r="L1440" s="346">
        <v>45621</v>
      </c>
      <c r="M1440" s="345">
        <v>0</v>
      </c>
      <c r="N1440" s="345">
        <v>0</v>
      </c>
      <c r="O1440" s="282" t="s">
        <v>1123</v>
      </c>
      <c r="P1440" s="344">
        <v>0</v>
      </c>
      <c r="Q1440" s="282" t="s">
        <v>2124</v>
      </c>
      <c r="R1440" s="344">
        <v>1</v>
      </c>
      <c r="S1440" s="339"/>
      <c r="T1440" s="282"/>
      <c r="U1440" s="24" t="str">
        <f>+VLOOKUP(TRIM(C1440),[5]CAT!$A$2:$G$498,4,0)</f>
        <v>Cinta</v>
      </c>
      <c r="V1440" s="65">
        <f t="shared" si="22"/>
        <v>45621</v>
      </c>
    </row>
    <row r="1441" spans="1:22" x14ac:dyDescent="0.2">
      <c r="A1441" s="344">
        <v>1343</v>
      </c>
      <c r="B1441" s="345" t="b">
        <v>1</v>
      </c>
      <c r="C1441" s="282" t="s">
        <v>301</v>
      </c>
      <c r="D1441" s="282" t="s">
        <v>20</v>
      </c>
      <c r="E1441" s="282" t="s">
        <v>605</v>
      </c>
      <c r="F1441" s="282" t="s">
        <v>1375</v>
      </c>
      <c r="G1441" s="345">
        <v>196.56</v>
      </c>
      <c r="H1441" s="345">
        <v>196.56</v>
      </c>
      <c r="I1441" s="282" t="s">
        <v>1139</v>
      </c>
      <c r="J1441" s="346">
        <v>45620</v>
      </c>
      <c r="K1441" s="344">
        <v>0</v>
      </c>
      <c r="L1441" s="346">
        <v>45621</v>
      </c>
      <c r="M1441" s="345">
        <v>0</v>
      </c>
      <c r="N1441" s="345">
        <v>0</v>
      </c>
      <c r="O1441" s="282" t="s">
        <v>1123</v>
      </c>
      <c r="P1441" s="344">
        <v>0</v>
      </c>
      <c r="Q1441" s="282" t="s">
        <v>2068</v>
      </c>
      <c r="R1441" s="344">
        <v>1</v>
      </c>
      <c r="S1441" s="339"/>
      <c r="T1441" s="282"/>
      <c r="U1441" s="24" t="str">
        <f>+VLOOKUP(TRIM(C1441),[5]CAT!$A$2:$G$498,4,0)</f>
        <v>Cinta</v>
      </c>
      <c r="V1441" s="65">
        <f t="shared" si="22"/>
        <v>45621</v>
      </c>
    </row>
    <row r="1442" spans="1:22" x14ac:dyDescent="0.2">
      <c r="A1442" s="344">
        <v>1334</v>
      </c>
      <c r="B1442" s="345" t="b">
        <v>1</v>
      </c>
      <c r="C1442" s="282" t="s">
        <v>1466</v>
      </c>
      <c r="D1442" s="282" t="s">
        <v>20</v>
      </c>
      <c r="E1442" s="282" t="s">
        <v>841</v>
      </c>
      <c r="F1442" s="282" t="s">
        <v>2138</v>
      </c>
      <c r="G1442" s="345">
        <v>366.92</v>
      </c>
      <c r="H1442" s="345">
        <v>366.92</v>
      </c>
      <c r="I1442" s="282" t="s">
        <v>1180</v>
      </c>
      <c r="J1442" s="346">
        <v>45620</v>
      </c>
      <c r="K1442" s="344">
        <v>0</v>
      </c>
      <c r="L1442" s="346">
        <v>45621</v>
      </c>
      <c r="M1442" s="345">
        <v>0.01</v>
      </c>
      <c r="N1442" s="345">
        <v>0</v>
      </c>
      <c r="O1442" s="282" t="s">
        <v>1123</v>
      </c>
      <c r="P1442" s="344">
        <v>0</v>
      </c>
      <c r="Q1442" s="282" t="s">
        <v>2124</v>
      </c>
      <c r="R1442" s="344">
        <v>1</v>
      </c>
      <c r="S1442" s="339"/>
      <c r="T1442" s="282"/>
      <c r="U1442" s="24" t="e">
        <f>+VLOOKUP(TRIM(C1442),[5]CAT!$A$2:$G$498,4,0)</f>
        <v>#N/A</v>
      </c>
      <c r="V1442" s="65">
        <f t="shared" si="22"/>
        <v>45621</v>
      </c>
    </row>
    <row r="1443" spans="1:22" x14ac:dyDescent="0.2">
      <c r="A1443" s="344">
        <v>1335</v>
      </c>
      <c r="B1443" s="345" t="b">
        <v>1</v>
      </c>
      <c r="C1443" s="282" t="s">
        <v>1296</v>
      </c>
      <c r="D1443" s="282" t="s">
        <v>20</v>
      </c>
      <c r="E1443" s="282" t="s">
        <v>687</v>
      </c>
      <c r="F1443" s="282" t="s">
        <v>2005</v>
      </c>
      <c r="G1443" s="345">
        <v>2228.56</v>
      </c>
      <c r="H1443" s="345">
        <v>2228.56</v>
      </c>
      <c r="I1443" s="282" t="s">
        <v>1139</v>
      </c>
      <c r="J1443" s="346">
        <v>45620</v>
      </c>
      <c r="K1443" s="344">
        <v>0</v>
      </c>
      <c r="L1443" s="346">
        <v>45621</v>
      </c>
      <c r="M1443" s="345">
        <v>0.01</v>
      </c>
      <c r="N1443" s="345">
        <v>0</v>
      </c>
      <c r="O1443" s="282" t="s">
        <v>1123</v>
      </c>
      <c r="P1443" s="344">
        <v>0</v>
      </c>
      <c r="Q1443" s="282" t="s">
        <v>2124</v>
      </c>
      <c r="R1443" s="344">
        <v>1</v>
      </c>
      <c r="S1443" s="339"/>
      <c r="T1443" s="282"/>
      <c r="U1443" s="24" t="e">
        <f>+VLOOKUP(TRIM(C1443),[5]CAT!$A$2:$G$498,4,0)</f>
        <v>#N/A</v>
      </c>
      <c r="V1443" s="65">
        <f t="shared" si="22"/>
        <v>45621</v>
      </c>
    </row>
    <row r="1444" spans="1:22" x14ac:dyDescent="0.2">
      <c r="A1444" s="344">
        <v>1341</v>
      </c>
      <c r="B1444" s="345" t="b">
        <v>1</v>
      </c>
      <c r="C1444" s="282" t="s">
        <v>1296</v>
      </c>
      <c r="D1444" s="282" t="s">
        <v>20</v>
      </c>
      <c r="E1444" s="282" t="s">
        <v>687</v>
      </c>
      <c r="F1444" s="282" t="s">
        <v>2005</v>
      </c>
      <c r="G1444" s="345">
        <v>3342.83</v>
      </c>
      <c r="H1444" s="345">
        <v>3342.83</v>
      </c>
      <c r="I1444" s="282" t="s">
        <v>1139</v>
      </c>
      <c r="J1444" s="346">
        <v>45620</v>
      </c>
      <c r="K1444" s="344">
        <v>0</v>
      </c>
      <c r="L1444" s="346">
        <v>45621</v>
      </c>
      <c r="M1444" s="345">
        <v>0.01</v>
      </c>
      <c r="N1444" s="345">
        <v>0</v>
      </c>
      <c r="O1444" s="282" t="s">
        <v>1123</v>
      </c>
      <c r="P1444" s="344">
        <v>0</v>
      </c>
      <c r="Q1444" s="282" t="s">
        <v>2068</v>
      </c>
      <c r="R1444" s="344">
        <v>1</v>
      </c>
      <c r="S1444" s="339"/>
      <c r="T1444" s="282"/>
      <c r="U1444" s="24" t="e">
        <f>+VLOOKUP(TRIM(C1444),[5]CAT!$A$2:$G$498,4,0)</f>
        <v>#N/A</v>
      </c>
      <c r="V1444" s="65">
        <f t="shared" si="22"/>
        <v>45621</v>
      </c>
    </row>
    <row r="1445" spans="1:22" x14ac:dyDescent="0.2">
      <c r="A1445" s="344">
        <v>1340</v>
      </c>
      <c r="B1445" s="345" t="b">
        <v>1</v>
      </c>
      <c r="C1445" s="282" t="s">
        <v>1467</v>
      </c>
      <c r="D1445" s="282" t="s">
        <v>20</v>
      </c>
      <c r="E1445" s="282" t="s">
        <v>759</v>
      </c>
      <c r="F1445" s="282" t="s">
        <v>1506</v>
      </c>
      <c r="G1445" s="345">
        <v>502.21</v>
      </c>
      <c r="H1445" s="345">
        <v>502.21</v>
      </c>
      <c r="I1445" s="282" t="s">
        <v>1180</v>
      </c>
      <c r="J1445" s="346">
        <v>45620</v>
      </c>
      <c r="K1445" s="344">
        <v>0</v>
      </c>
      <c r="L1445" s="346">
        <v>45621</v>
      </c>
      <c r="M1445" s="345">
        <v>0.01</v>
      </c>
      <c r="N1445" s="345">
        <v>0</v>
      </c>
      <c r="O1445" s="282" t="s">
        <v>1123</v>
      </c>
      <c r="P1445" s="344">
        <v>0</v>
      </c>
      <c r="Q1445" s="282" t="s">
        <v>2068</v>
      </c>
      <c r="R1445" s="344">
        <v>1</v>
      </c>
      <c r="S1445" s="339"/>
      <c r="T1445" s="282"/>
      <c r="U1445" s="24" t="e">
        <f>+VLOOKUP(TRIM(C1445),[5]CAT!$A$2:$G$498,4,0)</f>
        <v>#N/A</v>
      </c>
      <c r="V1445" s="65">
        <f t="shared" si="22"/>
        <v>45621</v>
      </c>
    </row>
    <row r="1446" spans="1:22" x14ac:dyDescent="0.2">
      <c r="A1446" s="344">
        <v>1336</v>
      </c>
      <c r="B1446" s="345" t="b">
        <v>1</v>
      </c>
      <c r="C1446" s="282" t="s">
        <v>780</v>
      </c>
      <c r="D1446" s="282" t="s">
        <v>20</v>
      </c>
      <c r="E1446" s="282" t="s">
        <v>792</v>
      </c>
      <c r="F1446" s="282" t="s">
        <v>2004</v>
      </c>
      <c r="G1446" s="345">
        <v>2227.6799999999998</v>
      </c>
      <c r="H1446" s="345">
        <v>2227.6799999999998</v>
      </c>
      <c r="I1446" s="282" t="s">
        <v>1139</v>
      </c>
      <c r="J1446" s="346">
        <v>45620</v>
      </c>
      <c r="K1446" s="344">
        <v>0</v>
      </c>
      <c r="L1446" s="346">
        <v>45621</v>
      </c>
      <c r="M1446" s="345">
        <v>0.01</v>
      </c>
      <c r="N1446" s="345">
        <v>0</v>
      </c>
      <c r="O1446" s="282" t="s">
        <v>1123</v>
      </c>
      <c r="P1446" s="344">
        <v>0</v>
      </c>
      <c r="Q1446" s="282" t="s">
        <v>2124</v>
      </c>
      <c r="R1446" s="344">
        <v>1</v>
      </c>
      <c r="S1446" s="339"/>
      <c r="T1446" s="282"/>
      <c r="U1446" s="24" t="str">
        <f>+VLOOKUP(TRIM(C1446),[5]CAT!$A$2:$G$498,4,0)</f>
        <v>Ins Pack</v>
      </c>
      <c r="V1446" s="65">
        <f t="shared" si="22"/>
        <v>45621</v>
      </c>
    </row>
    <row r="1447" spans="1:22" x14ac:dyDescent="0.2">
      <c r="A1447" s="344">
        <v>1346</v>
      </c>
      <c r="B1447" s="345" t="b">
        <v>1</v>
      </c>
      <c r="C1447" s="282" t="s">
        <v>1827</v>
      </c>
      <c r="D1447" s="282" t="s">
        <v>20</v>
      </c>
      <c r="E1447" s="282" t="s">
        <v>1511</v>
      </c>
      <c r="F1447" s="282" t="s">
        <v>2251</v>
      </c>
      <c r="G1447" s="345">
        <v>2604.9299999999998</v>
      </c>
      <c r="H1447" s="345">
        <v>2604.9299999999998</v>
      </c>
      <c r="I1447" s="282" t="s">
        <v>1139</v>
      </c>
      <c r="J1447" s="346">
        <v>45620</v>
      </c>
      <c r="K1447" s="344">
        <v>0</v>
      </c>
      <c r="L1447" s="346">
        <v>45621</v>
      </c>
      <c r="M1447" s="345">
        <v>0.01</v>
      </c>
      <c r="N1447" s="345">
        <v>0</v>
      </c>
      <c r="O1447" s="282" t="s">
        <v>1123</v>
      </c>
      <c r="P1447" s="344">
        <v>0</v>
      </c>
      <c r="Q1447" s="282" t="s">
        <v>2247</v>
      </c>
      <c r="R1447" s="344">
        <v>1</v>
      </c>
      <c r="S1447" s="339"/>
      <c r="T1447" s="282"/>
      <c r="U1447" s="24" t="e">
        <f>+VLOOKUP(TRIM(C1447),[5]CAT!$A$2:$G$498,4,0)</f>
        <v>#N/A</v>
      </c>
      <c r="V1447" s="65">
        <f t="shared" si="22"/>
        <v>45621</v>
      </c>
    </row>
    <row r="1448" spans="1:22" x14ac:dyDescent="0.2">
      <c r="A1448" s="344">
        <v>1347</v>
      </c>
      <c r="B1448" s="345" t="b">
        <v>1</v>
      </c>
      <c r="C1448" s="282" t="s">
        <v>1288</v>
      </c>
      <c r="D1448" s="282" t="s">
        <v>20</v>
      </c>
      <c r="E1448" s="282" t="s">
        <v>878</v>
      </c>
      <c r="F1448" s="282" t="s">
        <v>1379</v>
      </c>
      <c r="G1448" s="345">
        <v>5.21</v>
      </c>
      <c r="H1448" s="345">
        <v>5.21</v>
      </c>
      <c r="I1448" s="282" t="s">
        <v>1139</v>
      </c>
      <c r="J1448" s="346">
        <v>45620</v>
      </c>
      <c r="K1448" s="344">
        <v>0</v>
      </c>
      <c r="L1448" s="346">
        <v>45621</v>
      </c>
      <c r="M1448" s="345">
        <v>0.01</v>
      </c>
      <c r="N1448" s="345">
        <v>0</v>
      </c>
      <c r="O1448" s="282" t="s">
        <v>1123</v>
      </c>
      <c r="P1448" s="344">
        <v>0</v>
      </c>
      <c r="Q1448" s="282" t="s">
        <v>2247</v>
      </c>
      <c r="R1448" s="344">
        <v>1</v>
      </c>
      <c r="S1448" s="339"/>
      <c r="T1448" s="282"/>
      <c r="U1448" s="24" t="e">
        <f>+VLOOKUP(TRIM(C1448),[5]CAT!$A$2:$G$498,4,0)</f>
        <v>#N/A</v>
      </c>
      <c r="V1448" s="65">
        <f t="shared" si="22"/>
        <v>45621</v>
      </c>
    </row>
    <row r="1449" spans="1:22" x14ac:dyDescent="0.2">
      <c r="A1449" s="344">
        <v>1348</v>
      </c>
      <c r="B1449" s="345" t="b">
        <v>1</v>
      </c>
      <c r="C1449" s="282" t="s">
        <v>997</v>
      </c>
      <c r="D1449" s="282" t="s">
        <v>20</v>
      </c>
      <c r="E1449" s="282" t="s">
        <v>998</v>
      </c>
      <c r="F1449" s="282" t="s">
        <v>1380</v>
      </c>
      <c r="G1449" s="345">
        <v>2604.92</v>
      </c>
      <c r="H1449" s="345">
        <v>2604.92</v>
      </c>
      <c r="I1449" s="282" t="s">
        <v>1139</v>
      </c>
      <c r="J1449" s="346">
        <v>45620</v>
      </c>
      <c r="K1449" s="344">
        <v>0</v>
      </c>
      <c r="L1449" s="346">
        <v>45621</v>
      </c>
      <c r="M1449" s="345">
        <v>0.01</v>
      </c>
      <c r="N1449" s="345">
        <v>0</v>
      </c>
      <c r="O1449" s="282" t="s">
        <v>1123</v>
      </c>
      <c r="P1449" s="344">
        <v>0</v>
      </c>
      <c r="Q1449" s="282" t="s">
        <v>2247</v>
      </c>
      <c r="R1449" s="344">
        <v>1</v>
      </c>
      <c r="S1449" s="339"/>
      <c r="T1449" s="282"/>
      <c r="U1449" s="24" t="e">
        <f>+VLOOKUP(TRIM(C1449),[5]CAT!$A$2:$G$498,4,0)</f>
        <v>#N/A</v>
      </c>
      <c r="V1449" s="65">
        <f t="shared" si="22"/>
        <v>45621</v>
      </c>
    </row>
    <row r="1450" spans="1:22" x14ac:dyDescent="0.2">
      <c r="A1450" s="344">
        <v>53</v>
      </c>
      <c r="B1450" s="345" t="b">
        <v>1</v>
      </c>
      <c r="C1450" s="282" t="s">
        <v>2264</v>
      </c>
      <c r="D1450" s="282" t="s">
        <v>1145</v>
      </c>
      <c r="E1450" s="282" t="s">
        <v>1783</v>
      </c>
      <c r="F1450" s="282" t="s">
        <v>1402</v>
      </c>
      <c r="G1450" s="345">
        <v>2604.66</v>
      </c>
      <c r="H1450" s="345">
        <v>0</v>
      </c>
      <c r="I1450" s="282" t="s">
        <v>1139</v>
      </c>
      <c r="J1450" s="346">
        <v>45620</v>
      </c>
      <c r="K1450" s="344">
        <v>1</v>
      </c>
      <c r="L1450" s="346">
        <v>45621</v>
      </c>
      <c r="M1450" s="345">
        <v>0.01</v>
      </c>
      <c r="N1450" s="345">
        <v>0</v>
      </c>
      <c r="O1450" s="282" t="s">
        <v>1123</v>
      </c>
      <c r="P1450" s="344">
        <v>0</v>
      </c>
      <c r="Q1450" s="282" t="s">
        <v>2247</v>
      </c>
      <c r="R1450" s="344">
        <v>1</v>
      </c>
      <c r="S1450" s="339"/>
      <c r="T1450" s="282"/>
      <c r="U1450" s="24" t="e">
        <f>+VLOOKUP(TRIM(C1450),[5]CAT!$A$2:$G$498,4,0)</f>
        <v>#N/A</v>
      </c>
      <c r="V1450" s="65">
        <f t="shared" ref="V1450:V1513" si="23">L1450</f>
        <v>45621</v>
      </c>
    </row>
    <row r="1451" spans="1:22" x14ac:dyDescent="0.2">
      <c r="A1451" s="344">
        <v>1338</v>
      </c>
      <c r="B1451" s="345" t="b">
        <v>1</v>
      </c>
      <c r="C1451" s="282" t="s">
        <v>1022</v>
      </c>
      <c r="D1451" s="282" t="s">
        <v>20</v>
      </c>
      <c r="E1451" s="282" t="s">
        <v>1503</v>
      </c>
      <c r="F1451" s="282" t="s">
        <v>1375</v>
      </c>
      <c r="G1451" s="345">
        <v>25.99</v>
      </c>
      <c r="H1451" s="345">
        <v>25.99</v>
      </c>
      <c r="I1451" s="282" t="s">
        <v>1182</v>
      </c>
      <c r="J1451" s="346">
        <v>45620</v>
      </c>
      <c r="K1451" s="344">
        <v>0</v>
      </c>
      <c r="L1451" s="346">
        <v>45621</v>
      </c>
      <c r="M1451" s="345">
        <v>0.01</v>
      </c>
      <c r="N1451" s="345">
        <v>0</v>
      </c>
      <c r="O1451" s="282" t="s">
        <v>1123</v>
      </c>
      <c r="P1451" s="344">
        <v>0</v>
      </c>
      <c r="Q1451" s="282" t="s">
        <v>2124</v>
      </c>
      <c r="R1451" s="344">
        <v>1</v>
      </c>
      <c r="S1451" s="339"/>
      <c r="T1451" s="282"/>
      <c r="U1451" s="24" t="e">
        <f>+VLOOKUP(TRIM(C1451),[5]CAT!$A$2:$G$498,4,0)</f>
        <v>#N/A</v>
      </c>
      <c r="V1451" s="65">
        <f t="shared" si="23"/>
        <v>45621</v>
      </c>
    </row>
    <row r="1452" spans="1:22" x14ac:dyDescent="0.2">
      <c r="A1452" s="344">
        <v>1344</v>
      </c>
      <c r="B1452" s="345" t="b">
        <v>1</v>
      </c>
      <c r="C1452" s="282" t="s">
        <v>1022</v>
      </c>
      <c r="D1452" s="282" t="s">
        <v>20</v>
      </c>
      <c r="E1452" s="282" t="s">
        <v>1503</v>
      </c>
      <c r="F1452" s="282" t="s">
        <v>1375</v>
      </c>
      <c r="G1452" s="345">
        <v>38.99</v>
      </c>
      <c r="H1452" s="345">
        <v>38.99</v>
      </c>
      <c r="I1452" s="282" t="s">
        <v>1182</v>
      </c>
      <c r="J1452" s="346">
        <v>45620</v>
      </c>
      <c r="K1452" s="344">
        <v>0</v>
      </c>
      <c r="L1452" s="346">
        <v>45621</v>
      </c>
      <c r="M1452" s="345">
        <v>0.01</v>
      </c>
      <c r="N1452" s="345">
        <v>0</v>
      </c>
      <c r="O1452" s="282" t="s">
        <v>1123</v>
      </c>
      <c r="P1452" s="344">
        <v>0</v>
      </c>
      <c r="Q1452" s="282" t="s">
        <v>2068</v>
      </c>
      <c r="R1452" s="344">
        <v>1</v>
      </c>
      <c r="S1452" s="339"/>
      <c r="T1452" s="282"/>
      <c r="U1452" s="24" t="e">
        <f>+VLOOKUP(TRIM(C1452),[5]CAT!$A$2:$G$498,4,0)</f>
        <v>#N/A</v>
      </c>
      <c r="V1452" s="65">
        <f t="shared" si="23"/>
        <v>45621</v>
      </c>
    </row>
    <row r="1453" spans="1:22" x14ac:dyDescent="0.2">
      <c r="A1453" s="344">
        <v>1349</v>
      </c>
      <c r="B1453" s="345" t="b">
        <v>1</v>
      </c>
      <c r="C1453" s="282" t="s">
        <v>1022</v>
      </c>
      <c r="D1453" s="282" t="s">
        <v>20</v>
      </c>
      <c r="E1453" s="282" t="s">
        <v>1503</v>
      </c>
      <c r="F1453" s="282" t="s">
        <v>1375</v>
      </c>
      <c r="G1453" s="345">
        <v>9.3000000000000007</v>
      </c>
      <c r="H1453" s="345">
        <v>9.3000000000000007</v>
      </c>
      <c r="I1453" s="282" t="s">
        <v>1182</v>
      </c>
      <c r="J1453" s="346">
        <v>45620</v>
      </c>
      <c r="K1453" s="344">
        <v>0</v>
      </c>
      <c r="L1453" s="346">
        <v>45621</v>
      </c>
      <c r="M1453" s="345">
        <v>0.01</v>
      </c>
      <c r="N1453" s="345">
        <v>0</v>
      </c>
      <c r="O1453" s="282" t="s">
        <v>1123</v>
      </c>
      <c r="P1453" s="344">
        <v>0</v>
      </c>
      <c r="Q1453" s="282" t="s">
        <v>2247</v>
      </c>
      <c r="R1453" s="344">
        <v>1</v>
      </c>
      <c r="S1453" s="339"/>
      <c r="T1453" s="282"/>
      <c r="U1453" s="24" t="e">
        <f>+VLOOKUP(TRIM(C1453),[5]CAT!$A$2:$G$498,4,0)</f>
        <v>#N/A</v>
      </c>
      <c r="V1453" s="65">
        <f t="shared" si="23"/>
        <v>45621</v>
      </c>
    </row>
    <row r="1454" spans="1:22" x14ac:dyDescent="0.2">
      <c r="A1454" s="344">
        <v>51</v>
      </c>
      <c r="B1454" s="345" t="b">
        <v>1</v>
      </c>
      <c r="C1454" s="282" t="s">
        <v>2139</v>
      </c>
      <c r="D1454" s="282" t="s">
        <v>1145</v>
      </c>
      <c r="E1454" s="282" t="s">
        <v>2140</v>
      </c>
      <c r="F1454" s="282" t="s">
        <v>2141</v>
      </c>
      <c r="G1454" s="345">
        <v>2184</v>
      </c>
      <c r="H1454" s="345">
        <v>0</v>
      </c>
      <c r="I1454" s="282" t="s">
        <v>1139</v>
      </c>
      <c r="J1454" s="346">
        <v>45620</v>
      </c>
      <c r="K1454" s="344">
        <v>1</v>
      </c>
      <c r="L1454" s="346">
        <v>45621</v>
      </c>
      <c r="M1454" s="345">
        <v>0</v>
      </c>
      <c r="N1454" s="345">
        <v>0</v>
      </c>
      <c r="O1454" s="282" t="s">
        <v>1123</v>
      </c>
      <c r="P1454" s="344">
        <v>0</v>
      </c>
      <c r="Q1454" s="282" t="s">
        <v>2124</v>
      </c>
      <c r="R1454" s="344">
        <v>1</v>
      </c>
      <c r="S1454" s="339"/>
      <c r="T1454" s="282"/>
      <c r="U1454" s="24" t="e">
        <f>+VLOOKUP(TRIM(C1454),[5]CAT!$A$2:$G$498,4,0)</f>
        <v>#N/A</v>
      </c>
      <c r="V1454" s="65">
        <f t="shared" si="23"/>
        <v>45621</v>
      </c>
    </row>
    <row r="1455" spans="1:22" x14ac:dyDescent="0.2">
      <c r="A1455" s="344">
        <v>52</v>
      </c>
      <c r="B1455" s="345" t="b">
        <v>1</v>
      </c>
      <c r="C1455" s="282" t="s">
        <v>2070</v>
      </c>
      <c r="D1455" s="282" t="s">
        <v>1145</v>
      </c>
      <c r="E1455" s="282" t="s">
        <v>2064</v>
      </c>
      <c r="F1455" s="282" t="s">
        <v>2065</v>
      </c>
      <c r="G1455" s="345">
        <v>3276</v>
      </c>
      <c r="H1455" s="345">
        <v>0</v>
      </c>
      <c r="I1455" s="282" t="s">
        <v>1139</v>
      </c>
      <c r="J1455" s="346">
        <v>45620</v>
      </c>
      <c r="K1455" s="344">
        <v>1</v>
      </c>
      <c r="L1455" s="346">
        <v>45621</v>
      </c>
      <c r="M1455" s="345">
        <v>0.01</v>
      </c>
      <c r="N1455" s="345">
        <v>0</v>
      </c>
      <c r="O1455" s="282" t="s">
        <v>1123</v>
      </c>
      <c r="P1455" s="344">
        <v>0</v>
      </c>
      <c r="Q1455" s="282" t="s">
        <v>2068</v>
      </c>
      <c r="R1455" s="344">
        <v>1</v>
      </c>
      <c r="S1455" s="339"/>
      <c r="T1455" s="282"/>
      <c r="U1455" s="24" t="e">
        <f>+VLOOKUP(TRIM(C1455),[5]CAT!$A$2:$G$498,4,0)</f>
        <v>#N/A</v>
      </c>
      <c r="V1455" s="65">
        <f t="shared" si="23"/>
        <v>45621</v>
      </c>
    </row>
    <row r="1456" spans="1:22" x14ac:dyDescent="0.2">
      <c r="A1456" s="344">
        <v>1586</v>
      </c>
      <c r="B1456" s="345" t="b">
        <v>1</v>
      </c>
      <c r="C1456" s="282" t="s">
        <v>659</v>
      </c>
      <c r="D1456" s="282" t="s">
        <v>20</v>
      </c>
      <c r="E1456" s="282" t="s">
        <v>671</v>
      </c>
      <c r="F1456" s="282" t="s">
        <v>1135</v>
      </c>
      <c r="G1456" s="345">
        <v>0.29083900000000001</v>
      </c>
      <c r="H1456" s="345">
        <v>0.29083900000000001</v>
      </c>
      <c r="I1456" s="282" t="s">
        <v>1122</v>
      </c>
      <c r="J1456" s="346">
        <v>45620</v>
      </c>
      <c r="K1456" s="344">
        <v>15</v>
      </c>
      <c r="L1456" s="346">
        <v>45635</v>
      </c>
      <c r="M1456" s="345">
        <v>0</v>
      </c>
      <c r="N1456" s="345">
        <v>0</v>
      </c>
      <c r="O1456" s="282" t="s">
        <v>1123</v>
      </c>
      <c r="P1456" s="344">
        <v>0</v>
      </c>
      <c r="Q1456" s="282" t="s">
        <v>2003</v>
      </c>
      <c r="R1456" s="344">
        <v>1</v>
      </c>
      <c r="S1456" s="339"/>
      <c r="T1456" s="282"/>
      <c r="U1456" s="24" t="str">
        <f>+VLOOKUP(TRIM(C1456),[5]CAT!$A$2:$G$498,4,0)</f>
        <v>Sabor</v>
      </c>
      <c r="V1456" s="65">
        <f t="shared" si="23"/>
        <v>45635</v>
      </c>
    </row>
    <row r="1457" spans="1:22" x14ac:dyDescent="0.2">
      <c r="A1457" s="344">
        <v>1417</v>
      </c>
      <c r="B1457" s="345" t="b">
        <v>1</v>
      </c>
      <c r="C1457" s="282" t="s">
        <v>148</v>
      </c>
      <c r="D1457" s="282" t="s">
        <v>20</v>
      </c>
      <c r="E1457" s="282" t="s">
        <v>586</v>
      </c>
      <c r="F1457" s="282" t="s">
        <v>1128</v>
      </c>
      <c r="G1457" s="345">
        <v>150.096419</v>
      </c>
      <c r="H1457" s="345">
        <v>150.096419</v>
      </c>
      <c r="I1457" s="282" t="s">
        <v>1122</v>
      </c>
      <c r="J1457" s="346">
        <v>45620</v>
      </c>
      <c r="K1457" s="344">
        <v>10</v>
      </c>
      <c r="L1457" s="346">
        <v>45635</v>
      </c>
      <c r="M1457" s="345">
        <v>0</v>
      </c>
      <c r="N1457" s="345">
        <v>0</v>
      </c>
      <c r="O1457" s="282" t="s">
        <v>1123</v>
      </c>
      <c r="P1457" s="344">
        <v>0</v>
      </c>
      <c r="Q1457" s="282" t="s">
        <v>2134</v>
      </c>
      <c r="R1457" s="344">
        <v>1</v>
      </c>
      <c r="S1457" s="339"/>
      <c r="T1457" s="282"/>
      <c r="U1457" s="24" t="str">
        <f>+VLOOKUP(TRIM(C1457),[5]CAT!$A$2:$G$498,4,0)</f>
        <v>Harina</v>
      </c>
      <c r="V1457" s="65">
        <f t="shared" si="23"/>
        <v>45635</v>
      </c>
    </row>
    <row r="1458" spans="1:22" x14ac:dyDescent="0.2">
      <c r="A1458" s="344">
        <v>1619</v>
      </c>
      <c r="B1458" s="345" t="b">
        <v>1</v>
      </c>
      <c r="C1458" s="282" t="s">
        <v>666</v>
      </c>
      <c r="D1458" s="282" t="s">
        <v>20</v>
      </c>
      <c r="E1458" s="282" t="s">
        <v>672</v>
      </c>
      <c r="F1458" s="282" t="s">
        <v>1137</v>
      </c>
      <c r="G1458" s="345">
        <v>181.835455</v>
      </c>
      <c r="H1458" s="345">
        <v>181.835455</v>
      </c>
      <c r="I1458" s="282" t="s">
        <v>1122</v>
      </c>
      <c r="J1458" s="346">
        <v>45620</v>
      </c>
      <c r="K1458" s="344">
        <v>15</v>
      </c>
      <c r="L1458" s="346">
        <v>45635</v>
      </c>
      <c r="M1458" s="345">
        <v>0</v>
      </c>
      <c r="N1458" s="345">
        <v>0</v>
      </c>
      <c r="O1458" s="282" t="s">
        <v>1123</v>
      </c>
      <c r="P1458" s="344">
        <v>0</v>
      </c>
      <c r="Q1458" s="282" t="s">
        <v>2002</v>
      </c>
      <c r="R1458" s="344">
        <v>1</v>
      </c>
      <c r="S1458" s="339"/>
      <c r="T1458" s="282"/>
      <c r="U1458" s="24" t="str">
        <f>+VLOOKUP(TRIM(C1458),[5]CAT!$A$2:$G$498,4,0)</f>
        <v>Vegetal</v>
      </c>
      <c r="V1458" s="65">
        <f t="shared" si="23"/>
        <v>45635</v>
      </c>
    </row>
    <row r="1459" spans="1:22" x14ac:dyDescent="0.2">
      <c r="A1459" s="344">
        <v>1741</v>
      </c>
      <c r="B1459" s="345" t="b">
        <v>1</v>
      </c>
      <c r="C1459" s="282" t="s">
        <v>735</v>
      </c>
      <c r="D1459" s="282" t="s">
        <v>20</v>
      </c>
      <c r="E1459" s="282" t="s">
        <v>754</v>
      </c>
      <c r="F1459" s="282" t="s">
        <v>1127</v>
      </c>
      <c r="G1459" s="345">
        <v>11.601960999999999</v>
      </c>
      <c r="H1459" s="345">
        <v>11.601960999999999</v>
      </c>
      <c r="I1459" s="282" t="s">
        <v>1122</v>
      </c>
      <c r="J1459" s="346">
        <v>45620</v>
      </c>
      <c r="K1459" s="344">
        <v>21</v>
      </c>
      <c r="L1459" s="346">
        <v>45642</v>
      </c>
      <c r="M1459" s="345">
        <v>0</v>
      </c>
      <c r="N1459" s="345">
        <v>0</v>
      </c>
      <c r="O1459" s="282" t="s">
        <v>1123</v>
      </c>
      <c r="P1459" s="344">
        <v>0</v>
      </c>
      <c r="Q1459" s="282" t="s">
        <v>2113</v>
      </c>
      <c r="R1459" s="344">
        <v>1</v>
      </c>
      <c r="S1459" s="339"/>
      <c r="T1459" s="282"/>
      <c r="U1459" s="24" t="str">
        <f>+VLOOKUP(TRIM(C1459),[5]CAT!$A$2:$G$498,4,0)</f>
        <v>Batter</v>
      </c>
      <c r="V1459" s="65">
        <f t="shared" si="23"/>
        <v>45642</v>
      </c>
    </row>
    <row r="1460" spans="1:22" x14ac:dyDescent="0.2">
      <c r="A1460" s="344">
        <v>1851</v>
      </c>
      <c r="B1460" s="345" t="b">
        <v>1</v>
      </c>
      <c r="C1460" s="282" t="s">
        <v>602</v>
      </c>
      <c r="D1460" s="282" t="s">
        <v>20</v>
      </c>
      <c r="E1460" s="282" t="s">
        <v>603</v>
      </c>
      <c r="F1460" s="282" t="s">
        <v>1375</v>
      </c>
      <c r="G1460" s="345">
        <v>0.49308299999999999</v>
      </c>
      <c r="H1460" s="345">
        <v>0.49308299999999999</v>
      </c>
      <c r="I1460" s="282" t="s">
        <v>1180</v>
      </c>
      <c r="J1460" s="346">
        <v>45620</v>
      </c>
      <c r="K1460" s="344">
        <v>30</v>
      </c>
      <c r="L1460" s="346">
        <v>45656</v>
      </c>
      <c r="M1460" s="345">
        <v>0</v>
      </c>
      <c r="N1460" s="345">
        <v>0</v>
      </c>
      <c r="O1460" s="282" t="s">
        <v>1123</v>
      </c>
      <c r="P1460" s="344">
        <v>0</v>
      </c>
      <c r="Q1460" s="282" t="s">
        <v>2124</v>
      </c>
      <c r="R1460" s="344">
        <v>1</v>
      </c>
      <c r="S1460" s="339"/>
      <c r="T1460" s="282"/>
      <c r="U1460" s="24" t="str">
        <f>+VLOOKUP(TRIM(C1460),[5]CAT!$A$2:$G$498,4,0)</f>
        <v>Aditivos</v>
      </c>
      <c r="V1460" s="65">
        <f t="shared" si="23"/>
        <v>45656</v>
      </c>
    </row>
    <row r="1461" spans="1:22" x14ac:dyDescent="0.2">
      <c r="A1461" s="344">
        <v>2307</v>
      </c>
      <c r="B1461" s="345" t="b">
        <v>1</v>
      </c>
      <c r="C1461" s="282" t="s">
        <v>139</v>
      </c>
      <c r="D1461" s="282" t="s">
        <v>20</v>
      </c>
      <c r="E1461" s="282" t="s">
        <v>51</v>
      </c>
      <c r="F1461" s="282" t="s">
        <v>1375</v>
      </c>
      <c r="G1461" s="345">
        <v>300.43371400000001</v>
      </c>
      <c r="H1461" s="345">
        <v>300.43371400000001</v>
      </c>
      <c r="I1461" s="282" t="s">
        <v>1122</v>
      </c>
      <c r="J1461" s="346">
        <v>45621</v>
      </c>
      <c r="K1461" s="344">
        <v>60</v>
      </c>
      <c r="L1461" s="346">
        <v>45684</v>
      </c>
      <c r="M1461" s="345">
        <v>0</v>
      </c>
      <c r="N1461" s="345">
        <v>0</v>
      </c>
      <c r="O1461" s="282" t="s">
        <v>1123</v>
      </c>
      <c r="P1461" s="344">
        <v>0</v>
      </c>
      <c r="Q1461" s="282" t="s">
        <v>2107</v>
      </c>
      <c r="R1461" s="344">
        <v>1</v>
      </c>
      <c r="S1461" s="339"/>
      <c r="T1461" s="282"/>
      <c r="U1461" s="24" t="str">
        <f>+VLOOKUP(TRIM(C1461),[5]CAT!$A$2:$G$498,4,0)</f>
        <v>Vegetal</v>
      </c>
      <c r="V1461" s="65">
        <f t="shared" si="23"/>
        <v>45684</v>
      </c>
    </row>
    <row r="1462" spans="1:22" x14ac:dyDescent="0.2">
      <c r="A1462" s="344">
        <v>2308</v>
      </c>
      <c r="B1462" s="345" t="b">
        <v>1</v>
      </c>
      <c r="C1462" s="282" t="s">
        <v>137</v>
      </c>
      <c r="D1462" s="282" t="s">
        <v>20</v>
      </c>
      <c r="E1462" s="282" t="s">
        <v>52</v>
      </c>
      <c r="F1462" s="282" t="s">
        <v>1375</v>
      </c>
      <c r="G1462" s="345">
        <v>120.216335</v>
      </c>
      <c r="H1462" s="345">
        <v>120.216335</v>
      </c>
      <c r="I1462" s="282" t="s">
        <v>1122</v>
      </c>
      <c r="J1462" s="346">
        <v>45621</v>
      </c>
      <c r="K1462" s="344">
        <v>60</v>
      </c>
      <c r="L1462" s="346">
        <v>45684</v>
      </c>
      <c r="M1462" s="345">
        <v>0</v>
      </c>
      <c r="N1462" s="345">
        <v>0</v>
      </c>
      <c r="O1462" s="282" t="s">
        <v>1123</v>
      </c>
      <c r="P1462" s="344">
        <v>0</v>
      </c>
      <c r="Q1462" s="282" t="s">
        <v>2107</v>
      </c>
      <c r="R1462" s="344">
        <v>1</v>
      </c>
      <c r="S1462" s="339"/>
      <c r="T1462" s="282"/>
      <c r="U1462" s="24" t="str">
        <f>+VLOOKUP(TRIM(C1462),[5]CAT!$A$2:$G$498,4,0)</f>
        <v>Vegetal</v>
      </c>
      <c r="V1462" s="65">
        <f t="shared" si="23"/>
        <v>45684</v>
      </c>
    </row>
    <row r="1463" spans="1:22" x14ac:dyDescent="0.2">
      <c r="A1463" s="344">
        <v>1394</v>
      </c>
      <c r="B1463" s="345" t="b">
        <v>1</v>
      </c>
      <c r="C1463" s="282" t="s">
        <v>302</v>
      </c>
      <c r="D1463" s="282" t="s">
        <v>20</v>
      </c>
      <c r="E1463" s="282" t="s">
        <v>23</v>
      </c>
      <c r="F1463" s="282" t="s">
        <v>1375</v>
      </c>
      <c r="G1463" s="345">
        <v>0.72719500000000004</v>
      </c>
      <c r="H1463" s="345">
        <v>0.72719500000000004</v>
      </c>
      <c r="I1463" s="282" t="s">
        <v>1122</v>
      </c>
      <c r="J1463" s="346">
        <v>45622</v>
      </c>
      <c r="K1463" s="344">
        <v>7</v>
      </c>
      <c r="L1463" s="346">
        <v>45635</v>
      </c>
      <c r="M1463" s="345">
        <v>0</v>
      </c>
      <c r="N1463" s="345">
        <v>0</v>
      </c>
      <c r="O1463" s="282" t="s">
        <v>1123</v>
      </c>
      <c r="P1463" s="344">
        <v>0</v>
      </c>
      <c r="Q1463" s="282" t="s">
        <v>2170</v>
      </c>
      <c r="R1463" s="344">
        <v>1</v>
      </c>
      <c r="S1463" s="339"/>
      <c r="T1463" s="282"/>
      <c r="U1463" s="24" t="str">
        <f>+VLOOKUP(TRIM(C1463),[5]CAT!$A$2:$G$498,4,0)</f>
        <v>Aditivos</v>
      </c>
      <c r="V1463" s="65">
        <f t="shared" si="23"/>
        <v>45635</v>
      </c>
    </row>
    <row r="1464" spans="1:22" x14ac:dyDescent="0.2">
      <c r="A1464" s="344">
        <v>1482</v>
      </c>
      <c r="B1464" s="345" t="b">
        <v>1</v>
      </c>
      <c r="C1464" s="282" t="s">
        <v>148</v>
      </c>
      <c r="D1464" s="282" t="s">
        <v>20</v>
      </c>
      <c r="E1464" s="282" t="s">
        <v>586</v>
      </c>
      <c r="F1464" s="282" t="s">
        <v>1128</v>
      </c>
      <c r="G1464" s="345">
        <v>7.4764920000000004</v>
      </c>
      <c r="H1464" s="345">
        <v>7.4764920000000004</v>
      </c>
      <c r="I1464" s="282" t="s">
        <v>1122</v>
      </c>
      <c r="J1464" s="346">
        <v>45622</v>
      </c>
      <c r="K1464" s="344">
        <v>10</v>
      </c>
      <c r="L1464" s="346">
        <v>45635</v>
      </c>
      <c r="M1464" s="345">
        <v>0</v>
      </c>
      <c r="N1464" s="345">
        <v>0</v>
      </c>
      <c r="O1464" s="282" t="s">
        <v>1123</v>
      </c>
      <c r="P1464" s="344">
        <v>0</v>
      </c>
      <c r="Q1464" s="282" t="s">
        <v>2114</v>
      </c>
      <c r="R1464" s="344">
        <v>1</v>
      </c>
      <c r="S1464" s="339"/>
      <c r="T1464" s="282"/>
      <c r="U1464" s="24" t="str">
        <f>+VLOOKUP(TRIM(C1464),[5]CAT!$A$2:$G$498,4,0)</f>
        <v>Harina</v>
      </c>
      <c r="V1464" s="65">
        <f t="shared" si="23"/>
        <v>45635</v>
      </c>
    </row>
    <row r="1465" spans="1:22" x14ac:dyDescent="0.2">
      <c r="A1465" s="344">
        <v>1392</v>
      </c>
      <c r="B1465" s="345" t="b">
        <v>1</v>
      </c>
      <c r="C1465" s="282" t="s">
        <v>141</v>
      </c>
      <c r="D1465" s="282" t="s">
        <v>20</v>
      </c>
      <c r="E1465" s="282" t="s">
        <v>309</v>
      </c>
      <c r="F1465" s="282" t="s">
        <v>1140</v>
      </c>
      <c r="G1465" s="345">
        <v>8.0121789999999997</v>
      </c>
      <c r="H1465" s="345">
        <v>8.0121789999999997</v>
      </c>
      <c r="I1465" s="282" t="s">
        <v>1122</v>
      </c>
      <c r="J1465" s="346">
        <v>45622</v>
      </c>
      <c r="K1465" s="344">
        <v>7</v>
      </c>
      <c r="L1465" s="346">
        <v>45635</v>
      </c>
      <c r="M1465" s="345">
        <v>0</v>
      </c>
      <c r="N1465" s="345">
        <v>0</v>
      </c>
      <c r="O1465" s="282" t="s">
        <v>1123</v>
      </c>
      <c r="P1465" s="344">
        <v>0</v>
      </c>
      <c r="Q1465" s="282" t="s">
        <v>2218</v>
      </c>
      <c r="R1465" s="344">
        <v>1</v>
      </c>
      <c r="S1465" s="339"/>
      <c r="T1465" s="282"/>
      <c r="U1465" s="24" t="str">
        <f>+VLOOKUP(TRIM(C1465),[5]CAT!$A$2:$G$498,4,0)</f>
        <v>Aditivos</v>
      </c>
      <c r="V1465" s="65">
        <f t="shared" si="23"/>
        <v>45635</v>
      </c>
    </row>
    <row r="1466" spans="1:22" x14ac:dyDescent="0.2">
      <c r="A1466" s="344">
        <v>1682</v>
      </c>
      <c r="B1466" s="345" t="b">
        <v>1</v>
      </c>
      <c r="C1466" s="282" t="s">
        <v>256</v>
      </c>
      <c r="D1466" s="282" t="s">
        <v>20</v>
      </c>
      <c r="E1466" s="282" t="s">
        <v>77</v>
      </c>
      <c r="F1466" s="282" t="s">
        <v>1375</v>
      </c>
      <c r="G1466" s="345">
        <v>2499.7670349999999</v>
      </c>
      <c r="H1466" s="345">
        <v>2499.7670349999999</v>
      </c>
      <c r="I1466" s="282" t="s">
        <v>1180</v>
      </c>
      <c r="J1466" s="346">
        <v>45622</v>
      </c>
      <c r="K1466" s="344">
        <v>17</v>
      </c>
      <c r="L1466" s="346">
        <v>45642</v>
      </c>
      <c r="M1466" s="345">
        <v>0</v>
      </c>
      <c r="N1466" s="345">
        <v>0</v>
      </c>
      <c r="O1466" s="282" t="s">
        <v>1123</v>
      </c>
      <c r="P1466" s="344">
        <v>0</v>
      </c>
      <c r="Q1466" s="282" t="s">
        <v>2111</v>
      </c>
      <c r="R1466" s="344">
        <v>1</v>
      </c>
      <c r="S1466" s="339"/>
      <c r="T1466" s="282"/>
      <c r="U1466" s="24" t="str">
        <f>+VLOOKUP(TRIM(C1466),[5]CAT!$A$2:$G$498,4,0)</f>
        <v>Pollo</v>
      </c>
      <c r="V1466" s="65">
        <f t="shared" si="23"/>
        <v>45642</v>
      </c>
    </row>
    <row r="1467" spans="1:22" x14ac:dyDescent="0.2">
      <c r="A1467" s="344">
        <v>1691</v>
      </c>
      <c r="B1467" s="345" t="b">
        <v>1</v>
      </c>
      <c r="C1467" s="282" t="s">
        <v>256</v>
      </c>
      <c r="D1467" s="282" t="s">
        <v>20</v>
      </c>
      <c r="E1467" s="282" t="s">
        <v>77</v>
      </c>
      <c r="F1467" s="282" t="s">
        <v>1375</v>
      </c>
      <c r="G1467" s="345">
        <v>1576.2547509999999</v>
      </c>
      <c r="H1467" s="345">
        <v>1576.2547509999999</v>
      </c>
      <c r="I1467" s="282" t="s">
        <v>1180</v>
      </c>
      <c r="J1467" s="346">
        <v>45622</v>
      </c>
      <c r="K1467" s="344">
        <v>17</v>
      </c>
      <c r="L1467" s="346">
        <v>45642</v>
      </c>
      <c r="M1467" s="345">
        <v>0</v>
      </c>
      <c r="N1467" s="345">
        <v>0</v>
      </c>
      <c r="O1467" s="282" t="s">
        <v>1123</v>
      </c>
      <c r="P1467" s="344">
        <v>0</v>
      </c>
      <c r="Q1467" s="282" t="s">
        <v>2147</v>
      </c>
      <c r="R1467" s="344">
        <v>1</v>
      </c>
      <c r="S1467" s="339"/>
      <c r="T1467" s="282"/>
      <c r="U1467" s="24" t="str">
        <f>+VLOOKUP(TRIM(C1467),[5]CAT!$A$2:$G$498,4,0)</f>
        <v>Pollo</v>
      </c>
      <c r="V1467" s="65">
        <f t="shared" si="23"/>
        <v>45642</v>
      </c>
    </row>
    <row r="1468" spans="1:22" x14ac:dyDescent="0.2">
      <c r="A1468" s="344">
        <v>1705</v>
      </c>
      <c r="B1468" s="345" t="b">
        <v>1</v>
      </c>
      <c r="C1468" s="282" t="s">
        <v>256</v>
      </c>
      <c r="D1468" s="282" t="s">
        <v>20</v>
      </c>
      <c r="E1468" s="282" t="s">
        <v>77</v>
      </c>
      <c r="F1468" s="282" t="s">
        <v>1375</v>
      </c>
      <c r="G1468" s="345">
        <v>1146.36709</v>
      </c>
      <c r="H1468" s="345">
        <v>1146.36709</v>
      </c>
      <c r="I1468" s="282" t="s">
        <v>1180</v>
      </c>
      <c r="J1468" s="346">
        <v>45622</v>
      </c>
      <c r="K1468" s="344">
        <v>17</v>
      </c>
      <c r="L1468" s="346">
        <v>45642</v>
      </c>
      <c r="M1468" s="345">
        <v>0</v>
      </c>
      <c r="N1468" s="345">
        <v>0</v>
      </c>
      <c r="O1468" s="282" t="s">
        <v>1123</v>
      </c>
      <c r="P1468" s="344">
        <v>0</v>
      </c>
      <c r="Q1468" s="282" t="s">
        <v>2148</v>
      </c>
      <c r="R1468" s="344">
        <v>1</v>
      </c>
      <c r="S1468" s="339"/>
      <c r="T1468" s="282"/>
      <c r="U1468" s="24" t="str">
        <f>+VLOOKUP(TRIM(C1468),[5]CAT!$A$2:$G$498,4,0)</f>
        <v>Pollo</v>
      </c>
      <c r="V1468" s="65">
        <f t="shared" si="23"/>
        <v>45642</v>
      </c>
    </row>
    <row r="1469" spans="1:22" x14ac:dyDescent="0.2">
      <c r="A1469" s="344">
        <v>1770</v>
      </c>
      <c r="B1469" s="345" t="b">
        <v>1</v>
      </c>
      <c r="C1469" s="282" t="s">
        <v>680</v>
      </c>
      <c r="D1469" s="282" t="s">
        <v>20</v>
      </c>
      <c r="E1469" s="282" t="s">
        <v>678</v>
      </c>
      <c r="F1469" s="282" t="s">
        <v>1128</v>
      </c>
      <c r="G1469" s="345">
        <v>0.131276</v>
      </c>
      <c r="H1469" s="345">
        <v>0.131276</v>
      </c>
      <c r="I1469" s="282" t="s">
        <v>1180</v>
      </c>
      <c r="J1469" s="346">
        <v>45622</v>
      </c>
      <c r="K1469" s="344">
        <v>21</v>
      </c>
      <c r="L1469" s="346">
        <v>45649</v>
      </c>
      <c r="M1469" s="345">
        <v>0</v>
      </c>
      <c r="N1469" s="345">
        <v>0</v>
      </c>
      <c r="O1469" s="282" t="s">
        <v>1123</v>
      </c>
      <c r="P1469" s="344">
        <v>0</v>
      </c>
      <c r="Q1469" s="282" t="s">
        <v>2001</v>
      </c>
      <c r="R1469" s="344">
        <v>1</v>
      </c>
      <c r="S1469" s="339"/>
      <c r="T1469" s="282"/>
      <c r="U1469" s="24" t="str">
        <f>+VLOOKUP(TRIM(C1469),[5]CAT!$A$2:$G$498,4,0)</f>
        <v>Aditivos</v>
      </c>
      <c r="V1469" s="65">
        <f t="shared" si="23"/>
        <v>45649</v>
      </c>
    </row>
    <row r="1470" spans="1:22" x14ac:dyDescent="0.2">
      <c r="A1470" s="344">
        <v>1775</v>
      </c>
      <c r="B1470" s="345" t="b">
        <v>1</v>
      </c>
      <c r="C1470" s="282" t="s">
        <v>680</v>
      </c>
      <c r="D1470" s="282" t="s">
        <v>20</v>
      </c>
      <c r="E1470" s="282" t="s">
        <v>678</v>
      </c>
      <c r="F1470" s="282" t="s">
        <v>1128</v>
      </c>
      <c r="G1470" s="345">
        <v>0.1673</v>
      </c>
      <c r="H1470" s="345">
        <v>0.1673</v>
      </c>
      <c r="I1470" s="282" t="s">
        <v>1180</v>
      </c>
      <c r="J1470" s="346">
        <v>45622</v>
      </c>
      <c r="K1470" s="344">
        <v>21</v>
      </c>
      <c r="L1470" s="346">
        <v>45649</v>
      </c>
      <c r="M1470" s="345">
        <v>0</v>
      </c>
      <c r="N1470" s="345">
        <v>0</v>
      </c>
      <c r="O1470" s="282" t="s">
        <v>1123</v>
      </c>
      <c r="P1470" s="344">
        <v>0</v>
      </c>
      <c r="Q1470" s="282" t="s">
        <v>2248</v>
      </c>
      <c r="R1470" s="344">
        <v>1</v>
      </c>
      <c r="S1470" s="339"/>
      <c r="T1470" s="282"/>
      <c r="U1470" s="24" t="str">
        <f>+VLOOKUP(TRIM(C1470),[5]CAT!$A$2:$G$498,4,0)</f>
        <v>Aditivos</v>
      </c>
      <c r="V1470" s="65">
        <f t="shared" si="23"/>
        <v>45649</v>
      </c>
    </row>
    <row r="1471" spans="1:22" x14ac:dyDescent="0.2">
      <c r="A1471" s="344">
        <v>1782</v>
      </c>
      <c r="B1471" s="345" t="b">
        <v>1</v>
      </c>
      <c r="C1471" s="282" t="s">
        <v>680</v>
      </c>
      <c r="D1471" s="282" t="s">
        <v>20</v>
      </c>
      <c r="E1471" s="282" t="s">
        <v>678</v>
      </c>
      <c r="F1471" s="282" t="s">
        <v>1128</v>
      </c>
      <c r="G1471" s="345">
        <v>0.18781300000000001</v>
      </c>
      <c r="H1471" s="345">
        <v>0.18781300000000001</v>
      </c>
      <c r="I1471" s="282" t="s">
        <v>1180</v>
      </c>
      <c r="J1471" s="346">
        <v>45622</v>
      </c>
      <c r="K1471" s="344">
        <v>21</v>
      </c>
      <c r="L1471" s="346">
        <v>45649</v>
      </c>
      <c r="M1471" s="345">
        <v>0</v>
      </c>
      <c r="N1471" s="345">
        <v>0</v>
      </c>
      <c r="O1471" s="282" t="s">
        <v>1123</v>
      </c>
      <c r="P1471" s="344">
        <v>0</v>
      </c>
      <c r="Q1471" s="282" t="s">
        <v>2000</v>
      </c>
      <c r="R1471" s="344">
        <v>1</v>
      </c>
      <c r="S1471" s="339"/>
      <c r="T1471" s="282"/>
      <c r="U1471" s="24" t="str">
        <f>+VLOOKUP(TRIM(C1471),[5]CAT!$A$2:$G$498,4,0)</f>
        <v>Aditivos</v>
      </c>
      <c r="V1471" s="65">
        <f t="shared" si="23"/>
        <v>45649</v>
      </c>
    </row>
    <row r="1472" spans="1:22" x14ac:dyDescent="0.2">
      <c r="A1472" s="344">
        <v>1787</v>
      </c>
      <c r="B1472" s="345" t="b">
        <v>1</v>
      </c>
      <c r="C1472" s="282" t="s">
        <v>680</v>
      </c>
      <c r="D1472" s="282" t="s">
        <v>20</v>
      </c>
      <c r="E1472" s="282" t="s">
        <v>678</v>
      </c>
      <c r="F1472" s="282" t="s">
        <v>1128</v>
      </c>
      <c r="G1472" s="345">
        <v>0.18673699999999999</v>
      </c>
      <c r="H1472" s="345">
        <v>0.18673699999999999</v>
      </c>
      <c r="I1472" s="282" t="s">
        <v>1180</v>
      </c>
      <c r="J1472" s="346">
        <v>45622</v>
      </c>
      <c r="K1472" s="344">
        <v>21</v>
      </c>
      <c r="L1472" s="346">
        <v>45649</v>
      </c>
      <c r="M1472" s="345">
        <v>0</v>
      </c>
      <c r="N1472" s="345">
        <v>0</v>
      </c>
      <c r="O1472" s="282" t="s">
        <v>1123</v>
      </c>
      <c r="P1472" s="344">
        <v>0</v>
      </c>
      <c r="Q1472" s="282" t="s">
        <v>2068</v>
      </c>
      <c r="R1472" s="344">
        <v>1</v>
      </c>
      <c r="S1472" s="339"/>
      <c r="T1472" s="282"/>
      <c r="U1472" s="24" t="str">
        <f>+VLOOKUP(TRIM(C1472),[5]CAT!$A$2:$G$498,4,0)</f>
        <v>Aditivos</v>
      </c>
      <c r="V1472" s="65">
        <f t="shared" si="23"/>
        <v>45649</v>
      </c>
    </row>
    <row r="1473" spans="1:22" x14ac:dyDescent="0.2">
      <c r="A1473" s="344">
        <v>2322</v>
      </c>
      <c r="B1473" s="345" t="b">
        <v>1</v>
      </c>
      <c r="C1473" s="282" t="s">
        <v>139</v>
      </c>
      <c r="D1473" s="282" t="s">
        <v>20</v>
      </c>
      <c r="E1473" s="282" t="s">
        <v>51</v>
      </c>
      <c r="F1473" s="282" t="s">
        <v>1375</v>
      </c>
      <c r="G1473" s="345">
        <v>163.60732300000001</v>
      </c>
      <c r="H1473" s="345">
        <v>163.60732300000001</v>
      </c>
      <c r="I1473" s="282" t="s">
        <v>1122</v>
      </c>
      <c r="J1473" s="346">
        <v>45622</v>
      </c>
      <c r="K1473" s="344">
        <v>60</v>
      </c>
      <c r="L1473" s="346">
        <v>45684</v>
      </c>
      <c r="M1473" s="345">
        <v>0</v>
      </c>
      <c r="N1473" s="345">
        <v>0</v>
      </c>
      <c r="O1473" s="282" t="s">
        <v>1123</v>
      </c>
      <c r="P1473" s="344">
        <v>0</v>
      </c>
      <c r="Q1473" s="282" t="s">
        <v>2108</v>
      </c>
      <c r="R1473" s="344">
        <v>1</v>
      </c>
      <c r="S1473" s="339"/>
      <c r="T1473" s="282"/>
      <c r="U1473" s="24" t="str">
        <f>+VLOOKUP(TRIM(C1473),[5]CAT!$A$2:$G$498,4,0)</f>
        <v>Vegetal</v>
      </c>
      <c r="V1473" s="65">
        <f t="shared" si="23"/>
        <v>45684</v>
      </c>
    </row>
    <row r="1474" spans="1:22" x14ac:dyDescent="0.2">
      <c r="A1474" s="344">
        <v>2323</v>
      </c>
      <c r="B1474" s="345" t="b">
        <v>1</v>
      </c>
      <c r="C1474" s="282" t="s">
        <v>137</v>
      </c>
      <c r="D1474" s="282" t="s">
        <v>20</v>
      </c>
      <c r="E1474" s="282" t="s">
        <v>52</v>
      </c>
      <c r="F1474" s="282" t="s">
        <v>1375</v>
      </c>
      <c r="G1474" s="345">
        <v>65.466262999999998</v>
      </c>
      <c r="H1474" s="345">
        <v>65.466262999999998</v>
      </c>
      <c r="I1474" s="282" t="s">
        <v>1122</v>
      </c>
      <c r="J1474" s="346">
        <v>45622</v>
      </c>
      <c r="K1474" s="344">
        <v>60</v>
      </c>
      <c r="L1474" s="346">
        <v>45684</v>
      </c>
      <c r="M1474" s="345">
        <v>0</v>
      </c>
      <c r="N1474" s="345">
        <v>0</v>
      </c>
      <c r="O1474" s="282" t="s">
        <v>1123</v>
      </c>
      <c r="P1474" s="344">
        <v>0</v>
      </c>
      <c r="Q1474" s="282" t="s">
        <v>2108</v>
      </c>
      <c r="R1474" s="344">
        <v>1</v>
      </c>
      <c r="S1474" s="339"/>
      <c r="T1474" s="282"/>
      <c r="U1474" s="24" t="str">
        <f>+VLOOKUP(TRIM(C1474),[5]CAT!$A$2:$G$498,4,0)</f>
        <v>Vegetal</v>
      </c>
      <c r="V1474" s="65">
        <f t="shared" si="23"/>
        <v>45684</v>
      </c>
    </row>
    <row r="1475" spans="1:22" x14ac:dyDescent="0.2">
      <c r="A1475" s="344">
        <v>1363</v>
      </c>
      <c r="B1475" s="345" t="b">
        <v>1</v>
      </c>
      <c r="C1475" s="282" t="s">
        <v>329</v>
      </c>
      <c r="D1475" s="282" t="s">
        <v>20</v>
      </c>
      <c r="E1475" s="282" t="s">
        <v>53</v>
      </c>
      <c r="F1475" s="282" t="s">
        <v>1375</v>
      </c>
      <c r="G1475" s="345">
        <v>5518.342592</v>
      </c>
      <c r="H1475" s="345">
        <v>5518.342592</v>
      </c>
      <c r="I1475" s="282" t="s">
        <v>1122</v>
      </c>
      <c r="J1475" s="346">
        <v>45623</v>
      </c>
      <c r="K1475" s="344">
        <v>1</v>
      </c>
      <c r="L1475" s="346">
        <v>45628</v>
      </c>
      <c r="M1475" s="345">
        <v>0</v>
      </c>
      <c r="N1475" s="345">
        <v>0</v>
      </c>
      <c r="O1475" s="282" t="s">
        <v>1123</v>
      </c>
      <c r="P1475" s="344">
        <v>0</v>
      </c>
      <c r="Q1475" s="282" t="s">
        <v>2124</v>
      </c>
      <c r="R1475" s="344">
        <v>1</v>
      </c>
      <c r="S1475" s="339"/>
      <c r="T1475" s="282"/>
      <c r="U1475" s="24" t="str">
        <f>+VLOOKUP(TRIM(C1475),[5]CAT!$A$2:$G$498,4,0)</f>
        <v>Agua</v>
      </c>
      <c r="V1475" s="65">
        <f t="shared" si="23"/>
        <v>45628</v>
      </c>
    </row>
    <row r="1476" spans="1:22" x14ac:dyDescent="0.2">
      <c r="A1476" s="344">
        <v>1366</v>
      </c>
      <c r="B1476" s="345" t="b">
        <v>1</v>
      </c>
      <c r="C1476" s="282" t="s">
        <v>329</v>
      </c>
      <c r="D1476" s="282" t="s">
        <v>20</v>
      </c>
      <c r="E1476" s="282" t="s">
        <v>53</v>
      </c>
      <c r="F1476" s="282" t="s">
        <v>1375</v>
      </c>
      <c r="G1476" s="345">
        <v>2515.8544310000002</v>
      </c>
      <c r="H1476" s="345">
        <v>2515.8544310000002</v>
      </c>
      <c r="I1476" s="282" t="s">
        <v>1122</v>
      </c>
      <c r="J1476" s="346">
        <v>45623</v>
      </c>
      <c r="K1476" s="344">
        <v>1</v>
      </c>
      <c r="L1476" s="346">
        <v>45628</v>
      </c>
      <c r="M1476" s="345">
        <v>0</v>
      </c>
      <c r="N1476" s="345">
        <v>0</v>
      </c>
      <c r="O1476" s="282" t="s">
        <v>1123</v>
      </c>
      <c r="P1476" s="344">
        <v>0</v>
      </c>
      <c r="Q1476" s="282" t="s">
        <v>2068</v>
      </c>
      <c r="R1476" s="344">
        <v>1</v>
      </c>
      <c r="S1476" s="339"/>
      <c r="T1476" s="282"/>
      <c r="U1476" s="24" t="str">
        <f>+VLOOKUP(TRIM(C1476),[5]CAT!$A$2:$G$498,4,0)</f>
        <v>Agua</v>
      </c>
      <c r="V1476" s="65">
        <f t="shared" si="23"/>
        <v>45628</v>
      </c>
    </row>
    <row r="1477" spans="1:22" x14ac:dyDescent="0.2">
      <c r="A1477" s="344">
        <v>1405</v>
      </c>
      <c r="B1477" s="345" t="b">
        <v>1</v>
      </c>
      <c r="C1477" s="282" t="s">
        <v>302</v>
      </c>
      <c r="D1477" s="282" t="s">
        <v>20</v>
      </c>
      <c r="E1477" s="282" t="s">
        <v>23</v>
      </c>
      <c r="F1477" s="282" t="s">
        <v>1375</v>
      </c>
      <c r="G1477" s="345">
        <v>10.573561</v>
      </c>
      <c r="H1477" s="345">
        <v>10.573561</v>
      </c>
      <c r="I1477" s="282" t="s">
        <v>1122</v>
      </c>
      <c r="J1477" s="346">
        <v>45623</v>
      </c>
      <c r="K1477" s="344">
        <v>7</v>
      </c>
      <c r="L1477" s="346">
        <v>45635</v>
      </c>
      <c r="M1477" s="345">
        <v>0</v>
      </c>
      <c r="N1477" s="345">
        <v>0</v>
      </c>
      <c r="O1477" s="282" t="s">
        <v>1123</v>
      </c>
      <c r="P1477" s="344">
        <v>0</v>
      </c>
      <c r="Q1477" s="282" t="s">
        <v>2112</v>
      </c>
      <c r="R1477" s="344">
        <v>1</v>
      </c>
      <c r="S1477" s="339"/>
      <c r="T1477" s="282"/>
      <c r="U1477" s="24" t="str">
        <f>+VLOOKUP(TRIM(C1477),[5]CAT!$A$2:$G$498,4,0)</f>
        <v>Aditivos</v>
      </c>
      <c r="V1477" s="65">
        <f t="shared" si="23"/>
        <v>45635</v>
      </c>
    </row>
    <row r="1478" spans="1:22" x14ac:dyDescent="0.2">
      <c r="A1478" s="344">
        <v>1419</v>
      </c>
      <c r="B1478" s="345" t="b">
        <v>1</v>
      </c>
      <c r="C1478" s="282" t="s">
        <v>302</v>
      </c>
      <c r="D1478" s="282" t="s">
        <v>20</v>
      </c>
      <c r="E1478" s="282" t="s">
        <v>23</v>
      </c>
      <c r="F1478" s="282" t="s">
        <v>1375</v>
      </c>
      <c r="G1478" s="345">
        <v>3.1938689999999998</v>
      </c>
      <c r="H1478" s="345">
        <v>3.1938689999999998</v>
      </c>
      <c r="I1478" s="282" t="s">
        <v>1122</v>
      </c>
      <c r="J1478" s="346">
        <v>45623</v>
      </c>
      <c r="K1478" s="344">
        <v>7</v>
      </c>
      <c r="L1478" s="346">
        <v>45635</v>
      </c>
      <c r="M1478" s="345">
        <v>0</v>
      </c>
      <c r="N1478" s="345">
        <v>0</v>
      </c>
      <c r="O1478" s="282" t="s">
        <v>1123</v>
      </c>
      <c r="P1478" s="344">
        <v>0</v>
      </c>
      <c r="Q1478" s="282" t="s">
        <v>2109</v>
      </c>
      <c r="R1478" s="344">
        <v>1</v>
      </c>
      <c r="S1478" s="339"/>
      <c r="T1478" s="282"/>
      <c r="U1478" s="24" t="str">
        <f>+VLOOKUP(TRIM(C1478),[5]CAT!$A$2:$G$498,4,0)</f>
        <v>Aditivos</v>
      </c>
      <c r="V1478" s="65">
        <f t="shared" si="23"/>
        <v>45635</v>
      </c>
    </row>
    <row r="1479" spans="1:22" x14ac:dyDescent="0.2">
      <c r="A1479" s="344">
        <v>1425</v>
      </c>
      <c r="B1479" s="345" t="b">
        <v>1</v>
      </c>
      <c r="C1479" s="282" t="s">
        <v>302</v>
      </c>
      <c r="D1479" s="282" t="s">
        <v>20</v>
      </c>
      <c r="E1479" s="282" t="s">
        <v>23</v>
      </c>
      <c r="F1479" s="282" t="s">
        <v>1375</v>
      </c>
      <c r="G1479" s="345">
        <v>8.3181589999999996</v>
      </c>
      <c r="H1479" s="345">
        <v>8.3181589999999996</v>
      </c>
      <c r="I1479" s="282" t="s">
        <v>1122</v>
      </c>
      <c r="J1479" s="346">
        <v>45623</v>
      </c>
      <c r="K1479" s="344">
        <v>7</v>
      </c>
      <c r="L1479" s="346">
        <v>45635</v>
      </c>
      <c r="M1479" s="345">
        <v>0</v>
      </c>
      <c r="N1479" s="345">
        <v>0</v>
      </c>
      <c r="O1479" s="282" t="s">
        <v>1123</v>
      </c>
      <c r="P1479" s="344">
        <v>0</v>
      </c>
      <c r="Q1479" s="282" t="s">
        <v>2109</v>
      </c>
      <c r="R1479" s="344">
        <v>1</v>
      </c>
      <c r="S1479" s="339"/>
      <c r="T1479" s="282"/>
      <c r="U1479" s="24" t="str">
        <f>+VLOOKUP(TRIM(C1479),[5]CAT!$A$2:$G$498,4,0)</f>
        <v>Aditivos</v>
      </c>
      <c r="V1479" s="65">
        <f t="shared" si="23"/>
        <v>45635</v>
      </c>
    </row>
    <row r="1480" spans="1:22" x14ac:dyDescent="0.2">
      <c r="A1480" s="344">
        <v>1427</v>
      </c>
      <c r="B1480" s="345" t="b">
        <v>1</v>
      </c>
      <c r="C1480" s="282" t="s">
        <v>268</v>
      </c>
      <c r="D1480" s="282" t="s">
        <v>20</v>
      </c>
      <c r="E1480" s="282" t="s">
        <v>312</v>
      </c>
      <c r="F1480" s="282" t="s">
        <v>1140</v>
      </c>
      <c r="G1480" s="345">
        <v>26.142785</v>
      </c>
      <c r="H1480" s="345">
        <v>26.142785</v>
      </c>
      <c r="I1480" s="282" t="s">
        <v>1122</v>
      </c>
      <c r="J1480" s="346">
        <v>45623</v>
      </c>
      <c r="K1480" s="344">
        <v>7</v>
      </c>
      <c r="L1480" s="346">
        <v>45635</v>
      </c>
      <c r="M1480" s="345">
        <v>0</v>
      </c>
      <c r="N1480" s="345">
        <v>0</v>
      </c>
      <c r="O1480" s="282" t="s">
        <v>1123</v>
      </c>
      <c r="P1480" s="344">
        <v>0</v>
      </c>
      <c r="Q1480" s="282" t="s">
        <v>2109</v>
      </c>
      <c r="R1480" s="344">
        <v>1</v>
      </c>
      <c r="S1480" s="339"/>
      <c r="T1480" s="282"/>
      <c r="U1480" s="24" t="str">
        <f>+VLOOKUP(TRIM(C1480),[5]CAT!$A$2:$G$498,4,0)</f>
        <v>Aditivos</v>
      </c>
      <c r="V1480" s="65">
        <f t="shared" si="23"/>
        <v>45635</v>
      </c>
    </row>
    <row r="1481" spans="1:22" x14ac:dyDescent="0.2">
      <c r="A1481" s="344">
        <v>1398</v>
      </c>
      <c r="B1481" s="345" t="b">
        <v>1</v>
      </c>
      <c r="C1481" s="282" t="s">
        <v>262</v>
      </c>
      <c r="D1481" s="282" t="s">
        <v>20</v>
      </c>
      <c r="E1481" s="282" t="s">
        <v>75</v>
      </c>
      <c r="F1481" s="282" t="s">
        <v>1375</v>
      </c>
      <c r="G1481" s="345">
        <v>12.533929000000001</v>
      </c>
      <c r="H1481" s="345">
        <v>12.533929000000001</v>
      </c>
      <c r="I1481" s="282" t="s">
        <v>1122</v>
      </c>
      <c r="J1481" s="346">
        <v>45623</v>
      </c>
      <c r="K1481" s="344">
        <v>7</v>
      </c>
      <c r="L1481" s="346">
        <v>45635</v>
      </c>
      <c r="M1481" s="345">
        <v>0</v>
      </c>
      <c r="N1481" s="345">
        <v>0</v>
      </c>
      <c r="O1481" s="282" t="s">
        <v>1123</v>
      </c>
      <c r="P1481" s="344">
        <v>0</v>
      </c>
      <c r="Q1481" s="282" t="s">
        <v>2112</v>
      </c>
      <c r="R1481" s="344">
        <v>1</v>
      </c>
      <c r="S1481" s="339"/>
      <c r="T1481" s="282"/>
      <c r="U1481" s="24" t="str">
        <f>+VLOOKUP(TRIM(C1481),[5]CAT!$A$2:$G$498,4,0)</f>
        <v>Aditivos</v>
      </c>
      <c r="V1481" s="65">
        <f t="shared" si="23"/>
        <v>45635</v>
      </c>
    </row>
    <row r="1482" spans="1:22" x14ac:dyDescent="0.2">
      <c r="A1482" s="344">
        <v>1409</v>
      </c>
      <c r="B1482" s="345" t="b">
        <v>1</v>
      </c>
      <c r="C1482" s="282" t="s">
        <v>262</v>
      </c>
      <c r="D1482" s="282" t="s">
        <v>20</v>
      </c>
      <c r="E1482" s="282" t="s">
        <v>75</v>
      </c>
      <c r="F1482" s="282" t="s">
        <v>1375</v>
      </c>
      <c r="G1482" s="345">
        <v>18.884036999999999</v>
      </c>
      <c r="H1482" s="345">
        <v>18.884036999999999</v>
      </c>
      <c r="I1482" s="282" t="s">
        <v>1122</v>
      </c>
      <c r="J1482" s="346">
        <v>45623</v>
      </c>
      <c r="K1482" s="344">
        <v>7</v>
      </c>
      <c r="L1482" s="346">
        <v>45635</v>
      </c>
      <c r="M1482" s="345">
        <v>0</v>
      </c>
      <c r="N1482" s="345">
        <v>0</v>
      </c>
      <c r="O1482" s="282" t="s">
        <v>1123</v>
      </c>
      <c r="P1482" s="344">
        <v>0</v>
      </c>
      <c r="Q1482" s="282" t="s">
        <v>2134</v>
      </c>
      <c r="R1482" s="344">
        <v>1</v>
      </c>
      <c r="S1482" s="339"/>
      <c r="T1482" s="282"/>
      <c r="U1482" s="24" t="str">
        <f>+VLOOKUP(TRIM(C1482),[5]CAT!$A$2:$G$498,4,0)</f>
        <v>Aditivos</v>
      </c>
      <c r="V1482" s="65">
        <f t="shared" si="23"/>
        <v>45635</v>
      </c>
    </row>
    <row r="1483" spans="1:22" x14ac:dyDescent="0.2">
      <c r="A1483" s="344">
        <v>1404</v>
      </c>
      <c r="B1483" s="345" t="b">
        <v>1</v>
      </c>
      <c r="C1483" s="282" t="s">
        <v>257</v>
      </c>
      <c r="D1483" s="282" t="s">
        <v>20</v>
      </c>
      <c r="E1483" s="282" t="s">
        <v>30</v>
      </c>
      <c r="F1483" s="282" t="s">
        <v>1128</v>
      </c>
      <c r="G1483" s="345">
        <v>117.96639</v>
      </c>
      <c r="H1483" s="345">
        <v>117.96639</v>
      </c>
      <c r="I1483" s="282" t="s">
        <v>1180</v>
      </c>
      <c r="J1483" s="346">
        <v>45623</v>
      </c>
      <c r="K1483" s="344">
        <v>7</v>
      </c>
      <c r="L1483" s="346">
        <v>45635</v>
      </c>
      <c r="M1483" s="345">
        <v>0</v>
      </c>
      <c r="N1483" s="345">
        <v>0</v>
      </c>
      <c r="O1483" s="282" t="s">
        <v>1123</v>
      </c>
      <c r="P1483" s="344">
        <v>0</v>
      </c>
      <c r="Q1483" s="282" t="s">
        <v>2112</v>
      </c>
      <c r="R1483" s="344">
        <v>1</v>
      </c>
      <c r="S1483" s="339"/>
      <c r="T1483" s="282"/>
      <c r="U1483" s="24" t="str">
        <f>+VLOOKUP(TRIM(C1483),[5]CAT!$A$2:$G$498,4,0)</f>
        <v>Aditivos</v>
      </c>
      <c r="V1483" s="65">
        <f t="shared" si="23"/>
        <v>45635</v>
      </c>
    </row>
    <row r="1484" spans="1:22" x14ac:dyDescent="0.2">
      <c r="A1484" s="344">
        <v>1406</v>
      </c>
      <c r="B1484" s="345" t="b">
        <v>1</v>
      </c>
      <c r="C1484" s="282" t="s">
        <v>257</v>
      </c>
      <c r="D1484" s="282" t="s">
        <v>20</v>
      </c>
      <c r="E1484" s="282" t="s">
        <v>30</v>
      </c>
      <c r="F1484" s="282" t="s">
        <v>1128</v>
      </c>
      <c r="G1484" s="345">
        <v>40.852395999999999</v>
      </c>
      <c r="H1484" s="345">
        <v>40.852395999999999</v>
      </c>
      <c r="I1484" s="282" t="s">
        <v>1180</v>
      </c>
      <c r="J1484" s="346">
        <v>45623</v>
      </c>
      <c r="K1484" s="344">
        <v>7</v>
      </c>
      <c r="L1484" s="346">
        <v>45635</v>
      </c>
      <c r="M1484" s="345">
        <v>0</v>
      </c>
      <c r="N1484" s="345">
        <v>0</v>
      </c>
      <c r="O1484" s="282" t="s">
        <v>1123</v>
      </c>
      <c r="P1484" s="344">
        <v>0</v>
      </c>
      <c r="Q1484" s="282" t="s">
        <v>2112</v>
      </c>
      <c r="R1484" s="344">
        <v>1</v>
      </c>
      <c r="S1484" s="339"/>
      <c r="T1484" s="282"/>
      <c r="U1484" s="24" t="str">
        <f>+VLOOKUP(TRIM(C1484),[5]CAT!$A$2:$G$498,4,0)</f>
        <v>Aditivos</v>
      </c>
      <c r="V1484" s="65">
        <f t="shared" si="23"/>
        <v>45635</v>
      </c>
    </row>
    <row r="1485" spans="1:22" x14ac:dyDescent="0.2">
      <c r="A1485" s="344">
        <v>1412</v>
      </c>
      <c r="B1485" s="345" t="b">
        <v>1</v>
      </c>
      <c r="C1485" s="282" t="s">
        <v>257</v>
      </c>
      <c r="D1485" s="282" t="s">
        <v>20</v>
      </c>
      <c r="E1485" s="282" t="s">
        <v>30</v>
      </c>
      <c r="F1485" s="282" t="s">
        <v>1128</v>
      </c>
      <c r="G1485" s="345">
        <v>163.661654</v>
      </c>
      <c r="H1485" s="345">
        <v>163.661654</v>
      </c>
      <c r="I1485" s="282" t="s">
        <v>1180</v>
      </c>
      <c r="J1485" s="346">
        <v>45623</v>
      </c>
      <c r="K1485" s="344">
        <v>7</v>
      </c>
      <c r="L1485" s="346">
        <v>45635</v>
      </c>
      <c r="M1485" s="345">
        <v>0</v>
      </c>
      <c r="N1485" s="345">
        <v>0</v>
      </c>
      <c r="O1485" s="282" t="s">
        <v>1123</v>
      </c>
      <c r="P1485" s="344">
        <v>0</v>
      </c>
      <c r="Q1485" s="282" t="s">
        <v>2134</v>
      </c>
      <c r="R1485" s="344">
        <v>1</v>
      </c>
      <c r="S1485" s="339"/>
      <c r="T1485" s="282"/>
      <c r="U1485" s="24" t="str">
        <f>+VLOOKUP(TRIM(C1485),[5]CAT!$A$2:$G$498,4,0)</f>
        <v>Aditivos</v>
      </c>
      <c r="V1485" s="65">
        <f t="shared" si="23"/>
        <v>45635</v>
      </c>
    </row>
    <row r="1486" spans="1:22" x14ac:dyDescent="0.2">
      <c r="A1486" s="344">
        <v>1399</v>
      </c>
      <c r="B1486" s="345" t="b">
        <v>1</v>
      </c>
      <c r="C1486" s="282" t="s">
        <v>153</v>
      </c>
      <c r="D1486" s="282" t="s">
        <v>20</v>
      </c>
      <c r="E1486" s="282" t="s">
        <v>46</v>
      </c>
      <c r="F1486" s="282" t="s">
        <v>1375</v>
      </c>
      <c r="G1486" s="345">
        <v>66.349459999999993</v>
      </c>
      <c r="H1486" s="345">
        <v>66.349459999999993</v>
      </c>
      <c r="I1486" s="282" t="s">
        <v>1122</v>
      </c>
      <c r="J1486" s="346">
        <v>45623</v>
      </c>
      <c r="K1486" s="344">
        <v>7</v>
      </c>
      <c r="L1486" s="346">
        <v>45635</v>
      </c>
      <c r="M1486" s="345">
        <v>0</v>
      </c>
      <c r="N1486" s="345">
        <v>0</v>
      </c>
      <c r="O1486" s="282" t="s">
        <v>1123</v>
      </c>
      <c r="P1486" s="344">
        <v>0</v>
      </c>
      <c r="Q1486" s="282" t="s">
        <v>2112</v>
      </c>
      <c r="R1486" s="344">
        <v>1</v>
      </c>
      <c r="S1486" s="339"/>
      <c r="T1486" s="282"/>
      <c r="U1486" s="24" t="str">
        <f>+VLOOKUP(TRIM(C1486),[5]CAT!$A$2:$G$498,4,0)</f>
        <v>Sal</v>
      </c>
      <c r="V1486" s="65">
        <f t="shared" si="23"/>
        <v>45635</v>
      </c>
    </row>
    <row r="1487" spans="1:22" x14ac:dyDescent="0.2">
      <c r="A1487" s="344">
        <v>1408</v>
      </c>
      <c r="B1487" s="345" t="b">
        <v>1</v>
      </c>
      <c r="C1487" s="282" t="s">
        <v>153</v>
      </c>
      <c r="D1487" s="282" t="s">
        <v>20</v>
      </c>
      <c r="E1487" s="282" t="s">
        <v>46</v>
      </c>
      <c r="F1487" s="282" t="s">
        <v>1375</v>
      </c>
      <c r="G1487" s="345">
        <v>94.882797999999994</v>
      </c>
      <c r="H1487" s="345">
        <v>94.882797999999994</v>
      </c>
      <c r="I1487" s="282" t="s">
        <v>1122</v>
      </c>
      <c r="J1487" s="346">
        <v>45623</v>
      </c>
      <c r="K1487" s="344">
        <v>7</v>
      </c>
      <c r="L1487" s="346">
        <v>45635</v>
      </c>
      <c r="M1487" s="345">
        <v>0</v>
      </c>
      <c r="N1487" s="345">
        <v>0</v>
      </c>
      <c r="O1487" s="282" t="s">
        <v>1123</v>
      </c>
      <c r="P1487" s="344">
        <v>0</v>
      </c>
      <c r="Q1487" s="282" t="s">
        <v>2134</v>
      </c>
      <c r="R1487" s="344">
        <v>1</v>
      </c>
      <c r="S1487" s="339"/>
      <c r="T1487" s="282"/>
      <c r="U1487" s="24" t="str">
        <f>+VLOOKUP(TRIM(C1487),[5]CAT!$A$2:$G$498,4,0)</f>
        <v>Sal</v>
      </c>
      <c r="V1487" s="65">
        <f t="shared" si="23"/>
        <v>45635</v>
      </c>
    </row>
    <row r="1488" spans="1:22" x14ac:dyDescent="0.2">
      <c r="A1488" s="344">
        <v>1429</v>
      </c>
      <c r="B1488" s="345" t="b">
        <v>1</v>
      </c>
      <c r="C1488" s="282" t="s">
        <v>153</v>
      </c>
      <c r="D1488" s="282" t="s">
        <v>20</v>
      </c>
      <c r="E1488" s="282" t="s">
        <v>46</v>
      </c>
      <c r="F1488" s="282" t="s">
        <v>1375</v>
      </c>
      <c r="G1488" s="345">
        <v>22.688479999999998</v>
      </c>
      <c r="H1488" s="345">
        <v>22.688479999999998</v>
      </c>
      <c r="I1488" s="282" t="s">
        <v>1122</v>
      </c>
      <c r="J1488" s="346">
        <v>45623</v>
      </c>
      <c r="K1488" s="344">
        <v>7</v>
      </c>
      <c r="L1488" s="346">
        <v>45635</v>
      </c>
      <c r="M1488" s="345">
        <v>0</v>
      </c>
      <c r="N1488" s="345">
        <v>0</v>
      </c>
      <c r="O1488" s="282" t="s">
        <v>1123</v>
      </c>
      <c r="P1488" s="344">
        <v>0</v>
      </c>
      <c r="Q1488" s="282" t="s">
        <v>2109</v>
      </c>
      <c r="R1488" s="344">
        <v>1</v>
      </c>
      <c r="S1488" s="339"/>
      <c r="T1488" s="282"/>
      <c r="U1488" s="24" t="str">
        <f>+VLOOKUP(TRIM(C1488),[5]CAT!$A$2:$G$498,4,0)</f>
        <v>Sal</v>
      </c>
      <c r="V1488" s="65">
        <f t="shared" si="23"/>
        <v>45635</v>
      </c>
    </row>
    <row r="1489" spans="1:22" x14ac:dyDescent="0.2">
      <c r="A1489" s="344">
        <v>1512</v>
      </c>
      <c r="B1489" s="345" t="b">
        <v>1</v>
      </c>
      <c r="C1489" s="282" t="s">
        <v>148</v>
      </c>
      <c r="D1489" s="282" t="s">
        <v>20</v>
      </c>
      <c r="E1489" s="282" t="s">
        <v>586</v>
      </c>
      <c r="F1489" s="282" t="s">
        <v>1128</v>
      </c>
      <c r="G1489" s="345">
        <v>397.58608800000002</v>
      </c>
      <c r="H1489" s="345">
        <v>397.58608800000002</v>
      </c>
      <c r="I1489" s="282" t="s">
        <v>1122</v>
      </c>
      <c r="J1489" s="346">
        <v>45623</v>
      </c>
      <c r="K1489" s="344">
        <v>10</v>
      </c>
      <c r="L1489" s="346">
        <v>45635</v>
      </c>
      <c r="M1489" s="345">
        <v>0</v>
      </c>
      <c r="N1489" s="345">
        <v>0</v>
      </c>
      <c r="O1489" s="282" t="s">
        <v>1123</v>
      </c>
      <c r="P1489" s="344">
        <v>0</v>
      </c>
      <c r="Q1489" s="282" t="s">
        <v>2114</v>
      </c>
      <c r="R1489" s="344">
        <v>1</v>
      </c>
      <c r="S1489" s="339"/>
      <c r="T1489" s="282"/>
      <c r="U1489" s="24" t="str">
        <f>+VLOOKUP(TRIM(C1489),[5]CAT!$A$2:$G$498,4,0)</f>
        <v>Harina</v>
      </c>
      <c r="V1489" s="65">
        <f t="shared" si="23"/>
        <v>45635</v>
      </c>
    </row>
    <row r="1490" spans="1:22" x14ac:dyDescent="0.2">
      <c r="A1490" s="344">
        <v>1515</v>
      </c>
      <c r="B1490" s="345" t="b">
        <v>1</v>
      </c>
      <c r="C1490" s="282" t="s">
        <v>148</v>
      </c>
      <c r="D1490" s="282" t="s">
        <v>20</v>
      </c>
      <c r="E1490" s="282" t="s">
        <v>586</v>
      </c>
      <c r="F1490" s="282" t="s">
        <v>1128</v>
      </c>
      <c r="G1490" s="345">
        <v>329.73845799999998</v>
      </c>
      <c r="H1490" s="345">
        <v>329.73845799999998</v>
      </c>
      <c r="I1490" s="282" t="s">
        <v>1122</v>
      </c>
      <c r="J1490" s="346">
        <v>45623</v>
      </c>
      <c r="K1490" s="344">
        <v>10</v>
      </c>
      <c r="L1490" s="346">
        <v>45635</v>
      </c>
      <c r="M1490" s="345">
        <v>0</v>
      </c>
      <c r="N1490" s="345">
        <v>0</v>
      </c>
      <c r="O1490" s="282" t="s">
        <v>1123</v>
      </c>
      <c r="P1490" s="344">
        <v>0</v>
      </c>
      <c r="Q1490" s="282" t="s">
        <v>2108</v>
      </c>
      <c r="R1490" s="344">
        <v>1</v>
      </c>
      <c r="S1490" s="339"/>
      <c r="T1490" s="282"/>
      <c r="U1490" s="24" t="str">
        <f>+VLOOKUP(TRIM(C1490),[5]CAT!$A$2:$G$498,4,0)</f>
        <v>Harina</v>
      </c>
      <c r="V1490" s="65">
        <f t="shared" si="23"/>
        <v>45635</v>
      </c>
    </row>
    <row r="1491" spans="1:22" x14ac:dyDescent="0.2">
      <c r="A1491" s="344">
        <v>1433</v>
      </c>
      <c r="B1491" s="345" t="b">
        <v>1</v>
      </c>
      <c r="C1491" s="282" t="s">
        <v>143</v>
      </c>
      <c r="D1491" s="282" t="s">
        <v>20</v>
      </c>
      <c r="E1491" s="282" t="s">
        <v>50</v>
      </c>
      <c r="F1491" s="282" t="s">
        <v>1131</v>
      </c>
      <c r="G1491" s="345">
        <v>83.181589000000002</v>
      </c>
      <c r="H1491" s="345">
        <v>83.181589000000002</v>
      </c>
      <c r="I1491" s="282" t="s">
        <v>1122</v>
      </c>
      <c r="J1491" s="346">
        <v>45623</v>
      </c>
      <c r="K1491" s="344">
        <v>7</v>
      </c>
      <c r="L1491" s="346">
        <v>45635</v>
      </c>
      <c r="M1491" s="345">
        <v>0</v>
      </c>
      <c r="N1491" s="345">
        <v>0</v>
      </c>
      <c r="O1491" s="282" t="s">
        <v>1123</v>
      </c>
      <c r="P1491" s="344">
        <v>0</v>
      </c>
      <c r="Q1491" s="282" t="s">
        <v>2109</v>
      </c>
      <c r="R1491" s="344">
        <v>1</v>
      </c>
      <c r="S1491" s="339"/>
      <c r="T1491" s="282"/>
      <c r="U1491" s="24" t="str">
        <f>+VLOOKUP(TRIM(C1491),[5]CAT!$A$2:$G$498,4,0)</f>
        <v>Leche</v>
      </c>
      <c r="V1491" s="65">
        <f t="shared" si="23"/>
        <v>45635</v>
      </c>
    </row>
    <row r="1492" spans="1:22" x14ac:dyDescent="0.2">
      <c r="A1492" s="344">
        <v>1418</v>
      </c>
      <c r="B1492" s="345" t="b">
        <v>1</v>
      </c>
      <c r="C1492" s="282" t="s">
        <v>141</v>
      </c>
      <c r="D1492" s="282" t="s">
        <v>20</v>
      </c>
      <c r="E1492" s="282" t="s">
        <v>309</v>
      </c>
      <c r="F1492" s="282" t="s">
        <v>1140</v>
      </c>
      <c r="G1492" s="345">
        <v>40.526032999999998</v>
      </c>
      <c r="H1492" s="345">
        <v>40.526032999999998</v>
      </c>
      <c r="I1492" s="282" t="s">
        <v>1122</v>
      </c>
      <c r="J1492" s="346">
        <v>45623</v>
      </c>
      <c r="K1492" s="344">
        <v>7</v>
      </c>
      <c r="L1492" s="346">
        <v>45635</v>
      </c>
      <c r="M1492" s="345">
        <v>0</v>
      </c>
      <c r="N1492" s="345">
        <v>0</v>
      </c>
      <c r="O1492" s="282" t="s">
        <v>1123</v>
      </c>
      <c r="P1492" s="344">
        <v>0</v>
      </c>
      <c r="Q1492" s="282" t="s">
        <v>2134</v>
      </c>
      <c r="R1492" s="344">
        <v>1</v>
      </c>
      <c r="S1492" s="339"/>
      <c r="T1492" s="282"/>
      <c r="U1492" s="24" t="str">
        <f>+VLOOKUP(TRIM(C1492),[5]CAT!$A$2:$G$498,4,0)</f>
        <v>Aditivos</v>
      </c>
      <c r="V1492" s="65">
        <f t="shared" si="23"/>
        <v>45635</v>
      </c>
    </row>
    <row r="1493" spans="1:22" x14ac:dyDescent="0.2">
      <c r="A1493" s="344">
        <v>1442</v>
      </c>
      <c r="B1493" s="345" t="b">
        <v>1</v>
      </c>
      <c r="C1493" s="282" t="s">
        <v>265</v>
      </c>
      <c r="D1493" s="282" t="s">
        <v>20</v>
      </c>
      <c r="E1493" s="282" t="s">
        <v>28</v>
      </c>
      <c r="F1493" s="282" t="s">
        <v>1127</v>
      </c>
      <c r="G1493" s="345">
        <v>2.5155669999999999</v>
      </c>
      <c r="H1493" s="345">
        <v>2.5155669999999999</v>
      </c>
      <c r="I1493" s="282" t="s">
        <v>1122</v>
      </c>
      <c r="J1493" s="346">
        <v>45624</v>
      </c>
      <c r="K1493" s="344">
        <v>7</v>
      </c>
      <c r="L1493" s="346">
        <v>45635</v>
      </c>
      <c r="M1493" s="345">
        <v>0</v>
      </c>
      <c r="N1493" s="345">
        <v>0</v>
      </c>
      <c r="O1493" s="282" t="s">
        <v>1123</v>
      </c>
      <c r="P1493" s="344">
        <v>0</v>
      </c>
      <c r="Q1493" s="282" t="s">
        <v>2114</v>
      </c>
      <c r="R1493" s="344">
        <v>1</v>
      </c>
      <c r="S1493" s="339"/>
      <c r="T1493" s="282"/>
      <c r="U1493" s="24" t="str">
        <f>+VLOOKUP(TRIM(C1493),[5]CAT!$A$2:$G$498,4,0)</f>
        <v>Aditivos</v>
      </c>
      <c r="V1493" s="65">
        <f t="shared" si="23"/>
        <v>45635</v>
      </c>
    </row>
    <row r="1494" spans="1:22" x14ac:dyDescent="0.2">
      <c r="A1494" s="344">
        <v>1451</v>
      </c>
      <c r="B1494" s="345" t="b">
        <v>1</v>
      </c>
      <c r="C1494" s="282" t="s">
        <v>265</v>
      </c>
      <c r="D1494" s="282" t="s">
        <v>20</v>
      </c>
      <c r="E1494" s="282" t="s">
        <v>28</v>
      </c>
      <c r="F1494" s="282" t="s">
        <v>1127</v>
      </c>
      <c r="G1494" s="345">
        <v>2.0862889999999998</v>
      </c>
      <c r="H1494" s="345">
        <v>2.0862889999999998</v>
      </c>
      <c r="I1494" s="282" t="s">
        <v>1122</v>
      </c>
      <c r="J1494" s="346">
        <v>45624</v>
      </c>
      <c r="K1494" s="344">
        <v>7</v>
      </c>
      <c r="L1494" s="346">
        <v>45635</v>
      </c>
      <c r="M1494" s="345">
        <v>0</v>
      </c>
      <c r="N1494" s="345">
        <v>0</v>
      </c>
      <c r="O1494" s="282" t="s">
        <v>1123</v>
      </c>
      <c r="P1494" s="344">
        <v>0</v>
      </c>
      <c r="Q1494" s="282" t="s">
        <v>2108</v>
      </c>
      <c r="R1494" s="344">
        <v>1</v>
      </c>
      <c r="S1494" s="339"/>
      <c r="T1494" s="282"/>
      <c r="U1494" s="24" t="str">
        <f>+VLOOKUP(TRIM(C1494),[5]CAT!$A$2:$G$498,4,0)</f>
        <v>Aditivos</v>
      </c>
      <c r="V1494" s="65">
        <f t="shared" si="23"/>
        <v>45635</v>
      </c>
    </row>
    <row r="1495" spans="1:22" x14ac:dyDescent="0.2">
      <c r="A1495" s="344">
        <v>1455</v>
      </c>
      <c r="B1495" s="345" t="b">
        <v>1</v>
      </c>
      <c r="C1495" s="282" t="s">
        <v>265</v>
      </c>
      <c r="D1495" s="282" t="s">
        <v>20</v>
      </c>
      <c r="E1495" s="282" t="s">
        <v>28</v>
      </c>
      <c r="F1495" s="282" t="s">
        <v>1127</v>
      </c>
      <c r="G1495" s="345">
        <v>1.602538</v>
      </c>
      <c r="H1495" s="345">
        <v>1.602538</v>
      </c>
      <c r="I1495" s="282" t="s">
        <v>1122</v>
      </c>
      <c r="J1495" s="346">
        <v>45624</v>
      </c>
      <c r="K1495" s="344">
        <v>7</v>
      </c>
      <c r="L1495" s="346">
        <v>45635</v>
      </c>
      <c r="M1495" s="345">
        <v>0</v>
      </c>
      <c r="N1495" s="345">
        <v>0</v>
      </c>
      <c r="O1495" s="282" t="s">
        <v>1123</v>
      </c>
      <c r="P1495" s="344">
        <v>0</v>
      </c>
      <c r="Q1495" s="282" t="s">
        <v>2108</v>
      </c>
      <c r="R1495" s="344">
        <v>1</v>
      </c>
      <c r="S1495" s="339"/>
      <c r="T1495" s="282"/>
      <c r="U1495" s="24" t="str">
        <f>+VLOOKUP(TRIM(C1495),[5]CAT!$A$2:$G$498,4,0)</f>
        <v>Aditivos</v>
      </c>
      <c r="V1495" s="65">
        <f t="shared" si="23"/>
        <v>45635</v>
      </c>
    </row>
    <row r="1496" spans="1:22" x14ac:dyDescent="0.2">
      <c r="A1496" s="344">
        <v>1443</v>
      </c>
      <c r="B1496" s="345" t="b">
        <v>1</v>
      </c>
      <c r="C1496" s="282" t="s">
        <v>250</v>
      </c>
      <c r="D1496" s="282" t="s">
        <v>20</v>
      </c>
      <c r="E1496" s="282" t="s">
        <v>31</v>
      </c>
      <c r="F1496" s="282" t="s">
        <v>1375</v>
      </c>
      <c r="G1496" s="345">
        <v>2.5155669999999999</v>
      </c>
      <c r="H1496" s="345">
        <v>2.5155669999999999</v>
      </c>
      <c r="I1496" s="282" t="s">
        <v>1180</v>
      </c>
      <c r="J1496" s="346">
        <v>45624</v>
      </c>
      <c r="K1496" s="344">
        <v>7</v>
      </c>
      <c r="L1496" s="346">
        <v>45635</v>
      </c>
      <c r="M1496" s="345">
        <v>0</v>
      </c>
      <c r="N1496" s="345">
        <v>0</v>
      </c>
      <c r="O1496" s="282" t="s">
        <v>1123</v>
      </c>
      <c r="P1496" s="344">
        <v>0</v>
      </c>
      <c r="Q1496" s="282" t="s">
        <v>2114</v>
      </c>
      <c r="R1496" s="344">
        <v>1</v>
      </c>
      <c r="S1496" s="339"/>
      <c r="T1496" s="282"/>
      <c r="U1496" s="24" t="str">
        <f>+VLOOKUP(TRIM(C1496),[5]CAT!$A$2:$G$498,4,0)</f>
        <v>Aditivos</v>
      </c>
      <c r="V1496" s="65">
        <f t="shared" si="23"/>
        <v>45635</v>
      </c>
    </row>
    <row r="1497" spans="1:22" x14ac:dyDescent="0.2">
      <c r="A1497" s="344">
        <v>1452</v>
      </c>
      <c r="B1497" s="345" t="b">
        <v>1</v>
      </c>
      <c r="C1497" s="282" t="s">
        <v>250</v>
      </c>
      <c r="D1497" s="282" t="s">
        <v>20</v>
      </c>
      <c r="E1497" s="282" t="s">
        <v>31</v>
      </c>
      <c r="F1497" s="282" t="s">
        <v>1375</v>
      </c>
      <c r="G1497" s="345">
        <v>2.0862889999999998</v>
      </c>
      <c r="H1497" s="345">
        <v>2.0862889999999998</v>
      </c>
      <c r="I1497" s="282" t="s">
        <v>1180</v>
      </c>
      <c r="J1497" s="346">
        <v>45624</v>
      </c>
      <c r="K1497" s="344">
        <v>7</v>
      </c>
      <c r="L1497" s="346">
        <v>45635</v>
      </c>
      <c r="M1497" s="345">
        <v>0</v>
      </c>
      <c r="N1497" s="345">
        <v>0</v>
      </c>
      <c r="O1497" s="282" t="s">
        <v>1123</v>
      </c>
      <c r="P1497" s="344">
        <v>0</v>
      </c>
      <c r="Q1497" s="282" t="s">
        <v>2108</v>
      </c>
      <c r="R1497" s="344">
        <v>1</v>
      </c>
      <c r="S1497" s="339"/>
      <c r="T1497" s="282"/>
      <c r="U1497" s="24" t="str">
        <f>+VLOOKUP(TRIM(C1497),[5]CAT!$A$2:$G$498,4,0)</f>
        <v>Aditivos</v>
      </c>
      <c r="V1497" s="65">
        <f t="shared" si="23"/>
        <v>45635</v>
      </c>
    </row>
    <row r="1498" spans="1:22" x14ac:dyDescent="0.2">
      <c r="A1498" s="344">
        <v>1456</v>
      </c>
      <c r="B1498" s="345" t="b">
        <v>1</v>
      </c>
      <c r="C1498" s="282" t="s">
        <v>250</v>
      </c>
      <c r="D1498" s="282" t="s">
        <v>20</v>
      </c>
      <c r="E1498" s="282" t="s">
        <v>31</v>
      </c>
      <c r="F1498" s="282" t="s">
        <v>1375</v>
      </c>
      <c r="G1498" s="345">
        <v>1.58683</v>
      </c>
      <c r="H1498" s="345">
        <v>1.58683</v>
      </c>
      <c r="I1498" s="282" t="s">
        <v>1180</v>
      </c>
      <c r="J1498" s="346">
        <v>45624</v>
      </c>
      <c r="K1498" s="344">
        <v>7</v>
      </c>
      <c r="L1498" s="346">
        <v>45635</v>
      </c>
      <c r="M1498" s="345">
        <v>0</v>
      </c>
      <c r="N1498" s="345">
        <v>0</v>
      </c>
      <c r="O1498" s="282" t="s">
        <v>1123</v>
      </c>
      <c r="P1498" s="344">
        <v>0</v>
      </c>
      <c r="Q1498" s="282" t="s">
        <v>2108</v>
      </c>
      <c r="R1498" s="344">
        <v>1</v>
      </c>
      <c r="S1498" s="339"/>
      <c r="T1498" s="282"/>
      <c r="U1498" s="24" t="str">
        <f>+VLOOKUP(TRIM(C1498),[5]CAT!$A$2:$G$498,4,0)</f>
        <v>Aditivos</v>
      </c>
      <c r="V1498" s="65">
        <f t="shared" si="23"/>
        <v>45635</v>
      </c>
    </row>
    <row r="1499" spans="1:22" x14ac:dyDescent="0.2">
      <c r="A1499" s="344">
        <v>1467</v>
      </c>
      <c r="B1499" s="345" t="b">
        <v>1</v>
      </c>
      <c r="C1499" s="282" t="s">
        <v>239</v>
      </c>
      <c r="D1499" s="282" t="s">
        <v>20</v>
      </c>
      <c r="E1499" s="282" t="s">
        <v>32</v>
      </c>
      <c r="F1499" s="282" t="s">
        <v>1375</v>
      </c>
      <c r="G1499" s="345">
        <v>265.38245999999998</v>
      </c>
      <c r="H1499" s="345">
        <v>265.38245999999998</v>
      </c>
      <c r="I1499" s="282" t="s">
        <v>1122</v>
      </c>
      <c r="J1499" s="346">
        <v>45624</v>
      </c>
      <c r="K1499" s="344">
        <v>7</v>
      </c>
      <c r="L1499" s="346">
        <v>45635</v>
      </c>
      <c r="M1499" s="345">
        <v>0</v>
      </c>
      <c r="N1499" s="345">
        <v>0</v>
      </c>
      <c r="O1499" s="282" t="s">
        <v>1123</v>
      </c>
      <c r="P1499" s="344">
        <v>0</v>
      </c>
      <c r="Q1499" s="282" t="s">
        <v>2170</v>
      </c>
      <c r="R1499" s="344">
        <v>1</v>
      </c>
      <c r="S1499" s="339"/>
      <c r="T1499" s="282"/>
      <c r="U1499" s="24" t="str">
        <f>+VLOOKUP(TRIM(C1499),[5]CAT!$A$2:$G$498,4,0)</f>
        <v>Fiambre</v>
      </c>
      <c r="V1499" s="65">
        <f t="shared" si="23"/>
        <v>45635</v>
      </c>
    </row>
    <row r="1500" spans="1:22" x14ac:dyDescent="0.2">
      <c r="A1500" s="344">
        <v>1438</v>
      </c>
      <c r="B1500" s="345" t="b">
        <v>1</v>
      </c>
      <c r="C1500" s="282" t="s">
        <v>156</v>
      </c>
      <c r="D1500" s="282" t="s">
        <v>20</v>
      </c>
      <c r="E1500" s="282" t="s">
        <v>44</v>
      </c>
      <c r="F1500" s="282" t="s">
        <v>1375</v>
      </c>
      <c r="G1500" s="345">
        <v>8.3927700000000005</v>
      </c>
      <c r="H1500" s="345">
        <v>8.3927700000000005</v>
      </c>
      <c r="I1500" s="282" t="s">
        <v>1122</v>
      </c>
      <c r="J1500" s="346">
        <v>45624</v>
      </c>
      <c r="K1500" s="344">
        <v>7</v>
      </c>
      <c r="L1500" s="346">
        <v>45635</v>
      </c>
      <c r="M1500" s="345">
        <v>0</v>
      </c>
      <c r="N1500" s="345">
        <v>0</v>
      </c>
      <c r="O1500" s="282" t="s">
        <v>1123</v>
      </c>
      <c r="P1500" s="344">
        <v>0</v>
      </c>
      <c r="Q1500" s="282" t="s">
        <v>2114</v>
      </c>
      <c r="R1500" s="344">
        <v>1</v>
      </c>
      <c r="S1500" s="339"/>
      <c r="T1500" s="282"/>
      <c r="U1500" s="24" t="str">
        <f>+VLOOKUP(TRIM(C1500),[5]CAT!$A$2:$G$498,4,0)</f>
        <v>Azucar</v>
      </c>
      <c r="V1500" s="65">
        <f t="shared" si="23"/>
        <v>45635</v>
      </c>
    </row>
    <row r="1501" spans="1:22" x14ac:dyDescent="0.2">
      <c r="A1501" s="344">
        <v>1447</v>
      </c>
      <c r="B1501" s="345" t="b">
        <v>1</v>
      </c>
      <c r="C1501" s="282" t="s">
        <v>156</v>
      </c>
      <c r="D1501" s="282" t="s">
        <v>20</v>
      </c>
      <c r="E1501" s="282" t="s">
        <v>44</v>
      </c>
      <c r="F1501" s="282" t="s">
        <v>1375</v>
      </c>
      <c r="G1501" s="345">
        <v>6.9605540000000001</v>
      </c>
      <c r="H1501" s="345">
        <v>6.9605540000000001</v>
      </c>
      <c r="I1501" s="282" t="s">
        <v>1122</v>
      </c>
      <c r="J1501" s="346">
        <v>45624</v>
      </c>
      <c r="K1501" s="344">
        <v>7</v>
      </c>
      <c r="L1501" s="346">
        <v>45635</v>
      </c>
      <c r="M1501" s="345">
        <v>0</v>
      </c>
      <c r="N1501" s="345">
        <v>0</v>
      </c>
      <c r="O1501" s="282" t="s">
        <v>1123</v>
      </c>
      <c r="P1501" s="344">
        <v>0</v>
      </c>
      <c r="Q1501" s="282" t="s">
        <v>2108</v>
      </c>
      <c r="R1501" s="344">
        <v>1</v>
      </c>
      <c r="S1501" s="339"/>
      <c r="T1501" s="282"/>
      <c r="U1501" s="24" t="str">
        <f>+VLOOKUP(TRIM(C1501),[5]CAT!$A$2:$G$498,4,0)</f>
        <v>Azucar</v>
      </c>
      <c r="V1501" s="65">
        <f t="shared" si="23"/>
        <v>45635</v>
      </c>
    </row>
    <row r="1502" spans="1:22" x14ac:dyDescent="0.2">
      <c r="A1502" s="344">
        <v>1436</v>
      </c>
      <c r="B1502" s="345" t="b">
        <v>1</v>
      </c>
      <c r="C1502" s="282" t="s">
        <v>153</v>
      </c>
      <c r="D1502" s="282" t="s">
        <v>20</v>
      </c>
      <c r="E1502" s="282" t="s">
        <v>46</v>
      </c>
      <c r="F1502" s="282" t="s">
        <v>1375</v>
      </c>
      <c r="G1502" s="345">
        <v>22.617982000000001</v>
      </c>
      <c r="H1502" s="345">
        <v>22.617982000000001</v>
      </c>
      <c r="I1502" s="282" t="s">
        <v>1122</v>
      </c>
      <c r="J1502" s="346">
        <v>45624</v>
      </c>
      <c r="K1502" s="344">
        <v>7</v>
      </c>
      <c r="L1502" s="346">
        <v>45635</v>
      </c>
      <c r="M1502" s="345">
        <v>0</v>
      </c>
      <c r="N1502" s="345">
        <v>0</v>
      </c>
      <c r="O1502" s="282" t="s">
        <v>1123</v>
      </c>
      <c r="P1502" s="344">
        <v>0</v>
      </c>
      <c r="Q1502" s="282" t="s">
        <v>2114</v>
      </c>
      <c r="R1502" s="344">
        <v>1</v>
      </c>
      <c r="S1502" s="339"/>
      <c r="T1502" s="282"/>
      <c r="U1502" s="24" t="str">
        <f>+VLOOKUP(TRIM(C1502),[5]CAT!$A$2:$G$498,4,0)</f>
        <v>Sal</v>
      </c>
      <c r="V1502" s="65">
        <f t="shared" si="23"/>
        <v>45635</v>
      </c>
    </row>
    <row r="1503" spans="1:22" x14ac:dyDescent="0.2">
      <c r="A1503" s="344">
        <v>1445</v>
      </c>
      <c r="B1503" s="345" t="b">
        <v>1</v>
      </c>
      <c r="C1503" s="282" t="s">
        <v>153</v>
      </c>
      <c r="D1503" s="282" t="s">
        <v>20</v>
      </c>
      <c r="E1503" s="282" t="s">
        <v>46</v>
      </c>
      <c r="F1503" s="282" t="s">
        <v>1375</v>
      </c>
      <c r="G1503" s="345">
        <v>18.75825</v>
      </c>
      <c r="H1503" s="345">
        <v>18.75825</v>
      </c>
      <c r="I1503" s="282" t="s">
        <v>1122</v>
      </c>
      <c r="J1503" s="346">
        <v>45624</v>
      </c>
      <c r="K1503" s="344">
        <v>7</v>
      </c>
      <c r="L1503" s="346">
        <v>45635</v>
      </c>
      <c r="M1503" s="345">
        <v>0</v>
      </c>
      <c r="N1503" s="345">
        <v>0</v>
      </c>
      <c r="O1503" s="282" t="s">
        <v>1123</v>
      </c>
      <c r="P1503" s="344">
        <v>0</v>
      </c>
      <c r="Q1503" s="282" t="s">
        <v>2108</v>
      </c>
      <c r="R1503" s="344">
        <v>1</v>
      </c>
      <c r="S1503" s="339"/>
      <c r="T1503" s="282"/>
      <c r="U1503" s="24" t="str">
        <f>+VLOOKUP(TRIM(C1503),[5]CAT!$A$2:$G$498,4,0)</f>
        <v>Sal</v>
      </c>
      <c r="V1503" s="65">
        <f t="shared" si="23"/>
        <v>45635</v>
      </c>
    </row>
    <row r="1504" spans="1:22" x14ac:dyDescent="0.2">
      <c r="A1504" s="344">
        <v>1453</v>
      </c>
      <c r="B1504" s="345" t="b">
        <v>1</v>
      </c>
      <c r="C1504" s="282" t="s">
        <v>153</v>
      </c>
      <c r="D1504" s="282" t="s">
        <v>20</v>
      </c>
      <c r="E1504" s="282" t="s">
        <v>46</v>
      </c>
      <c r="F1504" s="282" t="s">
        <v>1375</v>
      </c>
      <c r="G1504" s="345">
        <v>4.8076129999999999</v>
      </c>
      <c r="H1504" s="345">
        <v>4.8076129999999999</v>
      </c>
      <c r="I1504" s="282" t="s">
        <v>1122</v>
      </c>
      <c r="J1504" s="346">
        <v>45624</v>
      </c>
      <c r="K1504" s="344">
        <v>7</v>
      </c>
      <c r="L1504" s="346">
        <v>45635</v>
      </c>
      <c r="M1504" s="345">
        <v>0</v>
      </c>
      <c r="N1504" s="345">
        <v>0</v>
      </c>
      <c r="O1504" s="282" t="s">
        <v>1123</v>
      </c>
      <c r="P1504" s="344">
        <v>0</v>
      </c>
      <c r="Q1504" s="282" t="s">
        <v>2108</v>
      </c>
      <c r="R1504" s="344">
        <v>1</v>
      </c>
      <c r="S1504" s="339"/>
      <c r="T1504" s="282"/>
      <c r="U1504" s="24" t="str">
        <f>+VLOOKUP(TRIM(C1504),[5]CAT!$A$2:$G$498,4,0)</f>
        <v>Sal</v>
      </c>
      <c r="V1504" s="65">
        <f t="shared" si="23"/>
        <v>45635</v>
      </c>
    </row>
    <row r="1505" spans="1:22" x14ac:dyDescent="0.2">
      <c r="A1505" s="344">
        <v>1437</v>
      </c>
      <c r="B1505" s="345" t="b">
        <v>1</v>
      </c>
      <c r="C1505" s="282" t="s">
        <v>143</v>
      </c>
      <c r="D1505" s="282" t="s">
        <v>20</v>
      </c>
      <c r="E1505" s="282" t="s">
        <v>50</v>
      </c>
      <c r="F1505" s="282" t="s">
        <v>1131</v>
      </c>
      <c r="G1505" s="345">
        <v>16.785539</v>
      </c>
      <c r="H1505" s="345">
        <v>16.785539</v>
      </c>
      <c r="I1505" s="282" t="s">
        <v>1122</v>
      </c>
      <c r="J1505" s="346">
        <v>45624</v>
      </c>
      <c r="K1505" s="344">
        <v>7</v>
      </c>
      <c r="L1505" s="346">
        <v>45635</v>
      </c>
      <c r="M1505" s="345">
        <v>0</v>
      </c>
      <c r="N1505" s="345">
        <v>0</v>
      </c>
      <c r="O1505" s="282" t="s">
        <v>1123</v>
      </c>
      <c r="P1505" s="344">
        <v>0</v>
      </c>
      <c r="Q1505" s="282" t="s">
        <v>2114</v>
      </c>
      <c r="R1505" s="344">
        <v>1</v>
      </c>
      <c r="S1505" s="339"/>
      <c r="T1505" s="282"/>
      <c r="U1505" s="24" t="str">
        <f>+VLOOKUP(TRIM(C1505),[5]CAT!$A$2:$G$498,4,0)</f>
        <v>Leche</v>
      </c>
      <c r="V1505" s="65">
        <f t="shared" si="23"/>
        <v>45635</v>
      </c>
    </row>
    <row r="1506" spans="1:22" x14ac:dyDescent="0.2">
      <c r="A1506" s="344">
        <v>1446</v>
      </c>
      <c r="B1506" s="345" t="b">
        <v>1</v>
      </c>
      <c r="C1506" s="282" t="s">
        <v>143</v>
      </c>
      <c r="D1506" s="282" t="s">
        <v>20</v>
      </c>
      <c r="E1506" s="282" t="s">
        <v>50</v>
      </c>
      <c r="F1506" s="282" t="s">
        <v>1131</v>
      </c>
      <c r="G1506" s="345">
        <v>13.921106</v>
      </c>
      <c r="H1506" s="345">
        <v>13.921106</v>
      </c>
      <c r="I1506" s="282" t="s">
        <v>1122</v>
      </c>
      <c r="J1506" s="346">
        <v>45624</v>
      </c>
      <c r="K1506" s="344">
        <v>7</v>
      </c>
      <c r="L1506" s="346">
        <v>45635</v>
      </c>
      <c r="M1506" s="345">
        <v>0</v>
      </c>
      <c r="N1506" s="345">
        <v>0</v>
      </c>
      <c r="O1506" s="282" t="s">
        <v>1123</v>
      </c>
      <c r="P1506" s="344">
        <v>0</v>
      </c>
      <c r="Q1506" s="282" t="s">
        <v>2108</v>
      </c>
      <c r="R1506" s="344">
        <v>1</v>
      </c>
      <c r="S1506" s="339"/>
      <c r="T1506" s="282"/>
      <c r="U1506" s="24" t="str">
        <f>+VLOOKUP(TRIM(C1506),[5]CAT!$A$2:$G$498,4,0)</f>
        <v>Leche</v>
      </c>
      <c r="V1506" s="65">
        <f t="shared" si="23"/>
        <v>45635</v>
      </c>
    </row>
    <row r="1507" spans="1:22" x14ac:dyDescent="0.2">
      <c r="A1507" s="344">
        <v>1531</v>
      </c>
      <c r="B1507" s="345" t="b">
        <v>1</v>
      </c>
      <c r="C1507" s="282" t="s">
        <v>132</v>
      </c>
      <c r="D1507" s="282" t="s">
        <v>20</v>
      </c>
      <c r="E1507" s="282" t="s">
        <v>59</v>
      </c>
      <c r="F1507" s="282" t="s">
        <v>1141</v>
      </c>
      <c r="G1507" s="345">
        <v>42.725745000000003</v>
      </c>
      <c r="H1507" s="345">
        <v>42.725745000000003</v>
      </c>
      <c r="I1507" s="282" t="s">
        <v>1139</v>
      </c>
      <c r="J1507" s="346">
        <v>45624</v>
      </c>
      <c r="K1507" s="344">
        <v>10</v>
      </c>
      <c r="L1507" s="346">
        <v>45635</v>
      </c>
      <c r="M1507" s="345">
        <v>0</v>
      </c>
      <c r="N1507" s="345">
        <v>0</v>
      </c>
      <c r="O1507" s="282" t="s">
        <v>1123</v>
      </c>
      <c r="P1507" s="344">
        <v>0</v>
      </c>
      <c r="Q1507" s="282" t="s">
        <v>2112</v>
      </c>
      <c r="R1507" s="344">
        <v>1</v>
      </c>
      <c r="S1507" s="339"/>
      <c r="T1507" s="282"/>
      <c r="U1507" s="24" t="str">
        <f>+VLOOKUP(TRIM(C1507),[5]CAT!$A$2:$G$498,4,0)</f>
        <v>Ins Pack</v>
      </c>
      <c r="V1507" s="65">
        <f t="shared" si="23"/>
        <v>45635</v>
      </c>
    </row>
    <row r="1508" spans="1:22" x14ac:dyDescent="0.2">
      <c r="A1508" s="344">
        <v>1688</v>
      </c>
      <c r="B1508" s="345" t="b">
        <v>1</v>
      </c>
      <c r="C1508" s="282" t="s">
        <v>659</v>
      </c>
      <c r="D1508" s="282" t="s">
        <v>20</v>
      </c>
      <c r="E1508" s="282" t="s">
        <v>671</v>
      </c>
      <c r="F1508" s="282" t="s">
        <v>1135</v>
      </c>
      <c r="G1508" s="345">
        <v>0.71712299999999995</v>
      </c>
      <c r="H1508" s="345">
        <v>0.71712299999999995</v>
      </c>
      <c r="I1508" s="282" t="s">
        <v>1122</v>
      </c>
      <c r="J1508" s="346">
        <v>45624</v>
      </c>
      <c r="K1508" s="344">
        <v>15</v>
      </c>
      <c r="L1508" s="346">
        <v>45642</v>
      </c>
      <c r="M1508" s="345">
        <v>0</v>
      </c>
      <c r="N1508" s="345">
        <v>0</v>
      </c>
      <c r="O1508" s="282" t="s">
        <v>1123</v>
      </c>
      <c r="P1508" s="344">
        <v>0</v>
      </c>
      <c r="Q1508" s="282" t="s">
        <v>2111</v>
      </c>
      <c r="R1508" s="344">
        <v>1</v>
      </c>
      <c r="S1508" s="339"/>
      <c r="T1508" s="282"/>
      <c r="U1508" s="24" t="str">
        <f>+VLOOKUP(TRIM(C1508),[5]CAT!$A$2:$G$498,4,0)</f>
        <v>Sabor</v>
      </c>
      <c r="V1508" s="65">
        <f t="shared" si="23"/>
        <v>45642</v>
      </c>
    </row>
    <row r="1509" spans="1:22" x14ac:dyDescent="0.2">
      <c r="A1509" s="344">
        <v>1697</v>
      </c>
      <c r="B1509" s="345" t="b">
        <v>1</v>
      </c>
      <c r="C1509" s="282" t="s">
        <v>659</v>
      </c>
      <c r="D1509" s="282" t="s">
        <v>20</v>
      </c>
      <c r="E1509" s="282" t="s">
        <v>671</v>
      </c>
      <c r="F1509" s="282" t="s">
        <v>1135</v>
      </c>
      <c r="G1509" s="345">
        <v>0.32727699999999998</v>
      </c>
      <c r="H1509" s="345">
        <v>0.32727699999999998</v>
      </c>
      <c r="I1509" s="282" t="s">
        <v>1122</v>
      </c>
      <c r="J1509" s="346">
        <v>45624</v>
      </c>
      <c r="K1509" s="344">
        <v>15</v>
      </c>
      <c r="L1509" s="346">
        <v>45642</v>
      </c>
      <c r="M1509" s="345">
        <v>0</v>
      </c>
      <c r="N1509" s="345">
        <v>0</v>
      </c>
      <c r="O1509" s="282" t="s">
        <v>1123</v>
      </c>
      <c r="P1509" s="344">
        <v>0</v>
      </c>
      <c r="Q1509" s="282" t="s">
        <v>2147</v>
      </c>
      <c r="R1509" s="344">
        <v>1</v>
      </c>
      <c r="S1509" s="339"/>
      <c r="T1509" s="282"/>
      <c r="U1509" s="24" t="str">
        <f>+VLOOKUP(TRIM(C1509),[5]CAT!$A$2:$G$498,4,0)</f>
        <v>Sabor</v>
      </c>
      <c r="V1509" s="65">
        <f t="shared" si="23"/>
        <v>45642</v>
      </c>
    </row>
    <row r="1510" spans="1:22" x14ac:dyDescent="0.2">
      <c r="A1510" s="344">
        <v>1702</v>
      </c>
      <c r="B1510" s="345" t="b">
        <v>1</v>
      </c>
      <c r="C1510" s="282" t="s">
        <v>659</v>
      </c>
      <c r="D1510" s="282" t="s">
        <v>20</v>
      </c>
      <c r="E1510" s="282" t="s">
        <v>671</v>
      </c>
      <c r="F1510" s="282" t="s">
        <v>1135</v>
      </c>
      <c r="G1510" s="345">
        <v>0.23802000000000001</v>
      </c>
      <c r="H1510" s="345">
        <v>0.23802000000000001</v>
      </c>
      <c r="I1510" s="282" t="s">
        <v>1122</v>
      </c>
      <c r="J1510" s="346">
        <v>45624</v>
      </c>
      <c r="K1510" s="344">
        <v>15</v>
      </c>
      <c r="L1510" s="346">
        <v>45642</v>
      </c>
      <c r="M1510" s="345">
        <v>0</v>
      </c>
      <c r="N1510" s="345">
        <v>0</v>
      </c>
      <c r="O1510" s="282" t="s">
        <v>1123</v>
      </c>
      <c r="P1510" s="344">
        <v>0</v>
      </c>
      <c r="Q1510" s="282" t="s">
        <v>2148</v>
      </c>
      <c r="R1510" s="344">
        <v>1</v>
      </c>
      <c r="S1510" s="339"/>
      <c r="T1510" s="282"/>
      <c r="U1510" s="24" t="str">
        <f>+VLOOKUP(TRIM(C1510),[5]CAT!$A$2:$G$498,4,0)</f>
        <v>Sabor</v>
      </c>
      <c r="V1510" s="65">
        <f t="shared" si="23"/>
        <v>45642</v>
      </c>
    </row>
    <row r="1511" spans="1:22" x14ac:dyDescent="0.2">
      <c r="A1511" s="344">
        <v>1796</v>
      </c>
      <c r="B1511" s="345" t="b">
        <v>1</v>
      </c>
      <c r="C1511" s="282" t="s">
        <v>683</v>
      </c>
      <c r="D1511" s="282" t="s">
        <v>20</v>
      </c>
      <c r="E1511" s="282" t="s">
        <v>688</v>
      </c>
      <c r="F1511" s="282" t="s">
        <v>1127</v>
      </c>
      <c r="G1511" s="345">
        <v>1673.1703789999999</v>
      </c>
      <c r="H1511" s="345">
        <v>1673.1703789999999</v>
      </c>
      <c r="I1511" s="282" t="s">
        <v>1122</v>
      </c>
      <c r="J1511" s="346">
        <v>45624</v>
      </c>
      <c r="K1511" s="344">
        <v>21</v>
      </c>
      <c r="L1511" s="346">
        <v>45649</v>
      </c>
      <c r="M1511" s="345">
        <v>0</v>
      </c>
      <c r="N1511" s="345">
        <v>0</v>
      </c>
      <c r="O1511" s="282" t="s">
        <v>1123</v>
      </c>
      <c r="P1511" s="344">
        <v>0</v>
      </c>
      <c r="Q1511" s="282" t="s">
        <v>2248</v>
      </c>
      <c r="R1511" s="344">
        <v>1</v>
      </c>
      <c r="S1511" s="339"/>
      <c r="T1511" s="282"/>
      <c r="U1511" s="24" t="str">
        <f>+VLOOKUP(TRIM(C1511),[5]CAT!$A$2:$G$498,4,0)</f>
        <v>Harina</v>
      </c>
      <c r="V1511" s="65">
        <f t="shared" si="23"/>
        <v>45649</v>
      </c>
    </row>
    <row r="1512" spans="1:22" x14ac:dyDescent="0.2">
      <c r="A1512" s="344">
        <v>2399</v>
      </c>
      <c r="B1512" s="345" t="b">
        <v>1</v>
      </c>
      <c r="C1512" s="282" t="s">
        <v>139</v>
      </c>
      <c r="D1512" s="282" t="s">
        <v>20</v>
      </c>
      <c r="E1512" s="282" t="s">
        <v>51</v>
      </c>
      <c r="F1512" s="282" t="s">
        <v>1375</v>
      </c>
      <c r="G1512" s="345">
        <v>1061.0735850000001</v>
      </c>
      <c r="H1512" s="345">
        <v>1061.0735850000001</v>
      </c>
      <c r="I1512" s="282" t="s">
        <v>1122</v>
      </c>
      <c r="J1512" s="346">
        <v>45624</v>
      </c>
      <c r="K1512" s="344">
        <v>60</v>
      </c>
      <c r="L1512" s="346">
        <v>45684</v>
      </c>
      <c r="M1512" s="345">
        <v>0</v>
      </c>
      <c r="N1512" s="345">
        <v>0</v>
      </c>
      <c r="O1512" s="282" t="s">
        <v>1123</v>
      </c>
      <c r="P1512" s="344">
        <v>0</v>
      </c>
      <c r="Q1512" s="282" t="s">
        <v>2002</v>
      </c>
      <c r="R1512" s="344">
        <v>1</v>
      </c>
      <c r="S1512" s="339"/>
      <c r="T1512" s="282"/>
      <c r="U1512" s="24" t="str">
        <f>+VLOOKUP(TRIM(C1512),[5]CAT!$A$2:$G$498,4,0)</f>
        <v>Vegetal</v>
      </c>
      <c r="V1512" s="65">
        <f t="shared" si="23"/>
        <v>45684</v>
      </c>
    </row>
    <row r="1513" spans="1:22" x14ac:dyDescent="0.2">
      <c r="A1513" s="344">
        <v>2376</v>
      </c>
      <c r="B1513" s="345" t="b">
        <v>1</v>
      </c>
      <c r="C1513" s="282" t="s">
        <v>137</v>
      </c>
      <c r="D1513" s="282" t="s">
        <v>20</v>
      </c>
      <c r="E1513" s="282" t="s">
        <v>52</v>
      </c>
      <c r="F1513" s="282" t="s">
        <v>1375</v>
      </c>
      <c r="G1513" s="345">
        <v>43.597185000000003</v>
      </c>
      <c r="H1513" s="345">
        <v>43.597185000000003</v>
      </c>
      <c r="I1513" s="282" t="s">
        <v>1122</v>
      </c>
      <c r="J1513" s="346">
        <v>45624</v>
      </c>
      <c r="K1513" s="344">
        <v>60</v>
      </c>
      <c r="L1513" s="346">
        <v>45684</v>
      </c>
      <c r="M1513" s="345">
        <v>0</v>
      </c>
      <c r="N1513" s="345">
        <v>0</v>
      </c>
      <c r="O1513" s="282" t="s">
        <v>1123</v>
      </c>
      <c r="P1513" s="344">
        <v>0</v>
      </c>
      <c r="Q1513" s="282" t="s">
        <v>2003</v>
      </c>
      <c r="R1513" s="344">
        <v>1</v>
      </c>
      <c r="S1513" s="339"/>
      <c r="T1513" s="282"/>
      <c r="U1513" s="24" t="str">
        <f>+VLOOKUP(TRIM(C1513),[5]CAT!$A$2:$G$498,4,0)</f>
        <v>Vegetal</v>
      </c>
      <c r="V1513" s="65">
        <f t="shared" si="23"/>
        <v>45684</v>
      </c>
    </row>
    <row r="1514" spans="1:22" x14ac:dyDescent="0.2">
      <c r="A1514" s="344">
        <v>2400</v>
      </c>
      <c r="B1514" s="345" t="b">
        <v>1</v>
      </c>
      <c r="C1514" s="282" t="s">
        <v>137</v>
      </c>
      <c r="D1514" s="282" t="s">
        <v>20</v>
      </c>
      <c r="E1514" s="282" t="s">
        <v>52</v>
      </c>
      <c r="F1514" s="282" t="s">
        <v>1375</v>
      </c>
      <c r="G1514" s="345">
        <v>302.76269500000001</v>
      </c>
      <c r="H1514" s="345">
        <v>302.76269500000001</v>
      </c>
      <c r="I1514" s="282" t="s">
        <v>1122</v>
      </c>
      <c r="J1514" s="346">
        <v>45624</v>
      </c>
      <c r="K1514" s="344">
        <v>60</v>
      </c>
      <c r="L1514" s="346">
        <v>45684</v>
      </c>
      <c r="M1514" s="345">
        <v>0</v>
      </c>
      <c r="N1514" s="345">
        <v>0</v>
      </c>
      <c r="O1514" s="282" t="s">
        <v>1123</v>
      </c>
      <c r="P1514" s="344">
        <v>0</v>
      </c>
      <c r="Q1514" s="282" t="s">
        <v>2002</v>
      </c>
      <c r="R1514" s="344">
        <v>1</v>
      </c>
      <c r="S1514" s="339"/>
      <c r="T1514" s="282"/>
      <c r="U1514" s="24" t="str">
        <f>+VLOOKUP(TRIM(C1514),[5]CAT!$A$2:$G$498,4,0)</f>
        <v>Vegetal</v>
      </c>
      <c r="V1514" s="65">
        <f t="shared" ref="V1514:V1577" si="24">L1514</f>
        <v>45684</v>
      </c>
    </row>
    <row r="1515" spans="1:22" x14ac:dyDescent="0.2">
      <c r="A1515" s="344">
        <v>1484</v>
      </c>
      <c r="B1515" s="345" t="b">
        <v>1</v>
      </c>
      <c r="C1515" s="282" t="s">
        <v>673</v>
      </c>
      <c r="D1515" s="282" t="s">
        <v>20</v>
      </c>
      <c r="E1515" s="282" t="s">
        <v>679</v>
      </c>
      <c r="F1515" s="282" t="s">
        <v>1132</v>
      </c>
      <c r="G1515" s="345">
        <v>0.16236999999999999</v>
      </c>
      <c r="H1515" s="345">
        <v>0.16236999999999999</v>
      </c>
      <c r="I1515" s="282" t="s">
        <v>1122</v>
      </c>
      <c r="J1515" s="346">
        <v>45625</v>
      </c>
      <c r="K1515" s="344">
        <v>7</v>
      </c>
      <c r="L1515" s="346">
        <v>45635</v>
      </c>
      <c r="M1515" s="345">
        <v>0</v>
      </c>
      <c r="N1515" s="345">
        <v>0</v>
      </c>
      <c r="O1515" s="282" t="s">
        <v>1123</v>
      </c>
      <c r="P1515" s="344">
        <v>0</v>
      </c>
      <c r="Q1515" s="282" t="s">
        <v>2114</v>
      </c>
      <c r="R1515" s="344">
        <v>1</v>
      </c>
      <c r="S1515" s="339"/>
      <c r="T1515" s="282"/>
      <c r="U1515" s="24" t="str">
        <f>+VLOOKUP(TRIM(C1515),[5]CAT!$A$2:$G$498,4,0)</f>
        <v>Aditivos</v>
      </c>
      <c r="V1515" s="65">
        <f t="shared" si="24"/>
        <v>45635</v>
      </c>
    </row>
    <row r="1516" spans="1:22" x14ac:dyDescent="0.2">
      <c r="A1516" s="344">
        <v>1573</v>
      </c>
      <c r="B1516" s="345" t="b">
        <v>1</v>
      </c>
      <c r="C1516" s="282" t="s">
        <v>275</v>
      </c>
      <c r="D1516" s="282" t="s">
        <v>20</v>
      </c>
      <c r="E1516" s="282" t="s">
        <v>1339</v>
      </c>
      <c r="F1516" s="282" t="s">
        <v>1375</v>
      </c>
      <c r="G1516" s="345">
        <v>1666.8266659999999</v>
      </c>
      <c r="H1516" s="345">
        <v>1666.8266659999999</v>
      </c>
      <c r="I1516" s="282" t="s">
        <v>1139</v>
      </c>
      <c r="J1516" s="346">
        <v>45625</v>
      </c>
      <c r="K1516" s="344">
        <v>10</v>
      </c>
      <c r="L1516" s="346">
        <v>45635</v>
      </c>
      <c r="M1516" s="345">
        <v>0</v>
      </c>
      <c r="N1516" s="345">
        <v>0</v>
      </c>
      <c r="O1516" s="282" t="s">
        <v>1123</v>
      </c>
      <c r="P1516" s="344">
        <v>0</v>
      </c>
      <c r="Q1516" s="282" t="s">
        <v>2003</v>
      </c>
      <c r="R1516" s="344">
        <v>1</v>
      </c>
      <c r="S1516" s="339"/>
      <c r="T1516" s="282"/>
      <c r="U1516" s="24" t="str">
        <f>+VLOOKUP(TRIM(C1516),[5]CAT!$A$2:$G$498,4,0)</f>
        <v>Ins Pack</v>
      </c>
      <c r="V1516" s="65">
        <f t="shared" si="24"/>
        <v>45635</v>
      </c>
    </row>
    <row r="1517" spans="1:22" x14ac:dyDescent="0.2">
      <c r="A1517" s="344">
        <v>1599</v>
      </c>
      <c r="B1517" s="345" t="b">
        <v>1</v>
      </c>
      <c r="C1517" s="282" t="s">
        <v>275</v>
      </c>
      <c r="D1517" s="282" t="s">
        <v>20</v>
      </c>
      <c r="E1517" s="282" t="s">
        <v>1339</v>
      </c>
      <c r="F1517" s="282" t="s">
        <v>1375</v>
      </c>
      <c r="G1517" s="345">
        <v>1666.8266659999999</v>
      </c>
      <c r="H1517" s="345">
        <v>1666.8266659999999</v>
      </c>
      <c r="I1517" s="282" t="s">
        <v>1139</v>
      </c>
      <c r="J1517" s="346">
        <v>45625</v>
      </c>
      <c r="K1517" s="344">
        <v>10</v>
      </c>
      <c r="L1517" s="346">
        <v>45635</v>
      </c>
      <c r="M1517" s="345">
        <v>0</v>
      </c>
      <c r="N1517" s="345">
        <v>0</v>
      </c>
      <c r="O1517" s="282" t="s">
        <v>1123</v>
      </c>
      <c r="P1517" s="344">
        <v>0</v>
      </c>
      <c r="Q1517" s="282" t="s">
        <v>2002</v>
      </c>
      <c r="R1517" s="344">
        <v>1</v>
      </c>
      <c r="S1517" s="339"/>
      <c r="T1517" s="282"/>
      <c r="U1517" s="24" t="str">
        <f>+VLOOKUP(TRIM(C1517),[5]CAT!$A$2:$G$498,4,0)</f>
        <v>Ins Pack</v>
      </c>
      <c r="V1517" s="65">
        <f t="shared" si="24"/>
        <v>45635</v>
      </c>
    </row>
    <row r="1518" spans="1:22" x14ac:dyDescent="0.2">
      <c r="A1518" s="344">
        <v>1498</v>
      </c>
      <c r="B1518" s="345" t="b">
        <v>1</v>
      </c>
      <c r="C1518" s="282" t="s">
        <v>262</v>
      </c>
      <c r="D1518" s="282" t="s">
        <v>20</v>
      </c>
      <c r="E1518" s="282" t="s">
        <v>75</v>
      </c>
      <c r="F1518" s="282" t="s">
        <v>1375</v>
      </c>
      <c r="G1518" s="345">
        <v>3.2250390000000002</v>
      </c>
      <c r="H1518" s="345">
        <v>3.2250390000000002</v>
      </c>
      <c r="I1518" s="282" t="s">
        <v>1122</v>
      </c>
      <c r="J1518" s="346">
        <v>45625</v>
      </c>
      <c r="K1518" s="344">
        <v>7</v>
      </c>
      <c r="L1518" s="346">
        <v>45635</v>
      </c>
      <c r="M1518" s="345">
        <v>0</v>
      </c>
      <c r="N1518" s="345">
        <v>0</v>
      </c>
      <c r="O1518" s="282" t="s">
        <v>1123</v>
      </c>
      <c r="P1518" s="344">
        <v>0</v>
      </c>
      <c r="Q1518" s="282" t="s">
        <v>2218</v>
      </c>
      <c r="R1518" s="344">
        <v>1</v>
      </c>
      <c r="S1518" s="339"/>
      <c r="T1518" s="282"/>
      <c r="U1518" s="24" t="str">
        <f>+VLOOKUP(TRIM(C1518),[5]CAT!$A$2:$G$498,4,0)</f>
        <v>Aditivos</v>
      </c>
      <c r="V1518" s="65">
        <f t="shared" si="24"/>
        <v>45635</v>
      </c>
    </row>
    <row r="1519" spans="1:22" x14ac:dyDescent="0.2">
      <c r="A1519" s="344">
        <v>1501</v>
      </c>
      <c r="B1519" s="345" t="b">
        <v>1</v>
      </c>
      <c r="C1519" s="282" t="s">
        <v>257</v>
      </c>
      <c r="D1519" s="282" t="s">
        <v>20</v>
      </c>
      <c r="E1519" s="282" t="s">
        <v>30</v>
      </c>
      <c r="F1519" s="282" t="s">
        <v>1128</v>
      </c>
      <c r="G1519" s="345">
        <v>25.800312000000002</v>
      </c>
      <c r="H1519" s="345">
        <v>25.800312000000002</v>
      </c>
      <c r="I1519" s="282" t="s">
        <v>1180</v>
      </c>
      <c r="J1519" s="346">
        <v>45625</v>
      </c>
      <c r="K1519" s="344">
        <v>7</v>
      </c>
      <c r="L1519" s="346">
        <v>45635</v>
      </c>
      <c r="M1519" s="345">
        <v>0</v>
      </c>
      <c r="N1519" s="345">
        <v>0</v>
      </c>
      <c r="O1519" s="282" t="s">
        <v>1123</v>
      </c>
      <c r="P1519" s="344">
        <v>0</v>
      </c>
      <c r="Q1519" s="282" t="s">
        <v>2218</v>
      </c>
      <c r="R1519" s="344">
        <v>1</v>
      </c>
      <c r="S1519" s="339"/>
      <c r="T1519" s="282"/>
      <c r="U1519" s="24" t="str">
        <f>+VLOOKUP(TRIM(C1519),[5]CAT!$A$2:$G$498,4,0)</f>
        <v>Aditivos</v>
      </c>
      <c r="V1519" s="65">
        <f t="shared" si="24"/>
        <v>45635</v>
      </c>
    </row>
    <row r="1520" spans="1:22" x14ac:dyDescent="0.2">
      <c r="A1520" s="344">
        <v>1473</v>
      </c>
      <c r="B1520" s="345" t="b">
        <v>1</v>
      </c>
      <c r="C1520" s="282" t="s">
        <v>239</v>
      </c>
      <c r="D1520" s="282" t="s">
        <v>20</v>
      </c>
      <c r="E1520" s="282" t="s">
        <v>32</v>
      </c>
      <c r="F1520" s="282" t="s">
        <v>1375</v>
      </c>
      <c r="G1520" s="345">
        <v>1070.704565</v>
      </c>
      <c r="H1520" s="345">
        <v>1070.704565</v>
      </c>
      <c r="I1520" s="282" t="s">
        <v>1122</v>
      </c>
      <c r="J1520" s="346">
        <v>45625</v>
      </c>
      <c r="K1520" s="344">
        <v>7</v>
      </c>
      <c r="L1520" s="346">
        <v>45635</v>
      </c>
      <c r="M1520" s="345">
        <v>0</v>
      </c>
      <c r="N1520" s="345">
        <v>0</v>
      </c>
      <c r="O1520" s="282" t="s">
        <v>1123</v>
      </c>
      <c r="P1520" s="344">
        <v>0</v>
      </c>
      <c r="Q1520" s="282" t="s">
        <v>2112</v>
      </c>
      <c r="R1520" s="344">
        <v>1</v>
      </c>
      <c r="S1520" s="339"/>
      <c r="T1520" s="282"/>
      <c r="U1520" s="24" t="str">
        <f>+VLOOKUP(TRIM(C1520),[5]CAT!$A$2:$G$498,4,0)</f>
        <v>Fiambre</v>
      </c>
      <c r="V1520" s="65">
        <f t="shared" si="24"/>
        <v>45635</v>
      </c>
    </row>
    <row r="1521" spans="1:22" x14ac:dyDescent="0.2">
      <c r="A1521" s="344">
        <v>1471</v>
      </c>
      <c r="B1521" s="345" t="b">
        <v>1</v>
      </c>
      <c r="C1521" s="282" t="s">
        <v>161</v>
      </c>
      <c r="D1521" s="282" t="s">
        <v>20</v>
      </c>
      <c r="E1521" s="282" t="s">
        <v>43</v>
      </c>
      <c r="F1521" s="282" t="s">
        <v>1375</v>
      </c>
      <c r="G1521" s="345">
        <v>295.17954700000001</v>
      </c>
      <c r="H1521" s="345">
        <v>295.17954700000001</v>
      </c>
      <c r="I1521" s="282" t="s">
        <v>1122</v>
      </c>
      <c r="J1521" s="346">
        <v>45625</v>
      </c>
      <c r="K1521" s="344">
        <v>7</v>
      </c>
      <c r="L1521" s="346">
        <v>45635</v>
      </c>
      <c r="M1521" s="345">
        <v>0</v>
      </c>
      <c r="N1521" s="345">
        <v>0</v>
      </c>
      <c r="O1521" s="282" t="s">
        <v>1123</v>
      </c>
      <c r="P1521" s="344">
        <v>0</v>
      </c>
      <c r="Q1521" s="282" t="s">
        <v>2112</v>
      </c>
      <c r="R1521" s="344">
        <v>1</v>
      </c>
      <c r="S1521" s="339"/>
      <c r="T1521" s="282"/>
      <c r="U1521" s="24" t="str">
        <f>+VLOOKUP(TRIM(C1521),[5]CAT!$A$2:$G$498,4,0)</f>
        <v>Aceite</v>
      </c>
      <c r="V1521" s="65">
        <f t="shared" si="24"/>
        <v>45635</v>
      </c>
    </row>
    <row r="1522" spans="1:22" x14ac:dyDescent="0.2">
      <c r="A1522" s="344">
        <v>1485</v>
      </c>
      <c r="B1522" s="345" t="b">
        <v>1</v>
      </c>
      <c r="C1522" s="282" t="s">
        <v>161</v>
      </c>
      <c r="D1522" s="282" t="s">
        <v>20</v>
      </c>
      <c r="E1522" s="282" t="s">
        <v>43</v>
      </c>
      <c r="F1522" s="282" t="s">
        <v>1375</v>
      </c>
      <c r="G1522" s="345">
        <v>208.670908</v>
      </c>
      <c r="H1522" s="345">
        <v>208.670908</v>
      </c>
      <c r="I1522" s="282" t="s">
        <v>1122</v>
      </c>
      <c r="J1522" s="346">
        <v>45625</v>
      </c>
      <c r="K1522" s="344">
        <v>7</v>
      </c>
      <c r="L1522" s="346">
        <v>45635</v>
      </c>
      <c r="M1522" s="345">
        <v>0</v>
      </c>
      <c r="N1522" s="345">
        <v>0</v>
      </c>
      <c r="O1522" s="282" t="s">
        <v>1123</v>
      </c>
      <c r="P1522" s="344">
        <v>0</v>
      </c>
      <c r="Q1522" s="282" t="s">
        <v>2134</v>
      </c>
      <c r="R1522" s="344">
        <v>1</v>
      </c>
      <c r="S1522" s="339"/>
      <c r="T1522" s="282"/>
      <c r="U1522" s="24" t="str">
        <f>+VLOOKUP(TRIM(C1522),[5]CAT!$A$2:$G$498,4,0)</f>
        <v>Aceite</v>
      </c>
      <c r="V1522" s="65">
        <f t="shared" si="24"/>
        <v>45635</v>
      </c>
    </row>
    <row r="1523" spans="1:22" x14ac:dyDescent="0.2">
      <c r="A1523" s="344">
        <v>1490</v>
      </c>
      <c r="B1523" s="345" t="b">
        <v>1</v>
      </c>
      <c r="C1523" s="282" t="s">
        <v>161</v>
      </c>
      <c r="D1523" s="282" t="s">
        <v>20</v>
      </c>
      <c r="E1523" s="282" t="s">
        <v>43</v>
      </c>
      <c r="F1523" s="282" t="s">
        <v>1375</v>
      </c>
      <c r="G1523" s="345">
        <v>727.2</v>
      </c>
      <c r="H1523" s="345">
        <v>727.2</v>
      </c>
      <c r="I1523" s="282" t="s">
        <v>1122</v>
      </c>
      <c r="J1523" s="346">
        <v>45625</v>
      </c>
      <c r="K1523" s="344">
        <v>7</v>
      </c>
      <c r="L1523" s="346">
        <v>45635</v>
      </c>
      <c r="M1523" s="345">
        <v>0</v>
      </c>
      <c r="N1523" s="345">
        <v>0</v>
      </c>
      <c r="O1523" s="282" t="s">
        <v>1123</v>
      </c>
      <c r="P1523" s="344">
        <v>0</v>
      </c>
      <c r="Q1523" s="282" t="s">
        <v>2109</v>
      </c>
      <c r="R1523" s="344">
        <v>1</v>
      </c>
      <c r="S1523" s="339"/>
      <c r="T1523" s="282"/>
      <c r="U1523" s="24" t="str">
        <f>+VLOOKUP(TRIM(C1523),[5]CAT!$A$2:$G$498,4,0)</f>
        <v>Aceite</v>
      </c>
      <c r="V1523" s="65">
        <f t="shared" si="24"/>
        <v>45635</v>
      </c>
    </row>
    <row r="1524" spans="1:22" x14ac:dyDescent="0.2">
      <c r="A1524" s="344">
        <v>1493</v>
      </c>
      <c r="B1524" s="345" t="b">
        <v>1</v>
      </c>
      <c r="C1524" s="282" t="s">
        <v>161</v>
      </c>
      <c r="D1524" s="282" t="s">
        <v>20</v>
      </c>
      <c r="E1524" s="282" t="s">
        <v>43</v>
      </c>
      <c r="F1524" s="282" t="s">
        <v>1375</v>
      </c>
      <c r="G1524" s="345">
        <v>303.03030000000001</v>
      </c>
      <c r="H1524" s="345">
        <v>303.03030000000001</v>
      </c>
      <c r="I1524" s="282" t="s">
        <v>1122</v>
      </c>
      <c r="J1524" s="346">
        <v>45625</v>
      </c>
      <c r="K1524" s="344">
        <v>7</v>
      </c>
      <c r="L1524" s="346">
        <v>45635</v>
      </c>
      <c r="M1524" s="345">
        <v>0</v>
      </c>
      <c r="N1524" s="345">
        <v>0</v>
      </c>
      <c r="O1524" s="282" t="s">
        <v>1123</v>
      </c>
      <c r="P1524" s="344">
        <v>0</v>
      </c>
      <c r="Q1524" s="282" t="s">
        <v>2218</v>
      </c>
      <c r="R1524" s="344">
        <v>1</v>
      </c>
      <c r="S1524" s="339"/>
      <c r="T1524" s="282"/>
      <c r="U1524" s="24" t="str">
        <f>+VLOOKUP(TRIM(C1524),[5]CAT!$A$2:$G$498,4,0)</f>
        <v>Aceite</v>
      </c>
      <c r="V1524" s="65">
        <f t="shared" si="24"/>
        <v>45635</v>
      </c>
    </row>
    <row r="1525" spans="1:22" x14ac:dyDescent="0.2">
      <c r="A1525" s="344">
        <v>1495</v>
      </c>
      <c r="B1525" s="345" t="b">
        <v>1</v>
      </c>
      <c r="C1525" s="282" t="s">
        <v>161</v>
      </c>
      <c r="D1525" s="282" t="s">
        <v>20</v>
      </c>
      <c r="E1525" s="282" t="s">
        <v>43</v>
      </c>
      <c r="F1525" s="282" t="s">
        <v>1375</v>
      </c>
      <c r="G1525" s="345">
        <v>32.886532000000003</v>
      </c>
      <c r="H1525" s="345">
        <v>32.886532000000003</v>
      </c>
      <c r="I1525" s="282" t="s">
        <v>1122</v>
      </c>
      <c r="J1525" s="346">
        <v>45625</v>
      </c>
      <c r="K1525" s="344">
        <v>7</v>
      </c>
      <c r="L1525" s="346">
        <v>45635</v>
      </c>
      <c r="M1525" s="345">
        <v>0</v>
      </c>
      <c r="N1525" s="345">
        <v>0</v>
      </c>
      <c r="O1525" s="282" t="s">
        <v>1123</v>
      </c>
      <c r="P1525" s="344">
        <v>0</v>
      </c>
      <c r="Q1525" s="282" t="s">
        <v>2218</v>
      </c>
      <c r="R1525" s="344">
        <v>1</v>
      </c>
      <c r="S1525" s="339"/>
      <c r="T1525" s="282"/>
      <c r="U1525" s="24" t="str">
        <f>+VLOOKUP(TRIM(C1525),[5]CAT!$A$2:$G$498,4,0)</f>
        <v>Aceite</v>
      </c>
      <c r="V1525" s="65">
        <f t="shared" si="24"/>
        <v>45635</v>
      </c>
    </row>
    <row r="1526" spans="1:22" x14ac:dyDescent="0.2">
      <c r="A1526" s="344">
        <v>1497</v>
      </c>
      <c r="B1526" s="345" t="b">
        <v>1</v>
      </c>
      <c r="C1526" s="282" t="s">
        <v>153</v>
      </c>
      <c r="D1526" s="282" t="s">
        <v>20</v>
      </c>
      <c r="E1526" s="282" t="s">
        <v>46</v>
      </c>
      <c r="F1526" s="282" t="s">
        <v>1375</v>
      </c>
      <c r="G1526" s="345">
        <v>18.796872</v>
      </c>
      <c r="H1526" s="345">
        <v>18.796872</v>
      </c>
      <c r="I1526" s="282" t="s">
        <v>1122</v>
      </c>
      <c r="J1526" s="346">
        <v>45625</v>
      </c>
      <c r="K1526" s="344">
        <v>7</v>
      </c>
      <c r="L1526" s="346">
        <v>45635</v>
      </c>
      <c r="M1526" s="345">
        <v>0</v>
      </c>
      <c r="N1526" s="345">
        <v>0</v>
      </c>
      <c r="O1526" s="282" t="s">
        <v>1123</v>
      </c>
      <c r="P1526" s="344">
        <v>0</v>
      </c>
      <c r="Q1526" s="282" t="s">
        <v>2218</v>
      </c>
      <c r="R1526" s="344">
        <v>1</v>
      </c>
      <c r="S1526" s="339"/>
      <c r="T1526" s="282"/>
      <c r="U1526" s="24" t="str">
        <f>+VLOOKUP(TRIM(C1526),[5]CAT!$A$2:$G$498,4,0)</f>
        <v>Sal</v>
      </c>
      <c r="V1526" s="65">
        <f t="shared" si="24"/>
        <v>45635</v>
      </c>
    </row>
    <row r="1527" spans="1:22" x14ac:dyDescent="0.2">
      <c r="A1527" s="344">
        <v>1588</v>
      </c>
      <c r="B1527" s="345" t="b">
        <v>1</v>
      </c>
      <c r="C1527" s="282" t="s">
        <v>148</v>
      </c>
      <c r="D1527" s="282" t="s">
        <v>20</v>
      </c>
      <c r="E1527" s="282" t="s">
        <v>586</v>
      </c>
      <c r="F1527" s="282" t="s">
        <v>1128</v>
      </c>
      <c r="G1527" s="345">
        <v>245.803505</v>
      </c>
      <c r="H1527" s="345">
        <v>245.803505</v>
      </c>
      <c r="I1527" s="282" t="s">
        <v>1122</v>
      </c>
      <c r="J1527" s="346">
        <v>45625</v>
      </c>
      <c r="K1527" s="344">
        <v>10</v>
      </c>
      <c r="L1527" s="346">
        <v>45635</v>
      </c>
      <c r="M1527" s="345">
        <v>0</v>
      </c>
      <c r="N1527" s="345">
        <v>0</v>
      </c>
      <c r="O1527" s="282" t="s">
        <v>1123</v>
      </c>
      <c r="P1527" s="344">
        <v>0</v>
      </c>
      <c r="Q1527" s="282" t="s">
        <v>2003</v>
      </c>
      <c r="R1527" s="344">
        <v>1</v>
      </c>
      <c r="S1527" s="339"/>
      <c r="T1527" s="282"/>
      <c r="U1527" s="24" t="str">
        <f>+VLOOKUP(TRIM(C1527),[5]CAT!$A$2:$G$498,4,0)</f>
        <v>Harina</v>
      </c>
      <c r="V1527" s="65">
        <f t="shared" si="24"/>
        <v>45635</v>
      </c>
    </row>
    <row r="1528" spans="1:22" x14ac:dyDescent="0.2">
      <c r="A1528" s="344">
        <v>1612</v>
      </c>
      <c r="B1528" s="345" t="b">
        <v>1</v>
      </c>
      <c r="C1528" s="282" t="s">
        <v>148</v>
      </c>
      <c r="D1528" s="282" t="s">
        <v>20</v>
      </c>
      <c r="E1528" s="282" t="s">
        <v>586</v>
      </c>
      <c r="F1528" s="282" t="s">
        <v>1128</v>
      </c>
      <c r="G1528" s="345">
        <v>423.90468299999998</v>
      </c>
      <c r="H1528" s="345">
        <v>423.90468299999998</v>
      </c>
      <c r="I1528" s="282" t="s">
        <v>1122</v>
      </c>
      <c r="J1528" s="346">
        <v>45625</v>
      </c>
      <c r="K1528" s="344">
        <v>10</v>
      </c>
      <c r="L1528" s="346">
        <v>45635</v>
      </c>
      <c r="M1528" s="345">
        <v>0</v>
      </c>
      <c r="N1528" s="345">
        <v>0</v>
      </c>
      <c r="O1528" s="282" t="s">
        <v>1123</v>
      </c>
      <c r="P1528" s="344">
        <v>0</v>
      </c>
      <c r="Q1528" s="282" t="s">
        <v>2002</v>
      </c>
      <c r="R1528" s="344">
        <v>1</v>
      </c>
      <c r="S1528" s="339"/>
      <c r="T1528" s="282"/>
      <c r="U1528" s="24" t="str">
        <f>+VLOOKUP(TRIM(C1528),[5]CAT!$A$2:$G$498,4,0)</f>
        <v>Harina</v>
      </c>
      <c r="V1528" s="65">
        <f t="shared" si="24"/>
        <v>45635</v>
      </c>
    </row>
    <row r="1529" spans="1:22" x14ac:dyDescent="0.2">
      <c r="A1529" s="344">
        <v>1483</v>
      </c>
      <c r="B1529" s="345" t="b">
        <v>1</v>
      </c>
      <c r="C1529" s="282" t="s">
        <v>141</v>
      </c>
      <c r="D1529" s="282" t="s">
        <v>20</v>
      </c>
      <c r="E1529" s="282" t="s">
        <v>309</v>
      </c>
      <c r="F1529" s="282" t="s">
        <v>1140</v>
      </c>
      <c r="G1529" s="345">
        <v>1.9679249999999999</v>
      </c>
      <c r="H1529" s="345">
        <v>1.9679249999999999</v>
      </c>
      <c r="I1529" s="282" t="s">
        <v>1122</v>
      </c>
      <c r="J1529" s="346">
        <v>45625</v>
      </c>
      <c r="K1529" s="344">
        <v>7</v>
      </c>
      <c r="L1529" s="346">
        <v>45635</v>
      </c>
      <c r="M1529" s="345">
        <v>0</v>
      </c>
      <c r="N1529" s="345">
        <v>0</v>
      </c>
      <c r="O1529" s="282" t="s">
        <v>1123</v>
      </c>
      <c r="P1529" s="344">
        <v>0</v>
      </c>
      <c r="Q1529" s="282" t="s">
        <v>2114</v>
      </c>
      <c r="R1529" s="344">
        <v>1</v>
      </c>
      <c r="S1529" s="339"/>
      <c r="T1529" s="282"/>
      <c r="U1529" s="24" t="str">
        <f>+VLOOKUP(TRIM(C1529),[5]CAT!$A$2:$G$498,4,0)</f>
        <v>Aditivos</v>
      </c>
      <c r="V1529" s="65">
        <f t="shared" si="24"/>
        <v>45635</v>
      </c>
    </row>
    <row r="1530" spans="1:22" x14ac:dyDescent="0.2">
      <c r="A1530" s="344">
        <v>1562</v>
      </c>
      <c r="B1530" s="345" t="b">
        <v>1</v>
      </c>
      <c r="C1530" s="282" t="s">
        <v>132</v>
      </c>
      <c r="D1530" s="282" t="s">
        <v>20</v>
      </c>
      <c r="E1530" s="282" t="s">
        <v>59</v>
      </c>
      <c r="F1530" s="282" t="s">
        <v>1141</v>
      </c>
      <c r="G1530" s="345">
        <v>8.3849230000000006</v>
      </c>
      <c r="H1530" s="345">
        <v>8.3849230000000006</v>
      </c>
      <c r="I1530" s="282" t="s">
        <v>1139</v>
      </c>
      <c r="J1530" s="346">
        <v>45625</v>
      </c>
      <c r="K1530" s="344">
        <v>10</v>
      </c>
      <c r="L1530" s="346">
        <v>45635</v>
      </c>
      <c r="M1530" s="345">
        <v>0</v>
      </c>
      <c r="N1530" s="345">
        <v>0</v>
      </c>
      <c r="O1530" s="282" t="s">
        <v>1123</v>
      </c>
      <c r="P1530" s="344">
        <v>0</v>
      </c>
      <c r="Q1530" s="282" t="s">
        <v>2114</v>
      </c>
      <c r="R1530" s="344">
        <v>1</v>
      </c>
      <c r="S1530" s="339"/>
      <c r="T1530" s="282"/>
      <c r="U1530" s="24" t="str">
        <f>+VLOOKUP(TRIM(C1530),[5]CAT!$A$2:$G$498,4,0)</f>
        <v>Ins Pack</v>
      </c>
      <c r="V1530" s="65">
        <f t="shared" si="24"/>
        <v>45635</v>
      </c>
    </row>
    <row r="1531" spans="1:22" x14ac:dyDescent="0.2">
      <c r="A1531" s="344">
        <v>1570</v>
      </c>
      <c r="B1531" s="345" t="b">
        <v>1</v>
      </c>
      <c r="C1531" s="282" t="s">
        <v>132</v>
      </c>
      <c r="D1531" s="282" t="s">
        <v>20</v>
      </c>
      <c r="E1531" s="282" t="s">
        <v>59</v>
      </c>
      <c r="F1531" s="282" t="s">
        <v>1141</v>
      </c>
      <c r="G1531" s="345">
        <v>7.2816369999999999</v>
      </c>
      <c r="H1531" s="345">
        <v>7.2816369999999999</v>
      </c>
      <c r="I1531" s="282" t="s">
        <v>1139</v>
      </c>
      <c r="J1531" s="346">
        <v>45625</v>
      </c>
      <c r="K1531" s="344">
        <v>10</v>
      </c>
      <c r="L1531" s="346">
        <v>45635</v>
      </c>
      <c r="M1531" s="345">
        <v>0</v>
      </c>
      <c r="N1531" s="345">
        <v>0</v>
      </c>
      <c r="O1531" s="282" t="s">
        <v>1123</v>
      </c>
      <c r="P1531" s="344">
        <v>0</v>
      </c>
      <c r="Q1531" s="282" t="s">
        <v>2108</v>
      </c>
      <c r="R1531" s="344">
        <v>1</v>
      </c>
      <c r="S1531" s="339"/>
      <c r="T1531" s="282"/>
      <c r="U1531" s="24" t="str">
        <f>+VLOOKUP(TRIM(C1531),[5]CAT!$A$2:$G$498,4,0)</f>
        <v>Ins Pack</v>
      </c>
      <c r="V1531" s="65">
        <f t="shared" si="24"/>
        <v>45635</v>
      </c>
    </row>
    <row r="1532" spans="1:22" x14ac:dyDescent="0.2">
      <c r="A1532" s="344">
        <v>1576</v>
      </c>
      <c r="B1532" s="345" t="b">
        <v>1</v>
      </c>
      <c r="C1532" s="282" t="s">
        <v>132</v>
      </c>
      <c r="D1532" s="282" t="s">
        <v>20</v>
      </c>
      <c r="E1532" s="282" t="s">
        <v>59</v>
      </c>
      <c r="F1532" s="282" t="s">
        <v>1141</v>
      </c>
      <c r="G1532" s="345">
        <v>22.224077999999999</v>
      </c>
      <c r="H1532" s="345">
        <v>22.224077999999999</v>
      </c>
      <c r="I1532" s="282" t="s">
        <v>1139</v>
      </c>
      <c r="J1532" s="346">
        <v>45625</v>
      </c>
      <c r="K1532" s="344">
        <v>10</v>
      </c>
      <c r="L1532" s="346">
        <v>45635</v>
      </c>
      <c r="M1532" s="345">
        <v>0</v>
      </c>
      <c r="N1532" s="345">
        <v>0</v>
      </c>
      <c r="O1532" s="282" t="s">
        <v>1123</v>
      </c>
      <c r="P1532" s="344">
        <v>0</v>
      </c>
      <c r="Q1532" s="282" t="s">
        <v>2003</v>
      </c>
      <c r="R1532" s="344">
        <v>1</v>
      </c>
      <c r="S1532" s="339"/>
      <c r="T1532" s="282"/>
      <c r="U1532" s="24" t="str">
        <f>+VLOOKUP(TRIM(C1532),[5]CAT!$A$2:$G$498,4,0)</f>
        <v>Ins Pack</v>
      </c>
      <c r="V1532" s="65">
        <f t="shared" si="24"/>
        <v>45635</v>
      </c>
    </row>
    <row r="1533" spans="1:22" x14ac:dyDescent="0.2">
      <c r="A1533" s="344">
        <v>1602</v>
      </c>
      <c r="B1533" s="345" t="b">
        <v>1</v>
      </c>
      <c r="C1533" s="282" t="s">
        <v>132</v>
      </c>
      <c r="D1533" s="282" t="s">
        <v>20</v>
      </c>
      <c r="E1533" s="282" t="s">
        <v>59</v>
      </c>
      <c r="F1533" s="282" t="s">
        <v>1141</v>
      </c>
      <c r="G1533" s="345">
        <v>22.224077999999999</v>
      </c>
      <c r="H1533" s="345">
        <v>22.224077999999999</v>
      </c>
      <c r="I1533" s="282" t="s">
        <v>1139</v>
      </c>
      <c r="J1533" s="346">
        <v>45625</v>
      </c>
      <c r="K1533" s="344">
        <v>10</v>
      </c>
      <c r="L1533" s="346">
        <v>45635</v>
      </c>
      <c r="M1533" s="345">
        <v>0</v>
      </c>
      <c r="N1533" s="345">
        <v>0</v>
      </c>
      <c r="O1533" s="282" t="s">
        <v>1123</v>
      </c>
      <c r="P1533" s="344">
        <v>0</v>
      </c>
      <c r="Q1533" s="282" t="s">
        <v>2002</v>
      </c>
      <c r="R1533" s="344">
        <v>1</v>
      </c>
      <c r="S1533" s="339"/>
      <c r="T1533" s="282"/>
      <c r="U1533" s="24" t="str">
        <f>+VLOOKUP(TRIM(C1533),[5]CAT!$A$2:$G$498,4,0)</f>
        <v>Ins Pack</v>
      </c>
      <c r="V1533" s="65">
        <f t="shared" si="24"/>
        <v>45635</v>
      </c>
    </row>
    <row r="1534" spans="1:22" x14ac:dyDescent="0.2">
      <c r="A1534" s="344">
        <v>1729</v>
      </c>
      <c r="B1534" s="345" t="b">
        <v>1</v>
      </c>
      <c r="C1534" s="282" t="s">
        <v>189</v>
      </c>
      <c r="D1534" s="282" t="s">
        <v>20</v>
      </c>
      <c r="E1534" s="282" t="s">
        <v>57</v>
      </c>
      <c r="F1534" s="282" t="s">
        <v>1128</v>
      </c>
      <c r="G1534" s="345">
        <v>1930.584488</v>
      </c>
      <c r="H1534" s="345">
        <v>1930.584488</v>
      </c>
      <c r="I1534" s="282" t="s">
        <v>1122</v>
      </c>
      <c r="J1534" s="346">
        <v>45625</v>
      </c>
      <c r="K1534" s="344">
        <v>15</v>
      </c>
      <c r="L1534" s="346">
        <v>45642</v>
      </c>
      <c r="M1534" s="345">
        <v>0</v>
      </c>
      <c r="N1534" s="345">
        <v>0</v>
      </c>
      <c r="O1534" s="282" t="s">
        <v>1123</v>
      </c>
      <c r="P1534" s="344">
        <v>0</v>
      </c>
      <c r="Q1534" s="282" t="s">
        <v>2053</v>
      </c>
      <c r="R1534" s="344">
        <v>1</v>
      </c>
      <c r="S1534" s="339"/>
      <c r="T1534" s="282"/>
      <c r="U1534" s="24" t="str">
        <f>+VLOOKUP(TRIM(C1534),[5]CAT!$A$2:$G$498,4,0)</f>
        <v>Reboz</v>
      </c>
      <c r="V1534" s="65">
        <f t="shared" si="24"/>
        <v>45642</v>
      </c>
    </row>
    <row r="1535" spans="1:22" x14ac:dyDescent="0.2">
      <c r="A1535" s="344">
        <v>1714</v>
      </c>
      <c r="B1535" s="345" t="b">
        <v>1</v>
      </c>
      <c r="C1535" s="282" t="s">
        <v>178</v>
      </c>
      <c r="D1535" s="282" t="s">
        <v>20</v>
      </c>
      <c r="E1535" s="282" t="s">
        <v>351</v>
      </c>
      <c r="F1535" s="282" t="s">
        <v>1128</v>
      </c>
      <c r="G1535" s="345">
        <v>939.34305800000004</v>
      </c>
      <c r="H1535" s="345">
        <v>939.34305800000004</v>
      </c>
      <c r="I1535" s="282" t="s">
        <v>1122</v>
      </c>
      <c r="J1535" s="346">
        <v>45625</v>
      </c>
      <c r="K1535" s="344">
        <v>15</v>
      </c>
      <c r="L1535" s="346">
        <v>45642</v>
      </c>
      <c r="M1535" s="345">
        <v>0</v>
      </c>
      <c r="N1535" s="345">
        <v>0</v>
      </c>
      <c r="O1535" s="282" t="s">
        <v>1123</v>
      </c>
      <c r="P1535" s="344">
        <v>0</v>
      </c>
      <c r="Q1535" s="282" t="s">
        <v>2111</v>
      </c>
      <c r="R1535" s="344">
        <v>1</v>
      </c>
      <c r="S1535" s="339"/>
      <c r="T1535" s="282"/>
      <c r="U1535" s="24" t="str">
        <f>+VLOOKUP(TRIM(C1535),[5]CAT!$A$2:$G$498,4,0)</f>
        <v>Reboz</v>
      </c>
      <c r="V1535" s="65">
        <f t="shared" si="24"/>
        <v>45642</v>
      </c>
    </row>
    <row r="1536" spans="1:22" x14ac:dyDescent="0.2">
      <c r="A1536" s="344">
        <v>1724</v>
      </c>
      <c r="B1536" s="345" t="b">
        <v>1</v>
      </c>
      <c r="C1536" s="282" t="s">
        <v>178</v>
      </c>
      <c r="D1536" s="282" t="s">
        <v>20</v>
      </c>
      <c r="E1536" s="282" t="s">
        <v>351</v>
      </c>
      <c r="F1536" s="282" t="s">
        <v>1128</v>
      </c>
      <c r="G1536" s="345">
        <v>613.31050000000005</v>
      </c>
      <c r="H1536" s="345">
        <v>613.31050000000005</v>
      </c>
      <c r="I1536" s="282" t="s">
        <v>1122</v>
      </c>
      <c r="J1536" s="346">
        <v>45625</v>
      </c>
      <c r="K1536" s="344">
        <v>15</v>
      </c>
      <c r="L1536" s="346">
        <v>45642</v>
      </c>
      <c r="M1536" s="345">
        <v>0</v>
      </c>
      <c r="N1536" s="345">
        <v>0</v>
      </c>
      <c r="O1536" s="282" t="s">
        <v>1123</v>
      </c>
      <c r="P1536" s="344">
        <v>0</v>
      </c>
      <c r="Q1536" s="282" t="s">
        <v>2147</v>
      </c>
      <c r="R1536" s="344">
        <v>1</v>
      </c>
      <c r="S1536" s="339"/>
      <c r="T1536" s="282"/>
      <c r="U1536" s="24" t="str">
        <f>+VLOOKUP(TRIM(C1536),[5]CAT!$A$2:$G$498,4,0)</f>
        <v>Reboz</v>
      </c>
      <c r="V1536" s="65">
        <f t="shared" si="24"/>
        <v>45642</v>
      </c>
    </row>
    <row r="1537" spans="1:22" x14ac:dyDescent="0.2">
      <c r="A1537" s="344">
        <v>1727</v>
      </c>
      <c r="B1537" s="345" t="b">
        <v>1</v>
      </c>
      <c r="C1537" s="282" t="s">
        <v>178</v>
      </c>
      <c r="D1537" s="282" t="s">
        <v>20</v>
      </c>
      <c r="E1537" s="282" t="s">
        <v>351</v>
      </c>
      <c r="F1537" s="282" t="s">
        <v>1128</v>
      </c>
      <c r="G1537" s="345">
        <v>446.04399999999998</v>
      </c>
      <c r="H1537" s="345">
        <v>446.04399999999998</v>
      </c>
      <c r="I1537" s="282" t="s">
        <v>1122</v>
      </c>
      <c r="J1537" s="346">
        <v>45625</v>
      </c>
      <c r="K1537" s="344">
        <v>15</v>
      </c>
      <c r="L1537" s="346">
        <v>45642</v>
      </c>
      <c r="M1537" s="345">
        <v>0</v>
      </c>
      <c r="N1537" s="345">
        <v>0</v>
      </c>
      <c r="O1537" s="282" t="s">
        <v>1123</v>
      </c>
      <c r="P1537" s="344">
        <v>0</v>
      </c>
      <c r="Q1537" s="282" t="s">
        <v>2148</v>
      </c>
      <c r="R1537" s="344">
        <v>1</v>
      </c>
      <c r="S1537" s="339"/>
      <c r="T1537" s="282"/>
      <c r="U1537" s="24" t="str">
        <f>+VLOOKUP(TRIM(C1537),[5]CAT!$A$2:$G$498,4,0)</f>
        <v>Reboz</v>
      </c>
      <c r="V1537" s="65">
        <f t="shared" si="24"/>
        <v>45642</v>
      </c>
    </row>
    <row r="1538" spans="1:22" x14ac:dyDescent="0.2">
      <c r="A1538" s="344">
        <v>1717</v>
      </c>
      <c r="B1538" s="345" t="b">
        <v>1</v>
      </c>
      <c r="C1538" s="282" t="s">
        <v>771</v>
      </c>
      <c r="D1538" s="282" t="s">
        <v>20</v>
      </c>
      <c r="E1538" s="282" t="s">
        <v>768</v>
      </c>
      <c r="F1538" s="282" t="s">
        <v>1133</v>
      </c>
      <c r="G1538" s="345">
        <v>245.78375500000001</v>
      </c>
      <c r="H1538" s="345">
        <v>245.78375500000001</v>
      </c>
      <c r="I1538" s="282" t="s">
        <v>1122</v>
      </c>
      <c r="J1538" s="346">
        <v>45625</v>
      </c>
      <c r="K1538" s="344">
        <v>15</v>
      </c>
      <c r="L1538" s="346">
        <v>45642</v>
      </c>
      <c r="M1538" s="345">
        <v>0</v>
      </c>
      <c r="N1538" s="345">
        <v>0</v>
      </c>
      <c r="O1538" s="282" t="s">
        <v>1123</v>
      </c>
      <c r="P1538" s="344">
        <v>0</v>
      </c>
      <c r="Q1538" s="282" t="s">
        <v>2113</v>
      </c>
      <c r="R1538" s="344">
        <v>1</v>
      </c>
      <c r="S1538" s="339"/>
      <c r="T1538" s="282"/>
      <c r="U1538" s="24" t="str">
        <f>+VLOOKUP(TRIM(C1538),[5]CAT!$A$2:$G$498,4,0)</f>
        <v>Harina</v>
      </c>
      <c r="V1538" s="65">
        <f t="shared" si="24"/>
        <v>45642</v>
      </c>
    </row>
    <row r="1539" spans="1:22" x14ac:dyDescent="0.2">
      <c r="A1539" s="344">
        <v>1369</v>
      </c>
      <c r="B1539" s="345" t="b">
        <v>1</v>
      </c>
      <c r="C1539" s="282" t="s">
        <v>2036</v>
      </c>
      <c r="D1539" s="282" t="s">
        <v>20</v>
      </c>
      <c r="E1539" s="282" t="s">
        <v>2042</v>
      </c>
      <c r="F1539" s="282" t="s">
        <v>2101</v>
      </c>
      <c r="G1539" s="345">
        <v>7223.71</v>
      </c>
      <c r="H1539" s="345">
        <v>7223.71</v>
      </c>
      <c r="I1539" s="282" t="s">
        <v>1180</v>
      </c>
      <c r="J1539" s="346">
        <v>45626</v>
      </c>
      <c r="K1539" s="344">
        <v>0</v>
      </c>
      <c r="L1539" s="346">
        <v>45628</v>
      </c>
      <c r="M1539" s="345">
        <v>0.01</v>
      </c>
      <c r="N1539" s="345">
        <v>0</v>
      </c>
      <c r="O1539" s="282" t="s">
        <v>1123</v>
      </c>
      <c r="P1539" s="344">
        <v>0</v>
      </c>
      <c r="Q1539" s="282" t="s">
        <v>2124</v>
      </c>
      <c r="R1539" s="344">
        <v>1</v>
      </c>
      <c r="S1539" s="339"/>
      <c r="T1539" s="282"/>
      <c r="U1539" s="24" t="e">
        <f>+VLOOKUP(TRIM(C1539),[5]CAT!$A$2:$G$498,4,0)</f>
        <v>#N/A</v>
      </c>
      <c r="V1539" s="65">
        <f t="shared" si="24"/>
        <v>45628</v>
      </c>
    </row>
    <row r="1540" spans="1:22" x14ac:dyDescent="0.2">
      <c r="A1540" s="344">
        <v>1374</v>
      </c>
      <c r="B1540" s="345" t="b">
        <v>1</v>
      </c>
      <c r="C1540" s="282" t="s">
        <v>2036</v>
      </c>
      <c r="D1540" s="282" t="s">
        <v>20</v>
      </c>
      <c r="E1540" s="282" t="s">
        <v>2042</v>
      </c>
      <c r="F1540" s="282" t="s">
        <v>2101</v>
      </c>
      <c r="G1540" s="345">
        <v>2462.88</v>
      </c>
      <c r="H1540" s="345">
        <v>2462.88</v>
      </c>
      <c r="I1540" s="282" t="s">
        <v>1180</v>
      </c>
      <c r="J1540" s="346">
        <v>45626</v>
      </c>
      <c r="K1540" s="344">
        <v>0</v>
      </c>
      <c r="L1540" s="346">
        <v>45628</v>
      </c>
      <c r="M1540" s="345">
        <v>0.01</v>
      </c>
      <c r="N1540" s="345">
        <v>0</v>
      </c>
      <c r="O1540" s="282" t="s">
        <v>1123</v>
      </c>
      <c r="P1540" s="344">
        <v>0</v>
      </c>
      <c r="Q1540" s="282" t="s">
        <v>2068</v>
      </c>
      <c r="R1540" s="344">
        <v>1</v>
      </c>
      <c r="S1540" s="339"/>
      <c r="T1540" s="282"/>
      <c r="U1540" s="24" t="e">
        <f>+VLOOKUP(TRIM(C1540),[5]CAT!$A$2:$G$498,4,0)</f>
        <v>#N/A</v>
      </c>
      <c r="V1540" s="65">
        <f t="shared" si="24"/>
        <v>45628</v>
      </c>
    </row>
    <row r="1541" spans="1:22" x14ac:dyDescent="0.2">
      <c r="A1541" s="344">
        <v>1509</v>
      </c>
      <c r="B1541" s="345" t="b">
        <v>1</v>
      </c>
      <c r="C1541" s="282" t="s">
        <v>161</v>
      </c>
      <c r="D1541" s="282" t="s">
        <v>20</v>
      </c>
      <c r="E1541" s="282" t="s">
        <v>43</v>
      </c>
      <c r="F1541" s="282" t="s">
        <v>1375</v>
      </c>
      <c r="G1541" s="345">
        <v>1060.5002420000001</v>
      </c>
      <c r="H1541" s="345">
        <v>1060.5002420000001</v>
      </c>
      <c r="I1541" s="282" t="s">
        <v>1122</v>
      </c>
      <c r="J1541" s="346">
        <v>45626</v>
      </c>
      <c r="K1541" s="344">
        <v>7</v>
      </c>
      <c r="L1541" s="346">
        <v>45635</v>
      </c>
      <c r="M1541" s="345">
        <v>0</v>
      </c>
      <c r="N1541" s="345">
        <v>0</v>
      </c>
      <c r="O1541" s="282" t="s">
        <v>1123</v>
      </c>
      <c r="P1541" s="344">
        <v>0</v>
      </c>
      <c r="Q1541" s="282" t="s">
        <v>2112</v>
      </c>
      <c r="R1541" s="344">
        <v>1</v>
      </c>
      <c r="S1541" s="339"/>
      <c r="T1541" s="282"/>
      <c r="U1541" s="24" t="str">
        <f>+VLOOKUP(TRIM(C1541),[5]CAT!$A$2:$G$498,4,0)</f>
        <v>Aceite</v>
      </c>
      <c r="V1541" s="65">
        <f t="shared" si="24"/>
        <v>45635</v>
      </c>
    </row>
    <row r="1542" spans="1:22" x14ac:dyDescent="0.2">
      <c r="A1542" s="344">
        <v>1522</v>
      </c>
      <c r="B1542" s="345" t="b">
        <v>1</v>
      </c>
      <c r="C1542" s="282" t="s">
        <v>161</v>
      </c>
      <c r="D1542" s="282" t="s">
        <v>20</v>
      </c>
      <c r="E1542" s="282" t="s">
        <v>43</v>
      </c>
      <c r="F1542" s="282" t="s">
        <v>1375</v>
      </c>
      <c r="G1542" s="345">
        <v>1532.74368</v>
      </c>
      <c r="H1542" s="345">
        <v>1532.74368</v>
      </c>
      <c r="I1542" s="282" t="s">
        <v>1122</v>
      </c>
      <c r="J1542" s="346">
        <v>45626</v>
      </c>
      <c r="K1542" s="344">
        <v>7</v>
      </c>
      <c r="L1542" s="346">
        <v>45635</v>
      </c>
      <c r="M1542" s="345">
        <v>0</v>
      </c>
      <c r="N1542" s="345">
        <v>0</v>
      </c>
      <c r="O1542" s="282" t="s">
        <v>1123</v>
      </c>
      <c r="P1542" s="344">
        <v>0</v>
      </c>
      <c r="Q1542" s="282" t="s">
        <v>2134</v>
      </c>
      <c r="R1542" s="344">
        <v>1</v>
      </c>
      <c r="S1542" s="339"/>
      <c r="T1542" s="282"/>
      <c r="U1542" s="24" t="str">
        <f>+VLOOKUP(TRIM(C1542),[5]CAT!$A$2:$G$498,4,0)</f>
        <v>Aceite</v>
      </c>
      <c r="V1542" s="65">
        <f t="shared" si="24"/>
        <v>45635</v>
      </c>
    </row>
    <row r="1543" spans="1:22" x14ac:dyDescent="0.2">
      <c r="A1543" s="344">
        <v>1754</v>
      </c>
      <c r="B1543" s="345" t="b">
        <v>1</v>
      </c>
      <c r="C1543" s="282" t="s">
        <v>766</v>
      </c>
      <c r="D1543" s="282" t="s">
        <v>20</v>
      </c>
      <c r="E1543" s="282" t="s">
        <v>761</v>
      </c>
      <c r="F1543" s="282" t="s">
        <v>2004</v>
      </c>
      <c r="G1543" s="345">
        <v>2545.9736849999999</v>
      </c>
      <c r="H1543" s="345">
        <v>2545.9736849999999</v>
      </c>
      <c r="I1543" s="282" t="s">
        <v>1139</v>
      </c>
      <c r="J1543" s="346">
        <v>45626</v>
      </c>
      <c r="K1543" s="344">
        <v>15</v>
      </c>
      <c r="L1543" s="346">
        <v>45642</v>
      </c>
      <c r="M1543" s="345">
        <v>0</v>
      </c>
      <c r="N1543" s="345">
        <v>0</v>
      </c>
      <c r="O1543" s="282" t="s">
        <v>1123</v>
      </c>
      <c r="P1543" s="344">
        <v>0</v>
      </c>
      <c r="Q1543" s="282" t="s">
        <v>2053</v>
      </c>
      <c r="R1543" s="344">
        <v>1</v>
      </c>
      <c r="S1543" s="339"/>
      <c r="T1543" s="282"/>
      <c r="U1543" s="24" t="str">
        <f>+VLOOKUP(TRIM(C1543),[5]CAT!$A$2:$G$498,4,0)</f>
        <v>Ins Pack</v>
      </c>
      <c r="V1543" s="65">
        <f t="shared" si="24"/>
        <v>45642</v>
      </c>
    </row>
    <row r="1544" spans="1:22" x14ac:dyDescent="0.2">
      <c r="A1544" s="344">
        <v>1743</v>
      </c>
      <c r="B1544" s="345" t="b">
        <v>1</v>
      </c>
      <c r="C1544" s="282" t="s">
        <v>109</v>
      </c>
      <c r="D1544" s="282" t="s">
        <v>20</v>
      </c>
      <c r="E1544" s="282" t="s">
        <v>91</v>
      </c>
      <c r="F1544" s="282" t="s">
        <v>1144</v>
      </c>
      <c r="G1544" s="345">
        <v>723.684211</v>
      </c>
      <c r="H1544" s="345">
        <v>723.684211</v>
      </c>
      <c r="I1544" s="282" t="s">
        <v>1139</v>
      </c>
      <c r="J1544" s="346">
        <v>45626</v>
      </c>
      <c r="K1544" s="344">
        <v>15</v>
      </c>
      <c r="L1544" s="346">
        <v>45642</v>
      </c>
      <c r="M1544" s="345">
        <v>0</v>
      </c>
      <c r="N1544" s="345">
        <v>0</v>
      </c>
      <c r="O1544" s="282" t="s">
        <v>1123</v>
      </c>
      <c r="P1544" s="344">
        <v>0</v>
      </c>
      <c r="Q1544" s="282" t="s">
        <v>2147</v>
      </c>
      <c r="R1544" s="344">
        <v>1</v>
      </c>
      <c r="S1544" s="339"/>
      <c r="T1544" s="282"/>
      <c r="U1544" s="24" t="str">
        <f>+VLOOKUP(TRIM(C1544),[5]CAT!$A$2:$G$498,4,0)</f>
        <v>Caja</v>
      </c>
      <c r="V1544" s="65">
        <f t="shared" si="24"/>
        <v>45642</v>
      </c>
    </row>
    <row r="1545" spans="1:22" x14ac:dyDescent="0.2">
      <c r="A1545" s="344">
        <v>1748</v>
      </c>
      <c r="B1545" s="345" t="b">
        <v>1</v>
      </c>
      <c r="C1545" s="282" t="s">
        <v>109</v>
      </c>
      <c r="D1545" s="282" t="s">
        <v>20</v>
      </c>
      <c r="E1545" s="282" t="s">
        <v>91</v>
      </c>
      <c r="F1545" s="282" t="s">
        <v>1144</v>
      </c>
      <c r="G1545" s="345">
        <v>526.315789</v>
      </c>
      <c r="H1545" s="345">
        <v>526.315789</v>
      </c>
      <c r="I1545" s="282" t="s">
        <v>1139</v>
      </c>
      <c r="J1545" s="346">
        <v>45626</v>
      </c>
      <c r="K1545" s="344">
        <v>15</v>
      </c>
      <c r="L1545" s="346">
        <v>45642</v>
      </c>
      <c r="M1545" s="345">
        <v>0</v>
      </c>
      <c r="N1545" s="345">
        <v>0</v>
      </c>
      <c r="O1545" s="282" t="s">
        <v>1123</v>
      </c>
      <c r="P1545" s="344">
        <v>0</v>
      </c>
      <c r="Q1545" s="282" t="s">
        <v>2148</v>
      </c>
      <c r="R1545" s="344">
        <v>1</v>
      </c>
      <c r="S1545" s="339"/>
      <c r="T1545" s="282"/>
      <c r="U1545" s="24" t="str">
        <f>+VLOOKUP(TRIM(C1545),[5]CAT!$A$2:$G$498,4,0)</f>
        <v>Caja</v>
      </c>
      <c r="V1545" s="65">
        <f t="shared" si="24"/>
        <v>45642</v>
      </c>
    </row>
    <row r="1546" spans="1:22" x14ac:dyDescent="0.2">
      <c r="A1546" s="344">
        <v>1383</v>
      </c>
      <c r="B1546" s="345" t="b">
        <v>1</v>
      </c>
      <c r="C1546" s="282" t="s">
        <v>1004</v>
      </c>
      <c r="D1546" s="282" t="s">
        <v>20</v>
      </c>
      <c r="E1546" s="282" t="s">
        <v>1498</v>
      </c>
      <c r="F1546" s="282" t="s">
        <v>1375</v>
      </c>
      <c r="G1546" s="345">
        <v>207.95923500000001</v>
      </c>
      <c r="H1546" s="345">
        <v>207.95923500000001</v>
      </c>
      <c r="I1546" s="282" t="s">
        <v>1139</v>
      </c>
      <c r="J1546" s="346">
        <v>45627</v>
      </c>
      <c r="K1546" s="344">
        <v>0</v>
      </c>
      <c r="L1546" s="346">
        <v>45628</v>
      </c>
      <c r="M1546" s="345">
        <v>0</v>
      </c>
      <c r="N1546" s="345">
        <v>0</v>
      </c>
      <c r="O1546" s="282" t="s">
        <v>1123</v>
      </c>
      <c r="P1546" s="344">
        <v>0</v>
      </c>
      <c r="Q1546" s="282" t="s">
        <v>2124</v>
      </c>
      <c r="R1546" s="344">
        <v>1</v>
      </c>
      <c r="S1546" s="339"/>
      <c r="T1546" s="282"/>
      <c r="U1546" s="24" t="e">
        <f>+VLOOKUP(TRIM(C1546),[5]CAT!$A$2:$G$498,4,0)</f>
        <v>#N/A</v>
      </c>
      <c r="V1546" s="65">
        <f t="shared" si="24"/>
        <v>45628</v>
      </c>
    </row>
    <row r="1547" spans="1:22" x14ac:dyDescent="0.2">
      <c r="A1547" s="344">
        <v>1389</v>
      </c>
      <c r="B1547" s="345" t="b">
        <v>1</v>
      </c>
      <c r="C1547" s="282" t="s">
        <v>1004</v>
      </c>
      <c r="D1547" s="282" t="s">
        <v>20</v>
      </c>
      <c r="E1547" s="282" t="s">
        <v>1498</v>
      </c>
      <c r="F1547" s="282" t="s">
        <v>1375</v>
      </c>
      <c r="G1547" s="345">
        <v>103.981668</v>
      </c>
      <c r="H1547" s="345">
        <v>103.981668</v>
      </c>
      <c r="I1547" s="282" t="s">
        <v>1139</v>
      </c>
      <c r="J1547" s="346">
        <v>45627</v>
      </c>
      <c r="K1547" s="344">
        <v>0</v>
      </c>
      <c r="L1547" s="346">
        <v>45628</v>
      </c>
      <c r="M1547" s="345">
        <v>0</v>
      </c>
      <c r="N1547" s="345">
        <v>0</v>
      </c>
      <c r="O1547" s="282" t="s">
        <v>1123</v>
      </c>
      <c r="P1547" s="344">
        <v>0</v>
      </c>
      <c r="Q1547" s="282" t="s">
        <v>2068</v>
      </c>
      <c r="R1547" s="344">
        <v>1</v>
      </c>
      <c r="S1547" s="339"/>
      <c r="T1547" s="282"/>
      <c r="U1547" s="24" t="e">
        <f>+VLOOKUP(TRIM(C1547),[5]CAT!$A$2:$G$498,4,0)</f>
        <v>#N/A</v>
      </c>
      <c r="V1547" s="65">
        <f t="shared" si="24"/>
        <v>45628</v>
      </c>
    </row>
    <row r="1548" spans="1:22" x14ac:dyDescent="0.2">
      <c r="A1548" s="344">
        <v>1381</v>
      </c>
      <c r="B1548" s="345" t="b">
        <v>1</v>
      </c>
      <c r="C1548" s="282" t="s">
        <v>301</v>
      </c>
      <c r="D1548" s="282" t="s">
        <v>20</v>
      </c>
      <c r="E1548" s="282" t="s">
        <v>605</v>
      </c>
      <c r="F1548" s="282" t="s">
        <v>1375</v>
      </c>
      <c r="G1548" s="345">
        <v>262.07843100000002</v>
      </c>
      <c r="H1548" s="345">
        <v>262.07843100000002</v>
      </c>
      <c r="I1548" s="282" t="s">
        <v>1139</v>
      </c>
      <c r="J1548" s="346">
        <v>45627</v>
      </c>
      <c r="K1548" s="344">
        <v>0</v>
      </c>
      <c r="L1548" s="346">
        <v>45628</v>
      </c>
      <c r="M1548" s="345">
        <v>0</v>
      </c>
      <c r="N1548" s="345">
        <v>0</v>
      </c>
      <c r="O1548" s="282" t="s">
        <v>1123</v>
      </c>
      <c r="P1548" s="344">
        <v>0</v>
      </c>
      <c r="Q1548" s="282" t="s">
        <v>2124</v>
      </c>
      <c r="R1548" s="344">
        <v>1</v>
      </c>
      <c r="S1548" s="339"/>
      <c r="T1548" s="282"/>
      <c r="U1548" s="24" t="str">
        <f>+VLOOKUP(TRIM(C1548),[5]CAT!$A$2:$G$498,4,0)</f>
        <v>Cinta</v>
      </c>
      <c r="V1548" s="65">
        <f t="shared" si="24"/>
        <v>45628</v>
      </c>
    </row>
    <row r="1549" spans="1:22" x14ac:dyDescent="0.2">
      <c r="A1549" s="344">
        <v>1387</v>
      </c>
      <c r="B1549" s="345" t="b">
        <v>1</v>
      </c>
      <c r="C1549" s="282" t="s">
        <v>301</v>
      </c>
      <c r="D1549" s="282" t="s">
        <v>20</v>
      </c>
      <c r="E1549" s="282" t="s">
        <v>605</v>
      </c>
      <c r="F1549" s="282" t="s">
        <v>1375</v>
      </c>
      <c r="G1549" s="345">
        <v>131.04179999999999</v>
      </c>
      <c r="H1549" s="345">
        <v>131.04179999999999</v>
      </c>
      <c r="I1549" s="282" t="s">
        <v>1139</v>
      </c>
      <c r="J1549" s="346">
        <v>45627</v>
      </c>
      <c r="K1549" s="344">
        <v>0</v>
      </c>
      <c r="L1549" s="346">
        <v>45628</v>
      </c>
      <c r="M1549" s="345">
        <v>0</v>
      </c>
      <c r="N1549" s="345">
        <v>0</v>
      </c>
      <c r="O1549" s="282" t="s">
        <v>1123</v>
      </c>
      <c r="P1549" s="344">
        <v>0</v>
      </c>
      <c r="Q1549" s="282" t="s">
        <v>2068</v>
      </c>
      <c r="R1549" s="344">
        <v>1</v>
      </c>
      <c r="S1549" s="339"/>
      <c r="T1549" s="282"/>
      <c r="U1549" s="24" t="str">
        <f>+VLOOKUP(TRIM(C1549),[5]CAT!$A$2:$G$498,4,0)</f>
        <v>Cinta</v>
      </c>
      <c r="V1549" s="65">
        <f t="shared" si="24"/>
        <v>45628</v>
      </c>
    </row>
    <row r="1550" spans="1:22" x14ac:dyDescent="0.2">
      <c r="A1550" s="344">
        <v>1378</v>
      </c>
      <c r="B1550" s="345" t="b">
        <v>1</v>
      </c>
      <c r="C1550" s="282" t="s">
        <v>1466</v>
      </c>
      <c r="D1550" s="282" t="s">
        <v>20</v>
      </c>
      <c r="E1550" s="282" t="s">
        <v>841</v>
      </c>
      <c r="F1550" s="282" t="s">
        <v>2138</v>
      </c>
      <c r="G1550" s="345">
        <v>733.81</v>
      </c>
      <c r="H1550" s="345">
        <v>733.81</v>
      </c>
      <c r="I1550" s="282" t="s">
        <v>1180</v>
      </c>
      <c r="J1550" s="346">
        <v>45627</v>
      </c>
      <c r="K1550" s="344">
        <v>0</v>
      </c>
      <c r="L1550" s="346">
        <v>45628</v>
      </c>
      <c r="M1550" s="345">
        <v>0.01</v>
      </c>
      <c r="N1550" s="345">
        <v>0</v>
      </c>
      <c r="O1550" s="282" t="s">
        <v>1123</v>
      </c>
      <c r="P1550" s="344">
        <v>0</v>
      </c>
      <c r="Q1550" s="282" t="s">
        <v>2124</v>
      </c>
      <c r="R1550" s="344">
        <v>1</v>
      </c>
      <c r="S1550" s="339"/>
      <c r="T1550" s="282"/>
      <c r="U1550" s="24" t="e">
        <f>+VLOOKUP(TRIM(C1550),[5]CAT!$A$2:$G$498,4,0)</f>
        <v>#N/A</v>
      </c>
      <c r="V1550" s="65">
        <f t="shared" si="24"/>
        <v>45628</v>
      </c>
    </row>
    <row r="1551" spans="1:22" x14ac:dyDescent="0.2">
      <c r="A1551" s="344">
        <v>1379</v>
      </c>
      <c r="B1551" s="345" t="b">
        <v>1</v>
      </c>
      <c r="C1551" s="282" t="s">
        <v>1296</v>
      </c>
      <c r="D1551" s="282" t="s">
        <v>20</v>
      </c>
      <c r="E1551" s="282" t="s">
        <v>687</v>
      </c>
      <c r="F1551" s="282" t="s">
        <v>2005</v>
      </c>
      <c r="G1551" s="345">
        <v>4457.08</v>
      </c>
      <c r="H1551" s="345">
        <v>4457.08</v>
      </c>
      <c r="I1551" s="282" t="s">
        <v>1139</v>
      </c>
      <c r="J1551" s="346">
        <v>45627</v>
      </c>
      <c r="K1551" s="344">
        <v>0</v>
      </c>
      <c r="L1551" s="346">
        <v>45628</v>
      </c>
      <c r="M1551" s="345">
        <v>0.01</v>
      </c>
      <c r="N1551" s="345">
        <v>0</v>
      </c>
      <c r="O1551" s="282" t="s">
        <v>1123</v>
      </c>
      <c r="P1551" s="344">
        <v>0</v>
      </c>
      <c r="Q1551" s="282" t="s">
        <v>2124</v>
      </c>
      <c r="R1551" s="344">
        <v>1</v>
      </c>
      <c r="S1551" s="339"/>
      <c r="T1551" s="282"/>
      <c r="U1551" s="24" t="e">
        <f>+VLOOKUP(TRIM(C1551),[5]CAT!$A$2:$G$498,4,0)</f>
        <v>#N/A</v>
      </c>
      <c r="V1551" s="65">
        <f t="shared" si="24"/>
        <v>45628</v>
      </c>
    </row>
    <row r="1552" spans="1:22" x14ac:dyDescent="0.2">
      <c r="A1552" s="344">
        <v>1385</v>
      </c>
      <c r="B1552" s="345" t="b">
        <v>1</v>
      </c>
      <c r="C1552" s="282" t="s">
        <v>1296</v>
      </c>
      <c r="D1552" s="282" t="s">
        <v>20</v>
      </c>
      <c r="E1552" s="282" t="s">
        <v>687</v>
      </c>
      <c r="F1552" s="282" t="s">
        <v>2005</v>
      </c>
      <c r="G1552" s="345">
        <v>2228.58</v>
      </c>
      <c r="H1552" s="345">
        <v>2228.58</v>
      </c>
      <c r="I1552" s="282" t="s">
        <v>1139</v>
      </c>
      <c r="J1552" s="346">
        <v>45627</v>
      </c>
      <c r="K1552" s="344">
        <v>0</v>
      </c>
      <c r="L1552" s="346">
        <v>45628</v>
      </c>
      <c r="M1552" s="345">
        <v>0.01</v>
      </c>
      <c r="N1552" s="345">
        <v>0</v>
      </c>
      <c r="O1552" s="282" t="s">
        <v>1123</v>
      </c>
      <c r="P1552" s="344">
        <v>0</v>
      </c>
      <c r="Q1552" s="282" t="s">
        <v>2068</v>
      </c>
      <c r="R1552" s="344">
        <v>1</v>
      </c>
      <c r="S1552" s="339"/>
      <c r="T1552" s="282"/>
      <c r="U1552" s="24" t="e">
        <f>+VLOOKUP(TRIM(C1552),[5]CAT!$A$2:$G$498,4,0)</f>
        <v>#N/A</v>
      </c>
      <c r="V1552" s="65">
        <f t="shared" si="24"/>
        <v>45628</v>
      </c>
    </row>
    <row r="1553" spans="1:22" x14ac:dyDescent="0.2">
      <c r="A1553" s="344">
        <v>1384</v>
      </c>
      <c r="B1553" s="345" t="b">
        <v>1</v>
      </c>
      <c r="C1553" s="282" t="s">
        <v>1467</v>
      </c>
      <c r="D1553" s="282" t="s">
        <v>20</v>
      </c>
      <c r="E1553" s="282" t="s">
        <v>759</v>
      </c>
      <c r="F1553" s="282" t="s">
        <v>1506</v>
      </c>
      <c r="G1553" s="345">
        <v>334.81</v>
      </c>
      <c r="H1553" s="345">
        <v>334.81</v>
      </c>
      <c r="I1553" s="282" t="s">
        <v>1180</v>
      </c>
      <c r="J1553" s="346">
        <v>45627</v>
      </c>
      <c r="K1553" s="344">
        <v>0</v>
      </c>
      <c r="L1553" s="346">
        <v>45628</v>
      </c>
      <c r="M1553" s="345">
        <v>0.01</v>
      </c>
      <c r="N1553" s="345">
        <v>0</v>
      </c>
      <c r="O1553" s="282" t="s">
        <v>1123</v>
      </c>
      <c r="P1553" s="344">
        <v>0</v>
      </c>
      <c r="Q1553" s="282" t="s">
        <v>2068</v>
      </c>
      <c r="R1553" s="344">
        <v>1</v>
      </c>
      <c r="S1553" s="339"/>
      <c r="T1553" s="282"/>
      <c r="U1553" s="24" t="e">
        <f>+VLOOKUP(TRIM(C1553),[5]CAT!$A$2:$G$498,4,0)</f>
        <v>#N/A</v>
      </c>
      <c r="V1553" s="65">
        <f t="shared" si="24"/>
        <v>45628</v>
      </c>
    </row>
    <row r="1554" spans="1:22" x14ac:dyDescent="0.2">
      <c r="A1554" s="344">
        <v>1380</v>
      </c>
      <c r="B1554" s="345" t="b">
        <v>1</v>
      </c>
      <c r="C1554" s="282" t="s">
        <v>780</v>
      </c>
      <c r="D1554" s="282" t="s">
        <v>20</v>
      </c>
      <c r="E1554" s="282" t="s">
        <v>792</v>
      </c>
      <c r="F1554" s="282" t="s">
        <v>2004</v>
      </c>
      <c r="G1554" s="345">
        <v>4455.33</v>
      </c>
      <c r="H1554" s="345">
        <v>4455.33</v>
      </c>
      <c r="I1554" s="282" t="s">
        <v>1139</v>
      </c>
      <c r="J1554" s="346">
        <v>45627</v>
      </c>
      <c r="K1554" s="344">
        <v>0</v>
      </c>
      <c r="L1554" s="346">
        <v>45628</v>
      </c>
      <c r="M1554" s="345">
        <v>0.01</v>
      </c>
      <c r="N1554" s="345">
        <v>0</v>
      </c>
      <c r="O1554" s="282" t="s">
        <v>1123</v>
      </c>
      <c r="P1554" s="344">
        <v>0</v>
      </c>
      <c r="Q1554" s="282" t="s">
        <v>2124</v>
      </c>
      <c r="R1554" s="344">
        <v>1</v>
      </c>
      <c r="S1554" s="339"/>
      <c r="T1554" s="282"/>
      <c r="U1554" s="24" t="str">
        <f>+VLOOKUP(TRIM(C1554),[5]CAT!$A$2:$G$498,4,0)</f>
        <v>Ins Pack</v>
      </c>
      <c r="V1554" s="65">
        <f t="shared" si="24"/>
        <v>45628</v>
      </c>
    </row>
    <row r="1555" spans="1:22" x14ac:dyDescent="0.2">
      <c r="A1555" s="344">
        <v>1382</v>
      </c>
      <c r="B1555" s="345" t="b">
        <v>1</v>
      </c>
      <c r="C1555" s="282" t="s">
        <v>1022</v>
      </c>
      <c r="D1555" s="282" t="s">
        <v>20</v>
      </c>
      <c r="E1555" s="282" t="s">
        <v>1503</v>
      </c>
      <c r="F1555" s="282" t="s">
        <v>1375</v>
      </c>
      <c r="G1555" s="345">
        <v>51.98</v>
      </c>
      <c r="H1555" s="345">
        <v>51.98</v>
      </c>
      <c r="I1555" s="282" t="s">
        <v>1182</v>
      </c>
      <c r="J1555" s="346">
        <v>45627</v>
      </c>
      <c r="K1555" s="344">
        <v>0</v>
      </c>
      <c r="L1555" s="346">
        <v>45628</v>
      </c>
      <c r="M1555" s="345">
        <v>0.01</v>
      </c>
      <c r="N1555" s="345">
        <v>0</v>
      </c>
      <c r="O1555" s="282" t="s">
        <v>1123</v>
      </c>
      <c r="P1555" s="344">
        <v>0</v>
      </c>
      <c r="Q1555" s="282" t="s">
        <v>2124</v>
      </c>
      <c r="R1555" s="344">
        <v>1</v>
      </c>
      <c r="S1555" s="339"/>
      <c r="T1555" s="282"/>
      <c r="U1555" s="24" t="e">
        <f>+VLOOKUP(TRIM(C1555),[5]CAT!$A$2:$G$498,4,0)</f>
        <v>#N/A</v>
      </c>
      <c r="V1555" s="65">
        <f t="shared" si="24"/>
        <v>45628</v>
      </c>
    </row>
    <row r="1556" spans="1:22" x14ac:dyDescent="0.2">
      <c r="A1556" s="344">
        <v>1388</v>
      </c>
      <c r="B1556" s="345" t="b">
        <v>1</v>
      </c>
      <c r="C1556" s="282" t="s">
        <v>1022</v>
      </c>
      <c r="D1556" s="282" t="s">
        <v>20</v>
      </c>
      <c r="E1556" s="282" t="s">
        <v>1503</v>
      </c>
      <c r="F1556" s="282" t="s">
        <v>1375</v>
      </c>
      <c r="G1556" s="345">
        <v>25.99</v>
      </c>
      <c r="H1556" s="345">
        <v>25.99</v>
      </c>
      <c r="I1556" s="282" t="s">
        <v>1182</v>
      </c>
      <c r="J1556" s="346">
        <v>45627</v>
      </c>
      <c r="K1556" s="344">
        <v>0</v>
      </c>
      <c r="L1556" s="346">
        <v>45628</v>
      </c>
      <c r="M1556" s="345">
        <v>0.01</v>
      </c>
      <c r="N1556" s="345">
        <v>0</v>
      </c>
      <c r="O1556" s="282" t="s">
        <v>1123</v>
      </c>
      <c r="P1556" s="344">
        <v>0</v>
      </c>
      <c r="Q1556" s="282" t="s">
        <v>2068</v>
      </c>
      <c r="R1556" s="344">
        <v>1</v>
      </c>
      <c r="S1556" s="339"/>
      <c r="T1556" s="282"/>
      <c r="U1556" s="24" t="e">
        <f>+VLOOKUP(TRIM(C1556),[5]CAT!$A$2:$G$498,4,0)</f>
        <v>#N/A</v>
      </c>
      <c r="V1556" s="65">
        <f t="shared" si="24"/>
        <v>45628</v>
      </c>
    </row>
    <row r="1557" spans="1:22" x14ac:dyDescent="0.2">
      <c r="A1557" s="344">
        <v>54</v>
      </c>
      <c r="B1557" s="345" t="b">
        <v>1</v>
      </c>
      <c r="C1557" s="282" t="s">
        <v>2139</v>
      </c>
      <c r="D1557" s="282" t="s">
        <v>1145</v>
      </c>
      <c r="E1557" s="282" t="s">
        <v>2140</v>
      </c>
      <c r="F1557" s="282" t="s">
        <v>2141</v>
      </c>
      <c r="G1557" s="345">
        <v>4367.9738559999996</v>
      </c>
      <c r="H1557" s="345">
        <v>0</v>
      </c>
      <c r="I1557" s="282" t="s">
        <v>1139</v>
      </c>
      <c r="J1557" s="346">
        <v>45627</v>
      </c>
      <c r="K1557" s="344">
        <v>1</v>
      </c>
      <c r="L1557" s="346">
        <v>45628</v>
      </c>
      <c r="M1557" s="345">
        <v>0</v>
      </c>
      <c r="N1557" s="345">
        <v>0</v>
      </c>
      <c r="O1557" s="282" t="s">
        <v>1123</v>
      </c>
      <c r="P1557" s="344">
        <v>0</v>
      </c>
      <c r="Q1557" s="282" t="s">
        <v>2124</v>
      </c>
      <c r="R1557" s="344">
        <v>1</v>
      </c>
      <c r="S1557" s="339"/>
      <c r="T1557" s="282"/>
      <c r="U1557" s="24" t="e">
        <f>+VLOOKUP(TRIM(C1557),[5]CAT!$A$2:$G$498,4,0)</f>
        <v>#N/A</v>
      </c>
      <c r="V1557" s="65">
        <f t="shared" si="24"/>
        <v>45628</v>
      </c>
    </row>
    <row r="1558" spans="1:22" x14ac:dyDescent="0.2">
      <c r="A1558" s="344">
        <v>55</v>
      </c>
      <c r="B1558" s="345" t="b">
        <v>1</v>
      </c>
      <c r="C1558" s="282" t="s">
        <v>2070</v>
      </c>
      <c r="D1558" s="282" t="s">
        <v>1145</v>
      </c>
      <c r="E1558" s="282" t="s">
        <v>2064</v>
      </c>
      <c r="F1558" s="282" t="s">
        <v>2065</v>
      </c>
      <c r="G1558" s="345">
        <v>2184.0300000000002</v>
      </c>
      <c r="H1558" s="345">
        <v>0</v>
      </c>
      <c r="I1558" s="282" t="s">
        <v>1139</v>
      </c>
      <c r="J1558" s="346">
        <v>45627</v>
      </c>
      <c r="K1558" s="344">
        <v>1</v>
      </c>
      <c r="L1558" s="346">
        <v>45628</v>
      </c>
      <c r="M1558" s="345">
        <v>0.01</v>
      </c>
      <c r="N1558" s="345">
        <v>0</v>
      </c>
      <c r="O1558" s="282" t="s">
        <v>1123</v>
      </c>
      <c r="P1558" s="344">
        <v>0</v>
      </c>
      <c r="Q1558" s="282" t="s">
        <v>2068</v>
      </c>
      <c r="R1558" s="344">
        <v>1</v>
      </c>
      <c r="S1558" s="339"/>
      <c r="T1558" s="282"/>
      <c r="U1558" s="24" t="e">
        <f>+VLOOKUP(TRIM(C1558),[5]CAT!$A$2:$G$498,4,0)</f>
        <v>#N/A</v>
      </c>
      <c r="V1558" s="65">
        <f t="shared" si="24"/>
        <v>45628</v>
      </c>
    </row>
    <row r="1559" spans="1:22" x14ac:dyDescent="0.2">
      <c r="A1559" s="344">
        <v>1533</v>
      </c>
      <c r="B1559" s="345" t="b">
        <v>1</v>
      </c>
      <c r="C1559" s="282" t="s">
        <v>273</v>
      </c>
      <c r="D1559" s="282" t="s">
        <v>20</v>
      </c>
      <c r="E1559" s="282" t="s">
        <v>27</v>
      </c>
      <c r="F1559" s="282" t="s">
        <v>1142</v>
      </c>
      <c r="G1559" s="345">
        <v>305.99872299999998</v>
      </c>
      <c r="H1559" s="345">
        <v>305.99872299999998</v>
      </c>
      <c r="I1559" s="282" t="s">
        <v>1122</v>
      </c>
      <c r="J1559" s="346">
        <v>45627</v>
      </c>
      <c r="K1559" s="344">
        <v>7</v>
      </c>
      <c r="L1559" s="346">
        <v>45635</v>
      </c>
      <c r="M1559" s="345">
        <v>0</v>
      </c>
      <c r="N1559" s="345">
        <v>0</v>
      </c>
      <c r="O1559" s="282" t="s">
        <v>1123</v>
      </c>
      <c r="P1559" s="344">
        <v>0</v>
      </c>
      <c r="Q1559" s="282" t="s">
        <v>2114</v>
      </c>
      <c r="R1559" s="344">
        <v>1</v>
      </c>
      <c r="S1559" s="339"/>
      <c r="T1559" s="282"/>
      <c r="U1559" s="24" t="str">
        <f>+VLOOKUP(TRIM(C1559),[5]CAT!$A$2:$G$498,4,0)</f>
        <v>Reboz</v>
      </c>
      <c r="V1559" s="65">
        <f t="shared" si="24"/>
        <v>45635</v>
      </c>
    </row>
    <row r="1560" spans="1:22" x14ac:dyDescent="0.2">
      <c r="A1560" s="344">
        <v>1537</v>
      </c>
      <c r="B1560" s="345" t="b">
        <v>1</v>
      </c>
      <c r="C1560" s="282" t="s">
        <v>273</v>
      </c>
      <c r="D1560" s="282" t="s">
        <v>20</v>
      </c>
      <c r="E1560" s="282" t="s">
        <v>27</v>
      </c>
      <c r="F1560" s="282" t="s">
        <v>1142</v>
      </c>
      <c r="G1560" s="345">
        <v>220.00175999999999</v>
      </c>
      <c r="H1560" s="345">
        <v>220.00175999999999</v>
      </c>
      <c r="I1560" s="282" t="s">
        <v>1122</v>
      </c>
      <c r="J1560" s="346">
        <v>45627</v>
      </c>
      <c r="K1560" s="344">
        <v>7</v>
      </c>
      <c r="L1560" s="346">
        <v>45635</v>
      </c>
      <c r="M1560" s="345">
        <v>0</v>
      </c>
      <c r="N1560" s="345">
        <v>0</v>
      </c>
      <c r="O1560" s="282" t="s">
        <v>1123</v>
      </c>
      <c r="P1560" s="344">
        <v>0</v>
      </c>
      <c r="Q1560" s="282" t="s">
        <v>2108</v>
      </c>
      <c r="R1560" s="344">
        <v>1</v>
      </c>
      <c r="S1560" s="339"/>
      <c r="T1560" s="282"/>
      <c r="U1560" s="24" t="str">
        <f>+VLOOKUP(TRIM(C1560),[5]CAT!$A$2:$G$498,4,0)</f>
        <v>Reboz</v>
      </c>
      <c r="V1560" s="65">
        <f t="shared" si="24"/>
        <v>45635</v>
      </c>
    </row>
    <row r="1561" spans="1:22" x14ac:dyDescent="0.2">
      <c r="A1561" s="344">
        <v>1536</v>
      </c>
      <c r="B1561" s="345" t="b">
        <v>1</v>
      </c>
      <c r="C1561" s="282" t="s">
        <v>161</v>
      </c>
      <c r="D1561" s="282" t="s">
        <v>20</v>
      </c>
      <c r="E1561" s="282" t="s">
        <v>43</v>
      </c>
      <c r="F1561" s="282" t="s">
        <v>1375</v>
      </c>
      <c r="G1561" s="345">
        <v>202.00179800000001</v>
      </c>
      <c r="H1561" s="345">
        <v>202.00179800000001</v>
      </c>
      <c r="I1561" s="282" t="s">
        <v>1122</v>
      </c>
      <c r="J1561" s="346">
        <v>45627</v>
      </c>
      <c r="K1561" s="344">
        <v>7</v>
      </c>
      <c r="L1561" s="346">
        <v>45635</v>
      </c>
      <c r="M1561" s="345">
        <v>0</v>
      </c>
      <c r="N1561" s="345">
        <v>0</v>
      </c>
      <c r="O1561" s="282" t="s">
        <v>1123</v>
      </c>
      <c r="P1561" s="344">
        <v>0</v>
      </c>
      <c r="Q1561" s="282" t="s">
        <v>2114</v>
      </c>
      <c r="R1561" s="344">
        <v>1</v>
      </c>
      <c r="S1561" s="339"/>
      <c r="T1561" s="282"/>
      <c r="U1561" s="24" t="str">
        <f>+VLOOKUP(TRIM(C1561),[5]CAT!$A$2:$G$498,4,0)</f>
        <v>Aceite</v>
      </c>
      <c r="V1561" s="65">
        <f t="shared" si="24"/>
        <v>45635</v>
      </c>
    </row>
    <row r="1562" spans="1:22" x14ac:dyDescent="0.2">
      <c r="A1562" s="344">
        <v>1540</v>
      </c>
      <c r="B1562" s="345" t="b">
        <v>1</v>
      </c>
      <c r="C1562" s="282" t="s">
        <v>161</v>
      </c>
      <c r="D1562" s="282" t="s">
        <v>20</v>
      </c>
      <c r="E1562" s="282" t="s">
        <v>43</v>
      </c>
      <c r="F1562" s="282" t="s">
        <v>1375</v>
      </c>
      <c r="G1562" s="345">
        <v>363.60290900000001</v>
      </c>
      <c r="H1562" s="345">
        <v>363.60290900000001</v>
      </c>
      <c r="I1562" s="282" t="s">
        <v>1122</v>
      </c>
      <c r="J1562" s="346">
        <v>45627</v>
      </c>
      <c r="K1562" s="344">
        <v>7</v>
      </c>
      <c r="L1562" s="346">
        <v>45635</v>
      </c>
      <c r="M1562" s="345">
        <v>0</v>
      </c>
      <c r="N1562" s="345">
        <v>0</v>
      </c>
      <c r="O1562" s="282" t="s">
        <v>1123</v>
      </c>
      <c r="P1562" s="344">
        <v>0</v>
      </c>
      <c r="Q1562" s="282" t="s">
        <v>2108</v>
      </c>
      <c r="R1562" s="344">
        <v>1</v>
      </c>
      <c r="S1562" s="339"/>
      <c r="T1562" s="282"/>
      <c r="U1562" s="24" t="str">
        <f>+VLOOKUP(TRIM(C1562),[5]CAT!$A$2:$G$498,4,0)</f>
        <v>Aceite</v>
      </c>
      <c r="V1562" s="65">
        <f t="shared" si="24"/>
        <v>45635</v>
      </c>
    </row>
    <row r="1563" spans="1:22" x14ac:dyDescent="0.2">
      <c r="A1563" s="344">
        <v>1658</v>
      </c>
      <c r="B1563" s="345" t="b">
        <v>1</v>
      </c>
      <c r="C1563" s="282" t="s">
        <v>148</v>
      </c>
      <c r="D1563" s="282" t="s">
        <v>20</v>
      </c>
      <c r="E1563" s="282" t="s">
        <v>586</v>
      </c>
      <c r="F1563" s="282" t="s">
        <v>1128</v>
      </c>
      <c r="G1563" s="345">
        <v>286.56523099999998</v>
      </c>
      <c r="H1563" s="345">
        <v>286.56523099999998</v>
      </c>
      <c r="I1563" s="282" t="s">
        <v>1122</v>
      </c>
      <c r="J1563" s="346">
        <v>45627</v>
      </c>
      <c r="K1563" s="344">
        <v>10</v>
      </c>
      <c r="L1563" s="346">
        <v>45642</v>
      </c>
      <c r="M1563" s="345">
        <v>0</v>
      </c>
      <c r="N1563" s="345">
        <v>0</v>
      </c>
      <c r="O1563" s="282" t="s">
        <v>1123</v>
      </c>
      <c r="P1563" s="344">
        <v>0</v>
      </c>
      <c r="Q1563" s="282" t="s">
        <v>2053</v>
      </c>
      <c r="R1563" s="344">
        <v>1</v>
      </c>
      <c r="S1563" s="339"/>
      <c r="T1563" s="282"/>
      <c r="U1563" s="24" t="str">
        <f>+VLOOKUP(TRIM(C1563),[5]CAT!$A$2:$G$498,4,0)</f>
        <v>Harina</v>
      </c>
      <c r="V1563" s="65">
        <f t="shared" si="24"/>
        <v>45642</v>
      </c>
    </row>
    <row r="1564" spans="1:22" x14ac:dyDescent="0.2">
      <c r="A1564" s="344">
        <v>1964</v>
      </c>
      <c r="B1564" s="345" t="b">
        <v>1</v>
      </c>
      <c r="C1564" s="282" t="s">
        <v>602</v>
      </c>
      <c r="D1564" s="282" t="s">
        <v>20</v>
      </c>
      <c r="E1564" s="282" t="s">
        <v>603</v>
      </c>
      <c r="F1564" s="282" t="s">
        <v>1375</v>
      </c>
      <c r="G1564" s="345">
        <v>0.57344300000000004</v>
      </c>
      <c r="H1564" s="345">
        <v>0.57344300000000004</v>
      </c>
      <c r="I1564" s="282" t="s">
        <v>1180</v>
      </c>
      <c r="J1564" s="346">
        <v>45627</v>
      </c>
      <c r="K1564" s="344">
        <v>30</v>
      </c>
      <c r="L1564" s="346">
        <v>45663</v>
      </c>
      <c r="M1564" s="345">
        <v>0</v>
      </c>
      <c r="N1564" s="345">
        <v>0</v>
      </c>
      <c r="O1564" s="282" t="s">
        <v>1123</v>
      </c>
      <c r="P1564" s="344">
        <v>0</v>
      </c>
      <c r="Q1564" s="282" t="s">
        <v>2124</v>
      </c>
      <c r="R1564" s="344">
        <v>1</v>
      </c>
      <c r="S1564" s="339"/>
      <c r="T1564" s="282"/>
      <c r="U1564" s="24" t="str">
        <f>+VLOOKUP(TRIM(C1564),[5]CAT!$A$2:$G$498,4,0)</f>
        <v>Aditivos</v>
      </c>
      <c r="V1564" s="65">
        <f t="shared" si="24"/>
        <v>45663</v>
      </c>
    </row>
    <row r="1565" spans="1:22" x14ac:dyDescent="0.2">
      <c r="A1565" s="344">
        <v>1969</v>
      </c>
      <c r="B1565" s="345" t="b">
        <v>1</v>
      </c>
      <c r="C1565" s="282" t="s">
        <v>602</v>
      </c>
      <c r="D1565" s="282" t="s">
        <v>20</v>
      </c>
      <c r="E1565" s="282" t="s">
        <v>603</v>
      </c>
      <c r="F1565" s="282" t="s">
        <v>1375</v>
      </c>
      <c r="G1565" s="345">
        <v>0.26348700000000003</v>
      </c>
      <c r="H1565" s="345">
        <v>0.26348700000000003</v>
      </c>
      <c r="I1565" s="282" t="s">
        <v>1180</v>
      </c>
      <c r="J1565" s="346">
        <v>45627</v>
      </c>
      <c r="K1565" s="344">
        <v>30</v>
      </c>
      <c r="L1565" s="346">
        <v>45663</v>
      </c>
      <c r="M1565" s="345">
        <v>0</v>
      </c>
      <c r="N1565" s="345">
        <v>0</v>
      </c>
      <c r="O1565" s="282" t="s">
        <v>1123</v>
      </c>
      <c r="P1565" s="344">
        <v>0</v>
      </c>
      <c r="Q1565" s="282" t="s">
        <v>2000</v>
      </c>
      <c r="R1565" s="344">
        <v>1</v>
      </c>
      <c r="S1565" s="339"/>
      <c r="T1565" s="282"/>
      <c r="U1565" s="24" t="str">
        <f>+VLOOKUP(TRIM(C1565),[5]CAT!$A$2:$G$498,4,0)</f>
        <v>Aditivos</v>
      </c>
      <c r="V1565" s="65">
        <f t="shared" si="24"/>
        <v>45663</v>
      </c>
    </row>
    <row r="1566" spans="1:22" x14ac:dyDescent="0.2">
      <c r="A1566" s="344">
        <v>1974</v>
      </c>
      <c r="B1566" s="345" t="b">
        <v>1</v>
      </c>
      <c r="C1566" s="282" t="s">
        <v>602</v>
      </c>
      <c r="D1566" s="282" t="s">
        <v>20</v>
      </c>
      <c r="E1566" s="282" t="s">
        <v>603</v>
      </c>
      <c r="F1566" s="282" t="s">
        <v>1375</v>
      </c>
      <c r="G1566" s="345">
        <v>0.69157400000000002</v>
      </c>
      <c r="H1566" s="345">
        <v>0.69157400000000002</v>
      </c>
      <c r="I1566" s="282" t="s">
        <v>1180</v>
      </c>
      <c r="J1566" s="346">
        <v>45627</v>
      </c>
      <c r="K1566" s="344">
        <v>30</v>
      </c>
      <c r="L1566" s="346">
        <v>45663</v>
      </c>
      <c r="M1566" s="345">
        <v>0</v>
      </c>
      <c r="N1566" s="345">
        <v>0</v>
      </c>
      <c r="O1566" s="282" t="s">
        <v>1123</v>
      </c>
      <c r="P1566" s="344">
        <v>0</v>
      </c>
      <c r="Q1566" s="282" t="s">
        <v>2068</v>
      </c>
      <c r="R1566" s="344">
        <v>1</v>
      </c>
      <c r="S1566" s="339"/>
      <c r="T1566" s="282"/>
      <c r="U1566" s="24" t="str">
        <f>+VLOOKUP(TRIM(C1566),[5]CAT!$A$2:$G$498,4,0)</f>
        <v>Aditivos</v>
      </c>
      <c r="V1566" s="65">
        <f t="shared" si="24"/>
        <v>45663</v>
      </c>
    </row>
    <row r="1567" spans="1:22" x14ac:dyDescent="0.2">
      <c r="A1567" s="344">
        <v>1589</v>
      </c>
      <c r="B1567" s="345" t="b">
        <v>1</v>
      </c>
      <c r="C1567" s="282" t="s">
        <v>673</v>
      </c>
      <c r="D1567" s="282" t="s">
        <v>20</v>
      </c>
      <c r="E1567" s="282" t="s">
        <v>679</v>
      </c>
      <c r="F1567" s="282" t="s">
        <v>1132</v>
      </c>
      <c r="G1567" s="345">
        <v>27.892596000000001</v>
      </c>
      <c r="H1567" s="345">
        <v>27.892596000000001</v>
      </c>
      <c r="I1567" s="282" t="s">
        <v>1122</v>
      </c>
      <c r="J1567" s="346">
        <v>45628</v>
      </c>
      <c r="K1567" s="344">
        <v>7</v>
      </c>
      <c r="L1567" s="346">
        <v>45635</v>
      </c>
      <c r="M1567" s="345">
        <v>0</v>
      </c>
      <c r="N1567" s="345">
        <v>0</v>
      </c>
      <c r="O1567" s="282" t="s">
        <v>1123</v>
      </c>
      <c r="P1567" s="344">
        <v>0</v>
      </c>
      <c r="Q1567" s="282" t="s">
        <v>2003</v>
      </c>
      <c r="R1567" s="344">
        <v>1</v>
      </c>
      <c r="S1567" s="339"/>
      <c r="T1567" s="282"/>
      <c r="U1567" s="24" t="str">
        <f>+VLOOKUP(TRIM(C1567),[5]CAT!$A$2:$G$498,4,0)</f>
        <v>Aditivos</v>
      </c>
      <c r="V1567" s="65">
        <f t="shared" si="24"/>
        <v>45635</v>
      </c>
    </row>
    <row r="1568" spans="1:22" x14ac:dyDescent="0.2">
      <c r="A1568" s="344">
        <v>1613</v>
      </c>
      <c r="B1568" s="345" t="b">
        <v>1</v>
      </c>
      <c r="C1568" s="282" t="s">
        <v>673</v>
      </c>
      <c r="D1568" s="282" t="s">
        <v>20</v>
      </c>
      <c r="E1568" s="282" t="s">
        <v>679</v>
      </c>
      <c r="F1568" s="282" t="s">
        <v>1132</v>
      </c>
      <c r="G1568" s="345">
        <v>33.912374</v>
      </c>
      <c r="H1568" s="345">
        <v>33.912374</v>
      </c>
      <c r="I1568" s="282" t="s">
        <v>1122</v>
      </c>
      <c r="J1568" s="346">
        <v>45628</v>
      </c>
      <c r="K1568" s="344">
        <v>7</v>
      </c>
      <c r="L1568" s="346">
        <v>45635</v>
      </c>
      <c r="M1568" s="345">
        <v>0</v>
      </c>
      <c r="N1568" s="345">
        <v>0</v>
      </c>
      <c r="O1568" s="282" t="s">
        <v>1123</v>
      </c>
      <c r="P1568" s="344">
        <v>0</v>
      </c>
      <c r="Q1568" s="282" t="s">
        <v>2002</v>
      </c>
      <c r="R1568" s="344">
        <v>1</v>
      </c>
      <c r="S1568" s="339"/>
      <c r="T1568" s="282"/>
      <c r="U1568" s="24" t="str">
        <f>+VLOOKUP(TRIM(C1568),[5]CAT!$A$2:$G$498,4,0)</f>
        <v>Aditivos</v>
      </c>
      <c r="V1568" s="65">
        <f t="shared" si="24"/>
        <v>45635</v>
      </c>
    </row>
    <row r="1569" spans="1:22" x14ac:dyDescent="0.2">
      <c r="A1569" s="344">
        <v>1587</v>
      </c>
      <c r="B1569" s="345" t="b">
        <v>1</v>
      </c>
      <c r="C1569" s="282" t="s">
        <v>268</v>
      </c>
      <c r="D1569" s="282" t="s">
        <v>20</v>
      </c>
      <c r="E1569" s="282" t="s">
        <v>312</v>
      </c>
      <c r="F1569" s="282" t="s">
        <v>1140</v>
      </c>
      <c r="G1569" s="345">
        <v>39.223962999999998</v>
      </c>
      <c r="H1569" s="345">
        <v>39.223962999999998</v>
      </c>
      <c r="I1569" s="282" t="s">
        <v>1122</v>
      </c>
      <c r="J1569" s="346">
        <v>45628</v>
      </c>
      <c r="K1569" s="344">
        <v>7</v>
      </c>
      <c r="L1569" s="346">
        <v>45635</v>
      </c>
      <c r="M1569" s="345">
        <v>0</v>
      </c>
      <c r="N1569" s="345">
        <v>0</v>
      </c>
      <c r="O1569" s="282" t="s">
        <v>1123</v>
      </c>
      <c r="P1569" s="344">
        <v>0</v>
      </c>
      <c r="Q1569" s="282" t="s">
        <v>2003</v>
      </c>
      <c r="R1569" s="344">
        <v>1</v>
      </c>
      <c r="S1569" s="339"/>
      <c r="T1569" s="282"/>
      <c r="U1569" s="24" t="str">
        <f>+VLOOKUP(TRIM(C1569),[5]CAT!$A$2:$G$498,4,0)</f>
        <v>Aditivos</v>
      </c>
      <c r="V1569" s="65">
        <f t="shared" si="24"/>
        <v>45635</v>
      </c>
    </row>
    <row r="1570" spans="1:22" x14ac:dyDescent="0.2">
      <c r="A1570" s="344">
        <v>1610</v>
      </c>
      <c r="B1570" s="345" t="b">
        <v>1</v>
      </c>
      <c r="C1570" s="282" t="s">
        <v>268</v>
      </c>
      <c r="D1570" s="282" t="s">
        <v>20</v>
      </c>
      <c r="E1570" s="282" t="s">
        <v>312</v>
      </c>
      <c r="F1570" s="282" t="s">
        <v>1140</v>
      </c>
      <c r="G1570" s="345">
        <v>30.278905999999999</v>
      </c>
      <c r="H1570" s="345">
        <v>30.278905999999999</v>
      </c>
      <c r="I1570" s="282" t="s">
        <v>1122</v>
      </c>
      <c r="J1570" s="346">
        <v>45628</v>
      </c>
      <c r="K1570" s="344">
        <v>7</v>
      </c>
      <c r="L1570" s="346">
        <v>45635</v>
      </c>
      <c r="M1570" s="345">
        <v>0</v>
      </c>
      <c r="N1570" s="345">
        <v>0</v>
      </c>
      <c r="O1570" s="282" t="s">
        <v>1123</v>
      </c>
      <c r="P1570" s="344">
        <v>0</v>
      </c>
      <c r="Q1570" s="282" t="s">
        <v>2002</v>
      </c>
      <c r="R1570" s="344">
        <v>1</v>
      </c>
      <c r="S1570" s="339"/>
      <c r="T1570" s="282"/>
      <c r="U1570" s="24" t="str">
        <f>+VLOOKUP(TRIM(C1570),[5]CAT!$A$2:$G$498,4,0)</f>
        <v>Aditivos</v>
      </c>
      <c r="V1570" s="65">
        <f t="shared" si="24"/>
        <v>45635</v>
      </c>
    </row>
    <row r="1571" spans="1:22" x14ac:dyDescent="0.2">
      <c r="A1571" s="344">
        <v>1590</v>
      </c>
      <c r="B1571" s="345" t="b">
        <v>1</v>
      </c>
      <c r="C1571" s="282" t="s">
        <v>265</v>
      </c>
      <c r="D1571" s="282" t="s">
        <v>20</v>
      </c>
      <c r="E1571" s="282" t="s">
        <v>28</v>
      </c>
      <c r="F1571" s="282" t="s">
        <v>1127</v>
      </c>
      <c r="G1571" s="345">
        <v>2.3243830000000001</v>
      </c>
      <c r="H1571" s="345">
        <v>2.3243830000000001</v>
      </c>
      <c r="I1571" s="282" t="s">
        <v>1122</v>
      </c>
      <c r="J1571" s="346">
        <v>45628</v>
      </c>
      <c r="K1571" s="344">
        <v>7</v>
      </c>
      <c r="L1571" s="346">
        <v>45635</v>
      </c>
      <c r="M1571" s="345">
        <v>0</v>
      </c>
      <c r="N1571" s="345">
        <v>0</v>
      </c>
      <c r="O1571" s="282" t="s">
        <v>1123</v>
      </c>
      <c r="P1571" s="344">
        <v>0</v>
      </c>
      <c r="Q1571" s="282" t="s">
        <v>2003</v>
      </c>
      <c r="R1571" s="344">
        <v>1</v>
      </c>
      <c r="S1571" s="339"/>
      <c r="T1571" s="282"/>
      <c r="U1571" s="24" t="str">
        <f>+VLOOKUP(TRIM(C1571),[5]CAT!$A$2:$G$498,4,0)</f>
        <v>Aditivos</v>
      </c>
      <c r="V1571" s="65">
        <f t="shared" si="24"/>
        <v>45635</v>
      </c>
    </row>
    <row r="1572" spans="1:22" x14ac:dyDescent="0.2">
      <c r="A1572" s="344">
        <v>1614</v>
      </c>
      <c r="B1572" s="345" t="b">
        <v>1</v>
      </c>
      <c r="C1572" s="282" t="s">
        <v>265</v>
      </c>
      <c r="D1572" s="282" t="s">
        <v>20</v>
      </c>
      <c r="E1572" s="282" t="s">
        <v>28</v>
      </c>
      <c r="F1572" s="282" t="s">
        <v>1127</v>
      </c>
      <c r="G1572" s="345">
        <v>1.816735</v>
      </c>
      <c r="H1572" s="345">
        <v>1.816735</v>
      </c>
      <c r="I1572" s="282" t="s">
        <v>1122</v>
      </c>
      <c r="J1572" s="346">
        <v>45628</v>
      </c>
      <c r="K1572" s="344">
        <v>7</v>
      </c>
      <c r="L1572" s="346">
        <v>45635</v>
      </c>
      <c r="M1572" s="345">
        <v>0</v>
      </c>
      <c r="N1572" s="345">
        <v>0</v>
      </c>
      <c r="O1572" s="282" t="s">
        <v>1123</v>
      </c>
      <c r="P1572" s="344">
        <v>0</v>
      </c>
      <c r="Q1572" s="282" t="s">
        <v>2002</v>
      </c>
      <c r="R1572" s="344">
        <v>1</v>
      </c>
      <c r="S1572" s="339"/>
      <c r="T1572" s="282"/>
      <c r="U1572" s="24" t="str">
        <f>+VLOOKUP(TRIM(C1572),[5]CAT!$A$2:$G$498,4,0)</f>
        <v>Aditivos</v>
      </c>
      <c r="V1572" s="65">
        <f t="shared" si="24"/>
        <v>45635</v>
      </c>
    </row>
    <row r="1573" spans="1:22" x14ac:dyDescent="0.2">
      <c r="A1573" s="344">
        <v>1591</v>
      </c>
      <c r="B1573" s="345" t="b">
        <v>1</v>
      </c>
      <c r="C1573" s="282" t="s">
        <v>250</v>
      </c>
      <c r="D1573" s="282" t="s">
        <v>20</v>
      </c>
      <c r="E1573" s="282" t="s">
        <v>31</v>
      </c>
      <c r="F1573" s="282" t="s">
        <v>1375</v>
      </c>
      <c r="G1573" s="345">
        <v>2.3243830000000001</v>
      </c>
      <c r="H1573" s="345">
        <v>2.3243830000000001</v>
      </c>
      <c r="I1573" s="282" t="s">
        <v>1180</v>
      </c>
      <c r="J1573" s="346">
        <v>45628</v>
      </c>
      <c r="K1573" s="344">
        <v>7</v>
      </c>
      <c r="L1573" s="346">
        <v>45635</v>
      </c>
      <c r="M1573" s="345">
        <v>0</v>
      </c>
      <c r="N1573" s="345">
        <v>0</v>
      </c>
      <c r="O1573" s="282" t="s">
        <v>1123</v>
      </c>
      <c r="P1573" s="344">
        <v>0</v>
      </c>
      <c r="Q1573" s="282" t="s">
        <v>2003</v>
      </c>
      <c r="R1573" s="344">
        <v>1</v>
      </c>
      <c r="S1573" s="339"/>
      <c r="T1573" s="282"/>
      <c r="U1573" s="24" t="str">
        <f>+VLOOKUP(TRIM(C1573),[5]CAT!$A$2:$G$498,4,0)</f>
        <v>Aditivos</v>
      </c>
      <c r="V1573" s="65">
        <f t="shared" si="24"/>
        <v>45635</v>
      </c>
    </row>
    <row r="1574" spans="1:22" x14ac:dyDescent="0.2">
      <c r="A1574" s="344">
        <v>1615</v>
      </c>
      <c r="B1574" s="345" t="b">
        <v>1</v>
      </c>
      <c r="C1574" s="282" t="s">
        <v>250</v>
      </c>
      <c r="D1574" s="282" t="s">
        <v>20</v>
      </c>
      <c r="E1574" s="282" t="s">
        <v>31</v>
      </c>
      <c r="F1574" s="282" t="s">
        <v>1375</v>
      </c>
      <c r="G1574" s="345">
        <v>1.816735</v>
      </c>
      <c r="H1574" s="345">
        <v>1.816735</v>
      </c>
      <c r="I1574" s="282" t="s">
        <v>1180</v>
      </c>
      <c r="J1574" s="346">
        <v>45628</v>
      </c>
      <c r="K1574" s="344">
        <v>7</v>
      </c>
      <c r="L1574" s="346">
        <v>45635</v>
      </c>
      <c r="M1574" s="345">
        <v>0</v>
      </c>
      <c r="N1574" s="345">
        <v>0</v>
      </c>
      <c r="O1574" s="282" t="s">
        <v>1123</v>
      </c>
      <c r="P1574" s="344">
        <v>0</v>
      </c>
      <c r="Q1574" s="282" t="s">
        <v>2002</v>
      </c>
      <c r="R1574" s="344">
        <v>1</v>
      </c>
      <c r="S1574" s="339"/>
      <c r="T1574" s="282"/>
      <c r="U1574" s="24" t="str">
        <f>+VLOOKUP(TRIM(C1574),[5]CAT!$A$2:$G$498,4,0)</f>
        <v>Aditivos</v>
      </c>
      <c r="V1574" s="65">
        <f t="shared" si="24"/>
        <v>45635</v>
      </c>
    </row>
    <row r="1575" spans="1:22" x14ac:dyDescent="0.2">
      <c r="A1575" s="344">
        <v>1578</v>
      </c>
      <c r="B1575" s="345" t="b">
        <v>1</v>
      </c>
      <c r="C1575" s="282" t="s">
        <v>161</v>
      </c>
      <c r="D1575" s="282" t="s">
        <v>20</v>
      </c>
      <c r="E1575" s="282" t="s">
        <v>43</v>
      </c>
      <c r="F1575" s="282" t="s">
        <v>1375</v>
      </c>
      <c r="G1575" s="345">
        <v>300.29879899999997</v>
      </c>
      <c r="H1575" s="345">
        <v>300.29879899999997</v>
      </c>
      <c r="I1575" s="282" t="s">
        <v>1122</v>
      </c>
      <c r="J1575" s="346">
        <v>45628</v>
      </c>
      <c r="K1575" s="344">
        <v>7</v>
      </c>
      <c r="L1575" s="346">
        <v>45635</v>
      </c>
      <c r="M1575" s="345">
        <v>0</v>
      </c>
      <c r="N1575" s="345">
        <v>0</v>
      </c>
      <c r="O1575" s="282" t="s">
        <v>1123</v>
      </c>
      <c r="P1575" s="344">
        <v>0</v>
      </c>
      <c r="Q1575" s="282" t="s">
        <v>2003</v>
      </c>
      <c r="R1575" s="344">
        <v>1</v>
      </c>
      <c r="S1575" s="339"/>
      <c r="T1575" s="282"/>
      <c r="U1575" s="24" t="str">
        <f>+VLOOKUP(TRIM(C1575),[5]CAT!$A$2:$G$498,4,0)</f>
        <v>Aceite</v>
      </c>
      <c r="V1575" s="65">
        <f t="shared" si="24"/>
        <v>45635</v>
      </c>
    </row>
    <row r="1576" spans="1:22" x14ac:dyDescent="0.2">
      <c r="A1576" s="344">
        <v>1596</v>
      </c>
      <c r="B1576" s="345" t="b">
        <v>1</v>
      </c>
      <c r="C1576" s="282" t="s">
        <v>161</v>
      </c>
      <c r="D1576" s="282" t="s">
        <v>20</v>
      </c>
      <c r="E1576" s="282" t="s">
        <v>43</v>
      </c>
      <c r="F1576" s="282" t="s">
        <v>1375</v>
      </c>
      <c r="G1576" s="345">
        <v>32.136083999999997</v>
      </c>
      <c r="H1576" s="345">
        <v>32.136083999999997</v>
      </c>
      <c r="I1576" s="282" t="s">
        <v>1122</v>
      </c>
      <c r="J1576" s="346">
        <v>45628</v>
      </c>
      <c r="K1576" s="344">
        <v>7</v>
      </c>
      <c r="L1576" s="346">
        <v>45635</v>
      </c>
      <c r="M1576" s="345">
        <v>0</v>
      </c>
      <c r="N1576" s="345">
        <v>0</v>
      </c>
      <c r="O1576" s="282" t="s">
        <v>1123</v>
      </c>
      <c r="P1576" s="344">
        <v>0</v>
      </c>
      <c r="Q1576" s="282" t="s">
        <v>2003</v>
      </c>
      <c r="R1576" s="344">
        <v>1</v>
      </c>
      <c r="S1576" s="339"/>
      <c r="T1576" s="282"/>
      <c r="U1576" s="24" t="str">
        <f>+VLOOKUP(TRIM(C1576),[5]CAT!$A$2:$G$498,4,0)</f>
        <v>Aceite</v>
      </c>
      <c r="V1576" s="65">
        <f t="shared" si="24"/>
        <v>45635</v>
      </c>
    </row>
    <row r="1577" spans="1:22" x14ac:dyDescent="0.2">
      <c r="A1577" s="344">
        <v>1604</v>
      </c>
      <c r="B1577" s="345" t="b">
        <v>1</v>
      </c>
      <c r="C1577" s="282" t="s">
        <v>161</v>
      </c>
      <c r="D1577" s="282" t="s">
        <v>20</v>
      </c>
      <c r="E1577" s="282" t="s">
        <v>43</v>
      </c>
      <c r="F1577" s="282" t="s">
        <v>1375</v>
      </c>
      <c r="G1577" s="345">
        <v>300.29879899999997</v>
      </c>
      <c r="H1577" s="345">
        <v>300.29879899999997</v>
      </c>
      <c r="I1577" s="282" t="s">
        <v>1122</v>
      </c>
      <c r="J1577" s="346">
        <v>45628</v>
      </c>
      <c r="K1577" s="344">
        <v>7</v>
      </c>
      <c r="L1577" s="346">
        <v>45635</v>
      </c>
      <c r="M1577" s="345">
        <v>0</v>
      </c>
      <c r="N1577" s="345">
        <v>0</v>
      </c>
      <c r="O1577" s="282" t="s">
        <v>1123</v>
      </c>
      <c r="P1577" s="344">
        <v>0</v>
      </c>
      <c r="Q1577" s="282" t="s">
        <v>2002</v>
      </c>
      <c r="R1577" s="344">
        <v>1</v>
      </c>
      <c r="S1577" s="339"/>
      <c r="T1577" s="282"/>
      <c r="U1577" s="24" t="str">
        <f>+VLOOKUP(TRIM(C1577),[5]CAT!$A$2:$G$498,4,0)</f>
        <v>Aceite</v>
      </c>
      <c r="V1577" s="65">
        <f t="shared" si="24"/>
        <v>45635</v>
      </c>
    </row>
    <row r="1578" spans="1:22" x14ac:dyDescent="0.2">
      <c r="A1578" s="344">
        <v>1620</v>
      </c>
      <c r="B1578" s="345" t="b">
        <v>1</v>
      </c>
      <c r="C1578" s="282" t="s">
        <v>161</v>
      </c>
      <c r="D1578" s="282" t="s">
        <v>20</v>
      </c>
      <c r="E1578" s="282" t="s">
        <v>43</v>
      </c>
      <c r="F1578" s="282" t="s">
        <v>1375</v>
      </c>
      <c r="G1578" s="345">
        <v>36.339489</v>
      </c>
      <c r="H1578" s="345">
        <v>36.339489</v>
      </c>
      <c r="I1578" s="282" t="s">
        <v>1122</v>
      </c>
      <c r="J1578" s="346">
        <v>45628</v>
      </c>
      <c r="K1578" s="344">
        <v>7</v>
      </c>
      <c r="L1578" s="346">
        <v>45635</v>
      </c>
      <c r="M1578" s="345">
        <v>0</v>
      </c>
      <c r="N1578" s="345">
        <v>0</v>
      </c>
      <c r="O1578" s="282" t="s">
        <v>1123</v>
      </c>
      <c r="P1578" s="344">
        <v>0</v>
      </c>
      <c r="Q1578" s="282" t="s">
        <v>2002</v>
      </c>
      <c r="R1578" s="344">
        <v>1</v>
      </c>
      <c r="S1578" s="339"/>
      <c r="T1578" s="282"/>
      <c r="U1578" s="24" t="str">
        <f>+VLOOKUP(TRIM(C1578),[5]CAT!$A$2:$G$498,4,0)</f>
        <v>Aceite</v>
      </c>
      <c r="V1578" s="65">
        <f t="shared" ref="V1578:V1641" si="25">L1578</f>
        <v>45635</v>
      </c>
    </row>
    <row r="1579" spans="1:22" x14ac:dyDescent="0.2">
      <c r="A1579" s="344">
        <v>1585</v>
      </c>
      <c r="B1579" s="345" t="b">
        <v>1</v>
      </c>
      <c r="C1579" s="282" t="s">
        <v>156</v>
      </c>
      <c r="D1579" s="282" t="s">
        <v>20</v>
      </c>
      <c r="E1579" s="282" t="s">
        <v>44</v>
      </c>
      <c r="F1579" s="282" t="s">
        <v>1375</v>
      </c>
      <c r="G1579" s="345">
        <v>11.912463000000001</v>
      </c>
      <c r="H1579" s="345">
        <v>11.912463000000001</v>
      </c>
      <c r="I1579" s="282" t="s">
        <v>1122</v>
      </c>
      <c r="J1579" s="346">
        <v>45628</v>
      </c>
      <c r="K1579" s="344">
        <v>7</v>
      </c>
      <c r="L1579" s="346">
        <v>45635</v>
      </c>
      <c r="M1579" s="345">
        <v>0</v>
      </c>
      <c r="N1579" s="345">
        <v>0</v>
      </c>
      <c r="O1579" s="282" t="s">
        <v>1123</v>
      </c>
      <c r="P1579" s="344">
        <v>0</v>
      </c>
      <c r="Q1579" s="282" t="s">
        <v>2003</v>
      </c>
      <c r="R1579" s="344">
        <v>1</v>
      </c>
      <c r="S1579" s="339"/>
      <c r="T1579" s="282"/>
      <c r="U1579" s="24" t="str">
        <f>+VLOOKUP(TRIM(C1579),[5]CAT!$A$2:$G$498,4,0)</f>
        <v>Azucar</v>
      </c>
      <c r="V1579" s="65">
        <f t="shared" si="25"/>
        <v>45635</v>
      </c>
    </row>
    <row r="1580" spans="1:22" x14ac:dyDescent="0.2">
      <c r="A1580" s="344">
        <v>1581</v>
      </c>
      <c r="B1580" s="345" t="b">
        <v>1</v>
      </c>
      <c r="C1580" s="282" t="s">
        <v>153</v>
      </c>
      <c r="D1580" s="282" t="s">
        <v>20</v>
      </c>
      <c r="E1580" s="282" t="s">
        <v>46</v>
      </c>
      <c r="F1580" s="282" t="s">
        <v>1375</v>
      </c>
      <c r="G1580" s="345">
        <v>32.541361999999999</v>
      </c>
      <c r="H1580" s="345">
        <v>32.541361999999999</v>
      </c>
      <c r="I1580" s="282" t="s">
        <v>1122</v>
      </c>
      <c r="J1580" s="346">
        <v>45628</v>
      </c>
      <c r="K1580" s="344">
        <v>7</v>
      </c>
      <c r="L1580" s="346">
        <v>45635</v>
      </c>
      <c r="M1580" s="345">
        <v>0</v>
      </c>
      <c r="N1580" s="345">
        <v>0</v>
      </c>
      <c r="O1580" s="282" t="s">
        <v>1123</v>
      </c>
      <c r="P1580" s="344">
        <v>0</v>
      </c>
      <c r="Q1580" s="282" t="s">
        <v>2003</v>
      </c>
      <c r="R1580" s="344">
        <v>1</v>
      </c>
      <c r="S1580" s="339"/>
      <c r="T1580" s="282"/>
      <c r="U1580" s="24" t="str">
        <f>+VLOOKUP(TRIM(C1580),[5]CAT!$A$2:$G$498,4,0)</f>
        <v>Sal</v>
      </c>
      <c r="V1580" s="65">
        <f t="shared" si="25"/>
        <v>45635</v>
      </c>
    </row>
    <row r="1581" spans="1:22" x14ac:dyDescent="0.2">
      <c r="A1581" s="344">
        <v>1606</v>
      </c>
      <c r="B1581" s="345" t="b">
        <v>1</v>
      </c>
      <c r="C1581" s="282" t="s">
        <v>153</v>
      </c>
      <c r="D1581" s="282" t="s">
        <v>20</v>
      </c>
      <c r="E1581" s="282" t="s">
        <v>46</v>
      </c>
      <c r="F1581" s="282" t="s">
        <v>1375</v>
      </c>
      <c r="G1581" s="345">
        <v>24.223125</v>
      </c>
      <c r="H1581" s="345">
        <v>24.223125</v>
      </c>
      <c r="I1581" s="282" t="s">
        <v>1122</v>
      </c>
      <c r="J1581" s="346">
        <v>45628</v>
      </c>
      <c r="K1581" s="344">
        <v>7</v>
      </c>
      <c r="L1581" s="346">
        <v>45635</v>
      </c>
      <c r="M1581" s="345">
        <v>0</v>
      </c>
      <c r="N1581" s="345">
        <v>0</v>
      </c>
      <c r="O1581" s="282" t="s">
        <v>1123</v>
      </c>
      <c r="P1581" s="344">
        <v>0</v>
      </c>
      <c r="Q1581" s="282" t="s">
        <v>2002</v>
      </c>
      <c r="R1581" s="344">
        <v>1</v>
      </c>
      <c r="S1581" s="339"/>
      <c r="T1581" s="282"/>
      <c r="U1581" s="24" t="str">
        <f>+VLOOKUP(TRIM(C1581),[5]CAT!$A$2:$G$498,4,0)</f>
        <v>Sal</v>
      </c>
      <c r="V1581" s="65">
        <f t="shared" si="25"/>
        <v>45635</v>
      </c>
    </row>
    <row r="1582" spans="1:22" x14ac:dyDescent="0.2">
      <c r="A1582" s="344">
        <v>1595</v>
      </c>
      <c r="B1582" s="345" t="b">
        <v>1</v>
      </c>
      <c r="C1582" s="282" t="s">
        <v>379</v>
      </c>
      <c r="D1582" s="282" t="s">
        <v>20</v>
      </c>
      <c r="E1582" s="282" t="s">
        <v>355</v>
      </c>
      <c r="F1582" s="282" t="s">
        <v>1375</v>
      </c>
      <c r="G1582" s="345">
        <v>290.75790999999998</v>
      </c>
      <c r="H1582" s="345">
        <v>290.75790999999998</v>
      </c>
      <c r="I1582" s="282" t="s">
        <v>1180</v>
      </c>
      <c r="J1582" s="346">
        <v>45628</v>
      </c>
      <c r="K1582" s="344">
        <v>7</v>
      </c>
      <c r="L1582" s="346">
        <v>45635</v>
      </c>
      <c r="M1582" s="345">
        <v>0</v>
      </c>
      <c r="N1582" s="345">
        <v>0</v>
      </c>
      <c r="O1582" s="282" t="s">
        <v>1123</v>
      </c>
      <c r="P1582" s="344">
        <v>0</v>
      </c>
      <c r="Q1582" s="282" t="s">
        <v>2003</v>
      </c>
      <c r="R1582" s="344">
        <v>1</v>
      </c>
      <c r="S1582" s="339"/>
      <c r="T1582" s="282"/>
      <c r="U1582" s="24" t="str">
        <f>+VLOOKUP(TRIM(C1582),[5]CAT!$A$2:$G$498,4,0)</f>
        <v>Vegetal</v>
      </c>
      <c r="V1582" s="65">
        <f t="shared" si="25"/>
        <v>45635</v>
      </c>
    </row>
    <row r="1583" spans="1:22" x14ac:dyDescent="0.2">
      <c r="A1583" s="344">
        <v>1611</v>
      </c>
      <c r="B1583" s="345" t="b">
        <v>1</v>
      </c>
      <c r="C1583" s="282" t="s">
        <v>141</v>
      </c>
      <c r="D1583" s="282" t="s">
        <v>20</v>
      </c>
      <c r="E1583" s="282" t="s">
        <v>309</v>
      </c>
      <c r="F1583" s="282" t="s">
        <v>1140</v>
      </c>
      <c r="G1583" s="345">
        <v>18.167342999999999</v>
      </c>
      <c r="H1583" s="345">
        <v>18.167342999999999</v>
      </c>
      <c r="I1583" s="282" t="s">
        <v>1122</v>
      </c>
      <c r="J1583" s="346">
        <v>45628</v>
      </c>
      <c r="K1583" s="344">
        <v>7</v>
      </c>
      <c r="L1583" s="346">
        <v>45635</v>
      </c>
      <c r="M1583" s="345">
        <v>0</v>
      </c>
      <c r="N1583" s="345">
        <v>0</v>
      </c>
      <c r="O1583" s="282" t="s">
        <v>1123</v>
      </c>
      <c r="P1583" s="344">
        <v>0</v>
      </c>
      <c r="Q1583" s="282" t="s">
        <v>2002</v>
      </c>
      <c r="R1583" s="344">
        <v>1</v>
      </c>
      <c r="S1583" s="339"/>
      <c r="T1583" s="282"/>
      <c r="U1583" s="24" t="str">
        <f>+VLOOKUP(TRIM(C1583),[5]CAT!$A$2:$G$498,4,0)</f>
        <v>Aditivos</v>
      </c>
      <c r="V1583" s="65">
        <f t="shared" si="25"/>
        <v>45635</v>
      </c>
    </row>
    <row r="1584" spans="1:22" x14ac:dyDescent="0.2">
      <c r="A1584" s="344">
        <v>1623</v>
      </c>
      <c r="B1584" s="345" t="b">
        <v>1</v>
      </c>
      <c r="C1584" s="282" t="s">
        <v>302</v>
      </c>
      <c r="D1584" s="282" t="s">
        <v>20</v>
      </c>
      <c r="E1584" s="282" t="s">
        <v>23</v>
      </c>
      <c r="F1584" s="282" t="s">
        <v>1375</v>
      </c>
      <c r="G1584" s="345">
        <v>0.908995</v>
      </c>
      <c r="H1584" s="345">
        <v>0.908995</v>
      </c>
      <c r="I1584" s="282" t="s">
        <v>1122</v>
      </c>
      <c r="J1584" s="346">
        <v>45629</v>
      </c>
      <c r="K1584" s="344">
        <v>7</v>
      </c>
      <c r="L1584" s="346">
        <v>45642</v>
      </c>
      <c r="M1584" s="345">
        <v>0</v>
      </c>
      <c r="N1584" s="345">
        <v>0</v>
      </c>
      <c r="O1584" s="282" t="s">
        <v>1123</v>
      </c>
      <c r="P1584" s="344">
        <v>0</v>
      </c>
      <c r="Q1584" s="282" t="s">
        <v>2170</v>
      </c>
      <c r="R1584" s="344">
        <v>1</v>
      </c>
      <c r="S1584" s="339"/>
      <c r="T1584" s="282"/>
      <c r="U1584" s="24" t="str">
        <f>+VLOOKUP(TRIM(C1584),[5]CAT!$A$2:$G$498,4,0)</f>
        <v>Aditivos</v>
      </c>
      <c r="V1584" s="65">
        <f t="shared" si="25"/>
        <v>45642</v>
      </c>
    </row>
    <row r="1585" spans="1:22" x14ac:dyDescent="0.2">
      <c r="A1585" s="344">
        <v>1852</v>
      </c>
      <c r="B1585" s="345" t="b">
        <v>1</v>
      </c>
      <c r="C1585" s="282" t="s">
        <v>680</v>
      </c>
      <c r="D1585" s="282" t="s">
        <v>20</v>
      </c>
      <c r="E1585" s="282" t="s">
        <v>678</v>
      </c>
      <c r="F1585" s="282" t="s">
        <v>1128</v>
      </c>
      <c r="G1585" s="345">
        <v>0.35220200000000002</v>
      </c>
      <c r="H1585" s="345">
        <v>0.35220200000000002</v>
      </c>
      <c r="I1585" s="282" t="s">
        <v>1180</v>
      </c>
      <c r="J1585" s="346">
        <v>45629</v>
      </c>
      <c r="K1585" s="344">
        <v>21</v>
      </c>
      <c r="L1585" s="346">
        <v>45656</v>
      </c>
      <c r="M1585" s="345">
        <v>0</v>
      </c>
      <c r="N1585" s="345">
        <v>0</v>
      </c>
      <c r="O1585" s="282" t="s">
        <v>1123</v>
      </c>
      <c r="P1585" s="344">
        <v>0</v>
      </c>
      <c r="Q1585" s="282" t="s">
        <v>2124</v>
      </c>
      <c r="R1585" s="344">
        <v>1</v>
      </c>
      <c r="S1585" s="339"/>
      <c r="T1585" s="282"/>
      <c r="U1585" s="24" t="str">
        <f>+VLOOKUP(TRIM(C1585),[5]CAT!$A$2:$G$498,4,0)</f>
        <v>Aditivos</v>
      </c>
      <c r="V1585" s="65">
        <f t="shared" si="25"/>
        <v>45656</v>
      </c>
    </row>
    <row r="1586" spans="1:22" x14ac:dyDescent="0.2">
      <c r="A1586" s="344">
        <v>1415</v>
      </c>
      <c r="B1586" s="345" t="b">
        <v>1</v>
      </c>
      <c r="C1586" s="282" t="s">
        <v>1956</v>
      </c>
      <c r="D1586" s="282" t="s">
        <v>20</v>
      </c>
      <c r="E1586" s="282" t="s">
        <v>1957</v>
      </c>
      <c r="F1586" s="282" t="s">
        <v>1958</v>
      </c>
      <c r="G1586" s="345">
        <v>2.52</v>
      </c>
      <c r="H1586" s="345">
        <v>2.52</v>
      </c>
      <c r="I1586" s="282" t="s">
        <v>1180</v>
      </c>
      <c r="J1586" s="346">
        <v>45630</v>
      </c>
      <c r="K1586" s="344">
        <v>0</v>
      </c>
      <c r="L1586" s="346">
        <v>45635</v>
      </c>
      <c r="M1586" s="345">
        <v>0.01</v>
      </c>
      <c r="N1586" s="345">
        <v>0</v>
      </c>
      <c r="O1586" s="282" t="s">
        <v>1123</v>
      </c>
      <c r="P1586" s="344">
        <v>0</v>
      </c>
      <c r="Q1586" s="282" t="s">
        <v>2134</v>
      </c>
      <c r="R1586" s="344">
        <v>1</v>
      </c>
      <c r="S1586" s="339"/>
      <c r="T1586" s="282"/>
      <c r="U1586" s="24" t="e">
        <f>+VLOOKUP(TRIM(C1586),[5]CAT!$A$2:$G$498,4,0)</f>
        <v>#N/A</v>
      </c>
      <c r="V1586" s="65">
        <f t="shared" si="25"/>
        <v>45635</v>
      </c>
    </row>
    <row r="1587" spans="1:22" x14ac:dyDescent="0.2">
      <c r="A1587" s="344">
        <v>1414</v>
      </c>
      <c r="B1587" s="345" t="b">
        <v>1</v>
      </c>
      <c r="C1587" s="282" t="s">
        <v>1975</v>
      </c>
      <c r="D1587" s="282" t="s">
        <v>20</v>
      </c>
      <c r="E1587" s="282" t="s">
        <v>1976</v>
      </c>
      <c r="F1587" s="282" t="s">
        <v>2052</v>
      </c>
      <c r="G1587" s="345">
        <v>4.4000000000000004</v>
      </c>
      <c r="H1587" s="345">
        <v>4.4000000000000004</v>
      </c>
      <c r="I1587" s="282" t="s">
        <v>1180</v>
      </c>
      <c r="J1587" s="346">
        <v>45630</v>
      </c>
      <c r="K1587" s="344">
        <v>0</v>
      </c>
      <c r="L1587" s="346">
        <v>45635</v>
      </c>
      <c r="M1587" s="345">
        <v>0.01</v>
      </c>
      <c r="N1587" s="345">
        <v>0</v>
      </c>
      <c r="O1587" s="282" t="s">
        <v>1123</v>
      </c>
      <c r="P1587" s="344">
        <v>0</v>
      </c>
      <c r="Q1587" s="282" t="s">
        <v>2134</v>
      </c>
      <c r="R1587" s="344">
        <v>1</v>
      </c>
      <c r="S1587" s="339"/>
      <c r="T1587" s="282"/>
      <c r="U1587" s="24" t="e">
        <f>+VLOOKUP(TRIM(C1587),[5]CAT!$A$2:$G$498,4,0)</f>
        <v>#N/A</v>
      </c>
      <c r="V1587" s="65">
        <f t="shared" si="25"/>
        <v>45635</v>
      </c>
    </row>
    <row r="1588" spans="1:22" x14ac:dyDescent="0.2">
      <c r="A1588" s="344">
        <v>1413</v>
      </c>
      <c r="B1588" s="345" t="b">
        <v>1</v>
      </c>
      <c r="C1588" s="282" t="s">
        <v>185</v>
      </c>
      <c r="D1588" s="282" t="s">
        <v>20</v>
      </c>
      <c r="E1588" s="282" t="s">
        <v>888</v>
      </c>
      <c r="F1588" s="282" t="s">
        <v>1375</v>
      </c>
      <c r="G1588" s="345">
        <v>4.7210089999999996</v>
      </c>
      <c r="H1588" s="345">
        <v>4.7210089999999996</v>
      </c>
      <c r="I1588" s="282" t="s">
        <v>1122</v>
      </c>
      <c r="J1588" s="346">
        <v>45630</v>
      </c>
      <c r="K1588" s="344">
        <v>0</v>
      </c>
      <c r="L1588" s="346">
        <v>45635</v>
      </c>
      <c r="M1588" s="345">
        <v>0</v>
      </c>
      <c r="N1588" s="345">
        <v>0</v>
      </c>
      <c r="O1588" s="282" t="s">
        <v>1123</v>
      </c>
      <c r="P1588" s="344">
        <v>0</v>
      </c>
      <c r="Q1588" s="282" t="s">
        <v>2134</v>
      </c>
      <c r="R1588" s="344">
        <v>1</v>
      </c>
      <c r="S1588" s="339"/>
      <c r="T1588" s="282"/>
      <c r="U1588" s="24" t="str">
        <f>+VLOOKUP(TRIM(C1588),[5]CAT!$A$2:$G$498,4,0)</f>
        <v>Sabor</v>
      </c>
      <c r="V1588" s="65">
        <f t="shared" si="25"/>
        <v>45635</v>
      </c>
    </row>
    <row r="1589" spans="1:22" x14ac:dyDescent="0.2">
      <c r="A1589" s="344">
        <v>1428</v>
      </c>
      <c r="B1589" s="345" t="b">
        <v>1</v>
      </c>
      <c r="C1589" s="282" t="s">
        <v>815</v>
      </c>
      <c r="D1589" s="282" t="s">
        <v>20</v>
      </c>
      <c r="E1589" s="282" t="s">
        <v>800</v>
      </c>
      <c r="F1589" s="282" t="s">
        <v>1138</v>
      </c>
      <c r="G1589" s="345">
        <v>46.34</v>
      </c>
      <c r="H1589" s="345">
        <v>46.34</v>
      </c>
      <c r="I1589" s="282" t="s">
        <v>1180</v>
      </c>
      <c r="J1589" s="346">
        <v>45630</v>
      </c>
      <c r="K1589" s="344">
        <v>0</v>
      </c>
      <c r="L1589" s="346">
        <v>45635</v>
      </c>
      <c r="M1589" s="345">
        <v>0.01</v>
      </c>
      <c r="N1589" s="345">
        <v>0</v>
      </c>
      <c r="O1589" s="282" t="s">
        <v>1123</v>
      </c>
      <c r="P1589" s="344">
        <v>0</v>
      </c>
      <c r="Q1589" s="282" t="s">
        <v>2109</v>
      </c>
      <c r="R1589" s="344">
        <v>1</v>
      </c>
      <c r="S1589" s="339"/>
      <c r="T1589" s="282"/>
      <c r="U1589" s="24" t="str">
        <f>+VLOOKUP(TRIM(C1589),[5]CAT!$A$2:$G$498,4,0)</f>
        <v>Aditivos</v>
      </c>
      <c r="V1589" s="65">
        <f t="shared" si="25"/>
        <v>45635</v>
      </c>
    </row>
    <row r="1590" spans="1:22" x14ac:dyDescent="0.2">
      <c r="A1590" s="344">
        <v>1395</v>
      </c>
      <c r="B1590" s="345" t="b">
        <v>1</v>
      </c>
      <c r="C1590" s="282" t="s">
        <v>1206</v>
      </c>
      <c r="D1590" s="282" t="s">
        <v>20</v>
      </c>
      <c r="E1590" s="282" t="s">
        <v>1207</v>
      </c>
      <c r="F1590" s="282" t="s">
        <v>1133</v>
      </c>
      <c r="G1590" s="345">
        <v>442.33</v>
      </c>
      <c r="H1590" s="345">
        <v>442.33</v>
      </c>
      <c r="I1590" s="282" t="s">
        <v>1180</v>
      </c>
      <c r="J1590" s="346">
        <v>45630</v>
      </c>
      <c r="K1590" s="344">
        <v>0</v>
      </c>
      <c r="L1590" s="346">
        <v>45635</v>
      </c>
      <c r="M1590" s="345">
        <v>0.01</v>
      </c>
      <c r="N1590" s="345">
        <v>0</v>
      </c>
      <c r="O1590" s="282" t="s">
        <v>1123</v>
      </c>
      <c r="P1590" s="344">
        <v>0</v>
      </c>
      <c r="Q1590" s="282" t="s">
        <v>2112</v>
      </c>
      <c r="R1590" s="344">
        <v>1</v>
      </c>
      <c r="S1590" s="339"/>
      <c r="T1590" s="282"/>
      <c r="U1590" s="24" t="e">
        <f>+VLOOKUP(TRIM(C1590),[5]CAT!$A$2:$G$498,4,0)</f>
        <v>#N/A</v>
      </c>
      <c r="V1590" s="65">
        <f t="shared" si="25"/>
        <v>45635</v>
      </c>
    </row>
    <row r="1591" spans="1:22" x14ac:dyDescent="0.2">
      <c r="A1591" s="344">
        <v>1407</v>
      </c>
      <c r="B1591" s="345" t="b">
        <v>1</v>
      </c>
      <c r="C1591" s="282" t="s">
        <v>1206</v>
      </c>
      <c r="D1591" s="282" t="s">
        <v>20</v>
      </c>
      <c r="E1591" s="282" t="s">
        <v>1207</v>
      </c>
      <c r="F1591" s="282" t="s">
        <v>1133</v>
      </c>
      <c r="G1591" s="345">
        <v>582.26</v>
      </c>
      <c r="H1591" s="345">
        <v>582.26</v>
      </c>
      <c r="I1591" s="282" t="s">
        <v>1180</v>
      </c>
      <c r="J1591" s="346">
        <v>45630</v>
      </c>
      <c r="K1591" s="344">
        <v>0</v>
      </c>
      <c r="L1591" s="346">
        <v>45635</v>
      </c>
      <c r="M1591" s="345">
        <v>0.01</v>
      </c>
      <c r="N1591" s="345">
        <v>0</v>
      </c>
      <c r="O1591" s="282" t="s">
        <v>1123</v>
      </c>
      <c r="P1591" s="344">
        <v>0</v>
      </c>
      <c r="Q1591" s="282" t="s">
        <v>2134</v>
      </c>
      <c r="R1591" s="344">
        <v>1</v>
      </c>
      <c r="S1591" s="339"/>
      <c r="T1591" s="282"/>
      <c r="U1591" s="24" t="e">
        <f>+VLOOKUP(TRIM(C1591),[5]CAT!$A$2:$G$498,4,0)</f>
        <v>#N/A</v>
      </c>
      <c r="V1591" s="65">
        <f t="shared" si="25"/>
        <v>45635</v>
      </c>
    </row>
    <row r="1592" spans="1:22" x14ac:dyDescent="0.2">
      <c r="A1592" s="344">
        <v>1421</v>
      </c>
      <c r="B1592" s="345" t="b">
        <v>1</v>
      </c>
      <c r="C1592" s="282" t="s">
        <v>828</v>
      </c>
      <c r="D1592" s="282" t="s">
        <v>20</v>
      </c>
      <c r="E1592" s="282" t="s">
        <v>852</v>
      </c>
      <c r="F1592" s="282" t="s">
        <v>1134</v>
      </c>
      <c r="G1592" s="345">
        <v>2.3954019999999998</v>
      </c>
      <c r="H1592" s="345">
        <v>2.3954019999999998</v>
      </c>
      <c r="I1592" s="282" t="s">
        <v>1122</v>
      </c>
      <c r="J1592" s="346">
        <v>45630</v>
      </c>
      <c r="K1592" s="344">
        <v>0</v>
      </c>
      <c r="L1592" s="346">
        <v>45635</v>
      </c>
      <c r="M1592" s="345">
        <v>0</v>
      </c>
      <c r="N1592" s="345">
        <v>0</v>
      </c>
      <c r="O1592" s="282" t="s">
        <v>1123</v>
      </c>
      <c r="P1592" s="344">
        <v>0</v>
      </c>
      <c r="Q1592" s="282" t="s">
        <v>2109</v>
      </c>
      <c r="R1592" s="344">
        <v>1</v>
      </c>
      <c r="S1592" s="339"/>
      <c r="T1592" s="282"/>
      <c r="U1592" s="24" t="str">
        <f>+VLOOKUP(TRIM(C1592),[5]CAT!$A$2:$G$498,4,0)</f>
        <v>Sabor</v>
      </c>
      <c r="V1592" s="65">
        <f t="shared" si="25"/>
        <v>45635</v>
      </c>
    </row>
    <row r="1593" spans="1:22" x14ac:dyDescent="0.2">
      <c r="A1593" s="344">
        <v>1434</v>
      </c>
      <c r="B1593" s="345" t="b">
        <v>1</v>
      </c>
      <c r="C1593" s="282" t="s">
        <v>1778</v>
      </c>
      <c r="D1593" s="282" t="s">
        <v>1779</v>
      </c>
      <c r="E1593" s="282" t="s">
        <v>1780</v>
      </c>
      <c r="F1593" s="282" t="s">
        <v>1781</v>
      </c>
      <c r="G1593" s="345">
        <v>14.744324000000001</v>
      </c>
      <c r="H1593" s="345">
        <v>0</v>
      </c>
      <c r="I1593" s="282" t="s">
        <v>1182</v>
      </c>
      <c r="J1593" s="346">
        <v>45630</v>
      </c>
      <c r="K1593" s="344">
        <v>1</v>
      </c>
      <c r="L1593" s="346">
        <v>45635</v>
      </c>
      <c r="M1593" s="345">
        <v>0</v>
      </c>
      <c r="N1593" s="345">
        <v>0</v>
      </c>
      <c r="O1593" s="282" t="s">
        <v>1123</v>
      </c>
      <c r="P1593" s="344">
        <v>0</v>
      </c>
      <c r="Q1593" s="282" t="s">
        <v>2112</v>
      </c>
      <c r="R1593" s="344">
        <v>1</v>
      </c>
      <c r="S1593" s="339"/>
      <c r="T1593" s="282"/>
      <c r="U1593" s="24" t="e">
        <f>+VLOOKUP(TRIM(C1593),[5]CAT!$A$2:$G$498,4,0)</f>
        <v>#N/A</v>
      </c>
      <c r="V1593" s="65">
        <f t="shared" si="25"/>
        <v>45635</v>
      </c>
    </row>
    <row r="1594" spans="1:22" x14ac:dyDescent="0.2">
      <c r="A1594" s="344">
        <v>1459</v>
      </c>
      <c r="B1594" s="345" t="b">
        <v>1</v>
      </c>
      <c r="C1594" s="282" t="s">
        <v>329</v>
      </c>
      <c r="D1594" s="282" t="s">
        <v>20</v>
      </c>
      <c r="E1594" s="282" t="s">
        <v>53</v>
      </c>
      <c r="F1594" s="282" t="s">
        <v>1375</v>
      </c>
      <c r="G1594" s="345">
        <v>159.64819900000001</v>
      </c>
      <c r="H1594" s="345">
        <v>159.64819900000001</v>
      </c>
      <c r="I1594" s="282" t="s">
        <v>1122</v>
      </c>
      <c r="J1594" s="346">
        <v>45630</v>
      </c>
      <c r="K1594" s="344">
        <v>1</v>
      </c>
      <c r="L1594" s="346">
        <v>45635</v>
      </c>
      <c r="M1594" s="345">
        <v>0</v>
      </c>
      <c r="N1594" s="345">
        <v>0</v>
      </c>
      <c r="O1594" s="282" t="s">
        <v>1123</v>
      </c>
      <c r="P1594" s="344">
        <v>0</v>
      </c>
      <c r="Q1594" s="282" t="s">
        <v>2109</v>
      </c>
      <c r="R1594" s="344">
        <v>1</v>
      </c>
      <c r="S1594" s="339"/>
      <c r="T1594" s="282"/>
      <c r="U1594" s="24" t="str">
        <f>+VLOOKUP(TRIM(C1594),[5]CAT!$A$2:$G$498,4,0)</f>
        <v>Agua</v>
      </c>
      <c r="V1594" s="65">
        <f t="shared" si="25"/>
        <v>45635</v>
      </c>
    </row>
    <row r="1595" spans="1:22" x14ac:dyDescent="0.2">
      <c r="A1595" s="344">
        <v>1460</v>
      </c>
      <c r="B1595" s="345" t="b">
        <v>1</v>
      </c>
      <c r="C1595" s="282" t="s">
        <v>329</v>
      </c>
      <c r="D1595" s="282" t="s">
        <v>20</v>
      </c>
      <c r="E1595" s="282" t="s">
        <v>53</v>
      </c>
      <c r="F1595" s="282" t="s">
        <v>1375</v>
      </c>
      <c r="G1595" s="345">
        <v>1128.733935</v>
      </c>
      <c r="H1595" s="345">
        <v>1128.733935</v>
      </c>
      <c r="I1595" s="282" t="s">
        <v>1122</v>
      </c>
      <c r="J1595" s="346">
        <v>45630</v>
      </c>
      <c r="K1595" s="344">
        <v>1</v>
      </c>
      <c r="L1595" s="346">
        <v>45635</v>
      </c>
      <c r="M1595" s="345">
        <v>0</v>
      </c>
      <c r="N1595" s="345">
        <v>0</v>
      </c>
      <c r="O1595" s="282" t="s">
        <v>1123</v>
      </c>
      <c r="P1595" s="344">
        <v>0</v>
      </c>
      <c r="Q1595" s="282" t="s">
        <v>2109</v>
      </c>
      <c r="R1595" s="344">
        <v>1</v>
      </c>
      <c r="S1595" s="339"/>
      <c r="T1595" s="282"/>
      <c r="U1595" s="24" t="str">
        <f>+VLOOKUP(TRIM(C1595),[5]CAT!$A$2:$G$498,4,0)</f>
        <v>Agua</v>
      </c>
      <c r="V1595" s="65">
        <f t="shared" si="25"/>
        <v>45635</v>
      </c>
    </row>
    <row r="1596" spans="1:22" x14ac:dyDescent="0.2">
      <c r="A1596" s="344">
        <v>1465</v>
      </c>
      <c r="B1596" s="345" t="b">
        <v>1</v>
      </c>
      <c r="C1596" s="282" t="s">
        <v>329</v>
      </c>
      <c r="D1596" s="282" t="s">
        <v>20</v>
      </c>
      <c r="E1596" s="282" t="s">
        <v>53</v>
      </c>
      <c r="F1596" s="282" t="s">
        <v>1375</v>
      </c>
      <c r="G1596" s="345">
        <v>588.353115</v>
      </c>
      <c r="H1596" s="345">
        <v>588.353115</v>
      </c>
      <c r="I1596" s="282" t="s">
        <v>1122</v>
      </c>
      <c r="J1596" s="346">
        <v>45630</v>
      </c>
      <c r="K1596" s="344">
        <v>1</v>
      </c>
      <c r="L1596" s="346">
        <v>45635</v>
      </c>
      <c r="M1596" s="345">
        <v>0</v>
      </c>
      <c r="N1596" s="345">
        <v>0</v>
      </c>
      <c r="O1596" s="282" t="s">
        <v>1123</v>
      </c>
      <c r="P1596" s="344">
        <v>0</v>
      </c>
      <c r="Q1596" s="282" t="s">
        <v>2218</v>
      </c>
      <c r="R1596" s="344">
        <v>1</v>
      </c>
      <c r="S1596" s="339"/>
      <c r="T1596" s="282"/>
      <c r="U1596" s="24" t="str">
        <f>+VLOOKUP(TRIM(C1596),[5]CAT!$A$2:$G$498,4,0)</f>
        <v>Agua</v>
      </c>
      <c r="V1596" s="65">
        <f t="shared" si="25"/>
        <v>45635</v>
      </c>
    </row>
    <row r="1597" spans="1:22" x14ac:dyDescent="0.2">
      <c r="A1597" s="344">
        <v>1468</v>
      </c>
      <c r="B1597" s="345" t="b">
        <v>1</v>
      </c>
      <c r="C1597" s="282" t="s">
        <v>329</v>
      </c>
      <c r="D1597" s="282" t="s">
        <v>20</v>
      </c>
      <c r="E1597" s="282" t="s">
        <v>53</v>
      </c>
      <c r="F1597" s="282" t="s">
        <v>1375</v>
      </c>
      <c r="G1597" s="345">
        <v>145.71899999999999</v>
      </c>
      <c r="H1597" s="345">
        <v>145.71899999999999</v>
      </c>
      <c r="I1597" s="282" t="s">
        <v>1122</v>
      </c>
      <c r="J1597" s="346">
        <v>45630</v>
      </c>
      <c r="K1597" s="344">
        <v>1</v>
      </c>
      <c r="L1597" s="346">
        <v>45635</v>
      </c>
      <c r="M1597" s="345">
        <v>0</v>
      </c>
      <c r="N1597" s="345">
        <v>0</v>
      </c>
      <c r="O1597" s="282" t="s">
        <v>1123</v>
      </c>
      <c r="P1597" s="344">
        <v>0</v>
      </c>
      <c r="Q1597" s="282" t="s">
        <v>2170</v>
      </c>
      <c r="R1597" s="344">
        <v>1</v>
      </c>
      <c r="S1597" s="339"/>
      <c r="T1597" s="282"/>
      <c r="U1597" s="24" t="str">
        <f>+VLOOKUP(TRIM(C1597),[5]CAT!$A$2:$G$498,4,0)</f>
        <v>Agua</v>
      </c>
      <c r="V1597" s="65">
        <f t="shared" si="25"/>
        <v>45635</v>
      </c>
    </row>
    <row r="1598" spans="1:22" x14ac:dyDescent="0.2">
      <c r="A1598" s="344">
        <v>1654</v>
      </c>
      <c r="B1598" s="345" t="b">
        <v>1</v>
      </c>
      <c r="C1598" s="282" t="s">
        <v>302</v>
      </c>
      <c r="D1598" s="282" t="s">
        <v>20</v>
      </c>
      <c r="E1598" s="282" t="s">
        <v>23</v>
      </c>
      <c r="F1598" s="282" t="s">
        <v>1375</v>
      </c>
      <c r="G1598" s="345">
        <v>123.13073199999999</v>
      </c>
      <c r="H1598" s="345">
        <v>123.13073199999999</v>
      </c>
      <c r="I1598" s="282" t="s">
        <v>1122</v>
      </c>
      <c r="J1598" s="346">
        <v>45630</v>
      </c>
      <c r="K1598" s="344">
        <v>7</v>
      </c>
      <c r="L1598" s="346">
        <v>45642</v>
      </c>
      <c r="M1598" s="345">
        <v>0</v>
      </c>
      <c r="N1598" s="345">
        <v>0</v>
      </c>
      <c r="O1598" s="282" t="s">
        <v>1123</v>
      </c>
      <c r="P1598" s="344">
        <v>0</v>
      </c>
      <c r="Q1598" s="282" t="s">
        <v>2053</v>
      </c>
      <c r="R1598" s="344">
        <v>1</v>
      </c>
      <c r="S1598" s="339"/>
      <c r="T1598" s="282"/>
      <c r="U1598" s="24" t="str">
        <f>+VLOOKUP(TRIM(C1598),[5]CAT!$A$2:$G$498,4,0)</f>
        <v>Aditivos</v>
      </c>
      <c r="V1598" s="65">
        <f t="shared" si="25"/>
        <v>45642</v>
      </c>
    </row>
    <row r="1599" spans="1:22" x14ac:dyDescent="0.2">
      <c r="A1599" s="344">
        <v>1661</v>
      </c>
      <c r="B1599" s="345" t="b">
        <v>1</v>
      </c>
      <c r="C1599" s="282" t="s">
        <v>296</v>
      </c>
      <c r="D1599" s="282" t="s">
        <v>20</v>
      </c>
      <c r="E1599" s="282" t="s">
        <v>313</v>
      </c>
      <c r="F1599" s="282" t="s">
        <v>1375</v>
      </c>
      <c r="G1599" s="345">
        <v>7.2483839999999997</v>
      </c>
      <c r="H1599" s="345">
        <v>7.2483839999999997</v>
      </c>
      <c r="I1599" s="282" t="s">
        <v>1180</v>
      </c>
      <c r="J1599" s="346">
        <v>45630</v>
      </c>
      <c r="K1599" s="344">
        <v>7</v>
      </c>
      <c r="L1599" s="346">
        <v>45642</v>
      </c>
      <c r="M1599" s="345">
        <v>0</v>
      </c>
      <c r="N1599" s="345">
        <v>0</v>
      </c>
      <c r="O1599" s="282" t="s">
        <v>1123</v>
      </c>
      <c r="P1599" s="344">
        <v>0</v>
      </c>
      <c r="Q1599" s="282" t="s">
        <v>2053</v>
      </c>
      <c r="R1599" s="344">
        <v>1</v>
      </c>
      <c r="S1599" s="339"/>
      <c r="T1599" s="282"/>
      <c r="U1599" s="24" t="str">
        <f>+VLOOKUP(TRIM(C1599),[5]CAT!$A$2:$G$498,4,0)</f>
        <v>Aditivos</v>
      </c>
      <c r="V1599" s="65">
        <f t="shared" si="25"/>
        <v>45642</v>
      </c>
    </row>
    <row r="1600" spans="1:22" x14ac:dyDescent="0.2">
      <c r="A1600" s="344">
        <v>1663</v>
      </c>
      <c r="B1600" s="345" t="b">
        <v>1</v>
      </c>
      <c r="C1600" s="282" t="s">
        <v>268</v>
      </c>
      <c r="D1600" s="282" t="s">
        <v>20</v>
      </c>
      <c r="E1600" s="282" t="s">
        <v>312</v>
      </c>
      <c r="F1600" s="282" t="s">
        <v>1140</v>
      </c>
      <c r="G1600" s="345">
        <v>51.165059999999997</v>
      </c>
      <c r="H1600" s="345">
        <v>51.165059999999997</v>
      </c>
      <c r="I1600" s="282" t="s">
        <v>1122</v>
      </c>
      <c r="J1600" s="346">
        <v>45630</v>
      </c>
      <c r="K1600" s="344">
        <v>7</v>
      </c>
      <c r="L1600" s="346">
        <v>45642</v>
      </c>
      <c r="M1600" s="345">
        <v>0</v>
      </c>
      <c r="N1600" s="345">
        <v>0</v>
      </c>
      <c r="O1600" s="282" t="s">
        <v>1123</v>
      </c>
      <c r="P1600" s="344">
        <v>0</v>
      </c>
      <c r="Q1600" s="282" t="s">
        <v>2053</v>
      </c>
      <c r="R1600" s="344">
        <v>1</v>
      </c>
      <c r="S1600" s="339"/>
      <c r="T1600" s="282"/>
      <c r="U1600" s="24" t="str">
        <f>+VLOOKUP(TRIM(C1600),[5]CAT!$A$2:$G$498,4,0)</f>
        <v>Aditivos</v>
      </c>
      <c r="V1600" s="65">
        <f t="shared" si="25"/>
        <v>45642</v>
      </c>
    </row>
    <row r="1601" spans="1:22" x14ac:dyDescent="0.2">
      <c r="A1601" s="344">
        <v>1659</v>
      </c>
      <c r="B1601" s="345" t="b">
        <v>1</v>
      </c>
      <c r="C1601" s="282" t="s">
        <v>265</v>
      </c>
      <c r="D1601" s="282" t="s">
        <v>20</v>
      </c>
      <c r="E1601" s="282" t="s">
        <v>28</v>
      </c>
      <c r="F1601" s="282" t="s">
        <v>1127</v>
      </c>
      <c r="G1601" s="345">
        <v>12.005246</v>
      </c>
      <c r="H1601" s="345">
        <v>12.005246</v>
      </c>
      <c r="I1601" s="282" t="s">
        <v>1122</v>
      </c>
      <c r="J1601" s="346">
        <v>45630</v>
      </c>
      <c r="K1601" s="344">
        <v>7</v>
      </c>
      <c r="L1601" s="346">
        <v>45642</v>
      </c>
      <c r="M1601" s="345">
        <v>0</v>
      </c>
      <c r="N1601" s="345">
        <v>0</v>
      </c>
      <c r="O1601" s="282" t="s">
        <v>1123</v>
      </c>
      <c r="P1601" s="344">
        <v>0</v>
      </c>
      <c r="Q1601" s="282" t="s">
        <v>2053</v>
      </c>
      <c r="R1601" s="344">
        <v>1</v>
      </c>
      <c r="S1601" s="339"/>
      <c r="T1601" s="282"/>
      <c r="U1601" s="24" t="str">
        <f>+VLOOKUP(TRIM(C1601),[5]CAT!$A$2:$G$498,4,0)</f>
        <v>Aditivos</v>
      </c>
      <c r="V1601" s="65">
        <f t="shared" si="25"/>
        <v>45642</v>
      </c>
    </row>
    <row r="1602" spans="1:22" x14ac:dyDescent="0.2">
      <c r="A1602" s="344">
        <v>1627</v>
      </c>
      <c r="B1602" s="345" t="b">
        <v>1</v>
      </c>
      <c r="C1602" s="282" t="s">
        <v>262</v>
      </c>
      <c r="D1602" s="282" t="s">
        <v>20</v>
      </c>
      <c r="E1602" s="282" t="s">
        <v>75</v>
      </c>
      <c r="F1602" s="282" t="s">
        <v>1375</v>
      </c>
      <c r="G1602" s="345">
        <v>10.677042999999999</v>
      </c>
      <c r="H1602" s="345">
        <v>10.677042999999999</v>
      </c>
      <c r="I1602" s="282" t="s">
        <v>1122</v>
      </c>
      <c r="J1602" s="346">
        <v>45630</v>
      </c>
      <c r="K1602" s="344">
        <v>7</v>
      </c>
      <c r="L1602" s="346">
        <v>45642</v>
      </c>
      <c r="M1602" s="345">
        <v>0</v>
      </c>
      <c r="N1602" s="345">
        <v>0</v>
      </c>
      <c r="O1602" s="282" t="s">
        <v>1123</v>
      </c>
      <c r="P1602" s="344">
        <v>0</v>
      </c>
      <c r="Q1602" s="282" t="s">
        <v>2111</v>
      </c>
      <c r="R1602" s="344">
        <v>1</v>
      </c>
      <c r="S1602" s="339"/>
      <c r="T1602" s="282"/>
      <c r="U1602" s="24" t="str">
        <f>+VLOOKUP(TRIM(C1602),[5]CAT!$A$2:$G$498,4,0)</f>
        <v>Aditivos</v>
      </c>
      <c r="V1602" s="65">
        <f t="shared" si="25"/>
        <v>45642</v>
      </c>
    </row>
    <row r="1603" spans="1:22" x14ac:dyDescent="0.2">
      <c r="A1603" s="344">
        <v>1637</v>
      </c>
      <c r="B1603" s="345" t="b">
        <v>1</v>
      </c>
      <c r="C1603" s="282" t="s">
        <v>262</v>
      </c>
      <c r="D1603" s="282" t="s">
        <v>20</v>
      </c>
      <c r="E1603" s="282" t="s">
        <v>75</v>
      </c>
      <c r="F1603" s="282" t="s">
        <v>1375</v>
      </c>
      <c r="G1603" s="345">
        <v>6.7325229999999996</v>
      </c>
      <c r="H1603" s="345">
        <v>6.7325229999999996</v>
      </c>
      <c r="I1603" s="282" t="s">
        <v>1122</v>
      </c>
      <c r="J1603" s="346">
        <v>45630</v>
      </c>
      <c r="K1603" s="344">
        <v>7</v>
      </c>
      <c r="L1603" s="346">
        <v>45642</v>
      </c>
      <c r="M1603" s="345">
        <v>0</v>
      </c>
      <c r="N1603" s="345">
        <v>0</v>
      </c>
      <c r="O1603" s="282" t="s">
        <v>1123</v>
      </c>
      <c r="P1603" s="344">
        <v>0</v>
      </c>
      <c r="Q1603" s="282" t="s">
        <v>2147</v>
      </c>
      <c r="R1603" s="344">
        <v>1</v>
      </c>
      <c r="S1603" s="339"/>
      <c r="T1603" s="282"/>
      <c r="U1603" s="24" t="str">
        <f>+VLOOKUP(TRIM(C1603),[5]CAT!$A$2:$G$498,4,0)</f>
        <v>Aditivos</v>
      </c>
      <c r="V1603" s="65">
        <f t="shared" si="25"/>
        <v>45642</v>
      </c>
    </row>
    <row r="1604" spans="1:22" x14ac:dyDescent="0.2">
      <c r="A1604" s="344">
        <v>1647</v>
      </c>
      <c r="B1604" s="345" t="b">
        <v>1</v>
      </c>
      <c r="C1604" s="282" t="s">
        <v>262</v>
      </c>
      <c r="D1604" s="282" t="s">
        <v>20</v>
      </c>
      <c r="E1604" s="282" t="s">
        <v>75</v>
      </c>
      <c r="F1604" s="282" t="s">
        <v>1375</v>
      </c>
      <c r="G1604" s="345">
        <v>4.8963809999999999</v>
      </c>
      <c r="H1604" s="345">
        <v>4.8963809999999999</v>
      </c>
      <c r="I1604" s="282" t="s">
        <v>1122</v>
      </c>
      <c r="J1604" s="346">
        <v>45630</v>
      </c>
      <c r="K1604" s="344">
        <v>7</v>
      </c>
      <c r="L1604" s="346">
        <v>45642</v>
      </c>
      <c r="M1604" s="345">
        <v>0</v>
      </c>
      <c r="N1604" s="345">
        <v>0</v>
      </c>
      <c r="O1604" s="282" t="s">
        <v>1123</v>
      </c>
      <c r="P1604" s="344">
        <v>0</v>
      </c>
      <c r="Q1604" s="282" t="s">
        <v>2148</v>
      </c>
      <c r="R1604" s="344">
        <v>1</v>
      </c>
      <c r="S1604" s="339"/>
      <c r="T1604" s="282"/>
      <c r="U1604" s="24" t="str">
        <f>+VLOOKUP(TRIM(C1604),[5]CAT!$A$2:$G$498,4,0)</f>
        <v>Aditivos</v>
      </c>
      <c r="V1604" s="65">
        <f t="shared" si="25"/>
        <v>45642</v>
      </c>
    </row>
    <row r="1605" spans="1:22" x14ac:dyDescent="0.2">
      <c r="A1605" s="344">
        <v>1633</v>
      </c>
      <c r="B1605" s="345" t="b">
        <v>1</v>
      </c>
      <c r="C1605" s="282" t="s">
        <v>257</v>
      </c>
      <c r="D1605" s="282" t="s">
        <v>20</v>
      </c>
      <c r="E1605" s="282" t="s">
        <v>30</v>
      </c>
      <c r="F1605" s="282" t="s">
        <v>1128</v>
      </c>
      <c r="G1605" s="345">
        <v>100.489817</v>
      </c>
      <c r="H1605" s="345">
        <v>100.489817</v>
      </c>
      <c r="I1605" s="282" t="s">
        <v>1180</v>
      </c>
      <c r="J1605" s="346">
        <v>45630</v>
      </c>
      <c r="K1605" s="344">
        <v>7</v>
      </c>
      <c r="L1605" s="346">
        <v>45642</v>
      </c>
      <c r="M1605" s="345">
        <v>0</v>
      </c>
      <c r="N1605" s="345">
        <v>0</v>
      </c>
      <c r="O1605" s="282" t="s">
        <v>1123</v>
      </c>
      <c r="P1605" s="344">
        <v>0</v>
      </c>
      <c r="Q1605" s="282" t="s">
        <v>2111</v>
      </c>
      <c r="R1605" s="344">
        <v>1</v>
      </c>
      <c r="S1605" s="339"/>
      <c r="T1605" s="282"/>
      <c r="U1605" s="24" t="str">
        <f>+VLOOKUP(TRIM(C1605),[5]CAT!$A$2:$G$498,4,0)</f>
        <v>Aditivos</v>
      </c>
      <c r="V1605" s="65">
        <f t="shared" si="25"/>
        <v>45642</v>
      </c>
    </row>
    <row r="1606" spans="1:22" x14ac:dyDescent="0.2">
      <c r="A1606" s="344">
        <v>1643</v>
      </c>
      <c r="B1606" s="345" t="b">
        <v>1</v>
      </c>
      <c r="C1606" s="282" t="s">
        <v>257</v>
      </c>
      <c r="D1606" s="282" t="s">
        <v>20</v>
      </c>
      <c r="E1606" s="282" t="s">
        <v>30</v>
      </c>
      <c r="F1606" s="282" t="s">
        <v>1128</v>
      </c>
      <c r="G1606" s="345">
        <v>63.364919999999998</v>
      </c>
      <c r="H1606" s="345">
        <v>63.364919999999998</v>
      </c>
      <c r="I1606" s="282" t="s">
        <v>1180</v>
      </c>
      <c r="J1606" s="346">
        <v>45630</v>
      </c>
      <c r="K1606" s="344">
        <v>7</v>
      </c>
      <c r="L1606" s="346">
        <v>45642</v>
      </c>
      <c r="M1606" s="345">
        <v>0</v>
      </c>
      <c r="N1606" s="345">
        <v>0</v>
      </c>
      <c r="O1606" s="282" t="s">
        <v>1123</v>
      </c>
      <c r="P1606" s="344">
        <v>0</v>
      </c>
      <c r="Q1606" s="282" t="s">
        <v>2147</v>
      </c>
      <c r="R1606" s="344">
        <v>1</v>
      </c>
      <c r="S1606" s="339"/>
      <c r="T1606" s="282"/>
      <c r="U1606" s="24" t="str">
        <f>+VLOOKUP(TRIM(C1606),[5]CAT!$A$2:$G$498,4,0)</f>
        <v>Aditivos</v>
      </c>
      <c r="V1606" s="65">
        <f t="shared" si="25"/>
        <v>45642</v>
      </c>
    </row>
    <row r="1607" spans="1:22" x14ac:dyDescent="0.2">
      <c r="A1607" s="344">
        <v>1653</v>
      </c>
      <c r="B1607" s="345" t="b">
        <v>1</v>
      </c>
      <c r="C1607" s="282" t="s">
        <v>257</v>
      </c>
      <c r="D1607" s="282" t="s">
        <v>20</v>
      </c>
      <c r="E1607" s="282" t="s">
        <v>30</v>
      </c>
      <c r="F1607" s="282" t="s">
        <v>1128</v>
      </c>
      <c r="G1607" s="345">
        <v>46.083584000000002</v>
      </c>
      <c r="H1607" s="345">
        <v>46.083584000000002</v>
      </c>
      <c r="I1607" s="282" t="s">
        <v>1180</v>
      </c>
      <c r="J1607" s="346">
        <v>45630</v>
      </c>
      <c r="K1607" s="344">
        <v>7</v>
      </c>
      <c r="L1607" s="346">
        <v>45642</v>
      </c>
      <c r="M1607" s="345">
        <v>0</v>
      </c>
      <c r="N1607" s="345">
        <v>0</v>
      </c>
      <c r="O1607" s="282" t="s">
        <v>1123</v>
      </c>
      <c r="P1607" s="344">
        <v>0</v>
      </c>
      <c r="Q1607" s="282" t="s">
        <v>2148</v>
      </c>
      <c r="R1607" s="344">
        <v>1</v>
      </c>
      <c r="S1607" s="339"/>
      <c r="T1607" s="282"/>
      <c r="U1607" s="24" t="str">
        <f>+VLOOKUP(TRIM(C1607),[5]CAT!$A$2:$G$498,4,0)</f>
        <v>Aditivos</v>
      </c>
      <c r="V1607" s="65">
        <f t="shared" si="25"/>
        <v>45642</v>
      </c>
    </row>
    <row r="1608" spans="1:22" x14ac:dyDescent="0.2">
      <c r="A1608" s="344">
        <v>1660</v>
      </c>
      <c r="B1608" s="345" t="b">
        <v>1</v>
      </c>
      <c r="C1608" s="282" t="s">
        <v>250</v>
      </c>
      <c r="D1608" s="282" t="s">
        <v>20</v>
      </c>
      <c r="E1608" s="282" t="s">
        <v>31</v>
      </c>
      <c r="F1608" s="282" t="s">
        <v>1375</v>
      </c>
      <c r="G1608" s="345">
        <v>12.006447</v>
      </c>
      <c r="H1608" s="345">
        <v>12.006447</v>
      </c>
      <c r="I1608" s="282" t="s">
        <v>1180</v>
      </c>
      <c r="J1608" s="346">
        <v>45630</v>
      </c>
      <c r="K1608" s="344">
        <v>7</v>
      </c>
      <c r="L1608" s="346">
        <v>45642</v>
      </c>
      <c r="M1608" s="345">
        <v>0</v>
      </c>
      <c r="N1608" s="345">
        <v>0</v>
      </c>
      <c r="O1608" s="282" t="s">
        <v>1123</v>
      </c>
      <c r="P1608" s="344">
        <v>0</v>
      </c>
      <c r="Q1608" s="282" t="s">
        <v>2053</v>
      </c>
      <c r="R1608" s="344">
        <v>1</v>
      </c>
      <c r="S1608" s="339"/>
      <c r="T1608" s="282"/>
      <c r="U1608" s="24" t="str">
        <f>+VLOOKUP(TRIM(C1608),[5]CAT!$A$2:$G$498,4,0)</f>
        <v>Aditivos</v>
      </c>
      <c r="V1608" s="65">
        <f t="shared" si="25"/>
        <v>45642</v>
      </c>
    </row>
    <row r="1609" spans="1:22" x14ac:dyDescent="0.2">
      <c r="A1609" s="344">
        <v>1628</v>
      </c>
      <c r="B1609" s="345" t="b">
        <v>1</v>
      </c>
      <c r="C1609" s="282" t="s">
        <v>153</v>
      </c>
      <c r="D1609" s="282" t="s">
        <v>20</v>
      </c>
      <c r="E1609" s="282" t="s">
        <v>46</v>
      </c>
      <c r="F1609" s="282" t="s">
        <v>1375</v>
      </c>
      <c r="G1609" s="345">
        <v>56.519869999999997</v>
      </c>
      <c r="H1609" s="345">
        <v>56.519869999999997</v>
      </c>
      <c r="I1609" s="282" t="s">
        <v>1122</v>
      </c>
      <c r="J1609" s="346">
        <v>45630</v>
      </c>
      <c r="K1609" s="344">
        <v>7</v>
      </c>
      <c r="L1609" s="346">
        <v>45642</v>
      </c>
      <c r="M1609" s="345">
        <v>0</v>
      </c>
      <c r="N1609" s="345">
        <v>0</v>
      </c>
      <c r="O1609" s="282" t="s">
        <v>1123</v>
      </c>
      <c r="P1609" s="344">
        <v>0</v>
      </c>
      <c r="Q1609" s="282" t="s">
        <v>2111</v>
      </c>
      <c r="R1609" s="344">
        <v>1</v>
      </c>
      <c r="S1609" s="339"/>
      <c r="T1609" s="282"/>
      <c r="U1609" s="24" t="str">
        <f>+VLOOKUP(TRIM(C1609),[5]CAT!$A$2:$G$498,4,0)</f>
        <v>Sal</v>
      </c>
      <c r="V1609" s="65">
        <f t="shared" si="25"/>
        <v>45642</v>
      </c>
    </row>
    <row r="1610" spans="1:22" x14ac:dyDescent="0.2">
      <c r="A1610" s="344">
        <v>1638</v>
      </c>
      <c r="B1610" s="345" t="b">
        <v>1</v>
      </c>
      <c r="C1610" s="282" t="s">
        <v>153</v>
      </c>
      <c r="D1610" s="282" t="s">
        <v>20</v>
      </c>
      <c r="E1610" s="282" t="s">
        <v>46</v>
      </c>
      <c r="F1610" s="282" t="s">
        <v>1375</v>
      </c>
      <c r="G1610" s="345">
        <v>35.639203999999999</v>
      </c>
      <c r="H1610" s="345">
        <v>35.639203999999999</v>
      </c>
      <c r="I1610" s="282" t="s">
        <v>1122</v>
      </c>
      <c r="J1610" s="346">
        <v>45630</v>
      </c>
      <c r="K1610" s="344">
        <v>7</v>
      </c>
      <c r="L1610" s="346">
        <v>45642</v>
      </c>
      <c r="M1610" s="345">
        <v>0</v>
      </c>
      <c r="N1610" s="345">
        <v>0</v>
      </c>
      <c r="O1610" s="282" t="s">
        <v>1123</v>
      </c>
      <c r="P1610" s="344">
        <v>0</v>
      </c>
      <c r="Q1610" s="282" t="s">
        <v>2147</v>
      </c>
      <c r="R1610" s="344">
        <v>1</v>
      </c>
      <c r="S1610" s="339"/>
      <c r="T1610" s="282"/>
      <c r="U1610" s="24" t="str">
        <f>+VLOOKUP(TRIM(C1610),[5]CAT!$A$2:$G$498,4,0)</f>
        <v>Sal</v>
      </c>
      <c r="V1610" s="65">
        <f t="shared" si="25"/>
        <v>45642</v>
      </c>
    </row>
    <row r="1611" spans="1:22" x14ac:dyDescent="0.2">
      <c r="A1611" s="344">
        <v>1648</v>
      </c>
      <c r="B1611" s="345" t="b">
        <v>1</v>
      </c>
      <c r="C1611" s="282" t="s">
        <v>153</v>
      </c>
      <c r="D1611" s="282" t="s">
        <v>20</v>
      </c>
      <c r="E1611" s="282" t="s">
        <v>46</v>
      </c>
      <c r="F1611" s="282" t="s">
        <v>1375</v>
      </c>
      <c r="G1611" s="345">
        <v>25.919423999999999</v>
      </c>
      <c r="H1611" s="345">
        <v>25.919423999999999</v>
      </c>
      <c r="I1611" s="282" t="s">
        <v>1122</v>
      </c>
      <c r="J1611" s="346">
        <v>45630</v>
      </c>
      <c r="K1611" s="344">
        <v>7</v>
      </c>
      <c r="L1611" s="346">
        <v>45642</v>
      </c>
      <c r="M1611" s="345">
        <v>0</v>
      </c>
      <c r="N1611" s="345">
        <v>0</v>
      </c>
      <c r="O1611" s="282" t="s">
        <v>1123</v>
      </c>
      <c r="P1611" s="344">
        <v>0</v>
      </c>
      <c r="Q1611" s="282" t="s">
        <v>2148</v>
      </c>
      <c r="R1611" s="344">
        <v>1</v>
      </c>
      <c r="S1611" s="339"/>
      <c r="T1611" s="282"/>
      <c r="U1611" s="24" t="str">
        <f>+VLOOKUP(TRIM(C1611),[5]CAT!$A$2:$G$498,4,0)</f>
        <v>Sal</v>
      </c>
      <c r="V1611" s="65">
        <f t="shared" si="25"/>
        <v>45642</v>
      </c>
    </row>
    <row r="1612" spans="1:22" x14ac:dyDescent="0.2">
      <c r="A1612" s="344">
        <v>1718</v>
      </c>
      <c r="B1612" s="345" t="b">
        <v>1</v>
      </c>
      <c r="C1612" s="282" t="s">
        <v>148</v>
      </c>
      <c r="D1612" s="282" t="s">
        <v>20</v>
      </c>
      <c r="E1612" s="282" t="s">
        <v>586</v>
      </c>
      <c r="F1612" s="282" t="s">
        <v>1128</v>
      </c>
      <c r="G1612" s="345">
        <v>332.03854100000001</v>
      </c>
      <c r="H1612" s="345">
        <v>332.03854100000001</v>
      </c>
      <c r="I1612" s="282" t="s">
        <v>1122</v>
      </c>
      <c r="J1612" s="346">
        <v>45630</v>
      </c>
      <c r="K1612" s="344">
        <v>10</v>
      </c>
      <c r="L1612" s="346">
        <v>45642</v>
      </c>
      <c r="M1612" s="345">
        <v>0</v>
      </c>
      <c r="N1612" s="345">
        <v>0</v>
      </c>
      <c r="O1612" s="282" t="s">
        <v>1123</v>
      </c>
      <c r="P1612" s="344">
        <v>0</v>
      </c>
      <c r="Q1612" s="282" t="s">
        <v>2113</v>
      </c>
      <c r="R1612" s="344">
        <v>1</v>
      </c>
      <c r="S1612" s="339"/>
      <c r="T1612" s="282"/>
      <c r="U1612" s="24" t="str">
        <f>+VLOOKUP(TRIM(C1612),[5]CAT!$A$2:$G$498,4,0)</f>
        <v>Harina</v>
      </c>
      <c r="V1612" s="65">
        <f t="shared" si="25"/>
        <v>45642</v>
      </c>
    </row>
    <row r="1613" spans="1:22" x14ac:dyDescent="0.2">
      <c r="A1613" s="344">
        <v>1662</v>
      </c>
      <c r="B1613" s="345" t="b">
        <v>1</v>
      </c>
      <c r="C1613" s="282" t="s">
        <v>141</v>
      </c>
      <c r="D1613" s="282" t="s">
        <v>20</v>
      </c>
      <c r="E1613" s="282" t="s">
        <v>309</v>
      </c>
      <c r="F1613" s="282" t="s">
        <v>1140</v>
      </c>
      <c r="G1613" s="345">
        <v>51.165059999999997</v>
      </c>
      <c r="H1613" s="345">
        <v>51.165059999999997</v>
      </c>
      <c r="I1613" s="282" t="s">
        <v>1122</v>
      </c>
      <c r="J1613" s="346">
        <v>45630</v>
      </c>
      <c r="K1613" s="344">
        <v>7</v>
      </c>
      <c r="L1613" s="346">
        <v>45642</v>
      </c>
      <c r="M1613" s="345">
        <v>0</v>
      </c>
      <c r="N1613" s="345">
        <v>0</v>
      </c>
      <c r="O1613" s="282" t="s">
        <v>1123</v>
      </c>
      <c r="P1613" s="344">
        <v>0</v>
      </c>
      <c r="Q1613" s="282" t="s">
        <v>2053</v>
      </c>
      <c r="R1613" s="344">
        <v>1</v>
      </c>
      <c r="S1613" s="339"/>
      <c r="T1613" s="282"/>
      <c r="U1613" s="24" t="str">
        <f>+VLOOKUP(TRIM(C1613),[5]CAT!$A$2:$G$498,4,0)</f>
        <v>Aditivos</v>
      </c>
      <c r="V1613" s="65">
        <f t="shared" si="25"/>
        <v>45642</v>
      </c>
    </row>
    <row r="1614" spans="1:22" x14ac:dyDescent="0.2">
      <c r="A1614" s="344">
        <v>1880</v>
      </c>
      <c r="B1614" s="345" t="b">
        <v>1</v>
      </c>
      <c r="C1614" s="282" t="s">
        <v>187</v>
      </c>
      <c r="D1614" s="282" t="s">
        <v>20</v>
      </c>
      <c r="E1614" s="282" t="s">
        <v>34</v>
      </c>
      <c r="F1614" s="282" t="s">
        <v>1130</v>
      </c>
      <c r="G1614" s="345">
        <v>0.56561399999999995</v>
      </c>
      <c r="H1614" s="345">
        <v>0.56561399999999995</v>
      </c>
      <c r="I1614" s="282" t="s">
        <v>1122</v>
      </c>
      <c r="J1614" s="346">
        <v>45630</v>
      </c>
      <c r="K1614" s="344">
        <v>21</v>
      </c>
      <c r="L1614" s="346">
        <v>45656</v>
      </c>
      <c r="M1614" s="345">
        <v>0</v>
      </c>
      <c r="N1614" s="345">
        <v>0</v>
      </c>
      <c r="O1614" s="282" t="s">
        <v>1123</v>
      </c>
      <c r="P1614" s="344">
        <v>0</v>
      </c>
      <c r="Q1614" s="282" t="s">
        <v>2265</v>
      </c>
      <c r="R1614" s="344">
        <v>1</v>
      </c>
      <c r="S1614" s="339"/>
      <c r="T1614" s="282"/>
      <c r="U1614" s="24" t="str">
        <f>+VLOOKUP(TRIM(C1614),[5]CAT!$A$2:$G$498,4,0)</f>
        <v>Sabor</v>
      </c>
      <c r="V1614" s="65">
        <f t="shared" si="25"/>
        <v>45656</v>
      </c>
    </row>
    <row r="1615" spans="1:22" x14ac:dyDescent="0.2">
      <c r="A1615" s="344">
        <v>1881</v>
      </c>
      <c r="B1615" s="345" t="b">
        <v>1</v>
      </c>
      <c r="C1615" s="282" t="s">
        <v>747</v>
      </c>
      <c r="D1615" s="282" t="s">
        <v>20</v>
      </c>
      <c r="E1615" s="282" t="s">
        <v>736</v>
      </c>
      <c r="F1615" s="282" t="s">
        <v>1129</v>
      </c>
      <c r="G1615" s="345">
        <v>0.525065</v>
      </c>
      <c r="H1615" s="345">
        <v>0.525065</v>
      </c>
      <c r="I1615" s="282" t="s">
        <v>1122</v>
      </c>
      <c r="J1615" s="346">
        <v>45630</v>
      </c>
      <c r="K1615" s="344">
        <v>21</v>
      </c>
      <c r="L1615" s="346">
        <v>45656</v>
      </c>
      <c r="M1615" s="345">
        <v>0</v>
      </c>
      <c r="N1615" s="345">
        <v>0</v>
      </c>
      <c r="O1615" s="282" t="s">
        <v>1123</v>
      </c>
      <c r="P1615" s="344">
        <v>0</v>
      </c>
      <c r="Q1615" s="282" t="s">
        <v>2265</v>
      </c>
      <c r="R1615" s="344">
        <v>1</v>
      </c>
      <c r="S1615" s="339"/>
      <c r="T1615" s="282"/>
      <c r="U1615" s="24" t="str">
        <f>+VLOOKUP(TRIM(C1615),[5]CAT!$A$2:$G$498,4,0)</f>
        <v>Sabor</v>
      </c>
      <c r="V1615" s="65">
        <f t="shared" si="25"/>
        <v>45656</v>
      </c>
    </row>
    <row r="1616" spans="1:22" x14ac:dyDescent="0.2">
      <c r="A1616" s="344">
        <v>1857</v>
      </c>
      <c r="B1616" s="345" t="b">
        <v>1</v>
      </c>
      <c r="C1616" s="282" t="s">
        <v>152</v>
      </c>
      <c r="D1616" s="282" t="s">
        <v>20</v>
      </c>
      <c r="E1616" s="282" t="s">
        <v>58</v>
      </c>
      <c r="F1616" s="282" t="s">
        <v>1127</v>
      </c>
      <c r="G1616" s="345">
        <v>3.3600059999999998</v>
      </c>
      <c r="H1616" s="345">
        <v>3.3600059999999998</v>
      </c>
      <c r="I1616" s="282" t="s">
        <v>1180</v>
      </c>
      <c r="J1616" s="346">
        <v>45630</v>
      </c>
      <c r="K1616" s="344">
        <v>21</v>
      </c>
      <c r="L1616" s="346">
        <v>45656</v>
      </c>
      <c r="M1616" s="345">
        <v>0</v>
      </c>
      <c r="N1616" s="345">
        <v>0</v>
      </c>
      <c r="O1616" s="282" t="s">
        <v>1123</v>
      </c>
      <c r="P1616" s="344">
        <v>0</v>
      </c>
      <c r="Q1616" s="282" t="s">
        <v>1377</v>
      </c>
      <c r="R1616" s="344">
        <v>1</v>
      </c>
      <c r="S1616" s="339"/>
      <c r="T1616" s="282"/>
      <c r="U1616" s="24" t="str">
        <f>+VLOOKUP(TRIM(C1616),[5]CAT!$A$2:$G$498,4,0)</f>
        <v>Sabor</v>
      </c>
      <c r="V1616" s="65">
        <f t="shared" si="25"/>
        <v>45656</v>
      </c>
    </row>
    <row r="1617" spans="1:22" x14ac:dyDescent="0.2">
      <c r="A1617" s="344">
        <v>1864</v>
      </c>
      <c r="B1617" s="345" t="b">
        <v>1</v>
      </c>
      <c r="C1617" s="282" t="s">
        <v>152</v>
      </c>
      <c r="D1617" s="282" t="s">
        <v>20</v>
      </c>
      <c r="E1617" s="282" t="s">
        <v>58</v>
      </c>
      <c r="F1617" s="282" t="s">
        <v>1127</v>
      </c>
      <c r="G1617" s="345">
        <v>3.6458759999999999</v>
      </c>
      <c r="H1617" s="345">
        <v>3.6458759999999999</v>
      </c>
      <c r="I1617" s="282" t="s">
        <v>1180</v>
      </c>
      <c r="J1617" s="346">
        <v>45630</v>
      </c>
      <c r="K1617" s="344">
        <v>21</v>
      </c>
      <c r="L1617" s="346">
        <v>45656</v>
      </c>
      <c r="M1617" s="345">
        <v>0</v>
      </c>
      <c r="N1617" s="345">
        <v>0</v>
      </c>
      <c r="O1617" s="282" t="s">
        <v>1123</v>
      </c>
      <c r="P1617" s="344">
        <v>0</v>
      </c>
      <c r="Q1617" s="282" t="s">
        <v>1376</v>
      </c>
      <c r="R1617" s="344">
        <v>1</v>
      </c>
      <c r="S1617" s="339"/>
      <c r="T1617" s="282"/>
      <c r="U1617" s="24" t="str">
        <f>+VLOOKUP(TRIM(C1617),[5]CAT!$A$2:$G$498,4,0)</f>
        <v>Sabor</v>
      </c>
      <c r="V1617" s="65">
        <f t="shared" si="25"/>
        <v>45656</v>
      </c>
    </row>
    <row r="1618" spans="1:22" x14ac:dyDescent="0.2">
      <c r="A1618" s="344">
        <v>1872</v>
      </c>
      <c r="B1618" s="345" t="b">
        <v>1</v>
      </c>
      <c r="C1618" s="282" t="s">
        <v>152</v>
      </c>
      <c r="D1618" s="282" t="s">
        <v>20</v>
      </c>
      <c r="E1618" s="282" t="s">
        <v>58</v>
      </c>
      <c r="F1618" s="282" t="s">
        <v>1127</v>
      </c>
      <c r="G1618" s="345">
        <v>1.140949</v>
      </c>
      <c r="H1618" s="345">
        <v>1.140949</v>
      </c>
      <c r="I1618" s="282" t="s">
        <v>1180</v>
      </c>
      <c r="J1618" s="346">
        <v>45630</v>
      </c>
      <c r="K1618" s="344">
        <v>21</v>
      </c>
      <c r="L1618" s="346">
        <v>45656</v>
      </c>
      <c r="M1618" s="345">
        <v>0</v>
      </c>
      <c r="N1618" s="345">
        <v>0</v>
      </c>
      <c r="O1618" s="282" t="s">
        <v>1123</v>
      </c>
      <c r="P1618" s="344">
        <v>0</v>
      </c>
      <c r="Q1618" s="282" t="s">
        <v>2265</v>
      </c>
      <c r="R1618" s="344">
        <v>1</v>
      </c>
      <c r="S1618" s="339"/>
      <c r="T1618" s="282"/>
      <c r="U1618" s="24" t="str">
        <f>+VLOOKUP(TRIM(C1618),[5]CAT!$A$2:$G$498,4,0)</f>
        <v>Sabor</v>
      </c>
      <c r="V1618" s="65">
        <f t="shared" si="25"/>
        <v>45656</v>
      </c>
    </row>
    <row r="1619" spans="1:22" x14ac:dyDescent="0.2">
      <c r="A1619" s="344">
        <v>2445</v>
      </c>
      <c r="B1619" s="345" t="b">
        <v>1</v>
      </c>
      <c r="C1619" s="282" t="s">
        <v>146</v>
      </c>
      <c r="D1619" s="282" t="s">
        <v>20</v>
      </c>
      <c r="E1619" s="282" t="s">
        <v>88</v>
      </c>
      <c r="F1619" s="282" t="s">
        <v>1375</v>
      </c>
      <c r="G1619" s="345">
        <v>44.221733999999998</v>
      </c>
      <c r="H1619" s="345">
        <v>44.221733999999998</v>
      </c>
      <c r="I1619" s="282" t="s">
        <v>1122</v>
      </c>
      <c r="J1619" s="346">
        <v>45630</v>
      </c>
      <c r="K1619" s="344">
        <v>21</v>
      </c>
      <c r="L1619" s="346">
        <v>45656</v>
      </c>
      <c r="M1619" s="345">
        <v>0</v>
      </c>
      <c r="N1619" s="345">
        <v>0</v>
      </c>
      <c r="O1619" s="282" t="s">
        <v>1123</v>
      </c>
      <c r="P1619" s="344">
        <v>0</v>
      </c>
      <c r="Q1619" s="282" t="s">
        <v>1376</v>
      </c>
      <c r="R1619" s="344">
        <v>1</v>
      </c>
      <c r="S1619" s="339"/>
      <c r="T1619" s="282"/>
      <c r="U1619" s="24" t="str">
        <f>+VLOOKUP(TRIM(C1619),[5]CAT!$A$2:$G$498,4,0)</f>
        <v>Harina</v>
      </c>
      <c r="V1619" s="65">
        <f t="shared" si="25"/>
        <v>45656</v>
      </c>
    </row>
    <row r="1620" spans="1:22" x14ac:dyDescent="0.2">
      <c r="A1620" s="344">
        <v>2446</v>
      </c>
      <c r="B1620" s="345" t="b">
        <v>1</v>
      </c>
      <c r="C1620" s="282" t="s">
        <v>146</v>
      </c>
      <c r="D1620" s="282" t="s">
        <v>20</v>
      </c>
      <c r="E1620" s="282" t="s">
        <v>88</v>
      </c>
      <c r="F1620" s="282" t="s">
        <v>1375</v>
      </c>
      <c r="G1620" s="345">
        <v>10.958765</v>
      </c>
      <c r="H1620" s="345">
        <v>10.958765</v>
      </c>
      <c r="I1620" s="282" t="s">
        <v>1122</v>
      </c>
      <c r="J1620" s="346">
        <v>45630</v>
      </c>
      <c r="K1620" s="344">
        <v>21</v>
      </c>
      <c r="L1620" s="346">
        <v>45656</v>
      </c>
      <c r="M1620" s="345">
        <v>0</v>
      </c>
      <c r="N1620" s="345">
        <v>0</v>
      </c>
      <c r="O1620" s="282" t="s">
        <v>1123</v>
      </c>
      <c r="P1620" s="344">
        <v>0</v>
      </c>
      <c r="Q1620" s="282" t="s">
        <v>2265</v>
      </c>
      <c r="R1620" s="344">
        <v>1</v>
      </c>
      <c r="S1620" s="339"/>
      <c r="T1620" s="282"/>
      <c r="U1620" s="24" t="str">
        <f>+VLOOKUP(TRIM(C1620),[5]CAT!$A$2:$G$498,4,0)</f>
        <v>Harina</v>
      </c>
      <c r="V1620" s="65">
        <f t="shared" si="25"/>
        <v>45656</v>
      </c>
    </row>
    <row r="1621" spans="1:22" x14ac:dyDescent="0.2">
      <c r="A1621" s="344">
        <v>1441</v>
      </c>
      <c r="B1621" s="345" t="b">
        <v>1</v>
      </c>
      <c r="C1621" s="282" t="s">
        <v>1956</v>
      </c>
      <c r="D1621" s="282" t="s">
        <v>20</v>
      </c>
      <c r="E1621" s="282" t="s">
        <v>1957</v>
      </c>
      <c r="F1621" s="282" t="s">
        <v>1958</v>
      </c>
      <c r="G1621" s="345">
        <v>0.3</v>
      </c>
      <c r="H1621" s="345">
        <v>0.3</v>
      </c>
      <c r="I1621" s="282" t="s">
        <v>1180</v>
      </c>
      <c r="J1621" s="346">
        <v>45631</v>
      </c>
      <c r="K1621" s="344">
        <v>0</v>
      </c>
      <c r="L1621" s="346">
        <v>45635</v>
      </c>
      <c r="M1621" s="345">
        <v>0.01</v>
      </c>
      <c r="N1621" s="345">
        <v>0</v>
      </c>
      <c r="O1621" s="282" t="s">
        <v>1123</v>
      </c>
      <c r="P1621" s="344">
        <v>0</v>
      </c>
      <c r="Q1621" s="282" t="s">
        <v>2114</v>
      </c>
      <c r="R1621" s="344">
        <v>1</v>
      </c>
      <c r="S1621" s="339"/>
      <c r="T1621" s="282"/>
      <c r="U1621" s="24" t="e">
        <f>+VLOOKUP(TRIM(C1621),[5]CAT!$A$2:$G$498,4,0)</f>
        <v>#N/A</v>
      </c>
      <c r="V1621" s="65">
        <f t="shared" si="25"/>
        <v>45635</v>
      </c>
    </row>
    <row r="1622" spans="1:22" x14ac:dyDescent="0.2">
      <c r="A1622" s="344">
        <v>1450</v>
      </c>
      <c r="B1622" s="345" t="b">
        <v>1</v>
      </c>
      <c r="C1622" s="282" t="s">
        <v>1956</v>
      </c>
      <c r="D1622" s="282" t="s">
        <v>20</v>
      </c>
      <c r="E1622" s="282" t="s">
        <v>1957</v>
      </c>
      <c r="F1622" s="282" t="s">
        <v>1958</v>
      </c>
      <c r="G1622" s="345">
        <v>0.26</v>
      </c>
      <c r="H1622" s="345">
        <v>0.26</v>
      </c>
      <c r="I1622" s="282" t="s">
        <v>1180</v>
      </c>
      <c r="J1622" s="346">
        <v>45631</v>
      </c>
      <c r="K1622" s="344">
        <v>0</v>
      </c>
      <c r="L1622" s="346">
        <v>45635</v>
      </c>
      <c r="M1622" s="345">
        <v>0.01</v>
      </c>
      <c r="N1622" s="345">
        <v>0</v>
      </c>
      <c r="O1622" s="282" t="s">
        <v>1123</v>
      </c>
      <c r="P1622" s="344">
        <v>0</v>
      </c>
      <c r="Q1622" s="282" t="s">
        <v>2108</v>
      </c>
      <c r="R1622" s="344">
        <v>1</v>
      </c>
      <c r="S1622" s="339"/>
      <c r="T1622" s="282"/>
      <c r="U1622" s="24" t="e">
        <f>+VLOOKUP(TRIM(C1622),[5]CAT!$A$2:$G$498,4,0)</f>
        <v>#N/A</v>
      </c>
      <c r="V1622" s="65">
        <f t="shared" si="25"/>
        <v>45635</v>
      </c>
    </row>
    <row r="1623" spans="1:22" x14ac:dyDescent="0.2">
      <c r="A1623" s="344">
        <v>1457</v>
      </c>
      <c r="B1623" s="345" t="b">
        <v>1</v>
      </c>
      <c r="C1623" s="282" t="s">
        <v>856</v>
      </c>
      <c r="D1623" s="282" t="s">
        <v>20</v>
      </c>
      <c r="E1623" s="282" t="s">
        <v>842</v>
      </c>
      <c r="F1623" s="282" t="s">
        <v>1126</v>
      </c>
      <c r="G1623" s="345">
        <v>335.34</v>
      </c>
      <c r="H1623" s="345">
        <v>335.34</v>
      </c>
      <c r="I1623" s="282" t="s">
        <v>1122</v>
      </c>
      <c r="J1623" s="346">
        <v>45631</v>
      </c>
      <c r="K1623" s="344">
        <v>0</v>
      </c>
      <c r="L1623" s="346">
        <v>45635</v>
      </c>
      <c r="M1623" s="345">
        <v>0.01</v>
      </c>
      <c r="N1623" s="345">
        <v>0</v>
      </c>
      <c r="O1623" s="282" t="s">
        <v>1123</v>
      </c>
      <c r="P1623" s="344">
        <v>0</v>
      </c>
      <c r="Q1623" s="282" t="s">
        <v>2109</v>
      </c>
      <c r="R1623" s="344">
        <v>1</v>
      </c>
      <c r="S1623" s="339"/>
      <c r="T1623" s="282"/>
      <c r="U1623" s="24" t="str">
        <f>+VLOOKUP(TRIM(C1623),[5]CAT!$A$2:$G$498,4,0)</f>
        <v>Mozza</v>
      </c>
      <c r="V1623" s="65">
        <f t="shared" si="25"/>
        <v>45635</v>
      </c>
    </row>
    <row r="1624" spans="1:22" x14ac:dyDescent="0.2">
      <c r="A1624" s="344">
        <v>1466</v>
      </c>
      <c r="B1624" s="345" t="b">
        <v>1</v>
      </c>
      <c r="C1624" s="282" t="s">
        <v>856</v>
      </c>
      <c r="D1624" s="282" t="s">
        <v>20</v>
      </c>
      <c r="E1624" s="282" t="s">
        <v>842</v>
      </c>
      <c r="F1624" s="282" t="s">
        <v>1126</v>
      </c>
      <c r="G1624" s="345">
        <v>341.24</v>
      </c>
      <c r="H1624" s="345">
        <v>341.24</v>
      </c>
      <c r="I1624" s="282" t="s">
        <v>1122</v>
      </c>
      <c r="J1624" s="346">
        <v>45631</v>
      </c>
      <c r="K1624" s="344">
        <v>0</v>
      </c>
      <c r="L1624" s="346">
        <v>45635</v>
      </c>
      <c r="M1624" s="345">
        <v>0.01</v>
      </c>
      <c r="N1624" s="345">
        <v>0</v>
      </c>
      <c r="O1624" s="282" t="s">
        <v>1123</v>
      </c>
      <c r="P1624" s="344">
        <v>0</v>
      </c>
      <c r="Q1624" s="282" t="s">
        <v>2170</v>
      </c>
      <c r="R1624" s="344">
        <v>1</v>
      </c>
      <c r="S1624" s="339"/>
      <c r="T1624" s="282"/>
      <c r="U1624" s="24" t="str">
        <f>+VLOOKUP(TRIM(C1624),[5]CAT!$A$2:$G$498,4,0)</f>
        <v>Mozza</v>
      </c>
      <c r="V1624" s="65">
        <f t="shared" si="25"/>
        <v>45635</v>
      </c>
    </row>
    <row r="1625" spans="1:22" x14ac:dyDescent="0.2">
      <c r="A1625" s="344">
        <v>1435</v>
      </c>
      <c r="B1625" s="345" t="b">
        <v>1</v>
      </c>
      <c r="C1625" s="282" t="s">
        <v>1206</v>
      </c>
      <c r="D1625" s="282" t="s">
        <v>20</v>
      </c>
      <c r="E1625" s="282" t="s">
        <v>1207</v>
      </c>
      <c r="F1625" s="282" t="s">
        <v>1133</v>
      </c>
      <c r="G1625" s="345">
        <v>145.63999999999999</v>
      </c>
      <c r="H1625" s="345">
        <v>145.63999999999999</v>
      </c>
      <c r="I1625" s="282" t="s">
        <v>1180</v>
      </c>
      <c r="J1625" s="346">
        <v>45631</v>
      </c>
      <c r="K1625" s="344">
        <v>0</v>
      </c>
      <c r="L1625" s="346">
        <v>45635</v>
      </c>
      <c r="M1625" s="345">
        <v>0.01</v>
      </c>
      <c r="N1625" s="345">
        <v>0</v>
      </c>
      <c r="O1625" s="282" t="s">
        <v>1123</v>
      </c>
      <c r="P1625" s="344">
        <v>0</v>
      </c>
      <c r="Q1625" s="282" t="s">
        <v>2114</v>
      </c>
      <c r="R1625" s="344">
        <v>1</v>
      </c>
      <c r="S1625" s="339"/>
      <c r="T1625" s="282"/>
      <c r="U1625" s="24" t="e">
        <f>+VLOOKUP(TRIM(C1625),[5]CAT!$A$2:$G$498,4,0)</f>
        <v>#N/A</v>
      </c>
      <c r="V1625" s="65">
        <f t="shared" si="25"/>
        <v>45635</v>
      </c>
    </row>
    <row r="1626" spans="1:22" x14ac:dyDescent="0.2">
      <c r="A1626" s="344">
        <v>1444</v>
      </c>
      <c r="B1626" s="345" t="b">
        <v>1</v>
      </c>
      <c r="C1626" s="282" t="s">
        <v>1206</v>
      </c>
      <c r="D1626" s="282" t="s">
        <v>20</v>
      </c>
      <c r="E1626" s="282" t="s">
        <v>1207</v>
      </c>
      <c r="F1626" s="282" t="s">
        <v>1133</v>
      </c>
      <c r="G1626" s="345">
        <v>120.78</v>
      </c>
      <c r="H1626" s="345">
        <v>120.78</v>
      </c>
      <c r="I1626" s="282" t="s">
        <v>1180</v>
      </c>
      <c r="J1626" s="346">
        <v>45631</v>
      </c>
      <c r="K1626" s="344">
        <v>0</v>
      </c>
      <c r="L1626" s="346">
        <v>45635</v>
      </c>
      <c r="M1626" s="345">
        <v>0.01</v>
      </c>
      <c r="N1626" s="345">
        <v>0</v>
      </c>
      <c r="O1626" s="282" t="s">
        <v>1123</v>
      </c>
      <c r="P1626" s="344">
        <v>0</v>
      </c>
      <c r="Q1626" s="282" t="s">
        <v>2108</v>
      </c>
      <c r="R1626" s="344">
        <v>1</v>
      </c>
      <c r="S1626" s="339"/>
      <c r="T1626" s="282"/>
      <c r="U1626" s="24" t="e">
        <f>+VLOOKUP(TRIM(C1626),[5]CAT!$A$2:$G$498,4,0)</f>
        <v>#N/A</v>
      </c>
      <c r="V1626" s="65">
        <f t="shared" si="25"/>
        <v>45635</v>
      </c>
    </row>
    <row r="1627" spans="1:22" x14ac:dyDescent="0.2">
      <c r="A1627" s="344">
        <v>1458</v>
      </c>
      <c r="B1627" s="345" t="b">
        <v>1</v>
      </c>
      <c r="C1627" s="282" t="s">
        <v>897</v>
      </c>
      <c r="D1627" s="282" t="s">
        <v>20</v>
      </c>
      <c r="E1627" s="282" t="s">
        <v>1420</v>
      </c>
      <c r="F1627" s="282" t="s">
        <v>1421</v>
      </c>
      <c r="G1627" s="345">
        <v>143.854097</v>
      </c>
      <c r="H1627" s="345">
        <v>143.854097</v>
      </c>
      <c r="I1627" s="282" t="s">
        <v>1122</v>
      </c>
      <c r="J1627" s="346">
        <v>45631</v>
      </c>
      <c r="K1627" s="344">
        <v>0</v>
      </c>
      <c r="L1627" s="346">
        <v>45635</v>
      </c>
      <c r="M1627" s="345">
        <v>0</v>
      </c>
      <c r="N1627" s="345">
        <v>0</v>
      </c>
      <c r="O1627" s="282" t="s">
        <v>1123</v>
      </c>
      <c r="P1627" s="344">
        <v>0</v>
      </c>
      <c r="Q1627" s="282" t="s">
        <v>2109</v>
      </c>
      <c r="R1627" s="344">
        <v>1</v>
      </c>
      <c r="S1627" s="339"/>
      <c r="T1627" s="282"/>
      <c r="U1627" s="24" t="str">
        <f>+VLOOKUP(TRIM(C1627),[5]CAT!$A$2:$G$498,4,0)</f>
        <v>Mozza</v>
      </c>
      <c r="V1627" s="65">
        <f t="shared" si="25"/>
        <v>45635</v>
      </c>
    </row>
    <row r="1628" spans="1:22" x14ac:dyDescent="0.2">
      <c r="A1628" s="344">
        <v>1464</v>
      </c>
      <c r="B1628" s="345" t="b">
        <v>1</v>
      </c>
      <c r="C1628" s="282" t="s">
        <v>897</v>
      </c>
      <c r="D1628" s="282" t="s">
        <v>20</v>
      </c>
      <c r="E1628" s="282" t="s">
        <v>1420</v>
      </c>
      <c r="F1628" s="282" t="s">
        <v>1421</v>
      </c>
      <c r="G1628" s="345">
        <v>107.11305</v>
      </c>
      <c r="H1628" s="345">
        <v>107.11305</v>
      </c>
      <c r="I1628" s="282" t="s">
        <v>1122</v>
      </c>
      <c r="J1628" s="346">
        <v>45631</v>
      </c>
      <c r="K1628" s="344">
        <v>0</v>
      </c>
      <c r="L1628" s="346">
        <v>45635</v>
      </c>
      <c r="M1628" s="345">
        <v>0</v>
      </c>
      <c r="N1628" s="345">
        <v>0</v>
      </c>
      <c r="O1628" s="282" t="s">
        <v>1123</v>
      </c>
      <c r="P1628" s="344">
        <v>0</v>
      </c>
      <c r="Q1628" s="282" t="s">
        <v>2109</v>
      </c>
      <c r="R1628" s="344">
        <v>1</v>
      </c>
      <c r="S1628" s="339"/>
      <c r="T1628" s="282"/>
      <c r="U1628" s="24" t="str">
        <f>+VLOOKUP(TRIM(C1628),[5]CAT!$A$2:$G$498,4,0)</f>
        <v>Mozza</v>
      </c>
      <c r="V1628" s="65">
        <f t="shared" si="25"/>
        <v>45635</v>
      </c>
    </row>
    <row r="1629" spans="1:22" x14ac:dyDescent="0.2">
      <c r="A1629" s="344">
        <v>1469</v>
      </c>
      <c r="B1629" s="345" t="b">
        <v>1</v>
      </c>
      <c r="C1629" s="282" t="s">
        <v>329</v>
      </c>
      <c r="D1629" s="282" t="s">
        <v>20</v>
      </c>
      <c r="E1629" s="282" t="s">
        <v>53</v>
      </c>
      <c r="F1629" s="282" t="s">
        <v>1375</v>
      </c>
      <c r="G1629" s="345">
        <v>1912.7937469999999</v>
      </c>
      <c r="H1629" s="345">
        <v>1912.7937469999999</v>
      </c>
      <c r="I1629" s="282" t="s">
        <v>1122</v>
      </c>
      <c r="J1629" s="346">
        <v>45631</v>
      </c>
      <c r="K1629" s="344">
        <v>1</v>
      </c>
      <c r="L1629" s="346">
        <v>45635</v>
      </c>
      <c r="M1629" s="345">
        <v>0</v>
      </c>
      <c r="N1629" s="345">
        <v>0</v>
      </c>
      <c r="O1629" s="282" t="s">
        <v>1123</v>
      </c>
      <c r="P1629" s="344">
        <v>0</v>
      </c>
      <c r="Q1629" s="282" t="s">
        <v>2112</v>
      </c>
      <c r="R1629" s="344">
        <v>1</v>
      </c>
      <c r="S1629" s="339"/>
      <c r="T1629" s="282"/>
      <c r="U1629" s="24" t="str">
        <f>+VLOOKUP(TRIM(C1629),[5]CAT!$A$2:$G$498,4,0)</f>
        <v>Agua</v>
      </c>
      <c r="V1629" s="65">
        <f t="shared" si="25"/>
        <v>45635</v>
      </c>
    </row>
    <row r="1630" spans="1:22" x14ac:dyDescent="0.2">
      <c r="A1630" s="344">
        <v>1475</v>
      </c>
      <c r="B1630" s="345" t="b">
        <v>1</v>
      </c>
      <c r="C1630" s="282" t="s">
        <v>329</v>
      </c>
      <c r="D1630" s="282" t="s">
        <v>20</v>
      </c>
      <c r="E1630" s="282" t="s">
        <v>53</v>
      </c>
      <c r="F1630" s="282" t="s">
        <v>1375</v>
      </c>
      <c r="G1630" s="345">
        <v>237.88007400000001</v>
      </c>
      <c r="H1630" s="345">
        <v>237.88007400000001</v>
      </c>
      <c r="I1630" s="282" t="s">
        <v>1122</v>
      </c>
      <c r="J1630" s="346">
        <v>45631</v>
      </c>
      <c r="K1630" s="344">
        <v>1</v>
      </c>
      <c r="L1630" s="346">
        <v>45635</v>
      </c>
      <c r="M1630" s="345">
        <v>0</v>
      </c>
      <c r="N1630" s="345">
        <v>0</v>
      </c>
      <c r="O1630" s="282" t="s">
        <v>1123</v>
      </c>
      <c r="P1630" s="344">
        <v>0</v>
      </c>
      <c r="Q1630" s="282" t="s">
        <v>2112</v>
      </c>
      <c r="R1630" s="344">
        <v>1</v>
      </c>
      <c r="S1630" s="339"/>
      <c r="T1630" s="282"/>
      <c r="U1630" s="24" t="str">
        <f>+VLOOKUP(TRIM(C1630),[5]CAT!$A$2:$G$498,4,0)</f>
        <v>Agua</v>
      </c>
      <c r="V1630" s="65">
        <f t="shared" si="25"/>
        <v>45635</v>
      </c>
    </row>
    <row r="1631" spans="1:22" x14ac:dyDescent="0.2">
      <c r="A1631" s="344">
        <v>1476</v>
      </c>
      <c r="B1631" s="345" t="b">
        <v>1</v>
      </c>
      <c r="C1631" s="282" t="s">
        <v>329</v>
      </c>
      <c r="D1631" s="282" t="s">
        <v>20</v>
      </c>
      <c r="E1631" s="282" t="s">
        <v>53</v>
      </c>
      <c r="F1631" s="282" t="s">
        <v>1375</v>
      </c>
      <c r="G1631" s="345">
        <v>526.42168800000002</v>
      </c>
      <c r="H1631" s="345">
        <v>526.42168800000002</v>
      </c>
      <c r="I1631" s="282" t="s">
        <v>1122</v>
      </c>
      <c r="J1631" s="346">
        <v>45631</v>
      </c>
      <c r="K1631" s="344">
        <v>1</v>
      </c>
      <c r="L1631" s="346">
        <v>45635</v>
      </c>
      <c r="M1631" s="345">
        <v>0</v>
      </c>
      <c r="N1631" s="345">
        <v>0</v>
      </c>
      <c r="O1631" s="282" t="s">
        <v>1123</v>
      </c>
      <c r="P1631" s="344">
        <v>0</v>
      </c>
      <c r="Q1631" s="282" t="s">
        <v>2112</v>
      </c>
      <c r="R1631" s="344">
        <v>1</v>
      </c>
      <c r="S1631" s="339"/>
      <c r="T1631" s="282"/>
      <c r="U1631" s="24" t="str">
        <f>+VLOOKUP(TRIM(C1631),[5]CAT!$A$2:$G$498,4,0)</f>
        <v>Agua</v>
      </c>
      <c r="V1631" s="65">
        <f t="shared" si="25"/>
        <v>45635</v>
      </c>
    </row>
    <row r="1632" spans="1:22" x14ac:dyDescent="0.2">
      <c r="A1632" s="344">
        <v>1486</v>
      </c>
      <c r="B1632" s="345" t="b">
        <v>1</v>
      </c>
      <c r="C1632" s="282" t="s">
        <v>329</v>
      </c>
      <c r="D1632" s="282" t="s">
        <v>20</v>
      </c>
      <c r="E1632" s="282" t="s">
        <v>53</v>
      </c>
      <c r="F1632" s="282" t="s">
        <v>1375</v>
      </c>
      <c r="G1632" s="345">
        <v>2329.011579</v>
      </c>
      <c r="H1632" s="345">
        <v>2329.011579</v>
      </c>
      <c r="I1632" s="282" t="s">
        <v>1122</v>
      </c>
      <c r="J1632" s="346">
        <v>45631</v>
      </c>
      <c r="K1632" s="344">
        <v>1</v>
      </c>
      <c r="L1632" s="346">
        <v>45635</v>
      </c>
      <c r="M1632" s="345">
        <v>0</v>
      </c>
      <c r="N1632" s="345">
        <v>0</v>
      </c>
      <c r="O1632" s="282" t="s">
        <v>1123</v>
      </c>
      <c r="P1632" s="344">
        <v>0</v>
      </c>
      <c r="Q1632" s="282" t="s">
        <v>2134</v>
      </c>
      <c r="R1632" s="344">
        <v>1</v>
      </c>
      <c r="S1632" s="339"/>
      <c r="T1632" s="282"/>
      <c r="U1632" s="24" t="str">
        <f>+VLOOKUP(TRIM(C1632),[5]CAT!$A$2:$G$498,4,0)</f>
        <v>Agua</v>
      </c>
      <c r="V1632" s="65">
        <f t="shared" si="25"/>
        <v>45635</v>
      </c>
    </row>
    <row r="1633" spans="1:22" x14ac:dyDescent="0.2">
      <c r="A1633" s="344">
        <v>1489</v>
      </c>
      <c r="B1633" s="345" t="b">
        <v>1</v>
      </c>
      <c r="C1633" s="282" t="s">
        <v>329</v>
      </c>
      <c r="D1633" s="282" t="s">
        <v>20</v>
      </c>
      <c r="E1633" s="282" t="s">
        <v>53</v>
      </c>
      <c r="F1633" s="282" t="s">
        <v>1375</v>
      </c>
      <c r="G1633" s="345">
        <v>2975.921938</v>
      </c>
      <c r="H1633" s="345">
        <v>2975.921938</v>
      </c>
      <c r="I1633" s="282" t="s">
        <v>1122</v>
      </c>
      <c r="J1633" s="346">
        <v>45631</v>
      </c>
      <c r="K1633" s="344">
        <v>1</v>
      </c>
      <c r="L1633" s="346">
        <v>45635</v>
      </c>
      <c r="M1633" s="345">
        <v>0</v>
      </c>
      <c r="N1633" s="345">
        <v>0</v>
      </c>
      <c r="O1633" s="282" t="s">
        <v>1123</v>
      </c>
      <c r="P1633" s="344">
        <v>0</v>
      </c>
      <c r="Q1633" s="282" t="s">
        <v>2134</v>
      </c>
      <c r="R1633" s="344">
        <v>1</v>
      </c>
      <c r="S1633" s="339"/>
      <c r="T1633" s="282"/>
      <c r="U1633" s="24" t="str">
        <f>+VLOOKUP(TRIM(C1633),[5]CAT!$A$2:$G$498,4,0)</f>
        <v>Agua</v>
      </c>
      <c r="V1633" s="65">
        <f t="shared" si="25"/>
        <v>45635</v>
      </c>
    </row>
    <row r="1634" spans="1:22" x14ac:dyDescent="0.2">
      <c r="A1634" s="344">
        <v>1505</v>
      </c>
      <c r="B1634" s="345" t="b">
        <v>1</v>
      </c>
      <c r="C1634" s="282" t="s">
        <v>329</v>
      </c>
      <c r="D1634" s="282" t="s">
        <v>20</v>
      </c>
      <c r="E1634" s="282" t="s">
        <v>53</v>
      </c>
      <c r="F1634" s="282" t="s">
        <v>1375</v>
      </c>
      <c r="G1634" s="345">
        <v>327.001217</v>
      </c>
      <c r="H1634" s="345">
        <v>327.001217</v>
      </c>
      <c r="I1634" s="282" t="s">
        <v>1122</v>
      </c>
      <c r="J1634" s="346">
        <v>45631</v>
      </c>
      <c r="K1634" s="344">
        <v>1</v>
      </c>
      <c r="L1634" s="346">
        <v>45635</v>
      </c>
      <c r="M1634" s="345">
        <v>0</v>
      </c>
      <c r="N1634" s="345">
        <v>0</v>
      </c>
      <c r="O1634" s="282" t="s">
        <v>1123</v>
      </c>
      <c r="P1634" s="344">
        <v>0</v>
      </c>
      <c r="Q1634" s="282" t="s">
        <v>2218</v>
      </c>
      <c r="R1634" s="344">
        <v>1</v>
      </c>
      <c r="S1634" s="339"/>
      <c r="T1634" s="282"/>
      <c r="U1634" s="24" t="str">
        <f>+VLOOKUP(TRIM(C1634),[5]CAT!$A$2:$G$498,4,0)</f>
        <v>Agua</v>
      </c>
      <c r="V1634" s="65">
        <f t="shared" si="25"/>
        <v>45635</v>
      </c>
    </row>
    <row r="1635" spans="1:22" x14ac:dyDescent="0.2">
      <c r="A1635" s="344">
        <v>1674</v>
      </c>
      <c r="B1635" s="345" t="b">
        <v>1</v>
      </c>
      <c r="C1635" s="282" t="s">
        <v>302</v>
      </c>
      <c r="D1635" s="282" t="s">
        <v>20</v>
      </c>
      <c r="E1635" s="282" t="s">
        <v>23</v>
      </c>
      <c r="F1635" s="282" t="s">
        <v>1375</v>
      </c>
      <c r="G1635" s="345">
        <v>1.6530849999999999</v>
      </c>
      <c r="H1635" s="345">
        <v>1.6530849999999999</v>
      </c>
      <c r="I1635" s="282" t="s">
        <v>1122</v>
      </c>
      <c r="J1635" s="346">
        <v>45631</v>
      </c>
      <c r="K1635" s="344">
        <v>7</v>
      </c>
      <c r="L1635" s="346">
        <v>45642</v>
      </c>
      <c r="M1635" s="345">
        <v>0</v>
      </c>
      <c r="N1635" s="345">
        <v>0</v>
      </c>
      <c r="O1635" s="282" t="s">
        <v>1123</v>
      </c>
      <c r="P1635" s="344">
        <v>0</v>
      </c>
      <c r="Q1635" s="282" t="s">
        <v>2113</v>
      </c>
      <c r="R1635" s="344">
        <v>1</v>
      </c>
      <c r="S1635" s="339"/>
      <c r="T1635" s="282"/>
      <c r="U1635" s="24" t="str">
        <f>+VLOOKUP(TRIM(C1635),[5]CAT!$A$2:$G$498,4,0)</f>
        <v>Aditivos</v>
      </c>
      <c r="V1635" s="65">
        <f t="shared" si="25"/>
        <v>45642</v>
      </c>
    </row>
    <row r="1636" spans="1:22" x14ac:dyDescent="0.2">
      <c r="A1636" s="344">
        <v>1672</v>
      </c>
      <c r="B1636" s="345" t="b">
        <v>1</v>
      </c>
      <c r="C1636" s="282" t="s">
        <v>265</v>
      </c>
      <c r="D1636" s="282" t="s">
        <v>20</v>
      </c>
      <c r="E1636" s="282" t="s">
        <v>28</v>
      </c>
      <c r="F1636" s="282" t="s">
        <v>1127</v>
      </c>
      <c r="G1636" s="345">
        <v>2.1008420000000001</v>
      </c>
      <c r="H1636" s="345">
        <v>2.1008420000000001</v>
      </c>
      <c r="I1636" s="282" t="s">
        <v>1122</v>
      </c>
      <c r="J1636" s="346">
        <v>45631</v>
      </c>
      <c r="K1636" s="344">
        <v>7</v>
      </c>
      <c r="L1636" s="346">
        <v>45642</v>
      </c>
      <c r="M1636" s="345">
        <v>0</v>
      </c>
      <c r="N1636" s="345">
        <v>0</v>
      </c>
      <c r="O1636" s="282" t="s">
        <v>1123</v>
      </c>
      <c r="P1636" s="344">
        <v>0</v>
      </c>
      <c r="Q1636" s="282" t="s">
        <v>2113</v>
      </c>
      <c r="R1636" s="344">
        <v>1</v>
      </c>
      <c r="S1636" s="339"/>
      <c r="T1636" s="282"/>
      <c r="U1636" s="24" t="str">
        <f>+VLOOKUP(TRIM(C1636),[5]CAT!$A$2:$G$498,4,0)</f>
        <v>Aditivos</v>
      </c>
      <c r="V1636" s="65">
        <f t="shared" si="25"/>
        <v>45642</v>
      </c>
    </row>
    <row r="1637" spans="1:22" x14ac:dyDescent="0.2">
      <c r="A1637" s="344">
        <v>1675</v>
      </c>
      <c r="B1637" s="345" t="b">
        <v>1</v>
      </c>
      <c r="C1637" s="282" t="s">
        <v>257</v>
      </c>
      <c r="D1637" s="282" t="s">
        <v>20</v>
      </c>
      <c r="E1637" s="282" t="s">
        <v>30</v>
      </c>
      <c r="F1637" s="282" t="s">
        <v>1128</v>
      </c>
      <c r="G1637" s="345">
        <v>6.3869210000000001</v>
      </c>
      <c r="H1637" s="345">
        <v>6.3869210000000001</v>
      </c>
      <c r="I1637" s="282" t="s">
        <v>1180</v>
      </c>
      <c r="J1637" s="346">
        <v>45631</v>
      </c>
      <c r="K1637" s="344">
        <v>7</v>
      </c>
      <c r="L1637" s="346">
        <v>45642</v>
      </c>
      <c r="M1637" s="345">
        <v>0</v>
      </c>
      <c r="N1637" s="345">
        <v>0</v>
      </c>
      <c r="O1637" s="282" t="s">
        <v>1123</v>
      </c>
      <c r="P1637" s="344">
        <v>0</v>
      </c>
      <c r="Q1637" s="282" t="s">
        <v>2113</v>
      </c>
      <c r="R1637" s="344">
        <v>1</v>
      </c>
      <c r="S1637" s="339"/>
      <c r="T1637" s="282"/>
      <c r="U1637" s="24" t="str">
        <f>+VLOOKUP(TRIM(C1637),[5]CAT!$A$2:$G$498,4,0)</f>
        <v>Aditivos</v>
      </c>
      <c r="V1637" s="65">
        <f t="shared" si="25"/>
        <v>45642</v>
      </c>
    </row>
    <row r="1638" spans="1:22" x14ac:dyDescent="0.2">
      <c r="A1638" s="344">
        <v>1673</v>
      </c>
      <c r="B1638" s="345" t="b">
        <v>1</v>
      </c>
      <c r="C1638" s="282" t="s">
        <v>250</v>
      </c>
      <c r="D1638" s="282" t="s">
        <v>20</v>
      </c>
      <c r="E1638" s="282" t="s">
        <v>31</v>
      </c>
      <c r="F1638" s="282" t="s">
        <v>1375</v>
      </c>
      <c r="G1638" s="345">
        <v>2.1008420000000001</v>
      </c>
      <c r="H1638" s="345">
        <v>2.1008420000000001</v>
      </c>
      <c r="I1638" s="282" t="s">
        <v>1180</v>
      </c>
      <c r="J1638" s="346">
        <v>45631</v>
      </c>
      <c r="K1638" s="344">
        <v>7</v>
      </c>
      <c r="L1638" s="346">
        <v>45642</v>
      </c>
      <c r="M1638" s="345">
        <v>0</v>
      </c>
      <c r="N1638" s="345">
        <v>0</v>
      </c>
      <c r="O1638" s="282" t="s">
        <v>1123</v>
      </c>
      <c r="P1638" s="344">
        <v>0</v>
      </c>
      <c r="Q1638" s="282" t="s">
        <v>2113</v>
      </c>
      <c r="R1638" s="344">
        <v>1</v>
      </c>
      <c r="S1638" s="339"/>
      <c r="T1638" s="282"/>
      <c r="U1638" s="24" t="str">
        <f>+VLOOKUP(TRIM(C1638),[5]CAT!$A$2:$G$498,4,0)</f>
        <v>Aditivos</v>
      </c>
      <c r="V1638" s="65">
        <f t="shared" si="25"/>
        <v>45642</v>
      </c>
    </row>
    <row r="1639" spans="1:22" x14ac:dyDescent="0.2">
      <c r="A1639" s="344">
        <v>1679</v>
      </c>
      <c r="B1639" s="345" t="b">
        <v>1</v>
      </c>
      <c r="C1639" s="282" t="s">
        <v>239</v>
      </c>
      <c r="D1639" s="282" t="s">
        <v>20</v>
      </c>
      <c r="E1639" s="282" t="s">
        <v>32</v>
      </c>
      <c r="F1639" s="282" t="s">
        <v>1375</v>
      </c>
      <c r="G1639" s="345">
        <v>331.72807499999999</v>
      </c>
      <c r="H1639" s="345">
        <v>331.72807499999999</v>
      </c>
      <c r="I1639" s="282" t="s">
        <v>1122</v>
      </c>
      <c r="J1639" s="346">
        <v>45631</v>
      </c>
      <c r="K1639" s="344">
        <v>7</v>
      </c>
      <c r="L1639" s="346">
        <v>45642</v>
      </c>
      <c r="M1639" s="345">
        <v>0</v>
      </c>
      <c r="N1639" s="345">
        <v>0</v>
      </c>
      <c r="O1639" s="282" t="s">
        <v>1123</v>
      </c>
      <c r="P1639" s="344">
        <v>0</v>
      </c>
      <c r="Q1639" s="282" t="s">
        <v>2170</v>
      </c>
      <c r="R1639" s="344">
        <v>1</v>
      </c>
      <c r="S1639" s="339"/>
      <c r="T1639" s="282"/>
      <c r="U1639" s="24" t="str">
        <f>+VLOOKUP(TRIM(C1639),[5]CAT!$A$2:$G$498,4,0)</f>
        <v>Fiambre</v>
      </c>
      <c r="V1639" s="65">
        <f t="shared" si="25"/>
        <v>45642</v>
      </c>
    </row>
    <row r="1640" spans="1:22" x14ac:dyDescent="0.2">
      <c r="A1640" s="344">
        <v>1668</v>
      </c>
      <c r="B1640" s="345" t="b">
        <v>1</v>
      </c>
      <c r="C1640" s="282" t="s">
        <v>156</v>
      </c>
      <c r="D1640" s="282" t="s">
        <v>20</v>
      </c>
      <c r="E1640" s="282" t="s">
        <v>44</v>
      </c>
      <c r="F1640" s="282" t="s">
        <v>1375</v>
      </c>
      <c r="G1640" s="345">
        <v>7.0091070000000002</v>
      </c>
      <c r="H1640" s="345">
        <v>7.0091070000000002</v>
      </c>
      <c r="I1640" s="282" t="s">
        <v>1122</v>
      </c>
      <c r="J1640" s="346">
        <v>45631</v>
      </c>
      <c r="K1640" s="344">
        <v>7</v>
      </c>
      <c r="L1640" s="346">
        <v>45642</v>
      </c>
      <c r="M1640" s="345">
        <v>0</v>
      </c>
      <c r="N1640" s="345">
        <v>0</v>
      </c>
      <c r="O1640" s="282" t="s">
        <v>1123</v>
      </c>
      <c r="P1640" s="344">
        <v>0</v>
      </c>
      <c r="Q1640" s="282" t="s">
        <v>2113</v>
      </c>
      <c r="R1640" s="344">
        <v>1</v>
      </c>
      <c r="S1640" s="339"/>
      <c r="T1640" s="282"/>
      <c r="U1640" s="24" t="str">
        <f>+VLOOKUP(TRIM(C1640),[5]CAT!$A$2:$G$498,4,0)</f>
        <v>Azucar</v>
      </c>
      <c r="V1640" s="65">
        <f t="shared" si="25"/>
        <v>45642</v>
      </c>
    </row>
    <row r="1641" spans="1:22" x14ac:dyDescent="0.2">
      <c r="A1641" s="344">
        <v>1666</v>
      </c>
      <c r="B1641" s="345" t="b">
        <v>1</v>
      </c>
      <c r="C1641" s="282" t="s">
        <v>153</v>
      </c>
      <c r="D1641" s="282" t="s">
        <v>20</v>
      </c>
      <c r="E1641" s="282" t="s">
        <v>46</v>
      </c>
      <c r="F1641" s="282" t="s">
        <v>1375</v>
      </c>
      <c r="G1641" s="345">
        <v>18.889099999999999</v>
      </c>
      <c r="H1641" s="345">
        <v>18.889099999999999</v>
      </c>
      <c r="I1641" s="282" t="s">
        <v>1122</v>
      </c>
      <c r="J1641" s="346">
        <v>45631</v>
      </c>
      <c r="K1641" s="344">
        <v>7</v>
      </c>
      <c r="L1641" s="346">
        <v>45642</v>
      </c>
      <c r="M1641" s="345">
        <v>0</v>
      </c>
      <c r="N1641" s="345">
        <v>0</v>
      </c>
      <c r="O1641" s="282" t="s">
        <v>1123</v>
      </c>
      <c r="P1641" s="344">
        <v>0</v>
      </c>
      <c r="Q1641" s="282" t="s">
        <v>2113</v>
      </c>
      <c r="R1641" s="344">
        <v>1</v>
      </c>
      <c r="S1641" s="339"/>
      <c r="T1641" s="282"/>
      <c r="U1641" s="24" t="str">
        <f>+VLOOKUP(TRIM(C1641),[5]CAT!$A$2:$G$498,4,0)</f>
        <v>Sal</v>
      </c>
      <c r="V1641" s="65">
        <f t="shared" si="25"/>
        <v>45642</v>
      </c>
    </row>
    <row r="1642" spans="1:22" x14ac:dyDescent="0.2">
      <c r="A1642" s="344">
        <v>1667</v>
      </c>
      <c r="B1642" s="345" t="b">
        <v>1</v>
      </c>
      <c r="C1642" s="282" t="s">
        <v>143</v>
      </c>
      <c r="D1642" s="282" t="s">
        <v>20</v>
      </c>
      <c r="E1642" s="282" t="s">
        <v>50</v>
      </c>
      <c r="F1642" s="282" t="s">
        <v>1131</v>
      </c>
      <c r="G1642" s="345">
        <v>14.018214</v>
      </c>
      <c r="H1642" s="345">
        <v>14.018214</v>
      </c>
      <c r="I1642" s="282" t="s">
        <v>1122</v>
      </c>
      <c r="J1642" s="346">
        <v>45631</v>
      </c>
      <c r="K1642" s="344">
        <v>7</v>
      </c>
      <c r="L1642" s="346">
        <v>45642</v>
      </c>
      <c r="M1642" s="345">
        <v>0</v>
      </c>
      <c r="N1642" s="345">
        <v>0</v>
      </c>
      <c r="O1642" s="282" t="s">
        <v>1123</v>
      </c>
      <c r="P1642" s="344">
        <v>0</v>
      </c>
      <c r="Q1642" s="282" t="s">
        <v>2113</v>
      </c>
      <c r="R1642" s="344">
        <v>1</v>
      </c>
      <c r="S1642" s="339"/>
      <c r="T1642" s="282"/>
      <c r="U1642" s="24" t="str">
        <f>+VLOOKUP(TRIM(C1642),[5]CAT!$A$2:$G$498,4,0)</f>
        <v>Leche</v>
      </c>
      <c r="V1642" s="65">
        <f t="shared" ref="V1642:V1705" si="26">L1642</f>
        <v>45642</v>
      </c>
    </row>
    <row r="1643" spans="1:22" x14ac:dyDescent="0.2">
      <c r="A1643" s="344">
        <v>1737</v>
      </c>
      <c r="B1643" s="345" t="b">
        <v>1</v>
      </c>
      <c r="C1643" s="282" t="s">
        <v>132</v>
      </c>
      <c r="D1643" s="282" t="s">
        <v>20</v>
      </c>
      <c r="E1643" s="282" t="s">
        <v>59</v>
      </c>
      <c r="F1643" s="282" t="s">
        <v>1141</v>
      </c>
      <c r="G1643" s="345">
        <v>39.199148999999998</v>
      </c>
      <c r="H1643" s="345">
        <v>39.199148999999998</v>
      </c>
      <c r="I1643" s="282" t="s">
        <v>1139</v>
      </c>
      <c r="J1643" s="346">
        <v>45631</v>
      </c>
      <c r="K1643" s="344">
        <v>10</v>
      </c>
      <c r="L1643" s="346">
        <v>45642</v>
      </c>
      <c r="M1643" s="345">
        <v>0</v>
      </c>
      <c r="N1643" s="345">
        <v>0</v>
      </c>
      <c r="O1643" s="282" t="s">
        <v>1123</v>
      </c>
      <c r="P1643" s="344">
        <v>0</v>
      </c>
      <c r="Q1643" s="282" t="s">
        <v>2111</v>
      </c>
      <c r="R1643" s="344">
        <v>1</v>
      </c>
      <c r="S1643" s="339"/>
      <c r="T1643" s="282"/>
      <c r="U1643" s="24" t="str">
        <f>+VLOOKUP(TRIM(C1643),[5]CAT!$A$2:$G$498,4,0)</f>
        <v>Ins Pack</v>
      </c>
      <c r="V1643" s="65">
        <f t="shared" si="26"/>
        <v>45642</v>
      </c>
    </row>
    <row r="1644" spans="1:22" x14ac:dyDescent="0.2">
      <c r="A1644" s="344">
        <v>1807</v>
      </c>
      <c r="B1644" s="345" t="b">
        <v>1</v>
      </c>
      <c r="C1644" s="282" t="s">
        <v>155</v>
      </c>
      <c r="D1644" s="282" t="s">
        <v>20</v>
      </c>
      <c r="E1644" s="282" t="s">
        <v>45</v>
      </c>
      <c r="F1644" s="282" t="s">
        <v>1134</v>
      </c>
      <c r="G1644" s="345">
        <v>3.6212490000000002</v>
      </c>
      <c r="H1644" s="345">
        <v>3.6212490000000002</v>
      </c>
      <c r="I1644" s="282" t="s">
        <v>1122</v>
      </c>
      <c r="J1644" s="346">
        <v>45631</v>
      </c>
      <c r="K1644" s="344">
        <v>15</v>
      </c>
      <c r="L1644" s="346">
        <v>45649</v>
      </c>
      <c r="M1644" s="345">
        <v>0</v>
      </c>
      <c r="N1644" s="345">
        <v>0</v>
      </c>
      <c r="O1644" s="282" t="s">
        <v>1123</v>
      </c>
      <c r="P1644" s="344">
        <v>0</v>
      </c>
      <c r="Q1644" s="282" t="s">
        <v>2000</v>
      </c>
      <c r="R1644" s="344">
        <v>1</v>
      </c>
      <c r="S1644" s="339"/>
      <c r="T1644" s="282"/>
      <c r="U1644" s="24" t="str">
        <f>+VLOOKUP(TRIM(C1644),[5]CAT!$A$2:$G$498,4,0)</f>
        <v>Sabor</v>
      </c>
      <c r="V1644" s="65">
        <f t="shared" si="26"/>
        <v>45649</v>
      </c>
    </row>
    <row r="1645" spans="1:22" x14ac:dyDescent="0.2">
      <c r="A1645" s="344">
        <v>1503</v>
      </c>
      <c r="B1645" s="345" t="b">
        <v>1</v>
      </c>
      <c r="C1645" s="282" t="s">
        <v>1956</v>
      </c>
      <c r="D1645" s="282" t="s">
        <v>20</v>
      </c>
      <c r="E1645" s="282" t="s">
        <v>1957</v>
      </c>
      <c r="F1645" s="282" t="s">
        <v>1958</v>
      </c>
      <c r="G1645" s="345">
        <v>0.45</v>
      </c>
      <c r="H1645" s="345">
        <v>0.45</v>
      </c>
      <c r="I1645" s="282" t="s">
        <v>1180</v>
      </c>
      <c r="J1645" s="346">
        <v>45632</v>
      </c>
      <c r="K1645" s="344">
        <v>0</v>
      </c>
      <c r="L1645" s="346">
        <v>45635</v>
      </c>
      <c r="M1645" s="345">
        <v>0.01</v>
      </c>
      <c r="N1645" s="345">
        <v>0</v>
      </c>
      <c r="O1645" s="282" t="s">
        <v>1123</v>
      </c>
      <c r="P1645" s="344">
        <v>0</v>
      </c>
      <c r="Q1645" s="282" t="s">
        <v>2218</v>
      </c>
      <c r="R1645" s="344">
        <v>1</v>
      </c>
      <c r="S1645" s="339"/>
      <c r="T1645" s="282"/>
      <c r="U1645" s="24" t="e">
        <f>+VLOOKUP(TRIM(C1645),[5]CAT!$A$2:$G$498,4,0)</f>
        <v>#N/A</v>
      </c>
      <c r="V1645" s="65">
        <f t="shared" si="26"/>
        <v>45635</v>
      </c>
    </row>
    <row r="1646" spans="1:22" x14ac:dyDescent="0.2">
      <c r="A1646" s="344">
        <v>1504</v>
      </c>
      <c r="B1646" s="345" t="b">
        <v>1</v>
      </c>
      <c r="C1646" s="282" t="s">
        <v>1975</v>
      </c>
      <c r="D1646" s="282" t="s">
        <v>20</v>
      </c>
      <c r="E1646" s="282" t="s">
        <v>1976</v>
      </c>
      <c r="F1646" s="282" t="s">
        <v>2052</v>
      </c>
      <c r="G1646" s="345">
        <v>0.78</v>
      </c>
      <c r="H1646" s="345">
        <v>0.78</v>
      </c>
      <c r="I1646" s="282" t="s">
        <v>1180</v>
      </c>
      <c r="J1646" s="346">
        <v>45632</v>
      </c>
      <c r="K1646" s="344">
        <v>0</v>
      </c>
      <c r="L1646" s="346">
        <v>45635</v>
      </c>
      <c r="M1646" s="345">
        <v>0.01</v>
      </c>
      <c r="N1646" s="345">
        <v>0</v>
      </c>
      <c r="O1646" s="282" t="s">
        <v>1123</v>
      </c>
      <c r="P1646" s="344">
        <v>0</v>
      </c>
      <c r="Q1646" s="282" t="s">
        <v>2218</v>
      </c>
      <c r="R1646" s="344">
        <v>1</v>
      </c>
      <c r="S1646" s="339"/>
      <c r="T1646" s="282"/>
      <c r="U1646" s="24" t="e">
        <f>+VLOOKUP(TRIM(C1646),[5]CAT!$A$2:$G$498,4,0)</f>
        <v>#N/A</v>
      </c>
      <c r="V1646" s="65">
        <f t="shared" si="26"/>
        <v>45635</v>
      </c>
    </row>
    <row r="1647" spans="1:22" x14ac:dyDescent="0.2">
      <c r="A1647" s="344">
        <v>1502</v>
      </c>
      <c r="B1647" s="345" t="b">
        <v>1</v>
      </c>
      <c r="C1647" s="282" t="s">
        <v>185</v>
      </c>
      <c r="D1647" s="282" t="s">
        <v>20</v>
      </c>
      <c r="E1647" s="282" t="s">
        <v>888</v>
      </c>
      <c r="F1647" s="282" t="s">
        <v>1375</v>
      </c>
      <c r="G1647" s="345">
        <v>1.67702</v>
      </c>
      <c r="H1647" s="345">
        <v>1.67702</v>
      </c>
      <c r="I1647" s="282" t="s">
        <v>1122</v>
      </c>
      <c r="J1647" s="346">
        <v>45632</v>
      </c>
      <c r="K1647" s="344">
        <v>0</v>
      </c>
      <c r="L1647" s="346">
        <v>45635</v>
      </c>
      <c r="M1647" s="345">
        <v>0</v>
      </c>
      <c r="N1647" s="345">
        <v>0</v>
      </c>
      <c r="O1647" s="282" t="s">
        <v>1123</v>
      </c>
      <c r="P1647" s="344">
        <v>0</v>
      </c>
      <c r="Q1647" s="282" t="s">
        <v>2218</v>
      </c>
      <c r="R1647" s="344">
        <v>1</v>
      </c>
      <c r="S1647" s="339"/>
      <c r="T1647" s="282"/>
      <c r="U1647" s="24" t="str">
        <f>+VLOOKUP(TRIM(C1647),[5]CAT!$A$2:$G$498,4,0)</f>
        <v>Sabor</v>
      </c>
      <c r="V1647" s="65">
        <f t="shared" si="26"/>
        <v>45635</v>
      </c>
    </row>
    <row r="1648" spans="1:22" x14ac:dyDescent="0.2">
      <c r="A1648" s="344">
        <v>1474</v>
      </c>
      <c r="B1648" s="345" t="b">
        <v>1</v>
      </c>
      <c r="C1648" s="282" t="s">
        <v>856</v>
      </c>
      <c r="D1648" s="282" t="s">
        <v>20</v>
      </c>
      <c r="E1648" s="282" t="s">
        <v>842</v>
      </c>
      <c r="F1648" s="282" t="s">
        <v>1126</v>
      </c>
      <c r="G1648" s="345">
        <v>1082.78</v>
      </c>
      <c r="H1648" s="345">
        <v>1082.78</v>
      </c>
      <c r="I1648" s="282" t="s">
        <v>1122</v>
      </c>
      <c r="J1648" s="346">
        <v>45632</v>
      </c>
      <c r="K1648" s="344">
        <v>0</v>
      </c>
      <c r="L1648" s="346">
        <v>45635</v>
      </c>
      <c r="M1648" s="345">
        <v>0.01</v>
      </c>
      <c r="N1648" s="345">
        <v>0</v>
      </c>
      <c r="O1648" s="282" t="s">
        <v>1123</v>
      </c>
      <c r="P1648" s="344">
        <v>0</v>
      </c>
      <c r="Q1648" s="282" t="s">
        <v>2112</v>
      </c>
      <c r="R1648" s="344">
        <v>1</v>
      </c>
      <c r="S1648" s="339"/>
      <c r="T1648" s="282"/>
      <c r="U1648" s="24" t="str">
        <f>+VLOOKUP(TRIM(C1648),[5]CAT!$A$2:$G$498,4,0)</f>
        <v>Mozza</v>
      </c>
      <c r="V1648" s="65">
        <f t="shared" si="26"/>
        <v>45635</v>
      </c>
    </row>
    <row r="1649" spans="1:22" x14ac:dyDescent="0.2">
      <c r="A1649" s="344">
        <v>1507</v>
      </c>
      <c r="B1649" s="345" t="b">
        <v>1</v>
      </c>
      <c r="C1649" s="282" t="s">
        <v>977</v>
      </c>
      <c r="D1649" s="282" t="s">
        <v>20</v>
      </c>
      <c r="E1649" s="282" t="s">
        <v>976</v>
      </c>
      <c r="F1649" s="282" t="s">
        <v>1138</v>
      </c>
      <c r="G1649" s="345">
        <v>15015</v>
      </c>
      <c r="H1649" s="345">
        <v>15015</v>
      </c>
      <c r="I1649" s="282" t="s">
        <v>1139</v>
      </c>
      <c r="J1649" s="346">
        <v>45632</v>
      </c>
      <c r="K1649" s="344">
        <v>0</v>
      </c>
      <c r="L1649" s="346">
        <v>45635</v>
      </c>
      <c r="M1649" s="345">
        <v>0.01</v>
      </c>
      <c r="N1649" s="345">
        <v>0</v>
      </c>
      <c r="O1649" s="282" t="s">
        <v>1123</v>
      </c>
      <c r="P1649" s="344">
        <v>0</v>
      </c>
      <c r="Q1649" s="282" t="s">
        <v>2170</v>
      </c>
      <c r="R1649" s="344">
        <v>1</v>
      </c>
      <c r="S1649" s="339"/>
      <c r="T1649" s="282"/>
      <c r="U1649" s="24" t="e">
        <f>+VLOOKUP(TRIM(C1649),[5]CAT!$A$2:$G$498,4,0)</f>
        <v>#N/A</v>
      </c>
      <c r="V1649" s="65">
        <f t="shared" si="26"/>
        <v>45635</v>
      </c>
    </row>
    <row r="1650" spans="1:22" x14ac:dyDescent="0.2">
      <c r="A1650" s="344">
        <v>1496</v>
      </c>
      <c r="B1650" s="345" t="b">
        <v>1</v>
      </c>
      <c r="C1650" s="282" t="s">
        <v>1206</v>
      </c>
      <c r="D1650" s="282" t="s">
        <v>20</v>
      </c>
      <c r="E1650" s="282" t="s">
        <v>1207</v>
      </c>
      <c r="F1650" s="282" t="s">
        <v>1133</v>
      </c>
      <c r="G1650" s="345">
        <v>94.82</v>
      </c>
      <c r="H1650" s="345">
        <v>94.82</v>
      </c>
      <c r="I1650" s="282" t="s">
        <v>1180</v>
      </c>
      <c r="J1650" s="346">
        <v>45632</v>
      </c>
      <c r="K1650" s="344">
        <v>0</v>
      </c>
      <c r="L1650" s="346">
        <v>45635</v>
      </c>
      <c r="M1650" s="345">
        <v>0.01</v>
      </c>
      <c r="N1650" s="345">
        <v>0</v>
      </c>
      <c r="O1650" s="282" t="s">
        <v>1123</v>
      </c>
      <c r="P1650" s="344">
        <v>0</v>
      </c>
      <c r="Q1650" s="282" t="s">
        <v>2218</v>
      </c>
      <c r="R1650" s="344">
        <v>1</v>
      </c>
      <c r="S1650" s="339"/>
      <c r="T1650" s="282"/>
      <c r="U1650" s="24" t="e">
        <f>+VLOOKUP(TRIM(C1650),[5]CAT!$A$2:$G$498,4,0)</f>
        <v>#N/A</v>
      </c>
      <c r="V1650" s="65">
        <f t="shared" si="26"/>
        <v>45635</v>
      </c>
    </row>
    <row r="1651" spans="1:22" x14ac:dyDescent="0.2">
      <c r="A1651" s="344">
        <v>1510</v>
      </c>
      <c r="B1651" s="345" t="b">
        <v>1</v>
      </c>
      <c r="C1651" s="282" t="s">
        <v>329</v>
      </c>
      <c r="D1651" s="282" t="s">
        <v>20</v>
      </c>
      <c r="E1651" s="282" t="s">
        <v>53</v>
      </c>
      <c r="F1651" s="282" t="s">
        <v>1375</v>
      </c>
      <c r="G1651" s="345">
        <v>772.412464</v>
      </c>
      <c r="H1651" s="345">
        <v>772.412464</v>
      </c>
      <c r="I1651" s="282" t="s">
        <v>1122</v>
      </c>
      <c r="J1651" s="346">
        <v>45632</v>
      </c>
      <c r="K1651" s="344">
        <v>1</v>
      </c>
      <c r="L1651" s="346">
        <v>45635</v>
      </c>
      <c r="M1651" s="345">
        <v>0</v>
      </c>
      <c r="N1651" s="345">
        <v>0</v>
      </c>
      <c r="O1651" s="282" t="s">
        <v>1123</v>
      </c>
      <c r="P1651" s="344">
        <v>0</v>
      </c>
      <c r="Q1651" s="282" t="s">
        <v>2114</v>
      </c>
      <c r="R1651" s="344">
        <v>1</v>
      </c>
      <c r="S1651" s="339"/>
      <c r="T1651" s="282"/>
      <c r="U1651" s="24" t="str">
        <f>+VLOOKUP(TRIM(C1651),[5]CAT!$A$2:$G$498,4,0)</f>
        <v>Agua</v>
      </c>
      <c r="V1651" s="65">
        <f t="shared" si="26"/>
        <v>45635</v>
      </c>
    </row>
    <row r="1652" spans="1:22" x14ac:dyDescent="0.2">
      <c r="A1652" s="344">
        <v>1513</v>
      </c>
      <c r="B1652" s="345" t="b">
        <v>1</v>
      </c>
      <c r="C1652" s="282" t="s">
        <v>329</v>
      </c>
      <c r="D1652" s="282" t="s">
        <v>20</v>
      </c>
      <c r="E1652" s="282" t="s">
        <v>53</v>
      </c>
      <c r="F1652" s="282" t="s">
        <v>1375</v>
      </c>
      <c r="G1652" s="345">
        <v>640.60112500000002</v>
      </c>
      <c r="H1652" s="345">
        <v>640.60112500000002</v>
      </c>
      <c r="I1652" s="282" t="s">
        <v>1122</v>
      </c>
      <c r="J1652" s="346">
        <v>45632</v>
      </c>
      <c r="K1652" s="344">
        <v>1</v>
      </c>
      <c r="L1652" s="346">
        <v>45635</v>
      </c>
      <c r="M1652" s="345">
        <v>0</v>
      </c>
      <c r="N1652" s="345">
        <v>0</v>
      </c>
      <c r="O1652" s="282" t="s">
        <v>1123</v>
      </c>
      <c r="P1652" s="344">
        <v>0</v>
      </c>
      <c r="Q1652" s="282" t="s">
        <v>2108</v>
      </c>
      <c r="R1652" s="344">
        <v>1</v>
      </c>
      <c r="S1652" s="339"/>
      <c r="T1652" s="282"/>
      <c r="U1652" s="24" t="str">
        <f>+VLOOKUP(TRIM(C1652),[5]CAT!$A$2:$G$498,4,0)</f>
        <v>Agua</v>
      </c>
      <c r="V1652" s="65">
        <f t="shared" si="26"/>
        <v>45635</v>
      </c>
    </row>
    <row r="1653" spans="1:22" x14ac:dyDescent="0.2">
      <c r="A1653" s="344">
        <v>1519</v>
      </c>
      <c r="B1653" s="345" t="b">
        <v>1</v>
      </c>
      <c r="C1653" s="282" t="s">
        <v>329</v>
      </c>
      <c r="D1653" s="282" t="s">
        <v>20</v>
      </c>
      <c r="E1653" s="282" t="s">
        <v>53</v>
      </c>
      <c r="F1653" s="282" t="s">
        <v>1375</v>
      </c>
      <c r="G1653" s="345">
        <v>79.352569000000003</v>
      </c>
      <c r="H1653" s="345">
        <v>79.352569000000003</v>
      </c>
      <c r="I1653" s="282" t="s">
        <v>1122</v>
      </c>
      <c r="J1653" s="346">
        <v>45632</v>
      </c>
      <c r="K1653" s="344">
        <v>1</v>
      </c>
      <c r="L1653" s="346">
        <v>45635</v>
      </c>
      <c r="M1653" s="345">
        <v>0</v>
      </c>
      <c r="N1653" s="345">
        <v>0</v>
      </c>
      <c r="O1653" s="282" t="s">
        <v>1123</v>
      </c>
      <c r="P1653" s="344">
        <v>0</v>
      </c>
      <c r="Q1653" s="282" t="s">
        <v>2108</v>
      </c>
      <c r="R1653" s="344">
        <v>1</v>
      </c>
      <c r="S1653" s="339"/>
      <c r="T1653" s="282"/>
      <c r="U1653" s="24" t="str">
        <f>+VLOOKUP(TRIM(C1653),[5]CAT!$A$2:$G$498,4,0)</f>
        <v>Agua</v>
      </c>
      <c r="V1653" s="65">
        <f t="shared" si="26"/>
        <v>45635</v>
      </c>
    </row>
    <row r="1654" spans="1:22" x14ac:dyDescent="0.2">
      <c r="A1654" s="344">
        <v>1683</v>
      </c>
      <c r="B1654" s="345" t="b">
        <v>1</v>
      </c>
      <c r="C1654" s="282" t="s">
        <v>161</v>
      </c>
      <c r="D1654" s="282" t="s">
        <v>20</v>
      </c>
      <c r="E1654" s="282" t="s">
        <v>43</v>
      </c>
      <c r="F1654" s="282" t="s">
        <v>1375</v>
      </c>
      <c r="G1654" s="345">
        <v>251.44905499999999</v>
      </c>
      <c r="H1654" s="345">
        <v>251.44905499999999</v>
      </c>
      <c r="I1654" s="282" t="s">
        <v>1122</v>
      </c>
      <c r="J1654" s="346">
        <v>45632</v>
      </c>
      <c r="K1654" s="344">
        <v>7</v>
      </c>
      <c r="L1654" s="346">
        <v>45642</v>
      </c>
      <c r="M1654" s="345">
        <v>0</v>
      </c>
      <c r="N1654" s="345">
        <v>0</v>
      </c>
      <c r="O1654" s="282" t="s">
        <v>1123</v>
      </c>
      <c r="P1654" s="344">
        <v>0</v>
      </c>
      <c r="Q1654" s="282" t="s">
        <v>2111</v>
      </c>
      <c r="R1654" s="344">
        <v>1</v>
      </c>
      <c r="S1654" s="339"/>
      <c r="T1654" s="282"/>
      <c r="U1654" s="24" t="str">
        <f>+VLOOKUP(TRIM(C1654),[5]CAT!$A$2:$G$498,4,0)</f>
        <v>Aceite</v>
      </c>
      <c r="V1654" s="65">
        <f t="shared" si="26"/>
        <v>45642</v>
      </c>
    </row>
    <row r="1655" spans="1:22" x14ac:dyDescent="0.2">
      <c r="A1655" s="344">
        <v>1692</v>
      </c>
      <c r="B1655" s="345" t="b">
        <v>1</v>
      </c>
      <c r="C1655" s="282" t="s">
        <v>161</v>
      </c>
      <c r="D1655" s="282" t="s">
        <v>20</v>
      </c>
      <c r="E1655" s="282" t="s">
        <v>43</v>
      </c>
      <c r="F1655" s="282" t="s">
        <v>1375</v>
      </c>
      <c r="G1655" s="345">
        <v>158.55388199999999</v>
      </c>
      <c r="H1655" s="345">
        <v>158.55388199999999</v>
      </c>
      <c r="I1655" s="282" t="s">
        <v>1122</v>
      </c>
      <c r="J1655" s="346">
        <v>45632</v>
      </c>
      <c r="K1655" s="344">
        <v>7</v>
      </c>
      <c r="L1655" s="346">
        <v>45642</v>
      </c>
      <c r="M1655" s="345">
        <v>0</v>
      </c>
      <c r="N1655" s="345">
        <v>0</v>
      </c>
      <c r="O1655" s="282" t="s">
        <v>1123</v>
      </c>
      <c r="P1655" s="344">
        <v>0</v>
      </c>
      <c r="Q1655" s="282" t="s">
        <v>2147</v>
      </c>
      <c r="R1655" s="344">
        <v>1</v>
      </c>
      <c r="S1655" s="339"/>
      <c r="T1655" s="282"/>
      <c r="U1655" s="24" t="str">
        <f>+VLOOKUP(TRIM(C1655),[5]CAT!$A$2:$G$498,4,0)</f>
        <v>Aceite</v>
      </c>
      <c r="V1655" s="65">
        <f t="shared" si="26"/>
        <v>45642</v>
      </c>
    </row>
    <row r="1656" spans="1:22" x14ac:dyDescent="0.2">
      <c r="A1656" s="344">
        <v>1706</v>
      </c>
      <c r="B1656" s="345" t="b">
        <v>1</v>
      </c>
      <c r="C1656" s="282" t="s">
        <v>161</v>
      </c>
      <c r="D1656" s="282" t="s">
        <v>20</v>
      </c>
      <c r="E1656" s="282" t="s">
        <v>43</v>
      </c>
      <c r="F1656" s="282" t="s">
        <v>1375</v>
      </c>
      <c r="G1656" s="345">
        <v>115.311914</v>
      </c>
      <c r="H1656" s="345">
        <v>115.311914</v>
      </c>
      <c r="I1656" s="282" t="s">
        <v>1122</v>
      </c>
      <c r="J1656" s="346">
        <v>45632</v>
      </c>
      <c r="K1656" s="344">
        <v>7</v>
      </c>
      <c r="L1656" s="346">
        <v>45642</v>
      </c>
      <c r="M1656" s="345">
        <v>0</v>
      </c>
      <c r="N1656" s="345">
        <v>0</v>
      </c>
      <c r="O1656" s="282" t="s">
        <v>1123</v>
      </c>
      <c r="P1656" s="344">
        <v>0</v>
      </c>
      <c r="Q1656" s="282" t="s">
        <v>2148</v>
      </c>
      <c r="R1656" s="344">
        <v>1</v>
      </c>
      <c r="S1656" s="339"/>
      <c r="T1656" s="282"/>
      <c r="U1656" s="24" t="str">
        <f>+VLOOKUP(TRIM(C1656),[5]CAT!$A$2:$G$498,4,0)</f>
        <v>Aceite</v>
      </c>
      <c r="V1656" s="65">
        <f t="shared" si="26"/>
        <v>45642</v>
      </c>
    </row>
    <row r="1657" spans="1:22" x14ac:dyDescent="0.2">
      <c r="A1657" s="344">
        <v>1765</v>
      </c>
      <c r="B1657" s="345" t="b">
        <v>1</v>
      </c>
      <c r="C1657" s="282" t="s">
        <v>132</v>
      </c>
      <c r="D1657" s="282" t="s">
        <v>20</v>
      </c>
      <c r="E1657" s="282" t="s">
        <v>59</v>
      </c>
      <c r="F1657" s="282" t="s">
        <v>1141</v>
      </c>
      <c r="G1657" s="345">
        <v>7.2815539999999999</v>
      </c>
      <c r="H1657" s="345">
        <v>7.2815539999999999</v>
      </c>
      <c r="I1657" s="282" t="s">
        <v>1139</v>
      </c>
      <c r="J1657" s="346">
        <v>45632</v>
      </c>
      <c r="K1657" s="344">
        <v>10</v>
      </c>
      <c r="L1657" s="346">
        <v>45642</v>
      </c>
      <c r="M1657" s="345">
        <v>0</v>
      </c>
      <c r="N1657" s="345">
        <v>0</v>
      </c>
      <c r="O1657" s="282" t="s">
        <v>1123</v>
      </c>
      <c r="P1657" s="344">
        <v>0</v>
      </c>
      <c r="Q1657" s="282" t="s">
        <v>2113</v>
      </c>
      <c r="R1657" s="344">
        <v>1</v>
      </c>
      <c r="S1657" s="339"/>
      <c r="T1657" s="282"/>
      <c r="U1657" s="24" t="str">
        <f>+VLOOKUP(TRIM(C1657),[5]CAT!$A$2:$G$498,4,0)</f>
        <v>Ins Pack</v>
      </c>
      <c r="V1657" s="65">
        <f t="shared" si="26"/>
        <v>45642</v>
      </c>
    </row>
    <row r="1658" spans="1:22" x14ac:dyDescent="0.2">
      <c r="A1658" s="344">
        <v>1811</v>
      </c>
      <c r="B1658" s="345" t="b">
        <v>1</v>
      </c>
      <c r="C1658" s="282" t="s">
        <v>599</v>
      </c>
      <c r="D1658" s="282" t="s">
        <v>20</v>
      </c>
      <c r="E1658" s="282" t="s">
        <v>982</v>
      </c>
      <c r="F1658" s="282" t="s">
        <v>1136</v>
      </c>
      <c r="G1658" s="345">
        <v>655.02328299999999</v>
      </c>
      <c r="H1658" s="345">
        <v>655.02328299999999</v>
      </c>
      <c r="I1658" s="282" t="s">
        <v>1180</v>
      </c>
      <c r="J1658" s="346">
        <v>45632</v>
      </c>
      <c r="K1658" s="344">
        <v>15</v>
      </c>
      <c r="L1658" s="346">
        <v>45649</v>
      </c>
      <c r="M1658" s="345">
        <v>0</v>
      </c>
      <c r="N1658" s="345">
        <v>0</v>
      </c>
      <c r="O1658" s="282" t="s">
        <v>1123</v>
      </c>
      <c r="P1658" s="344">
        <v>0</v>
      </c>
      <c r="Q1658" s="282" t="s">
        <v>2001</v>
      </c>
      <c r="R1658" s="344">
        <v>1</v>
      </c>
      <c r="S1658" s="339"/>
      <c r="T1658" s="282"/>
      <c r="U1658" s="24" t="str">
        <f>+VLOOKUP(TRIM(C1658),[5]CAT!$A$2:$G$498,4,0)</f>
        <v>Salsa</v>
      </c>
      <c r="V1658" s="65">
        <f t="shared" si="26"/>
        <v>45649</v>
      </c>
    </row>
    <row r="1659" spans="1:22" x14ac:dyDescent="0.2">
      <c r="A1659" s="344">
        <v>1814</v>
      </c>
      <c r="B1659" s="345" t="b">
        <v>1</v>
      </c>
      <c r="C1659" s="282" t="s">
        <v>599</v>
      </c>
      <c r="D1659" s="282" t="s">
        <v>20</v>
      </c>
      <c r="E1659" s="282" t="s">
        <v>982</v>
      </c>
      <c r="F1659" s="282" t="s">
        <v>1136</v>
      </c>
      <c r="G1659" s="345">
        <v>959.25839299999996</v>
      </c>
      <c r="H1659" s="345">
        <v>959.25839299999996</v>
      </c>
      <c r="I1659" s="282" t="s">
        <v>1180</v>
      </c>
      <c r="J1659" s="346">
        <v>45632</v>
      </c>
      <c r="K1659" s="344">
        <v>15</v>
      </c>
      <c r="L1659" s="346">
        <v>45649</v>
      </c>
      <c r="M1659" s="345">
        <v>0</v>
      </c>
      <c r="N1659" s="345">
        <v>0</v>
      </c>
      <c r="O1659" s="282" t="s">
        <v>1123</v>
      </c>
      <c r="P1659" s="344">
        <v>0</v>
      </c>
      <c r="Q1659" s="282" t="s">
        <v>2248</v>
      </c>
      <c r="R1659" s="344">
        <v>1</v>
      </c>
      <c r="S1659" s="339"/>
      <c r="T1659" s="282"/>
      <c r="U1659" s="24" t="str">
        <f>+VLOOKUP(TRIM(C1659),[5]CAT!$A$2:$G$498,4,0)</f>
        <v>Salsa</v>
      </c>
      <c r="V1659" s="65">
        <f t="shared" si="26"/>
        <v>45649</v>
      </c>
    </row>
    <row r="1660" spans="1:22" x14ac:dyDescent="0.2">
      <c r="A1660" s="344">
        <v>1816</v>
      </c>
      <c r="B1660" s="345" t="b">
        <v>1</v>
      </c>
      <c r="C1660" s="282" t="s">
        <v>599</v>
      </c>
      <c r="D1660" s="282" t="s">
        <v>20</v>
      </c>
      <c r="E1660" s="282" t="s">
        <v>982</v>
      </c>
      <c r="F1660" s="282" t="s">
        <v>1136</v>
      </c>
      <c r="G1660" s="345">
        <v>921.40448400000002</v>
      </c>
      <c r="H1660" s="345">
        <v>921.40448400000002</v>
      </c>
      <c r="I1660" s="282" t="s">
        <v>1180</v>
      </c>
      <c r="J1660" s="346">
        <v>45632</v>
      </c>
      <c r="K1660" s="344">
        <v>15</v>
      </c>
      <c r="L1660" s="346">
        <v>45649</v>
      </c>
      <c r="M1660" s="345">
        <v>0</v>
      </c>
      <c r="N1660" s="345">
        <v>0</v>
      </c>
      <c r="O1660" s="282" t="s">
        <v>1123</v>
      </c>
      <c r="P1660" s="344">
        <v>0</v>
      </c>
      <c r="Q1660" s="282" t="s">
        <v>2000</v>
      </c>
      <c r="R1660" s="344">
        <v>1</v>
      </c>
      <c r="S1660" s="339"/>
      <c r="T1660" s="282"/>
      <c r="U1660" s="24" t="str">
        <f>+VLOOKUP(TRIM(C1660),[5]CAT!$A$2:$G$498,4,0)</f>
        <v>Salsa</v>
      </c>
      <c r="V1660" s="65">
        <f t="shared" si="26"/>
        <v>45649</v>
      </c>
    </row>
    <row r="1661" spans="1:22" x14ac:dyDescent="0.2">
      <c r="A1661" s="344">
        <v>1818</v>
      </c>
      <c r="B1661" s="345" t="b">
        <v>1</v>
      </c>
      <c r="C1661" s="282" t="s">
        <v>599</v>
      </c>
      <c r="D1661" s="282" t="s">
        <v>20</v>
      </c>
      <c r="E1661" s="282" t="s">
        <v>982</v>
      </c>
      <c r="F1661" s="282" t="s">
        <v>1136</v>
      </c>
      <c r="G1661" s="345">
        <v>967.75458800000001</v>
      </c>
      <c r="H1661" s="345">
        <v>967.75458800000001</v>
      </c>
      <c r="I1661" s="282" t="s">
        <v>1180</v>
      </c>
      <c r="J1661" s="346">
        <v>45632</v>
      </c>
      <c r="K1661" s="344">
        <v>15</v>
      </c>
      <c r="L1661" s="346">
        <v>45649</v>
      </c>
      <c r="M1661" s="345">
        <v>0</v>
      </c>
      <c r="N1661" s="345">
        <v>0</v>
      </c>
      <c r="O1661" s="282" t="s">
        <v>1123</v>
      </c>
      <c r="P1661" s="344">
        <v>0</v>
      </c>
      <c r="Q1661" s="282" t="s">
        <v>2068</v>
      </c>
      <c r="R1661" s="344">
        <v>1</v>
      </c>
      <c r="S1661" s="339"/>
      <c r="T1661" s="282"/>
      <c r="U1661" s="24" t="str">
        <f>+VLOOKUP(TRIM(C1661),[5]CAT!$A$2:$G$498,4,0)</f>
        <v>Salsa</v>
      </c>
      <c r="V1661" s="65">
        <f t="shared" si="26"/>
        <v>45649</v>
      </c>
    </row>
    <row r="1662" spans="1:22" x14ac:dyDescent="0.2">
      <c r="A1662" s="344">
        <v>1820</v>
      </c>
      <c r="B1662" s="345" t="b">
        <v>1</v>
      </c>
      <c r="C1662" s="282" t="s">
        <v>765</v>
      </c>
      <c r="D1662" s="282" t="s">
        <v>20</v>
      </c>
      <c r="E1662" s="282" t="s">
        <v>760</v>
      </c>
      <c r="F1662" s="282" t="s">
        <v>2062</v>
      </c>
      <c r="G1662" s="345">
        <v>762.35836400000005</v>
      </c>
      <c r="H1662" s="345">
        <v>762.35836400000005</v>
      </c>
      <c r="I1662" s="282" t="s">
        <v>1122</v>
      </c>
      <c r="J1662" s="346">
        <v>45632</v>
      </c>
      <c r="K1662" s="344">
        <v>15</v>
      </c>
      <c r="L1662" s="346">
        <v>45649</v>
      </c>
      <c r="M1662" s="345">
        <v>0</v>
      </c>
      <c r="N1662" s="345">
        <v>0</v>
      </c>
      <c r="O1662" s="282" t="s">
        <v>1123</v>
      </c>
      <c r="P1662" s="344">
        <v>0</v>
      </c>
      <c r="Q1662" s="282" t="s">
        <v>2068</v>
      </c>
      <c r="R1662" s="344">
        <v>1</v>
      </c>
      <c r="S1662" s="339"/>
      <c r="T1662" s="282"/>
      <c r="U1662" s="24" t="str">
        <f>+VLOOKUP(TRIM(C1662),[5]CAT!$A$2:$G$498,4,0)</f>
        <v>Fiambre</v>
      </c>
      <c r="V1662" s="65">
        <f t="shared" si="26"/>
        <v>45649</v>
      </c>
    </row>
    <row r="1663" spans="1:22" x14ac:dyDescent="0.2">
      <c r="A1663" s="344">
        <v>1812</v>
      </c>
      <c r="B1663" s="345" t="b">
        <v>1</v>
      </c>
      <c r="C1663" s="282" t="s">
        <v>155</v>
      </c>
      <c r="D1663" s="282" t="s">
        <v>20</v>
      </c>
      <c r="E1663" s="282" t="s">
        <v>45</v>
      </c>
      <c r="F1663" s="282" t="s">
        <v>1134</v>
      </c>
      <c r="G1663" s="345">
        <v>4.6680190000000001</v>
      </c>
      <c r="H1663" s="345">
        <v>4.6680190000000001</v>
      </c>
      <c r="I1663" s="282" t="s">
        <v>1122</v>
      </c>
      <c r="J1663" s="346">
        <v>45632</v>
      </c>
      <c r="K1663" s="344">
        <v>15</v>
      </c>
      <c r="L1663" s="346">
        <v>45649</v>
      </c>
      <c r="M1663" s="345">
        <v>0</v>
      </c>
      <c r="N1663" s="345">
        <v>0</v>
      </c>
      <c r="O1663" s="282" t="s">
        <v>1123</v>
      </c>
      <c r="P1663" s="344">
        <v>0</v>
      </c>
      <c r="Q1663" s="282" t="s">
        <v>2001</v>
      </c>
      <c r="R1663" s="344">
        <v>1</v>
      </c>
      <c r="S1663" s="339"/>
      <c r="T1663" s="282"/>
      <c r="U1663" s="24" t="str">
        <f>+VLOOKUP(TRIM(C1663),[5]CAT!$A$2:$G$498,4,0)</f>
        <v>Sabor</v>
      </c>
      <c r="V1663" s="65">
        <f t="shared" si="26"/>
        <v>45649</v>
      </c>
    </row>
    <row r="1664" spans="1:22" x14ac:dyDescent="0.2">
      <c r="A1664" s="344">
        <v>1815</v>
      </c>
      <c r="B1664" s="345" t="b">
        <v>1</v>
      </c>
      <c r="C1664" s="282" t="s">
        <v>155</v>
      </c>
      <c r="D1664" s="282" t="s">
        <v>20</v>
      </c>
      <c r="E1664" s="282" t="s">
        <v>45</v>
      </c>
      <c r="F1664" s="282" t="s">
        <v>1134</v>
      </c>
      <c r="G1664" s="345">
        <v>0.626996</v>
      </c>
      <c r="H1664" s="345">
        <v>0.626996</v>
      </c>
      <c r="I1664" s="282" t="s">
        <v>1122</v>
      </c>
      <c r="J1664" s="346">
        <v>45632</v>
      </c>
      <c r="K1664" s="344">
        <v>15</v>
      </c>
      <c r="L1664" s="346">
        <v>45649</v>
      </c>
      <c r="M1664" s="345">
        <v>0</v>
      </c>
      <c r="N1664" s="345">
        <v>0</v>
      </c>
      <c r="O1664" s="282" t="s">
        <v>1123</v>
      </c>
      <c r="P1664" s="344">
        <v>0</v>
      </c>
      <c r="Q1664" s="282" t="s">
        <v>2248</v>
      </c>
      <c r="R1664" s="344">
        <v>1</v>
      </c>
      <c r="S1664" s="339"/>
      <c r="T1664" s="282"/>
      <c r="U1664" s="24" t="str">
        <f>+VLOOKUP(TRIM(C1664),[5]CAT!$A$2:$G$498,4,0)</f>
        <v>Sabor</v>
      </c>
      <c r="V1664" s="65">
        <f t="shared" si="26"/>
        <v>45649</v>
      </c>
    </row>
    <row r="1665" spans="1:22" x14ac:dyDescent="0.2">
      <c r="A1665" s="344">
        <v>1821</v>
      </c>
      <c r="B1665" s="345" t="b">
        <v>1</v>
      </c>
      <c r="C1665" s="282" t="s">
        <v>155</v>
      </c>
      <c r="D1665" s="282" t="s">
        <v>20</v>
      </c>
      <c r="E1665" s="282" t="s">
        <v>45</v>
      </c>
      <c r="F1665" s="282" t="s">
        <v>1134</v>
      </c>
      <c r="G1665" s="345">
        <v>0.52825999999999995</v>
      </c>
      <c r="H1665" s="345">
        <v>0.52825999999999995</v>
      </c>
      <c r="I1665" s="282" t="s">
        <v>1122</v>
      </c>
      <c r="J1665" s="346">
        <v>45632</v>
      </c>
      <c r="K1665" s="344">
        <v>15</v>
      </c>
      <c r="L1665" s="346">
        <v>45649</v>
      </c>
      <c r="M1665" s="345">
        <v>0</v>
      </c>
      <c r="N1665" s="345">
        <v>0</v>
      </c>
      <c r="O1665" s="282" t="s">
        <v>1123</v>
      </c>
      <c r="P1665" s="344">
        <v>0</v>
      </c>
      <c r="Q1665" s="282" t="s">
        <v>2068</v>
      </c>
      <c r="R1665" s="344">
        <v>1</v>
      </c>
      <c r="S1665" s="339"/>
      <c r="T1665" s="282"/>
      <c r="U1665" s="24" t="str">
        <f>+VLOOKUP(TRIM(C1665),[5]CAT!$A$2:$G$498,4,0)</f>
        <v>Sabor</v>
      </c>
      <c r="V1665" s="65">
        <f t="shared" si="26"/>
        <v>45649</v>
      </c>
    </row>
    <row r="1666" spans="1:22" x14ac:dyDescent="0.2">
      <c r="A1666" s="344">
        <v>1921</v>
      </c>
      <c r="B1666" s="345" t="b">
        <v>1</v>
      </c>
      <c r="C1666" s="282" t="s">
        <v>735</v>
      </c>
      <c r="D1666" s="282" t="s">
        <v>20</v>
      </c>
      <c r="E1666" s="282" t="s">
        <v>754</v>
      </c>
      <c r="F1666" s="282" t="s">
        <v>1127</v>
      </c>
      <c r="G1666" s="345">
        <v>66.989570000000001</v>
      </c>
      <c r="H1666" s="345">
        <v>66.989570000000001</v>
      </c>
      <c r="I1666" s="282" t="s">
        <v>1122</v>
      </c>
      <c r="J1666" s="346">
        <v>45632</v>
      </c>
      <c r="K1666" s="344">
        <v>21</v>
      </c>
      <c r="L1666" s="346">
        <v>45656</v>
      </c>
      <c r="M1666" s="345">
        <v>0</v>
      </c>
      <c r="N1666" s="345">
        <v>0</v>
      </c>
      <c r="O1666" s="282" t="s">
        <v>1123</v>
      </c>
      <c r="P1666" s="344">
        <v>0</v>
      </c>
      <c r="Q1666" s="282" t="s">
        <v>2265</v>
      </c>
      <c r="R1666" s="344">
        <v>1</v>
      </c>
      <c r="S1666" s="339"/>
      <c r="T1666" s="282"/>
      <c r="U1666" s="24" t="str">
        <f>+VLOOKUP(TRIM(C1666),[5]CAT!$A$2:$G$498,4,0)</f>
        <v>Batter</v>
      </c>
      <c r="V1666" s="65">
        <f t="shared" si="26"/>
        <v>45656</v>
      </c>
    </row>
    <row r="1667" spans="1:22" x14ac:dyDescent="0.2">
      <c r="A1667" s="344">
        <v>1508</v>
      </c>
      <c r="B1667" s="345" t="b">
        <v>1</v>
      </c>
      <c r="C1667" s="282" t="s">
        <v>1018</v>
      </c>
      <c r="D1667" s="282" t="s">
        <v>20</v>
      </c>
      <c r="E1667" s="282" t="s">
        <v>1019</v>
      </c>
      <c r="F1667" s="282" t="s">
        <v>1414</v>
      </c>
      <c r="G1667" s="345">
        <v>1221.28</v>
      </c>
      <c r="H1667" s="345">
        <v>1221.28</v>
      </c>
      <c r="I1667" s="282" t="s">
        <v>1122</v>
      </c>
      <c r="J1667" s="346">
        <v>45633</v>
      </c>
      <c r="K1667" s="344">
        <v>0</v>
      </c>
      <c r="L1667" s="346">
        <v>45635</v>
      </c>
      <c r="M1667" s="345">
        <v>0.01</v>
      </c>
      <c r="N1667" s="345">
        <v>0</v>
      </c>
      <c r="O1667" s="282" t="s">
        <v>1123</v>
      </c>
      <c r="P1667" s="344">
        <v>0</v>
      </c>
      <c r="Q1667" s="282" t="s">
        <v>2112</v>
      </c>
      <c r="R1667" s="344">
        <v>1</v>
      </c>
      <c r="S1667" s="339"/>
      <c r="T1667" s="282"/>
      <c r="U1667" s="24" t="e">
        <f>+VLOOKUP(TRIM(C1667),[5]CAT!$A$2:$G$498,4,0)</f>
        <v>#N/A</v>
      </c>
      <c r="V1667" s="65">
        <f t="shared" si="26"/>
        <v>45635</v>
      </c>
    </row>
    <row r="1668" spans="1:22" x14ac:dyDescent="0.2">
      <c r="A1668" s="344">
        <v>1521</v>
      </c>
      <c r="B1668" s="345" t="b">
        <v>1</v>
      </c>
      <c r="C1668" s="282" t="s">
        <v>1018</v>
      </c>
      <c r="D1668" s="282" t="s">
        <v>20</v>
      </c>
      <c r="E1668" s="282" t="s">
        <v>1019</v>
      </c>
      <c r="F1668" s="282" t="s">
        <v>1414</v>
      </c>
      <c r="G1668" s="345">
        <v>1599.68</v>
      </c>
      <c r="H1668" s="345">
        <v>1599.68</v>
      </c>
      <c r="I1668" s="282" t="s">
        <v>1122</v>
      </c>
      <c r="J1668" s="346">
        <v>45633</v>
      </c>
      <c r="K1668" s="344">
        <v>0</v>
      </c>
      <c r="L1668" s="346">
        <v>45635</v>
      </c>
      <c r="M1668" s="345">
        <v>0.01</v>
      </c>
      <c r="N1668" s="345">
        <v>0</v>
      </c>
      <c r="O1668" s="282" t="s">
        <v>1123</v>
      </c>
      <c r="P1668" s="344">
        <v>0</v>
      </c>
      <c r="Q1668" s="282" t="s">
        <v>2134</v>
      </c>
      <c r="R1668" s="344">
        <v>1</v>
      </c>
      <c r="S1668" s="339"/>
      <c r="T1668" s="282"/>
      <c r="U1668" s="24" t="e">
        <f>+VLOOKUP(TRIM(C1668),[5]CAT!$A$2:$G$498,4,0)</f>
        <v>#N/A</v>
      </c>
      <c r="V1668" s="65">
        <f t="shared" si="26"/>
        <v>45635</v>
      </c>
    </row>
    <row r="1669" spans="1:22" x14ac:dyDescent="0.2">
      <c r="A1669" s="344">
        <v>1516</v>
      </c>
      <c r="B1669" s="345" t="b">
        <v>1</v>
      </c>
      <c r="C1669" s="282" t="s">
        <v>856</v>
      </c>
      <c r="D1669" s="282" t="s">
        <v>20</v>
      </c>
      <c r="E1669" s="282" t="s">
        <v>842</v>
      </c>
      <c r="F1669" s="282" t="s">
        <v>1126</v>
      </c>
      <c r="G1669" s="345">
        <v>57.16</v>
      </c>
      <c r="H1669" s="345">
        <v>57.16</v>
      </c>
      <c r="I1669" s="282" t="s">
        <v>1122</v>
      </c>
      <c r="J1669" s="346">
        <v>45633</v>
      </c>
      <c r="K1669" s="344">
        <v>0</v>
      </c>
      <c r="L1669" s="346">
        <v>45635</v>
      </c>
      <c r="M1669" s="345">
        <v>0.01</v>
      </c>
      <c r="N1669" s="345">
        <v>0</v>
      </c>
      <c r="O1669" s="282" t="s">
        <v>1123</v>
      </c>
      <c r="P1669" s="344">
        <v>0</v>
      </c>
      <c r="Q1669" s="282" t="s">
        <v>2108</v>
      </c>
      <c r="R1669" s="344">
        <v>1</v>
      </c>
      <c r="S1669" s="339"/>
      <c r="T1669" s="282"/>
      <c r="U1669" s="24" t="str">
        <f>+VLOOKUP(TRIM(C1669),[5]CAT!$A$2:$G$498,4,0)</f>
        <v>Mozza</v>
      </c>
      <c r="V1669" s="65">
        <f t="shared" si="26"/>
        <v>45635</v>
      </c>
    </row>
    <row r="1670" spans="1:22" x14ac:dyDescent="0.2">
      <c r="A1670" s="344">
        <v>1523</v>
      </c>
      <c r="B1670" s="345" t="b">
        <v>1</v>
      </c>
      <c r="C1670" s="282" t="s">
        <v>1257</v>
      </c>
      <c r="D1670" s="282" t="s">
        <v>20</v>
      </c>
      <c r="E1670" s="282" t="s">
        <v>1258</v>
      </c>
      <c r="F1670" s="282" t="s">
        <v>1262</v>
      </c>
      <c r="G1670" s="345">
        <v>71.760000000000005</v>
      </c>
      <c r="H1670" s="345">
        <v>71.760000000000005</v>
      </c>
      <c r="I1670" s="282" t="s">
        <v>1122</v>
      </c>
      <c r="J1670" s="346">
        <v>45633</v>
      </c>
      <c r="K1670" s="344">
        <v>0</v>
      </c>
      <c r="L1670" s="346">
        <v>45635</v>
      </c>
      <c r="M1670" s="345">
        <v>0.01</v>
      </c>
      <c r="N1670" s="345">
        <v>0</v>
      </c>
      <c r="O1670" s="282" t="s">
        <v>1123</v>
      </c>
      <c r="P1670" s="344">
        <v>0</v>
      </c>
      <c r="Q1670" s="282" t="s">
        <v>2109</v>
      </c>
      <c r="R1670" s="344">
        <v>1</v>
      </c>
      <c r="S1670" s="339"/>
      <c r="T1670" s="282"/>
      <c r="U1670" s="24" t="e">
        <f>+VLOOKUP(TRIM(C1670),[5]CAT!$A$2:$G$498,4,0)</f>
        <v>#N/A</v>
      </c>
      <c r="V1670" s="65">
        <f t="shared" si="26"/>
        <v>45635</v>
      </c>
    </row>
    <row r="1671" spans="1:22" x14ac:dyDescent="0.2">
      <c r="A1671" s="344">
        <v>1524</v>
      </c>
      <c r="B1671" s="345" t="b">
        <v>1</v>
      </c>
      <c r="C1671" s="282" t="s">
        <v>1257</v>
      </c>
      <c r="D1671" s="282" t="s">
        <v>20</v>
      </c>
      <c r="E1671" s="282" t="s">
        <v>1258</v>
      </c>
      <c r="F1671" s="282" t="s">
        <v>1262</v>
      </c>
      <c r="G1671" s="345">
        <v>57.97</v>
      </c>
      <c r="H1671" s="345">
        <v>57.97</v>
      </c>
      <c r="I1671" s="282" t="s">
        <v>1122</v>
      </c>
      <c r="J1671" s="346">
        <v>45633</v>
      </c>
      <c r="K1671" s="344">
        <v>0</v>
      </c>
      <c r="L1671" s="346">
        <v>45635</v>
      </c>
      <c r="M1671" s="345">
        <v>0.01</v>
      </c>
      <c r="N1671" s="345">
        <v>0</v>
      </c>
      <c r="O1671" s="282" t="s">
        <v>1123</v>
      </c>
      <c r="P1671" s="344">
        <v>0</v>
      </c>
      <c r="Q1671" s="282" t="s">
        <v>2218</v>
      </c>
      <c r="R1671" s="344">
        <v>1</v>
      </c>
      <c r="S1671" s="339"/>
      <c r="T1671" s="282"/>
      <c r="U1671" s="24" t="e">
        <f>+VLOOKUP(TRIM(C1671),[5]CAT!$A$2:$G$498,4,0)</f>
        <v>#N/A</v>
      </c>
      <c r="V1671" s="65">
        <f t="shared" si="26"/>
        <v>45635</v>
      </c>
    </row>
    <row r="1672" spans="1:22" x14ac:dyDescent="0.2">
      <c r="A1672" s="344">
        <v>1525</v>
      </c>
      <c r="B1672" s="345" t="b">
        <v>1</v>
      </c>
      <c r="C1672" s="282" t="s">
        <v>1248</v>
      </c>
      <c r="D1672" s="282" t="s">
        <v>20</v>
      </c>
      <c r="E1672" s="282" t="s">
        <v>1091</v>
      </c>
      <c r="F1672" s="282" t="s">
        <v>2156</v>
      </c>
      <c r="G1672" s="345">
        <v>21.37</v>
      </c>
      <c r="H1672" s="345">
        <v>21.37</v>
      </c>
      <c r="I1672" s="282" t="s">
        <v>1122</v>
      </c>
      <c r="J1672" s="346">
        <v>45633</v>
      </c>
      <c r="K1672" s="344">
        <v>0</v>
      </c>
      <c r="L1672" s="346">
        <v>45635</v>
      </c>
      <c r="M1672" s="345">
        <v>0.01</v>
      </c>
      <c r="N1672" s="345">
        <v>0</v>
      </c>
      <c r="O1672" s="282" t="s">
        <v>1123</v>
      </c>
      <c r="P1672" s="344">
        <v>0</v>
      </c>
      <c r="Q1672" s="282" t="s">
        <v>2170</v>
      </c>
      <c r="R1672" s="344">
        <v>1</v>
      </c>
      <c r="S1672" s="339"/>
      <c r="T1672" s="282"/>
      <c r="U1672" s="24" t="e">
        <f>+VLOOKUP(TRIM(C1672),[5]CAT!$A$2:$G$498,4,0)</f>
        <v>#N/A</v>
      </c>
      <c r="V1672" s="65">
        <f t="shared" si="26"/>
        <v>45635</v>
      </c>
    </row>
    <row r="1673" spans="1:22" x14ac:dyDescent="0.2">
      <c r="A1673" s="344">
        <v>1535</v>
      </c>
      <c r="B1673" s="345" t="b">
        <v>1</v>
      </c>
      <c r="C1673" s="282" t="s">
        <v>329</v>
      </c>
      <c r="D1673" s="282" t="s">
        <v>20</v>
      </c>
      <c r="E1673" s="282" t="s">
        <v>53</v>
      </c>
      <c r="F1673" s="282" t="s">
        <v>1375</v>
      </c>
      <c r="G1673" s="345">
        <v>125.026585</v>
      </c>
      <c r="H1673" s="345">
        <v>125.026585</v>
      </c>
      <c r="I1673" s="282" t="s">
        <v>1122</v>
      </c>
      <c r="J1673" s="346">
        <v>45633</v>
      </c>
      <c r="K1673" s="344">
        <v>1</v>
      </c>
      <c r="L1673" s="346">
        <v>45635</v>
      </c>
      <c r="M1673" s="345">
        <v>0</v>
      </c>
      <c r="N1673" s="345">
        <v>0</v>
      </c>
      <c r="O1673" s="282" t="s">
        <v>1123</v>
      </c>
      <c r="P1673" s="344">
        <v>0</v>
      </c>
      <c r="Q1673" s="282" t="s">
        <v>2114</v>
      </c>
      <c r="R1673" s="344">
        <v>1</v>
      </c>
      <c r="S1673" s="339"/>
      <c r="T1673" s="282"/>
      <c r="U1673" s="24" t="str">
        <f>+VLOOKUP(TRIM(C1673),[5]CAT!$A$2:$G$498,4,0)</f>
        <v>Agua</v>
      </c>
      <c r="V1673" s="65">
        <f t="shared" si="26"/>
        <v>45635</v>
      </c>
    </row>
    <row r="1674" spans="1:22" x14ac:dyDescent="0.2">
      <c r="A1674" s="344">
        <v>1538</v>
      </c>
      <c r="B1674" s="345" t="b">
        <v>1</v>
      </c>
      <c r="C1674" s="282" t="s">
        <v>329</v>
      </c>
      <c r="D1674" s="282" t="s">
        <v>20</v>
      </c>
      <c r="E1674" s="282" t="s">
        <v>53</v>
      </c>
      <c r="F1674" s="282" t="s">
        <v>1375</v>
      </c>
      <c r="G1674" s="345">
        <v>80.000640000000004</v>
      </c>
      <c r="H1674" s="345">
        <v>80.000640000000004</v>
      </c>
      <c r="I1674" s="282" t="s">
        <v>1122</v>
      </c>
      <c r="J1674" s="346">
        <v>45633</v>
      </c>
      <c r="K1674" s="344">
        <v>1</v>
      </c>
      <c r="L1674" s="346">
        <v>45635</v>
      </c>
      <c r="M1674" s="345">
        <v>0</v>
      </c>
      <c r="N1674" s="345">
        <v>0</v>
      </c>
      <c r="O1674" s="282" t="s">
        <v>1123</v>
      </c>
      <c r="P1674" s="344">
        <v>0</v>
      </c>
      <c r="Q1674" s="282" t="s">
        <v>2108</v>
      </c>
      <c r="R1674" s="344">
        <v>1</v>
      </c>
      <c r="S1674" s="339"/>
      <c r="T1674" s="282"/>
      <c r="U1674" s="24" t="str">
        <f>+VLOOKUP(TRIM(C1674),[5]CAT!$A$2:$G$498,4,0)</f>
        <v>Agua</v>
      </c>
      <c r="V1674" s="65">
        <f t="shared" si="26"/>
        <v>45635</v>
      </c>
    </row>
    <row r="1675" spans="1:22" x14ac:dyDescent="0.2">
      <c r="A1675" s="344">
        <v>1728</v>
      </c>
      <c r="B1675" s="345" t="b">
        <v>1</v>
      </c>
      <c r="C1675" s="282" t="s">
        <v>273</v>
      </c>
      <c r="D1675" s="282" t="s">
        <v>20</v>
      </c>
      <c r="E1675" s="282" t="s">
        <v>27</v>
      </c>
      <c r="F1675" s="282" t="s">
        <v>1142</v>
      </c>
      <c r="G1675" s="345">
        <v>1346.2477839999999</v>
      </c>
      <c r="H1675" s="345">
        <v>1346.2477839999999</v>
      </c>
      <c r="I1675" s="282" t="s">
        <v>1122</v>
      </c>
      <c r="J1675" s="346">
        <v>45633</v>
      </c>
      <c r="K1675" s="344">
        <v>7</v>
      </c>
      <c r="L1675" s="346">
        <v>45642</v>
      </c>
      <c r="M1675" s="345">
        <v>0</v>
      </c>
      <c r="N1675" s="345">
        <v>0</v>
      </c>
      <c r="O1675" s="282" t="s">
        <v>1123</v>
      </c>
      <c r="P1675" s="344">
        <v>0</v>
      </c>
      <c r="Q1675" s="282" t="s">
        <v>2053</v>
      </c>
      <c r="R1675" s="344">
        <v>1</v>
      </c>
      <c r="S1675" s="339"/>
      <c r="T1675" s="282"/>
      <c r="U1675" s="24" t="str">
        <f>+VLOOKUP(TRIM(C1675),[5]CAT!$A$2:$G$498,4,0)</f>
        <v>Reboz</v>
      </c>
      <c r="V1675" s="65">
        <f t="shared" si="26"/>
        <v>45642</v>
      </c>
    </row>
    <row r="1676" spans="1:22" x14ac:dyDescent="0.2">
      <c r="A1676" s="344">
        <v>1719</v>
      </c>
      <c r="B1676" s="345" t="b">
        <v>1</v>
      </c>
      <c r="C1676" s="282" t="s">
        <v>239</v>
      </c>
      <c r="D1676" s="282" t="s">
        <v>20</v>
      </c>
      <c r="E1676" s="282" t="s">
        <v>32</v>
      </c>
      <c r="F1676" s="282" t="s">
        <v>1375</v>
      </c>
      <c r="G1676" s="345">
        <v>167.39545699999999</v>
      </c>
      <c r="H1676" s="345">
        <v>167.39545699999999</v>
      </c>
      <c r="I1676" s="282" t="s">
        <v>1122</v>
      </c>
      <c r="J1676" s="346">
        <v>45633</v>
      </c>
      <c r="K1676" s="344">
        <v>7</v>
      </c>
      <c r="L1676" s="346">
        <v>45642</v>
      </c>
      <c r="M1676" s="345">
        <v>0</v>
      </c>
      <c r="N1676" s="345">
        <v>0</v>
      </c>
      <c r="O1676" s="282" t="s">
        <v>1123</v>
      </c>
      <c r="P1676" s="344">
        <v>0</v>
      </c>
      <c r="Q1676" s="282" t="s">
        <v>2113</v>
      </c>
      <c r="R1676" s="344">
        <v>1</v>
      </c>
      <c r="S1676" s="339"/>
      <c r="T1676" s="282"/>
      <c r="U1676" s="24" t="str">
        <f>+VLOOKUP(TRIM(C1676),[5]CAT!$A$2:$G$498,4,0)</f>
        <v>Fiambre</v>
      </c>
      <c r="V1676" s="65">
        <f t="shared" si="26"/>
        <v>45642</v>
      </c>
    </row>
    <row r="1677" spans="1:22" x14ac:dyDescent="0.2">
      <c r="A1677" s="344">
        <v>1715</v>
      </c>
      <c r="B1677" s="345" t="b">
        <v>1</v>
      </c>
      <c r="C1677" s="282" t="s">
        <v>161</v>
      </c>
      <c r="D1677" s="282" t="s">
        <v>20</v>
      </c>
      <c r="E1677" s="282" t="s">
        <v>43</v>
      </c>
      <c r="F1677" s="282" t="s">
        <v>1375</v>
      </c>
      <c r="G1677" s="345">
        <v>1545.2992730000001</v>
      </c>
      <c r="H1677" s="345">
        <v>1545.2992730000001</v>
      </c>
      <c r="I1677" s="282" t="s">
        <v>1122</v>
      </c>
      <c r="J1677" s="346">
        <v>45633</v>
      </c>
      <c r="K1677" s="344">
        <v>7</v>
      </c>
      <c r="L1677" s="346">
        <v>45642</v>
      </c>
      <c r="M1677" s="345">
        <v>0</v>
      </c>
      <c r="N1677" s="345">
        <v>0</v>
      </c>
      <c r="O1677" s="282" t="s">
        <v>1123</v>
      </c>
      <c r="P1677" s="344">
        <v>0</v>
      </c>
      <c r="Q1677" s="282" t="s">
        <v>2111</v>
      </c>
      <c r="R1677" s="344">
        <v>1</v>
      </c>
      <c r="S1677" s="339"/>
      <c r="T1677" s="282"/>
      <c r="U1677" s="24" t="str">
        <f>+VLOOKUP(TRIM(C1677),[5]CAT!$A$2:$G$498,4,0)</f>
        <v>Aceite</v>
      </c>
      <c r="V1677" s="65">
        <f t="shared" si="26"/>
        <v>45642</v>
      </c>
    </row>
    <row r="1678" spans="1:22" x14ac:dyDescent="0.2">
      <c r="A1678" s="344">
        <v>1723</v>
      </c>
      <c r="B1678" s="345" t="b">
        <v>1</v>
      </c>
      <c r="C1678" s="282" t="s">
        <v>161</v>
      </c>
      <c r="D1678" s="282" t="s">
        <v>20</v>
      </c>
      <c r="E1678" s="282" t="s">
        <v>43</v>
      </c>
      <c r="F1678" s="282" t="s">
        <v>1375</v>
      </c>
      <c r="G1678" s="345">
        <v>555.5</v>
      </c>
      <c r="H1678" s="345">
        <v>555.5</v>
      </c>
      <c r="I1678" s="282" t="s">
        <v>1122</v>
      </c>
      <c r="J1678" s="346">
        <v>45633</v>
      </c>
      <c r="K1678" s="344">
        <v>7</v>
      </c>
      <c r="L1678" s="346">
        <v>45642</v>
      </c>
      <c r="M1678" s="345">
        <v>0</v>
      </c>
      <c r="N1678" s="345">
        <v>0</v>
      </c>
      <c r="O1678" s="282" t="s">
        <v>1123</v>
      </c>
      <c r="P1678" s="344">
        <v>0</v>
      </c>
      <c r="Q1678" s="282" t="s">
        <v>2147</v>
      </c>
      <c r="R1678" s="344">
        <v>1</v>
      </c>
      <c r="S1678" s="339"/>
      <c r="T1678" s="282"/>
      <c r="U1678" s="24" t="str">
        <f>+VLOOKUP(TRIM(C1678),[5]CAT!$A$2:$G$498,4,0)</f>
        <v>Aceite</v>
      </c>
      <c r="V1678" s="65">
        <f t="shared" si="26"/>
        <v>45642</v>
      </c>
    </row>
    <row r="1679" spans="1:22" x14ac:dyDescent="0.2">
      <c r="A1679" s="344">
        <v>1726</v>
      </c>
      <c r="B1679" s="345" t="b">
        <v>1</v>
      </c>
      <c r="C1679" s="282" t="s">
        <v>161</v>
      </c>
      <c r="D1679" s="282" t="s">
        <v>20</v>
      </c>
      <c r="E1679" s="282" t="s">
        <v>43</v>
      </c>
      <c r="F1679" s="282" t="s">
        <v>1375</v>
      </c>
      <c r="G1679" s="345">
        <v>727.19999900000005</v>
      </c>
      <c r="H1679" s="345">
        <v>727.19999900000005</v>
      </c>
      <c r="I1679" s="282" t="s">
        <v>1122</v>
      </c>
      <c r="J1679" s="346">
        <v>45633</v>
      </c>
      <c r="K1679" s="344">
        <v>7</v>
      </c>
      <c r="L1679" s="346">
        <v>45642</v>
      </c>
      <c r="M1679" s="345">
        <v>0</v>
      </c>
      <c r="N1679" s="345">
        <v>0</v>
      </c>
      <c r="O1679" s="282" t="s">
        <v>1123</v>
      </c>
      <c r="P1679" s="344">
        <v>0</v>
      </c>
      <c r="Q1679" s="282" t="s">
        <v>2148</v>
      </c>
      <c r="R1679" s="344">
        <v>1</v>
      </c>
      <c r="S1679" s="339"/>
      <c r="T1679" s="282"/>
      <c r="U1679" s="24" t="str">
        <f>+VLOOKUP(TRIM(C1679),[5]CAT!$A$2:$G$498,4,0)</f>
        <v>Aceite</v>
      </c>
      <c r="V1679" s="65">
        <f t="shared" si="26"/>
        <v>45642</v>
      </c>
    </row>
    <row r="1680" spans="1:22" x14ac:dyDescent="0.2">
      <c r="A1680" s="344">
        <v>1730</v>
      </c>
      <c r="B1680" s="345" t="b">
        <v>1</v>
      </c>
      <c r="C1680" s="282" t="s">
        <v>161</v>
      </c>
      <c r="D1680" s="282" t="s">
        <v>20</v>
      </c>
      <c r="E1680" s="282" t="s">
        <v>43</v>
      </c>
      <c r="F1680" s="282" t="s">
        <v>1375</v>
      </c>
      <c r="G1680" s="345">
        <v>1532.7760000000001</v>
      </c>
      <c r="H1680" s="345">
        <v>1532.7760000000001</v>
      </c>
      <c r="I1680" s="282" t="s">
        <v>1122</v>
      </c>
      <c r="J1680" s="346">
        <v>45633</v>
      </c>
      <c r="K1680" s="344">
        <v>7</v>
      </c>
      <c r="L1680" s="346">
        <v>45642</v>
      </c>
      <c r="M1680" s="345">
        <v>0</v>
      </c>
      <c r="N1680" s="345">
        <v>0</v>
      </c>
      <c r="O1680" s="282" t="s">
        <v>1123</v>
      </c>
      <c r="P1680" s="344">
        <v>0</v>
      </c>
      <c r="Q1680" s="282" t="s">
        <v>2053</v>
      </c>
      <c r="R1680" s="344">
        <v>1</v>
      </c>
      <c r="S1680" s="339"/>
      <c r="T1680" s="282"/>
      <c r="U1680" s="24" t="str">
        <f>+VLOOKUP(TRIM(C1680),[5]CAT!$A$2:$G$498,4,0)</f>
        <v>Aceite</v>
      </c>
      <c r="V1680" s="65">
        <f t="shared" si="26"/>
        <v>45642</v>
      </c>
    </row>
    <row r="1681" spans="1:22" x14ac:dyDescent="0.2">
      <c r="A1681" s="344">
        <v>1846</v>
      </c>
      <c r="B1681" s="345" t="b">
        <v>1</v>
      </c>
      <c r="C1681" s="282" t="s">
        <v>766</v>
      </c>
      <c r="D1681" s="282" t="s">
        <v>20</v>
      </c>
      <c r="E1681" s="282" t="s">
        <v>761</v>
      </c>
      <c r="F1681" s="282" t="s">
        <v>2004</v>
      </c>
      <c r="G1681" s="345">
        <v>1113.8399999999999</v>
      </c>
      <c r="H1681" s="345">
        <v>1113.8399999999999</v>
      </c>
      <c r="I1681" s="282" t="s">
        <v>1139</v>
      </c>
      <c r="J1681" s="346">
        <v>45633</v>
      </c>
      <c r="K1681" s="344">
        <v>15</v>
      </c>
      <c r="L1681" s="346">
        <v>45649</v>
      </c>
      <c r="M1681" s="345">
        <v>0</v>
      </c>
      <c r="N1681" s="345">
        <v>0</v>
      </c>
      <c r="O1681" s="282" t="s">
        <v>1123</v>
      </c>
      <c r="P1681" s="344">
        <v>0</v>
      </c>
      <c r="Q1681" s="282" t="s">
        <v>2068</v>
      </c>
      <c r="R1681" s="344">
        <v>1</v>
      </c>
      <c r="S1681" s="339"/>
      <c r="T1681" s="282"/>
      <c r="U1681" s="24" t="str">
        <f>+VLOOKUP(TRIM(C1681),[5]CAT!$A$2:$G$498,4,0)</f>
        <v>Ins Pack</v>
      </c>
      <c r="V1681" s="65">
        <f t="shared" si="26"/>
        <v>45649</v>
      </c>
    </row>
    <row r="1682" spans="1:22" x14ac:dyDescent="0.2">
      <c r="A1682" s="344">
        <v>1839</v>
      </c>
      <c r="B1682" s="345" t="b">
        <v>1</v>
      </c>
      <c r="C1682" s="282" t="s">
        <v>767</v>
      </c>
      <c r="D1682" s="282" t="s">
        <v>20</v>
      </c>
      <c r="E1682" s="282" t="s">
        <v>762</v>
      </c>
      <c r="F1682" s="282" t="s">
        <v>2004</v>
      </c>
      <c r="G1682" s="345">
        <v>1113.8399999999999</v>
      </c>
      <c r="H1682" s="345">
        <v>1113.8399999999999</v>
      </c>
      <c r="I1682" s="282" t="s">
        <v>1139</v>
      </c>
      <c r="J1682" s="346">
        <v>45633</v>
      </c>
      <c r="K1682" s="344">
        <v>15</v>
      </c>
      <c r="L1682" s="346">
        <v>45649</v>
      </c>
      <c r="M1682" s="345">
        <v>0</v>
      </c>
      <c r="N1682" s="345">
        <v>0</v>
      </c>
      <c r="O1682" s="282" t="s">
        <v>1123</v>
      </c>
      <c r="P1682" s="344">
        <v>0</v>
      </c>
      <c r="Q1682" s="282" t="s">
        <v>2000</v>
      </c>
      <c r="R1682" s="344">
        <v>1</v>
      </c>
      <c r="S1682" s="339"/>
      <c r="T1682" s="282"/>
      <c r="U1682" s="24" t="str">
        <f>+VLOOKUP(TRIM(C1682),[5]CAT!$A$2:$G$498,4,0)</f>
        <v>Ins Pack</v>
      </c>
      <c r="V1682" s="65">
        <f t="shared" si="26"/>
        <v>45649</v>
      </c>
    </row>
    <row r="1683" spans="1:22" x14ac:dyDescent="0.2">
      <c r="A1683" s="344">
        <v>1526</v>
      </c>
      <c r="B1683" s="345" t="b">
        <v>1</v>
      </c>
      <c r="C1683" s="282" t="s">
        <v>1004</v>
      </c>
      <c r="D1683" s="282" t="s">
        <v>20</v>
      </c>
      <c r="E1683" s="282" t="s">
        <v>1498</v>
      </c>
      <c r="F1683" s="282" t="s">
        <v>1375</v>
      </c>
      <c r="G1683" s="345">
        <v>137.220619</v>
      </c>
      <c r="H1683" s="345">
        <v>137.220619</v>
      </c>
      <c r="I1683" s="282" t="s">
        <v>1139</v>
      </c>
      <c r="J1683" s="346">
        <v>45634</v>
      </c>
      <c r="K1683" s="344">
        <v>0</v>
      </c>
      <c r="L1683" s="346">
        <v>45635</v>
      </c>
      <c r="M1683" s="345">
        <v>0</v>
      </c>
      <c r="N1683" s="345">
        <v>0</v>
      </c>
      <c r="O1683" s="282" t="s">
        <v>1123</v>
      </c>
      <c r="P1683" s="344">
        <v>0</v>
      </c>
      <c r="Q1683" s="282" t="s">
        <v>2112</v>
      </c>
      <c r="R1683" s="344">
        <v>1</v>
      </c>
      <c r="S1683" s="339"/>
      <c r="T1683" s="282"/>
      <c r="U1683" s="24" t="e">
        <f>+VLOOKUP(TRIM(C1683),[5]CAT!$A$2:$G$498,4,0)</f>
        <v>#N/A</v>
      </c>
      <c r="V1683" s="65">
        <f t="shared" si="26"/>
        <v>45635</v>
      </c>
    </row>
    <row r="1684" spans="1:22" x14ac:dyDescent="0.2">
      <c r="A1684" s="344">
        <v>1546</v>
      </c>
      <c r="B1684" s="345" t="b">
        <v>1</v>
      </c>
      <c r="C1684" s="282" t="s">
        <v>1004</v>
      </c>
      <c r="D1684" s="282" t="s">
        <v>20</v>
      </c>
      <c r="E1684" s="282" t="s">
        <v>1498</v>
      </c>
      <c r="F1684" s="282" t="s">
        <v>1375</v>
      </c>
      <c r="G1684" s="345">
        <v>103.98336</v>
      </c>
      <c r="H1684" s="345">
        <v>103.98336</v>
      </c>
      <c r="I1684" s="282" t="s">
        <v>1139</v>
      </c>
      <c r="J1684" s="346">
        <v>45634</v>
      </c>
      <c r="K1684" s="344">
        <v>0</v>
      </c>
      <c r="L1684" s="346">
        <v>45635</v>
      </c>
      <c r="M1684" s="345">
        <v>0</v>
      </c>
      <c r="N1684" s="345">
        <v>0</v>
      </c>
      <c r="O1684" s="282" t="s">
        <v>1123</v>
      </c>
      <c r="P1684" s="344">
        <v>0</v>
      </c>
      <c r="Q1684" s="282" t="s">
        <v>2134</v>
      </c>
      <c r="R1684" s="344">
        <v>1</v>
      </c>
      <c r="S1684" s="339"/>
      <c r="T1684" s="282"/>
      <c r="U1684" s="24" t="e">
        <f>+VLOOKUP(TRIM(C1684),[5]CAT!$A$2:$G$498,4,0)</f>
        <v>#N/A</v>
      </c>
      <c r="V1684" s="65">
        <f t="shared" si="26"/>
        <v>45635</v>
      </c>
    </row>
    <row r="1685" spans="1:22" x14ac:dyDescent="0.2">
      <c r="A1685" s="344">
        <v>1527</v>
      </c>
      <c r="B1685" s="345" t="b">
        <v>1</v>
      </c>
      <c r="C1685" s="282" t="s">
        <v>301</v>
      </c>
      <c r="D1685" s="282" t="s">
        <v>20</v>
      </c>
      <c r="E1685" s="282" t="s">
        <v>605</v>
      </c>
      <c r="F1685" s="282" t="s">
        <v>1375</v>
      </c>
      <c r="G1685" s="345">
        <v>308.8236</v>
      </c>
      <c r="H1685" s="345">
        <v>308.8236</v>
      </c>
      <c r="I1685" s="282" t="s">
        <v>1139</v>
      </c>
      <c r="J1685" s="346">
        <v>45634</v>
      </c>
      <c r="K1685" s="344">
        <v>0</v>
      </c>
      <c r="L1685" s="346">
        <v>45635</v>
      </c>
      <c r="M1685" s="345">
        <v>0</v>
      </c>
      <c r="N1685" s="345">
        <v>0</v>
      </c>
      <c r="O1685" s="282" t="s">
        <v>1123</v>
      </c>
      <c r="P1685" s="344">
        <v>0</v>
      </c>
      <c r="Q1685" s="282" t="s">
        <v>2112</v>
      </c>
      <c r="R1685" s="344">
        <v>1</v>
      </c>
      <c r="S1685" s="339"/>
      <c r="T1685" s="282"/>
      <c r="U1685" s="24" t="str">
        <f>+VLOOKUP(TRIM(C1685),[5]CAT!$A$2:$G$498,4,0)</f>
        <v>Cinta</v>
      </c>
      <c r="V1685" s="65">
        <f t="shared" si="26"/>
        <v>45635</v>
      </c>
    </row>
    <row r="1686" spans="1:22" x14ac:dyDescent="0.2">
      <c r="A1686" s="344">
        <v>1544</v>
      </c>
      <c r="B1686" s="345" t="b">
        <v>1</v>
      </c>
      <c r="C1686" s="282" t="s">
        <v>301</v>
      </c>
      <c r="D1686" s="282" t="s">
        <v>20</v>
      </c>
      <c r="E1686" s="282" t="s">
        <v>605</v>
      </c>
      <c r="F1686" s="282" t="s">
        <v>1375</v>
      </c>
      <c r="G1686" s="345">
        <v>149.76</v>
      </c>
      <c r="H1686" s="345">
        <v>149.76</v>
      </c>
      <c r="I1686" s="282" t="s">
        <v>1139</v>
      </c>
      <c r="J1686" s="346">
        <v>45634</v>
      </c>
      <c r="K1686" s="344">
        <v>0</v>
      </c>
      <c r="L1686" s="346">
        <v>45635</v>
      </c>
      <c r="M1686" s="345">
        <v>0</v>
      </c>
      <c r="N1686" s="345">
        <v>0</v>
      </c>
      <c r="O1686" s="282" t="s">
        <v>1123</v>
      </c>
      <c r="P1686" s="344">
        <v>0</v>
      </c>
      <c r="Q1686" s="282" t="s">
        <v>2134</v>
      </c>
      <c r="R1686" s="344">
        <v>1</v>
      </c>
      <c r="S1686" s="339"/>
      <c r="T1686" s="282"/>
      <c r="U1686" s="24" t="str">
        <f>+VLOOKUP(TRIM(C1686),[5]CAT!$A$2:$G$498,4,0)</f>
        <v>Cinta</v>
      </c>
      <c r="V1686" s="65">
        <f t="shared" si="26"/>
        <v>45635</v>
      </c>
    </row>
    <row r="1687" spans="1:22" x14ac:dyDescent="0.2">
      <c r="A1687" s="344">
        <v>1541</v>
      </c>
      <c r="B1687" s="345" t="b">
        <v>1</v>
      </c>
      <c r="C1687" s="282" t="s">
        <v>1475</v>
      </c>
      <c r="D1687" s="282" t="s">
        <v>20</v>
      </c>
      <c r="E1687" s="282" t="s">
        <v>352</v>
      </c>
      <c r="F1687" s="282" t="s">
        <v>1375</v>
      </c>
      <c r="G1687" s="345">
        <v>359.46</v>
      </c>
      <c r="H1687" s="345">
        <v>359.46</v>
      </c>
      <c r="I1687" s="282" t="s">
        <v>1180</v>
      </c>
      <c r="J1687" s="346">
        <v>45634</v>
      </c>
      <c r="K1687" s="344">
        <v>0</v>
      </c>
      <c r="L1687" s="346">
        <v>45635</v>
      </c>
      <c r="M1687" s="345">
        <v>0.01</v>
      </c>
      <c r="N1687" s="345">
        <v>0</v>
      </c>
      <c r="O1687" s="282" t="s">
        <v>1123</v>
      </c>
      <c r="P1687" s="344">
        <v>0</v>
      </c>
      <c r="Q1687" s="282" t="s">
        <v>2134</v>
      </c>
      <c r="R1687" s="344">
        <v>1</v>
      </c>
      <c r="S1687" s="339"/>
      <c r="T1687" s="282"/>
      <c r="U1687" s="24" t="e">
        <f>+VLOOKUP(TRIM(C1687),[5]CAT!$A$2:$G$498,4,0)</f>
        <v>#N/A</v>
      </c>
      <c r="V1687" s="65">
        <f t="shared" si="26"/>
        <v>45635</v>
      </c>
    </row>
    <row r="1688" spans="1:22" x14ac:dyDescent="0.2">
      <c r="A1688" s="344">
        <v>1530</v>
      </c>
      <c r="B1688" s="345" t="b">
        <v>1</v>
      </c>
      <c r="C1688" s="282" t="s">
        <v>2098</v>
      </c>
      <c r="D1688" s="282" t="s">
        <v>20</v>
      </c>
      <c r="E1688" s="282" t="s">
        <v>2115</v>
      </c>
      <c r="F1688" s="282" t="s">
        <v>2116</v>
      </c>
      <c r="G1688" s="345">
        <v>5250</v>
      </c>
      <c r="H1688" s="345">
        <v>5250</v>
      </c>
      <c r="I1688" s="282" t="s">
        <v>1139</v>
      </c>
      <c r="J1688" s="346">
        <v>45634</v>
      </c>
      <c r="K1688" s="344">
        <v>0</v>
      </c>
      <c r="L1688" s="346">
        <v>45635</v>
      </c>
      <c r="M1688" s="345">
        <v>0.01</v>
      </c>
      <c r="N1688" s="345">
        <v>0</v>
      </c>
      <c r="O1688" s="282" t="s">
        <v>1123</v>
      </c>
      <c r="P1688" s="344">
        <v>0</v>
      </c>
      <c r="Q1688" s="282" t="s">
        <v>2112</v>
      </c>
      <c r="R1688" s="344">
        <v>1</v>
      </c>
      <c r="S1688" s="339"/>
      <c r="T1688" s="282"/>
      <c r="U1688" s="24" t="e">
        <f>+VLOOKUP(TRIM(C1688),[5]CAT!$A$2:$G$498,4,0)</f>
        <v>#N/A</v>
      </c>
      <c r="V1688" s="65">
        <f t="shared" si="26"/>
        <v>45635</v>
      </c>
    </row>
    <row r="1689" spans="1:22" x14ac:dyDescent="0.2">
      <c r="A1689" s="344">
        <v>1547</v>
      </c>
      <c r="B1689" s="345" t="b">
        <v>1</v>
      </c>
      <c r="C1689" s="282" t="s">
        <v>1336</v>
      </c>
      <c r="D1689" s="282" t="s">
        <v>20</v>
      </c>
      <c r="E1689" s="282" t="s">
        <v>1848</v>
      </c>
      <c r="F1689" s="282" t="s">
        <v>1849</v>
      </c>
      <c r="G1689" s="345">
        <v>4000</v>
      </c>
      <c r="H1689" s="345">
        <v>4000</v>
      </c>
      <c r="I1689" s="282" t="s">
        <v>1139</v>
      </c>
      <c r="J1689" s="346">
        <v>45634</v>
      </c>
      <c r="K1689" s="344">
        <v>0</v>
      </c>
      <c r="L1689" s="346">
        <v>45635</v>
      </c>
      <c r="M1689" s="345">
        <v>0.01</v>
      </c>
      <c r="N1689" s="345">
        <v>0</v>
      </c>
      <c r="O1689" s="282" t="s">
        <v>1123</v>
      </c>
      <c r="P1689" s="344">
        <v>0</v>
      </c>
      <c r="Q1689" s="282" t="s">
        <v>2109</v>
      </c>
      <c r="R1689" s="344">
        <v>1</v>
      </c>
      <c r="S1689" s="339"/>
      <c r="T1689" s="282"/>
      <c r="U1689" s="24" t="e">
        <f>+VLOOKUP(TRIM(C1689),[5]CAT!$A$2:$G$498,4,0)</f>
        <v>#N/A</v>
      </c>
      <c r="V1689" s="65">
        <f t="shared" si="26"/>
        <v>45635</v>
      </c>
    </row>
    <row r="1690" spans="1:22" x14ac:dyDescent="0.2">
      <c r="A1690" s="344">
        <v>1550</v>
      </c>
      <c r="B1690" s="345" t="b">
        <v>1</v>
      </c>
      <c r="C1690" s="282" t="s">
        <v>1336</v>
      </c>
      <c r="D1690" s="282" t="s">
        <v>20</v>
      </c>
      <c r="E1690" s="282" t="s">
        <v>1848</v>
      </c>
      <c r="F1690" s="282" t="s">
        <v>1849</v>
      </c>
      <c r="G1690" s="345">
        <v>3000</v>
      </c>
      <c r="H1690" s="345">
        <v>3000</v>
      </c>
      <c r="I1690" s="282" t="s">
        <v>1139</v>
      </c>
      <c r="J1690" s="346">
        <v>45634</v>
      </c>
      <c r="K1690" s="344">
        <v>0</v>
      </c>
      <c r="L1690" s="346">
        <v>45635</v>
      </c>
      <c r="M1690" s="345">
        <v>0.01</v>
      </c>
      <c r="N1690" s="345">
        <v>0</v>
      </c>
      <c r="O1690" s="282" t="s">
        <v>1123</v>
      </c>
      <c r="P1690" s="344">
        <v>0</v>
      </c>
      <c r="Q1690" s="282" t="s">
        <v>2218</v>
      </c>
      <c r="R1690" s="344">
        <v>1</v>
      </c>
      <c r="S1690" s="339"/>
      <c r="T1690" s="282"/>
      <c r="U1690" s="24" t="e">
        <f>+VLOOKUP(TRIM(C1690),[5]CAT!$A$2:$G$498,4,0)</f>
        <v>#N/A</v>
      </c>
      <c r="V1690" s="65">
        <f t="shared" si="26"/>
        <v>45635</v>
      </c>
    </row>
    <row r="1691" spans="1:22" x14ac:dyDescent="0.2">
      <c r="A1691" s="344">
        <v>1555</v>
      </c>
      <c r="B1691" s="345" t="b">
        <v>1</v>
      </c>
      <c r="C1691" s="282" t="s">
        <v>1336</v>
      </c>
      <c r="D1691" s="282" t="s">
        <v>20</v>
      </c>
      <c r="E1691" s="282" t="s">
        <v>1848</v>
      </c>
      <c r="F1691" s="282" t="s">
        <v>1849</v>
      </c>
      <c r="G1691" s="345">
        <v>1250</v>
      </c>
      <c r="H1691" s="345">
        <v>1250</v>
      </c>
      <c r="I1691" s="282" t="s">
        <v>1139</v>
      </c>
      <c r="J1691" s="346">
        <v>45634</v>
      </c>
      <c r="K1691" s="344">
        <v>0</v>
      </c>
      <c r="L1691" s="346">
        <v>45635</v>
      </c>
      <c r="M1691" s="345">
        <v>0.01</v>
      </c>
      <c r="N1691" s="345">
        <v>0</v>
      </c>
      <c r="O1691" s="282" t="s">
        <v>1123</v>
      </c>
      <c r="P1691" s="344">
        <v>0</v>
      </c>
      <c r="Q1691" s="282" t="s">
        <v>2170</v>
      </c>
      <c r="R1691" s="344">
        <v>1</v>
      </c>
      <c r="S1691" s="339"/>
      <c r="T1691" s="282"/>
      <c r="U1691" s="24" t="e">
        <f>+VLOOKUP(TRIM(C1691),[5]CAT!$A$2:$G$498,4,0)</f>
        <v>#N/A</v>
      </c>
      <c r="V1691" s="65">
        <f t="shared" si="26"/>
        <v>45635</v>
      </c>
    </row>
    <row r="1692" spans="1:22" x14ac:dyDescent="0.2">
      <c r="A1692" s="344">
        <v>1548</v>
      </c>
      <c r="B1692" s="345" t="b">
        <v>1</v>
      </c>
      <c r="C1692" s="282" t="s">
        <v>1288</v>
      </c>
      <c r="D1692" s="282" t="s">
        <v>20</v>
      </c>
      <c r="E1692" s="282" t="s">
        <v>878</v>
      </c>
      <c r="F1692" s="282" t="s">
        <v>1379</v>
      </c>
      <c r="G1692" s="345">
        <v>8</v>
      </c>
      <c r="H1692" s="345">
        <v>8</v>
      </c>
      <c r="I1692" s="282" t="s">
        <v>1139</v>
      </c>
      <c r="J1692" s="346">
        <v>45634</v>
      </c>
      <c r="K1692" s="344">
        <v>0</v>
      </c>
      <c r="L1692" s="346">
        <v>45635</v>
      </c>
      <c r="M1692" s="345">
        <v>0.01</v>
      </c>
      <c r="N1692" s="345">
        <v>0</v>
      </c>
      <c r="O1692" s="282" t="s">
        <v>1123</v>
      </c>
      <c r="P1692" s="344">
        <v>0</v>
      </c>
      <c r="Q1692" s="282" t="s">
        <v>2109</v>
      </c>
      <c r="R1692" s="344">
        <v>1</v>
      </c>
      <c r="S1692" s="339"/>
      <c r="T1692" s="282"/>
      <c r="U1692" s="24" t="e">
        <f>+VLOOKUP(TRIM(C1692),[5]CAT!$A$2:$G$498,4,0)</f>
        <v>#N/A</v>
      </c>
      <c r="V1692" s="65">
        <f t="shared" si="26"/>
        <v>45635</v>
      </c>
    </row>
    <row r="1693" spans="1:22" x14ac:dyDescent="0.2">
      <c r="A1693" s="344">
        <v>1551</v>
      </c>
      <c r="B1693" s="345" t="b">
        <v>1</v>
      </c>
      <c r="C1693" s="282" t="s">
        <v>1288</v>
      </c>
      <c r="D1693" s="282" t="s">
        <v>20</v>
      </c>
      <c r="E1693" s="282" t="s">
        <v>878</v>
      </c>
      <c r="F1693" s="282" t="s">
        <v>1379</v>
      </c>
      <c r="G1693" s="345">
        <v>6</v>
      </c>
      <c r="H1693" s="345">
        <v>6</v>
      </c>
      <c r="I1693" s="282" t="s">
        <v>1139</v>
      </c>
      <c r="J1693" s="346">
        <v>45634</v>
      </c>
      <c r="K1693" s="344">
        <v>0</v>
      </c>
      <c r="L1693" s="346">
        <v>45635</v>
      </c>
      <c r="M1693" s="345">
        <v>0.01</v>
      </c>
      <c r="N1693" s="345">
        <v>0</v>
      </c>
      <c r="O1693" s="282" t="s">
        <v>1123</v>
      </c>
      <c r="P1693" s="344">
        <v>0</v>
      </c>
      <c r="Q1693" s="282" t="s">
        <v>2218</v>
      </c>
      <c r="R1693" s="344">
        <v>1</v>
      </c>
      <c r="S1693" s="339"/>
      <c r="T1693" s="282"/>
      <c r="U1693" s="24" t="e">
        <f>+VLOOKUP(TRIM(C1693),[5]CAT!$A$2:$G$498,4,0)</f>
        <v>#N/A</v>
      </c>
      <c r="V1693" s="65">
        <f t="shared" si="26"/>
        <v>45635</v>
      </c>
    </row>
    <row r="1694" spans="1:22" x14ac:dyDescent="0.2">
      <c r="A1694" s="344">
        <v>1556</v>
      </c>
      <c r="B1694" s="345" t="b">
        <v>1</v>
      </c>
      <c r="C1694" s="282" t="s">
        <v>1288</v>
      </c>
      <c r="D1694" s="282" t="s">
        <v>20</v>
      </c>
      <c r="E1694" s="282" t="s">
        <v>878</v>
      </c>
      <c r="F1694" s="282" t="s">
        <v>1379</v>
      </c>
      <c r="G1694" s="345">
        <v>2.5</v>
      </c>
      <c r="H1694" s="345">
        <v>2.5</v>
      </c>
      <c r="I1694" s="282" t="s">
        <v>1139</v>
      </c>
      <c r="J1694" s="346">
        <v>45634</v>
      </c>
      <c r="K1694" s="344">
        <v>0</v>
      </c>
      <c r="L1694" s="346">
        <v>45635</v>
      </c>
      <c r="M1694" s="345">
        <v>0.01</v>
      </c>
      <c r="N1694" s="345">
        <v>0</v>
      </c>
      <c r="O1694" s="282" t="s">
        <v>1123</v>
      </c>
      <c r="P1694" s="344">
        <v>0</v>
      </c>
      <c r="Q1694" s="282" t="s">
        <v>2170</v>
      </c>
      <c r="R1694" s="344">
        <v>1</v>
      </c>
      <c r="S1694" s="339"/>
      <c r="T1694" s="282"/>
      <c r="U1694" s="24" t="e">
        <f>+VLOOKUP(TRIM(C1694),[5]CAT!$A$2:$G$498,4,0)</f>
        <v>#N/A</v>
      </c>
      <c r="V1694" s="65">
        <f t="shared" si="26"/>
        <v>45635</v>
      </c>
    </row>
    <row r="1695" spans="1:22" x14ac:dyDescent="0.2">
      <c r="A1695" s="344">
        <v>1549</v>
      </c>
      <c r="B1695" s="345" t="b">
        <v>1</v>
      </c>
      <c r="C1695" s="282" t="s">
        <v>997</v>
      </c>
      <c r="D1695" s="282" t="s">
        <v>20</v>
      </c>
      <c r="E1695" s="282" t="s">
        <v>998</v>
      </c>
      <c r="F1695" s="282" t="s">
        <v>1380</v>
      </c>
      <c r="G1695" s="345">
        <v>4000.4</v>
      </c>
      <c r="H1695" s="345">
        <v>4000.4</v>
      </c>
      <c r="I1695" s="282" t="s">
        <v>1139</v>
      </c>
      <c r="J1695" s="346">
        <v>45634</v>
      </c>
      <c r="K1695" s="344">
        <v>0</v>
      </c>
      <c r="L1695" s="346">
        <v>45635</v>
      </c>
      <c r="M1695" s="345">
        <v>0.01</v>
      </c>
      <c r="N1695" s="345">
        <v>0</v>
      </c>
      <c r="O1695" s="282" t="s">
        <v>1123</v>
      </c>
      <c r="P1695" s="344">
        <v>0</v>
      </c>
      <c r="Q1695" s="282" t="s">
        <v>2109</v>
      </c>
      <c r="R1695" s="344">
        <v>1</v>
      </c>
      <c r="S1695" s="339"/>
      <c r="T1695" s="282"/>
      <c r="U1695" s="24" t="e">
        <f>+VLOOKUP(TRIM(C1695),[5]CAT!$A$2:$G$498,4,0)</f>
        <v>#N/A</v>
      </c>
      <c r="V1695" s="65">
        <f t="shared" si="26"/>
        <v>45635</v>
      </c>
    </row>
    <row r="1696" spans="1:22" x14ac:dyDescent="0.2">
      <c r="A1696" s="344">
        <v>1552</v>
      </c>
      <c r="B1696" s="345" t="b">
        <v>1</v>
      </c>
      <c r="C1696" s="282" t="s">
        <v>997</v>
      </c>
      <c r="D1696" s="282" t="s">
        <v>20</v>
      </c>
      <c r="E1696" s="282" t="s">
        <v>998</v>
      </c>
      <c r="F1696" s="282" t="s">
        <v>1380</v>
      </c>
      <c r="G1696" s="345">
        <v>3000.3</v>
      </c>
      <c r="H1696" s="345">
        <v>3000.3</v>
      </c>
      <c r="I1696" s="282" t="s">
        <v>1139</v>
      </c>
      <c r="J1696" s="346">
        <v>45634</v>
      </c>
      <c r="K1696" s="344">
        <v>0</v>
      </c>
      <c r="L1696" s="346">
        <v>45635</v>
      </c>
      <c r="M1696" s="345">
        <v>0.01</v>
      </c>
      <c r="N1696" s="345">
        <v>0</v>
      </c>
      <c r="O1696" s="282" t="s">
        <v>1123</v>
      </c>
      <c r="P1696" s="344">
        <v>0</v>
      </c>
      <c r="Q1696" s="282" t="s">
        <v>2218</v>
      </c>
      <c r="R1696" s="344">
        <v>1</v>
      </c>
      <c r="S1696" s="339"/>
      <c r="T1696" s="282"/>
      <c r="U1696" s="24" t="e">
        <f>+VLOOKUP(TRIM(C1696),[5]CAT!$A$2:$G$498,4,0)</f>
        <v>#N/A</v>
      </c>
      <c r="V1696" s="65">
        <f t="shared" si="26"/>
        <v>45635</v>
      </c>
    </row>
    <row r="1697" spans="1:22" x14ac:dyDescent="0.2">
      <c r="A1697" s="344">
        <v>1557</v>
      </c>
      <c r="B1697" s="345" t="b">
        <v>1</v>
      </c>
      <c r="C1697" s="282" t="s">
        <v>997</v>
      </c>
      <c r="D1697" s="282" t="s">
        <v>20</v>
      </c>
      <c r="E1697" s="282" t="s">
        <v>998</v>
      </c>
      <c r="F1697" s="282" t="s">
        <v>1380</v>
      </c>
      <c r="G1697" s="345">
        <v>1250.1300000000001</v>
      </c>
      <c r="H1697" s="345">
        <v>1250.1300000000001</v>
      </c>
      <c r="I1697" s="282" t="s">
        <v>1139</v>
      </c>
      <c r="J1697" s="346">
        <v>45634</v>
      </c>
      <c r="K1697" s="344">
        <v>0</v>
      </c>
      <c r="L1697" s="346">
        <v>45635</v>
      </c>
      <c r="M1697" s="345">
        <v>0.01</v>
      </c>
      <c r="N1697" s="345">
        <v>0</v>
      </c>
      <c r="O1697" s="282" t="s">
        <v>1123</v>
      </c>
      <c r="P1697" s="344">
        <v>0</v>
      </c>
      <c r="Q1697" s="282" t="s">
        <v>2170</v>
      </c>
      <c r="R1697" s="344">
        <v>1</v>
      </c>
      <c r="S1697" s="339"/>
      <c r="T1697" s="282"/>
      <c r="U1697" s="24" t="e">
        <f>+VLOOKUP(TRIM(C1697),[5]CAT!$A$2:$G$498,4,0)</f>
        <v>#N/A</v>
      </c>
      <c r="V1697" s="65">
        <f t="shared" si="26"/>
        <v>45635</v>
      </c>
    </row>
    <row r="1698" spans="1:22" x14ac:dyDescent="0.2">
      <c r="A1698" s="344">
        <v>1554</v>
      </c>
      <c r="B1698" s="345" t="b">
        <v>1</v>
      </c>
      <c r="C1698" s="282" t="s">
        <v>966</v>
      </c>
      <c r="D1698" s="282" t="s">
        <v>20</v>
      </c>
      <c r="E1698" s="282" t="s">
        <v>1828</v>
      </c>
      <c r="F1698" s="282" t="s">
        <v>1829</v>
      </c>
      <c r="G1698" s="345">
        <v>28.2</v>
      </c>
      <c r="H1698" s="345">
        <v>28.2</v>
      </c>
      <c r="I1698" s="282" t="s">
        <v>1139</v>
      </c>
      <c r="J1698" s="346">
        <v>45634</v>
      </c>
      <c r="K1698" s="344">
        <v>0</v>
      </c>
      <c r="L1698" s="346">
        <v>45635</v>
      </c>
      <c r="M1698" s="345">
        <v>0</v>
      </c>
      <c r="N1698" s="345">
        <v>0</v>
      </c>
      <c r="O1698" s="282" t="s">
        <v>1123</v>
      </c>
      <c r="P1698" s="344">
        <v>0</v>
      </c>
      <c r="Q1698" s="282" t="s">
        <v>2218</v>
      </c>
      <c r="R1698" s="344">
        <v>1</v>
      </c>
      <c r="S1698" s="339"/>
      <c r="T1698" s="282"/>
      <c r="U1698" s="24" t="e">
        <f>+VLOOKUP(TRIM(C1698),[5]CAT!$A$2:$G$498,4,0)</f>
        <v>#N/A</v>
      </c>
      <c r="V1698" s="65">
        <f t="shared" si="26"/>
        <v>45635</v>
      </c>
    </row>
    <row r="1699" spans="1:22" x14ac:dyDescent="0.2">
      <c r="A1699" s="344">
        <v>1532</v>
      </c>
      <c r="B1699" s="345" t="b">
        <v>1</v>
      </c>
      <c r="C1699" s="282" t="s">
        <v>134</v>
      </c>
      <c r="D1699" s="282" t="s">
        <v>20</v>
      </c>
      <c r="E1699" s="282" t="s">
        <v>441</v>
      </c>
      <c r="F1699" s="282" t="s">
        <v>2117</v>
      </c>
      <c r="G1699" s="345">
        <v>2.1411760000000002</v>
      </c>
      <c r="H1699" s="345">
        <v>2.1411760000000002</v>
      </c>
      <c r="I1699" s="282" t="s">
        <v>1139</v>
      </c>
      <c r="J1699" s="346">
        <v>45634</v>
      </c>
      <c r="K1699" s="344">
        <v>0</v>
      </c>
      <c r="L1699" s="346">
        <v>45635</v>
      </c>
      <c r="M1699" s="345">
        <v>0</v>
      </c>
      <c r="N1699" s="345">
        <v>0</v>
      </c>
      <c r="O1699" s="282" t="s">
        <v>1123</v>
      </c>
      <c r="P1699" s="344">
        <v>0</v>
      </c>
      <c r="Q1699" s="282" t="s">
        <v>2112</v>
      </c>
      <c r="R1699" s="344">
        <v>1</v>
      </c>
      <c r="S1699" s="339"/>
      <c r="T1699" s="282"/>
      <c r="U1699" s="24" t="str">
        <f>+VLOOKUP(TRIM(C1699),[5]CAT!$A$2:$G$498,4,0)</f>
        <v>Ribbon</v>
      </c>
      <c r="V1699" s="65">
        <f t="shared" si="26"/>
        <v>45635</v>
      </c>
    </row>
    <row r="1700" spans="1:22" x14ac:dyDescent="0.2">
      <c r="A1700" s="344">
        <v>60</v>
      </c>
      <c r="B1700" s="345" t="b">
        <v>1</v>
      </c>
      <c r="C1700" s="282" t="s">
        <v>2132</v>
      </c>
      <c r="D1700" s="282" t="s">
        <v>1145</v>
      </c>
      <c r="E1700" s="282" t="s">
        <v>2133</v>
      </c>
      <c r="F1700" s="282" t="s">
        <v>1402</v>
      </c>
      <c r="G1700" s="345">
        <v>4000</v>
      </c>
      <c r="H1700" s="345">
        <v>0</v>
      </c>
      <c r="I1700" s="282" t="s">
        <v>1139</v>
      </c>
      <c r="J1700" s="346">
        <v>45634</v>
      </c>
      <c r="K1700" s="344">
        <v>1</v>
      </c>
      <c r="L1700" s="346">
        <v>45635</v>
      </c>
      <c r="M1700" s="345">
        <v>0.01</v>
      </c>
      <c r="N1700" s="345">
        <v>0</v>
      </c>
      <c r="O1700" s="282" t="s">
        <v>1123</v>
      </c>
      <c r="P1700" s="344">
        <v>0</v>
      </c>
      <c r="Q1700" s="282" t="s">
        <v>2109</v>
      </c>
      <c r="R1700" s="344">
        <v>1</v>
      </c>
      <c r="S1700" s="339"/>
      <c r="T1700" s="282"/>
      <c r="U1700" s="24" t="e">
        <f>+VLOOKUP(TRIM(C1700),[5]CAT!$A$2:$G$498,4,0)</f>
        <v>#N/A</v>
      </c>
      <c r="V1700" s="65">
        <f t="shared" si="26"/>
        <v>45635</v>
      </c>
    </row>
    <row r="1701" spans="1:22" x14ac:dyDescent="0.2">
      <c r="A1701" s="344">
        <v>61</v>
      </c>
      <c r="B1701" s="345" t="b">
        <v>1</v>
      </c>
      <c r="C1701" s="282" t="s">
        <v>2219</v>
      </c>
      <c r="D1701" s="282" t="s">
        <v>1145</v>
      </c>
      <c r="E1701" s="282" t="s">
        <v>1521</v>
      </c>
      <c r="F1701" s="282" t="s">
        <v>1423</v>
      </c>
      <c r="G1701" s="345">
        <v>3000</v>
      </c>
      <c r="H1701" s="345">
        <v>0</v>
      </c>
      <c r="I1701" s="282" t="s">
        <v>1139</v>
      </c>
      <c r="J1701" s="346">
        <v>45634</v>
      </c>
      <c r="K1701" s="344">
        <v>1</v>
      </c>
      <c r="L1701" s="346">
        <v>45635</v>
      </c>
      <c r="M1701" s="345">
        <v>0.01</v>
      </c>
      <c r="N1701" s="345">
        <v>0</v>
      </c>
      <c r="O1701" s="282" t="s">
        <v>1123</v>
      </c>
      <c r="P1701" s="344">
        <v>0</v>
      </c>
      <c r="Q1701" s="282" t="s">
        <v>2218</v>
      </c>
      <c r="R1701" s="344">
        <v>1</v>
      </c>
      <c r="S1701" s="339"/>
      <c r="T1701" s="282"/>
      <c r="U1701" s="24" t="e">
        <f>+VLOOKUP(TRIM(C1701),[5]CAT!$A$2:$G$498,4,0)</f>
        <v>#N/A</v>
      </c>
      <c r="V1701" s="65">
        <f t="shared" si="26"/>
        <v>45635</v>
      </c>
    </row>
    <row r="1702" spans="1:22" x14ac:dyDescent="0.2">
      <c r="A1702" s="344">
        <v>64</v>
      </c>
      <c r="B1702" s="345" t="b">
        <v>1</v>
      </c>
      <c r="C1702" s="282" t="s">
        <v>2157</v>
      </c>
      <c r="D1702" s="282" t="s">
        <v>1145</v>
      </c>
      <c r="E1702" s="282" t="s">
        <v>1381</v>
      </c>
      <c r="F1702" s="282" t="s">
        <v>1382</v>
      </c>
      <c r="G1702" s="345">
        <v>1250</v>
      </c>
      <c r="H1702" s="345">
        <v>0</v>
      </c>
      <c r="I1702" s="282" t="s">
        <v>1139</v>
      </c>
      <c r="J1702" s="346">
        <v>45634</v>
      </c>
      <c r="K1702" s="344">
        <v>1</v>
      </c>
      <c r="L1702" s="346">
        <v>45635</v>
      </c>
      <c r="M1702" s="345">
        <v>0.01</v>
      </c>
      <c r="N1702" s="345">
        <v>0</v>
      </c>
      <c r="O1702" s="282" t="s">
        <v>1123</v>
      </c>
      <c r="P1702" s="344">
        <v>0</v>
      </c>
      <c r="Q1702" s="282" t="s">
        <v>2170</v>
      </c>
      <c r="R1702" s="344">
        <v>1</v>
      </c>
      <c r="S1702" s="339"/>
      <c r="T1702" s="282"/>
      <c r="U1702" s="24" t="e">
        <f>+VLOOKUP(TRIM(C1702),[5]CAT!$A$2:$G$498,4,0)</f>
        <v>#N/A</v>
      </c>
      <c r="V1702" s="65">
        <f t="shared" si="26"/>
        <v>45635</v>
      </c>
    </row>
    <row r="1703" spans="1:22" x14ac:dyDescent="0.2">
      <c r="A1703" s="344">
        <v>1528</v>
      </c>
      <c r="B1703" s="345" t="b">
        <v>1</v>
      </c>
      <c r="C1703" s="282" t="s">
        <v>1022</v>
      </c>
      <c r="D1703" s="282" t="s">
        <v>20</v>
      </c>
      <c r="E1703" s="282" t="s">
        <v>1503</v>
      </c>
      <c r="F1703" s="282" t="s">
        <v>1375</v>
      </c>
      <c r="G1703" s="345">
        <v>21.44</v>
      </c>
      <c r="H1703" s="345">
        <v>21.44</v>
      </c>
      <c r="I1703" s="282" t="s">
        <v>1182</v>
      </c>
      <c r="J1703" s="346">
        <v>45634</v>
      </c>
      <c r="K1703" s="344">
        <v>0</v>
      </c>
      <c r="L1703" s="346">
        <v>45635</v>
      </c>
      <c r="M1703" s="345">
        <v>0.01</v>
      </c>
      <c r="N1703" s="345">
        <v>0</v>
      </c>
      <c r="O1703" s="282" t="s">
        <v>1123</v>
      </c>
      <c r="P1703" s="344">
        <v>0</v>
      </c>
      <c r="Q1703" s="282" t="s">
        <v>2112</v>
      </c>
      <c r="R1703" s="344">
        <v>1</v>
      </c>
      <c r="S1703" s="339"/>
      <c r="T1703" s="282"/>
      <c r="U1703" s="24" t="e">
        <f>+VLOOKUP(TRIM(C1703),[5]CAT!$A$2:$G$498,4,0)</f>
        <v>#N/A</v>
      </c>
      <c r="V1703" s="65">
        <f t="shared" si="26"/>
        <v>45635</v>
      </c>
    </row>
    <row r="1704" spans="1:22" x14ac:dyDescent="0.2">
      <c r="A1704" s="344">
        <v>1545</v>
      </c>
      <c r="B1704" s="345" t="b">
        <v>1</v>
      </c>
      <c r="C1704" s="282" t="s">
        <v>1022</v>
      </c>
      <c r="D1704" s="282" t="s">
        <v>20</v>
      </c>
      <c r="E1704" s="282" t="s">
        <v>1503</v>
      </c>
      <c r="F1704" s="282" t="s">
        <v>1375</v>
      </c>
      <c r="G1704" s="345">
        <v>25.98</v>
      </c>
      <c r="H1704" s="345">
        <v>25.98</v>
      </c>
      <c r="I1704" s="282" t="s">
        <v>1182</v>
      </c>
      <c r="J1704" s="346">
        <v>45634</v>
      </c>
      <c r="K1704" s="344">
        <v>0</v>
      </c>
      <c r="L1704" s="346">
        <v>45635</v>
      </c>
      <c r="M1704" s="345">
        <v>0.01</v>
      </c>
      <c r="N1704" s="345">
        <v>0</v>
      </c>
      <c r="O1704" s="282" t="s">
        <v>1123</v>
      </c>
      <c r="P1704" s="344">
        <v>0</v>
      </c>
      <c r="Q1704" s="282" t="s">
        <v>2134</v>
      </c>
      <c r="R1704" s="344">
        <v>1</v>
      </c>
      <c r="S1704" s="339"/>
      <c r="T1704" s="282"/>
      <c r="U1704" s="24" t="e">
        <f>+VLOOKUP(TRIM(C1704),[5]CAT!$A$2:$G$498,4,0)</f>
        <v>#N/A</v>
      </c>
      <c r="V1704" s="65">
        <f t="shared" si="26"/>
        <v>45635</v>
      </c>
    </row>
    <row r="1705" spans="1:22" x14ac:dyDescent="0.2">
      <c r="A1705" s="344">
        <v>1553</v>
      </c>
      <c r="B1705" s="345" t="b">
        <v>1</v>
      </c>
      <c r="C1705" s="282" t="s">
        <v>1022</v>
      </c>
      <c r="D1705" s="282" t="s">
        <v>20</v>
      </c>
      <c r="E1705" s="282" t="s">
        <v>1503</v>
      </c>
      <c r="F1705" s="282" t="s">
        <v>1375</v>
      </c>
      <c r="G1705" s="345">
        <v>7.05</v>
      </c>
      <c r="H1705" s="345">
        <v>7.05</v>
      </c>
      <c r="I1705" s="282" t="s">
        <v>1182</v>
      </c>
      <c r="J1705" s="346">
        <v>45634</v>
      </c>
      <c r="K1705" s="344">
        <v>0</v>
      </c>
      <c r="L1705" s="346">
        <v>45635</v>
      </c>
      <c r="M1705" s="345">
        <v>0.01</v>
      </c>
      <c r="N1705" s="345">
        <v>0</v>
      </c>
      <c r="O1705" s="282" t="s">
        <v>1123</v>
      </c>
      <c r="P1705" s="344">
        <v>0</v>
      </c>
      <c r="Q1705" s="282" t="s">
        <v>2218</v>
      </c>
      <c r="R1705" s="344">
        <v>1</v>
      </c>
      <c r="S1705" s="339"/>
      <c r="T1705" s="282"/>
      <c r="U1705" s="24" t="e">
        <f>+VLOOKUP(TRIM(C1705),[5]CAT!$A$2:$G$498,4,0)</f>
        <v>#N/A</v>
      </c>
      <c r="V1705" s="65">
        <f t="shared" si="26"/>
        <v>45635</v>
      </c>
    </row>
    <row r="1706" spans="1:22" x14ac:dyDescent="0.2">
      <c r="A1706" s="344">
        <v>1592</v>
      </c>
      <c r="B1706" s="345" t="b">
        <v>1</v>
      </c>
      <c r="C1706" s="282" t="s">
        <v>329</v>
      </c>
      <c r="D1706" s="282" t="s">
        <v>20</v>
      </c>
      <c r="E1706" s="282" t="s">
        <v>53</v>
      </c>
      <c r="F1706" s="282" t="s">
        <v>1375</v>
      </c>
      <c r="G1706" s="345">
        <v>494.14743399999998</v>
      </c>
      <c r="H1706" s="345">
        <v>494.14743399999998</v>
      </c>
      <c r="I1706" s="282" t="s">
        <v>1122</v>
      </c>
      <c r="J1706" s="346">
        <v>45634</v>
      </c>
      <c r="K1706" s="344">
        <v>1</v>
      </c>
      <c r="L1706" s="346">
        <v>45635</v>
      </c>
      <c r="M1706" s="345">
        <v>0</v>
      </c>
      <c r="N1706" s="345">
        <v>0</v>
      </c>
      <c r="O1706" s="282" t="s">
        <v>1123</v>
      </c>
      <c r="P1706" s="344">
        <v>0</v>
      </c>
      <c r="Q1706" s="282" t="s">
        <v>2003</v>
      </c>
      <c r="R1706" s="344">
        <v>1</v>
      </c>
      <c r="S1706" s="339"/>
      <c r="T1706" s="282"/>
      <c r="U1706" s="24" t="str">
        <f>+VLOOKUP(TRIM(C1706),[5]CAT!$A$2:$G$498,4,0)</f>
        <v>Agua</v>
      </c>
      <c r="V1706" s="65">
        <f t="shared" ref="V1706:V1769" si="27">L1706</f>
        <v>45635</v>
      </c>
    </row>
    <row r="1707" spans="1:22" x14ac:dyDescent="0.2">
      <c r="A1707" s="344">
        <v>1616</v>
      </c>
      <c r="B1707" s="345" t="b">
        <v>1</v>
      </c>
      <c r="C1707" s="282" t="s">
        <v>329</v>
      </c>
      <c r="D1707" s="282" t="s">
        <v>20</v>
      </c>
      <c r="E1707" s="282" t="s">
        <v>53</v>
      </c>
      <c r="F1707" s="282" t="s">
        <v>1375</v>
      </c>
      <c r="G1707" s="345">
        <v>484.54651200000001</v>
      </c>
      <c r="H1707" s="345">
        <v>484.54651200000001</v>
      </c>
      <c r="I1707" s="282" t="s">
        <v>1122</v>
      </c>
      <c r="J1707" s="346">
        <v>45634</v>
      </c>
      <c r="K1707" s="344">
        <v>1</v>
      </c>
      <c r="L1707" s="346">
        <v>45635</v>
      </c>
      <c r="M1707" s="345">
        <v>0</v>
      </c>
      <c r="N1707" s="345">
        <v>0</v>
      </c>
      <c r="O1707" s="282" t="s">
        <v>1123</v>
      </c>
      <c r="P1707" s="344">
        <v>0</v>
      </c>
      <c r="Q1707" s="282" t="s">
        <v>2002</v>
      </c>
      <c r="R1707" s="344">
        <v>1</v>
      </c>
      <c r="S1707" s="339"/>
      <c r="T1707" s="282"/>
      <c r="U1707" s="24" t="str">
        <f>+VLOOKUP(TRIM(C1707),[5]CAT!$A$2:$G$498,4,0)</f>
        <v>Agua</v>
      </c>
      <c r="V1707" s="65">
        <f t="shared" si="27"/>
        <v>45635</v>
      </c>
    </row>
    <row r="1708" spans="1:22" x14ac:dyDescent="0.2">
      <c r="A1708" s="344">
        <v>59</v>
      </c>
      <c r="B1708" s="345" t="b">
        <v>1</v>
      </c>
      <c r="C1708" s="282" t="s">
        <v>2142</v>
      </c>
      <c r="D1708" s="282" t="s">
        <v>1145</v>
      </c>
      <c r="E1708" s="282" t="s">
        <v>1390</v>
      </c>
      <c r="F1708" s="282" t="s">
        <v>2143</v>
      </c>
      <c r="G1708" s="345">
        <v>2496</v>
      </c>
      <c r="H1708" s="345">
        <v>0</v>
      </c>
      <c r="I1708" s="282" t="s">
        <v>1139</v>
      </c>
      <c r="J1708" s="346">
        <v>45634</v>
      </c>
      <c r="K1708" s="344">
        <v>1</v>
      </c>
      <c r="L1708" s="346">
        <v>45635</v>
      </c>
      <c r="M1708" s="345">
        <v>0</v>
      </c>
      <c r="N1708" s="345">
        <v>0</v>
      </c>
      <c r="O1708" s="282" t="s">
        <v>1123</v>
      </c>
      <c r="P1708" s="344">
        <v>0</v>
      </c>
      <c r="Q1708" s="282" t="s">
        <v>2134</v>
      </c>
      <c r="R1708" s="344">
        <v>1</v>
      </c>
      <c r="S1708" s="339"/>
      <c r="T1708" s="282"/>
      <c r="U1708" s="24" t="e">
        <f>+VLOOKUP(TRIM(C1708),[5]CAT!$A$2:$G$498,4,0)</f>
        <v>#N/A</v>
      </c>
      <c r="V1708" s="65">
        <f t="shared" si="27"/>
        <v>45635</v>
      </c>
    </row>
    <row r="1709" spans="1:22" x14ac:dyDescent="0.2">
      <c r="A1709" s="344">
        <v>1529</v>
      </c>
      <c r="B1709" s="345" t="b">
        <v>1</v>
      </c>
      <c r="C1709" s="282" t="s">
        <v>1479</v>
      </c>
      <c r="D1709" s="282" t="s">
        <v>20</v>
      </c>
      <c r="E1709" s="282" t="s">
        <v>89</v>
      </c>
      <c r="F1709" s="282" t="s">
        <v>1507</v>
      </c>
      <c r="G1709" s="345">
        <v>163.18</v>
      </c>
      <c r="H1709" s="345">
        <v>163.18</v>
      </c>
      <c r="I1709" s="282" t="s">
        <v>1180</v>
      </c>
      <c r="J1709" s="346">
        <v>45634</v>
      </c>
      <c r="K1709" s="344">
        <v>0</v>
      </c>
      <c r="L1709" s="346">
        <v>45635</v>
      </c>
      <c r="M1709" s="345">
        <v>0.01</v>
      </c>
      <c r="N1709" s="345">
        <v>0</v>
      </c>
      <c r="O1709" s="282" t="s">
        <v>1123</v>
      </c>
      <c r="P1709" s="344">
        <v>0</v>
      </c>
      <c r="Q1709" s="282" t="s">
        <v>2112</v>
      </c>
      <c r="R1709" s="344">
        <v>1</v>
      </c>
      <c r="S1709" s="339"/>
      <c r="T1709" s="282"/>
      <c r="U1709" s="24" t="e">
        <f>+VLOOKUP(TRIM(C1709),[5]CAT!$A$2:$G$498,4,0)</f>
        <v>#N/A</v>
      </c>
      <c r="V1709" s="65">
        <f t="shared" si="27"/>
        <v>45635</v>
      </c>
    </row>
    <row r="1710" spans="1:22" x14ac:dyDescent="0.2">
      <c r="A1710" s="344">
        <v>1542</v>
      </c>
      <c r="B1710" s="345" t="b">
        <v>1</v>
      </c>
      <c r="C1710" s="282" t="s">
        <v>1774</v>
      </c>
      <c r="D1710" s="282" t="s">
        <v>20</v>
      </c>
      <c r="E1710" s="282" t="s">
        <v>322</v>
      </c>
      <c r="F1710" s="282" t="s">
        <v>2013</v>
      </c>
      <c r="G1710" s="345">
        <v>2496.25</v>
      </c>
      <c r="H1710" s="345">
        <v>2496.25</v>
      </c>
      <c r="I1710" s="282" t="s">
        <v>1139</v>
      </c>
      <c r="J1710" s="346">
        <v>45634</v>
      </c>
      <c r="K1710" s="344">
        <v>0</v>
      </c>
      <c r="L1710" s="346">
        <v>45635</v>
      </c>
      <c r="M1710" s="345">
        <v>0.01</v>
      </c>
      <c r="N1710" s="345">
        <v>0</v>
      </c>
      <c r="O1710" s="282" t="s">
        <v>1123</v>
      </c>
      <c r="P1710" s="344">
        <v>0</v>
      </c>
      <c r="Q1710" s="282" t="s">
        <v>2134</v>
      </c>
      <c r="R1710" s="344">
        <v>1</v>
      </c>
      <c r="S1710" s="339"/>
      <c r="T1710" s="282"/>
      <c r="U1710" s="24" t="e">
        <f>+VLOOKUP(TRIM(C1710),[5]CAT!$A$2:$G$498,4,0)</f>
        <v>#N/A</v>
      </c>
      <c r="V1710" s="65">
        <f t="shared" si="27"/>
        <v>45635</v>
      </c>
    </row>
    <row r="1711" spans="1:22" x14ac:dyDescent="0.2">
      <c r="A1711" s="344">
        <v>56</v>
      </c>
      <c r="B1711" s="345" t="b">
        <v>1</v>
      </c>
      <c r="C1711" s="282" t="s">
        <v>2122</v>
      </c>
      <c r="D1711" s="282" t="s">
        <v>1145</v>
      </c>
      <c r="E1711" s="282" t="s">
        <v>2123</v>
      </c>
      <c r="F1711" s="282" t="s">
        <v>2163</v>
      </c>
      <c r="G1711" s="345">
        <v>5147.0600000000004</v>
      </c>
      <c r="H1711" s="345">
        <v>0</v>
      </c>
      <c r="I1711" s="282" t="s">
        <v>1139</v>
      </c>
      <c r="J1711" s="346">
        <v>45634</v>
      </c>
      <c r="K1711" s="344">
        <v>1</v>
      </c>
      <c r="L1711" s="346">
        <v>45635</v>
      </c>
      <c r="M1711" s="345">
        <v>0.01</v>
      </c>
      <c r="N1711" s="345">
        <v>0</v>
      </c>
      <c r="O1711" s="282" t="s">
        <v>1123</v>
      </c>
      <c r="P1711" s="344">
        <v>0</v>
      </c>
      <c r="Q1711" s="282" t="s">
        <v>2112</v>
      </c>
      <c r="R1711" s="344">
        <v>1</v>
      </c>
      <c r="S1711" s="339"/>
      <c r="T1711" s="282"/>
      <c r="U1711" s="24" t="e">
        <f>+VLOOKUP(TRIM(C1711),[5]CAT!$A$2:$G$498,4,0)</f>
        <v>#N/A</v>
      </c>
      <c r="V1711" s="65">
        <f t="shared" si="27"/>
        <v>45635</v>
      </c>
    </row>
    <row r="1712" spans="1:22" x14ac:dyDescent="0.2">
      <c r="A1712" s="344">
        <v>1739</v>
      </c>
      <c r="B1712" s="345" t="b">
        <v>1</v>
      </c>
      <c r="C1712" s="282" t="s">
        <v>273</v>
      </c>
      <c r="D1712" s="282" t="s">
        <v>20</v>
      </c>
      <c r="E1712" s="282" t="s">
        <v>27</v>
      </c>
      <c r="F1712" s="282" t="s">
        <v>1142</v>
      </c>
      <c r="G1712" s="345">
        <v>210.663284</v>
      </c>
      <c r="H1712" s="345">
        <v>210.663284</v>
      </c>
      <c r="I1712" s="282" t="s">
        <v>1122</v>
      </c>
      <c r="J1712" s="346">
        <v>45634</v>
      </c>
      <c r="K1712" s="344">
        <v>7</v>
      </c>
      <c r="L1712" s="346">
        <v>45642</v>
      </c>
      <c r="M1712" s="345">
        <v>0</v>
      </c>
      <c r="N1712" s="345">
        <v>0</v>
      </c>
      <c r="O1712" s="282" t="s">
        <v>1123</v>
      </c>
      <c r="P1712" s="344">
        <v>0</v>
      </c>
      <c r="Q1712" s="282" t="s">
        <v>2113</v>
      </c>
      <c r="R1712" s="344">
        <v>1</v>
      </c>
      <c r="S1712" s="339"/>
      <c r="T1712" s="282"/>
      <c r="U1712" s="24" t="str">
        <f>+VLOOKUP(TRIM(C1712),[5]CAT!$A$2:$G$498,4,0)</f>
        <v>Reboz</v>
      </c>
      <c r="V1712" s="65">
        <f t="shared" si="27"/>
        <v>45642</v>
      </c>
    </row>
    <row r="1713" spans="1:22" x14ac:dyDescent="0.2">
      <c r="A1713" s="344">
        <v>1740</v>
      </c>
      <c r="B1713" s="345" t="b">
        <v>1</v>
      </c>
      <c r="C1713" s="282" t="s">
        <v>161</v>
      </c>
      <c r="D1713" s="282" t="s">
        <v>20</v>
      </c>
      <c r="E1713" s="282" t="s">
        <v>43</v>
      </c>
      <c r="F1713" s="282" t="s">
        <v>1375</v>
      </c>
      <c r="G1713" s="345">
        <v>201.999313</v>
      </c>
      <c r="H1713" s="345">
        <v>201.999313</v>
      </c>
      <c r="I1713" s="282" t="s">
        <v>1122</v>
      </c>
      <c r="J1713" s="346">
        <v>45634</v>
      </c>
      <c r="K1713" s="344">
        <v>7</v>
      </c>
      <c r="L1713" s="346">
        <v>45642</v>
      </c>
      <c r="M1713" s="345">
        <v>0</v>
      </c>
      <c r="N1713" s="345">
        <v>0</v>
      </c>
      <c r="O1713" s="282" t="s">
        <v>1123</v>
      </c>
      <c r="P1713" s="344">
        <v>0</v>
      </c>
      <c r="Q1713" s="282" t="s">
        <v>2113</v>
      </c>
      <c r="R1713" s="344">
        <v>1</v>
      </c>
      <c r="S1713" s="339"/>
      <c r="T1713" s="282"/>
      <c r="U1713" s="24" t="str">
        <f>+VLOOKUP(TRIM(C1713),[5]CAT!$A$2:$G$498,4,0)</f>
        <v>Aceite</v>
      </c>
      <c r="V1713" s="65">
        <f t="shared" si="27"/>
        <v>45642</v>
      </c>
    </row>
    <row r="1714" spans="1:22" x14ac:dyDescent="0.2">
      <c r="A1714" s="344">
        <v>1558</v>
      </c>
      <c r="B1714" s="345" t="b">
        <v>1</v>
      </c>
      <c r="C1714" s="282" t="s">
        <v>1004</v>
      </c>
      <c r="D1714" s="282" t="s">
        <v>20</v>
      </c>
      <c r="E1714" s="282" t="s">
        <v>1498</v>
      </c>
      <c r="F1714" s="282" t="s">
        <v>1375</v>
      </c>
      <c r="G1714" s="345">
        <v>53.162089000000002</v>
      </c>
      <c r="H1714" s="345">
        <v>53.162089000000002</v>
      </c>
      <c r="I1714" s="282" t="s">
        <v>1139</v>
      </c>
      <c r="J1714" s="346">
        <v>45635</v>
      </c>
      <c r="K1714" s="344">
        <v>0</v>
      </c>
      <c r="L1714" s="346">
        <v>45635</v>
      </c>
      <c r="M1714" s="345">
        <v>0</v>
      </c>
      <c r="N1714" s="345">
        <v>0</v>
      </c>
      <c r="O1714" s="282" t="s">
        <v>1123</v>
      </c>
      <c r="P1714" s="344">
        <v>0</v>
      </c>
      <c r="Q1714" s="282" t="s">
        <v>2114</v>
      </c>
      <c r="R1714" s="344">
        <v>1</v>
      </c>
      <c r="S1714" s="339"/>
      <c r="T1714" s="282"/>
      <c r="U1714" s="24" t="e">
        <f>+VLOOKUP(TRIM(C1714),[5]CAT!$A$2:$G$498,4,0)</f>
        <v>#N/A</v>
      </c>
      <c r="V1714" s="65">
        <f t="shared" si="27"/>
        <v>45635</v>
      </c>
    </row>
    <row r="1715" spans="1:22" x14ac:dyDescent="0.2">
      <c r="A1715" s="344">
        <v>1565</v>
      </c>
      <c r="B1715" s="345" t="b">
        <v>1</v>
      </c>
      <c r="C1715" s="282" t="s">
        <v>1004</v>
      </c>
      <c r="D1715" s="282" t="s">
        <v>20</v>
      </c>
      <c r="E1715" s="282" t="s">
        <v>1498</v>
      </c>
      <c r="F1715" s="282" t="s">
        <v>1375</v>
      </c>
      <c r="G1715" s="345">
        <v>46.167036000000003</v>
      </c>
      <c r="H1715" s="345">
        <v>46.167036000000003</v>
      </c>
      <c r="I1715" s="282" t="s">
        <v>1139</v>
      </c>
      <c r="J1715" s="346">
        <v>45635</v>
      </c>
      <c r="K1715" s="344">
        <v>0</v>
      </c>
      <c r="L1715" s="346">
        <v>45635</v>
      </c>
      <c r="M1715" s="345">
        <v>0</v>
      </c>
      <c r="N1715" s="345">
        <v>0</v>
      </c>
      <c r="O1715" s="282" t="s">
        <v>1123</v>
      </c>
      <c r="P1715" s="344">
        <v>0</v>
      </c>
      <c r="Q1715" s="282" t="s">
        <v>2108</v>
      </c>
      <c r="R1715" s="344">
        <v>1</v>
      </c>
      <c r="S1715" s="339"/>
      <c r="T1715" s="282"/>
      <c r="U1715" s="24" t="e">
        <f>+VLOOKUP(TRIM(C1715),[5]CAT!$A$2:$G$498,4,0)</f>
        <v>#N/A</v>
      </c>
      <c r="V1715" s="65">
        <f t="shared" si="27"/>
        <v>45635</v>
      </c>
    </row>
    <row r="1716" spans="1:22" x14ac:dyDescent="0.2">
      <c r="A1716" s="344">
        <v>1559</v>
      </c>
      <c r="B1716" s="345" t="b">
        <v>1</v>
      </c>
      <c r="C1716" s="282" t="s">
        <v>301</v>
      </c>
      <c r="D1716" s="282" t="s">
        <v>20</v>
      </c>
      <c r="E1716" s="282" t="s">
        <v>605</v>
      </c>
      <c r="F1716" s="282" t="s">
        <v>1375</v>
      </c>
      <c r="G1716" s="345">
        <v>60.6066</v>
      </c>
      <c r="H1716" s="345">
        <v>60.6066</v>
      </c>
      <c r="I1716" s="282" t="s">
        <v>1139</v>
      </c>
      <c r="J1716" s="346">
        <v>45635</v>
      </c>
      <c r="K1716" s="344">
        <v>0</v>
      </c>
      <c r="L1716" s="346">
        <v>45635</v>
      </c>
      <c r="M1716" s="345">
        <v>0</v>
      </c>
      <c r="N1716" s="345">
        <v>0</v>
      </c>
      <c r="O1716" s="282" t="s">
        <v>1123</v>
      </c>
      <c r="P1716" s="344">
        <v>0</v>
      </c>
      <c r="Q1716" s="282" t="s">
        <v>2114</v>
      </c>
      <c r="R1716" s="344">
        <v>1</v>
      </c>
      <c r="S1716" s="339"/>
      <c r="T1716" s="282"/>
      <c r="U1716" s="24" t="str">
        <f>+VLOOKUP(TRIM(C1716),[5]CAT!$A$2:$G$498,4,0)</f>
        <v>Cinta</v>
      </c>
      <c r="V1716" s="65">
        <f t="shared" si="27"/>
        <v>45635</v>
      </c>
    </row>
    <row r="1717" spans="1:22" x14ac:dyDescent="0.2">
      <c r="A1717" s="344">
        <v>1569</v>
      </c>
      <c r="B1717" s="345" t="b">
        <v>1</v>
      </c>
      <c r="C1717" s="282" t="s">
        <v>301</v>
      </c>
      <c r="D1717" s="282" t="s">
        <v>20</v>
      </c>
      <c r="E1717" s="282" t="s">
        <v>605</v>
      </c>
      <c r="F1717" s="282" t="s">
        <v>1375</v>
      </c>
      <c r="G1717" s="345">
        <v>52.631999999999998</v>
      </c>
      <c r="H1717" s="345">
        <v>52.631999999999998</v>
      </c>
      <c r="I1717" s="282" t="s">
        <v>1139</v>
      </c>
      <c r="J1717" s="346">
        <v>45635</v>
      </c>
      <c r="K1717" s="344">
        <v>0</v>
      </c>
      <c r="L1717" s="346">
        <v>45635</v>
      </c>
      <c r="M1717" s="345">
        <v>0</v>
      </c>
      <c r="N1717" s="345">
        <v>0</v>
      </c>
      <c r="O1717" s="282" t="s">
        <v>1123</v>
      </c>
      <c r="P1717" s="344">
        <v>0</v>
      </c>
      <c r="Q1717" s="282" t="s">
        <v>2108</v>
      </c>
      <c r="R1717" s="344">
        <v>1</v>
      </c>
      <c r="S1717" s="339"/>
      <c r="T1717" s="282"/>
      <c r="U1717" s="24" t="str">
        <f>+VLOOKUP(TRIM(C1717),[5]CAT!$A$2:$G$498,4,0)</f>
        <v>Cinta</v>
      </c>
      <c r="V1717" s="65">
        <f t="shared" si="27"/>
        <v>45635</v>
      </c>
    </row>
    <row r="1718" spans="1:22" x14ac:dyDescent="0.2">
      <c r="A1718" s="344">
        <v>1572</v>
      </c>
      <c r="B1718" s="345" t="b">
        <v>1</v>
      </c>
      <c r="C1718" s="282" t="s">
        <v>301</v>
      </c>
      <c r="D1718" s="282" t="s">
        <v>20</v>
      </c>
      <c r="E1718" s="282" t="s">
        <v>605</v>
      </c>
      <c r="F1718" s="282" t="s">
        <v>1375</v>
      </c>
      <c r="G1718" s="345">
        <v>49.9998</v>
      </c>
      <c r="H1718" s="345">
        <v>49.9998</v>
      </c>
      <c r="I1718" s="282" t="s">
        <v>1139</v>
      </c>
      <c r="J1718" s="346">
        <v>45635</v>
      </c>
      <c r="K1718" s="344">
        <v>0</v>
      </c>
      <c r="L1718" s="346">
        <v>45635</v>
      </c>
      <c r="M1718" s="345">
        <v>0</v>
      </c>
      <c r="N1718" s="345">
        <v>0</v>
      </c>
      <c r="O1718" s="282" t="s">
        <v>1123</v>
      </c>
      <c r="P1718" s="344">
        <v>0</v>
      </c>
      <c r="Q1718" s="282" t="s">
        <v>2003</v>
      </c>
      <c r="R1718" s="344">
        <v>1</v>
      </c>
      <c r="S1718" s="339"/>
      <c r="T1718" s="282"/>
      <c r="U1718" s="24" t="str">
        <f>+VLOOKUP(TRIM(C1718),[5]CAT!$A$2:$G$498,4,0)</f>
        <v>Cinta</v>
      </c>
      <c r="V1718" s="65">
        <f t="shared" si="27"/>
        <v>45635</v>
      </c>
    </row>
    <row r="1719" spans="1:22" x14ac:dyDescent="0.2">
      <c r="A1719" s="344">
        <v>1598</v>
      </c>
      <c r="B1719" s="345" t="b">
        <v>1</v>
      </c>
      <c r="C1719" s="282" t="s">
        <v>301</v>
      </c>
      <c r="D1719" s="282" t="s">
        <v>20</v>
      </c>
      <c r="E1719" s="282" t="s">
        <v>605</v>
      </c>
      <c r="F1719" s="282" t="s">
        <v>1375</v>
      </c>
      <c r="G1719" s="345">
        <v>49.9998</v>
      </c>
      <c r="H1719" s="345">
        <v>49.9998</v>
      </c>
      <c r="I1719" s="282" t="s">
        <v>1139</v>
      </c>
      <c r="J1719" s="346">
        <v>45635</v>
      </c>
      <c r="K1719" s="344">
        <v>0</v>
      </c>
      <c r="L1719" s="346">
        <v>45635</v>
      </c>
      <c r="M1719" s="345">
        <v>0</v>
      </c>
      <c r="N1719" s="345">
        <v>0</v>
      </c>
      <c r="O1719" s="282" t="s">
        <v>1123</v>
      </c>
      <c r="P1719" s="344">
        <v>0</v>
      </c>
      <c r="Q1719" s="282" t="s">
        <v>2002</v>
      </c>
      <c r="R1719" s="344">
        <v>1</v>
      </c>
      <c r="S1719" s="339"/>
      <c r="T1719" s="282"/>
      <c r="U1719" s="24" t="str">
        <f>+VLOOKUP(TRIM(C1719),[5]CAT!$A$2:$G$498,4,0)</f>
        <v>Cinta</v>
      </c>
      <c r="V1719" s="65">
        <f t="shared" si="27"/>
        <v>45635</v>
      </c>
    </row>
    <row r="1720" spans="1:22" x14ac:dyDescent="0.2">
      <c r="A1720" s="344">
        <v>1561</v>
      </c>
      <c r="B1720" s="345" t="b">
        <v>1</v>
      </c>
      <c r="C1720" s="282" t="s">
        <v>2097</v>
      </c>
      <c r="D1720" s="282" t="s">
        <v>20</v>
      </c>
      <c r="E1720" s="282" t="s">
        <v>2125</v>
      </c>
      <c r="F1720" s="282" t="s">
        <v>2116</v>
      </c>
      <c r="G1720" s="345">
        <v>1030.31</v>
      </c>
      <c r="H1720" s="345">
        <v>1030.31</v>
      </c>
      <c r="I1720" s="282" t="s">
        <v>1139</v>
      </c>
      <c r="J1720" s="346">
        <v>45635</v>
      </c>
      <c r="K1720" s="344">
        <v>0</v>
      </c>
      <c r="L1720" s="346">
        <v>45635</v>
      </c>
      <c r="M1720" s="345">
        <v>0.01</v>
      </c>
      <c r="N1720" s="345">
        <v>0</v>
      </c>
      <c r="O1720" s="282" t="s">
        <v>1123</v>
      </c>
      <c r="P1720" s="344">
        <v>0</v>
      </c>
      <c r="Q1720" s="282" t="s">
        <v>2114</v>
      </c>
      <c r="R1720" s="344">
        <v>1</v>
      </c>
      <c r="S1720" s="339"/>
      <c r="T1720" s="282"/>
      <c r="U1720" s="24" t="e">
        <f>+VLOOKUP(TRIM(C1720),[5]CAT!$A$2:$G$498,4,0)</f>
        <v>#N/A</v>
      </c>
      <c r="V1720" s="65">
        <f t="shared" si="27"/>
        <v>45635</v>
      </c>
    </row>
    <row r="1721" spans="1:22" x14ac:dyDescent="0.2">
      <c r="A1721" s="344">
        <v>1567</v>
      </c>
      <c r="B1721" s="345" t="b">
        <v>1</v>
      </c>
      <c r="C1721" s="282" t="s">
        <v>2097</v>
      </c>
      <c r="D1721" s="282" t="s">
        <v>20</v>
      </c>
      <c r="E1721" s="282" t="s">
        <v>2125</v>
      </c>
      <c r="F1721" s="282" t="s">
        <v>2116</v>
      </c>
      <c r="G1721" s="345">
        <v>894.74</v>
      </c>
      <c r="H1721" s="345">
        <v>894.74</v>
      </c>
      <c r="I1721" s="282" t="s">
        <v>1139</v>
      </c>
      <c r="J1721" s="346">
        <v>45635</v>
      </c>
      <c r="K1721" s="344">
        <v>0</v>
      </c>
      <c r="L1721" s="346">
        <v>45635</v>
      </c>
      <c r="M1721" s="345">
        <v>0.01</v>
      </c>
      <c r="N1721" s="345">
        <v>0</v>
      </c>
      <c r="O1721" s="282" t="s">
        <v>1123</v>
      </c>
      <c r="P1721" s="344">
        <v>0</v>
      </c>
      <c r="Q1721" s="282" t="s">
        <v>2108</v>
      </c>
      <c r="R1721" s="344">
        <v>1</v>
      </c>
      <c r="S1721" s="339"/>
      <c r="T1721" s="282"/>
      <c r="U1721" s="24" t="e">
        <f>+VLOOKUP(TRIM(C1721),[5]CAT!$A$2:$G$498,4,0)</f>
        <v>#N/A</v>
      </c>
      <c r="V1721" s="65">
        <f t="shared" si="27"/>
        <v>45635</v>
      </c>
    </row>
    <row r="1722" spans="1:22" x14ac:dyDescent="0.2">
      <c r="A1722" s="344">
        <v>1560</v>
      </c>
      <c r="B1722" s="345" t="b">
        <v>1</v>
      </c>
      <c r="C1722" s="282" t="s">
        <v>1501</v>
      </c>
      <c r="D1722" s="282" t="s">
        <v>20</v>
      </c>
      <c r="E1722" s="282" t="s">
        <v>40</v>
      </c>
      <c r="F1722" s="282" t="s">
        <v>1502</v>
      </c>
      <c r="G1722" s="345">
        <v>33.4</v>
      </c>
      <c r="H1722" s="345">
        <v>33.4</v>
      </c>
      <c r="I1722" s="282" t="s">
        <v>1180</v>
      </c>
      <c r="J1722" s="346">
        <v>45635</v>
      </c>
      <c r="K1722" s="344">
        <v>0</v>
      </c>
      <c r="L1722" s="346">
        <v>45635</v>
      </c>
      <c r="M1722" s="345">
        <v>0.01</v>
      </c>
      <c r="N1722" s="345">
        <v>0</v>
      </c>
      <c r="O1722" s="282" t="s">
        <v>1123</v>
      </c>
      <c r="P1722" s="344">
        <v>0</v>
      </c>
      <c r="Q1722" s="282" t="s">
        <v>2114</v>
      </c>
      <c r="R1722" s="344">
        <v>1</v>
      </c>
      <c r="S1722" s="339"/>
      <c r="T1722" s="282"/>
      <c r="U1722" s="24" t="e">
        <f>+VLOOKUP(TRIM(C1722),[5]CAT!$A$2:$G$498,4,0)</f>
        <v>#N/A</v>
      </c>
      <c r="V1722" s="65">
        <f t="shared" si="27"/>
        <v>45635</v>
      </c>
    </row>
    <row r="1723" spans="1:22" x14ac:dyDescent="0.2">
      <c r="A1723" s="344">
        <v>1566</v>
      </c>
      <c r="B1723" s="345" t="b">
        <v>1</v>
      </c>
      <c r="C1723" s="282" t="s">
        <v>1512</v>
      </c>
      <c r="D1723" s="282" t="s">
        <v>20</v>
      </c>
      <c r="E1723" s="282" t="s">
        <v>42</v>
      </c>
      <c r="F1723" s="282" t="s">
        <v>1830</v>
      </c>
      <c r="G1723" s="345">
        <v>29.01</v>
      </c>
      <c r="H1723" s="345">
        <v>29.01</v>
      </c>
      <c r="I1723" s="282" t="s">
        <v>1180</v>
      </c>
      <c r="J1723" s="346">
        <v>45635</v>
      </c>
      <c r="K1723" s="344">
        <v>0</v>
      </c>
      <c r="L1723" s="346">
        <v>45635</v>
      </c>
      <c r="M1723" s="345">
        <v>0.01</v>
      </c>
      <c r="N1723" s="345">
        <v>0</v>
      </c>
      <c r="O1723" s="282" t="s">
        <v>1123</v>
      </c>
      <c r="P1723" s="344">
        <v>0</v>
      </c>
      <c r="Q1723" s="282" t="s">
        <v>2108</v>
      </c>
      <c r="R1723" s="344">
        <v>1</v>
      </c>
      <c r="S1723" s="339"/>
      <c r="T1723" s="282"/>
      <c r="U1723" s="24" t="e">
        <f>+VLOOKUP(TRIM(C1723),[5]CAT!$A$2:$G$498,4,0)</f>
        <v>#N/A</v>
      </c>
      <c r="V1723" s="65">
        <f t="shared" si="27"/>
        <v>45635</v>
      </c>
    </row>
    <row r="1724" spans="1:22" x14ac:dyDescent="0.2">
      <c r="A1724" s="344">
        <v>1579</v>
      </c>
      <c r="B1724" s="345" t="b">
        <v>1</v>
      </c>
      <c r="C1724" s="282" t="s">
        <v>975</v>
      </c>
      <c r="D1724" s="282" t="s">
        <v>20</v>
      </c>
      <c r="E1724" s="282" t="s">
        <v>1413</v>
      </c>
      <c r="F1724" s="282" t="s">
        <v>1375</v>
      </c>
      <c r="G1724" s="345">
        <v>39.22</v>
      </c>
      <c r="H1724" s="345">
        <v>39.22</v>
      </c>
      <c r="I1724" s="282" t="s">
        <v>1180</v>
      </c>
      <c r="J1724" s="346">
        <v>45635</v>
      </c>
      <c r="K1724" s="344">
        <v>0</v>
      </c>
      <c r="L1724" s="346">
        <v>45635</v>
      </c>
      <c r="M1724" s="345">
        <v>0.01</v>
      </c>
      <c r="N1724" s="345">
        <v>0</v>
      </c>
      <c r="O1724" s="282" t="s">
        <v>1123</v>
      </c>
      <c r="P1724" s="344">
        <v>0</v>
      </c>
      <c r="Q1724" s="282" t="s">
        <v>2003</v>
      </c>
      <c r="R1724" s="344">
        <v>1</v>
      </c>
      <c r="S1724" s="339"/>
      <c r="T1724" s="282"/>
      <c r="U1724" s="24" t="e">
        <f>+VLOOKUP(TRIM(C1724),[5]CAT!$A$2:$G$498,4,0)</f>
        <v>#N/A</v>
      </c>
      <c r="V1724" s="65">
        <f t="shared" si="27"/>
        <v>45635</v>
      </c>
    </row>
    <row r="1725" spans="1:22" x14ac:dyDescent="0.2">
      <c r="A1725" s="344">
        <v>1593</v>
      </c>
      <c r="B1725" s="345" t="b">
        <v>1</v>
      </c>
      <c r="C1725" s="282" t="s">
        <v>980</v>
      </c>
      <c r="D1725" s="282" t="s">
        <v>20</v>
      </c>
      <c r="E1725" s="282" t="s">
        <v>2151</v>
      </c>
      <c r="F1725" s="282" t="s">
        <v>1980</v>
      </c>
      <c r="G1725" s="345">
        <v>1018.11</v>
      </c>
      <c r="H1725" s="345">
        <v>1018.11</v>
      </c>
      <c r="I1725" s="282" t="s">
        <v>1122</v>
      </c>
      <c r="J1725" s="346">
        <v>45635</v>
      </c>
      <c r="K1725" s="344">
        <v>0</v>
      </c>
      <c r="L1725" s="346">
        <v>45635</v>
      </c>
      <c r="M1725" s="345">
        <v>0.01</v>
      </c>
      <c r="N1725" s="345">
        <v>0</v>
      </c>
      <c r="O1725" s="282" t="s">
        <v>1123</v>
      </c>
      <c r="P1725" s="344">
        <v>0</v>
      </c>
      <c r="Q1725" s="282" t="s">
        <v>2003</v>
      </c>
      <c r="R1725" s="344">
        <v>1</v>
      </c>
      <c r="S1725" s="339"/>
      <c r="T1725" s="282"/>
      <c r="U1725" s="24" t="e">
        <f>+VLOOKUP(TRIM(C1725),[5]CAT!$A$2:$G$498,4,0)</f>
        <v>#N/A</v>
      </c>
      <c r="V1725" s="65">
        <f t="shared" si="27"/>
        <v>45635</v>
      </c>
    </row>
    <row r="1726" spans="1:22" x14ac:dyDescent="0.2">
      <c r="A1726" s="344">
        <v>1580</v>
      </c>
      <c r="B1726" s="345" t="b">
        <v>1</v>
      </c>
      <c r="C1726" s="282" t="s">
        <v>1206</v>
      </c>
      <c r="D1726" s="282" t="s">
        <v>20</v>
      </c>
      <c r="E1726" s="282" t="s">
        <v>1207</v>
      </c>
      <c r="F1726" s="282" t="s">
        <v>1133</v>
      </c>
      <c r="G1726" s="345">
        <v>167.06</v>
      </c>
      <c r="H1726" s="345">
        <v>167.06</v>
      </c>
      <c r="I1726" s="282" t="s">
        <v>1180</v>
      </c>
      <c r="J1726" s="346">
        <v>45635</v>
      </c>
      <c r="K1726" s="344">
        <v>0</v>
      </c>
      <c r="L1726" s="346">
        <v>45635</v>
      </c>
      <c r="M1726" s="345">
        <v>0.01</v>
      </c>
      <c r="N1726" s="345">
        <v>0</v>
      </c>
      <c r="O1726" s="282" t="s">
        <v>1123</v>
      </c>
      <c r="P1726" s="344">
        <v>0</v>
      </c>
      <c r="Q1726" s="282" t="s">
        <v>2003</v>
      </c>
      <c r="R1726" s="344">
        <v>1</v>
      </c>
      <c r="S1726" s="339"/>
      <c r="T1726" s="282"/>
      <c r="U1726" s="24" t="e">
        <f>+VLOOKUP(TRIM(C1726),[5]CAT!$A$2:$G$498,4,0)</f>
        <v>#N/A</v>
      </c>
      <c r="V1726" s="65">
        <f t="shared" si="27"/>
        <v>45635</v>
      </c>
    </row>
    <row r="1727" spans="1:22" x14ac:dyDescent="0.2">
      <c r="A1727" s="344">
        <v>1605</v>
      </c>
      <c r="B1727" s="345" t="b">
        <v>1</v>
      </c>
      <c r="C1727" s="282" t="s">
        <v>1206</v>
      </c>
      <c r="D1727" s="282" t="s">
        <v>20</v>
      </c>
      <c r="E1727" s="282" t="s">
        <v>1207</v>
      </c>
      <c r="F1727" s="282" t="s">
        <v>1133</v>
      </c>
      <c r="G1727" s="345">
        <v>205.9</v>
      </c>
      <c r="H1727" s="345">
        <v>205.9</v>
      </c>
      <c r="I1727" s="282" t="s">
        <v>1180</v>
      </c>
      <c r="J1727" s="346">
        <v>45635</v>
      </c>
      <c r="K1727" s="344">
        <v>0</v>
      </c>
      <c r="L1727" s="346">
        <v>45635</v>
      </c>
      <c r="M1727" s="345">
        <v>0.01</v>
      </c>
      <c r="N1727" s="345">
        <v>0</v>
      </c>
      <c r="O1727" s="282" t="s">
        <v>1123</v>
      </c>
      <c r="P1727" s="344">
        <v>0</v>
      </c>
      <c r="Q1727" s="282" t="s">
        <v>2002</v>
      </c>
      <c r="R1727" s="344">
        <v>1</v>
      </c>
      <c r="S1727" s="339"/>
      <c r="T1727" s="282"/>
      <c r="U1727" s="24" t="e">
        <f>+VLOOKUP(TRIM(C1727),[5]CAT!$A$2:$G$498,4,0)</f>
        <v>#N/A</v>
      </c>
      <c r="V1727" s="65">
        <f t="shared" si="27"/>
        <v>45635</v>
      </c>
    </row>
    <row r="1728" spans="1:22" x14ac:dyDescent="0.2">
      <c r="A1728" s="344">
        <v>1600</v>
      </c>
      <c r="B1728" s="345" t="b">
        <v>1</v>
      </c>
      <c r="C1728" s="282" t="s">
        <v>2023</v>
      </c>
      <c r="D1728" s="282" t="s">
        <v>20</v>
      </c>
      <c r="E1728" s="282" t="s">
        <v>2024</v>
      </c>
      <c r="F1728" s="282" t="s">
        <v>2025</v>
      </c>
      <c r="G1728" s="345">
        <v>52.8</v>
      </c>
      <c r="H1728" s="345">
        <v>52.8</v>
      </c>
      <c r="I1728" s="282" t="s">
        <v>1122</v>
      </c>
      <c r="J1728" s="346">
        <v>45635</v>
      </c>
      <c r="K1728" s="344">
        <v>0</v>
      </c>
      <c r="L1728" s="346">
        <v>45635</v>
      </c>
      <c r="M1728" s="345">
        <v>0.01</v>
      </c>
      <c r="N1728" s="345">
        <v>0</v>
      </c>
      <c r="O1728" s="282" t="s">
        <v>1123</v>
      </c>
      <c r="P1728" s="344">
        <v>0</v>
      </c>
      <c r="Q1728" s="282" t="s">
        <v>2002</v>
      </c>
      <c r="R1728" s="344">
        <v>1</v>
      </c>
      <c r="S1728" s="339"/>
      <c r="T1728" s="282"/>
      <c r="U1728" s="24" t="e">
        <f>+VLOOKUP(TRIM(C1728),[5]CAT!$A$2:$G$498,4,0)</f>
        <v>#N/A</v>
      </c>
      <c r="V1728" s="65">
        <f t="shared" si="27"/>
        <v>45635</v>
      </c>
    </row>
    <row r="1729" spans="1:22" x14ac:dyDescent="0.2">
      <c r="A1729" s="344">
        <v>1574</v>
      </c>
      <c r="B1729" s="345" t="b">
        <v>1</v>
      </c>
      <c r="C1729" s="282" t="s">
        <v>2026</v>
      </c>
      <c r="D1729" s="282" t="s">
        <v>20</v>
      </c>
      <c r="E1729" s="282" t="s">
        <v>2027</v>
      </c>
      <c r="F1729" s="282" t="s">
        <v>2025</v>
      </c>
      <c r="G1729" s="345">
        <v>52.8</v>
      </c>
      <c r="H1729" s="345">
        <v>52.8</v>
      </c>
      <c r="I1729" s="282" t="s">
        <v>1122</v>
      </c>
      <c r="J1729" s="346">
        <v>45635</v>
      </c>
      <c r="K1729" s="344">
        <v>0</v>
      </c>
      <c r="L1729" s="346">
        <v>45635</v>
      </c>
      <c r="M1729" s="345">
        <v>0.01</v>
      </c>
      <c r="N1729" s="345">
        <v>0</v>
      </c>
      <c r="O1729" s="282" t="s">
        <v>1123</v>
      </c>
      <c r="P1729" s="344">
        <v>0</v>
      </c>
      <c r="Q1729" s="282" t="s">
        <v>2003</v>
      </c>
      <c r="R1729" s="344">
        <v>1</v>
      </c>
      <c r="S1729" s="339"/>
      <c r="T1729" s="282"/>
      <c r="U1729" s="24" t="e">
        <f>+VLOOKUP(TRIM(C1729),[5]CAT!$A$2:$G$498,4,0)</f>
        <v>#N/A</v>
      </c>
      <c r="V1729" s="65">
        <f t="shared" si="27"/>
        <v>45635</v>
      </c>
    </row>
    <row r="1730" spans="1:22" x14ac:dyDescent="0.2">
      <c r="A1730" s="344">
        <v>1575</v>
      </c>
      <c r="B1730" s="345" t="b">
        <v>1</v>
      </c>
      <c r="C1730" s="282" t="s">
        <v>2020</v>
      </c>
      <c r="D1730" s="282" t="s">
        <v>20</v>
      </c>
      <c r="E1730" s="282" t="s">
        <v>2021</v>
      </c>
      <c r="F1730" s="282" t="s">
        <v>2022</v>
      </c>
      <c r="G1730" s="345">
        <v>849.99</v>
      </c>
      <c r="H1730" s="345">
        <v>849.99</v>
      </c>
      <c r="I1730" s="282" t="s">
        <v>1139</v>
      </c>
      <c r="J1730" s="346">
        <v>45635</v>
      </c>
      <c r="K1730" s="344">
        <v>0</v>
      </c>
      <c r="L1730" s="346">
        <v>45635</v>
      </c>
      <c r="M1730" s="345">
        <v>0.01</v>
      </c>
      <c r="N1730" s="345">
        <v>0</v>
      </c>
      <c r="O1730" s="282" t="s">
        <v>1123</v>
      </c>
      <c r="P1730" s="344">
        <v>0</v>
      </c>
      <c r="Q1730" s="282" t="s">
        <v>2003</v>
      </c>
      <c r="R1730" s="344">
        <v>1</v>
      </c>
      <c r="S1730" s="339"/>
      <c r="T1730" s="282"/>
      <c r="U1730" s="24" t="e">
        <f>+VLOOKUP(TRIM(C1730),[5]CAT!$A$2:$G$498,4,0)</f>
        <v>#N/A</v>
      </c>
      <c r="V1730" s="65">
        <f t="shared" si="27"/>
        <v>45635</v>
      </c>
    </row>
    <row r="1731" spans="1:22" x14ac:dyDescent="0.2">
      <c r="A1731" s="344">
        <v>1601</v>
      </c>
      <c r="B1731" s="345" t="b">
        <v>1</v>
      </c>
      <c r="C1731" s="282" t="s">
        <v>2020</v>
      </c>
      <c r="D1731" s="282" t="s">
        <v>20</v>
      </c>
      <c r="E1731" s="282" t="s">
        <v>2021</v>
      </c>
      <c r="F1731" s="282" t="s">
        <v>2022</v>
      </c>
      <c r="G1731" s="345">
        <v>850</v>
      </c>
      <c r="H1731" s="345">
        <v>850</v>
      </c>
      <c r="I1731" s="282" t="s">
        <v>1139</v>
      </c>
      <c r="J1731" s="346">
        <v>45635</v>
      </c>
      <c r="K1731" s="344">
        <v>0</v>
      </c>
      <c r="L1731" s="346">
        <v>45635</v>
      </c>
      <c r="M1731" s="345">
        <v>0.01</v>
      </c>
      <c r="N1731" s="345">
        <v>0</v>
      </c>
      <c r="O1731" s="282" t="s">
        <v>1123</v>
      </c>
      <c r="P1731" s="344">
        <v>0</v>
      </c>
      <c r="Q1731" s="282" t="s">
        <v>2002</v>
      </c>
      <c r="R1731" s="344">
        <v>1</v>
      </c>
      <c r="S1731" s="339"/>
      <c r="T1731" s="282"/>
      <c r="U1731" s="24" t="e">
        <f>+VLOOKUP(TRIM(C1731),[5]CAT!$A$2:$G$498,4,0)</f>
        <v>#N/A</v>
      </c>
      <c r="V1731" s="65">
        <f t="shared" si="27"/>
        <v>45635</v>
      </c>
    </row>
    <row r="1732" spans="1:22" x14ac:dyDescent="0.2">
      <c r="A1732" s="344">
        <v>1597</v>
      </c>
      <c r="B1732" s="345" t="b">
        <v>1</v>
      </c>
      <c r="C1732" s="282" t="s">
        <v>966</v>
      </c>
      <c r="D1732" s="282" t="s">
        <v>20</v>
      </c>
      <c r="E1732" s="282" t="s">
        <v>1828</v>
      </c>
      <c r="F1732" s="282" t="s">
        <v>1829</v>
      </c>
      <c r="G1732" s="345">
        <v>22.221578000000001</v>
      </c>
      <c r="H1732" s="345">
        <v>22.221578000000001</v>
      </c>
      <c r="I1732" s="282" t="s">
        <v>1139</v>
      </c>
      <c r="J1732" s="346">
        <v>45635</v>
      </c>
      <c r="K1732" s="344">
        <v>0</v>
      </c>
      <c r="L1732" s="346">
        <v>45635</v>
      </c>
      <c r="M1732" s="345">
        <v>0</v>
      </c>
      <c r="N1732" s="345">
        <v>0</v>
      </c>
      <c r="O1732" s="282" t="s">
        <v>1123</v>
      </c>
      <c r="P1732" s="344">
        <v>0</v>
      </c>
      <c r="Q1732" s="282" t="s">
        <v>2003</v>
      </c>
      <c r="R1732" s="344">
        <v>1</v>
      </c>
      <c r="S1732" s="339"/>
      <c r="T1732" s="282"/>
      <c r="U1732" s="24" t="e">
        <f>+VLOOKUP(TRIM(C1732),[5]CAT!$A$2:$G$498,4,0)</f>
        <v>#N/A</v>
      </c>
      <c r="V1732" s="65">
        <f t="shared" si="27"/>
        <v>45635</v>
      </c>
    </row>
    <row r="1733" spans="1:22" x14ac:dyDescent="0.2">
      <c r="A1733" s="344">
        <v>1621</v>
      </c>
      <c r="B1733" s="345" t="b">
        <v>1</v>
      </c>
      <c r="C1733" s="282" t="s">
        <v>966</v>
      </c>
      <c r="D1733" s="282" t="s">
        <v>20</v>
      </c>
      <c r="E1733" s="282" t="s">
        <v>1828</v>
      </c>
      <c r="F1733" s="282" t="s">
        <v>1829</v>
      </c>
      <c r="G1733" s="345">
        <v>22.221578000000001</v>
      </c>
      <c r="H1733" s="345">
        <v>22.221578000000001</v>
      </c>
      <c r="I1733" s="282" t="s">
        <v>1139</v>
      </c>
      <c r="J1733" s="346">
        <v>45635</v>
      </c>
      <c r="K1733" s="344">
        <v>0</v>
      </c>
      <c r="L1733" s="346">
        <v>45635</v>
      </c>
      <c r="M1733" s="345">
        <v>0</v>
      </c>
      <c r="N1733" s="345">
        <v>0</v>
      </c>
      <c r="O1733" s="282" t="s">
        <v>1123</v>
      </c>
      <c r="P1733" s="344">
        <v>0</v>
      </c>
      <c r="Q1733" s="282" t="s">
        <v>2002</v>
      </c>
      <c r="R1733" s="344">
        <v>1</v>
      </c>
      <c r="S1733" s="339"/>
      <c r="T1733" s="282"/>
      <c r="U1733" s="24" t="e">
        <f>+VLOOKUP(TRIM(C1733),[5]CAT!$A$2:$G$498,4,0)</f>
        <v>#N/A</v>
      </c>
      <c r="V1733" s="65">
        <f t="shared" si="27"/>
        <v>45635</v>
      </c>
    </row>
    <row r="1734" spans="1:22" x14ac:dyDescent="0.2">
      <c r="A1734" s="344">
        <v>1564</v>
      </c>
      <c r="B1734" s="345" t="b">
        <v>1</v>
      </c>
      <c r="C1734" s="282" t="s">
        <v>134</v>
      </c>
      <c r="D1734" s="282" t="s">
        <v>20</v>
      </c>
      <c r="E1734" s="282" t="s">
        <v>441</v>
      </c>
      <c r="F1734" s="282" t="s">
        <v>2117</v>
      </c>
      <c r="G1734" s="345">
        <v>0.42020600000000002</v>
      </c>
      <c r="H1734" s="345">
        <v>0.42020600000000002</v>
      </c>
      <c r="I1734" s="282" t="s">
        <v>1139</v>
      </c>
      <c r="J1734" s="346">
        <v>45635</v>
      </c>
      <c r="K1734" s="344">
        <v>0</v>
      </c>
      <c r="L1734" s="346">
        <v>45635</v>
      </c>
      <c r="M1734" s="345">
        <v>0</v>
      </c>
      <c r="N1734" s="345">
        <v>0</v>
      </c>
      <c r="O1734" s="282" t="s">
        <v>1123</v>
      </c>
      <c r="P1734" s="344">
        <v>0</v>
      </c>
      <c r="Q1734" s="282" t="s">
        <v>2114</v>
      </c>
      <c r="R1734" s="344">
        <v>1</v>
      </c>
      <c r="S1734" s="339"/>
      <c r="T1734" s="282"/>
      <c r="U1734" s="24" t="str">
        <f>+VLOOKUP(TRIM(C1734),[5]CAT!$A$2:$G$498,4,0)</f>
        <v>Ribbon</v>
      </c>
      <c r="V1734" s="65">
        <f t="shared" si="27"/>
        <v>45635</v>
      </c>
    </row>
    <row r="1735" spans="1:22" x14ac:dyDescent="0.2">
      <c r="A1735" s="344">
        <v>1571</v>
      </c>
      <c r="B1735" s="345" t="b">
        <v>1</v>
      </c>
      <c r="C1735" s="282" t="s">
        <v>134</v>
      </c>
      <c r="D1735" s="282" t="s">
        <v>20</v>
      </c>
      <c r="E1735" s="282" t="s">
        <v>441</v>
      </c>
      <c r="F1735" s="282" t="s">
        <v>2117</v>
      </c>
      <c r="G1735" s="345">
        <v>0.36491499999999999</v>
      </c>
      <c r="H1735" s="345">
        <v>0.36491499999999999</v>
      </c>
      <c r="I1735" s="282" t="s">
        <v>1139</v>
      </c>
      <c r="J1735" s="346">
        <v>45635</v>
      </c>
      <c r="K1735" s="344">
        <v>0</v>
      </c>
      <c r="L1735" s="346">
        <v>45635</v>
      </c>
      <c r="M1735" s="345">
        <v>0</v>
      </c>
      <c r="N1735" s="345">
        <v>0</v>
      </c>
      <c r="O1735" s="282" t="s">
        <v>1123</v>
      </c>
      <c r="P1735" s="344">
        <v>0</v>
      </c>
      <c r="Q1735" s="282" t="s">
        <v>2108</v>
      </c>
      <c r="R1735" s="344">
        <v>1</v>
      </c>
      <c r="S1735" s="339"/>
      <c r="T1735" s="282"/>
      <c r="U1735" s="24" t="str">
        <f>+VLOOKUP(TRIM(C1735),[5]CAT!$A$2:$G$498,4,0)</f>
        <v>Ribbon</v>
      </c>
      <c r="V1735" s="65">
        <f t="shared" si="27"/>
        <v>45635</v>
      </c>
    </row>
    <row r="1736" spans="1:22" x14ac:dyDescent="0.2">
      <c r="A1736" s="344">
        <v>1563</v>
      </c>
      <c r="B1736" s="345" t="b">
        <v>1</v>
      </c>
      <c r="C1736" s="282" t="s">
        <v>1022</v>
      </c>
      <c r="D1736" s="282" t="s">
        <v>20</v>
      </c>
      <c r="E1736" s="282" t="s">
        <v>1503</v>
      </c>
      <c r="F1736" s="282" t="s">
        <v>1375</v>
      </c>
      <c r="G1736" s="345">
        <v>4.21</v>
      </c>
      <c r="H1736" s="345">
        <v>4.21</v>
      </c>
      <c r="I1736" s="282" t="s">
        <v>1182</v>
      </c>
      <c r="J1736" s="346">
        <v>45635</v>
      </c>
      <c r="K1736" s="344">
        <v>0</v>
      </c>
      <c r="L1736" s="346">
        <v>45635</v>
      </c>
      <c r="M1736" s="345">
        <v>0.01</v>
      </c>
      <c r="N1736" s="345">
        <v>0</v>
      </c>
      <c r="O1736" s="282" t="s">
        <v>1123</v>
      </c>
      <c r="P1736" s="344">
        <v>0</v>
      </c>
      <c r="Q1736" s="282" t="s">
        <v>2114</v>
      </c>
      <c r="R1736" s="344">
        <v>1</v>
      </c>
      <c r="S1736" s="339"/>
      <c r="T1736" s="282"/>
      <c r="U1736" s="24" t="e">
        <f>+VLOOKUP(TRIM(C1736),[5]CAT!$A$2:$G$498,4,0)</f>
        <v>#N/A</v>
      </c>
      <c r="V1736" s="65">
        <f t="shared" si="27"/>
        <v>45635</v>
      </c>
    </row>
    <row r="1737" spans="1:22" x14ac:dyDescent="0.2">
      <c r="A1737" s="344">
        <v>1568</v>
      </c>
      <c r="B1737" s="345" t="b">
        <v>1</v>
      </c>
      <c r="C1737" s="282" t="s">
        <v>1022</v>
      </c>
      <c r="D1737" s="282" t="s">
        <v>20</v>
      </c>
      <c r="E1737" s="282" t="s">
        <v>1503</v>
      </c>
      <c r="F1737" s="282" t="s">
        <v>1375</v>
      </c>
      <c r="G1737" s="345">
        <v>3.65</v>
      </c>
      <c r="H1737" s="345">
        <v>3.65</v>
      </c>
      <c r="I1737" s="282" t="s">
        <v>1182</v>
      </c>
      <c r="J1737" s="346">
        <v>45635</v>
      </c>
      <c r="K1737" s="344">
        <v>0</v>
      </c>
      <c r="L1737" s="346">
        <v>45635</v>
      </c>
      <c r="M1737" s="345">
        <v>0.01</v>
      </c>
      <c r="N1737" s="345">
        <v>0</v>
      </c>
      <c r="O1737" s="282" t="s">
        <v>1123</v>
      </c>
      <c r="P1737" s="344">
        <v>0</v>
      </c>
      <c r="Q1737" s="282" t="s">
        <v>2108</v>
      </c>
      <c r="R1737" s="344">
        <v>1</v>
      </c>
      <c r="S1737" s="339"/>
      <c r="T1737" s="282"/>
      <c r="U1737" s="24" t="e">
        <f>+VLOOKUP(TRIM(C1737),[5]CAT!$A$2:$G$498,4,0)</f>
        <v>#N/A</v>
      </c>
      <c r="V1737" s="65">
        <f t="shared" si="27"/>
        <v>45635</v>
      </c>
    </row>
    <row r="1738" spans="1:22" x14ac:dyDescent="0.2">
      <c r="A1738" s="344">
        <v>1577</v>
      </c>
      <c r="B1738" s="345" t="b">
        <v>1</v>
      </c>
      <c r="C1738" s="282" t="s">
        <v>1022</v>
      </c>
      <c r="D1738" s="282" t="s">
        <v>20</v>
      </c>
      <c r="E1738" s="282" t="s">
        <v>1503</v>
      </c>
      <c r="F1738" s="282" t="s">
        <v>1375</v>
      </c>
      <c r="G1738" s="345">
        <v>5.56</v>
      </c>
      <c r="H1738" s="345">
        <v>5.56</v>
      </c>
      <c r="I1738" s="282" t="s">
        <v>1182</v>
      </c>
      <c r="J1738" s="346">
        <v>45635</v>
      </c>
      <c r="K1738" s="344">
        <v>0</v>
      </c>
      <c r="L1738" s="346">
        <v>45635</v>
      </c>
      <c r="M1738" s="345">
        <v>0.01</v>
      </c>
      <c r="N1738" s="345">
        <v>0</v>
      </c>
      <c r="O1738" s="282" t="s">
        <v>1123</v>
      </c>
      <c r="P1738" s="344">
        <v>0</v>
      </c>
      <c r="Q1738" s="282" t="s">
        <v>2003</v>
      </c>
      <c r="R1738" s="344">
        <v>1</v>
      </c>
      <c r="S1738" s="339"/>
      <c r="T1738" s="282"/>
      <c r="U1738" s="24" t="e">
        <f>+VLOOKUP(TRIM(C1738),[5]CAT!$A$2:$G$498,4,0)</f>
        <v>#N/A</v>
      </c>
      <c r="V1738" s="65">
        <f t="shared" si="27"/>
        <v>45635</v>
      </c>
    </row>
    <row r="1739" spans="1:22" x14ac:dyDescent="0.2">
      <c r="A1739" s="344">
        <v>1603</v>
      </c>
      <c r="B1739" s="345" t="b">
        <v>1</v>
      </c>
      <c r="C1739" s="282" t="s">
        <v>1022</v>
      </c>
      <c r="D1739" s="282" t="s">
        <v>20</v>
      </c>
      <c r="E1739" s="282" t="s">
        <v>1503</v>
      </c>
      <c r="F1739" s="282" t="s">
        <v>1375</v>
      </c>
      <c r="G1739" s="345">
        <v>5.55</v>
      </c>
      <c r="H1739" s="345">
        <v>5.55</v>
      </c>
      <c r="I1739" s="282" t="s">
        <v>1182</v>
      </c>
      <c r="J1739" s="346">
        <v>45635</v>
      </c>
      <c r="K1739" s="344">
        <v>0</v>
      </c>
      <c r="L1739" s="346">
        <v>45635</v>
      </c>
      <c r="M1739" s="345">
        <v>0.01</v>
      </c>
      <c r="N1739" s="345">
        <v>0</v>
      </c>
      <c r="O1739" s="282" t="s">
        <v>1123</v>
      </c>
      <c r="P1739" s="344">
        <v>0</v>
      </c>
      <c r="Q1739" s="282" t="s">
        <v>2002</v>
      </c>
      <c r="R1739" s="344">
        <v>1</v>
      </c>
      <c r="S1739" s="339"/>
      <c r="T1739" s="282"/>
      <c r="U1739" s="24" t="e">
        <f>+VLOOKUP(TRIM(C1739),[5]CAT!$A$2:$G$498,4,0)</f>
        <v>#N/A</v>
      </c>
      <c r="V1739" s="65">
        <f t="shared" si="27"/>
        <v>45635</v>
      </c>
    </row>
    <row r="1740" spans="1:22" x14ac:dyDescent="0.2">
      <c r="A1740" s="344">
        <v>63</v>
      </c>
      <c r="B1740" s="345" t="b">
        <v>1</v>
      </c>
      <c r="C1740" s="282" t="s">
        <v>2028</v>
      </c>
      <c r="D1740" s="282" t="s">
        <v>1145</v>
      </c>
      <c r="E1740" s="282" t="s">
        <v>2198</v>
      </c>
      <c r="F1740" s="282" t="s">
        <v>2199</v>
      </c>
      <c r="G1740" s="345">
        <v>833.33</v>
      </c>
      <c r="H1740" s="345">
        <v>0</v>
      </c>
      <c r="I1740" s="282" t="s">
        <v>1139</v>
      </c>
      <c r="J1740" s="346">
        <v>45635</v>
      </c>
      <c r="K1740" s="344">
        <v>0</v>
      </c>
      <c r="L1740" s="346">
        <v>45635</v>
      </c>
      <c r="M1740" s="345">
        <v>0.01</v>
      </c>
      <c r="N1740" s="345">
        <v>0</v>
      </c>
      <c r="O1740" s="282" t="s">
        <v>1123</v>
      </c>
      <c r="P1740" s="344">
        <v>0</v>
      </c>
      <c r="Q1740" s="282" t="s">
        <v>2002</v>
      </c>
      <c r="R1740" s="344">
        <v>1</v>
      </c>
      <c r="S1740" s="339"/>
      <c r="T1740" s="282"/>
      <c r="U1740" s="24" t="e">
        <f>+VLOOKUP(TRIM(C1740),[5]CAT!$A$2:$G$498,4,0)</f>
        <v>#N/A</v>
      </c>
      <c r="V1740" s="65">
        <f t="shared" si="27"/>
        <v>45635</v>
      </c>
    </row>
    <row r="1741" spans="1:22" x14ac:dyDescent="0.2">
      <c r="A1741" s="344">
        <v>62</v>
      </c>
      <c r="B1741" s="345" t="b">
        <v>1</v>
      </c>
      <c r="C1741" s="282" t="s">
        <v>2029</v>
      </c>
      <c r="D1741" s="282" t="s">
        <v>1145</v>
      </c>
      <c r="E1741" s="282" t="s">
        <v>2200</v>
      </c>
      <c r="F1741" s="282" t="s">
        <v>2201</v>
      </c>
      <c r="G1741" s="345">
        <v>833.33</v>
      </c>
      <c r="H1741" s="345">
        <v>0</v>
      </c>
      <c r="I1741" s="282" t="s">
        <v>1139</v>
      </c>
      <c r="J1741" s="346">
        <v>45635</v>
      </c>
      <c r="K1741" s="344">
        <v>0</v>
      </c>
      <c r="L1741" s="346">
        <v>45635</v>
      </c>
      <c r="M1741" s="345">
        <v>0.01</v>
      </c>
      <c r="N1741" s="345">
        <v>0</v>
      </c>
      <c r="O1741" s="282" t="s">
        <v>1123</v>
      </c>
      <c r="P1741" s="344">
        <v>0</v>
      </c>
      <c r="Q1741" s="282" t="s">
        <v>2003</v>
      </c>
      <c r="R1741" s="344">
        <v>1</v>
      </c>
      <c r="S1741" s="339"/>
      <c r="T1741" s="282"/>
      <c r="U1741" s="24" t="e">
        <f>+VLOOKUP(TRIM(C1741),[5]CAT!$A$2:$G$498,4,0)</f>
        <v>#N/A</v>
      </c>
      <c r="V1741" s="65">
        <f t="shared" si="27"/>
        <v>45635</v>
      </c>
    </row>
    <row r="1742" spans="1:22" x14ac:dyDescent="0.2">
      <c r="A1742" s="344">
        <v>57</v>
      </c>
      <c r="B1742" s="345" t="b">
        <v>1</v>
      </c>
      <c r="C1742" s="282" t="s">
        <v>2135</v>
      </c>
      <c r="D1742" s="282" t="s">
        <v>1145</v>
      </c>
      <c r="E1742" s="282" t="s">
        <v>2136</v>
      </c>
      <c r="F1742" s="282" t="s">
        <v>2137</v>
      </c>
      <c r="G1742" s="345">
        <v>1010.11</v>
      </c>
      <c r="H1742" s="345">
        <v>0</v>
      </c>
      <c r="I1742" s="282" t="s">
        <v>1139</v>
      </c>
      <c r="J1742" s="346">
        <v>45635</v>
      </c>
      <c r="K1742" s="344">
        <v>0</v>
      </c>
      <c r="L1742" s="346">
        <v>45635</v>
      </c>
      <c r="M1742" s="345">
        <v>0.01</v>
      </c>
      <c r="N1742" s="345">
        <v>0</v>
      </c>
      <c r="O1742" s="282" t="s">
        <v>1123</v>
      </c>
      <c r="P1742" s="344">
        <v>0</v>
      </c>
      <c r="Q1742" s="282" t="s">
        <v>2114</v>
      </c>
      <c r="R1742" s="344">
        <v>1</v>
      </c>
      <c r="S1742" s="339"/>
      <c r="T1742" s="282"/>
      <c r="U1742" s="24" t="e">
        <f>+VLOOKUP(TRIM(C1742),[5]CAT!$A$2:$G$498,4,0)</f>
        <v>#N/A</v>
      </c>
      <c r="V1742" s="65">
        <f t="shared" si="27"/>
        <v>45635</v>
      </c>
    </row>
    <row r="1743" spans="1:22" x14ac:dyDescent="0.2">
      <c r="A1743" s="344">
        <v>58</v>
      </c>
      <c r="B1743" s="345" t="b">
        <v>1</v>
      </c>
      <c r="C1743" s="282" t="s">
        <v>2126</v>
      </c>
      <c r="D1743" s="282" t="s">
        <v>1145</v>
      </c>
      <c r="E1743" s="282" t="s">
        <v>2127</v>
      </c>
      <c r="F1743" s="282" t="s">
        <v>2128</v>
      </c>
      <c r="G1743" s="345">
        <v>877.2</v>
      </c>
      <c r="H1743" s="345">
        <v>0</v>
      </c>
      <c r="I1743" s="282" t="s">
        <v>1139</v>
      </c>
      <c r="J1743" s="346">
        <v>45635</v>
      </c>
      <c r="K1743" s="344">
        <v>0</v>
      </c>
      <c r="L1743" s="346">
        <v>45635</v>
      </c>
      <c r="M1743" s="345">
        <v>0.01</v>
      </c>
      <c r="N1743" s="345">
        <v>0</v>
      </c>
      <c r="O1743" s="282" t="s">
        <v>1123</v>
      </c>
      <c r="P1743" s="344">
        <v>0</v>
      </c>
      <c r="Q1743" s="282" t="s">
        <v>2108</v>
      </c>
      <c r="R1743" s="344">
        <v>1</v>
      </c>
      <c r="S1743" s="339"/>
      <c r="T1743" s="282"/>
      <c r="U1743" s="24" t="e">
        <f>+VLOOKUP(TRIM(C1743),[5]CAT!$A$2:$G$498,4,0)</f>
        <v>#N/A</v>
      </c>
      <c r="V1743" s="65">
        <f t="shared" si="27"/>
        <v>45635</v>
      </c>
    </row>
    <row r="1744" spans="1:22" x14ac:dyDescent="0.2">
      <c r="A1744" s="344">
        <v>1790</v>
      </c>
      <c r="B1744" s="345" t="b">
        <v>1</v>
      </c>
      <c r="C1744" s="282" t="s">
        <v>148</v>
      </c>
      <c r="D1744" s="282" t="s">
        <v>20</v>
      </c>
      <c r="E1744" s="282" t="s">
        <v>586</v>
      </c>
      <c r="F1744" s="282" t="s">
        <v>1128</v>
      </c>
      <c r="G1744" s="345">
        <v>1970.2495590000001</v>
      </c>
      <c r="H1744" s="345">
        <v>1970.2495590000001</v>
      </c>
      <c r="I1744" s="282" t="s">
        <v>1122</v>
      </c>
      <c r="J1744" s="346">
        <v>45635</v>
      </c>
      <c r="K1744" s="344">
        <v>10</v>
      </c>
      <c r="L1744" s="346">
        <v>45649</v>
      </c>
      <c r="M1744" s="345">
        <v>0</v>
      </c>
      <c r="N1744" s="345">
        <v>0</v>
      </c>
      <c r="O1744" s="282" t="s">
        <v>1123</v>
      </c>
      <c r="P1744" s="344">
        <v>0</v>
      </c>
      <c r="Q1744" s="282" t="s">
        <v>2001</v>
      </c>
      <c r="R1744" s="344">
        <v>1</v>
      </c>
      <c r="S1744" s="339"/>
      <c r="T1744" s="282"/>
      <c r="U1744" s="24" t="str">
        <f>+VLOOKUP(TRIM(C1744),[5]CAT!$A$2:$G$498,4,0)</f>
        <v>Harina</v>
      </c>
      <c r="V1744" s="65">
        <f t="shared" si="27"/>
        <v>45649</v>
      </c>
    </row>
    <row r="1745" spans="1:22" x14ac:dyDescent="0.2">
      <c r="A1745" s="344">
        <v>1793</v>
      </c>
      <c r="B1745" s="345" t="b">
        <v>1</v>
      </c>
      <c r="C1745" s="282" t="s">
        <v>148</v>
      </c>
      <c r="D1745" s="282" t="s">
        <v>20</v>
      </c>
      <c r="E1745" s="282" t="s">
        <v>586</v>
      </c>
      <c r="F1745" s="282" t="s">
        <v>1128</v>
      </c>
      <c r="G1745" s="345">
        <v>836.58519000000001</v>
      </c>
      <c r="H1745" s="345">
        <v>836.58519000000001</v>
      </c>
      <c r="I1745" s="282" t="s">
        <v>1122</v>
      </c>
      <c r="J1745" s="346">
        <v>45635</v>
      </c>
      <c r="K1745" s="344">
        <v>10</v>
      </c>
      <c r="L1745" s="346">
        <v>45649</v>
      </c>
      <c r="M1745" s="345">
        <v>0</v>
      </c>
      <c r="N1745" s="345">
        <v>0</v>
      </c>
      <c r="O1745" s="282" t="s">
        <v>1123</v>
      </c>
      <c r="P1745" s="344">
        <v>0</v>
      </c>
      <c r="Q1745" s="282" t="s">
        <v>2248</v>
      </c>
      <c r="R1745" s="344">
        <v>1</v>
      </c>
      <c r="S1745" s="339"/>
      <c r="T1745" s="282"/>
      <c r="U1745" s="24" t="str">
        <f>+VLOOKUP(TRIM(C1745),[5]CAT!$A$2:$G$498,4,0)</f>
        <v>Harina</v>
      </c>
      <c r="V1745" s="65">
        <f t="shared" si="27"/>
        <v>45649</v>
      </c>
    </row>
    <row r="1746" spans="1:22" x14ac:dyDescent="0.2">
      <c r="A1746" s="344">
        <v>1797</v>
      </c>
      <c r="B1746" s="345" t="b">
        <v>1</v>
      </c>
      <c r="C1746" s="282" t="s">
        <v>148</v>
      </c>
      <c r="D1746" s="282" t="s">
        <v>20</v>
      </c>
      <c r="E1746" s="282" t="s">
        <v>586</v>
      </c>
      <c r="F1746" s="282" t="s">
        <v>1128</v>
      </c>
      <c r="G1746" s="345">
        <v>2818.7786550000001</v>
      </c>
      <c r="H1746" s="345">
        <v>2818.7786550000001</v>
      </c>
      <c r="I1746" s="282" t="s">
        <v>1122</v>
      </c>
      <c r="J1746" s="346">
        <v>45635</v>
      </c>
      <c r="K1746" s="344">
        <v>10</v>
      </c>
      <c r="L1746" s="346">
        <v>45649</v>
      </c>
      <c r="M1746" s="345">
        <v>0</v>
      </c>
      <c r="N1746" s="345">
        <v>0</v>
      </c>
      <c r="O1746" s="282" t="s">
        <v>1123</v>
      </c>
      <c r="P1746" s="344">
        <v>0</v>
      </c>
      <c r="Q1746" s="282" t="s">
        <v>2000</v>
      </c>
      <c r="R1746" s="344">
        <v>1</v>
      </c>
      <c r="S1746" s="339"/>
      <c r="T1746" s="282"/>
      <c r="U1746" s="24" t="str">
        <f>+VLOOKUP(TRIM(C1746),[5]CAT!$A$2:$G$498,4,0)</f>
        <v>Harina</v>
      </c>
      <c r="V1746" s="65">
        <f t="shared" si="27"/>
        <v>45649</v>
      </c>
    </row>
    <row r="1747" spans="1:22" x14ac:dyDescent="0.2">
      <c r="A1747" s="344">
        <v>1800</v>
      </c>
      <c r="B1747" s="345" t="b">
        <v>1</v>
      </c>
      <c r="C1747" s="282" t="s">
        <v>148</v>
      </c>
      <c r="D1747" s="282" t="s">
        <v>20</v>
      </c>
      <c r="E1747" s="282" t="s">
        <v>586</v>
      </c>
      <c r="F1747" s="282" t="s">
        <v>1128</v>
      </c>
      <c r="G1747" s="345">
        <v>2802.637072</v>
      </c>
      <c r="H1747" s="345">
        <v>2802.637072</v>
      </c>
      <c r="I1747" s="282" t="s">
        <v>1122</v>
      </c>
      <c r="J1747" s="346">
        <v>45635</v>
      </c>
      <c r="K1747" s="344">
        <v>10</v>
      </c>
      <c r="L1747" s="346">
        <v>45649</v>
      </c>
      <c r="M1747" s="345">
        <v>0</v>
      </c>
      <c r="N1747" s="345">
        <v>0</v>
      </c>
      <c r="O1747" s="282" t="s">
        <v>1123</v>
      </c>
      <c r="P1747" s="344">
        <v>0</v>
      </c>
      <c r="Q1747" s="282" t="s">
        <v>2068</v>
      </c>
      <c r="R1747" s="344">
        <v>1</v>
      </c>
      <c r="S1747" s="339"/>
      <c r="T1747" s="282"/>
      <c r="U1747" s="24" t="str">
        <f>+VLOOKUP(TRIM(C1747),[5]CAT!$A$2:$G$498,4,0)</f>
        <v>Harina</v>
      </c>
      <c r="V1747" s="65">
        <f t="shared" si="27"/>
        <v>45649</v>
      </c>
    </row>
    <row r="1748" spans="1:22" x14ac:dyDescent="0.2">
      <c r="A1748" s="344">
        <v>2031</v>
      </c>
      <c r="B1748" s="345" t="b">
        <v>1</v>
      </c>
      <c r="C1748" s="282" t="s">
        <v>238</v>
      </c>
      <c r="D1748" s="282" t="s">
        <v>20</v>
      </c>
      <c r="E1748" s="282" t="s">
        <v>82</v>
      </c>
      <c r="F1748" s="282" t="s">
        <v>1124</v>
      </c>
      <c r="G1748" s="345">
        <v>75.367362999999997</v>
      </c>
      <c r="H1748" s="345">
        <v>75.367362999999997</v>
      </c>
      <c r="I1748" s="282" t="s">
        <v>1180</v>
      </c>
      <c r="J1748" s="346">
        <v>45635</v>
      </c>
      <c r="K1748" s="344">
        <v>30</v>
      </c>
      <c r="L1748" s="346">
        <v>45670</v>
      </c>
      <c r="M1748" s="345">
        <v>0</v>
      </c>
      <c r="N1748" s="345">
        <v>0</v>
      </c>
      <c r="O1748" s="282" t="s">
        <v>1123</v>
      </c>
      <c r="P1748" s="344">
        <v>0</v>
      </c>
      <c r="Q1748" s="282" t="s">
        <v>2111</v>
      </c>
      <c r="R1748" s="344">
        <v>1</v>
      </c>
      <c r="S1748" s="339"/>
      <c r="T1748" s="282"/>
      <c r="U1748" s="24" t="str">
        <f>+VLOOKUP(TRIM(C1748),[5]CAT!$A$2:$G$498,4,0)</f>
        <v>Text &amp; Soja</v>
      </c>
      <c r="V1748" s="65">
        <f t="shared" si="27"/>
        <v>45670</v>
      </c>
    </row>
    <row r="1749" spans="1:22" x14ac:dyDescent="0.2">
      <c r="A1749" s="344">
        <v>2041</v>
      </c>
      <c r="B1749" s="345" t="b">
        <v>1</v>
      </c>
      <c r="C1749" s="282" t="s">
        <v>238</v>
      </c>
      <c r="D1749" s="282" t="s">
        <v>20</v>
      </c>
      <c r="E1749" s="282" t="s">
        <v>82</v>
      </c>
      <c r="F1749" s="282" t="s">
        <v>1124</v>
      </c>
      <c r="G1749" s="345">
        <v>84.261678000000003</v>
      </c>
      <c r="H1749" s="345">
        <v>84.261678000000003</v>
      </c>
      <c r="I1749" s="282" t="s">
        <v>1180</v>
      </c>
      <c r="J1749" s="346">
        <v>45635</v>
      </c>
      <c r="K1749" s="344">
        <v>30</v>
      </c>
      <c r="L1749" s="346">
        <v>45670</v>
      </c>
      <c r="M1749" s="345">
        <v>0</v>
      </c>
      <c r="N1749" s="345">
        <v>0</v>
      </c>
      <c r="O1749" s="282" t="s">
        <v>1123</v>
      </c>
      <c r="P1749" s="344">
        <v>0</v>
      </c>
      <c r="Q1749" s="282" t="s">
        <v>2112</v>
      </c>
      <c r="R1749" s="344">
        <v>1</v>
      </c>
      <c r="S1749" s="339"/>
      <c r="T1749" s="282"/>
      <c r="U1749" s="24" t="str">
        <f>+VLOOKUP(TRIM(C1749),[5]CAT!$A$2:$G$498,4,0)</f>
        <v>Text &amp; Soja</v>
      </c>
      <c r="V1749" s="65">
        <f t="shared" si="27"/>
        <v>45670</v>
      </c>
    </row>
    <row r="1750" spans="1:22" x14ac:dyDescent="0.2">
      <c r="A1750" s="344">
        <v>2053</v>
      </c>
      <c r="B1750" s="345" t="b">
        <v>1</v>
      </c>
      <c r="C1750" s="282" t="s">
        <v>238</v>
      </c>
      <c r="D1750" s="282" t="s">
        <v>20</v>
      </c>
      <c r="E1750" s="282" t="s">
        <v>82</v>
      </c>
      <c r="F1750" s="282" t="s">
        <v>1124</v>
      </c>
      <c r="G1750" s="345">
        <v>43.203360000000004</v>
      </c>
      <c r="H1750" s="345">
        <v>43.203360000000004</v>
      </c>
      <c r="I1750" s="282" t="s">
        <v>1180</v>
      </c>
      <c r="J1750" s="346">
        <v>45635</v>
      </c>
      <c r="K1750" s="344">
        <v>30</v>
      </c>
      <c r="L1750" s="346">
        <v>45670</v>
      </c>
      <c r="M1750" s="345">
        <v>0</v>
      </c>
      <c r="N1750" s="345">
        <v>0</v>
      </c>
      <c r="O1750" s="282" t="s">
        <v>1123</v>
      </c>
      <c r="P1750" s="344">
        <v>0</v>
      </c>
      <c r="Q1750" s="282" t="s">
        <v>2147</v>
      </c>
      <c r="R1750" s="344">
        <v>1</v>
      </c>
      <c r="S1750" s="339"/>
      <c r="T1750" s="282"/>
      <c r="U1750" s="24" t="str">
        <f>+VLOOKUP(TRIM(C1750),[5]CAT!$A$2:$G$498,4,0)</f>
        <v>Text &amp; Soja</v>
      </c>
      <c r="V1750" s="65">
        <f t="shared" si="27"/>
        <v>45670</v>
      </c>
    </row>
    <row r="1751" spans="1:22" x14ac:dyDescent="0.2">
      <c r="A1751" s="344">
        <v>2063</v>
      </c>
      <c r="B1751" s="345" t="b">
        <v>1</v>
      </c>
      <c r="C1751" s="282" t="s">
        <v>238</v>
      </c>
      <c r="D1751" s="282" t="s">
        <v>20</v>
      </c>
      <c r="E1751" s="282" t="s">
        <v>82</v>
      </c>
      <c r="F1751" s="282" t="s">
        <v>1124</v>
      </c>
      <c r="G1751" s="345">
        <v>38.883023999999999</v>
      </c>
      <c r="H1751" s="345">
        <v>38.883023999999999</v>
      </c>
      <c r="I1751" s="282" t="s">
        <v>1180</v>
      </c>
      <c r="J1751" s="346">
        <v>45635</v>
      </c>
      <c r="K1751" s="344">
        <v>30</v>
      </c>
      <c r="L1751" s="346">
        <v>45670</v>
      </c>
      <c r="M1751" s="345">
        <v>0</v>
      </c>
      <c r="N1751" s="345">
        <v>0</v>
      </c>
      <c r="O1751" s="282" t="s">
        <v>1123</v>
      </c>
      <c r="P1751" s="344">
        <v>0</v>
      </c>
      <c r="Q1751" s="282" t="s">
        <v>2148</v>
      </c>
      <c r="R1751" s="344">
        <v>1</v>
      </c>
      <c r="S1751" s="339"/>
      <c r="T1751" s="282"/>
      <c r="U1751" s="24" t="str">
        <f>+VLOOKUP(TRIM(C1751),[5]CAT!$A$2:$G$498,4,0)</f>
        <v>Text &amp; Soja</v>
      </c>
      <c r="V1751" s="65">
        <f t="shared" si="27"/>
        <v>45670</v>
      </c>
    </row>
    <row r="1752" spans="1:22" x14ac:dyDescent="0.2">
      <c r="A1752" s="344">
        <v>2069</v>
      </c>
      <c r="B1752" s="345" t="b">
        <v>1</v>
      </c>
      <c r="C1752" s="282" t="s">
        <v>238</v>
      </c>
      <c r="D1752" s="282" t="s">
        <v>20</v>
      </c>
      <c r="E1752" s="282" t="s">
        <v>82</v>
      </c>
      <c r="F1752" s="282" t="s">
        <v>1124</v>
      </c>
      <c r="G1752" s="345">
        <v>116.451562</v>
      </c>
      <c r="H1752" s="345">
        <v>116.451562</v>
      </c>
      <c r="I1752" s="282" t="s">
        <v>1180</v>
      </c>
      <c r="J1752" s="346">
        <v>45635</v>
      </c>
      <c r="K1752" s="344">
        <v>30</v>
      </c>
      <c r="L1752" s="346">
        <v>45670</v>
      </c>
      <c r="M1752" s="345">
        <v>0</v>
      </c>
      <c r="N1752" s="345">
        <v>0</v>
      </c>
      <c r="O1752" s="282" t="s">
        <v>1123</v>
      </c>
      <c r="P1752" s="344">
        <v>0</v>
      </c>
      <c r="Q1752" s="282" t="s">
        <v>2134</v>
      </c>
      <c r="R1752" s="344">
        <v>1</v>
      </c>
      <c r="S1752" s="339"/>
      <c r="T1752" s="282"/>
      <c r="U1752" s="24" t="str">
        <f>+VLOOKUP(TRIM(C1752),[5]CAT!$A$2:$G$498,4,0)</f>
        <v>Text &amp; Soja</v>
      </c>
      <c r="V1752" s="65">
        <f t="shared" si="27"/>
        <v>45670</v>
      </c>
    </row>
    <row r="1753" spans="1:22" x14ac:dyDescent="0.2">
      <c r="A1753" s="344">
        <v>1777</v>
      </c>
      <c r="B1753" s="345" t="b">
        <v>1</v>
      </c>
      <c r="C1753" s="282" t="s">
        <v>265</v>
      </c>
      <c r="D1753" s="282" t="s">
        <v>20</v>
      </c>
      <c r="E1753" s="282" t="s">
        <v>28</v>
      </c>
      <c r="F1753" s="282" t="s">
        <v>1127</v>
      </c>
      <c r="G1753" s="345">
        <v>6.5247130000000002</v>
      </c>
      <c r="H1753" s="345">
        <v>6.5247130000000002</v>
      </c>
      <c r="I1753" s="282" t="s">
        <v>1122</v>
      </c>
      <c r="J1753" s="346">
        <v>45636</v>
      </c>
      <c r="K1753" s="344">
        <v>7</v>
      </c>
      <c r="L1753" s="346">
        <v>45649</v>
      </c>
      <c r="M1753" s="345">
        <v>0</v>
      </c>
      <c r="N1753" s="345">
        <v>0</v>
      </c>
      <c r="O1753" s="282" t="s">
        <v>1123</v>
      </c>
      <c r="P1753" s="344">
        <v>0</v>
      </c>
      <c r="Q1753" s="282" t="s">
        <v>2248</v>
      </c>
      <c r="R1753" s="344">
        <v>1</v>
      </c>
      <c r="S1753" s="339"/>
      <c r="T1753" s="282"/>
      <c r="U1753" s="24" t="str">
        <f>+VLOOKUP(TRIM(C1753),[5]CAT!$A$2:$G$498,4,0)</f>
        <v>Aditivos</v>
      </c>
      <c r="V1753" s="65">
        <f t="shared" si="27"/>
        <v>45649</v>
      </c>
    </row>
    <row r="1754" spans="1:22" x14ac:dyDescent="0.2">
      <c r="A1754" s="344">
        <v>1778</v>
      </c>
      <c r="B1754" s="345" t="b">
        <v>1</v>
      </c>
      <c r="C1754" s="282" t="s">
        <v>250</v>
      </c>
      <c r="D1754" s="282" t="s">
        <v>20</v>
      </c>
      <c r="E1754" s="282" t="s">
        <v>31</v>
      </c>
      <c r="F1754" s="282" t="s">
        <v>1375</v>
      </c>
      <c r="G1754" s="345">
        <v>6.5247130000000002</v>
      </c>
      <c r="H1754" s="345">
        <v>6.5247130000000002</v>
      </c>
      <c r="I1754" s="282" t="s">
        <v>1180</v>
      </c>
      <c r="J1754" s="346">
        <v>45636</v>
      </c>
      <c r="K1754" s="344">
        <v>7</v>
      </c>
      <c r="L1754" s="346">
        <v>45649</v>
      </c>
      <c r="M1754" s="345">
        <v>0</v>
      </c>
      <c r="N1754" s="345">
        <v>0</v>
      </c>
      <c r="O1754" s="282" t="s">
        <v>1123</v>
      </c>
      <c r="P1754" s="344">
        <v>0</v>
      </c>
      <c r="Q1754" s="282" t="s">
        <v>2248</v>
      </c>
      <c r="R1754" s="344">
        <v>1</v>
      </c>
      <c r="S1754" s="339"/>
      <c r="T1754" s="282"/>
      <c r="U1754" s="24" t="str">
        <f>+VLOOKUP(TRIM(C1754),[5]CAT!$A$2:$G$498,4,0)</f>
        <v>Aditivos</v>
      </c>
      <c r="V1754" s="65">
        <f t="shared" si="27"/>
        <v>45649</v>
      </c>
    </row>
    <row r="1755" spans="1:22" x14ac:dyDescent="0.2">
      <c r="A1755" s="344">
        <v>1771</v>
      </c>
      <c r="B1755" s="345" t="b">
        <v>1</v>
      </c>
      <c r="C1755" s="282" t="s">
        <v>156</v>
      </c>
      <c r="D1755" s="282" t="s">
        <v>20</v>
      </c>
      <c r="E1755" s="282" t="s">
        <v>44</v>
      </c>
      <c r="F1755" s="282" t="s">
        <v>1375</v>
      </c>
      <c r="G1755" s="345">
        <v>15.753114</v>
      </c>
      <c r="H1755" s="345">
        <v>15.753114</v>
      </c>
      <c r="I1755" s="282" t="s">
        <v>1122</v>
      </c>
      <c r="J1755" s="346">
        <v>45636</v>
      </c>
      <c r="K1755" s="344">
        <v>7</v>
      </c>
      <c r="L1755" s="346">
        <v>45649</v>
      </c>
      <c r="M1755" s="345">
        <v>0</v>
      </c>
      <c r="N1755" s="345">
        <v>0</v>
      </c>
      <c r="O1755" s="282" t="s">
        <v>1123</v>
      </c>
      <c r="P1755" s="344">
        <v>0</v>
      </c>
      <c r="Q1755" s="282" t="s">
        <v>2001</v>
      </c>
      <c r="R1755" s="344">
        <v>1</v>
      </c>
      <c r="S1755" s="339"/>
      <c r="T1755" s="282"/>
      <c r="U1755" s="24" t="str">
        <f>+VLOOKUP(TRIM(C1755),[5]CAT!$A$2:$G$498,4,0)</f>
        <v>Azucar</v>
      </c>
      <c r="V1755" s="65">
        <f t="shared" si="27"/>
        <v>45649</v>
      </c>
    </row>
    <row r="1756" spans="1:22" x14ac:dyDescent="0.2">
      <c r="A1756" s="344">
        <v>1776</v>
      </c>
      <c r="B1756" s="345" t="b">
        <v>1</v>
      </c>
      <c r="C1756" s="282" t="s">
        <v>156</v>
      </c>
      <c r="D1756" s="282" t="s">
        <v>20</v>
      </c>
      <c r="E1756" s="282" t="s">
        <v>44</v>
      </c>
      <c r="F1756" s="282" t="s">
        <v>1375</v>
      </c>
      <c r="G1756" s="345">
        <v>20.076041</v>
      </c>
      <c r="H1756" s="345">
        <v>20.076041</v>
      </c>
      <c r="I1756" s="282" t="s">
        <v>1122</v>
      </c>
      <c r="J1756" s="346">
        <v>45636</v>
      </c>
      <c r="K1756" s="344">
        <v>7</v>
      </c>
      <c r="L1756" s="346">
        <v>45649</v>
      </c>
      <c r="M1756" s="345">
        <v>0</v>
      </c>
      <c r="N1756" s="345">
        <v>0</v>
      </c>
      <c r="O1756" s="282" t="s">
        <v>1123</v>
      </c>
      <c r="P1756" s="344">
        <v>0</v>
      </c>
      <c r="Q1756" s="282" t="s">
        <v>2248</v>
      </c>
      <c r="R1756" s="344">
        <v>1</v>
      </c>
      <c r="S1756" s="339"/>
      <c r="T1756" s="282"/>
      <c r="U1756" s="24" t="str">
        <f>+VLOOKUP(TRIM(C1756),[5]CAT!$A$2:$G$498,4,0)</f>
        <v>Azucar</v>
      </c>
      <c r="V1756" s="65">
        <f t="shared" si="27"/>
        <v>45649</v>
      </c>
    </row>
    <row r="1757" spans="1:22" x14ac:dyDescent="0.2">
      <c r="A1757" s="344">
        <v>1783</v>
      </c>
      <c r="B1757" s="345" t="b">
        <v>1</v>
      </c>
      <c r="C1757" s="282" t="s">
        <v>156</v>
      </c>
      <c r="D1757" s="282" t="s">
        <v>20</v>
      </c>
      <c r="E1757" s="282" t="s">
        <v>44</v>
      </c>
      <c r="F1757" s="282" t="s">
        <v>1375</v>
      </c>
      <c r="G1757" s="345">
        <v>22.537521999999999</v>
      </c>
      <c r="H1757" s="345">
        <v>22.537521999999999</v>
      </c>
      <c r="I1757" s="282" t="s">
        <v>1122</v>
      </c>
      <c r="J1757" s="346">
        <v>45636</v>
      </c>
      <c r="K1757" s="344">
        <v>7</v>
      </c>
      <c r="L1757" s="346">
        <v>45649</v>
      </c>
      <c r="M1757" s="345">
        <v>0</v>
      </c>
      <c r="N1757" s="345">
        <v>0</v>
      </c>
      <c r="O1757" s="282" t="s">
        <v>1123</v>
      </c>
      <c r="P1757" s="344">
        <v>0</v>
      </c>
      <c r="Q1757" s="282" t="s">
        <v>2000</v>
      </c>
      <c r="R1757" s="344">
        <v>1</v>
      </c>
      <c r="S1757" s="339"/>
      <c r="T1757" s="282"/>
      <c r="U1757" s="24" t="str">
        <f>+VLOOKUP(TRIM(C1757),[5]CAT!$A$2:$G$498,4,0)</f>
        <v>Azucar</v>
      </c>
      <c r="V1757" s="65">
        <f t="shared" si="27"/>
        <v>45649</v>
      </c>
    </row>
    <row r="1758" spans="1:22" x14ac:dyDescent="0.2">
      <c r="A1758" s="344">
        <v>1788</v>
      </c>
      <c r="B1758" s="345" t="b">
        <v>1</v>
      </c>
      <c r="C1758" s="282" t="s">
        <v>156</v>
      </c>
      <c r="D1758" s="282" t="s">
        <v>20</v>
      </c>
      <c r="E1758" s="282" t="s">
        <v>44</v>
      </c>
      <c r="F1758" s="282" t="s">
        <v>1375</v>
      </c>
      <c r="G1758" s="345">
        <v>22.408462</v>
      </c>
      <c r="H1758" s="345">
        <v>22.408462</v>
      </c>
      <c r="I1758" s="282" t="s">
        <v>1122</v>
      </c>
      <c r="J1758" s="346">
        <v>45636</v>
      </c>
      <c r="K1758" s="344">
        <v>7</v>
      </c>
      <c r="L1758" s="346">
        <v>45649</v>
      </c>
      <c r="M1758" s="345">
        <v>0</v>
      </c>
      <c r="N1758" s="345">
        <v>0</v>
      </c>
      <c r="O1758" s="282" t="s">
        <v>1123</v>
      </c>
      <c r="P1758" s="344">
        <v>0</v>
      </c>
      <c r="Q1758" s="282" t="s">
        <v>2068</v>
      </c>
      <c r="R1758" s="344">
        <v>1</v>
      </c>
      <c r="S1758" s="339"/>
      <c r="T1758" s="282"/>
      <c r="U1758" s="24" t="str">
        <f>+VLOOKUP(TRIM(C1758),[5]CAT!$A$2:$G$498,4,0)</f>
        <v>Azucar</v>
      </c>
      <c r="V1758" s="65">
        <f t="shared" si="27"/>
        <v>45649</v>
      </c>
    </row>
    <row r="1759" spans="1:22" x14ac:dyDescent="0.2">
      <c r="A1759" s="344">
        <v>1772</v>
      </c>
      <c r="B1759" s="345" t="b">
        <v>1</v>
      </c>
      <c r="C1759" s="282" t="s">
        <v>153</v>
      </c>
      <c r="D1759" s="282" t="s">
        <v>20</v>
      </c>
      <c r="E1759" s="282" t="s">
        <v>46</v>
      </c>
      <c r="F1759" s="282" t="s">
        <v>1375</v>
      </c>
      <c r="G1759" s="345">
        <v>42.008305</v>
      </c>
      <c r="H1759" s="345">
        <v>42.008305</v>
      </c>
      <c r="I1759" s="282" t="s">
        <v>1122</v>
      </c>
      <c r="J1759" s="346">
        <v>45636</v>
      </c>
      <c r="K1759" s="344">
        <v>7</v>
      </c>
      <c r="L1759" s="346">
        <v>45649</v>
      </c>
      <c r="M1759" s="345">
        <v>0</v>
      </c>
      <c r="N1759" s="345">
        <v>0</v>
      </c>
      <c r="O1759" s="282" t="s">
        <v>1123</v>
      </c>
      <c r="P1759" s="344">
        <v>0</v>
      </c>
      <c r="Q1759" s="282" t="s">
        <v>2001</v>
      </c>
      <c r="R1759" s="344">
        <v>1</v>
      </c>
      <c r="S1759" s="339"/>
      <c r="T1759" s="282"/>
      <c r="U1759" s="24" t="str">
        <f>+VLOOKUP(TRIM(C1759),[5]CAT!$A$2:$G$498,4,0)</f>
        <v>Sal</v>
      </c>
      <c r="V1759" s="65">
        <f t="shared" si="27"/>
        <v>45649</v>
      </c>
    </row>
    <row r="1760" spans="1:22" x14ac:dyDescent="0.2">
      <c r="A1760" s="344">
        <v>1779</v>
      </c>
      <c r="B1760" s="345" t="b">
        <v>1</v>
      </c>
      <c r="C1760" s="282" t="s">
        <v>153</v>
      </c>
      <c r="D1760" s="282" t="s">
        <v>20</v>
      </c>
      <c r="E1760" s="282" t="s">
        <v>46</v>
      </c>
      <c r="F1760" s="282" t="s">
        <v>1375</v>
      </c>
      <c r="G1760" s="345">
        <v>63.574129999999997</v>
      </c>
      <c r="H1760" s="345">
        <v>63.574129999999997</v>
      </c>
      <c r="I1760" s="282" t="s">
        <v>1122</v>
      </c>
      <c r="J1760" s="346">
        <v>45636</v>
      </c>
      <c r="K1760" s="344">
        <v>7</v>
      </c>
      <c r="L1760" s="346">
        <v>45649</v>
      </c>
      <c r="M1760" s="345">
        <v>0</v>
      </c>
      <c r="N1760" s="345">
        <v>0</v>
      </c>
      <c r="O1760" s="282" t="s">
        <v>1123</v>
      </c>
      <c r="P1760" s="344">
        <v>0</v>
      </c>
      <c r="Q1760" s="282" t="s">
        <v>2248</v>
      </c>
      <c r="R1760" s="344">
        <v>1</v>
      </c>
      <c r="S1760" s="339"/>
      <c r="T1760" s="282"/>
      <c r="U1760" s="24" t="str">
        <f>+VLOOKUP(TRIM(C1760),[5]CAT!$A$2:$G$498,4,0)</f>
        <v>Sal</v>
      </c>
      <c r="V1760" s="65">
        <f t="shared" si="27"/>
        <v>45649</v>
      </c>
    </row>
    <row r="1761" spans="1:22" x14ac:dyDescent="0.2">
      <c r="A1761" s="344">
        <v>1784</v>
      </c>
      <c r="B1761" s="345" t="b">
        <v>1</v>
      </c>
      <c r="C1761" s="282" t="s">
        <v>153</v>
      </c>
      <c r="D1761" s="282" t="s">
        <v>20</v>
      </c>
      <c r="E1761" s="282" t="s">
        <v>46</v>
      </c>
      <c r="F1761" s="282" t="s">
        <v>1375</v>
      </c>
      <c r="G1761" s="345">
        <v>60.100057999999997</v>
      </c>
      <c r="H1761" s="345">
        <v>60.100057999999997</v>
      </c>
      <c r="I1761" s="282" t="s">
        <v>1122</v>
      </c>
      <c r="J1761" s="346">
        <v>45636</v>
      </c>
      <c r="K1761" s="344">
        <v>7</v>
      </c>
      <c r="L1761" s="346">
        <v>45649</v>
      </c>
      <c r="M1761" s="345">
        <v>0</v>
      </c>
      <c r="N1761" s="345">
        <v>0</v>
      </c>
      <c r="O1761" s="282" t="s">
        <v>1123</v>
      </c>
      <c r="P1761" s="344">
        <v>0</v>
      </c>
      <c r="Q1761" s="282" t="s">
        <v>2000</v>
      </c>
      <c r="R1761" s="344">
        <v>1</v>
      </c>
      <c r="S1761" s="339"/>
      <c r="T1761" s="282"/>
      <c r="U1761" s="24" t="str">
        <f>+VLOOKUP(TRIM(C1761),[5]CAT!$A$2:$G$498,4,0)</f>
        <v>Sal</v>
      </c>
      <c r="V1761" s="65">
        <f t="shared" si="27"/>
        <v>45649</v>
      </c>
    </row>
    <row r="1762" spans="1:22" x14ac:dyDescent="0.2">
      <c r="A1762" s="344">
        <v>1789</v>
      </c>
      <c r="B1762" s="345" t="b">
        <v>1</v>
      </c>
      <c r="C1762" s="282" t="s">
        <v>153</v>
      </c>
      <c r="D1762" s="282" t="s">
        <v>20</v>
      </c>
      <c r="E1762" s="282" t="s">
        <v>46</v>
      </c>
      <c r="F1762" s="282" t="s">
        <v>1375</v>
      </c>
      <c r="G1762" s="345">
        <v>59.755898999999999</v>
      </c>
      <c r="H1762" s="345">
        <v>59.755898999999999</v>
      </c>
      <c r="I1762" s="282" t="s">
        <v>1122</v>
      </c>
      <c r="J1762" s="346">
        <v>45636</v>
      </c>
      <c r="K1762" s="344">
        <v>7</v>
      </c>
      <c r="L1762" s="346">
        <v>45649</v>
      </c>
      <c r="M1762" s="345">
        <v>0</v>
      </c>
      <c r="N1762" s="345">
        <v>0</v>
      </c>
      <c r="O1762" s="282" t="s">
        <v>1123</v>
      </c>
      <c r="P1762" s="344">
        <v>0</v>
      </c>
      <c r="Q1762" s="282" t="s">
        <v>2068</v>
      </c>
      <c r="R1762" s="344">
        <v>1</v>
      </c>
      <c r="S1762" s="339"/>
      <c r="T1762" s="282"/>
      <c r="U1762" s="24" t="str">
        <f>+VLOOKUP(TRIM(C1762),[5]CAT!$A$2:$G$498,4,0)</f>
        <v>Sal</v>
      </c>
      <c r="V1762" s="65">
        <f t="shared" si="27"/>
        <v>45649</v>
      </c>
    </row>
    <row r="1763" spans="1:22" x14ac:dyDescent="0.2">
      <c r="A1763" s="344">
        <v>1803</v>
      </c>
      <c r="B1763" s="345" t="b">
        <v>1</v>
      </c>
      <c r="C1763" s="282" t="s">
        <v>148</v>
      </c>
      <c r="D1763" s="282" t="s">
        <v>20</v>
      </c>
      <c r="E1763" s="282" t="s">
        <v>586</v>
      </c>
      <c r="F1763" s="282" t="s">
        <v>1128</v>
      </c>
      <c r="G1763" s="345">
        <v>374.17242199999998</v>
      </c>
      <c r="H1763" s="345">
        <v>374.17242199999998</v>
      </c>
      <c r="I1763" s="282" t="s">
        <v>1122</v>
      </c>
      <c r="J1763" s="346">
        <v>45636</v>
      </c>
      <c r="K1763" s="344">
        <v>10</v>
      </c>
      <c r="L1763" s="346">
        <v>45649</v>
      </c>
      <c r="M1763" s="345">
        <v>0</v>
      </c>
      <c r="N1763" s="345">
        <v>0</v>
      </c>
      <c r="O1763" s="282" t="s">
        <v>1123</v>
      </c>
      <c r="P1763" s="344">
        <v>0</v>
      </c>
      <c r="Q1763" s="282" t="s">
        <v>2001</v>
      </c>
      <c r="R1763" s="344">
        <v>1</v>
      </c>
      <c r="S1763" s="339"/>
      <c r="T1763" s="282"/>
      <c r="U1763" s="24" t="str">
        <f>+VLOOKUP(TRIM(C1763),[5]CAT!$A$2:$G$498,4,0)</f>
        <v>Harina</v>
      </c>
      <c r="V1763" s="65">
        <f t="shared" si="27"/>
        <v>45649</v>
      </c>
    </row>
    <row r="1764" spans="1:22" x14ac:dyDescent="0.2">
      <c r="A1764" s="344">
        <v>1804</v>
      </c>
      <c r="B1764" s="345" t="b">
        <v>1</v>
      </c>
      <c r="C1764" s="282" t="s">
        <v>148</v>
      </c>
      <c r="D1764" s="282" t="s">
        <v>20</v>
      </c>
      <c r="E1764" s="282" t="s">
        <v>586</v>
      </c>
      <c r="F1764" s="282" t="s">
        <v>1128</v>
      </c>
      <c r="G1764" s="345">
        <v>163.563952</v>
      </c>
      <c r="H1764" s="345">
        <v>163.563952</v>
      </c>
      <c r="I1764" s="282" t="s">
        <v>1122</v>
      </c>
      <c r="J1764" s="346">
        <v>45636</v>
      </c>
      <c r="K1764" s="344">
        <v>10</v>
      </c>
      <c r="L1764" s="346">
        <v>45649</v>
      </c>
      <c r="M1764" s="345">
        <v>0</v>
      </c>
      <c r="N1764" s="345">
        <v>0</v>
      </c>
      <c r="O1764" s="282" t="s">
        <v>1123</v>
      </c>
      <c r="P1764" s="344">
        <v>0</v>
      </c>
      <c r="Q1764" s="282" t="s">
        <v>2248</v>
      </c>
      <c r="R1764" s="344">
        <v>1</v>
      </c>
      <c r="S1764" s="339"/>
      <c r="T1764" s="282"/>
      <c r="U1764" s="24" t="str">
        <f>+VLOOKUP(TRIM(C1764),[5]CAT!$A$2:$G$498,4,0)</f>
        <v>Harina</v>
      </c>
      <c r="V1764" s="65">
        <f t="shared" si="27"/>
        <v>45649</v>
      </c>
    </row>
    <row r="1765" spans="1:22" x14ac:dyDescent="0.2">
      <c r="A1765" s="344">
        <v>1805</v>
      </c>
      <c r="B1765" s="345" t="b">
        <v>1</v>
      </c>
      <c r="C1765" s="282" t="s">
        <v>148</v>
      </c>
      <c r="D1765" s="282" t="s">
        <v>20</v>
      </c>
      <c r="E1765" s="282" t="s">
        <v>586</v>
      </c>
      <c r="F1765" s="282" t="s">
        <v>1128</v>
      </c>
      <c r="G1765" s="345">
        <v>145.560271</v>
      </c>
      <c r="H1765" s="345">
        <v>145.560271</v>
      </c>
      <c r="I1765" s="282" t="s">
        <v>1122</v>
      </c>
      <c r="J1765" s="346">
        <v>45636</v>
      </c>
      <c r="K1765" s="344">
        <v>10</v>
      </c>
      <c r="L1765" s="346">
        <v>45649</v>
      </c>
      <c r="M1765" s="345">
        <v>0</v>
      </c>
      <c r="N1765" s="345">
        <v>0</v>
      </c>
      <c r="O1765" s="282" t="s">
        <v>1123</v>
      </c>
      <c r="P1765" s="344">
        <v>0</v>
      </c>
      <c r="Q1765" s="282" t="s">
        <v>2000</v>
      </c>
      <c r="R1765" s="344">
        <v>1</v>
      </c>
      <c r="S1765" s="339"/>
      <c r="T1765" s="282"/>
      <c r="U1765" s="24" t="str">
        <f>+VLOOKUP(TRIM(C1765),[5]CAT!$A$2:$G$498,4,0)</f>
        <v>Harina</v>
      </c>
      <c r="V1765" s="65">
        <f t="shared" si="27"/>
        <v>45649</v>
      </c>
    </row>
    <row r="1766" spans="1:22" x14ac:dyDescent="0.2">
      <c r="A1766" s="344">
        <v>1809</v>
      </c>
      <c r="B1766" s="345" t="b">
        <v>1</v>
      </c>
      <c r="C1766" s="282" t="s">
        <v>148</v>
      </c>
      <c r="D1766" s="282" t="s">
        <v>20</v>
      </c>
      <c r="E1766" s="282" t="s">
        <v>586</v>
      </c>
      <c r="F1766" s="282" t="s">
        <v>1128</v>
      </c>
      <c r="G1766" s="345">
        <v>144.72672800000001</v>
      </c>
      <c r="H1766" s="345">
        <v>144.72672800000001</v>
      </c>
      <c r="I1766" s="282" t="s">
        <v>1122</v>
      </c>
      <c r="J1766" s="346">
        <v>45636</v>
      </c>
      <c r="K1766" s="344">
        <v>10</v>
      </c>
      <c r="L1766" s="346">
        <v>45649</v>
      </c>
      <c r="M1766" s="345">
        <v>0</v>
      </c>
      <c r="N1766" s="345">
        <v>0</v>
      </c>
      <c r="O1766" s="282" t="s">
        <v>1123</v>
      </c>
      <c r="P1766" s="344">
        <v>0</v>
      </c>
      <c r="Q1766" s="282" t="s">
        <v>2068</v>
      </c>
      <c r="R1766" s="344">
        <v>1</v>
      </c>
      <c r="S1766" s="339"/>
      <c r="T1766" s="282"/>
      <c r="U1766" s="24" t="str">
        <f>+VLOOKUP(TRIM(C1766),[5]CAT!$A$2:$G$498,4,0)</f>
        <v>Harina</v>
      </c>
      <c r="V1766" s="65">
        <f t="shared" si="27"/>
        <v>45649</v>
      </c>
    </row>
    <row r="1767" spans="1:22" x14ac:dyDescent="0.2">
      <c r="A1767" s="344">
        <v>1890</v>
      </c>
      <c r="B1767" s="345" t="b">
        <v>1</v>
      </c>
      <c r="C1767" s="282" t="s">
        <v>657</v>
      </c>
      <c r="D1767" s="282" t="s">
        <v>20</v>
      </c>
      <c r="E1767" s="282" t="s">
        <v>646</v>
      </c>
      <c r="F1767" s="282" t="s">
        <v>1134</v>
      </c>
      <c r="G1767" s="345">
        <v>0.78966000000000003</v>
      </c>
      <c r="H1767" s="345">
        <v>0.78966000000000003</v>
      </c>
      <c r="I1767" s="282" t="s">
        <v>1122</v>
      </c>
      <c r="J1767" s="346">
        <v>45636</v>
      </c>
      <c r="K1767" s="344">
        <v>15</v>
      </c>
      <c r="L1767" s="346">
        <v>45656</v>
      </c>
      <c r="M1767" s="345">
        <v>0</v>
      </c>
      <c r="N1767" s="345">
        <v>0</v>
      </c>
      <c r="O1767" s="282" t="s">
        <v>1123</v>
      </c>
      <c r="P1767" s="344">
        <v>0</v>
      </c>
      <c r="Q1767" s="282" t="s">
        <v>2169</v>
      </c>
      <c r="R1767" s="344">
        <v>1</v>
      </c>
      <c r="S1767" s="339"/>
      <c r="T1767" s="282"/>
      <c r="U1767" s="24" t="str">
        <f>+VLOOKUP(TRIM(C1767),[5]CAT!$A$2:$G$498,4,0)</f>
        <v>Sabor</v>
      </c>
      <c r="V1767" s="65">
        <f t="shared" si="27"/>
        <v>45656</v>
      </c>
    </row>
    <row r="1768" spans="1:22" x14ac:dyDescent="0.2">
      <c r="A1768" s="344">
        <v>1856</v>
      </c>
      <c r="B1768" s="345" t="b">
        <v>1</v>
      </c>
      <c r="C1768" s="282" t="s">
        <v>155</v>
      </c>
      <c r="D1768" s="282" t="s">
        <v>20</v>
      </c>
      <c r="E1768" s="282" t="s">
        <v>45</v>
      </c>
      <c r="F1768" s="282" t="s">
        <v>1134</v>
      </c>
      <c r="G1768" s="345">
        <v>6.3000119999999997</v>
      </c>
      <c r="H1768" s="345">
        <v>6.3000119999999997</v>
      </c>
      <c r="I1768" s="282" t="s">
        <v>1122</v>
      </c>
      <c r="J1768" s="346">
        <v>45636</v>
      </c>
      <c r="K1768" s="344">
        <v>15</v>
      </c>
      <c r="L1768" s="346">
        <v>45656</v>
      </c>
      <c r="M1768" s="345">
        <v>0</v>
      </c>
      <c r="N1768" s="345">
        <v>0</v>
      </c>
      <c r="O1768" s="282" t="s">
        <v>1123</v>
      </c>
      <c r="P1768" s="344">
        <v>0</v>
      </c>
      <c r="Q1768" s="282" t="s">
        <v>1377</v>
      </c>
      <c r="R1768" s="344">
        <v>1</v>
      </c>
      <c r="S1768" s="339"/>
      <c r="T1768" s="282"/>
      <c r="U1768" s="24" t="str">
        <f>+VLOOKUP(TRIM(C1768),[5]CAT!$A$2:$G$498,4,0)</f>
        <v>Sabor</v>
      </c>
      <c r="V1768" s="65">
        <f t="shared" si="27"/>
        <v>45656</v>
      </c>
    </row>
    <row r="1769" spans="1:22" x14ac:dyDescent="0.2">
      <c r="A1769" s="344">
        <v>1863</v>
      </c>
      <c r="B1769" s="345" t="b">
        <v>1</v>
      </c>
      <c r="C1769" s="282" t="s">
        <v>155</v>
      </c>
      <c r="D1769" s="282" t="s">
        <v>20</v>
      </c>
      <c r="E1769" s="282" t="s">
        <v>45</v>
      </c>
      <c r="F1769" s="282" t="s">
        <v>1134</v>
      </c>
      <c r="G1769" s="345">
        <v>6.8360180000000001</v>
      </c>
      <c r="H1769" s="345">
        <v>6.8360180000000001</v>
      </c>
      <c r="I1769" s="282" t="s">
        <v>1122</v>
      </c>
      <c r="J1769" s="346">
        <v>45636</v>
      </c>
      <c r="K1769" s="344">
        <v>15</v>
      </c>
      <c r="L1769" s="346">
        <v>45656</v>
      </c>
      <c r="M1769" s="345">
        <v>0</v>
      </c>
      <c r="N1769" s="345">
        <v>0</v>
      </c>
      <c r="O1769" s="282" t="s">
        <v>1123</v>
      </c>
      <c r="P1769" s="344">
        <v>0</v>
      </c>
      <c r="Q1769" s="282" t="s">
        <v>1376</v>
      </c>
      <c r="R1769" s="344">
        <v>1</v>
      </c>
      <c r="S1769" s="339"/>
      <c r="T1769" s="282"/>
      <c r="U1769" s="24" t="str">
        <f>+VLOOKUP(TRIM(C1769),[5]CAT!$A$2:$G$498,4,0)</f>
        <v>Sabor</v>
      </c>
      <c r="V1769" s="65">
        <f t="shared" si="27"/>
        <v>45656</v>
      </c>
    </row>
    <row r="1770" spans="1:22" x14ac:dyDescent="0.2">
      <c r="A1770" s="344">
        <v>1867</v>
      </c>
      <c r="B1770" s="345" t="b">
        <v>1</v>
      </c>
      <c r="C1770" s="282" t="s">
        <v>155</v>
      </c>
      <c r="D1770" s="282" t="s">
        <v>20</v>
      </c>
      <c r="E1770" s="282" t="s">
        <v>45</v>
      </c>
      <c r="F1770" s="282" t="s">
        <v>1134</v>
      </c>
      <c r="G1770" s="345">
        <v>2.4540630000000001</v>
      </c>
      <c r="H1770" s="345">
        <v>2.4540630000000001</v>
      </c>
      <c r="I1770" s="282" t="s">
        <v>1122</v>
      </c>
      <c r="J1770" s="346">
        <v>45636</v>
      </c>
      <c r="K1770" s="344">
        <v>15</v>
      </c>
      <c r="L1770" s="346">
        <v>45656</v>
      </c>
      <c r="M1770" s="345">
        <v>0</v>
      </c>
      <c r="N1770" s="345">
        <v>0</v>
      </c>
      <c r="O1770" s="282" t="s">
        <v>1123</v>
      </c>
      <c r="P1770" s="344">
        <v>0</v>
      </c>
      <c r="Q1770" s="282" t="s">
        <v>1376</v>
      </c>
      <c r="R1770" s="344">
        <v>1</v>
      </c>
      <c r="S1770" s="339"/>
      <c r="T1770" s="282"/>
      <c r="U1770" s="24" t="str">
        <f>+VLOOKUP(TRIM(C1770),[5]CAT!$A$2:$G$498,4,0)</f>
        <v>Sabor</v>
      </c>
      <c r="V1770" s="65">
        <f t="shared" ref="V1770:V1833" si="28">L1770</f>
        <v>45656</v>
      </c>
    </row>
    <row r="1771" spans="1:22" x14ac:dyDescent="0.2">
      <c r="A1771" s="344">
        <v>1871</v>
      </c>
      <c r="B1771" s="345" t="b">
        <v>1</v>
      </c>
      <c r="C1771" s="282" t="s">
        <v>155</v>
      </c>
      <c r="D1771" s="282" t="s">
        <v>20</v>
      </c>
      <c r="E1771" s="282" t="s">
        <v>45</v>
      </c>
      <c r="F1771" s="282" t="s">
        <v>1134</v>
      </c>
      <c r="G1771" s="345">
        <v>2.1392790000000002</v>
      </c>
      <c r="H1771" s="345">
        <v>2.1392790000000002</v>
      </c>
      <c r="I1771" s="282" t="s">
        <v>1122</v>
      </c>
      <c r="J1771" s="346">
        <v>45636</v>
      </c>
      <c r="K1771" s="344">
        <v>15</v>
      </c>
      <c r="L1771" s="346">
        <v>45656</v>
      </c>
      <c r="M1771" s="345">
        <v>0</v>
      </c>
      <c r="N1771" s="345">
        <v>0</v>
      </c>
      <c r="O1771" s="282" t="s">
        <v>1123</v>
      </c>
      <c r="P1771" s="344">
        <v>0</v>
      </c>
      <c r="Q1771" s="282" t="s">
        <v>2265</v>
      </c>
      <c r="R1771" s="344">
        <v>1</v>
      </c>
      <c r="S1771" s="339"/>
      <c r="T1771" s="282"/>
      <c r="U1771" s="24" t="str">
        <f>+VLOOKUP(TRIM(C1771),[5]CAT!$A$2:$G$498,4,0)</f>
        <v>Sabor</v>
      </c>
      <c r="V1771" s="65">
        <f t="shared" si="28"/>
        <v>45656</v>
      </c>
    </row>
    <row r="1772" spans="1:22" x14ac:dyDescent="0.2">
      <c r="A1772" s="344">
        <v>1891</v>
      </c>
      <c r="B1772" s="345" t="b">
        <v>1</v>
      </c>
      <c r="C1772" s="282" t="s">
        <v>155</v>
      </c>
      <c r="D1772" s="282" t="s">
        <v>20</v>
      </c>
      <c r="E1772" s="282" t="s">
        <v>45</v>
      </c>
      <c r="F1772" s="282" t="s">
        <v>1134</v>
      </c>
      <c r="G1772" s="345">
        <v>1.579321</v>
      </c>
      <c r="H1772" s="345">
        <v>1.579321</v>
      </c>
      <c r="I1772" s="282" t="s">
        <v>1122</v>
      </c>
      <c r="J1772" s="346">
        <v>45636</v>
      </c>
      <c r="K1772" s="344">
        <v>15</v>
      </c>
      <c r="L1772" s="346">
        <v>45656</v>
      </c>
      <c r="M1772" s="345">
        <v>0</v>
      </c>
      <c r="N1772" s="345">
        <v>0</v>
      </c>
      <c r="O1772" s="282" t="s">
        <v>1123</v>
      </c>
      <c r="P1772" s="344">
        <v>0</v>
      </c>
      <c r="Q1772" s="282" t="s">
        <v>2169</v>
      </c>
      <c r="R1772" s="344">
        <v>1</v>
      </c>
      <c r="S1772" s="339"/>
      <c r="T1772" s="282"/>
      <c r="U1772" s="24" t="str">
        <f>+VLOOKUP(TRIM(C1772),[5]CAT!$A$2:$G$498,4,0)</f>
        <v>Sabor</v>
      </c>
      <c r="V1772" s="65">
        <f t="shared" si="28"/>
        <v>45656</v>
      </c>
    </row>
    <row r="1773" spans="1:22" x14ac:dyDescent="0.2">
      <c r="A1773" s="344">
        <v>1892</v>
      </c>
      <c r="B1773" s="345" t="b">
        <v>1</v>
      </c>
      <c r="C1773" s="282" t="s">
        <v>658</v>
      </c>
      <c r="D1773" s="282" t="s">
        <v>20</v>
      </c>
      <c r="E1773" s="282" t="s">
        <v>647</v>
      </c>
      <c r="F1773" s="282" t="s">
        <v>1134</v>
      </c>
      <c r="G1773" s="345">
        <v>2.8202150000000001</v>
      </c>
      <c r="H1773" s="345">
        <v>2.8202150000000001</v>
      </c>
      <c r="I1773" s="282" t="s">
        <v>1122</v>
      </c>
      <c r="J1773" s="346">
        <v>45636</v>
      </c>
      <c r="K1773" s="344">
        <v>15</v>
      </c>
      <c r="L1773" s="346">
        <v>45656</v>
      </c>
      <c r="M1773" s="345">
        <v>0</v>
      </c>
      <c r="N1773" s="345">
        <v>0</v>
      </c>
      <c r="O1773" s="282" t="s">
        <v>1123</v>
      </c>
      <c r="P1773" s="344">
        <v>0</v>
      </c>
      <c r="Q1773" s="282" t="s">
        <v>2169</v>
      </c>
      <c r="R1773" s="344">
        <v>1</v>
      </c>
      <c r="S1773" s="339"/>
      <c r="T1773" s="282"/>
      <c r="U1773" s="24" t="str">
        <f>+VLOOKUP(TRIM(C1773),[5]CAT!$A$2:$G$498,4,0)</f>
        <v>Sabor</v>
      </c>
      <c r="V1773" s="65">
        <f t="shared" si="28"/>
        <v>45656</v>
      </c>
    </row>
    <row r="1774" spans="1:22" x14ac:dyDescent="0.2">
      <c r="A1774" s="344">
        <v>1858</v>
      </c>
      <c r="B1774" s="345" t="b">
        <v>1</v>
      </c>
      <c r="C1774" s="282" t="s">
        <v>659</v>
      </c>
      <c r="D1774" s="282" t="s">
        <v>20</v>
      </c>
      <c r="E1774" s="282" t="s">
        <v>671</v>
      </c>
      <c r="F1774" s="282" t="s">
        <v>1135</v>
      </c>
      <c r="G1774" s="345">
        <v>1.040646</v>
      </c>
      <c r="H1774" s="345">
        <v>1.040646</v>
      </c>
      <c r="I1774" s="282" t="s">
        <v>1122</v>
      </c>
      <c r="J1774" s="346">
        <v>45636</v>
      </c>
      <c r="K1774" s="344">
        <v>15</v>
      </c>
      <c r="L1774" s="346">
        <v>45656</v>
      </c>
      <c r="M1774" s="345">
        <v>0</v>
      </c>
      <c r="N1774" s="345">
        <v>0</v>
      </c>
      <c r="O1774" s="282" t="s">
        <v>1123</v>
      </c>
      <c r="P1774" s="344">
        <v>0</v>
      </c>
      <c r="Q1774" s="282" t="s">
        <v>1377</v>
      </c>
      <c r="R1774" s="344">
        <v>1</v>
      </c>
      <c r="S1774" s="339"/>
      <c r="T1774" s="282"/>
      <c r="U1774" s="24" t="str">
        <f>+VLOOKUP(TRIM(C1774),[5]CAT!$A$2:$G$498,4,0)</f>
        <v>Sabor</v>
      </c>
      <c r="V1774" s="65">
        <f t="shared" si="28"/>
        <v>45656</v>
      </c>
    </row>
    <row r="1775" spans="1:22" x14ac:dyDescent="0.2">
      <c r="A1775" s="344">
        <v>1865</v>
      </c>
      <c r="B1775" s="345" t="b">
        <v>1</v>
      </c>
      <c r="C1775" s="282" t="s">
        <v>659</v>
      </c>
      <c r="D1775" s="282" t="s">
        <v>20</v>
      </c>
      <c r="E1775" s="282" t="s">
        <v>671</v>
      </c>
      <c r="F1775" s="282" t="s">
        <v>1135</v>
      </c>
      <c r="G1775" s="345">
        <v>1.129184</v>
      </c>
      <c r="H1775" s="345">
        <v>1.129184</v>
      </c>
      <c r="I1775" s="282" t="s">
        <v>1122</v>
      </c>
      <c r="J1775" s="346">
        <v>45636</v>
      </c>
      <c r="K1775" s="344">
        <v>15</v>
      </c>
      <c r="L1775" s="346">
        <v>45656</v>
      </c>
      <c r="M1775" s="345">
        <v>0</v>
      </c>
      <c r="N1775" s="345">
        <v>0</v>
      </c>
      <c r="O1775" s="282" t="s">
        <v>1123</v>
      </c>
      <c r="P1775" s="344">
        <v>0</v>
      </c>
      <c r="Q1775" s="282" t="s">
        <v>1376</v>
      </c>
      <c r="R1775" s="344">
        <v>1</v>
      </c>
      <c r="S1775" s="339"/>
      <c r="T1775" s="282"/>
      <c r="U1775" s="24" t="str">
        <f>+VLOOKUP(TRIM(C1775),[5]CAT!$A$2:$G$498,4,0)</f>
        <v>Sabor</v>
      </c>
      <c r="V1775" s="65">
        <f t="shared" si="28"/>
        <v>45656</v>
      </c>
    </row>
    <row r="1776" spans="1:22" x14ac:dyDescent="0.2">
      <c r="A1776" s="344">
        <v>1873</v>
      </c>
      <c r="B1776" s="345" t="b">
        <v>1</v>
      </c>
      <c r="C1776" s="282" t="s">
        <v>659</v>
      </c>
      <c r="D1776" s="282" t="s">
        <v>20</v>
      </c>
      <c r="E1776" s="282" t="s">
        <v>671</v>
      </c>
      <c r="F1776" s="282" t="s">
        <v>1135</v>
      </c>
      <c r="G1776" s="345">
        <v>0.35337000000000002</v>
      </c>
      <c r="H1776" s="345">
        <v>0.35337000000000002</v>
      </c>
      <c r="I1776" s="282" t="s">
        <v>1122</v>
      </c>
      <c r="J1776" s="346">
        <v>45636</v>
      </c>
      <c r="K1776" s="344">
        <v>15</v>
      </c>
      <c r="L1776" s="346">
        <v>45656</v>
      </c>
      <c r="M1776" s="345">
        <v>0</v>
      </c>
      <c r="N1776" s="345">
        <v>0</v>
      </c>
      <c r="O1776" s="282" t="s">
        <v>1123</v>
      </c>
      <c r="P1776" s="344">
        <v>0</v>
      </c>
      <c r="Q1776" s="282" t="s">
        <v>2265</v>
      </c>
      <c r="R1776" s="344">
        <v>1</v>
      </c>
      <c r="S1776" s="339"/>
      <c r="T1776" s="282"/>
      <c r="U1776" s="24" t="str">
        <f>+VLOOKUP(TRIM(C1776),[5]CAT!$A$2:$G$498,4,0)</f>
        <v>Sabor</v>
      </c>
      <c r="V1776" s="65">
        <f t="shared" si="28"/>
        <v>45656</v>
      </c>
    </row>
    <row r="1777" spans="1:22" x14ac:dyDescent="0.2">
      <c r="A1777" s="344">
        <v>1893</v>
      </c>
      <c r="B1777" s="345" t="b">
        <v>1</v>
      </c>
      <c r="C1777" s="282" t="s">
        <v>659</v>
      </c>
      <c r="D1777" s="282" t="s">
        <v>20</v>
      </c>
      <c r="E1777" s="282" t="s">
        <v>671</v>
      </c>
      <c r="F1777" s="282" t="s">
        <v>1135</v>
      </c>
      <c r="G1777" s="345">
        <v>0.22561700000000001</v>
      </c>
      <c r="H1777" s="345">
        <v>0.22561700000000001</v>
      </c>
      <c r="I1777" s="282" t="s">
        <v>1122</v>
      </c>
      <c r="J1777" s="346">
        <v>45636</v>
      </c>
      <c r="K1777" s="344">
        <v>15</v>
      </c>
      <c r="L1777" s="346">
        <v>45656</v>
      </c>
      <c r="M1777" s="345">
        <v>0</v>
      </c>
      <c r="N1777" s="345">
        <v>0</v>
      </c>
      <c r="O1777" s="282" t="s">
        <v>1123</v>
      </c>
      <c r="P1777" s="344">
        <v>0</v>
      </c>
      <c r="Q1777" s="282" t="s">
        <v>2169</v>
      </c>
      <c r="R1777" s="344">
        <v>1</v>
      </c>
      <c r="S1777" s="339"/>
      <c r="T1777" s="282"/>
      <c r="U1777" s="24" t="str">
        <f>+VLOOKUP(TRIM(C1777),[5]CAT!$A$2:$G$498,4,0)</f>
        <v>Sabor</v>
      </c>
      <c r="V1777" s="65">
        <f t="shared" si="28"/>
        <v>45656</v>
      </c>
    </row>
    <row r="1778" spans="1:22" x14ac:dyDescent="0.2">
      <c r="A1778" s="344">
        <v>1965</v>
      </c>
      <c r="B1778" s="345" t="b">
        <v>1</v>
      </c>
      <c r="C1778" s="282" t="s">
        <v>680</v>
      </c>
      <c r="D1778" s="282" t="s">
        <v>20</v>
      </c>
      <c r="E1778" s="282" t="s">
        <v>678</v>
      </c>
      <c r="F1778" s="282" t="s">
        <v>1128</v>
      </c>
      <c r="G1778" s="345">
        <v>0.40960200000000002</v>
      </c>
      <c r="H1778" s="345">
        <v>0.40960200000000002</v>
      </c>
      <c r="I1778" s="282" t="s">
        <v>1180</v>
      </c>
      <c r="J1778" s="346">
        <v>45636</v>
      </c>
      <c r="K1778" s="344">
        <v>21</v>
      </c>
      <c r="L1778" s="346">
        <v>45663</v>
      </c>
      <c r="M1778" s="345">
        <v>0</v>
      </c>
      <c r="N1778" s="345">
        <v>0</v>
      </c>
      <c r="O1778" s="282" t="s">
        <v>1123</v>
      </c>
      <c r="P1778" s="344">
        <v>0</v>
      </c>
      <c r="Q1778" s="282" t="s">
        <v>2124</v>
      </c>
      <c r="R1778" s="344">
        <v>1</v>
      </c>
      <c r="S1778" s="339"/>
      <c r="T1778" s="282"/>
      <c r="U1778" s="24" t="str">
        <f>+VLOOKUP(TRIM(C1778),[5]CAT!$A$2:$G$498,4,0)</f>
        <v>Aditivos</v>
      </c>
      <c r="V1778" s="65">
        <f t="shared" si="28"/>
        <v>45663</v>
      </c>
    </row>
    <row r="1779" spans="1:22" x14ac:dyDescent="0.2">
      <c r="A1779" s="344">
        <v>1970</v>
      </c>
      <c r="B1779" s="345" t="b">
        <v>1</v>
      </c>
      <c r="C1779" s="282" t="s">
        <v>680</v>
      </c>
      <c r="D1779" s="282" t="s">
        <v>20</v>
      </c>
      <c r="E1779" s="282" t="s">
        <v>678</v>
      </c>
      <c r="F1779" s="282" t="s">
        <v>1128</v>
      </c>
      <c r="G1779" s="345">
        <v>0.18820500000000001</v>
      </c>
      <c r="H1779" s="345">
        <v>0.18820500000000001</v>
      </c>
      <c r="I1779" s="282" t="s">
        <v>1180</v>
      </c>
      <c r="J1779" s="346">
        <v>45636</v>
      </c>
      <c r="K1779" s="344">
        <v>21</v>
      </c>
      <c r="L1779" s="346">
        <v>45663</v>
      </c>
      <c r="M1779" s="345">
        <v>0</v>
      </c>
      <c r="N1779" s="345">
        <v>0</v>
      </c>
      <c r="O1779" s="282" t="s">
        <v>1123</v>
      </c>
      <c r="P1779" s="344">
        <v>0</v>
      </c>
      <c r="Q1779" s="282" t="s">
        <v>2000</v>
      </c>
      <c r="R1779" s="344">
        <v>1</v>
      </c>
      <c r="S1779" s="339"/>
      <c r="T1779" s="282"/>
      <c r="U1779" s="24" t="str">
        <f>+VLOOKUP(TRIM(C1779),[5]CAT!$A$2:$G$498,4,0)</f>
        <v>Aditivos</v>
      </c>
      <c r="V1779" s="65">
        <f t="shared" si="28"/>
        <v>45663</v>
      </c>
    </row>
    <row r="1780" spans="1:22" x14ac:dyDescent="0.2">
      <c r="A1780" s="344">
        <v>1975</v>
      </c>
      <c r="B1780" s="345" t="b">
        <v>1</v>
      </c>
      <c r="C1780" s="282" t="s">
        <v>680</v>
      </c>
      <c r="D1780" s="282" t="s">
        <v>20</v>
      </c>
      <c r="E1780" s="282" t="s">
        <v>678</v>
      </c>
      <c r="F1780" s="282" t="s">
        <v>1128</v>
      </c>
      <c r="G1780" s="345">
        <v>0.493981</v>
      </c>
      <c r="H1780" s="345">
        <v>0.493981</v>
      </c>
      <c r="I1780" s="282" t="s">
        <v>1180</v>
      </c>
      <c r="J1780" s="346">
        <v>45636</v>
      </c>
      <c r="K1780" s="344">
        <v>21</v>
      </c>
      <c r="L1780" s="346">
        <v>45663</v>
      </c>
      <c r="M1780" s="345">
        <v>0</v>
      </c>
      <c r="N1780" s="345">
        <v>0</v>
      </c>
      <c r="O1780" s="282" t="s">
        <v>1123</v>
      </c>
      <c r="P1780" s="344">
        <v>0</v>
      </c>
      <c r="Q1780" s="282" t="s">
        <v>2068</v>
      </c>
      <c r="R1780" s="344">
        <v>1</v>
      </c>
      <c r="S1780" s="339"/>
      <c r="T1780" s="282"/>
      <c r="U1780" s="24" t="str">
        <f>+VLOOKUP(TRIM(C1780),[5]CAT!$A$2:$G$498,4,0)</f>
        <v>Aditivos</v>
      </c>
      <c r="V1780" s="65">
        <f t="shared" si="28"/>
        <v>45663</v>
      </c>
    </row>
    <row r="1781" spans="1:22" x14ac:dyDescent="0.2">
      <c r="A1781" s="344">
        <v>1656</v>
      </c>
      <c r="B1781" s="345" t="b">
        <v>1</v>
      </c>
      <c r="C1781" s="282" t="s">
        <v>1956</v>
      </c>
      <c r="D1781" s="282" t="s">
        <v>20</v>
      </c>
      <c r="E1781" s="282" t="s">
        <v>1957</v>
      </c>
      <c r="F1781" s="282" t="s">
        <v>1958</v>
      </c>
      <c r="G1781" s="345">
        <v>2.16</v>
      </c>
      <c r="H1781" s="345">
        <v>2.16</v>
      </c>
      <c r="I1781" s="282" t="s">
        <v>1180</v>
      </c>
      <c r="J1781" s="346">
        <v>45637</v>
      </c>
      <c r="K1781" s="344">
        <v>0</v>
      </c>
      <c r="L1781" s="346">
        <v>45642</v>
      </c>
      <c r="M1781" s="345">
        <v>0.01</v>
      </c>
      <c r="N1781" s="345">
        <v>0</v>
      </c>
      <c r="O1781" s="282" t="s">
        <v>1123</v>
      </c>
      <c r="P1781" s="344">
        <v>0</v>
      </c>
      <c r="Q1781" s="282" t="s">
        <v>2053</v>
      </c>
      <c r="R1781" s="344">
        <v>1</v>
      </c>
      <c r="S1781" s="339"/>
      <c r="T1781" s="282"/>
      <c r="U1781" s="24" t="e">
        <f>+VLOOKUP(TRIM(C1781),[5]CAT!$A$2:$G$498,4,0)</f>
        <v>#N/A</v>
      </c>
      <c r="V1781" s="65">
        <f t="shared" si="28"/>
        <v>45642</v>
      </c>
    </row>
    <row r="1782" spans="1:22" x14ac:dyDescent="0.2">
      <c r="A1782" s="344">
        <v>1657</v>
      </c>
      <c r="B1782" s="345" t="b">
        <v>1</v>
      </c>
      <c r="C1782" s="282" t="s">
        <v>1975</v>
      </c>
      <c r="D1782" s="282" t="s">
        <v>20</v>
      </c>
      <c r="E1782" s="282" t="s">
        <v>1976</v>
      </c>
      <c r="F1782" s="282" t="s">
        <v>2052</v>
      </c>
      <c r="G1782" s="345">
        <v>4</v>
      </c>
      <c r="H1782" s="345">
        <v>4</v>
      </c>
      <c r="I1782" s="282" t="s">
        <v>1180</v>
      </c>
      <c r="J1782" s="346">
        <v>45637</v>
      </c>
      <c r="K1782" s="344">
        <v>0</v>
      </c>
      <c r="L1782" s="346">
        <v>45642</v>
      </c>
      <c r="M1782" s="345">
        <v>0.01</v>
      </c>
      <c r="N1782" s="345">
        <v>0</v>
      </c>
      <c r="O1782" s="282" t="s">
        <v>1123</v>
      </c>
      <c r="P1782" s="344">
        <v>0</v>
      </c>
      <c r="Q1782" s="282" t="s">
        <v>2053</v>
      </c>
      <c r="R1782" s="344">
        <v>1</v>
      </c>
      <c r="S1782" s="339"/>
      <c r="T1782" s="282"/>
      <c r="U1782" s="24" t="e">
        <f>+VLOOKUP(TRIM(C1782),[5]CAT!$A$2:$G$498,4,0)</f>
        <v>#N/A</v>
      </c>
      <c r="V1782" s="65">
        <f t="shared" si="28"/>
        <v>45642</v>
      </c>
    </row>
    <row r="1783" spans="1:22" x14ac:dyDescent="0.2">
      <c r="A1783" s="344">
        <v>1624</v>
      </c>
      <c r="B1783" s="345" t="b">
        <v>1</v>
      </c>
      <c r="C1783" s="282" t="s">
        <v>1206</v>
      </c>
      <c r="D1783" s="282" t="s">
        <v>20</v>
      </c>
      <c r="E1783" s="282" t="s">
        <v>1207</v>
      </c>
      <c r="F1783" s="282" t="s">
        <v>1133</v>
      </c>
      <c r="G1783" s="345">
        <v>376.8</v>
      </c>
      <c r="H1783" s="345">
        <v>376.8</v>
      </c>
      <c r="I1783" s="282" t="s">
        <v>1180</v>
      </c>
      <c r="J1783" s="346">
        <v>45637</v>
      </c>
      <c r="K1783" s="344">
        <v>0</v>
      </c>
      <c r="L1783" s="346">
        <v>45642</v>
      </c>
      <c r="M1783" s="345">
        <v>0.01</v>
      </c>
      <c r="N1783" s="345">
        <v>0</v>
      </c>
      <c r="O1783" s="282" t="s">
        <v>1123</v>
      </c>
      <c r="P1783" s="344">
        <v>0</v>
      </c>
      <c r="Q1783" s="282" t="s">
        <v>2111</v>
      </c>
      <c r="R1783" s="344">
        <v>1</v>
      </c>
      <c r="S1783" s="339"/>
      <c r="T1783" s="282"/>
      <c r="U1783" s="24" t="e">
        <f>+VLOOKUP(TRIM(C1783),[5]CAT!$A$2:$G$498,4,0)</f>
        <v>#N/A</v>
      </c>
      <c r="V1783" s="65">
        <f t="shared" si="28"/>
        <v>45642</v>
      </c>
    </row>
    <row r="1784" spans="1:22" x14ac:dyDescent="0.2">
      <c r="A1784" s="344">
        <v>1634</v>
      </c>
      <c r="B1784" s="345" t="b">
        <v>1</v>
      </c>
      <c r="C1784" s="282" t="s">
        <v>1206</v>
      </c>
      <c r="D1784" s="282" t="s">
        <v>20</v>
      </c>
      <c r="E1784" s="282" t="s">
        <v>1207</v>
      </c>
      <c r="F1784" s="282" t="s">
        <v>1133</v>
      </c>
      <c r="G1784" s="345">
        <v>237.59</v>
      </c>
      <c r="H1784" s="345">
        <v>237.59</v>
      </c>
      <c r="I1784" s="282" t="s">
        <v>1180</v>
      </c>
      <c r="J1784" s="346">
        <v>45637</v>
      </c>
      <c r="K1784" s="344">
        <v>0</v>
      </c>
      <c r="L1784" s="346">
        <v>45642</v>
      </c>
      <c r="M1784" s="345">
        <v>0.01</v>
      </c>
      <c r="N1784" s="345">
        <v>0</v>
      </c>
      <c r="O1784" s="282" t="s">
        <v>1123</v>
      </c>
      <c r="P1784" s="344">
        <v>0</v>
      </c>
      <c r="Q1784" s="282" t="s">
        <v>2147</v>
      </c>
      <c r="R1784" s="344">
        <v>1</v>
      </c>
      <c r="S1784" s="339"/>
      <c r="T1784" s="282"/>
      <c r="U1784" s="24" t="e">
        <f>+VLOOKUP(TRIM(C1784),[5]CAT!$A$2:$G$498,4,0)</f>
        <v>#N/A</v>
      </c>
      <c r="V1784" s="65">
        <f t="shared" si="28"/>
        <v>45642</v>
      </c>
    </row>
    <row r="1785" spans="1:22" x14ac:dyDescent="0.2">
      <c r="A1785" s="344">
        <v>1644</v>
      </c>
      <c r="B1785" s="345" t="b">
        <v>1</v>
      </c>
      <c r="C1785" s="282" t="s">
        <v>1206</v>
      </c>
      <c r="D1785" s="282" t="s">
        <v>20</v>
      </c>
      <c r="E1785" s="282" t="s">
        <v>1207</v>
      </c>
      <c r="F1785" s="282" t="s">
        <v>1133</v>
      </c>
      <c r="G1785" s="345">
        <v>172.8</v>
      </c>
      <c r="H1785" s="345">
        <v>172.8</v>
      </c>
      <c r="I1785" s="282" t="s">
        <v>1180</v>
      </c>
      <c r="J1785" s="346">
        <v>45637</v>
      </c>
      <c r="K1785" s="344">
        <v>0</v>
      </c>
      <c r="L1785" s="346">
        <v>45642</v>
      </c>
      <c r="M1785" s="345">
        <v>0.01</v>
      </c>
      <c r="N1785" s="345">
        <v>0</v>
      </c>
      <c r="O1785" s="282" t="s">
        <v>1123</v>
      </c>
      <c r="P1785" s="344">
        <v>0</v>
      </c>
      <c r="Q1785" s="282" t="s">
        <v>2148</v>
      </c>
      <c r="R1785" s="344">
        <v>1</v>
      </c>
      <c r="S1785" s="339"/>
      <c r="T1785" s="282"/>
      <c r="U1785" s="24" t="e">
        <f>+VLOOKUP(TRIM(C1785),[5]CAT!$A$2:$G$498,4,0)</f>
        <v>#N/A</v>
      </c>
      <c r="V1785" s="65">
        <f t="shared" si="28"/>
        <v>45642</v>
      </c>
    </row>
    <row r="1786" spans="1:22" x14ac:dyDescent="0.2">
      <c r="A1786" s="344">
        <v>1664</v>
      </c>
      <c r="B1786" s="345" t="b">
        <v>1</v>
      </c>
      <c r="C1786" s="282" t="s">
        <v>1778</v>
      </c>
      <c r="D1786" s="282" t="s">
        <v>1779</v>
      </c>
      <c r="E1786" s="282" t="s">
        <v>1780</v>
      </c>
      <c r="F1786" s="282" t="s">
        <v>1781</v>
      </c>
      <c r="G1786" s="345">
        <v>12.559971000000001</v>
      </c>
      <c r="H1786" s="345">
        <v>0</v>
      </c>
      <c r="I1786" s="282" t="s">
        <v>1182</v>
      </c>
      <c r="J1786" s="346">
        <v>45637</v>
      </c>
      <c r="K1786" s="344">
        <v>1</v>
      </c>
      <c r="L1786" s="346">
        <v>45642</v>
      </c>
      <c r="M1786" s="345">
        <v>0</v>
      </c>
      <c r="N1786" s="345">
        <v>0</v>
      </c>
      <c r="O1786" s="282" t="s">
        <v>1123</v>
      </c>
      <c r="P1786" s="344">
        <v>0</v>
      </c>
      <c r="Q1786" s="282" t="s">
        <v>2111</v>
      </c>
      <c r="R1786" s="344">
        <v>1</v>
      </c>
      <c r="S1786" s="339"/>
      <c r="T1786" s="282"/>
      <c r="U1786" s="24" t="e">
        <f>+VLOOKUP(TRIM(C1786),[5]CAT!$A$2:$G$498,4,0)</f>
        <v>#N/A</v>
      </c>
      <c r="V1786" s="65">
        <f t="shared" si="28"/>
        <v>45642</v>
      </c>
    </row>
    <row r="1787" spans="1:22" x14ac:dyDescent="0.2">
      <c r="A1787" s="344">
        <v>1676</v>
      </c>
      <c r="B1787" s="345" t="b">
        <v>1</v>
      </c>
      <c r="C1787" s="282" t="s">
        <v>1778</v>
      </c>
      <c r="D1787" s="282" t="s">
        <v>1779</v>
      </c>
      <c r="E1787" s="282" t="s">
        <v>1780</v>
      </c>
      <c r="F1787" s="282" t="s">
        <v>1781</v>
      </c>
      <c r="G1787" s="345">
        <v>7.9198230000000001</v>
      </c>
      <c r="H1787" s="345">
        <v>0</v>
      </c>
      <c r="I1787" s="282" t="s">
        <v>1182</v>
      </c>
      <c r="J1787" s="346">
        <v>45637</v>
      </c>
      <c r="K1787" s="344">
        <v>1</v>
      </c>
      <c r="L1787" s="346">
        <v>45642</v>
      </c>
      <c r="M1787" s="345">
        <v>0</v>
      </c>
      <c r="N1787" s="345">
        <v>0</v>
      </c>
      <c r="O1787" s="282" t="s">
        <v>1123</v>
      </c>
      <c r="P1787" s="344">
        <v>0</v>
      </c>
      <c r="Q1787" s="282" t="s">
        <v>2147</v>
      </c>
      <c r="R1787" s="344">
        <v>1</v>
      </c>
      <c r="S1787" s="339"/>
      <c r="T1787" s="282"/>
      <c r="U1787" s="24" t="e">
        <f>+VLOOKUP(TRIM(C1787),[5]CAT!$A$2:$G$498,4,0)</f>
        <v>#N/A</v>
      </c>
      <c r="V1787" s="65">
        <f t="shared" si="28"/>
        <v>45642</v>
      </c>
    </row>
    <row r="1788" spans="1:22" x14ac:dyDescent="0.2">
      <c r="A1788" s="344">
        <v>1677</v>
      </c>
      <c r="B1788" s="345" t="b">
        <v>1</v>
      </c>
      <c r="C1788" s="282" t="s">
        <v>1778</v>
      </c>
      <c r="D1788" s="282" t="s">
        <v>1779</v>
      </c>
      <c r="E1788" s="282" t="s">
        <v>1780</v>
      </c>
      <c r="F1788" s="282" t="s">
        <v>1781</v>
      </c>
      <c r="G1788" s="345">
        <v>5.7598719999999997</v>
      </c>
      <c r="H1788" s="345">
        <v>0</v>
      </c>
      <c r="I1788" s="282" t="s">
        <v>1182</v>
      </c>
      <c r="J1788" s="346">
        <v>45637</v>
      </c>
      <c r="K1788" s="344">
        <v>1</v>
      </c>
      <c r="L1788" s="346">
        <v>45642</v>
      </c>
      <c r="M1788" s="345">
        <v>0</v>
      </c>
      <c r="N1788" s="345">
        <v>0</v>
      </c>
      <c r="O1788" s="282" t="s">
        <v>1123</v>
      </c>
      <c r="P1788" s="344">
        <v>0</v>
      </c>
      <c r="Q1788" s="282" t="s">
        <v>2148</v>
      </c>
      <c r="R1788" s="344">
        <v>1</v>
      </c>
      <c r="S1788" s="339"/>
      <c r="T1788" s="282"/>
      <c r="U1788" s="24" t="e">
        <f>+VLOOKUP(TRIM(C1788),[5]CAT!$A$2:$G$498,4,0)</f>
        <v>#N/A</v>
      </c>
      <c r="V1788" s="65">
        <f t="shared" si="28"/>
        <v>45642</v>
      </c>
    </row>
    <row r="1789" spans="1:22" x14ac:dyDescent="0.2">
      <c r="A1789" s="344">
        <v>1680</v>
      </c>
      <c r="B1789" s="345" t="b">
        <v>1</v>
      </c>
      <c r="C1789" s="282" t="s">
        <v>329</v>
      </c>
      <c r="D1789" s="282" t="s">
        <v>20</v>
      </c>
      <c r="E1789" s="282" t="s">
        <v>53</v>
      </c>
      <c r="F1789" s="282" t="s">
        <v>1375</v>
      </c>
      <c r="G1789" s="345">
        <v>182.14875000000001</v>
      </c>
      <c r="H1789" s="345">
        <v>182.14875000000001</v>
      </c>
      <c r="I1789" s="282" t="s">
        <v>1122</v>
      </c>
      <c r="J1789" s="346">
        <v>45637</v>
      </c>
      <c r="K1789" s="344">
        <v>1</v>
      </c>
      <c r="L1789" s="346">
        <v>45642</v>
      </c>
      <c r="M1789" s="345">
        <v>0</v>
      </c>
      <c r="N1789" s="345">
        <v>0</v>
      </c>
      <c r="O1789" s="282" t="s">
        <v>1123</v>
      </c>
      <c r="P1789" s="344">
        <v>0</v>
      </c>
      <c r="Q1789" s="282" t="s">
        <v>2170</v>
      </c>
      <c r="R1789" s="344">
        <v>1</v>
      </c>
      <c r="S1789" s="339"/>
      <c r="T1789" s="282"/>
      <c r="U1789" s="24" t="str">
        <f>+VLOOKUP(TRIM(C1789),[5]CAT!$A$2:$G$498,4,0)</f>
        <v>Agua</v>
      </c>
      <c r="V1789" s="65">
        <f t="shared" si="28"/>
        <v>45642</v>
      </c>
    </row>
    <row r="1790" spans="1:22" x14ac:dyDescent="0.2">
      <c r="A1790" s="344">
        <v>1768</v>
      </c>
      <c r="B1790" s="345" t="b">
        <v>1</v>
      </c>
      <c r="C1790" s="282" t="s">
        <v>280</v>
      </c>
      <c r="D1790" s="282" t="s">
        <v>20</v>
      </c>
      <c r="E1790" s="282" t="s">
        <v>26</v>
      </c>
      <c r="F1790" s="282" t="s">
        <v>1127</v>
      </c>
      <c r="G1790" s="345">
        <v>21.004152000000001</v>
      </c>
      <c r="H1790" s="345">
        <v>21.004152000000001</v>
      </c>
      <c r="I1790" s="282" t="s">
        <v>1122</v>
      </c>
      <c r="J1790" s="346">
        <v>45637</v>
      </c>
      <c r="K1790" s="344">
        <v>6</v>
      </c>
      <c r="L1790" s="346">
        <v>45649</v>
      </c>
      <c r="M1790" s="345">
        <v>0</v>
      </c>
      <c r="N1790" s="345">
        <v>0</v>
      </c>
      <c r="O1790" s="282" t="s">
        <v>1123</v>
      </c>
      <c r="P1790" s="344">
        <v>0</v>
      </c>
      <c r="Q1790" s="282" t="s">
        <v>2001</v>
      </c>
      <c r="R1790" s="344">
        <v>1</v>
      </c>
      <c r="S1790" s="339"/>
      <c r="T1790" s="282"/>
      <c r="U1790" s="24" t="str">
        <f>+VLOOKUP(TRIM(C1790),[5]CAT!$A$2:$G$498,4,0)</f>
        <v>Ins Pizza</v>
      </c>
      <c r="V1790" s="65">
        <f t="shared" si="28"/>
        <v>45649</v>
      </c>
    </row>
    <row r="1791" spans="1:22" x14ac:dyDescent="0.2">
      <c r="A1791" s="344">
        <v>1773</v>
      </c>
      <c r="B1791" s="345" t="b">
        <v>1</v>
      </c>
      <c r="C1791" s="282" t="s">
        <v>280</v>
      </c>
      <c r="D1791" s="282" t="s">
        <v>20</v>
      </c>
      <c r="E1791" s="282" t="s">
        <v>26</v>
      </c>
      <c r="F1791" s="282" t="s">
        <v>1127</v>
      </c>
      <c r="G1791" s="345">
        <v>37.475276000000001</v>
      </c>
      <c r="H1791" s="345">
        <v>37.475276000000001</v>
      </c>
      <c r="I1791" s="282" t="s">
        <v>1122</v>
      </c>
      <c r="J1791" s="346">
        <v>45637</v>
      </c>
      <c r="K1791" s="344">
        <v>6</v>
      </c>
      <c r="L1791" s="346">
        <v>45649</v>
      </c>
      <c r="M1791" s="345">
        <v>0</v>
      </c>
      <c r="N1791" s="345">
        <v>0</v>
      </c>
      <c r="O1791" s="282" t="s">
        <v>1123</v>
      </c>
      <c r="P1791" s="344">
        <v>0</v>
      </c>
      <c r="Q1791" s="282" t="s">
        <v>2248</v>
      </c>
      <c r="R1791" s="344">
        <v>1</v>
      </c>
      <c r="S1791" s="339"/>
      <c r="T1791" s="282"/>
      <c r="U1791" s="24" t="str">
        <f>+VLOOKUP(TRIM(C1791),[5]CAT!$A$2:$G$498,4,0)</f>
        <v>Ins Pizza</v>
      </c>
      <c r="V1791" s="65">
        <f t="shared" si="28"/>
        <v>45649</v>
      </c>
    </row>
    <row r="1792" spans="1:22" x14ac:dyDescent="0.2">
      <c r="A1792" s="344">
        <v>1780</v>
      </c>
      <c r="B1792" s="345" t="b">
        <v>1</v>
      </c>
      <c r="C1792" s="282" t="s">
        <v>280</v>
      </c>
      <c r="D1792" s="282" t="s">
        <v>20</v>
      </c>
      <c r="E1792" s="282" t="s">
        <v>26</v>
      </c>
      <c r="F1792" s="282" t="s">
        <v>1127</v>
      </c>
      <c r="G1792" s="345">
        <v>30.050028999999999</v>
      </c>
      <c r="H1792" s="345">
        <v>30.050028999999999</v>
      </c>
      <c r="I1792" s="282" t="s">
        <v>1122</v>
      </c>
      <c r="J1792" s="346">
        <v>45637</v>
      </c>
      <c r="K1792" s="344">
        <v>6</v>
      </c>
      <c r="L1792" s="346">
        <v>45649</v>
      </c>
      <c r="M1792" s="345">
        <v>0</v>
      </c>
      <c r="N1792" s="345">
        <v>0</v>
      </c>
      <c r="O1792" s="282" t="s">
        <v>1123</v>
      </c>
      <c r="P1792" s="344">
        <v>0</v>
      </c>
      <c r="Q1792" s="282" t="s">
        <v>2000</v>
      </c>
      <c r="R1792" s="344">
        <v>1</v>
      </c>
      <c r="S1792" s="339"/>
      <c r="T1792" s="282"/>
      <c r="U1792" s="24" t="str">
        <f>+VLOOKUP(TRIM(C1792),[5]CAT!$A$2:$G$498,4,0)</f>
        <v>Ins Pizza</v>
      </c>
      <c r="V1792" s="65">
        <f t="shared" si="28"/>
        <v>45649</v>
      </c>
    </row>
    <row r="1793" spans="1:22" x14ac:dyDescent="0.2">
      <c r="A1793" s="344">
        <v>1785</v>
      </c>
      <c r="B1793" s="345" t="b">
        <v>1</v>
      </c>
      <c r="C1793" s="282" t="s">
        <v>280</v>
      </c>
      <c r="D1793" s="282" t="s">
        <v>20</v>
      </c>
      <c r="E1793" s="282" t="s">
        <v>26</v>
      </c>
      <c r="F1793" s="282" t="s">
        <v>1127</v>
      </c>
      <c r="G1793" s="345">
        <v>29.877949000000001</v>
      </c>
      <c r="H1793" s="345">
        <v>29.877949000000001</v>
      </c>
      <c r="I1793" s="282" t="s">
        <v>1122</v>
      </c>
      <c r="J1793" s="346">
        <v>45637</v>
      </c>
      <c r="K1793" s="344">
        <v>6</v>
      </c>
      <c r="L1793" s="346">
        <v>45649</v>
      </c>
      <c r="M1793" s="345">
        <v>0</v>
      </c>
      <c r="N1793" s="345">
        <v>0</v>
      </c>
      <c r="O1793" s="282" t="s">
        <v>1123</v>
      </c>
      <c r="P1793" s="344">
        <v>0</v>
      </c>
      <c r="Q1793" s="282" t="s">
        <v>2068</v>
      </c>
      <c r="R1793" s="344">
        <v>1</v>
      </c>
      <c r="S1793" s="339"/>
      <c r="T1793" s="282"/>
      <c r="U1793" s="24" t="str">
        <f>+VLOOKUP(TRIM(C1793),[5]CAT!$A$2:$G$498,4,0)</f>
        <v>Ins Pizza</v>
      </c>
      <c r="V1793" s="65">
        <f t="shared" si="28"/>
        <v>45649</v>
      </c>
    </row>
    <row r="1794" spans="1:22" x14ac:dyDescent="0.2">
      <c r="A1794" s="344">
        <v>1898</v>
      </c>
      <c r="B1794" s="345" t="b">
        <v>1</v>
      </c>
      <c r="C1794" s="282" t="s">
        <v>667</v>
      </c>
      <c r="D1794" s="282" t="s">
        <v>20</v>
      </c>
      <c r="E1794" s="282" t="s">
        <v>656</v>
      </c>
      <c r="F1794" s="282" t="s">
        <v>1135</v>
      </c>
      <c r="G1794" s="345">
        <v>433.494595</v>
      </c>
      <c r="H1794" s="345">
        <v>433.494595</v>
      </c>
      <c r="I1794" s="282" t="s">
        <v>1125</v>
      </c>
      <c r="J1794" s="346">
        <v>45637</v>
      </c>
      <c r="K1794" s="344">
        <v>15</v>
      </c>
      <c r="L1794" s="346">
        <v>45656</v>
      </c>
      <c r="M1794" s="345">
        <v>0</v>
      </c>
      <c r="N1794" s="345">
        <v>0</v>
      </c>
      <c r="O1794" s="282" t="s">
        <v>1123</v>
      </c>
      <c r="P1794" s="344">
        <v>0</v>
      </c>
      <c r="Q1794" s="282" t="s">
        <v>2169</v>
      </c>
      <c r="R1794" s="344">
        <v>1</v>
      </c>
      <c r="S1794" s="339"/>
      <c r="T1794" s="282"/>
      <c r="U1794" s="24" t="str">
        <f>+VLOOKUP(TRIM(C1794),[5]CAT!$A$2:$G$498,4,0)</f>
        <v>Carne</v>
      </c>
      <c r="V1794" s="65">
        <f t="shared" si="28"/>
        <v>45656</v>
      </c>
    </row>
    <row r="1795" spans="1:22" x14ac:dyDescent="0.2">
      <c r="A1795" s="344">
        <v>1671</v>
      </c>
      <c r="B1795" s="345" t="b">
        <v>1</v>
      </c>
      <c r="C1795" s="282" t="s">
        <v>1956</v>
      </c>
      <c r="D1795" s="282" t="s">
        <v>20</v>
      </c>
      <c r="E1795" s="282" t="s">
        <v>1957</v>
      </c>
      <c r="F1795" s="282" t="s">
        <v>1958</v>
      </c>
      <c r="G1795" s="345">
        <v>0.25</v>
      </c>
      <c r="H1795" s="345">
        <v>0.25</v>
      </c>
      <c r="I1795" s="282" t="s">
        <v>1180</v>
      </c>
      <c r="J1795" s="346">
        <v>45638</v>
      </c>
      <c r="K1795" s="344">
        <v>0</v>
      </c>
      <c r="L1795" s="346">
        <v>45642</v>
      </c>
      <c r="M1795" s="345">
        <v>0.01</v>
      </c>
      <c r="N1795" s="345">
        <v>0</v>
      </c>
      <c r="O1795" s="282" t="s">
        <v>1123</v>
      </c>
      <c r="P1795" s="344">
        <v>0</v>
      </c>
      <c r="Q1795" s="282" t="s">
        <v>2113</v>
      </c>
      <c r="R1795" s="344">
        <v>1</v>
      </c>
      <c r="S1795" s="339"/>
      <c r="T1795" s="282"/>
      <c r="U1795" s="24" t="e">
        <f>+VLOOKUP(TRIM(C1795),[5]CAT!$A$2:$G$498,4,0)</f>
        <v>#N/A</v>
      </c>
      <c r="V1795" s="65">
        <f t="shared" si="28"/>
        <v>45642</v>
      </c>
    </row>
    <row r="1796" spans="1:22" x14ac:dyDescent="0.2">
      <c r="A1796" s="344">
        <v>1678</v>
      </c>
      <c r="B1796" s="345" t="b">
        <v>1</v>
      </c>
      <c r="C1796" s="282" t="s">
        <v>856</v>
      </c>
      <c r="D1796" s="282" t="s">
        <v>20</v>
      </c>
      <c r="E1796" s="282" t="s">
        <v>842</v>
      </c>
      <c r="F1796" s="282" t="s">
        <v>1126</v>
      </c>
      <c r="G1796" s="345">
        <v>426.56</v>
      </c>
      <c r="H1796" s="345">
        <v>426.56</v>
      </c>
      <c r="I1796" s="282" t="s">
        <v>1122</v>
      </c>
      <c r="J1796" s="346">
        <v>45638</v>
      </c>
      <c r="K1796" s="344">
        <v>0</v>
      </c>
      <c r="L1796" s="346">
        <v>45642</v>
      </c>
      <c r="M1796" s="345">
        <v>0.01</v>
      </c>
      <c r="N1796" s="345">
        <v>0</v>
      </c>
      <c r="O1796" s="282" t="s">
        <v>1123</v>
      </c>
      <c r="P1796" s="344">
        <v>0</v>
      </c>
      <c r="Q1796" s="282" t="s">
        <v>2170</v>
      </c>
      <c r="R1796" s="344">
        <v>1</v>
      </c>
      <c r="S1796" s="339"/>
      <c r="T1796" s="282"/>
      <c r="U1796" s="24" t="str">
        <f>+VLOOKUP(TRIM(C1796),[5]CAT!$A$2:$G$498,4,0)</f>
        <v>Mozza</v>
      </c>
      <c r="V1796" s="65">
        <f t="shared" si="28"/>
        <v>45642</v>
      </c>
    </row>
    <row r="1797" spans="1:22" x14ac:dyDescent="0.2">
      <c r="A1797" s="344">
        <v>1665</v>
      </c>
      <c r="B1797" s="345" t="b">
        <v>1</v>
      </c>
      <c r="C1797" s="282" t="s">
        <v>1206</v>
      </c>
      <c r="D1797" s="282" t="s">
        <v>20</v>
      </c>
      <c r="E1797" s="282" t="s">
        <v>1207</v>
      </c>
      <c r="F1797" s="282" t="s">
        <v>1133</v>
      </c>
      <c r="G1797" s="345">
        <v>121.63</v>
      </c>
      <c r="H1797" s="345">
        <v>121.63</v>
      </c>
      <c r="I1797" s="282" t="s">
        <v>1180</v>
      </c>
      <c r="J1797" s="346">
        <v>45638</v>
      </c>
      <c r="K1797" s="344">
        <v>0</v>
      </c>
      <c r="L1797" s="346">
        <v>45642</v>
      </c>
      <c r="M1797" s="345">
        <v>0.01</v>
      </c>
      <c r="N1797" s="345">
        <v>0</v>
      </c>
      <c r="O1797" s="282" t="s">
        <v>1123</v>
      </c>
      <c r="P1797" s="344">
        <v>0</v>
      </c>
      <c r="Q1797" s="282" t="s">
        <v>2113</v>
      </c>
      <c r="R1797" s="344">
        <v>1</v>
      </c>
      <c r="S1797" s="339"/>
      <c r="T1797" s="282"/>
      <c r="U1797" s="24" t="e">
        <f>+VLOOKUP(TRIM(C1797),[5]CAT!$A$2:$G$498,4,0)</f>
        <v>#N/A</v>
      </c>
      <c r="V1797" s="65">
        <f t="shared" si="28"/>
        <v>45642</v>
      </c>
    </row>
    <row r="1798" spans="1:22" x14ac:dyDescent="0.2">
      <c r="A1798" s="344">
        <v>1681</v>
      </c>
      <c r="B1798" s="345" t="b">
        <v>1</v>
      </c>
      <c r="C1798" s="282" t="s">
        <v>329</v>
      </c>
      <c r="D1798" s="282" t="s">
        <v>20</v>
      </c>
      <c r="E1798" s="282" t="s">
        <v>53</v>
      </c>
      <c r="F1798" s="282" t="s">
        <v>1375</v>
      </c>
      <c r="G1798" s="345">
        <v>1629.415669</v>
      </c>
      <c r="H1798" s="345">
        <v>1629.415669</v>
      </c>
      <c r="I1798" s="282" t="s">
        <v>1122</v>
      </c>
      <c r="J1798" s="346">
        <v>45638</v>
      </c>
      <c r="K1798" s="344">
        <v>1</v>
      </c>
      <c r="L1798" s="346">
        <v>45642</v>
      </c>
      <c r="M1798" s="345">
        <v>0</v>
      </c>
      <c r="N1798" s="345">
        <v>0</v>
      </c>
      <c r="O1798" s="282" t="s">
        <v>1123</v>
      </c>
      <c r="P1798" s="344">
        <v>0</v>
      </c>
      <c r="Q1798" s="282" t="s">
        <v>2111</v>
      </c>
      <c r="R1798" s="344">
        <v>1</v>
      </c>
      <c r="S1798" s="339"/>
      <c r="T1798" s="282"/>
      <c r="U1798" s="24" t="str">
        <f>+VLOOKUP(TRIM(C1798),[5]CAT!$A$2:$G$498,4,0)</f>
        <v>Agua</v>
      </c>
      <c r="V1798" s="65">
        <f t="shared" si="28"/>
        <v>45642</v>
      </c>
    </row>
    <row r="1799" spans="1:22" x14ac:dyDescent="0.2">
      <c r="A1799" s="344">
        <v>1685</v>
      </c>
      <c r="B1799" s="345" t="b">
        <v>1</v>
      </c>
      <c r="C1799" s="282" t="s">
        <v>329</v>
      </c>
      <c r="D1799" s="282" t="s">
        <v>20</v>
      </c>
      <c r="E1799" s="282" t="s">
        <v>53</v>
      </c>
      <c r="F1799" s="282" t="s">
        <v>1375</v>
      </c>
      <c r="G1799" s="345">
        <v>932.27882199999999</v>
      </c>
      <c r="H1799" s="345">
        <v>932.27882199999999</v>
      </c>
      <c r="I1799" s="282" t="s">
        <v>1122</v>
      </c>
      <c r="J1799" s="346">
        <v>45638</v>
      </c>
      <c r="K1799" s="344">
        <v>1</v>
      </c>
      <c r="L1799" s="346">
        <v>45642</v>
      </c>
      <c r="M1799" s="345">
        <v>0</v>
      </c>
      <c r="N1799" s="345">
        <v>0</v>
      </c>
      <c r="O1799" s="282" t="s">
        <v>1123</v>
      </c>
      <c r="P1799" s="344">
        <v>0</v>
      </c>
      <c r="Q1799" s="282" t="s">
        <v>2111</v>
      </c>
      <c r="R1799" s="344">
        <v>1</v>
      </c>
      <c r="S1799" s="339"/>
      <c r="T1799" s="282"/>
      <c r="U1799" s="24" t="str">
        <f>+VLOOKUP(TRIM(C1799),[5]CAT!$A$2:$G$498,4,0)</f>
        <v>Agua</v>
      </c>
      <c r="V1799" s="65">
        <f t="shared" si="28"/>
        <v>45642</v>
      </c>
    </row>
    <row r="1800" spans="1:22" x14ac:dyDescent="0.2">
      <c r="A1800" s="344">
        <v>1690</v>
      </c>
      <c r="B1800" s="345" t="b">
        <v>1</v>
      </c>
      <c r="C1800" s="282" t="s">
        <v>329</v>
      </c>
      <c r="D1800" s="282" t="s">
        <v>20</v>
      </c>
      <c r="E1800" s="282" t="s">
        <v>53</v>
      </c>
      <c r="F1800" s="282" t="s">
        <v>1375</v>
      </c>
      <c r="G1800" s="345">
        <v>1027.44542</v>
      </c>
      <c r="H1800" s="345">
        <v>1027.44542</v>
      </c>
      <c r="I1800" s="282" t="s">
        <v>1122</v>
      </c>
      <c r="J1800" s="346">
        <v>45638</v>
      </c>
      <c r="K1800" s="344">
        <v>1</v>
      </c>
      <c r="L1800" s="346">
        <v>45642</v>
      </c>
      <c r="M1800" s="345">
        <v>0</v>
      </c>
      <c r="N1800" s="345">
        <v>0</v>
      </c>
      <c r="O1800" s="282" t="s">
        <v>1123</v>
      </c>
      <c r="P1800" s="344">
        <v>0</v>
      </c>
      <c r="Q1800" s="282" t="s">
        <v>2147</v>
      </c>
      <c r="R1800" s="344">
        <v>1</v>
      </c>
      <c r="S1800" s="339"/>
      <c r="T1800" s="282"/>
      <c r="U1800" s="24" t="str">
        <f>+VLOOKUP(TRIM(C1800),[5]CAT!$A$2:$G$498,4,0)</f>
        <v>Agua</v>
      </c>
      <c r="V1800" s="65">
        <f t="shared" si="28"/>
        <v>45642</v>
      </c>
    </row>
    <row r="1801" spans="1:22" x14ac:dyDescent="0.2">
      <c r="A1801" s="344">
        <v>1694</v>
      </c>
      <c r="B1801" s="345" t="b">
        <v>1</v>
      </c>
      <c r="C1801" s="282" t="s">
        <v>329</v>
      </c>
      <c r="D1801" s="282" t="s">
        <v>20</v>
      </c>
      <c r="E1801" s="282" t="s">
        <v>53</v>
      </c>
      <c r="F1801" s="282" t="s">
        <v>1375</v>
      </c>
      <c r="G1801" s="345">
        <v>425.469221</v>
      </c>
      <c r="H1801" s="345">
        <v>425.469221</v>
      </c>
      <c r="I1801" s="282" t="s">
        <v>1122</v>
      </c>
      <c r="J1801" s="346">
        <v>45638</v>
      </c>
      <c r="K1801" s="344">
        <v>1</v>
      </c>
      <c r="L1801" s="346">
        <v>45642</v>
      </c>
      <c r="M1801" s="345">
        <v>0</v>
      </c>
      <c r="N1801" s="345">
        <v>0</v>
      </c>
      <c r="O1801" s="282" t="s">
        <v>1123</v>
      </c>
      <c r="P1801" s="344">
        <v>0</v>
      </c>
      <c r="Q1801" s="282" t="s">
        <v>2147</v>
      </c>
      <c r="R1801" s="344">
        <v>1</v>
      </c>
      <c r="S1801" s="339"/>
      <c r="T1801" s="282"/>
      <c r="U1801" s="24" t="str">
        <f>+VLOOKUP(TRIM(C1801),[5]CAT!$A$2:$G$498,4,0)</f>
        <v>Agua</v>
      </c>
      <c r="V1801" s="65">
        <f t="shared" si="28"/>
        <v>45642</v>
      </c>
    </row>
    <row r="1802" spans="1:22" x14ac:dyDescent="0.2">
      <c r="A1802" s="344">
        <v>1699</v>
      </c>
      <c r="B1802" s="345" t="b">
        <v>1</v>
      </c>
      <c r="C1802" s="282" t="s">
        <v>329</v>
      </c>
      <c r="D1802" s="282" t="s">
        <v>20</v>
      </c>
      <c r="E1802" s="282" t="s">
        <v>53</v>
      </c>
      <c r="F1802" s="282" t="s">
        <v>1375</v>
      </c>
      <c r="G1802" s="345">
        <v>309.43216100000001</v>
      </c>
      <c r="H1802" s="345">
        <v>309.43216100000001</v>
      </c>
      <c r="I1802" s="282" t="s">
        <v>1122</v>
      </c>
      <c r="J1802" s="346">
        <v>45638</v>
      </c>
      <c r="K1802" s="344">
        <v>1</v>
      </c>
      <c r="L1802" s="346">
        <v>45642</v>
      </c>
      <c r="M1802" s="345">
        <v>0</v>
      </c>
      <c r="N1802" s="345">
        <v>0</v>
      </c>
      <c r="O1802" s="282" t="s">
        <v>1123</v>
      </c>
      <c r="P1802" s="344">
        <v>0</v>
      </c>
      <c r="Q1802" s="282" t="s">
        <v>2148</v>
      </c>
      <c r="R1802" s="344">
        <v>1</v>
      </c>
      <c r="S1802" s="339"/>
      <c r="T1802" s="282"/>
      <c r="U1802" s="24" t="str">
        <f>+VLOOKUP(TRIM(C1802),[5]CAT!$A$2:$G$498,4,0)</f>
        <v>Agua</v>
      </c>
      <c r="V1802" s="65">
        <f t="shared" si="28"/>
        <v>45642</v>
      </c>
    </row>
    <row r="1803" spans="1:22" x14ac:dyDescent="0.2">
      <c r="A1803" s="344">
        <v>1704</v>
      </c>
      <c r="B1803" s="345" t="b">
        <v>1</v>
      </c>
      <c r="C1803" s="282" t="s">
        <v>329</v>
      </c>
      <c r="D1803" s="282" t="s">
        <v>20</v>
      </c>
      <c r="E1803" s="282" t="s">
        <v>53</v>
      </c>
      <c r="F1803" s="282" t="s">
        <v>1375</v>
      </c>
      <c r="G1803" s="345">
        <v>747.23303099999998</v>
      </c>
      <c r="H1803" s="345">
        <v>747.23303099999998</v>
      </c>
      <c r="I1803" s="282" t="s">
        <v>1122</v>
      </c>
      <c r="J1803" s="346">
        <v>45638</v>
      </c>
      <c r="K1803" s="344">
        <v>1</v>
      </c>
      <c r="L1803" s="346">
        <v>45642</v>
      </c>
      <c r="M1803" s="345">
        <v>0</v>
      </c>
      <c r="N1803" s="345">
        <v>0</v>
      </c>
      <c r="O1803" s="282" t="s">
        <v>1123</v>
      </c>
      <c r="P1803" s="344">
        <v>0</v>
      </c>
      <c r="Q1803" s="282" t="s">
        <v>2148</v>
      </c>
      <c r="R1803" s="344">
        <v>1</v>
      </c>
      <c r="S1803" s="339"/>
      <c r="T1803" s="282"/>
      <c r="U1803" s="24" t="str">
        <f>+VLOOKUP(TRIM(C1803),[5]CAT!$A$2:$G$498,4,0)</f>
        <v>Agua</v>
      </c>
      <c r="V1803" s="65">
        <f t="shared" si="28"/>
        <v>45642</v>
      </c>
    </row>
    <row r="1804" spans="1:22" x14ac:dyDescent="0.2">
      <c r="A1804" s="344">
        <v>1709</v>
      </c>
      <c r="B1804" s="345" t="b">
        <v>1</v>
      </c>
      <c r="C1804" s="282" t="s">
        <v>329</v>
      </c>
      <c r="D1804" s="282" t="s">
        <v>20</v>
      </c>
      <c r="E1804" s="282" t="s">
        <v>53</v>
      </c>
      <c r="F1804" s="282" t="s">
        <v>1375</v>
      </c>
      <c r="G1804" s="345">
        <v>253.059011</v>
      </c>
      <c r="H1804" s="345">
        <v>253.059011</v>
      </c>
      <c r="I1804" s="282" t="s">
        <v>1122</v>
      </c>
      <c r="J1804" s="346">
        <v>45638</v>
      </c>
      <c r="K1804" s="344">
        <v>1</v>
      </c>
      <c r="L1804" s="346">
        <v>45642</v>
      </c>
      <c r="M1804" s="345">
        <v>0</v>
      </c>
      <c r="N1804" s="345">
        <v>0</v>
      </c>
      <c r="O1804" s="282" t="s">
        <v>1123</v>
      </c>
      <c r="P1804" s="344">
        <v>0</v>
      </c>
      <c r="Q1804" s="282" t="s">
        <v>2053</v>
      </c>
      <c r="R1804" s="344">
        <v>1</v>
      </c>
      <c r="S1804" s="339"/>
      <c r="T1804" s="282"/>
      <c r="U1804" s="24" t="str">
        <f>+VLOOKUP(TRIM(C1804),[5]CAT!$A$2:$G$498,4,0)</f>
        <v>Agua</v>
      </c>
      <c r="V1804" s="65">
        <f t="shared" si="28"/>
        <v>45642</v>
      </c>
    </row>
    <row r="1805" spans="1:22" x14ac:dyDescent="0.2">
      <c r="A1805" s="344">
        <v>1710</v>
      </c>
      <c r="B1805" s="345" t="b">
        <v>1</v>
      </c>
      <c r="C1805" s="282" t="s">
        <v>329</v>
      </c>
      <c r="D1805" s="282" t="s">
        <v>20</v>
      </c>
      <c r="E1805" s="282" t="s">
        <v>53</v>
      </c>
      <c r="F1805" s="282" t="s">
        <v>1375</v>
      </c>
      <c r="G1805" s="345">
        <v>1918.829007</v>
      </c>
      <c r="H1805" s="345">
        <v>1918.829007</v>
      </c>
      <c r="I1805" s="282" t="s">
        <v>1122</v>
      </c>
      <c r="J1805" s="346">
        <v>45638</v>
      </c>
      <c r="K1805" s="344">
        <v>1</v>
      </c>
      <c r="L1805" s="346">
        <v>45642</v>
      </c>
      <c r="M1805" s="345">
        <v>0</v>
      </c>
      <c r="N1805" s="345">
        <v>0</v>
      </c>
      <c r="O1805" s="282" t="s">
        <v>1123</v>
      </c>
      <c r="P1805" s="344">
        <v>0</v>
      </c>
      <c r="Q1805" s="282" t="s">
        <v>2053</v>
      </c>
      <c r="R1805" s="344">
        <v>1</v>
      </c>
      <c r="S1805" s="339"/>
      <c r="T1805" s="282"/>
      <c r="U1805" s="24" t="str">
        <f>+VLOOKUP(TRIM(C1805),[5]CAT!$A$2:$G$498,4,0)</f>
        <v>Agua</v>
      </c>
      <c r="V1805" s="65">
        <f t="shared" si="28"/>
        <v>45642</v>
      </c>
    </row>
    <row r="1806" spans="1:22" x14ac:dyDescent="0.2">
      <c r="A1806" s="344">
        <v>1791</v>
      </c>
      <c r="B1806" s="345" t="b">
        <v>1</v>
      </c>
      <c r="C1806" s="282" t="s">
        <v>161</v>
      </c>
      <c r="D1806" s="282" t="s">
        <v>20</v>
      </c>
      <c r="E1806" s="282" t="s">
        <v>43</v>
      </c>
      <c r="F1806" s="282" t="s">
        <v>1375</v>
      </c>
      <c r="G1806" s="345">
        <v>105.13951400000001</v>
      </c>
      <c r="H1806" s="345">
        <v>105.13951400000001</v>
      </c>
      <c r="I1806" s="282" t="s">
        <v>1122</v>
      </c>
      <c r="J1806" s="346">
        <v>45638</v>
      </c>
      <c r="K1806" s="344">
        <v>7</v>
      </c>
      <c r="L1806" s="346">
        <v>45649</v>
      </c>
      <c r="M1806" s="345">
        <v>0</v>
      </c>
      <c r="N1806" s="345">
        <v>0</v>
      </c>
      <c r="O1806" s="282" t="s">
        <v>1123</v>
      </c>
      <c r="P1806" s="344">
        <v>0</v>
      </c>
      <c r="Q1806" s="282" t="s">
        <v>2001</v>
      </c>
      <c r="R1806" s="344">
        <v>1</v>
      </c>
      <c r="S1806" s="339"/>
      <c r="T1806" s="282"/>
      <c r="U1806" s="24" t="str">
        <f>+VLOOKUP(TRIM(C1806),[5]CAT!$A$2:$G$498,4,0)</f>
        <v>Aceite</v>
      </c>
      <c r="V1806" s="65">
        <f t="shared" si="28"/>
        <v>45649</v>
      </c>
    </row>
    <row r="1807" spans="1:22" x14ac:dyDescent="0.2">
      <c r="A1807" s="344">
        <v>1794</v>
      </c>
      <c r="B1807" s="345" t="b">
        <v>1</v>
      </c>
      <c r="C1807" s="282" t="s">
        <v>161</v>
      </c>
      <c r="D1807" s="282" t="s">
        <v>20</v>
      </c>
      <c r="E1807" s="282" t="s">
        <v>43</v>
      </c>
      <c r="F1807" s="282" t="s">
        <v>1375</v>
      </c>
      <c r="G1807" s="345">
        <v>133.739755</v>
      </c>
      <c r="H1807" s="345">
        <v>133.739755</v>
      </c>
      <c r="I1807" s="282" t="s">
        <v>1122</v>
      </c>
      <c r="J1807" s="346">
        <v>45638</v>
      </c>
      <c r="K1807" s="344">
        <v>7</v>
      </c>
      <c r="L1807" s="346">
        <v>45649</v>
      </c>
      <c r="M1807" s="345">
        <v>0</v>
      </c>
      <c r="N1807" s="345">
        <v>0</v>
      </c>
      <c r="O1807" s="282" t="s">
        <v>1123</v>
      </c>
      <c r="P1807" s="344">
        <v>0</v>
      </c>
      <c r="Q1807" s="282" t="s">
        <v>2248</v>
      </c>
      <c r="R1807" s="344">
        <v>1</v>
      </c>
      <c r="S1807" s="339"/>
      <c r="T1807" s="282"/>
      <c r="U1807" s="24" t="str">
        <f>+VLOOKUP(TRIM(C1807),[5]CAT!$A$2:$G$498,4,0)</f>
        <v>Aceite</v>
      </c>
      <c r="V1807" s="65">
        <f t="shared" si="28"/>
        <v>45649</v>
      </c>
    </row>
    <row r="1808" spans="1:22" x14ac:dyDescent="0.2">
      <c r="A1808" s="344">
        <v>1798</v>
      </c>
      <c r="B1808" s="345" t="b">
        <v>1</v>
      </c>
      <c r="C1808" s="282" t="s">
        <v>161</v>
      </c>
      <c r="D1808" s="282" t="s">
        <v>20</v>
      </c>
      <c r="E1808" s="282" t="s">
        <v>43</v>
      </c>
      <c r="F1808" s="282" t="s">
        <v>1375</v>
      </c>
      <c r="G1808" s="345">
        <v>150.42004</v>
      </c>
      <c r="H1808" s="345">
        <v>150.42004</v>
      </c>
      <c r="I1808" s="282" t="s">
        <v>1122</v>
      </c>
      <c r="J1808" s="346">
        <v>45638</v>
      </c>
      <c r="K1808" s="344">
        <v>7</v>
      </c>
      <c r="L1808" s="346">
        <v>45649</v>
      </c>
      <c r="M1808" s="345">
        <v>0</v>
      </c>
      <c r="N1808" s="345">
        <v>0</v>
      </c>
      <c r="O1808" s="282" t="s">
        <v>1123</v>
      </c>
      <c r="P1808" s="344">
        <v>0</v>
      </c>
      <c r="Q1808" s="282" t="s">
        <v>2000</v>
      </c>
      <c r="R1808" s="344">
        <v>1</v>
      </c>
      <c r="S1808" s="339"/>
      <c r="T1808" s="282"/>
      <c r="U1808" s="24" t="str">
        <f>+VLOOKUP(TRIM(C1808),[5]CAT!$A$2:$G$498,4,0)</f>
        <v>Aceite</v>
      </c>
      <c r="V1808" s="65">
        <f t="shared" si="28"/>
        <v>45649</v>
      </c>
    </row>
    <row r="1809" spans="1:22" x14ac:dyDescent="0.2">
      <c r="A1809" s="344">
        <v>1801</v>
      </c>
      <c r="B1809" s="345" t="b">
        <v>1</v>
      </c>
      <c r="C1809" s="282" t="s">
        <v>161</v>
      </c>
      <c r="D1809" s="282" t="s">
        <v>20</v>
      </c>
      <c r="E1809" s="282" t="s">
        <v>43</v>
      </c>
      <c r="F1809" s="282" t="s">
        <v>1375</v>
      </c>
      <c r="G1809" s="345">
        <v>149.55866800000001</v>
      </c>
      <c r="H1809" s="345">
        <v>149.55866800000001</v>
      </c>
      <c r="I1809" s="282" t="s">
        <v>1122</v>
      </c>
      <c r="J1809" s="346">
        <v>45638</v>
      </c>
      <c r="K1809" s="344">
        <v>7</v>
      </c>
      <c r="L1809" s="346">
        <v>45649</v>
      </c>
      <c r="M1809" s="345">
        <v>0</v>
      </c>
      <c r="N1809" s="345">
        <v>0</v>
      </c>
      <c r="O1809" s="282" t="s">
        <v>1123</v>
      </c>
      <c r="P1809" s="344">
        <v>0</v>
      </c>
      <c r="Q1809" s="282" t="s">
        <v>2068</v>
      </c>
      <c r="R1809" s="344">
        <v>1</v>
      </c>
      <c r="S1809" s="339"/>
      <c r="T1809" s="282"/>
      <c r="U1809" s="24" t="str">
        <f>+VLOOKUP(TRIM(C1809),[5]CAT!$A$2:$G$498,4,0)</f>
        <v>Aceite</v>
      </c>
      <c r="V1809" s="65">
        <f t="shared" si="28"/>
        <v>45649</v>
      </c>
    </row>
    <row r="1810" spans="1:22" x14ac:dyDescent="0.2">
      <c r="A1810" s="344">
        <v>1829</v>
      </c>
      <c r="B1810" s="345" t="b">
        <v>1</v>
      </c>
      <c r="C1810" s="282" t="s">
        <v>132</v>
      </c>
      <c r="D1810" s="282" t="s">
        <v>20</v>
      </c>
      <c r="E1810" s="282" t="s">
        <v>59</v>
      </c>
      <c r="F1810" s="282" t="s">
        <v>1141</v>
      </c>
      <c r="G1810" s="345">
        <v>51.921792000000003</v>
      </c>
      <c r="H1810" s="345">
        <v>51.921792000000003</v>
      </c>
      <c r="I1810" s="282" t="s">
        <v>1139</v>
      </c>
      <c r="J1810" s="346">
        <v>45638</v>
      </c>
      <c r="K1810" s="344">
        <v>10</v>
      </c>
      <c r="L1810" s="346">
        <v>45649</v>
      </c>
      <c r="M1810" s="345">
        <v>0</v>
      </c>
      <c r="N1810" s="345">
        <v>0</v>
      </c>
      <c r="O1810" s="282" t="s">
        <v>1123</v>
      </c>
      <c r="P1810" s="344">
        <v>0</v>
      </c>
      <c r="Q1810" s="282" t="s">
        <v>2001</v>
      </c>
      <c r="R1810" s="344">
        <v>1</v>
      </c>
      <c r="S1810" s="339"/>
      <c r="T1810" s="282"/>
      <c r="U1810" s="24" t="str">
        <f>+VLOOKUP(TRIM(C1810),[5]CAT!$A$2:$G$498,4,0)</f>
        <v>Ins Pack</v>
      </c>
      <c r="V1810" s="65">
        <f t="shared" si="28"/>
        <v>45649</v>
      </c>
    </row>
    <row r="1811" spans="1:22" x14ac:dyDescent="0.2">
      <c r="A1811" s="344">
        <v>1840</v>
      </c>
      <c r="B1811" s="345" t="b">
        <v>1</v>
      </c>
      <c r="C1811" s="282" t="s">
        <v>132</v>
      </c>
      <c r="D1811" s="282" t="s">
        <v>20</v>
      </c>
      <c r="E1811" s="282" t="s">
        <v>59</v>
      </c>
      <c r="F1811" s="282" t="s">
        <v>1141</v>
      </c>
      <c r="G1811" s="345">
        <v>1092.1092000000001</v>
      </c>
      <c r="H1811" s="345">
        <v>1092.1092000000001</v>
      </c>
      <c r="I1811" s="282" t="s">
        <v>1139</v>
      </c>
      <c r="J1811" s="346">
        <v>45638</v>
      </c>
      <c r="K1811" s="344">
        <v>10</v>
      </c>
      <c r="L1811" s="346">
        <v>45649</v>
      </c>
      <c r="M1811" s="345">
        <v>0</v>
      </c>
      <c r="N1811" s="345">
        <v>0</v>
      </c>
      <c r="O1811" s="282" t="s">
        <v>1123</v>
      </c>
      <c r="P1811" s="344">
        <v>0</v>
      </c>
      <c r="Q1811" s="282" t="s">
        <v>2000</v>
      </c>
      <c r="R1811" s="344">
        <v>1</v>
      </c>
      <c r="S1811" s="339"/>
      <c r="T1811" s="282"/>
      <c r="U1811" s="24" t="str">
        <f>+VLOOKUP(TRIM(C1811),[5]CAT!$A$2:$G$498,4,0)</f>
        <v>Ins Pack</v>
      </c>
      <c r="V1811" s="65">
        <f t="shared" si="28"/>
        <v>45649</v>
      </c>
    </row>
    <row r="1812" spans="1:22" x14ac:dyDescent="0.2">
      <c r="A1812" s="344">
        <v>1902</v>
      </c>
      <c r="B1812" s="345" t="b">
        <v>1</v>
      </c>
      <c r="C1812" s="282" t="s">
        <v>599</v>
      </c>
      <c r="D1812" s="282" t="s">
        <v>20</v>
      </c>
      <c r="E1812" s="282" t="s">
        <v>982</v>
      </c>
      <c r="F1812" s="282" t="s">
        <v>1136</v>
      </c>
      <c r="G1812" s="345">
        <v>315.313939</v>
      </c>
      <c r="H1812" s="345">
        <v>315.313939</v>
      </c>
      <c r="I1812" s="282" t="s">
        <v>1180</v>
      </c>
      <c r="J1812" s="346">
        <v>45638</v>
      </c>
      <c r="K1812" s="344">
        <v>15</v>
      </c>
      <c r="L1812" s="346">
        <v>45656</v>
      </c>
      <c r="M1812" s="345">
        <v>0</v>
      </c>
      <c r="N1812" s="345">
        <v>0</v>
      </c>
      <c r="O1812" s="282" t="s">
        <v>1123</v>
      </c>
      <c r="P1812" s="344">
        <v>0</v>
      </c>
      <c r="Q1812" s="282" t="s">
        <v>1377</v>
      </c>
      <c r="R1812" s="344">
        <v>1</v>
      </c>
      <c r="S1812" s="339"/>
      <c r="T1812" s="282"/>
      <c r="U1812" s="24" t="str">
        <f>+VLOOKUP(TRIM(C1812),[5]CAT!$A$2:$G$498,4,0)</f>
        <v>Salsa</v>
      </c>
      <c r="V1812" s="65">
        <f t="shared" si="28"/>
        <v>45656</v>
      </c>
    </row>
    <row r="1813" spans="1:22" x14ac:dyDescent="0.2">
      <c r="A1813" s="344">
        <v>1929</v>
      </c>
      <c r="B1813" s="345" t="b">
        <v>1</v>
      </c>
      <c r="C1813" s="282" t="s">
        <v>599</v>
      </c>
      <c r="D1813" s="282" t="s">
        <v>20</v>
      </c>
      <c r="E1813" s="282" t="s">
        <v>982</v>
      </c>
      <c r="F1813" s="282" t="s">
        <v>1136</v>
      </c>
      <c r="G1813" s="345">
        <v>33.866461999999999</v>
      </c>
      <c r="H1813" s="345">
        <v>33.866461999999999</v>
      </c>
      <c r="I1813" s="282" t="s">
        <v>1180</v>
      </c>
      <c r="J1813" s="346">
        <v>45638</v>
      </c>
      <c r="K1813" s="344">
        <v>15</v>
      </c>
      <c r="L1813" s="346">
        <v>45656</v>
      </c>
      <c r="M1813" s="345">
        <v>0</v>
      </c>
      <c r="N1813" s="345">
        <v>0</v>
      </c>
      <c r="O1813" s="282" t="s">
        <v>1123</v>
      </c>
      <c r="P1813" s="344">
        <v>0</v>
      </c>
      <c r="Q1813" s="282" t="s">
        <v>2169</v>
      </c>
      <c r="R1813" s="344">
        <v>1</v>
      </c>
      <c r="S1813" s="339"/>
      <c r="T1813" s="282"/>
      <c r="U1813" s="24" t="str">
        <f>+VLOOKUP(TRIM(C1813),[5]CAT!$A$2:$G$498,4,0)</f>
        <v>Salsa</v>
      </c>
      <c r="V1813" s="65">
        <f t="shared" si="28"/>
        <v>45656</v>
      </c>
    </row>
    <row r="1814" spans="1:22" x14ac:dyDescent="0.2">
      <c r="A1814" s="344">
        <v>1919</v>
      </c>
      <c r="B1814" s="345" t="b">
        <v>1</v>
      </c>
      <c r="C1814" s="282" t="s">
        <v>752</v>
      </c>
      <c r="D1814" s="282" t="s">
        <v>20</v>
      </c>
      <c r="E1814" s="282" t="s">
        <v>755</v>
      </c>
      <c r="F1814" s="282" t="s">
        <v>1375</v>
      </c>
      <c r="G1814" s="345">
        <v>1.7180789999999999</v>
      </c>
      <c r="H1814" s="345">
        <v>1.7180789999999999</v>
      </c>
      <c r="I1814" s="282" t="s">
        <v>1180</v>
      </c>
      <c r="J1814" s="346">
        <v>45638</v>
      </c>
      <c r="K1814" s="344">
        <v>15</v>
      </c>
      <c r="L1814" s="346">
        <v>45656</v>
      </c>
      <c r="M1814" s="345">
        <v>0</v>
      </c>
      <c r="N1814" s="345">
        <v>0</v>
      </c>
      <c r="O1814" s="282" t="s">
        <v>1123</v>
      </c>
      <c r="P1814" s="344">
        <v>0</v>
      </c>
      <c r="Q1814" s="282" t="s">
        <v>2265</v>
      </c>
      <c r="R1814" s="344">
        <v>1</v>
      </c>
      <c r="S1814" s="339"/>
      <c r="T1814" s="282"/>
      <c r="U1814" s="24" t="str">
        <f>+VLOOKUP(TRIM(C1814),[5]CAT!$A$2:$G$498,4,0)</f>
        <v>Sabor</v>
      </c>
      <c r="V1814" s="65">
        <f t="shared" si="28"/>
        <v>45656</v>
      </c>
    </row>
    <row r="1815" spans="1:22" x14ac:dyDescent="0.2">
      <c r="A1815" s="344">
        <v>1900</v>
      </c>
      <c r="B1815" s="345" t="b">
        <v>1</v>
      </c>
      <c r="C1815" s="282" t="s">
        <v>771</v>
      </c>
      <c r="D1815" s="282" t="s">
        <v>20</v>
      </c>
      <c r="E1815" s="282" t="s">
        <v>768</v>
      </c>
      <c r="F1815" s="282" t="s">
        <v>1133</v>
      </c>
      <c r="G1815" s="345">
        <v>840.16847199999995</v>
      </c>
      <c r="H1815" s="345">
        <v>840.16847199999995</v>
      </c>
      <c r="I1815" s="282" t="s">
        <v>1122</v>
      </c>
      <c r="J1815" s="346">
        <v>45638</v>
      </c>
      <c r="K1815" s="344">
        <v>15</v>
      </c>
      <c r="L1815" s="346">
        <v>45656</v>
      </c>
      <c r="M1815" s="345">
        <v>0</v>
      </c>
      <c r="N1815" s="345">
        <v>0</v>
      </c>
      <c r="O1815" s="282" t="s">
        <v>1123</v>
      </c>
      <c r="P1815" s="344">
        <v>0</v>
      </c>
      <c r="Q1815" s="282" t="s">
        <v>1377</v>
      </c>
      <c r="R1815" s="344">
        <v>1</v>
      </c>
      <c r="S1815" s="339"/>
      <c r="T1815" s="282"/>
      <c r="U1815" s="24" t="str">
        <f>+VLOOKUP(TRIM(C1815),[5]CAT!$A$2:$G$498,4,0)</f>
        <v>Harina</v>
      </c>
      <c r="V1815" s="65">
        <f t="shared" si="28"/>
        <v>45656</v>
      </c>
    </row>
    <row r="1816" spans="1:22" x14ac:dyDescent="0.2">
      <c r="A1816" s="344">
        <v>1906</v>
      </c>
      <c r="B1816" s="345" t="b">
        <v>1</v>
      </c>
      <c r="C1816" s="282" t="s">
        <v>771</v>
      </c>
      <c r="D1816" s="282" t="s">
        <v>20</v>
      </c>
      <c r="E1816" s="282" t="s">
        <v>768</v>
      </c>
      <c r="F1816" s="282" t="s">
        <v>1133</v>
      </c>
      <c r="G1816" s="345">
        <v>911.65012999999999</v>
      </c>
      <c r="H1816" s="345">
        <v>911.65012999999999</v>
      </c>
      <c r="I1816" s="282" t="s">
        <v>1122</v>
      </c>
      <c r="J1816" s="346">
        <v>45638</v>
      </c>
      <c r="K1816" s="344">
        <v>15</v>
      </c>
      <c r="L1816" s="346">
        <v>45656</v>
      </c>
      <c r="M1816" s="345">
        <v>0</v>
      </c>
      <c r="N1816" s="345">
        <v>0</v>
      </c>
      <c r="O1816" s="282" t="s">
        <v>1123</v>
      </c>
      <c r="P1816" s="344">
        <v>0</v>
      </c>
      <c r="Q1816" s="282" t="s">
        <v>1376</v>
      </c>
      <c r="R1816" s="344">
        <v>1</v>
      </c>
      <c r="S1816" s="339"/>
      <c r="T1816" s="282"/>
      <c r="U1816" s="24" t="str">
        <f>+VLOOKUP(TRIM(C1816),[5]CAT!$A$2:$G$498,4,0)</f>
        <v>Harina</v>
      </c>
      <c r="V1816" s="65">
        <f t="shared" si="28"/>
        <v>45656</v>
      </c>
    </row>
    <row r="1817" spans="1:22" x14ac:dyDescent="0.2">
      <c r="A1817" s="344">
        <v>1913</v>
      </c>
      <c r="B1817" s="345" t="b">
        <v>1</v>
      </c>
      <c r="C1817" s="282" t="s">
        <v>771</v>
      </c>
      <c r="D1817" s="282" t="s">
        <v>20</v>
      </c>
      <c r="E1817" s="282" t="s">
        <v>768</v>
      </c>
      <c r="F1817" s="282" t="s">
        <v>1133</v>
      </c>
      <c r="G1817" s="345">
        <v>285.293902</v>
      </c>
      <c r="H1817" s="345">
        <v>285.293902</v>
      </c>
      <c r="I1817" s="282" t="s">
        <v>1122</v>
      </c>
      <c r="J1817" s="346">
        <v>45638</v>
      </c>
      <c r="K1817" s="344">
        <v>15</v>
      </c>
      <c r="L1817" s="346">
        <v>45656</v>
      </c>
      <c r="M1817" s="345">
        <v>0</v>
      </c>
      <c r="N1817" s="345">
        <v>0</v>
      </c>
      <c r="O1817" s="282" t="s">
        <v>1123</v>
      </c>
      <c r="P1817" s="344">
        <v>0</v>
      </c>
      <c r="Q1817" s="282" t="s">
        <v>2265</v>
      </c>
      <c r="R1817" s="344">
        <v>1</v>
      </c>
      <c r="S1817" s="339"/>
      <c r="T1817" s="282"/>
      <c r="U1817" s="24" t="str">
        <f>+VLOOKUP(TRIM(C1817),[5]CAT!$A$2:$G$498,4,0)</f>
        <v>Harina</v>
      </c>
      <c r="V1817" s="65">
        <f t="shared" si="28"/>
        <v>45656</v>
      </c>
    </row>
    <row r="1818" spans="1:22" x14ac:dyDescent="0.2">
      <c r="A1818" s="344">
        <v>1927</v>
      </c>
      <c r="B1818" s="345" t="b">
        <v>1</v>
      </c>
      <c r="C1818" s="282" t="s">
        <v>666</v>
      </c>
      <c r="D1818" s="282" t="s">
        <v>20</v>
      </c>
      <c r="E1818" s="282" t="s">
        <v>672</v>
      </c>
      <c r="F1818" s="282" t="s">
        <v>1137</v>
      </c>
      <c r="G1818" s="345">
        <v>97.831816000000003</v>
      </c>
      <c r="H1818" s="345">
        <v>97.831816000000003</v>
      </c>
      <c r="I1818" s="282" t="s">
        <v>1122</v>
      </c>
      <c r="J1818" s="346">
        <v>45638</v>
      </c>
      <c r="K1818" s="344">
        <v>15</v>
      </c>
      <c r="L1818" s="346">
        <v>45656</v>
      </c>
      <c r="M1818" s="345">
        <v>0</v>
      </c>
      <c r="N1818" s="345">
        <v>0</v>
      </c>
      <c r="O1818" s="282" t="s">
        <v>1123</v>
      </c>
      <c r="P1818" s="344">
        <v>0</v>
      </c>
      <c r="Q1818" s="282" t="s">
        <v>2169</v>
      </c>
      <c r="R1818" s="344">
        <v>1</v>
      </c>
      <c r="S1818" s="339"/>
      <c r="T1818" s="282"/>
      <c r="U1818" s="24" t="str">
        <f>+VLOOKUP(TRIM(C1818),[5]CAT!$A$2:$G$498,4,0)</f>
        <v>Vegetal</v>
      </c>
      <c r="V1818" s="65">
        <f t="shared" si="28"/>
        <v>45656</v>
      </c>
    </row>
    <row r="1819" spans="1:22" x14ac:dyDescent="0.2">
      <c r="A1819" s="344">
        <v>1708</v>
      </c>
      <c r="B1819" s="345" t="b">
        <v>1</v>
      </c>
      <c r="C1819" s="282" t="s">
        <v>2036</v>
      </c>
      <c r="D1819" s="282" t="s">
        <v>20</v>
      </c>
      <c r="E1819" s="282" t="s">
        <v>2042</v>
      </c>
      <c r="F1819" s="282" t="s">
        <v>2101</v>
      </c>
      <c r="G1819" s="345">
        <v>5495.45</v>
      </c>
      <c r="H1819" s="345">
        <v>5495.45</v>
      </c>
      <c r="I1819" s="282" t="s">
        <v>1180</v>
      </c>
      <c r="J1819" s="346">
        <v>45639</v>
      </c>
      <c r="K1819" s="344">
        <v>0</v>
      </c>
      <c r="L1819" s="346">
        <v>45642</v>
      </c>
      <c r="M1819" s="345">
        <v>0.01</v>
      </c>
      <c r="N1819" s="345">
        <v>0</v>
      </c>
      <c r="O1819" s="282" t="s">
        <v>1123</v>
      </c>
      <c r="P1819" s="344">
        <v>0</v>
      </c>
      <c r="Q1819" s="282" t="s">
        <v>2053</v>
      </c>
      <c r="R1819" s="344">
        <v>1</v>
      </c>
      <c r="S1819" s="339"/>
      <c r="T1819" s="282"/>
      <c r="U1819" s="24" t="e">
        <f>+VLOOKUP(TRIM(C1819),[5]CAT!$A$2:$G$498,4,0)</f>
        <v>#N/A</v>
      </c>
      <c r="V1819" s="65">
        <f t="shared" si="28"/>
        <v>45642</v>
      </c>
    </row>
    <row r="1820" spans="1:22" x14ac:dyDescent="0.2">
      <c r="A1820" s="344">
        <v>1712</v>
      </c>
      <c r="B1820" s="345" t="b">
        <v>1</v>
      </c>
      <c r="C1820" s="282" t="s">
        <v>977</v>
      </c>
      <c r="D1820" s="282" t="s">
        <v>20</v>
      </c>
      <c r="E1820" s="282" t="s">
        <v>976</v>
      </c>
      <c r="F1820" s="282" t="s">
        <v>1138</v>
      </c>
      <c r="G1820" s="345">
        <v>18768.75</v>
      </c>
      <c r="H1820" s="345">
        <v>18768.75</v>
      </c>
      <c r="I1820" s="282" t="s">
        <v>1139</v>
      </c>
      <c r="J1820" s="346">
        <v>45639</v>
      </c>
      <c r="K1820" s="344">
        <v>0</v>
      </c>
      <c r="L1820" s="346">
        <v>45642</v>
      </c>
      <c r="M1820" s="345">
        <v>0.01</v>
      </c>
      <c r="N1820" s="345">
        <v>0</v>
      </c>
      <c r="O1820" s="282" t="s">
        <v>1123</v>
      </c>
      <c r="P1820" s="344">
        <v>0</v>
      </c>
      <c r="Q1820" s="282" t="s">
        <v>2170</v>
      </c>
      <c r="R1820" s="344">
        <v>1</v>
      </c>
      <c r="S1820" s="339"/>
      <c r="T1820" s="282"/>
      <c r="U1820" s="24" t="e">
        <f>+VLOOKUP(TRIM(C1820),[5]CAT!$A$2:$G$498,4,0)</f>
        <v>#N/A</v>
      </c>
      <c r="V1820" s="65">
        <f t="shared" si="28"/>
        <v>45642</v>
      </c>
    </row>
    <row r="1821" spans="1:22" x14ac:dyDescent="0.2">
      <c r="A1821" s="344">
        <v>1716</v>
      </c>
      <c r="B1821" s="345" t="b">
        <v>1</v>
      </c>
      <c r="C1821" s="282" t="s">
        <v>329</v>
      </c>
      <c r="D1821" s="282" t="s">
        <v>20</v>
      </c>
      <c r="E1821" s="282" t="s">
        <v>53</v>
      </c>
      <c r="F1821" s="282" t="s">
        <v>1375</v>
      </c>
      <c r="G1821" s="345">
        <v>645.06962299999998</v>
      </c>
      <c r="H1821" s="345">
        <v>645.06962299999998</v>
      </c>
      <c r="I1821" s="282" t="s">
        <v>1122</v>
      </c>
      <c r="J1821" s="346">
        <v>45639</v>
      </c>
      <c r="K1821" s="344">
        <v>1</v>
      </c>
      <c r="L1821" s="346">
        <v>45642</v>
      </c>
      <c r="M1821" s="345">
        <v>0</v>
      </c>
      <c r="N1821" s="345">
        <v>0</v>
      </c>
      <c r="O1821" s="282" t="s">
        <v>1123</v>
      </c>
      <c r="P1821" s="344">
        <v>0</v>
      </c>
      <c r="Q1821" s="282" t="s">
        <v>2113</v>
      </c>
      <c r="R1821" s="344">
        <v>1</v>
      </c>
      <c r="S1821" s="339"/>
      <c r="T1821" s="282"/>
      <c r="U1821" s="24" t="str">
        <f>+VLOOKUP(TRIM(C1821),[5]CAT!$A$2:$G$498,4,0)</f>
        <v>Agua</v>
      </c>
      <c r="V1821" s="65">
        <f t="shared" si="28"/>
        <v>45642</v>
      </c>
    </row>
    <row r="1822" spans="1:22" x14ac:dyDescent="0.2">
      <c r="A1822" s="344">
        <v>1721</v>
      </c>
      <c r="B1822" s="345" t="b">
        <v>1</v>
      </c>
      <c r="C1822" s="282" t="s">
        <v>329</v>
      </c>
      <c r="D1822" s="282" t="s">
        <v>20</v>
      </c>
      <c r="E1822" s="282" t="s">
        <v>53</v>
      </c>
      <c r="F1822" s="282" t="s">
        <v>1375</v>
      </c>
      <c r="G1822" s="345">
        <v>37.190505999999999</v>
      </c>
      <c r="H1822" s="345">
        <v>37.190505999999999</v>
      </c>
      <c r="I1822" s="282" t="s">
        <v>1122</v>
      </c>
      <c r="J1822" s="346">
        <v>45639</v>
      </c>
      <c r="K1822" s="344">
        <v>1</v>
      </c>
      <c r="L1822" s="346">
        <v>45642</v>
      </c>
      <c r="M1822" s="345">
        <v>0</v>
      </c>
      <c r="N1822" s="345">
        <v>0</v>
      </c>
      <c r="O1822" s="282" t="s">
        <v>1123</v>
      </c>
      <c r="P1822" s="344">
        <v>0</v>
      </c>
      <c r="Q1822" s="282" t="s">
        <v>2113</v>
      </c>
      <c r="R1822" s="344">
        <v>1</v>
      </c>
      <c r="S1822" s="339"/>
      <c r="T1822" s="282"/>
      <c r="U1822" s="24" t="str">
        <f>+VLOOKUP(TRIM(C1822),[5]CAT!$A$2:$G$498,4,0)</f>
        <v>Agua</v>
      </c>
      <c r="V1822" s="65">
        <f t="shared" si="28"/>
        <v>45642</v>
      </c>
    </row>
    <row r="1823" spans="1:22" x14ac:dyDescent="0.2">
      <c r="A1823" s="344">
        <v>1808</v>
      </c>
      <c r="B1823" s="345" t="b">
        <v>1</v>
      </c>
      <c r="C1823" s="282" t="s">
        <v>161</v>
      </c>
      <c r="D1823" s="282" t="s">
        <v>20</v>
      </c>
      <c r="E1823" s="282" t="s">
        <v>43</v>
      </c>
      <c r="F1823" s="282" t="s">
        <v>1375</v>
      </c>
      <c r="G1823" s="345">
        <v>63.532026000000002</v>
      </c>
      <c r="H1823" s="345">
        <v>63.532026000000002</v>
      </c>
      <c r="I1823" s="282" t="s">
        <v>1122</v>
      </c>
      <c r="J1823" s="346">
        <v>45639</v>
      </c>
      <c r="K1823" s="344">
        <v>7</v>
      </c>
      <c r="L1823" s="346">
        <v>45649</v>
      </c>
      <c r="M1823" s="345">
        <v>0</v>
      </c>
      <c r="N1823" s="345">
        <v>0</v>
      </c>
      <c r="O1823" s="282" t="s">
        <v>1123</v>
      </c>
      <c r="P1823" s="344">
        <v>0</v>
      </c>
      <c r="Q1823" s="282" t="s">
        <v>2000</v>
      </c>
      <c r="R1823" s="344">
        <v>1</v>
      </c>
      <c r="S1823" s="339"/>
      <c r="T1823" s="282"/>
      <c r="U1823" s="24" t="str">
        <f>+VLOOKUP(TRIM(C1823),[5]CAT!$A$2:$G$498,4,0)</f>
        <v>Aceite</v>
      </c>
      <c r="V1823" s="65">
        <f t="shared" si="28"/>
        <v>45649</v>
      </c>
    </row>
    <row r="1824" spans="1:22" x14ac:dyDescent="0.2">
      <c r="A1824" s="344">
        <v>1930</v>
      </c>
      <c r="B1824" s="345" t="b">
        <v>1</v>
      </c>
      <c r="C1824" s="282" t="s">
        <v>189</v>
      </c>
      <c r="D1824" s="282" t="s">
        <v>20</v>
      </c>
      <c r="E1824" s="282" t="s">
        <v>57</v>
      </c>
      <c r="F1824" s="282" t="s">
        <v>1128</v>
      </c>
      <c r="G1824" s="345">
        <v>534.26247000000001</v>
      </c>
      <c r="H1824" s="345">
        <v>534.26247000000001</v>
      </c>
      <c r="I1824" s="282" t="s">
        <v>1122</v>
      </c>
      <c r="J1824" s="346">
        <v>45639</v>
      </c>
      <c r="K1824" s="344">
        <v>15</v>
      </c>
      <c r="L1824" s="346">
        <v>45656</v>
      </c>
      <c r="M1824" s="345">
        <v>0</v>
      </c>
      <c r="N1824" s="345">
        <v>0</v>
      </c>
      <c r="O1824" s="282" t="s">
        <v>1123</v>
      </c>
      <c r="P1824" s="344">
        <v>0</v>
      </c>
      <c r="Q1824" s="282" t="s">
        <v>1377</v>
      </c>
      <c r="R1824" s="344">
        <v>1</v>
      </c>
      <c r="S1824" s="339"/>
      <c r="T1824" s="282"/>
      <c r="U1824" s="24" t="str">
        <f>+VLOOKUP(TRIM(C1824),[5]CAT!$A$2:$G$498,4,0)</f>
        <v>Reboz</v>
      </c>
      <c r="V1824" s="65">
        <f t="shared" si="28"/>
        <v>45656</v>
      </c>
    </row>
    <row r="1825" spans="1:22" x14ac:dyDescent="0.2">
      <c r="A1825" s="344">
        <v>1932</v>
      </c>
      <c r="B1825" s="345" t="b">
        <v>1</v>
      </c>
      <c r="C1825" s="282" t="s">
        <v>189</v>
      </c>
      <c r="D1825" s="282" t="s">
        <v>20</v>
      </c>
      <c r="E1825" s="282" t="s">
        <v>57</v>
      </c>
      <c r="F1825" s="282" t="s">
        <v>1128</v>
      </c>
      <c r="G1825" s="345">
        <v>579.71759999999995</v>
      </c>
      <c r="H1825" s="345">
        <v>579.71759999999995</v>
      </c>
      <c r="I1825" s="282" t="s">
        <v>1122</v>
      </c>
      <c r="J1825" s="346">
        <v>45639</v>
      </c>
      <c r="K1825" s="344">
        <v>15</v>
      </c>
      <c r="L1825" s="346">
        <v>45656</v>
      </c>
      <c r="M1825" s="345">
        <v>0</v>
      </c>
      <c r="N1825" s="345">
        <v>0</v>
      </c>
      <c r="O1825" s="282" t="s">
        <v>1123</v>
      </c>
      <c r="P1825" s="344">
        <v>0</v>
      </c>
      <c r="Q1825" s="282" t="s">
        <v>1376</v>
      </c>
      <c r="R1825" s="344">
        <v>1</v>
      </c>
      <c r="S1825" s="339"/>
      <c r="T1825" s="282"/>
      <c r="U1825" s="24" t="str">
        <f>+VLOOKUP(TRIM(C1825),[5]CAT!$A$2:$G$498,4,0)</f>
        <v>Reboz</v>
      </c>
      <c r="V1825" s="65">
        <f t="shared" si="28"/>
        <v>45656</v>
      </c>
    </row>
    <row r="1826" spans="1:22" x14ac:dyDescent="0.2">
      <c r="A1826" s="344">
        <v>1935</v>
      </c>
      <c r="B1826" s="345" t="b">
        <v>1</v>
      </c>
      <c r="C1826" s="282" t="s">
        <v>599</v>
      </c>
      <c r="D1826" s="282" t="s">
        <v>20</v>
      </c>
      <c r="E1826" s="282" t="s">
        <v>982</v>
      </c>
      <c r="F1826" s="282" t="s">
        <v>1136</v>
      </c>
      <c r="G1826" s="345">
        <v>1843.2473399999999</v>
      </c>
      <c r="H1826" s="345">
        <v>1843.2473399999999</v>
      </c>
      <c r="I1826" s="282" t="s">
        <v>1180</v>
      </c>
      <c r="J1826" s="346">
        <v>45639</v>
      </c>
      <c r="K1826" s="344">
        <v>15</v>
      </c>
      <c r="L1826" s="346">
        <v>45656</v>
      </c>
      <c r="M1826" s="345">
        <v>0</v>
      </c>
      <c r="N1826" s="345">
        <v>0</v>
      </c>
      <c r="O1826" s="282" t="s">
        <v>1123</v>
      </c>
      <c r="P1826" s="344">
        <v>0</v>
      </c>
      <c r="Q1826" s="282" t="s">
        <v>2124</v>
      </c>
      <c r="R1826" s="344">
        <v>1</v>
      </c>
      <c r="S1826" s="339"/>
      <c r="T1826" s="282"/>
      <c r="U1826" s="24" t="str">
        <f>+VLOOKUP(TRIM(C1826),[5]CAT!$A$2:$G$498,4,0)</f>
        <v>Salsa</v>
      </c>
      <c r="V1826" s="65">
        <f t="shared" si="28"/>
        <v>45656</v>
      </c>
    </row>
    <row r="1827" spans="1:22" x14ac:dyDescent="0.2">
      <c r="A1827" s="344">
        <v>1936</v>
      </c>
      <c r="B1827" s="345" t="b">
        <v>1</v>
      </c>
      <c r="C1827" s="282" t="s">
        <v>155</v>
      </c>
      <c r="D1827" s="282" t="s">
        <v>20</v>
      </c>
      <c r="E1827" s="282" t="s">
        <v>45</v>
      </c>
      <c r="F1827" s="282" t="s">
        <v>1134</v>
      </c>
      <c r="G1827" s="345">
        <v>11.722860000000001</v>
      </c>
      <c r="H1827" s="345">
        <v>11.722860000000001</v>
      </c>
      <c r="I1827" s="282" t="s">
        <v>1122</v>
      </c>
      <c r="J1827" s="346">
        <v>45639</v>
      </c>
      <c r="K1827" s="344">
        <v>15</v>
      </c>
      <c r="L1827" s="346">
        <v>45656</v>
      </c>
      <c r="M1827" s="345">
        <v>0</v>
      </c>
      <c r="N1827" s="345">
        <v>0</v>
      </c>
      <c r="O1827" s="282" t="s">
        <v>1123</v>
      </c>
      <c r="P1827" s="344">
        <v>0</v>
      </c>
      <c r="Q1827" s="282" t="s">
        <v>2124</v>
      </c>
      <c r="R1827" s="344">
        <v>1</v>
      </c>
      <c r="S1827" s="339"/>
      <c r="T1827" s="282"/>
      <c r="U1827" s="24" t="str">
        <f>+VLOOKUP(TRIM(C1827),[5]CAT!$A$2:$G$498,4,0)</f>
        <v>Sabor</v>
      </c>
      <c r="V1827" s="65">
        <f t="shared" si="28"/>
        <v>45656</v>
      </c>
    </row>
    <row r="1828" spans="1:22" x14ac:dyDescent="0.2">
      <c r="A1828" s="344">
        <v>1713</v>
      </c>
      <c r="B1828" s="345" t="b">
        <v>1</v>
      </c>
      <c r="C1828" s="282" t="s">
        <v>1018</v>
      </c>
      <c r="D1828" s="282" t="s">
        <v>20</v>
      </c>
      <c r="E1828" s="282" t="s">
        <v>1019</v>
      </c>
      <c r="F1828" s="282" t="s">
        <v>1414</v>
      </c>
      <c r="G1828" s="345">
        <v>1062.6099999999999</v>
      </c>
      <c r="H1828" s="345">
        <v>1062.6099999999999</v>
      </c>
      <c r="I1828" s="282" t="s">
        <v>1122</v>
      </c>
      <c r="J1828" s="346">
        <v>45640</v>
      </c>
      <c r="K1828" s="344">
        <v>0</v>
      </c>
      <c r="L1828" s="346">
        <v>45642</v>
      </c>
      <c r="M1828" s="345">
        <v>0.01</v>
      </c>
      <c r="N1828" s="345">
        <v>0</v>
      </c>
      <c r="O1828" s="282" t="s">
        <v>1123</v>
      </c>
      <c r="P1828" s="344">
        <v>0</v>
      </c>
      <c r="Q1828" s="282" t="s">
        <v>2111</v>
      </c>
      <c r="R1828" s="344">
        <v>1</v>
      </c>
      <c r="S1828" s="339"/>
      <c r="T1828" s="282"/>
      <c r="U1828" s="24" t="e">
        <f>+VLOOKUP(TRIM(C1828),[5]CAT!$A$2:$G$498,4,0)</f>
        <v>#N/A</v>
      </c>
      <c r="V1828" s="65">
        <f t="shared" si="28"/>
        <v>45642</v>
      </c>
    </row>
    <row r="1829" spans="1:22" x14ac:dyDescent="0.2">
      <c r="A1829" s="344">
        <v>1722</v>
      </c>
      <c r="B1829" s="345" t="b">
        <v>1</v>
      </c>
      <c r="C1829" s="282" t="s">
        <v>1018</v>
      </c>
      <c r="D1829" s="282" t="s">
        <v>20</v>
      </c>
      <c r="E1829" s="282" t="s">
        <v>1019</v>
      </c>
      <c r="F1829" s="282" t="s">
        <v>1414</v>
      </c>
      <c r="G1829" s="345">
        <v>952.15</v>
      </c>
      <c r="H1829" s="345">
        <v>952.15</v>
      </c>
      <c r="I1829" s="282" t="s">
        <v>1122</v>
      </c>
      <c r="J1829" s="346">
        <v>45640</v>
      </c>
      <c r="K1829" s="344">
        <v>0</v>
      </c>
      <c r="L1829" s="346">
        <v>45642</v>
      </c>
      <c r="M1829" s="345">
        <v>0.01</v>
      </c>
      <c r="N1829" s="345">
        <v>0</v>
      </c>
      <c r="O1829" s="282" t="s">
        <v>1123</v>
      </c>
      <c r="P1829" s="344">
        <v>0</v>
      </c>
      <c r="Q1829" s="282" t="s">
        <v>2147</v>
      </c>
      <c r="R1829" s="344">
        <v>1</v>
      </c>
      <c r="S1829" s="339"/>
      <c r="T1829" s="282"/>
      <c r="U1829" s="24" t="e">
        <f>+VLOOKUP(TRIM(C1829),[5]CAT!$A$2:$G$498,4,0)</f>
        <v>#N/A</v>
      </c>
      <c r="V1829" s="65">
        <f t="shared" si="28"/>
        <v>45642</v>
      </c>
    </row>
    <row r="1830" spans="1:22" x14ac:dyDescent="0.2">
      <c r="A1830" s="344">
        <v>1725</v>
      </c>
      <c r="B1830" s="345" t="b">
        <v>1</v>
      </c>
      <c r="C1830" s="282" t="s">
        <v>1018</v>
      </c>
      <c r="D1830" s="282" t="s">
        <v>20</v>
      </c>
      <c r="E1830" s="282" t="s">
        <v>1019</v>
      </c>
      <c r="F1830" s="282" t="s">
        <v>1414</v>
      </c>
      <c r="G1830" s="345">
        <v>692.47</v>
      </c>
      <c r="H1830" s="345">
        <v>692.47</v>
      </c>
      <c r="I1830" s="282" t="s">
        <v>1122</v>
      </c>
      <c r="J1830" s="346">
        <v>45640</v>
      </c>
      <c r="K1830" s="344">
        <v>0</v>
      </c>
      <c r="L1830" s="346">
        <v>45642</v>
      </c>
      <c r="M1830" s="345">
        <v>0.01</v>
      </c>
      <c r="N1830" s="345">
        <v>0</v>
      </c>
      <c r="O1830" s="282" t="s">
        <v>1123</v>
      </c>
      <c r="P1830" s="344">
        <v>0</v>
      </c>
      <c r="Q1830" s="282" t="s">
        <v>2148</v>
      </c>
      <c r="R1830" s="344">
        <v>1</v>
      </c>
      <c r="S1830" s="339"/>
      <c r="T1830" s="282"/>
      <c r="U1830" s="24" t="e">
        <f>+VLOOKUP(TRIM(C1830),[5]CAT!$A$2:$G$498,4,0)</f>
        <v>#N/A</v>
      </c>
      <c r="V1830" s="65">
        <f t="shared" si="28"/>
        <v>45642</v>
      </c>
    </row>
    <row r="1831" spans="1:22" x14ac:dyDescent="0.2">
      <c r="A1831" s="344">
        <v>1720</v>
      </c>
      <c r="B1831" s="345" t="b">
        <v>1</v>
      </c>
      <c r="C1831" s="282" t="s">
        <v>856</v>
      </c>
      <c r="D1831" s="282" t="s">
        <v>20</v>
      </c>
      <c r="E1831" s="282" t="s">
        <v>842</v>
      </c>
      <c r="F1831" s="282" t="s">
        <v>1126</v>
      </c>
      <c r="G1831" s="345">
        <v>169.28</v>
      </c>
      <c r="H1831" s="345">
        <v>169.28</v>
      </c>
      <c r="I1831" s="282" t="s">
        <v>1122</v>
      </c>
      <c r="J1831" s="346">
        <v>45640</v>
      </c>
      <c r="K1831" s="344">
        <v>0</v>
      </c>
      <c r="L1831" s="346">
        <v>45642</v>
      </c>
      <c r="M1831" s="345">
        <v>0.01</v>
      </c>
      <c r="N1831" s="345">
        <v>0</v>
      </c>
      <c r="O1831" s="282" t="s">
        <v>1123</v>
      </c>
      <c r="P1831" s="344">
        <v>0</v>
      </c>
      <c r="Q1831" s="282" t="s">
        <v>2113</v>
      </c>
      <c r="R1831" s="344">
        <v>1</v>
      </c>
      <c r="S1831" s="339"/>
      <c r="T1831" s="282"/>
      <c r="U1831" s="24" t="str">
        <f>+VLOOKUP(TRIM(C1831),[5]CAT!$A$2:$G$498,4,0)</f>
        <v>Mozza</v>
      </c>
      <c r="V1831" s="65">
        <f t="shared" si="28"/>
        <v>45642</v>
      </c>
    </row>
    <row r="1832" spans="1:22" x14ac:dyDescent="0.2">
      <c r="A1832" s="344">
        <v>1731</v>
      </c>
      <c r="B1832" s="345" t="b">
        <v>1</v>
      </c>
      <c r="C1832" s="282" t="s">
        <v>1248</v>
      </c>
      <c r="D1832" s="282" t="s">
        <v>20</v>
      </c>
      <c r="E1832" s="282" t="s">
        <v>1091</v>
      </c>
      <c r="F1832" s="282" t="s">
        <v>2156</v>
      </c>
      <c r="G1832" s="345">
        <v>26.71</v>
      </c>
      <c r="H1832" s="345">
        <v>26.71</v>
      </c>
      <c r="I1832" s="282" t="s">
        <v>1122</v>
      </c>
      <c r="J1832" s="346">
        <v>45640</v>
      </c>
      <c r="K1832" s="344">
        <v>0</v>
      </c>
      <c r="L1832" s="346">
        <v>45642</v>
      </c>
      <c r="M1832" s="345">
        <v>0.01</v>
      </c>
      <c r="N1832" s="345">
        <v>0</v>
      </c>
      <c r="O1832" s="282" t="s">
        <v>1123</v>
      </c>
      <c r="P1832" s="344">
        <v>0</v>
      </c>
      <c r="Q1832" s="282" t="s">
        <v>2170</v>
      </c>
      <c r="R1832" s="344">
        <v>1</v>
      </c>
      <c r="S1832" s="339"/>
      <c r="T1832" s="282"/>
      <c r="U1832" s="24" t="e">
        <f>+VLOOKUP(TRIM(C1832),[5]CAT!$A$2:$G$498,4,0)</f>
        <v>#N/A</v>
      </c>
      <c r="V1832" s="65">
        <f t="shared" si="28"/>
        <v>45642</v>
      </c>
    </row>
    <row r="1833" spans="1:22" x14ac:dyDescent="0.2">
      <c r="A1833" s="344">
        <v>1822</v>
      </c>
      <c r="B1833" s="345" t="b">
        <v>1</v>
      </c>
      <c r="C1833" s="282" t="s">
        <v>257</v>
      </c>
      <c r="D1833" s="282" t="s">
        <v>20</v>
      </c>
      <c r="E1833" s="282" t="s">
        <v>30</v>
      </c>
      <c r="F1833" s="282" t="s">
        <v>1128</v>
      </c>
      <c r="G1833" s="345">
        <v>35.351736000000002</v>
      </c>
      <c r="H1833" s="345">
        <v>35.351736000000002</v>
      </c>
      <c r="I1833" s="282" t="s">
        <v>1180</v>
      </c>
      <c r="J1833" s="346">
        <v>45640</v>
      </c>
      <c r="K1833" s="344">
        <v>7</v>
      </c>
      <c r="L1833" s="346">
        <v>45649</v>
      </c>
      <c r="M1833" s="345">
        <v>0</v>
      </c>
      <c r="N1833" s="345">
        <v>0</v>
      </c>
      <c r="O1833" s="282" t="s">
        <v>1123</v>
      </c>
      <c r="P1833" s="344">
        <v>0</v>
      </c>
      <c r="Q1833" s="282" t="s">
        <v>2068</v>
      </c>
      <c r="R1833" s="344">
        <v>1</v>
      </c>
      <c r="S1833" s="339"/>
      <c r="T1833" s="282"/>
      <c r="U1833" s="24" t="str">
        <f>+VLOOKUP(TRIM(C1833),[5]CAT!$A$2:$G$498,4,0)</f>
        <v>Aditivos</v>
      </c>
      <c r="V1833" s="65">
        <f t="shared" si="28"/>
        <v>45649</v>
      </c>
    </row>
    <row r="1834" spans="1:22" x14ac:dyDescent="0.2">
      <c r="A1834" s="344">
        <v>1941</v>
      </c>
      <c r="B1834" s="345" t="b">
        <v>1</v>
      </c>
      <c r="C1834" s="282" t="s">
        <v>99</v>
      </c>
      <c r="D1834" s="282" t="s">
        <v>20</v>
      </c>
      <c r="E1834" s="282" t="s">
        <v>2206</v>
      </c>
      <c r="F1834" s="282" t="s">
        <v>2207</v>
      </c>
      <c r="G1834" s="345">
        <v>827.22</v>
      </c>
      <c r="H1834" s="345">
        <v>827.22</v>
      </c>
      <c r="I1834" s="282" t="s">
        <v>1139</v>
      </c>
      <c r="J1834" s="346">
        <v>45640</v>
      </c>
      <c r="K1834" s="344">
        <v>15</v>
      </c>
      <c r="L1834" s="346">
        <v>45656</v>
      </c>
      <c r="M1834" s="345">
        <v>0</v>
      </c>
      <c r="N1834" s="345">
        <v>0</v>
      </c>
      <c r="O1834" s="282" t="s">
        <v>1123</v>
      </c>
      <c r="P1834" s="344">
        <v>0</v>
      </c>
      <c r="Q1834" s="282" t="s">
        <v>1377</v>
      </c>
      <c r="R1834" s="344">
        <v>1</v>
      </c>
      <c r="S1834" s="339"/>
      <c r="T1834" s="282"/>
      <c r="U1834" s="24" t="str">
        <f>+VLOOKUP(TRIM(C1834),[5]CAT!$A$2:$G$498,4,0)</f>
        <v>Caja</v>
      </c>
      <c r="V1834" s="65">
        <f t="shared" ref="V1834:V1897" si="29">L1834</f>
        <v>45656</v>
      </c>
    </row>
    <row r="1835" spans="1:22" x14ac:dyDescent="0.2">
      <c r="A1835" s="344">
        <v>1946</v>
      </c>
      <c r="B1835" s="345" t="b">
        <v>1</v>
      </c>
      <c r="C1835" s="282" t="s">
        <v>99</v>
      </c>
      <c r="D1835" s="282" t="s">
        <v>20</v>
      </c>
      <c r="E1835" s="282" t="s">
        <v>2206</v>
      </c>
      <c r="F1835" s="282" t="s">
        <v>2207</v>
      </c>
      <c r="G1835" s="345">
        <v>897.6</v>
      </c>
      <c r="H1835" s="345">
        <v>897.6</v>
      </c>
      <c r="I1835" s="282" t="s">
        <v>1139</v>
      </c>
      <c r="J1835" s="346">
        <v>45640</v>
      </c>
      <c r="K1835" s="344">
        <v>15</v>
      </c>
      <c r="L1835" s="346">
        <v>45656</v>
      </c>
      <c r="M1835" s="345">
        <v>0</v>
      </c>
      <c r="N1835" s="345">
        <v>0</v>
      </c>
      <c r="O1835" s="282" t="s">
        <v>1123</v>
      </c>
      <c r="P1835" s="344">
        <v>0</v>
      </c>
      <c r="Q1835" s="282" t="s">
        <v>1376</v>
      </c>
      <c r="R1835" s="344">
        <v>1</v>
      </c>
      <c r="S1835" s="339"/>
      <c r="T1835" s="282"/>
      <c r="U1835" s="24" t="str">
        <f>+VLOOKUP(TRIM(C1835),[5]CAT!$A$2:$G$498,4,0)</f>
        <v>Caja</v>
      </c>
      <c r="V1835" s="65">
        <f t="shared" si="29"/>
        <v>45656</v>
      </c>
    </row>
    <row r="1836" spans="1:22" x14ac:dyDescent="0.2">
      <c r="A1836" s="344">
        <v>1732</v>
      </c>
      <c r="B1836" s="345" t="b">
        <v>1</v>
      </c>
      <c r="C1836" s="282" t="s">
        <v>1004</v>
      </c>
      <c r="D1836" s="282" t="s">
        <v>20</v>
      </c>
      <c r="E1836" s="282" t="s">
        <v>1498</v>
      </c>
      <c r="F1836" s="282" t="s">
        <v>1375</v>
      </c>
      <c r="G1836" s="345">
        <v>78.672184999999999</v>
      </c>
      <c r="H1836" s="345">
        <v>78.672184999999999</v>
      </c>
      <c r="I1836" s="282" t="s">
        <v>1139</v>
      </c>
      <c r="J1836" s="346">
        <v>45641</v>
      </c>
      <c r="K1836" s="344">
        <v>0</v>
      </c>
      <c r="L1836" s="346">
        <v>45642</v>
      </c>
      <c r="M1836" s="345">
        <v>0</v>
      </c>
      <c r="N1836" s="345">
        <v>0</v>
      </c>
      <c r="O1836" s="282" t="s">
        <v>1123</v>
      </c>
      <c r="P1836" s="344">
        <v>0</v>
      </c>
      <c r="Q1836" s="282" t="s">
        <v>2111</v>
      </c>
      <c r="R1836" s="344">
        <v>1</v>
      </c>
      <c r="S1836" s="339"/>
      <c r="T1836" s="282"/>
      <c r="U1836" s="24" t="e">
        <f>+VLOOKUP(TRIM(C1836),[5]CAT!$A$2:$G$498,4,0)</f>
        <v>#N/A</v>
      </c>
      <c r="V1836" s="65">
        <f t="shared" si="29"/>
        <v>45642</v>
      </c>
    </row>
    <row r="1837" spans="1:22" x14ac:dyDescent="0.2">
      <c r="A1837" s="344">
        <v>1746</v>
      </c>
      <c r="B1837" s="345" t="b">
        <v>1</v>
      </c>
      <c r="C1837" s="282" t="s">
        <v>1004</v>
      </c>
      <c r="D1837" s="282" t="s">
        <v>20</v>
      </c>
      <c r="E1837" s="282" t="s">
        <v>1498</v>
      </c>
      <c r="F1837" s="282" t="s">
        <v>1375</v>
      </c>
      <c r="G1837" s="345">
        <v>19.293420999999999</v>
      </c>
      <c r="H1837" s="345">
        <v>19.293420999999999</v>
      </c>
      <c r="I1837" s="282" t="s">
        <v>1139</v>
      </c>
      <c r="J1837" s="346">
        <v>45641</v>
      </c>
      <c r="K1837" s="344">
        <v>0</v>
      </c>
      <c r="L1837" s="346">
        <v>45642</v>
      </c>
      <c r="M1837" s="345">
        <v>0</v>
      </c>
      <c r="N1837" s="345">
        <v>0</v>
      </c>
      <c r="O1837" s="282" t="s">
        <v>1123</v>
      </c>
      <c r="P1837" s="344">
        <v>0</v>
      </c>
      <c r="Q1837" s="282" t="s">
        <v>2147</v>
      </c>
      <c r="R1837" s="344">
        <v>1</v>
      </c>
      <c r="S1837" s="339"/>
      <c r="T1837" s="282"/>
      <c r="U1837" s="24" t="e">
        <f>+VLOOKUP(TRIM(C1837),[5]CAT!$A$2:$G$498,4,0)</f>
        <v>#N/A</v>
      </c>
      <c r="V1837" s="65">
        <f t="shared" si="29"/>
        <v>45642</v>
      </c>
    </row>
    <row r="1838" spans="1:22" x14ac:dyDescent="0.2">
      <c r="A1838" s="344">
        <v>1751</v>
      </c>
      <c r="B1838" s="345" t="b">
        <v>1</v>
      </c>
      <c r="C1838" s="282" t="s">
        <v>1004</v>
      </c>
      <c r="D1838" s="282" t="s">
        <v>20</v>
      </c>
      <c r="E1838" s="282" t="s">
        <v>1498</v>
      </c>
      <c r="F1838" s="282" t="s">
        <v>1375</v>
      </c>
      <c r="G1838" s="345">
        <v>14.031579000000001</v>
      </c>
      <c r="H1838" s="345">
        <v>14.031579000000001</v>
      </c>
      <c r="I1838" s="282" t="s">
        <v>1139</v>
      </c>
      <c r="J1838" s="346">
        <v>45641</v>
      </c>
      <c r="K1838" s="344">
        <v>0</v>
      </c>
      <c r="L1838" s="346">
        <v>45642</v>
      </c>
      <c r="M1838" s="345">
        <v>0</v>
      </c>
      <c r="N1838" s="345">
        <v>0</v>
      </c>
      <c r="O1838" s="282" t="s">
        <v>1123</v>
      </c>
      <c r="P1838" s="344">
        <v>0</v>
      </c>
      <c r="Q1838" s="282" t="s">
        <v>2148</v>
      </c>
      <c r="R1838" s="344">
        <v>1</v>
      </c>
      <c r="S1838" s="339"/>
      <c r="T1838" s="282"/>
      <c r="U1838" s="24" t="e">
        <f>+VLOOKUP(TRIM(C1838),[5]CAT!$A$2:$G$498,4,0)</f>
        <v>#N/A</v>
      </c>
      <c r="V1838" s="65">
        <f t="shared" si="29"/>
        <v>45642</v>
      </c>
    </row>
    <row r="1839" spans="1:22" x14ac:dyDescent="0.2">
      <c r="A1839" s="344">
        <v>1757</v>
      </c>
      <c r="B1839" s="345" t="b">
        <v>1</v>
      </c>
      <c r="C1839" s="282" t="s">
        <v>1004</v>
      </c>
      <c r="D1839" s="282" t="s">
        <v>20</v>
      </c>
      <c r="E1839" s="282" t="s">
        <v>1498</v>
      </c>
      <c r="F1839" s="282" t="s">
        <v>1375</v>
      </c>
      <c r="G1839" s="345">
        <v>104.000529</v>
      </c>
      <c r="H1839" s="345">
        <v>104.000529</v>
      </c>
      <c r="I1839" s="282" t="s">
        <v>1139</v>
      </c>
      <c r="J1839" s="346">
        <v>45641</v>
      </c>
      <c r="K1839" s="344">
        <v>0</v>
      </c>
      <c r="L1839" s="346">
        <v>45642</v>
      </c>
      <c r="M1839" s="345">
        <v>0</v>
      </c>
      <c r="N1839" s="345">
        <v>0</v>
      </c>
      <c r="O1839" s="282" t="s">
        <v>1123</v>
      </c>
      <c r="P1839" s="344">
        <v>0</v>
      </c>
      <c r="Q1839" s="282" t="s">
        <v>2053</v>
      </c>
      <c r="R1839" s="344">
        <v>1</v>
      </c>
      <c r="S1839" s="339"/>
      <c r="T1839" s="282"/>
      <c r="U1839" s="24" t="e">
        <f>+VLOOKUP(TRIM(C1839),[5]CAT!$A$2:$G$498,4,0)</f>
        <v>#N/A</v>
      </c>
      <c r="V1839" s="65">
        <f t="shared" si="29"/>
        <v>45642</v>
      </c>
    </row>
    <row r="1840" spans="1:22" x14ac:dyDescent="0.2">
      <c r="A1840" s="344">
        <v>1736</v>
      </c>
      <c r="B1840" s="345" t="b">
        <v>1</v>
      </c>
      <c r="C1840" s="282" t="s">
        <v>301</v>
      </c>
      <c r="D1840" s="282" t="s">
        <v>20</v>
      </c>
      <c r="E1840" s="282" t="s">
        <v>605</v>
      </c>
      <c r="F1840" s="282" t="s">
        <v>1375</v>
      </c>
      <c r="G1840" s="345">
        <v>283.33319999999998</v>
      </c>
      <c r="H1840" s="345">
        <v>283.33319999999998</v>
      </c>
      <c r="I1840" s="282" t="s">
        <v>1139</v>
      </c>
      <c r="J1840" s="346">
        <v>45641</v>
      </c>
      <c r="K1840" s="344">
        <v>0</v>
      </c>
      <c r="L1840" s="346">
        <v>45642</v>
      </c>
      <c r="M1840" s="345">
        <v>0</v>
      </c>
      <c r="N1840" s="345">
        <v>0</v>
      </c>
      <c r="O1840" s="282" t="s">
        <v>1123</v>
      </c>
      <c r="P1840" s="344">
        <v>0</v>
      </c>
      <c r="Q1840" s="282" t="s">
        <v>2111</v>
      </c>
      <c r="R1840" s="344">
        <v>1</v>
      </c>
      <c r="S1840" s="339"/>
      <c r="T1840" s="282"/>
      <c r="U1840" s="24" t="str">
        <f>+VLOOKUP(TRIM(C1840),[5]CAT!$A$2:$G$498,4,0)</f>
        <v>Cinta</v>
      </c>
      <c r="V1840" s="65">
        <f t="shared" si="29"/>
        <v>45642</v>
      </c>
    </row>
    <row r="1841" spans="1:22" x14ac:dyDescent="0.2">
      <c r="A1841" s="344">
        <v>1744</v>
      </c>
      <c r="B1841" s="345" t="b">
        <v>1</v>
      </c>
      <c r="C1841" s="282" t="s">
        <v>301</v>
      </c>
      <c r="D1841" s="282" t="s">
        <v>20</v>
      </c>
      <c r="E1841" s="282" t="s">
        <v>605</v>
      </c>
      <c r="F1841" s="282" t="s">
        <v>1375</v>
      </c>
      <c r="G1841" s="345">
        <v>43.421053000000001</v>
      </c>
      <c r="H1841" s="345">
        <v>43.421053000000001</v>
      </c>
      <c r="I1841" s="282" t="s">
        <v>1139</v>
      </c>
      <c r="J1841" s="346">
        <v>45641</v>
      </c>
      <c r="K1841" s="344">
        <v>0</v>
      </c>
      <c r="L1841" s="346">
        <v>45642</v>
      </c>
      <c r="M1841" s="345">
        <v>0</v>
      </c>
      <c r="N1841" s="345">
        <v>0</v>
      </c>
      <c r="O1841" s="282" t="s">
        <v>1123</v>
      </c>
      <c r="P1841" s="344">
        <v>0</v>
      </c>
      <c r="Q1841" s="282" t="s">
        <v>2147</v>
      </c>
      <c r="R1841" s="344">
        <v>1</v>
      </c>
      <c r="S1841" s="339"/>
      <c r="T1841" s="282"/>
      <c r="U1841" s="24" t="str">
        <f>+VLOOKUP(TRIM(C1841),[5]CAT!$A$2:$G$498,4,0)</f>
        <v>Cinta</v>
      </c>
      <c r="V1841" s="65">
        <f t="shared" si="29"/>
        <v>45642</v>
      </c>
    </row>
    <row r="1842" spans="1:22" x14ac:dyDescent="0.2">
      <c r="A1842" s="344">
        <v>1749</v>
      </c>
      <c r="B1842" s="345" t="b">
        <v>1</v>
      </c>
      <c r="C1842" s="282" t="s">
        <v>301</v>
      </c>
      <c r="D1842" s="282" t="s">
        <v>20</v>
      </c>
      <c r="E1842" s="282" t="s">
        <v>605</v>
      </c>
      <c r="F1842" s="282" t="s">
        <v>1375</v>
      </c>
      <c r="G1842" s="345">
        <v>31.578946999999999</v>
      </c>
      <c r="H1842" s="345">
        <v>31.578946999999999</v>
      </c>
      <c r="I1842" s="282" t="s">
        <v>1139</v>
      </c>
      <c r="J1842" s="346">
        <v>45641</v>
      </c>
      <c r="K1842" s="344">
        <v>0</v>
      </c>
      <c r="L1842" s="346">
        <v>45642</v>
      </c>
      <c r="M1842" s="345">
        <v>0</v>
      </c>
      <c r="N1842" s="345">
        <v>0</v>
      </c>
      <c r="O1842" s="282" t="s">
        <v>1123</v>
      </c>
      <c r="P1842" s="344">
        <v>0</v>
      </c>
      <c r="Q1842" s="282" t="s">
        <v>2148</v>
      </c>
      <c r="R1842" s="344">
        <v>1</v>
      </c>
      <c r="S1842" s="339"/>
      <c r="T1842" s="282"/>
      <c r="U1842" s="24" t="str">
        <f>+VLOOKUP(TRIM(C1842),[5]CAT!$A$2:$G$498,4,0)</f>
        <v>Cinta</v>
      </c>
      <c r="V1842" s="65">
        <f t="shared" si="29"/>
        <v>45642</v>
      </c>
    </row>
    <row r="1843" spans="1:22" x14ac:dyDescent="0.2">
      <c r="A1843" s="344">
        <v>1755</v>
      </c>
      <c r="B1843" s="345" t="b">
        <v>1</v>
      </c>
      <c r="C1843" s="282" t="s">
        <v>301</v>
      </c>
      <c r="D1843" s="282" t="s">
        <v>20</v>
      </c>
      <c r="E1843" s="282" t="s">
        <v>605</v>
      </c>
      <c r="F1843" s="282" t="s">
        <v>1375</v>
      </c>
      <c r="G1843" s="345">
        <v>149.763158</v>
      </c>
      <c r="H1843" s="345">
        <v>149.763158</v>
      </c>
      <c r="I1843" s="282" t="s">
        <v>1139</v>
      </c>
      <c r="J1843" s="346">
        <v>45641</v>
      </c>
      <c r="K1843" s="344">
        <v>0</v>
      </c>
      <c r="L1843" s="346">
        <v>45642</v>
      </c>
      <c r="M1843" s="345">
        <v>0</v>
      </c>
      <c r="N1843" s="345">
        <v>0</v>
      </c>
      <c r="O1843" s="282" t="s">
        <v>1123</v>
      </c>
      <c r="P1843" s="344">
        <v>0</v>
      </c>
      <c r="Q1843" s="282" t="s">
        <v>2053</v>
      </c>
      <c r="R1843" s="344">
        <v>1</v>
      </c>
      <c r="S1843" s="339"/>
      <c r="T1843" s="282"/>
      <c r="U1843" s="24" t="str">
        <f>+VLOOKUP(TRIM(C1843),[5]CAT!$A$2:$G$498,4,0)</f>
        <v>Cinta</v>
      </c>
      <c r="V1843" s="65">
        <f t="shared" si="29"/>
        <v>45642</v>
      </c>
    </row>
    <row r="1844" spans="1:22" x14ac:dyDescent="0.2">
      <c r="A1844" s="344">
        <v>1742</v>
      </c>
      <c r="B1844" s="345" t="b">
        <v>1</v>
      </c>
      <c r="C1844" s="282" t="s">
        <v>1513</v>
      </c>
      <c r="D1844" s="282" t="s">
        <v>20</v>
      </c>
      <c r="E1844" s="282" t="s">
        <v>83</v>
      </c>
      <c r="F1844" s="282" t="s">
        <v>1517</v>
      </c>
      <c r="G1844" s="345">
        <v>144.75</v>
      </c>
      <c r="H1844" s="345">
        <v>144.75</v>
      </c>
      <c r="I1844" s="282" t="s">
        <v>1180</v>
      </c>
      <c r="J1844" s="346">
        <v>45641</v>
      </c>
      <c r="K1844" s="344">
        <v>0</v>
      </c>
      <c r="L1844" s="346">
        <v>45642</v>
      </c>
      <c r="M1844" s="345">
        <v>0.01</v>
      </c>
      <c r="N1844" s="345">
        <v>0</v>
      </c>
      <c r="O1844" s="282" t="s">
        <v>1123</v>
      </c>
      <c r="P1844" s="344">
        <v>0</v>
      </c>
      <c r="Q1844" s="282" t="s">
        <v>2147</v>
      </c>
      <c r="R1844" s="344">
        <v>1</v>
      </c>
      <c r="S1844" s="339"/>
      <c r="T1844" s="282"/>
      <c r="U1844" s="24" t="e">
        <f>+VLOOKUP(TRIM(C1844),[5]CAT!$A$2:$G$498,4,0)</f>
        <v>#N/A</v>
      </c>
      <c r="V1844" s="65">
        <f t="shared" si="29"/>
        <v>45642</v>
      </c>
    </row>
    <row r="1845" spans="1:22" x14ac:dyDescent="0.2">
      <c r="A1845" s="344">
        <v>1747</v>
      </c>
      <c r="B1845" s="345" t="b">
        <v>1</v>
      </c>
      <c r="C1845" s="282" t="s">
        <v>1514</v>
      </c>
      <c r="D1845" s="282" t="s">
        <v>20</v>
      </c>
      <c r="E1845" s="282" t="s">
        <v>84</v>
      </c>
      <c r="F1845" s="282" t="s">
        <v>1375</v>
      </c>
      <c r="G1845" s="345">
        <v>68.430000000000007</v>
      </c>
      <c r="H1845" s="345">
        <v>68.430000000000007</v>
      </c>
      <c r="I1845" s="282" t="s">
        <v>1180</v>
      </c>
      <c r="J1845" s="346">
        <v>45641</v>
      </c>
      <c r="K1845" s="344">
        <v>0</v>
      </c>
      <c r="L1845" s="346">
        <v>45642</v>
      </c>
      <c r="M1845" s="345">
        <v>0.01</v>
      </c>
      <c r="N1845" s="345">
        <v>0</v>
      </c>
      <c r="O1845" s="282" t="s">
        <v>1123</v>
      </c>
      <c r="P1845" s="344">
        <v>0</v>
      </c>
      <c r="Q1845" s="282" t="s">
        <v>2148</v>
      </c>
      <c r="R1845" s="344">
        <v>1</v>
      </c>
      <c r="S1845" s="339"/>
      <c r="T1845" s="282"/>
      <c r="U1845" s="24" t="e">
        <f>+VLOOKUP(TRIM(C1845),[5]CAT!$A$2:$G$498,4,0)</f>
        <v>#N/A</v>
      </c>
      <c r="V1845" s="65">
        <f t="shared" si="29"/>
        <v>45642</v>
      </c>
    </row>
    <row r="1846" spans="1:22" x14ac:dyDescent="0.2">
      <c r="A1846" s="344">
        <v>1752</v>
      </c>
      <c r="B1846" s="345" t="b">
        <v>1</v>
      </c>
      <c r="C1846" s="282" t="s">
        <v>1474</v>
      </c>
      <c r="D1846" s="282" t="s">
        <v>20</v>
      </c>
      <c r="E1846" s="282" t="s">
        <v>171</v>
      </c>
      <c r="F1846" s="282" t="s">
        <v>1506</v>
      </c>
      <c r="G1846" s="345">
        <v>359.47</v>
      </c>
      <c r="H1846" s="345">
        <v>359.47</v>
      </c>
      <c r="I1846" s="282" t="s">
        <v>1180</v>
      </c>
      <c r="J1846" s="346">
        <v>45641</v>
      </c>
      <c r="K1846" s="344">
        <v>0</v>
      </c>
      <c r="L1846" s="346">
        <v>45642</v>
      </c>
      <c r="M1846" s="345">
        <v>0.01</v>
      </c>
      <c r="N1846" s="345">
        <v>0</v>
      </c>
      <c r="O1846" s="282" t="s">
        <v>1123</v>
      </c>
      <c r="P1846" s="344">
        <v>0</v>
      </c>
      <c r="Q1846" s="282" t="s">
        <v>2053</v>
      </c>
      <c r="R1846" s="344">
        <v>1</v>
      </c>
      <c r="S1846" s="339"/>
      <c r="T1846" s="282"/>
      <c r="U1846" s="24" t="e">
        <f>+VLOOKUP(TRIM(C1846),[5]CAT!$A$2:$G$498,4,0)</f>
        <v>#N/A</v>
      </c>
      <c r="V1846" s="65">
        <f t="shared" si="29"/>
        <v>45642</v>
      </c>
    </row>
    <row r="1847" spans="1:22" x14ac:dyDescent="0.2">
      <c r="A1847" s="344">
        <v>1735</v>
      </c>
      <c r="B1847" s="345" t="b">
        <v>1</v>
      </c>
      <c r="C1847" s="282" t="s">
        <v>2098</v>
      </c>
      <c r="D1847" s="282" t="s">
        <v>20</v>
      </c>
      <c r="E1847" s="282" t="s">
        <v>2115</v>
      </c>
      <c r="F1847" s="282" t="s">
        <v>2116</v>
      </c>
      <c r="G1847" s="345">
        <v>4816.67</v>
      </c>
      <c r="H1847" s="345">
        <v>4816.67</v>
      </c>
      <c r="I1847" s="282" t="s">
        <v>1139</v>
      </c>
      <c r="J1847" s="346">
        <v>45641</v>
      </c>
      <c r="K1847" s="344">
        <v>0</v>
      </c>
      <c r="L1847" s="346">
        <v>45642</v>
      </c>
      <c r="M1847" s="345">
        <v>0.01</v>
      </c>
      <c r="N1847" s="345">
        <v>0</v>
      </c>
      <c r="O1847" s="282" t="s">
        <v>1123</v>
      </c>
      <c r="P1847" s="344">
        <v>0</v>
      </c>
      <c r="Q1847" s="282" t="s">
        <v>2111</v>
      </c>
      <c r="R1847" s="344">
        <v>1</v>
      </c>
      <c r="S1847" s="339"/>
      <c r="T1847" s="282"/>
      <c r="U1847" s="24" t="e">
        <f>+VLOOKUP(TRIM(C1847),[5]CAT!$A$2:$G$498,4,0)</f>
        <v>#N/A</v>
      </c>
      <c r="V1847" s="65">
        <f t="shared" si="29"/>
        <v>45642</v>
      </c>
    </row>
    <row r="1848" spans="1:22" x14ac:dyDescent="0.2">
      <c r="A1848" s="344">
        <v>1758</v>
      </c>
      <c r="B1848" s="345" t="b">
        <v>1</v>
      </c>
      <c r="C1848" s="282" t="s">
        <v>1336</v>
      </c>
      <c r="D1848" s="282" t="s">
        <v>20</v>
      </c>
      <c r="E1848" s="282" t="s">
        <v>1848</v>
      </c>
      <c r="F1848" s="282" t="s">
        <v>1849</v>
      </c>
      <c r="G1848" s="345">
        <v>1562.5</v>
      </c>
      <c r="H1848" s="345">
        <v>1562.5</v>
      </c>
      <c r="I1848" s="282" t="s">
        <v>1139</v>
      </c>
      <c r="J1848" s="346">
        <v>45641</v>
      </c>
      <c r="K1848" s="344">
        <v>0</v>
      </c>
      <c r="L1848" s="346">
        <v>45642</v>
      </c>
      <c r="M1848" s="345">
        <v>0.01</v>
      </c>
      <c r="N1848" s="345">
        <v>0</v>
      </c>
      <c r="O1848" s="282" t="s">
        <v>1123</v>
      </c>
      <c r="P1848" s="344">
        <v>0</v>
      </c>
      <c r="Q1848" s="282" t="s">
        <v>2170</v>
      </c>
      <c r="R1848" s="344">
        <v>1</v>
      </c>
      <c r="S1848" s="339"/>
      <c r="T1848" s="282"/>
      <c r="U1848" s="24" t="e">
        <f>+VLOOKUP(TRIM(C1848),[5]CAT!$A$2:$G$498,4,0)</f>
        <v>#N/A</v>
      </c>
      <c r="V1848" s="65">
        <f t="shared" si="29"/>
        <v>45642</v>
      </c>
    </row>
    <row r="1849" spans="1:22" x14ac:dyDescent="0.2">
      <c r="A1849" s="344">
        <v>1759</v>
      </c>
      <c r="B1849" s="345" t="b">
        <v>1</v>
      </c>
      <c r="C1849" s="282" t="s">
        <v>1288</v>
      </c>
      <c r="D1849" s="282" t="s">
        <v>20</v>
      </c>
      <c r="E1849" s="282" t="s">
        <v>878</v>
      </c>
      <c r="F1849" s="282" t="s">
        <v>1379</v>
      </c>
      <c r="G1849" s="345">
        <v>3.12</v>
      </c>
      <c r="H1849" s="345">
        <v>3.12</v>
      </c>
      <c r="I1849" s="282" t="s">
        <v>1139</v>
      </c>
      <c r="J1849" s="346">
        <v>45641</v>
      </c>
      <c r="K1849" s="344">
        <v>0</v>
      </c>
      <c r="L1849" s="346">
        <v>45642</v>
      </c>
      <c r="M1849" s="345">
        <v>0.01</v>
      </c>
      <c r="N1849" s="345">
        <v>0</v>
      </c>
      <c r="O1849" s="282" t="s">
        <v>1123</v>
      </c>
      <c r="P1849" s="344">
        <v>0</v>
      </c>
      <c r="Q1849" s="282" t="s">
        <v>2170</v>
      </c>
      <c r="R1849" s="344">
        <v>1</v>
      </c>
      <c r="S1849" s="339"/>
      <c r="T1849" s="282"/>
      <c r="U1849" s="24" t="e">
        <f>+VLOOKUP(TRIM(C1849),[5]CAT!$A$2:$G$498,4,0)</f>
        <v>#N/A</v>
      </c>
      <c r="V1849" s="65">
        <f t="shared" si="29"/>
        <v>45642</v>
      </c>
    </row>
    <row r="1850" spans="1:22" x14ac:dyDescent="0.2">
      <c r="A1850" s="344">
        <v>1760</v>
      </c>
      <c r="B1850" s="345" t="b">
        <v>1</v>
      </c>
      <c r="C1850" s="282" t="s">
        <v>997</v>
      </c>
      <c r="D1850" s="282" t="s">
        <v>20</v>
      </c>
      <c r="E1850" s="282" t="s">
        <v>998</v>
      </c>
      <c r="F1850" s="282" t="s">
        <v>1380</v>
      </c>
      <c r="G1850" s="345">
        <v>1562.66</v>
      </c>
      <c r="H1850" s="345">
        <v>1562.66</v>
      </c>
      <c r="I1850" s="282" t="s">
        <v>1139</v>
      </c>
      <c r="J1850" s="346">
        <v>45641</v>
      </c>
      <c r="K1850" s="344">
        <v>0</v>
      </c>
      <c r="L1850" s="346">
        <v>45642</v>
      </c>
      <c r="M1850" s="345">
        <v>0.01</v>
      </c>
      <c r="N1850" s="345">
        <v>0</v>
      </c>
      <c r="O1850" s="282" t="s">
        <v>1123</v>
      </c>
      <c r="P1850" s="344">
        <v>0</v>
      </c>
      <c r="Q1850" s="282" t="s">
        <v>2170</v>
      </c>
      <c r="R1850" s="344">
        <v>1</v>
      </c>
      <c r="S1850" s="339"/>
      <c r="T1850" s="282"/>
      <c r="U1850" s="24" t="e">
        <f>+VLOOKUP(TRIM(C1850),[5]CAT!$A$2:$G$498,4,0)</f>
        <v>#N/A</v>
      </c>
      <c r="V1850" s="65">
        <f t="shared" si="29"/>
        <v>45642</v>
      </c>
    </row>
    <row r="1851" spans="1:22" x14ac:dyDescent="0.2">
      <c r="A1851" s="344">
        <v>1738</v>
      </c>
      <c r="B1851" s="345" t="b">
        <v>1</v>
      </c>
      <c r="C1851" s="282" t="s">
        <v>134</v>
      </c>
      <c r="D1851" s="282" t="s">
        <v>20</v>
      </c>
      <c r="E1851" s="282" t="s">
        <v>441</v>
      </c>
      <c r="F1851" s="282" t="s">
        <v>2117</v>
      </c>
      <c r="G1851" s="345">
        <v>1.9644429999999999</v>
      </c>
      <c r="H1851" s="345">
        <v>1.9644429999999999</v>
      </c>
      <c r="I1851" s="282" t="s">
        <v>1139</v>
      </c>
      <c r="J1851" s="346">
        <v>45641</v>
      </c>
      <c r="K1851" s="344">
        <v>0</v>
      </c>
      <c r="L1851" s="346">
        <v>45642</v>
      </c>
      <c r="M1851" s="345">
        <v>0</v>
      </c>
      <c r="N1851" s="345">
        <v>0</v>
      </c>
      <c r="O1851" s="282" t="s">
        <v>1123</v>
      </c>
      <c r="P1851" s="344">
        <v>0</v>
      </c>
      <c r="Q1851" s="282" t="s">
        <v>2111</v>
      </c>
      <c r="R1851" s="344">
        <v>1</v>
      </c>
      <c r="S1851" s="339"/>
      <c r="T1851" s="282"/>
      <c r="U1851" s="24" t="str">
        <f>+VLOOKUP(TRIM(C1851),[5]CAT!$A$2:$G$498,4,0)</f>
        <v>Ribbon</v>
      </c>
      <c r="V1851" s="65">
        <f t="shared" si="29"/>
        <v>45642</v>
      </c>
    </row>
    <row r="1852" spans="1:22" x14ac:dyDescent="0.2">
      <c r="A1852" s="344">
        <v>70</v>
      </c>
      <c r="B1852" s="345" t="b">
        <v>1</v>
      </c>
      <c r="C1852" s="282" t="s">
        <v>2157</v>
      </c>
      <c r="D1852" s="282" t="s">
        <v>1145</v>
      </c>
      <c r="E1852" s="282" t="s">
        <v>1381</v>
      </c>
      <c r="F1852" s="282" t="s">
        <v>1382</v>
      </c>
      <c r="G1852" s="345">
        <v>1562.5</v>
      </c>
      <c r="H1852" s="345">
        <v>0</v>
      </c>
      <c r="I1852" s="282" t="s">
        <v>1139</v>
      </c>
      <c r="J1852" s="346">
        <v>45641</v>
      </c>
      <c r="K1852" s="344">
        <v>1</v>
      </c>
      <c r="L1852" s="346">
        <v>45642</v>
      </c>
      <c r="M1852" s="345">
        <v>0.01</v>
      </c>
      <c r="N1852" s="345">
        <v>0</v>
      </c>
      <c r="O1852" s="282" t="s">
        <v>1123</v>
      </c>
      <c r="P1852" s="344">
        <v>0</v>
      </c>
      <c r="Q1852" s="282" t="s">
        <v>2170</v>
      </c>
      <c r="R1852" s="344">
        <v>1</v>
      </c>
      <c r="S1852" s="339"/>
      <c r="T1852" s="282"/>
      <c r="U1852" s="24" t="e">
        <f>+VLOOKUP(TRIM(C1852),[5]CAT!$A$2:$G$498,4,0)</f>
        <v>#N/A</v>
      </c>
      <c r="V1852" s="65">
        <f t="shared" si="29"/>
        <v>45642</v>
      </c>
    </row>
    <row r="1853" spans="1:22" x14ac:dyDescent="0.2">
      <c r="A1853" s="344">
        <v>1733</v>
      </c>
      <c r="B1853" s="345" t="b">
        <v>1</v>
      </c>
      <c r="C1853" s="282" t="s">
        <v>1022</v>
      </c>
      <c r="D1853" s="282" t="s">
        <v>20</v>
      </c>
      <c r="E1853" s="282" t="s">
        <v>1503</v>
      </c>
      <c r="F1853" s="282" t="s">
        <v>1375</v>
      </c>
      <c r="G1853" s="345">
        <v>19.68</v>
      </c>
      <c r="H1853" s="345">
        <v>19.68</v>
      </c>
      <c r="I1853" s="282" t="s">
        <v>1182</v>
      </c>
      <c r="J1853" s="346">
        <v>45641</v>
      </c>
      <c r="K1853" s="344">
        <v>0</v>
      </c>
      <c r="L1853" s="346">
        <v>45642</v>
      </c>
      <c r="M1853" s="345">
        <v>0.01</v>
      </c>
      <c r="N1853" s="345">
        <v>0</v>
      </c>
      <c r="O1853" s="282" t="s">
        <v>1123</v>
      </c>
      <c r="P1853" s="344">
        <v>0</v>
      </c>
      <c r="Q1853" s="282" t="s">
        <v>2111</v>
      </c>
      <c r="R1853" s="344">
        <v>1</v>
      </c>
      <c r="S1853" s="339"/>
      <c r="T1853" s="282"/>
      <c r="U1853" s="24" t="e">
        <f>+VLOOKUP(TRIM(C1853),[5]CAT!$A$2:$G$498,4,0)</f>
        <v>#N/A</v>
      </c>
      <c r="V1853" s="65">
        <f t="shared" si="29"/>
        <v>45642</v>
      </c>
    </row>
    <row r="1854" spans="1:22" x14ac:dyDescent="0.2">
      <c r="A1854" s="344">
        <v>1745</v>
      </c>
      <c r="B1854" s="345" t="b">
        <v>1</v>
      </c>
      <c r="C1854" s="282" t="s">
        <v>1022</v>
      </c>
      <c r="D1854" s="282" t="s">
        <v>20</v>
      </c>
      <c r="E1854" s="282" t="s">
        <v>1503</v>
      </c>
      <c r="F1854" s="282" t="s">
        <v>1375</v>
      </c>
      <c r="G1854" s="345">
        <v>4.82</v>
      </c>
      <c r="H1854" s="345">
        <v>4.82</v>
      </c>
      <c r="I1854" s="282" t="s">
        <v>1182</v>
      </c>
      <c r="J1854" s="346">
        <v>45641</v>
      </c>
      <c r="K1854" s="344">
        <v>0</v>
      </c>
      <c r="L1854" s="346">
        <v>45642</v>
      </c>
      <c r="M1854" s="345">
        <v>0.01</v>
      </c>
      <c r="N1854" s="345">
        <v>0</v>
      </c>
      <c r="O1854" s="282" t="s">
        <v>1123</v>
      </c>
      <c r="P1854" s="344">
        <v>0</v>
      </c>
      <c r="Q1854" s="282" t="s">
        <v>2147</v>
      </c>
      <c r="R1854" s="344">
        <v>1</v>
      </c>
      <c r="S1854" s="339"/>
      <c r="T1854" s="282"/>
      <c r="U1854" s="24" t="e">
        <f>+VLOOKUP(TRIM(C1854),[5]CAT!$A$2:$G$498,4,0)</f>
        <v>#N/A</v>
      </c>
      <c r="V1854" s="65">
        <f t="shared" si="29"/>
        <v>45642</v>
      </c>
    </row>
    <row r="1855" spans="1:22" x14ac:dyDescent="0.2">
      <c r="A1855" s="344">
        <v>1750</v>
      </c>
      <c r="B1855" s="345" t="b">
        <v>1</v>
      </c>
      <c r="C1855" s="282" t="s">
        <v>1022</v>
      </c>
      <c r="D1855" s="282" t="s">
        <v>20</v>
      </c>
      <c r="E1855" s="282" t="s">
        <v>1503</v>
      </c>
      <c r="F1855" s="282" t="s">
        <v>1375</v>
      </c>
      <c r="G1855" s="345">
        <v>3.51</v>
      </c>
      <c r="H1855" s="345">
        <v>3.51</v>
      </c>
      <c r="I1855" s="282" t="s">
        <v>1182</v>
      </c>
      <c r="J1855" s="346">
        <v>45641</v>
      </c>
      <c r="K1855" s="344">
        <v>0</v>
      </c>
      <c r="L1855" s="346">
        <v>45642</v>
      </c>
      <c r="M1855" s="345">
        <v>0.01</v>
      </c>
      <c r="N1855" s="345">
        <v>0</v>
      </c>
      <c r="O1855" s="282" t="s">
        <v>1123</v>
      </c>
      <c r="P1855" s="344">
        <v>0</v>
      </c>
      <c r="Q1855" s="282" t="s">
        <v>2148</v>
      </c>
      <c r="R1855" s="344">
        <v>1</v>
      </c>
      <c r="S1855" s="339"/>
      <c r="T1855" s="282"/>
      <c r="U1855" s="24" t="e">
        <f>+VLOOKUP(TRIM(C1855),[5]CAT!$A$2:$G$498,4,0)</f>
        <v>#N/A</v>
      </c>
      <c r="V1855" s="65">
        <f t="shared" si="29"/>
        <v>45642</v>
      </c>
    </row>
    <row r="1856" spans="1:22" x14ac:dyDescent="0.2">
      <c r="A1856" s="344">
        <v>1756</v>
      </c>
      <c r="B1856" s="345" t="b">
        <v>1</v>
      </c>
      <c r="C1856" s="282" t="s">
        <v>1022</v>
      </c>
      <c r="D1856" s="282" t="s">
        <v>20</v>
      </c>
      <c r="E1856" s="282" t="s">
        <v>1503</v>
      </c>
      <c r="F1856" s="282" t="s">
        <v>1375</v>
      </c>
      <c r="G1856" s="345">
        <v>26</v>
      </c>
      <c r="H1856" s="345">
        <v>26</v>
      </c>
      <c r="I1856" s="282" t="s">
        <v>1182</v>
      </c>
      <c r="J1856" s="346">
        <v>45641</v>
      </c>
      <c r="K1856" s="344">
        <v>0</v>
      </c>
      <c r="L1856" s="346">
        <v>45642</v>
      </c>
      <c r="M1856" s="345">
        <v>0.01</v>
      </c>
      <c r="N1856" s="345">
        <v>0</v>
      </c>
      <c r="O1856" s="282" t="s">
        <v>1123</v>
      </c>
      <c r="P1856" s="344">
        <v>0</v>
      </c>
      <c r="Q1856" s="282" t="s">
        <v>2053</v>
      </c>
      <c r="R1856" s="344">
        <v>1</v>
      </c>
      <c r="S1856" s="339"/>
      <c r="T1856" s="282"/>
      <c r="U1856" s="24" t="e">
        <f>+VLOOKUP(TRIM(C1856),[5]CAT!$A$2:$G$498,4,0)</f>
        <v>#N/A</v>
      </c>
      <c r="V1856" s="65">
        <f t="shared" si="29"/>
        <v>45642</v>
      </c>
    </row>
    <row r="1857" spans="1:22" x14ac:dyDescent="0.2">
      <c r="A1857" s="344">
        <v>69</v>
      </c>
      <c r="B1857" s="345" t="b">
        <v>1</v>
      </c>
      <c r="C1857" s="282" t="s">
        <v>2055</v>
      </c>
      <c r="D1857" s="282" t="s">
        <v>1145</v>
      </c>
      <c r="E1857" s="282" t="s">
        <v>2056</v>
      </c>
      <c r="F1857" s="282" t="s">
        <v>2057</v>
      </c>
      <c r="G1857" s="345">
        <v>2496.0526319999999</v>
      </c>
      <c r="H1857" s="345">
        <v>0</v>
      </c>
      <c r="I1857" s="282" t="s">
        <v>1139</v>
      </c>
      <c r="J1857" s="346">
        <v>45641</v>
      </c>
      <c r="K1857" s="344">
        <v>1</v>
      </c>
      <c r="L1857" s="346">
        <v>45642</v>
      </c>
      <c r="M1857" s="345">
        <v>0</v>
      </c>
      <c r="N1857" s="345">
        <v>0</v>
      </c>
      <c r="O1857" s="282" t="s">
        <v>1123</v>
      </c>
      <c r="P1857" s="344">
        <v>0</v>
      </c>
      <c r="Q1857" s="282" t="s">
        <v>2053</v>
      </c>
      <c r="R1857" s="344">
        <v>1</v>
      </c>
      <c r="S1857" s="339"/>
      <c r="T1857" s="282"/>
      <c r="U1857" s="24" t="e">
        <f>+VLOOKUP(TRIM(C1857),[5]CAT!$A$2:$G$498,4,0)</f>
        <v>#N/A</v>
      </c>
      <c r="V1857" s="65">
        <f t="shared" si="29"/>
        <v>45642</v>
      </c>
    </row>
    <row r="1858" spans="1:22" x14ac:dyDescent="0.2">
      <c r="A1858" s="344">
        <v>1734</v>
      </c>
      <c r="B1858" s="345" t="b">
        <v>1</v>
      </c>
      <c r="C1858" s="282" t="s">
        <v>1480</v>
      </c>
      <c r="D1858" s="282" t="s">
        <v>20</v>
      </c>
      <c r="E1858" s="282" t="s">
        <v>113</v>
      </c>
      <c r="F1858" s="282" t="s">
        <v>1519</v>
      </c>
      <c r="G1858" s="345">
        <v>149.71</v>
      </c>
      <c r="H1858" s="345">
        <v>149.71</v>
      </c>
      <c r="I1858" s="282" t="s">
        <v>1180</v>
      </c>
      <c r="J1858" s="346">
        <v>45641</v>
      </c>
      <c r="K1858" s="344">
        <v>0</v>
      </c>
      <c r="L1858" s="346">
        <v>45642</v>
      </c>
      <c r="M1858" s="345">
        <v>0.01</v>
      </c>
      <c r="N1858" s="345">
        <v>0</v>
      </c>
      <c r="O1858" s="282" t="s">
        <v>1123</v>
      </c>
      <c r="P1858" s="344">
        <v>0</v>
      </c>
      <c r="Q1858" s="282" t="s">
        <v>2111</v>
      </c>
      <c r="R1858" s="344">
        <v>1</v>
      </c>
      <c r="S1858" s="339"/>
      <c r="T1858" s="282"/>
      <c r="U1858" s="24" t="e">
        <f>+VLOOKUP(TRIM(C1858),[5]CAT!$A$2:$G$498,4,0)</f>
        <v>#N/A</v>
      </c>
      <c r="V1858" s="65">
        <f t="shared" si="29"/>
        <v>45642</v>
      </c>
    </row>
    <row r="1859" spans="1:22" x14ac:dyDescent="0.2">
      <c r="A1859" s="344">
        <v>1753</v>
      </c>
      <c r="B1859" s="345" t="b">
        <v>1</v>
      </c>
      <c r="C1859" s="282" t="s">
        <v>1774</v>
      </c>
      <c r="D1859" s="282" t="s">
        <v>20</v>
      </c>
      <c r="E1859" s="282" t="s">
        <v>322</v>
      </c>
      <c r="F1859" s="282" t="s">
        <v>2013</v>
      </c>
      <c r="G1859" s="345">
        <v>2496.3000000000002</v>
      </c>
      <c r="H1859" s="345">
        <v>2496.3000000000002</v>
      </c>
      <c r="I1859" s="282" t="s">
        <v>1139</v>
      </c>
      <c r="J1859" s="346">
        <v>45641</v>
      </c>
      <c r="K1859" s="344">
        <v>0</v>
      </c>
      <c r="L1859" s="346">
        <v>45642</v>
      </c>
      <c r="M1859" s="345">
        <v>0.01</v>
      </c>
      <c r="N1859" s="345">
        <v>0</v>
      </c>
      <c r="O1859" s="282" t="s">
        <v>1123</v>
      </c>
      <c r="P1859" s="344">
        <v>0</v>
      </c>
      <c r="Q1859" s="282" t="s">
        <v>2053</v>
      </c>
      <c r="R1859" s="344">
        <v>1</v>
      </c>
      <c r="S1859" s="339"/>
      <c r="T1859" s="282"/>
      <c r="U1859" s="24" t="e">
        <f>+VLOOKUP(TRIM(C1859),[5]CAT!$A$2:$G$498,4,0)</f>
        <v>#N/A</v>
      </c>
      <c r="V1859" s="65">
        <f t="shared" si="29"/>
        <v>45642</v>
      </c>
    </row>
    <row r="1860" spans="1:22" x14ac:dyDescent="0.2">
      <c r="A1860" s="344">
        <v>67</v>
      </c>
      <c r="B1860" s="345" t="b">
        <v>1</v>
      </c>
      <c r="C1860" s="282" t="s">
        <v>1150</v>
      </c>
      <c r="D1860" s="282" t="s">
        <v>1145</v>
      </c>
      <c r="E1860" s="282" t="s">
        <v>1425</v>
      </c>
      <c r="F1860" s="282" t="s">
        <v>1426</v>
      </c>
      <c r="G1860" s="345">
        <v>723.684211</v>
      </c>
      <c r="H1860" s="345">
        <v>0</v>
      </c>
      <c r="I1860" s="282" t="s">
        <v>1139</v>
      </c>
      <c r="J1860" s="346">
        <v>45641</v>
      </c>
      <c r="K1860" s="344">
        <v>1</v>
      </c>
      <c r="L1860" s="346">
        <v>45642</v>
      </c>
      <c r="M1860" s="345">
        <v>0</v>
      </c>
      <c r="N1860" s="345">
        <v>0</v>
      </c>
      <c r="O1860" s="282" t="s">
        <v>1123</v>
      </c>
      <c r="P1860" s="344">
        <v>0</v>
      </c>
      <c r="Q1860" s="282" t="s">
        <v>2147</v>
      </c>
      <c r="R1860" s="344">
        <v>1</v>
      </c>
      <c r="S1860" s="339"/>
      <c r="T1860" s="282"/>
      <c r="U1860" s="24" t="e">
        <f>+VLOOKUP(TRIM(C1860),[5]CAT!$A$2:$G$498,4,0)</f>
        <v>#N/A</v>
      </c>
      <c r="V1860" s="65">
        <f t="shared" si="29"/>
        <v>45642</v>
      </c>
    </row>
    <row r="1861" spans="1:22" x14ac:dyDescent="0.2">
      <c r="A1861" s="344">
        <v>68</v>
      </c>
      <c r="B1861" s="345" t="b">
        <v>1</v>
      </c>
      <c r="C1861" s="282" t="s">
        <v>1151</v>
      </c>
      <c r="D1861" s="282" t="s">
        <v>1145</v>
      </c>
      <c r="E1861" s="282" t="s">
        <v>1152</v>
      </c>
      <c r="F1861" s="282" t="s">
        <v>1427</v>
      </c>
      <c r="G1861" s="345">
        <v>526.315789</v>
      </c>
      <c r="H1861" s="345">
        <v>0</v>
      </c>
      <c r="I1861" s="282" t="s">
        <v>1139</v>
      </c>
      <c r="J1861" s="346">
        <v>45641</v>
      </c>
      <c r="K1861" s="344">
        <v>1</v>
      </c>
      <c r="L1861" s="346">
        <v>45642</v>
      </c>
      <c r="M1861" s="345">
        <v>0</v>
      </c>
      <c r="N1861" s="345">
        <v>0</v>
      </c>
      <c r="O1861" s="282" t="s">
        <v>1123</v>
      </c>
      <c r="P1861" s="344">
        <v>0</v>
      </c>
      <c r="Q1861" s="282" t="s">
        <v>2148</v>
      </c>
      <c r="R1861" s="344">
        <v>1</v>
      </c>
      <c r="S1861" s="339"/>
      <c r="T1861" s="282"/>
      <c r="U1861" s="24" t="e">
        <f>+VLOOKUP(TRIM(C1861),[5]CAT!$A$2:$G$498,4,0)</f>
        <v>#N/A</v>
      </c>
      <c r="V1861" s="65">
        <f t="shared" si="29"/>
        <v>45642</v>
      </c>
    </row>
    <row r="1862" spans="1:22" x14ac:dyDescent="0.2">
      <c r="A1862" s="344">
        <v>65</v>
      </c>
      <c r="B1862" s="345" t="b">
        <v>1</v>
      </c>
      <c r="C1862" s="282" t="s">
        <v>2118</v>
      </c>
      <c r="D1862" s="282" t="s">
        <v>1145</v>
      </c>
      <c r="E1862" s="282" t="s">
        <v>2119</v>
      </c>
      <c r="F1862" s="282" t="s">
        <v>2164</v>
      </c>
      <c r="G1862" s="345">
        <v>4722.22</v>
      </c>
      <c r="H1862" s="345">
        <v>0</v>
      </c>
      <c r="I1862" s="282" t="s">
        <v>1139</v>
      </c>
      <c r="J1862" s="346">
        <v>45641</v>
      </c>
      <c r="K1862" s="344">
        <v>1</v>
      </c>
      <c r="L1862" s="346">
        <v>45642</v>
      </c>
      <c r="M1862" s="345">
        <v>0.01</v>
      </c>
      <c r="N1862" s="345">
        <v>0</v>
      </c>
      <c r="O1862" s="282" t="s">
        <v>1123</v>
      </c>
      <c r="P1862" s="344">
        <v>0</v>
      </c>
      <c r="Q1862" s="282" t="s">
        <v>2111</v>
      </c>
      <c r="R1862" s="344">
        <v>1</v>
      </c>
      <c r="S1862" s="339"/>
      <c r="T1862" s="282"/>
      <c r="U1862" s="24" t="e">
        <f>+VLOOKUP(TRIM(C1862),[5]CAT!$A$2:$G$498,4,0)</f>
        <v>#N/A</v>
      </c>
      <c r="V1862" s="65">
        <f t="shared" si="29"/>
        <v>45642</v>
      </c>
    </row>
    <row r="1863" spans="1:22" x14ac:dyDescent="0.2">
      <c r="A1863" s="344">
        <v>1882</v>
      </c>
      <c r="B1863" s="345" t="b">
        <v>1</v>
      </c>
      <c r="C1863" s="282" t="s">
        <v>148</v>
      </c>
      <c r="D1863" s="282" t="s">
        <v>20</v>
      </c>
      <c r="E1863" s="282" t="s">
        <v>586</v>
      </c>
      <c r="F1863" s="282" t="s">
        <v>1128</v>
      </c>
      <c r="G1863" s="345">
        <v>17.517923</v>
      </c>
      <c r="H1863" s="345">
        <v>17.517923</v>
      </c>
      <c r="I1863" s="282" t="s">
        <v>1122</v>
      </c>
      <c r="J1863" s="346">
        <v>45641</v>
      </c>
      <c r="K1863" s="344">
        <v>10</v>
      </c>
      <c r="L1863" s="346">
        <v>45656</v>
      </c>
      <c r="M1863" s="345">
        <v>0</v>
      </c>
      <c r="N1863" s="345">
        <v>0</v>
      </c>
      <c r="O1863" s="282" t="s">
        <v>1123</v>
      </c>
      <c r="P1863" s="344">
        <v>0</v>
      </c>
      <c r="Q1863" s="282" t="s">
        <v>2265</v>
      </c>
      <c r="R1863" s="344">
        <v>1</v>
      </c>
      <c r="S1863" s="339"/>
      <c r="T1863" s="282"/>
      <c r="U1863" s="24" t="str">
        <f>+VLOOKUP(TRIM(C1863),[5]CAT!$A$2:$G$498,4,0)</f>
        <v>Harina</v>
      </c>
      <c r="V1863" s="65">
        <f t="shared" si="29"/>
        <v>45656</v>
      </c>
    </row>
    <row r="1864" spans="1:22" x14ac:dyDescent="0.2">
      <c r="A1864" s="344">
        <v>2228</v>
      </c>
      <c r="B1864" s="345" t="b">
        <v>1</v>
      </c>
      <c r="C1864" s="282" t="s">
        <v>602</v>
      </c>
      <c r="D1864" s="282" t="s">
        <v>20</v>
      </c>
      <c r="E1864" s="282" t="s">
        <v>603</v>
      </c>
      <c r="F1864" s="282" t="s">
        <v>1375</v>
      </c>
      <c r="G1864" s="345">
        <v>1.146887</v>
      </c>
      <c r="H1864" s="345">
        <v>1.146887</v>
      </c>
      <c r="I1864" s="282" t="s">
        <v>1180</v>
      </c>
      <c r="J1864" s="346">
        <v>45641</v>
      </c>
      <c r="K1864" s="344">
        <v>30</v>
      </c>
      <c r="L1864" s="346">
        <v>45677</v>
      </c>
      <c r="M1864" s="345">
        <v>0</v>
      </c>
      <c r="N1864" s="345">
        <v>0</v>
      </c>
      <c r="O1864" s="282" t="s">
        <v>1123</v>
      </c>
      <c r="P1864" s="344">
        <v>0</v>
      </c>
      <c r="Q1864" s="282" t="s">
        <v>2124</v>
      </c>
      <c r="R1864" s="344">
        <v>1</v>
      </c>
      <c r="S1864" s="339"/>
      <c r="T1864" s="282"/>
      <c r="U1864" s="24" t="str">
        <f>+VLOOKUP(TRIM(C1864),[5]CAT!$A$2:$G$498,4,0)</f>
        <v>Aditivos</v>
      </c>
      <c r="V1864" s="65">
        <f t="shared" si="29"/>
        <v>45677</v>
      </c>
    </row>
    <row r="1865" spans="1:22" x14ac:dyDescent="0.2">
      <c r="A1865" s="344">
        <v>2233</v>
      </c>
      <c r="B1865" s="345" t="b">
        <v>1</v>
      </c>
      <c r="C1865" s="282" t="s">
        <v>602</v>
      </c>
      <c r="D1865" s="282" t="s">
        <v>20</v>
      </c>
      <c r="E1865" s="282" t="s">
        <v>603</v>
      </c>
      <c r="F1865" s="282" t="s">
        <v>1375</v>
      </c>
      <c r="G1865" s="345">
        <v>0.630552</v>
      </c>
      <c r="H1865" s="345">
        <v>0.630552</v>
      </c>
      <c r="I1865" s="282" t="s">
        <v>1180</v>
      </c>
      <c r="J1865" s="346">
        <v>45641</v>
      </c>
      <c r="K1865" s="344">
        <v>30</v>
      </c>
      <c r="L1865" s="346">
        <v>45677</v>
      </c>
      <c r="M1865" s="345">
        <v>0</v>
      </c>
      <c r="N1865" s="345">
        <v>0</v>
      </c>
      <c r="O1865" s="282" t="s">
        <v>1123</v>
      </c>
      <c r="P1865" s="344">
        <v>0</v>
      </c>
      <c r="Q1865" s="282" t="s">
        <v>2068</v>
      </c>
      <c r="R1865" s="344">
        <v>1</v>
      </c>
      <c r="S1865" s="339"/>
      <c r="T1865" s="282"/>
      <c r="U1865" s="24" t="str">
        <f>+VLOOKUP(TRIM(C1865),[5]CAT!$A$2:$G$498,4,0)</f>
        <v>Aditivos</v>
      </c>
      <c r="V1865" s="65">
        <f t="shared" si="29"/>
        <v>45677</v>
      </c>
    </row>
    <row r="1866" spans="1:22" x14ac:dyDescent="0.2">
      <c r="A1866" s="344">
        <v>1761</v>
      </c>
      <c r="B1866" s="345" t="b">
        <v>1</v>
      </c>
      <c r="C1866" s="282" t="s">
        <v>1004</v>
      </c>
      <c r="D1866" s="282" t="s">
        <v>20</v>
      </c>
      <c r="E1866" s="282" t="s">
        <v>1498</v>
      </c>
      <c r="F1866" s="282" t="s">
        <v>1375</v>
      </c>
      <c r="G1866" s="345">
        <v>46.166510000000002</v>
      </c>
      <c r="H1866" s="345">
        <v>46.166510000000002</v>
      </c>
      <c r="I1866" s="282" t="s">
        <v>1139</v>
      </c>
      <c r="J1866" s="346">
        <v>45642</v>
      </c>
      <c r="K1866" s="344">
        <v>0</v>
      </c>
      <c r="L1866" s="346">
        <v>45642</v>
      </c>
      <c r="M1866" s="345">
        <v>0</v>
      </c>
      <c r="N1866" s="345">
        <v>0</v>
      </c>
      <c r="O1866" s="282" t="s">
        <v>1123</v>
      </c>
      <c r="P1866" s="344">
        <v>0</v>
      </c>
      <c r="Q1866" s="282" t="s">
        <v>2113</v>
      </c>
      <c r="R1866" s="344">
        <v>1</v>
      </c>
      <c r="S1866" s="339"/>
      <c r="T1866" s="282"/>
      <c r="U1866" s="24" t="e">
        <f>+VLOOKUP(TRIM(C1866),[5]CAT!$A$2:$G$498,4,0)</f>
        <v>#N/A</v>
      </c>
      <c r="V1866" s="65">
        <f t="shared" si="29"/>
        <v>45642</v>
      </c>
    </row>
    <row r="1867" spans="1:22" x14ac:dyDescent="0.2">
      <c r="A1867" s="344">
        <v>1762</v>
      </c>
      <c r="B1867" s="345" t="b">
        <v>1</v>
      </c>
      <c r="C1867" s="282" t="s">
        <v>301</v>
      </c>
      <c r="D1867" s="282" t="s">
        <v>20</v>
      </c>
      <c r="E1867" s="282" t="s">
        <v>605</v>
      </c>
      <c r="F1867" s="282" t="s">
        <v>1375</v>
      </c>
      <c r="G1867" s="345">
        <v>52.631399999999999</v>
      </c>
      <c r="H1867" s="345">
        <v>52.631399999999999</v>
      </c>
      <c r="I1867" s="282" t="s">
        <v>1139</v>
      </c>
      <c r="J1867" s="346">
        <v>45642</v>
      </c>
      <c r="K1867" s="344">
        <v>0</v>
      </c>
      <c r="L1867" s="346">
        <v>45642</v>
      </c>
      <c r="M1867" s="345">
        <v>0</v>
      </c>
      <c r="N1867" s="345">
        <v>0</v>
      </c>
      <c r="O1867" s="282" t="s">
        <v>1123</v>
      </c>
      <c r="P1867" s="344">
        <v>0</v>
      </c>
      <c r="Q1867" s="282" t="s">
        <v>2113</v>
      </c>
      <c r="R1867" s="344">
        <v>1</v>
      </c>
      <c r="S1867" s="339"/>
      <c r="T1867" s="282"/>
      <c r="U1867" s="24" t="str">
        <f>+VLOOKUP(TRIM(C1867),[5]CAT!$A$2:$G$498,4,0)</f>
        <v>Cinta</v>
      </c>
      <c r="V1867" s="65">
        <f t="shared" si="29"/>
        <v>45642</v>
      </c>
    </row>
    <row r="1868" spans="1:22" x14ac:dyDescent="0.2">
      <c r="A1868" s="344">
        <v>1764</v>
      </c>
      <c r="B1868" s="345" t="b">
        <v>1</v>
      </c>
      <c r="C1868" s="282" t="s">
        <v>2097</v>
      </c>
      <c r="D1868" s="282" t="s">
        <v>20</v>
      </c>
      <c r="E1868" s="282" t="s">
        <v>2125</v>
      </c>
      <c r="F1868" s="282" t="s">
        <v>2116</v>
      </c>
      <c r="G1868" s="345">
        <v>894.74</v>
      </c>
      <c r="H1868" s="345">
        <v>894.74</v>
      </c>
      <c r="I1868" s="282" t="s">
        <v>1139</v>
      </c>
      <c r="J1868" s="346">
        <v>45642</v>
      </c>
      <c r="K1868" s="344">
        <v>0</v>
      </c>
      <c r="L1868" s="346">
        <v>45642</v>
      </c>
      <c r="M1868" s="345">
        <v>0.01</v>
      </c>
      <c r="N1868" s="345">
        <v>0</v>
      </c>
      <c r="O1868" s="282" t="s">
        <v>1123</v>
      </c>
      <c r="P1868" s="344">
        <v>0</v>
      </c>
      <c r="Q1868" s="282" t="s">
        <v>2113</v>
      </c>
      <c r="R1868" s="344">
        <v>1</v>
      </c>
      <c r="S1868" s="339"/>
      <c r="T1868" s="282"/>
      <c r="U1868" s="24" t="e">
        <f>+VLOOKUP(TRIM(C1868),[5]CAT!$A$2:$G$498,4,0)</f>
        <v>#N/A</v>
      </c>
      <c r="V1868" s="65">
        <f t="shared" si="29"/>
        <v>45642</v>
      </c>
    </row>
    <row r="1869" spans="1:22" x14ac:dyDescent="0.2">
      <c r="A1869" s="344">
        <v>1763</v>
      </c>
      <c r="B1869" s="345" t="b">
        <v>1</v>
      </c>
      <c r="C1869" s="282" t="s">
        <v>1504</v>
      </c>
      <c r="D1869" s="282" t="s">
        <v>20</v>
      </c>
      <c r="E1869" s="282" t="s">
        <v>41</v>
      </c>
      <c r="F1869" s="282" t="s">
        <v>1505</v>
      </c>
      <c r="G1869" s="345">
        <v>29.01</v>
      </c>
      <c r="H1869" s="345">
        <v>29.01</v>
      </c>
      <c r="I1869" s="282" t="s">
        <v>1180</v>
      </c>
      <c r="J1869" s="346">
        <v>45642</v>
      </c>
      <c r="K1869" s="344">
        <v>0</v>
      </c>
      <c r="L1869" s="346">
        <v>45642</v>
      </c>
      <c r="M1869" s="345">
        <v>0.01</v>
      </c>
      <c r="N1869" s="345">
        <v>0</v>
      </c>
      <c r="O1869" s="282" t="s">
        <v>1123</v>
      </c>
      <c r="P1869" s="344">
        <v>0</v>
      </c>
      <c r="Q1869" s="282" t="s">
        <v>2113</v>
      </c>
      <c r="R1869" s="344">
        <v>1</v>
      </c>
      <c r="S1869" s="339"/>
      <c r="T1869" s="282"/>
      <c r="U1869" s="24" t="e">
        <f>+VLOOKUP(TRIM(C1869),[5]CAT!$A$2:$G$498,4,0)</f>
        <v>#N/A</v>
      </c>
      <c r="V1869" s="65">
        <f t="shared" si="29"/>
        <v>45642</v>
      </c>
    </row>
    <row r="1870" spans="1:22" x14ac:dyDescent="0.2">
      <c r="A1870" s="344">
        <v>1767</v>
      </c>
      <c r="B1870" s="345" t="b">
        <v>1</v>
      </c>
      <c r="C1870" s="282" t="s">
        <v>134</v>
      </c>
      <c r="D1870" s="282" t="s">
        <v>20</v>
      </c>
      <c r="E1870" s="282" t="s">
        <v>441</v>
      </c>
      <c r="F1870" s="282" t="s">
        <v>2117</v>
      </c>
      <c r="G1870" s="345">
        <v>0.36491099999999999</v>
      </c>
      <c r="H1870" s="345">
        <v>0.36491099999999999</v>
      </c>
      <c r="I1870" s="282" t="s">
        <v>1139</v>
      </c>
      <c r="J1870" s="346">
        <v>45642</v>
      </c>
      <c r="K1870" s="344">
        <v>0</v>
      </c>
      <c r="L1870" s="346">
        <v>45642</v>
      </c>
      <c r="M1870" s="345">
        <v>0</v>
      </c>
      <c r="N1870" s="345">
        <v>0</v>
      </c>
      <c r="O1870" s="282" t="s">
        <v>1123</v>
      </c>
      <c r="P1870" s="344">
        <v>0</v>
      </c>
      <c r="Q1870" s="282" t="s">
        <v>2113</v>
      </c>
      <c r="R1870" s="344">
        <v>1</v>
      </c>
      <c r="S1870" s="339"/>
      <c r="T1870" s="282"/>
      <c r="U1870" s="24" t="str">
        <f>+VLOOKUP(TRIM(C1870),[5]CAT!$A$2:$G$498,4,0)</f>
        <v>Ribbon</v>
      </c>
      <c r="V1870" s="65">
        <f t="shared" si="29"/>
        <v>45642</v>
      </c>
    </row>
    <row r="1871" spans="1:22" x14ac:dyDescent="0.2">
      <c r="A1871" s="344">
        <v>1766</v>
      </c>
      <c r="B1871" s="345" t="b">
        <v>1</v>
      </c>
      <c r="C1871" s="282" t="s">
        <v>1022</v>
      </c>
      <c r="D1871" s="282" t="s">
        <v>20</v>
      </c>
      <c r="E1871" s="282" t="s">
        <v>1503</v>
      </c>
      <c r="F1871" s="282" t="s">
        <v>1375</v>
      </c>
      <c r="G1871" s="345">
        <v>3.65</v>
      </c>
      <c r="H1871" s="345">
        <v>3.65</v>
      </c>
      <c r="I1871" s="282" t="s">
        <v>1182</v>
      </c>
      <c r="J1871" s="346">
        <v>45642</v>
      </c>
      <c r="K1871" s="344">
        <v>0</v>
      </c>
      <c r="L1871" s="346">
        <v>45642</v>
      </c>
      <c r="M1871" s="345">
        <v>0.01</v>
      </c>
      <c r="N1871" s="345">
        <v>0</v>
      </c>
      <c r="O1871" s="282" t="s">
        <v>1123</v>
      </c>
      <c r="P1871" s="344">
        <v>0</v>
      </c>
      <c r="Q1871" s="282" t="s">
        <v>2113</v>
      </c>
      <c r="R1871" s="344">
        <v>1</v>
      </c>
      <c r="S1871" s="339"/>
      <c r="T1871" s="282"/>
      <c r="U1871" s="24" t="e">
        <f>+VLOOKUP(TRIM(C1871),[5]CAT!$A$2:$G$498,4,0)</f>
        <v>#N/A</v>
      </c>
      <c r="V1871" s="65">
        <f t="shared" si="29"/>
        <v>45642</v>
      </c>
    </row>
    <row r="1872" spans="1:22" x14ac:dyDescent="0.2">
      <c r="A1872" s="344">
        <v>66</v>
      </c>
      <c r="B1872" s="345" t="b">
        <v>1</v>
      </c>
      <c r="C1872" s="282" t="s">
        <v>2129</v>
      </c>
      <c r="D1872" s="282" t="s">
        <v>1145</v>
      </c>
      <c r="E1872" s="282" t="s">
        <v>2130</v>
      </c>
      <c r="F1872" s="282" t="s">
        <v>2131</v>
      </c>
      <c r="G1872" s="345">
        <v>877.19</v>
      </c>
      <c r="H1872" s="345">
        <v>0</v>
      </c>
      <c r="I1872" s="282" t="s">
        <v>1139</v>
      </c>
      <c r="J1872" s="346">
        <v>45642</v>
      </c>
      <c r="K1872" s="344">
        <v>0</v>
      </c>
      <c r="L1872" s="346">
        <v>45642</v>
      </c>
      <c r="M1872" s="345">
        <v>0.01</v>
      </c>
      <c r="N1872" s="345">
        <v>0</v>
      </c>
      <c r="O1872" s="282" t="s">
        <v>1123</v>
      </c>
      <c r="P1872" s="344">
        <v>0</v>
      </c>
      <c r="Q1872" s="282" t="s">
        <v>2113</v>
      </c>
      <c r="R1872" s="344">
        <v>1</v>
      </c>
      <c r="S1872" s="339"/>
      <c r="T1872" s="282"/>
      <c r="U1872" s="24" t="e">
        <f>+VLOOKUP(TRIM(C1872),[5]CAT!$A$2:$G$498,4,0)</f>
        <v>#N/A</v>
      </c>
      <c r="V1872" s="65">
        <f t="shared" si="29"/>
        <v>45642</v>
      </c>
    </row>
    <row r="1873" spans="1:22" x14ac:dyDescent="0.2">
      <c r="A1873" s="344">
        <v>1895</v>
      </c>
      <c r="B1873" s="345" t="b">
        <v>1</v>
      </c>
      <c r="C1873" s="282" t="s">
        <v>148</v>
      </c>
      <c r="D1873" s="282" t="s">
        <v>20</v>
      </c>
      <c r="E1873" s="282" t="s">
        <v>586</v>
      </c>
      <c r="F1873" s="282" t="s">
        <v>1128</v>
      </c>
      <c r="G1873" s="345">
        <v>5286.0093610000004</v>
      </c>
      <c r="H1873" s="345">
        <v>5286.0093610000004</v>
      </c>
      <c r="I1873" s="282" t="s">
        <v>1122</v>
      </c>
      <c r="J1873" s="346">
        <v>45642</v>
      </c>
      <c r="K1873" s="344">
        <v>10</v>
      </c>
      <c r="L1873" s="346">
        <v>45656</v>
      </c>
      <c r="M1873" s="345">
        <v>0</v>
      </c>
      <c r="N1873" s="345">
        <v>0</v>
      </c>
      <c r="O1873" s="282" t="s">
        <v>1123</v>
      </c>
      <c r="P1873" s="344">
        <v>0</v>
      </c>
      <c r="Q1873" s="282" t="s">
        <v>2124</v>
      </c>
      <c r="R1873" s="344">
        <v>1</v>
      </c>
      <c r="S1873" s="339"/>
      <c r="T1873" s="282"/>
      <c r="U1873" s="24" t="str">
        <f>+VLOOKUP(TRIM(C1873),[5]CAT!$A$2:$G$498,4,0)</f>
        <v>Harina</v>
      </c>
      <c r="V1873" s="65">
        <f t="shared" si="29"/>
        <v>45656</v>
      </c>
    </row>
    <row r="1874" spans="1:22" x14ac:dyDescent="0.2">
      <c r="A1874" s="344">
        <v>1853</v>
      </c>
      <c r="B1874" s="345" t="b">
        <v>1</v>
      </c>
      <c r="C1874" s="282" t="s">
        <v>156</v>
      </c>
      <c r="D1874" s="282" t="s">
        <v>20</v>
      </c>
      <c r="E1874" s="282" t="s">
        <v>44</v>
      </c>
      <c r="F1874" s="282" t="s">
        <v>1375</v>
      </c>
      <c r="G1874" s="345">
        <v>42.264245000000003</v>
      </c>
      <c r="H1874" s="345">
        <v>42.264245000000003</v>
      </c>
      <c r="I1874" s="282" t="s">
        <v>1122</v>
      </c>
      <c r="J1874" s="346">
        <v>45643</v>
      </c>
      <c r="K1874" s="344">
        <v>7</v>
      </c>
      <c r="L1874" s="346">
        <v>45656</v>
      </c>
      <c r="M1874" s="345">
        <v>0</v>
      </c>
      <c r="N1874" s="345">
        <v>0</v>
      </c>
      <c r="O1874" s="282" t="s">
        <v>1123</v>
      </c>
      <c r="P1874" s="344">
        <v>0</v>
      </c>
      <c r="Q1874" s="282" t="s">
        <v>2124</v>
      </c>
      <c r="R1874" s="344">
        <v>1</v>
      </c>
      <c r="S1874" s="339"/>
      <c r="T1874" s="282"/>
      <c r="U1874" s="24" t="str">
        <f>+VLOOKUP(TRIM(C1874),[5]CAT!$A$2:$G$498,4,0)</f>
        <v>Azucar</v>
      </c>
      <c r="V1874" s="65">
        <f t="shared" si="29"/>
        <v>45656</v>
      </c>
    </row>
    <row r="1875" spans="1:22" x14ac:dyDescent="0.2">
      <c r="A1875" s="344">
        <v>1854</v>
      </c>
      <c r="B1875" s="345" t="b">
        <v>1</v>
      </c>
      <c r="C1875" s="282" t="s">
        <v>153</v>
      </c>
      <c r="D1875" s="282" t="s">
        <v>20</v>
      </c>
      <c r="E1875" s="282" t="s">
        <v>46</v>
      </c>
      <c r="F1875" s="282" t="s">
        <v>1375</v>
      </c>
      <c r="G1875" s="345">
        <v>112.704652</v>
      </c>
      <c r="H1875" s="345">
        <v>112.704652</v>
      </c>
      <c r="I1875" s="282" t="s">
        <v>1122</v>
      </c>
      <c r="J1875" s="346">
        <v>45643</v>
      </c>
      <c r="K1875" s="344">
        <v>7</v>
      </c>
      <c r="L1875" s="346">
        <v>45656</v>
      </c>
      <c r="M1875" s="345">
        <v>0</v>
      </c>
      <c r="N1875" s="345">
        <v>0</v>
      </c>
      <c r="O1875" s="282" t="s">
        <v>1123</v>
      </c>
      <c r="P1875" s="344">
        <v>0</v>
      </c>
      <c r="Q1875" s="282" t="s">
        <v>2124</v>
      </c>
      <c r="R1875" s="344">
        <v>1</v>
      </c>
      <c r="S1875" s="339"/>
      <c r="T1875" s="282"/>
      <c r="U1875" s="24" t="str">
        <f>+VLOOKUP(TRIM(C1875),[5]CAT!$A$2:$G$498,4,0)</f>
        <v>Sal</v>
      </c>
      <c r="V1875" s="65">
        <f t="shared" si="29"/>
        <v>45656</v>
      </c>
    </row>
    <row r="1876" spans="1:22" x14ac:dyDescent="0.2">
      <c r="A1876" s="344">
        <v>1899</v>
      </c>
      <c r="B1876" s="345" t="b">
        <v>1</v>
      </c>
      <c r="C1876" s="282" t="s">
        <v>148</v>
      </c>
      <c r="D1876" s="282" t="s">
        <v>20</v>
      </c>
      <c r="E1876" s="282" t="s">
        <v>586</v>
      </c>
      <c r="F1876" s="282" t="s">
        <v>1128</v>
      </c>
      <c r="G1876" s="345">
        <v>1352.9218639999999</v>
      </c>
      <c r="H1876" s="345">
        <v>1352.9218639999999</v>
      </c>
      <c r="I1876" s="282" t="s">
        <v>1122</v>
      </c>
      <c r="J1876" s="346">
        <v>45643</v>
      </c>
      <c r="K1876" s="344">
        <v>10</v>
      </c>
      <c r="L1876" s="346">
        <v>45656</v>
      </c>
      <c r="M1876" s="345">
        <v>0</v>
      </c>
      <c r="N1876" s="345">
        <v>0</v>
      </c>
      <c r="O1876" s="282" t="s">
        <v>1123</v>
      </c>
      <c r="P1876" s="344">
        <v>0</v>
      </c>
      <c r="Q1876" s="282" t="s">
        <v>1377</v>
      </c>
      <c r="R1876" s="344">
        <v>1</v>
      </c>
      <c r="S1876" s="339"/>
      <c r="T1876" s="282"/>
      <c r="U1876" s="24" t="str">
        <f>+VLOOKUP(TRIM(C1876),[5]CAT!$A$2:$G$498,4,0)</f>
        <v>Harina</v>
      </c>
      <c r="V1876" s="65">
        <f t="shared" si="29"/>
        <v>45656</v>
      </c>
    </row>
    <row r="1877" spans="1:22" x14ac:dyDescent="0.2">
      <c r="A1877" s="344">
        <v>1905</v>
      </c>
      <c r="B1877" s="345" t="b">
        <v>1</v>
      </c>
      <c r="C1877" s="282" t="s">
        <v>148</v>
      </c>
      <c r="D1877" s="282" t="s">
        <v>20</v>
      </c>
      <c r="E1877" s="282" t="s">
        <v>586</v>
      </c>
      <c r="F1877" s="282" t="s">
        <v>1128</v>
      </c>
      <c r="G1877" s="345">
        <v>1468.028656</v>
      </c>
      <c r="H1877" s="345">
        <v>1468.028656</v>
      </c>
      <c r="I1877" s="282" t="s">
        <v>1122</v>
      </c>
      <c r="J1877" s="346">
        <v>45643</v>
      </c>
      <c r="K1877" s="344">
        <v>10</v>
      </c>
      <c r="L1877" s="346">
        <v>45656</v>
      </c>
      <c r="M1877" s="345">
        <v>0</v>
      </c>
      <c r="N1877" s="345">
        <v>0</v>
      </c>
      <c r="O1877" s="282" t="s">
        <v>1123</v>
      </c>
      <c r="P1877" s="344">
        <v>0</v>
      </c>
      <c r="Q1877" s="282" t="s">
        <v>1376</v>
      </c>
      <c r="R1877" s="344">
        <v>1</v>
      </c>
      <c r="S1877" s="339"/>
      <c r="T1877" s="282"/>
      <c r="U1877" s="24" t="str">
        <f>+VLOOKUP(TRIM(C1877),[5]CAT!$A$2:$G$498,4,0)</f>
        <v>Harina</v>
      </c>
      <c r="V1877" s="65">
        <f t="shared" si="29"/>
        <v>45656</v>
      </c>
    </row>
    <row r="1878" spans="1:22" x14ac:dyDescent="0.2">
      <c r="A1878" s="344">
        <v>1912</v>
      </c>
      <c r="B1878" s="345" t="b">
        <v>1</v>
      </c>
      <c r="C1878" s="282" t="s">
        <v>148</v>
      </c>
      <c r="D1878" s="282" t="s">
        <v>20</v>
      </c>
      <c r="E1878" s="282" t="s">
        <v>586</v>
      </c>
      <c r="F1878" s="282" t="s">
        <v>1128</v>
      </c>
      <c r="G1878" s="345">
        <v>459.40828499999998</v>
      </c>
      <c r="H1878" s="345">
        <v>459.40828499999998</v>
      </c>
      <c r="I1878" s="282" t="s">
        <v>1122</v>
      </c>
      <c r="J1878" s="346">
        <v>45643</v>
      </c>
      <c r="K1878" s="344">
        <v>10</v>
      </c>
      <c r="L1878" s="346">
        <v>45656</v>
      </c>
      <c r="M1878" s="345">
        <v>0</v>
      </c>
      <c r="N1878" s="345">
        <v>0</v>
      </c>
      <c r="O1878" s="282" t="s">
        <v>1123</v>
      </c>
      <c r="P1878" s="344">
        <v>0</v>
      </c>
      <c r="Q1878" s="282" t="s">
        <v>2265</v>
      </c>
      <c r="R1878" s="344">
        <v>1</v>
      </c>
      <c r="S1878" s="339"/>
      <c r="T1878" s="282"/>
      <c r="U1878" s="24" t="str">
        <f>+VLOOKUP(TRIM(C1878),[5]CAT!$A$2:$G$498,4,0)</f>
        <v>Harina</v>
      </c>
      <c r="V1878" s="65">
        <f t="shared" si="29"/>
        <v>45656</v>
      </c>
    </row>
    <row r="1879" spans="1:22" x14ac:dyDescent="0.2">
      <c r="A1879" s="344">
        <v>1922</v>
      </c>
      <c r="B1879" s="345" t="b">
        <v>1</v>
      </c>
      <c r="C1879" s="282" t="s">
        <v>148</v>
      </c>
      <c r="D1879" s="282" t="s">
        <v>20</v>
      </c>
      <c r="E1879" s="282" t="s">
        <v>586</v>
      </c>
      <c r="F1879" s="282" t="s">
        <v>1128</v>
      </c>
      <c r="G1879" s="345">
        <v>33.524926999999998</v>
      </c>
      <c r="H1879" s="345">
        <v>33.524926999999998</v>
      </c>
      <c r="I1879" s="282" t="s">
        <v>1122</v>
      </c>
      <c r="J1879" s="346">
        <v>45643</v>
      </c>
      <c r="K1879" s="344">
        <v>10</v>
      </c>
      <c r="L1879" s="346">
        <v>45656</v>
      </c>
      <c r="M1879" s="345">
        <v>0</v>
      </c>
      <c r="N1879" s="345">
        <v>0</v>
      </c>
      <c r="O1879" s="282" t="s">
        <v>1123</v>
      </c>
      <c r="P1879" s="344">
        <v>0</v>
      </c>
      <c r="Q1879" s="282" t="s">
        <v>2265</v>
      </c>
      <c r="R1879" s="344">
        <v>1</v>
      </c>
      <c r="S1879" s="339"/>
      <c r="T1879" s="282"/>
      <c r="U1879" s="24" t="str">
        <f>+VLOOKUP(TRIM(C1879),[5]CAT!$A$2:$G$498,4,0)</f>
        <v>Harina</v>
      </c>
      <c r="V1879" s="65">
        <f t="shared" si="29"/>
        <v>45656</v>
      </c>
    </row>
    <row r="1880" spans="1:22" x14ac:dyDescent="0.2">
      <c r="A1880" s="344">
        <v>1925</v>
      </c>
      <c r="B1880" s="345" t="b">
        <v>1</v>
      </c>
      <c r="C1880" s="282" t="s">
        <v>148</v>
      </c>
      <c r="D1880" s="282" t="s">
        <v>20</v>
      </c>
      <c r="E1880" s="282" t="s">
        <v>586</v>
      </c>
      <c r="F1880" s="282" t="s">
        <v>1128</v>
      </c>
      <c r="G1880" s="345">
        <v>272.96678700000001</v>
      </c>
      <c r="H1880" s="345">
        <v>272.96678700000001</v>
      </c>
      <c r="I1880" s="282" t="s">
        <v>1122</v>
      </c>
      <c r="J1880" s="346">
        <v>45643</v>
      </c>
      <c r="K1880" s="344">
        <v>10</v>
      </c>
      <c r="L1880" s="346">
        <v>45656</v>
      </c>
      <c r="M1880" s="345">
        <v>0</v>
      </c>
      <c r="N1880" s="345">
        <v>0</v>
      </c>
      <c r="O1880" s="282" t="s">
        <v>1123</v>
      </c>
      <c r="P1880" s="344">
        <v>0</v>
      </c>
      <c r="Q1880" s="282" t="s">
        <v>2124</v>
      </c>
      <c r="R1880" s="344">
        <v>1</v>
      </c>
      <c r="S1880" s="339"/>
      <c r="T1880" s="282"/>
      <c r="U1880" s="24" t="str">
        <f>+VLOOKUP(TRIM(C1880),[5]CAT!$A$2:$G$498,4,0)</f>
        <v>Harina</v>
      </c>
      <c r="V1880" s="65">
        <f t="shared" si="29"/>
        <v>45656</v>
      </c>
    </row>
    <row r="1881" spans="1:22" x14ac:dyDescent="0.2">
      <c r="A1881" s="344">
        <v>1792</v>
      </c>
      <c r="B1881" s="345" t="b">
        <v>1</v>
      </c>
      <c r="C1881" s="282" t="s">
        <v>329</v>
      </c>
      <c r="D1881" s="282" t="s">
        <v>20</v>
      </c>
      <c r="E1881" s="282" t="s">
        <v>53</v>
      </c>
      <c r="F1881" s="282" t="s">
        <v>1375</v>
      </c>
      <c r="G1881" s="345">
        <v>884.30875400000002</v>
      </c>
      <c r="H1881" s="345">
        <v>884.30875400000002</v>
      </c>
      <c r="I1881" s="282" t="s">
        <v>1122</v>
      </c>
      <c r="J1881" s="346">
        <v>45644</v>
      </c>
      <c r="K1881" s="344">
        <v>1</v>
      </c>
      <c r="L1881" s="346">
        <v>45649</v>
      </c>
      <c r="M1881" s="345">
        <v>0</v>
      </c>
      <c r="N1881" s="345">
        <v>0</v>
      </c>
      <c r="O1881" s="282" t="s">
        <v>1123</v>
      </c>
      <c r="P1881" s="344">
        <v>0</v>
      </c>
      <c r="Q1881" s="282" t="s">
        <v>2001</v>
      </c>
      <c r="R1881" s="344">
        <v>1</v>
      </c>
      <c r="S1881" s="339"/>
      <c r="T1881" s="282"/>
      <c r="U1881" s="24" t="str">
        <f>+VLOOKUP(TRIM(C1881),[5]CAT!$A$2:$G$498,4,0)</f>
        <v>Agua</v>
      </c>
      <c r="V1881" s="65">
        <f t="shared" si="29"/>
        <v>45649</v>
      </c>
    </row>
    <row r="1882" spans="1:22" x14ac:dyDescent="0.2">
      <c r="A1882" s="344">
        <v>1795</v>
      </c>
      <c r="B1882" s="345" t="b">
        <v>1</v>
      </c>
      <c r="C1882" s="282" t="s">
        <v>329</v>
      </c>
      <c r="D1882" s="282" t="s">
        <v>20</v>
      </c>
      <c r="E1882" s="282" t="s">
        <v>53</v>
      </c>
      <c r="F1882" s="282" t="s">
        <v>1375</v>
      </c>
      <c r="G1882" s="345">
        <v>1225.828473</v>
      </c>
      <c r="H1882" s="345">
        <v>1225.828473</v>
      </c>
      <c r="I1882" s="282" t="s">
        <v>1122</v>
      </c>
      <c r="J1882" s="346">
        <v>45644</v>
      </c>
      <c r="K1882" s="344">
        <v>1</v>
      </c>
      <c r="L1882" s="346">
        <v>45649</v>
      </c>
      <c r="M1882" s="345">
        <v>0</v>
      </c>
      <c r="N1882" s="345">
        <v>0</v>
      </c>
      <c r="O1882" s="282" t="s">
        <v>1123</v>
      </c>
      <c r="P1882" s="344">
        <v>0</v>
      </c>
      <c r="Q1882" s="282" t="s">
        <v>2248</v>
      </c>
      <c r="R1882" s="344">
        <v>1</v>
      </c>
      <c r="S1882" s="339"/>
      <c r="T1882" s="282"/>
      <c r="U1882" s="24" t="str">
        <f>+VLOOKUP(TRIM(C1882),[5]CAT!$A$2:$G$498,4,0)</f>
        <v>Agua</v>
      </c>
      <c r="V1882" s="65">
        <f t="shared" si="29"/>
        <v>45649</v>
      </c>
    </row>
    <row r="1883" spans="1:22" x14ac:dyDescent="0.2">
      <c r="A1883" s="344">
        <v>1799</v>
      </c>
      <c r="B1883" s="345" t="b">
        <v>1</v>
      </c>
      <c r="C1883" s="282" t="s">
        <v>329</v>
      </c>
      <c r="D1883" s="282" t="s">
        <v>20</v>
      </c>
      <c r="E1883" s="282" t="s">
        <v>53</v>
      </c>
      <c r="F1883" s="282" t="s">
        <v>1375</v>
      </c>
      <c r="G1883" s="345">
        <v>1265.154777</v>
      </c>
      <c r="H1883" s="345">
        <v>1265.154777</v>
      </c>
      <c r="I1883" s="282" t="s">
        <v>1122</v>
      </c>
      <c r="J1883" s="346">
        <v>45644</v>
      </c>
      <c r="K1883" s="344">
        <v>1</v>
      </c>
      <c r="L1883" s="346">
        <v>45649</v>
      </c>
      <c r="M1883" s="345">
        <v>0</v>
      </c>
      <c r="N1883" s="345">
        <v>0</v>
      </c>
      <c r="O1883" s="282" t="s">
        <v>1123</v>
      </c>
      <c r="P1883" s="344">
        <v>0</v>
      </c>
      <c r="Q1883" s="282" t="s">
        <v>2000</v>
      </c>
      <c r="R1883" s="344">
        <v>1</v>
      </c>
      <c r="S1883" s="339"/>
      <c r="T1883" s="282"/>
      <c r="U1883" s="24" t="str">
        <f>+VLOOKUP(TRIM(C1883),[5]CAT!$A$2:$G$498,4,0)</f>
        <v>Agua</v>
      </c>
      <c r="V1883" s="65">
        <f t="shared" si="29"/>
        <v>45649</v>
      </c>
    </row>
    <row r="1884" spans="1:22" x14ac:dyDescent="0.2">
      <c r="A1884" s="344">
        <v>1802</v>
      </c>
      <c r="B1884" s="345" t="b">
        <v>1</v>
      </c>
      <c r="C1884" s="282" t="s">
        <v>329</v>
      </c>
      <c r="D1884" s="282" t="s">
        <v>20</v>
      </c>
      <c r="E1884" s="282" t="s">
        <v>53</v>
      </c>
      <c r="F1884" s="282" t="s">
        <v>1375</v>
      </c>
      <c r="G1884" s="345">
        <v>1257.9099369999999</v>
      </c>
      <c r="H1884" s="345">
        <v>1257.9099369999999</v>
      </c>
      <c r="I1884" s="282" t="s">
        <v>1122</v>
      </c>
      <c r="J1884" s="346">
        <v>45644</v>
      </c>
      <c r="K1884" s="344">
        <v>1</v>
      </c>
      <c r="L1884" s="346">
        <v>45649</v>
      </c>
      <c r="M1884" s="345">
        <v>0</v>
      </c>
      <c r="N1884" s="345">
        <v>0</v>
      </c>
      <c r="O1884" s="282" t="s">
        <v>1123</v>
      </c>
      <c r="P1884" s="344">
        <v>0</v>
      </c>
      <c r="Q1884" s="282" t="s">
        <v>2068</v>
      </c>
      <c r="R1884" s="344">
        <v>1</v>
      </c>
      <c r="S1884" s="339"/>
      <c r="T1884" s="282"/>
      <c r="U1884" s="24" t="str">
        <f>+VLOOKUP(TRIM(C1884),[5]CAT!$A$2:$G$498,4,0)</f>
        <v>Agua</v>
      </c>
      <c r="V1884" s="65">
        <f t="shared" si="29"/>
        <v>45649</v>
      </c>
    </row>
    <row r="1885" spans="1:22" x14ac:dyDescent="0.2">
      <c r="A1885" s="344">
        <v>1876</v>
      </c>
      <c r="B1885" s="345" t="b">
        <v>1</v>
      </c>
      <c r="C1885" s="282" t="s">
        <v>302</v>
      </c>
      <c r="D1885" s="282" t="s">
        <v>20</v>
      </c>
      <c r="E1885" s="282" t="s">
        <v>23</v>
      </c>
      <c r="F1885" s="282" t="s">
        <v>1375</v>
      </c>
      <c r="G1885" s="345">
        <v>2.1917529999999998</v>
      </c>
      <c r="H1885" s="345">
        <v>2.1917529999999998</v>
      </c>
      <c r="I1885" s="282" t="s">
        <v>1122</v>
      </c>
      <c r="J1885" s="346">
        <v>45644</v>
      </c>
      <c r="K1885" s="344">
        <v>7</v>
      </c>
      <c r="L1885" s="346">
        <v>45656</v>
      </c>
      <c r="M1885" s="345">
        <v>0</v>
      </c>
      <c r="N1885" s="345">
        <v>0</v>
      </c>
      <c r="O1885" s="282" t="s">
        <v>1123</v>
      </c>
      <c r="P1885" s="344">
        <v>0</v>
      </c>
      <c r="Q1885" s="282" t="s">
        <v>2265</v>
      </c>
      <c r="R1885" s="344">
        <v>1</v>
      </c>
      <c r="S1885" s="339"/>
      <c r="T1885" s="282"/>
      <c r="U1885" s="24" t="str">
        <f>+VLOOKUP(TRIM(C1885),[5]CAT!$A$2:$G$498,4,0)</f>
        <v>Aditivos</v>
      </c>
      <c r="V1885" s="65">
        <f t="shared" si="29"/>
        <v>45656</v>
      </c>
    </row>
    <row r="1886" spans="1:22" x14ac:dyDescent="0.2">
      <c r="A1886" s="344">
        <v>1850</v>
      </c>
      <c r="B1886" s="345" t="b">
        <v>1</v>
      </c>
      <c r="C1886" s="282" t="s">
        <v>280</v>
      </c>
      <c r="D1886" s="282" t="s">
        <v>20</v>
      </c>
      <c r="E1886" s="282" t="s">
        <v>26</v>
      </c>
      <c r="F1886" s="282" t="s">
        <v>1127</v>
      </c>
      <c r="G1886" s="345">
        <v>56.352325999999998</v>
      </c>
      <c r="H1886" s="345">
        <v>56.352325999999998</v>
      </c>
      <c r="I1886" s="282" t="s">
        <v>1122</v>
      </c>
      <c r="J1886" s="346">
        <v>45644</v>
      </c>
      <c r="K1886" s="344">
        <v>6</v>
      </c>
      <c r="L1886" s="346">
        <v>45656</v>
      </c>
      <c r="M1886" s="345">
        <v>0</v>
      </c>
      <c r="N1886" s="345">
        <v>0</v>
      </c>
      <c r="O1886" s="282" t="s">
        <v>1123</v>
      </c>
      <c r="P1886" s="344">
        <v>0</v>
      </c>
      <c r="Q1886" s="282" t="s">
        <v>2124</v>
      </c>
      <c r="R1886" s="344">
        <v>1</v>
      </c>
      <c r="S1886" s="339"/>
      <c r="T1886" s="282"/>
      <c r="U1886" s="24" t="str">
        <f>+VLOOKUP(TRIM(C1886),[5]CAT!$A$2:$G$498,4,0)</f>
        <v>Ins Pizza</v>
      </c>
      <c r="V1886" s="65">
        <f t="shared" si="29"/>
        <v>45656</v>
      </c>
    </row>
    <row r="1887" spans="1:22" x14ac:dyDescent="0.2">
      <c r="A1887" s="344">
        <v>1860</v>
      </c>
      <c r="B1887" s="345" t="b">
        <v>1</v>
      </c>
      <c r="C1887" s="282" t="s">
        <v>265</v>
      </c>
      <c r="D1887" s="282" t="s">
        <v>20</v>
      </c>
      <c r="E1887" s="282" t="s">
        <v>28</v>
      </c>
      <c r="F1887" s="282" t="s">
        <v>1127</v>
      </c>
      <c r="G1887" s="345">
        <v>5.8377569999999999</v>
      </c>
      <c r="H1887" s="345">
        <v>5.8377569999999999</v>
      </c>
      <c r="I1887" s="282" t="s">
        <v>1122</v>
      </c>
      <c r="J1887" s="346">
        <v>45644</v>
      </c>
      <c r="K1887" s="344">
        <v>7</v>
      </c>
      <c r="L1887" s="346">
        <v>45656</v>
      </c>
      <c r="M1887" s="345">
        <v>0</v>
      </c>
      <c r="N1887" s="345">
        <v>0</v>
      </c>
      <c r="O1887" s="282" t="s">
        <v>1123</v>
      </c>
      <c r="P1887" s="344">
        <v>0</v>
      </c>
      <c r="Q1887" s="282" t="s">
        <v>1377</v>
      </c>
      <c r="R1887" s="344">
        <v>1</v>
      </c>
      <c r="S1887" s="339"/>
      <c r="T1887" s="282"/>
      <c r="U1887" s="24" t="str">
        <f>+VLOOKUP(TRIM(C1887),[5]CAT!$A$2:$G$498,4,0)</f>
        <v>Aditivos</v>
      </c>
      <c r="V1887" s="65">
        <f t="shared" si="29"/>
        <v>45656</v>
      </c>
    </row>
    <row r="1888" spans="1:22" x14ac:dyDescent="0.2">
      <c r="A1888" s="344">
        <v>1868</v>
      </c>
      <c r="B1888" s="345" t="b">
        <v>1</v>
      </c>
      <c r="C1888" s="282" t="s">
        <v>265</v>
      </c>
      <c r="D1888" s="282" t="s">
        <v>20</v>
      </c>
      <c r="E1888" s="282" t="s">
        <v>28</v>
      </c>
      <c r="F1888" s="282" t="s">
        <v>1127</v>
      </c>
      <c r="G1888" s="345">
        <v>5.5774160000000004</v>
      </c>
      <c r="H1888" s="345">
        <v>5.5774160000000004</v>
      </c>
      <c r="I1888" s="282" t="s">
        <v>1122</v>
      </c>
      <c r="J1888" s="346">
        <v>45644</v>
      </c>
      <c r="K1888" s="344">
        <v>7</v>
      </c>
      <c r="L1888" s="346">
        <v>45656</v>
      </c>
      <c r="M1888" s="345">
        <v>0</v>
      </c>
      <c r="N1888" s="345">
        <v>0</v>
      </c>
      <c r="O1888" s="282" t="s">
        <v>1123</v>
      </c>
      <c r="P1888" s="344">
        <v>0</v>
      </c>
      <c r="Q1888" s="282" t="s">
        <v>1376</v>
      </c>
      <c r="R1888" s="344">
        <v>1</v>
      </c>
      <c r="S1888" s="339"/>
      <c r="T1888" s="282"/>
      <c r="U1888" s="24" t="str">
        <f>+VLOOKUP(TRIM(C1888),[5]CAT!$A$2:$G$498,4,0)</f>
        <v>Aditivos</v>
      </c>
      <c r="V1888" s="65">
        <f t="shared" si="29"/>
        <v>45656</v>
      </c>
    </row>
    <row r="1889" spans="1:22" x14ac:dyDescent="0.2">
      <c r="A1889" s="344">
        <v>1874</v>
      </c>
      <c r="B1889" s="345" t="b">
        <v>1</v>
      </c>
      <c r="C1889" s="282" t="s">
        <v>265</v>
      </c>
      <c r="D1889" s="282" t="s">
        <v>20</v>
      </c>
      <c r="E1889" s="282" t="s">
        <v>28</v>
      </c>
      <c r="F1889" s="282" t="s">
        <v>1127</v>
      </c>
      <c r="G1889" s="345">
        <v>0.70701700000000001</v>
      </c>
      <c r="H1889" s="345">
        <v>0.70701700000000001</v>
      </c>
      <c r="I1889" s="282" t="s">
        <v>1122</v>
      </c>
      <c r="J1889" s="346">
        <v>45644</v>
      </c>
      <c r="K1889" s="344">
        <v>7</v>
      </c>
      <c r="L1889" s="346">
        <v>45656</v>
      </c>
      <c r="M1889" s="345">
        <v>0</v>
      </c>
      <c r="N1889" s="345">
        <v>0</v>
      </c>
      <c r="O1889" s="282" t="s">
        <v>1123</v>
      </c>
      <c r="P1889" s="344">
        <v>0</v>
      </c>
      <c r="Q1889" s="282" t="s">
        <v>2265</v>
      </c>
      <c r="R1889" s="344">
        <v>1</v>
      </c>
      <c r="S1889" s="339"/>
      <c r="T1889" s="282"/>
      <c r="U1889" s="24" t="str">
        <f>+VLOOKUP(TRIM(C1889),[5]CAT!$A$2:$G$498,4,0)</f>
        <v>Aditivos</v>
      </c>
      <c r="V1889" s="65">
        <f t="shared" si="29"/>
        <v>45656</v>
      </c>
    </row>
    <row r="1890" spans="1:22" x14ac:dyDescent="0.2">
      <c r="A1890" s="344">
        <v>1859</v>
      </c>
      <c r="B1890" s="345" t="b">
        <v>1</v>
      </c>
      <c r="C1890" s="282" t="s">
        <v>257</v>
      </c>
      <c r="D1890" s="282" t="s">
        <v>20</v>
      </c>
      <c r="E1890" s="282" t="s">
        <v>30</v>
      </c>
      <c r="F1890" s="282" t="s">
        <v>1128</v>
      </c>
      <c r="G1890" s="345">
        <v>23.351029</v>
      </c>
      <c r="H1890" s="345">
        <v>23.351029</v>
      </c>
      <c r="I1890" s="282" t="s">
        <v>1180</v>
      </c>
      <c r="J1890" s="346">
        <v>45644</v>
      </c>
      <c r="K1890" s="344">
        <v>7</v>
      </c>
      <c r="L1890" s="346">
        <v>45656</v>
      </c>
      <c r="M1890" s="345">
        <v>0</v>
      </c>
      <c r="N1890" s="345">
        <v>0</v>
      </c>
      <c r="O1890" s="282" t="s">
        <v>1123</v>
      </c>
      <c r="P1890" s="344">
        <v>0</v>
      </c>
      <c r="Q1890" s="282" t="s">
        <v>1377</v>
      </c>
      <c r="R1890" s="344">
        <v>1</v>
      </c>
      <c r="S1890" s="339"/>
      <c r="T1890" s="282"/>
      <c r="U1890" s="24" t="str">
        <f>+VLOOKUP(TRIM(C1890),[5]CAT!$A$2:$G$498,4,0)</f>
        <v>Aditivos</v>
      </c>
      <c r="V1890" s="65">
        <f t="shared" si="29"/>
        <v>45656</v>
      </c>
    </row>
    <row r="1891" spans="1:22" x14ac:dyDescent="0.2">
      <c r="A1891" s="344">
        <v>1883</v>
      </c>
      <c r="B1891" s="345" t="b">
        <v>1</v>
      </c>
      <c r="C1891" s="282" t="s">
        <v>257</v>
      </c>
      <c r="D1891" s="282" t="s">
        <v>20</v>
      </c>
      <c r="E1891" s="282" t="s">
        <v>30</v>
      </c>
      <c r="F1891" s="282" t="s">
        <v>1128</v>
      </c>
      <c r="G1891" s="345">
        <v>6.7166629999999996</v>
      </c>
      <c r="H1891" s="345">
        <v>6.7166629999999996</v>
      </c>
      <c r="I1891" s="282" t="s">
        <v>1180</v>
      </c>
      <c r="J1891" s="346">
        <v>45644</v>
      </c>
      <c r="K1891" s="344">
        <v>7</v>
      </c>
      <c r="L1891" s="346">
        <v>45656</v>
      </c>
      <c r="M1891" s="345">
        <v>0</v>
      </c>
      <c r="N1891" s="345">
        <v>0</v>
      </c>
      <c r="O1891" s="282" t="s">
        <v>1123</v>
      </c>
      <c r="P1891" s="344">
        <v>0</v>
      </c>
      <c r="Q1891" s="282" t="s">
        <v>2265</v>
      </c>
      <c r="R1891" s="344">
        <v>1</v>
      </c>
      <c r="S1891" s="339"/>
      <c r="T1891" s="282"/>
      <c r="U1891" s="24" t="str">
        <f>+VLOOKUP(TRIM(C1891),[5]CAT!$A$2:$G$498,4,0)</f>
        <v>Aditivos</v>
      </c>
      <c r="V1891" s="65">
        <f t="shared" si="29"/>
        <v>45656</v>
      </c>
    </row>
    <row r="1892" spans="1:22" x14ac:dyDescent="0.2">
      <c r="A1892" s="344">
        <v>1894</v>
      </c>
      <c r="B1892" s="345" t="b">
        <v>1</v>
      </c>
      <c r="C1892" s="282" t="s">
        <v>257</v>
      </c>
      <c r="D1892" s="282" t="s">
        <v>20</v>
      </c>
      <c r="E1892" s="282" t="s">
        <v>30</v>
      </c>
      <c r="F1892" s="282" t="s">
        <v>1128</v>
      </c>
      <c r="G1892" s="345">
        <v>9.0246890000000004</v>
      </c>
      <c r="H1892" s="345">
        <v>9.0246890000000004</v>
      </c>
      <c r="I1892" s="282" t="s">
        <v>1180</v>
      </c>
      <c r="J1892" s="346">
        <v>45644</v>
      </c>
      <c r="K1892" s="344">
        <v>7</v>
      </c>
      <c r="L1892" s="346">
        <v>45656</v>
      </c>
      <c r="M1892" s="345">
        <v>0</v>
      </c>
      <c r="N1892" s="345">
        <v>0</v>
      </c>
      <c r="O1892" s="282" t="s">
        <v>1123</v>
      </c>
      <c r="P1892" s="344">
        <v>0</v>
      </c>
      <c r="Q1892" s="282" t="s">
        <v>2169</v>
      </c>
      <c r="R1892" s="344">
        <v>1</v>
      </c>
      <c r="S1892" s="339"/>
      <c r="T1892" s="282"/>
      <c r="U1892" s="24" t="str">
        <f>+VLOOKUP(TRIM(C1892),[5]CAT!$A$2:$G$498,4,0)</f>
        <v>Aditivos</v>
      </c>
      <c r="V1892" s="65">
        <f t="shared" si="29"/>
        <v>45656</v>
      </c>
    </row>
    <row r="1893" spans="1:22" x14ac:dyDescent="0.2">
      <c r="A1893" s="344">
        <v>1861</v>
      </c>
      <c r="B1893" s="345" t="b">
        <v>1</v>
      </c>
      <c r="C1893" s="282" t="s">
        <v>250</v>
      </c>
      <c r="D1893" s="282" t="s">
        <v>20</v>
      </c>
      <c r="E1893" s="282" t="s">
        <v>31</v>
      </c>
      <c r="F1893" s="282" t="s">
        <v>1375</v>
      </c>
      <c r="G1893" s="345">
        <v>5.7805359999999997</v>
      </c>
      <c r="H1893" s="345">
        <v>5.7805359999999997</v>
      </c>
      <c r="I1893" s="282" t="s">
        <v>1180</v>
      </c>
      <c r="J1893" s="346">
        <v>45644</v>
      </c>
      <c r="K1893" s="344">
        <v>7</v>
      </c>
      <c r="L1893" s="346">
        <v>45656</v>
      </c>
      <c r="M1893" s="345">
        <v>0</v>
      </c>
      <c r="N1893" s="345">
        <v>0</v>
      </c>
      <c r="O1893" s="282" t="s">
        <v>1123</v>
      </c>
      <c r="P1893" s="344">
        <v>0</v>
      </c>
      <c r="Q1893" s="282" t="s">
        <v>1377</v>
      </c>
      <c r="R1893" s="344">
        <v>1</v>
      </c>
      <c r="S1893" s="339"/>
      <c r="T1893" s="282"/>
      <c r="U1893" s="24" t="str">
        <f>+VLOOKUP(TRIM(C1893),[5]CAT!$A$2:$G$498,4,0)</f>
        <v>Aditivos</v>
      </c>
      <c r="V1893" s="65">
        <f t="shared" si="29"/>
        <v>45656</v>
      </c>
    </row>
    <row r="1894" spans="1:22" x14ac:dyDescent="0.2">
      <c r="A1894" s="344">
        <v>1869</v>
      </c>
      <c r="B1894" s="345" t="b">
        <v>1</v>
      </c>
      <c r="C1894" s="282" t="s">
        <v>250</v>
      </c>
      <c r="D1894" s="282" t="s">
        <v>20</v>
      </c>
      <c r="E1894" s="282" t="s">
        <v>31</v>
      </c>
      <c r="F1894" s="282" t="s">
        <v>1375</v>
      </c>
      <c r="G1894" s="345">
        <v>5.5227469999999999</v>
      </c>
      <c r="H1894" s="345">
        <v>5.5227469999999999</v>
      </c>
      <c r="I1894" s="282" t="s">
        <v>1180</v>
      </c>
      <c r="J1894" s="346">
        <v>45644</v>
      </c>
      <c r="K1894" s="344">
        <v>7</v>
      </c>
      <c r="L1894" s="346">
        <v>45656</v>
      </c>
      <c r="M1894" s="345">
        <v>0</v>
      </c>
      <c r="N1894" s="345">
        <v>0</v>
      </c>
      <c r="O1894" s="282" t="s">
        <v>1123</v>
      </c>
      <c r="P1894" s="344">
        <v>0</v>
      </c>
      <c r="Q1894" s="282" t="s">
        <v>1376</v>
      </c>
      <c r="R1894" s="344">
        <v>1</v>
      </c>
      <c r="S1894" s="339"/>
      <c r="T1894" s="282"/>
      <c r="U1894" s="24" t="str">
        <f>+VLOOKUP(TRIM(C1894),[5]CAT!$A$2:$G$498,4,0)</f>
        <v>Aditivos</v>
      </c>
      <c r="V1894" s="65">
        <f t="shared" si="29"/>
        <v>45656</v>
      </c>
    </row>
    <row r="1895" spans="1:22" x14ac:dyDescent="0.2">
      <c r="A1895" s="344">
        <v>1875</v>
      </c>
      <c r="B1895" s="345" t="b">
        <v>1</v>
      </c>
      <c r="C1895" s="282" t="s">
        <v>250</v>
      </c>
      <c r="D1895" s="282" t="s">
        <v>20</v>
      </c>
      <c r="E1895" s="282" t="s">
        <v>31</v>
      </c>
      <c r="F1895" s="282" t="s">
        <v>1375</v>
      </c>
      <c r="G1895" s="345">
        <v>0.70701700000000001</v>
      </c>
      <c r="H1895" s="345">
        <v>0.70701700000000001</v>
      </c>
      <c r="I1895" s="282" t="s">
        <v>1180</v>
      </c>
      <c r="J1895" s="346">
        <v>45644</v>
      </c>
      <c r="K1895" s="344">
        <v>7</v>
      </c>
      <c r="L1895" s="346">
        <v>45656</v>
      </c>
      <c r="M1895" s="345">
        <v>0</v>
      </c>
      <c r="N1895" s="345">
        <v>0</v>
      </c>
      <c r="O1895" s="282" t="s">
        <v>1123</v>
      </c>
      <c r="P1895" s="344">
        <v>0</v>
      </c>
      <c r="Q1895" s="282" t="s">
        <v>2265</v>
      </c>
      <c r="R1895" s="344">
        <v>1</v>
      </c>
      <c r="S1895" s="339"/>
      <c r="T1895" s="282"/>
      <c r="U1895" s="24" t="str">
        <f>+VLOOKUP(TRIM(C1895),[5]CAT!$A$2:$G$498,4,0)</f>
        <v>Aditivos</v>
      </c>
      <c r="V1895" s="65">
        <f t="shared" si="29"/>
        <v>45656</v>
      </c>
    </row>
    <row r="1896" spans="1:22" x14ac:dyDescent="0.2">
      <c r="A1896" s="344">
        <v>1889</v>
      </c>
      <c r="B1896" s="345" t="b">
        <v>1</v>
      </c>
      <c r="C1896" s="282" t="s">
        <v>156</v>
      </c>
      <c r="D1896" s="282" t="s">
        <v>20</v>
      </c>
      <c r="E1896" s="282" t="s">
        <v>44</v>
      </c>
      <c r="F1896" s="282" t="s">
        <v>1375</v>
      </c>
      <c r="G1896" s="345">
        <v>1.692129</v>
      </c>
      <c r="H1896" s="345">
        <v>1.692129</v>
      </c>
      <c r="I1896" s="282" t="s">
        <v>1122</v>
      </c>
      <c r="J1896" s="346">
        <v>45644</v>
      </c>
      <c r="K1896" s="344">
        <v>7</v>
      </c>
      <c r="L1896" s="346">
        <v>45656</v>
      </c>
      <c r="M1896" s="345">
        <v>0</v>
      </c>
      <c r="N1896" s="345">
        <v>0</v>
      </c>
      <c r="O1896" s="282" t="s">
        <v>1123</v>
      </c>
      <c r="P1896" s="344">
        <v>0</v>
      </c>
      <c r="Q1896" s="282" t="s">
        <v>2169</v>
      </c>
      <c r="R1896" s="344">
        <v>1</v>
      </c>
      <c r="S1896" s="339"/>
      <c r="T1896" s="282"/>
      <c r="U1896" s="24" t="str">
        <f>+VLOOKUP(TRIM(C1896),[5]CAT!$A$2:$G$498,4,0)</f>
        <v>Azucar</v>
      </c>
      <c r="V1896" s="65">
        <f t="shared" si="29"/>
        <v>45656</v>
      </c>
    </row>
    <row r="1897" spans="1:22" x14ac:dyDescent="0.2">
      <c r="A1897" s="344">
        <v>1855</v>
      </c>
      <c r="B1897" s="345" t="b">
        <v>1</v>
      </c>
      <c r="C1897" s="282" t="s">
        <v>153</v>
      </c>
      <c r="D1897" s="282" t="s">
        <v>20</v>
      </c>
      <c r="E1897" s="282" t="s">
        <v>46</v>
      </c>
      <c r="F1897" s="282" t="s">
        <v>1375</v>
      </c>
      <c r="G1897" s="345">
        <v>38.850071999999997</v>
      </c>
      <c r="H1897" s="345">
        <v>38.850071999999997</v>
      </c>
      <c r="I1897" s="282" t="s">
        <v>1122</v>
      </c>
      <c r="J1897" s="346">
        <v>45644</v>
      </c>
      <c r="K1897" s="344">
        <v>7</v>
      </c>
      <c r="L1897" s="346">
        <v>45656</v>
      </c>
      <c r="M1897" s="345">
        <v>0</v>
      </c>
      <c r="N1897" s="345">
        <v>0</v>
      </c>
      <c r="O1897" s="282" t="s">
        <v>1123</v>
      </c>
      <c r="P1897" s="344">
        <v>0</v>
      </c>
      <c r="Q1897" s="282" t="s">
        <v>1377</v>
      </c>
      <c r="R1897" s="344">
        <v>1</v>
      </c>
      <c r="S1897" s="339"/>
      <c r="T1897" s="282"/>
      <c r="U1897" s="24" t="str">
        <f>+VLOOKUP(TRIM(C1897),[5]CAT!$A$2:$G$498,4,0)</f>
        <v>Sal</v>
      </c>
      <c r="V1897" s="65">
        <f t="shared" si="29"/>
        <v>45656</v>
      </c>
    </row>
    <row r="1898" spans="1:22" x14ac:dyDescent="0.2">
      <c r="A1898" s="344">
        <v>1862</v>
      </c>
      <c r="B1898" s="345" t="b">
        <v>1</v>
      </c>
      <c r="C1898" s="282" t="s">
        <v>153</v>
      </c>
      <c r="D1898" s="282" t="s">
        <v>20</v>
      </c>
      <c r="E1898" s="282" t="s">
        <v>46</v>
      </c>
      <c r="F1898" s="282" t="s">
        <v>1375</v>
      </c>
      <c r="G1898" s="345">
        <v>42.155442000000001</v>
      </c>
      <c r="H1898" s="345">
        <v>42.155442000000001</v>
      </c>
      <c r="I1898" s="282" t="s">
        <v>1122</v>
      </c>
      <c r="J1898" s="346">
        <v>45644</v>
      </c>
      <c r="K1898" s="344">
        <v>7</v>
      </c>
      <c r="L1898" s="346">
        <v>45656</v>
      </c>
      <c r="M1898" s="345">
        <v>0</v>
      </c>
      <c r="N1898" s="345">
        <v>0</v>
      </c>
      <c r="O1898" s="282" t="s">
        <v>1123</v>
      </c>
      <c r="P1898" s="344">
        <v>0</v>
      </c>
      <c r="Q1898" s="282" t="s">
        <v>1376</v>
      </c>
      <c r="R1898" s="344">
        <v>1</v>
      </c>
      <c r="S1898" s="339"/>
      <c r="T1898" s="282"/>
      <c r="U1898" s="24" t="str">
        <f>+VLOOKUP(TRIM(C1898),[5]CAT!$A$2:$G$498,4,0)</f>
        <v>Sal</v>
      </c>
      <c r="V1898" s="65">
        <f t="shared" ref="V1898:V1961" si="30">L1898</f>
        <v>45656</v>
      </c>
    </row>
    <row r="1899" spans="1:22" x14ac:dyDescent="0.2">
      <c r="A1899" s="344">
        <v>1866</v>
      </c>
      <c r="B1899" s="345" t="b">
        <v>1</v>
      </c>
      <c r="C1899" s="282" t="s">
        <v>153</v>
      </c>
      <c r="D1899" s="282" t="s">
        <v>20</v>
      </c>
      <c r="E1899" s="282" t="s">
        <v>46</v>
      </c>
      <c r="F1899" s="282" t="s">
        <v>1375</v>
      </c>
      <c r="G1899" s="345">
        <v>16.732248999999999</v>
      </c>
      <c r="H1899" s="345">
        <v>16.732248999999999</v>
      </c>
      <c r="I1899" s="282" t="s">
        <v>1122</v>
      </c>
      <c r="J1899" s="346">
        <v>45644</v>
      </c>
      <c r="K1899" s="344">
        <v>7</v>
      </c>
      <c r="L1899" s="346">
        <v>45656</v>
      </c>
      <c r="M1899" s="345">
        <v>0</v>
      </c>
      <c r="N1899" s="345">
        <v>0</v>
      </c>
      <c r="O1899" s="282" t="s">
        <v>1123</v>
      </c>
      <c r="P1899" s="344">
        <v>0</v>
      </c>
      <c r="Q1899" s="282" t="s">
        <v>1376</v>
      </c>
      <c r="R1899" s="344">
        <v>1</v>
      </c>
      <c r="S1899" s="339"/>
      <c r="T1899" s="282"/>
      <c r="U1899" s="24" t="str">
        <f>+VLOOKUP(TRIM(C1899),[5]CAT!$A$2:$G$498,4,0)</f>
        <v>Sal</v>
      </c>
      <c r="V1899" s="65">
        <f t="shared" si="30"/>
        <v>45656</v>
      </c>
    </row>
    <row r="1900" spans="1:22" x14ac:dyDescent="0.2">
      <c r="A1900" s="344">
        <v>1870</v>
      </c>
      <c r="B1900" s="345" t="b">
        <v>1</v>
      </c>
      <c r="C1900" s="282" t="s">
        <v>153</v>
      </c>
      <c r="D1900" s="282" t="s">
        <v>20</v>
      </c>
      <c r="E1900" s="282" t="s">
        <v>46</v>
      </c>
      <c r="F1900" s="282" t="s">
        <v>1375</v>
      </c>
      <c r="G1900" s="345">
        <v>13.192221999999999</v>
      </c>
      <c r="H1900" s="345">
        <v>13.192221999999999</v>
      </c>
      <c r="I1900" s="282" t="s">
        <v>1122</v>
      </c>
      <c r="J1900" s="346">
        <v>45644</v>
      </c>
      <c r="K1900" s="344">
        <v>7</v>
      </c>
      <c r="L1900" s="346">
        <v>45656</v>
      </c>
      <c r="M1900" s="345">
        <v>0</v>
      </c>
      <c r="N1900" s="345">
        <v>0</v>
      </c>
      <c r="O1900" s="282" t="s">
        <v>1123</v>
      </c>
      <c r="P1900" s="344">
        <v>0</v>
      </c>
      <c r="Q1900" s="282" t="s">
        <v>2265</v>
      </c>
      <c r="R1900" s="344">
        <v>1</v>
      </c>
      <c r="S1900" s="339"/>
      <c r="T1900" s="282"/>
      <c r="U1900" s="24" t="str">
        <f>+VLOOKUP(TRIM(C1900),[5]CAT!$A$2:$G$498,4,0)</f>
        <v>Sal</v>
      </c>
      <c r="V1900" s="65">
        <f t="shared" si="30"/>
        <v>45656</v>
      </c>
    </row>
    <row r="1901" spans="1:22" x14ac:dyDescent="0.2">
      <c r="A1901" s="344">
        <v>1877</v>
      </c>
      <c r="B1901" s="345" t="b">
        <v>1</v>
      </c>
      <c r="C1901" s="282" t="s">
        <v>153</v>
      </c>
      <c r="D1901" s="282" t="s">
        <v>20</v>
      </c>
      <c r="E1901" s="282" t="s">
        <v>46</v>
      </c>
      <c r="F1901" s="282" t="s">
        <v>1375</v>
      </c>
      <c r="G1901" s="345">
        <v>1.873596</v>
      </c>
      <c r="H1901" s="345">
        <v>1.873596</v>
      </c>
      <c r="I1901" s="282" t="s">
        <v>1122</v>
      </c>
      <c r="J1901" s="346">
        <v>45644</v>
      </c>
      <c r="K1901" s="344">
        <v>7</v>
      </c>
      <c r="L1901" s="346">
        <v>45656</v>
      </c>
      <c r="M1901" s="345">
        <v>0</v>
      </c>
      <c r="N1901" s="345">
        <v>0</v>
      </c>
      <c r="O1901" s="282" t="s">
        <v>1123</v>
      </c>
      <c r="P1901" s="344">
        <v>0</v>
      </c>
      <c r="Q1901" s="282" t="s">
        <v>2265</v>
      </c>
      <c r="R1901" s="344">
        <v>1</v>
      </c>
      <c r="S1901" s="339"/>
      <c r="T1901" s="282"/>
      <c r="U1901" s="24" t="str">
        <f>+VLOOKUP(TRIM(C1901),[5]CAT!$A$2:$G$498,4,0)</f>
        <v>Sal</v>
      </c>
      <c r="V1901" s="65">
        <f t="shared" si="30"/>
        <v>45656</v>
      </c>
    </row>
    <row r="1902" spans="1:22" x14ac:dyDescent="0.2">
      <c r="A1902" s="344">
        <v>1888</v>
      </c>
      <c r="B1902" s="345" t="b">
        <v>1</v>
      </c>
      <c r="C1902" s="282" t="s">
        <v>153</v>
      </c>
      <c r="D1902" s="282" t="s">
        <v>20</v>
      </c>
      <c r="E1902" s="282" t="s">
        <v>46</v>
      </c>
      <c r="F1902" s="282" t="s">
        <v>1375</v>
      </c>
      <c r="G1902" s="345">
        <v>9.7015410000000006</v>
      </c>
      <c r="H1902" s="345">
        <v>9.7015410000000006</v>
      </c>
      <c r="I1902" s="282" t="s">
        <v>1122</v>
      </c>
      <c r="J1902" s="346">
        <v>45644</v>
      </c>
      <c r="K1902" s="344">
        <v>7</v>
      </c>
      <c r="L1902" s="346">
        <v>45656</v>
      </c>
      <c r="M1902" s="345">
        <v>0</v>
      </c>
      <c r="N1902" s="345">
        <v>0</v>
      </c>
      <c r="O1902" s="282" t="s">
        <v>1123</v>
      </c>
      <c r="P1902" s="344">
        <v>0</v>
      </c>
      <c r="Q1902" s="282" t="s">
        <v>2169</v>
      </c>
      <c r="R1902" s="344">
        <v>1</v>
      </c>
      <c r="S1902" s="339"/>
      <c r="T1902" s="282"/>
      <c r="U1902" s="24" t="str">
        <f>+VLOOKUP(TRIM(C1902),[5]CAT!$A$2:$G$498,4,0)</f>
        <v>Sal</v>
      </c>
      <c r="V1902" s="65">
        <f t="shared" si="30"/>
        <v>45656</v>
      </c>
    </row>
    <row r="1903" spans="1:22" x14ac:dyDescent="0.2">
      <c r="A1903" s="344">
        <v>1885</v>
      </c>
      <c r="B1903" s="345" t="b">
        <v>1</v>
      </c>
      <c r="C1903" s="282" t="s">
        <v>143</v>
      </c>
      <c r="D1903" s="282" t="s">
        <v>20</v>
      </c>
      <c r="E1903" s="282" t="s">
        <v>50</v>
      </c>
      <c r="F1903" s="282" t="s">
        <v>1131</v>
      </c>
      <c r="G1903" s="345">
        <v>18.912707000000001</v>
      </c>
      <c r="H1903" s="345">
        <v>18.912707000000001</v>
      </c>
      <c r="I1903" s="282" t="s">
        <v>1122</v>
      </c>
      <c r="J1903" s="346">
        <v>45644</v>
      </c>
      <c r="K1903" s="344">
        <v>7</v>
      </c>
      <c r="L1903" s="346">
        <v>45656</v>
      </c>
      <c r="M1903" s="345">
        <v>0</v>
      </c>
      <c r="N1903" s="345">
        <v>0</v>
      </c>
      <c r="O1903" s="282" t="s">
        <v>1123</v>
      </c>
      <c r="P1903" s="344">
        <v>0</v>
      </c>
      <c r="Q1903" s="282" t="s">
        <v>2265</v>
      </c>
      <c r="R1903" s="344">
        <v>1</v>
      </c>
      <c r="S1903" s="339"/>
      <c r="T1903" s="282"/>
      <c r="U1903" s="24" t="str">
        <f>+VLOOKUP(TRIM(C1903),[5]CAT!$A$2:$G$498,4,0)</f>
        <v>Leche</v>
      </c>
      <c r="V1903" s="65">
        <f t="shared" si="30"/>
        <v>45656</v>
      </c>
    </row>
    <row r="1904" spans="1:22" x14ac:dyDescent="0.2">
      <c r="A1904" s="344">
        <v>2025</v>
      </c>
      <c r="B1904" s="345" t="b">
        <v>1</v>
      </c>
      <c r="C1904" s="282" t="s">
        <v>692</v>
      </c>
      <c r="D1904" s="282" t="s">
        <v>20</v>
      </c>
      <c r="E1904" s="282" t="s">
        <v>693</v>
      </c>
      <c r="F1904" s="282" t="s">
        <v>1375</v>
      </c>
      <c r="G1904" s="345">
        <v>11.305104999999999</v>
      </c>
      <c r="H1904" s="345">
        <v>11.305104999999999</v>
      </c>
      <c r="I1904" s="282" t="s">
        <v>1122</v>
      </c>
      <c r="J1904" s="346">
        <v>45644</v>
      </c>
      <c r="K1904" s="344">
        <v>21</v>
      </c>
      <c r="L1904" s="346">
        <v>45670</v>
      </c>
      <c r="M1904" s="345">
        <v>0</v>
      </c>
      <c r="N1904" s="345">
        <v>0</v>
      </c>
      <c r="O1904" s="282" t="s">
        <v>1123</v>
      </c>
      <c r="P1904" s="344">
        <v>0</v>
      </c>
      <c r="Q1904" s="282" t="s">
        <v>2111</v>
      </c>
      <c r="R1904" s="344">
        <v>1</v>
      </c>
      <c r="S1904" s="339"/>
      <c r="T1904" s="282"/>
      <c r="U1904" s="24" t="str">
        <f>+VLOOKUP(TRIM(C1904),[5]CAT!$A$2:$G$498,4,0)</f>
        <v>Sabor</v>
      </c>
      <c r="V1904" s="65">
        <f t="shared" si="30"/>
        <v>45670</v>
      </c>
    </row>
    <row r="1905" spans="1:22" x14ac:dyDescent="0.2">
      <c r="A1905" s="344">
        <v>2035</v>
      </c>
      <c r="B1905" s="345" t="b">
        <v>1</v>
      </c>
      <c r="C1905" s="282" t="s">
        <v>692</v>
      </c>
      <c r="D1905" s="282" t="s">
        <v>20</v>
      </c>
      <c r="E1905" s="282" t="s">
        <v>693</v>
      </c>
      <c r="F1905" s="282" t="s">
        <v>1375</v>
      </c>
      <c r="G1905" s="345">
        <v>12.639252000000001</v>
      </c>
      <c r="H1905" s="345">
        <v>12.639252000000001</v>
      </c>
      <c r="I1905" s="282" t="s">
        <v>1122</v>
      </c>
      <c r="J1905" s="346">
        <v>45644</v>
      </c>
      <c r="K1905" s="344">
        <v>21</v>
      </c>
      <c r="L1905" s="346">
        <v>45670</v>
      </c>
      <c r="M1905" s="345">
        <v>0</v>
      </c>
      <c r="N1905" s="345">
        <v>0</v>
      </c>
      <c r="O1905" s="282" t="s">
        <v>1123</v>
      </c>
      <c r="P1905" s="344">
        <v>0</v>
      </c>
      <c r="Q1905" s="282" t="s">
        <v>2112</v>
      </c>
      <c r="R1905" s="344">
        <v>1</v>
      </c>
      <c r="S1905" s="339"/>
      <c r="T1905" s="282"/>
      <c r="U1905" s="24" t="str">
        <f>+VLOOKUP(TRIM(C1905),[5]CAT!$A$2:$G$498,4,0)</f>
        <v>Sabor</v>
      </c>
      <c r="V1905" s="65">
        <f t="shared" si="30"/>
        <v>45670</v>
      </c>
    </row>
    <row r="1906" spans="1:22" x14ac:dyDescent="0.2">
      <c r="A1906" s="344">
        <v>2047</v>
      </c>
      <c r="B1906" s="345" t="b">
        <v>1</v>
      </c>
      <c r="C1906" s="282" t="s">
        <v>692</v>
      </c>
      <c r="D1906" s="282" t="s">
        <v>20</v>
      </c>
      <c r="E1906" s="282" t="s">
        <v>693</v>
      </c>
      <c r="F1906" s="282" t="s">
        <v>1375</v>
      </c>
      <c r="G1906" s="345">
        <v>6.4805039999999998</v>
      </c>
      <c r="H1906" s="345">
        <v>6.4805039999999998</v>
      </c>
      <c r="I1906" s="282" t="s">
        <v>1122</v>
      </c>
      <c r="J1906" s="346">
        <v>45644</v>
      </c>
      <c r="K1906" s="344">
        <v>21</v>
      </c>
      <c r="L1906" s="346">
        <v>45670</v>
      </c>
      <c r="M1906" s="345">
        <v>0</v>
      </c>
      <c r="N1906" s="345">
        <v>0</v>
      </c>
      <c r="O1906" s="282" t="s">
        <v>1123</v>
      </c>
      <c r="P1906" s="344">
        <v>0</v>
      </c>
      <c r="Q1906" s="282" t="s">
        <v>2147</v>
      </c>
      <c r="R1906" s="344">
        <v>1</v>
      </c>
      <c r="S1906" s="339"/>
      <c r="T1906" s="282"/>
      <c r="U1906" s="24" t="str">
        <f>+VLOOKUP(TRIM(C1906),[5]CAT!$A$2:$G$498,4,0)</f>
        <v>Sabor</v>
      </c>
      <c r="V1906" s="65">
        <f t="shared" si="30"/>
        <v>45670</v>
      </c>
    </row>
    <row r="1907" spans="1:22" x14ac:dyDescent="0.2">
      <c r="A1907" s="344">
        <v>2057</v>
      </c>
      <c r="B1907" s="345" t="b">
        <v>1</v>
      </c>
      <c r="C1907" s="282" t="s">
        <v>692</v>
      </c>
      <c r="D1907" s="282" t="s">
        <v>20</v>
      </c>
      <c r="E1907" s="282" t="s">
        <v>693</v>
      </c>
      <c r="F1907" s="282" t="s">
        <v>1375</v>
      </c>
      <c r="G1907" s="345">
        <v>5.8324540000000002</v>
      </c>
      <c r="H1907" s="345">
        <v>5.8324540000000002</v>
      </c>
      <c r="I1907" s="282" t="s">
        <v>1122</v>
      </c>
      <c r="J1907" s="346">
        <v>45644</v>
      </c>
      <c r="K1907" s="344">
        <v>21</v>
      </c>
      <c r="L1907" s="346">
        <v>45670</v>
      </c>
      <c r="M1907" s="345">
        <v>0</v>
      </c>
      <c r="N1907" s="345">
        <v>0</v>
      </c>
      <c r="O1907" s="282" t="s">
        <v>1123</v>
      </c>
      <c r="P1907" s="344">
        <v>0</v>
      </c>
      <c r="Q1907" s="282" t="s">
        <v>2148</v>
      </c>
      <c r="R1907" s="344">
        <v>1</v>
      </c>
      <c r="S1907" s="339"/>
      <c r="T1907" s="282"/>
      <c r="U1907" s="24" t="str">
        <f>+VLOOKUP(TRIM(C1907),[5]CAT!$A$2:$G$498,4,0)</f>
        <v>Sabor</v>
      </c>
      <c r="V1907" s="65">
        <f t="shared" si="30"/>
        <v>45670</v>
      </c>
    </row>
    <row r="1908" spans="1:22" x14ac:dyDescent="0.2">
      <c r="A1908" s="344">
        <v>2028</v>
      </c>
      <c r="B1908" s="345" t="b">
        <v>1</v>
      </c>
      <c r="C1908" s="282" t="s">
        <v>259</v>
      </c>
      <c r="D1908" s="282" t="s">
        <v>20</v>
      </c>
      <c r="E1908" s="282" t="s">
        <v>29</v>
      </c>
      <c r="F1908" s="282" t="s">
        <v>1375</v>
      </c>
      <c r="G1908" s="345">
        <v>12.561227000000001</v>
      </c>
      <c r="H1908" s="345">
        <v>12.561227000000001</v>
      </c>
      <c r="I1908" s="282" t="s">
        <v>1180</v>
      </c>
      <c r="J1908" s="346">
        <v>45644</v>
      </c>
      <c r="K1908" s="344">
        <v>21</v>
      </c>
      <c r="L1908" s="346">
        <v>45670</v>
      </c>
      <c r="M1908" s="345">
        <v>0</v>
      </c>
      <c r="N1908" s="345">
        <v>0</v>
      </c>
      <c r="O1908" s="282" t="s">
        <v>1123</v>
      </c>
      <c r="P1908" s="344">
        <v>0</v>
      </c>
      <c r="Q1908" s="282" t="s">
        <v>2111</v>
      </c>
      <c r="R1908" s="344">
        <v>1</v>
      </c>
      <c r="S1908" s="339"/>
      <c r="T1908" s="282"/>
      <c r="U1908" s="24" t="str">
        <f>+VLOOKUP(TRIM(C1908),[5]CAT!$A$2:$G$498,4,0)</f>
        <v>Aditivos</v>
      </c>
      <c r="V1908" s="65">
        <f t="shared" si="30"/>
        <v>45670</v>
      </c>
    </row>
    <row r="1909" spans="1:22" x14ac:dyDescent="0.2">
      <c r="A1909" s="344">
        <v>2038</v>
      </c>
      <c r="B1909" s="345" t="b">
        <v>1</v>
      </c>
      <c r="C1909" s="282" t="s">
        <v>259</v>
      </c>
      <c r="D1909" s="282" t="s">
        <v>20</v>
      </c>
      <c r="E1909" s="282" t="s">
        <v>29</v>
      </c>
      <c r="F1909" s="282" t="s">
        <v>1375</v>
      </c>
      <c r="G1909" s="345">
        <v>14.043613000000001</v>
      </c>
      <c r="H1909" s="345">
        <v>14.043613000000001</v>
      </c>
      <c r="I1909" s="282" t="s">
        <v>1180</v>
      </c>
      <c r="J1909" s="346">
        <v>45644</v>
      </c>
      <c r="K1909" s="344">
        <v>21</v>
      </c>
      <c r="L1909" s="346">
        <v>45670</v>
      </c>
      <c r="M1909" s="345">
        <v>0</v>
      </c>
      <c r="N1909" s="345">
        <v>0</v>
      </c>
      <c r="O1909" s="282" t="s">
        <v>1123</v>
      </c>
      <c r="P1909" s="344">
        <v>0</v>
      </c>
      <c r="Q1909" s="282" t="s">
        <v>2112</v>
      </c>
      <c r="R1909" s="344">
        <v>1</v>
      </c>
      <c r="S1909" s="339"/>
      <c r="T1909" s="282"/>
      <c r="U1909" s="24" t="str">
        <f>+VLOOKUP(TRIM(C1909),[5]CAT!$A$2:$G$498,4,0)</f>
        <v>Aditivos</v>
      </c>
      <c r="V1909" s="65">
        <f t="shared" si="30"/>
        <v>45670</v>
      </c>
    </row>
    <row r="1910" spans="1:22" x14ac:dyDescent="0.2">
      <c r="A1910" s="344">
        <v>2050</v>
      </c>
      <c r="B1910" s="345" t="b">
        <v>1</v>
      </c>
      <c r="C1910" s="282" t="s">
        <v>259</v>
      </c>
      <c r="D1910" s="282" t="s">
        <v>20</v>
      </c>
      <c r="E1910" s="282" t="s">
        <v>29</v>
      </c>
      <c r="F1910" s="282" t="s">
        <v>1375</v>
      </c>
      <c r="G1910" s="345">
        <v>7.2005600000000003</v>
      </c>
      <c r="H1910" s="345">
        <v>7.2005600000000003</v>
      </c>
      <c r="I1910" s="282" t="s">
        <v>1180</v>
      </c>
      <c r="J1910" s="346">
        <v>45644</v>
      </c>
      <c r="K1910" s="344">
        <v>21</v>
      </c>
      <c r="L1910" s="346">
        <v>45670</v>
      </c>
      <c r="M1910" s="345">
        <v>0</v>
      </c>
      <c r="N1910" s="345">
        <v>0</v>
      </c>
      <c r="O1910" s="282" t="s">
        <v>1123</v>
      </c>
      <c r="P1910" s="344">
        <v>0</v>
      </c>
      <c r="Q1910" s="282" t="s">
        <v>2147</v>
      </c>
      <c r="R1910" s="344">
        <v>1</v>
      </c>
      <c r="S1910" s="339"/>
      <c r="T1910" s="282"/>
      <c r="U1910" s="24" t="str">
        <f>+VLOOKUP(TRIM(C1910),[5]CAT!$A$2:$G$498,4,0)</f>
        <v>Aditivos</v>
      </c>
      <c r="V1910" s="65">
        <f t="shared" si="30"/>
        <v>45670</v>
      </c>
    </row>
    <row r="1911" spans="1:22" x14ac:dyDescent="0.2">
      <c r="A1911" s="344">
        <v>2060</v>
      </c>
      <c r="B1911" s="345" t="b">
        <v>1</v>
      </c>
      <c r="C1911" s="282" t="s">
        <v>259</v>
      </c>
      <c r="D1911" s="282" t="s">
        <v>20</v>
      </c>
      <c r="E1911" s="282" t="s">
        <v>29</v>
      </c>
      <c r="F1911" s="282" t="s">
        <v>1375</v>
      </c>
      <c r="G1911" s="345">
        <v>6.4805039999999998</v>
      </c>
      <c r="H1911" s="345">
        <v>6.4805039999999998</v>
      </c>
      <c r="I1911" s="282" t="s">
        <v>1180</v>
      </c>
      <c r="J1911" s="346">
        <v>45644</v>
      </c>
      <c r="K1911" s="344">
        <v>21</v>
      </c>
      <c r="L1911" s="346">
        <v>45670</v>
      </c>
      <c r="M1911" s="345">
        <v>0</v>
      </c>
      <c r="N1911" s="345">
        <v>0</v>
      </c>
      <c r="O1911" s="282" t="s">
        <v>1123</v>
      </c>
      <c r="P1911" s="344">
        <v>0</v>
      </c>
      <c r="Q1911" s="282" t="s">
        <v>2148</v>
      </c>
      <c r="R1911" s="344">
        <v>1</v>
      </c>
      <c r="S1911" s="339"/>
      <c r="T1911" s="282"/>
      <c r="U1911" s="24" t="str">
        <f>+VLOOKUP(TRIM(C1911),[5]CAT!$A$2:$G$498,4,0)</f>
        <v>Aditivos</v>
      </c>
      <c r="V1911" s="65">
        <f t="shared" si="30"/>
        <v>45670</v>
      </c>
    </row>
    <row r="1912" spans="1:22" x14ac:dyDescent="0.2">
      <c r="A1912" s="344">
        <v>2068</v>
      </c>
      <c r="B1912" s="345" t="b">
        <v>1</v>
      </c>
      <c r="C1912" s="282" t="s">
        <v>259</v>
      </c>
      <c r="D1912" s="282" t="s">
        <v>20</v>
      </c>
      <c r="E1912" s="282" t="s">
        <v>29</v>
      </c>
      <c r="F1912" s="282" t="s">
        <v>1375</v>
      </c>
      <c r="G1912" s="345">
        <v>31.473395</v>
      </c>
      <c r="H1912" s="345">
        <v>31.473395</v>
      </c>
      <c r="I1912" s="282" t="s">
        <v>1180</v>
      </c>
      <c r="J1912" s="346">
        <v>45644</v>
      </c>
      <c r="K1912" s="344">
        <v>21</v>
      </c>
      <c r="L1912" s="346">
        <v>45670</v>
      </c>
      <c r="M1912" s="345">
        <v>0</v>
      </c>
      <c r="N1912" s="345">
        <v>0</v>
      </c>
      <c r="O1912" s="282" t="s">
        <v>1123</v>
      </c>
      <c r="P1912" s="344">
        <v>0</v>
      </c>
      <c r="Q1912" s="282" t="s">
        <v>2134</v>
      </c>
      <c r="R1912" s="344">
        <v>1</v>
      </c>
      <c r="S1912" s="339"/>
      <c r="T1912" s="282"/>
      <c r="U1912" s="24" t="str">
        <f>+VLOOKUP(TRIM(C1912),[5]CAT!$A$2:$G$498,4,0)</f>
        <v>Aditivos</v>
      </c>
      <c r="V1912" s="65">
        <f t="shared" si="30"/>
        <v>45670</v>
      </c>
    </row>
    <row r="1913" spans="1:22" x14ac:dyDescent="0.2">
      <c r="A1913" s="344">
        <v>2030</v>
      </c>
      <c r="B1913" s="345" t="b">
        <v>1</v>
      </c>
      <c r="C1913" s="282" t="s">
        <v>249</v>
      </c>
      <c r="D1913" s="282" t="s">
        <v>20</v>
      </c>
      <c r="E1913" s="282" t="s">
        <v>78</v>
      </c>
      <c r="F1913" s="282" t="s">
        <v>1126</v>
      </c>
      <c r="G1913" s="345">
        <v>2.5122460000000002</v>
      </c>
      <c r="H1913" s="345">
        <v>2.5122460000000002</v>
      </c>
      <c r="I1913" s="282" t="s">
        <v>1122</v>
      </c>
      <c r="J1913" s="346">
        <v>45644</v>
      </c>
      <c r="K1913" s="344">
        <v>21</v>
      </c>
      <c r="L1913" s="346">
        <v>45670</v>
      </c>
      <c r="M1913" s="345">
        <v>0</v>
      </c>
      <c r="N1913" s="345">
        <v>0</v>
      </c>
      <c r="O1913" s="282" t="s">
        <v>1123</v>
      </c>
      <c r="P1913" s="344">
        <v>0</v>
      </c>
      <c r="Q1913" s="282" t="s">
        <v>2111</v>
      </c>
      <c r="R1913" s="344">
        <v>1</v>
      </c>
      <c r="S1913" s="339"/>
      <c r="T1913" s="282"/>
      <c r="U1913" s="24" t="str">
        <f>+VLOOKUP(TRIM(C1913),[5]CAT!$A$2:$G$498,4,0)</f>
        <v>Sabor</v>
      </c>
      <c r="V1913" s="65">
        <f t="shared" si="30"/>
        <v>45670</v>
      </c>
    </row>
    <row r="1914" spans="1:22" x14ac:dyDescent="0.2">
      <c r="A1914" s="344">
        <v>2040</v>
      </c>
      <c r="B1914" s="345" t="b">
        <v>1</v>
      </c>
      <c r="C1914" s="282" t="s">
        <v>249</v>
      </c>
      <c r="D1914" s="282" t="s">
        <v>20</v>
      </c>
      <c r="E1914" s="282" t="s">
        <v>78</v>
      </c>
      <c r="F1914" s="282" t="s">
        <v>1126</v>
      </c>
      <c r="G1914" s="345">
        <v>2.8087230000000001</v>
      </c>
      <c r="H1914" s="345">
        <v>2.8087230000000001</v>
      </c>
      <c r="I1914" s="282" t="s">
        <v>1122</v>
      </c>
      <c r="J1914" s="346">
        <v>45644</v>
      </c>
      <c r="K1914" s="344">
        <v>21</v>
      </c>
      <c r="L1914" s="346">
        <v>45670</v>
      </c>
      <c r="M1914" s="345">
        <v>0</v>
      </c>
      <c r="N1914" s="345">
        <v>0</v>
      </c>
      <c r="O1914" s="282" t="s">
        <v>1123</v>
      </c>
      <c r="P1914" s="344">
        <v>0</v>
      </c>
      <c r="Q1914" s="282" t="s">
        <v>2112</v>
      </c>
      <c r="R1914" s="344">
        <v>1</v>
      </c>
      <c r="S1914" s="339"/>
      <c r="T1914" s="282"/>
      <c r="U1914" s="24" t="str">
        <f>+VLOOKUP(TRIM(C1914),[5]CAT!$A$2:$G$498,4,0)</f>
        <v>Sabor</v>
      </c>
      <c r="V1914" s="65">
        <f t="shared" si="30"/>
        <v>45670</v>
      </c>
    </row>
    <row r="1915" spans="1:22" x14ac:dyDescent="0.2">
      <c r="A1915" s="344">
        <v>2052</v>
      </c>
      <c r="B1915" s="345" t="b">
        <v>1</v>
      </c>
      <c r="C1915" s="282" t="s">
        <v>249</v>
      </c>
      <c r="D1915" s="282" t="s">
        <v>20</v>
      </c>
      <c r="E1915" s="282" t="s">
        <v>78</v>
      </c>
      <c r="F1915" s="282" t="s">
        <v>1126</v>
      </c>
      <c r="G1915" s="345">
        <v>1.4401120000000001</v>
      </c>
      <c r="H1915" s="345">
        <v>1.4401120000000001</v>
      </c>
      <c r="I1915" s="282" t="s">
        <v>1122</v>
      </c>
      <c r="J1915" s="346">
        <v>45644</v>
      </c>
      <c r="K1915" s="344">
        <v>21</v>
      </c>
      <c r="L1915" s="346">
        <v>45670</v>
      </c>
      <c r="M1915" s="345">
        <v>0</v>
      </c>
      <c r="N1915" s="345">
        <v>0</v>
      </c>
      <c r="O1915" s="282" t="s">
        <v>1123</v>
      </c>
      <c r="P1915" s="344">
        <v>0</v>
      </c>
      <c r="Q1915" s="282" t="s">
        <v>2147</v>
      </c>
      <c r="R1915" s="344">
        <v>1</v>
      </c>
      <c r="S1915" s="339"/>
      <c r="T1915" s="282"/>
      <c r="U1915" s="24" t="str">
        <f>+VLOOKUP(TRIM(C1915),[5]CAT!$A$2:$G$498,4,0)</f>
        <v>Sabor</v>
      </c>
      <c r="V1915" s="65">
        <f t="shared" si="30"/>
        <v>45670</v>
      </c>
    </row>
    <row r="1916" spans="1:22" x14ac:dyDescent="0.2">
      <c r="A1916" s="344">
        <v>2062</v>
      </c>
      <c r="B1916" s="345" t="b">
        <v>1</v>
      </c>
      <c r="C1916" s="282" t="s">
        <v>249</v>
      </c>
      <c r="D1916" s="282" t="s">
        <v>20</v>
      </c>
      <c r="E1916" s="282" t="s">
        <v>78</v>
      </c>
      <c r="F1916" s="282" t="s">
        <v>1126</v>
      </c>
      <c r="G1916" s="345">
        <v>1.2961009999999999</v>
      </c>
      <c r="H1916" s="345">
        <v>1.2961009999999999</v>
      </c>
      <c r="I1916" s="282" t="s">
        <v>1122</v>
      </c>
      <c r="J1916" s="346">
        <v>45644</v>
      </c>
      <c r="K1916" s="344">
        <v>21</v>
      </c>
      <c r="L1916" s="346">
        <v>45670</v>
      </c>
      <c r="M1916" s="345">
        <v>0</v>
      </c>
      <c r="N1916" s="345">
        <v>0</v>
      </c>
      <c r="O1916" s="282" t="s">
        <v>1123</v>
      </c>
      <c r="P1916" s="344">
        <v>0</v>
      </c>
      <c r="Q1916" s="282" t="s">
        <v>2148</v>
      </c>
      <c r="R1916" s="344">
        <v>1</v>
      </c>
      <c r="S1916" s="339"/>
      <c r="T1916" s="282"/>
      <c r="U1916" s="24" t="str">
        <f>+VLOOKUP(TRIM(C1916),[5]CAT!$A$2:$G$498,4,0)</f>
        <v>Sabor</v>
      </c>
      <c r="V1916" s="65">
        <f t="shared" si="30"/>
        <v>45670</v>
      </c>
    </row>
    <row r="1917" spans="1:22" x14ac:dyDescent="0.2">
      <c r="A1917" s="344">
        <v>2029</v>
      </c>
      <c r="B1917" s="345" t="b">
        <v>1</v>
      </c>
      <c r="C1917" s="282" t="s">
        <v>320</v>
      </c>
      <c r="D1917" s="282" t="s">
        <v>20</v>
      </c>
      <c r="E1917" s="282" t="s">
        <v>354</v>
      </c>
      <c r="F1917" s="282" t="s">
        <v>1126</v>
      </c>
      <c r="G1917" s="345">
        <v>7.5367360000000003</v>
      </c>
      <c r="H1917" s="345">
        <v>7.5367360000000003</v>
      </c>
      <c r="I1917" s="282" t="s">
        <v>1122</v>
      </c>
      <c r="J1917" s="346">
        <v>45644</v>
      </c>
      <c r="K1917" s="344">
        <v>21</v>
      </c>
      <c r="L1917" s="346">
        <v>45670</v>
      </c>
      <c r="M1917" s="345">
        <v>0</v>
      </c>
      <c r="N1917" s="345">
        <v>0</v>
      </c>
      <c r="O1917" s="282" t="s">
        <v>1123</v>
      </c>
      <c r="P1917" s="344">
        <v>0</v>
      </c>
      <c r="Q1917" s="282" t="s">
        <v>2111</v>
      </c>
      <c r="R1917" s="344">
        <v>1</v>
      </c>
      <c r="S1917" s="339"/>
      <c r="T1917" s="282"/>
      <c r="U1917" s="24" t="str">
        <f>+VLOOKUP(TRIM(C1917),[5]CAT!$A$2:$G$498,4,0)</f>
        <v>Sabor</v>
      </c>
      <c r="V1917" s="65">
        <f t="shared" si="30"/>
        <v>45670</v>
      </c>
    </row>
    <row r="1918" spans="1:22" x14ac:dyDescent="0.2">
      <c r="A1918" s="344">
        <v>2039</v>
      </c>
      <c r="B1918" s="345" t="b">
        <v>1</v>
      </c>
      <c r="C1918" s="282" t="s">
        <v>320</v>
      </c>
      <c r="D1918" s="282" t="s">
        <v>20</v>
      </c>
      <c r="E1918" s="282" t="s">
        <v>354</v>
      </c>
      <c r="F1918" s="282" t="s">
        <v>1126</v>
      </c>
      <c r="G1918" s="345">
        <v>8.4261680000000005</v>
      </c>
      <c r="H1918" s="345">
        <v>8.4261680000000005</v>
      </c>
      <c r="I1918" s="282" t="s">
        <v>1122</v>
      </c>
      <c r="J1918" s="346">
        <v>45644</v>
      </c>
      <c r="K1918" s="344">
        <v>21</v>
      </c>
      <c r="L1918" s="346">
        <v>45670</v>
      </c>
      <c r="M1918" s="345">
        <v>0</v>
      </c>
      <c r="N1918" s="345">
        <v>0</v>
      </c>
      <c r="O1918" s="282" t="s">
        <v>1123</v>
      </c>
      <c r="P1918" s="344">
        <v>0</v>
      </c>
      <c r="Q1918" s="282" t="s">
        <v>2112</v>
      </c>
      <c r="R1918" s="344">
        <v>1</v>
      </c>
      <c r="S1918" s="339"/>
      <c r="T1918" s="282"/>
      <c r="U1918" s="24" t="str">
        <f>+VLOOKUP(TRIM(C1918),[5]CAT!$A$2:$G$498,4,0)</f>
        <v>Sabor</v>
      </c>
      <c r="V1918" s="65">
        <f t="shared" si="30"/>
        <v>45670</v>
      </c>
    </row>
    <row r="1919" spans="1:22" x14ac:dyDescent="0.2">
      <c r="A1919" s="344">
        <v>2051</v>
      </c>
      <c r="B1919" s="345" t="b">
        <v>1</v>
      </c>
      <c r="C1919" s="282" t="s">
        <v>320</v>
      </c>
      <c r="D1919" s="282" t="s">
        <v>20</v>
      </c>
      <c r="E1919" s="282" t="s">
        <v>354</v>
      </c>
      <c r="F1919" s="282" t="s">
        <v>1126</v>
      </c>
      <c r="G1919" s="345">
        <v>4.3203360000000002</v>
      </c>
      <c r="H1919" s="345">
        <v>4.3203360000000002</v>
      </c>
      <c r="I1919" s="282" t="s">
        <v>1122</v>
      </c>
      <c r="J1919" s="346">
        <v>45644</v>
      </c>
      <c r="K1919" s="344">
        <v>21</v>
      </c>
      <c r="L1919" s="346">
        <v>45670</v>
      </c>
      <c r="M1919" s="345">
        <v>0</v>
      </c>
      <c r="N1919" s="345">
        <v>0</v>
      </c>
      <c r="O1919" s="282" t="s">
        <v>1123</v>
      </c>
      <c r="P1919" s="344">
        <v>0</v>
      </c>
      <c r="Q1919" s="282" t="s">
        <v>2147</v>
      </c>
      <c r="R1919" s="344">
        <v>1</v>
      </c>
      <c r="S1919" s="339"/>
      <c r="T1919" s="282"/>
      <c r="U1919" s="24" t="str">
        <f>+VLOOKUP(TRIM(C1919),[5]CAT!$A$2:$G$498,4,0)</f>
        <v>Sabor</v>
      </c>
      <c r="V1919" s="65">
        <f t="shared" si="30"/>
        <v>45670</v>
      </c>
    </row>
    <row r="1920" spans="1:22" x14ac:dyDescent="0.2">
      <c r="A1920" s="344">
        <v>2061</v>
      </c>
      <c r="B1920" s="345" t="b">
        <v>1</v>
      </c>
      <c r="C1920" s="282" t="s">
        <v>320</v>
      </c>
      <c r="D1920" s="282" t="s">
        <v>20</v>
      </c>
      <c r="E1920" s="282" t="s">
        <v>354</v>
      </c>
      <c r="F1920" s="282" t="s">
        <v>1126</v>
      </c>
      <c r="G1920" s="345">
        <v>3.8883019999999999</v>
      </c>
      <c r="H1920" s="345">
        <v>3.8883019999999999</v>
      </c>
      <c r="I1920" s="282" t="s">
        <v>1122</v>
      </c>
      <c r="J1920" s="346">
        <v>45644</v>
      </c>
      <c r="K1920" s="344">
        <v>21</v>
      </c>
      <c r="L1920" s="346">
        <v>45670</v>
      </c>
      <c r="M1920" s="345">
        <v>0</v>
      </c>
      <c r="N1920" s="345">
        <v>0</v>
      </c>
      <c r="O1920" s="282" t="s">
        <v>1123</v>
      </c>
      <c r="P1920" s="344">
        <v>0</v>
      </c>
      <c r="Q1920" s="282" t="s">
        <v>2148</v>
      </c>
      <c r="R1920" s="344">
        <v>1</v>
      </c>
      <c r="S1920" s="339"/>
      <c r="T1920" s="282"/>
      <c r="U1920" s="24" t="str">
        <f>+VLOOKUP(TRIM(C1920),[5]CAT!$A$2:$G$498,4,0)</f>
        <v>Sabor</v>
      </c>
      <c r="V1920" s="65">
        <f t="shared" si="30"/>
        <v>45670</v>
      </c>
    </row>
    <row r="1921" spans="1:22" x14ac:dyDescent="0.2">
      <c r="A1921" s="344">
        <v>2074</v>
      </c>
      <c r="B1921" s="345" t="b">
        <v>1</v>
      </c>
      <c r="C1921" s="282" t="s">
        <v>735</v>
      </c>
      <c r="D1921" s="282" t="s">
        <v>20</v>
      </c>
      <c r="E1921" s="282" t="s">
        <v>754</v>
      </c>
      <c r="F1921" s="282" t="s">
        <v>1127</v>
      </c>
      <c r="G1921" s="345">
        <v>300.19283799999999</v>
      </c>
      <c r="H1921" s="345">
        <v>300.19283799999999</v>
      </c>
      <c r="I1921" s="282" t="s">
        <v>1122</v>
      </c>
      <c r="J1921" s="346">
        <v>45644</v>
      </c>
      <c r="K1921" s="344">
        <v>21</v>
      </c>
      <c r="L1921" s="346">
        <v>45670</v>
      </c>
      <c r="M1921" s="345">
        <v>0</v>
      </c>
      <c r="N1921" s="345">
        <v>0</v>
      </c>
      <c r="O1921" s="282" t="s">
        <v>1123</v>
      </c>
      <c r="P1921" s="344">
        <v>0</v>
      </c>
      <c r="Q1921" s="282" t="s">
        <v>2134</v>
      </c>
      <c r="R1921" s="344">
        <v>1</v>
      </c>
      <c r="S1921" s="339"/>
      <c r="T1921" s="282"/>
      <c r="U1921" s="24" t="str">
        <f>+VLOOKUP(TRIM(C1921),[5]CAT!$A$2:$G$498,4,0)</f>
        <v>Batter</v>
      </c>
      <c r="V1921" s="65">
        <f t="shared" si="30"/>
        <v>45670</v>
      </c>
    </row>
    <row r="1922" spans="1:22" x14ac:dyDescent="0.2">
      <c r="A1922" s="344">
        <v>2024</v>
      </c>
      <c r="B1922" s="345" t="b">
        <v>1</v>
      </c>
      <c r="C1922" s="282" t="s">
        <v>152</v>
      </c>
      <c r="D1922" s="282" t="s">
        <v>20</v>
      </c>
      <c r="E1922" s="282" t="s">
        <v>58</v>
      </c>
      <c r="F1922" s="282" t="s">
        <v>1127</v>
      </c>
      <c r="G1922" s="345">
        <v>12.685570999999999</v>
      </c>
      <c r="H1922" s="345">
        <v>12.685570999999999</v>
      </c>
      <c r="I1922" s="282" t="s">
        <v>1180</v>
      </c>
      <c r="J1922" s="346">
        <v>45644</v>
      </c>
      <c r="K1922" s="344">
        <v>21</v>
      </c>
      <c r="L1922" s="346">
        <v>45670</v>
      </c>
      <c r="M1922" s="345">
        <v>0</v>
      </c>
      <c r="N1922" s="345">
        <v>0</v>
      </c>
      <c r="O1922" s="282" t="s">
        <v>1123</v>
      </c>
      <c r="P1922" s="344">
        <v>0</v>
      </c>
      <c r="Q1922" s="282" t="s">
        <v>2111</v>
      </c>
      <c r="R1922" s="344">
        <v>1</v>
      </c>
      <c r="S1922" s="339"/>
      <c r="T1922" s="282"/>
      <c r="U1922" s="24" t="str">
        <f>+VLOOKUP(TRIM(C1922),[5]CAT!$A$2:$G$498,4,0)</f>
        <v>Sabor</v>
      </c>
      <c r="V1922" s="65">
        <f t="shared" si="30"/>
        <v>45670</v>
      </c>
    </row>
    <row r="1923" spans="1:22" x14ac:dyDescent="0.2">
      <c r="A1923" s="344">
        <v>2034</v>
      </c>
      <c r="B1923" s="345" t="b">
        <v>1</v>
      </c>
      <c r="C1923" s="282" t="s">
        <v>152</v>
      </c>
      <c r="D1923" s="282" t="s">
        <v>20</v>
      </c>
      <c r="E1923" s="282" t="s">
        <v>58</v>
      </c>
      <c r="F1923" s="282" t="s">
        <v>1127</v>
      </c>
      <c r="G1923" s="345">
        <v>14.182631000000001</v>
      </c>
      <c r="H1923" s="345">
        <v>14.182631000000001</v>
      </c>
      <c r="I1923" s="282" t="s">
        <v>1180</v>
      </c>
      <c r="J1923" s="346">
        <v>45644</v>
      </c>
      <c r="K1923" s="344">
        <v>21</v>
      </c>
      <c r="L1923" s="346">
        <v>45670</v>
      </c>
      <c r="M1923" s="345">
        <v>0</v>
      </c>
      <c r="N1923" s="345">
        <v>0</v>
      </c>
      <c r="O1923" s="282" t="s">
        <v>1123</v>
      </c>
      <c r="P1923" s="344">
        <v>0</v>
      </c>
      <c r="Q1923" s="282" t="s">
        <v>2112</v>
      </c>
      <c r="R1923" s="344">
        <v>1</v>
      </c>
      <c r="S1923" s="339"/>
      <c r="T1923" s="282"/>
      <c r="U1923" s="24" t="str">
        <f>+VLOOKUP(TRIM(C1923),[5]CAT!$A$2:$G$498,4,0)</f>
        <v>Sabor</v>
      </c>
      <c r="V1923" s="65">
        <f t="shared" si="30"/>
        <v>45670</v>
      </c>
    </row>
    <row r="1924" spans="1:22" x14ac:dyDescent="0.2">
      <c r="A1924" s="344">
        <v>2046</v>
      </c>
      <c r="B1924" s="345" t="b">
        <v>1</v>
      </c>
      <c r="C1924" s="282" t="s">
        <v>152</v>
      </c>
      <c r="D1924" s="282" t="s">
        <v>20</v>
      </c>
      <c r="E1924" s="282" t="s">
        <v>58</v>
      </c>
      <c r="F1924" s="282" t="s">
        <v>1127</v>
      </c>
      <c r="G1924" s="345">
        <v>7.2718379999999998</v>
      </c>
      <c r="H1924" s="345">
        <v>7.2718379999999998</v>
      </c>
      <c r="I1924" s="282" t="s">
        <v>1180</v>
      </c>
      <c r="J1924" s="346">
        <v>45644</v>
      </c>
      <c r="K1924" s="344">
        <v>21</v>
      </c>
      <c r="L1924" s="346">
        <v>45670</v>
      </c>
      <c r="M1924" s="345">
        <v>0</v>
      </c>
      <c r="N1924" s="345">
        <v>0</v>
      </c>
      <c r="O1924" s="282" t="s">
        <v>1123</v>
      </c>
      <c r="P1924" s="344">
        <v>0</v>
      </c>
      <c r="Q1924" s="282" t="s">
        <v>2147</v>
      </c>
      <c r="R1924" s="344">
        <v>1</v>
      </c>
      <c r="S1924" s="339"/>
      <c r="T1924" s="282"/>
      <c r="U1924" s="24" t="str">
        <f>+VLOOKUP(TRIM(C1924),[5]CAT!$A$2:$G$498,4,0)</f>
        <v>Sabor</v>
      </c>
      <c r="V1924" s="65">
        <f t="shared" si="30"/>
        <v>45670</v>
      </c>
    </row>
    <row r="1925" spans="1:22" x14ac:dyDescent="0.2">
      <c r="A1925" s="344">
        <v>2056</v>
      </c>
      <c r="B1925" s="345" t="b">
        <v>1</v>
      </c>
      <c r="C1925" s="282" t="s">
        <v>152</v>
      </c>
      <c r="D1925" s="282" t="s">
        <v>20</v>
      </c>
      <c r="E1925" s="282" t="s">
        <v>58</v>
      </c>
      <c r="F1925" s="282" t="s">
        <v>1127</v>
      </c>
      <c r="G1925" s="345">
        <v>6.5446549999999997</v>
      </c>
      <c r="H1925" s="345">
        <v>6.5446549999999997</v>
      </c>
      <c r="I1925" s="282" t="s">
        <v>1180</v>
      </c>
      <c r="J1925" s="346">
        <v>45644</v>
      </c>
      <c r="K1925" s="344">
        <v>21</v>
      </c>
      <c r="L1925" s="346">
        <v>45670</v>
      </c>
      <c r="M1925" s="345">
        <v>0</v>
      </c>
      <c r="N1925" s="345">
        <v>0</v>
      </c>
      <c r="O1925" s="282" t="s">
        <v>1123</v>
      </c>
      <c r="P1925" s="344">
        <v>0</v>
      </c>
      <c r="Q1925" s="282" t="s">
        <v>2148</v>
      </c>
      <c r="R1925" s="344">
        <v>1</v>
      </c>
      <c r="S1925" s="339"/>
      <c r="T1925" s="282"/>
      <c r="U1925" s="24" t="str">
        <f>+VLOOKUP(TRIM(C1925),[5]CAT!$A$2:$G$498,4,0)</f>
        <v>Sabor</v>
      </c>
      <c r="V1925" s="65">
        <f t="shared" si="30"/>
        <v>45670</v>
      </c>
    </row>
    <row r="1926" spans="1:22" x14ac:dyDescent="0.2">
      <c r="A1926" s="344">
        <v>2447</v>
      </c>
      <c r="B1926" s="345" t="b">
        <v>1</v>
      </c>
      <c r="C1926" s="282" t="s">
        <v>146</v>
      </c>
      <c r="D1926" s="282" t="s">
        <v>20</v>
      </c>
      <c r="E1926" s="282" t="s">
        <v>88</v>
      </c>
      <c r="F1926" s="282" t="s">
        <v>1375</v>
      </c>
      <c r="G1926" s="345">
        <v>315.01718199999999</v>
      </c>
      <c r="H1926" s="345">
        <v>315.01718199999999</v>
      </c>
      <c r="I1926" s="282" t="s">
        <v>1122</v>
      </c>
      <c r="J1926" s="346">
        <v>45644</v>
      </c>
      <c r="K1926" s="344">
        <v>21</v>
      </c>
      <c r="L1926" s="346">
        <v>45670</v>
      </c>
      <c r="M1926" s="345">
        <v>0</v>
      </c>
      <c r="N1926" s="345">
        <v>0</v>
      </c>
      <c r="O1926" s="282" t="s">
        <v>1123</v>
      </c>
      <c r="P1926" s="344">
        <v>0</v>
      </c>
      <c r="Q1926" s="282" t="s">
        <v>2134</v>
      </c>
      <c r="R1926" s="344">
        <v>1</v>
      </c>
      <c r="S1926" s="339"/>
      <c r="T1926" s="282"/>
      <c r="U1926" s="24" t="str">
        <f>+VLOOKUP(TRIM(C1926),[5]CAT!$A$2:$G$498,4,0)</f>
        <v>Harina</v>
      </c>
      <c r="V1926" s="65">
        <f t="shared" si="30"/>
        <v>45670</v>
      </c>
    </row>
    <row r="1927" spans="1:22" x14ac:dyDescent="0.2">
      <c r="A1927" s="344">
        <v>2448</v>
      </c>
      <c r="B1927" s="345" t="b">
        <v>1</v>
      </c>
      <c r="C1927" s="282" t="s">
        <v>146</v>
      </c>
      <c r="D1927" s="282" t="s">
        <v>20</v>
      </c>
      <c r="E1927" s="282" t="s">
        <v>88</v>
      </c>
      <c r="F1927" s="282" t="s">
        <v>1375</v>
      </c>
      <c r="G1927" s="345">
        <v>213.73302699999999</v>
      </c>
      <c r="H1927" s="345">
        <v>213.73302699999999</v>
      </c>
      <c r="I1927" s="282" t="s">
        <v>1122</v>
      </c>
      <c r="J1927" s="346">
        <v>45644</v>
      </c>
      <c r="K1927" s="344">
        <v>21</v>
      </c>
      <c r="L1927" s="346">
        <v>45670</v>
      </c>
      <c r="M1927" s="345">
        <v>0</v>
      </c>
      <c r="N1927" s="345">
        <v>0</v>
      </c>
      <c r="O1927" s="282" t="s">
        <v>1123</v>
      </c>
      <c r="P1927" s="344">
        <v>0</v>
      </c>
      <c r="Q1927" s="282" t="s">
        <v>2111</v>
      </c>
      <c r="R1927" s="344">
        <v>1</v>
      </c>
      <c r="S1927" s="339"/>
      <c r="T1927" s="282"/>
      <c r="U1927" s="24" t="str">
        <f>+VLOOKUP(TRIM(C1927),[5]CAT!$A$2:$G$498,4,0)</f>
        <v>Harina</v>
      </c>
      <c r="V1927" s="65">
        <f t="shared" si="30"/>
        <v>45670</v>
      </c>
    </row>
    <row r="1928" spans="1:22" x14ac:dyDescent="0.2">
      <c r="A1928" s="344">
        <v>2449</v>
      </c>
      <c r="B1928" s="345" t="b">
        <v>1</v>
      </c>
      <c r="C1928" s="282" t="s">
        <v>146</v>
      </c>
      <c r="D1928" s="282" t="s">
        <v>20</v>
      </c>
      <c r="E1928" s="282" t="s">
        <v>88</v>
      </c>
      <c r="F1928" s="282" t="s">
        <v>1375</v>
      </c>
      <c r="G1928" s="345">
        <v>238.95627099999999</v>
      </c>
      <c r="H1928" s="345">
        <v>238.95627099999999</v>
      </c>
      <c r="I1928" s="282" t="s">
        <v>1122</v>
      </c>
      <c r="J1928" s="346">
        <v>45644</v>
      </c>
      <c r="K1928" s="344">
        <v>21</v>
      </c>
      <c r="L1928" s="346">
        <v>45670</v>
      </c>
      <c r="M1928" s="345">
        <v>0</v>
      </c>
      <c r="N1928" s="345">
        <v>0</v>
      </c>
      <c r="O1928" s="282" t="s">
        <v>1123</v>
      </c>
      <c r="P1928" s="344">
        <v>0</v>
      </c>
      <c r="Q1928" s="282" t="s">
        <v>2112</v>
      </c>
      <c r="R1928" s="344">
        <v>1</v>
      </c>
      <c r="S1928" s="339"/>
      <c r="T1928" s="282"/>
      <c r="U1928" s="24" t="str">
        <f>+VLOOKUP(TRIM(C1928),[5]CAT!$A$2:$G$498,4,0)</f>
        <v>Harina</v>
      </c>
      <c r="V1928" s="65">
        <f t="shared" si="30"/>
        <v>45670</v>
      </c>
    </row>
    <row r="1929" spans="1:22" x14ac:dyDescent="0.2">
      <c r="A1929" s="344">
        <v>2450</v>
      </c>
      <c r="B1929" s="345" t="b">
        <v>1</v>
      </c>
      <c r="C1929" s="282" t="s">
        <v>146</v>
      </c>
      <c r="D1929" s="282" t="s">
        <v>20</v>
      </c>
      <c r="E1929" s="282" t="s">
        <v>88</v>
      </c>
      <c r="F1929" s="282" t="s">
        <v>1375</v>
      </c>
      <c r="G1929" s="345">
        <v>122.519677</v>
      </c>
      <c r="H1929" s="345">
        <v>122.519677</v>
      </c>
      <c r="I1929" s="282" t="s">
        <v>1122</v>
      </c>
      <c r="J1929" s="346">
        <v>45644</v>
      </c>
      <c r="K1929" s="344">
        <v>21</v>
      </c>
      <c r="L1929" s="346">
        <v>45670</v>
      </c>
      <c r="M1929" s="345">
        <v>0</v>
      </c>
      <c r="N1929" s="345">
        <v>0</v>
      </c>
      <c r="O1929" s="282" t="s">
        <v>1123</v>
      </c>
      <c r="P1929" s="344">
        <v>0</v>
      </c>
      <c r="Q1929" s="282" t="s">
        <v>2147</v>
      </c>
      <c r="R1929" s="344">
        <v>1</v>
      </c>
      <c r="S1929" s="339"/>
      <c r="T1929" s="282"/>
      <c r="U1929" s="24" t="str">
        <f>+VLOOKUP(TRIM(C1929),[5]CAT!$A$2:$G$498,4,0)</f>
        <v>Harina</v>
      </c>
      <c r="V1929" s="65">
        <f t="shared" si="30"/>
        <v>45670</v>
      </c>
    </row>
    <row r="1930" spans="1:22" x14ac:dyDescent="0.2">
      <c r="A1930" s="344">
        <v>2451</v>
      </c>
      <c r="B1930" s="345" t="b">
        <v>1</v>
      </c>
      <c r="C1930" s="282" t="s">
        <v>146</v>
      </c>
      <c r="D1930" s="282" t="s">
        <v>20</v>
      </c>
      <c r="E1930" s="282" t="s">
        <v>88</v>
      </c>
      <c r="F1930" s="282" t="s">
        <v>1375</v>
      </c>
      <c r="G1930" s="345">
        <v>110.26770999999999</v>
      </c>
      <c r="H1930" s="345">
        <v>110.26770999999999</v>
      </c>
      <c r="I1930" s="282" t="s">
        <v>1122</v>
      </c>
      <c r="J1930" s="346">
        <v>45644</v>
      </c>
      <c r="K1930" s="344">
        <v>21</v>
      </c>
      <c r="L1930" s="346">
        <v>45670</v>
      </c>
      <c r="M1930" s="345">
        <v>0</v>
      </c>
      <c r="N1930" s="345">
        <v>0</v>
      </c>
      <c r="O1930" s="282" t="s">
        <v>1123</v>
      </c>
      <c r="P1930" s="344">
        <v>0</v>
      </c>
      <c r="Q1930" s="282" t="s">
        <v>2148</v>
      </c>
      <c r="R1930" s="344">
        <v>1</v>
      </c>
      <c r="S1930" s="339"/>
      <c r="T1930" s="282"/>
      <c r="U1930" s="24" t="str">
        <f>+VLOOKUP(TRIM(C1930),[5]CAT!$A$2:$G$498,4,0)</f>
        <v>Harina</v>
      </c>
      <c r="V1930" s="65">
        <f t="shared" si="30"/>
        <v>45670</v>
      </c>
    </row>
    <row r="1931" spans="1:22" x14ac:dyDescent="0.2">
      <c r="A1931" s="344">
        <v>1896</v>
      </c>
      <c r="B1931" s="345" t="b">
        <v>1</v>
      </c>
      <c r="C1931" s="282" t="s">
        <v>161</v>
      </c>
      <c r="D1931" s="282" t="s">
        <v>20</v>
      </c>
      <c r="E1931" s="282" t="s">
        <v>43</v>
      </c>
      <c r="F1931" s="282" t="s">
        <v>1375</v>
      </c>
      <c r="G1931" s="345">
        <v>282.08023200000002</v>
      </c>
      <c r="H1931" s="345">
        <v>282.08023200000002</v>
      </c>
      <c r="I1931" s="282" t="s">
        <v>1122</v>
      </c>
      <c r="J1931" s="346">
        <v>45645</v>
      </c>
      <c r="K1931" s="344">
        <v>7</v>
      </c>
      <c r="L1931" s="346">
        <v>45656</v>
      </c>
      <c r="M1931" s="345">
        <v>0</v>
      </c>
      <c r="N1931" s="345">
        <v>0</v>
      </c>
      <c r="O1931" s="282" t="s">
        <v>1123</v>
      </c>
      <c r="P1931" s="344">
        <v>0</v>
      </c>
      <c r="Q1931" s="282" t="s">
        <v>2124</v>
      </c>
      <c r="R1931" s="344">
        <v>1</v>
      </c>
      <c r="S1931" s="339"/>
      <c r="T1931" s="282"/>
      <c r="U1931" s="24" t="str">
        <f>+VLOOKUP(TRIM(C1931),[5]CAT!$A$2:$G$498,4,0)</f>
        <v>Aceite</v>
      </c>
      <c r="V1931" s="65">
        <f t="shared" si="30"/>
        <v>45656</v>
      </c>
    </row>
    <row r="1932" spans="1:22" x14ac:dyDescent="0.2">
      <c r="A1932" s="344">
        <v>1940</v>
      </c>
      <c r="B1932" s="345" t="b">
        <v>1</v>
      </c>
      <c r="C1932" s="282" t="s">
        <v>132</v>
      </c>
      <c r="D1932" s="282" t="s">
        <v>20</v>
      </c>
      <c r="E1932" s="282" t="s">
        <v>59</v>
      </c>
      <c r="F1932" s="282" t="s">
        <v>1141</v>
      </c>
      <c r="G1932" s="345">
        <v>827.22</v>
      </c>
      <c r="H1932" s="345">
        <v>827.22</v>
      </c>
      <c r="I1932" s="282" t="s">
        <v>1139</v>
      </c>
      <c r="J1932" s="346">
        <v>45645</v>
      </c>
      <c r="K1932" s="344">
        <v>10</v>
      </c>
      <c r="L1932" s="346">
        <v>45656</v>
      </c>
      <c r="M1932" s="345">
        <v>0</v>
      </c>
      <c r="N1932" s="345">
        <v>0</v>
      </c>
      <c r="O1932" s="282" t="s">
        <v>1123</v>
      </c>
      <c r="P1932" s="344">
        <v>0</v>
      </c>
      <c r="Q1932" s="282" t="s">
        <v>1377</v>
      </c>
      <c r="R1932" s="344">
        <v>1</v>
      </c>
      <c r="S1932" s="339"/>
      <c r="T1932" s="282"/>
      <c r="U1932" s="24" t="str">
        <f>+VLOOKUP(TRIM(C1932),[5]CAT!$A$2:$G$498,4,0)</f>
        <v>Ins Pack</v>
      </c>
      <c r="V1932" s="65">
        <f t="shared" si="30"/>
        <v>45656</v>
      </c>
    </row>
    <row r="1933" spans="1:22" x14ac:dyDescent="0.2">
      <c r="A1933" s="344">
        <v>1945</v>
      </c>
      <c r="B1933" s="345" t="b">
        <v>1</v>
      </c>
      <c r="C1933" s="282" t="s">
        <v>132</v>
      </c>
      <c r="D1933" s="282" t="s">
        <v>20</v>
      </c>
      <c r="E1933" s="282" t="s">
        <v>59</v>
      </c>
      <c r="F1933" s="282" t="s">
        <v>1141</v>
      </c>
      <c r="G1933" s="345">
        <v>897.6</v>
      </c>
      <c r="H1933" s="345">
        <v>897.6</v>
      </c>
      <c r="I1933" s="282" t="s">
        <v>1139</v>
      </c>
      <c r="J1933" s="346">
        <v>45645</v>
      </c>
      <c r="K1933" s="344">
        <v>10</v>
      </c>
      <c r="L1933" s="346">
        <v>45656</v>
      </c>
      <c r="M1933" s="345">
        <v>0</v>
      </c>
      <c r="N1933" s="345">
        <v>0</v>
      </c>
      <c r="O1933" s="282" t="s">
        <v>1123</v>
      </c>
      <c r="P1933" s="344">
        <v>0</v>
      </c>
      <c r="Q1933" s="282" t="s">
        <v>1376</v>
      </c>
      <c r="R1933" s="344">
        <v>1</v>
      </c>
      <c r="S1933" s="339"/>
      <c r="T1933" s="282"/>
      <c r="U1933" s="24" t="str">
        <f>+VLOOKUP(TRIM(C1933),[5]CAT!$A$2:$G$498,4,0)</f>
        <v>Ins Pack</v>
      </c>
      <c r="V1933" s="65">
        <f t="shared" si="30"/>
        <v>45656</v>
      </c>
    </row>
    <row r="1934" spans="1:22" x14ac:dyDescent="0.2">
      <c r="A1934" s="344">
        <v>1990</v>
      </c>
      <c r="B1934" s="345" t="b">
        <v>1</v>
      </c>
      <c r="C1934" s="282" t="s">
        <v>155</v>
      </c>
      <c r="D1934" s="282" t="s">
        <v>20</v>
      </c>
      <c r="E1934" s="282" t="s">
        <v>45</v>
      </c>
      <c r="F1934" s="282" t="s">
        <v>1134</v>
      </c>
      <c r="G1934" s="345">
        <v>3.6288100000000001</v>
      </c>
      <c r="H1934" s="345">
        <v>3.6288100000000001</v>
      </c>
      <c r="I1934" s="282" t="s">
        <v>1122</v>
      </c>
      <c r="J1934" s="346">
        <v>45645</v>
      </c>
      <c r="K1934" s="344">
        <v>15</v>
      </c>
      <c r="L1934" s="346">
        <v>45663</v>
      </c>
      <c r="M1934" s="345">
        <v>0</v>
      </c>
      <c r="N1934" s="345">
        <v>0</v>
      </c>
      <c r="O1934" s="282" t="s">
        <v>1123</v>
      </c>
      <c r="P1934" s="344">
        <v>0</v>
      </c>
      <c r="Q1934" s="282" t="s">
        <v>2000</v>
      </c>
      <c r="R1934" s="344">
        <v>1</v>
      </c>
      <c r="S1934" s="339"/>
      <c r="T1934" s="282"/>
      <c r="U1934" s="24" t="str">
        <f>+VLOOKUP(TRIM(C1934),[5]CAT!$A$2:$G$498,4,0)</f>
        <v>Sabor</v>
      </c>
      <c r="V1934" s="65">
        <f t="shared" si="30"/>
        <v>45663</v>
      </c>
    </row>
    <row r="1935" spans="1:22" x14ac:dyDescent="0.2">
      <c r="A1935" s="344">
        <v>2084</v>
      </c>
      <c r="B1935" s="345" t="b">
        <v>1</v>
      </c>
      <c r="C1935" s="282" t="s">
        <v>187</v>
      </c>
      <c r="D1935" s="282" t="s">
        <v>20</v>
      </c>
      <c r="E1935" s="282" t="s">
        <v>34</v>
      </c>
      <c r="F1935" s="282" t="s">
        <v>1130</v>
      </c>
      <c r="G1935" s="345">
        <v>0.54901699999999998</v>
      </c>
      <c r="H1935" s="345">
        <v>0.54901699999999998</v>
      </c>
      <c r="I1935" s="282" t="s">
        <v>1122</v>
      </c>
      <c r="J1935" s="346">
        <v>45645</v>
      </c>
      <c r="K1935" s="344">
        <v>21</v>
      </c>
      <c r="L1935" s="346">
        <v>45670</v>
      </c>
      <c r="M1935" s="345">
        <v>0</v>
      </c>
      <c r="N1935" s="345">
        <v>0</v>
      </c>
      <c r="O1935" s="282" t="s">
        <v>1123</v>
      </c>
      <c r="P1935" s="344">
        <v>0</v>
      </c>
      <c r="Q1935" s="282" t="s">
        <v>2108</v>
      </c>
      <c r="R1935" s="344">
        <v>1</v>
      </c>
      <c r="S1935" s="339"/>
      <c r="T1935" s="282"/>
      <c r="U1935" s="24" t="str">
        <f>+VLOOKUP(TRIM(C1935),[5]CAT!$A$2:$G$498,4,0)</f>
        <v>Sabor</v>
      </c>
      <c r="V1935" s="65">
        <f t="shared" si="30"/>
        <v>45670</v>
      </c>
    </row>
    <row r="1936" spans="1:22" x14ac:dyDescent="0.2">
      <c r="A1936" s="344">
        <v>2097</v>
      </c>
      <c r="B1936" s="345" t="b">
        <v>1</v>
      </c>
      <c r="C1936" s="282" t="s">
        <v>187</v>
      </c>
      <c r="D1936" s="282" t="s">
        <v>20</v>
      </c>
      <c r="E1936" s="282" t="s">
        <v>34</v>
      </c>
      <c r="F1936" s="282" t="s">
        <v>1130</v>
      </c>
      <c r="G1936" s="345">
        <v>0.55285300000000004</v>
      </c>
      <c r="H1936" s="345">
        <v>0.55285300000000004</v>
      </c>
      <c r="I1936" s="282" t="s">
        <v>1122</v>
      </c>
      <c r="J1936" s="346">
        <v>45645</v>
      </c>
      <c r="K1936" s="344">
        <v>21</v>
      </c>
      <c r="L1936" s="346">
        <v>45670</v>
      </c>
      <c r="M1936" s="345">
        <v>0</v>
      </c>
      <c r="N1936" s="345">
        <v>0</v>
      </c>
      <c r="O1936" s="282" t="s">
        <v>1123</v>
      </c>
      <c r="P1936" s="344">
        <v>0</v>
      </c>
      <c r="Q1936" s="282" t="s">
        <v>2113</v>
      </c>
      <c r="R1936" s="344">
        <v>1</v>
      </c>
      <c r="S1936" s="339"/>
      <c r="T1936" s="282"/>
      <c r="U1936" s="24" t="str">
        <f>+VLOOKUP(TRIM(C1936),[5]CAT!$A$2:$G$498,4,0)</f>
        <v>Sabor</v>
      </c>
      <c r="V1936" s="65">
        <f t="shared" si="30"/>
        <v>45670</v>
      </c>
    </row>
    <row r="1937" spans="1:22" x14ac:dyDescent="0.2">
      <c r="A1937" s="344">
        <v>2083</v>
      </c>
      <c r="B1937" s="345" t="b">
        <v>1</v>
      </c>
      <c r="C1937" s="282" t="s">
        <v>176</v>
      </c>
      <c r="D1937" s="282" t="s">
        <v>20</v>
      </c>
      <c r="E1937" s="282" t="s">
        <v>38</v>
      </c>
      <c r="F1937" s="282" t="s">
        <v>1131</v>
      </c>
      <c r="G1937" s="345">
        <v>2.9307259999999999</v>
      </c>
      <c r="H1937" s="345">
        <v>2.9307259999999999</v>
      </c>
      <c r="I1937" s="282" t="s">
        <v>1122</v>
      </c>
      <c r="J1937" s="346">
        <v>45645</v>
      </c>
      <c r="K1937" s="344">
        <v>21</v>
      </c>
      <c r="L1937" s="346">
        <v>45670</v>
      </c>
      <c r="M1937" s="345">
        <v>0</v>
      </c>
      <c r="N1937" s="345">
        <v>0</v>
      </c>
      <c r="O1937" s="282" t="s">
        <v>1123</v>
      </c>
      <c r="P1937" s="344">
        <v>0</v>
      </c>
      <c r="Q1937" s="282" t="s">
        <v>2108</v>
      </c>
      <c r="R1937" s="344">
        <v>1</v>
      </c>
      <c r="S1937" s="339"/>
      <c r="T1937" s="282"/>
      <c r="U1937" s="24" t="str">
        <f>+VLOOKUP(TRIM(C1937),[5]CAT!$A$2:$G$498,4,0)</f>
        <v>Sabor</v>
      </c>
      <c r="V1937" s="65">
        <f t="shared" si="30"/>
        <v>45670</v>
      </c>
    </row>
    <row r="1938" spans="1:22" x14ac:dyDescent="0.2">
      <c r="A1938" s="344">
        <v>2096</v>
      </c>
      <c r="B1938" s="345" t="b">
        <v>1</v>
      </c>
      <c r="C1938" s="282" t="s">
        <v>176</v>
      </c>
      <c r="D1938" s="282" t="s">
        <v>20</v>
      </c>
      <c r="E1938" s="282" t="s">
        <v>38</v>
      </c>
      <c r="F1938" s="282" t="s">
        <v>1131</v>
      </c>
      <c r="G1938" s="345">
        <v>2.951203</v>
      </c>
      <c r="H1938" s="345">
        <v>2.951203</v>
      </c>
      <c r="I1938" s="282" t="s">
        <v>1122</v>
      </c>
      <c r="J1938" s="346">
        <v>45645</v>
      </c>
      <c r="K1938" s="344">
        <v>21</v>
      </c>
      <c r="L1938" s="346">
        <v>45670</v>
      </c>
      <c r="M1938" s="345">
        <v>0</v>
      </c>
      <c r="N1938" s="345">
        <v>0</v>
      </c>
      <c r="O1938" s="282" t="s">
        <v>1123</v>
      </c>
      <c r="P1938" s="344">
        <v>0</v>
      </c>
      <c r="Q1938" s="282" t="s">
        <v>2113</v>
      </c>
      <c r="R1938" s="344">
        <v>1</v>
      </c>
      <c r="S1938" s="339"/>
      <c r="T1938" s="282"/>
      <c r="U1938" s="24" t="str">
        <f>+VLOOKUP(TRIM(C1938),[5]CAT!$A$2:$G$498,4,0)</f>
        <v>Sabor</v>
      </c>
      <c r="V1938" s="65">
        <f t="shared" si="30"/>
        <v>45670</v>
      </c>
    </row>
    <row r="1939" spans="1:22" x14ac:dyDescent="0.2">
      <c r="A1939" s="344">
        <v>2452</v>
      </c>
      <c r="B1939" s="345" t="b">
        <v>1</v>
      </c>
      <c r="C1939" s="282" t="s">
        <v>146</v>
      </c>
      <c r="D1939" s="282" t="s">
        <v>20</v>
      </c>
      <c r="E1939" s="282" t="s">
        <v>88</v>
      </c>
      <c r="F1939" s="282" t="s">
        <v>1375</v>
      </c>
      <c r="G1939" s="345">
        <v>12.705918</v>
      </c>
      <c r="H1939" s="345">
        <v>12.705918</v>
      </c>
      <c r="I1939" s="282" t="s">
        <v>1122</v>
      </c>
      <c r="J1939" s="346">
        <v>45645</v>
      </c>
      <c r="K1939" s="344">
        <v>21</v>
      </c>
      <c r="L1939" s="346">
        <v>45670</v>
      </c>
      <c r="M1939" s="345">
        <v>0</v>
      </c>
      <c r="N1939" s="345">
        <v>0</v>
      </c>
      <c r="O1939" s="282" t="s">
        <v>1123</v>
      </c>
      <c r="P1939" s="344">
        <v>0</v>
      </c>
      <c r="Q1939" s="282" t="s">
        <v>2108</v>
      </c>
      <c r="R1939" s="344">
        <v>1</v>
      </c>
      <c r="S1939" s="339"/>
      <c r="T1939" s="282"/>
      <c r="U1939" s="24" t="str">
        <f>+VLOOKUP(TRIM(C1939),[5]CAT!$A$2:$G$498,4,0)</f>
        <v>Harina</v>
      </c>
      <c r="V1939" s="65">
        <f t="shared" si="30"/>
        <v>45670</v>
      </c>
    </row>
    <row r="1940" spans="1:22" x14ac:dyDescent="0.2">
      <c r="A1940" s="344">
        <v>1916</v>
      </c>
      <c r="B1940" s="345" t="b">
        <v>1</v>
      </c>
      <c r="C1940" s="282" t="s">
        <v>161</v>
      </c>
      <c r="D1940" s="282" t="s">
        <v>20</v>
      </c>
      <c r="E1940" s="282" t="s">
        <v>43</v>
      </c>
      <c r="F1940" s="282" t="s">
        <v>1375</v>
      </c>
      <c r="G1940" s="345">
        <v>10.720814000000001</v>
      </c>
      <c r="H1940" s="345">
        <v>10.720814000000001</v>
      </c>
      <c r="I1940" s="282" t="s">
        <v>1122</v>
      </c>
      <c r="J1940" s="346">
        <v>45646</v>
      </c>
      <c r="K1940" s="344">
        <v>7</v>
      </c>
      <c r="L1940" s="346">
        <v>45656</v>
      </c>
      <c r="M1940" s="345">
        <v>0</v>
      </c>
      <c r="N1940" s="345">
        <v>0</v>
      </c>
      <c r="O1940" s="282" t="s">
        <v>1123</v>
      </c>
      <c r="P1940" s="344">
        <v>0</v>
      </c>
      <c r="Q1940" s="282" t="s">
        <v>2265</v>
      </c>
      <c r="R1940" s="344">
        <v>1</v>
      </c>
      <c r="S1940" s="339"/>
      <c r="T1940" s="282"/>
      <c r="U1940" s="24" t="str">
        <f>+VLOOKUP(TRIM(C1940),[5]CAT!$A$2:$G$498,4,0)</f>
        <v>Aceite</v>
      </c>
      <c r="V1940" s="65">
        <f t="shared" si="30"/>
        <v>45656</v>
      </c>
    </row>
    <row r="1941" spans="1:22" x14ac:dyDescent="0.2">
      <c r="A1941" s="344">
        <v>1923</v>
      </c>
      <c r="B1941" s="345" t="b">
        <v>1</v>
      </c>
      <c r="C1941" s="282" t="s">
        <v>141</v>
      </c>
      <c r="D1941" s="282" t="s">
        <v>20</v>
      </c>
      <c r="E1941" s="282" t="s">
        <v>309</v>
      </c>
      <c r="F1941" s="282" t="s">
        <v>1140</v>
      </c>
      <c r="G1941" s="345">
        <v>8.7377699999999994</v>
      </c>
      <c r="H1941" s="345">
        <v>8.7377699999999994</v>
      </c>
      <c r="I1941" s="282" t="s">
        <v>1122</v>
      </c>
      <c r="J1941" s="346">
        <v>45646</v>
      </c>
      <c r="K1941" s="344">
        <v>7</v>
      </c>
      <c r="L1941" s="346">
        <v>45656</v>
      </c>
      <c r="M1941" s="345">
        <v>0</v>
      </c>
      <c r="N1941" s="345">
        <v>0</v>
      </c>
      <c r="O1941" s="282" t="s">
        <v>1123</v>
      </c>
      <c r="P1941" s="344">
        <v>0</v>
      </c>
      <c r="Q1941" s="282" t="s">
        <v>2265</v>
      </c>
      <c r="R1941" s="344">
        <v>1</v>
      </c>
      <c r="S1941" s="339"/>
      <c r="T1941" s="282"/>
      <c r="U1941" s="24" t="str">
        <f>+VLOOKUP(TRIM(C1941),[5]CAT!$A$2:$G$498,4,0)</f>
        <v>Aditivos</v>
      </c>
      <c r="V1941" s="65">
        <f t="shared" si="30"/>
        <v>45656</v>
      </c>
    </row>
    <row r="1942" spans="1:22" x14ac:dyDescent="0.2">
      <c r="A1942" s="344">
        <v>1994</v>
      </c>
      <c r="B1942" s="345" t="b">
        <v>1</v>
      </c>
      <c r="C1942" s="282" t="s">
        <v>599</v>
      </c>
      <c r="D1942" s="282" t="s">
        <v>20</v>
      </c>
      <c r="E1942" s="282" t="s">
        <v>982</v>
      </c>
      <c r="F1942" s="282" t="s">
        <v>1136</v>
      </c>
      <c r="G1942" s="345">
        <v>2143.65191</v>
      </c>
      <c r="H1942" s="345">
        <v>2143.65191</v>
      </c>
      <c r="I1942" s="282" t="s">
        <v>1180</v>
      </c>
      <c r="J1942" s="346">
        <v>45646</v>
      </c>
      <c r="K1942" s="344">
        <v>15</v>
      </c>
      <c r="L1942" s="346">
        <v>45663</v>
      </c>
      <c r="M1942" s="345">
        <v>0</v>
      </c>
      <c r="N1942" s="345">
        <v>0</v>
      </c>
      <c r="O1942" s="282" t="s">
        <v>1123</v>
      </c>
      <c r="P1942" s="344">
        <v>0</v>
      </c>
      <c r="Q1942" s="282" t="s">
        <v>2124</v>
      </c>
      <c r="R1942" s="344">
        <v>1</v>
      </c>
      <c r="S1942" s="339"/>
      <c r="T1942" s="282"/>
      <c r="U1942" s="24" t="str">
        <f>+VLOOKUP(TRIM(C1942),[5]CAT!$A$2:$G$498,4,0)</f>
        <v>Salsa</v>
      </c>
      <c r="V1942" s="65">
        <f t="shared" si="30"/>
        <v>45663</v>
      </c>
    </row>
    <row r="1943" spans="1:22" x14ac:dyDescent="0.2">
      <c r="A1943" s="344">
        <v>1997</v>
      </c>
      <c r="B1943" s="345" t="b">
        <v>1</v>
      </c>
      <c r="C1943" s="282" t="s">
        <v>599</v>
      </c>
      <c r="D1943" s="282" t="s">
        <v>20</v>
      </c>
      <c r="E1943" s="282" t="s">
        <v>982</v>
      </c>
      <c r="F1943" s="282" t="s">
        <v>1136</v>
      </c>
      <c r="G1943" s="345">
        <v>923.32829600000002</v>
      </c>
      <c r="H1943" s="345">
        <v>923.32829600000002</v>
      </c>
      <c r="I1943" s="282" t="s">
        <v>1180</v>
      </c>
      <c r="J1943" s="346">
        <v>45646</v>
      </c>
      <c r="K1943" s="344">
        <v>15</v>
      </c>
      <c r="L1943" s="346">
        <v>45663</v>
      </c>
      <c r="M1943" s="345">
        <v>0</v>
      </c>
      <c r="N1943" s="345">
        <v>0</v>
      </c>
      <c r="O1943" s="282" t="s">
        <v>1123</v>
      </c>
      <c r="P1943" s="344">
        <v>0</v>
      </c>
      <c r="Q1943" s="282" t="s">
        <v>2000</v>
      </c>
      <c r="R1943" s="344">
        <v>1</v>
      </c>
      <c r="S1943" s="339"/>
      <c r="T1943" s="282"/>
      <c r="U1943" s="24" t="str">
        <f>+VLOOKUP(TRIM(C1943),[5]CAT!$A$2:$G$498,4,0)</f>
        <v>Salsa</v>
      </c>
      <c r="V1943" s="65">
        <f t="shared" si="30"/>
        <v>45663</v>
      </c>
    </row>
    <row r="1944" spans="1:22" x14ac:dyDescent="0.2">
      <c r="A1944" s="344">
        <v>1999</v>
      </c>
      <c r="B1944" s="345" t="b">
        <v>1</v>
      </c>
      <c r="C1944" s="282" t="s">
        <v>599</v>
      </c>
      <c r="D1944" s="282" t="s">
        <v>20</v>
      </c>
      <c r="E1944" s="282" t="s">
        <v>982</v>
      </c>
      <c r="F1944" s="282" t="s">
        <v>1136</v>
      </c>
      <c r="G1944" s="345">
        <v>2560.0299249999998</v>
      </c>
      <c r="H1944" s="345">
        <v>2560.0299249999998</v>
      </c>
      <c r="I1944" s="282" t="s">
        <v>1180</v>
      </c>
      <c r="J1944" s="346">
        <v>45646</v>
      </c>
      <c r="K1944" s="344">
        <v>15</v>
      </c>
      <c r="L1944" s="346">
        <v>45663</v>
      </c>
      <c r="M1944" s="345">
        <v>0</v>
      </c>
      <c r="N1944" s="345">
        <v>0</v>
      </c>
      <c r="O1944" s="282" t="s">
        <v>1123</v>
      </c>
      <c r="P1944" s="344">
        <v>0</v>
      </c>
      <c r="Q1944" s="282" t="s">
        <v>2068</v>
      </c>
      <c r="R1944" s="344">
        <v>1</v>
      </c>
      <c r="S1944" s="339"/>
      <c r="T1944" s="282"/>
      <c r="U1944" s="24" t="str">
        <f>+VLOOKUP(TRIM(C1944),[5]CAT!$A$2:$G$498,4,0)</f>
        <v>Salsa</v>
      </c>
      <c r="V1944" s="65">
        <f t="shared" si="30"/>
        <v>45663</v>
      </c>
    </row>
    <row r="1945" spans="1:22" x14ac:dyDescent="0.2">
      <c r="A1945" s="344">
        <v>2001</v>
      </c>
      <c r="B1945" s="345" t="b">
        <v>1</v>
      </c>
      <c r="C1945" s="282" t="s">
        <v>765</v>
      </c>
      <c r="D1945" s="282" t="s">
        <v>20</v>
      </c>
      <c r="E1945" s="282" t="s">
        <v>760</v>
      </c>
      <c r="F1945" s="282" t="s">
        <v>2062</v>
      </c>
      <c r="G1945" s="345">
        <v>2016.6892009999999</v>
      </c>
      <c r="H1945" s="345">
        <v>2016.6892009999999</v>
      </c>
      <c r="I1945" s="282" t="s">
        <v>1122</v>
      </c>
      <c r="J1945" s="346">
        <v>45646</v>
      </c>
      <c r="K1945" s="344">
        <v>15</v>
      </c>
      <c r="L1945" s="346">
        <v>45663</v>
      </c>
      <c r="M1945" s="345">
        <v>0</v>
      </c>
      <c r="N1945" s="345">
        <v>0</v>
      </c>
      <c r="O1945" s="282" t="s">
        <v>1123</v>
      </c>
      <c r="P1945" s="344">
        <v>0</v>
      </c>
      <c r="Q1945" s="282" t="s">
        <v>2068</v>
      </c>
      <c r="R1945" s="344">
        <v>1</v>
      </c>
      <c r="S1945" s="339"/>
      <c r="T1945" s="282"/>
      <c r="U1945" s="24" t="str">
        <f>+VLOOKUP(TRIM(C1945),[5]CAT!$A$2:$G$498,4,0)</f>
        <v>Fiambre</v>
      </c>
      <c r="V1945" s="65">
        <f t="shared" si="30"/>
        <v>45663</v>
      </c>
    </row>
    <row r="1946" spans="1:22" x14ac:dyDescent="0.2">
      <c r="A1946" s="344">
        <v>1995</v>
      </c>
      <c r="B1946" s="345" t="b">
        <v>1</v>
      </c>
      <c r="C1946" s="282" t="s">
        <v>155</v>
      </c>
      <c r="D1946" s="282" t="s">
        <v>20</v>
      </c>
      <c r="E1946" s="282" t="s">
        <v>45</v>
      </c>
      <c r="F1946" s="282" t="s">
        <v>1134</v>
      </c>
      <c r="G1946" s="345">
        <v>13.633402</v>
      </c>
      <c r="H1946" s="345">
        <v>13.633402</v>
      </c>
      <c r="I1946" s="282" t="s">
        <v>1122</v>
      </c>
      <c r="J1946" s="346">
        <v>45646</v>
      </c>
      <c r="K1946" s="344">
        <v>15</v>
      </c>
      <c r="L1946" s="346">
        <v>45663</v>
      </c>
      <c r="M1946" s="345">
        <v>0</v>
      </c>
      <c r="N1946" s="345">
        <v>0</v>
      </c>
      <c r="O1946" s="282" t="s">
        <v>1123</v>
      </c>
      <c r="P1946" s="344">
        <v>0</v>
      </c>
      <c r="Q1946" s="282" t="s">
        <v>2124</v>
      </c>
      <c r="R1946" s="344">
        <v>1</v>
      </c>
      <c r="S1946" s="339"/>
      <c r="T1946" s="282"/>
      <c r="U1946" s="24" t="str">
        <f>+VLOOKUP(TRIM(C1946),[5]CAT!$A$2:$G$498,4,0)</f>
        <v>Sabor</v>
      </c>
      <c r="V1946" s="65">
        <f t="shared" si="30"/>
        <v>45663</v>
      </c>
    </row>
    <row r="1947" spans="1:22" x14ac:dyDescent="0.2">
      <c r="A1947" s="344">
        <v>2002</v>
      </c>
      <c r="B1947" s="345" t="b">
        <v>1</v>
      </c>
      <c r="C1947" s="282" t="s">
        <v>155</v>
      </c>
      <c r="D1947" s="282" t="s">
        <v>20</v>
      </c>
      <c r="E1947" s="282" t="s">
        <v>45</v>
      </c>
      <c r="F1947" s="282" t="s">
        <v>1134</v>
      </c>
      <c r="G1947" s="345">
        <v>1.3974219999999999</v>
      </c>
      <c r="H1947" s="345">
        <v>1.3974219999999999</v>
      </c>
      <c r="I1947" s="282" t="s">
        <v>1122</v>
      </c>
      <c r="J1947" s="346">
        <v>45646</v>
      </c>
      <c r="K1947" s="344">
        <v>15</v>
      </c>
      <c r="L1947" s="346">
        <v>45663</v>
      </c>
      <c r="M1947" s="345">
        <v>0</v>
      </c>
      <c r="N1947" s="345">
        <v>0</v>
      </c>
      <c r="O1947" s="282" t="s">
        <v>1123</v>
      </c>
      <c r="P1947" s="344">
        <v>0</v>
      </c>
      <c r="Q1947" s="282" t="s">
        <v>2068</v>
      </c>
      <c r="R1947" s="344">
        <v>1</v>
      </c>
      <c r="S1947" s="339"/>
      <c r="T1947" s="282"/>
      <c r="U1947" s="24" t="str">
        <f>+VLOOKUP(TRIM(C1947),[5]CAT!$A$2:$G$498,4,0)</f>
        <v>Sabor</v>
      </c>
      <c r="V1947" s="65">
        <f t="shared" si="30"/>
        <v>45663</v>
      </c>
    </row>
    <row r="1948" spans="1:22" x14ac:dyDescent="0.2">
      <c r="A1948" s="344">
        <v>2111</v>
      </c>
      <c r="B1948" s="345" t="b">
        <v>1</v>
      </c>
      <c r="C1948" s="282" t="s">
        <v>692</v>
      </c>
      <c r="D1948" s="282" t="s">
        <v>20</v>
      </c>
      <c r="E1948" s="282" t="s">
        <v>693</v>
      </c>
      <c r="F1948" s="282" t="s">
        <v>1375</v>
      </c>
      <c r="G1948" s="345">
        <v>3.4421879999999998</v>
      </c>
      <c r="H1948" s="345">
        <v>3.4421879999999998</v>
      </c>
      <c r="I1948" s="282" t="s">
        <v>1122</v>
      </c>
      <c r="J1948" s="346">
        <v>45646</v>
      </c>
      <c r="K1948" s="344">
        <v>21</v>
      </c>
      <c r="L1948" s="346">
        <v>45670</v>
      </c>
      <c r="M1948" s="345">
        <v>0</v>
      </c>
      <c r="N1948" s="345">
        <v>0</v>
      </c>
      <c r="O1948" s="282" t="s">
        <v>1123</v>
      </c>
      <c r="P1948" s="344">
        <v>0</v>
      </c>
      <c r="Q1948" s="282" t="s">
        <v>2111</v>
      </c>
      <c r="R1948" s="344">
        <v>1</v>
      </c>
      <c r="S1948" s="339"/>
      <c r="T1948" s="282"/>
      <c r="U1948" s="24" t="str">
        <f>+VLOOKUP(TRIM(C1948),[5]CAT!$A$2:$G$498,4,0)</f>
        <v>Sabor</v>
      </c>
      <c r="V1948" s="65">
        <f t="shared" si="30"/>
        <v>45670</v>
      </c>
    </row>
    <row r="1949" spans="1:22" x14ac:dyDescent="0.2">
      <c r="A1949" s="344">
        <v>2123</v>
      </c>
      <c r="B1949" s="345" t="b">
        <v>1</v>
      </c>
      <c r="C1949" s="282" t="s">
        <v>692</v>
      </c>
      <c r="D1949" s="282" t="s">
        <v>20</v>
      </c>
      <c r="E1949" s="282" t="s">
        <v>693</v>
      </c>
      <c r="F1949" s="282" t="s">
        <v>1375</v>
      </c>
      <c r="G1949" s="345">
        <v>1.8511139999999999</v>
      </c>
      <c r="H1949" s="345">
        <v>1.8511139999999999</v>
      </c>
      <c r="I1949" s="282" t="s">
        <v>1122</v>
      </c>
      <c r="J1949" s="346">
        <v>45646</v>
      </c>
      <c r="K1949" s="344">
        <v>21</v>
      </c>
      <c r="L1949" s="346">
        <v>45670</v>
      </c>
      <c r="M1949" s="345">
        <v>0</v>
      </c>
      <c r="N1949" s="345">
        <v>0</v>
      </c>
      <c r="O1949" s="282" t="s">
        <v>1123</v>
      </c>
      <c r="P1949" s="344">
        <v>0</v>
      </c>
      <c r="Q1949" s="282" t="s">
        <v>2112</v>
      </c>
      <c r="R1949" s="344">
        <v>1</v>
      </c>
      <c r="S1949" s="339"/>
      <c r="T1949" s="282"/>
      <c r="U1949" s="24" t="str">
        <f>+VLOOKUP(TRIM(C1949),[5]CAT!$A$2:$G$498,4,0)</f>
        <v>Sabor</v>
      </c>
      <c r="V1949" s="65">
        <f t="shared" si="30"/>
        <v>45670</v>
      </c>
    </row>
    <row r="1950" spans="1:22" x14ac:dyDescent="0.2">
      <c r="A1950" s="344">
        <v>2132</v>
      </c>
      <c r="B1950" s="345" t="b">
        <v>1</v>
      </c>
      <c r="C1950" s="282" t="s">
        <v>692</v>
      </c>
      <c r="D1950" s="282" t="s">
        <v>20</v>
      </c>
      <c r="E1950" s="282" t="s">
        <v>693</v>
      </c>
      <c r="F1950" s="282" t="s">
        <v>1375</v>
      </c>
      <c r="G1950" s="345">
        <v>1.4281189999999999</v>
      </c>
      <c r="H1950" s="345">
        <v>1.4281189999999999</v>
      </c>
      <c r="I1950" s="282" t="s">
        <v>1122</v>
      </c>
      <c r="J1950" s="346">
        <v>45646</v>
      </c>
      <c r="K1950" s="344">
        <v>21</v>
      </c>
      <c r="L1950" s="346">
        <v>45670</v>
      </c>
      <c r="M1950" s="345">
        <v>0</v>
      </c>
      <c r="N1950" s="345">
        <v>0</v>
      </c>
      <c r="O1950" s="282" t="s">
        <v>1123</v>
      </c>
      <c r="P1950" s="344">
        <v>0</v>
      </c>
      <c r="Q1950" s="282" t="s">
        <v>2147</v>
      </c>
      <c r="R1950" s="344">
        <v>1</v>
      </c>
      <c r="S1950" s="339"/>
      <c r="T1950" s="282"/>
      <c r="U1950" s="24" t="str">
        <f>+VLOOKUP(TRIM(C1950),[5]CAT!$A$2:$G$498,4,0)</f>
        <v>Sabor</v>
      </c>
      <c r="V1950" s="65">
        <f t="shared" si="30"/>
        <v>45670</v>
      </c>
    </row>
    <row r="1951" spans="1:22" x14ac:dyDescent="0.2">
      <c r="A1951" s="344">
        <v>2137</v>
      </c>
      <c r="B1951" s="345" t="b">
        <v>1</v>
      </c>
      <c r="C1951" s="282" t="s">
        <v>692</v>
      </c>
      <c r="D1951" s="282" t="s">
        <v>20</v>
      </c>
      <c r="E1951" s="282" t="s">
        <v>693</v>
      </c>
      <c r="F1951" s="282" t="s">
        <v>1375</v>
      </c>
      <c r="G1951" s="345">
        <v>1.285307</v>
      </c>
      <c r="H1951" s="345">
        <v>1.285307</v>
      </c>
      <c r="I1951" s="282" t="s">
        <v>1122</v>
      </c>
      <c r="J1951" s="346">
        <v>45646</v>
      </c>
      <c r="K1951" s="344">
        <v>21</v>
      </c>
      <c r="L1951" s="346">
        <v>45670</v>
      </c>
      <c r="M1951" s="345">
        <v>0</v>
      </c>
      <c r="N1951" s="345">
        <v>0</v>
      </c>
      <c r="O1951" s="282" t="s">
        <v>1123</v>
      </c>
      <c r="P1951" s="344">
        <v>0</v>
      </c>
      <c r="Q1951" s="282" t="s">
        <v>2148</v>
      </c>
      <c r="R1951" s="344">
        <v>1</v>
      </c>
      <c r="S1951" s="339"/>
      <c r="T1951" s="282"/>
      <c r="U1951" s="24" t="str">
        <f>+VLOOKUP(TRIM(C1951),[5]CAT!$A$2:$G$498,4,0)</f>
        <v>Sabor</v>
      </c>
      <c r="V1951" s="65">
        <f t="shared" si="30"/>
        <v>45670</v>
      </c>
    </row>
    <row r="1952" spans="1:22" x14ac:dyDescent="0.2">
      <c r="A1952" s="344">
        <v>2113</v>
      </c>
      <c r="B1952" s="345" t="b">
        <v>1</v>
      </c>
      <c r="C1952" s="282" t="s">
        <v>269</v>
      </c>
      <c r="D1952" s="282" t="s">
        <v>20</v>
      </c>
      <c r="E1952" s="282" t="s">
        <v>743</v>
      </c>
      <c r="F1952" s="282" t="s">
        <v>1132</v>
      </c>
      <c r="G1952" s="345">
        <v>358.56518299999999</v>
      </c>
      <c r="H1952" s="345">
        <v>358.56518299999999</v>
      </c>
      <c r="I1952" s="282" t="s">
        <v>1122</v>
      </c>
      <c r="J1952" s="346">
        <v>45646</v>
      </c>
      <c r="K1952" s="344">
        <v>21</v>
      </c>
      <c r="L1952" s="346">
        <v>45670</v>
      </c>
      <c r="M1952" s="345">
        <v>0</v>
      </c>
      <c r="N1952" s="345">
        <v>0</v>
      </c>
      <c r="O1952" s="282" t="s">
        <v>1123</v>
      </c>
      <c r="P1952" s="344">
        <v>0</v>
      </c>
      <c r="Q1952" s="282" t="s">
        <v>2111</v>
      </c>
      <c r="R1952" s="344">
        <v>1</v>
      </c>
      <c r="S1952" s="339"/>
      <c r="T1952" s="282"/>
      <c r="U1952" s="24" t="str">
        <f>+VLOOKUP(TRIM(C1952),[5]CAT!$A$2:$G$498,4,0)</f>
        <v>Batter</v>
      </c>
      <c r="V1952" s="65">
        <f t="shared" si="30"/>
        <v>45670</v>
      </c>
    </row>
    <row r="1953" spans="1:22" x14ac:dyDescent="0.2">
      <c r="A1953" s="344">
        <v>2125</v>
      </c>
      <c r="B1953" s="345" t="b">
        <v>1</v>
      </c>
      <c r="C1953" s="282" t="s">
        <v>269</v>
      </c>
      <c r="D1953" s="282" t="s">
        <v>20</v>
      </c>
      <c r="E1953" s="282" t="s">
        <v>743</v>
      </c>
      <c r="F1953" s="282" t="s">
        <v>1132</v>
      </c>
      <c r="G1953" s="345">
        <v>192.826449</v>
      </c>
      <c r="H1953" s="345">
        <v>192.826449</v>
      </c>
      <c r="I1953" s="282" t="s">
        <v>1122</v>
      </c>
      <c r="J1953" s="346">
        <v>45646</v>
      </c>
      <c r="K1953" s="344">
        <v>21</v>
      </c>
      <c r="L1953" s="346">
        <v>45670</v>
      </c>
      <c r="M1953" s="345">
        <v>0</v>
      </c>
      <c r="N1953" s="345">
        <v>0</v>
      </c>
      <c r="O1953" s="282" t="s">
        <v>1123</v>
      </c>
      <c r="P1953" s="344">
        <v>0</v>
      </c>
      <c r="Q1953" s="282" t="s">
        <v>2112</v>
      </c>
      <c r="R1953" s="344">
        <v>1</v>
      </c>
      <c r="S1953" s="339"/>
      <c r="T1953" s="282"/>
      <c r="U1953" s="24" t="str">
        <f>+VLOOKUP(TRIM(C1953),[5]CAT!$A$2:$G$498,4,0)</f>
        <v>Batter</v>
      </c>
      <c r="V1953" s="65">
        <f t="shared" si="30"/>
        <v>45670</v>
      </c>
    </row>
    <row r="1954" spans="1:22" x14ac:dyDescent="0.2">
      <c r="A1954" s="344">
        <v>2134</v>
      </c>
      <c r="B1954" s="345" t="b">
        <v>1</v>
      </c>
      <c r="C1954" s="282" t="s">
        <v>269</v>
      </c>
      <c r="D1954" s="282" t="s">
        <v>20</v>
      </c>
      <c r="E1954" s="282" t="s">
        <v>743</v>
      </c>
      <c r="F1954" s="282" t="s">
        <v>1132</v>
      </c>
      <c r="G1954" s="345">
        <v>148.763971</v>
      </c>
      <c r="H1954" s="345">
        <v>148.763971</v>
      </c>
      <c r="I1954" s="282" t="s">
        <v>1122</v>
      </c>
      <c r="J1954" s="346">
        <v>45646</v>
      </c>
      <c r="K1954" s="344">
        <v>21</v>
      </c>
      <c r="L1954" s="346">
        <v>45670</v>
      </c>
      <c r="M1954" s="345">
        <v>0</v>
      </c>
      <c r="N1954" s="345">
        <v>0</v>
      </c>
      <c r="O1954" s="282" t="s">
        <v>1123</v>
      </c>
      <c r="P1954" s="344">
        <v>0</v>
      </c>
      <c r="Q1954" s="282" t="s">
        <v>2147</v>
      </c>
      <c r="R1954" s="344">
        <v>1</v>
      </c>
      <c r="S1954" s="339"/>
      <c r="T1954" s="282"/>
      <c r="U1954" s="24" t="str">
        <f>+VLOOKUP(TRIM(C1954),[5]CAT!$A$2:$G$498,4,0)</f>
        <v>Batter</v>
      </c>
      <c r="V1954" s="65">
        <f t="shared" si="30"/>
        <v>45670</v>
      </c>
    </row>
    <row r="1955" spans="1:22" x14ac:dyDescent="0.2">
      <c r="A1955" s="344">
        <v>2139</v>
      </c>
      <c r="B1955" s="345" t="b">
        <v>1</v>
      </c>
      <c r="C1955" s="282" t="s">
        <v>269</v>
      </c>
      <c r="D1955" s="282" t="s">
        <v>20</v>
      </c>
      <c r="E1955" s="282" t="s">
        <v>743</v>
      </c>
      <c r="F1955" s="282" t="s">
        <v>1132</v>
      </c>
      <c r="G1955" s="345">
        <v>133.887573</v>
      </c>
      <c r="H1955" s="345">
        <v>133.887573</v>
      </c>
      <c r="I1955" s="282" t="s">
        <v>1122</v>
      </c>
      <c r="J1955" s="346">
        <v>45646</v>
      </c>
      <c r="K1955" s="344">
        <v>21</v>
      </c>
      <c r="L1955" s="346">
        <v>45670</v>
      </c>
      <c r="M1955" s="345">
        <v>0</v>
      </c>
      <c r="N1955" s="345">
        <v>0</v>
      </c>
      <c r="O1955" s="282" t="s">
        <v>1123</v>
      </c>
      <c r="P1955" s="344">
        <v>0</v>
      </c>
      <c r="Q1955" s="282" t="s">
        <v>2148</v>
      </c>
      <c r="R1955" s="344">
        <v>1</v>
      </c>
      <c r="S1955" s="339"/>
      <c r="T1955" s="282"/>
      <c r="U1955" s="24" t="str">
        <f>+VLOOKUP(TRIM(C1955),[5]CAT!$A$2:$G$498,4,0)</f>
        <v>Batter</v>
      </c>
      <c r="V1955" s="65">
        <f t="shared" si="30"/>
        <v>45670</v>
      </c>
    </row>
    <row r="1956" spans="1:22" x14ac:dyDescent="0.2">
      <c r="A1956" s="344">
        <v>2108</v>
      </c>
      <c r="B1956" s="345" t="b">
        <v>1</v>
      </c>
      <c r="C1956" s="282" t="s">
        <v>186</v>
      </c>
      <c r="D1956" s="282" t="s">
        <v>20</v>
      </c>
      <c r="E1956" s="282" t="s">
        <v>347</v>
      </c>
      <c r="F1956" s="282" t="s">
        <v>1375</v>
      </c>
      <c r="G1956" s="345">
        <v>0.52008200000000004</v>
      </c>
      <c r="H1956" s="345">
        <v>0.52008200000000004</v>
      </c>
      <c r="I1956" s="282" t="s">
        <v>1122</v>
      </c>
      <c r="J1956" s="346">
        <v>45646</v>
      </c>
      <c r="K1956" s="344">
        <v>21</v>
      </c>
      <c r="L1956" s="346">
        <v>45670</v>
      </c>
      <c r="M1956" s="345">
        <v>0</v>
      </c>
      <c r="N1956" s="345">
        <v>0</v>
      </c>
      <c r="O1956" s="282" t="s">
        <v>1123</v>
      </c>
      <c r="P1956" s="344">
        <v>0</v>
      </c>
      <c r="Q1956" s="282" t="s">
        <v>2111</v>
      </c>
      <c r="R1956" s="344">
        <v>1</v>
      </c>
      <c r="S1956" s="339"/>
      <c r="T1956" s="282"/>
      <c r="U1956" s="24" t="str">
        <f>+VLOOKUP(TRIM(C1956),[5]CAT!$A$2:$G$498,4,0)</f>
        <v>Sabor</v>
      </c>
      <c r="V1956" s="65">
        <f t="shared" si="30"/>
        <v>45670</v>
      </c>
    </row>
    <row r="1957" spans="1:22" x14ac:dyDescent="0.2">
      <c r="A1957" s="344">
        <v>2117</v>
      </c>
      <c r="B1957" s="345" t="b">
        <v>1</v>
      </c>
      <c r="C1957" s="282" t="s">
        <v>186</v>
      </c>
      <c r="D1957" s="282" t="s">
        <v>20</v>
      </c>
      <c r="E1957" s="282" t="s">
        <v>347</v>
      </c>
      <c r="F1957" s="282" t="s">
        <v>1375</v>
      </c>
      <c r="G1957" s="345">
        <v>0.58145800000000003</v>
      </c>
      <c r="H1957" s="345">
        <v>0.58145800000000003</v>
      </c>
      <c r="I1957" s="282" t="s">
        <v>1122</v>
      </c>
      <c r="J1957" s="346">
        <v>45646</v>
      </c>
      <c r="K1957" s="344">
        <v>21</v>
      </c>
      <c r="L1957" s="346">
        <v>45670</v>
      </c>
      <c r="M1957" s="345">
        <v>0</v>
      </c>
      <c r="N1957" s="345">
        <v>0</v>
      </c>
      <c r="O1957" s="282" t="s">
        <v>1123</v>
      </c>
      <c r="P1957" s="344">
        <v>0</v>
      </c>
      <c r="Q1957" s="282" t="s">
        <v>2112</v>
      </c>
      <c r="R1957" s="344">
        <v>1</v>
      </c>
      <c r="S1957" s="339"/>
      <c r="T1957" s="282"/>
      <c r="U1957" s="24" t="str">
        <f>+VLOOKUP(TRIM(C1957),[5]CAT!$A$2:$G$498,4,0)</f>
        <v>Sabor</v>
      </c>
      <c r="V1957" s="65">
        <f t="shared" si="30"/>
        <v>45670</v>
      </c>
    </row>
    <row r="1958" spans="1:22" x14ac:dyDescent="0.2">
      <c r="A1958" s="344">
        <v>2129</v>
      </c>
      <c r="B1958" s="345" t="b">
        <v>1</v>
      </c>
      <c r="C1958" s="282" t="s">
        <v>186</v>
      </c>
      <c r="D1958" s="282" t="s">
        <v>20</v>
      </c>
      <c r="E1958" s="282" t="s">
        <v>347</v>
      </c>
      <c r="F1958" s="282" t="s">
        <v>1375</v>
      </c>
      <c r="G1958" s="345">
        <v>0.29813000000000001</v>
      </c>
      <c r="H1958" s="345">
        <v>0.29813000000000001</v>
      </c>
      <c r="I1958" s="282" t="s">
        <v>1122</v>
      </c>
      <c r="J1958" s="346">
        <v>45646</v>
      </c>
      <c r="K1958" s="344">
        <v>21</v>
      </c>
      <c r="L1958" s="346">
        <v>45670</v>
      </c>
      <c r="M1958" s="345">
        <v>0</v>
      </c>
      <c r="N1958" s="345">
        <v>0</v>
      </c>
      <c r="O1958" s="282" t="s">
        <v>1123</v>
      </c>
      <c r="P1958" s="344">
        <v>0</v>
      </c>
      <c r="Q1958" s="282" t="s">
        <v>2147</v>
      </c>
      <c r="R1958" s="344">
        <v>1</v>
      </c>
      <c r="S1958" s="339"/>
      <c r="T1958" s="282"/>
      <c r="U1958" s="24" t="str">
        <f>+VLOOKUP(TRIM(C1958),[5]CAT!$A$2:$G$498,4,0)</f>
        <v>Sabor</v>
      </c>
      <c r="V1958" s="65">
        <f t="shared" si="30"/>
        <v>45670</v>
      </c>
    </row>
    <row r="1959" spans="1:22" x14ac:dyDescent="0.2">
      <c r="A1959" s="344">
        <v>2143</v>
      </c>
      <c r="B1959" s="345" t="b">
        <v>1</v>
      </c>
      <c r="C1959" s="282" t="s">
        <v>186</v>
      </c>
      <c r="D1959" s="282" t="s">
        <v>20</v>
      </c>
      <c r="E1959" s="282" t="s">
        <v>347</v>
      </c>
      <c r="F1959" s="282" t="s">
        <v>1375</v>
      </c>
      <c r="G1959" s="345">
        <v>0.26831700000000003</v>
      </c>
      <c r="H1959" s="345">
        <v>0.26831700000000003</v>
      </c>
      <c r="I1959" s="282" t="s">
        <v>1122</v>
      </c>
      <c r="J1959" s="346">
        <v>45646</v>
      </c>
      <c r="K1959" s="344">
        <v>21</v>
      </c>
      <c r="L1959" s="346">
        <v>45670</v>
      </c>
      <c r="M1959" s="345">
        <v>0</v>
      </c>
      <c r="N1959" s="345">
        <v>0</v>
      </c>
      <c r="O1959" s="282" t="s">
        <v>1123</v>
      </c>
      <c r="P1959" s="344">
        <v>0</v>
      </c>
      <c r="Q1959" s="282" t="s">
        <v>2148</v>
      </c>
      <c r="R1959" s="344">
        <v>1</v>
      </c>
      <c r="S1959" s="339"/>
      <c r="T1959" s="282"/>
      <c r="U1959" s="24" t="str">
        <f>+VLOOKUP(TRIM(C1959),[5]CAT!$A$2:$G$498,4,0)</f>
        <v>Sabor</v>
      </c>
      <c r="V1959" s="65">
        <f t="shared" si="30"/>
        <v>45670</v>
      </c>
    </row>
    <row r="1960" spans="1:22" x14ac:dyDescent="0.2">
      <c r="A1960" s="344">
        <v>2147</v>
      </c>
      <c r="B1960" s="345" t="b">
        <v>1</v>
      </c>
      <c r="C1960" s="282" t="s">
        <v>186</v>
      </c>
      <c r="D1960" s="282" t="s">
        <v>20</v>
      </c>
      <c r="E1960" s="282" t="s">
        <v>347</v>
      </c>
      <c r="F1960" s="282" t="s">
        <v>1375</v>
      </c>
      <c r="G1960" s="345">
        <v>0.96921000000000002</v>
      </c>
      <c r="H1960" s="345">
        <v>0.96921000000000002</v>
      </c>
      <c r="I1960" s="282" t="s">
        <v>1122</v>
      </c>
      <c r="J1960" s="346">
        <v>45646</v>
      </c>
      <c r="K1960" s="344">
        <v>21</v>
      </c>
      <c r="L1960" s="346">
        <v>45670</v>
      </c>
      <c r="M1960" s="345">
        <v>0</v>
      </c>
      <c r="N1960" s="345">
        <v>0</v>
      </c>
      <c r="O1960" s="282" t="s">
        <v>1123</v>
      </c>
      <c r="P1960" s="344">
        <v>0</v>
      </c>
      <c r="Q1960" s="282" t="s">
        <v>2134</v>
      </c>
      <c r="R1960" s="344">
        <v>1</v>
      </c>
      <c r="S1960" s="339"/>
      <c r="T1960" s="282"/>
      <c r="U1960" s="24" t="str">
        <f>+VLOOKUP(TRIM(C1960),[5]CAT!$A$2:$G$498,4,0)</f>
        <v>Sabor</v>
      </c>
      <c r="V1960" s="65">
        <f t="shared" si="30"/>
        <v>45670</v>
      </c>
    </row>
    <row r="1961" spans="1:22" x14ac:dyDescent="0.2">
      <c r="A1961" s="344">
        <v>2110</v>
      </c>
      <c r="B1961" s="345" t="b">
        <v>1</v>
      </c>
      <c r="C1961" s="282" t="s">
        <v>152</v>
      </c>
      <c r="D1961" s="282" t="s">
        <v>20</v>
      </c>
      <c r="E1961" s="282" t="s">
        <v>58</v>
      </c>
      <c r="F1961" s="282" t="s">
        <v>1127</v>
      </c>
      <c r="G1961" s="345">
        <v>3.4421879999999998</v>
      </c>
      <c r="H1961" s="345">
        <v>3.4421879999999998</v>
      </c>
      <c r="I1961" s="282" t="s">
        <v>1180</v>
      </c>
      <c r="J1961" s="346">
        <v>45646</v>
      </c>
      <c r="K1961" s="344">
        <v>21</v>
      </c>
      <c r="L1961" s="346">
        <v>45670</v>
      </c>
      <c r="M1961" s="345">
        <v>0</v>
      </c>
      <c r="N1961" s="345">
        <v>0</v>
      </c>
      <c r="O1961" s="282" t="s">
        <v>1123</v>
      </c>
      <c r="P1961" s="344">
        <v>0</v>
      </c>
      <c r="Q1961" s="282" t="s">
        <v>2111</v>
      </c>
      <c r="R1961" s="344">
        <v>1</v>
      </c>
      <c r="S1961" s="339"/>
      <c r="T1961" s="282"/>
      <c r="U1961" s="24" t="str">
        <f>+VLOOKUP(TRIM(C1961),[5]CAT!$A$2:$G$498,4,0)</f>
        <v>Sabor</v>
      </c>
      <c r="V1961" s="65">
        <f t="shared" si="30"/>
        <v>45670</v>
      </c>
    </row>
    <row r="1962" spans="1:22" x14ac:dyDescent="0.2">
      <c r="A1962" s="344">
        <v>2122</v>
      </c>
      <c r="B1962" s="345" t="b">
        <v>1</v>
      </c>
      <c r="C1962" s="282" t="s">
        <v>152</v>
      </c>
      <c r="D1962" s="282" t="s">
        <v>20</v>
      </c>
      <c r="E1962" s="282" t="s">
        <v>58</v>
      </c>
      <c r="F1962" s="282" t="s">
        <v>1127</v>
      </c>
      <c r="G1962" s="345">
        <v>1.8511139999999999</v>
      </c>
      <c r="H1962" s="345">
        <v>1.8511139999999999</v>
      </c>
      <c r="I1962" s="282" t="s">
        <v>1180</v>
      </c>
      <c r="J1962" s="346">
        <v>45646</v>
      </c>
      <c r="K1962" s="344">
        <v>21</v>
      </c>
      <c r="L1962" s="346">
        <v>45670</v>
      </c>
      <c r="M1962" s="345">
        <v>0</v>
      </c>
      <c r="N1962" s="345">
        <v>0</v>
      </c>
      <c r="O1962" s="282" t="s">
        <v>1123</v>
      </c>
      <c r="P1962" s="344">
        <v>0</v>
      </c>
      <c r="Q1962" s="282" t="s">
        <v>2112</v>
      </c>
      <c r="R1962" s="344">
        <v>1</v>
      </c>
      <c r="S1962" s="339"/>
      <c r="T1962" s="282"/>
      <c r="U1962" s="24" t="str">
        <f>+VLOOKUP(TRIM(C1962),[5]CAT!$A$2:$G$498,4,0)</f>
        <v>Sabor</v>
      </c>
      <c r="V1962" s="65">
        <f t="shared" ref="V1962:V2025" si="31">L1962</f>
        <v>45670</v>
      </c>
    </row>
    <row r="1963" spans="1:22" x14ac:dyDescent="0.2">
      <c r="A1963" s="344">
        <v>2131</v>
      </c>
      <c r="B1963" s="345" t="b">
        <v>1</v>
      </c>
      <c r="C1963" s="282" t="s">
        <v>152</v>
      </c>
      <c r="D1963" s="282" t="s">
        <v>20</v>
      </c>
      <c r="E1963" s="282" t="s">
        <v>58</v>
      </c>
      <c r="F1963" s="282" t="s">
        <v>1127</v>
      </c>
      <c r="G1963" s="345">
        <v>1.4281189999999999</v>
      </c>
      <c r="H1963" s="345">
        <v>1.4281189999999999</v>
      </c>
      <c r="I1963" s="282" t="s">
        <v>1180</v>
      </c>
      <c r="J1963" s="346">
        <v>45646</v>
      </c>
      <c r="K1963" s="344">
        <v>21</v>
      </c>
      <c r="L1963" s="346">
        <v>45670</v>
      </c>
      <c r="M1963" s="345">
        <v>0</v>
      </c>
      <c r="N1963" s="345">
        <v>0</v>
      </c>
      <c r="O1963" s="282" t="s">
        <v>1123</v>
      </c>
      <c r="P1963" s="344">
        <v>0</v>
      </c>
      <c r="Q1963" s="282" t="s">
        <v>2147</v>
      </c>
      <c r="R1963" s="344">
        <v>1</v>
      </c>
      <c r="S1963" s="339"/>
      <c r="T1963" s="282"/>
      <c r="U1963" s="24" t="str">
        <f>+VLOOKUP(TRIM(C1963),[5]CAT!$A$2:$G$498,4,0)</f>
        <v>Sabor</v>
      </c>
      <c r="V1963" s="65">
        <f t="shared" si="31"/>
        <v>45670</v>
      </c>
    </row>
    <row r="1964" spans="1:22" x14ac:dyDescent="0.2">
      <c r="A1964" s="344">
        <v>2136</v>
      </c>
      <c r="B1964" s="345" t="b">
        <v>1</v>
      </c>
      <c r="C1964" s="282" t="s">
        <v>152</v>
      </c>
      <c r="D1964" s="282" t="s">
        <v>20</v>
      </c>
      <c r="E1964" s="282" t="s">
        <v>58</v>
      </c>
      <c r="F1964" s="282" t="s">
        <v>1127</v>
      </c>
      <c r="G1964" s="345">
        <v>1.285307</v>
      </c>
      <c r="H1964" s="345">
        <v>1.285307</v>
      </c>
      <c r="I1964" s="282" t="s">
        <v>1180</v>
      </c>
      <c r="J1964" s="346">
        <v>45646</v>
      </c>
      <c r="K1964" s="344">
        <v>21</v>
      </c>
      <c r="L1964" s="346">
        <v>45670</v>
      </c>
      <c r="M1964" s="345">
        <v>0</v>
      </c>
      <c r="N1964" s="345">
        <v>0</v>
      </c>
      <c r="O1964" s="282" t="s">
        <v>1123</v>
      </c>
      <c r="P1964" s="344">
        <v>0</v>
      </c>
      <c r="Q1964" s="282" t="s">
        <v>2148</v>
      </c>
      <c r="R1964" s="344">
        <v>1</v>
      </c>
      <c r="S1964" s="339"/>
      <c r="T1964" s="282"/>
      <c r="U1964" s="24" t="str">
        <f>+VLOOKUP(TRIM(C1964),[5]CAT!$A$2:$G$498,4,0)</f>
        <v>Sabor</v>
      </c>
      <c r="V1964" s="65">
        <f t="shared" si="31"/>
        <v>45670</v>
      </c>
    </row>
    <row r="1965" spans="1:22" x14ac:dyDescent="0.2">
      <c r="A1965" s="344">
        <v>1810</v>
      </c>
      <c r="B1965" s="345" t="b">
        <v>1</v>
      </c>
      <c r="C1965" s="282" t="s">
        <v>2036</v>
      </c>
      <c r="D1965" s="282" t="s">
        <v>20</v>
      </c>
      <c r="E1965" s="282" t="s">
        <v>2042</v>
      </c>
      <c r="F1965" s="282" t="s">
        <v>2101</v>
      </c>
      <c r="G1965" s="345">
        <v>1189.56</v>
      </c>
      <c r="H1965" s="345">
        <v>1189.56</v>
      </c>
      <c r="I1965" s="282" t="s">
        <v>1180</v>
      </c>
      <c r="J1965" s="346">
        <v>45647</v>
      </c>
      <c r="K1965" s="344">
        <v>0</v>
      </c>
      <c r="L1965" s="346">
        <v>45649</v>
      </c>
      <c r="M1965" s="345">
        <v>0.01</v>
      </c>
      <c r="N1965" s="345">
        <v>0</v>
      </c>
      <c r="O1965" s="282" t="s">
        <v>1123</v>
      </c>
      <c r="P1965" s="344">
        <v>0</v>
      </c>
      <c r="Q1965" s="282" t="s">
        <v>2001</v>
      </c>
      <c r="R1965" s="344">
        <v>1</v>
      </c>
      <c r="S1965" s="339"/>
      <c r="T1965" s="282"/>
      <c r="U1965" s="24" t="e">
        <f>+VLOOKUP(TRIM(C1965),[5]CAT!$A$2:$G$498,4,0)</f>
        <v>#N/A</v>
      </c>
      <c r="V1965" s="65">
        <f t="shared" si="31"/>
        <v>45649</v>
      </c>
    </row>
    <row r="1966" spans="1:22" x14ac:dyDescent="0.2">
      <c r="A1966" s="344">
        <v>1813</v>
      </c>
      <c r="B1966" s="345" t="b">
        <v>1</v>
      </c>
      <c r="C1966" s="282" t="s">
        <v>2036</v>
      </c>
      <c r="D1966" s="282" t="s">
        <v>20</v>
      </c>
      <c r="E1966" s="282" t="s">
        <v>2042</v>
      </c>
      <c r="F1966" s="282" t="s">
        <v>2101</v>
      </c>
      <c r="G1966" s="345">
        <v>1703.35</v>
      </c>
      <c r="H1966" s="345">
        <v>1703.35</v>
      </c>
      <c r="I1966" s="282" t="s">
        <v>1180</v>
      </c>
      <c r="J1966" s="346">
        <v>45647</v>
      </c>
      <c r="K1966" s="344">
        <v>0</v>
      </c>
      <c r="L1966" s="346">
        <v>45649</v>
      </c>
      <c r="M1966" s="345">
        <v>0.01</v>
      </c>
      <c r="N1966" s="345">
        <v>0</v>
      </c>
      <c r="O1966" s="282" t="s">
        <v>1123</v>
      </c>
      <c r="P1966" s="344">
        <v>0</v>
      </c>
      <c r="Q1966" s="282" t="s">
        <v>2248</v>
      </c>
      <c r="R1966" s="344">
        <v>1</v>
      </c>
      <c r="S1966" s="339"/>
      <c r="T1966" s="282"/>
      <c r="U1966" s="24" t="e">
        <f>+VLOOKUP(TRIM(C1966),[5]CAT!$A$2:$G$498,4,0)</f>
        <v>#N/A</v>
      </c>
      <c r="V1966" s="65">
        <f t="shared" si="31"/>
        <v>45649</v>
      </c>
    </row>
    <row r="1967" spans="1:22" x14ac:dyDescent="0.2">
      <c r="A1967" s="344">
        <v>1817</v>
      </c>
      <c r="B1967" s="345" t="b">
        <v>1</v>
      </c>
      <c r="C1967" s="282" t="s">
        <v>2036</v>
      </c>
      <c r="D1967" s="282" t="s">
        <v>20</v>
      </c>
      <c r="E1967" s="282" t="s">
        <v>2042</v>
      </c>
      <c r="F1967" s="282" t="s">
        <v>2101</v>
      </c>
      <c r="G1967" s="345">
        <v>1238.46</v>
      </c>
      <c r="H1967" s="345">
        <v>1238.46</v>
      </c>
      <c r="I1967" s="282" t="s">
        <v>1180</v>
      </c>
      <c r="J1967" s="346">
        <v>45647</v>
      </c>
      <c r="K1967" s="344">
        <v>0</v>
      </c>
      <c r="L1967" s="346">
        <v>45649</v>
      </c>
      <c r="M1967" s="345">
        <v>0.01</v>
      </c>
      <c r="N1967" s="345">
        <v>0</v>
      </c>
      <c r="O1967" s="282" t="s">
        <v>1123</v>
      </c>
      <c r="P1967" s="344">
        <v>0</v>
      </c>
      <c r="Q1967" s="282" t="s">
        <v>2000</v>
      </c>
      <c r="R1967" s="344">
        <v>1</v>
      </c>
      <c r="S1967" s="339"/>
      <c r="T1967" s="282"/>
      <c r="U1967" s="24" t="e">
        <f>+VLOOKUP(TRIM(C1967),[5]CAT!$A$2:$G$498,4,0)</f>
        <v>#N/A</v>
      </c>
      <c r="V1967" s="65">
        <f t="shared" si="31"/>
        <v>45649</v>
      </c>
    </row>
    <row r="1968" spans="1:22" x14ac:dyDescent="0.2">
      <c r="A1968" s="344">
        <v>1819</v>
      </c>
      <c r="B1968" s="345" t="b">
        <v>1</v>
      </c>
      <c r="C1968" s="282" t="s">
        <v>2036</v>
      </c>
      <c r="D1968" s="282" t="s">
        <v>20</v>
      </c>
      <c r="E1968" s="282" t="s">
        <v>2042</v>
      </c>
      <c r="F1968" s="282" t="s">
        <v>2101</v>
      </c>
      <c r="G1968" s="345">
        <v>1231.42</v>
      </c>
      <c r="H1968" s="345">
        <v>1231.42</v>
      </c>
      <c r="I1968" s="282" t="s">
        <v>1180</v>
      </c>
      <c r="J1968" s="346">
        <v>45647</v>
      </c>
      <c r="K1968" s="344">
        <v>0</v>
      </c>
      <c r="L1968" s="346">
        <v>45649</v>
      </c>
      <c r="M1968" s="345">
        <v>0.01</v>
      </c>
      <c r="N1968" s="345">
        <v>0</v>
      </c>
      <c r="O1968" s="282" t="s">
        <v>1123</v>
      </c>
      <c r="P1968" s="344">
        <v>0</v>
      </c>
      <c r="Q1968" s="282" t="s">
        <v>2068</v>
      </c>
      <c r="R1968" s="344">
        <v>1</v>
      </c>
      <c r="S1968" s="339"/>
      <c r="T1968" s="282"/>
      <c r="U1968" s="24" t="e">
        <f>+VLOOKUP(TRIM(C1968),[5]CAT!$A$2:$G$498,4,0)</f>
        <v>#N/A</v>
      </c>
      <c r="V1968" s="65">
        <f t="shared" si="31"/>
        <v>45649</v>
      </c>
    </row>
    <row r="1969" spans="1:22" x14ac:dyDescent="0.2">
      <c r="A1969" s="344">
        <v>1937</v>
      </c>
      <c r="B1969" s="345" t="b">
        <v>1</v>
      </c>
      <c r="C1969" s="282" t="s">
        <v>257</v>
      </c>
      <c r="D1969" s="282" t="s">
        <v>20</v>
      </c>
      <c r="E1969" s="282" t="s">
        <v>30</v>
      </c>
      <c r="F1969" s="282" t="s">
        <v>1128</v>
      </c>
      <c r="G1969" s="345">
        <v>66.670893000000007</v>
      </c>
      <c r="H1969" s="345">
        <v>66.670893000000007</v>
      </c>
      <c r="I1969" s="282" t="s">
        <v>1180</v>
      </c>
      <c r="J1969" s="346">
        <v>45647</v>
      </c>
      <c r="K1969" s="344">
        <v>7</v>
      </c>
      <c r="L1969" s="346">
        <v>45656</v>
      </c>
      <c r="M1969" s="345">
        <v>0</v>
      </c>
      <c r="N1969" s="345">
        <v>0</v>
      </c>
      <c r="O1969" s="282" t="s">
        <v>1123</v>
      </c>
      <c r="P1969" s="344">
        <v>0</v>
      </c>
      <c r="Q1969" s="282" t="s">
        <v>2124</v>
      </c>
      <c r="R1969" s="344">
        <v>1</v>
      </c>
      <c r="S1969" s="339"/>
      <c r="T1969" s="282"/>
      <c r="U1969" s="24" t="str">
        <f>+VLOOKUP(TRIM(C1969),[5]CAT!$A$2:$G$498,4,0)</f>
        <v>Aditivos</v>
      </c>
      <c r="V1969" s="65">
        <f t="shared" si="31"/>
        <v>45656</v>
      </c>
    </row>
    <row r="1970" spans="1:22" x14ac:dyDescent="0.2">
      <c r="A1970" s="344">
        <v>2019</v>
      </c>
      <c r="B1970" s="345" t="b">
        <v>1</v>
      </c>
      <c r="C1970" s="282" t="s">
        <v>766</v>
      </c>
      <c r="D1970" s="282" t="s">
        <v>20</v>
      </c>
      <c r="E1970" s="282" t="s">
        <v>761</v>
      </c>
      <c r="F1970" s="282" t="s">
        <v>2004</v>
      </c>
      <c r="G1970" s="345">
        <v>2946.4740000000002</v>
      </c>
      <c r="H1970" s="345">
        <v>2946.4740000000002</v>
      </c>
      <c r="I1970" s="282" t="s">
        <v>1139</v>
      </c>
      <c r="J1970" s="346">
        <v>45647</v>
      </c>
      <c r="K1970" s="344">
        <v>15</v>
      </c>
      <c r="L1970" s="346">
        <v>45663</v>
      </c>
      <c r="M1970" s="345">
        <v>0</v>
      </c>
      <c r="N1970" s="345">
        <v>0</v>
      </c>
      <c r="O1970" s="282" t="s">
        <v>1123</v>
      </c>
      <c r="P1970" s="344">
        <v>0</v>
      </c>
      <c r="Q1970" s="282" t="s">
        <v>2068</v>
      </c>
      <c r="R1970" s="344">
        <v>1</v>
      </c>
      <c r="S1970" s="339"/>
      <c r="T1970" s="282"/>
      <c r="U1970" s="24" t="str">
        <f>+VLOOKUP(TRIM(C1970),[5]CAT!$A$2:$G$498,4,0)</f>
        <v>Ins Pack</v>
      </c>
      <c r="V1970" s="65">
        <f t="shared" si="31"/>
        <v>45663</v>
      </c>
    </row>
    <row r="1971" spans="1:22" x14ac:dyDescent="0.2">
      <c r="A1971" s="344">
        <v>2012</v>
      </c>
      <c r="B1971" s="345" t="b">
        <v>1</v>
      </c>
      <c r="C1971" s="282" t="s">
        <v>767</v>
      </c>
      <c r="D1971" s="282" t="s">
        <v>20</v>
      </c>
      <c r="E1971" s="282" t="s">
        <v>762</v>
      </c>
      <c r="F1971" s="282" t="s">
        <v>2004</v>
      </c>
      <c r="G1971" s="345">
        <v>1116.1656</v>
      </c>
      <c r="H1971" s="345">
        <v>1116.1656</v>
      </c>
      <c r="I1971" s="282" t="s">
        <v>1139</v>
      </c>
      <c r="J1971" s="346">
        <v>45647</v>
      </c>
      <c r="K1971" s="344">
        <v>15</v>
      </c>
      <c r="L1971" s="346">
        <v>45663</v>
      </c>
      <c r="M1971" s="345">
        <v>0</v>
      </c>
      <c r="N1971" s="345">
        <v>0</v>
      </c>
      <c r="O1971" s="282" t="s">
        <v>1123</v>
      </c>
      <c r="P1971" s="344">
        <v>0</v>
      </c>
      <c r="Q1971" s="282" t="s">
        <v>2000</v>
      </c>
      <c r="R1971" s="344">
        <v>1</v>
      </c>
      <c r="S1971" s="339"/>
      <c r="T1971" s="282"/>
      <c r="U1971" s="24" t="str">
        <f>+VLOOKUP(TRIM(C1971),[5]CAT!$A$2:$G$498,4,0)</f>
        <v>Ins Pack</v>
      </c>
      <c r="V1971" s="65">
        <f t="shared" si="31"/>
        <v>45663</v>
      </c>
    </row>
    <row r="1972" spans="1:22" x14ac:dyDescent="0.2">
      <c r="A1972" s="344">
        <v>1828</v>
      </c>
      <c r="B1972" s="345" t="b">
        <v>1</v>
      </c>
      <c r="C1972" s="282" t="s">
        <v>1004</v>
      </c>
      <c r="D1972" s="282" t="s">
        <v>20</v>
      </c>
      <c r="E1972" s="282" t="s">
        <v>1498</v>
      </c>
      <c r="F1972" s="282" t="s">
        <v>1375</v>
      </c>
      <c r="G1972" s="345">
        <v>51.999167999999997</v>
      </c>
      <c r="H1972" s="345">
        <v>51.999167999999997</v>
      </c>
      <c r="I1972" s="282" t="s">
        <v>1139</v>
      </c>
      <c r="J1972" s="346">
        <v>45648</v>
      </c>
      <c r="K1972" s="344">
        <v>0</v>
      </c>
      <c r="L1972" s="346">
        <v>45649</v>
      </c>
      <c r="M1972" s="345">
        <v>0</v>
      </c>
      <c r="N1972" s="345">
        <v>0</v>
      </c>
      <c r="O1972" s="282" t="s">
        <v>1123</v>
      </c>
      <c r="P1972" s="344">
        <v>0</v>
      </c>
      <c r="Q1972" s="282" t="s">
        <v>2001</v>
      </c>
      <c r="R1972" s="344">
        <v>1</v>
      </c>
      <c r="S1972" s="339"/>
      <c r="T1972" s="282"/>
      <c r="U1972" s="24" t="e">
        <f>+VLOOKUP(TRIM(C1972),[5]CAT!$A$2:$G$498,4,0)</f>
        <v>#N/A</v>
      </c>
      <c r="V1972" s="65">
        <f t="shared" si="31"/>
        <v>45649</v>
      </c>
    </row>
    <row r="1973" spans="1:22" x14ac:dyDescent="0.2">
      <c r="A1973" s="344">
        <v>1836</v>
      </c>
      <c r="B1973" s="345" t="b">
        <v>1</v>
      </c>
      <c r="C1973" s="282" t="s">
        <v>1004</v>
      </c>
      <c r="D1973" s="282" t="s">
        <v>20</v>
      </c>
      <c r="E1973" s="282" t="s">
        <v>1498</v>
      </c>
      <c r="F1973" s="282" t="s">
        <v>1375</v>
      </c>
      <c r="G1973" s="345">
        <v>49.406326</v>
      </c>
      <c r="H1973" s="345">
        <v>49.406326</v>
      </c>
      <c r="I1973" s="282" t="s">
        <v>1139</v>
      </c>
      <c r="J1973" s="346">
        <v>45648</v>
      </c>
      <c r="K1973" s="344">
        <v>0</v>
      </c>
      <c r="L1973" s="346">
        <v>45649</v>
      </c>
      <c r="M1973" s="345">
        <v>0</v>
      </c>
      <c r="N1973" s="345">
        <v>0</v>
      </c>
      <c r="O1973" s="282" t="s">
        <v>1123</v>
      </c>
      <c r="P1973" s="344">
        <v>0</v>
      </c>
      <c r="Q1973" s="282" t="s">
        <v>2248</v>
      </c>
      <c r="R1973" s="344">
        <v>1</v>
      </c>
      <c r="S1973" s="339"/>
      <c r="T1973" s="282"/>
      <c r="U1973" s="24" t="e">
        <f>+VLOOKUP(TRIM(C1973),[5]CAT!$A$2:$G$498,4,0)</f>
        <v>#N/A</v>
      </c>
      <c r="V1973" s="65">
        <f t="shared" si="31"/>
        <v>45649</v>
      </c>
    </row>
    <row r="1974" spans="1:22" x14ac:dyDescent="0.2">
      <c r="A1974" s="344">
        <v>1842</v>
      </c>
      <c r="B1974" s="345" t="b">
        <v>1</v>
      </c>
      <c r="C1974" s="282" t="s">
        <v>1004</v>
      </c>
      <c r="D1974" s="282" t="s">
        <v>20</v>
      </c>
      <c r="E1974" s="282" t="s">
        <v>1498</v>
      </c>
      <c r="F1974" s="282" t="s">
        <v>1375</v>
      </c>
      <c r="G1974" s="345">
        <v>51.990119999999997</v>
      </c>
      <c r="H1974" s="345">
        <v>51.990119999999997</v>
      </c>
      <c r="I1974" s="282" t="s">
        <v>1139</v>
      </c>
      <c r="J1974" s="346">
        <v>45648</v>
      </c>
      <c r="K1974" s="344">
        <v>0</v>
      </c>
      <c r="L1974" s="346">
        <v>45649</v>
      </c>
      <c r="M1974" s="345">
        <v>0</v>
      </c>
      <c r="N1974" s="345">
        <v>0</v>
      </c>
      <c r="O1974" s="282" t="s">
        <v>1123</v>
      </c>
      <c r="P1974" s="344">
        <v>0</v>
      </c>
      <c r="Q1974" s="282" t="s">
        <v>2000</v>
      </c>
      <c r="R1974" s="344">
        <v>1</v>
      </c>
      <c r="S1974" s="339"/>
      <c r="T1974" s="282"/>
      <c r="U1974" s="24" t="e">
        <f>+VLOOKUP(TRIM(C1974),[5]CAT!$A$2:$G$498,4,0)</f>
        <v>#N/A</v>
      </c>
      <c r="V1974" s="65">
        <f t="shared" si="31"/>
        <v>45649</v>
      </c>
    </row>
    <row r="1975" spans="1:22" x14ac:dyDescent="0.2">
      <c r="A1975" s="344">
        <v>1849</v>
      </c>
      <c r="B1975" s="345" t="b">
        <v>1</v>
      </c>
      <c r="C1975" s="282" t="s">
        <v>1004</v>
      </c>
      <c r="D1975" s="282" t="s">
        <v>20</v>
      </c>
      <c r="E1975" s="282" t="s">
        <v>1498</v>
      </c>
      <c r="F1975" s="282" t="s">
        <v>1375</v>
      </c>
      <c r="G1975" s="345">
        <v>51.990119999999997</v>
      </c>
      <c r="H1975" s="345">
        <v>51.990119999999997</v>
      </c>
      <c r="I1975" s="282" t="s">
        <v>1139</v>
      </c>
      <c r="J1975" s="346">
        <v>45648</v>
      </c>
      <c r="K1975" s="344">
        <v>0</v>
      </c>
      <c r="L1975" s="346">
        <v>45649</v>
      </c>
      <c r="M1975" s="345">
        <v>0</v>
      </c>
      <c r="N1975" s="345">
        <v>0</v>
      </c>
      <c r="O1975" s="282" t="s">
        <v>1123</v>
      </c>
      <c r="P1975" s="344">
        <v>0</v>
      </c>
      <c r="Q1975" s="282" t="s">
        <v>2068</v>
      </c>
      <c r="R1975" s="344">
        <v>1</v>
      </c>
      <c r="S1975" s="339"/>
      <c r="T1975" s="282"/>
      <c r="U1975" s="24" t="e">
        <f>+VLOOKUP(TRIM(C1975),[5]CAT!$A$2:$G$498,4,0)</f>
        <v>#N/A</v>
      </c>
      <c r="V1975" s="65">
        <f t="shared" si="31"/>
        <v>45649</v>
      </c>
    </row>
    <row r="1976" spans="1:22" x14ac:dyDescent="0.2">
      <c r="A1976" s="344">
        <v>1826</v>
      </c>
      <c r="B1976" s="345" t="b">
        <v>1</v>
      </c>
      <c r="C1976" s="282" t="s">
        <v>301</v>
      </c>
      <c r="D1976" s="282" t="s">
        <v>20</v>
      </c>
      <c r="E1976" s="282" t="s">
        <v>605</v>
      </c>
      <c r="F1976" s="282" t="s">
        <v>1375</v>
      </c>
      <c r="G1976" s="345">
        <v>74.88</v>
      </c>
      <c r="H1976" s="345">
        <v>74.88</v>
      </c>
      <c r="I1976" s="282" t="s">
        <v>1139</v>
      </c>
      <c r="J1976" s="346">
        <v>45648</v>
      </c>
      <c r="K1976" s="344">
        <v>0</v>
      </c>
      <c r="L1976" s="346">
        <v>45649</v>
      </c>
      <c r="M1976" s="345">
        <v>0</v>
      </c>
      <c r="N1976" s="345">
        <v>0</v>
      </c>
      <c r="O1976" s="282" t="s">
        <v>1123</v>
      </c>
      <c r="P1976" s="344">
        <v>0</v>
      </c>
      <c r="Q1976" s="282" t="s">
        <v>2001</v>
      </c>
      <c r="R1976" s="344">
        <v>1</v>
      </c>
      <c r="S1976" s="339"/>
      <c r="T1976" s="282"/>
      <c r="U1976" s="24" t="str">
        <f>+VLOOKUP(TRIM(C1976),[5]CAT!$A$2:$G$498,4,0)</f>
        <v>Cinta</v>
      </c>
      <c r="V1976" s="65">
        <f t="shared" si="31"/>
        <v>45649</v>
      </c>
    </row>
    <row r="1977" spans="1:22" x14ac:dyDescent="0.2">
      <c r="A1977" s="344">
        <v>1834</v>
      </c>
      <c r="B1977" s="345" t="b">
        <v>1</v>
      </c>
      <c r="C1977" s="282" t="s">
        <v>301</v>
      </c>
      <c r="D1977" s="282" t="s">
        <v>20</v>
      </c>
      <c r="E1977" s="282" t="s">
        <v>605</v>
      </c>
      <c r="F1977" s="282" t="s">
        <v>1375</v>
      </c>
      <c r="G1977" s="345">
        <v>62.263800000000003</v>
      </c>
      <c r="H1977" s="345">
        <v>62.263800000000003</v>
      </c>
      <c r="I1977" s="282" t="s">
        <v>1139</v>
      </c>
      <c r="J1977" s="346">
        <v>45648</v>
      </c>
      <c r="K1977" s="344">
        <v>0</v>
      </c>
      <c r="L1977" s="346">
        <v>45649</v>
      </c>
      <c r="M1977" s="345">
        <v>0</v>
      </c>
      <c r="N1977" s="345">
        <v>0</v>
      </c>
      <c r="O1977" s="282" t="s">
        <v>1123</v>
      </c>
      <c r="P1977" s="344">
        <v>0</v>
      </c>
      <c r="Q1977" s="282" t="s">
        <v>2248</v>
      </c>
      <c r="R1977" s="344">
        <v>1</v>
      </c>
      <c r="S1977" s="339"/>
      <c r="T1977" s="282"/>
      <c r="U1977" s="24" t="str">
        <f>+VLOOKUP(TRIM(C1977),[5]CAT!$A$2:$G$498,4,0)</f>
        <v>Cinta</v>
      </c>
      <c r="V1977" s="65">
        <f t="shared" si="31"/>
        <v>45649</v>
      </c>
    </row>
    <row r="1978" spans="1:22" x14ac:dyDescent="0.2">
      <c r="A1978" s="344">
        <v>1843</v>
      </c>
      <c r="B1978" s="345" t="b">
        <v>1</v>
      </c>
      <c r="C1978" s="282" t="s">
        <v>301</v>
      </c>
      <c r="D1978" s="282" t="s">
        <v>20</v>
      </c>
      <c r="E1978" s="282" t="s">
        <v>605</v>
      </c>
      <c r="F1978" s="282" t="s">
        <v>1375</v>
      </c>
      <c r="G1978" s="345">
        <v>65.52</v>
      </c>
      <c r="H1978" s="345">
        <v>65.52</v>
      </c>
      <c r="I1978" s="282" t="s">
        <v>1139</v>
      </c>
      <c r="J1978" s="346">
        <v>45648</v>
      </c>
      <c r="K1978" s="344">
        <v>0</v>
      </c>
      <c r="L1978" s="346">
        <v>45649</v>
      </c>
      <c r="M1978" s="345">
        <v>0</v>
      </c>
      <c r="N1978" s="345">
        <v>0</v>
      </c>
      <c r="O1978" s="282" t="s">
        <v>1123</v>
      </c>
      <c r="P1978" s="344">
        <v>0</v>
      </c>
      <c r="Q1978" s="282" t="s">
        <v>2000</v>
      </c>
      <c r="R1978" s="344">
        <v>1</v>
      </c>
      <c r="S1978" s="339"/>
      <c r="T1978" s="282"/>
      <c r="U1978" s="24" t="str">
        <f>+VLOOKUP(TRIM(C1978),[5]CAT!$A$2:$G$498,4,0)</f>
        <v>Cinta</v>
      </c>
      <c r="V1978" s="65">
        <f t="shared" si="31"/>
        <v>45649</v>
      </c>
    </row>
    <row r="1979" spans="1:22" x14ac:dyDescent="0.2">
      <c r="A1979" s="344">
        <v>1847</v>
      </c>
      <c r="B1979" s="345" t="b">
        <v>1</v>
      </c>
      <c r="C1979" s="282" t="s">
        <v>301</v>
      </c>
      <c r="D1979" s="282" t="s">
        <v>20</v>
      </c>
      <c r="E1979" s="282" t="s">
        <v>605</v>
      </c>
      <c r="F1979" s="282" t="s">
        <v>1375</v>
      </c>
      <c r="G1979" s="345">
        <v>65.52</v>
      </c>
      <c r="H1979" s="345">
        <v>65.52</v>
      </c>
      <c r="I1979" s="282" t="s">
        <v>1139</v>
      </c>
      <c r="J1979" s="346">
        <v>45648</v>
      </c>
      <c r="K1979" s="344">
        <v>0</v>
      </c>
      <c r="L1979" s="346">
        <v>45649</v>
      </c>
      <c r="M1979" s="345">
        <v>0</v>
      </c>
      <c r="N1979" s="345">
        <v>0</v>
      </c>
      <c r="O1979" s="282" t="s">
        <v>1123</v>
      </c>
      <c r="P1979" s="344">
        <v>0</v>
      </c>
      <c r="Q1979" s="282" t="s">
        <v>2068</v>
      </c>
      <c r="R1979" s="344">
        <v>1</v>
      </c>
      <c r="S1979" s="339"/>
      <c r="T1979" s="282"/>
      <c r="U1979" s="24" t="str">
        <f>+VLOOKUP(TRIM(C1979),[5]CAT!$A$2:$G$498,4,0)</f>
        <v>Cinta</v>
      </c>
      <c r="V1979" s="65">
        <f t="shared" si="31"/>
        <v>45649</v>
      </c>
    </row>
    <row r="1980" spans="1:22" x14ac:dyDescent="0.2">
      <c r="A1980" s="344">
        <v>1823</v>
      </c>
      <c r="B1980" s="345" t="b">
        <v>1</v>
      </c>
      <c r="C1980" s="282" t="s">
        <v>2144</v>
      </c>
      <c r="D1980" s="282" t="s">
        <v>20</v>
      </c>
      <c r="E1980" s="282" t="s">
        <v>597</v>
      </c>
      <c r="F1980" s="282" t="s">
        <v>2006</v>
      </c>
      <c r="G1980" s="345">
        <v>149.77000000000001</v>
      </c>
      <c r="H1980" s="345">
        <v>149.77000000000001</v>
      </c>
      <c r="I1980" s="282" t="s">
        <v>1180</v>
      </c>
      <c r="J1980" s="346">
        <v>45648</v>
      </c>
      <c r="K1980" s="344">
        <v>0</v>
      </c>
      <c r="L1980" s="346">
        <v>45649</v>
      </c>
      <c r="M1980" s="345">
        <v>0.01</v>
      </c>
      <c r="N1980" s="345">
        <v>0</v>
      </c>
      <c r="O1980" s="282" t="s">
        <v>1123</v>
      </c>
      <c r="P1980" s="344">
        <v>0</v>
      </c>
      <c r="Q1980" s="282" t="s">
        <v>2001</v>
      </c>
      <c r="R1980" s="344">
        <v>1</v>
      </c>
      <c r="S1980" s="339"/>
      <c r="T1980" s="282"/>
      <c r="U1980" s="24" t="e">
        <f>+VLOOKUP(TRIM(C1980),[5]CAT!$A$2:$G$498,4,0)</f>
        <v>#N/A</v>
      </c>
      <c r="V1980" s="65">
        <f t="shared" si="31"/>
        <v>45649</v>
      </c>
    </row>
    <row r="1981" spans="1:22" x14ac:dyDescent="0.2">
      <c r="A1981" s="344">
        <v>1831</v>
      </c>
      <c r="B1981" s="345" t="b">
        <v>1</v>
      </c>
      <c r="C1981" s="282" t="s">
        <v>1449</v>
      </c>
      <c r="D1981" s="282" t="s">
        <v>20</v>
      </c>
      <c r="E1981" s="282" t="s">
        <v>689</v>
      </c>
      <c r="F1981" s="282" t="s">
        <v>2255</v>
      </c>
      <c r="G1981" s="345">
        <v>174.34</v>
      </c>
      <c r="H1981" s="345">
        <v>174.34</v>
      </c>
      <c r="I1981" s="282" t="s">
        <v>1180</v>
      </c>
      <c r="J1981" s="346">
        <v>45648</v>
      </c>
      <c r="K1981" s="344">
        <v>0</v>
      </c>
      <c r="L1981" s="346">
        <v>45649</v>
      </c>
      <c r="M1981" s="345">
        <v>0.01</v>
      </c>
      <c r="N1981" s="345">
        <v>0</v>
      </c>
      <c r="O1981" s="282" t="s">
        <v>1123</v>
      </c>
      <c r="P1981" s="344">
        <v>0</v>
      </c>
      <c r="Q1981" s="282" t="s">
        <v>2248</v>
      </c>
      <c r="R1981" s="344">
        <v>1</v>
      </c>
      <c r="S1981" s="339"/>
      <c r="T1981" s="282"/>
      <c r="U1981" s="24" t="e">
        <f>+VLOOKUP(TRIM(C1981),[5]CAT!$A$2:$G$498,4,0)</f>
        <v>#N/A</v>
      </c>
      <c r="V1981" s="65">
        <f t="shared" si="31"/>
        <v>45649</v>
      </c>
    </row>
    <row r="1982" spans="1:22" x14ac:dyDescent="0.2">
      <c r="A1982" s="344">
        <v>1833</v>
      </c>
      <c r="B1982" s="345" t="b">
        <v>1</v>
      </c>
      <c r="C1982" s="282" t="s">
        <v>1296</v>
      </c>
      <c r="D1982" s="282" t="s">
        <v>20</v>
      </c>
      <c r="E1982" s="282" t="s">
        <v>687</v>
      </c>
      <c r="F1982" s="282" t="s">
        <v>2005</v>
      </c>
      <c r="G1982" s="345">
        <v>1058.49</v>
      </c>
      <c r="H1982" s="345">
        <v>1058.49</v>
      </c>
      <c r="I1982" s="282" t="s">
        <v>1139</v>
      </c>
      <c r="J1982" s="346">
        <v>45648</v>
      </c>
      <c r="K1982" s="344">
        <v>0</v>
      </c>
      <c r="L1982" s="346">
        <v>45649</v>
      </c>
      <c r="M1982" s="345">
        <v>0.01</v>
      </c>
      <c r="N1982" s="345">
        <v>0</v>
      </c>
      <c r="O1982" s="282" t="s">
        <v>1123</v>
      </c>
      <c r="P1982" s="344">
        <v>0</v>
      </c>
      <c r="Q1982" s="282" t="s">
        <v>2248</v>
      </c>
      <c r="R1982" s="344">
        <v>1</v>
      </c>
      <c r="S1982" s="339"/>
      <c r="T1982" s="282"/>
      <c r="U1982" s="24" t="e">
        <f>+VLOOKUP(TRIM(C1982),[5]CAT!$A$2:$G$498,4,0)</f>
        <v>#N/A</v>
      </c>
      <c r="V1982" s="65">
        <f t="shared" si="31"/>
        <v>45649</v>
      </c>
    </row>
    <row r="1983" spans="1:22" x14ac:dyDescent="0.2">
      <c r="A1983" s="344">
        <v>1837</v>
      </c>
      <c r="B1983" s="345" t="b">
        <v>1</v>
      </c>
      <c r="C1983" s="282" t="s">
        <v>1296</v>
      </c>
      <c r="D1983" s="282" t="s">
        <v>20</v>
      </c>
      <c r="E1983" s="282" t="s">
        <v>687</v>
      </c>
      <c r="F1983" s="282" t="s">
        <v>2005</v>
      </c>
      <c r="G1983" s="345">
        <v>1114.28</v>
      </c>
      <c r="H1983" s="345">
        <v>1114.28</v>
      </c>
      <c r="I1983" s="282" t="s">
        <v>1139</v>
      </c>
      <c r="J1983" s="346">
        <v>45648</v>
      </c>
      <c r="K1983" s="344">
        <v>0</v>
      </c>
      <c r="L1983" s="346">
        <v>45649</v>
      </c>
      <c r="M1983" s="345">
        <v>0.01</v>
      </c>
      <c r="N1983" s="345">
        <v>0</v>
      </c>
      <c r="O1983" s="282" t="s">
        <v>1123</v>
      </c>
      <c r="P1983" s="344">
        <v>0</v>
      </c>
      <c r="Q1983" s="282" t="s">
        <v>2000</v>
      </c>
      <c r="R1983" s="344">
        <v>1</v>
      </c>
      <c r="S1983" s="339"/>
      <c r="T1983" s="282"/>
      <c r="U1983" s="24" t="e">
        <f>+VLOOKUP(TRIM(C1983),[5]CAT!$A$2:$G$498,4,0)</f>
        <v>#N/A</v>
      </c>
      <c r="V1983" s="65">
        <f t="shared" si="31"/>
        <v>45649</v>
      </c>
    </row>
    <row r="1984" spans="1:22" x14ac:dyDescent="0.2">
      <c r="A1984" s="344">
        <v>1845</v>
      </c>
      <c r="B1984" s="345" t="b">
        <v>1</v>
      </c>
      <c r="C1984" s="282" t="s">
        <v>1296</v>
      </c>
      <c r="D1984" s="282" t="s">
        <v>20</v>
      </c>
      <c r="E1984" s="282" t="s">
        <v>687</v>
      </c>
      <c r="F1984" s="282" t="s">
        <v>2005</v>
      </c>
      <c r="G1984" s="345">
        <v>1114.27</v>
      </c>
      <c r="H1984" s="345">
        <v>1114.27</v>
      </c>
      <c r="I1984" s="282" t="s">
        <v>1139</v>
      </c>
      <c r="J1984" s="346">
        <v>45648</v>
      </c>
      <c r="K1984" s="344">
        <v>0</v>
      </c>
      <c r="L1984" s="346">
        <v>45649</v>
      </c>
      <c r="M1984" s="345">
        <v>0.01</v>
      </c>
      <c r="N1984" s="345">
        <v>0</v>
      </c>
      <c r="O1984" s="282" t="s">
        <v>1123</v>
      </c>
      <c r="P1984" s="344">
        <v>0</v>
      </c>
      <c r="Q1984" s="282" t="s">
        <v>2068</v>
      </c>
      <c r="R1984" s="344">
        <v>1</v>
      </c>
      <c r="S1984" s="339"/>
      <c r="T1984" s="282"/>
      <c r="U1984" s="24" t="e">
        <f>+VLOOKUP(TRIM(C1984),[5]CAT!$A$2:$G$498,4,0)</f>
        <v>#N/A</v>
      </c>
      <c r="V1984" s="65">
        <f t="shared" si="31"/>
        <v>45649</v>
      </c>
    </row>
    <row r="1985" spans="1:22" x14ac:dyDescent="0.2">
      <c r="A1985" s="344">
        <v>1838</v>
      </c>
      <c r="B1985" s="345" t="b">
        <v>1</v>
      </c>
      <c r="C1985" s="282" t="s">
        <v>1448</v>
      </c>
      <c r="D1985" s="282" t="s">
        <v>20</v>
      </c>
      <c r="E1985" s="282" t="s">
        <v>758</v>
      </c>
      <c r="F1985" s="282" t="s">
        <v>2007</v>
      </c>
      <c r="G1985" s="345">
        <v>167.4</v>
      </c>
      <c r="H1985" s="345">
        <v>167.4</v>
      </c>
      <c r="I1985" s="282" t="s">
        <v>1180</v>
      </c>
      <c r="J1985" s="346">
        <v>45648</v>
      </c>
      <c r="K1985" s="344">
        <v>0</v>
      </c>
      <c r="L1985" s="346">
        <v>45649</v>
      </c>
      <c r="M1985" s="345">
        <v>0.01</v>
      </c>
      <c r="N1985" s="345">
        <v>0</v>
      </c>
      <c r="O1985" s="282" t="s">
        <v>1123</v>
      </c>
      <c r="P1985" s="344">
        <v>0</v>
      </c>
      <c r="Q1985" s="282" t="s">
        <v>2000</v>
      </c>
      <c r="R1985" s="344">
        <v>1</v>
      </c>
      <c r="S1985" s="339"/>
      <c r="T1985" s="282"/>
      <c r="U1985" s="24" t="e">
        <f>+VLOOKUP(TRIM(C1985),[5]CAT!$A$2:$G$498,4,0)</f>
        <v>#N/A</v>
      </c>
      <c r="V1985" s="65">
        <f t="shared" si="31"/>
        <v>45649</v>
      </c>
    </row>
    <row r="1986" spans="1:22" x14ac:dyDescent="0.2">
      <c r="A1986" s="344">
        <v>1844</v>
      </c>
      <c r="B1986" s="345" t="b">
        <v>1</v>
      </c>
      <c r="C1986" s="282" t="s">
        <v>1467</v>
      </c>
      <c r="D1986" s="282" t="s">
        <v>20</v>
      </c>
      <c r="E1986" s="282" t="s">
        <v>759</v>
      </c>
      <c r="F1986" s="282" t="s">
        <v>1506</v>
      </c>
      <c r="G1986" s="345">
        <v>167.41</v>
      </c>
      <c r="H1986" s="345">
        <v>167.41</v>
      </c>
      <c r="I1986" s="282" t="s">
        <v>1180</v>
      </c>
      <c r="J1986" s="346">
        <v>45648</v>
      </c>
      <c r="K1986" s="344">
        <v>0</v>
      </c>
      <c r="L1986" s="346">
        <v>45649</v>
      </c>
      <c r="M1986" s="345">
        <v>0.01</v>
      </c>
      <c r="N1986" s="345">
        <v>0</v>
      </c>
      <c r="O1986" s="282" t="s">
        <v>1123</v>
      </c>
      <c r="P1986" s="344">
        <v>0</v>
      </c>
      <c r="Q1986" s="282" t="s">
        <v>2068</v>
      </c>
      <c r="R1986" s="344">
        <v>1</v>
      </c>
      <c r="S1986" s="339"/>
      <c r="T1986" s="282"/>
      <c r="U1986" s="24" t="e">
        <f>+VLOOKUP(TRIM(C1986),[5]CAT!$A$2:$G$498,4,0)</f>
        <v>#N/A</v>
      </c>
      <c r="V1986" s="65">
        <f t="shared" si="31"/>
        <v>45649</v>
      </c>
    </row>
    <row r="1987" spans="1:22" x14ac:dyDescent="0.2">
      <c r="A1987" s="344">
        <v>1825</v>
      </c>
      <c r="B1987" s="345" t="b">
        <v>1</v>
      </c>
      <c r="C1987" s="282" t="s">
        <v>780</v>
      </c>
      <c r="D1987" s="282" t="s">
        <v>20</v>
      </c>
      <c r="E1987" s="282" t="s">
        <v>792</v>
      </c>
      <c r="F1987" s="282" t="s">
        <v>2004</v>
      </c>
      <c r="G1987" s="345">
        <v>1272.96</v>
      </c>
      <c r="H1987" s="345">
        <v>1272.96</v>
      </c>
      <c r="I1987" s="282" t="s">
        <v>1139</v>
      </c>
      <c r="J1987" s="346">
        <v>45648</v>
      </c>
      <c r="K1987" s="344">
        <v>0</v>
      </c>
      <c r="L1987" s="346">
        <v>45649</v>
      </c>
      <c r="M1987" s="345">
        <v>0.01</v>
      </c>
      <c r="N1987" s="345">
        <v>0</v>
      </c>
      <c r="O1987" s="282" t="s">
        <v>1123</v>
      </c>
      <c r="P1987" s="344">
        <v>0</v>
      </c>
      <c r="Q1987" s="282" t="s">
        <v>2001</v>
      </c>
      <c r="R1987" s="344">
        <v>1</v>
      </c>
      <c r="S1987" s="339"/>
      <c r="T1987" s="282"/>
      <c r="U1987" s="24" t="str">
        <f>+VLOOKUP(TRIM(C1987),[5]CAT!$A$2:$G$498,4,0)</f>
        <v>Ins Pack</v>
      </c>
      <c r="V1987" s="65">
        <f t="shared" si="31"/>
        <v>45649</v>
      </c>
    </row>
    <row r="1988" spans="1:22" x14ac:dyDescent="0.2">
      <c r="A1988" s="344">
        <v>1832</v>
      </c>
      <c r="B1988" s="345" t="b">
        <v>1</v>
      </c>
      <c r="C1988" s="282" t="s">
        <v>782</v>
      </c>
      <c r="D1988" s="282" t="s">
        <v>20</v>
      </c>
      <c r="E1988" s="282" t="s">
        <v>793</v>
      </c>
      <c r="F1988" s="282" t="s">
        <v>2004</v>
      </c>
      <c r="G1988" s="345">
        <v>1058.49</v>
      </c>
      <c r="H1988" s="345">
        <v>1058.49</v>
      </c>
      <c r="I1988" s="282" t="s">
        <v>1139</v>
      </c>
      <c r="J1988" s="346">
        <v>45648</v>
      </c>
      <c r="K1988" s="344">
        <v>0</v>
      </c>
      <c r="L1988" s="346">
        <v>45649</v>
      </c>
      <c r="M1988" s="345">
        <v>0.01</v>
      </c>
      <c r="N1988" s="345">
        <v>0</v>
      </c>
      <c r="O1988" s="282" t="s">
        <v>1123</v>
      </c>
      <c r="P1988" s="344">
        <v>0</v>
      </c>
      <c r="Q1988" s="282" t="s">
        <v>2248</v>
      </c>
      <c r="R1988" s="344">
        <v>1</v>
      </c>
      <c r="S1988" s="339"/>
      <c r="T1988" s="282"/>
      <c r="U1988" s="24" t="str">
        <f>+VLOOKUP(TRIM(C1988),[5]CAT!$A$2:$G$498,4,0)</f>
        <v>Ins Pack</v>
      </c>
      <c r="V1988" s="65">
        <f t="shared" si="31"/>
        <v>45649</v>
      </c>
    </row>
    <row r="1989" spans="1:22" x14ac:dyDescent="0.2">
      <c r="A1989" s="344">
        <v>1830</v>
      </c>
      <c r="B1989" s="345" t="b">
        <v>1</v>
      </c>
      <c r="C1989" s="282" t="s">
        <v>966</v>
      </c>
      <c r="D1989" s="282" t="s">
        <v>20</v>
      </c>
      <c r="E1989" s="282" t="s">
        <v>1828</v>
      </c>
      <c r="F1989" s="282" t="s">
        <v>1829</v>
      </c>
      <c r="G1989" s="345">
        <v>39</v>
      </c>
      <c r="H1989" s="345">
        <v>39</v>
      </c>
      <c r="I1989" s="282" t="s">
        <v>1139</v>
      </c>
      <c r="J1989" s="346">
        <v>45648</v>
      </c>
      <c r="K1989" s="344">
        <v>0</v>
      </c>
      <c r="L1989" s="346">
        <v>45649</v>
      </c>
      <c r="M1989" s="345">
        <v>0</v>
      </c>
      <c r="N1989" s="345">
        <v>0</v>
      </c>
      <c r="O1989" s="282" t="s">
        <v>1123</v>
      </c>
      <c r="P1989" s="344">
        <v>0</v>
      </c>
      <c r="Q1989" s="282" t="s">
        <v>2001</v>
      </c>
      <c r="R1989" s="344">
        <v>1</v>
      </c>
      <c r="S1989" s="339"/>
      <c r="T1989" s="282"/>
      <c r="U1989" s="24" t="e">
        <f>+VLOOKUP(TRIM(C1989),[5]CAT!$A$2:$G$498,4,0)</f>
        <v>#N/A</v>
      </c>
      <c r="V1989" s="65">
        <f t="shared" si="31"/>
        <v>45649</v>
      </c>
    </row>
    <row r="1990" spans="1:22" x14ac:dyDescent="0.2">
      <c r="A1990" s="344">
        <v>1827</v>
      </c>
      <c r="B1990" s="345" t="b">
        <v>1</v>
      </c>
      <c r="C1990" s="282" t="s">
        <v>1022</v>
      </c>
      <c r="D1990" s="282" t="s">
        <v>20</v>
      </c>
      <c r="E1990" s="282" t="s">
        <v>1503</v>
      </c>
      <c r="F1990" s="282" t="s">
        <v>1375</v>
      </c>
      <c r="G1990" s="345">
        <v>13</v>
      </c>
      <c r="H1990" s="345">
        <v>13</v>
      </c>
      <c r="I1990" s="282" t="s">
        <v>1182</v>
      </c>
      <c r="J1990" s="346">
        <v>45648</v>
      </c>
      <c r="K1990" s="344">
        <v>0</v>
      </c>
      <c r="L1990" s="346">
        <v>45649</v>
      </c>
      <c r="M1990" s="345">
        <v>0.01</v>
      </c>
      <c r="N1990" s="345">
        <v>0</v>
      </c>
      <c r="O1990" s="282" t="s">
        <v>1123</v>
      </c>
      <c r="P1990" s="344">
        <v>0</v>
      </c>
      <c r="Q1990" s="282" t="s">
        <v>2001</v>
      </c>
      <c r="R1990" s="344">
        <v>1</v>
      </c>
      <c r="S1990" s="339"/>
      <c r="T1990" s="282"/>
      <c r="U1990" s="24" t="e">
        <f>+VLOOKUP(TRIM(C1990),[5]CAT!$A$2:$G$498,4,0)</f>
        <v>#N/A</v>
      </c>
      <c r="V1990" s="65">
        <f t="shared" si="31"/>
        <v>45649</v>
      </c>
    </row>
    <row r="1991" spans="1:22" x14ac:dyDescent="0.2">
      <c r="A1991" s="344">
        <v>1835</v>
      </c>
      <c r="B1991" s="345" t="b">
        <v>1</v>
      </c>
      <c r="C1991" s="282" t="s">
        <v>1022</v>
      </c>
      <c r="D1991" s="282" t="s">
        <v>20</v>
      </c>
      <c r="E1991" s="282" t="s">
        <v>1503</v>
      </c>
      <c r="F1991" s="282" t="s">
        <v>1375</v>
      </c>
      <c r="G1991" s="345">
        <v>12.35</v>
      </c>
      <c r="H1991" s="345">
        <v>12.35</v>
      </c>
      <c r="I1991" s="282" t="s">
        <v>1182</v>
      </c>
      <c r="J1991" s="346">
        <v>45648</v>
      </c>
      <c r="K1991" s="344">
        <v>0</v>
      </c>
      <c r="L1991" s="346">
        <v>45649</v>
      </c>
      <c r="M1991" s="345">
        <v>0.01</v>
      </c>
      <c r="N1991" s="345">
        <v>0</v>
      </c>
      <c r="O1991" s="282" t="s">
        <v>1123</v>
      </c>
      <c r="P1991" s="344">
        <v>0</v>
      </c>
      <c r="Q1991" s="282" t="s">
        <v>2248</v>
      </c>
      <c r="R1991" s="344">
        <v>1</v>
      </c>
      <c r="S1991" s="339"/>
      <c r="T1991" s="282"/>
      <c r="U1991" s="24" t="e">
        <f>+VLOOKUP(TRIM(C1991),[5]CAT!$A$2:$G$498,4,0)</f>
        <v>#N/A</v>
      </c>
      <c r="V1991" s="65">
        <f t="shared" si="31"/>
        <v>45649</v>
      </c>
    </row>
    <row r="1992" spans="1:22" x14ac:dyDescent="0.2">
      <c r="A1992" s="344">
        <v>1841</v>
      </c>
      <c r="B1992" s="345" t="b">
        <v>1</v>
      </c>
      <c r="C1992" s="282" t="s">
        <v>1022</v>
      </c>
      <c r="D1992" s="282" t="s">
        <v>20</v>
      </c>
      <c r="E1992" s="282" t="s">
        <v>1503</v>
      </c>
      <c r="F1992" s="282" t="s">
        <v>1375</v>
      </c>
      <c r="G1992" s="345">
        <v>13</v>
      </c>
      <c r="H1992" s="345">
        <v>13</v>
      </c>
      <c r="I1992" s="282" t="s">
        <v>1182</v>
      </c>
      <c r="J1992" s="346">
        <v>45648</v>
      </c>
      <c r="K1992" s="344">
        <v>0</v>
      </c>
      <c r="L1992" s="346">
        <v>45649</v>
      </c>
      <c r="M1992" s="345">
        <v>0.01</v>
      </c>
      <c r="N1992" s="345">
        <v>0</v>
      </c>
      <c r="O1992" s="282" t="s">
        <v>1123</v>
      </c>
      <c r="P1992" s="344">
        <v>0</v>
      </c>
      <c r="Q1992" s="282" t="s">
        <v>2000</v>
      </c>
      <c r="R1992" s="344">
        <v>1</v>
      </c>
      <c r="S1992" s="339"/>
      <c r="T1992" s="282"/>
      <c r="U1992" s="24" t="e">
        <f>+VLOOKUP(TRIM(C1992),[5]CAT!$A$2:$G$498,4,0)</f>
        <v>#N/A</v>
      </c>
      <c r="V1992" s="65">
        <f t="shared" si="31"/>
        <v>45649</v>
      </c>
    </row>
    <row r="1993" spans="1:22" x14ac:dyDescent="0.2">
      <c r="A1993" s="344">
        <v>1848</v>
      </c>
      <c r="B1993" s="345" t="b">
        <v>1</v>
      </c>
      <c r="C1993" s="282" t="s">
        <v>1022</v>
      </c>
      <c r="D1993" s="282" t="s">
        <v>20</v>
      </c>
      <c r="E1993" s="282" t="s">
        <v>1503</v>
      </c>
      <c r="F1993" s="282" t="s">
        <v>1375</v>
      </c>
      <c r="G1993" s="345">
        <v>12.99</v>
      </c>
      <c r="H1993" s="345">
        <v>12.99</v>
      </c>
      <c r="I1993" s="282" t="s">
        <v>1182</v>
      </c>
      <c r="J1993" s="346">
        <v>45648</v>
      </c>
      <c r="K1993" s="344">
        <v>0</v>
      </c>
      <c r="L1993" s="346">
        <v>45649</v>
      </c>
      <c r="M1993" s="345">
        <v>0.01</v>
      </c>
      <c r="N1993" s="345">
        <v>0</v>
      </c>
      <c r="O1993" s="282" t="s">
        <v>1123</v>
      </c>
      <c r="P1993" s="344">
        <v>0</v>
      </c>
      <c r="Q1993" s="282" t="s">
        <v>2068</v>
      </c>
      <c r="R1993" s="344">
        <v>1</v>
      </c>
      <c r="S1993" s="339"/>
      <c r="T1993" s="282"/>
      <c r="U1993" s="24" t="e">
        <f>+VLOOKUP(TRIM(C1993),[5]CAT!$A$2:$G$498,4,0)</f>
        <v>#N/A</v>
      </c>
      <c r="V1993" s="65">
        <f t="shared" si="31"/>
        <v>45649</v>
      </c>
    </row>
    <row r="1994" spans="1:22" x14ac:dyDescent="0.2">
      <c r="A1994" s="344">
        <v>71</v>
      </c>
      <c r="B1994" s="345" t="b">
        <v>1</v>
      </c>
      <c r="C1994" s="282" t="s">
        <v>2008</v>
      </c>
      <c r="D1994" s="282" t="s">
        <v>1145</v>
      </c>
      <c r="E1994" s="282" t="s">
        <v>2009</v>
      </c>
      <c r="F1994" s="282" t="s">
        <v>2010</v>
      </c>
      <c r="G1994" s="345">
        <v>1248</v>
      </c>
      <c r="H1994" s="345">
        <v>0</v>
      </c>
      <c r="I1994" s="282" t="s">
        <v>1139</v>
      </c>
      <c r="J1994" s="346">
        <v>45648</v>
      </c>
      <c r="K1994" s="344">
        <v>1</v>
      </c>
      <c r="L1994" s="346">
        <v>45649</v>
      </c>
      <c r="M1994" s="345">
        <v>0.01</v>
      </c>
      <c r="N1994" s="345">
        <v>0</v>
      </c>
      <c r="O1994" s="282" t="s">
        <v>1123</v>
      </c>
      <c r="P1994" s="344">
        <v>0</v>
      </c>
      <c r="Q1994" s="282" t="s">
        <v>2001</v>
      </c>
      <c r="R1994" s="344">
        <v>1</v>
      </c>
      <c r="S1994" s="339"/>
      <c r="T1994" s="282"/>
      <c r="U1994" s="24" t="e">
        <f>+VLOOKUP(TRIM(C1994),[5]CAT!$A$2:$G$498,4,0)</f>
        <v>#N/A</v>
      </c>
      <c r="V1994" s="65">
        <f t="shared" si="31"/>
        <v>45649</v>
      </c>
    </row>
    <row r="1995" spans="1:22" x14ac:dyDescent="0.2">
      <c r="A1995" s="344">
        <v>74</v>
      </c>
      <c r="B1995" s="345" t="b">
        <v>1</v>
      </c>
      <c r="C1995" s="282" t="s">
        <v>2070</v>
      </c>
      <c r="D1995" s="282" t="s">
        <v>1145</v>
      </c>
      <c r="E1995" s="282" t="s">
        <v>2064</v>
      </c>
      <c r="F1995" s="282" t="s">
        <v>2065</v>
      </c>
      <c r="G1995" s="345">
        <v>1092</v>
      </c>
      <c r="H1995" s="345">
        <v>0</v>
      </c>
      <c r="I1995" s="282" t="s">
        <v>1139</v>
      </c>
      <c r="J1995" s="346">
        <v>45648</v>
      </c>
      <c r="K1995" s="344">
        <v>1</v>
      </c>
      <c r="L1995" s="346">
        <v>45649</v>
      </c>
      <c r="M1995" s="345">
        <v>0.01</v>
      </c>
      <c r="N1995" s="345">
        <v>0</v>
      </c>
      <c r="O1995" s="282" t="s">
        <v>1123</v>
      </c>
      <c r="P1995" s="344">
        <v>0</v>
      </c>
      <c r="Q1995" s="282" t="s">
        <v>2068</v>
      </c>
      <c r="R1995" s="344">
        <v>1</v>
      </c>
      <c r="S1995" s="339"/>
      <c r="T1995" s="282"/>
      <c r="U1995" s="24" t="e">
        <f>+VLOOKUP(TRIM(C1995),[5]CAT!$A$2:$G$498,4,0)</f>
        <v>#N/A</v>
      </c>
      <c r="V1995" s="65">
        <f t="shared" si="31"/>
        <v>45649</v>
      </c>
    </row>
    <row r="1996" spans="1:22" x14ac:dyDescent="0.2">
      <c r="A1996" s="344">
        <v>73</v>
      </c>
      <c r="B1996" s="345" t="b">
        <v>1</v>
      </c>
      <c r="C1996" s="282" t="s">
        <v>2011</v>
      </c>
      <c r="D1996" s="282" t="s">
        <v>1145</v>
      </c>
      <c r="E1996" s="282" t="s">
        <v>1149</v>
      </c>
      <c r="F1996" s="282" t="s">
        <v>2012</v>
      </c>
      <c r="G1996" s="345">
        <v>1092</v>
      </c>
      <c r="H1996" s="345">
        <v>0</v>
      </c>
      <c r="I1996" s="282" t="s">
        <v>1139</v>
      </c>
      <c r="J1996" s="346">
        <v>45648</v>
      </c>
      <c r="K1996" s="344">
        <v>1</v>
      </c>
      <c r="L1996" s="346">
        <v>45649</v>
      </c>
      <c r="M1996" s="345">
        <v>0.01</v>
      </c>
      <c r="N1996" s="345">
        <v>0</v>
      </c>
      <c r="O1996" s="282" t="s">
        <v>1123</v>
      </c>
      <c r="P1996" s="344">
        <v>0</v>
      </c>
      <c r="Q1996" s="282" t="s">
        <v>2000</v>
      </c>
      <c r="R1996" s="344">
        <v>1</v>
      </c>
      <c r="S1996" s="339"/>
      <c r="T1996" s="282"/>
      <c r="U1996" s="24" t="e">
        <f>+VLOOKUP(TRIM(C1996),[5]CAT!$A$2:$G$498,4,0)</f>
        <v>#N/A</v>
      </c>
      <c r="V1996" s="65">
        <f t="shared" si="31"/>
        <v>45649</v>
      </c>
    </row>
    <row r="1997" spans="1:22" x14ac:dyDescent="0.2">
      <c r="A1997" s="344">
        <v>72</v>
      </c>
      <c r="B1997" s="345" t="b">
        <v>1</v>
      </c>
      <c r="C1997" s="282" t="s">
        <v>2256</v>
      </c>
      <c r="D1997" s="282" t="s">
        <v>1145</v>
      </c>
      <c r="E1997" s="282" t="s">
        <v>2257</v>
      </c>
      <c r="F1997" s="282" t="s">
        <v>2258</v>
      </c>
      <c r="G1997" s="345">
        <v>1037.73</v>
      </c>
      <c r="H1997" s="345">
        <v>0</v>
      </c>
      <c r="I1997" s="282" t="s">
        <v>1139</v>
      </c>
      <c r="J1997" s="346">
        <v>45648</v>
      </c>
      <c r="K1997" s="344">
        <v>1</v>
      </c>
      <c r="L1997" s="346">
        <v>45649</v>
      </c>
      <c r="M1997" s="345">
        <v>0.01</v>
      </c>
      <c r="N1997" s="345">
        <v>0</v>
      </c>
      <c r="O1997" s="282" t="s">
        <v>1123</v>
      </c>
      <c r="P1997" s="344">
        <v>0</v>
      </c>
      <c r="Q1997" s="282" t="s">
        <v>2248</v>
      </c>
      <c r="R1997" s="344">
        <v>1</v>
      </c>
      <c r="S1997" s="339"/>
      <c r="T1997" s="282"/>
      <c r="U1997" s="24" t="e">
        <f>+VLOOKUP(TRIM(C1997),[5]CAT!$A$2:$G$498,4,0)</f>
        <v>#N/A</v>
      </c>
      <c r="V1997" s="65">
        <f t="shared" si="31"/>
        <v>45649</v>
      </c>
    </row>
    <row r="1998" spans="1:22" x14ac:dyDescent="0.2">
      <c r="A1998" s="344">
        <v>1824</v>
      </c>
      <c r="B1998" s="345" t="b">
        <v>1</v>
      </c>
      <c r="C1998" s="282" t="s">
        <v>1774</v>
      </c>
      <c r="D1998" s="282" t="s">
        <v>20</v>
      </c>
      <c r="E1998" s="282" t="s">
        <v>322</v>
      </c>
      <c r="F1998" s="282" t="s">
        <v>2013</v>
      </c>
      <c r="G1998" s="345">
        <v>1248.1300000000001</v>
      </c>
      <c r="H1998" s="345">
        <v>1248.1300000000001</v>
      </c>
      <c r="I1998" s="282" t="s">
        <v>1139</v>
      </c>
      <c r="J1998" s="346">
        <v>45648</v>
      </c>
      <c r="K1998" s="344">
        <v>0</v>
      </c>
      <c r="L1998" s="346">
        <v>45649</v>
      </c>
      <c r="M1998" s="345">
        <v>0.01</v>
      </c>
      <c r="N1998" s="345">
        <v>0</v>
      </c>
      <c r="O1998" s="282" t="s">
        <v>1123</v>
      </c>
      <c r="P1998" s="344">
        <v>0</v>
      </c>
      <c r="Q1998" s="282" t="s">
        <v>2001</v>
      </c>
      <c r="R1998" s="344">
        <v>1</v>
      </c>
      <c r="S1998" s="339"/>
      <c r="T1998" s="282"/>
      <c r="U1998" s="24" t="e">
        <f>+VLOOKUP(TRIM(C1998),[5]CAT!$A$2:$G$498,4,0)</f>
        <v>#N/A</v>
      </c>
      <c r="V1998" s="65">
        <f t="shared" si="31"/>
        <v>45649</v>
      </c>
    </row>
    <row r="1999" spans="1:22" x14ac:dyDescent="0.2">
      <c r="A1999" s="344">
        <v>2192</v>
      </c>
      <c r="B1999" s="345" t="b">
        <v>1</v>
      </c>
      <c r="C1999" s="282" t="s">
        <v>269</v>
      </c>
      <c r="D1999" s="282" t="s">
        <v>20</v>
      </c>
      <c r="E1999" s="282" t="s">
        <v>743</v>
      </c>
      <c r="F1999" s="282" t="s">
        <v>1132</v>
      </c>
      <c r="G1999" s="345">
        <v>39.999864000000002</v>
      </c>
      <c r="H1999" s="345">
        <v>39.999864000000002</v>
      </c>
      <c r="I1999" s="282" t="s">
        <v>1122</v>
      </c>
      <c r="J1999" s="346">
        <v>45648</v>
      </c>
      <c r="K1999" s="344">
        <v>21</v>
      </c>
      <c r="L1999" s="346">
        <v>45670</v>
      </c>
      <c r="M1999" s="345">
        <v>0</v>
      </c>
      <c r="N1999" s="345">
        <v>0</v>
      </c>
      <c r="O1999" s="282" t="s">
        <v>1123</v>
      </c>
      <c r="P1999" s="344">
        <v>0</v>
      </c>
      <c r="Q1999" s="282" t="s">
        <v>2108</v>
      </c>
      <c r="R1999" s="344">
        <v>1</v>
      </c>
      <c r="S1999" s="339"/>
      <c r="T1999" s="282"/>
      <c r="U1999" s="24" t="str">
        <f>+VLOOKUP(TRIM(C1999),[5]CAT!$A$2:$G$498,4,0)</f>
        <v>Batter</v>
      </c>
      <c r="V1999" s="65">
        <f t="shared" si="31"/>
        <v>45670</v>
      </c>
    </row>
    <row r="2000" spans="1:22" x14ac:dyDescent="0.2">
      <c r="A2000" s="344">
        <v>2196</v>
      </c>
      <c r="B2000" s="345" t="b">
        <v>1</v>
      </c>
      <c r="C2000" s="282" t="s">
        <v>735</v>
      </c>
      <c r="D2000" s="282" t="s">
        <v>20</v>
      </c>
      <c r="E2000" s="282" t="s">
        <v>754</v>
      </c>
      <c r="F2000" s="282" t="s">
        <v>1127</v>
      </c>
      <c r="G2000" s="345">
        <v>11.601960999999999</v>
      </c>
      <c r="H2000" s="345">
        <v>11.601960999999999</v>
      </c>
      <c r="I2000" s="282" t="s">
        <v>1122</v>
      </c>
      <c r="J2000" s="346">
        <v>45648</v>
      </c>
      <c r="K2000" s="344">
        <v>21</v>
      </c>
      <c r="L2000" s="346">
        <v>45670</v>
      </c>
      <c r="M2000" s="345">
        <v>0</v>
      </c>
      <c r="N2000" s="345">
        <v>0</v>
      </c>
      <c r="O2000" s="282" t="s">
        <v>1123</v>
      </c>
      <c r="P2000" s="344">
        <v>0</v>
      </c>
      <c r="Q2000" s="282" t="s">
        <v>2113</v>
      </c>
      <c r="R2000" s="344">
        <v>1</v>
      </c>
      <c r="S2000" s="339"/>
      <c r="T2000" s="282"/>
      <c r="U2000" s="24" t="str">
        <f>+VLOOKUP(TRIM(C2000),[5]CAT!$A$2:$G$498,4,0)</f>
        <v>Batter</v>
      </c>
      <c r="V2000" s="65">
        <f t="shared" si="31"/>
        <v>45670</v>
      </c>
    </row>
    <row r="2001" spans="1:22" x14ac:dyDescent="0.2">
      <c r="A2001" s="344">
        <v>2267</v>
      </c>
      <c r="B2001" s="345" t="b">
        <v>1</v>
      </c>
      <c r="C2001" s="282" t="s">
        <v>602</v>
      </c>
      <c r="D2001" s="282" t="s">
        <v>20</v>
      </c>
      <c r="E2001" s="282" t="s">
        <v>603</v>
      </c>
      <c r="F2001" s="282" t="s">
        <v>1375</v>
      </c>
      <c r="G2001" s="345">
        <v>0.24648600000000001</v>
      </c>
      <c r="H2001" s="345">
        <v>0.24648600000000001</v>
      </c>
      <c r="I2001" s="282" t="s">
        <v>1180</v>
      </c>
      <c r="J2001" s="346">
        <v>45648</v>
      </c>
      <c r="K2001" s="344">
        <v>30</v>
      </c>
      <c r="L2001" s="346">
        <v>45684</v>
      </c>
      <c r="M2001" s="345">
        <v>0</v>
      </c>
      <c r="N2001" s="345">
        <v>0</v>
      </c>
      <c r="O2001" s="282" t="s">
        <v>1123</v>
      </c>
      <c r="P2001" s="344">
        <v>0</v>
      </c>
      <c r="Q2001" s="282" t="s">
        <v>2068</v>
      </c>
      <c r="R2001" s="344">
        <v>1</v>
      </c>
      <c r="S2001" s="339"/>
      <c r="T2001" s="282"/>
      <c r="U2001" s="24" t="str">
        <f>+VLOOKUP(TRIM(C2001),[5]CAT!$A$2:$G$498,4,0)</f>
        <v>Aditivos</v>
      </c>
      <c r="V2001" s="65">
        <f t="shared" si="31"/>
        <v>45684</v>
      </c>
    </row>
    <row r="2002" spans="1:22" x14ac:dyDescent="0.2">
      <c r="A2002" s="344">
        <v>1978</v>
      </c>
      <c r="B2002" s="345" t="b">
        <v>1</v>
      </c>
      <c r="C2002" s="282" t="s">
        <v>148</v>
      </c>
      <c r="D2002" s="282" t="s">
        <v>20</v>
      </c>
      <c r="E2002" s="282" t="s">
        <v>586</v>
      </c>
      <c r="F2002" s="282" t="s">
        <v>1128</v>
      </c>
      <c r="G2002" s="345">
        <v>6147.5005659999997</v>
      </c>
      <c r="H2002" s="345">
        <v>6147.5005659999997</v>
      </c>
      <c r="I2002" s="282" t="s">
        <v>1122</v>
      </c>
      <c r="J2002" s="346">
        <v>45649</v>
      </c>
      <c r="K2002" s="344">
        <v>10</v>
      </c>
      <c r="L2002" s="346">
        <v>45663</v>
      </c>
      <c r="M2002" s="345">
        <v>0</v>
      </c>
      <c r="N2002" s="345">
        <v>0</v>
      </c>
      <c r="O2002" s="282" t="s">
        <v>1123</v>
      </c>
      <c r="P2002" s="344">
        <v>0</v>
      </c>
      <c r="Q2002" s="282" t="s">
        <v>2124</v>
      </c>
      <c r="R2002" s="344">
        <v>1</v>
      </c>
      <c r="S2002" s="339"/>
      <c r="T2002" s="282"/>
      <c r="U2002" s="24" t="str">
        <f>+VLOOKUP(TRIM(C2002),[5]CAT!$A$2:$G$498,4,0)</f>
        <v>Harina</v>
      </c>
      <c r="V2002" s="65">
        <f t="shared" si="31"/>
        <v>45663</v>
      </c>
    </row>
    <row r="2003" spans="1:22" x14ac:dyDescent="0.2">
      <c r="A2003" s="344">
        <v>1981</v>
      </c>
      <c r="B2003" s="345" t="b">
        <v>1</v>
      </c>
      <c r="C2003" s="282" t="s">
        <v>148</v>
      </c>
      <c r="D2003" s="282" t="s">
        <v>20</v>
      </c>
      <c r="E2003" s="282" t="s">
        <v>586</v>
      </c>
      <c r="F2003" s="282" t="s">
        <v>1128</v>
      </c>
      <c r="G2003" s="345">
        <v>2824.6640179999999</v>
      </c>
      <c r="H2003" s="345">
        <v>2824.6640179999999</v>
      </c>
      <c r="I2003" s="282" t="s">
        <v>1122</v>
      </c>
      <c r="J2003" s="346">
        <v>45649</v>
      </c>
      <c r="K2003" s="344">
        <v>10</v>
      </c>
      <c r="L2003" s="346">
        <v>45663</v>
      </c>
      <c r="M2003" s="345">
        <v>0</v>
      </c>
      <c r="N2003" s="345">
        <v>0</v>
      </c>
      <c r="O2003" s="282" t="s">
        <v>1123</v>
      </c>
      <c r="P2003" s="344">
        <v>0</v>
      </c>
      <c r="Q2003" s="282" t="s">
        <v>2000</v>
      </c>
      <c r="R2003" s="344">
        <v>1</v>
      </c>
      <c r="S2003" s="339"/>
      <c r="T2003" s="282"/>
      <c r="U2003" s="24" t="str">
        <f>+VLOOKUP(TRIM(C2003),[5]CAT!$A$2:$G$498,4,0)</f>
        <v>Harina</v>
      </c>
      <c r="V2003" s="65">
        <f t="shared" si="31"/>
        <v>45663</v>
      </c>
    </row>
    <row r="2004" spans="1:22" x14ac:dyDescent="0.2">
      <c r="A2004" s="344">
        <v>1984</v>
      </c>
      <c r="B2004" s="345" t="b">
        <v>1</v>
      </c>
      <c r="C2004" s="282" t="s">
        <v>148</v>
      </c>
      <c r="D2004" s="282" t="s">
        <v>20</v>
      </c>
      <c r="E2004" s="282" t="s">
        <v>586</v>
      </c>
      <c r="F2004" s="282" t="s">
        <v>1128</v>
      </c>
      <c r="G2004" s="345">
        <v>7413.8990020000001</v>
      </c>
      <c r="H2004" s="345">
        <v>7413.8990020000001</v>
      </c>
      <c r="I2004" s="282" t="s">
        <v>1122</v>
      </c>
      <c r="J2004" s="346">
        <v>45649</v>
      </c>
      <c r="K2004" s="344">
        <v>10</v>
      </c>
      <c r="L2004" s="346">
        <v>45663</v>
      </c>
      <c r="M2004" s="345">
        <v>0</v>
      </c>
      <c r="N2004" s="345">
        <v>0</v>
      </c>
      <c r="O2004" s="282" t="s">
        <v>1123</v>
      </c>
      <c r="P2004" s="344">
        <v>0</v>
      </c>
      <c r="Q2004" s="282" t="s">
        <v>2068</v>
      </c>
      <c r="R2004" s="344">
        <v>1</v>
      </c>
      <c r="S2004" s="339"/>
      <c r="T2004" s="282"/>
      <c r="U2004" s="24" t="str">
        <f>+VLOOKUP(TRIM(C2004),[5]CAT!$A$2:$G$498,4,0)</f>
        <v>Harina</v>
      </c>
      <c r="V2004" s="65">
        <f t="shared" si="31"/>
        <v>45663</v>
      </c>
    </row>
    <row r="2005" spans="1:22" x14ac:dyDescent="0.2">
      <c r="A2005" s="344">
        <v>2279</v>
      </c>
      <c r="B2005" s="345" t="b">
        <v>1</v>
      </c>
      <c r="C2005" s="282" t="s">
        <v>238</v>
      </c>
      <c r="D2005" s="282" t="s">
        <v>20</v>
      </c>
      <c r="E2005" s="282" t="s">
        <v>82</v>
      </c>
      <c r="F2005" s="282" t="s">
        <v>1124</v>
      </c>
      <c r="G2005" s="345">
        <v>25.278364</v>
      </c>
      <c r="H2005" s="345">
        <v>25.278364</v>
      </c>
      <c r="I2005" s="282" t="s">
        <v>1180</v>
      </c>
      <c r="J2005" s="346">
        <v>45649</v>
      </c>
      <c r="K2005" s="344">
        <v>30</v>
      </c>
      <c r="L2005" s="346">
        <v>45684</v>
      </c>
      <c r="M2005" s="345">
        <v>0</v>
      </c>
      <c r="N2005" s="345">
        <v>0</v>
      </c>
      <c r="O2005" s="282" t="s">
        <v>1123</v>
      </c>
      <c r="P2005" s="344">
        <v>0</v>
      </c>
      <c r="Q2005" s="282" t="s">
        <v>2107</v>
      </c>
      <c r="R2005" s="344">
        <v>1</v>
      </c>
      <c r="S2005" s="339"/>
      <c r="T2005" s="282"/>
      <c r="U2005" s="24" t="str">
        <f>+VLOOKUP(TRIM(C2005),[5]CAT!$A$2:$G$498,4,0)</f>
        <v>Text &amp; Soja</v>
      </c>
      <c r="V2005" s="65">
        <f t="shared" si="31"/>
        <v>45684</v>
      </c>
    </row>
    <row r="2006" spans="1:22" x14ac:dyDescent="0.2">
      <c r="A2006" s="344">
        <v>1966</v>
      </c>
      <c r="B2006" s="345" t="b">
        <v>1</v>
      </c>
      <c r="C2006" s="282" t="s">
        <v>156</v>
      </c>
      <c r="D2006" s="282" t="s">
        <v>20</v>
      </c>
      <c r="E2006" s="282" t="s">
        <v>44</v>
      </c>
      <c r="F2006" s="282" t="s">
        <v>1375</v>
      </c>
      <c r="G2006" s="345">
        <v>49.152290000000001</v>
      </c>
      <c r="H2006" s="345">
        <v>49.152290000000001</v>
      </c>
      <c r="I2006" s="282" t="s">
        <v>1122</v>
      </c>
      <c r="J2006" s="346">
        <v>45650</v>
      </c>
      <c r="K2006" s="344">
        <v>7</v>
      </c>
      <c r="L2006" s="346">
        <v>45663</v>
      </c>
      <c r="M2006" s="345">
        <v>0</v>
      </c>
      <c r="N2006" s="345">
        <v>0</v>
      </c>
      <c r="O2006" s="282" t="s">
        <v>1123</v>
      </c>
      <c r="P2006" s="344">
        <v>0</v>
      </c>
      <c r="Q2006" s="282" t="s">
        <v>2124</v>
      </c>
      <c r="R2006" s="344">
        <v>1</v>
      </c>
      <c r="S2006" s="339"/>
      <c r="T2006" s="282"/>
      <c r="U2006" s="24" t="str">
        <f>+VLOOKUP(TRIM(C2006),[5]CAT!$A$2:$G$498,4,0)</f>
        <v>Azucar</v>
      </c>
      <c r="V2006" s="65">
        <f t="shared" si="31"/>
        <v>45663</v>
      </c>
    </row>
    <row r="2007" spans="1:22" x14ac:dyDescent="0.2">
      <c r="A2007" s="344">
        <v>1971</v>
      </c>
      <c r="B2007" s="345" t="b">
        <v>1</v>
      </c>
      <c r="C2007" s="282" t="s">
        <v>156</v>
      </c>
      <c r="D2007" s="282" t="s">
        <v>20</v>
      </c>
      <c r="E2007" s="282" t="s">
        <v>44</v>
      </c>
      <c r="F2007" s="282" t="s">
        <v>1375</v>
      </c>
      <c r="G2007" s="345">
        <v>22.584578</v>
      </c>
      <c r="H2007" s="345">
        <v>22.584578</v>
      </c>
      <c r="I2007" s="282" t="s">
        <v>1122</v>
      </c>
      <c r="J2007" s="346">
        <v>45650</v>
      </c>
      <c r="K2007" s="344">
        <v>7</v>
      </c>
      <c r="L2007" s="346">
        <v>45663</v>
      </c>
      <c r="M2007" s="345">
        <v>0</v>
      </c>
      <c r="N2007" s="345">
        <v>0</v>
      </c>
      <c r="O2007" s="282" t="s">
        <v>1123</v>
      </c>
      <c r="P2007" s="344">
        <v>0</v>
      </c>
      <c r="Q2007" s="282" t="s">
        <v>2000</v>
      </c>
      <c r="R2007" s="344">
        <v>1</v>
      </c>
      <c r="S2007" s="339"/>
      <c r="T2007" s="282"/>
      <c r="U2007" s="24" t="str">
        <f>+VLOOKUP(TRIM(C2007),[5]CAT!$A$2:$G$498,4,0)</f>
        <v>Azucar</v>
      </c>
      <c r="V2007" s="65">
        <f t="shared" si="31"/>
        <v>45663</v>
      </c>
    </row>
    <row r="2008" spans="1:22" x14ac:dyDescent="0.2">
      <c r="A2008" s="344">
        <v>1976</v>
      </c>
      <c r="B2008" s="345" t="b">
        <v>1</v>
      </c>
      <c r="C2008" s="282" t="s">
        <v>156</v>
      </c>
      <c r="D2008" s="282" t="s">
        <v>20</v>
      </c>
      <c r="E2008" s="282" t="s">
        <v>44</v>
      </c>
      <c r="F2008" s="282" t="s">
        <v>1375</v>
      </c>
      <c r="G2008" s="345">
        <v>59.277768000000002</v>
      </c>
      <c r="H2008" s="345">
        <v>59.277768000000002</v>
      </c>
      <c r="I2008" s="282" t="s">
        <v>1122</v>
      </c>
      <c r="J2008" s="346">
        <v>45650</v>
      </c>
      <c r="K2008" s="344">
        <v>7</v>
      </c>
      <c r="L2008" s="346">
        <v>45663</v>
      </c>
      <c r="M2008" s="345">
        <v>0</v>
      </c>
      <c r="N2008" s="345">
        <v>0</v>
      </c>
      <c r="O2008" s="282" t="s">
        <v>1123</v>
      </c>
      <c r="P2008" s="344">
        <v>0</v>
      </c>
      <c r="Q2008" s="282" t="s">
        <v>2068</v>
      </c>
      <c r="R2008" s="344">
        <v>1</v>
      </c>
      <c r="S2008" s="339"/>
      <c r="T2008" s="282"/>
      <c r="U2008" s="24" t="str">
        <f>+VLOOKUP(TRIM(C2008),[5]CAT!$A$2:$G$498,4,0)</f>
        <v>Azucar</v>
      </c>
      <c r="V2008" s="65">
        <f t="shared" si="31"/>
        <v>45663</v>
      </c>
    </row>
    <row r="2009" spans="1:22" x14ac:dyDescent="0.2">
      <c r="A2009" s="344">
        <v>1967</v>
      </c>
      <c r="B2009" s="345" t="b">
        <v>1</v>
      </c>
      <c r="C2009" s="282" t="s">
        <v>153</v>
      </c>
      <c r="D2009" s="282" t="s">
        <v>20</v>
      </c>
      <c r="E2009" s="282" t="s">
        <v>46</v>
      </c>
      <c r="F2009" s="282" t="s">
        <v>1375</v>
      </c>
      <c r="G2009" s="345">
        <v>131.07277400000001</v>
      </c>
      <c r="H2009" s="345">
        <v>131.07277400000001</v>
      </c>
      <c r="I2009" s="282" t="s">
        <v>1122</v>
      </c>
      <c r="J2009" s="346">
        <v>45650</v>
      </c>
      <c r="K2009" s="344">
        <v>7</v>
      </c>
      <c r="L2009" s="346">
        <v>45663</v>
      </c>
      <c r="M2009" s="345">
        <v>0</v>
      </c>
      <c r="N2009" s="345">
        <v>0</v>
      </c>
      <c r="O2009" s="282" t="s">
        <v>1123</v>
      </c>
      <c r="P2009" s="344">
        <v>0</v>
      </c>
      <c r="Q2009" s="282" t="s">
        <v>2124</v>
      </c>
      <c r="R2009" s="344">
        <v>1</v>
      </c>
      <c r="S2009" s="339"/>
      <c r="T2009" s="282"/>
      <c r="U2009" s="24" t="str">
        <f>+VLOOKUP(TRIM(C2009),[5]CAT!$A$2:$G$498,4,0)</f>
        <v>Sal</v>
      </c>
      <c r="V2009" s="65">
        <f t="shared" si="31"/>
        <v>45663</v>
      </c>
    </row>
    <row r="2010" spans="1:22" x14ac:dyDescent="0.2">
      <c r="A2010" s="344">
        <v>1972</v>
      </c>
      <c r="B2010" s="345" t="b">
        <v>1</v>
      </c>
      <c r="C2010" s="282" t="s">
        <v>153</v>
      </c>
      <c r="D2010" s="282" t="s">
        <v>20</v>
      </c>
      <c r="E2010" s="282" t="s">
        <v>46</v>
      </c>
      <c r="F2010" s="282" t="s">
        <v>1375</v>
      </c>
      <c r="G2010" s="345">
        <v>60.225541</v>
      </c>
      <c r="H2010" s="345">
        <v>60.225541</v>
      </c>
      <c r="I2010" s="282" t="s">
        <v>1122</v>
      </c>
      <c r="J2010" s="346">
        <v>45650</v>
      </c>
      <c r="K2010" s="344">
        <v>7</v>
      </c>
      <c r="L2010" s="346">
        <v>45663</v>
      </c>
      <c r="M2010" s="345">
        <v>0</v>
      </c>
      <c r="N2010" s="345">
        <v>0</v>
      </c>
      <c r="O2010" s="282" t="s">
        <v>1123</v>
      </c>
      <c r="P2010" s="344">
        <v>0</v>
      </c>
      <c r="Q2010" s="282" t="s">
        <v>2000</v>
      </c>
      <c r="R2010" s="344">
        <v>1</v>
      </c>
      <c r="S2010" s="339"/>
      <c r="T2010" s="282"/>
      <c r="U2010" s="24" t="str">
        <f>+VLOOKUP(TRIM(C2010),[5]CAT!$A$2:$G$498,4,0)</f>
        <v>Sal</v>
      </c>
      <c r="V2010" s="65">
        <f t="shared" si="31"/>
        <v>45663</v>
      </c>
    </row>
    <row r="2011" spans="1:22" x14ac:dyDescent="0.2">
      <c r="A2011" s="344">
        <v>1977</v>
      </c>
      <c r="B2011" s="345" t="b">
        <v>1</v>
      </c>
      <c r="C2011" s="282" t="s">
        <v>153</v>
      </c>
      <c r="D2011" s="282" t="s">
        <v>20</v>
      </c>
      <c r="E2011" s="282" t="s">
        <v>46</v>
      </c>
      <c r="F2011" s="282" t="s">
        <v>1375</v>
      </c>
      <c r="G2011" s="345">
        <v>158.074049</v>
      </c>
      <c r="H2011" s="345">
        <v>158.074049</v>
      </c>
      <c r="I2011" s="282" t="s">
        <v>1122</v>
      </c>
      <c r="J2011" s="346">
        <v>45650</v>
      </c>
      <c r="K2011" s="344">
        <v>7</v>
      </c>
      <c r="L2011" s="346">
        <v>45663</v>
      </c>
      <c r="M2011" s="345">
        <v>0</v>
      </c>
      <c r="N2011" s="345">
        <v>0</v>
      </c>
      <c r="O2011" s="282" t="s">
        <v>1123</v>
      </c>
      <c r="P2011" s="344">
        <v>0</v>
      </c>
      <c r="Q2011" s="282" t="s">
        <v>2068</v>
      </c>
      <c r="R2011" s="344">
        <v>1</v>
      </c>
      <c r="S2011" s="339"/>
      <c r="T2011" s="282"/>
      <c r="U2011" s="24" t="str">
        <f>+VLOOKUP(TRIM(C2011),[5]CAT!$A$2:$G$498,4,0)</f>
        <v>Sal</v>
      </c>
      <c r="V2011" s="65">
        <f t="shared" si="31"/>
        <v>45663</v>
      </c>
    </row>
    <row r="2012" spans="1:22" x14ac:dyDescent="0.2">
      <c r="A2012" s="344">
        <v>1987</v>
      </c>
      <c r="B2012" s="345" t="b">
        <v>1</v>
      </c>
      <c r="C2012" s="282" t="s">
        <v>148</v>
      </c>
      <c r="D2012" s="282" t="s">
        <v>20</v>
      </c>
      <c r="E2012" s="282" t="s">
        <v>586</v>
      </c>
      <c r="F2012" s="282" t="s">
        <v>1128</v>
      </c>
      <c r="G2012" s="345">
        <v>317.45374700000002</v>
      </c>
      <c r="H2012" s="345">
        <v>317.45374700000002</v>
      </c>
      <c r="I2012" s="282" t="s">
        <v>1122</v>
      </c>
      <c r="J2012" s="346">
        <v>45650</v>
      </c>
      <c r="K2012" s="344">
        <v>10</v>
      </c>
      <c r="L2012" s="346">
        <v>45663</v>
      </c>
      <c r="M2012" s="345">
        <v>0</v>
      </c>
      <c r="N2012" s="345">
        <v>0</v>
      </c>
      <c r="O2012" s="282" t="s">
        <v>1123</v>
      </c>
      <c r="P2012" s="344">
        <v>0</v>
      </c>
      <c r="Q2012" s="282" t="s">
        <v>2124</v>
      </c>
      <c r="R2012" s="344">
        <v>1</v>
      </c>
      <c r="S2012" s="339"/>
      <c r="T2012" s="282"/>
      <c r="U2012" s="24" t="str">
        <f>+VLOOKUP(TRIM(C2012),[5]CAT!$A$2:$G$498,4,0)</f>
        <v>Harina</v>
      </c>
      <c r="V2012" s="65">
        <f t="shared" si="31"/>
        <v>45663</v>
      </c>
    </row>
    <row r="2013" spans="1:22" x14ac:dyDescent="0.2">
      <c r="A2013" s="344">
        <v>1988</v>
      </c>
      <c r="B2013" s="345" t="b">
        <v>1</v>
      </c>
      <c r="C2013" s="282" t="s">
        <v>148</v>
      </c>
      <c r="D2013" s="282" t="s">
        <v>20</v>
      </c>
      <c r="E2013" s="282" t="s">
        <v>586</v>
      </c>
      <c r="F2013" s="282" t="s">
        <v>1128</v>
      </c>
      <c r="G2013" s="345">
        <v>145.86418800000001</v>
      </c>
      <c r="H2013" s="345">
        <v>145.86418800000001</v>
      </c>
      <c r="I2013" s="282" t="s">
        <v>1122</v>
      </c>
      <c r="J2013" s="346">
        <v>45650</v>
      </c>
      <c r="K2013" s="344">
        <v>10</v>
      </c>
      <c r="L2013" s="346">
        <v>45663</v>
      </c>
      <c r="M2013" s="345">
        <v>0</v>
      </c>
      <c r="N2013" s="345">
        <v>0</v>
      </c>
      <c r="O2013" s="282" t="s">
        <v>1123</v>
      </c>
      <c r="P2013" s="344">
        <v>0</v>
      </c>
      <c r="Q2013" s="282" t="s">
        <v>2000</v>
      </c>
      <c r="R2013" s="344">
        <v>1</v>
      </c>
      <c r="S2013" s="339"/>
      <c r="T2013" s="282"/>
      <c r="U2013" s="24" t="str">
        <f>+VLOOKUP(TRIM(C2013),[5]CAT!$A$2:$G$498,4,0)</f>
        <v>Harina</v>
      </c>
      <c r="V2013" s="65">
        <f t="shared" si="31"/>
        <v>45663</v>
      </c>
    </row>
    <row r="2014" spans="1:22" x14ac:dyDescent="0.2">
      <c r="A2014" s="344">
        <v>1992</v>
      </c>
      <c r="B2014" s="345" t="b">
        <v>1</v>
      </c>
      <c r="C2014" s="282" t="s">
        <v>148</v>
      </c>
      <c r="D2014" s="282" t="s">
        <v>20</v>
      </c>
      <c r="E2014" s="282" t="s">
        <v>586</v>
      </c>
      <c r="F2014" s="282" t="s">
        <v>1128</v>
      </c>
      <c r="G2014" s="345">
        <v>382.84990699999997</v>
      </c>
      <c r="H2014" s="345">
        <v>382.84990699999997</v>
      </c>
      <c r="I2014" s="282" t="s">
        <v>1122</v>
      </c>
      <c r="J2014" s="346">
        <v>45650</v>
      </c>
      <c r="K2014" s="344">
        <v>10</v>
      </c>
      <c r="L2014" s="346">
        <v>45663</v>
      </c>
      <c r="M2014" s="345">
        <v>0</v>
      </c>
      <c r="N2014" s="345">
        <v>0</v>
      </c>
      <c r="O2014" s="282" t="s">
        <v>1123</v>
      </c>
      <c r="P2014" s="344">
        <v>0</v>
      </c>
      <c r="Q2014" s="282" t="s">
        <v>2068</v>
      </c>
      <c r="R2014" s="344">
        <v>1</v>
      </c>
      <c r="S2014" s="339"/>
      <c r="T2014" s="282"/>
      <c r="U2014" s="24" t="str">
        <f>+VLOOKUP(TRIM(C2014),[5]CAT!$A$2:$G$498,4,0)</f>
        <v>Harina</v>
      </c>
      <c r="V2014" s="65">
        <f t="shared" si="31"/>
        <v>45663</v>
      </c>
    </row>
    <row r="2015" spans="1:22" x14ac:dyDescent="0.2">
      <c r="A2015" s="344">
        <v>2106</v>
      </c>
      <c r="B2015" s="345" t="b">
        <v>1</v>
      </c>
      <c r="C2015" s="282" t="s">
        <v>256</v>
      </c>
      <c r="D2015" s="282" t="s">
        <v>20</v>
      </c>
      <c r="E2015" s="282" t="s">
        <v>77</v>
      </c>
      <c r="F2015" s="282" t="s">
        <v>1375</v>
      </c>
      <c r="G2015" s="345">
        <v>2499.7670349999999</v>
      </c>
      <c r="H2015" s="345">
        <v>2499.7670349999999</v>
      </c>
      <c r="I2015" s="282" t="s">
        <v>1180</v>
      </c>
      <c r="J2015" s="346">
        <v>45650</v>
      </c>
      <c r="K2015" s="344">
        <v>17</v>
      </c>
      <c r="L2015" s="346">
        <v>45670</v>
      </c>
      <c r="M2015" s="345">
        <v>0</v>
      </c>
      <c r="N2015" s="345">
        <v>0</v>
      </c>
      <c r="O2015" s="282" t="s">
        <v>1123</v>
      </c>
      <c r="P2015" s="344">
        <v>0</v>
      </c>
      <c r="Q2015" s="282" t="s">
        <v>2111</v>
      </c>
      <c r="R2015" s="344">
        <v>1</v>
      </c>
      <c r="S2015" s="339"/>
      <c r="T2015" s="282"/>
      <c r="U2015" s="24" t="str">
        <f>+VLOOKUP(TRIM(C2015),[5]CAT!$A$2:$G$498,4,0)</f>
        <v>Pollo</v>
      </c>
      <c r="V2015" s="65">
        <f t="shared" si="31"/>
        <v>45670</v>
      </c>
    </row>
    <row r="2016" spans="1:22" x14ac:dyDescent="0.2">
      <c r="A2016" s="344">
        <v>2115</v>
      </c>
      <c r="B2016" s="345" t="b">
        <v>1</v>
      </c>
      <c r="C2016" s="282" t="s">
        <v>256</v>
      </c>
      <c r="D2016" s="282" t="s">
        <v>20</v>
      </c>
      <c r="E2016" s="282" t="s">
        <v>77</v>
      </c>
      <c r="F2016" s="282" t="s">
        <v>1375</v>
      </c>
      <c r="G2016" s="345">
        <v>2794.7716150000001</v>
      </c>
      <c r="H2016" s="345">
        <v>2794.7716150000001</v>
      </c>
      <c r="I2016" s="282" t="s">
        <v>1180</v>
      </c>
      <c r="J2016" s="346">
        <v>45650</v>
      </c>
      <c r="K2016" s="344">
        <v>17</v>
      </c>
      <c r="L2016" s="346">
        <v>45670</v>
      </c>
      <c r="M2016" s="345">
        <v>0</v>
      </c>
      <c r="N2016" s="345">
        <v>0</v>
      </c>
      <c r="O2016" s="282" t="s">
        <v>1123</v>
      </c>
      <c r="P2016" s="344">
        <v>0</v>
      </c>
      <c r="Q2016" s="282" t="s">
        <v>2112</v>
      </c>
      <c r="R2016" s="344">
        <v>1</v>
      </c>
      <c r="S2016" s="339"/>
      <c r="T2016" s="282"/>
      <c r="U2016" s="24" t="str">
        <f>+VLOOKUP(TRIM(C2016),[5]CAT!$A$2:$G$498,4,0)</f>
        <v>Pollo</v>
      </c>
      <c r="V2016" s="65">
        <f t="shared" si="31"/>
        <v>45670</v>
      </c>
    </row>
    <row r="2017" spans="1:22" x14ac:dyDescent="0.2">
      <c r="A2017" s="344">
        <v>2127</v>
      </c>
      <c r="B2017" s="345" t="b">
        <v>1</v>
      </c>
      <c r="C2017" s="282" t="s">
        <v>256</v>
      </c>
      <c r="D2017" s="282" t="s">
        <v>20</v>
      </c>
      <c r="E2017" s="282" t="s">
        <v>77</v>
      </c>
      <c r="F2017" s="282" t="s">
        <v>1375</v>
      </c>
      <c r="G2017" s="345">
        <v>1432.9588639999999</v>
      </c>
      <c r="H2017" s="345">
        <v>1432.9588639999999</v>
      </c>
      <c r="I2017" s="282" t="s">
        <v>1180</v>
      </c>
      <c r="J2017" s="346">
        <v>45650</v>
      </c>
      <c r="K2017" s="344">
        <v>17</v>
      </c>
      <c r="L2017" s="346">
        <v>45670</v>
      </c>
      <c r="M2017" s="345">
        <v>0</v>
      </c>
      <c r="N2017" s="345">
        <v>0</v>
      </c>
      <c r="O2017" s="282" t="s">
        <v>1123</v>
      </c>
      <c r="P2017" s="344">
        <v>0</v>
      </c>
      <c r="Q2017" s="282" t="s">
        <v>2147</v>
      </c>
      <c r="R2017" s="344">
        <v>1</v>
      </c>
      <c r="S2017" s="339"/>
      <c r="T2017" s="282"/>
      <c r="U2017" s="24" t="str">
        <f>+VLOOKUP(TRIM(C2017),[5]CAT!$A$2:$G$498,4,0)</f>
        <v>Pollo</v>
      </c>
      <c r="V2017" s="65">
        <f t="shared" si="31"/>
        <v>45670</v>
      </c>
    </row>
    <row r="2018" spans="1:22" x14ac:dyDescent="0.2">
      <c r="A2018" s="344">
        <v>2141</v>
      </c>
      <c r="B2018" s="345" t="b">
        <v>1</v>
      </c>
      <c r="C2018" s="282" t="s">
        <v>256</v>
      </c>
      <c r="D2018" s="282" t="s">
        <v>20</v>
      </c>
      <c r="E2018" s="282" t="s">
        <v>77</v>
      </c>
      <c r="F2018" s="282" t="s">
        <v>1375</v>
      </c>
      <c r="G2018" s="345">
        <v>1289.662977</v>
      </c>
      <c r="H2018" s="345">
        <v>1289.662977</v>
      </c>
      <c r="I2018" s="282" t="s">
        <v>1180</v>
      </c>
      <c r="J2018" s="346">
        <v>45650</v>
      </c>
      <c r="K2018" s="344">
        <v>17</v>
      </c>
      <c r="L2018" s="346">
        <v>45670</v>
      </c>
      <c r="M2018" s="345">
        <v>0</v>
      </c>
      <c r="N2018" s="345">
        <v>0</v>
      </c>
      <c r="O2018" s="282" t="s">
        <v>1123</v>
      </c>
      <c r="P2018" s="344">
        <v>0</v>
      </c>
      <c r="Q2018" s="282" t="s">
        <v>2148</v>
      </c>
      <c r="R2018" s="344">
        <v>1</v>
      </c>
      <c r="S2018" s="339"/>
      <c r="T2018" s="282"/>
      <c r="U2018" s="24" t="str">
        <f>+VLOOKUP(TRIM(C2018),[5]CAT!$A$2:$G$498,4,0)</f>
        <v>Pollo</v>
      </c>
      <c r="V2018" s="65">
        <f t="shared" si="31"/>
        <v>45670</v>
      </c>
    </row>
    <row r="2019" spans="1:22" x14ac:dyDescent="0.2">
      <c r="A2019" s="344">
        <v>2146</v>
      </c>
      <c r="B2019" s="345" t="b">
        <v>1</v>
      </c>
      <c r="C2019" s="282" t="s">
        <v>256</v>
      </c>
      <c r="D2019" s="282" t="s">
        <v>20</v>
      </c>
      <c r="E2019" s="282" t="s">
        <v>77</v>
      </c>
      <c r="F2019" s="282" t="s">
        <v>1375</v>
      </c>
      <c r="G2019" s="345">
        <v>5939.4738239999997</v>
      </c>
      <c r="H2019" s="345">
        <v>5939.4738239999997</v>
      </c>
      <c r="I2019" s="282" t="s">
        <v>1180</v>
      </c>
      <c r="J2019" s="346">
        <v>45650</v>
      </c>
      <c r="K2019" s="344">
        <v>17</v>
      </c>
      <c r="L2019" s="346">
        <v>45670</v>
      </c>
      <c r="M2019" s="345">
        <v>0</v>
      </c>
      <c r="N2019" s="345">
        <v>0</v>
      </c>
      <c r="O2019" s="282" t="s">
        <v>1123</v>
      </c>
      <c r="P2019" s="344">
        <v>0</v>
      </c>
      <c r="Q2019" s="282" t="s">
        <v>2134</v>
      </c>
      <c r="R2019" s="344">
        <v>1</v>
      </c>
      <c r="S2019" s="339"/>
      <c r="T2019" s="282"/>
      <c r="U2019" s="24" t="str">
        <f>+VLOOKUP(TRIM(C2019),[5]CAT!$A$2:$G$498,4,0)</f>
        <v>Pollo</v>
      </c>
      <c r="V2019" s="65">
        <f t="shared" si="31"/>
        <v>45670</v>
      </c>
    </row>
    <row r="2020" spans="1:22" x14ac:dyDescent="0.2">
      <c r="A2020" s="344">
        <v>2229</v>
      </c>
      <c r="B2020" s="345" t="b">
        <v>1</v>
      </c>
      <c r="C2020" s="282" t="s">
        <v>680</v>
      </c>
      <c r="D2020" s="282" t="s">
        <v>20</v>
      </c>
      <c r="E2020" s="282" t="s">
        <v>678</v>
      </c>
      <c r="F2020" s="282" t="s">
        <v>1128</v>
      </c>
      <c r="G2020" s="345">
        <v>0.81920499999999996</v>
      </c>
      <c r="H2020" s="345">
        <v>0.81920499999999996</v>
      </c>
      <c r="I2020" s="282" t="s">
        <v>1180</v>
      </c>
      <c r="J2020" s="346">
        <v>45650</v>
      </c>
      <c r="K2020" s="344">
        <v>21</v>
      </c>
      <c r="L2020" s="346">
        <v>45677</v>
      </c>
      <c r="M2020" s="345">
        <v>0</v>
      </c>
      <c r="N2020" s="345">
        <v>0</v>
      </c>
      <c r="O2020" s="282" t="s">
        <v>1123</v>
      </c>
      <c r="P2020" s="344">
        <v>0</v>
      </c>
      <c r="Q2020" s="282" t="s">
        <v>2124</v>
      </c>
      <c r="R2020" s="344">
        <v>1</v>
      </c>
      <c r="S2020" s="339"/>
      <c r="T2020" s="282"/>
      <c r="U2020" s="24" t="str">
        <f>+VLOOKUP(TRIM(C2020),[5]CAT!$A$2:$G$498,4,0)</f>
        <v>Aditivos</v>
      </c>
      <c r="V2020" s="65">
        <f t="shared" si="31"/>
        <v>45677</v>
      </c>
    </row>
    <row r="2021" spans="1:22" x14ac:dyDescent="0.2">
      <c r="A2021" s="344">
        <v>2234</v>
      </c>
      <c r="B2021" s="345" t="b">
        <v>1</v>
      </c>
      <c r="C2021" s="282" t="s">
        <v>680</v>
      </c>
      <c r="D2021" s="282" t="s">
        <v>20</v>
      </c>
      <c r="E2021" s="282" t="s">
        <v>678</v>
      </c>
      <c r="F2021" s="282" t="s">
        <v>1128</v>
      </c>
      <c r="G2021" s="345">
        <v>0.45039400000000002</v>
      </c>
      <c r="H2021" s="345">
        <v>0.45039400000000002</v>
      </c>
      <c r="I2021" s="282" t="s">
        <v>1180</v>
      </c>
      <c r="J2021" s="346">
        <v>45650</v>
      </c>
      <c r="K2021" s="344">
        <v>21</v>
      </c>
      <c r="L2021" s="346">
        <v>45677</v>
      </c>
      <c r="M2021" s="345">
        <v>0</v>
      </c>
      <c r="N2021" s="345">
        <v>0</v>
      </c>
      <c r="O2021" s="282" t="s">
        <v>1123</v>
      </c>
      <c r="P2021" s="344">
        <v>0</v>
      </c>
      <c r="Q2021" s="282" t="s">
        <v>2068</v>
      </c>
      <c r="R2021" s="344">
        <v>1</v>
      </c>
      <c r="S2021" s="339"/>
      <c r="T2021" s="282"/>
      <c r="U2021" s="24" t="str">
        <f>+VLOOKUP(TRIM(C2021),[5]CAT!$A$2:$G$498,4,0)</f>
        <v>Aditivos</v>
      </c>
      <c r="V2021" s="65">
        <f t="shared" si="31"/>
        <v>45677</v>
      </c>
    </row>
    <row r="2022" spans="1:22" x14ac:dyDescent="0.2">
      <c r="A2022" s="344">
        <v>1879</v>
      </c>
      <c r="B2022" s="345" t="b">
        <v>1</v>
      </c>
      <c r="C2022" s="282" t="s">
        <v>1956</v>
      </c>
      <c r="D2022" s="282" t="s">
        <v>20</v>
      </c>
      <c r="E2022" s="282" t="s">
        <v>1957</v>
      </c>
      <c r="F2022" s="282" t="s">
        <v>1958</v>
      </c>
      <c r="G2022" s="345">
        <v>0.18</v>
      </c>
      <c r="H2022" s="345">
        <v>0.18</v>
      </c>
      <c r="I2022" s="282" t="s">
        <v>1180</v>
      </c>
      <c r="J2022" s="346">
        <v>45651</v>
      </c>
      <c r="K2022" s="344">
        <v>0</v>
      </c>
      <c r="L2022" s="346">
        <v>45656</v>
      </c>
      <c r="M2022" s="345">
        <v>0.01</v>
      </c>
      <c r="N2022" s="345">
        <v>0</v>
      </c>
      <c r="O2022" s="282" t="s">
        <v>1123</v>
      </c>
      <c r="P2022" s="344">
        <v>0</v>
      </c>
      <c r="Q2022" s="282" t="s">
        <v>2265</v>
      </c>
      <c r="R2022" s="344">
        <v>1</v>
      </c>
      <c r="S2022" s="339"/>
      <c r="T2022" s="282"/>
      <c r="U2022" s="24" t="e">
        <f>+VLOOKUP(TRIM(C2022),[5]CAT!$A$2:$G$498,4,0)</f>
        <v>#N/A</v>
      </c>
      <c r="V2022" s="65">
        <f t="shared" si="31"/>
        <v>45656</v>
      </c>
    </row>
    <row r="2023" spans="1:22" x14ac:dyDescent="0.2">
      <c r="A2023" s="344">
        <v>1878</v>
      </c>
      <c r="B2023" s="345" t="b">
        <v>1</v>
      </c>
      <c r="C2023" s="282" t="s">
        <v>1975</v>
      </c>
      <c r="D2023" s="282" t="s">
        <v>20</v>
      </c>
      <c r="E2023" s="282" t="s">
        <v>1976</v>
      </c>
      <c r="F2023" s="282" t="s">
        <v>2052</v>
      </c>
      <c r="G2023" s="345">
        <v>0.21</v>
      </c>
      <c r="H2023" s="345">
        <v>0.21</v>
      </c>
      <c r="I2023" s="282" t="s">
        <v>1180</v>
      </c>
      <c r="J2023" s="346">
        <v>45651</v>
      </c>
      <c r="K2023" s="344">
        <v>0</v>
      </c>
      <c r="L2023" s="346">
        <v>45656</v>
      </c>
      <c r="M2023" s="345">
        <v>0.01</v>
      </c>
      <c r="N2023" s="345">
        <v>0</v>
      </c>
      <c r="O2023" s="282" t="s">
        <v>1123</v>
      </c>
      <c r="P2023" s="344">
        <v>0</v>
      </c>
      <c r="Q2023" s="282" t="s">
        <v>2265</v>
      </c>
      <c r="R2023" s="344">
        <v>1</v>
      </c>
      <c r="S2023" s="339"/>
      <c r="T2023" s="282"/>
      <c r="U2023" s="24" t="e">
        <f>+VLOOKUP(TRIM(C2023),[5]CAT!$A$2:$G$498,4,0)</f>
        <v>#N/A</v>
      </c>
      <c r="V2023" s="65">
        <f t="shared" si="31"/>
        <v>45656</v>
      </c>
    </row>
    <row r="2024" spans="1:22" x14ac:dyDescent="0.2">
      <c r="A2024" s="344">
        <v>1884</v>
      </c>
      <c r="B2024" s="345" t="b">
        <v>1</v>
      </c>
      <c r="C2024" s="282" t="s">
        <v>815</v>
      </c>
      <c r="D2024" s="282" t="s">
        <v>20</v>
      </c>
      <c r="E2024" s="282" t="s">
        <v>800</v>
      </c>
      <c r="F2024" s="282" t="s">
        <v>1138</v>
      </c>
      <c r="G2024" s="345">
        <v>4.5999999999999996</v>
      </c>
      <c r="H2024" s="345">
        <v>4.5999999999999996</v>
      </c>
      <c r="I2024" s="282" t="s">
        <v>1180</v>
      </c>
      <c r="J2024" s="346">
        <v>45651</v>
      </c>
      <c r="K2024" s="344">
        <v>0</v>
      </c>
      <c r="L2024" s="346">
        <v>45656</v>
      </c>
      <c r="M2024" s="345">
        <v>0.01</v>
      </c>
      <c r="N2024" s="345">
        <v>0</v>
      </c>
      <c r="O2024" s="282" t="s">
        <v>1123</v>
      </c>
      <c r="P2024" s="344">
        <v>0</v>
      </c>
      <c r="Q2024" s="282" t="s">
        <v>2265</v>
      </c>
      <c r="R2024" s="344">
        <v>1</v>
      </c>
      <c r="S2024" s="339"/>
      <c r="T2024" s="282"/>
      <c r="U2024" s="24" t="str">
        <f>+VLOOKUP(TRIM(C2024),[5]CAT!$A$2:$G$498,4,0)</f>
        <v>Aditivos</v>
      </c>
      <c r="V2024" s="65">
        <f t="shared" si="31"/>
        <v>45656</v>
      </c>
    </row>
    <row r="2025" spans="1:22" x14ac:dyDescent="0.2">
      <c r="A2025" s="344">
        <v>1887</v>
      </c>
      <c r="B2025" s="345" t="b">
        <v>1</v>
      </c>
      <c r="C2025" s="282" t="s">
        <v>971</v>
      </c>
      <c r="D2025" s="282" t="s">
        <v>20</v>
      </c>
      <c r="E2025" s="282" t="s">
        <v>969</v>
      </c>
      <c r="F2025" s="282" t="s">
        <v>1135</v>
      </c>
      <c r="G2025" s="345">
        <v>2.2400000000000002</v>
      </c>
      <c r="H2025" s="345">
        <v>2.2400000000000002</v>
      </c>
      <c r="I2025" s="282" t="s">
        <v>1122</v>
      </c>
      <c r="J2025" s="346">
        <v>45651</v>
      </c>
      <c r="K2025" s="344">
        <v>0</v>
      </c>
      <c r="L2025" s="346">
        <v>45656</v>
      </c>
      <c r="M2025" s="345">
        <v>0.01</v>
      </c>
      <c r="N2025" s="345">
        <v>0</v>
      </c>
      <c r="O2025" s="282" t="s">
        <v>1123</v>
      </c>
      <c r="P2025" s="344">
        <v>0</v>
      </c>
      <c r="Q2025" s="282" t="s">
        <v>2169</v>
      </c>
      <c r="R2025" s="344">
        <v>1</v>
      </c>
      <c r="S2025" s="339"/>
      <c r="T2025" s="282"/>
      <c r="U2025" s="24" t="e">
        <f>+VLOOKUP(TRIM(C2025),[5]CAT!$A$2:$G$498,4,0)</f>
        <v>#N/A</v>
      </c>
      <c r="V2025" s="65">
        <f t="shared" si="31"/>
        <v>45656</v>
      </c>
    </row>
    <row r="2026" spans="1:22" x14ac:dyDescent="0.2">
      <c r="A2026" s="344">
        <v>1886</v>
      </c>
      <c r="B2026" s="345" t="b">
        <v>1</v>
      </c>
      <c r="C2026" s="282" t="s">
        <v>1070</v>
      </c>
      <c r="D2026" s="282" t="s">
        <v>20</v>
      </c>
      <c r="E2026" s="282" t="s">
        <v>1955</v>
      </c>
      <c r="F2026" s="282" t="s">
        <v>2187</v>
      </c>
      <c r="G2026" s="345">
        <v>20.100000000000001</v>
      </c>
      <c r="H2026" s="345">
        <v>20.100000000000001</v>
      </c>
      <c r="I2026" s="282" t="s">
        <v>1180</v>
      </c>
      <c r="J2026" s="346">
        <v>45651</v>
      </c>
      <c r="K2026" s="344">
        <v>0</v>
      </c>
      <c r="L2026" s="346">
        <v>45656</v>
      </c>
      <c r="M2026" s="345">
        <v>0.01</v>
      </c>
      <c r="N2026" s="345">
        <v>0</v>
      </c>
      <c r="O2026" s="282" t="s">
        <v>1123</v>
      </c>
      <c r="P2026" s="344">
        <v>0</v>
      </c>
      <c r="Q2026" s="282" t="s">
        <v>2169</v>
      </c>
      <c r="R2026" s="344">
        <v>1</v>
      </c>
      <c r="S2026" s="339"/>
      <c r="T2026" s="282"/>
      <c r="U2026" s="24" t="e">
        <f>+VLOOKUP(TRIM(C2026),[5]CAT!$A$2:$G$498,4,0)</f>
        <v>#N/A</v>
      </c>
      <c r="V2026" s="65">
        <f t="shared" ref="V2026:V2089" si="32">L2026</f>
        <v>45656</v>
      </c>
    </row>
    <row r="2027" spans="1:22" x14ac:dyDescent="0.2">
      <c r="A2027" s="344">
        <v>1897</v>
      </c>
      <c r="B2027" s="345" t="b">
        <v>1</v>
      </c>
      <c r="C2027" s="282" t="s">
        <v>329</v>
      </c>
      <c r="D2027" s="282" t="s">
        <v>20</v>
      </c>
      <c r="E2027" s="282" t="s">
        <v>53</v>
      </c>
      <c r="F2027" s="282" t="s">
        <v>1375</v>
      </c>
      <c r="G2027" s="345">
        <v>2372.5239940000001</v>
      </c>
      <c r="H2027" s="345">
        <v>2372.5239940000001</v>
      </c>
      <c r="I2027" s="282" t="s">
        <v>1122</v>
      </c>
      <c r="J2027" s="346">
        <v>45651</v>
      </c>
      <c r="K2027" s="344">
        <v>1</v>
      </c>
      <c r="L2027" s="346">
        <v>45656</v>
      </c>
      <c r="M2027" s="345">
        <v>0</v>
      </c>
      <c r="N2027" s="345">
        <v>0</v>
      </c>
      <c r="O2027" s="282" t="s">
        <v>1123</v>
      </c>
      <c r="P2027" s="344">
        <v>0</v>
      </c>
      <c r="Q2027" s="282" t="s">
        <v>2124</v>
      </c>
      <c r="R2027" s="344">
        <v>1</v>
      </c>
      <c r="S2027" s="339"/>
      <c r="T2027" s="282"/>
      <c r="U2027" s="24" t="str">
        <f>+VLOOKUP(TRIM(C2027),[5]CAT!$A$2:$G$498,4,0)</f>
        <v>Agua</v>
      </c>
      <c r="V2027" s="65">
        <f t="shared" si="32"/>
        <v>45656</v>
      </c>
    </row>
    <row r="2028" spans="1:22" x14ac:dyDescent="0.2">
      <c r="A2028" s="344">
        <v>1963</v>
      </c>
      <c r="B2028" s="345" t="b">
        <v>1</v>
      </c>
      <c r="C2028" s="282" t="s">
        <v>280</v>
      </c>
      <c r="D2028" s="282" t="s">
        <v>20</v>
      </c>
      <c r="E2028" s="282" t="s">
        <v>26</v>
      </c>
      <c r="F2028" s="282" t="s">
        <v>1127</v>
      </c>
      <c r="G2028" s="345">
        <v>65.536387000000005</v>
      </c>
      <c r="H2028" s="345">
        <v>65.536387000000005</v>
      </c>
      <c r="I2028" s="282" t="s">
        <v>1122</v>
      </c>
      <c r="J2028" s="346">
        <v>45651</v>
      </c>
      <c r="K2028" s="344">
        <v>6</v>
      </c>
      <c r="L2028" s="346">
        <v>45663</v>
      </c>
      <c r="M2028" s="345">
        <v>0</v>
      </c>
      <c r="N2028" s="345">
        <v>0</v>
      </c>
      <c r="O2028" s="282" t="s">
        <v>1123</v>
      </c>
      <c r="P2028" s="344">
        <v>0</v>
      </c>
      <c r="Q2028" s="282" t="s">
        <v>2124</v>
      </c>
      <c r="R2028" s="344">
        <v>1</v>
      </c>
      <c r="S2028" s="339"/>
      <c r="T2028" s="282"/>
      <c r="U2028" s="24" t="str">
        <f>+VLOOKUP(TRIM(C2028),[5]CAT!$A$2:$G$498,4,0)</f>
        <v>Ins Pizza</v>
      </c>
      <c r="V2028" s="65">
        <f t="shared" si="32"/>
        <v>45663</v>
      </c>
    </row>
    <row r="2029" spans="1:22" x14ac:dyDescent="0.2">
      <c r="A2029" s="344">
        <v>1968</v>
      </c>
      <c r="B2029" s="345" t="b">
        <v>1</v>
      </c>
      <c r="C2029" s="282" t="s">
        <v>280</v>
      </c>
      <c r="D2029" s="282" t="s">
        <v>20</v>
      </c>
      <c r="E2029" s="282" t="s">
        <v>26</v>
      </c>
      <c r="F2029" s="282" t="s">
        <v>1127</v>
      </c>
      <c r="G2029" s="345">
        <v>30.112770000000001</v>
      </c>
      <c r="H2029" s="345">
        <v>30.112770000000001</v>
      </c>
      <c r="I2029" s="282" t="s">
        <v>1122</v>
      </c>
      <c r="J2029" s="346">
        <v>45651</v>
      </c>
      <c r="K2029" s="344">
        <v>6</v>
      </c>
      <c r="L2029" s="346">
        <v>45663</v>
      </c>
      <c r="M2029" s="345">
        <v>0</v>
      </c>
      <c r="N2029" s="345">
        <v>0</v>
      </c>
      <c r="O2029" s="282" t="s">
        <v>1123</v>
      </c>
      <c r="P2029" s="344">
        <v>0</v>
      </c>
      <c r="Q2029" s="282" t="s">
        <v>2000</v>
      </c>
      <c r="R2029" s="344">
        <v>1</v>
      </c>
      <c r="S2029" s="339"/>
      <c r="T2029" s="282"/>
      <c r="U2029" s="24" t="str">
        <f>+VLOOKUP(TRIM(C2029),[5]CAT!$A$2:$G$498,4,0)</f>
        <v>Ins Pizza</v>
      </c>
      <c r="V2029" s="65">
        <f t="shared" si="32"/>
        <v>45663</v>
      </c>
    </row>
    <row r="2030" spans="1:22" x14ac:dyDescent="0.2">
      <c r="A2030" s="344">
        <v>1973</v>
      </c>
      <c r="B2030" s="345" t="b">
        <v>1</v>
      </c>
      <c r="C2030" s="282" t="s">
        <v>280</v>
      </c>
      <c r="D2030" s="282" t="s">
        <v>20</v>
      </c>
      <c r="E2030" s="282" t="s">
        <v>26</v>
      </c>
      <c r="F2030" s="282" t="s">
        <v>1127</v>
      </c>
      <c r="G2030" s="345">
        <v>79.037025</v>
      </c>
      <c r="H2030" s="345">
        <v>79.037025</v>
      </c>
      <c r="I2030" s="282" t="s">
        <v>1122</v>
      </c>
      <c r="J2030" s="346">
        <v>45651</v>
      </c>
      <c r="K2030" s="344">
        <v>6</v>
      </c>
      <c r="L2030" s="346">
        <v>45663</v>
      </c>
      <c r="M2030" s="345">
        <v>0</v>
      </c>
      <c r="N2030" s="345">
        <v>0</v>
      </c>
      <c r="O2030" s="282" t="s">
        <v>1123</v>
      </c>
      <c r="P2030" s="344">
        <v>0</v>
      </c>
      <c r="Q2030" s="282" t="s">
        <v>2068</v>
      </c>
      <c r="R2030" s="344">
        <v>1</v>
      </c>
      <c r="S2030" s="339"/>
      <c r="T2030" s="282"/>
      <c r="U2030" s="24" t="str">
        <f>+VLOOKUP(TRIM(C2030),[5]CAT!$A$2:$G$498,4,0)</f>
        <v>Ins Pizza</v>
      </c>
      <c r="V2030" s="65">
        <f t="shared" si="32"/>
        <v>45663</v>
      </c>
    </row>
    <row r="2031" spans="1:22" x14ac:dyDescent="0.2">
      <c r="A2031" s="344">
        <v>2089</v>
      </c>
      <c r="B2031" s="345" t="b">
        <v>1</v>
      </c>
      <c r="C2031" s="282" t="s">
        <v>155</v>
      </c>
      <c r="D2031" s="282" t="s">
        <v>20</v>
      </c>
      <c r="E2031" s="282" t="s">
        <v>45</v>
      </c>
      <c r="F2031" s="282" t="s">
        <v>1134</v>
      </c>
      <c r="G2031" s="345">
        <v>0.70510899999999999</v>
      </c>
      <c r="H2031" s="345">
        <v>0.70510899999999999</v>
      </c>
      <c r="I2031" s="282" t="s">
        <v>1122</v>
      </c>
      <c r="J2031" s="346">
        <v>45651</v>
      </c>
      <c r="K2031" s="344">
        <v>15</v>
      </c>
      <c r="L2031" s="346">
        <v>45670</v>
      </c>
      <c r="M2031" s="345">
        <v>0</v>
      </c>
      <c r="N2031" s="345">
        <v>0</v>
      </c>
      <c r="O2031" s="282" t="s">
        <v>1123</v>
      </c>
      <c r="P2031" s="344">
        <v>0</v>
      </c>
      <c r="Q2031" s="282" t="s">
        <v>2108</v>
      </c>
      <c r="R2031" s="344">
        <v>1</v>
      </c>
      <c r="S2031" s="339"/>
      <c r="T2031" s="282"/>
      <c r="U2031" s="24" t="str">
        <f>+VLOOKUP(TRIM(C2031),[5]CAT!$A$2:$G$498,4,0)</f>
        <v>Sabor</v>
      </c>
      <c r="V2031" s="65">
        <f t="shared" si="32"/>
        <v>45670</v>
      </c>
    </row>
    <row r="2032" spans="1:22" x14ac:dyDescent="0.2">
      <c r="A2032" s="344">
        <v>1901</v>
      </c>
      <c r="B2032" s="345" t="b">
        <v>1</v>
      </c>
      <c r="C2032" s="282" t="s">
        <v>329</v>
      </c>
      <c r="D2032" s="282" t="s">
        <v>20</v>
      </c>
      <c r="E2032" s="282" t="s">
        <v>53</v>
      </c>
      <c r="F2032" s="282" t="s">
        <v>1375</v>
      </c>
      <c r="G2032" s="345">
        <v>1819.107718</v>
      </c>
      <c r="H2032" s="345">
        <v>1819.107718</v>
      </c>
      <c r="I2032" s="282" t="s">
        <v>1122</v>
      </c>
      <c r="J2032" s="346">
        <v>45652</v>
      </c>
      <c r="K2032" s="344">
        <v>1</v>
      </c>
      <c r="L2032" s="346">
        <v>45656</v>
      </c>
      <c r="M2032" s="345">
        <v>0</v>
      </c>
      <c r="N2032" s="345">
        <v>0</v>
      </c>
      <c r="O2032" s="282" t="s">
        <v>1123</v>
      </c>
      <c r="P2032" s="344">
        <v>0</v>
      </c>
      <c r="Q2032" s="282" t="s">
        <v>1377</v>
      </c>
      <c r="R2032" s="344">
        <v>1</v>
      </c>
      <c r="S2032" s="339"/>
      <c r="T2032" s="282"/>
      <c r="U2032" s="24" t="str">
        <f>+VLOOKUP(TRIM(C2032),[5]CAT!$A$2:$G$498,4,0)</f>
        <v>Agua</v>
      </c>
      <c r="V2032" s="65">
        <f t="shared" si="32"/>
        <v>45656</v>
      </c>
    </row>
    <row r="2033" spans="1:22" x14ac:dyDescent="0.2">
      <c r="A2033" s="344">
        <v>1904</v>
      </c>
      <c r="B2033" s="345" t="b">
        <v>1</v>
      </c>
      <c r="C2033" s="282" t="s">
        <v>329</v>
      </c>
      <c r="D2033" s="282" t="s">
        <v>20</v>
      </c>
      <c r="E2033" s="282" t="s">
        <v>53</v>
      </c>
      <c r="F2033" s="282" t="s">
        <v>1375</v>
      </c>
      <c r="G2033" s="345">
        <v>231.24058199999999</v>
      </c>
      <c r="H2033" s="345">
        <v>231.24058199999999</v>
      </c>
      <c r="I2033" s="282" t="s">
        <v>1122</v>
      </c>
      <c r="J2033" s="346">
        <v>45652</v>
      </c>
      <c r="K2033" s="344">
        <v>1</v>
      </c>
      <c r="L2033" s="346">
        <v>45656</v>
      </c>
      <c r="M2033" s="345">
        <v>0</v>
      </c>
      <c r="N2033" s="345">
        <v>0</v>
      </c>
      <c r="O2033" s="282" t="s">
        <v>1123</v>
      </c>
      <c r="P2033" s="344">
        <v>0</v>
      </c>
      <c r="Q2033" s="282" t="s">
        <v>1377</v>
      </c>
      <c r="R2033" s="344">
        <v>1</v>
      </c>
      <c r="S2033" s="339"/>
      <c r="T2033" s="282"/>
      <c r="U2033" s="24" t="str">
        <f>+VLOOKUP(TRIM(C2033),[5]CAT!$A$2:$G$498,4,0)</f>
        <v>Agua</v>
      </c>
      <c r="V2033" s="65">
        <f t="shared" si="32"/>
        <v>45656</v>
      </c>
    </row>
    <row r="2034" spans="1:22" x14ac:dyDescent="0.2">
      <c r="A2034" s="344">
        <v>1907</v>
      </c>
      <c r="B2034" s="345" t="b">
        <v>1</v>
      </c>
      <c r="C2034" s="282" t="s">
        <v>329</v>
      </c>
      <c r="D2034" s="282" t="s">
        <v>20</v>
      </c>
      <c r="E2034" s="282" t="s">
        <v>53</v>
      </c>
      <c r="F2034" s="282" t="s">
        <v>1375</v>
      </c>
      <c r="G2034" s="345">
        <v>1973.8776720000001</v>
      </c>
      <c r="H2034" s="345">
        <v>1973.8776720000001</v>
      </c>
      <c r="I2034" s="282" t="s">
        <v>1122</v>
      </c>
      <c r="J2034" s="346">
        <v>45652</v>
      </c>
      <c r="K2034" s="344">
        <v>1</v>
      </c>
      <c r="L2034" s="346">
        <v>45656</v>
      </c>
      <c r="M2034" s="345">
        <v>0</v>
      </c>
      <c r="N2034" s="345">
        <v>0</v>
      </c>
      <c r="O2034" s="282" t="s">
        <v>1123</v>
      </c>
      <c r="P2034" s="344">
        <v>0</v>
      </c>
      <c r="Q2034" s="282" t="s">
        <v>1376</v>
      </c>
      <c r="R2034" s="344">
        <v>1</v>
      </c>
      <c r="S2034" s="339"/>
      <c r="T2034" s="282"/>
      <c r="U2034" s="24" t="str">
        <f>+VLOOKUP(TRIM(C2034),[5]CAT!$A$2:$G$498,4,0)</f>
        <v>Agua</v>
      </c>
      <c r="V2034" s="65">
        <f t="shared" si="32"/>
        <v>45656</v>
      </c>
    </row>
    <row r="2035" spans="1:22" x14ac:dyDescent="0.2">
      <c r="A2035" s="344">
        <v>1911</v>
      </c>
      <c r="B2035" s="345" t="b">
        <v>1</v>
      </c>
      <c r="C2035" s="282" t="s">
        <v>329</v>
      </c>
      <c r="D2035" s="282" t="s">
        <v>20</v>
      </c>
      <c r="E2035" s="282" t="s">
        <v>53</v>
      </c>
      <c r="F2035" s="282" t="s">
        <v>1375</v>
      </c>
      <c r="G2035" s="345">
        <v>276.17586799999998</v>
      </c>
      <c r="H2035" s="345">
        <v>276.17586799999998</v>
      </c>
      <c r="I2035" s="282" t="s">
        <v>1122</v>
      </c>
      <c r="J2035" s="346">
        <v>45652</v>
      </c>
      <c r="K2035" s="344">
        <v>1</v>
      </c>
      <c r="L2035" s="346">
        <v>45656</v>
      </c>
      <c r="M2035" s="345">
        <v>0</v>
      </c>
      <c r="N2035" s="345">
        <v>0</v>
      </c>
      <c r="O2035" s="282" t="s">
        <v>1123</v>
      </c>
      <c r="P2035" s="344">
        <v>0</v>
      </c>
      <c r="Q2035" s="282" t="s">
        <v>1376</v>
      </c>
      <c r="R2035" s="344">
        <v>1</v>
      </c>
      <c r="S2035" s="339"/>
      <c r="T2035" s="282"/>
      <c r="U2035" s="24" t="str">
        <f>+VLOOKUP(TRIM(C2035),[5]CAT!$A$2:$G$498,4,0)</f>
        <v>Agua</v>
      </c>
      <c r="V2035" s="65">
        <f t="shared" si="32"/>
        <v>45656</v>
      </c>
    </row>
    <row r="2036" spans="1:22" x14ac:dyDescent="0.2">
      <c r="A2036" s="344">
        <v>1914</v>
      </c>
      <c r="B2036" s="345" t="b">
        <v>1</v>
      </c>
      <c r="C2036" s="282" t="s">
        <v>329</v>
      </c>
      <c r="D2036" s="282" t="s">
        <v>20</v>
      </c>
      <c r="E2036" s="282" t="s">
        <v>53</v>
      </c>
      <c r="F2036" s="282" t="s">
        <v>1375</v>
      </c>
      <c r="G2036" s="345">
        <v>617.70984699999997</v>
      </c>
      <c r="H2036" s="345">
        <v>617.70984699999997</v>
      </c>
      <c r="I2036" s="282" t="s">
        <v>1122</v>
      </c>
      <c r="J2036" s="346">
        <v>45652</v>
      </c>
      <c r="K2036" s="344">
        <v>1</v>
      </c>
      <c r="L2036" s="346">
        <v>45656</v>
      </c>
      <c r="M2036" s="345">
        <v>0</v>
      </c>
      <c r="N2036" s="345">
        <v>0</v>
      </c>
      <c r="O2036" s="282" t="s">
        <v>1123</v>
      </c>
      <c r="P2036" s="344">
        <v>0</v>
      </c>
      <c r="Q2036" s="282" t="s">
        <v>2265</v>
      </c>
      <c r="R2036" s="344">
        <v>1</v>
      </c>
      <c r="S2036" s="339"/>
      <c r="T2036" s="282"/>
      <c r="U2036" s="24" t="str">
        <f>+VLOOKUP(TRIM(C2036),[5]CAT!$A$2:$G$498,4,0)</f>
        <v>Agua</v>
      </c>
      <c r="V2036" s="65">
        <f t="shared" si="32"/>
        <v>45656</v>
      </c>
    </row>
    <row r="2037" spans="1:22" x14ac:dyDescent="0.2">
      <c r="A2037" s="344">
        <v>1917</v>
      </c>
      <c r="B2037" s="345" t="b">
        <v>1</v>
      </c>
      <c r="C2037" s="282" t="s">
        <v>329</v>
      </c>
      <c r="D2037" s="282" t="s">
        <v>20</v>
      </c>
      <c r="E2037" s="282" t="s">
        <v>53</v>
      </c>
      <c r="F2037" s="282" t="s">
        <v>1375</v>
      </c>
      <c r="G2037" s="345">
        <v>139.91516799999999</v>
      </c>
      <c r="H2037" s="345">
        <v>139.91516799999999</v>
      </c>
      <c r="I2037" s="282" t="s">
        <v>1122</v>
      </c>
      <c r="J2037" s="346">
        <v>45652</v>
      </c>
      <c r="K2037" s="344">
        <v>1</v>
      </c>
      <c r="L2037" s="346">
        <v>45656</v>
      </c>
      <c r="M2037" s="345">
        <v>0</v>
      </c>
      <c r="N2037" s="345">
        <v>0</v>
      </c>
      <c r="O2037" s="282" t="s">
        <v>1123</v>
      </c>
      <c r="P2037" s="344">
        <v>0</v>
      </c>
      <c r="Q2037" s="282" t="s">
        <v>2265</v>
      </c>
      <c r="R2037" s="344">
        <v>1</v>
      </c>
      <c r="S2037" s="339"/>
      <c r="T2037" s="282"/>
      <c r="U2037" s="24" t="str">
        <f>+VLOOKUP(TRIM(C2037),[5]CAT!$A$2:$G$498,4,0)</f>
        <v>Agua</v>
      </c>
      <c r="V2037" s="65">
        <f t="shared" si="32"/>
        <v>45656</v>
      </c>
    </row>
    <row r="2038" spans="1:22" x14ac:dyDescent="0.2">
      <c r="A2038" s="344">
        <v>1924</v>
      </c>
      <c r="B2038" s="345" t="b">
        <v>1</v>
      </c>
      <c r="C2038" s="282" t="s">
        <v>329</v>
      </c>
      <c r="D2038" s="282" t="s">
        <v>20</v>
      </c>
      <c r="E2038" s="282" t="s">
        <v>53</v>
      </c>
      <c r="F2038" s="282" t="s">
        <v>1375</v>
      </c>
      <c r="G2038" s="345">
        <v>91.410685000000001</v>
      </c>
      <c r="H2038" s="345">
        <v>91.410685000000001</v>
      </c>
      <c r="I2038" s="282" t="s">
        <v>1122</v>
      </c>
      <c r="J2038" s="346">
        <v>45652</v>
      </c>
      <c r="K2038" s="344">
        <v>1</v>
      </c>
      <c r="L2038" s="346">
        <v>45656</v>
      </c>
      <c r="M2038" s="345">
        <v>0</v>
      </c>
      <c r="N2038" s="345">
        <v>0</v>
      </c>
      <c r="O2038" s="282" t="s">
        <v>1123</v>
      </c>
      <c r="P2038" s="344">
        <v>0</v>
      </c>
      <c r="Q2038" s="282" t="s">
        <v>2265</v>
      </c>
      <c r="R2038" s="344">
        <v>1</v>
      </c>
      <c r="S2038" s="339"/>
      <c r="T2038" s="282"/>
      <c r="U2038" s="24" t="str">
        <f>+VLOOKUP(TRIM(C2038),[5]CAT!$A$2:$G$498,4,0)</f>
        <v>Agua</v>
      </c>
      <c r="V2038" s="65">
        <f t="shared" si="32"/>
        <v>45656</v>
      </c>
    </row>
    <row r="2039" spans="1:22" x14ac:dyDescent="0.2">
      <c r="A2039" s="344">
        <v>1928</v>
      </c>
      <c r="B2039" s="345" t="b">
        <v>1</v>
      </c>
      <c r="C2039" s="282" t="s">
        <v>329</v>
      </c>
      <c r="D2039" s="282" t="s">
        <v>20</v>
      </c>
      <c r="E2039" s="282" t="s">
        <v>53</v>
      </c>
      <c r="F2039" s="282" t="s">
        <v>1375</v>
      </c>
      <c r="G2039" s="345">
        <v>55.878999</v>
      </c>
      <c r="H2039" s="345">
        <v>55.878999</v>
      </c>
      <c r="I2039" s="282" t="s">
        <v>1122</v>
      </c>
      <c r="J2039" s="346">
        <v>45652</v>
      </c>
      <c r="K2039" s="344">
        <v>1</v>
      </c>
      <c r="L2039" s="346">
        <v>45656</v>
      </c>
      <c r="M2039" s="345">
        <v>0</v>
      </c>
      <c r="N2039" s="345">
        <v>0</v>
      </c>
      <c r="O2039" s="282" t="s">
        <v>1123</v>
      </c>
      <c r="P2039" s="344">
        <v>0</v>
      </c>
      <c r="Q2039" s="282" t="s">
        <v>2169</v>
      </c>
      <c r="R2039" s="344">
        <v>1</v>
      </c>
      <c r="S2039" s="339"/>
      <c r="T2039" s="282"/>
      <c r="U2039" s="24" t="str">
        <f>+VLOOKUP(TRIM(C2039),[5]CAT!$A$2:$G$498,4,0)</f>
        <v>Agua</v>
      </c>
      <c r="V2039" s="65">
        <f t="shared" si="32"/>
        <v>45656</v>
      </c>
    </row>
    <row r="2040" spans="1:22" x14ac:dyDescent="0.2">
      <c r="A2040" s="344">
        <v>1979</v>
      </c>
      <c r="B2040" s="345" t="b">
        <v>1</v>
      </c>
      <c r="C2040" s="282" t="s">
        <v>161</v>
      </c>
      <c r="D2040" s="282" t="s">
        <v>20</v>
      </c>
      <c r="E2040" s="282" t="s">
        <v>43</v>
      </c>
      <c r="F2040" s="282" t="s">
        <v>1375</v>
      </c>
      <c r="G2040" s="345">
        <v>328.05246299999999</v>
      </c>
      <c r="H2040" s="345">
        <v>328.05246299999999</v>
      </c>
      <c r="I2040" s="282" t="s">
        <v>1122</v>
      </c>
      <c r="J2040" s="346">
        <v>45652</v>
      </c>
      <c r="K2040" s="344">
        <v>7</v>
      </c>
      <c r="L2040" s="346">
        <v>45663</v>
      </c>
      <c r="M2040" s="345">
        <v>0</v>
      </c>
      <c r="N2040" s="345">
        <v>0</v>
      </c>
      <c r="O2040" s="282" t="s">
        <v>1123</v>
      </c>
      <c r="P2040" s="344">
        <v>0</v>
      </c>
      <c r="Q2040" s="282" t="s">
        <v>2124</v>
      </c>
      <c r="R2040" s="344">
        <v>1</v>
      </c>
      <c r="S2040" s="339"/>
      <c r="T2040" s="282"/>
      <c r="U2040" s="24" t="str">
        <f>+VLOOKUP(TRIM(C2040),[5]CAT!$A$2:$G$498,4,0)</f>
        <v>Aceite</v>
      </c>
      <c r="V2040" s="65">
        <f t="shared" si="32"/>
        <v>45663</v>
      </c>
    </row>
    <row r="2041" spans="1:22" x14ac:dyDescent="0.2">
      <c r="A2041" s="344">
        <v>1982</v>
      </c>
      <c r="B2041" s="345" t="b">
        <v>1</v>
      </c>
      <c r="C2041" s="282" t="s">
        <v>161</v>
      </c>
      <c r="D2041" s="282" t="s">
        <v>20</v>
      </c>
      <c r="E2041" s="282" t="s">
        <v>43</v>
      </c>
      <c r="F2041" s="282" t="s">
        <v>1375</v>
      </c>
      <c r="G2041" s="345">
        <v>150.734104</v>
      </c>
      <c r="H2041" s="345">
        <v>150.734104</v>
      </c>
      <c r="I2041" s="282" t="s">
        <v>1122</v>
      </c>
      <c r="J2041" s="346">
        <v>45652</v>
      </c>
      <c r="K2041" s="344">
        <v>7</v>
      </c>
      <c r="L2041" s="346">
        <v>45663</v>
      </c>
      <c r="M2041" s="345">
        <v>0</v>
      </c>
      <c r="N2041" s="345">
        <v>0</v>
      </c>
      <c r="O2041" s="282" t="s">
        <v>1123</v>
      </c>
      <c r="P2041" s="344">
        <v>0</v>
      </c>
      <c r="Q2041" s="282" t="s">
        <v>2000</v>
      </c>
      <c r="R2041" s="344">
        <v>1</v>
      </c>
      <c r="S2041" s="339"/>
      <c r="T2041" s="282"/>
      <c r="U2041" s="24" t="str">
        <f>+VLOOKUP(TRIM(C2041),[5]CAT!$A$2:$G$498,4,0)</f>
        <v>Aceite</v>
      </c>
      <c r="V2041" s="65">
        <f t="shared" si="32"/>
        <v>45663</v>
      </c>
    </row>
    <row r="2042" spans="1:22" x14ac:dyDescent="0.2">
      <c r="A2042" s="344">
        <v>1985</v>
      </c>
      <c r="B2042" s="345" t="b">
        <v>1</v>
      </c>
      <c r="C2042" s="282" t="s">
        <v>161</v>
      </c>
      <c r="D2042" s="282" t="s">
        <v>20</v>
      </c>
      <c r="E2042" s="282" t="s">
        <v>43</v>
      </c>
      <c r="F2042" s="282" t="s">
        <v>1375</v>
      </c>
      <c r="G2042" s="345">
        <v>395.63198</v>
      </c>
      <c r="H2042" s="345">
        <v>395.63198</v>
      </c>
      <c r="I2042" s="282" t="s">
        <v>1122</v>
      </c>
      <c r="J2042" s="346">
        <v>45652</v>
      </c>
      <c r="K2042" s="344">
        <v>7</v>
      </c>
      <c r="L2042" s="346">
        <v>45663</v>
      </c>
      <c r="M2042" s="345">
        <v>0</v>
      </c>
      <c r="N2042" s="345">
        <v>0</v>
      </c>
      <c r="O2042" s="282" t="s">
        <v>1123</v>
      </c>
      <c r="P2042" s="344">
        <v>0</v>
      </c>
      <c r="Q2042" s="282" t="s">
        <v>2068</v>
      </c>
      <c r="R2042" s="344">
        <v>1</v>
      </c>
      <c r="S2042" s="339"/>
      <c r="T2042" s="282"/>
      <c r="U2042" s="24" t="str">
        <f>+VLOOKUP(TRIM(C2042),[5]CAT!$A$2:$G$498,4,0)</f>
        <v>Aceite</v>
      </c>
      <c r="V2042" s="65">
        <f t="shared" si="32"/>
        <v>45663</v>
      </c>
    </row>
    <row r="2043" spans="1:22" x14ac:dyDescent="0.2">
      <c r="A2043" s="344">
        <v>2013</v>
      </c>
      <c r="B2043" s="345" t="b">
        <v>1</v>
      </c>
      <c r="C2043" s="282" t="s">
        <v>132</v>
      </c>
      <c r="D2043" s="282" t="s">
        <v>20</v>
      </c>
      <c r="E2043" s="282" t="s">
        <v>59</v>
      </c>
      <c r="F2043" s="282" t="s">
        <v>1141</v>
      </c>
      <c r="G2043" s="345">
        <v>1094.389428</v>
      </c>
      <c r="H2043" s="345">
        <v>1094.389428</v>
      </c>
      <c r="I2043" s="282" t="s">
        <v>1139</v>
      </c>
      <c r="J2043" s="346">
        <v>45652</v>
      </c>
      <c r="K2043" s="344">
        <v>10</v>
      </c>
      <c r="L2043" s="346">
        <v>45663</v>
      </c>
      <c r="M2043" s="345">
        <v>0</v>
      </c>
      <c r="N2043" s="345">
        <v>0</v>
      </c>
      <c r="O2043" s="282" t="s">
        <v>1123</v>
      </c>
      <c r="P2043" s="344">
        <v>0</v>
      </c>
      <c r="Q2043" s="282" t="s">
        <v>2000</v>
      </c>
      <c r="R2043" s="344">
        <v>1</v>
      </c>
      <c r="S2043" s="339"/>
      <c r="T2043" s="282"/>
      <c r="U2043" s="24" t="str">
        <f>+VLOOKUP(TRIM(C2043),[5]CAT!$A$2:$G$498,4,0)</f>
        <v>Ins Pack</v>
      </c>
      <c r="V2043" s="65">
        <f t="shared" si="32"/>
        <v>45663</v>
      </c>
    </row>
    <row r="2044" spans="1:22" x14ac:dyDescent="0.2">
      <c r="A2044" s="344">
        <v>2112</v>
      </c>
      <c r="B2044" s="345" t="b">
        <v>1</v>
      </c>
      <c r="C2044" s="282" t="s">
        <v>659</v>
      </c>
      <c r="D2044" s="282" t="s">
        <v>20</v>
      </c>
      <c r="E2044" s="282" t="s">
        <v>671</v>
      </c>
      <c r="F2044" s="282" t="s">
        <v>1135</v>
      </c>
      <c r="G2044" s="345">
        <v>0.71712299999999995</v>
      </c>
      <c r="H2044" s="345">
        <v>0.71712299999999995</v>
      </c>
      <c r="I2044" s="282" t="s">
        <v>1122</v>
      </c>
      <c r="J2044" s="346">
        <v>45652</v>
      </c>
      <c r="K2044" s="344">
        <v>15</v>
      </c>
      <c r="L2044" s="346">
        <v>45670</v>
      </c>
      <c r="M2044" s="345">
        <v>0</v>
      </c>
      <c r="N2044" s="345">
        <v>0</v>
      </c>
      <c r="O2044" s="282" t="s">
        <v>1123</v>
      </c>
      <c r="P2044" s="344">
        <v>0</v>
      </c>
      <c r="Q2044" s="282" t="s">
        <v>2111</v>
      </c>
      <c r="R2044" s="344">
        <v>1</v>
      </c>
      <c r="S2044" s="339"/>
      <c r="T2044" s="282"/>
      <c r="U2044" s="24" t="str">
        <f>+VLOOKUP(TRIM(C2044),[5]CAT!$A$2:$G$498,4,0)</f>
        <v>Sabor</v>
      </c>
      <c r="V2044" s="65">
        <f t="shared" si="32"/>
        <v>45670</v>
      </c>
    </row>
    <row r="2045" spans="1:22" x14ac:dyDescent="0.2">
      <c r="A2045" s="344">
        <v>2124</v>
      </c>
      <c r="B2045" s="345" t="b">
        <v>1</v>
      </c>
      <c r="C2045" s="282" t="s">
        <v>659</v>
      </c>
      <c r="D2045" s="282" t="s">
        <v>20</v>
      </c>
      <c r="E2045" s="282" t="s">
        <v>671</v>
      </c>
      <c r="F2045" s="282" t="s">
        <v>1135</v>
      </c>
      <c r="G2045" s="345">
        <v>0.38564900000000002</v>
      </c>
      <c r="H2045" s="345">
        <v>0.38564900000000002</v>
      </c>
      <c r="I2045" s="282" t="s">
        <v>1122</v>
      </c>
      <c r="J2045" s="346">
        <v>45652</v>
      </c>
      <c r="K2045" s="344">
        <v>15</v>
      </c>
      <c r="L2045" s="346">
        <v>45670</v>
      </c>
      <c r="M2045" s="345">
        <v>0</v>
      </c>
      <c r="N2045" s="345">
        <v>0</v>
      </c>
      <c r="O2045" s="282" t="s">
        <v>1123</v>
      </c>
      <c r="P2045" s="344">
        <v>0</v>
      </c>
      <c r="Q2045" s="282" t="s">
        <v>2112</v>
      </c>
      <c r="R2045" s="344">
        <v>1</v>
      </c>
      <c r="S2045" s="339"/>
      <c r="T2045" s="282"/>
      <c r="U2045" s="24" t="str">
        <f>+VLOOKUP(TRIM(C2045),[5]CAT!$A$2:$G$498,4,0)</f>
        <v>Sabor</v>
      </c>
      <c r="V2045" s="65">
        <f t="shared" si="32"/>
        <v>45670</v>
      </c>
    </row>
    <row r="2046" spans="1:22" x14ac:dyDescent="0.2">
      <c r="A2046" s="344">
        <v>2133</v>
      </c>
      <c r="B2046" s="345" t="b">
        <v>1</v>
      </c>
      <c r="C2046" s="282" t="s">
        <v>659</v>
      </c>
      <c r="D2046" s="282" t="s">
        <v>20</v>
      </c>
      <c r="E2046" s="282" t="s">
        <v>671</v>
      </c>
      <c r="F2046" s="282" t="s">
        <v>1135</v>
      </c>
      <c r="G2046" s="345">
        <v>0.29752499999999998</v>
      </c>
      <c r="H2046" s="345">
        <v>0.29752499999999998</v>
      </c>
      <c r="I2046" s="282" t="s">
        <v>1122</v>
      </c>
      <c r="J2046" s="346">
        <v>45652</v>
      </c>
      <c r="K2046" s="344">
        <v>15</v>
      </c>
      <c r="L2046" s="346">
        <v>45670</v>
      </c>
      <c r="M2046" s="345">
        <v>0</v>
      </c>
      <c r="N2046" s="345">
        <v>0</v>
      </c>
      <c r="O2046" s="282" t="s">
        <v>1123</v>
      </c>
      <c r="P2046" s="344">
        <v>0</v>
      </c>
      <c r="Q2046" s="282" t="s">
        <v>2147</v>
      </c>
      <c r="R2046" s="344">
        <v>1</v>
      </c>
      <c r="S2046" s="339"/>
      <c r="T2046" s="282"/>
      <c r="U2046" s="24" t="str">
        <f>+VLOOKUP(TRIM(C2046),[5]CAT!$A$2:$G$498,4,0)</f>
        <v>Sabor</v>
      </c>
      <c r="V2046" s="65">
        <f t="shared" si="32"/>
        <v>45670</v>
      </c>
    </row>
    <row r="2047" spans="1:22" x14ac:dyDescent="0.2">
      <c r="A2047" s="344">
        <v>2138</v>
      </c>
      <c r="B2047" s="345" t="b">
        <v>1</v>
      </c>
      <c r="C2047" s="282" t="s">
        <v>659</v>
      </c>
      <c r="D2047" s="282" t="s">
        <v>20</v>
      </c>
      <c r="E2047" s="282" t="s">
        <v>671</v>
      </c>
      <c r="F2047" s="282" t="s">
        <v>1135</v>
      </c>
      <c r="G2047" s="345">
        <v>0.26777200000000001</v>
      </c>
      <c r="H2047" s="345">
        <v>0.26777200000000001</v>
      </c>
      <c r="I2047" s="282" t="s">
        <v>1122</v>
      </c>
      <c r="J2047" s="346">
        <v>45652</v>
      </c>
      <c r="K2047" s="344">
        <v>15</v>
      </c>
      <c r="L2047" s="346">
        <v>45670</v>
      </c>
      <c r="M2047" s="345">
        <v>0</v>
      </c>
      <c r="N2047" s="345">
        <v>0</v>
      </c>
      <c r="O2047" s="282" t="s">
        <v>1123</v>
      </c>
      <c r="P2047" s="344">
        <v>0</v>
      </c>
      <c r="Q2047" s="282" t="s">
        <v>2148</v>
      </c>
      <c r="R2047" s="344">
        <v>1</v>
      </c>
      <c r="S2047" s="339"/>
      <c r="T2047" s="282"/>
      <c r="U2047" s="24" t="str">
        <f>+VLOOKUP(TRIM(C2047),[5]CAT!$A$2:$G$498,4,0)</f>
        <v>Sabor</v>
      </c>
      <c r="V2047" s="65">
        <f t="shared" si="32"/>
        <v>45670</v>
      </c>
    </row>
    <row r="2048" spans="1:22" x14ac:dyDescent="0.2">
      <c r="A2048" s="344">
        <v>1920</v>
      </c>
      <c r="B2048" s="345" t="b">
        <v>1</v>
      </c>
      <c r="C2048" s="282" t="s">
        <v>1018</v>
      </c>
      <c r="D2048" s="282" t="s">
        <v>20</v>
      </c>
      <c r="E2048" s="282" t="s">
        <v>1019</v>
      </c>
      <c r="F2048" s="282" t="s">
        <v>1414</v>
      </c>
      <c r="G2048" s="345">
        <v>212.67</v>
      </c>
      <c r="H2048" s="345">
        <v>212.67</v>
      </c>
      <c r="I2048" s="282" t="s">
        <v>1122</v>
      </c>
      <c r="J2048" s="346">
        <v>45653</v>
      </c>
      <c r="K2048" s="344">
        <v>0</v>
      </c>
      <c r="L2048" s="346">
        <v>45656</v>
      </c>
      <c r="M2048" s="345">
        <v>0.01</v>
      </c>
      <c r="N2048" s="345">
        <v>0</v>
      </c>
      <c r="O2048" s="282" t="s">
        <v>1123</v>
      </c>
      <c r="P2048" s="344">
        <v>0</v>
      </c>
      <c r="Q2048" s="282" t="s">
        <v>2265</v>
      </c>
      <c r="R2048" s="344">
        <v>1</v>
      </c>
      <c r="S2048" s="339"/>
      <c r="T2048" s="282"/>
      <c r="U2048" s="24" t="e">
        <f>+VLOOKUP(TRIM(C2048),[5]CAT!$A$2:$G$498,4,0)</f>
        <v>#N/A</v>
      </c>
      <c r="V2048" s="65">
        <f t="shared" si="32"/>
        <v>45656</v>
      </c>
    </row>
    <row r="2049" spans="1:22" x14ac:dyDescent="0.2">
      <c r="A2049" s="344">
        <v>1918</v>
      </c>
      <c r="B2049" s="345" t="b">
        <v>1</v>
      </c>
      <c r="C2049" s="282" t="s">
        <v>825</v>
      </c>
      <c r="D2049" s="282" t="s">
        <v>20</v>
      </c>
      <c r="E2049" s="282" t="s">
        <v>808</v>
      </c>
      <c r="F2049" s="282" t="s">
        <v>1375</v>
      </c>
      <c r="G2049" s="345">
        <v>17.82</v>
      </c>
      <c r="H2049" s="345">
        <v>17.82</v>
      </c>
      <c r="I2049" s="282" t="s">
        <v>1180</v>
      </c>
      <c r="J2049" s="346">
        <v>45653</v>
      </c>
      <c r="K2049" s="344">
        <v>0</v>
      </c>
      <c r="L2049" s="346">
        <v>45656</v>
      </c>
      <c r="M2049" s="345">
        <v>0.01</v>
      </c>
      <c r="N2049" s="345">
        <v>0</v>
      </c>
      <c r="O2049" s="282" t="s">
        <v>1123</v>
      </c>
      <c r="P2049" s="344">
        <v>0</v>
      </c>
      <c r="Q2049" s="282" t="s">
        <v>2265</v>
      </c>
      <c r="R2049" s="344">
        <v>1</v>
      </c>
      <c r="S2049" s="339"/>
      <c r="T2049" s="282"/>
      <c r="U2049" s="24" t="str">
        <f>+VLOOKUP(TRIM(C2049),[5]CAT!$A$2:$G$498,4,0)</f>
        <v>Semilla</v>
      </c>
      <c r="V2049" s="65">
        <f t="shared" si="32"/>
        <v>45656</v>
      </c>
    </row>
    <row r="2050" spans="1:22" x14ac:dyDescent="0.2">
      <c r="A2050" s="344">
        <v>1903</v>
      </c>
      <c r="B2050" s="345" t="b">
        <v>1</v>
      </c>
      <c r="C2050" s="282" t="s">
        <v>856</v>
      </c>
      <c r="D2050" s="282" t="s">
        <v>20</v>
      </c>
      <c r="E2050" s="282" t="s">
        <v>842</v>
      </c>
      <c r="F2050" s="282" t="s">
        <v>1126</v>
      </c>
      <c r="G2050" s="345">
        <v>662.09</v>
      </c>
      <c r="H2050" s="345">
        <v>662.09</v>
      </c>
      <c r="I2050" s="282" t="s">
        <v>1122</v>
      </c>
      <c r="J2050" s="346">
        <v>45653</v>
      </c>
      <c r="K2050" s="344">
        <v>0</v>
      </c>
      <c r="L2050" s="346">
        <v>45656</v>
      </c>
      <c r="M2050" s="345">
        <v>0.01</v>
      </c>
      <c r="N2050" s="345">
        <v>0</v>
      </c>
      <c r="O2050" s="282" t="s">
        <v>1123</v>
      </c>
      <c r="P2050" s="344">
        <v>0</v>
      </c>
      <c r="Q2050" s="282" t="s">
        <v>1377</v>
      </c>
      <c r="R2050" s="344">
        <v>1</v>
      </c>
      <c r="S2050" s="339"/>
      <c r="T2050" s="282"/>
      <c r="U2050" s="24" t="str">
        <f>+VLOOKUP(TRIM(C2050),[5]CAT!$A$2:$G$498,4,0)</f>
        <v>Mozza</v>
      </c>
      <c r="V2050" s="65">
        <f t="shared" si="32"/>
        <v>45656</v>
      </c>
    </row>
    <row r="2051" spans="1:22" x14ac:dyDescent="0.2">
      <c r="A2051" s="344">
        <v>1908</v>
      </c>
      <c r="B2051" s="345" t="b">
        <v>1</v>
      </c>
      <c r="C2051" s="282" t="s">
        <v>856</v>
      </c>
      <c r="D2051" s="282" t="s">
        <v>20</v>
      </c>
      <c r="E2051" s="282" t="s">
        <v>842</v>
      </c>
      <c r="F2051" s="282" t="s">
        <v>1126</v>
      </c>
      <c r="G2051" s="345">
        <v>198.95</v>
      </c>
      <c r="H2051" s="345">
        <v>198.95</v>
      </c>
      <c r="I2051" s="282" t="s">
        <v>1122</v>
      </c>
      <c r="J2051" s="346">
        <v>45653</v>
      </c>
      <c r="K2051" s="344">
        <v>0</v>
      </c>
      <c r="L2051" s="346">
        <v>45656</v>
      </c>
      <c r="M2051" s="345">
        <v>0.01</v>
      </c>
      <c r="N2051" s="345">
        <v>0</v>
      </c>
      <c r="O2051" s="282" t="s">
        <v>1123</v>
      </c>
      <c r="P2051" s="344">
        <v>0</v>
      </c>
      <c r="Q2051" s="282" t="s">
        <v>1376</v>
      </c>
      <c r="R2051" s="344">
        <v>1</v>
      </c>
      <c r="S2051" s="339"/>
      <c r="T2051" s="282"/>
      <c r="U2051" s="24" t="str">
        <f>+VLOOKUP(TRIM(C2051),[5]CAT!$A$2:$G$498,4,0)</f>
        <v>Mozza</v>
      </c>
      <c r="V2051" s="65">
        <f t="shared" si="32"/>
        <v>45656</v>
      </c>
    </row>
    <row r="2052" spans="1:22" x14ac:dyDescent="0.2">
      <c r="A2052" s="344">
        <v>1915</v>
      </c>
      <c r="B2052" s="345" t="b">
        <v>1</v>
      </c>
      <c r="C2052" s="282" t="s">
        <v>856</v>
      </c>
      <c r="D2052" s="282" t="s">
        <v>20</v>
      </c>
      <c r="E2052" s="282" t="s">
        <v>842</v>
      </c>
      <c r="F2052" s="282" t="s">
        <v>1126</v>
      </c>
      <c r="G2052" s="345">
        <v>187.24</v>
      </c>
      <c r="H2052" s="345">
        <v>187.24</v>
      </c>
      <c r="I2052" s="282" t="s">
        <v>1122</v>
      </c>
      <c r="J2052" s="346">
        <v>45653</v>
      </c>
      <c r="K2052" s="344">
        <v>0</v>
      </c>
      <c r="L2052" s="346">
        <v>45656</v>
      </c>
      <c r="M2052" s="345">
        <v>0.01</v>
      </c>
      <c r="N2052" s="345">
        <v>0</v>
      </c>
      <c r="O2052" s="282" t="s">
        <v>1123</v>
      </c>
      <c r="P2052" s="344">
        <v>0</v>
      </c>
      <c r="Q2052" s="282" t="s">
        <v>2265</v>
      </c>
      <c r="R2052" s="344">
        <v>1</v>
      </c>
      <c r="S2052" s="339"/>
      <c r="T2052" s="282"/>
      <c r="U2052" s="24" t="str">
        <f>+VLOOKUP(TRIM(C2052),[5]CAT!$A$2:$G$498,4,0)</f>
        <v>Mozza</v>
      </c>
      <c r="V2052" s="65">
        <f t="shared" si="32"/>
        <v>45656</v>
      </c>
    </row>
    <row r="2053" spans="1:22" x14ac:dyDescent="0.2">
      <c r="A2053" s="344">
        <v>1931</v>
      </c>
      <c r="B2053" s="345" t="b">
        <v>1</v>
      </c>
      <c r="C2053" s="282" t="s">
        <v>329</v>
      </c>
      <c r="D2053" s="282" t="s">
        <v>20</v>
      </c>
      <c r="E2053" s="282" t="s">
        <v>53</v>
      </c>
      <c r="F2053" s="282" t="s">
        <v>1375</v>
      </c>
      <c r="G2053" s="345">
        <v>128.30019999999999</v>
      </c>
      <c r="H2053" s="345">
        <v>128.30019999999999</v>
      </c>
      <c r="I2053" s="282" t="s">
        <v>1122</v>
      </c>
      <c r="J2053" s="346">
        <v>45653</v>
      </c>
      <c r="K2053" s="344">
        <v>1</v>
      </c>
      <c r="L2053" s="346">
        <v>45656</v>
      </c>
      <c r="M2053" s="345">
        <v>0</v>
      </c>
      <c r="N2053" s="345">
        <v>0</v>
      </c>
      <c r="O2053" s="282" t="s">
        <v>1123</v>
      </c>
      <c r="P2053" s="344">
        <v>0</v>
      </c>
      <c r="Q2053" s="282" t="s">
        <v>1377</v>
      </c>
      <c r="R2053" s="344">
        <v>1</v>
      </c>
      <c r="S2053" s="339"/>
      <c r="T2053" s="282"/>
      <c r="U2053" s="24" t="str">
        <f>+VLOOKUP(TRIM(C2053),[5]CAT!$A$2:$G$498,4,0)</f>
        <v>Agua</v>
      </c>
      <c r="V2053" s="65">
        <f t="shared" si="32"/>
        <v>45656</v>
      </c>
    </row>
    <row r="2054" spans="1:22" x14ac:dyDescent="0.2">
      <c r="A2054" s="344">
        <v>1933</v>
      </c>
      <c r="B2054" s="345" t="b">
        <v>1</v>
      </c>
      <c r="C2054" s="282" t="s">
        <v>329</v>
      </c>
      <c r="D2054" s="282" t="s">
        <v>20</v>
      </c>
      <c r="E2054" s="282" t="s">
        <v>53</v>
      </c>
      <c r="F2054" s="282" t="s">
        <v>1375</v>
      </c>
      <c r="G2054" s="345">
        <v>139.21600000000001</v>
      </c>
      <c r="H2054" s="345">
        <v>139.21600000000001</v>
      </c>
      <c r="I2054" s="282" t="s">
        <v>1122</v>
      </c>
      <c r="J2054" s="346">
        <v>45653</v>
      </c>
      <c r="K2054" s="344">
        <v>1</v>
      </c>
      <c r="L2054" s="346">
        <v>45656</v>
      </c>
      <c r="M2054" s="345">
        <v>0</v>
      </c>
      <c r="N2054" s="345">
        <v>0</v>
      </c>
      <c r="O2054" s="282" t="s">
        <v>1123</v>
      </c>
      <c r="P2054" s="344">
        <v>0</v>
      </c>
      <c r="Q2054" s="282" t="s">
        <v>1376</v>
      </c>
      <c r="R2054" s="344">
        <v>1</v>
      </c>
      <c r="S2054" s="339"/>
      <c r="T2054" s="282"/>
      <c r="U2054" s="24" t="str">
        <f>+VLOOKUP(TRIM(C2054),[5]CAT!$A$2:$G$498,4,0)</f>
        <v>Agua</v>
      </c>
      <c r="V2054" s="65">
        <f t="shared" si="32"/>
        <v>45656</v>
      </c>
    </row>
    <row r="2055" spans="1:22" x14ac:dyDescent="0.2">
      <c r="A2055" s="344">
        <v>1991</v>
      </c>
      <c r="B2055" s="345" t="b">
        <v>1</v>
      </c>
      <c r="C2055" s="282" t="s">
        <v>161</v>
      </c>
      <c r="D2055" s="282" t="s">
        <v>20</v>
      </c>
      <c r="E2055" s="282" t="s">
        <v>43</v>
      </c>
      <c r="F2055" s="282" t="s">
        <v>1375</v>
      </c>
      <c r="G2055" s="345">
        <v>63.664675000000003</v>
      </c>
      <c r="H2055" s="345">
        <v>63.664675000000003</v>
      </c>
      <c r="I2055" s="282" t="s">
        <v>1122</v>
      </c>
      <c r="J2055" s="346">
        <v>45653</v>
      </c>
      <c r="K2055" s="344">
        <v>7</v>
      </c>
      <c r="L2055" s="346">
        <v>45663</v>
      </c>
      <c r="M2055" s="345">
        <v>0</v>
      </c>
      <c r="N2055" s="345">
        <v>0</v>
      </c>
      <c r="O2055" s="282" t="s">
        <v>1123</v>
      </c>
      <c r="P2055" s="344">
        <v>0</v>
      </c>
      <c r="Q2055" s="282" t="s">
        <v>2000</v>
      </c>
      <c r="R2055" s="344">
        <v>1</v>
      </c>
      <c r="S2055" s="339"/>
      <c r="T2055" s="282"/>
      <c r="U2055" s="24" t="str">
        <f>+VLOOKUP(TRIM(C2055),[5]CAT!$A$2:$G$498,4,0)</f>
        <v>Aceite</v>
      </c>
      <c r="V2055" s="65">
        <f t="shared" si="32"/>
        <v>45663</v>
      </c>
    </row>
    <row r="2056" spans="1:22" x14ac:dyDescent="0.2">
      <c r="A2056" s="344">
        <v>2150</v>
      </c>
      <c r="B2056" s="345" t="b">
        <v>1</v>
      </c>
      <c r="C2056" s="282" t="s">
        <v>178</v>
      </c>
      <c r="D2056" s="282" t="s">
        <v>20</v>
      </c>
      <c r="E2056" s="282" t="s">
        <v>351</v>
      </c>
      <c r="F2056" s="282" t="s">
        <v>1128</v>
      </c>
      <c r="G2056" s="345">
        <v>939.34305800000004</v>
      </c>
      <c r="H2056" s="345">
        <v>939.34305800000004</v>
      </c>
      <c r="I2056" s="282" t="s">
        <v>1122</v>
      </c>
      <c r="J2056" s="346">
        <v>45653</v>
      </c>
      <c r="K2056" s="344">
        <v>15</v>
      </c>
      <c r="L2056" s="346">
        <v>45670</v>
      </c>
      <c r="M2056" s="345">
        <v>0</v>
      </c>
      <c r="N2056" s="345">
        <v>0</v>
      </c>
      <c r="O2056" s="282" t="s">
        <v>1123</v>
      </c>
      <c r="P2056" s="344">
        <v>0</v>
      </c>
      <c r="Q2056" s="282" t="s">
        <v>2111</v>
      </c>
      <c r="R2056" s="344">
        <v>1</v>
      </c>
      <c r="S2056" s="339"/>
      <c r="T2056" s="282"/>
      <c r="U2056" s="24" t="str">
        <f>+VLOOKUP(TRIM(C2056),[5]CAT!$A$2:$G$498,4,0)</f>
        <v>Reboz</v>
      </c>
      <c r="V2056" s="65">
        <f t="shared" si="32"/>
        <v>45670</v>
      </c>
    </row>
    <row r="2057" spans="1:22" x14ac:dyDescent="0.2">
      <c r="A2057" s="344">
        <v>2169</v>
      </c>
      <c r="B2057" s="345" t="b">
        <v>1</v>
      </c>
      <c r="C2057" s="282" t="s">
        <v>178</v>
      </c>
      <c r="D2057" s="282" t="s">
        <v>20</v>
      </c>
      <c r="E2057" s="282" t="s">
        <v>351</v>
      </c>
      <c r="F2057" s="282" t="s">
        <v>1128</v>
      </c>
      <c r="G2057" s="345">
        <v>557.55499999999995</v>
      </c>
      <c r="H2057" s="345">
        <v>557.55499999999995</v>
      </c>
      <c r="I2057" s="282" t="s">
        <v>1122</v>
      </c>
      <c r="J2057" s="346">
        <v>45653</v>
      </c>
      <c r="K2057" s="344">
        <v>15</v>
      </c>
      <c r="L2057" s="346">
        <v>45670</v>
      </c>
      <c r="M2057" s="345">
        <v>0</v>
      </c>
      <c r="N2057" s="345">
        <v>0</v>
      </c>
      <c r="O2057" s="282" t="s">
        <v>1123</v>
      </c>
      <c r="P2057" s="344">
        <v>0</v>
      </c>
      <c r="Q2057" s="282" t="s">
        <v>2147</v>
      </c>
      <c r="R2057" s="344">
        <v>1</v>
      </c>
      <c r="S2057" s="339"/>
      <c r="T2057" s="282"/>
      <c r="U2057" s="24" t="str">
        <f>+VLOOKUP(TRIM(C2057),[5]CAT!$A$2:$G$498,4,0)</f>
        <v>Reboz</v>
      </c>
      <c r="V2057" s="65">
        <f t="shared" si="32"/>
        <v>45670</v>
      </c>
    </row>
    <row r="2058" spans="1:22" x14ac:dyDescent="0.2">
      <c r="A2058" s="344">
        <v>2172</v>
      </c>
      <c r="B2058" s="345" t="b">
        <v>1</v>
      </c>
      <c r="C2058" s="282" t="s">
        <v>178</v>
      </c>
      <c r="D2058" s="282" t="s">
        <v>20</v>
      </c>
      <c r="E2058" s="282" t="s">
        <v>351</v>
      </c>
      <c r="F2058" s="282" t="s">
        <v>1128</v>
      </c>
      <c r="G2058" s="345">
        <v>501.79950000000002</v>
      </c>
      <c r="H2058" s="345">
        <v>501.79950000000002</v>
      </c>
      <c r="I2058" s="282" t="s">
        <v>1122</v>
      </c>
      <c r="J2058" s="346">
        <v>45653</v>
      </c>
      <c r="K2058" s="344">
        <v>15</v>
      </c>
      <c r="L2058" s="346">
        <v>45670</v>
      </c>
      <c r="M2058" s="345">
        <v>0</v>
      </c>
      <c r="N2058" s="345">
        <v>0</v>
      </c>
      <c r="O2058" s="282" t="s">
        <v>1123</v>
      </c>
      <c r="P2058" s="344">
        <v>0</v>
      </c>
      <c r="Q2058" s="282" t="s">
        <v>2148</v>
      </c>
      <c r="R2058" s="344">
        <v>1</v>
      </c>
      <c r="S2058" s="339"/>
      <c r="T2058" s="282"/>
      <c r="U2058" s="24" t="str">
        <f>+VLOOKUP(TRIM(C2058),[5]CAT!$A$2:$G$498,4,0)</f>
        <v>Reboz</v>
      </c>
      <c r="V2058" s="65">
        <f t="shared" si="32"/>
        <v>45670</v>
      </c>
    </row>
    <row r="2059" spans="1:22" x14ac:dyDescent="0.2">
      <c r="A2059" s="344">
        <v>2173</v>
      </c>
      <c r="B2059" s="345" t="b">
        <v>1</v>
      </c>
      <c r="C2059" s="282" t="s">
        <v>178</v>
      </c>
      <c r="D2059" s="282" t="s">
        <v>20</v>
      </c>
      <c r="E2059" s="282" t="s">
        <v>351</v>
      </c>
      <c r="F2059" s="282" t="s">
        <v>1128</v>
      </c>
      <c r="G2059" s="345">
        <v>1583.3090460000001</v>
      </c>
      <c r="H2059" s="345">
        <v>1583.3090460000001</v>
      </c>
      <c r="I2059" s="282" t="s">
        <v>1122</v>
      </c>
      <c r="J2059" s="346">
        <v>45653</v>
      </c>
      <c r="K2059" s="344">
        <v>15</v>
      </c>
      <c r="L2059" s="346">
        <v>45670</v>
      </c>
      <c r="M2059" s="345">
        <v>0</v>
      </c>
      <c r="N2059" s="345">
        <v>0</v>
      </c>
      <c r="O2059" s="282" t="s">
        <v>1123</v>
      </c>
      <c r="P2059" s="344">
        <v>0</v>
      </c>
      <c r="Q2059" s="282" t="s">
        <v>2134</v>
      </c>
      <c r="R2059" s="344">
        <v>1</v>
      </c>
      <c r="S2059" s="339"/>
      <c r="T2059" s="282"/>
      <c r="U2059" s="24" t="str">
        <f>+VLOOKUP(TRIM(C2059),[5]CAT!$A$2:$G$498,4,0)</f>
        <v>Reboz</v>
      </c>
      <c r="V2059" s="65">
        <f t="shared" si="32"/>
        <v>45670</v>
      </c>
    </row>
    <row r="2060" spans="1:22" x14ac:dyDescent="0.2">
      <c r="A2060" s="344">
        <v>2155</v>
      </c>
      <c r="B2060" s="345" t="b">
        <v>1</v>
      </c>
      <c r="C2060" s="282" t="s">
        <v>771</v>
      </c>
      <c r="D2060" s="282" t="s">
        <v>20</v>
      </c>
      <c r="E2060" s="282" t="s">
        <v>768</v>
      </c>
      <c r="F2060" s="282" t="s">
        <v>1133</v>
      </c>
      <c r="G2060" s="345">
        <v>244.07839000000001</v>
      </c>
      <c r="H2060" s="345">
        <v>244.07839000000001</v>
      </c>
      <c r="I2060" s="282" t="s">
        <v>1122</v>
      </c>
      <c r="J2060" s="346">
        <v>45653</v>
      </c>
      <c r="K2060" s="344">
        <v>15</v>
      </c>
      <c r="L2060" s="346">
        <v>45670</v>
      </c>
      <c r="M2060" s="345">
        <v>0</v>
      </c>
      <c r="N2060" s="345">
        <v>0</v>
      </c>
      <c r="O2060" s="282" t="s">
        <v>1123</v>
      </c>
      <c r="P2060" s="344">
        <v>0</v>
      </c>
      <c r="Q2060" s="282" t="s">
        <v>2108</v>
      </c>
      <c r="R2060" s="344">
        <v>1</v>
      </c>
      <c r="S2060" s="339"/>
      <c r="T2060" s="282"/>
      <c r="U2060" s="24" t="str">
        <f>+VLOOKUP(TRIM(C2060),[5]CAT!$A$2:$G$498,4,0)</f>
        <v>Harina</v>
      </c>
      <c r="V2060" s="65">
        <f t="shared" si="32"/>
        <v>45670</v>
      </c>
    </row>
    <row r="2061" spans="1:22" x14ac:dyDescent="0.2">
      <c r="A2061" s="344">
        <v>2162</v>
      </c>
      <c r="B2061" s="345" t="b">
        <v>1</v>
      </c>
      <c r="C2061" s="282" t="s">
        <v>771</v>
      </c>
      <c r="D2061" s="282" t="s">
        <v>20</v>
      </c>
      <c r="E2061" s="282" t="s">
        <v>768</v>
      </c>
      <c r="F2061" s="282" t="s">
        <v>1133</v>
      </c>
      <c r="G2061" s="345">
        <v>245.78375500000001</v>
      </c>
      <c r="H2061" s="345">
        <v>245.78375500000001</v>
      </c>
      <c r="I2061" s="282" t="s">
        <v>1122</v>
      </c>
      <c r="J2061" s="346">
        <v>45653</v>
      </c>
      <c r="K2061" s="344">
        <v>15</v>
      </c>
      <c r="L2061" s="346">
        <v>45670</v>
      </c>
      <c r="M2061" s="345">
        <v>0</v>
      </c>
      <c r="N2061" s="345">
        <v>0</v>
      </c>
      <c r="O2061" s="282" t="s">
        <v>1123</v>
      </c>
      <c r="P2061" s="344">
        <v>0</v>
      </c>
      <c r="Q2061" s="282" t="s">
        <v>2113</v>
      </c>
      <c r="R2061" s="344">
        <v>1</v>
      </c>
      <c r="S2061" s="339"/>
      <c r="T2061" s="282"/>
      <c r="U2061" s="24" t="str">
        <f>+VLOOKUP(TRIM(C2061),[5]CAT!$A$2:$G$498,4,0)</f>
        <v>Harina</v>
      </c>
      <c r="V2061" s="65">
        <f t="shared" si="32"/>
        <v>45670</v>
      </c>
    </row>
    <row r="2062" spans="1:22" x14ac:dyDescent="0.2">
      <c r="A2062" s="344">
        <v>1934</v>
      </c>
      <c r="B2062" s="345" t="b">
        <v>1</v>
      </c>
      <c r="C2062" s="282" t="s">
        <v>2036</v>
      </c>
      <c r="D2062" s="282" t="s">
        <v>20</v>
      </c>
      <c r="E2062" s="282" t="s">
        <v>2042</v>
      </c>
      <c r="F2062" s="282" t="s">
        <v>2101</v>
      </c>
      <c r="G2062" s="345">
        <v>3105.72</v>
      </c>
      <c r="H2062" s="345">
        <v>3105.72</v>
      </c>
      <c r="I2062" s="282" t="s">
        <v>1180</v>
      </c>
      <c r="J2062" s="346">
        <v>45654</v>
      </c>
      <c r="K2062" s="344">
        <v>0</v>
      </c>
      <c r="L2062" s="346">
        <v>45656</v>
      </c>
      <c r="M2062" s="345">
        <v>0.01</v>
      </c>
      <c r="N2062" s="345">
        <v>0</v>
      </c>
      <c r="O2062" s="282" t="s">
        <v>1123</v>
      </c>
      <c r="P2062" s="344">
        <v>0</v>
      </c>
      <c r="Q2062" s="282" t="s">
        <v>2124</v>
      </c>
      <c r="R2062" s="344">
        <v>1</v>
      </c>
      <c r="S2062" s="339"/>
      <c r="T2062" s="282"/>
      <c r="U2062" s="24" t="e">
        <f>+VLOOKUP(TRIM(C2062),[5]CAT!$A$2:$G$498,4,0)</f>
        <v>#N/A</v>
      </c>
      <c r="V2062" s="65">
        <f t="shared" si="32"/>
        <v>45656</v>
      </c>
    </row>
    <row r="2063" spans="1:22" x14ac:dyDescent="0.2">
      <c r="A2063" s="344">
        <v>1938</v>
      </c>
      <c r="B2063" s="345" t="b">
        <v>1</v>
      </c>
      <c r="C2063" s="282" t="s">
        <v>977</v>
      </c>
      <c r="D2063" s="282" t="s">
        <v>20</v>
      </c>
      <c r="E2063" s="282" t="s">
        <v>976</v>
      </c>
      <c r="F2063" s="282" t="s">
        <v>1138</v>
      </c>
      <c r="G2063" s="345">
        <v>22572.59</v>
      </c>
      <c r="H2063" s="345">
        <v>22572.59</v>
      </c>
      <c r="I2063" s="282" t="s">
        <v>1139</v>
      </c>
      <c r="J2063" s="346">
        <v>45654</v>
      </c>
      <c r="K2063" s="344">
        <v>0</v>
      </c>
      <c r="L2063" s="346">
        <v>45656</v>
      </c>
      <c r="M2063" s="345">
        <v>0.01</v>
      </c>
      <c r="N2063" s="345">
        <v>0</v>
      </c>
      <c r="O2063" s="282" t="s">
        <v>1123</v>
      </c>
      <c r="P2063" s="344">
        <v>0</v>
      </c>
      <c r="Q2063" s="282" t="s">
        <v>2169</v>
      </c>
      <c r="R2063" s="344">
        <v>1</v>
      </c>
      <c r="S2063" s="339"/>
      <c r="T2063" s="282"/>
      <c r="U2063" s="24" t="e">
        <f>+VLOOKUP(TRIM(C2063),[5]CAT!$A$2:$G$498,4,0)</f>
        <v>#N/A</v>
      </c>
      <c r="V2063" s="65">
        <f t="shared" si="32"/>
        <v>45656</v>
      </c>
    </row>
    <row r="2064" spans="1:22" x14ac:dyDescent="0.2">
      <c r="A2064" s="344">
        <v>1996</v>
      </c>
      <c r="B2064" s="345" t="b">
        <v>1</v>
      </c>
      <c r="C2064" s="282" t="s">
        <v>257</v>
      </c>
      <c r="D2064" s="282" t="s">
        <v>20</v>
      </c>
      <c r="E2064" s="282" t="s">
        <v>30</v>
      </c>
      <c r="F2064" s="282" t="s">
        <v>1128</v>
      </c>
      <c r="G2064" s="345">
        <v>77.536630000000002</v>
      </c>
      <c r="H2064" s="345">
        <v>77.536630000000002</v>
      </c>
      <c r="I2064" s="282" t="s">
        <v>1180</v>
      </c>
      <c r="J2064" s="346">
        <v>45654</v>
      </c>
      <c r="K2064" s="344">
        <v>7</v>
      </c>
      <c r="L2064" s="346">
        <v>45663</v>
      </c>
      <c r="M2064" s="345">
        <v>0</v>
      </c>
      <c r="N2064" s="345">
        <v>0</v>
      </c>
      <c r="O2064" s="282" t="s">
        <v>1123</v>
      </c>
      <c r="P2064" s="344">
        <v>0</v>
      </c>
      <c r="Q2064" s="282" t="s">
        <v>2124</v>
      </c>
      <c r="R2064" s="344">
        <v>1</v>
      </c>
      <c r="S2064" s="339"/>
      <c r="T2064" s="282"/>
      <c r="U2064" s="24" t="str">
        <f>+VLOOKUP(TRIM(C2064),[5]CAT!$A$2:$G$498,4,0)</f>
        <v>Aditivos</v>
      </c>
      <c r="V2064" s="65">
        <f t="shared" si="32"/>
        <v>45663</v>
      </c>
    </row>
    <row r="2065" spans="1:22" x14ac:dyDescent="0.2">
      <c r="A2065" s="344">
        <v>2003</v>
      </c>
      <c r="B2065" s="345" t="b">
        <v>1</v>
      </c>
      <c r="C2065" s="282" t="s">
        <v>257</v>
      </c>
      <c r="D2065" s="282" t="s">
        <v>20</v>
      </c>
      <c r="E2065" s="282" t="s">
        <v>30</v>
      </c>
      <c r="F2065" s="282" t="s">
        <v>1128</v>
      </c>
      <c r="G2065" s="345">
        <v>93.516997000000003</v>
      </c>
      <c r="H2065" s="345">
        <v>93.516997000000003</v>
      </c>
      <c r="I2065" s="282" t="s">
        <v>1180</v>
      </c>
      <c r="J2065" s="346">
        <v>45654</v>
      </c>
      <c r="K2065" s="344">
        <v>7</v>
      </c>
      <c r="L2065" s="346">
        <v>45663</v>
      </c>
      <c r="M2065" s="345">
        <v>0</v>
      </c>
      <c r="N2065" s="345">
        <v>0</v>
      </c>
      <c r="O2065" s="282" t="s">
        <v>1123</v>
      </c>
      <c r="P2065" s="344">
        <v>0</v>
      </c>
      <c r="Q2065" s="282" t="s">
        <v>2068</v>
      </c>
      <c r="R2065" s="344">
        <v>1</v>
      </c>
      <c r="S2065" s="339"/>
      <c r="T2065" s="282"/>
      <c r="U2065" s="24" t="str">
        <f>+VLOOKUP(TRIM(C2065),[5]CAT!$A$2:$G$498,4,0)</f>
        <v>Aditivos</v>
      </c>
      <c r="V2065" s="65">
        <f t="shared" si="32"/>
        <v>45663</v>
      </c>
    </row>
    <row r="2066" spans="1:22" x14ac:dyDescent="0.2">
      <c r="A2066" s="344">
        <v>2209</v>
      </c>
      <c r="B2066" s="345" t="b">
        <v>1</v>
      </c>
      <c r="C2066" s="282" t="s">
        <v>767</v>
      </c>
      <c r="D2066" s="282" t="s">
        <v>20</v>
      </c>
      <c r="E2066" s="282" t="s">
        <v>762</v>
      </c>
      <c r="F2066" s="282" t="s">
        <v>2004</v>
      </c>
      <c r="G2066" s="345">
        <v>2545.92</v>
      </c>
      <c r="H2066" s="345">
        <v>2545.92</v>
      </c>
      <c r="I2066" s="282" t="s">
        <v>1139</v>
      </c>
      <c r="J2066" s="346">
        <v>45654</v>
      </c>
      <c r="K2066" s="344">
        <v>15</v>
      </c>
      <c r="L2066" s="346">
        <v>45670</v>
      </c>
      <c r="M2066" s="345">
        <v>0</v>
      </c>
      <c r="N2066" s="345">
        <v>0</v>
      </c>
      <c r="O2066" s="282" t="s">
        <v>1123</v>
      </c>
      <c r="P2066" s="344">
        <v>0</v>
      </c>
      <c r="Q2066" s="282" t="s">
        <v>2134</v>
      </c>
      <c r="R2066" s="344">
        <v>1</v>
      </c>
      <c r="S2066" s="339"/>
      <c r="T2066" s="282"/>
      <c r="U2066" s="24" t="str">
        <f>+VLOOKUP(TRIM(C2066),[5]CAT!$A$2:$G$498,4,0)</f>
        <v>Ins Pack</v>
      </c>
      <c r="V2066" s="65">
        <f t="shared" si="32"/>
        <v>45670</v>
      </c>
    </row>
    <row r="2067" spans="1:22" x14ac:dyDescent="0.2">
      <c r="A2067" s="344">
        <v>2198</v>
      </c>
      <c r="B2067" s="345" t="b">
        <v>1</v>
      </c>
      <c r="C2067" s="282" t="s">
        <v>109</v>
      </c>
      <c r="D2067" s="282" t="s">
        <v>20</v>
      </c>
      <c r="E2067" s="282" t="s">
        <v>91</v>
      </c>
      <c r="F2067" s="282" t="s">
        <v>1144</v>
      </c>
      <c r="G2067" s="345">
        <v>657.89473699999996</v>
      </c>
      <c r="H2067" s="345">
        <v>657.89473699999996</v>
      </c>
      <c r="I2067" s="282" t="s">
        <v>1139</v>
      </c>
      <c r="J2067" s="346">
        <v>45654</v>
      </c>
      <c r="K2067" s="344">
        <v>15</v>
      </c>
      <c r="L2067" s="346">
        <v>45670</v>
      </c>
      <c r="M2067" s="345">
        <v>0</v>
      </c>
      <c r="N2067" s="345">
        <v>0</v>
      </c>
      <c r="O2067" s="282" t="s">
        <v>1123</v>
      </c>
      <c r="P2067" s="344">
        <v>0</v>
      </c>
      <c r="Q2067" s="282" t="s">
        <v>2147</v>
      </c>
      <c r="R2067" s="344">
        <v>1</v>
      </c>
      <c r="S2067" s="339"/>
      <c r="T2067" s="282"/>
      <c r="U2067" s="24" t="str">
        <f>+VLOOKUP(TRIM(C2067),[5]CAT!$A$2:$G$498,4,0)</f>
        <v>Caja</v>
      </c>
      <c r="V2067" s="65">
        <f t="shared" si="32"/>
        <v>45670</v>
      </c>
    </row>
    <row r="2068" spans="1:22" x14ac:dyDescent="0.2">
      <c r="A2068" s="344">
        <v>2203</v>
      </c>
      <c r="B2068" s="345" t="b">
        <v>1</v>
      </c>
      <c r="C2068" s="282" t="s">
        <v>109</v>
      </c>
      <c r="D2068" s="282" t="s">
        <v>20</v>
      </c>
      <c r="E2068" s="282" t="s">
        <v>91</v>
      </c>
      <c r="F2068" s="282" t="s">
        <v>1144</v>
      </c>
      <c r="G2068" s="345">
        <v>592.10526300000004</v>
      </c>
      <c r="H2068" s="345">
        <v>592.10526300000004</v>
      </c>
      <c r="I2068" s="282" t="s">
        <v>1139</v>
      </c>
      <c r="J2068" s="346">
        <v>45654</v>
      </c>
      <c r="K2068" s="344">
        <v>15</v>
      </c>
      <c r="L2068" s="346">
        <v>45670</v>
      </c>
      <c r="M2068" s="345">
        <v>0</v>
      </c>
      <c r="N2068" s="345">
        <v>0</v>
      </c>
      <c r="O2068" s="282" t="s">
        <v>1123</v>
      </c>
      <c r="P2068" s="344">
        <v>0</v>
      </c>
      <c r="Q2068" s="282" t="s">
        <v>2148</v>
      </c>
      <c r="R2068" s="344">
        <v>1</v>
      </c>
      <c r="S2068" s="339"/>
      <c r="T2068" s="282"/>
      <c r="U2068" s="24" t="str">
        <f>+VLOOKUP(TRIM(C2068),[5]CAT!$A$2:$G$498,4,0)</f>
        <v>Caja</v>
      </c>
      <c r="V2068" s="65">
        <f t="shared" si="32"/>
        <v>45670</v>
      </c>
    </row>
    <row r="2069" spans="1:22" x14ac:dyDescent="0.2">
      <c r="A2069" s="344">
        <v>1943</v>
      </c>
      <c r="B2069" s="345" t="b">
        <v>1</v>
      </c>
      <c r="C2069" s="282" t="s">
        <v>1004</v>
      </c>
      <c r="D2069" s="282" t="s">
        <v>20</v>
      </c>
      <c r="E2069" s="282" t="s">
        <v>1498</v>
      </c>
      <c r="F2069" s="282" t="s">
        <v>1375</v>
      </c>
      <c r="G2069" s="345">
        <v>29.487960000000001</v>
      </c>
      <c r="H2069" s="345">
        <v>29.487960000000001</v>
      </c>
      <c r="I2069" s="282" t="s">
        <v>1139</v>
      </c>
      <c r="J2069" s="346">
        <v>45655</v>
      </c>
      <c r="K2069" s="344">
        <v>0</v>
      </c>
      <c r="L2069" s="346">
        <v>45656</v>
      </c>
      <c r="M2069" s="345">
        <v>0</v>
      </c>
      <c r="N2069" s="345">
        <v>0</v>
      </c>
      <c r="O2069" s="282" t="s">
        <v>1123</v>
      </c>
      <c r="P2069" s="344">
        <v>0</v>
      </c>
      <c r="Q2069" s="282" t="s">
        <v>1377</v>
      </c>
      <c r="R2069" s="344">
        <v>1</v>
      </c>
      <c r="S2069" s="339"/>
      <c r="T2069" s="282"/>
      <c r="U2069" s="24" t="e">
        <f>+VLOOKUP(TRIM(C2069),[5]CAT!$A$2:$G$498,4,0)</f>
        <v>#N/A</v>
      </c>
      <c r="V2069" s="65">
        <f t="shared" si="32"/>
        <v>45656</v>
      </c>
    </row>
    <row r="2070" spans="1:22" x14ac:dyDescent="0.2">
      <c r="A2070" s="344">
        <v>1948</v>
      </c>
      <c r="B2070" s="345" t="b">
        <v>1</v>
      </c>
      <c r="C2070" s="282" t="s">
        <v>1004</v>
      </c>
      <c r="D2070" s="282" t="s">
        <v>20</v>
      </c>
      <c r="E2070" s="282" t="s">
        <v>1498</v>
      </c>
      <c r="F2070" s="282" t="s">
        <v>1375</v>
      </c>
      <c r="G2070" s="345">
        <v>31.9968</v>
      </c>
      <c r="H2070" s="345">
        <v>31.9968</v>
      </c>
      <c r="I2070" s="282" t="s">
        <v>1139</v>
      </c>
      <c r="J2070" s="346">
        <v>45655</v>
      </c>
      <c r="K2070" s="344">
        <v>0</v>
      </c>
      <c r="L2070" s="346">
        <v>45656</v>
      </c>
      <c r="M2070" s="345">
        <v>0</v>
      </c>
      <c r="N2070" s="345">
        <v>0</v>
      </c>
      <c r="O2070" s="282" t="s">
        <v>1123</v>
      </c>
      <c r="P2070" s="344">
        <v>0</v>
      </c>
      <c r="Q2070" s="282" t="s">
        <v>1376</v>
      </c>
      <c r="R2070" s="344">
        <v>1</v>
      </c>
      <c r="S2070" s="339"/>
      <c r="T2070" s="282"/>
      <c r="U2070" s="24" t="e">
        <f>+VLOOKUP(TRIM(C2070),[5]CAT!$A$2:$G$498,4,0)</f>
        <v>#N/A</v>
      </c>
      <c r="V2070" s="65">
        <f t="shared" si="32"/>
        <v>45656</v>
      </c>
    </row>
    <row r="2071" spans="1:22" x14ac:dyDescent="0.2">
      <c r="A2071" s="344">
        <v>1958</v>
      </c>
      <c r="B2071" s="345" t="b">
        <v>1</v>
      </c>
      <c r="C2071" s="282" t="s">
        <v>1004</v>
      </c>
      <c r="D2071" s="282" t="s">
        <v>20</v>
      </c>
      <c r="E2071" s="282" t="s">
        <v>1498</v>
      </c>
      <c r="F2071" s="282" t="s">
        <v>1375</v>
      </c>
      <c r="G2071" s="345">
        <v>89.408778999999996</v>
      </c>
      <c r="H2071" s="345">
        <v>89.408778999999996</v>
      </c>
      <c r="I2071" s="282" t="s">
        <v>1139</v>
      </c>
      <c r="J2071" s="346">
        <v>45655</v>
      </c>
      <c r="K2071" s="344">
        <v>0</v>
      </c>
      <c r="L2071" s="346">
        <v>45656</v>
      </c>
      <c r="M2071" s="345">
        <v>0</v>
      </c>
      <c r="N2071" s="345">
        <v>0</v>
      </c>
      <c r="O2071" s="282" t="s">
        <v>1123</v>
      </c>
      <c r="P2071" s="344">
        <v>0</v>
      </c>
      <c r="Q2071" s="282" t="s">
        <v>2124</v>
      </c>
      <c r="R2071" s="344">
        <v>1</v>
      </c>
      <c r="S2071" s="339"/>
      <c r="T2071" s="282"/>
      <c r="U2071" s="24" t="e">
        <f>+VLOOKUP(TRIM(C2071),[5]CAT!$A$2:$G$498,4,0)</f>
        <v>#N/A</v>
      </c>
      <c r="V2071" s="65">
        <f t="shared" si="32"/>
        <v>45656</v>
      </c>
    </row>
    <row r="2072" spans="1:22" x14ac:dyDescent="0.2">
      <c r="A2072" s="344">
        <v>1956</v>
      </c>
      <c r="B2072" s="345" t="b">
        <v>1</v>
      </c>
      <c r="C2072" s="282" t="s">
        <v>301</v>
      </c>
      <c r="D2072" s="282" t="s">
        <v>20</v>
      </c>
      <c r="E2072" s="282" t="s">
        <v>605</v>
      </c>
      <c r="F2072" s="282" t="s">
        <v>1375</v>
      </c>
      <c r="G2072" s="345">
        <v>112.67647100000001</v>
      </c>
      <c r="H2072" s="345">
        <v>112.67647100000001</v>
      </c>
      <c r="I2072" s="282" t="s">
        <v>1139</v>
      </c>
      <c r="J2072" s="346">
        <v>45655</v>
      </c>
      <c r="K2072" s="344">
        <v>0</v>
      </c>
      <c r="L2072" s="346">
        <v>45656</v>
      </c>
      <c r="M2072" s="345">
        <v>0</v>
      </c>
      <c r="N2072" s="345">
        <v>0</v>
      </c>
      <c r="O2072" s="282" t="s">
        <v>1123</v>
      </c>
      <c r="P2072" s="344">
        <v>0</v>
      </c>
      <c r="Q2072" s="282" t="s">
        <v>2124</v>
      </c>
      <c r="R2072" s="344">
        <v>1</v>
      </c>
      <c r="S2072" s="339"/>
      <c r="T2072" s="282"/>
      <c r="U2072" s="24" t="str">
        <f>+VLOOKUP(TRIM(C2072),[5]CAT!$A$2:$G$498,4,0)</f>
        <v>Cinta</v>
      </c>
      <c r="V2072" s="65">
        <f t="shared" si="32"/>
        <v>45656</v>
      </c>
    </row>
    <row r="2073" spans="1:22" x14ac:dyDescent="0.2">
      <c r="A2073" s="344">
        <v>1944</v>
      </c>
      <c r="B2073" s="345" t="b">
        <v>1</v>
      </c>
      <c r="C2073" s="282" t="s">
        <v>1470</v>
      </c>
      <c r="D2073" s="282" t="s">
        <v>20</v>
      </c>
      <c r="E2073" s="282" t="s">
        <v>62</v>
      </c>
      <c r="F2073" s="282" t="s">
        <v>1506</v>
      </c>
      <c r="G2073" s="345">
        <v>72.209999999999994</v>
      </c>
      <c r="H2073" s="345">
        <v>72.209999999999994</v>
      </c>
      <c r="I2073" s="282" t="s">
        <v>1180</v>
      </c>
      <c r="J2073" s="346">
        <v>45655</v>
      </c>
      <c r="K2073" s="344">
        <v>0</v>
      </c>
      <c r="L2073" s="346">
        <v>45656</v>
      </c>
      <c r="M2073" s="345">
        <v>0.01</v>
      </c>
      <c r="N2073" s="345">
        <v>0</v>
      </c>
      <c r="O2073" s="282" t="s">
        <v>1123</v>
      </c>
      <c r="P2073" s="344">
        <v>0</v>
      </c>
      <c r="Q2073" s="282" t="s">
        <v>1376</v>
      </c>
      <c r="R2073" s="344">
        <v>1</v>
      </c>
      <c r="S2073" s="339"/>
      <c r="T2073" s="282"/>
      <c r="U2073" s="24" t="e">
        <f>+VLOOKUP(TRIM(C2073),[5]CAT!$A$2:$G$498,4,0)</f>
        <v>#N/A</v>
      </c>
      <c r="V2073" s="65">
        <f t="shared" si="32"/>
        <v>45656</v>
      </c>
    </row>
    <row r="2074" spans="1:22" x14ac:dyDescent="0.2">
      <c r="A2074" s="344">
        <v>1953</v>
      </c>
      <c r="B2074" s="345" t="b">
        <v>1</v>
      </c>
      <c r="C2074" s="282" t="s">
        <v>1466</v>
      </c>
      <c r="D2074" s="282" t="s">
        <v>20</v>
      </c>
      <c r="E2074" s="282" t="s">
        <v>841</v>
      </c>
      <c r="F2074" s="282" t="s">
        <v>2138</v>
      </c>
      <c r="G2074" s="345">
        <v>315.5</v>
      </c>
      <c r="H2074" s="345">
        <v>315.5</v>
      </c>
      <c r="I2074" s="282" t="s">
        <v>1180</v>
      </c>
      <c r="J2074" s="346">
        <v>45655</v>
      </c>
      <c r="K2074" s="344">
        <v>0</v>
      </c>
      <c r="L2074" s="346">
        <v>45656</v>
      </c>
      <c r="M2074" s="345">
        <v>0.01</v>
      </c>
      <c r="N2074" s="345">
        <v>0</v>
      </c>
      <c r="O2074" s="282" t="s">
        <v>1123</v>
      </c>
      <c r="P2074" s="344">
        <v>0</v>
      </c>
      <c r="Q2074" s="282" t="s">
        <v>2124</v>
      </c>
      <c r="R2074" s="344">
        <v>1</v>
      </c>
      <c r="S2074" s="339"/>
      <c r="T2074" s="282"/>
      <c r="U2074" s="24" t="e">
        <f>+VLOOKUP(TRIM(C2074),[5]CAT!$A$2:$G$498,4,0)</f>
        <v>#N/A</v>
      </c>
      <c r="V2074" s="65">
        <f t="shared" si="32"/>
        <v>45656</v>
      </c>
    </row>
    <row r="2075" spans="1:22" x14ac:dyDescent="0.2">
      <c r="A2075" s="344">
        <v>1954</v>
      </c>
      <c r="B2075" s="345" t="b">
        <v>1</v>
      </c>
      <c r="C2075" s="282" t="s">
        <v>1296</v>
      </c>
      <c r="D2075" s="282" t="s">
        <v>20</v>
      </c>
      <c r="E2075" s="282" t="s">
        <v>687</v>
      </c>
      <c r="F2075" s="282" t="s">
        <v>2005</v>
      </c>
      <c r="G2075" s="345">
        <v>1916.25</v>
      </c>
      <c r="H2075" s="345">
        <v>1916.25</v>
      </c>
      <c r="I2075" s="282" t="s">
        <v>1139</v>
      </c>
      <c r="J2075" s="346">
        <v>45655</v>
      </c>
      <c r="K2075" s="344">
        <v>0</v>
      </c>
      <c r="L2075" s="346">
        <v>45656</v>
      </c>
      <c r="M2075" s="345">
        <v>0.01</v>
      </c>
      <c r="N2075" s="345">
        <v>0</v>
      </c>
      <c r="O2075" s="282" t="s">
        <v>1123</v>
      </c>
      <c r="P2075" s="344">
        <v>0</v>
      </c>
      <c r="Q2075" s="282" t="s">
        <v>2124</v>
      </c>
      <c r="R2075" s="344">
        <v>1</v>
      </c>
      <c r="S2075" s="339"/>
      <c r="T2075" s="282"/>
      <c r="U2075" s="24" t="e">
        <f>+VLOOKUP(TRIM(C2075),[5]CAT!$A$2:$G$498,4,0)</f>
        <v>#N/A</v>
      </c>
      <c r="V2075" s="65">
        <f t="shared" si="32"/>
        <v>45656</v>
      </c>
    </row>
    <row r="2076" spans="1:22" x14ac:dyDescent="0.2">
      <c r="A2076" s="344">
        <v>1939</v>
      </c>
      <c r="B2076" s="345" t="b">
        <v>1</v>
      </c>
      <c r="C2076" s="282" t="s">
        <v>1473</v>
      </c>
      <c r="D2076" s="282" t="s">
        <v>20</v>
      </c>
      <c r="E2076" s="282" t="s">
        <v>769</v>
      </c>
      <c r="F2076" s="282" t="s">
        <v>1506</v>
      </c>
      <c r="G2076" s="345">
        <v>66.55</v>
      </c>
      <c r="H2076" s="345">
        <v>66.55</v>
      </c>
      <c r="I2076" s="282" t="s">
        <v>1180</v>
      </c>
      <c r="J2076" s="346">
        <v>45655</v>
      </c>
      <c r="K2076" s="344">
        <v>0</v>
      </c>
      <c r="L2076" s="346">
        <v>45656</v>
      </c>
      <c r="M2076" s="345">
        <v>0.01</v>
      </c>
      <c r="N2076" s="345">
        <v>0</v>
      </c>
      <c r="O2076" s="282" t="s">
        <v>1123</v>
      </c>
      <c r="P2076" s="344">
        <v>0</v>
      </c>
      <c r="Q2076" s="282" t="s">
        <v>1377</v>
      </c>
      <c r="R2076" s="344">
        <v>1</v>
      </c>
      <c r="S2076" s="339"/>
      <c r="T2076" s="282"/>
      <c r="U2076" s="24" t="e">
        <f>+VLOOKUP(TRIM(C2076),[5]CAT!$A$2:$G$498,4,0)</f>
        <v>#N/A</v>
      </c>
      <c r="V2076" s="65">
        <f t="shared" si="32"/>
        <v>45656</v>
      </c>
    </row>
    <row r="2077" spans="1:22" x14ac:dyDescent="0.2">
      <c r="A2077" s="344">
        <v>1955</v>
      </c>
      <c r="B2077" s="345" t="b">
        <v>1</v>
      </c>
      <c r="C2077" s="282" t="s">
        <v>780</v>
      </c>
      <c r="D2077" s="282" t="s">
        <v>20</v>
      </c>
      <c r="E2077" s="282" t="s">
        <v>792</v>
      </c>
      <c r="F2077" s="282" t="s">
        <v>2004</v>
      </c>
      <c r="G2077" s="345">
        <v>1915.5</v>
      </c>
      <c r="H2077" s="345">
        <v>1915.5</v>
      </c>
      <c r="I2077" s="282" t="s">
        <v>1139</v>
      </c>
      <c r="J2077" s="346">
        <v>45655</v>
      </c>
      <c r="K2077" s="344">
        <v>0</v>
      </c>
      <c r="L2077" s="346">
        <v>45656</v>
      </c>
      <c r="M2077" s="345">
        <v>0.01</v>
      </c>
      <c r="N2077" s="345">
        <v>0</v>
      </c>
      <c r="O2077" s="282" t="s">
        <v>1123</v>
      </c>
      <c r="P2077" s="344">
        <v>0</v>
      </c>
      <c r="Q2077" s="282" t="s">
        <v>2124</v>
      </c>
      <c r="R2077" s="344">
        <v>1</v>
      </c>
      <c r="S2077" s="339"/>
      <c r="T2077" s="282"/>
      <c r="U2077" s="24" t="str">
        <f>+VLOOKUP(TRIM(C2077),[5]CAT!$A$2:$G$498,4,0)</f>
        <v>Ins Pack</v>
      </c>
      <c r="V2077" s="65">
        <f t="shared" si="32"/>
        <v>45656</v>
      </c>
    </row>
    <row r="2078" spans="1:22" x14ac:dyDescent="0.2">
      <c r="A2078" s="344">
        <v>1952</v>
      </c>
      <c r="B2078" s="345" t="b">
        <v>1</v>
      </c>
      <c r="C2078" s="282" t="s">
        <v>1253</v>
      </c>
      <c r="D2078" s="282" t="s">
        <v>20</v>
      </c>
      <c r="E2078" s="282" t="s">
        <v>990</v>
      </c>
      <c r="F2078" s="282" t="s">
        <v>1263</v>
      </c>
      <c r="G2078" s="345">
        <v>27.14</v>
      </c>
      <c r="H2078" s="345">
        <v>27.14</v>
      </c>
      <c r="I2078" s="282" t="s">
        <v>1122</v>
      </c>
      <c r="J2078" s="346">
        <v>45655</v>
      </c>
      <c r="K2078" s="344">
        <v>0</v>
      </c>
      <c r="L2078" s="346">
        <v>45656</v>
      </c>
      <c r="M2078" s="345">
        <v>0.01</v>
      </c>
      <c r="N2078" s="345">
        <v>0</v>
      </c>
      <c r="O2078" s="282" t="s">
        <v>1123</v>
      </c>
      <c r="P2078" s="344">
        <v>0</v>
      </c>
      <c r="Q2078" s="282" t="s">
        <v>2265</v>
      </c>
      <c r="R2078" s="344">
        <v>1</v>
      </c>
      <c r="S2078" s="339"/>
      <c r="T2078" s="282"/>
      <c r="U2078" s="24" t="e">
        <f>+VLOOKUP(TRIM(C2078),[5]CAT!$A$2:$G$498,4,0)</f>
        <v>#N/A</v>
      </c>
      <c r="V2078" s="65">
        <f t="shared" si="32"/>
        <v>45656</v>
      </c>
    </row>
    <row r="2079" spans="1:22" x14ac:dyDescent="0.2">
      <c r="A2079" s="344">
        <v>1949</v>
      </c>
      <c r="B2079" s="345" t="b">
        <v>1</v>
      </c>
      <c r="C2079" s="282" t="s">
        <v>1336</v>
      </c>
      <c r="D2079" s="282" t="s">
        <v>20</v>
      </c>
      <c r="E2079" s="282" t="s">
        <v>1848</v>
      </c>
      <c r="F2079" s="282" t="s">
        <v>1849</v>
      </c>
      <c r="G2079" s="345">
        <v>42.37</v>
      </c>
      <c r="H2079" s="345">
        <v>42.37</v>
      </c>
      <c r="I2079" s="282" t="s">
        <v>1139</v>
      </c>
      <c r="J2079" s="346">
        <v>45655</v>
      </c>
      <c r="K2079" s="344">
        <v>0</v>
      </c>
      <c r="L2079" s="346">
        <v>45656</v>
      </c>
      <c r="M2079" s="345">
        <v>0.01</v>
      </c>
      <c r="N2079" s="345">
        <v>0</v>
      </c>
      <c r="O2079" s="282" t="s">
        <v>1123</v>
      </c>
      <c r="P2079" s="344">
        <v>0</v>
      </c>
      <c r="Q2079" s="282" t="s">
        <v>2265</v>
      </c>
      <c r="R2079" s="344">
        <v>1</v>
      </c>
      <c r="S2079" s="339"/>
      <c r="T2079" s="282"/>
      <c r="U2079" s="24" t="e">
        <f>+VLOOKUP(TRIM(C2079),[5]CAT!$A$2:$G$498,4,0)</f>
        <v>#N/A</v>
      </c>
      <c r="V2079" s="65">
        <f t="shared" si="32"/>
        <v>45656</v>
      </c>
    </row>
    <row r="2080" spans="1:22" x14ac:dyDescent="0.2">
      <c r="A2080" s="344">
        <v>1959</v>
      </c>
      <c r="B2080" s="345" t="b">
        <v>1</v>
      </c>
      <c r="C2080" s="282" t="s">
        <v>1336</v>
      </c>
      <c r="D2080" s="282" t="s">
        <v>20</v>
      </c>
      <c r="E2080" s="282" t="s">
        <v>1848</v>
      </c>
      <c r="F2080" s="282" t="s">
        <v>1849</v>
      </c>
      <c r="G2080" s="345">
        <v>1879.17</v>
      </c>
      <c r="H2080" s="345">
        <v>1879.17</v>
      </c>
      <c r="I2080" s="282" t="s">
        <v>1139</v>
      </c>
      <c r="J2080" s="346">
        <v>45655</v>
      </c>
      <c r="K2080" s="344">
        <v>0</v>
      </c>
      <c r="L2080" s="346">
        <v>45656</v>
      </c>
      <c r="M2080" s="345">
        <v>0.01</v>
      </c>
      <c r="N2080" s="345">
        <v>0</v>
      </c>
      <c r="O2080" s="282" t="s">
        <v>1123</v>
      </c>
      <c r="P2080" s="344">
        <v>0</v>
      </c>
      <c r="Q2080" s="282" t="s">
        <v>2169</v>
      </c>
      <c r="R2080" s="344">
        <v>1</v>
      </c>
      <c r="S2080" s="339"/>
      <c r="T2080" s="282"/>
      <c r="U2080" s="24" t="e">
        <f>+VLOOKUP(TRIM(C2080),[5]CAT!$A$2:$G$498,4,0)</f>
        <v>#N/A</v>
      </c>
      <c r="V2080" s="65">
        <f t="shared" si="32"/>
        <v>45656</v>
      </c>
    </row>
    <row r="2081" spans="1:22" x14ac:dyDescent="0.2">
      <c r="A2081" s="344">
        <v>1950</v>
      </c>
      <c r="B2081" s="345" t="b">
        <v>1</v>
      </c>
      <c r="C2081" s="282" t="s">
        <v>1288</v>
      </c>
      <c r="D2081" s="282" t="s">
        <v>20</v>
      </c>
      <c r="E2081" s="282" t="s">
        <v>878</v>
      </c>
      <c r="F2081" s="282" t="s">
        <v>1379</v>
      </c>
      <c r="G2081" s="345">
        <v>4.41</v>
      </c>
      <c r="H2081" s="345">
        <v>4.41</v>
      </c>
      <c r="I2081" s="282" t="s">
        <v>1139</v>
      </c>
      <c r="J2081" s="346">
        <v>45655</v>
      </c>
      <c r="K2081" s="344">
        <v>0</v>
      </c>
      <c r="L2081" s="346">
        <v>45656</v>
      </c>
      <c r="M2081" s="345">
        <v>0.01</v>
      </c>
      <c r="N2081" s="345">
        <v>0</v>
      </c>
      <c r="O2081" s="282" t="s">
        <v>1123</v>
      </c>
      <c r="P2081" s="344">
        <v>0</v>
      </c>
      <c r="Q2081" s="282" t="s">
        <v>2265</v>
      </c>
      <c r="R2081" s="344">
        <v>1</v>
      </c>
      <c r="S2081" s="339"/>
      <c r="T2081" s="282"/>
      <c r="U2081" s="24" t="e">
        <f>+VLOOKUP(TRIM(C2081),[5]CAT!$A$2:$G$498,4,0)</f>
        <v>#N/A</v>
      </c>
      <c r="V2081" s="65">
        <f t="shared" si="32"/>
        <v>45656</v>
      </c>
    </row>
    <row r="2082" spans="1:22" x14ac:dyDescent="0.2">
      <c r="A2082" s="344">
        <v>1960</v>
      </c>
      <c r="B2082" s="345" t="b">
        <v>1</v>
      </c>
      <c r="C2082" s="282" t="s">
        <v>1288</v>
      </c>
      <c r="D2082" s="282" t="s">
        <v>20</v>
      </c>
      <c r="E2082" s="282" t="s">
        <v>878</v>
      </c>
      <c r="F2082" s="282" t="s">
        <v>1379</v>
      </c>
      <c r="G2082" s="345">
        <v>3.76</v>
      </c>
      <c r="H2082" s="345">
        <v>3.76</v>
      </c>
      <c r="I2082" s="282" t="s">
        <v>1139</v>
      </c>
      <c r="J2082" s="346">
        <v>45655</v>
      </c>
      <c r="K2082" s="344">
        <v>0</v>
      </c>
      <c r="L2082" s="346">
        <v>45656</v>
      </c>
      <c r="M2082" s="345">
        <v>0.01</v>
      </c>
      <c r="N2082" s="345">
        <v>0</v>
      </c>
      <c r="O2082" s="282" t="s">
        <v>1123</v>
      </c>
      <c r="P2082" s="344">
        <v>0</v>
      </c>
      <c r="Q2082" s="282" t="s">
        <v>2169</v>
      </c>
      <c r="R2082" s="344">
        <v>1</v>
      </c>
      <c r="S2082" s="339"/>
      <c r="T2082" s="282"/>
      <c r="U2082" s="24" t="e">
        <f>+VLOOKUP(TRIM(C2082),[5]CAT!$A$2:$G$498,4,0)</f>
        <v>#N/A</v>
      </c>
      <c r="V2082" s="65">
        <f t="shared" si="32"/>
        <v>45656</v>
      </c>
    </row>
    <row r="2083" spans="1:22" x14ac:dyDescent="0.2">
      <c r="A2083" s="344">
        <v>1951</v>
      </c>
      <c r="B2083" s="345" t="b">
        <v>1</v>
      </c>
      <c r="C2083" s="282" t="s">
        <v>997</v>
      </c>
      <c r="D2083" s="282" t="s">
        <v>20</v>
      </c>
      <c r="E2083" s="282" t="s">
        <v>998</v>
      </c>
      <c r="F2083" s="282" t="s">
        <v>1380</v>
      </c>
      <c r="G2083" s="345">
        <v>2206.54</v>
      </c>
      <c r="H2083" s="345">
        <v>2206.54</v>
      </c>
      <c r="I2083" s="282" t="s">
        <v>1139</v>
      </c>
      <c r="J2083" s="346">
        <v>45655</v>
      </c>
      <c r="K2083" s="344">
        <v>0</v>
      </c>
      <c r="L2083" s="346">
        <v>45656</v>
      </c>
      <c r="M2083" s="345">
        <v>0.01</v>
      </c>
      <c r="N2083" s="345">
        <v>0</v>
      </c>
      <c r="O2083" s="282" t="s">
        <v>1123</v>
      </c>
      <c r="P2083" s="344">
        <v>0</v>
      </c>
      <c r="Q2083" s="282" t="s">
        <v>2265</v>
      </c>
      <c r="R2083" s="344">
        <v>1</v>
      </c>
      <c r="S2083" s="339"/>
      <c r="T2083" s="282"/>
      <c r="U2083" s="24" t="e">
        <f>+VLOOKUP(TRIM(C2083),[5]CAT!$A$2:$G$498,4,0)</f>
        <v>#N/A</v>
      </c>
      <c r="V2083" s="65">
        <f t="shared" si="32"/>
        <v>45656</v>
      </c>
    </row>
    <row r="2084" spans="1:22" x14ac:dyDescent="0.2">
      <c r="A2084" s="344">
        <v>1961</v>
      </c>
      <c r="B2084" s="345" t="b">
        <v>1</v>
      </c>
      <c r="C2084" s="282" t="s">
        <v>997</v>
      </c>
      <c r="D2084" s="282" t="s">
        <v>20</v>
      </c>
      <c r="E2084" s="282" t="s">
        <v>998</v>
      </c>
      <c r="F2084" s="282" t="s">
        <v>1380</v>
      </c>
      <c r="G2084" s="345">
        <v>1879.35</v>
      </c>
      <c r="H2084" s="345">
        <v>1879.35</v>
      </c>
      <c r="I2084" s="282" t="s">
        <v>1139</v>
      </c>
      <c r="J2084" s="346">
        <v>45655</v>
      </c>
      <c r="K2084" s="344">
        <v>0</v>
      </c>
      <c r="L2084" s="346">
        <v>45656</v>
      </c>
      <c r="M2084" s="345">
        <v>0.01</v>
      </c>
      <c r="N2084" s="345">
        <v>0</v>
      </c>
      <c r="O2084" s="282" t="s">
        <v>1123</v>
      </c>
      <c r="P2084" s="344">
        <v>0</v>
      </c>
      <c r="Q2084" s="282" t="s">
        <v>2169</v>
      </c>
      <c r="R2084" s="344">
        <v>1</v>
      </c>
      <c r="S2084" s="339"/>
      <c r="T2084" s="282"/>
      <c r="U2084" s="24" t="e">
        <f>+VLOOKUP(TRIM(C2084),[5]CAT!$A$2:$G$498,4,0)</f>
        <v>#N/A</v>
      </c>
      <c r="V2084" s="65">
        <f t="shared" si="32"/>
        <v>45656</v>
      </c>
    </row>
    <row r="2085" spans="1:22" x14ac:dyDescent="0.2">
      <c r="A2085" s="344">
        <v>1962</v>
      </c>
      <c r="B2085" s="345" t="b">
        <v>1</v>
      </c>
      <c r="C2085" s="282" t="s">
        <v>1248</v>
      </c>
      <c r="D2085" s="282" t="s">
        <v>20</v>
      </c>
      <c r="E2085" s="282" t="s">
        <v>1091</v>
      </c>
      <c r="F2085" s="282" t="s">
        <v>2156</v>
      </c>
      <c r="G2085" s="345">
        <v>62.24</v>
      </c>
      <c r="H2085" s="345">
        <v>62.24</v>
      </c>
      <c r="I2085" s="282" t="s">
        <v>1122</v>
      </c>
      <c r="J2085" s="346">
        <v>45655</v>
      </c>
      <c r="K2085" s="344">
        <v>0</v>
      </c>
      <c r="L2085" s="346">
        <v>45656</v>
      </c>
      <c r="M2085" s="345">
        <v>0.01</v>
      </c>
      <c r="N2085" s="345">
        <v>0</v>
      </c>
      <c r="O2085" s="282" t="s">
        <v>1123</v>
      </c>
      <c r="P2085" s="344">
        <v>0</v>
      </c>
      <c r="Q2085" s="282" t="s">
        <v>2169</v>
      </c>
      <c r="R2085" s="344">
        <v>1</v>
      </c>
      <c r="S2085" s="339"/>
      <c r="T2085" s="282"/>
      <c r="U2085" s="24" t="e">
        <f>+VLOOKUP(TRIM(C2085),[5]CAT!$A$2:$G$498,4,0)</f>
        <v>#N/A</v>
      </c>
      <c r="V2085" s="65">
        <f t="shared" si="32"/>
        <v>45656</v>
      </c>
    </row>
    <row r="2086" spans="1:22" x14ac:dyDescent="0.2">
      <c r="A2086" s="344">
        <v>79</v>
      </c>
      <c r="B2086" s="345" t="b">
        <v>1</v>
      </c>
      <c r="C2086" s="282" t="s">
        <v>2158</v>
      </c>
      <c r="D2086" s="282" t="s">
        <v>1145</v>
      </c>
      <c r="E2086" s="282" t="s">
        <v>2159</v>
      </c>
      <c r="F2086" s="282" t="s">
        <v>1382</v>
      </c>
      <c r="G2086" s="345">
        <v>1879.17</v>
      </c>
      <c r="H2086" s="345">
        <v>0</v>
      </c>
      <c r="I2086" s="282" t="s">
        <v>1139</v>
      </c>
      <c r="J2086" s="346">
        <v>45655</v>
      </c>
      <c r="K2086" s="344">
        <v>1</v>
      </c>
      <c r="L2086" s="346">
        <v>45656</v>
      </c>
      <c r="M2086" s="345">
        <v>0.01</v>
      </c>
      <c r="N2086" s="345">
        <v>0</v>
      </c>
      <c r="O2086" s="282" t="s">
        <v>1123</v>
      </c>
      <c r="P2086" s="344">
        <v>0</v>
      </c>
      <c r="Q2086" s="282" t="s">
        <v>2169</v>
      </c>
      <c r="R2086" s="344">
        <v>1</v>
      </c>
      <c r="S2086" s="339"/>
      <c r="T2086" s="282"/>
      <c r="U2086" s="24" t="e">
        <f>+VLOOKUP(TRIM(C2086),[5]CAT!$A$2:$G$498,4,0)</f>
        <v>#N/A</v>
      </c>
      <c r="V2086" s="65">
        <f t="shared" si="32"/>
        <v>45656</v>
      </c>
    </row>
    <row r="2087" spans="1:22" x14ac:dyDescent="0.2">
      <c r="A2087" s="344">
        <v>77</v>
      </c>
      <c r="B2087" s="345" t="b">
        <v>1</v>
      </c>
      <c r="C2087" s="282" t="s">
        <v>2266</v>
      </c>
      <c r="D2087" s="282" t="s">
        <v>1145</v>
      </c>
      <c r="E2087" s="282" t="s">
        <v>2267</v>
      </c>
      <c r="F2087" s="282" t="s">
        <v>2268</v>
      </c>
      <c r="G2087" s="345">
        <v>2206.3200000000002</v>
      </c>
      <c r="H2087" s="345">
        <v>0</v>
      </c>
      <c r="I2087" s="282" t="s">
        <v>1139</v>
      </c>
      <c r="J2087" s="346">
        <v>45655</v>
      </c>
      <c r="K2087" s="344">
        <v>1</v>
      </c>
      <c r="L2087" s="346">
        <v>45656</v>
      </c>
      <c r="M2087" s="345">
        <v>0.01</v>
      </c>
      <c r="N2087" s="345">
        <v>0</v>
      </c>
      <c r="O2087" s="282" t="s">
        <v>1123</v>
      </c>
      <c r="P2087" s="344">
        <v>0</v>
      </c>
      <c r="Q2087" s="282" t="s">
        <v>2265</v>
      </c>
      <c r="R2087" s="344">
        <v>1</v>
      </c>
      <c r="S2087" s="339"/>
      <c r="T2087" s="282"/>
      <c r="U2087" s="24" t="e">
        <f>+VLOOKUP(TRIM(C2087),[5]CAT!$A$2:$G$498,4,0)</f>
        <v>#N/A</v>
      </c>
      <c r="V2087" s="65">
        <f t="shared" si="32"/>
        <v>45656</v>
      </c>
    </row>
    <row r="2088" spans="1:22" x14ac:dyDescent="0.2">
      <c r="A2088" s="344">
        <v>1942</v>
      </c>
      <c r="B2088" s="345" t="b">
        <v>1</v>
      </c>
      <c r="C2088" s="282" t="s">
        <v>1022</v>
      </c>
      <c r="D2088" s="282" t="s">
        <v>20</v>
      </c>
      <c r="E2088" s="282" t="s">
        <v>1503</v>
      </c>
      <c r="F2088" s="282" t="s">
        <v>1375</v>
      </c>
      <c r="G2088" s="345">
        <v>7.37</v>
      </c>
      <c r="H2088" s="345">
        <v>7.37</v>
      </c>
      <c r="I2088" s="282" t="s">
        <v>1182</v>
      </c>
      <c r="J2088" s="346">
        <v>45655</v>
      </c>
      <c r="K2088" s="344">
        <v>0</v>
      </c>
      <c r="L2088" s="346">
        <v>45656</v>
      </c>
      <c r="M2088" s="345">
        <v>0.01</v>
      </c>
      <c r="N2088" s="345">
        <v>0</v>
      </c>
      <c r="O2088" s="282" t="s">
        <v>1123</v>
      </c>
      <c r="P2088" s="344">
        <v>0</v>
      </c>
      <c r="Q2088" s="282" t="s">
        <v>1377</v>
      </c>
      <c r="R2088" s="344">
        <v>1</v>
      </c>
      <c r="S2088" s="339"/>
      <c r="T2088" s="282"/>
      <c r="U2088" s="24" t="e">
        <f>+VLOOKUP(TRIM(C2088),[5]CAT!$A$2:$G$498,4,0)</f>
        <v>#N/A</v>
      </c>
      <c r="V2088" s="65">
        <f t="shared" si="32"/>
        <v>45656</v>
      </c>
    </row>
    <row r="2089" spans="1:22" x14ac:dyDescent="0.2">
      <c r="A2089" s="344">
        <v>1947</v>
      </c>
      <c r="B2089" s="345" t="b">
        <v>1</v>
      </c>
      <c r="C2089" s="282" t="s">
        <v>1022</v>
      </c>
      <c r="D2089" s="282" t="s">
        <v>20</v>
      </c>
      <c r="E2089" s="282" t="s">
        <v>1503</v>
      </c>
      <c r="F2089" s="282" t="s">
        <v>1375</v>
      </c>
      <c r="G2089" s="345">
        <v>8</v>
      </c>
      <c r="H2089" s="345">
        <v>8</v>
      </c>
      <c r="I2089" s="282" t="s">
        <v>1182</v>
      </c>
      <c r="J2089" s="346">
        <v>45655</v>
      </c>
      <c r="K2089" s="344">
        <v>0</v>
      </c>
      <c r="L2089" s="346">
        <v>45656</v>
      </c>
      <c r="M2089" s="345">
        <v>0.01</v>
      </c>
      <c r="N2089" s="345">
        <v>0</v>
      </c>
      <c r="O2089" s="282" t="s">
        <v>1123</v>
      </c>
      <c r="P2089" s="344">
        <v>0</v>
      </c>
      <c r="Q2089" s="282" t="s">
        <v>1376</v>
      </c>
      <c r="R2089" s="344">
        <v>1</v>
      </c>
      <c r="S2089" s="339"/>
      <c r="T2089" s="282"/>
      <c r="U2089" s="24" t="e">
        <f>+VLOOKUP(TRIM(C2089),[5]CAT!$A$2:$G$498,4,0)</f>
        <v>#N/A</v>
      </c>
      <c r="V2089" s="65">
        <f t="shared" si="32"/>
        <v>45656</v>
      </c>
    </row>
    <row r="2090" spans="1:22" x14ac:dyDescent="0.2">
      <c r="A2090" s="344">
        <v>1957</v>
      </c>
      <c r="B2090" s="345" t="b">
        <v>1</v>
      </c>
      <c r="C2090" s="282" t="s">
        <v>1022</v>
      </c>
      <c r="D2090" s="282" t="s">
        <v>20</v>
      </c>
      <c r="E2090" s="282" t="s">
        <v>1503</v>
      </c>
      <c r="F2090" s="282" t="s">
        <v>1375</v>
      </c>
      <c r="G2090" s="345">
        <v>22.35</v>
      </c>
      <c r="H2090" s="345">
        <v>22.35</v>
      </c>
      <c r="I2090" s="282" t="s">
        <v>1182</v>
      </c>
      <c r="J2090" s="346">
        <v>45655</v>
      </c>
      <c r="K2090" s="344">
        <v>0</v>
      </c>
      <c r="L2090" s="346">
        <v>45656</v>
      </c>
      <c r="M2090" s="345">
        <v>0.01</v>
      </c>
      <c r="N2090" s="345">
        <v>0</v>
      </c>
      <c r="O2090" s="282" t="s">
        <v>1123</v>
      </c>
      <c r="P2090" s="344">
        <v>0</v>
      </c>
      <c r="Q2090" s="282" t="s">
        <v>2124</v>
      </c>
      <c r="R2090" s="344">
        <v>1</v>
      </c>
      <c r="S2090" s="339"/>
      <c r="T2090" s="282"/>
      <c r="U2090" s="24" t="e">
        <f>+VLOOKUP(TRIM(C2090),[5]CAT!$A$2:$G$498,4,0)</f>
        <v>#N/A</v>
      </c>
      <c r="V2090" s="65">
        <f t="shared" ref="V2090:V2153" si="33">L2090</f>
        <v>45656</v>
      </c>
    </row>
    <row r="2091" spans="1:22" x14ac:dyDescent="0.2">
      <c r="A2091" s="344">
        <v>78</v>
      </c>
      <c r="B2091" s="345" t="b">
        <v>1</v>
      </c>
      <c r="C2091" s="282" t="s">
        <v>2139</v>
      </c>
      <c r="D2091" s="282" t="s">
        <v>1145</v>
      </c>
      <c r="E2091" s="282" t="s">
        <v>2140</v>
      </c>
      <c r="F2091" s="282" t="s">
        <v>2141</v>
      </c>
      <c r="G2091" s="345">
        <v>1877.941176</v>
      </c>
      <c r="H2091" s="345">
        <v>0</v>
      </c>
      <c r="I2091" s="282" t="s">
        <v>1139</v>
      </c>
      <c r="J2091" s="346">
        <v>45655</v>
      </c>
      <c r="K2091" s="344">
        <v>1</v>
      </c>
      <c r="L2091" s="346">
        <v>45656</v>
      </c>
      <c r="M2091" s="345">
        <v>0</v>
      </c>
      <c r="N2091" s="345">
        <v>0</v>
      </c>
      <c r="O2091" s="282" t="s">
        <v>1123</v>
      </c>
      <c r="P2091" s="344">
        <v>0</v>
      </c>
      <c r="Q2091" s="282" t="s">
        <v>2124</v>
      </c>
      <c r="R2091" s="344">
        <v>1</v>
      </c>
      <c r="S2091" s="339"/>
      <c r="T2091" s="282"/>
      <c r="U2091" s="24" t="e">
        <f>+VLOOKUP(TRIM(C2091),[5]CAT!$A$2:$G$498,4,0)</f>
        <v>#N/A</v>
      </c>
      <c r="V2091" s="65">
        <f t="shared" si="33"/>
        <v>45656</v>
      </c>
    </row>
    <row r="2092" spans="1:22" x14ac:dyDescent="0.2">
      <c r="A2092" s="344">
        <v>75</v>
      </c>
      <c r="B2092" s="345" t="b">
        <v>1</v>
      </c>
      <c r="C2092" s="282" t="s">
        <v>1146</v>
      </c>
      <c r="D2092" s="282" t="s">
        <v>1145</v>
      </c>
      <c r="E2092" s="282" t="s">
        <v>1418</v>
      </c>
      <c r="F2092" s="282" t="s">
        <v>1395</v>
      </c>
      <c r="G2092" s="345">
        <v>811</v>
      </c>
      <c r="H2092" s="345">
        <v>0</v>
      </c>
      <c r="I2092" s="282" t="s">
        <v>1139</v>
      </c>
      <c r="J2092" s="346">
        <v>45655</v>
      </c>
      <c r="K2092" s="344">
        <v>1</v>
      </c>
      <c r="L2092" s="346">
        <v>45656</v>
      </c>
      <c r="M2092" s="345">
        <v>0.01</v>
      </c>
      <c r="N2092" s="345">
        <v>0</v>
      </c>
      <c r="O2092" s="282" t="s">
        <v>1123</v>
      </c>
      <c r="P2092" s="344">
        <v>0</v>
      </c>
      <c r="Q2092" s="282" t="s">
        <v>1377</v>
      </c>
      <c r="R2092" s="344">
        <v>1</v>
      </c>
      <c r="S2092" s="339"/>
      <c r="T2092" s="282"/>
      <c r="U2092" s="24" t="e">
        <f>+VLOOKUP(TRIM(C2092),[5]CAT!$A$2:$G$498,4,0)</f>
        <v>#N/A</v>
      </c>
      <c r="V2092" s="65">
        <f t="shared" si="33"/>
        <v>45656</v>
      </c>
    </row>
    <row r="2093" spans="1:22" x14ac:dyDescent="0.2">
      <c r="A2093" s="344">
        <v>76</v>
      </c>
      <c r="B2093" s="345" t="b">
        <v>1</v>
      </c>
      <c r="C2093" s="282" t="s">
        <v>1147</v>
      </c>
      <c r="D2093" s="282" t="s">
        <v>1145</v>
      </c>
      <c r="E2093" s="282" t="s">
        <v>1419</v>
      </c>
      <c r="F2093" s="282" t="s">
        <v>1395</v>
      </c>
      <c r="G2093" s="345">
        <v>880</v>
      </c>
      <c r="H2093" s="345">
        <v>0</v>
      </c>
      <c r="I2093" s="282" t="s">
        <v>1139</v>
      </c>
      <c r="J2093" s="346">
        <v>45655</v>
      </c>
      <c r="K2093" s="344">
        <v>1</v>
      </c>
      <c r="L2093" s="346">
        <v>45656</v>
      </c>
      <c r="M2093" s="345">
        <v>0.01</v>
      </c>
      <c r="N2093" s="345">
        <v>0</v>
      </c>
      <c r="O2093" s="282" t="s">
        <v>1123</v>
      </c>
      <c r="P2093" s="344">
        <v>0</v>
      </c>
      <c r="Q2093" s="282" t="s">
        <v>1376</v>
      </c>
      <c r="R2093" s="344">
        <v>1</v>
      </c>
      <c r="S2093" s="339"/>
      <c r="T2093" s="282"/>
      <c r="U2093" s="24" t="e">
        <f>+VLOOKUP(TRIM(C2093),[5]CAT!$A$2:$G$498,4,0)</f>
        <v>#N/A</v>
      </c>
      <c r="V2093" s="65">
        <f t="shared" si="33"/>
        <v>45656</v>
      </c>
    </row>
    <row r="2094" spans="1:22" x14ac:dyDescent="0.2">
      <c r="A2094" s="344">
        <v>2075</v>
      </c>
      <c r="B2094" s="345" t="b">
        <v>1</v>
      </c>
      <c r="C2094" s="282" t="s">
        <v>148</v>
      </c>
      <c r="D2094" s="282" t="s">
        <v>20</v>
      </c>
      <c r="E2094" s="282" t="s">
        <v>586</v>
      </c>
      <c r="F2094" s="282" t="s">
        <v>1128</v>
      </c>
      <c r="G2094" s="345">
        <v>150.096419</v>
      </c>
      <c r="H2094" s="345">
        <v>150.096419</v>
      </c>
      <c r="I2094" s="282" t="s">
        <v>1122</v>
      </c>
      <c r="J2094" s="346">
        <v>45655</v>
      </c>
      <c r="K2094" s="344">
        <v>10</v>
      </c>
      <c r="L2094" s="346">
        <v>45670</v>
      </c>
      <c r="M2094" s="345">
        <v>0</v>
      </c>
      <c r="N2094" s="345">
        <v>0</v>
      </c>
      <c r="O2094" s="282" t="s">
        <v>1123</v>
      </c>
      <c r="P2094" s="344">
        <v>0</v>
      </c>
      <c r="Q2094" s="282" t="s">
        <v>2134</v>
      </c>
      <c r="R2094" s="344">
        <v>1</v>
      </c>
      <c r="S2094" s="339"/>
      <c r="T2094" s="282"/>
      <c r="U2094" s="24" t="str">
        <f>+VLOOKUP(TRIM(C2094),[5]CAT!$A$2:$G$498,4,0)</f>
        <v>Harina</v>
      </c>
      <c r="V2094" s="65">
        <f t="shared" si="33"/>
        <v>45670</v>
      </c>
    </row>
    <row r="2095" spans="1:22" x14ac:dyDescent="0.2">
      <c r="A2095" s="344">
        <v>2268</v>
      </c>
      <c r="B2095" s="345" t="b">
        <v>1</v>
      </c>
      <c r="C2095" s="282" t="s">
        <v>680</v>
      </c>
      <c r="D2095" s="282" t="s">
        <v>20</v>
      </c>
      <c r="E2095" s="282" t="s">
        <v>678</v>
      </c>
      <c r="F2095" s="282" t="s">
        <v>1128</v>
      </c>
      <c r="G2095" s="345">
        <v>0.176062</v>
      </c>
      <c r="H2095" s="345">
        <v>0.176062</v>
      </c>
      <c r="I2095" s="282" t="s">
        <v>1180</v>
      </c>
      <c r="J2095" s="346">
        <v>45657</v>
      </c>
      <c r="K2095" s="344">
        <v>21</v>
      </c>
      <c r="L2095" s="346">
        <v>45684</v>
      </c>
      <c r="M2095" s="345">
        <v>0</v>
      </c>
      <c r="N2095" s="345">
        <v>0</v>
      </c>
      <c r="O2095" s="282" t="s">
        <v>1123</v>
      </c>
      <c r="P2095" s="344">
        <v>0</v>
      </c>
      <c r="Q2095" s="282" t="s">
        <v>2068</v>
      </c>
      <c r="R2095" s="344">
        <v>1</v>
      </c>
      <c r="S2095" s="339"/>
      <c r="T2095" s="282"/>
      <c r="U2095" s="24" t="str">
        <f>+VLOOKUP(TRIM(C2095),[5]CAT!$A$2:$G$498,4,0)</f>
        <v>Aditivos</v>
      </c>
      <c r="V2095" s="65">
        <f t="shared" si="33"/>
        <v>45684</v>
      </c>
    </row>
    <row r="2096" spans="1:22" x14ac:dyDescent="0.2">
      <c r="A2096" s="344">
        <v>1980</v>
      </c>
      <c r="B2096" s="345" t="b">
        <v>1</v>
      </c>
      <c r="C2096" s="282" t="s">
        <v>329</v>
      </c>
      <c r="D2096" s="282" t="s">
        <v>20</v>
      </c>
      <c r="E2096" s="282" t="s">
        <v>53</v>
      </c>
      <c r="F2096" s="282" t="s">
        <v>1375</v>
      </c>
      <c r="G2096" s="345">
        <v>2759.1878109999998</v>
      </c>
      <c r="H2096" s="345">
        <v>2759.1878109999998</v>
      </c>
      <c r="I2096" s="282" t="s">
        <v>1122</v>
      </c>
      <c r="J2096" s="346">
        <v>45658</v>
      </c>
      <c r="K2096" s="344">
        <v>1</v>
      </c>
      <c r="L2096" s="346">
        <v>45663</v>
      </c>
      <c r="M2096" s="345">
        <v>0</v>
      </c>
      <c r="N2096" s="345">
        <v>0</v>
      </c>
      <c r="O2096" s="282" t="s">
        <v>1123</v>
      </c>
      <c r="P2096" s="344">
        <v>0</v>
      </c>
      <c r="Q2096" s="282" t="s">
        <v>2124</v>
      </c>
      <c r="R2096" s="344">
        <v>1</v>
      </c>
      <c r="S2096" s="339"/>
      <c r="T2096" s="282"/>
      <c r="U2096" s="24" t="str">
        <f>+VLOOKUP(TRIM(C2096),[5]CAT!$A$2:$G$498,4,0)</f>
        <v>Agua</v>
      </c>
      <c r="V2096" s="65">
        <f t="shared" si="33"/>
        <v>45663</v>
      </c>
    </row>
    <row r="2097" spans="1:22" x14ac:dyDescent="0.2">
      <c r="A2097" s="344">
        <v>1983</v>
      </c>
      <c r="B2097" s="345" t="b">
        <v>1</v>
      </c>
      <c r="C2097" s="282" t="s">
        <v>329</v>
      </c>
      <c r="D2097" s="282" t="s">
        <v>20</v>
      </c>
      <c r="E2097" s="282" t="s">
        <v>53</v>
      </c>
      <c r="F2097" s="282" t="s">
        <v>1375</v>
      </c>
      <c r="G2097" s="345">
        <v>1267.796308</v>
      </c>
      <c r="H2097" s="345">
        <v>1267.796308</v>
      </c>
      <c r="I2097" s="282" t="s">
        <v>1122</v>
      </c>
      <c r="J2097" s="346">
        <v>45658</v>
      </c>
      <c r="K2097" s="344">
        <v>1</v>
      </c>
      <c r="L2097" s="346">
        <v>45663</v>
      </c>
      <c r="M2097" s="345">
        <v>0</v>
      </c>
      <c r="N2097" s="345">
        <v>0</v>
      </c>
      <c r="O2097" s="282" t="s">
        <v>1123</v>
      </c>
      <c r="P2097" s="344">
        <v>0</v>
      </c>
      <c r="Q2097" s="282" t="s">
        <v>2000</v>
      </c>
      <c r="R2097" s="344">
        <v>1</v>
      </c>
      <c r="S2097" s="339"/>
      <c r="T2097" s="282"/>
      <c r="U2097" s="24" t="str">
        <f>+VLOOKUP(TRIM(C2097),[5]CAT!$A$2:$G$498,4,0)</f>
        <v>Agua</v>
      </c>
      <c r="V2097" s="65">
        <f t="shared" si="33"/>
        <v>45663</v>
      </c>
    </row>
    <row r="2098" spans="1:22" x14ac:dyDescent="0.2">
      <c r="A2098" s="344">
        <v>1986</v>
      </c>
      <c r="B2098" s="345" t="b">
        <v>1</v>
      </c>
      <c r="C2098" s="282" t="s">
        <v>329</v>
      </c>
      <c r="D2098" s="282" t="s">
        <v>20</v>
      </c>
      <c r="E2098" s="282" t="s">
        <v>53</v>
      </c>
      <c r="F2098" s="282" t="s">
        <v>1375</v>
      </c>
      <c r="G2098" s="345">
        <v>3327.5864780000002</v>
      </c>
      <c r="H2098" s="345">
        <v>3327.5864780000002</v>
      </c>
      <c r="I2098" s="282" t="s">
        <v>1122</v>
      </c>
      <c r="J2098" s="346">
        <v>45658</v>
      </c>
      <c r="K2098" s="344">
        <v>1</v>
      </c>
      <c r="L2098" s="346">
        <v>45663</v>
      </c>
      <c r="M2098" s="345">
        <v>0</v>
      </c>
      <c r="N2098" s="345">
        <v>0</v>
      </c>
      <c r="O2098" s="282" t="s">
        <v>1123</v>
      </c>
      <c r="P2098" s="344">
        <v>0</v>
      </c>
      <c r="Q2098" s="282" t="s">
        <v>2068</v>
      </c>
      <c r="R2098" s="344">
        <v>1</v>
      </c>
      <c r="S2098" s="339"/>
      <c r="T2098" s="282"/>
      <c r="U2098" s="24" t="str">
        <f>+VLOOKUP(TRIM(C2098),[5]CAT!$A$2:$G$498,4,0)</f>
        <v>Agua</v>
      </c>
      <c r="V2098" s="65">
        <f t="shared" si="33"/>
        <v>45663</v>
      </c>
    </row>
    <row r="2099" spans="1:22" x14ac:dyDescent="0.2">
      <c r="A2099" s="344">
        <v>2043</v>
      </c>
      <c r="B2099" s="345" t="b">
        <v>1</v>
      </c>
      <c r="C2099" s="282" t="s">
        <v>302</v>
      </c>
      <c r="D2099" s="282" t="s">
        <v>20</v>
      </c>
      <c r="E2099" s="282" t="s">
        <v>23</v>
      </c>
      <c r="F2099" s="282" t="s">
        <v>1375</v>
      </c>
      <c r="G2099" s="345">
        <v>10.070054000000001</v>
      </c>
      <c r="H2099" s="345">
        <v>10.070054000000001</v>
      </c>
      <c r="I2099" s="282" t="s">
        <v>1122</v>
      </c>
      <c r="J2099" s="346">
        <v>45658</v>
      </c>
      <c r="K2099" s="344">
        <v>7</v>
      </c>
      <c r="L2099" s="346">
        <v>45670</v>
      </c>
      <c r="M2099" s="345">
        <v>0</v>
      </c>
      <c r="N2099" s="345">
        <v>0</v>
      </c>
      <c r="O2099" s="282" t="s">
        <v>1123</v>
      </c>
      <c r="P2099" s="344">
        <v>0</v>
      </c>
      <c r="Q2099" s="282" t="s">
        <v>2112</v>
      </c>
      <c r="R2099" s="344">
        <v>1</v>
      </c>
      <c r="S2099" s="339"/>
      <c r="T2099" s="282"/>
      <c r="U2099" s="24" t="str">
        <f>+VLOOKUP(TRIM(C2099),[5]CAT!$A$2:$G$498,4,0)</f>
        <v>Aditivos</v>
      </c>
      <c r="V2099" s="65">
        <f t="shared" si="33"/>
        <v>45670</v>
      </c>
    </row>
    <row r="2100" spans="1:22" x14ac:dyDescent="0.2">
      <c r="A2100" s="344">
        <v>2026</v>
      </c>
      <c r="B2100" s="345" t="b">
        <v>1</v>
      </c>
      <c r="C2100" s="282" t="s">
        <v>262</v>
      </c>
      <c r="D2100" s="282" t="s">
        <v>20</v>
      </c>
      <c r="E2100" s="282" t="s">
        <v>75</v>
      </c>
      <c r="F2100" s="282" t="s">
        <v>1375</v>
      </c>
      <c r="G2100" s="345">
        <v>10.677042999999999</v>
      </c>
      <c r="H2100" s="345">
        <v>10.677042999999999</v>
      </c>
      <c r="I2100" s="282" t="s">
        <v>1122</v>
      </c>
      <c r="J2100" s="346">
        <v>45658</v>
      </c>
      <c r="K2100" s="344">
        <v>7</v>
      </c>
      <c r="L2100" s="346">
        <v>45670</v>
      </c>
      <c r="M2100" s="345">
        <v>0</v>
      </c>
      <c r="N2100" s="345">
        <v>0</v>
      </c>
      <c r="O2100" s="282" t="s">
        <v>1123</v>
      </c>
      <c r="P2100" s="344">
        <v>0</v>
      </c>
      <c r="Q2100" s="282" t="s">
        <v>2111</v>
      </c>
      <c r="R2100" s="344">
        <v>1</v>
      </c>
      <c r="S2100" s="339"/>
      <c r="T2100" s="282"/>
      <c r="U2100" s="24" t="str">
        <f>+VLOOKUP(TRIM(C2100),[5]CAT!$A$2:$G$498,4,0)</f>
        <v>Aditivos</v>
      </c>
      <c r="V2100" s="65">
        <f t="shared" si="33"/>
        <v>45670</v>
      </c>
    </row>
    <row r="2101" spans="1:22" x14ac:dyDescent="0.2">
      <c r="A2101" s="344">
        <v>2036</v>
      </c>
      <c r="B2101" s="345" t="b">
        <v>1</v>
      </c>
      <c r="C2101" s="282" t="s">
        <v>262</v>
      </c>
      <c r="D2101" s="282" t="s">
        <v>20</v>
      </c>
      <c r="E2101" s="282" t="s">
        <v>75</v>
      </c>
      <c r="F2101" s="282" t="s">
        <v>1375</v>
      </c>
      <c r="G2101" s="345">
        <v>11.937071</v>
      </c>
      <c r="H2101" s="345">
        <v>11.937071</v>
      </c>
      <c r="I2101" s="282" t="s">
        <v>1122</v>
      </c>
      <c r="J2101" s="346">
        <v>45658</v>
      </c>
      <c r="K2101" s="344">
        <v>7</v>
      </c>
      <c r="L2101" s="346">
        <v>45670</v>
      </c>
      <c r="M2101" s="345">
        <v>0</v>
      </c>
      <c r="N2101" s="345">
        <v>0</v>
      </c>
      <c r="O2101" s="282" t="s">
        <v>1123</v>
      </c>
      <c r="P2101" s="344">
        <v>0</v>
      </c>
      <c r="Q2101" s="282" t="s">
        <v>2112</v>
      </c>
      <c r="R2101" s="344">
        <v>1</v>
      </c>
      <c r="S2101" s="339"/>
      <c r="T2101" s="282"/>
      <c r="U2101" s="24" t="str">
        <f>+VLOOKUP(TRIM(C2101),[5]CAT!$A$2:$G$498,4,0)</f>
        <v>Aditivos</v>
      </c>
      <c r="V2101" s="65">
        <f t="shared" si="33"/>
        <v>45670</v>
      </c>
    </row>
    <row r="2102" spans="1:22" x14ac:dyDescent="0.2">
      <c r="A2102" s="344">
        <v>2048</v>
      </c>
      <c r="B2102" s="345" t="b">
        <v>1</v>
      </c>
      <c r="C2102" s="282" t="s">
        <v>262</v>
      </c>
      <c r="D2102" s="282" t="s">
        <v>20</v>
      </c>
      <c r="E2102" s="282" t="s">
        <v>75</v>
      </c>
      <c r="F2102" s="282" t="s">
        <v>1375</v>
      </c>
      <c r="G2102" s="345">
        <v>6.120476</v>
      </c>
      <c r="H2102" s="345">
        <v>6.120476</v>
      </c>
      <c r="I2102" s="282" t="s">
        <v>1122</v>
      </c>
      <c r="J2102" s="346">
        <v>45658</v>
      </c>
      <c r="K2102" s="344">
        <v>7</v>
      </c>
      <c r="L2102" s="346">
        <v>45670</v>
      </c>
      <c r="M2102" s="345">
        <v>0</v>
      </c>
      <c r="N2102" s="345">
        <v>0</v>
      </c>
      <c r="O2102" s="282" t="s">
        <v>1123</v>
      </c>
      <c r="P2102" s="344">
        <v>0</v>
      </c>
      <c r="Q2102" s="282" t="s">
        <v>2147</v>
      </c>
      <c r="R2102" s="344">
        <v>1</v>
      </c>
      <c r="S2102" s="339"/>
      <c r="T2102" s="282"/>
      <c r="U2102" s="24" t="str">
        <f>+VLOOKUP(TRIM(C2102),[5]CAT!$A$2:$G$498,4,0)</f>
        <v>Aditivos</v>
      </c>
      <c r="V2102" s="65">
        <f t="shared" si="33"/>
        <v>45670</v>
      </c>
    </row>
    <row r="2103" spans="1:22" x14ac:dyDescent="0.2">
      <c r="A2103" s="344">
        <v>2058</v>
      </c>
      <c r="B2103" s="345" t="b">
        <v>1</v>
      </c>
      <c r="C2103" s="282" t="s">
        <v>262</v>
      </c>
      <c r="D2103" s="282" t="s">
        <v>20</v>
      </c>
      <c r="E2103" s="282" t="s">
        <v>75</v>
      </c>
      <c r="F2103" s="282" t="s">
        <v>1375</v>
      </c>
      <c r="G2103" s="345">
        <v>5.5084280000000003</v>
      </c>
      <c r="H2103" s="345">
        <v>5.5084280000000003</v>
      </c>
      <c r="I2103" s="282" t="s">
        <v>1122</v>
      </c>
      <c r="J2103" s="346">
        <v>45658</v>
      </c>
      <c r="K2103" s="344">
        <v>7</v>
      </c>
      <c r="L2103" s="346">
        <v>45670</v>
      </c>
      <c r="M2103" s="345">
        <v>0</v>
      </c>
      <c r="N2103" s="345">
        <v>0</v>
      </c>
      <c r="O2103" s="282" t="s">
        <v>1123</v>
      </c>
      <c r="P2103" s="344">
        <v>0</v>
      </c>
      <c r="Q2103" s="282" t="s">
        <v>2148</v>
      </c>
      <c r="R2103" s="344">
        <v>1</v>
      </c>
      <c r="S2103" s="339"/>
      <c r="T2103" s="282"/>
      <c r="U2103" s="24" t="str">
        <f>+VLOOKUP(TRIM(C2103),[5]CAT!$A$2:$G$498,4,0)</f>
        <v>Aditivos</v>
      </c>
      <c r="V2103" s="65">
        <f t="shared" si="33"/>
        <v>45670</v>
      </c>
    </row>
    <row r="2104" spans="1:22" x14ac:dyDescent="0.2">
      <c r="A2104" s="344">
        <v>2067</v>
      </c>
      <c r="B2104" s="345" t="b">
        <v>1</v>
      </c>
      <c r="C2104" s="282" t="s">
        <v>262</v>
      </c>
      <c r="D2104" s="282" t="s">
        <v>20</v>
      </c>
      <c r="E2104" s="282" t="s">
        <v>75</v>
      </c>
      <c r="F2104" s="282" t="s">
        <v>1375</v>
      </c>
      <c r="G2104" s="345">
        <v>18.884036999999999</v>
      </c>
      <c r="H2104" s="345">
        <v>18.884036999999999</v>
      </c>
      <c r="I2104" s="282" t="s">
        <v>1122</v>
      </c>
      <c r="J2104" s="346">
        <v>45658</v>
      </c>
      <c r="K2104" s="344">
        <v>7</v>
      </c>
      <c r="L2104" s="346">
        <v>45670</v>
      </c>
      <c r="M2104" s="345">
        <v>0</v>
      </c>
      <c r="N2104" s="345">
        <v>0</v>
      </c>
      <c r="O2104" s="282" t="s">
        <v>1123</v>
      </c>
      <c r="P2104" s="344">
        <v>0</v>
      </c>
      <c r="Q2104" s="282" t="s">
        <v>2134</v>
      </c>
      <c r="R2104" s="344">
        <v>1</v>
      </c>
      <c r="S2104" s="339"/>
      <c r="T2104" s="282"/>
      <c r="U2104" s="24" t="str">
        <f>+VLOOKUP(TRIM(C2104),[5]CAT!$A$2:$G$498,4,0)</f>
        <v>Aditivos</v>
      </c>
      <c r="V2104" s="65">
        <f t="shared" si="33"/>
        <v>45670</v>
      </c>
    </row>
    <row r="2105" spans="1:22" x14ac:dyDescent="0.2">
      <c r="A2105" s="344">
        <v>2032</v>
      </c>
      <c r="B2105" s="345" t="b">
        <v>1</v>
      </c>
      <c r="C2105" s="282" t="s">
        <v>257</v>
      </c>
      <c r="D2105" s="282" t="s">
        <v>20</v>
      </c>
      <c r="E2105" s="282" t="s">
        <v>30</v>
      </c>
      <c r="F2105" s="282" t="s">
        <v>1128</v>
      </c>
      <c r="G2105" s="345">
        <v>100.489817</v>
      </c>
      <c r="H2105" s="345">
        <v>100.489817</v>
      </c>
      <c r="I2105" s="282" t="s">
        <v>1180</v>
      </c>
      <c r="J2105" s="346">
        <v>45658</v>
      </c>
      <c r="K2105" s="344">
        <v>7</v>
      </c>
      <c r="L2105" s="346">
        <v>45670</v>
      </c>
      <c r="M2105" s="345">
        <v>0</v>
      </c>
      <c r="N2105" s="345">
        <v>0</v>
      </c>
      <c r="O2105" s="282" t="s">
        <v>1123</v>
      </c>
      <c r="P2105" s="344">
        <v>0</v>
      </c>
      <c r="Q2105" s="282" t="s">
        <v>2111</v>
      </c>
      <c r="R2105" s="344">
        <v>1</v>
      </c>
      <c r="S2105" s="339"/>
      <c r="T2105" s="282"/>
      <c r="U2105" s="24" t="str">
        <f>+VLOOKUP(TRIM(C2105),[5]CAT!$A$2:$G$498,4,0)</f>
        <v>Aditivos</v>
      </c>
      <c r="V2105" s="65">
        <f t="shared" si="33"/>
        <v>45670</v>
      </c>
    </row>
    <row r="2106" spans="1:22" x14ac:dyDescent="0.2">
      <c r="A2106" s="344">
        <v>2042</v>
      </c>
      <c r="B2106" s="345" t="b">
        <v>1</v>
      </c>
      <c r="C2106" s="282" t="s">
        <v>257</v>
      </c>
      <c r="D2106" s="282" t="s">
        <v>20</v>
      </c>
      <c r="E2106" s="282" t="s">
        <v>30</v>
      </c>
      <c r="F2106" s="282" t="s">
        <v>1128</v>
      </c>
      <c r="G2106" s="345">
        <v>112.348904</v>
      </c>
      <c r="H2106" s="345">
        <v>112.348904</v>
      </c>
      <c r="I2106" s="282" t="s">
        <v>1180</v>
      </c>
      <c r="J2106" s="346">
        <v>45658</v>
      </c>
      <c r="K2106" s="344">
        <v>7</v>
      </c>
      <c r="L2106" s="346">
        <v>45670</v>
      </c>
      <c r="M2106" s="345">
        <v>0</v>
      </c>
      <c r="N2106" s="345">
        <v>0</v>
      </c>
      <c r="O2106" s="282" t="s">
        <v>1123</v>
      </c>
      <c r="P2106" s="344">
        <v>0</v>
      </c>
      <c r="Q2106" s="282" t="s">
        <v>2112</v>
      </c>
      <c r="R2106" s="344">
        <v>1</v>
      </c>
      <c r="S2106" s="339"/>
      <c r="T2106" s="282"/>
      <c r="U2106" s="24" t="str">
        <f>+VLOOKUP(TRIM(C2106),[5]CAT!$A$2:$G$498,4,0)</f>
        <v>Aditivos</v>
      </c>
      <c r="V2106" s="65">
        <f t="shared" si="33"/>
        <v>45670</v>
      </c>
    </row>
    <row r="2107" spans="1:22" x14ac:dyDescent="0.2">
      <c r="A2107" s="344">
        <v>2044</v>
      </c>
      <c r="B2107" s="345" t="b">
        <v>1</v>
      </c>
      <c r="C2107" s="282" t="s">
        <v>257</v>
      </c>
      <c r="D2107" s="282" t="s">
        <v>20</v>
      </c>
      <c r="E2107" s="282" t="s">
        <v>30</v>
      </c>
      <c r="F2107" s="282" t="s">
        <v>1128</v>
      </c>
      <c r="G2107" s="345">
        <v>38.907029000000001</v>
      </c>
      <c r="H2107" s="345">
        <v>38.907029000000001</v>
      </c>
      <c r="I2107" s="282" t="s">
        <v>1180</v>
      </c>
      <c r="J2107" s="346">
        <v>45658</v>
      </c>
      <c r="K2107" s="344">
        <v>7</v>
      </c>
      <c r="L2107" s="346">
        <v>45670</v>
      </c>
      <c r="M2107" s="345">
        <v>0</v>
      </c>
      <c r="N2107" s="345">
        <v>0</v>
      </c>
      <c r="O2107" s="282" t="s">
        <v>1123</v>
      </c>
      <c r="P2107" s="344">
        <v>0</v>
      </c>
      <c r="Q2107" s="282" t="s">
        <v>2112</v>
      </c>
      <c r="R2107" s="344">
        <v>1</v>
      </c>
      <c r="S2107" s="339"/>
      <c r="T2107" s="282"/>
      <c r="U2107" s="24" t="str">
        <f>+VLOOKUP(TRIM(C2107),[5]CAT!$A$2:$G$498,4,0)</f>
        <v>Aditivos</v>
      </c>
      <c r="V2107" s="65">
        <f t="shared" si="33"/>
        <v>45670</v>
      </c>
    </row>
    <row r="2108" spans="1:22" x14ac:dyDescent="0.2">
      <c r="A2108" s="344">
        <v>2054</v>
      </c>
      <c r="B2108" s="345" t="b">
        <v>1</v>
      </c>
      <c r="C2108" s="282" t="s">
        <v>257</v>
      </c>
      <c r="D2108" s="282" t="s">
        <v>20</v>
      </c>
      <c r="E2108" s="282" t="s">
        <v>30</v>
      </c>
      <c r="F2108" s="282" t="s">
        <v>1128</v>
      </c>
      <c r="G2108" s="345">
        <v>57.604480000000002</v>
      </c>
      <c r="H2108" s="345">
        <v>57.604480000000002</v>
      </c>
      <c r="I2108" s="282" t="s">
        <v>1180</v>
      </c>
      <c r="J2108" s="346">
        <v>45658</v>
      </c>
      <c r="K2108" s="344">
        <v>7</v>
      </c>
      <c r="L2108" s="346">
        <v>45670</v>
      </c>
      <c r="M2108" s="345">
        <v>0</v>
      </c>
      <c r="N2108" s="345">
        <v>0</v>
      </c>
      <c r="O2108" s="282" t="s">
        <v>1123</v>
      </c>
      <c r="P2108" s="344">
        <v>0</v>
      </c>
      <c r="Q2108" s="282" t="s">
        <v>2147</v>
      </c>
      <c r="R2108" s="344">
        <v>1</v>
      </c>
      <c r="S2108" s="339"/>
      <c r="T2108" s="282"/>
      <c r="U2108" s="24" t="str">
        <f>+VLOOKUP(TRIM(C2108),[5]CAT!$A$2:$G$498,4,0)</f>
        <v>Aditivos</v>
      </c>
      <c r="V2108" s="65">
        <f t="shared" si="33"/>
        <v>45670</v>
      </c>
    </row>
    <row r="2109" spans="1:22" x14ac:dyDescent="0.2">
      <c r="A2109" s="344">
        <v>2064</v>
      </c>
      <c r="B2109" s="345" t="b">
        <v>1</v>
      </c>
      <c r="C2109" s="282" t="s">
        <v>257</v>
      </c>
      <c r="D2109" s="282" t="s">
        <v>20</v>
      </c>
      <c r="E2109" s="282" t="s">
        <v>30</v>
      </c>
      <c r="F2109" s="282" t="s">
        <v>1128</v>
      </c>
      <c r="G2109" s="345">
        <v>51.844031999999999</v>
      </c>
      <c r="H2109" s="345">
        <v>51.844031999999999</v>
      </c>
      <c r="I2109" s="282" t="s">
        <v>1180</v>
      </c>
      <c r="J2109" s="346">
        <v>45658</v>
      </c>
      <c r="K2109" s="344">
        <v>7</v>
      </c>
      <c r="L2109" s="346">
        <v>45670</v>
      </c>
      <c r="M2109" s="345">
        <v>0</v>
      </c>
      <c r="N2109" s="345">
        <v>0</v>
      </c>
      <c r="O2109" s="282" t="s">
        <v>1123</v>
      </c>
      <c r="P2109" s="344">
        <v>0</v>
      </c>
      <c r="Q2109" s="282" t="s">
        <v>2148</v>
      </c>
      <c r="R2109" s="344">
        <v>1</v>
      </c>
      <c r="S2109" s="339"/>
      <c r="T2109" s="282"/>
      <c r="U2109" s="24" t="str">
        <f>+VLOOKUP(TRIM(C2109),[5]CAT!$A$2:$G$498,4,0)</f>
        <v>Aditivos</v>
      </c>
      <c r="V2109" s="65">
        <f t="shared" si="33"/>
        <v>45670</v>
      </c>
    </row>
    <row r="2110" spans="1:22" x14ac:dyDescent="0.2">
      <c r="A2110" s="344">
        <v>2070</v>
      </c>
      <c r="B2110" s="345" t="b">
        <v>1</v>
      </c>
      <c r="C2110" s="282" t="s">
        <v>257</v>
      </c>
      <c r="D2110" s="282" t="s">
        <v>20</v>
      </c>
      <c r="E2110" s="282" t="s">
        <v>30</v>
      </c>
      <c r="F2110" s="282" t="s">
        <v>1128</v>
      </c>
      <c r="G2110" s="345">
        <v>163.661654</v>
      </c>
      <c r="H2110" s="345">
        <v>163.661654</v>
      </c>
      <c r="I2110" s="282" t="s">
        <v>1180</v>
      </c>
      <c r="J2110" s="346">
        <v>45658</v>
      </c>
      <c r="K2110" s="344">
        <v>7</v>
      </c>
      <c r="L2110" s="346">
        <v>45670</v>
      </c>
      <c r="M2110" s="345">
        <v>0</v>
      </c>
      <c r="N2110" s="345">
        <v>0</v>
      </c>
      <c r="O2110" s="282" t="s">
        <v>1123</v>
      </c>
      <c r="P2110" s="344">
        <v>0</v>
      </c>
      <c r="Q2110" s="282" t="s">
        <v>2134</v>
      </c>
      <c r="R2110" s="344">
        <v>1</v>
      </c>
      <c r="S2110" s="339"/>
      <c r="T2110" s="282"/>
      <c r="U2110" s="24" t="str">
        <f>+VLOOKUP(TRIM(C2110),[5]CAT!$A$2:$G$498,4,0)</f>
        <v>Aditivos</v>
      </c>
      <c r="V2110" s="65">
        <f t="shared" si="33"/>
        <v>45670</v>
      </c>
    </row>
    <row r="2111" spans="1:22" x14ac:dyDescent="0.2">
      <c r="A2111" s="344">
        <v>2027</v>
      </c>
      <c r="B2111" s="345" t="b">
        <v>1</v>
      </c>
      <c r="C2111" s="282" t="s">
        <v>153</v>
      </c>
      <c r="D2111" s="282" t="s">
        <v>20</v>
      </c>
      <c r="E2111" s="282" t="s">
        <v>46</v>
      </c>
      <c r="F2111" s="282" t="s">
        <v>1375</v>
      </c>
      <c r="G2111" s="345">
        <v>56.519869999999997</v>
      </c>
      <c r="H2111" s="345">
        <v>56.519869999999997</v>
      </c>
      <c r="I2111" s="282" t="s">
        <v>1122</v>
      </c>
      <c r="J2111" s="346">
        <v>45658</v>
      </c>
      <c r="K2111" s="344">
        <v>7</v>
      </c>
      <c r="L2111" s="346">
        <v>45670</v>
      </c>
      <c r="M2111" s="345">
        <v>0</v>
      </c>
      <c r="N2111" s="345">
        <v>0</v>
      </c>
      <c r="O2111" s="282" t="s">
        <v>1123</v>
      </c>
      <c r="P2111" s="344">
        <v>0</v>
      </c>
      <c r="Q2111" s="282" t="s">
        <v>2111</v>
      </c>
      <c r="R2111" s="344">
        <v>1</v>
      </c>
      <c r="S2111" s="339"/>
      <c r="T2111" s="282"/>
      <c r="U2111" s="24" t="str">
        <f>+VLOOKUP(TRIM(C2111),[5]CAT!$A$2:$G$498,4,0)</f>
        <v>Sal</v>
      </c>
      <c r="V2111" s="65">
        <f t="shared" si="33"/>
        <v>45670</v>
      </c>
    </row>
    <row r="2112" spans="1:22" x14ac:dyDescent="0.2">
      <c r="A2112" s="344">
        <v>2037</v>
      </c>
      <c r="B2112" s="345" t="b">
        <v>1</v>
      </c>
      <c r="C2112" s="282" t="s">
        <v>153</v>
      </c>
      <c r="D2112" s="282" t="s">
        <v>20</v>
      </c>
      <c r="E2112" s="282" t="s">
        <v>46</v>
      </c>
      <c r="F2112" s="282" t="s">
        <v>1375</v>
      </c>
      <c r="G2112" s="345">
        <v>63.18994</v>
      </c>
      <c r="H2112" s="345">
        <v>63.18994</v>
      </c>
      <c r="I2112" s="282" t="s">
        <v>1122</v>
      </c>
      <c r="J2112" s="346">
        <v>45658</v>
      </c>
      <c r="K2112" s="344">
        <v>7</v>
      </c>
      <c r="L2112" s="346">
        <v>45670</v>
      </c>
      <c r="M2112" s="345">
        <v>0</v>
      </c>
      <c r="N2112" s="345">
        <v>0</v>
      </c>
      <c r="O2112" s="282" t="s">
        <v>1123</v>
      </c>
      <c r="P2112" s="344">
        <v>0</v>
      </c>
      <c r="Q2112" s="282" t="s">
        <v>2112</v>
      </c>
      <c r="R2112" s="344">
        <v>1</v>
      </c>
      <c r="S2112" s="339"/>
      <c r="T2112" s="282"/>
      <c r="U2112" s="24" t="str">
        <f>+VLOOKUP(TRIM(C2112),[5]CAT!$A$2:$G$498,4,0)</f>
        <v>Sal</v>
      </c>
      <c r="V2112" s="65">
        <f t="shared" si="33"/>
        <v>45670</v>
      </c>
    </row>
    <row r="2113" spans="1:22" x14ac:dyDescent="0.2">
      <c r="A2113" s="344">
        <v>2049</v>
      </c>
      <c r="B2113" s="345" t="b">
        <v>1</v>
      </c>
      <c r="C2113" s="282" t="s">
        <v>153</v>
      </c>
      <c r="D2113" s="282" t="s">
        <v>20</v>
      </c>
      <c r="E2113" s="282" t="s">
        <v>46</v>
      </c>
      <c r="F2113" s="282" t="s">
        <v>1375</v>
      </c>
      <c r="G2113" s="345">
        <v>32.399279999999997</v>
      </c>
      <c r="H2113" s="345">
        <v>32.399279999999997</v>
      </c>
      <c r="I2113" s="282" t="s">
        <v>1122</v>
      </c>
      <c r="J2113" s="346">
        <v>45658</v>
      </c>
      <c r="K2113" s="344">
        <v>7</v>
      </c>
      <c r="L2113" s="346">
        <v>45670</v>
      </c>
      <c r="M2113" s="345">
        <v>0</v>
      </c>
      <c r="N2113" s="345">
        <v>0</v>
      </c>
      <c r="O2113" s="282" t="s">
        <v>1123</v>
      </c>
      <c r="P2113" s="344">
        <v>0</v>
      </c>
      <c r="Q2113" s="282" t="s">
        <v>2147</v>
      </c>
      <c r="R2113" s="344">
        <v>1</v>
      </c>
      <c r="S2113" s="339"/>
      <c r="T2113" s="282"/>
      <c r="U2113" s="24" t="str">
        <f>+VLOOKUP(TRIM(C2113),[5]CAT!$A$2:$G$498,4,0)</f>
        <v>Sal</v>
      </c>
      <c r="V2113" s="65">
        <f t="shared" si="33"/>
        <v>45670</v>
      </c>
    </row>
    <row r="2114" spans="1:22" x14ac:dyDescent="0.2">
      <c r="A2114" s="344">
        <v>2059</v>
      </c>
      <c r="B2114" s="345" t="b">
        <v>1</v>
      </c>
      <c r="C2114" s="282" t="s">
        <v>153</v>
      </c>
      <c r="D2114" s="282" t="s">
        <v>20</v>
      </c>
      <c r="E2114" s="282" t="s">
        <v>46</v>
      </c>
      <c r="F2114" s="282" t="s">
        <v>1375</v>
      </c>
      <c r="G2114" s="345">
        <v>29.159351999999998</v>
      </c>
      <c r="H2114" s="345">
        <v>29.159351999999998</v>
      </c>
      <c r="I2114" s="282" t="s">
        <v>1122</v>
      </c>
      <c r="J2114" s="346">
        <v>45658</v>
      </c>
      <c r="K2114" s="344">
        <v>7</v>
      </c>
      <c r="L2114" s="346">
        <v>45670</v>
      </c>
      <c r="M2114" s="345">
        <v>0</v>
      </c>
      <c r="N2114" s="345">
        <v>0</v>
      </c>
      <c r="O2114" s="282" t="s">
        <v>1123</v>
      </c>
      <c r="P2114" s="344">
        <v>0</v>
      </c>
      <c r="Q2114" s="282" t="s">
        <v>2148</v>
      </c>
      <c r="R2114" s="344">
        <v>1</v>
      </c>
      <c r="S2114" s="339"/>
      <c r="T2114" s="282"/>
      <c r="U2114" s="24" t="str">
        <f>+VLOOKUP(TRIM(C2114),[5]CAT!$A$2:$G$498,4,0)</f>
        <v>Sal</v>
      </c>
      <c r="V2114" s="65">
        <f t="shared" si="33"/>
        <v>45670</v>
      </c>
    </row>
    <row r="2115" spans="1:22" x14ac:dyDescent="0.2">
      <c r="A2115" s="344">
        <v>2066</v>
      </c>
      <c r="B2115" s="345" t="b">
        <v>1</v>
      </c>
      <c r="C2115" s="282" t="s">
        <v>153</v>
      </c>
      <c r="D2115" s="282" t="s">
        <v>20</v>
      </c>
      <c r="E2115" s="282" t="s">
        <v>46</v>
      </c>
      <c r="F2115" s="282" t="s">
        <v>1375</v>
      </c>
      <c r="G2115" s="345">
        <v>94.882797999999994</v>
      </c>
      <c r="H2115" s="345">
        <v>94.882797999999994</v>
      </c>
      <c r="I2115" s="282" t="s">
        <v>1122</v>
      </c>
      <c r="J2115" s="346">
        <v>45658</v>
      </c>
      <c r="K2115" s="344">
        <v>7</v>
      </c>
      <c r="L2115" s="346">
        <v>45670</v>
      </c>
      <c r="M2115" s="345">
        <v>0</v>
      </c>
      <c r="N2115" s="345">
        <v>0</v>
      </c>
      <c r="O2115" s="282" t="s">
        <v>1123</v>
      </c>
      <c r="P2115" s="344">
        <v>0</v>
      </c>
      <c r="Q2115" s="282" t="s">
        <v>2134</v>
      </c>
      <c r="R2115" s="344">
        <v>1</v>
      </c>
      <c r="S2115" s="339"/>
      <c r="T2115" s="282"/>
      <c r="U2115" s="24" t="str">
        <f>+VLOOKUP(TRIM(C2115),[5]CAT!$A$2:$G$498,4,0)</f>
        <v>Sal</v>
      </c>
      <c r="V2115" s="65">
        <f t="shared" si="33"/>
        <v>45670</v>
      </c>
    </row>
    <row r="2116" spans="1:22" x14ac:dyDescent="0.2">
      <c r="A2116" s="344">
        <v>2156</v>
      </c>
      <c r="B2116" s="345" t="b">
        <v>1</v>
      </c>
      <c r="C2116" s="282" t="s">
        <v>148</v>
      </c>
      <c r="D2116" s="282" t="s">
        <v>20</v>
      </c>
      <c r="E2116" s="282" t="s">
        <v>586</v>
      </c>
      <c r="F2116" s="282" t="s">
        <v>1128</v>
      </c>
      <c r="G2116" s="345">
        <v>329.73469899999998</v>
      </c>
      <c r="H2116" s="345">
        <v>329.73469899999998</v>
      </c>
      <c r="I2116" s="282" t="s">
        <v>1122</v>
      </c>
      <c r="J2116" s="346">
        <v>45658</v>
      </c>
      <c r="K2116" s="344">
        <v>10</v>
      </c>
      <c r="L2116" s="346">
        <v>45670</v>
      </c>
      <c r="M2116" s="345">
        <v>0</v>
      </c>
      <c r="N2116" s="345">
        <v>0</v>
      </c>
      <c r="O2116" s="282" t="s">
        <v>1123</v>
      </c>
      <c r="P2116" s="344">
        <v>0</v>
      </c>
      <c r="Q2116" s="282" t="s">
        <v>2108</v>
      </c>
      <c r="R2116" s="344">
        <v>1</v>
      </c>
      <c r="S2116" s="339"/>
      <c r="T2116" s="282"/>
      <c r="U2116" s="24" t="str">
        <f>+VLOOKUP(TRIM(C2116),[5]CAT!$A$2:$G$498,4,0)</f>
        <v>Harina</v>
      </c>
      <c r="V2116" s="65">
        <f t="shared" si="33"/>
        <v>45670</v>
      </c>
    </row>
    <row r="2117" spans="1:22" x14ac:dyDescent="0.2">
      <c r="A2117" s="344">
        <v>2163</v>
      </c>
      <c r="B2117" s="345" t="b">
        <v>1</v>
      </c>
      <c r="C2117" s="282" t="s">
        <v>148</v>
      </c>
      <c r="D2117" s="282" t="s">
        <v>20</v>
      </c>
      <c r="E2117" s="282" t="s">
        <v>586</v>
      </c>
      <c r="F2117" s="282" t="s">
        <v>1128</v>
      </c>
      <c r="G2117" s="345">
        <v>332.03854100000001</v>
      </c>
      <c r="H2117" s="345">
        <v>332.03854100000001</v>
      </c>
      <c r="I2117" s="282" t="s">
        <v>1122</v>
      </c>
      <c r="J2117" s="346">
        <v>45658</v>
      </c>
      <c r="K2117" s="344">
        <v>10</v>
      </c>
      <c r="L2117" s="346">
        <v>45670</v>
      </c>
      <c r="M2117" s="345">
        <v>0</v>
      </c>
      <c r="N2117" s="345">
        <v>0</v>
      </c>
      <c r="O2117" s="282" t="s">
        <v>1123</v>
      </c>
      <c r="P2117" s="344">
        <v>0</v>
      </c>
      <c r="Q2117" s="282" t="s">
        <v>2113</v>
      </c>
      <c r="R2117" s="344">
        <v>1</v>
      </c>
      <c r="S2117" s="339"/>
      <c r="T2117" s="267"/>
      <c r="U2117" s="24" t="str">
        <f>+VLOOKUP(TRIM(C2117),[5]CAT!$A$2:$G$498,4,0)</f>
        <v>Harina</v>
      </c>
      <c r="V2117" s="65">
        <f t="shared" si="33"/>
        <v>45670</v>
      </c>
    </row>
    <row r="2118" spans="1:22" x14ac:dyDescent="0.2">
      <c r="A2118" s="344">
        <v>2076</v>
      </c>
      <c r="B2118" s="345" t="b">
        <v>1</v>
      </c>
      <c r="C2118" s="282" t="s">
        <v>141</v>
      </c>
      <c r="D2118" s="282" t="s">
        <v>20</v>
      </c>
      <c r="E2118" s="282" t="s">
        <v>309</v>
      </c>
      <c r="F2118" s="282" t="s">
        <v>1140</v>
      </c>
      <c r="G2118" s="345">
        <v>40.526032999999998</v>
      </c>
      <c r="H2118" s="345">
        <v>40.526032999999998</v>
      </c>
      <c r="I2118" s="282" t="s">
        <v>1122</v>
      </c>
      <c r="J2118" s="346">
        <v>45658</v>
      </c>
      <c r="K2118" s="344">
        <v>7</v>
      </c>
      <c r="L2118" s="346">
        <v>45670</v>
      </c>
      <c r="M2118" s="345">
        <v>0</v>
      </c>
      <c r="N2118" s="345">
        <v>0</v>
      </c>
      <c r="O2118" s="282" t="s">
        <v>1123</v>
      </c>
      <c r="P2118" s="344">
        <v>0</v>
      </c>
      <c r="Q2118" s="282" t="s">
        <v>2134</v>
      </c>
      <c r="R2118" s="344">
        <v>1</v>
      </c>
      <c r="S2118" s="339"/>
      <c r="T2118" s="267"/>
      <c r="U2118" s="24" t="str">
        <f>+VLOOKUP(TRIM(C2118),[5]CAT!$A$2:$G$498,4,0)</f>
        <v>Aditivos</v>
      </c>
      <c r="V2118" s="65">
        <f t="shared" si="33"/>
        <v>45670</v>
      </c>
    </row>
    <row r="2119" spans="1:22" x14ac:dyDescent="0.2">
      <c r="A2119" s="344">
        <v>2273</v>
      </c>
      <c r="B2119" s="345" t="b">
        <v>1</v>
      </c>
      <c r="C2119" s="282" t="s">
        <v>692</v>
      </c>
      <c r="D2119" s="282" t="s">
        <v>20</v>
      </c>
      <c r="E2119" s="282" t="s">
        <v>693</v>
      </c>
      <c r="F2119" s="282" t="s">
        <v>1375</v>
      </c>
      <c r="G2119" s="345">
        <v>3.7917550000000002</v>
      </c>
      <c r="H2119" s="345">
        <v>3.7917550000000002</v>
      </c>
      <c r="I2119" s="282" t="s">
        <v>1122</v>
      </c>
      <c r="J2119" s="346">
        <v>45658</v>
      </c>
      <c r="K2119" s="344">
        <v>21</v>
      </c>
      <c r="L2119" s="346">
        <v>45684</v>
      </c>
      <c r="M2119" s="345">
        <v>0</v>
      </c>
      <c r="N2119" s="345">
        <v>0</v>
      </c>
      <c r="O2119" s="282" t="s">
        <v>1123</v>
      </c>
      <c r="P2119" s="344">
        <v>0</v>
      </c>
      <c r="Q2119" s="282" t="s">
        <v>2107</v>
      </c>
      <c r="R2119" s="344">
        <v>1</v>
      </c>
      <c r="S2119" s="339"/>
      <c r="T2119" s="267"/>
      <c r="U2119" s="24" t="str">
        <f>+VLOOKUP(TRIM(C2119),[5]CAT!$A$2:$G$498,4,0)</f>
        <v>Sabor</v>
      </c>
      <c r="V2119" s="65">
        <f t="shared" si="33"/>
        <v>45684</v>
      </c>
    </row>
    <row r="2120" spans="1:22" x14ac:dyDescent="0.2">
      <c r="A2120" s="344">
        <v>2276</v>
      </c>
      <c r="B2120" s="345" t="b">
        <v>1</v>
      </c>
      <c r="C2120" s="282" t="s">
        <v>259</v>
      </c>
      <c r="D2120" s="282" t="s">
        <v>20</v>
      </c>
      <c r="E2120" s="282" t="s">
        <v>29</v>
      </c>
      <c r="F2120" s="282" t="s">
        <v>1375</v>
      </c>
      <c r="G2120" s="345">
        <v>4.2130599999999996</v>
      </c>
      <c r="H2120" s="345">
        <v>4.2130599999999996</v>
      </c>
      <c r="I2120" s="282" t="s">
        <v>1180</v>
      </c>
      <c r="J2120" s="346">
        <v>45658</v>
      </c>
      <c r="K2120" s="344">
        <v>21</v>
      </c>
      <c r="L2120" s="346">
        <v>45684</v>
      </c>
      <c r="M2120" s="345">
        <v>0</v>
      </c>
      <c r="N2120" s="345">
        <v>0</v>
      </c>
      <c r="O2120" s="282" t="s">
        <v>1123</v>
      </c>
      <c r="P2120" s="344">
        <v>0</v>
      </c>
      <c r="Q2120" s="282" t="s">
        <v>2107</v>
      </c>
      <c r="R2120" s="344">
        <v>1</v>
      </c>
      <c r="S2120" s="339"/>
      <c r="T2120" s="267"/>
      <c r="U2120" s="24" t="str">
        <f>+VLOOKUP(TRIM(C2120),[5]CAT!$A$2:$G$498,4,0)</f>
        <v>Aditivos</v>
      </c>
      <c r="V2120" s="65">
        <f t="shared" si="33"/>
        <v>45684</v>
      </c>
    </row>
    <row r="2121" spans="1:22" x14ac:dyDescent="0.2">
      <c r="A2121" s="344">
        <v>2278</v>
      </c>
      <c r="B2121" s="345" t="b">
        <v>1</v>
      </c>
      <c r="C2121" s="282" t="s">
        <v>249</v>
      </c>
      <c r="D2121" s="282" t="s">
        <v>20</v>
      </c>
      <c r="E2121" s="282" t="s">
        <v>78</v>
      </c>
      <c r="F2121" s="282" t="s">
        <v>1126</v>
      </c>
      <c r="G2121" s="345">
        <v>0.84261200000000003</v>
      </c>
      <c r="H2121" s="345">
        <v>0.84261200000000003</v>
      </c>
      <c r="I2121" s="282" t="s">
        <v>1122</v>
      </c>
      <c r="J2121" s="346">
        <v>45658</v>
      </c>
      <c r="K2121" s="344">
        <v>21</v>
      </c>
      <c r="L2121" s="346">
        <v>45684</v>
      </c>
      <c r="M2121" s="345">
        <v>0</v>
      </c>
      <c r="N2121" s="345">
        <v>0</v>
      </c>
      <c r="O2121" s="282" t="s">
        <v>1123</v>
      </c>
      <c r="P2121" s="344">
        <v>0</v>
      </c>
      <c r="Q2121" s="282" t="s">
        <v>2107</v>
      </c>
      <c r="R2121" s="344">
        <v>1</v>
      </c>
      <c r="S2121" s="339"/>
      <c r="T2121" s="267"/>
      <c r="U2121" s="24" t="str">
        <f>+VLOOKUP(TRIM(C2121),[5]CAT!$A$2:$G$498,4,0)</f>
        <v>Sabor</v>
      </c>
      <c r="V2121" s="65">
        <f t="shared" si="33"/>
        <v>45684</v>
      </c>
    </row>
    <row r="2122" spans="1:22" x14ac:dyDescent="0.2">
      <c r="A2122" s="344">
        <v>2277</v>
      </c>
      <c r="B2122" s="345" t="b">
        <v>1</v>
      </c>
      <c r="C2122" s="282" t="s">
        <v>320</v>
      </c>
      <c r="D2122" s="282" t="s">
        <v>20</v>
      </c>
      <c r="E2122" s="282" t="s">
        <v>354</v>
      </c>
      <c r="F2122" s="282" t="s">
        <v>1126</v>
      </c>
      <c r="G2122" s="345">
        <v>2.5278369999999999</v>
      </c>
      <c r="H2122" s="345">
        <v>2.5278369999999999</v>
      </c>
      <c r="I2122" s="282" t="s">
        <v>1122</v>
      </c>
      <c r="J2122" s="346">
        <v>45658</v>
      </c>
      <c r="K2122" s="344">
        <v>21</v>
      </c>
      <c r="L2122" s="346">
        <v>45684</v>
      </c>
      <c r="M2122" s="345">
        <v>0</v>
      </c>
      <c r="N2122" s="345">
        <v>0</v>
      </c>
      <c r="O2122" s="282" t="s">
        <v>1123</v>
      </c>
      <c r="P2122" s="344">
        <v>0</v>
      </c>
      <c r="Q2122" s="282" t="s">
        <v>2107</v>
      </c>
      <c r="R2122" s="344">
        <v>1</v>
      </c>
      <c r="S2122" s="339"/>
      <c r="T2122" s="267"/>
      <c r="U2122" s="24" t="str">
        <f>+VLOOKUP(TRIM(C2122),[5]CAT!$A$2:$G$498,4,0)</f>
        <v>Sabor</v>
      </c>
      <c r="V2122" s="65">
        <f t="shared" si="33"/>
        <v>45684</v>
      </c>
    </row>
    <row r="2123" spans="1:22" x14ac:dyDescent="0.2">
      <c r="A2123" s="344">
        <v>2272</v>
      </c>
      <c r="B2123" s="345" t="b">
        <v>1</v>
      </c>
      <c r="C2123" s="282" t="s">
        <v>152</v>
      </c>
      <c r="D2123" s="282" t="s">
        <v>20</v>
      </c>
      <c r="E2123" s="282" t="s">
        <v>58</v>
      </c>
      <c r="F2123" s="282" t="s">
        <v>1127</v>
      </c>
      <c r="G2123" s="345">
        <v>4.254766</v>
      </c>
      <c r="H2123" s="345">
        <v>4.254766</v>
      </c>
      <c r="I2123" s="282" t="s">
        <v>1180</v>
      </c>
      <c r="J2123" s="346">
        <v>45658</v>
      </c>
      <c r="K2123" s="344">
        <v>21</v>
      </c>
      <c r="L2123" s="346">
        <v>45684</v>
      </c>
      <c r="M2123" s="345">
        <v>0</v>
      </c>
      <c r="N2123" s="345">
        <v>0</v>
      </c>
      <c r="O2123" s="282" t="s">
        <v>1123</v>
      </c>
      <c r="P2123" s="344">
        <v>0</v>
      </c>
      <c r="Q2123" s="282" t="s">
        <v>2107</v>
      </c>
      <c r="R2123" s="344">
        <v>1</v>
      </c>
      <c r="S2123" s="339"/>
      <c r="T2123" s="267"/>
      <c r="U2123" s="24" t="str">
        <f>+VLOOKUP(TRIM(C2123),[5]CAT!$A$2:$G$498,4,0)</f>
        <v>Sabor</v>
      </c>
      <c r="V2123" s="65">
        <f t="shared" si="33"/>
        <v>45684</v>
      </c>
    </row>
    <row r="2124" spans="1:22" x14ac:dyDescent="0.2">
      <c r="A2124" s="344">
        <v>2453</v>
      </c>
      <c r="B2124" s="345" t="b">
        <v>1</v>
      </c>
      <c r="C2124" s="282" t="s">
        <v>146</v>
      </c>
      <c r="D2124" s="282" t="s">
        <v>20</v>
      </c>
      <c r="E2124" s="282" t="s">
        <v>88</v>
      </c>
      <c r="F2124" s="282" t="s">
        <v>1375</v>
      </c>
      <c r="G2124" s="345">
        <v>23.332001999999999</v>
      </c>
      <c r="H2124" s="345">
        <v>23.332001999999999</v>
      </c>
      <c r="I2124" s="282" t="s">
        <v>1122</v>
      </c>
      <c r="J2124" s="346">
        <v>45658</v>
      </c>
      <c r="K2124" s="344">
        <v>21</v>
      </c>
      <c r="L2124" s="346">
        <v>45684</v>
      </c>
      <c r="M2124" s="345">
        <v>0</v>
      </c>
      <c r="N2124" s="345">
        <v>0</v>
      </c>
      <c r="O2124" s="282" t="s">
        <v>1123</v>
      </c>
      <c r="P2124" s="344">
        <v>0</v>
      </c>
      <c r="Q2124" s="282" t="s">
        <v>2107</v>
      </c>
      <c r="R2124" s="344">
        <v>1</v>
      </c>
      <c r="S2124" s="339"/>
      <c r="T2124" s="267"/>
      <c r="U2124" s="24" t="str">
        <f>+VLOOKUP(TRIM(C2124),[5]CAT!$A$2:$G$498,4,0)</f>
        <v>Harina</v>
      </c>
      <c r="V2124" s="65">
        <f t="shared" si="33"/>
        <v>45684</v>
      </c>
    </row>
    <row r="2125" spans="1:22" x14ac:dyDescent="0.2">
      <c r="A2125" s="344">
        <v>2454</v>
      </c>
      <c r="B2125" s="345" t="b">
        <v>1</v>
      </c>
      <c r="C2125" s="282" t="s">
        <v>146</v>
      </c>
      <c r="D2125" s="282" t="s">
        <v>20</v>
      </c>
      <c r="E2125" s="282" t="s">
        <v>88</v>
      </c>
      <c r="F2125" s="282" t="s">
        <v>1375</v>
      </c>
      <c r="G2125" s="345">
        <v>71.686477999999994</v>
      </c>
      <c r="H2125" s="345">
        <v>71.686477999999994</v>
      </c>
      <c r="I2125" s="282" t="s">
        <v>1122</v>
      </c>
      <c r="J2125" s="346">
        <v>45658</v>
      </c>
      <c r="K2125" s="344">
        <v>21</v>
      </c>
      <c r="L2125" s="346">
        <v>45684</v>
      </c>
      <c r="M2125" s="345">
        <v>0</v>
      </c>
      <c r="N2125" s="345">
        <v>0</v>
      </c>
      <c r="O2125" s="282" t="s">
        <v>1123</v>
      </c>
      <c r="P2125" s="344">
        <v>0</v>
      </c>
      <c r="Q2125" s="282" t="s">
        <v>2107</v>
      </c>
      <c r="R2125" s="344">
        <v>1</v>
      </c>
      <c r="S2125" s="339"/>
      <c r="T2125" s="267"/>
      <c r="U2125" s="24" t="str">
        <f>+VLOOKUP(TRIM(C2125),[5]CAT!$A$2:$G$498,4,0)</f>
        <v>Harina</v>
      </c>
      <c r="V2125" s="65">
        <f t="shared" si="33"/>
        <v>45684</v>
      </c>
    </row>
    <row r="2126" spans="1:22" x14ac:dyDescent="0.2">
      <c r="A2126" s="344">
        <v>2101</v>
      </c>
      <c r="B2126" s="345" t="b">
        <v>1</v>
      </c>
      <c r="C2126" s="282" t="s">
        <v>302</v>
      </c>
      <c r="D2126" s="282" t="s">
        <v>20</v>
      </c>
      <c r="E2126" s="282" t="s">
        <v>23</v>
      </c>
      <c r="F2126" s="282" t="s">
        <v>1375</v>
      </c>
      <c r="G2126" s="345">
        <v>1.6530849999999999</v>
      </c>
      <c r="H2126" s="345">
        <v>1.6530849999999999</v>
      </c>
      <c r="I2126" s="282" t="s">
        <v>1122</v>
      </c>
      <c r="J2126" s="346">
        <v>45659</v>
      </c>
      <c r="K2126" s="344">
        <v>7</v>
      </c>
      <c r="L2126" s="346">
        <v>45670</v>
      </c>
      <c r="M2126" s="345">
        <v>0</v>
      </c>
      <c r="N2126" s="345">
        <v>0</v>
      </c>
      <c r="O2126" s="282" t="s">
        <v>1123</v>
      </c>
      <c r="P2126" s="344">
        <v>0</v>
      </c>
      <c r="Q2126" s="282" t="s">
        <v>2113</v>
      </c>
      <c r="R2126" s="344">
        <v>1</v>
      </c>
      <c r="S2126" s="339"/>
      <c r="T2126" s="267"/>
      <c r="U2126" s="24" t="str">
        <f>+VLOOKUP(TRIM(C2126),[5]CAT!$A$2:$G$498,4,0)</f>
        <v>Aditivos</v>
      </c>
      <c r="V2126" s="65">
        <f t="shared" si="33"/>
        <v>45670</v>
      </c>
    </row>
    <row r="2127" spans="1:22" x14ac:dyDescent="0.2">
      <c r="A2127" s="344">
        <v>2086</v>
      </c>
      <c r="B2127" s="345" t="b">
        <v>1</v>
      </c>
      <c r="C2127" s="282" t="s">
        <v>265</v>
      </c>
      <c r="D2127" s="282" t="s">
        <v>20</v>
      </c>
      <c r="E2127" s="282" t="s">
        <v>28</v>
      </c>
      <c r="F2127" s="282" t="s">
        <v>1127</v>
      </c>
      <c r="G2127" s="345">
        <v>2.086265</v>
      </c>
      <c r="H2127" s="345">
        <v>2.086265</v>
      </c>
      <c r="I2127" s="282" t="s">
        <v>1122</v>
      </c>
      <c r="J2127" s="346">
        <v>45659</v>
      </c>
      <c r="K2127" s="344">
        <v>7</v>
      </c>
      <c r="L2127" s="346">
        <v>45670</v>
      </c>
      <c r="M2127" s="345">
        <v>0</v>
      </c>
      <c r="N2127" s="345">
        <v>0</v>
      </c>
      <c r="O2127" s="282" t="s">
        <v>1123</v>
      </c>
      <c r="P2127" s="344">
        <v>0</v>
      </c>
      <c r="Q2127" s="282" t="s">
        <v>2108</v>
      </c>
      <c r="R2127" s="344">
        <v>1</v>
      </c>
      <c r="S2127" s="339"/>
      <c r="T2127" s="267"/>
      <c r="U2127" s="24" t="str">
        <f>+VLOOKUP(TRIM(C2127),[5]CAT!$A$2:$G$498,4,0)</f>
        <v>Aditivos</v>
      </c>
      <c r="V2127" s="65">
        <f t="shared" si="33"/>
        <v>45670</v>
      </c>
    </row>
    <row r="2128" spans="1:22" x14ac:dyDescent="0.2">
      <c r="A2128" s="344">
        <v>2090</v>
      </c>
      <c r="B2128" s="345" t="b">
        <v>1</v>
      </c>
      <c r="C2128" s="282" t="s">
        <v>265</v>
      </c>
      <c r="D2128" s="282" t="s">
        <v>20</v>
      </c>
      <c r="E2128" s="282" t="s">
        <v>28</v>
      </c>
      <c r="F2128" s="282" t="s">
        <v>1127</v>
      </c>
      <c r="G2128" s="345">
        <v>1.6025199999999999</v>
      </c>
      <c r="H2128" s="345">
        <v>1.6025199999999999</v>
      </c>
      <c r="I2128" s="282" t="s">
        <v>1122</v>
      </c>
      <c r="J2128" s="346">
        <v>45659</v>
      </c>
      <c r="K2128" s="344">
        <v>7</v>
      </c>
      <c r="L2128" s="346">
        <v>45670</v>
      </c>
      <c r="M2128" s="345">
        <v>0</v>
      </c>
      <c r="N2128" s="345">
        <v>0</v>
      </c>
      <c r="O2128" s="282" t="s">
        <v>1123</v>
      </c>
      <c r="P2128" s="344">
        <v>0</v>
      </c>
      <c r="Q2128" s="282" t="s">
        <v>2108</v>
      </c>
      <c r="R2128" s="344">
        <v>1</v>
      </c>
      <c r="S2128" s="339"/>
      <c r="T2128" s="267"/>
      <c r="U2128" s="24" t="str">
        <f>+VLOOKUP(TRIM(C2128),[5]CAT!$A$2:$G$498,4,0)</f>
        <v>Aditivos</v>
      </c>
      <c r="V2128" s="65">
        <f t="shared" si="33"/>
        <v>45670</v>
      </c>
    </row>
    <row r="2129" spans="1:22" x14ac:dyDescent="0.2">
      <c r="A2129" s="344">
        <v>2099</v>
      </c>
      <c r="B2129" s="345" t="b">
        <v>1</v>
      </c>
      <c r="C2129" s="282" t="s">
        <v>265</v>
      </c>
      <c r="D2129" s="282" t="s">
        <v>20</v>
      </c>
      <c r="E2129" s="282" t="s">
        <v>28</v>
      </c>
      <c r="F2129" s="282" t="s">
        <v>1127</v>
      </c>
      <c r="G2129" s="345">
        <v>2.1008420000000001</v>
      </c>
      <c r="H2129" s="345">
        <v>2.1008420000000001</v>
      </c>
      <c r="I2129" s="282" t="s">
        <v>1122</v>
      </c>
      <c r="J2129" s="346">
        <v>45659</v>
      </c>
      <c r="K2129" s="344">
        <v>7</v>
      </c>
      <c r="L2129" s="346">
        <v>45670</v>
      </c>
      <c r="M2129" s="345">
        <v>0</v>
      </c>
      <c r="N2129" s="345">
        <v>0</v>
      </c>
      <c r="O2129" s="282" t="s">
        <v>1123</v>
      </c>
      <c r="P2129" s="344">
        <v>0</v>
      </c>
      <c r="Q2129" s="282" t="s">
        <v>2113</v>
      </c>
      <c r="R2129" s="344">
        <v>1</v>
      </c>
      <c r="S2129" s="339"/>
      <c r="T2129" s="267"/>
      <c r="U2129" s="24" t="str">
        <f>+VLOOKUP(TRIM(C2129),[5]CAT!$A$2:$G$498,4,0)</f>
        <v>Aditivos</v>
      </c>
      <c r="V2129" s="65">
        <f t="shared" si="33"/>
        <v>45670</v>
      </c>
    </row>
    <row r="2130" spans="1:22" x14ac:dyDescent="0.2">
      <c r="A2130" s="344">
        <v>2102</v>
      </c>
      <c r="B2130" s="345" t="b">
        <v>1</v>
      </c>
      <c r="C2130" s="282" t="s">
        <v>257</v>
      </c>
      <c r="D2130" s="282" t="s">
        <v>20</v>
      </c>
      <c r="E2130" s="282" t="s">
        <v>30</v>
      </c>
      <c r="F2130" s="282" t="s">
        <v>1128</v>
      </c>
      <c r="G2130" s="345">
        <v>6.3869210000000001</v>
      </c>
      <c r="H2130" s="345">
        <v>6.3869210000000001</v>
      </c>
      <c r="I2130" s="282" t="s">
        <v>1180</v>
      </c>
      <c r="J2130" s="346">
        <v>45659</v>
      </c>
      <c r="K2130" s="344">
        <v>7</v>
      </c>
      <c r="L2130" s="346">
        <v>45670</v>
      </c>
      <c r="M2130" s="345">
        <v>0</v>
      </c>
      <c r="N2130" s="345">
        <v>0</v>
      </c>
      <c r="O2130" s="282" t="s">
        <v>1123</v>
      </c>
      <c r="P2130" s="344">
        <v>0</v>
      </c>
      <c r="Q2130" s="282" t="s">
        <v>2113</v>
      </c>
      <c r="R2130" s="344">
        <v>1</v>
      </c>
      <c r="S2130" s="339"/>
      <c r="T2130" s="267"/>
      <c r="U2130" s="24" t="str">
        <f>+VLOOKUP(TRIM(C2130),[5]CAT!$A$2:$G$498,4,0)</f>
        <v>Aditivos</v>
      </c>
      <c r="V2130" s="65">
        <f t="shared" si="33"/>
        <v>45670</v>
      </c>
    </row>
    <row r="2131" spans="1:22" x14ac:dyDescent="0.2">
      <c r="A2131" s="344">
        <v>2087</v>
      </c>
      <c r="B2131" s="345" t="b">
        <v>1</v>
      </c>
      <c r="C2131" s="282" t="s">
        <v>250</v>
      </c>
      <c r="D2131" s="282" t="s">
        <v>20</v>
      </c>
      <c r="E2131" s="282" t="s">
        <v>31</v>
      </c>
      <c r="F2131" s="282" t="s">
        <v>1375</v>
      </c>
      <c r="G2131" s="345">
        <v>2.086265</v>
      </c>
      <c r="H2131" s="345">
        <v>2.086265</v>
      </c>
      <c r="I2131" s="282" t="s">
        <v>1180</v>
      </c>
      <c r="J2131" s="346">
        <v>45659</v>
      </c>
      <c r="K2131" s="344">
        <v>7</v>
      </c>
      <c r="L2131" s="346">
        <v>45670</v>
      </c>
      <c r="M2131" s="345">
        <v>0</v>
      </c>
      <c r="N2131" s="345">
        <v>0</v>
      </c>
      <c r="O2131" s="282" t="s">
        <v>1123</v>
      </c>
      <c r="P2131" s="344">
        <v>0</v>
      </c>
      <c r="Q2131" s="282" t="s">
        <v>2108</v>
      </c>
      <c r="R2131" s="344">
        <v>1</v>
      </c>
      <c r="S2131" s="339"/>
      <c r="T2131" s="267"/>
      <c r="U2131" s="24" t="str">
        <f>+VLOOKUP(TRIM(C2131),[5]CAT!$A$2:$G$498,4,0)</f>
        <v>Aditivos</v>
      </c>
      <c r="V2131" s="65">
        <f t="shared" si="33"/>
        <v>45670</v>
      </c>
    </row>
    <row r="2132" spans="1:22" x14ac:dyDescent="0.2">
      <c r="A2132" s="344">
        <v>2091</v>
      </c>
      <c r="B2132" s="345" t="b">
        <v>1</v>
      </c>
      <c r="C2132" s="282" t="s">
        <v>250</v>
      </c>
      <c r="D2132" s="282" t="s">
        <v>20</v>
      </c>
      <c r="E2132" s="282" t="s">
        <v>31</v>
      </c>
      <c r="F2132" s="282" t="s">
        <v>1375</v>
      </c>
      <c r="G2132" s="345">
        <v>1.5868119999999999</v>
      </c>
      <c r="H2132" s="345">
        <v>1.5868119999999999</v>
      </c>
      <c r="I2132" s="282" t="s">
        <v>1180</v>
      </c>
      <c r="J2132" s="346">
        <v>45659</v>
      </c>
      <c r="K2132" s="344">
        <v>7</v>
      </c>
      <c r="L2132" s="346">
        <v>45670</v>
      </c>
      <c r="M2132" s="345">
        <v>0</v>
      </c>
      <c r="N2132" s="345">
        <v>0</v>
      </c>
      <c r="O2132" s="282" t="s">
        <v>1123</v>
      </c>
      <c r="P2132" s="344">
        <v>0</v>
      </c>
      <c r="Q2132" s="282" t="s">
        <v>2108</v>
      </c>
      <c r="R2132" s="344">
        <v>1</v>
      </c>
      <c r="S2132" s="339"/>
      <c r="T2132" s="267"/>
      <c r="U2132" s="24" t="str">
        <f>+VLOOKUP(TRIM(C2132),[5]CAT!$A$2:$G$498,4,0)</f>
        <v>Aditivos</v>
      </c>
      <c r="V2132" s="65">
        <f t="shared" si="33"/>
        <v>45670</v>
      </c>
    </row>
    <row r="2133" spans="1:22" x14ac:dyDescent="0.2">
      <c r="A2133" s="344">
        <v>2100</v>
      </c>
      <c r="B2133" s="345" t="b">
        <v>1</v>
      </c>
      <c r="C2133" s="282" t="s">
        <v>250</v>
      </c>
      <c r="D2133" s="282" t="s">
        <v>20</v>
      </c>
      <c r="E2133" s="282" t="s">
        <v>31</v>
      </c>
      <c r="F2133" s="282" t="s">
        <v>1375</v>
      </c>
      <c r="G2133" s="345">
        <v>2.1008420000000001</v>
      </c>
      <c r="H2133" s="345">
        <v>2.1008420000000001</v>
      </c>
      <c r="I2133" s="282" t="s">
        <v>1180</v>
      </c>
      <c r="J2133" s="346">
        <v>45659</v>
      </c>
      <c r="K2133" s="344">
        <v>7</v>
      </c>
      <c r="L2133" s="346">
        <v>45670</v>
      </c>
      <c r="M2133" s="345">
        <v>0</v>
      </c>
      <c r="N2133" s="345">
        <v>0</v>
      </c>
      <c r="O2133" s="282" t="s">
        <v>1123</v>
      </c>
      <c r="P2133" s="344">
        <v>0</v>
      </c>
      <c r="Q2133" s="282" t="s">
        <v>2113</v>
      </c>
      <c r="R2133" s="344">
        <v>1</v>
      </c>
      <c r="S2133" s="339"/>
      <c r="T2133" s="267"/>
      <c r="U2133" s="24" t="str">
        <f>+VLOOKUP(TRIM(C2133),[5]CAT!$A$2:$G$498,4,0)</f>
        <v>Aditivos</v>
      </c>
      <c r="V2133" s="65">
        <f t="shared" si="33"/>
        <v>45670</v>
      </c>
    </row>
    <row r="2134" spans="1:22" x14ac:dyDescent="0.2">
      <c r="A2134" s="344">
        <v>2082</v>
      </c>
      <c r="B2134" s="345" t="b">
        <v>1</v>
      </c>
      <c r="C2134" s="282" t="s">
        <v>156</v>
      </c>
      <c r="D2134" s="282" t="s">
        <v>20</v>
      </c>
      <c r="E2134" s="282" t="s">
        <v>44</v>
      </c>
      <c r="F2134" s="282" t="s">
        <v>1375</v>
      </c>
      <c r="G2134" s="345">
        <v>6.9604739999999996</v>
      </c>
      <c r="H2134" s="345">
        <v>6.9604739999999996</v>
      </c>
      <c r="I2134" s="282" t="s">
        <v>1122</v>
      </c>
      <c r="J2134" s="346">
        <v>45659</v>
      </c>
      <c r="K2134" s="344">
        <v>7</v>
      </c>
      <c r="L2134" s="346">
        <v>45670</v>
      </c>
      <c r="M2134" s="345">
        <v>0</v>
      </c>
      <c r="N2134" s="345">
        <v>0</v>
      </c>
      <c r="O2134" s="282" t="s">
        <v>1123</v>
      </c>
      <c r="P2134" s="344">
        <v>0</v>
      </c>
      <c r="Q2134" s="282" t="s">
        <v>2108</v>
      </c>
      <c r="R2134" s="344">
        <v>1</v>
      </c>
      <c r="S2134" s="339"/>
      <c r="T2134" s="267"/>
      <c r="U2134" s="24" t="str">
        <f>+VLOOKUP(TRIM(C2134),[5]CAT!$A$2:$G$498,4,0)</f>
        <v>Azucar</v>
      </c>
      <c r="V2134" s="65">
        <f t="shared" si="33"/>
        <v>45670</v>
      </c>
    </row>
    <row r="2135" spans="1:22" x14ac:dyDescent="0.2">
      <c r="A2135" s="344">
        <v>2095</v>
      </c>
      <c r="B2135" s="345" t="b">
        <v>1</v>
      </c>
      <c r="C2135" s="282" t="s">
        <v>156</v>
      </c>
      <c r="D2135" s="282" t="s">
        <v>20</v>
      </c>
      <c r="E2135" s="282" t="s">
        <v>44</v>
      </c>
      <c r="F2135" s="282" t="s">
        <v>1375</v>
      </c>
      <c r="G2135" s="345">
        <v>7.0091070000000002</v>
      </c>
      <c r="H2135" s="345">
        <v>7.0091070000000002</v>
      </c>
      <c r="I2135" s="282" t="s">
        <v>1122</v>
      </c>
      <c r="J2135" s="346">
        <v>45659</v>
      </c>
      <c r="K2135" s="344">
        <v>7</v>
      </c>
      <c r="L2135" s="346">
        <v>45670</v>
      </c>
      <c r="M2135" s="345">
        <v>0</v>
      </c>
      <c r="N2135" s="345">
        <v>0</v>
      </c>
      <c r="O2135" s="282" t="s">
        <v>1123</v>
      </c>
      <c r="P2135" s="344">
        <v>0</v>
      </c>
      <c r="Q2135" s="282" t="s">
        <v>2113</v>
      </c>
      <c r="R2135" s="344">
        <v>1</v>
      </c>
      <c r="S2135" s="339"/>
      <c r="T2135" s="267"/>
      <c r="U2135" s="24" t="str">
        <f>+VLOOKUP(TRIM(C2135),[5]CAT!$A$2:$G$498,4,0)</f>
        <v>Azucar</v>
      </c>
      <c r="V2135" s="65">
        <f t="shared" si="33"/>
        <v>45670</v>
      </c>
    </row>
    <row r="2136" spans="1:22" x14ac:dyDescent="0.2">
      <c r="A2136" s="344">
        <v>2080</v>
      </c>
      <c r="B2136" s="345" t="b">
        <v>1</v>
      </c>
      <c r="C2136" s="282" t="s">
        <v>153</v>
      </c>
      <c r="D2136" s="282" t="s">
        <v>20</v>
      </c>
      <c r="E2136" s="282" t="s">
        <v>46</v>
      </c>
      <c r="F2136" s="282" t="s">
        <v>1375</v>
      </c>
      <c r="G2136" s="345">
        <v>18.758036000000001</v>
      </c>
      <c r="H2136" s="345">
        <v>18.758036000000001</v>
      </c>
      <c r="I2136" s="282" t="s">
        <v>1122</v>
      </c>
      <c r="J2136" s="346">
        <v>45659</v>
      </c>
      <c r="K2136" s="344">
        <v>7</v>
      </c>
      <c r="L2136" s="346">
        <v>45670</v>
      </c>
      <c r="M2136" s="345">
        <v>0</v>
      </c>
      <c r="N2136" s="345">
        <v>0</v>
      </c>
      <c r="O2136" s="282" t="s">
        <v>1123</v>
      </c>
      <c r="P2136" s="344">
        <v>0</v>
      </c>
      <c r="Q2136" s="282" t="s">
        <v>2108</v>
      </c>
      <c r="R2136" s="344">
        <v>1</v>
      </c>
      <c r="S2136" s="339"/>
      <c r="T2136" s="267"/>
      <c r="U2136" s="24" t="str">
        <f>+VLOOKUP(TRIM(C2136),[5]CAT!$A$2:$G$498,4,0)</f>
        <v>Sal</v>
      </c>
      <c r="V2136" s="65">
        <f t="shared" si="33"/>
        <v>45670</v>
      </c>
    </row>
    <row r="2137" spans="1:22" x14ac:dyDescent="0.2">
      <c r="A2137" s="344">
        <v>2088</v>
      </c>
      <c r="B2137" s="345" t="b">
        <v>1</v>
      </c>
      <c r="C2137" s="282" t="s">
        <v>153</v>
      </c>
      <c r="D2137" s="282" t="s">
        <v>20</v>
      </c>
      <c r="E2137" s="282" t="s">
        <v>46</v>
      </c>
      <c r="F2137" s="282" t="s">
        <v>1375</v>
      </c>
      <c r="G2137" s="345">
        <v>4.8075590000000004</v>
      </c>
      <c r="H2137" s="345">
        <v>4.8075590000000004</v>
      </c>
      <c r="I2137" s="282" t="s">
        <v>1122</v>
      </c>
      <c r="J2137" s="346">
        <v>45659</v>
      </c>
      <c r="K2137" s="344">
        <v>7</v>
      </c>
      <c r="L2137" s="346">
        <v>45670</v>
      </c>
      <c r="M2137" s="345">
        <v>0</v>
      </c>
      <c r="N2137" s="345">
        <v>0</v>
      </c>
      <c r="O2137" s="282" t="s">
        <v>1123</v>
      </c>
      <c r="P2137" s="344">
        <v>0</v>
      </c>
      <c r="Q2137" s="282" t="s">
        <v>2108</v>
      </c>
      <c r="R2137" s="344">
        <v>1</v>
      </c>
      <c r="S2137" s="339"/>
      <c r="T2137" s="267"/>
      <c r="U2137" s="24" t="str">
        <f>+VLOOKUP(TRIM(C2137),[5]CAT!$A$2:$G$498,4,0)</f>
        <v>Sal</v>
      </c>
      <c r="V2137" s="65">
        <f t="shared" si="33"/>
        <v>45670</v>
      </c>
    </row>
    <row r="2138" spans="1:22" x14ac:dyDescent="0.2">
      <c r="A2138" s="344">
        <v>2093</v>
      </c>
      <c r="B2138" s="345" t="b">
        <v>1</v>
      </c>
      <c r="C2138" s="282" t="s">
        <v>153</v>
      </c>
      <c r="D2138" s="282" t="s">
        <v>20</v>
      </c>
      <c r="E2138" s="282" t="s">
        <v>46</v>
      </c>
      <c r="F2138" s="282" t="s">
        <v>1375</v>
      </c>
      <c r="G2138" s="345">
        <v>18.889099999999999</v>
      </c>
      <c r="H2138" s="345">
        <v>18.889099999999999</v>
      </c>
      <c r="I2138" s="282" t="s">
        <v>1122</v>
      </c>
      <c r="J2138" s="346">
        <v>45659</v>
      </c>
      <c r="K2138" s="344">
        <v>7</v>
      </c>
      <c r="L2138" s="346">
        <v>45670</v>
      </c>
      <c r="M2138" s="345">
        <v>0</v>
      </c>
      <c r="N2138" s="345">
        <v>0</v>
      </c>
      <c r="O2138" s="282" t="s">
        <v>1123</v>
      </c>
      <c r="P2138" s="344">
        <v>0</v>
      </c>
      <c r="Q2138" s="282" t="s">
        <v>2113</v>
      </c>
      <c r="R2138" s="344">
        <v>1</v>
      </c>
      <c r="S2138" s="339"/>
      <c r="T2138" s="267"/>
      <c r="U2138" s="24" t="str">
        <f>+VLOOKUP(TRIM(C2138),[5]CAT!$A$2:$G$498,4,0)</f>
        <v>Sal</v>
      </c>
      <c r="V2138" s="65">
        <f t="shared" si="33"/>
        <v>45670</v>
      </c>
    </row>
    <row r="2139" spans="1:22" x14ac:dyDescent="0.2">
      <c r="A2139" s="344">
        <v>2081</v>
      </c>
      <c r="B2139" s="345" t="b">
        <v>1</v>
      </c>
      <c r="C2139" s="282" t="s">
        <v>143</v>
      </c>
      <c r="D2139" s="282" t="s">
        <v>20</v>
      </c>
      <c r="E2139" s="282" t="s">
        <v>50</v>
      </c>
      <c r="F2139" s="282" t="s">
        <v>1131</v>
      </c>
      <c r="G2139" s="345">
        <v>13.920947999999999</v>
      </c>
      <c r="H2139" s="345">
        <v>13.920947999999999</v>
      </c>
      <c r="I2139" s="282" t="s">
        <v>1122</v>
      </c>
      <c r="J2139" s="346">
        <v>45659</v>
      </c>
      <c r="K2139" s="344">
        <v>7</v>
      </c>
      <c r="L2139" s="346">
        <v>45670</v>
      </c>
      <c r="M2139" s="345">
        <v>0</v>
      </c>
      <c r="N2139" s="345">
        <v>0</v>
      </c>
      <c r="O2139" s="282" t="s">
        <v>1123</v>
      </c>
      <c r="P2139" s="344">
        <v>0</v>
      </c>
      <c r="Q2139" s="282" t="s">
        <v>2108</v>
      </c>
      <c r="R2139" s="344">
        <v>1</v>
      </c>
      <c r="S2139" s="339"/>
      <c r="T2139" s="267"/>
      <c r="U2139" s="24" t="str">
        <f>+VLOOKUP(TRIM(C2139),[5]CAT!$A$2:$G$498,4,0)</f>
        <v>Leche</v>
      </c>
      <c r="V2139" s="65">
        <f t="shared" si="33"/>
        <v>45670</v>
      </c>
    </row>
    <row r="2140" spans="1:22" x14ac:dyDescent="0.2">
      <c r="A2140" s="344">
        <v>2094</v>
      </c>
      <c r="B2140" s="345" t="b">
        <v>1</v>
      </c>
      <c r="C2140" s="282" t="s">
        <v>143</v>
      </c>
      <c r="D2140" s="282" t="s">
        <v>20</v>
      </c>
      <c r="E2140" s="282" t="s">
        <v>50</v>
      </c>
      <c r="F2140" s="282" t="s">
        <v>1131</v>
      </c>
      <c r="G2140" s="345">
        <v>14.018214</v>
      </c>
      <c r="H2140" s="345">
        <v>14.018214</v>
      </c>
      <c r="I2140" s="282" t="s">
        <v>1122</v>
      </c>
      <c r="J2140" s="346">
        <v>45659</v>
      </c>
      <c r="K2140" s="344">
        <v>7</v>
      </c>
      <c r="L2140" s="346">
        <v>45670</v>
      </c>
      <c r="M2140" s="345">
        <v>0</v>
      </c>
      <c r="N2140" s="345">
        <v>0</v>
      </c>
      <c r="O2140" s="282" t="s">
        <v>1123</v>
      </c>
      <c r="P2140" s="344">
        <v>0</v>
      </c>
      <c r="Q2140" s="282" t="s">
        <v>2113</v>
      </c>
      <c r="R2140" s="344">
        <v>1</v>
      </c>
      <c r="S2140" s="339"/>
      <c r="T2140" s="267"/>
      <c r="U2140" s="24" t="str">
        <f>+VLOOKUP(TRIM(C2140),[5]CAT!$A$2:$G$498,4,0)</f>
        <v>Leche</v>
      </c>
      <c r="V2140" s="65">
        <f t="shared" si="33"/>
        <v>45670</v>
      </c>
    </row>
    <row r="2141" spans="1:22" x14ac:dyDescent="0.2">
      <c r="A2141" s="344">
        <v>2181</v>
      </c>
      <c r="B2141" s="345" t="b">
        <v>1</v>
      </c>
      <c r="C2141" s="282" t="s">
        <v>132</v>
      </c>
      <c r="D2141" s="282" t="s">
        <v>20</v>
      </c>
      <c r="E2141" s="282" t="s">
        <v>59</v>
      </c>
      <c r="F2141" s="282" t="s">
        <v>1141</v>
      </c>
      <c r="G2141" s="345">
        <v>39.199148999999998</v>
      </c>
      <c r="H2141" s="345">
        <v>39.199148999999998</v>
      </c>
      <c r="I2141" s="282" t="s">
        <v>1139</v>
      </c>
      <c r="J2141" s="346">
        <v>45659</v>
      </c>
      <c r="K2141" s="344">
        <v>10</v>
      </c>
      <c r="L2141" s="346">
        <v>45670</v>
      </c>
      <c r="M2141" s="345">
        <v>0</v>
      </c>
      <c r="N2141" s="345">
        <v>0</v>
      </c>
      <c r="O2141" s="282" t="s">
        <v>1123</v>
      </c>
      <c r="P2141" s="344">
        <v>0</v>
      </c>
      <c r="Q2141" s="282" t="s">
        <v>2111</v>
      </c>
      <c r="R2141" s="344">
        <v>1</v>
      </c>
      <c r="S2141" s="339"/>
      <c r="T2141" s="267"/>
      <c r="U2141" s="24" t="str">
        <f>+VLOOKUP(TRIM(C2141),[5]CAT!$A$2:$G$498,4,0)</f>
        <v>Ins Pack</v>
      </c>
      <c r="V2141" s="65">
        <f t="shared" si="33"/>
        <v>45670</v>
      </c>
    </row>
    <row r="2142" spans="1:22" x14ac:dyDescent="0.2">
      <c r="A2142" s="344">
        <v>2188</v>
      </c>
      <c r="B2142" s="345" t="b">
        <v>1</v>
      </c>
      <c r="C2142" s="282" t="s">
        <v>132</v>
      </c>
      <c r="D2142" s="282" t="s">
        <v>20</v>
      </c>
      <c r="E2142" s="282" t="s">
        <v>59</v>
      </c>
      <c r="F2142" s="282" t="s">
        <v>1141</v>
      </c>
      <c r="G2142" s="345">
        <v>40.691169000000002</v>
      </c>
      <c r="H2142" s="345">
        <v>40.691169000000002</v>
      </c>
      <c r="I2142" s="282" t="s">
        <v>1139</v>
      </c>
      <c r="J2142" s="346">
        <v>45659</v>
      </c>
      <c r="K2142" s="344">
        <v>10</v>
      </c>
      <c r="L2142" s="346">
        <v>45670</v>
      </c>
      <c r="M2142" s="345">
        <v>0</v>
      </c>
      <c r="N2142" s="345">
        <v>0</v>
      </c>
      <c r="O2142" s="282" t="s">
        <v>1123</v>
      </c>
      <c r="P2142" s="344">
        <v>0</v>
      </c>
      <c r="Q2142" s="282" t="s">
        <v>2112</v>
      </c>
      <c r="R2142" s="344">
        <v>1</v>
      </c>
      <c r="S2142" s="339"/>
      <c r="T2142" s="267"/>
      <c r="U2142" s="24" t="str">
        <f>+VLOOKUP(TRIM(C2142),[5]CAT!$A$2:$G$498,4,0)</f>
        <v>Ins Pack</v>
      </c>
      <c r="V2142" s="65">
        <f t="shared" si="33"/>
        <v>45670</v>
      </c>
    </row>
    <row r="2143" spans="1:22" x14ac:dyDescent="0.2">
      <c r="A2143" s="344">
        <v>2291</v>
      </c>
      <c r="B2143" s="345" t="b">
        <v>1</v>
      </c>
      <c r="C2143" s="282" t="s">
        <v>187</v>
      </c>
      <c r="D2143" s="282" t="s">
        <v>20</v>
      </c>
      <c r="E2143" s="282" t="s">
        <v>34</v>
      </c>
      <c r="F2143" s="282" t="s">
        <v>1130</v>
      </c>
      <c r="G2143" s="345">
        <v>0.54901699999999998</v>
      </c>
      <c r="H2143" s="345">
        <v>0.54901699999999998</v>
      </c>
      <c r="I2143" s="282" t="s">
        <v>1122</v>
      </c>
      <c r="J2143" s="346">
        <v>45659</v>
      </c>
      <c r="K2143" s="344">
        <v>21</v>
      </c>
      <c r="L2143" s="346">
        <v>45684</v>
      </c>
      <c r="M2143" s="345">
        <v>0</v>
      </c>
      <c r="N2143" s="345">
        <v>0</v>
      </c>
      <c r="O2143" s="282" t="s">
        <v>1123</v>
      </c>
      <c r="P2143" s="344">
        <v>0</v>
      </c>
      <c r="Q2143" s="282" t="s">
        <v>2108</v>
      </c>
      <c r="R2143" s="344">
        <v>1</v>
      </c>
      <c r="S2143" s="339"/>
      <c r="T2143" s="267"/>
      <c r="U2143" s="24" t="str">
        <f>+VLOOKUP(TRIM(C2143),[5]CAT!$A$2:$G$498,4,0)</f>
        <v>Sabor</v>
      </c>
      <c r="V2143" s="65">
        <f t="shared" si="33"/>
        <v>45684</v>
      </c>
    </row>
    <row r="2144" spans="1:22" x14ac:dyDescent="0.2">
      <c r="A2144" s="344">
        <v>2290</v>
      </c>
      <c r="B2144" s="345" t="b">
        <v>1</v>
      </c>
      <c r="C2144" s="282" t="s">
        <v>176</v>
      </c>
      <c r="D2144" s="282" t="s">
        <v>20</v>
      </c>
      <c r="E2144" s="282" t="s">
        <v>38</v>
      </c>
      <c r="F2144" s="282" t="s">
        <v>1131</v>
      </c>
      <c r="G2144" s="345">
        <v>2.9307259999999999</v>
      </c>
      <c r="H2144" s="345">
        <v>2.9307259999999999</v>
      </c>
      <c r="I2144" s="282" t="s">
        <v>1122</v>
      </c>
      <c r="J2144" s="346">
        <v>45659</v>
      </c>
      <c r="K2144" s="344">
        <v>21</v>
      </c>
      <c r="L2144" s="346">
        <v>45684</v>
      </c>
      <c r="M2144" s="345">
        <v>0</v>
      </c>
      <c r="N2144" s="345">
        <v>0</v>
      </c>
      <c r="O2144" s="282" t="s">
        <v>1123</v>
      </c>
      <c r="P2144" s="344">
        <v>0</v>
      </c>
      <c r="Q2144" s="282" t="s">
        <v>2108</v>
      </c>
      <c r="R2144" s="344">
        <v>1</v>
      </c>
      <c r="S2144" s="339"/>
      <c r="T2144" s="267"/>
      <c r="U2144" s="24" t="str">
        <f>+VLOOKUP(TRIM(C2144),[5]CAT!$A$2:$G$498,4,0)</f>
        <v>Sabor</v>
      </c>
      <c r="V2144" s="65">
        <f t="shared" si="33"/>
        <v>45684</v>
      </c>
    </row>
    <row r="2145" spans="1:22" x14ac:dyDescent="0.2">
      <c r="A2145" s="344">
        <v>2455</v>
      </c>
      <c r="B2145" s="345" t="b">
        <v>1</v>
      </c>
      <c r="C2145" s="282" t="s">
        <v>146</v>
      </c>
      <c r="D2145" s="282" t="s">
        <v>20</v>
      </c>
      <c r="E2145" s="282" t="s">
        <v>88</v>
      </c>
      <c r="F2145" s="282" t="s">
        <v>1375</v>
      </c>
      <c r="G2145" s="345">
        <v>12.705918</v>
      </c>
      <c r="H2145" s="345">
        <v>12.705918</v>
      </c>
      <c r="I2145" s="282" t="s">
        <v>1122</v>
      </c>
      <c r="J2145" s="346">
        <v>45659</v>
      </c>
      <c r="K2145" s="344">
        <v>21</v>
      </c>
      <c r="L2145" s="346">
        <v>45684</v>
      </c>
      <c r="M2145" s="345">
        <v>0</v>
      </c>
      <c r="N2145" s="345">
        <v>0</v>
      </c>
      <c r="O2145" s="282" t="s">
        <v>1123</v>
      </c>
      <c r="P2145" s="344">
        <v>0</v>
      </c>
      <c r="Q2145" s="282" t="s">
        <v>2108</v>
      </c>
      <c r="R2145" s="344">
        <v>1</v>
      </c>
      <c r="S2145" s="339"/>
      <c r="T2145" s="267"/>
      <c r="U2145" s="24" t="str">
        <f>+VLOOKUP(TRIM(C2145),[5]CAT!$A$2:$G$498,4,0)</f>
        <v>Harina</v>
      </c>
      <c r="V2145" s="65">
        <f t="shared" si="33"/>
        <v>45684</v>
      </c>
    </row>
    <row r="2146" spans="1:22" x14ac:dyDescent="0.2">
      <c r="A2146" s="344">
        <v>2118</v>
      </c>
      <c r="B2146" s="345" t="b">
        <v>1</v>
      </c>
      <c r="C2146" s="282" t="s">
        <v>239</v>
      </c>
      <c r="D2146" s="282" t="s">
        <v>20</v>
      </c>
      <c r="E2146" s="282" t="s">
        <v>32</v>
      </c>
      <c r="F2146" s="282" t="s">
        <v>1375</v>
      </c>
      <c r="G2146" s="345">
        <v>1019.718237</v>
      </c>
      <c r="H2146" s="345">
        <v>1019.718237</v>
      </c>
      <c r="I2146" s="282" t="s">
        <v>1122</v>
      </c>
      <c r="J2146" s="346">
        <v>45660</v>
      </c>
      <c r="K2146" s="344">
        <v>7</v>
      </c>
      <c r="L2146" s="346">
        <v>45670</v>
      </c>
      <c r="M2146" s="345">
        <v>0</v>
      </c>
      <c r="N2146" s="345">
        <v>0</v>
      </c>
      <c r="O2146" s="282" t="s">
        <v>1123</v>
      </c>
      <c r="P2146" s="344">
        <v>0</v>
      </c>
      <c r="Q2146" s="282" t="s">
        <v>2112</v>
      </c>
      <c r="R2146" s="344">
        <v>1</v>
      </c>
      <c r="S2146" s="339"/>
      <c r="T2146" s="267"/>
      <c r="U2146" s="24" t="str">
        <f>+VLOOKUP(TRIM(C2146),[5]CAT!$A$2:$G$498,4,0)</f>
        <v>Fiambre</v>
      </c>
      <c r="V2146" s="65">
        <f t="shared" si="33"/>
        <v>45670</v>
      </c>
    </row>
    <row r="2147" spans="1:22" x14ac:dyDescent="0.2">
      <c r="A2147" s="344">
        <v>2107</v>
      </c>
      <c r="B2147" s="345" t="b">
        <v>1</v>
      </c>
      <c r="C2147" s="282" t="s">
        <v>161</v>
      </c>
      <c r="D2147" s="282" t="s">
        <v>20</v>
      </c>
      <c r="E2147" s="282" t="s">
        <v>43</v>
      </c>
      <c r="F2147" s="282" t="s">
        <v>1375</v>
      </c>
      <c r="G2147" s="345">
        <v>251.44905499999999</v>
      </c>
      <c r="H2147" s="345">
        <v>251.44905499999999</v>
      </c>
      <c r="I2147" s="282" t="s">
        <v>1122</v>
      </c>
      <c r="J2147" s="346">
        <v>45660</v>
      </c>
      <c r="K2147" s="344">
        <v>7</v>
      </c>
      <c r="L2147" s="346">
        <v>45670</v>
      </c>
      <c r="M2147" s="345">
        <v>0</v>
      </c>
      <c r="N2147" s="345">
        <v>0</v>
      </c>
      <c r="O2147" s="282" t="s">
        <v>1123</v>
      </c>
      <c r="P2147" s="344">
        <v>0</v>
      </c>
      <c r="Q2147" s="282" t="s">
        <v>2111</v>
      </c>
      <c r="R2147" s="344">
        <v>1</v>
      </c>
      <c r="S2147" s="339"/>
      <c r="T2147" s="267"/>
      <c r="U2147" s="24" t="str">
        <f>+VLOOKUP(TRIM(C2147),[5]CAT!$A$2:$G$498,4,0)</f>
        <v>Aceite</v>
      </c>
      <c r="V2147" s="65">
        <f t="shared" si="33"/>
        <v>45670</v>
      </c>
    </row>
    <row r="2148" spans="1:22" x14ac:dyDescent="0.2">
      <c r="A2148" s="344">
        <v>2116</v>
      </c>
      <c r="B2148" s="345" t="b">
        <v>1</v>
      </c>
      <c r="C2148" s="282" t="s">
        <v>161</v>
      </c>
      <c r="D2148" s="282" t="s">
        <v>20</v>
      </c>
      <c r="E2148" s="282" t="s">
        <v>43</v>
      </c>
      <c r="F2148" s="282" t="s">
        <v>1375</v>
      </c>
      <c r="G2148" s="345">
        <v>281.12326899999999</v>
      </c>
      <c r="H2148" s="345">
        <v>281.12326899999999</v>
      </c>
      <c r="I2148" s="282" t="s">
        <v>1122</v>
      </c>
      <c r="J2148" s="346">
        <v>45660</v>
      </c>
      <c r="K2148" s="344">
        <v>7</v>
      </c>
      <c r="L2148" s="346">
        <v>45670</v>
      </c>
      <c r="M2148" s="345">
        <v>0</v>
      </c>
      <c r="N2148" s="345">
        <v>0</v>
      </c>
      <c r="O2148" s="282" t="s">
        <v>1123</v>
      </c>
      <c r="P2148" s="344">
        <v>0</v>
      </c>
      <c r="Q2148" s="282" t="s">
        <v>2112</v>
      </c>
      <c r="R2148" s="344">
        <v>1</v>
      </c>
      <c r="S2148" s="339"/>
      <c r="T2148" s="267"/>
      <c r="U2148" s="24" t="str">
        <f>+VLOOKUP(TRIM(C2148),[5]CAT!$A$2:$G$498,4,0)</f>
        <v>Aceite</v>
      </c>
      <c r="V2148" s="65">
        <f t="shared" si="33"/>
        <v>45670</v>
      </c>
    </row>
    <row r="2149" spans="1:22" x14ac:dyDescent="0.2">
      <c r="A2149" s="344">
        <v>2128</v>
      </c>
      <c r="B2149" s="345" t="b">
        <v>1</v>
      </c>
      <c r="C2149" s="282" t="s">
        <v>161</v>
      </c>
      <c r="D2149" s="282" t="s">
        <v>20</v>
      </c>
      <c r="E2149" s="282" t="s">
        <v>43</v>
      </c>
      <c r="F2149" s="282" t="s">
        <v>1375</v>
      </c>
      <c r="G2149" s="345">
        <v>144.139892</v>
      </c>
      <c r="H2149" s="345">
        <v>144.139892</v>
      </c>
      <c r="I2149" s="282" t="s">
        <v>1122</v>
      </c>
      <c r="J2149" s="346">
        <v>45660</v>
      </c>
      <c r="K2149" s="344">
        <v>7</v>
      </c>
      <c r="L2149" s="346">
        <v>45670</v>
      </c>
      <c r="M2149" s="345">
        <v>0</v>
      </c>
      <c r="N2149" s="345">
        <v>0</v>
      </c>
      <c r="O2149" s="282" t="s">
        <v>1123</v>
      </c>
      <c r="P2149" s="344">
        <v>0</v>
      </c>
      <c r="Q2149" s="282" t="s">
        <v>2147</v>
      </c>
      <c r="R2149" s="344">
        <v>1</v>
      </c>
      <c r="S2149" s="339"/>
      <c r="T2149" s="267"/>
      <c r="U2149" s="24" t="str">
        <f>+VLOOKUP(TRIM(C2149),[5]CAT!$A$2:$G$498,4,0)</f>
        <v>Aceite</v>
      </c>
      <c r="V2149" s="65">
        <f t="shared" si="33"/>
        <v>45670</v>
      </c>
    </row>
    <row r="2150" spans="1:22" x14ac:dyDescent="0.2">
      <c r="A2150" s="344">
        <v>2142</v>
      </c>
      <c r="B2150" s="345" t="b">
        <v>1</v>
      </c>
      <c r="C2150" s="282" t="s">
        <v>161</v>
      </c>
      <c r="D2150" s="282" t="s">
        <v>20</v>
      </c>
      <c r="E2150" s="282" t="s">
        <v>43</v>
      </c>
      <c r="F2150" s="282" t="s">
        <v>1375</v>
      </c>
      <c r="G2150" s="345">
        <v>129.72590299999999</v>
      </c>
      <c r="H2150" s="345">
        <v>129.72590299999999</v>
      </c>
      <c r="I2150" s="282" t="s">
        <v>1122</v>
      </c>
      <c r="J2150" s="346">
        <v>45660</v>
      </c>
      <c r="K2150" s="344">
        <v>7</v>
      </c>
      <c r="L2150" s="346">
        <v>45670</v>
      </c>
      <c r="M2150" s="345">
        <v>0</v>
      </c>
      <c r="N2150" s="345">
        <v>0</v>
      </c>
      <c r="O2150" s="282" t="s">
        <v>1123</v>
      </c>
      <c r="P2150" s="344">
        <v>0</v>
      </c>
      <c r="Q2150" s="282" t="s">
        <v>2148</v>
      </c>
      <c r="R2150" s="344">
        <v>1</v>
      </c>
      <c r="S2150" s="339"/>
      <c r="T2150" s="267"/>
      <c r="U2150" s="24" t="str">
        <f>+VLOOKUP(TRIM(C2150),[5]CAT!$A$2:$G$498,4,0)</f>
        <v>Aceite</v>
      </c>
      <c r="V2150" s="65">
        <f t="shared" si="33"/>
        <v>45670</v>
      </c>
    </row>
    <row r="2151" spans="1:22" x14ac:dyDescent="0.2">
      <c r="A2151" s="344">
        <v>2144</v>
      </c>
      <c r="B2151" s="345" t="b">
        <v>1</v>
      </c>
      <c r="C2151" s="282" t="s">
        <v>161</v>
      </c>
      <c r="D2151" s="282" t="s">
        <v>20</v>
      </c>
      <c r="E2151" s="282" t="s">
        <v>43</v>
      </c>
      <c r="F2151" s="282" t="s">
        <v>1375</v>
      </c>
      <c r="G2151" s="345">
        <v>208.670908</v>
      </c>
      <c r="H2151" s="345">
        <v>208.670908</v>
      </c>
      <c r="I2151" s="282" t="s">
        <v>1122</v>
      </c>
      <c r="J2151" s="346">
        <v>45660</v>
      </c>
      <c r="K2151" s="344">
        <v>7</v>
      </c>
      <c r="L2151" s="346">
        <v>45670</v>
      </c>
      <c r="M2151" s="345">
        <v>0</v>
      </c>
      <c r="N2151" s="345">
        <v>0</v>
      </c>
      <c r="O2151" s="282" t="s">
        <v>1123</v>
      </c>
      <c r="P2151" s="344">
        <v>0</v>
      </c>
      <c r="Q2151" s="282" t="s">
        <v>2134</v>
      </c>
      <c r="R2151" s="344">
        <v>1</v>
      </c>
      <c r="S2151" s="339"/>
      <c r="T2151" s="267"/>
      <c r="U2151" s="24" t="str">
        <f>+VLOOKUP(TRIM(C2151),[5]CAT!$A$2:$G$498,4,0)</f>
        <v>Aceite</v>
      </c>
      <c r="V2151" s="65">
        <f t="shared" si="33"/>
        <v>45670</v>
      </c>
    </row>
    <row r="2152" spans="1:22" x14ac:dyDescent="0.2">
      <c r="A2152" s="344">
        <v>2218</v>
      </c>
      <c r="B2152" s="345" t="b">
        <v>1</v>
      </c>
      <c r="C2152" s="282" t="s">
        <v>132</v>
      </c>
      <c r="D2152" s="282" t="s">
        <v>20</v>
      </c>
      <c r="E2152" s="282" t="s">
        <v>59</v>
      </c>
      <c r="F2152" s="282" t="s">
        <v>1141</v>
      </c>
      <c r="G2152" s="345">
        <v>7.2815539999999999</v>
      </c>
      <c r="H2152" s="345">
        <v>7.2815539999999999</v>
      </c>
      <c r="I2152" s="282" t="s">
        <v>1139</v>
      </c>
      <c r="J2152" s="346">
        <v>45660</v>
      </c>
      <c r="K2152" s="344">
        <v>10</v>
      </c>
      <c r="L2152" s="346">
        <v>45670</v>
      </c>
      <c r="M2152" s="345">
        <v>0</v>
      </c>
      <c r="N2152" s="345">
        <v>0</v>
      </c>
      <c r="O2152" s="282" t="s">
        <v>1123</v>
      </c>
      <c r="P2152" s="344">
        <v>0</v>
      </c>
      <c r="Q2152" s="282" t="s">
        <v>2108</v>
      </c>
      <c r="R2152" s="344">
        <v>1</v>
      </c>
      <c r="S2152" s="339"/>
      <c r="T2152" s="267"/>
      <c r="U2152" s="24" t="str">
        <f>+VLOOKUP(TRIM(C2152),[5]CAT!$A$2:$G$498,4,0)</f>
        <v>Ins Pack</v>
      </c>
      <c r="V2152" s="65">
        <f t="shared" si="33"/>
        <v>45670</v>
      </c>
    </row>
    <row r="2153" spans="1:22" x14ac:dyDescent="0.2">
      <c r="A2153" s="344">
        <v>2224</v>
      </c>
      <c r="B2153" s="345" t="b">
        <v>1</v>
      </c>
      <c r="C2153" s="282" t="s">
        <v>132</v>
      </c>
      <c r="D2153" s="282" t="s">
        <v>20</v>
      </c>
      <c r="E2153" s="282" t="s">
        <v>59</v>
      </c>
      <c r="F2153" s="282" t="s">
        <v>1141</v>
      </c>
      <c r="G2153" s="345">
        <v>7.2815539999999999</v>
      </c>
      <c r="H2153" s="345">
        <v>7.2815539999999999</v>
      </c>
      <c r="I2153" s="282" t="s">
        <v>1139</v>
      </c>
      <c r="J2153" s="346">
        <v>45660</v>
      </c>
      <c r="K2153" s="344">
        <v>10</v>
      </c>
      <c r="L2153" s="346">
        <v>45670</v>
      </c>
      <c r="M2153" s="345">
        <v>0</v>
      </c>
      <c r="N2153" s="345">
        <v>0</v>
      </c>
      <c r="O2153" s="282" t="s">
        <v>1123</v>
      </c>
      <c r="P2153" s="344">
        <v>0</v>
      </c>
      <c r="Q2153" s="282" t="s">
        <v>2113</v>
      </c>
      <c r="R2153" s="344">
        <v>1</v>
      </c>
      <c r="S2153" s="339"/>
      <c r="T2153" s="267"/>
      <c r="U2153" s="24" t="str">
        <f>+VLOOKUP(TRIM(C2153),[5]CAT!$A$2:$G$498,4,0)</f>
        <v>Ins Pack</v>
      </c>
      <c r="V2153" s="65">
        <f t="shared" si="33"/>
        <v>45670</v>
      </c>
    </row>
    <row r="2154" spans="1:22" x14ac:dyDescent="0.2">
      <c r="A2154" s="344">
        <v>2246</v>
      </c>
      <c r="B2154" s="345" t="b">
        <v>1</v>
      </c>
      <c r="C2154" s="282" t="s">
        <v>599</v>
      </c>
      <c r="D2154" s="282" t="s">
        <v>20</v>
      </c>
      <c r="E2154" s="282" t="s">
        <v>982</v>
      </c>
      <c r="F2154" s="282" t="s">
        <v>1136</v>
      </c>
      <c r="G2154" s="345">
        <v>4287.3038210000004</v>
      </c>
      <c r="H2154" s="345">
        <v>4287.3038210000004</v>
      </c>
      <c r="I2154" s="282" t="s">
        <v>1180</v>
      </c>
      <c r="J2154" s="346">
        <v>45660</v>
      </c>
      <c r="K2154" s="344">
        <v>15</v>
      </c>
      <c r="L2154" s="346">
        <v>45677</v>
      </c>
      <c r="M2154" s="345">
        <v>0</v>
      </c>
      <c r="N2154" s="345">
        <v>0</v>
      </c>
      <c r="O2154" s="282" t="s">
        <v>1123</v>
      </c>
      <c r="P2154" s="344">
        <v>0</v>
      </c>
      <c r="Q2154" s="282" t="s">
        <v>2124</v>
      </c>
      <c r="R2154" s="344">
        <v>1</v>
      </c>
      <c r="S2154" s="339"/>
      <c r="T2154" s="267"/>
      <c r="U2154" s="24" t="str">
        <f>+VLOOKUP(TRIM(C2154),[5]CAT!$A$2:$G$498,4,0)</f>
        <v>Salsa</v>
      </c>
      <c r="V2154" s="65">
        <f t="shared" ref="V2154:V2217" si="34">L2154</f>
        <v>45677</v>
      </c>
    </row>
    <row r="2155" spans="1:22" x14ac:dyDescent="0.2">
      <c r="A2155" s="344">
        <v>2249</v>
      </c>
      <c r="B2155" s="345" t="b">
        <v>1</v>
      </c>
      <c r="C2155" s="282" t="s">
        <v>599</v>
      </c>
      <c r="D2155" s="282" t="s">
        <v>20</v>
      </c>
      <c r="E2155" s="282" t="s">
        <v>982</v>
      </c>
      <c r="F2155" s="282" t="s">
        <v>1136</v>
      </c>
      <c r="G2155" s="345">
        <v>2334.1407610000001</v>
      </c>
      <c r="H2155" s="345">
        <v>2334.1407610000001</v>
      </c>
      <c r="I2155" s="282" t="s">
        <v>1180</v>
      </c>
      <c r="J2155" s="346">
        <v>45660</v>
      </c>
      <c r="K2155" s="344">
        <v>15</v>
      </c>
      <c r="L2155" s="346">
        <v>45677</v>
      </c>
      <c r="M2155" s="345">
        <v>0</v>
      </c>
      <c r="N2155" s="345">
        <v>0</v>
      </c>
      <c r="O2155" s="282" t="s">
        <v>1123</v>
      </c>
      <c r="P2155" s="344">
        <v>0</v>
      </c>
      <c r="Q2155" s="282" t="s">
        <v>2068</v>
      </c>
      <c r="R2155" s="344">
        <v>1</v>
      </c>
      <c r="S2155" s="339"/>
      <c r="T2155" s="267"/>
      <c r="U2155" s="24" t="str">
        <f>+VLOOKUP(TRIM(C2155),[5]CAT!$A$2:$G$498,4,0)</f>
        <v>Salsa</v>
      </c>
      <c r="V2155" s="65">
        <f t="shared" si="34"/>
        <v>45677</v>
      </c>
    </row>
    <row r="2156" spans="1:22" x14ac:dyDescent="0.2">
      <c r="A2156" s="344">
        <v>2251</v>
      </c>
      <c r="B2156" s="345" t="b">
        <v>1</v>
      </c>
      <c r="C2156" s="282" t="s">
        <v>765</v>
      </c>
      <c r="D2156" s="282" t="s">
        <v>20</v>
      </c>
      <c r="E2156" s="282" t="s">
        <v>760</v>
      </c>
      <c r="F2156" s="282" t="s">
        <v>2062</v>
      </c>
      <c r="G2156" s="345">
        <v>1838.742751</v>
      </c>
      <c r="H2156" s="345">
        <v>1838.742751</v>
      </c>
      <c r="I2156" s="282" t="s">
        <v>1122</v>
      </c>
      <c r="J2156" s="346">
        <v>45660</v>
      </c>
      <c r="K2156" s="344">
        <v>15</v>
      </c>
      <c r="L2156" s="346">
        <v>45677</v>
      </c>
      <c r="M2156" s="345">
        <v>0</v>
      </c>
      <c r="N2156" s="345">
        <v>0</v>
      </c>
      <c r="O2156" s="282" t="s">
        <v>1123</v>
      </c>
      <c r="P2156" s="344">
        <v>0</v>
      </c>
      <c r="Q2156" s="282" t="s">
        <v>2068</v>
      </c>
      <c r="R2156" s="344">
        <v>1</v>
      </c>
      <c r="S2156" s="339"/>
      <c r="T2156" s="267"/>
      <c r="U2156" s="24" t="str">
        <f>+VLOOKUP(TRIM(C2156),[5]CAT!$A$2:$G$498,4,0)</f>
        <v>Fiambre</v>
      </c>
      <c r="V2156" s="65">
        <f t="shared" si="34"/>
        <v>45677</v>
      </c>
    </row>
    <row r="2157" spans="1:22" x14ac:dyDescent="0.2">
      <c r="A2157" s="344">
        <v>2247</v>
      </c>
      <c r="B2157" s="345" t="b">
        <v>1</v>
      </c>
      <c r="C2157" s="282" t="s">
        <v>155</v>
      </c>
      <c r="D2157" s="282" t="s">
        <v>20</v>
      </c>
      <c r="E2157" s="282" t="s">
        <v>45</v>
      </c>
      <c r="F2157" s="282" t="s">
        <v>1134</v>
      </c>
      <c r="G2157" s="345">
        <v>27.266802999999999</v>
      </c>
      <c r="H2157" s="345">
        <v>27.266802999999999</v>
      </c>
      <c r="I2157" s="282" t="s">
        <v>1122</v>
      </c>
      <c r="J2157" s="346">
        <v>45660</v>
      </c>
      <c r="K2157" s="344">
        <v>15</v>
      </c>
      <c r="L2157" s="346">
        <v>45677</v>
      </c>
      <c r="M2157" s="345">
        <v>0</v>
      </c>
      <c r="N2157" s="345">
        <v>0</v>
      </c>
      <c r="O2157" s="282" t="s">
        <v>1123</v>
      </c>
      <c r="P2157" s="344">
        <v>0</v>
      </c>
      <c r="Q2157" s="282" t="s">
        <v>2124</v>
      </c>
      <c r="R2157" s="344">
        <v>1</v>
      </c>
      <c r="S2157" s="339"/>
      <c r="T2157" s="267"/>
      <c r="U2157" s="24" t="str">
        <f>+VLOOKUP(TRIM(C2157),[5]CAT!$A$2:$G$498,4,0)</f>
        <v>Sabor</v>
      </c>
      <c r="V2157" s="65">
        <f t="shared" si="34"/>
        <v>45677</v>
      </c>
    </row>
    <row r="2158" spans="1:22" x14ac:dyDescent="0.2">
      <c r="A2158" s="344">
        <v>2252</v>
      </c>
      <c r="B2158" s="345" t="b">
        <v>1</v>
      </c>
      <c r="C2158" s="282" t="s">
        <v>155</v>
      </c>
      <c r="D2158" s="282" t="s">
        <v>20</v>
      </c>
      <c r="E2158" s="282" t="s">
        <v>45</v>
      </c>
      <c r="F2158" s="282" t="s">
        <v>1134</v>
      </c>
      <c r="G2158" s="345">
        <v>1.2741180000000001</v>
      </c>
      <c r="H2158" s="345">
        <v>1.2741180000000001</v>
      </c>
      <c r="I2158" s="282" t="s">
        <v>1122</v>
      </c>
      <c r="J2158" s="346">
        <v>45660</v>
      </c>
      <c r="K2158" s="344">
        <v>15</v>
      </c>
      <c r="L2158" s="346">
        <v>45677</v>
      </c>
      <c r="M2158" s="345">
        <v>0</v>
      </c>
      <c r="N2158" s="345">
        <v>0</v>
      </c>
      <c r="O2158" s="282" t="s">
        <v>1123</v>
      </c>
      <c r="P2158" s="344">
        <v>0</v>
      </c>
      <c r="Q2158" s="282" t="s">
        <v>2068</v>
      </c>
      <c r="R2158" s="344">
        <v>1</v>
      </c>
      <c r="S2158" s="339"/>
      <c r="T2158" s="267"/>
      <c r="U2158" s="24" t="str">
        <f>+VLOOKUP(TRIM(C2158),[5]CAT!$A$2:$G$498,4,0)</f>
        <v>Sabor</v>
      </c>
      <c r="V2158" s="65">
        <f t="shared" si="34"/>
        <v>45677</v>
      </c>
    </row>
    <row r="2159" spans="1:22" x14ac:dyDescent="0.2">
      <c r="A2159" s="344">
        <v>2312</v>
      </c>
      <c r="B2159" s="345" t="b">
        <v>1</v>
      </c>
      <c r="C2159" s="282" t="s">
        <v>692</v>
      </c>
      <c r="D2159" s="282" t="s">
        <v>20</v>
      </c>
      <c r="E2159" s="282" t="s">
        <v>693</v>
      </c>
      <c r="F2159" s="282" t="s">
        <v>1375</v>
      </c>
      <c r="G2159" s="345">
        <v>0.55533100000000002</v>
      </c>
      <c r="H2159" s="345">
        <v>0.55533100000000002</v>
      </c>
      <c r="I2159" s="282" t="s">
        <v>1122</v>
      </c>
      <c r="J2159" s="346">
        <v>45660</v>
      </c>
      <c r="K2159" s="344">
        <v>21</v>
      </c>
      <c r="L2159" s="346">
        <v>45684</v>
      </c>
      <c r="M2159" s="345">
        <v>0</v>
      </c>
      <c r="N2159" s="345">
        <v>0</v>
      </c>
      <c r="O2159" s="282" t="s">
        <v>1123</v>
      </c>
      <c r="P2159" s="344">
        <v>0</v>
      </c>
      <c r="Q2159" s="282" t="s">
        <v>2107</v>
      </c>
      <c r="R2159" s="344">
        <v>1</v>
      </c>
      <c r="S2159" s="339"/>
      <c r="T2159" s="267"/>
      <c r="U2159" s="24" t="str">
        <f>+VLOOKUP(TRIM(C2159),[5]CAT!$A$2:$G$498,4,0)</f>
        <v>Sabor</v>
      </c>
      <c r="V2159" s="65">
        <f t="shared" si="34"/>
        <v>45684</v>
      </c>
    </row>
    <row r="2160" spans="1:22" x14ac:dyDescent="0.2">
      <c r="A2160" s="344">
        <v>2314</v>
      </c>
      <c r="B2160" s="345" t="b">
        <v>1</v>
      </c>
      <c r="C2160" s="282" t="s">
        <v>269</v>
      </c>
      <c r="D2160" s="282" t="s">
        <v>20</v>
      </c>
      <c r="E2160" s="282" t="s">
        <v>743</v>
      </c>
      <c r="F2160" s="282" t="s">
        <v>1132</v>
      </c>
      <c r="G2160" s="345">
        <v>57.847619999999999</v>
      </c>
      <c r="H2160" s="345">
        <v>57.847619999999999</v>
      </c>
      <c r="I2160" s="282" t="s">
        <v>1122</v>
      </c>
      <c r="J2160" s="346">
        <v>45660</v>
      </c>
      <c r="K2160" s="344">
        <v>21</v>
      </c>
      <c r="L2160" s="346">
        <v>45684</v>
      </c>
      <c r="M2160" s="345">
        <v>0</v>
      </c>
      <c r="N2160" s="345">
        <v>0</v>
      </c>
      <c r="O2160" s="282" t="s">
        <v>1123</v>
      </c>
      <c r="P2160" s="344">
        <v>0</v>
      </c>
      <c r="Q2160" s="282" t="s">
        <v>2107</v>
      </c>
      <c r="R2160" s="344">
        <v>1</v>
      </c>
      <c r="S2160" s="339"/>
      <c r="T2160" s="267"/>
      <c r="U2160" s="24" t="str">
        <f>+VLOOKUP(TRIM(C2160),[5]CAT!$A$2:$G$498,4,0)</f>
        <v>Batter</v>
      </c>
      <c r="V2160" s="65">
        <f t="shared" si="34"/>
        <v>45684</v>
      </c>
    </row>
    <row r="2161" spans="1:22" x14ac:dyDescent="0.2">
      <c r="A2161" s="344">
        <v>2305</v>
      </c>
      <c r="B2161" s="345" t="b">
        <v>1</v>
      </c>
      <c r="C2161" s="282" t="s">
        <v>186</v>
      </c>
      <c r="D2161" s="282" t="s">
        <v>20</v>
      </c>
      <c r="E2161" s="282" t="s">
        <v>347</v>
      </c>
      <c r="F2161" s="282" t="s">
        <v>1375</v>
      </c>
      <c r="G2161" s="345">
        <v>0.17443600000000001</v>
      </c>
      <c r="H2161" s="345">
        <v>0.17443600000000001</v>
      </c>
      <c r="I2161" s="282" t="s">
        <v>1122</v>
      </c>
      <c r="J2161" s="346">
        <v>45660</v>
      </c>
      <c r="K2161" s="344">
        <v>21</v>
      </c>
      <c r="L2161" s="346">
        <v>45684</v>
      </c>
      <c r="M2161" s="345">
        <v>0</v>
      </c>
      <c r="N2161" s="345">
        <v>0</v>
      </c>
      <c r="O2161" s="282" t="s">
        <v>1123</v>
      </c>
      <c r="P2161" s="344">
        <v>0</v>
      </c>
      <c r="Q2161" s="282" t="s">
        <v>2107</v>
      </c>
      <c r="R2161" s="344">
        <v>1</v>
      </c>
      <c r="S2161" s="339"/>
      <c r="T2161" s="267"/>
      <c r="U2161" s="24" t="str">
        <f>+VLOOKUP(TRIM(C2161),[5]CAT!$A$2:$G$498,4,0)</f>
        <v>Sabor</v>
      </c>
      <c r="V2161" s="65">
        <f t="shared" si="34"/>
        <v>45684</v>
      </c>
    </row>
    <row r="2162" spans="1:22" x14ac:dyDescent="0.2">
      <c r="A2162" s="344">
        <v>2311</v>
      </c>
      <c r="B2162" s="345" t="b">
        <v>1</v>
      </c>
      <c r="C2162" s="282" t="s">
        <v>152</v>
      </c>
      <c r="D2162" s="282" t="s">
        <v>20</v>
      </c>
      <c r="E2162" s="282" t="s">
        <v>58</v>
      </c>
      <c r="F2162" s="282" t="s">
        <v>1127</v>
      </c>
      <c r="G2162" s="345">
        <v>0.55533100000000002</v>
      </c>
      <c r="H2162" s="345">
        <v>0.55533100000000002</v>
      </c>
      <c r="I2162" s="282" t="s">
        <v>1180</v>
      </c>
      <c r="J2162" s="346">
        <v>45660</v>
      </c>
      <c r="K2162" s="344">
        <v>21</v>
      </c>
      <c r="L2162" s="346">
        <v>45684</v>
      </c>
      <c r="M2162" s="345">
        <v>0</v>
      </c>
      <c r="N2162" s="345">
        <v>0</v>
      </c>
      <c r="O2162" s="282" t="s">
        <v>1123</v>
      </c>
      <c r="P2162" s="344">
        <v>0</v>
      </c>
      <c r="Q2162" s="282" t="s">
        <v>2107</v>
      </c>
      <c r="R2162" s="344">
        <v>1</v>
      </c>
      <c r="S2162" s="339"/>
      <c r="T2162" s="267"/>
      <c r="U2162" s="24" t="str">
        <f>+VLOOKUP(TRIM(C2162),[5]CAT!$A$2:$G$498,4,0)</f>
        <v>Sabor</v>
      </c>
      <c r="V2162" s="65">
        <f t="shared" si="34"/>
        <v>45684</v>
      </c>
    </row>
    <row r="2163" spans="1:22" x14ac:dyDescent="0.2">
      <c r="A2163" s="344">
        <v>1993</v>
      </c>
      <c r="B2163" s="345" t="b">
        <v>1</v>
      </c>
      <c r="C2163" s="282" t="s">
        <v>2036</v>
      </c>
      <c r="D2163" s="282" t="s">
        <v>20</v>
      </c>
      <c r="E2163" s="282" t="s">
        <v>2042</v>
      </c>
      <c r="F2163" s="282" t="s">
        <v>2101</v>
      </c>
      <c r="G2163" s="345">
        <v>3611.87</v>
      </c>
      <c r="H2163" s="345">
        <v>3611.87</v>
      </c>
      <c r="I2163" s="282" t="s">
        <v>1180</v>
      </c>
      <c r="J2163" s="346">
        <v>45661</v>
      </c>
      <c r="K2163" s="344">
        <v>0</v>
      </c>
      <c r="L2163" s="346">
        <v>45663</v>
      </c>
      <c r="M2163" s="345">
        <v>0.01</v>
      </c>
      <c r="N2163" s="345">
        <v>0</v>
      </c>
      <c r="O2163" s="282" t="s">
        <v>1123</v>
      </c>
      <c r="P2163" s="344">
        <v>0</v>
      </c>
      <c r="Q2163" s="282" t="s">
        <v>2124</v>
      </c>
      <c r="R2163" s="344">
        <v>1</v>
      </c>
      <c r="S2163" s="339"/>
      <c r="T2163" s="267"/>
      <c r="U2163" s="24" t="e">
        <f>+VLOOKUP(TRIM(C2163),[5]CAT!$A$2:$G$498,4,0)</f>
        <v>#N/A</v>
      </c>
      <c r="V2163" s="65">
        <f t="shared" si="34"/>
        <v>45663</v>
      </c>
    </row>
    <row r="2164" spans="1:22" x14ac:dyDescent="0.2">
      <c r="A2164" s="344">
        <v>1998</v>
      </c>
      <c r="B2164" s="345" t="b">
        <v>1</v>
      </c>
      <c r="C2164" s="282" t="s">
        <v>2036</v>
      </c>
      <c r="D2164" s="282" t="s">
        <v>20</v>
      </c>
      <c r="E2164" s="282" t="s">
        <v>2042</v>
      </c>
      <c r="F2164" s="282" t="s">
        <v>2101</v>
      </c>
      <c r="G2164" s="345">
        <v>1241.04</v>
      </c>
      <c r="H2164" s="345">
        <v>1241.04</v>
      </c>
      <c r="I2164" s="282" t="s">
        <v>1180</v>
      </c>
      <c r="J2164" s="346">
        <v>45661</v>
      </c>
      <c r="K2164" s="344">
        <v>0</v>
      </c>
      <c r="L2164" s="346">
        <v>45663</v>
      </c>
      <c r="M2164" s="345">
        <v>0.01</v>
      </c>
      <c r="N2164" s="345">
        <v>0</v>
      </c>
      <c r="O2164" s="282" t="s">
        <v>1123</v>
      </c>
      <c r="P2164" s="344">
        <v>0</v>
      </c>
      <c r="Q2164" s="282" t="s">
        <v>2000</v>
      </c>
      <c r="R2164" s="344">
        <v>1</v>
      </c>
      <c r="S2164" s="339"/>
      <c r="T2164" s="267"/>
      <c r="U2164" s="24" t="e">
        <f>+VLOOKUP(TRIM(C2164),[5]CAT!$A$2:$G$498,4,0)</f>
        <v>#N/A</v>
      </c>
      <c r="V2164" s="65">
        <f t="shared" si="34"/>
        <v>45663</v>
      </c>
    </row>
    <row r="2165" spans="1:22" x14ac:dyDescent="0.2">
      <c r="A2165" s="344">
        <v>2000</v>
      </c>
      <c r="B2165" s="345" t="b">
        <v>1</v>
      </c>
      <c r="C2165" s="282" t="s">
        <v>2036</v>
      </c>
      <c r="D2165" s="282" t="s">
        <v>20</v>
      </c>
      <c r="E2165" s="282" t="s">
        <v>2042</v>
      </c>
      <c r="F2165" s="282" t="s">
        <v>2101</v>
      </c>
      <c r="G2165" s="345">
        <v>3257.52</v>
      </c>
      <c r="H2165" s="345">
        <v>3257.52</v>
      </c>
      <c r="I2165" s="282" t="s">
        <v>1180</v>
      </c>
      <c r="J2165" s="346">
        <v>45661</v>
      </c>
      <c r="K2165" s="344">
        <v>0</v>
      </c>
      <c r="L2165" s="346">
        <v>45663</v>
      </c>
      <c r="M2165" s="345">
        <v>0.01</v>
      </c>
      <c r="N2165" s="345">
        <v>0</v>
      </c>
      <c r="O2165" s="282" t="s">
        <v>1123</v>
      </c>
      <c r="P2165" s="344">
        <v>0</v>
      </c>
      <c r="Q2165" s="282" t="s">
        <v>2068</v>
      </c>
      <c r="R2165" s="344">
        <v>1</v>
      </c>
      <c r="S2165" s="339"/>
      <c r="T2165" s="267"/>
      <c r="U2165" s="24" t="e">
        <f>+VLOOKUP(TRIM(C2165),[5]CAT!$A$2:$G$498,4,0)</f>
        <v>#N/A</v>
      </c>
      <c r="V2165" s="65">
        <f t="shared" si="34"/>
        <v>45663</v>
      </c>
    </row>
    <row r="2166" spans="1:22" x14ac:dyDescent="0.2">
      <c r="A2166" s="344">
        <v>2164</v>
      </c>
      <c r="B2166" s="345" t="b">
        <v>1</v>
      </c>
      <c r="C2166" s="282" t="s">
        <v>239</v>
      </c>
      <c r="D2166" s="282" t="s">
        <v>20</v>
      </c>
      <c r="E2166" s="282" t="s">
        <v>32</v>
      </c>
      <c r="F2166" s="282" t="s">
        <v>1375</v>
      </c>
      <c r="G2166" s="345">
        <v>167.39545699999999</v>
      </c>
      <c r="H2166" s="345">
        <v>167.39545699999999</v>
      </c>
      <c r="I2166" s="282" t="s">
        <v>1122</v>
      </c>
      <c r="J2166" s="346">
        <v>45661</v>
      </c>
      <c r="K2166" s="344">
        <v>7</v>
      </c>
      <c r="L2166" s="346">
        <v>45670</v>
      </c>
      <c r="M2166" s="345">
        <v>0</v>
      </c>
      <c r="N2166" s="345">
        <v>0</v>
      </c>
      <c r="O2166" s="282" t="s">
        <v>1123</v>
      </c>
      <c r="P2166" s="344">
        <v>0</v>
      </c>
      <c r="Q2166" s="282" t="s">
        <v>2113</v>
      </c>
      <c r="R2166" s="344">
        <v>1</v>
      </c>
      <c r="S2166" s="339"/>
      <c r="T2166" s="267"/>
      <c r="U2166" s="24" t="str">
        <f>+VLOOKUP(TRIM(C2166),[5]CAT!$A$2:$G$498,4,0)</f>
        <v>Fiambre</v>
      </c>
      <c r="V2166" s="65">
        <f t="shared" si="34"/>
        <v>45670</v>
      </c>
    </row>
    <row r="2167" spans="1:22" x14ac:dyDescent="0.2">
      <c r="A2167" s="344">
        <v>2151</v>
      </c>
      <c r="B2167" s="345" t="b">
        <v>1</v>
      </c>
      <c r="C2167" s="282" t="s">
        <v>161</v>
      </c>
      <c r="D2167" s="282" t="s">
        <v>20</v>
      </c>
      <c r="E2167" s="282" t="s">
        <v>43</v>
      </c>
      <c r="F2167" s="282" t="s">
        <v>1375</v>
      </c>
      <c r="G2167" s="345">
        <v>1545.2992730000001</v>
      </c>
      <c r="H2167" s="345">
        <v>1545.2992730000001</v>
      </c>
      <c r="I2167" s="282" t="s">
        <v>1122</v>
      </c>
      <c r="J2167" s="346">
        <v>45661</v>
      </c>
      <c r="K2167" s="344">
        <v>7</v>
      </c>
      <c r="L2167" s="346">
        <v>45670</v>
      </c>
      <c r="M2167" s="345">
        <v>0</v>
      </c>
      <c r="N2167" s="345">
        <v>0</v>
      </c>
      <c r="O2167" s="282" t="s">
        <v>1123</v>
      </c>
      <c r="P2167" s="344">
        <v>0</v>
      </c>
      <c r="Q2167" s="282" t="s">
        <v>2111</v>
      </c>
      <c r="R2167" s="344">
        <v>1</v>
      </c>
      <c r="S2167" s="339"/>
      <c r="T2167" s="267"/>
      <c r="U2167" s="24" t="str">
        <f>+VLOOKUP(TRIM(C2167),[5]CAT!$A$2:$G$498,4,0)</f>
        <v>Aceite</v>
      </c>
      <c r="V2167" s="65">
        <f t="shared" si="34"/>
        <v>45670</v>
      </c>
    </row>
    <row r="2168" spans="1:22" x14ac:dyDescent="0.2">
      <c r="A2168" s="344">
        <v>2153</v>
      </c>
      <c r="B2168" s="345" t="b">
        <v>1</v>
      </c>
      <c r="C2168" s="282" t="s">
        <v>161</v>
      </c>
      <c r="D2168" s="282" t="s">
        <v>20</v>
      </c>
      <c r="E2168" s="282" t="s">
        <v>43</v>
      </c>
      <c r="F2168" s="282" t="s">
        <v>1375</v>
      </c>
      <c r="G2168" s="345">
        <v>1009.999838</v>
      </c>
      <c r="H2168" s="345">
        <v>1009.999838</v>
      </c>
      <c r="I2168" s="282" t="s">
        <v>1122</v>
      </c>
      <c r="J2168" s="346">
        <v>45661</v>
      </c>
      <c r="K2168" s="344">
        <v>7</v>
      </c>
      <c r="L2168" s="346">
        <v>45670</v>
      </c>
      <c r="M2168" s="345">
        <v>0</v>
      </c>
      <c r="N2168" s="345">
        <v>0</v>
      </c>
      <c r="O2168" s="282" t="s">
        <v>1123</v>
      </c>
      <c r="P2168" s="344">
        <v>0</v>
      </c>
      <c r="Q2168" s="282" t="s">
        <v>2112</v>
      </c>
      <c r="R2168" s="344">
        <v>1</v>
      </c>
      <c r="S2168" s="339"/>
      <c r="T2168" s="267"/>
      <c r="U2168" s="24" t="str">
        <f>+VLOOKUP(TRIM(C2168),[5]CAT!$A$2:$G$498,4,0)</f>
        <v>Aceite</v>
      </c>
      <c r="V2168" s="65">
        <f t="shared" si="34"/>
        <v>45670</v>
      </c>
    </row>
    <row r="2169" spans="1:22" x14ac:dyDescent="0.2">
      <c r="A2169" s="344">
        <v>2168</v>
      </c>
      <c r="B2169" s="345" t="b">
        <v>1</v>
      </c>
      <c r="C2169" s="282" t="s">
        <v>161</v>
      </c>
      <c r="D2169" s="282" t="s">
        <v>20</v>
      </c>
      <c r="E2169" s="282" t="s">
        <v>43</v>
      </c>
      <c r="F2169" s="282" t="s">
        <v>1375</v>
      </c>
      <c r="G2169" s="345">
        <v>505</v>
      </c>
      <c r="H2169" s="345">
        <v>505</v>
      </c>
      <c r="I2169" s="282" t="s">
        <v>1122</v>
      </c>
      <c r="J2169" s="346">
        <v>45661</v>
      </c>
      <c r="K2169" s="344">
        <v>7</v>
      </c>
      <c r="L2169" s="346">
        <v>45670</v>
      </c>
      <c r="M2169" s="345">
        <v>0</v>
      </c>
      <c r="N2169" s="345">
        <v>0</v>
      </c>
      <c r="O2169" s="282" t="s">
        <v>1123</v>
      </c>
      <c r="P2169" s="344">
        <v>0</v>
      </c>
      <c r="Q2169" s="282" t="s">
        <v>2147</v>
      </c>
      <c r="R2169" s="344">
        <v>1</v>
      </c>
      <c r="S2169" s="339"/>
      <c r="T2169" s="267"/>
      <c r="U2169" s="24" t="str">
        <f>+VLOOKUP(TRIM(C2169),[5]CAT!$A$2:$G$498,4,0)</f>
        <v>Aceite</v>
      </c>
      <c r="V2169" s="65">
        <f t="shared" si="34"/>
        <v>45670</v>
      </c>
    </row>
    <row r="2170" spans="1:22" x14ac:dyDescent="0.2">
      <c r="A2170" s="344">
        <v>2171</v>
      </c>
      <c r="B2170" s="345" t="b">
        <v>1</v>
      </c>
      <c r="C2170" s="282" t="s">
        <v>161</v>
      </c>
      <c r="D2170" s="282" t="s">
        <v>20</v>
      </c>
      <c r="E2170" s="282" t="s">
        <v>43</v>
      </c>
      <c r="F2170" s="282" t="s">
        <v>1375</v>
      </c>
      <c r="G2170" s="345">
        <v>818.1</v>
      </c>
      <c r="H2170" s="345">
        <v>818.1</v>
      </c>
      <c r="I2170" s="282" t="s">
        <v>1122</v>
      </c>
      <c r="J2170" s="346">
        <v>45661</v>
      </c>
      <c r="K2170" s="344">
        <v>7</v>
      </c>
      <c r="L2170" s="346">
        <v>45670</v>
      </c>
      <c r="M2170" s="345">
        <v>0</v>
      </c>
      <c r="N2170" s="345">
        <v>0</v>
      </c>
      <c r="O2170" s="282" t="s">
        <v>1123</v>
      </c>
      <c r="P2170" s="344">
        <v>0</v>
      </c>
      <c r="Q2170" s="282" t="s">
        <v>2148</v>
      </c>
      <c r="R2170" s="344">
        <v>1</v>
      </c>
      <c r="S2170" s="339"/>
      <c r="T2170" s="267"/>
      <c r="U2170" s="24" t="str">
        <f>+VLOOKUP(TRIM(C2170),[5]CAT!$A$2:$G$498,4,0)</f>
        <v>Aceite</v>
      </c>
      <c r="V2170" s="65">
        <f t="shared" si="34"/>
        <v>45670</v>
      </c>
    </row>
    <row r="2171" spans="1:22" x14ac:dyDescent="0.2">
      <c r="A2171" s="344">
        <v>2175</v>
      </c>
      <c r="B2171" s="345" t="b">
        <v>1</v>
      </c>
      <c r="C2171" s="282" t="s">
        <v>161</v>
      </c>
      <c r="D2171" s="282" t="s">
        <v>20</v>
      </c>
      <c r="E2171" s="282" t="s">
        <v>43</v>
      </c>
      <c r="F2171" s="282" t="s">
        <v>1375</v>
      </c>
      <c r="G2171" s="345">
        <v>1532.74368</v>
      </c>
      <c r="H2171" s="345">
        <v>1532.74368</v>
      </c>
      <c r="I2171" s="282" t="s">
        <v>1122</v>
      </c>
      <c r="J2171" s="346">
        <v>45661</v>
      </c>
      <c r="K2171" s="344">
        <v>7</v>
      </c>
      <c r="L2171" s="346">
        <v>45670</v>
      </c>
      <c r="M2171" s="345">
        <v>0</v>
      </c>
      <c r="N2171" s="345">
        <v>0</v>
      </c>
      <c r="O2171" s="282" t="s">
        <v>1123</v>
      </c>
      <c r="P2171" s="344">
        <v>0</v>
      </c>
      <c r="Q2171" s="282" t="s">
        <v>2134</v>
      </c>
      <c r="R2171" s="344">
        <v>1</v>
      </c>
      <c r="S2171" s="339"/>
      <c r="T2171" s="267"/>
      <c r="U2171" s="24" t="str">
        <f>+VLOOKUP(TRIM(C2171),[5]CAT!$A$2:$G$498,4,0)</f>
        <v>Aceite</v>
      </c>
      <c r="V2171" s="65">
        <f t="shared" si="34"/>
        <v>45670</v>
      </c>
    </row>
    <row r="2172" spans="1:22" x14ac:dyDescent="0.2">
      <c r="A2172" s="344">
        <v>2262</v>
      </c>
      <c r="B2172" s="345" t="b">
        <v>1</v>
      </c>
      <c r="C2172" s="282" t="s">
        <v>766</v>
      </c>
      <c r="D2172" s="282" t="s">
        <v>20</v>
      </c>
      <c r="E2172" s="282" t="s">
        <v>761</v>
      </c>
      <c r="F2172" s="282" t="s">
        <v>2004</v>
      </c>
      <c r="G2172" s="345">
        <v>2686.4861999999998</v>
      </c>
      <c r="H2172" s="345">
        <v>2686.4861999999998</v>
      </c>
      <c r="I2172" s="282" t="s">
        <v>1139</v>
      </c>
      <c r="J2172" s="346">
        <v>45661</v>
      </c>
      <c r="K2172" s="344">
        <v>15</v>
      </c>
      <c r="L2172" s="346">
        <v>45677</v>
      </c>
      <c r="M2172" s="345">
        <v>0</v>
      </c>
      <c r="N2172" s="345">
        <v>0</v>
      </c>
      <c r="O2172" s="282" t="s">
        <v>1123</v>
      </c>
      <c r="P2172" s="344">
        <v>0</v>
      </c>
      <c r="Q2172" s="282" t="s">
        <v>2068</v>
      </c>
      <c r="R2172" s="344">
        <v>1</v>
      </c>
      <c r="S2172" s="339"/>
      <c r="T2172" s="267"/>
      <c r="U2172" s="24" t="str">
        <f>+VLOOKUP(TRIM(C2172),[5]CAT!$A$2:$G$498,4,0)</f>
        <v>Ins Pack</v>
      </c>
      <c r="V2172" s="65">
        <f t="shared" si="34"/>
        <v>45677</v>
      </c>
    </row>
    <row r="2173" spans="1:22" x14ac:dyDescent="0.2">
      <c r="A2173" s="344">
        <v>2009</v>
      </c>
      <c r="B2173" s="345" t="b">
        <v>1</v>
      </c>
      <c r="C2173" s="282" t="s">
        <v>1004</v>
      </c>
      <c r="D2173" s="282" t="s">
        <v>20</v>
      </c>
      <c r="E2173" s="282" t="s">
        <v>1498</v>
      </c>
      <c r="F2173" s="282" t="s">
        <v>1375</v>
      </c>
      <c r="G2173" s="345">
        <v>103.98023999999999</v>
      </c>
      <c r="H2173" s="345">
        <v>103.98023999999999</v>
      </c>
      <c r="I2173" s="282" t="s">
        <v>1139</v>
      </c>
      <c r="J2173" s="346">
        <v>45662</v>
      </c>
      <c r="K2173" s="344">
        <v>0</v>
      </c>
      <c r="L2173" s="346">
        <v>45663</v>
      </c>
      <c r="M2173" s="345">
        <v>0</v>
      </c>
      <c r="N2173" s="345">
        <v>0</v>
      </c>
      <c r="O2173" s="282" t="s">
        <v>1123</v>
      </c>
      <c r="P2173" s="344">
        <v>0</v>
      </c>
      <c r="Q2173" s="282" t="s">
        <v>2124</v>
      </c>
      <c r="R2173" s="344">
        <v>1</v>
      </c>
      <c r="S2173" s="339"/>
      <c r="T2173" s="267"/>
      <c r="U2173" s="24" t="e">
        <f>+VLOOKUP(TRIM(C2173),[5]CAT!$A$2:$G$498,4,0)</f>
        <v>#N/A</v>
      </c>
      <c r="V2173" s="65">
        <f t="shared" si="34"/>
        <v>45663</v>
      </c>
    </row>
    <row r="2174" spans="1:22" x14ac:dyDescent="0.2">
      <c r="A2174" s="344">
        <v>2015</v>
      </c>
      <c r="B2174" s="345" t="b">
        <v>1</v>
      </c>
      <c r="C2174" s="282" t="s">
        <v>1004</v>
      </c>
      <c r="D2174" s="282" t="s">
        <v>20</v>
      </c>
      <c r="E2174" s="282" t="s">
        <v>1498</v>
      </c>
      <c r="F2174" s="282" t="s">
        <v>1375</v>
      </c>
      <c r="G2174" s="345">
        <v>52.098671000000003</v>
      </c>
      <c r="H2174" s="345">
        <v>52.098671000000003</v>
      </c>
      <c r="I2174" s="282" t="s">
        <v>1139</v>
      </c>
      <c r="J2174" s="346">
        <v>45662</v>
      </c>
      <c r="K2174" s="344">
        <v>0</v>
      </c>
      <c r="L2174" s="346">
        <v>45663</v>
      </c>
      <c r="M2174" s="345">
        <v>0</v>
      </c>
      <c r="N2174" s="345">
        <v>0</v>
      </c>
      <c r="O2174" s="282" t="s">
        <v>1123</v>
      </c>
      <c r="P2174" s="344">
        <v>0</v>
      </c>
      <c r="Q2174" s="282" t="s">
        <v>2000</v>
      </c>
      <c r="R2174" s="344">
        <v>1</v>
      </c>
      <c r="S2174" s="339"/>
      <c r="T2174" s="267"/>
      <c r="U2174" s="24" t="e">
        <f>+VLOOKUP(TRIM(C2174),[5]CAT!$A$2:$G$498,4,0)</f>
        <v>#N/A</v>
      </c>
      <c r="V2174" s="65">
        <f t="shared" si="34"/>
        <v>45663</v>
      </c>
    </row>
    <row r="2175" spans="1:22" x14ac:dyDescent="0.2">
      <c r="A2175" s="344">
        <v>2022</v>
      </c>
      <c r="B2175" s="345" t="b">
        <v>1</v>
      </c>
      <c r="C2175" s="282" t="s">
        <v>1004</v>
      </c>
      <c r="D2175" s="282" t="s">
        <v>20</v>
      </c>
      <c r="E2175" s="282" t="s">
        <v>1498</v>
      </c>
      <c r="F2175" s="282" t="s">
        <v>1375</v>
      </c>
      <c r="G2175" s="345">
        <v>137.53100699999999</v>
      </c>
      <c r="H2175" s="345">
        <v>137.53100699999999</v>
      </c>
      <c r="I2175" s="282" t="s">
        <v>1139</v>
      </c>
      <c r="J2175" s="346">
        <v>45662</v>
      </c>
      <c r="K2175" s="344">
        <v>0</v>
      </c>
      <c r="L2175" s="346">
        <v>45663</v>
      </c>
      <c r="M2175" s="345">
        <v>0</v>
      </c>
      <c r="N2175" s="345">
        <v>0</v>
      </c>
      <c r="O2175" s="282" t="s">
        <v>1123</v>
      </c>
      <c r="P2175" s="344">
        <v>0</v>
      </c>
      <c r="Q2175" s="282" t="s">
        <v>2068</v>
      </c>
      <c r="R2175" s="344">
        <v>1</v>
      </c>
      <c r="S2175" s="339"/>
      <c r="T2175" s="267"/>
      <c r="U2175" s="24" t="e">
        <f>+VLOOKUP(TRIM(C2175),[5]CAT!$A$2:$G$498,4,0)</f>
        <v>#N/A</v>
      </c>
      <c r="V2175" s="65">
        <f t="shared" si="34"/>
        <v>45663</v>
      </c>
    </row>
    <row r="2176" spans="1:22" x14ac:dyDescent="0.2">
      <c r="A2176" s="344">
        <v>2007</v>
      </c>
      <c r="B2176" s="345" t="b">
        <v>1</v>
      </c>
      <c r="C2176" s="282" t="s">
        <v>301</v>
      </c>
      <c r="D2176" s="282" t="s">
        <v>20</v>
      </c>
      <c r="E2176" s="282" t="s">
        <v>605</v>
      </c>
      <c r="F2176" s="282" t="s">
        <v>1375</v>
      </c>
      <c r="G2176" s="345">
        <v>131.04</v>
      </c>
      <c r="H2176" s="345">
        <v>131.04</v>
      </c>
      <c r="I2176" s="282" t="s">
        <v>1139</v>
      </c>
      <c r="J2176" s="346">
        <v>45662</v>
      </c>
      <c r="K2176" s="344">
        <v>0</v>
      </c>
      <c r="L2176" s="346">
        <v>45663</v>
      </c>
      <c r="M2176" s="345">
        <v>0</v>
      </c>
      <c r="N2176" s="345">
        <v>0</v>
      </c>
      <c r="O2176" s="282" t="s">
        <v>1123</v>
      </c>
      <c r="P2176" s="344">
        <v>0</v>
      </c>
      <c r="Q2176" s="282" t="s">
        <v>2124</v>
      </c>
      <c r="R2176" s="344">
        <v>1</v>
      </c>
      <c r="S2176" s="339"/>
      <c r="T2176" s="267"/>
      <c r="U2176" s="24" t="str">
        <f>+VLOOKUP(TRIM(C2176),[5]CAT!$A$2:$G$498,4,0)</f>
        <v>Cinta</v>
      </c>
      <c r="V2176" s="65">
        <f t="shared" si="34"/>
        <v>45663</v>
      </c>
    </row>
    <row r="2177" spans="1:22" x14ac:dyDescent="0.2">
      <c r="A2177" s="344">
        <v>2016</v>
      </c>
      <c r="B2177" s="345" t="b">
        <v>1</v>
      </c>
      <c r="C2177" s="282" t="s">
        <v>301</v>
      </c>
      <c r="D2177" s="282" t="s">
        <v>20</v>
      </c>
      <c r="E2177" s="282" t="s">
        <v>605</v>
      </c>
      <c r="F2177" s="282" t="s">
        <v>1375</v>
      </c>
      <c r="G2177" s="345">
        <v>65.656800000000004</v>
      </c>
      <c r="H2177" s="345">
        <v>65.656800000000004</v>
      </c>
      <c r="I2177" s="282" t="s">
        <v>1139</v>
      </c>
      <c r="J2177" s="346">
        <v>45662</v>
      </c>
      <c r="K2177" s="344">
        <v>0</v>
      </c>
      <c r="L2177" s="346">
        <v>45663</v>
      </c>
      <c r="M2177" s="345">
        <v>0</v>
      </c>
      <c r="N2177" s="345">
        <v>0</v>
      </c>
      <c r="O2177" s="282" t="s">
        <v>1123</v>
      </c>
      <c r="P2177" s="344">
        <v>0</v>
      </c>
      <c r="Q2177" s="282" t="s">
        <v>2000</v>
      </c>
      <c r="R2177" s="344">
        <v>1</v>
      </c>
      <c r="S2177" s="339"/>
      <c r="T2177" s="267"/>
      <c r="U2177" s="24" t="str">
        <f>+VLOOKUP(TRIM(C2177),[5]CAT!$A$2:$G$498,4,0)</f>
        <v>Cinta</v>
      </c>
      <c r="V2177" s="65">
        <f t="shared" si="34"/>
        <v>45663</v>
      </c>
    </row>
    <row r="2178" spans="1:22" x14ac:dyDescent="0.2">
      <c r="A2178" s="344">
        <v>2020</v>
      </c>
      <c r="B2178" s="345" t="b">
        <v>1</v>
      </c>
      <c r="C2178" s="282" t="s">
        <v>301</v>
      </c>
      <c r="D2178" s="282" t="s">
        <v>20</v>
      </c>
      <c r="E2178" s="282" t="s">
        <v>605</v>
      </c>
      <c r="F2178" s="282" t="s">
        <v>1375</v>
      </c>
      <c r="G2178" s="345">
        <v>173.322</v>
      </c>
      <c r="H2178" s="345">
        <v>173.322</v>
      </c>
      <c r="I2178" s="282" t="s">
        <v>1139</v>
      </c>
      <c r="J2178" s="346">
        <v>45662</v>
      </c>
      <c r="K2178" s="344">
        <v>0</v>
      </c>
      <c r="L2178" s="346">
        <v>45663</v>
      </c>
      <c r="M2178" s="345">
        <v>0</v>
      </c>
      <c r="N2178" s="345">
        <v>0</v>
      </c>
      <c r="O2178" s="282" t="s">
        <v>1123</v>
      </c>
      <c r="P2178" s="344">
        <v>0</v>
      </c>
      <c r="Q2178" s="282" t="s">
        <v>2068</v>
      </c>
      <c r="R2178" s="344">
        <v>1</v>
      </c>
      <c r="S2178" s="339"/>
      <c r="T2178" s="267"/>
      <c r="U2178" s="24" t="str">
        <f>+VLOOKUP(TRIM(C2178),[5]CAT!$A$2:$G$498,4,0)</f>
        <v>Cinta</v>
      </c>
      <c r="V2178" s="65">
        <f t="shared" si="34"/>
        <v>45663</v>
      </c>
    </row>
    <row r="2179" spans="1:22" x14ac:dyDescent="0.2">
      <c r="A2179" s="344">
        <v>2004</v>
      </c>
      <c r="B2179" s="345" t="b">
        <v>1</v>
      </c>
      <c r="C2179" s="282" t="s">
        <v>1466</v>
      </c>
      <c r="D2179" s="282" t="s">
        <v>20</v>
      </c>
      <c r="E2179" s="282" t="s">
        <v>841</v>
      </c>
      <c r="F2179" s="282" t="s">
        <v>2138</v>
      </c>
      <c r="G2179" s="345">
        <v>366.91</v>
      </c>
      <c r="H2179" s="345">
        <v>366.91</v>
      </c>
      <c r="I2179" s="282" t="s">
        <v>1180</v>
      </c>
      <c r="J2179" s="346">
        <v>45662</v>
      </c>
      <c r="K2179" s="344">
        <v>0</v>
      </c>
      <c r="L2179" s="346">
        <v>45663</v>
      </c>
      <c r="M2179" s="345">
        <v>0.01</v>
      </c>
      <c r="N2179" s="345">
        <v>0</v>
      </c>
      <c r="O2179" s="282" t="s">
        <v>1123</v>
      </c>
      <c r="P2179" s="344">
        <v>0</v>
      </c>
      <c r="Q2179" s="282" t="s">
        <v>2124</v>
      </c>
      <c r="R2179" s="344">
        <v>1</v>
      </c>
      <c r="S2179" s="339"/>
      <c r="T2179" s="267"/>
      <c r="U2179" s="24" t="e">
        <f>+VLOOKUP(TRIM(C2179),[5]CAT!$A$2:$G$498,4,0)</f>
        <v>#N/A</v>
      </c>
      <c r="V2179" s="65">
        <f t="shared" si="34"/>
        <v>45663</v>
      </c>
    </row>
    <row r="2180" spans="1:22" x14ac:dyDescent="0.2">
      <c r="A2180" s="344">
        <v>2005</v>
      </c>
      <c r="B2180" s="345" t="b">
        <v>1</v>
      </c>
      <c r="C2180" s="282" t="s">
        <v>1296</v>
      </c>
      <c r="D2180" s="282" t="s">
        <v>20</v>
      </c>
      <c r="E2180" s="282" t="s">
        <v>687</v>
      </c>
      <c r="F2180" s="282" t="s">
        <v>2005</v>
      </c>
      <c r="G2180" s="345">
        <v>2228.56</v>
      </c>
      <c r="H2180" s="345">
        <v>2228.56</v>
      </c>
      <c r="I2180" s="282" t="s">
        <v>1139</v>
      </c>
      <c r="J2180" s="346">
        <v>45662</v>
      </c>
      <c r="K2180" s="344">
        <v>0</v>
      </c>
      <c r="L2180" s="346">
        <v>45663</v>
      </c>
      <c r="M2180" s="345">
        <v>0.01</v>
      </c>
      <c r="N2180" s="345">
        <v>0</v>
      </c>
      <c r="O2180" s="282" t="s">
        <v>1123</v>
      </c>
      <c r="P2180" s="344">
        <v>0</v>
      </c>
      <c r="Q2180" s="282" t="s">
        <v>2124</v>
      </c>
      <c r="R2180" s="344">
        <v>1</v>
      </c>
      <c r="S2180" s="339"/>
      <c r="T2180" s="267"/>
      <c r="U2180" s="24" t="e">
        <f>+VLOOKUP(TRIM(C2180),[5]CAT!$A$2:$G$498,4,0)</f>
        <v>#N/A</v>
      </c>
      <c r="V2180" s="65">
        <f t="shared" si="34"/>
        <v>45663</v>
      </c>
    </row>
    <row r="2181" spans="1:22" x14ac:dyDescent="0.2">
      <c r="A2181" s="344">
        <v>2010</v>
      </c>
      <c r="B2181" s="345" t="b">
        <v>1</v>
      </c>
      <c r="C2181" s="282" t="s">
        <v>1296</v>
      </c>
      <c r="D2181" s="282" t="s">
        <v>20</v>
      </c>
      <c r="E2181" s="282" t="s">
        <v>687</v>
      </c>
      <c r="F2181" s="282" t="s">
        <v>2005</v>
      </c>
      <c r="G2181" s="345">
        <v>1116.5999999999999</v>
      </c>
      <c r="H2181" s="345">
        <v>1116.5999999999999</v>
      </c>
      <c r="I2181" s="282" t="s">
        <v>1139</v>
      </c>
      <c r="J2181" s="346">
        <v>45662</v>
      </c>
      <c r="K2181" s="344">
        <v>0</v>
      </c>
      <c r="L2181" s="346">
        <v>45663</v>
      </c>
      <c r="M2181" s="345">
        <v>0.01</v>
      </c>
      <c r="N2181" s="345">
        <v>0</v>
      </c>
      <c r="O2181" s="282" t="s">
        <v>1123</v>
      </c>
      <c r="P2181" s="344">
        <v>0</v>
      </c>
      <c r="Q2181" s="282" t="s">
        <v>2000</v>
      </c>
      <c r="R2181" s="344">
        <v>1</v>
      </c>
      <c r="S2181" s="339"/>
      <c r="T2181" s="267"/>
      <c r="U2181" s="24" t="e">
        <f>+VLOOKUP(TRIM(C2181),[5]CAT!$A$2:$G$498,4,0)</f>
        <v>#N/A</v>
      </c>
      <c r="V2181" s="65">
        <f t="shared" si="34"/>
        <v>45663</v>
      </c>
    </row>
    <row r="2182" spans="1:22" x14ac:dyDescent="0.2">
      <c r="A2182" s="344">
        <v>2018</v>
      </c>
      <c r="B2182" s="345" t="b">
        <v>1</v>
      </c>
      <c r="C2182" s="282" t="s">
        <v>1296</v>
      </c>
      <c r="D2182" s="282" t="s">
        <v>20</v>
      </c>
      <c r="E2182" s="282" t="s">
        <v>687</v>
      </c>
      <c r="F2182" s="282" t="s">
        <v>2005</v>
      </c>
      <c r="G2182" s="345">
        <v>2947.63</v>
      </c>
      <c r="H2182" s="345">
        <v>2947.63</v>
      </c>
      <c r="I2182" s="282" t="s">
        <v>1139</v>
      </c>
      <c r="J2182" s="346">
        <v>45662</v>
      </c>
      <c r="K2182" s="344">
        <v>0</v>
      </c>
      <c r="L2182" s="346">
        <v>45663</v>
      </c>
      <c r="M2182" s="345">
        <v>0.01</v>
      </c>
      <c r="N2182" s="345">
        <v>0</v>
      </c>
      <c r="O2182" s="282" t="s">
        <v>1123</v>
      </c>
      <c r="P2182" s="344">
        <v>0</v>
      </c>
      <c r="Q2182" s="282" t="s">
        <v>2068</v>
      </c>
      <c r="R2182" s="344">
        <v>1</v>
      </c>
      <c r="S2182" s="339"/>
      <c r="T2182" s="267"/>
      <c r="U2182" s="24" t="e">
        <f>+VLOOKUP(TRIM(C2182),[5]CAT!$A$2:$G$498,4,0)</f>
        <v>#N/A</v>
      </c>
      <c r="V2182" s="65">
        <f t="shared" si="34"/>
        <v>45663</v>
      </c>
    </row>
    <row r="2183" spans="1:22" x14ac:dyDescent="0.2">
      <c r="A2183" s="344">
        <v>2011</v>
      </c>
      <c r="B2183" s="345" t="b">
        <v>1</v>
      </c>
      <c r="C2183" s="282" t="s">
        <v>1448</v>
      </c>
      <c r="D2183" s="282" t="s">
        <v>20</v>
      </c>
      <c r="E2183" s="282" t="s">
        <v>758</v>
      </c>
      <c r="F2183" s="282" t="s">
        <v>2007</v>
      </c>
      <c r="G2183" s="345">
        <v>167.75</v>
      </c>
      <c r="H2183" s="345">
        <v>167.75</v>
      </c>
      <c r="I2183" s="282" t="s">
        <v>1180</v>
      </c>
      <c r="J2183" s="346">
        <v>45662</v>
      </c>
      <c r="K2183" s="344">
        <v>0</v>
      </c>
      <c r="L2183" s="346">
        <v>45663</v>
      </c>
      <c r="M2183" s="345">
        <v>0.01</v>
      </c>
      <c r="N2183" s="345">
        <v>0</v>
      </c>
      <c r="O2183" s="282" t="s">
        <v>1123</v>
      </c>
      <c r="P2183" s="344">
        <v>0</v>
      </c>
      <c r="Q2183" s="282" t="s">
        <v>2000</v>
      </c>
      <c r="R2183" s="344">
        <v>1</v>
      </c>
      <c r="S2183" s="339"/>
      <c r="T2183" s="267"/>
      <c r="U2183" s="24" t="e">
        <f>+VLOOKUP(TRIM(C2183),[5]CAT!$A$2:$G$498,4,0)</f>
        <v>#N/A</v>
      </c>
      <c r="V2183" s="65">
        <f t="shared" si="34"/>
        <v>45663</v>
      </c>
    </row>
    <row r="2184" spans="1:22" x14ac:dyDescent="0.2">
      <c r="A2184" s="344">
        <v>2017</v>
      </c>
      <c r="B2184" s="345" t="b">
        <v>1</v>
      </c>
      <c r="C2184" s="282" t="s">
        <v>1467</v>
      </c>
      <c r="D2184" s="282" t="s">
        <v>20</v>
      </c>
      <c r="E2184" s="282" t="s">
        <v>759</v>
      </c>
      <c r="F2184" s="282" t="s">
        <v>1506</v>
      </c>
      <c r="G2184" s="345">
        <v>442.84</v>
      </c>
      <c r="H2184" s="345">
        <v>442.84</v>
      </c>
      <c r="I2184" s="282" t="s">
        <v>1180</v>
      </c>
      <c r="J2184" s="346">
        <v>45662</v>
      </c>
      <c r="K2184" s="344">
        <v>0</v>
      </c>
      <c r="L2184" s="346">
        <v>45663</v>
      </c>
      <c r="M2184" s="345">
        <v>0.01</v>
      </c>
      <c r="N2184" s="345">
        <v>0</v>
      </c>
      <c r="O2184" s="282" t="s">
        <v>1123</v>
      </c>
      <c r="P2184" s="344">
        <v>0</v>
      </c>
      <c r="Q2184" s="282" t="s">
        <v>2068</v>
      </c>
      <c r="R2184" s="344">
        <v>1</v>
      </c>
      <c r="S2184" s="339"/>
      <c r="T2184" s="267"/>
      <c r="U2184" s="24" t="e">
        <f>+VLOOKUP(TRIM(C2184),[5]CAT!$A$2:$G$498,4,0)</f>
        <v>#N/A</v>
      </c>
      <c r="V2184" s="65">
        <f t="shared" si="34"/>
        <v>45663</v>
      </c>
    </row>
    <row r="2185" spans="1:22" x14ac:dyDescent="0.2">
      <c r="A2185" s="344">
        <v>2006</v>
      </c>
      <c r="B2185" s="345" t="b">
        <v>1</v>
      </c>
      <c r="C2185" s="282" t="s">
        <v>780</v>
      </c>
      <c r="D2185" s="282" t="s">
        <v>20</v>
      </c>
      <c r="E2185" s="282" t="s">
        <v>792</v>
      </c>
      <c r="F2185" s="282" t="s">
        <v>2004</v>
      </c>
      <c r="G2185" s="345">
        <v>2227.6799999999998</v>
      </c>
      <c r="H2185" s="345">
        <v>2227.6799999999998</v>
      </c>
      <c r="I2185" s="282" t="s">
        <v>1139</v>
      </c>
      <c r="J2185" s="346">
        <v>45662</v>
      </c>
      <c r="K2185" s="344">
        <v>0</v>
      </c>
      <c r="L2185" s="346">
        <v>45663</v>
      </c>
      <c r="M2185" s="345">
        <v>0.01</v>
      </c>
      <c r="N2185" s="345">
        <v>0</v>
      </c>
      <c r="O2185" s="282" t="s">
        <v>1123</v>
      </c>
      <c r="P2185" s="344">
        <v>0</v>
      </c>
      <c r="Q2185" s="282" t="s">
        <v>2124</v>
      </c>
      <c r="R2185" s="344">
        <v>1</v>
      </c>
      <c r="S2185" s="339"/>
      <c r="T2185" s="267"/>
      <c r="U2185" s="24" t="str">
        <f>+VLOOKUP(TRIM(C2185),[5]CAT!$A$2:$G$498,4,0)</f>
        <v>Ins Pack</v>
      </c>
      <c r="V2185" s="65">
        <f t="shared" si="34"/>
        <v>45663</v>
      </c>
    </row>
    <row r="2186" spans="1:22" x14ac:dyDescent="0.2">
      <c r="A2186" s="344">
        <v>2008</v>
      </c>
      <c r="B2186" s="345" t="b">
        <v>1</v>
      </c>
      <c r="C2186" s="282" t="s">
        <v>1022</v>
      </c>
      <c r="D2186" s="282" t="s">
        <v>20</v>
      </c>
      <c r="E2186" s="282" t="s">
        <v>1503</v>
      </c>
      <c r="F2186" s="282" t="s">
        <v>1375</v>
      </c>
      <c r="G2186" s="345">
        <v>25.99</v>
      </c>
      <c r="H2186" s="345">
        <v>25.99</v>
      </c>
      <c r="I2186" s="282" t="s">
        <v>1182</v>
      </c>
      <c r="J2186" s="346">
        <v>45662</v>
      </c>
      <c r="K2186" s="344">
        <v>0</v>
      </c>
      <c r="L2186" s="346">
        <v>45663</v>
      </c>
      <c r="M2186" s="345">
        <v>0.01</v>
      </c>
      <c r="N2186" s="345">
        <v>0</v>
      </c>
      <c r="O2186" s="282" t="s">
        <v>1123</v>
      </c>
      <c r="P2186" s="344">
        <v>0</v>
      </c>
      <c r="Q2186" s="282" t="s">
        <v>2124</v>
      </c>
      <c r="R2186" s="344">
        <v>1</v>
      </c>
      <c r="S2186" s="339"/>
      <c r="T2186" s="267"/>
      <c r="U2186" s="24" t="e">
        <f>+VLOOKUP(TRIM(C2186),[5]CAT!$A$2:$G$498,4,0)</f>
        <v>#N/A</v>
      </c>
      <c r="V2186" s="65">
        <f t="shared" si="34"/>
        <v>45663</v>
      </c>
    </row>
    <row r="2187" spans="1:22" x14ac:dyDescent="0.2">
      <c r="A2187" s="344">
        <v>2014</v>
      </c>
      <c r="B2187" s="345" t="b">
        <v>1</v>
      </c>
      <c r="C2187" s="282" t="s">
        <v>1022</v>
      </c>
      <c r="D2187" s="282" t="s">
        <v>20</v>
      </c>
      <c r="E2187" s="282" t="s">
        <v>1503</v>
      </c>
      <c r="F2187" s="282" t="s">
        <v>1375</v>
      </c>
      <c r="G2187" s="345">
        <v>13.02</v>
      </c>
      <c r="H2187" s="345">
        <v>13.02</v>
      </c>
      <c r="I2187" s="282" t="s">
        <v>1182</v>
      </c>
      <c r="J2187" s="346">
        <v>45662</v>
      </c>
      <c r="K2187" s="344">
        <v>0</v>
      </c>
      <c r="L2187" s="346">
        <v>45663</v>
      </c>
      <c r="M2187" s="345">
        <v>0.01</v>
      </c>
      <c r="N2187" s="345">
        <v>0</v>
      </c>
      <c r="O2187" s="282" t="s">
        <v>1123</v>
      </c>
      <c r="P2187" s="344">
        <v>0</v>
      </c>
      <c r="Q2187" s="282" t="s">
        <v>2000</v>
      </c>
      <c r="R2187" s="344">
        <v>1</v>
      </c>
      <c r="S2187" s="339"/>
      <c r="T2187" s="267"/>
      <c r="U2187" s="24" t="e">
        <f>+VLOOKUP(TRIM(C2187),[5]CAT!$A$2:$G$498,4,0)</f>
        <v>#N/A</v>
      </c>
      <c r="V2187" s="65">
        <f t="shared" si="34"/>
        <v>45663</v>
      </c>
    </row>
    <row r="2188" spans="1:22" x14ac:dyDescent="0.2">
      <c r="A2188" s="344">
        <v>2021</v>
      </c>
      <c r="B2188" s="345" t="b">
        <v>1</v>
      </c>
      <c r="C2188" s="282" t="s">
        <v>1022</v>
      </c>
      <c r="D2188" s="282" t="s">
        <v>20</v>
      </c>
      <c r="E2188" s="282" t="s">
        <v>1503</v>
      </c>
      <c r="F2188" s="282" t="s">
        <v>1375</v>
      </c>
      <c r="G2188" s="345">
        <v>34.380000000000003</v>
      </c>
      <c r="H2188" s="345">
        <v>34.380000000000003</v>
      </c>
      <c r="I2188" s="282" t="s">
        <v>1182</v>
      </c>
      <c r="J2188" s="346">
        <v>45662</v>
      </c>
      <c r="K2188" s="344">
        <v>0</v>
      </c>
      <c r="L2188" s="346">
        <v>45663</v>
      </c>
      <c r="M2188" s="345">
        <v>0.01</v>
      </c>
      <c r="N2188" s="345">
        <v>0</v>
      </c>
      <c r="O2188" s="282" t="s">
        <v>1123</v>
      </c>
      <c r="P2188" s="344">
        <v>0</v>
      </c>
      <c r="Q2188" s="282" t="s">
        <v>2068</v>
      </c>
      <c r="R2188" s="344">
        <v>1</v>
      </c>
      <c r="S2188" s="339"/>
      <c r="T2188" s="267"/>
      <c r="U2188" s="24" t="e">
        <f>+VLOOKUP(TRIM(C2188),[5]CAT!$A$2:$G$498,4,0)</f>
        <v>#N/A</v>
      </c>
      <c r="V2188" s="65">
        <f t="shared" si="34"/>
        <v>45663</v>
      </c>
    </row>
    <row r="2189" spans="1:22" x14ac:dyDescent="0.2">
      <c r="A2189" s="344">
        <v>80</v>
      </c>
      <c r="B2189" s="345" t="b">
        <v>1</v>
      </c>
      <c r="C2189" s="282" t="s">
        <v>2139</v>
      </c>
      <c r="D2189" s="282" t="s">
        <v>1145</v>
      </c>
      <c r="E2189" s="282" t="s">
        <v>2140</v>
      </c>
      <c r="F2189" s="282" t="s">
        <v>2141</v>
      </c>
      <c r="G2189" s="345">
        <v>2184</v>
      </c>
      <c r="H2189" s="345">
        <v>0</v>
      </c>
      <c r="I2189" s="282" t="s">
        <v>1139</v>
      </c>
      <c r="J2189" s="346">
        <v>45662</v>
      </c>
      <c r="K2189" s="344">
        <v>1</v>
      </c>
      <c r="L2189" s="346">
        <v>45663</v>
      </c>
      <c r="M2189" s="345">
        <v>0</v>
      </c>
      <c r="N2189" s="345">
        <v>0</v>
      </c>
      <c r="O2189" s="282" t="s">
        <v>1123</v>
      </c>
      <c r="P2189" s="344">
        <v>0</v>
      </c>
      <c r="Q2189" s="282" t="s">
        <v>2124</v>
      </c>
      <c r="R2189" s="344">
        <v>1</v>
      </c>
      <c r="S2189" s="339"/>
      <c r="T2189" s="267"/>
      <c r="U2189" s="24" t="e">
        <f>+VLOOKUP(TRIM(C2189),[5]CAT!$A$2:$G$498,4,0)</f>
        <v>#N/A</v>
      </c>
      <c r="V2189" s="65">
        <f t="shared" si="34"/>
        <v>45663</v>
      </c>
    </row>
    <row r="2190" spans="1:22" x14ac:dyDescent="0.2">
      <c r="A2190" s="344">
        <v>82</v>
      </c>
      <c r="B2190" s="345" t="b">
        <v>1</v>
      </c>
      <c r="C2190" s="282" t="s">
        <v>2070</v>
      </c>
      <c r="D2190" s="282" t="s">
        <v>1145</v>
      </c>
      <c r="E2190" s="282" t="s">
        <v>2064</v>
      </c>
      <c r="F2190" s="282" t="s">
        <v>2065</v>
      </c>
      <c r="G2190" s="345">
        <v>2888.7</v>
      </c>
      <c r="H2190" s="345">
        <v>0</v>
      </c>
      <c r="I2190" s="282" t="s">
        <v>1139</v>
      </c>
      <c r="J2190" s="346">
        <v>45662</v>
      </c>
      <c r="K2190" s="344">
        <v>1</v>
      </c>
      <c r="L2190" s="346">
        <v>45663</v>
      </c>
      <c r="M2190" s="345">
        <v>0.01</v>
      </c>
      <c r="N2190" s="345">
        <v>0</v>
      </c>
      <c r="O2190" s="282" t="s">
        <v>1123</v>
      </c>
      <c r="P2190" s="344">
        <v>0</v>
      </c>
      <c r="Q2190" s="282" t="s">
        <v>2068</v>
      </c>
      <c r="R2190" s="344">
        <v>1</v>
      </c>
      <c r="S2190" s="339"/>
      <c r="T2190" s="267"/>
      <c r="U2190" s="24" t="e">
        <f>+VLOOKUP(TRIM(C2190),[5]CAT!$A$2:$G$498,4,0)</f>
        <v>#N/A</v>
      </c>
      <c r="V2190" s="65">
        <f t="shared" si="34"/>
        <v>45663</v>
      </c>
    </row>
    <row r="2191" spans="1:22" x14ac:dyDescent="0.2">
      <c r="A2191" s="344">
        <v>81</v>
      </c>
      <c r="B2191" s="345" t="b">
        <v>1</v>
      </c>
      <c r="C2191" s="282" t="s">
        <v>2011</v>
      </c>
      <c r="D2191" s="282" t="s">
        <v>1145</v>
      </c>
      <c r="E2191" s="282" t="s">
        <v>1149</v>
      </c>
      <c r="F2191" s="282" t="s">
        <v>2012</v>
      </c>
      <c r="G2191" s="345">
        <v>1094.28</v>
      </c>
      <c r="H2191" s="345">
        <v>0</v>
      </c>
      <c r="I2191" s="282" t="s">
        <v>1139</v>
      </c>
      <c r="J2191" s="346">
        <v>45662</v>
      </c>
      <c r="K2191" s="344">
        <v>1</v>
      </c>
      <c r="L2191" s="346">
        <v>45663</v>
      </c>
      <c r="M2191" s="345">
        <v>0.01</v>
      </c>
      <c r="N2191" s="345">
        <v>0</v>
      </c>
      <c r="O2191" s="282" t="s">
        <v>1123</v>
      </c>
      <c r="P2191" s="344">
        <v>0</v>
      </c>
      <c r="Q2191" s="282" t="s">
        <v>2000</v>
      </c>
      <c r="R2191" s="344">
        <v>1</v>
      </c>
      <c r="S2191" s="339"/>
      <c r="U2191" s="24" t="e">
        <f>+VLOOKUP(TRIM(C2191),[5]CAT!$A$2:$G$498,4,0)</f>
        <v>#N/A</v>
      </c>
      <c r="V2191" s="65">
        <f t="shared" si="34"/>
        <v>45663</v>
      </c>
    </row>
    <row r="2192" spans="1:22" x14ac:dyDescent="0.2">
      <c r="A2192" s="344">
        <v>2190</v>
      </c>
      <c r="B2192" s="345" t="b">
        <v>1</v>
      </c>
      <c r="C2192" s="282" t="s">
        <v>273</v>
      </c>
      <c r="D2192" s="282" t="s">
        <v>20</v>
      </c>
      <c r="E2192" s="282" t="s">
        <v>27</v>
      </c>
      <c r="F2192" s="282" t="s">
        <v>1142</v>
      </c>
      <c r="G2192" s="345">
        <v>219.99925200000001</v>
      </c>
      <c r="H2192" s="345">
        <v>219.99925200000001</v>
      </c>
      <c r="I2192" s="282" t="s">
        <v>1122</v>
      </c>
      <c r="J2192" s="346">
        <v>45662</v>
      </c>
      <c r="K2192" s="344">
        <v>7</v>
      </c>
      <c r="L2192" s="346">
        <v>45670</v>
      </c>
      <c r="M2192" s="345">
        <v>0</v>
      </c>
      <c r="N2192" s="345">
        <v>0</v>
      </c>
      <c r="O2192" s="282" t="s">
        <v>1123</v>
      </c>
      <c r="P2192" s="344">
        <v>0</v>
      </c>
      <c r="Q2192" s="282" t="s">
        <v>2108</v>
      </c>
      <c r="R2192" s="344">
        <v>1</v>
      </c>
      <c r="S2192" s="339"/>
      <c r="U2192" s="24" t="str">
        <f>+VLOOKUP(TRIM(C2192),[5]CAT!$A$2:$G$498,4,0)</f>
        <v>Reboz</v>
      </c>
      <c r="V2192" s="65">
        <f t="shared" si="34"/>
        <v>45670</v>
      </c>
    </row>
    <row r="2193" spans="1:22" x14ac:dyDescent="0.2">
      <c r="A2193" s="344">
        <v>2194</v>
      </c>
      <c r="B2193" s="345" t="b">
        <v>1</v>
      </c>
      <c r="C2193" s="282" t="s">
        <v>273</v>
      </c>
      <c r="D2193" s="282" t="s">
        <v>20</v>
      </c>
      <c r="E2193" s="282" t="s">
        <v>27</v>
      </c>
      <c r="F2193" s="282" t="s">
        <v>1142</v>
      </c>
      <c r="G2193" s="345">
        <v>210.663284</v>
      </c>
      <c r="H2193" s="345">
        <v>210.663284</v>
      </c>
      <c r="I2193" s="282" t="s">
        <v>1122</v>
      </c>
      <c r="J2193" s="346">
        <v>45662</v>
      </c>
      <c r="K2193" s="344">
        <v>7</v>
      </c>
      <c r="L2193" s="346">
        <v>45670</v>
      </c>
      <c r="M2193" s="345">
        <v>0</v>
      </c>
      <c r="N2193" s="345">
        <v>0</v>
      </c>
      <c r="O2193" s="282" t="s">
        <v>1123</v>
      </c>
      <c r="P2193" s="344">
        <v>0</v>
      </c>
      <c r="Q2193" s="282" t="s">
        <v>2113</v>
      </c>
      <c r="R2193" s="344">
        <v>1</v>
      </c>
      <c r="S2193" s="339"/>
      <c r="U2193" s="24" t="str">
        <f>+VLOOKUP(TRIM(C2193),[5]CAT!$A$2:$G$498,4,0)</f>
        <v>Reboz</v>
      </c>
      <c r="V2193" s="65">
        <f t="shared" si="34"/>
        <v>45670</v>
      </c>
    </row>
    <row r="2194" spans="1:22" x14ac:dyDescent="0.2">
      <c r="A2194" s="344">
        <v>2193</v>
      </c>
      <c r="B2194" s="345" t="b">
        <v>1</v>
      </c>
      <c r="C2194" s="282" t="s">
        <v>161</v>
      </c>
      <c r="D2194" s="282" t="s">
        <v>20</v>
      </c>
      <c r="E2194" s="282" t="s">
        <v>43</v>
      </c>
      <c r="F2194" s="282" t="s">
        <v>1375</v>
      </c>
      <c r="G2194" s="345">
        <v>363.59876400000002</v>
      </c>
      <c r="H2194" s="345">
        <v>363.59876400000002</v>
      </c>
      <c r="I2194" s="282" t="s">
        <v>1122</v>
      </c>
      <c r="J2194" s="346">
        <v>45662</v>
      </c>
      <c r="K2194" s="344">
        <v>7</v>
      </c>
      <c r="L2194" s="346">
        <v>45670</v>
      </c>
      <c r="M2194" s="345">
        <v>0</v>
      </c>
      <c r="N2194" s="345">
        <v>0</v>
      </c>
      <c r="O2194" s="282" t="s">
        <v>1123</v>
      </c>
      <c r="P2194" s="344">
        <v>0</v>
      </c>
      <c r="Q2194" s="282" t="s">
        <v>2108</v>
      </c>
      <c r="R2194" s="344">
        <v>1</v>
      </c>
      <c r="S2194" s="339"/>
      <c r="U2194" s="24" t="str">
        <f>+VLOOKUP(TRIM(C2194),[5]CAT!$A$2:$G$498,4,0)</f>
        <v>Aceite</v>
      </c>
      <c r="V2194" s="65">
        <f t="shared" si="34"/>
        <v>45670</v>
      </c>
    </row>
    <row r="2195" spans="1:22" x14ac:dyDescent="0.2">
      <c r="A2195" s="344">
        <v>2195</v>
      </c>
      <c r="B2195" s="345" t="b">
        <v>1</v>
      </c>
      <c r="C2195" s="282" t="s">
        <v>161</v>
      </c>
      <c r="D2195" s="282" t="s">
        <v>20</v>
      </c>
      <c r="E2195" s="282" t="s">
        <v>43</v>
      </c>
      <c r="F2195" s="282" t="s">
        <v>1375</v>
      </c>
      <c r="G2195" s="345">
        <v>201.999313</v>
      </c>
      <c r="H2195" s="345">
        <v>201.999313</v>
      </c>
      <c r="I2195" s="282" t="s">
        <v>1122</v>
      </c>
      <c r="J2195" s="346">
        <v>45662</v>
      </c>
      <c r="K2195" s="344">
        <v>7</v>
      </c>
      <c r="L2195" s="346">
        <v>45670</v>
      </c>
      <c r="M2195" s="345">
        <v>0</v>
      </c>
      <c r="N2195" s="345">
        <v>0</v>
      </c>
      <c r="O2195" s="282" t="s">
        <v>1123</v>
      </c>
      <c r="P2195" s="344">
        <v>0</v>
      </c>
      <c r="Q2195" s="282" t="s">
        <v>2113</v>
      </c>
      <c r="R2195" s="344">
        <v>1</v>
      </c>
      <c r="S2195" s="339"/>
      <c r="U2195" s="24" t="str">
        <f>+VLOOKUP(TRIM(C2195),[5]CAT!$A$2:$G$498,4,0)</f>
        <v>Aceite</v>
      </c>
      <c r="V2195" s="65">
        <f t="shared" si="34"/>
        <v>45670</v>
      </c>
    </row>
    <row r="2196" spans="1:22" x14ac:dyDescent="0.2">
      <c r="A2196" s="344">
        <v>2339</v>
      </c>
      <c r="B2196" s="345" t="b">
        <v>1</v>
      </c>
      <c r="C2196" s="282" t="s">
        <v>269</v>
      </c>
      <c r="D2196" s="282" t="s">
        <v>20</v>
      </c>
      <c r="E2196" s="282" t="s">
        <v>743</v>
      </c>
      <c r="F2196" s="282" t="s">
        <v>1132</v>
      </c>
      <c r="G2196" s="345">
        <v>39.999864000000002</v>
      </c>
      <c r="H2196" s="345">
        <v>39.999864000000002</v>
      </c>
      <c r="I2196" s="282" t="s">
        <v>1122</v>
      </c>
      <c r="J2196" s="346">
        <v>45662</v>
      </c>
      <c r="K2196" s="344">
        <v>21</v>
      </c>
      <c r="L2196" s="346">
        <v>45684</v>
      </c>
      <c r="M2196" s="345">
        <v>0</v>
      </c>
      <c r="N2196" s="345">
        <v>0</v>
      </c>
      <c r="O2196" s="282" t="s">
        <v>1123</v>
      </c>
      <c r="P2196" s="344">
        <v>0</v>
      </c>
      <c r="Q2196" s="282" t="s">
        <v>2108</v>
      </c>
      <c r="R2196" s="344">
        <v>1</v>
      </c>
      <c r="S2196" s="339"/>
      <c r="U2196" s="24" t="str">
        <f>+VLOOKUP(TRIM(C2196),[5]CAT!$A$2:$G$498,4,0)</f>
        <v>Batter</v>
      </c>
      <c r="V2196" s="65">
        <f t="shared" si="34"/>
        <v>45684</v>
      </c>
    </row>
    <row r="2197" spans="1:22" x14ac:dyDescent="0.2">
      <c r="A2197" s="344">
        <v>2237</v>
      </c>
      <c r="B2197" s="345" t="b">
        <v>1</v>
      </c>
      <c r="C2197" s="282" t="s">
        <v>148</v>
      </c>
      <c r="D2197" s="282" t="s">
        <v>20</v>
      </c>
      <c r="E2197" s="282" t="s">
        <v>586</v>
      </c>
      <c r="F2197" s="282" t="s">
        <v>1128</v>
      </c>
      <c r="G2197" s="345">
        <v>12295.001133</v>
      </c>
      <c r="H2197" s="345">
        <v>12295.001133</v>
      </c>
      <c r="I2197" s="282" t="s">
        <v>1122</v>
      </c>
      <c r="J2197" s="346">
        <v>45663</v>
      </c>
      <c r="K2197" s="344">
        <v>10</v>
      </c>
      <c r="L2197" s="346">
        <v>45677</v>
      </c>
      <c r="M2197" s="345">
        <v>0</v>
      </c>
      <c r="N2197" s="345">
        <v>0</v>
      </c>
      <c r="O2197" s="282" t="s">
        <v>1123</v>
      </c>
      <c r="P2197" s="344">
        <v>0</v>
      </c>
      <c r="Q2197" s="282" t="s">
        <v>2124</v>
      </c>
      <c r="R2197" s="344">
        <v>1</v>
      </c>
      <c r="S2197" s="339"/>
      <c r="U2197" s="24" t="str">
        <f>+VLOOKUP(TRIM(C2197),[5]CAT!$A$2:$G$498,4,0)</f>
        <v>Harina</v>
      </c>
      <c r="V2197" s="65">
        <f t="shared" si="34"/>
        <v>45677</v>
      </c>
    </row>
    <row r="2198" spans="1:22" x14ac:dyDescent="0.2">
      <c r="A2198" s="344">
        <v>2240</v>
      </c>
      <c r="B2198" s="345" t="b">
        <v>1</v>
      </c>
      <c r="C2198" s="282" t="s">
        <v>148</v>
      </c>
      <c r="D2198" s="282" t="s">
        <v>20</v>
      </c>
      <c r="E2198" s="282" t="s">
        <v>586</v>
      </c>
      <c r="F2198" s="282" t="s">
        <v>1128</v>
      </c>
      <c r="G2198" s="345">
        <v>6759.7193649999999</v>
      </c>
      <c r="H2198" s="345">
        <v>6759.7193649999999</v>
      </c>
      <c r="I2198" s="282" t="s">
        <v>1122</v>
      </c>
      <c r="J2198" s="346">
        <v>45663</v>
      </c>
      <c r="K2198" s="344">
        <v>10</v>
      </c>
      <c r="L2198" s="346">
        <v>45677</v>
      </c>
      <c r="M2198" s="345">
        <v>0</v>
      </c>
      <c r="N2198" s="345">
        <v>0</v>
      </c>
      <c r="O2198" s="282" t="s">
        <v>1123</v>
      </c>
      <c r="P2198" s="344">
        <v>0</v>
      </c>
      <c r="Q2198" s="282" t="s">
        <v>2068</v>
      </c>
      <c r="R2198" s="344">
        <v>1</v>
      </c>
      <c r="S2198" s="339"/>
      <c r="U2198" s="24" t="str">
        <f>+VLOOKUP(TRIM(C2198),[5]CAT!$A$2:$G$498,4,0)</f>
        <v>Harina</v>
      </c>
      <c r="V2198" s="65">
        <f t="shared" si="34"/>
        <v>45677</v>
      </c>
    </row>
    <row r="2199" spans="1:22" x14ac:dyDescent="0.2">
      <c r="A2199" s="344">
        <v>2366</v>
      </c>
      <c r="B2199" s="345" t="b">
        <v>1</v>
      </c>
      <c r="C2199" s="282" t="s">
        <v>692</v>
      </c>
      <c r="D2199" s="282" t="s">
        <v>20</v>
      </c>
      <c r="E2199" s="282" t="s">
        <v>693</v>
      </c>
      <c r="F2199" s="282" t="s">
        <v>1375</v>
      </c>
      <c r="G2199" s="345">
        <v>6.682601</v>
      </c>
      <c r="H2199" s="345">
        <v>6.682601</v>
      </c>
      <c r="I2199" s="282" t="s">
        <v>1122</v>
      </c>
      <c r="J2199" s="346">
        <v>45663</v>
      </c>
      <c r="K2199" s="344">
        <v>21</v>
      </c>
      <c r="L2199" s="346">
        <v>45684</v>
      </c>
      <c r="M2199" s="345">
        <v>0</v>
      </c>
      <c r="N2199" s="345">
        <v>0</v>
      </c>
      <c r="O2199" s="282" t="s">
        <v>1123</v>
      </c>
      <c r="P2199" s="344">
        <v>0</v>
      </c>
      <c r="Q2199" s="282" t="s">
        <v>2003</v>
      </c>
      <c r="R2199" s="344">
        <v>1</v>
      </c>
      <c r="S2199" s="339"/>
      <c r="U2199" s="24" t="str">
        <f>+VLOOKUP(TRIM(C2199),[5]CAT!$A$2:$G$498,4,0)</f>
        <v>Sabor</v>
      </c>
      <c r="V2199" s="65">
        <f t="shared" si="34"/>
        <v>45684</v>
      </c>
    </row>
    <row r="2200" spans="1:22" x14ac:dyDescent="0.2">
      <c r="A2200" s="344">
        <v>2391</v>
      </c>
      <c r="B2200" s="345" t="b">
        <v>1</v>
      </c>
      <c r="C2200" s="282" t="s">
        <v>692</v>
      </c>
      <c r="D2200" s="282" t="s">
        <v>20</v>
      </c>
      <c r="E2200" s="282" t="s">
        <v>693</v>
      </c>
      <c r="F2200" s="282" t="s">
        <v>1375</v>
      </c>
      <c r="G2200" s="345">
        <v>9.0837810000000001</v>
      </c>
      <c r="H2200" s="345">
        <v>9.0837810000000001</v>
      </c>
      <c r="I2200" s="282" t="s">
        <v>1122</v>
      </c>
      <c r="J2200" s="346">
        <v>45663</v>
      </c>
      <c r="K2200" s="344">
        <v>21</v>
      </c>
      <c r="L2200" s="346">
        <v>45684</v>
      </c>
      <c r="M2200" s="345">
        <v>0</v>
      </c>
      <c r="N2200" s="345">
        <v>0</v>
      </c>
      <c r="O2200" s="282" t="s">
        <v>1123</v>
      </c>
      <c r="P2200" s="344">
        <v>0</v>
      </c>
      <c r="Q2200" s="282" t="s">
        <v>2002</v>
      </c>
      <c r="R2200" s="344">
        <v>1</v>
      </c>
      <c r="S2200" s="339"/>
      <c r="U2200" s="24" t="str">
        <f>+VLOOKUP(TRIM(C2200),[5]CAT!$A$2:$G$498,4,0)</f>
        <v>Sabor</v>
      </c>
      <c r="V2200" s="65">
        <f t="shared" si="34"/>
        <v>45684</v>
      </c>
    </row>
    <row r="2201" spans="1:22" x14ac:dyDescent="0.2">
      <c r="A2201" s="344">
        <v>2365</v>
      </c>
      <c r="B2201" s="345" t="b">
        <v>1</v>
      </c>
      <c r="C2201" s="282" t="s">
        <v>747</v>
      </c>
      <c r="D2201" s="282" t="s">
        <v>20</v>
      </c>
      <c r="E2201" s="282" t="s">
        <v>736</v>
      </c>
      <c r="F2201" s="282" t="s">
        <v>1129</v>
      </c>
      <c r="G2201" s="345">
        <v>3.1960259999999998</v>
      </c>
      <c r="H2201" s="345">
        <v>3.1960259999999998</v>
      </c>
      <c r="I2201" s="282" t="s">
        <v>1122</v>
      </c>
      <c r="J2201" s="346">
        <v>45663</v>
      </c>
      <c r="K2201" s="344">
        <v>21</v>
      </c>
      <c r="L2201" s="346">
        <v>45684</v>
      </c>
      <c r="M2201" s="345">
        <v>0</v>
      </c>
      <c r="N2201" s="345">
        <v>0</v>
      </c>
      <c r="O2201" s="282" t="s">
        <v>1123</v>
      </c>
      <c r="P2201" s="344">
        <v>0</v>
      </c>
      <c r="Q2201" s="282" t="s">
        <v>2003</v>
      </c>
      <c r="R2201" s="344">
        <v>1</v>
      </c>
      <c r="S2201" s="339"/>
      <c r="U2201" s="24" t="str">
        <f>+VLOOKUP(TRIM(C2201),[5]CAT!$A$2:$G$498,4,0)</f>
        <v>Sabor</v>
      </c>
      <c r="V2201" s="65">
        <f t="shared" si="34"/>
        <v>45684</v>
      </c>
    </row>
    <row r="2202" spans="1:22" x14ac:dyDescent="0.2">
      <c r="A2202" s="344">
        <v>2390</v>
      </c>
      <c r="B2202" s="345" t="b">
        <v>1</v>
      </c>
      <c r="C2202" s="282" t="s">
        <v>747</v>
      </c>
      <c r="D2202" s="282" t="s">
        <v>20</v>
      </c>
      <c r="E2202" s="282" t="s">
        <v>736</v>
      </c>
      <c r="F2202" s="282" t="s">
        <v>1129</v>
      </c>
      <c r="G2202" s="345">
        <v>7.5698179999999997</v>
      </c>
      <c r="H2202" s="345">
        <v>7.5698179999999997</v>
      </c>
      <c r="I2202" s="282" t="s">
        <v>1122</v>
      </c>
      <c r="J2202" s="346">
        <v>45663</v>
      </c>
      <c r="K2202" s="344">
        <v>21</v>
      </c>
      <c r="L2202" s="346">
        <v>45684</v>
      </c>
      <c r="M2202" s="345">
        <v>0</v>
      </c>
      <c r="N2202" s="345">
        <v>0</v>
      </c>
      <c r="O2202" s="282" t="s">
        <v>1123</v>
      </c>
      <c r="P2202" s="344">
        <v>0</v>
      </c>
      <c r="Q2202" s="282" t="s">
        <v>2002</v>
      </c>
      <c r="R2202" s="344">
        <v>1</v>
      </c>
      <c r="S2202" s="339"/>
      <c r="U2202" s="24" t="str">
        <f>+VLOOKUP(TRIM(C2202),[5]CAT!$A$2:$G$498,4,0)</f>
        <v>Sabor</v>
      </c>
      <c r="V2202" s="65">
        <f t="shared" si="34"/>
        <v>45684</v>
      </c>
    </row>
    <row r="2203" spans="1:22" x14ac:dyDescent="0.2">
      <c r="A2203" s="344">
        <v>2364</v>
      </c>
      <c r="B2203" s="345" t="b">
        <v>1</v>
      </c>
      <c r="C2203" s="282" t="s">
        <v>152</v>
      </c>
      <c r="D2203" s="282" t="s">
        <v>20</v>
      </c>
      <c r="E2203" s="282" t="s">
        <v>58</v>
      </c>
      <c r="F2203" s="282" t="s">
        <v>1127</v>
      </c>
      <c r="G2203" s="345">
        <v>6.682601</v>
      </c>
      <c r="H2203" s="345">
        <v>6.682601</v>
      </c>
      <c r="I2203" s="282" t="s">
        <v>1180</v>
      </c>
      <c r="J2203" s="346">
        <v>45663</v>
      </c>
      <c r="K2203" s="344">
        <v>21</v>
      </c>
      <c r="L2203" s="346">
        <v>45684</v>
      </c>
      <c r="M2203" s="345">
        <v>0</v>
      </c>
      <c r="N2203" s="345">
        <v>0</v>
      </c>
      <c r="O2203" s="282" t="s">
        <v>1123</v>
      </c>
      <c r="P2203" s="344">
        <v>0</v>
      </c>
      <c r="Q2203" s="282" t="s">
        <v>2003</v>
      </c>
      <c r="R2203" s="344">
        <v>1</v>
      </c>
      <c r="S2203" s="339"/>
      <c r="U2203" s="24" t="str">
        <f>+VLOOKUP(TRIM(C2203),[5]CAT!$A$2:$G$498,4,0)</f>
        <v>Sabor</v>
      </c>
      <c r="V2203" s="65">
        <f t="shared" si="34"/>
        <v>45684</v>
      </c>
    </row>
    <row r="2204" spans="1:22" x14ac:dyDescent="0.2">
      <c r="A2204" s="344">
        <v>2389</v>
      </c>
      <c r="B2204" s="345" t="b">
        <v>1</v>
      </c>
      <c r="C2204" s="282" t="s">
        <v>152</v>
      </c>
      <c r="D2204" s="282" t="s">
        <v>20</v>
      </c>
      <c r="E2204" s="282" t="s">
        <v>58</v>
      </c>
      <c r="F2204" s="282" t="s">
        <v>1127</v>
      </c>
      <c r="G2204" s="345">
        <v>10.597744</v>
      </c>
      <c r="H2204" s="345">
        <v>10.597744</v>
      </c>
      <c r="I2204" s="282" t="s">
        <v>1180</v>
      </c>
      <c r="J2204" s="346">
        <v>45663</v>
      </c>
      <c r="K2204" s="344">
        <v>21</v>
      </c>
      <c r="L2204" s="346">
        <v>45684</v>
      </c>
      <c r="M2204" s="345">
        <v>0</v>
      </c>
      <c r="N2204" s="345">
        <v>0</v>
      </c>
      <c r="O2204" s="282" t="s">
        <v>1123</v>
      </c>
      <c r="P2204" s="344">
        <v>0</v>
      </c>
      <c r="Q2204" s="282" t="s">
        <v>2002</v>
      </c>
      <c r="R2204" s="344">
        <v>1</v>
      </c>
      <c r="S2204" s="339"/>
      <c r="U2204" s="24" t="str">
        <f>+VLOOKUP(TRIM(C2204),[5]CAT!$A$2:$G$498,4,0)</f>
        <v>Sabor</v>
      </c>
      <c r="V2204" s="65">
        <f t="shared" si="34"/>
        <v>45684</v>
      </c>
    </row>
    <row r="2205" spans="1:22" x14ac:dyDescent="0.2">
      <c r="A2205" s="344">
        <v>2456</v>
      </c>
      <c r="B2205" s="345" t="b">
        <v>1</v>
      </c>
      <c r="C2205" s="282" t="s">
        <v>146</v>
      </c>
      <c r="D2205" s="282" t="s">
        <v>20</v>
      </c>
      <c r="E2205" s="282" t="s">
        <v>88</v>
      </c>
      <c r="F2205" s="282" t="s">
        <v>1375</v>
      </c>
      <c r="G2205" s="345">
        <v>145.27393900000001</v>
      </c>
      <c r="H2205" s="345">
        <v>145.27393900000001</v>
      </c>
      <c r="I2205" s="282" t="s">
        <v>1122</v>
      </c>
      <c r="J2205" s="346">
        <v>45663</v>
      </c>
      <c r="K2205" s="344">
        <v>21</v>
      </c>
      <c r="L2205" s="346">
        <v>45684</v>
      </c>
      <c r="M2205" s="345">
        <v>0</v>
      </c>
      <c r="N2205" s="345">
        <v>0</v>
      </c>
      <c r="O2205" s="282" t="s">
        <v>1123</v>
      </c>
      <c r="P2205" s="344">
        <v>0</v>
      </c>
      <c r="Q2205" s="282" t="s">
        <v>2003</v>
      </c>
      <c r="R2205" s="344">
        <v>1</v>
      </c>
      <c r="S2205" s="339"/>
      <c r="U2205" s="24" t="str">
        <f>+VLOOKUP(TRIM(C2205),[5]CAT!$A$2:$G$498,4,0)</f>
        <v>Harina</v>
      </c>
      <c r="V2205" s="65">
        <f t="shared" si="34"/>
        <v>45684</v>
      </c>
    </row>
    <row r="2206" spans="1:22" x14ac:dyDescent="0.2">
      <c r="A2206" s="344">
        <v>2457</v>
      </c>
      <c r="B2206" s="345" t="b">
        <v>1</v>
      </c>
      <c r="C2206" s="282" t="s">
        <v>146</v>
      </c>
      <c r="D2206" s="282" t="s">
        <v>20</v>
      </c>
      <c r="E2206" s="282" t="s">
        <v>88</v>
      </c>
      <c r="F2206" s="282" t="s">
        <v>1375</v>
      </c>
      <c r="G2206" s="345">
        <v>167.14156600000001</v>
      </c>
      <c r="H2206" s="345">
        <v>167.14156600000001</v>
      </c>
      <c r="I2206" s="282" t="s">
        <v>1122</v>
      </c>
      <c r="J2206" s="346">
        <v>45663</v>
      </c>
      <c r="K2206" s="344">
        <v>21</v>
      </c>
      <c r="L2206" s="346">
        <v>45684</v>
      </c>
      <c r="M2206" s="345">
        <v>0</v>
      </c>
      <c r="N2206" s="345">
        <v>0</v>
      </c>
      <c r="O2206" s="282" t="s">
        <v>1123</v>
      </c>
      <c r="P2206" s="344">
        <v>0</v>
      </c>
      <c r="Q2206" s="282" t="s">
        <v>2002</v>
      </c>
      <c r="R2206" s="344">
        <v>1</v>
      </c>
      <c r="S2206" s="339"/>
      <c r="U2206" s="24" t="str">
        <f>+VLOOKUP(TRIM(C2206),[5]CAT!$A$2:$G$498,4,0)</f>
        <v>Harina</v>
      </c>
      <c r="V2206" s="65">
        <f t="shared" si="34"/>
        <v>45684</v>
      </c>
    </row>
    <row r="2207" spans="1:22" x14ac:dyDescent="0.2">
      <c r="A2207" s="344">
        <v>2230</v>
      </c>
      <c r="B2207" s="345" t="b">
        <v>1</v>
      </c>
      <c r="C2207" s="282" t="s">
        <v>156</v>
      </c>
      <c r="D2207" s="282" t="s">
        <v>20</v>
      </c>
      <c r="E2207" s="282" t="s">
        <v>44</v>
      </c>
      <c r="F2207" s="282" t="s">
        <v>1375</v>
      </c>
      <c r="G2207" s="345">
        <v>98.304580999999999</v>
      </c>
      <c r="H2207" s="345">
        <v>98.304580999999999</v>
      </c>
      <c r="I2207" s="282" t="s">
        <v>1122</v>
      </c>
      <c r="J2207" s="346">
        <v>45664</v>
      </c>
      <c r="K2207" s="344">
        <v>7</v>
      </c>
      <c r="L2207" s="346">
        <v>45677</v>
      </c>
      <c r="M2207" s="345">
        <v>0</v>
      </c>
      <c r="N2207" s="345">
        <v>0</v>
      </c>
      <c r="O2207" s="282" t="s">
        <v>1123</v>
      </c>
      <c r="P2207" s="344">
        <v>0</v>
      </c>
      <c r="Q2207" s="282" t="s">
        <v>2124</v>
      </c>
      <c r="R2207" s="344">
        <v>1</v>
      </c>
      <c r="S2207" s="339"/>
      <c r="U2207" s="24" t="str">
        <f>+VLOOKUP(TRIM(C2207),[5]CAT!$A$2:$G$498,4,0)</f>
        <v>Azucar</v>
      </c>
      <c r="V2207" s="65">
        <f t="shared" si="34"/>
        <v>45677</v>
      </c>
    </row>
    <row r="2208" spans="1:22" x14ac:dyDescent="0.2">
      <c r="A2208" s="344">
        <v>2235</v>
      </c>
      <c r="B2208" s="345" t="b">
        <v>1</v>
      </c>
      <c r="C2208" s="282" t="s">
        <v>156</v>
      </c>
      <c r="D2208" s="282" t="s">
        <v>20</v>
      </c>
      <c r="E2208" s="282" t="s">
        <v>44</v>
      </c>
      <c r="F2208" s="282" t="s">
        <v>1375</v>
      </c>
      <c r="G2208" s="345">
        <v>54.047280999999998</v>
      </c>
      <c r="H2208" s="345">
        <v>54.047280999999998</v>
      </c>
      <c r="I2208" s="282" t="s">
        <v>1122</v>
      </c>
      <c r="J2208" s="346">
        <v>45664</v>
      </c>
      <c r="K2208" s="344">
        <v>7</v>
      </c>
      <c r="L2208" s="346">
        <v>45677</v>
      </c>
      <c r="M2208" s="345">
        <v>0</v>
      </c>
      <c r="N2208" s="345">
        <v>0</v>
      </c>
      <c r="O2208" s="282" t="s">
        <v>1123</v>
      </c>
      <c r="P2208" s="344">
        <v>0</v>
      </c>
      <c r="Q2208" s="282" t="s">
        <v>2068</v>
      </c>
      <c r="R2208" s="344">
        <v>1</v>
      </c>
      <c r="S2208" s="339"/>
      <c r="U2208" s="24" t="str">
        <f>+VLOOKUP(TRIM(C2208),[5]CAT!$A$2:$G$498,4,0)</f>
        <v>Azucar</v>
      </c>
      <c r="V2208" s="65">
        <f t="shared" si="34"/>
        <v>45677</v>
      </c>
    </row>
    <row r="2209" spans="1:22" x14ac:dyDescent="0.2">
      <c r="A2209" s="344">
        <v>2231</v>
      </c>
      <c r="B2209" s="345" t="b">
        <v>1</v>
      </c>
      <c r="C2209" s="282" t="s">
        <v>153</v>
      </c>
      <c r="D2209" s="282" t="s">
        <v>20</v>
      </c>
      <c r="E2209" s="282" t="s">
        <v>46</v>
      </c>
      <c r="F2209" s="282" t="s">
        <v>1375</v>
      </c>
      <c r="G2209" s="345">
        <v>262.14554800000002</v>
      </c>
      <c r="H2209" s="345">
        <v>262.14554800000002</v>
      </c>
      <c r="I2209" s="282" t="s">
        <v>1122</v>
      </c>
      <c r="J2209" s="346">
        <v>45664</v>
      </c>
      <c r="K2209" s="344">
        <v>7</v>
      </c>
      <c r="L2209" s="346">
        <v>45677</v>
      </c>
      <c r="M2209" s="345">
        <v>0</v>
      </c>
      <c r="N2209" s="345">
        <v>0</v>
      </c>
      <c r="O2209" s="282" t="s">
        <v>1123</v>
      </c>
      <c r="P2209" s="344">
        <v>0</v>
      </c>
      <c r="Q2209" s="282" t="s">
        <v>2124</v>
      </c>
      <c r="R2209" s="344">
        <v>1</v>
      </c>
      <c r="S2209" s="339"/>
      <c r="U2209" s="24" t="str">
        <f>+VLOOKUP(TRIM(C2209),[5]CAT!$A$2:$G$498,4,0)</f>
        <v>Sal</v>
      </c>
      <c r="V2209" s="65">
        <f t="shared" si="34"/>
        <v>45677</v>
      </c>
    </row>
    <row r="2210" spans="1:22" x14ac:dyDescent="0.2">
      <c r="A2210" s="344">
        <v>2236</v>
      </c>
      <c r="B2210" s="345" t="b">
        <v>1</v>
      </c>
      <c r="C2210" s="282" t="s">
        <v>153</v>
      </c>
      <c r="D2210" s="282" t="s">
        <v>20</v>
      </c>
      <c r="E2210" s="282" t="s">
        <v>46</v>
      </c>
      <c r="F2210" s="282" t="s">
        <v>1375</v>
      </c>
      <c r="G2210" s="345">
        <v>144.126082</v>
      </c>
      <c r="H2210" s="345">
        <v>144.126082</v>
      </c>
      <c r="I2210" s="282" t="s">
        <v>1122</v>
      </c>
      <c r="J2210" s="346">
        <v>45664</v>
      </c>
      <c r="K2210" s="344">
        <v>7</v>
      </c>
      <c r="L2210" s="346">
        <v>45677</v>
      </c>
      <c r="M2210" s="345">
        <v>0</v>
      </c>
      <c r="N2210" s="345">
        <v>0</v>
      </c>
      <c r="O2210" s="282" t="s">
        <v>1123</v>
      </c>
      <c r="P2210" s="344">
        <v>0</v>
      </c>
      <c r="Q2210" s="282" t="s">
        <v>2068</v>
      </c>
      <c r="R2210" s="344">
        <v>1</v>
      </c>
      <c r="S2210" s="339"/>
      <c r="U2210" s="24" t="str">
        <f>+VLOOKUP(TRIM(C2210),[5]CAT!$A$2:$G$498,4,0)</f>
        <v>Sal</v>
      </c>
      <c r="V2210" s="65">
        <f t="shared" si="34"/>
        <v>45677</v>
      </c>
    </row>
    <row r="2211" spans="1:22" x14ac:dyDescent="0.2">
      <c r="A2211" s="344">
        <v>2243</v>
      </c>
      <c r="B2211" s="345" t="b">
        <v>1</v>
      </c>
      <c r="C2211" s="282" t="s">
        <v>148</v>
      </c>
      <c r="D2211" s="282" t="s">
        <v>20</v>
      </c>
      <c r="E2211" s="282" t="s">
        <v>586</v>
      </c>
      <c r="F2211" s="282" t="s">
        <v>1128</v>
      </c>
      <c r="G2211" s="345">
        <v>634.90749400000004</v>
      </c>
      <c r="H2211" s="345">
        <v>634.90749400000004</v>
      </c>
      <c r="I2211" s="282" t="s">
        <v>1122</v>
      </c>
      <c r="J2211" s="346">
        <v>45664</v>
      </c>
      <c r="K2211" s="344">
        <v>10</v>
      </c>
      <c r="L2211" s="346">
        <v>45677</v>
      </c>
      <c r="M2211" s="345">
        <v>0</v>
      </c>
      <c r="N2211" s="345">
        <v>0</v>
      </c>
      <c r="O2211" s="282" t="s">
        <v>1123</v>
      </c>
      <c r="P2211" s="344">
        <v>0</v>
      </c>
      <c r="Q2211" s="282" t="s">
        <v>2124</v>
      </c>
      <c r="R2211" s="344">
        <v>1</v>
      </c>
      <c r="S2211" s="339"/>
      <c r="U2211" s="24" t="str">
        <f>+VLOOKUP(TRIM(C2211),[5]CAT!$A$2:$G$498,4,0)</f>
        <v>Harina</v>
      </c>
      <c r="V2211" s="65">
        <f t="shared" si="34"/>
        <v>45677</v>
      </c>
    </row>
    <row r="2212" spans="1:22" x14ac:dyDescent="0.2">
      <c r="A2212" s="344">
        <v>2244</v>
      </c>
      <c r="B2212" s="345" t="b">
        <v>1</v>
      </c>
      <c r="C2212" s="282" t="s">
        <v>148</v>
      </c>
      <c r="D2212" s="282" t="s">
        <v>20</v>
      </c>
      <c r="E2212" s="282" t="s">
        <v>586</v>
      </c>
      <c r="F2212" s="282" t="s">
        <v>1128</v>
      </c>
      <c r="G2212" s="345">
        <v>349.06840899999997</v>
      </c>
      <c r="H2212" s="345">
        <v>349.06840899999997</v>
      </c>
      <c r="I2212" s="282" t="s">
        <v>1122</v>
      </c>
      <c r="J2212" s="346">
        <v>45664</v>
      </c>
      <c r="K2212" s="344">
        <v>10</v>
      </c>
      <c r="L2212" s="346">
        <v>45677</v>
      </c>
      <c r="M2212" s="345">
        <v>0</v>
      </c>
      <c r="N2212" s="345">
        <v>0</v>
      </c>
      <c r="O2212" s="282" t="s">
        <v>1123</v>
      </c>
      <c r="P2212" s="344">
        <v>0</v>
      </c>
      <c r="Q2212" s="282" t="s">
        <v>2068</v>
      </c>
      <c r="R2212" s="344">
        <v>1</v>
      </c>
      <c r="S2212" s="339"/>
      <c r="U2212" s="24" t="str">
        <f>+VLOOKUP(TRIM(C2212),[5]CAT!$A$2:$G$498,4,0)</f>
        <v>Harina</v>
      </c>
      <c r="V2212" s="65">
        <f t="shared" si="34"/>
        <v>45677</v>
      </c>
    </row>
    <row r="2213" spans="1:22" x14ac:dyDescent="0.2">
      <c r="A2213" s="344">
        <v>2303</v>
      </c>
      <c r="B2213" s="345" t="b">
        <v>1</v>
      </c>
      <c r="C2213" s="282" t="s">
        <v>256</v>
      </c>
      <c r="D2213" s="282" t="s">
        <v>20</v>
      </c>
      <c r="E2213" s="282" t="s">
        <v>77</v>
      </c>
      <c r="F2213" s="282" t="s">
        <v>1375</v>
      </c>
      <c r="G2213" s="345">
        <v>838.42692299999999</v>
      </c>
      <c r="H2213" s="345">
        <v>838.42692299999999</v>
      </c>
      <c r="I2213" s="282" t="s">
        <v>1180</v>
      </c>
      <c r="J2213" s="346">
        <v>45664</v>
      </c>
      <c r="K2213" s="344">
        <v>17</v>
      </c>
      <c r="L2213" s="346">
        <v>45684</v>
      </c>
      <c r="M2213" s="345">
        <v>0</v>
      </c>
      <c r="N2213" s="345">
        <v>0</v>
      </c>
      <c r="O2213" s="282" t="s">
        <v>1123</v>
      </c>
      <c r="P2213" s="344">
        <v>0</v>
      </c>
      <c r="Q2213" s="282" t="s">
        <v>2107</v>
      </c>
      <c r="R2213" s="344">
        <v>1</v>
      </c>
      <c r="S2213" s="339"/>
      <c r="U2213" s="24" t="str">
        <f>+VLOOKUP(TRIM(C2213),[5]CAT!$A$2:$G$498,4,0)</f>
        <v>Pollo</v>
      </c>
      <c r="V2213" s="65">
        <f t="shared" si="34"/>
        <v>45684</v>
      </c>
    </row>
    <row r="2214" spans="1:22" x14ac:dyDescent="0.2">
      <c r="A2214" s="344">
        <v>2282</v>
      </c>
      <c r="B2214" s="345" t="b">
        <v>1</v>
      </c>
      <c r="C2214" s="282" t="s">
        <v>155</v>
      </c>
      <c r="D2214" s="282" t="s">
        <v>20</v>
      </c>
      <c r="E2214" s="282" t="s">
        <v>45</v>
      </c>
      <c r="F2214" s="282" t="s">
        <v>1134</v>
      </c>
      <c r="G2214" s="345">
        <v>1.2947979999999999</v>
      </c>
      <c r="H2214" s="345">
        <v>1.2947979999999999</v>
      </c>
      <c r="I2214" s="282" t="s">
        <v>1122</v>
      </c>
      <c r="J2214" s="346">
        <v>45664</v>
      </c>
      <c r="K2214" s="344">
        <v>15</v>
      </c>
      <c r="L2214" s="346">
        <v>45684</v>
      </c>
      <c r="M2214" s="345">
        <v>0</v>
      </c>
      <c r="N2214" s="345">
        <v>0</v>
      </c>
      <c r="O2214" s="282" t="s">
        <v>1123</v>
      </c>
      <c r="P2214" s="344">
        <v>0</v>
      </c>
      <c r="Q2214" s="282" t="s">
        <v>2107</v>
      </c>
      <c r="R2214" s="344">
        <v>1</v>
      </c>
      <c r="S2214" s="339"/>
      <c r="U2214" s="24" t="str">
        <f>+VLOOKUP(TRIM(C2214),[5]CAT!$A$2:$G$498,4,0)</f>
        <v>Sabor</v>
      </c>
      <c r="V2214" s="65">
        <f t="shared" si="34"/>
        <v>45684</v>
      </c>
    </row>
    <row r="2215" spans="1:22" x14ac:dyDescent="0.2">
      <c r="A2215" s="344">
        <v>2073</v>
      </c>
      <c r="B2215" s="345" t="b">
        <v>1</v>
      </c>
      <c r="C2215" s="282" t="s">
        <v>1956</v>
      </c>
      <c r="D2215" s="282" t="s">
        <v>20</v>
      </c>
      <c r="E2215" s="282" t="s">
        <v>1957</v>
      </c>
      <c r="F2215" s="282" t="s">
        <v>1958</v>
      </c>
      <c r="G2215" s="345">
        <v>2.52</v>
      </c>
      <c r="H2215" s="345">
        <v>2.52</v>
      </c>
      <c r="I2215" s="282" t="s">
        <v>1180</v>
      </c>
      <c r="J2215" s="346">
        <v>45665</v>
      </c>
      <c r="K2215" s="344">
        <v>0</v>
      </c>
      <c r="L2215" s="346">
        <v>45670</v>
      </c>
      <c r="M2215" s="345">
        <v>0.01</v>
      </c>
      <c r="N2215" s="345">
        <v>0</v>
      </c>
      <c r="O2215" s="282" t="s">
        <v>1123</v>
      </c>
      <c r="P2215" s="344">
        <v>0</v>
      </c>
      <c r="Q2215" s="282" t="s">
        <v>2134</v>
      </c>
      <c r="R2215" s="344">
        <v>1</v>
      </c>
      <c r="S2215" s="339"/>
      <c r="U2215" s="24" t="e">
        <f>+VLOOKUP(TRIM(C2215),[5]CAT!$A$2:$G$498,4,0)</f>
        <v>#N/A</v>
      </c>
      <c r="V2215" s="65">
        <f t="shared" si="34"/>
        <v>45670</v>
      </c>
    </row>
    <row r="2216" spans="1:22" x14ac:dyDescent="0.2">
      <c r="A2216" s="344">
        <v>2072</v>
      </c>
      <c r="B2216" s="345" t="b">
        <v>1</v>
      </c>
      <c r="C2216" s="282" t="s">
        <v>1975</v>
      </c>
      <c r="D2216" s="282" t="s">
        <v>20</v>
      </c>
      <c r="E2216" s="282" t="s">
        <v>1976</v>
      </c>
      <c r="F2216" s="282" t="s">
        <v>2052</v>
      </c>
      <c r="G2216" s="345">
        <v>4.4000000000000004</v>
      </c>
      <c r="H2216" s="345">
        <v>4.4000000000000004</v>
      </c>
      <c r="I2216" s="282" t="s">
        <v>1180</v>
      </c>
      <c r="J2216" s="346">
        <v>45665</v>
      </c>
      <c r="K2216" s="344">
        <v>0</v>
      </c>
      <c r="L2216" s="346">
        <v>45670</v>
      </c>
      <c r="M2216" s="345">
        <v>0.01</v>
      </c>
      <c r="N2216" s="345">
        <v>0</v>
      </c>
      <c r="O2216" s="282" t="s">
        <v>1123</v>
      </c>
      <c r="P2216" s="344">
        <v>0</v>
      </c>
      <c r="Q2216" s="282" t="s">
        <v>2134</v>
      </c>
      <c r="R2216" s="344">
        <v>1</v>
      </c>
      <c r="S2216" s="339"/>
      <c r="U2216" s="24" t="e">
        <f>+VLOOKUP(TRIM(C2216),[5]CAT!$A$2:$G$498,4,0)</f>
        <v>#N/A</v>
      </c>
      <c r="V2216" s="65">
        <f t="shared" si="34"/>
        <v>45670</v>
      </c>
    </row>
    <row r="2217" spans="1:22" x14ac:dyDescent="0.2">
      <c r="A2217" s="344">
        <v>2071</v>
      </c>
      <c r="B2217" s="345" t="b">
        <v>1</v>
      </c>
      <c r="C2217" s="282" t="s">
        <v>185</v>
      </c>
      <c r="D2217" s="282" t="s">
        <v>20</v>
      </c>
      <c r="E2217" s="282" t="s">
        <v>888</v>
      </c>
      <c r="F2217" s="282" t="s">
        <v>1375</v>
      </c>
      <c r="G2217" s="345">
        <v>4.7210089999999996</v>
      </c>
      <c r="H2217" s="345">
        <v>4.7210089999999996</v>
      </c>
      <c r="I2217" s="282" t="s">
        <v>1122</v>
      </c>
      <c r="J2217" s="346">
        <v>45665</v>
      </c>
      <c r="K2217" s="344">
        <v>0</v>
      </c>
      <c r="L2217" s="346">
        <v>45670</v>
      </c>
      <c r="M2217" s="345">
        <v>0</v>
      </c>
      <c r="N2217" s="345">
        <v>0</v>
      </c>
      <c r="O2217" s="282" t="s">
        <v>1123</v>
      </c>
      <c r="P2217" s="344">
        <v>0</v>
      </c>
      <c r="Q2217" s="282" t="s">
        <v>2134</v>
      </c>
      <c r="R2217" s="344">
        <v>1</v>
      </c>
      <c r="S2217" s="339"/>
      <c r="U2217" s="24" t="str">
        <f>+VLOOKUP(TRIM(C2217),[5]CAT!$A$2:$G$498,4,0)</f>
        <v>Sabor</v>
      </c>
      <c r="V2217" s="65">
        <f t="shared" si="34"/>
        <v>45670</v>
      </c>
    </row>
    <row r="2218" spans="1:22" x14ac:dyDescent="0.2">
      <c r="A2218" s="344">
        <v>2023</v>
      </c>
      <c r="B2218" s="345" t="b">
        <v>1</v>
      </c>
      <c r="C2218" s="282" t="s">
        <v>1206</v>
      </c>
      <c r="D2218" s="282" t="s">
        <v>20</v>
      </c>
      <c r="E2218" s="282" t="s">
        <v>1207</v>
      </c>
      <c r="F2218" s="282" t="s">
        <v>1133</v>
      </c>
      <c r="G2218" s="345">
        <v>376.8</v>
      </c>
      <c r="H2218" s="345">
        <v>376.8</v>
      </c>
      <c r="I2218" s="282" t="s">
        <v>1180</v>
      </c>
      <c r="J2218" s="346">
        <v>45665</v>
      </c>
      <c r="K2218" s="344">
        <v>0</v>
      </c>
      <c r="L2218" s="346">
        <v>45670</v>
      </c>
      <c r="M2218" s="345">
        <v>0.01</v>
      </c>
      <c r="N2218" s="345">
        <v>0</v>
      </c>
      <c r="O2218" s="282" t="s">
        <v>1123</v>
      </c>
      <c r="P2218" s="344">
        <v>0</v>
      </c>
      <c r="Q2218" s="282" t="s">
        <v>2111</v>
      </c>
      <c r="R2218" s="344">
        <v>1</v>
      </c>
      <c r="S2218" s="339"/>
      <c r="U2218" s="24" t="e">
        <f>+VLOOKUP(TRIM(C2218),[5]CAT!$A$2:$G$498,4,0)</f>
        <v>#N/A</v>
      </c>
      <c r="V2218" s="65">
        <f t="shared" ref="V2218:V2281" si="35">L2218</f>
        <v>45670</v>
      </c>
    </row>
    <row r="2219" spans="1:22" x14ac:dyDescent="0.2">
      <c r="A2219" s="344">
        <v>2033</v>
      </c>
      <c r="B2219" s="345" t="b">
        <v>1</v>
      </c>
      <c r="C2219" s="282" t="s">
        <v>1206</v>
      </c>
      <c r="D2219" s="282" t="s">
        <v>20</v>
      </c>
      <c r="E2219" s="282" t="s">
        <v>1207</v>
      </c>
      <c r="F2219" s="282" t="s">
        <v>1133</v>
      </c>
      <c r="G2219" s="345">
        <v>421.26</v>
      </c>
      <c r="H2219" s="345">
        <v>421.26</v>
      </c>
      <c r="I2219" s="282" t="s">
        <v>1180</v>
      </c>
      <c r="J2219" s="346">
        <v>45665</v>
      </c>
      <c r="K2219" s="344">
        <v>0</v>
      </c>
      <c r="L2219" s="346">
        <v>45670</v>
      </c>
      <c r="M2219" s="345">
        <v>0.01</v>
      </c>
      <c r="N2219" s="345">
        <v>0</v>
      </c>
      <c r="O2219" s="282" t="s">
        <v>1123</v>
      </c>
      <c r="P2219" s="344">
        <v>0</v>
      </c>
      <c r="Q2219" s="282" t="s">
        <v>2112</v>
      </c>
      <c r="R2219" s="344">
        <v>1</v>
      </c>
      <c r="S2219" s="339"/>
      <c r="U2219" s="24" t="e">
        <f>+VLOOKUP(TRIM(C2219),[5]CAT!$A$2:$G$498,4,0)</f>
        <v>#N/A</v>
      </c>
      <c r="V2219" s="65">
        <f t="shared" si="35"/>
        <v>45670</v>
      </c>
    </row>
    <row r="2220" spans="1:22" x14ac:dyDescent="0.2">
      <c r="A2220" s="344">
        <v>2045</v>
      </c>
      <c r="B2220" s="345" t="b">
        <v>1</v>
      </c>
      <c r="C2220" s="282" t="s">
        <v>1206</v>
      </c>
      <c r="D2220" s="282" t="s">
        <v>20</v>
      </c>
      <c r="E2220" s="282" t="s">
        <v>1207</v>
      </c>
      <c r="F2220" s="282" t="s">
        <v>1133</v>
      </c>
      <c r="G2220" s="345">
        <v>216</v>
      </c>
      <c r="H2220" s="345">
        <v>216</v>
      </c>
      <c r="I2220" s="282" t="s">
        <v>1180</v>
      </c>
      <c r="J2220" s="346">
        <v>45665</v>
      </c>
      <c r="K2220" s="344">
        <v>0</v>
      </c>
      <c r="L2220" s="346">
        <v>45670</v>
      </c>
      <c r="M2220" s="345">
        <v>0.01</v>
      </c>
      <c r="N2220" s="345">
        <v>0</v>
      </c>
      <c r="O2220" s="282" t="s">
        <v>1123</v>
      </c>
      <c r="P2220" s="344">
        <v>0</v>
      </c>
      <c r="Q2220" s="282" t="s">
        <v>2147</v>
      </c>
      <c r="R2220" s="344">
        <v>1</v>
      </c>
      <c r="S2220" s="339"/>
      <c r="U2220" s="24" t="e">
        <f>+VLOOKUP(TRIM(C2220),[5]CAT!$A$2:$G$498,4,0)</f>
        <v>#N/A</v>
      </c>
      <c r="V2220" s="65">
        <f t="shared" si="35"/>
        <v>45670</v>
      </c>
    </row>
    <row r="2221" spans="1:22" x14ac:dyDescent="0.2">
      <c r="A2221" s="344">
        <v>2055</v>
      </c>
      <c r="B2221" s="345" t="b">
        <v>1</v>
      </c>
      <c r="C2221" s="282" t="s">
        <v>1206</v>
      </c>
      <c r="D2221" s="282" t="s">
        <v>20</v>
      </c>
      <c r="E2221" s="282" t="s">
        <v>1207</v>
      </c>
      <c r="F2221" s="282" t="s">
        <v>1133</v>
      </c>
      <c r="G2221" s="345">
        <v>194.39</v>
      </c>
      <c r="H2221" s="345">
        <v>194.39</v>
      </c>
      <c r="I2221" s="282" t="s">
        <v>1180</v>
      </c>
      <c r="J2221" s="346">
        <v>45665</v>
      </c>
      <c r="K2221" s="344">
        <v>0</v>
      </c>
      <c r="L2221" s="346">
        <v>45670</v>
      </c>
      <c r="M2221" s="345">
        <v>0.01</v>
      </c>
      <c r="N2221" s="345">
        <v>0</v>
      </c>
      <c r="O2221" s="282" t="s">
        <v>1123</v>
      </c>
      <c r="P2221" s="344">
        <v>0</v>
      </c>
      <c r="Q2221" s="282" t="s">
        <v>2148</v>
      </c>
      <c r="R2221" s="344">
        <v>1</v>
      </c>
      <c r="S2221" s="339"/>
      <c r="U2221" s="24" t="e">
        <f>+VLOOKUP(TRIM(C2221),[5]CAT!$A$2:$G$498,4,0)</f>
        <v>#N/A</v>
      </c>
      <c r="V2221" s="65">
        <f t="shared" si="35"/>
        <v>45670</v>
      </c>
    </row>
    <row r="2222" spans="1:22" x14ac:dyDescent="0.2">
      <c r="A2222" s="344">
        <v>2065</v>
      </c>
      <c r="B2222" s="345" t="b">
        <v>1</v>
      </c>
      <c r="C2222" s="282" t="s">
        <v>1206</v>
      </c>
      <c r="D2222" s="282" t="s">
        <v>20</v>
      </c>
      <c r="E2222" s="282" t="s">
        <v>1207</v>
      </c>
      <c r="F2222" s="282" t="s">
        <v>1133</v>
      </c>
      <c r="G2222" s="345">
        <v>582.26</v>
      </c>
      <c r="H2222" s="345">
        <v>582.26</v>
      </c>
      <c r="I2222" s="282" t="s">
        <v>1180</v>
      </c>
      <c r="J2222" s="346">
        <v>45665</v>
      </c>
      <c r="K2222" s="344">
        <v>0</v>
      </c>
      <c r="L2222" s="346">
        <v>45670</v>
      </c>
      <c r="M2222" s="345">
        <v>0.01</v>
      </c>
      <c r="N2222" s="345">
        <v>0</v>
      </c>
      <c r="O2222" s="282" t="s">
        <v>1123</v>
      </c>
      <c r="P2222" s="344">
        <v>0</v>
      </c>
      <c r="Q2222" s="282" t="s">
        <v>2134</v>
      </c>
      <c r="R2222" s="344">
        <v>1</v>
      </c>
      <c r="S2222" s="339"/>
      <c r="U2222" s="24" t="e">
        <f>+VLOOKUP(TRIM(C2222),[5]CAT!$A$2:$G$498,4,0)</f>
        <v>#N/A</v>
      </c>
      <c r="V2222" s="65">
        <f t="shared" si="35"/>
        <v>45670</v>
      </c>
    </row>
    <row r="2223" spans="1:22" x14ac:dyDescent="0.2">
      <c r="A2223" s="344">
        <v>2077</v>
      </c>
      <c r="B2223" s="345" t="b">
        <v>1</v>
      </c>
      <c r="C2223" s="282" t="s">
        <v>1778</v>
      </c>
      <c r="D2223" s="282" t="s">
        <v>1779</v>
      </c>
      <c r="E2223" s="282" t="s">
        <v>1780</v>
      </c>
      <c r="F2223" s="282" t="s">
        <v>1781</v>
      </c>
      <c r="G2223" s="345">
        <v>12.559971000000001</v>
      </c>
      <c r="H2223" s="345">
        <v>0</v>
      </c>
      <c r="I2223" s="282" t="s">
        <v>1182</v>
      </c>
      <c r="J2223" s="346">
        <v>45665</v>
      </c>
      <c r="K2223" s="344">
        <v>1</v>
      </c>
      <c r="L2223" s="346">
        <v>45670</v>
      </c>
      <c r="M2223" s="345">
        <v>0</v>
      </c>
      <c r="N2223" s="345">
        <v>0</v>
      </c>
      <c r="O2223" s="282" t="s">
        <v>1123</v>
      </c>
      <c r="P2223" s="344">
        <v>0</v>
      </c>
      <c r="Q2223" s="282" t="s">
        <v>2111</v>
      </c>
      <c r="R2223" s="344">
        <v>1</v>
      </c>
      <c r="S2223" s="339"/>
      <c r="U2223" s="24" t="e">
        <f>+VLOOKUP(TRIM(C2223),[5]CAT!$A$2:$G$498,4,0)</f>
        <v>#N/A</v>
      </c>
      <c r="V2223" s="65">
        <f t="shared" si="35"/>
        <v>45670</v>
      </c>
    </row>
    <row r="2224" spans="1:22" x14ac:dyDescent="0.2">
      <c r="A2224" s="344">
        <v>2078</v>
      </c>
      <c r="B2224" s="345" t="b">
        <v>1</v>
      </c>
      <c r="C2224" s="282" t="s">
        <v>1778</v>
      </c>
      <c r="D2224" s="282" t="s">
        <v>1779</v>
      </c>
      <c r="E2224" s="282" t="s">
        <v>1780</v>
      </c>
      <c r="F2224" s="282" t="s">
        <v>1781</v>
      </c>
      <c r="G2224" s="345">
        <v>14.042209</v>
      </c>
      <c r="H2224" s="345">
        <v>0</v>
      </c>
      <c r="I2224" s="282" t="s">
        <v>1182</v>
      </c>
      <c r="J2224" s="346">
        <v>45665</v>
      </c>
      <c r="K2224" s="344">
        <v>1</v>
      </c>
      <c r="L2224" s="346">
        <v>45670</v>
      </c>
      <c r="M2224" s="345">
        <v>0</v>
      </c>
      <c r="N2224" s="345">
        <v>0</v>
      </c>
      <c r="O2224" s="282" t="s">
        <v>1123</v>
      </c>
      <c r="P2224" s="344">
        <v>0</v>
      </c>
      <c r="Q2224" s="282" t="s">
        <v>2112</v>
      </c>
      <c r="R2224" s="344">
        <v>1</v>
      </c>
      <c r="S2224" s="339"/>
      <c r="U2224" s="24" t="e">
        <f>+VLOOKUP(TRIM(C2224),[5]CAT!$A$2:$G$498,4,0)</f>
        <v>#N/A</v>
      </c>
      <c r="V2224" s="65">
        <f t="shared" si="35"/>
        <v>45670</v>
      </c>
    </row>
    <row r="2225" spans="1:22" x14ac:dyDescent="0.2">
      <c r="A2225" s="344">
        <v>2103</v>
      </c>
      <c r="B2225" s="345" t="b">
        <v>1</v>
      </c>
      <c r="C2225" s="282" t="s">
        <v>1778</v>
      </c>
      <c r="D2225" s="282" t="s">
        <v>1779</v>
      </c>
      <c r="E2225" s="282" t="s">
        <v>1780</v>
      </c>
      <c r="F2225" s="282" t="s">
        <v>1781</v>
      </c>
      <c r="G2225" s="345">
        <v>7.19984</v>
      </c>
      <c r="H2225" s="345">
        <v>0</v>
      </c>
      <c r="I2225" s="282" t="s">
        <v>1182</v>
      </c>
      <c r="J2225" s="346">
        <v>45665</v>
      </c>
      <c r="K2225" s="344">
        <v>1</v>
      </c>
      <c r="L2225" s="346">
        <v>45670</v>
      </c>
      <c r="M2225" s="345">
        <v>0</v>
      </c>
      <c r="N2225" s="345">
        <v>0</v>
      </c>
      <c r="O2225" s="282" t="s">
        <v>1123</v>
      </c>
      <c r="P2225" s="344">
        <v>0</v>
      </c>
      <c r="Q2225" s="282" t="s">
        <v>2147</v>
      </c>
      <c r="R2225" s="344">
        <v>1</v>
      </c>
      <c r="S2225" s="339"/>
      <c r="U2225" s="24" t="e">
        <f>+VLOOKUP(TRIM(C2225),[5]CAT!$A$2:$G$498,4,0)</f>
        <v>#N/A</v>
      </c>
      <c r="V2225" s="65">
        <f t="shared" si="35"/>
        <v>45670</v>
      </c>
    </row>
    <row r="2226" spans="1:22" x14ac:dyDescent="0.2">
      <c r="A2226" s="344">
        <v>2104</v>
      </c>
      <c r="B2226" s="345" t="b">
        <v>1</v>
      </c>
      <c r="C2226" s="282" t="s">
        <v>1778</v>
      </c>
      <c r="D2226" s="282" t="s">
        <v>1779</v>
      </c>
      <c r="E2226" s="282" t="s">
        <v>1780</v>
      </c>
      <c r="F2226" s="282" t="s">
        <v>1781</v>
      </c>
      <c r="G2226" s="345">
        <v>6.4798559999999998</v>
      </c>
      <c r="H2226" s="345">
        <v>0</v>
      </c>
      <c r="I2226" s="282" t="s">
        <v>1182</v>
      </c>
      <c r="J2226" s="346">
        <v>45665</v>
      </c>
      <c r="K2226" s="344">
        <v>1</v>
      </c>
      <c r="L2226" s="346">
        <v>45670</v>
      </c>
      <c r="M2226" s="345">
        <v>0</v>
      </c>
      <c r="N2226" s="345">
        <v>0</v>
      </c>
      <c r="O2226" s="282" t="s">
        <v>1123</v>
      </c>
      <c r="P2226" s="344">
        <v>0</v>
      </c>
      <c r="Q2226" s="282" t="s">
        <v>2148</v>
      </c>
      <c r="R2226" s="344">
        <v>1</v>
      </c>
      <c r="S2226" s="339"/>
      <c r="U2226" s="24" t="e">
        <f>+VLOOKUP(TRIM(C2226),[5]CAT!$A$2:$G$498,4,0)</f>
        <v>#N/A</v>
      </c>
      <c r="V2226" s="65">
        <f t="shared" si="35"/>
        <v>45670</v>
      </c>
    </row>
    <row r="2227" spans="1:22" x14ac:dyDescent="0.2">
      <c r="A2227" s="344">
        <v>2227</v>
      </c>
      <c r="B2227" s="345" t="b">
        <v>1</v>
      </c>
      <c r="C2227" s="282" t="s">
        <v>280</v>
      </c>
      <c r="D2227" s="282" t="s">
        <v>20</v>
      </c>
      <c r="E2227" s="282" t="s">
        <v>26</v>
      </c>
      <c r="F2227" s="282" t="s">
        <v>1127</v>
      </c>
      <c r="G2227" s="345">
        <v>131.07277400000001</v>
      </c>
      <c r="H2227" s="345">
        <v>131.07277400000001</v>
      </c>
      <c r="I2227" s="282" t="s">
        <v>1122</v>
      </c>
      <c r="J2227" s="346">
        <v>45665</v>
      </c>
      <c r="K2227" s="344">
        <v>6</v>
      </c>
      <c r="L2227" s="346">
        <v>45677</v>
      </c>
      <c r="M2227" s="345">
        <v>0</v>
      </c>
      <c r="N2227" s="345">
        <v>0</v>
      </c>
      <c r="O2227" s="282" t="s">
        <v>1123</v>
      </c>
      <c r="P2227" s="344">
        <v>0</v>
      </c>
      <c r="Q2227" s="282" t="s">
        <v>2124</v>
      </c>
      <c r="R2227" s="344">
        <v>1</v>
      </c>
      <c r="S2227" s="339"/>
      <c r="U2227" s="24" t="str">
        <f>+VLOOKUP(TRIM(C2227),[5]CAT!$A$2:$G$498,4,0)</f>
        <v>Ins Pizza</v>
      </c>
      <c r="V2227" s="65">
        <f t="shared" si="35"/>
        <v>45677</v>
      </c>
    </row>
    <row r="2228" spans="1:22" x14ac:dyDescent="0.2">
      <c r="A2228" s="344">
        <v>2232</v>
      </c>
      <c r="B2228" s="345" t="b">
        <v>1</v>
      </c>
      <c r="C2228" s="282" t="s">
        <v>280</v>
      </c>
      <c r="D2228" s="282" t="s">
        <v>20</v>
      </c>
      <c r="E2228" s="282" t="s">
        <v>26</v>
      </c>
      <c r="F2228" s="282" t="s">
        <v>1127</v>
      </c>
      <c r="G2228" s="345">
        <v>72.063040999999998</v>
      </c>
      <c r="H2228" s="345">
        <v>72.063040999999998</v>
      </c>
      <c r="I2228" s="282" t="s">
        <v>1122</v>
      </c>
      <c r="J2228" s="346">
        <v>45665</v>
      </c>
      <c r="K2228" s="344">
        <v>6</v>
      </c>
      <c r="L2228" s="346">
        <v>45677</v>
      </c>
      <c r="M2228" s="345">
        <v>0</v>
      </c>
      <c r="N2228" s="345">
        <v>0</v>
      </c>
      <c r="O2228" s="282" t="s">
        <v>1123</v>
      </c>
      <c r="P2228" s="344">
        <v>0</v>
      </c>
      <c r="Q2228" s="282" t="s">
        <v>2068</v>
      </c>
      <c r="R2228" s="344">
        <v>1</v>
      </c>
      <c r="S2228" s="339"/>
      <c r="U2228" s="24" t="str">
        <f>+VLOOKUP(TRIM(C2228),[5]CAT!$A$2:$G$498,4,0)</f>
        <v>Ins Pizza</v>
      </c>
      <c r="V2228" s="65">
        <f t="shared" si="35"/>
        <v>45677</v>
      </c>
    </row>
    <row r="2229" spans="1:22" x14ac:dyDescent="0.2">
      <c r="A2229" s="344">
        <v>2296</v>
      </c>
      <c r="B2229" s="345" t="b">
        <v>1</v>
      </c>
      <c r="C2229" s="282" t="s">
        <v>155</v>
      </c>
      <c r="D2229" s="282" t="s">
        <v>20</v>
      </c>
      <c r="E2229" s="282" t="s">
        <v>45</v>
      </c>
      <c r="F2229" s="282" t="s">
        <v>1134</v>
      </c>
      <c r="G2229" s="345">
        <v>0.70510899999999999</v>
      </c>
      <c r="H2229" s="345">
        <v>0.70510899999999999</v>
      </c>
      <c r="I2229" s="282" t="s">
        <v>1122</v>
      </c>
      <c r="J2229" s="346">
        <v>45665</v>
      </c>
      <c r="K2229" s="344">
        <v>15</v>
      </c>
      <c r="L2229" s="346">
        <v>45684</v>
      </c>
      <c r="M2229" s="345">
        <v>0</v>
      </c>
      <c r="N2229" s="345">
        <v>0</v>
      </c>
      <c r="O2229" s="282" t="s">
        <v>1123</v>
      </c>
      <c r="P2229" s="344">
        <v>0</v>
      </c>
      <c r="Q2229" s="282" t="s">
        <v>2108</v>
      </c>
      <c r="R2229" s="344">
        <v>1</v>
      </c>
      <c r="S2229" s="339"/>
      <c r="U2229" s="24" t="str">
        <f>+VLOOKUP(TRIM(C2229),[5]CAT!$A$2:$G$498,4,0)</f>
        <v>Sabor</v>
      </c>
      <c r="V2229" s="65">
        <f t="shared" si="35"/>
        <v>45684</v>
      </c>
    </row>
    <row r="2230" spans="1:22" x14ac:dyDescent="0.2">
      <c r="A2230" s="344">
        <v>2085</v>
      </c>
      <c r="B2230" s="345" t="b">
        <v>1</v>
      </c>
      <c r="C2230" s="282" t="s">
        <v>1956</v>
      </c>
      <c r="D2230" s="282" t="s">
        <v>20</v>
      </c>
      <c r="E2230" s="282" t="s">
        <v>1957</v>
      </c>
      <c r="F2230" s="282" t="s">
        <v>1958</v>
      </c>
      <c r="G2230" s="345">
        <v>0.25</v>
      </c>
      <c r="H2230" s="345">
        <v>0.25</v>
      </c>
      <c r="I2230" s="282" t="s">
        <v>1180</v>
      </c>
      <c r="J2230" s="346">
        <v>45666</v>
      </c>
      <c r="K2230" s="344">
        <v>0</v>
      </c>
      <c r="L2230" s="346">
        <v>45670</v>
      </c>
      <c r="M2230" s="345">
        <v>0.01</v>
      </c>
      <c r="N2230" s="345">
        <v>0</v>
      </c>
      <c r="O2230" s="282" t="s">
        <v>1123</v>
      </c>
      <c r="P2230" s="344">
        <v>0</v>
      </c>
      <c r="Q2230" s="282" t="s">
        <v>2108</v>
      </c>
      <c r="R2230" s="344">
        <v>1</v>
      </c>
      <c r="S2230" s="339"/>
      <c r="U2230" s="24" t="e">
        <f>+VLOOKUP(TRIM(C2230),[5]CAT!$A$2:$G$498,4,0)</f>
        <v>#N/A</v>
      </c>
      <c r="V2230" s="65">
        <f t="shared" si="35"/>
        <v>45670</v>
      </c>
    </row>
    <row r="2231" spans="1:22" x14ac:dyDescent="0.2">
      <c r="A2231" s="344">
        <v>2098</v>
      </c>
      <c r="B2231" s="345" t="b">
        <v>1</v>
      </c>
      <c r="C2231" s="282" t="s">
        <v>1956</v>
      </c>
      <c r="D2231" s="282" t="s">
        <v>20</v>
      </c>
      <c r="E2231" s="282" t="s">
        <v>1957</v>
      </c>
      <c r="F2231" s="282" t="s">
        <v>1958</v>
      </c>
      <c r="G2231" s="345">
        <v>0.26</v>
      </c>
      <c r="H2231" s="345">
        <v>0.26</v>
      </c>
      <c r="I2231" s="282" t="s">
        <v>1180</v>
      </c>
      <c r="J2231" s="346">
        <v>45666</v>
      </c>
      <c r="K2231" s="344">
        <v>0</v>
      </c>
      <c r="L2231" s="346">
        <v>45670</v>
      </c>
      <c r="M2231" s="345">
        <v>0.01</v>
      </c>
      <c r="N2231" s="345">
        <v>0</v>
      </c>
      <c r="O2231" s="282" t="s">
        <v>1123</v>
      </c>
      <c r="P2231" s="344">
        <v>0</v>
      </c>
      <c r="Q2231" s="282" t="s">
        <v>2113</v>
      </c>
      <c r="R2231" s="344">
        <v>1</v>
      </c>
      <c r="S2231" s="339"/>
      <c r="U2231" s="24" t="e">
        <f>+VLOOKUP(TRIM(C2231),[5]CAT!$A$2:$G$498,4,0)</f>
        <v>#N/A</v>
      </c>
      <c r="V2231" s="65">
        <f t="shared" si="35"/>
        <v>45670</v>
      </c>
    </row>
    <row r="2232" spans="1:22" x14ac:dyDescent="0.2">
      <c r="A2232" s="344">
        <v>2079</v>
      </c>
      <c r="B2232" s="345" t="b">
        <v>1</v>
      </c>
      <c r="C2232" s="282" t="s">
        <v>1206</v>
      </c>
      <c r="D2232" s="282" t="s">
        <v>20</v>
      </c>
      <c r="E2232" s="282" t="s">
        <v>1207</v>
      </c>
      <c r="F2232" s="282" t="s">
        <v>1133</v>
      </c>
      <c r="G2232" s="345">
        <v>120.79</v>
      </c>
      <c r="H2232" s="345">
        <v>120.79</v>
      </c>
      <c r="I2232" s="282" t="s">
        <v>1180</v>
      </c>
      <c r="J2232" s="346">
        <v>45666</v>
      </c>
      <c r="K2232" s="344">
        <v>0</v>
      </c>
      <c r="L2232" s="346">
        <v>45670</v>
      </c>
      <c r="M2232" s="345">
        <v>0.01</v>
      </c>
      <c r="N2232" s="345">
        <v>0</v>
      </c>
      <c r="O2232" s="282" t="s">
        <v>1123</v>
      </c>
      <c r="P2232" s="344">
        <v>0</v>
      </c>
      <c r="Q2232" s="282" t="s">
        <v>2108</v>
      </c>
      <c r="R2232" s="344">
        <v>1</v>
      </c>
      <c r="S2232" s="339"/>
      <c r="U2232" s="24" t="e">
        <f>+VLOOKUP(TRIM(C2232),[5]CAT!$A$2:$G$498,4,0)</f>
        <v>#N/A</v>
      </c>
      <c r="V2232" s="65">
        <f t="shared" si="35"/>
        <v>45670</v>
      </c>
    </row>
    <row r="2233" spans="1:22" x14ac:dyDescent="0.2">
      <c r="A2233" s="344">
        <v>2092</v>
      </c>
      <c r="B2233" s="345" t="b">
        <v>1</v>
      </c>
      <c r="C2233" s="282" t="s">
        <v>1206</v>
      </c>
      <c r="D2233" s="282" t="s">
        <v>20</v>
      </c>
      <c r="E2233" s="282" t="s">
        <v>1207</v>
      </c>
      <c r="F2233" s="282" t="s">
        <v>1133</v>
      </c>
      <c r="G2233" s="345">
        <v>121.62</v>
      </c>
      <c r="H2233" s="345">
        <v>121.62</v>
      </c>
      <c r="I2233" s="282" t="s">
        <v>1180</v>
      </c>
      <c r="J2233" s="346">
        <v>45666</v>
      </c>
      <c r="K2233" s="344">
        <v>0</v>
      </c>
      <c r="L2233" s="346">
        <v>45670</v>
      </c>
      <c r="M2233" s="345">
        <v>0.01</v>
      </c>
      <c r="N2233" s="345">
        <v>0</v>
      </c>
      <c r="O2233" s="282" t="s">
        <v>1123</v>
      </c>
      <c r="P2233" s="344">
        <v>0</v>
      </c>
      <c r="Q2233" s="282" t="s">
        <v>2113</v>
      </c>
      <c r="R2233" s="344">
        <v>1</v>
      </c>
      <c r="S2233" s="339"/>
      <c r="U2233" s="24" t="e">
        <f>+VLOOKUP(TRIM(C2233),[5]CAT!$A$2:$G$498,4,0)</f>
        <v>#N/A</v>
      </c>
      <c r="V2233" s="65">
        <f t="shared" si="35"/>
        <v>45670</v>
      </c>
    </row>
    <row r="2234" spans="1:22" x14ac:dyDescent="0.2">
      <c r="A2234" s="344">
        <v>2105</v>
      </c>
      <c r="B2234" s="345" t="b">
        <v>1</v>
      </c>
      <c r="C2234" s="282" t="s">
        <v>329</v>
      </c>
      <c r="D2234" s="282" t="s">
        <v>20</v>
      </c>
      <c r="E2234" s="282" t="s">
        <v>53</v>
      </c>
      <c r="F2234" s="282" t="s">
        <v>1375</v>
      </c>
      <c r="G2234" s="345">
        <v>1629.415669</v>
      </c>
      <c r="H2234" s="345">
        <v>1629.415669</v>
      </c>
      <c r="I2234" s="282" t="s">
        <v>1122</v>
      </c>
      <c r="J2234" s="346">
        <v>45666</v>
      </c>
      <c r="K2234" s="344">
        <v>1</v>
      </c>
      <c r="L2234" s="346">
        <v>45670</v>
      </c>
      <c r="M2234" s="345">
        <v>0</v>
      </c>
      <c r="N2234" s="345">
        <v>0</v>
      </c>
      <c r="O2234" s="282" t="s">
        <v>1123</v>
      </c>
      <c r="P2234" s="344">
        <v>0</v>
      </c>
      <c r="Q2234" s="282" t="s">
        <v>2111</v>
      </c>
      <c r="R2234" s="344">
        <v>1</v>
      </c>
      <c r="S2234" s="339"/>
      <c r="U2234" s="24" t="str">
        <f>+VLOOKUP(TRIM(C2234),[5]CAT!$A$2:$G$498,4,0)</f>
        <v>Agua</v>
      </c>
      <c r="V2234" s="65">
        <f t="shared" si="35"/>
        <v>45670</v>
      </c>
    </row>
    <row r="2235" spans="1:22" x14ac:dyDescent="0.2">
      <c r="A2235" s="344">
        <v>2109</v>
      </c>
      <c r="B2235" s="345" t="b">
        <v>1</v>
      </c>
      <c r="C2235" s="282" t="s">
        <v>329</v>
      </c>
      <c r="D2235" s="282" t="s">
        <v>20</v>
      </c>
      <c r="E2235" s="282" t="s">
        <v>53</v>
      </c>
      <c r="F2235" s="282" t="s">
        <v>1375</v>
      </c>
      <c r="G2235" s="345">
        <v>932.27882199999999</v>
      </c>
      <c r="H2235" s="345">
        <v>932.27882199999999</v>
      </c>
      <c r="I2235" s="282" t="s">
        <v>1122</v>
      </c>
      <c r="J2235" s="346">
        <v>45666</v>
      </c>
      <c r="K2235" s="344">
        <v>1</v>
      </c>
      <c r="L2235" s="346">
        <v>45670</v>
      </c>
      <c r="M2235" s="345">
        <v>0</v>
      </c>
      <c r="N2235" s="345">
        <v>0</v>
      </c>
      <c r="O2235" s="282" t="s">
        <v>1123</v>
      </c>
      <c r="P2235" s="344">
        <v>0</v>
      </c>
      <c r="Q2235" s="282" t="s">
        <v>2111</v>
      </c>
      <c r="R2235" s="344">
        <v>1</v>
      </c>
      <c r="S2235" s="339"/>
      <c r="U2235" s="24" t="str">
        <f>+VLOOKUP(TRIM(C2235),[5]CAT!$A$2:$G$498,4,0)</f>
        <v>Agua</v>
      </c>
      <c r="V2235" s="65">
        <f t="shared" si="35"/>
        <v>45670</v>
      </c>
    </row>
    <row r="2236" spans="1:22" x14ac:dyDescent="0.2">
      <c r="A2236" s="344">
        <v>2114</v>
      </c>
      <c r="B2236" s="345" t="b">
        <v>1</v>
      </c>
      <c r="C2236" s="282" t="s">
        <v>329</v>
      </c>
      <c r="D2236" s="282" t="s">
        <v>20</v>
      </c>
      <c r="E2236" s="282" t="s">
        <v>53</v>
      </c>
      <c r="F2236" s="282" t="s">
        <v>1375</v>
      </c>
      <c r="G2236" s="345">
        <v>1821.707623</v>
      </c>
      <c r="H2236" s="345">
        <v>1821.707623</v>
      </c>
      <c r="I2236" s="282" t="s">
        <v>1122</v>
      </c>
      <c r="J2236" s="346">
        <v>45666</v>
      </c>
      <c r="K2236" s="344">
        <v>1</v>
      </c>
      <c r="L2236" s="346">
        <v>45670</v>
      </c>
      <c r="M2236" s="345">
        <v>0</v>
      </c>
      <c r="N2236" s="345">
        <v>0</v>
      </c>
      <c r="O2236" s="282" t="s">
        <v>1123</v>
      </c>
      <c r="P2236" s="344">
        <v>0</v>
      </c>
      <c r="Q2236" s="282" t="s">
        <v>2112</v>
      </c>
      <c r="R2236" s="344">
        <v>1</v>
      </c>
      <c r="S2236" s="339"/>
      <c r="U2236" s="24" t="str">
        <f>+VLOOKUP(TRIM(C2236),[5]CAT!$A$2:$G$498,4,0)</f>
        <v>Agua</v>
      </c>
      <c r="V2236" s="65">
        <f t="shared" si="35"/>
        <v>45670</v>
      </c>
    </row>
    <row r="2237" spans="1:22" x14ac:dyDescent="0.2">
      <c r="A2237" s="344">
        <v>2120</v>
      </c>
      <c r="B2237" s="345" t="b">
        <v>1</v>
      </c>
      <c r="C2237" s="282" t="s">
        <v>329</v>
      </c>
      <c r="D2237" s="282" t="s">
        <v>20</v>
      </c>
      <c r="E2237" s="282" t="s">
        <v>53</v>
      </c>
      <c r="F2237" s="282" t="s">
        <v>1375</v>
      </c>
      <c r="G2237" s="345">
        <v>226.55236400000001</v>
      </c>
      <c r="H2237" s="345">
        <v>226.55236400000001</v>
      </c>
      <c r="I2237" s="282" t="s">
        <v>1122</v>
      </c>
      <c r="J2237" s="346">
        <v>45666</v>
      </c>
      <c r="K2237" s="344">
        <v>1</v>
      </c>
      <c r="L2237" s="346">
        <v>45670</v>
      </c>
      <c r="M2237" s="345">
        <v>0</v>
      </c>
      <c r="N2237" s="345">
        <v>0</v>
      </c>
      <c r="O2237" s="282" t="s">
        <v>1123</v>
      </c>
      <c r="P2237" s="344">
        <v>0</v>
      </c>
      <c r="Q2237" s="282" t="s">
        <v>2112</v>
      </c>
      <c r="R2237" s="344">
        <v>1</v>
      </c>
      <c r="S2237" s="339"/>
      <c r="U2237" s="24" t="str">
        <f>+VLOOKUP(TRIM(C2237),[5]CAT!$A$2:$G$498,4,0)</f>
        <v>Agua</v>
      </c>
      <c r="V2237" s="65">
        <f t="shared" si="35"/>
        <v>45670</v>
      </c>
    </row>
    <row r="2238" spans="1:22" x14ac:dyDescent="0.2">
      <c r="A2238" s="344">
        <v>2121</v>
      </c>
      <c r="B2238" s="345" t="b">
        <v>1</v>
      </c>
      <c r="C2238" s="282" t="s">
        <v>329</v>
      </c>
      <c r="D2238" s="282" t="s">
        <v>20</v>
      </c>
      <c r="E2238" s="282" t="s">
        <v>53</v>
      </c>
      <c r="F2238" s="282" t="s">
        <v>1375</v>
      </c>
      <c r="G2238" s="345">
        <v>501.35379399999999</v>
      </c>
      <c r="H2238" s="345">
        <v>501.35379399999999</v>
      </c>
      <c r="I2238" s="282" t="s">
        <v>1122</v>
      </c>
      <c r="J2238" s="346">
        <v>45666</v>
      </c>
      <c r="K2238" s="344">
        <v>1</v>
      </c>
      <c r="L2238" s="346">
        <v>45670</v>
      </c>
      <c r="M2238" s="345">
        <v>0</v>
      </c>
      <c r="N2238" s="345">
        <v>0</v>
      </c>
      <c r="O2238" s="282" t="s">
        <v>1123</v>
      </c>
      <c r="P2238" s="344">
        <v>0</v>
      </c>
      <c r="Q2238" s="282" t="s">
        <v>2112</v>
      </c>
      <c r="R2238" s="344">
        <v>1</v>
      </c>
      <c r="S2238" s="339"/>
      <c r="U2238" s="24" t="str">
        <f>+VLOOKUP(TRIM(C2238),[5]CAT!$A$2:$G$498,4,0)</f>
        <v>Agua</v>
      </c>
      <c r="V2238" s="65">
        <f t="shared" si="35"/>
        <v>45670</v>
      </c>
    </row>
    <row r="2239" spans="1:22" x14ac:dyDescent="0.2">
      <c r="A2239" s="344">
        <v>2126</v>
      </c>
      <c r="B2239" s="345" t="b">
        <v>1</v>
      </c>
      <c r="C2239" s="282" t="s">
        <v>329</v>
      </c>
      <c r="D2239" s="282" t="s">
        <v>20</v>
      </c>
      <c r="E2239" s="282" t="s">
        <v>53</v>
      </c>
      <c r="F2239" s="282" t="s">
        <v>1375</v>
      </c>
      <c r="G2239" s="345">
        <v>934.04129</v>
      </c>
      <c r="H2239" s="345">
        <v>934.04129</v>
      </c>
      <c r="I2239" s="282" t="s">
        <v>1122</v>
      </c>
      <c r="J2239" s="346">
        <v>45666</v>
      </c>
      <c r="K2239" s="344">
        <v>1</v>
      </c>
      <c r="L2239" s="346">
        <v>45670</v>
      </c>
      <c r="M2239" s="345">
        <v>0</v>
      </c>
      <c r="N2239" s="345">
        <v>0</v>
      </c>
      <c r="O2239" s="282" t="s">
        <v>1123</v>
      </c>
      <c r="P2239" s="344">
        <v>0</v>
      </c>
      <c r="Q2239" s="282" t="s">
        <v>2147</v>
      </c>
      <c r="R2239" s="344">
        <v>1</v>
      </c>
      <c r="S2239" s="339"/>
      <c r="U2239" s="24" t="str">
        <f>+VLOOKUP(TRIM(C2239),[5]CAT!$A$2:$G$498,4,0)</f>
        <v>Agua</v>
      </c>
      <c r="V2239" s="65">
        <f t="shared" si="35"/>
        <v>45670</v>
      </c>
    </row>
    <row r="2240" spans="1:22" x14ac:dyDescent="0.2">
      <c r="A2240" s="344">
        <v>2130</v>
      </c>
      <c r="B2240" s="345" t="b">
        <v>1</v>
      </c>
      <c r="C2240" s="282" t="s">
        <v>329</v>
      </c>
      <c r="D2240" s="282" t="s">
        <v>20</v>
      </c>
      <c r="E2240" s="282" t="s">
        <v>53</v>
      </c>
      <c r="F2240" s="282" t="s">
        <v>1375</v>
      </c>
      <c r="G2240" s="345">
        <v>386.79020100000002</v>
      </c>
      <c r="H2240" s="345">
        <v>386.79020100000002</v>
      </c>
      <c r="I2240" s="282" t="s">
        <v>1122</v>
      </c>
      <c r="J2240" s="346">
        <v>45666</v>
      </c>
      <c r="K2240" s="344">
        <v>1</v>
      </c>
      <c r="L2240" s="346">
        <v>45670</v>
      </c>
      <c r="M2240" s="345">
        <v>0</v>
      </c>
      <c r="N2240" s="345">
        <v>0</v>
      </c>
      <c r="O2240" s="282" t="s">
        <v>1123</v>
      </c>
      <c r="P2240" s="344">
        <v>0</v>
      </c>
      <c r="Q2240" s="282" t="s">
        <v>2147</v>
      </c>
      <c r="R2240" s="344">
        <v>1</v>
      </c>
      <c r="S2240" s="339"/>
      <c r="U2240" s="24" t="str">
        <f>+VLOOKUP(TRIM(C2240),[5]CAT!$A$2:$G$498,4,0)</f>
        <v>Agua</v>
      </c>
      <c r="V2240" s="65">
        <f t="shared" si="35"/>
        <v>45670</v>
      </c>
    </row>
    <row r="2241" spans="1:22" x14ac:dyDescent="0.2">
      <c r="A2241" s="344">
        <v>2135</v>
      </c>
      <c r="B2241" s="345" t="b">
        <v>1</v>
      </c>
      <c r="C2241" s="282" t="s">
        <v>329</v>
      </c>
      <c r="D2241" s="282" t="s">
        <v>20</v>
      </c>
      <c r="E2241" s="282" t="s">
        <v>53</v>
      </c>
      <c r="F2241" s="282" t="s">
        <v>1375</v>
      </c>
      <c r="G2241" s="345">
        <v>348.11118099999999</v>
      </c>
      <c r="H2241" s="345">
        <v>348.11118099999999</v>
      </c>
      <c r="I2241" s="282" t="s">
        <v>1122</v>
      </c>
      <c r="J2241" s="346">
        <v>45666</v>
      </c>
      <c r="K2241" s="344">
        <v>1</v>
      </c>
      <c r="L2241" s="346">
        <v>45670</v>
      </c>
      <c r="M2241" s="345">
        <v>0</v>
      </c>
      <c r="N2241" s="345">
        <v>0</v>
      </c>
      <c r="O2241" s="282" t="s">
        <v>1123</v>
      </c>
      <c r="P2241" s="344">
        <v>0</v>
      </c>
      <c r="Q2241" s="282" t="s">
        <v>2148</v>
      </c>
      <c r="R2241" s="344">
        <v>1</v>
      </c>
      <c r="S2241" s="339"/>
      <c r="U2241" s="24" t="str">
        <f>+VLOOKUP(TRIM(C2241),[5]CAT!$A$2:$G$498,4,0)</f>
        <v>Agua</v>
      </c>
      <c r="V2241" s="65">
        <f t="shared" si="35"/>
        <v>45670</v>
      </c>
    </row>
    <row r="2242" spans="1:22" x14ac:dyDescent="0.2">
      <c r="A2242" s="344">
        <v>2140</v>
      </c>
      <c r="B2242" s="345" t="b">
        <v>1</v>
      </c>
      <c r="C2242" s="282" t="s">
        <v>329</v>
      </c>
      <c r="D2242" s="282" t="s">
        <v>20</v>
      </c>
      <c r="E2242" s="282" t="s">
        <v>53</v>
      </c>
      <c r="F2242" s="282" t="s">
        <v>1375</v>
      </c>
      <c r="G2242" s="345">
        <v>840.63716099999999</v>
      </c>
      <c r="H2242" s="345">
        <v>840.63716099999999</v>
      </c>
      <c r="I2242" s="282" t="s">
        <v>1122</v>
      </c>
      <c r="J2242" s="346">
        <v>45666</v>
      </c>
      <c r="K2242" s="344">
        <v>1</v>
      </c>
      <c r="L2242" s="346">
        <v>45670</v>
      </c>
      <c r="M2242" s="345">
        <v>0</v>
      </c>
      <c r="N2242" s="345">
        <v>0</v>
      </c>
      <c r="O2242" s="282" t="s">
        <v>1123</v>
      </c>
      <c r="P2242" s="344">
        <v>0</v>
      </c>
      <c r="Q2242" s="282" t="s">
        <v>2148</v>
      </c>
      <c r="R2242" s="344">
        <v>1</v>
      </c>
      <c r="S2242" s="339"/>
      <c r="U2242" s="24" t="str">
        <f>+VLOOKUP(TRIM(C2242),[5]CAT!$A$2:$G$498,4,0)</f>
        <v>Agua</v>
      </c>
      <c r="V2242" s="65">
        <f t="shared" si="35"/>
        <v>45670</v>
      </c>
    </row>
    <row r="2243" spans="1:22" x14ac:dyDescent="0.2">
      <c r="A2243" s="344">
        <v>2145</v>
      </c>
      <c r="B2243" s="345" t="b">
        <v>1</v>
      </c>
      <c r="C2243" s="282" t="s">
        <v>329</v>
      </c>
      <c r="D2243" s="282" t="s">
        <v>20</v>
      </c>
      <c r="E2243" s="282" t="s">
        <v>53</v>
      </c>
      <c r="F2243" s="282" t="s">
        <v>1375</v>
      </c>
      <c r="G2243" s="345">
        <v>2329.011579</v>
      </c>
      <c r="H2243" s="345">
        <v>2329.011579</v>
      </c>
      <c r="I2243" s="282" t="s">
        <v>1122</v>
      </c>
      <c r="J2243" s="346">
        <v>45666</v>
      </c>
      <c r="K2243" s="344">
        <v>1</v>
      </c>
      <c r="L2243" s="346">
        <v>45670</v>
      </c>
      <c r="M2243" s="345">
        <v>0</v>
      </c>
      <c r="N2243" s="345">
        <v>0</v>
      </c>
      <c r="O2243" s="282" t="s">
        <v>1123</v>
      </c>
      <c r="P2243" s="344">
        <v>0</v>
      </c>
      <c r="Q2243" s="282" t="s">
        <v>2134</v>
      </c>
      <c r="R2243" s="344">
        <v>1</v>
      </c>
      <c r="S2243" s="339"/>
      <c r="U2243" s="24" t="str">
        <f>+VLOOKUP(TRIM(C2243),[5]CAT!$A$2:$G$498,4,0)</f>
        <v>Agua</v>
      </c>
      <c r="V2243" s="65">
        <f t="shared" si="35"/>
        <v>45670</v>
      </c>
    </row>
    <row r="2244" spans="1:22" x14ac:dyDescent="0.2">
      <c r="A2244" s="344">
        <v>2148</v>
      </c>
      <c r="B2244" s="345" t="b">
        <v>1</v>
      </c>
      <c r="C2244" s="282" t="s">
        <v>329</v>
      </c>
      <c r="D2244" s="282" t="s">
        <v>20</v>
      </c>
      <c r="E2244" s="282" t="s">
        <v>53</v>
      </c>
      <c r="F2244" s="282" t="s">
        <v>1375</v>
      </c>
      <c r="G2244" s="345">
        <v>2975.921938</v>
      </c>
      <c r="H2244" s="345">
        <v>2975.921938</v>
      </c>
      <c r="I2244" s="282" t="s">
        <v>1122</v>
      </c>
      <c r="J2244" s="346">
        <v>45666</v>
      </c>
      <c r="K2244" s="344">
        <v>1</v>
      </c>
      <c r="L2244" s="346">
        <v>45670</v>
      </c>
      <c r="M2244" s="345">
        <v>0</v>
      </c>
      <c r="N2244" s="345">
        <v>0</v>
      </c>
      <c r="O2244" s="282" t="s">
        <v>1123</v>
      </c>
      <c r="P2244" s="344">
        <v>0</v>
      </c>
      <c r="Q2244" s="282" t="s">
        <v>2134</v>
      </c>
      <c r="R2244" s="344">
        <v>1</v>
      </c>
      <c r="S2244" s="339"/>
      <c r="U2244" s="24" t="str">
        <f>+VLOOKUP(TRIM(C2244),[5]CAT!$A$2:$G$498,4,0)</f>
        <v>Agua</v>
      </c>
      <c r="V2244" s="65">
        <f t="shared" si="35"/>
        <v>45670</v>
      </c>
    </row>
    <row r="2245" spans="1:22" x14ac:dyDescent="0.2">
      <c r="A2245" s="344">
        <v>2238</v>
      </c>
      <c r="B2245" s="345" t="b">
        <v>1</v>
      </c>
      <c r="C2245" s="282" t="s">
        <v>161</v>
      </c>
      <c r="D2245" s="282" t="s">
        <v>20</v>
      </c>
      <c r="E2245" s="282" t="s">
        <v>43</v>
      </c>
      <c r="F2245" s="282" t="s">
        <v>1375</v>
      </c>
      <c r="G2245" s="345">
        <v>656.10492499999998</v>
      </c>
      <c r="H2245" s="345">
        <v>656.10492499999998</v>
      </c>
      <c r="I2245" s="282" t="s">
        <v>1122</v>
      </c>
      <c r="J2245" s="346">
        <v>45666</v>
      </c>
      <c r="K2245" s="344">
        <v>7</v>
      </c>
      <c r="L2245" s="346">
        <v>45677</v>
      </c>
      <c r="M2245" s="345">
        <v>0</v>
      </c>
      <c r="N2245" s="345">
        <v>0</v>
      </c>
      <c r="O2245" s="282" t="s">
        <v>1123</v>
      </c>
      <c r="P2245" s="344">
        <v>0</v>
      </c>
      <c r="Q2245" s="282" t="s">
        <v>2124</v>
      </c>
      <c r="R2245" s="344">
        <v>1</v>
      </c>
      <c r="S2245" s="339"/>
      <c r="U2245" s="24" t="str">
        <f>+VLOOKUP(TRIM(C2245),[5]CAT!$A$2:$G$498,4,0)</f>
        <v>Aceite</v>
      </c>
      <c r="V2245" s="65">
        <f t="shared" si="35"/>
        <v>45677</v>
      </c>
    </row>
    <row r="2246" spans="1:22" x14ac:dyDescent="0.2">
      <c r="A2246" s="344">
        <v>2241</v>
      </c>
      <c r="B2246" s="345" t="b">
        <v>1</v>
      </c>
      <c r="C2246" s="282" t="s">
        <v>161</v>
      </c>
      <c r="D2246" s="282" t="s">
        <v>20</v>
      </c>
      <c r="E2246" s="282" t="s">
        <v>43</v>
      </c>
      <c r="F2246" s="282" t="s">
        <v>1375</v>
      </c>
      <c r="G2246" s="345">
        <v>360.72263199999998</v>
      </c>
      <c r="H2246" s="345">
        <v>360.72263199999998</v>
      </c>
      <c r="I2246" s="282" t="s">
        <v>1122</v>
      </c>
      <c r="J2246" s="346">
        <v>45666</v>
      </c>
      <c r="K2246" s="344">
        <v>7</v>
      </c>
      <c r="L2246" s="346">
        <v>45677</v>
      </c>
      <c r="M2246" s="345">
        <v>0</v>
      </c>
      <c r="N2246" s="345">
        <v>0</v>
      </c>
      <c r="O2246" s="282" t="s">
        <v>1123</v>
      </c>
      <c r="P2246" s="344">
        <v>0</v>
      </c>
      <c r="Q2246" s="282" t="s">
        <v>2068</v>
      </c>
      <c r="R2246" s="344">
        <v>1</v>
      </c>
      <c r="S2246" s="339"/>
      <c r="U2246" s="24" t="str">
        <f>+VLOOKUP(TRIM(C2246),[5]CAT!$A$2:$G$498,4,0)</f>
        <v>Aceite</v>
      </c>
      <c r="V2246" s="65">
        <f t="shared" si="35"/>
        <v>45677</v>
      </c>
    </row>
    <row r="2247" spans="1:22" x14ac:dyDescent="0.2">
      <c r="A2247" s="344">
        <v>2313</v>
      </c>
      <c r="B2247" s="345" t="b">
        <v>1</v>
      </c>
      <c r="C2247" s="282" t="s">
        <v>659</v>
      </c>
      <c r="D2247" s="282" t="s">
        <v>20</v>
      </c>
      <c r="E2247" s="282" t="s">
        <v>671</v>
      </c>
      <c r="F2247" s="282" t="s">
        <v>1135</v>
      </c>
      <c r="G2247" s="345">
        <v>0.11569400000000001</v>
      </c>
      <c r="H2247" s="345">
        <v>0.11569400000000001</v>
      </c>
      <c r="I2247" s="282" t="s">
        <v>1122</v>
      </c>
      <c r="J2247" s="346">
        <v>45666</v>
      </c>
      <c r="K2247" s="344">
        <v>15</v>
      </c>
      <c r="L2247" s="346">
        <v>45684</v>
      </c>
      <c r="M2247" s="345">
        <v>0</v>
      </c>
      <c r="N2247" s="345">
        <v>0</v>
      </c>
      <c r="O2247" s="282" t="s">
        <v>1123</v>
      </c>
      <c r="P2247" s="344">
        <v>0</v>
      </c>
      <c r="Q2247" s="282" t="s">
        <v>2107</v>
      </c>
      <c r="R2247" s="344">
        <v>1</v>
      </c>
      <c r="S2247" s="339"/>
      <c r="U2247" s="24" t="str">
        <f>+VLOOKUP(TRIM(C2247),[5]CAT!$A$2:$G$498,4,0)</f>
        <v>Sabor</v>
      </c>
      <c r="V2247" s="65">
        <f t="shared" si="35"/>
        <v>45684</v>
      </c>
    </row>
    <row r="2248" spans="1:22" x14ac:dyDescent="0.2">
      <c r="A2248" s="344">
        <v>2119</v>
      </c>
      <c r="B2248" s="345" t="b">
        <v>1</v>
      </c>
      <c r="C2248" s="282" t="s">
        <v>856</v>
      </c>
      <c r="D2248" s="282" t="s">
        <v>20</v>
      </c>
      <c r="E2248" s="282" t="s">
        <v>842</v>
      </c>
      <c r="F2248" s="282" t="s">
        <v>1126</v>
      </c>
      <c r="G2248" s="345">
        <v>1031.22</v>
      </c>
      <c r="H2248" s="345">
        <v>1031.22</v>
      </c>
      <c r="I2248" s="282" t="s">
        <v>1122</v>
      </c>
      <c r="J2248" s="346">
        <v>45667</v>
      </c>
      <c r="K2248" s="344">
        <v>0</v>
      </c>
      <c r="L2248" s="346">
        <v>45670</v>
      </c>
      <c r="M2248" s="345">
        <v>0.01</v>
      </c>
      <c r="N2248" s="345">
        <v>0</v>
      </c>
      <c r="O2248" s="282" t="s">
        <v>1123</v>
      </c>
      <c r="P2248" s="344">
        <v>0</v>
      </c>
      <c r="Q2248" s="282" t="s">
        <v>2112</v>
      </c>
      <c r="R2248" s="344">
        <v>1</v>
      </c>
      <c r="S2248" s="339"/>
      <c r="U2248" s="24" t="str">
        <f>+VLOOKUP(TRIM(C2248),[5]CAT!$A$2:$G$498,4,0)</f>
        <v>Mozza</v>
      </c>
      <c r="V2248" s="65">
        <f t="shared" si="35"/>
        <v>45670</v>
      </c>
    </row>
    <row r="2249" spans="1:22" x14ac:dyDescent="0.2">
      <c r="A2249" s="344">
        <v>2154</v>
      </c>
      <c r="B2249" s="345" t="b">
        <v>1</v>
      </c>
      <c r="C2249" s="282" t="s">
        <v>329</v>
      </c>
      <c r="D2249" s="282" t="s">
        <v>20</v>
      </c>
      <c r="E2249" s="282" t="s">
        <v>53</v>
      </c>
      <c r="F2249" s="282" t="s">
        <v>1375</v>
      </c>
      <c r="G2249" s="345">
        <v>640.59382200000005</v>
      </c>
      <c r="H2249" s="345">
        <v>640.59382200000005</v>
      </c>
      <c r="I2249" s="282" t="s">
        <v>1122</v>
      </c>
      <c r="J2249" s="346">
        <v>45667</v>
      </c>
      <c r="K2249" s="344">
        <v>1</v>
      </c>
      <c r="L2249" s="346">
        <v>45670</v>
      </c>
      <c r="M2249" s="345">
        <v>0</v>
      </c>
      <c r="N2249" s="345">
        <v>0</v>
      </c>
      <c r="O2249" s="282" t="s">
        <v>1123</v>
      </c>
      <c r="P2249" s="344">
        <v>0</v>
      </c>
      <c r="Q2249" s="282" t="s">
        <v>2108</v>
      </c>
      <c r="R2249" s="344">
        <v>1</v>
      </c>
      <c r="S2249" s="339"/>
      <c r="U2249" s="24" t="str">
        <f>+VLOOKUP(TRIM(C2249),[5]CAT!$A$2:$G$498,4,0)</f>
        <v>Agua</v>
      </c>
      <c r="V2249" s="65">
        <f t="shared" si="35"/>
        <v>45670</v>
      </c>
    </row>
    <row r="2250" spans="1:22" x14ac:dyDescent="0.2">
      <c r="A2250" s="344">
        <v>2160</v>
      </c>
      <c r="B2250" s="345" t="b">
        <v>1</v>
      </c>
      <c r="C2250" s="282" t="s">
        <v>329</v>
      </c>
      <c r="D2250" s="282" t="s">
        <v>20</v>
      </c>
      <c r="E2250" s="282" t="s">
        <v>53</v>
      </c>
      <c r="F2250" s="282" t="s">
        <v>1375</v>
      </c>
      <c r="G2250" s="345">
        <v>79.351664</v>
      </c>
      <c r="H2250" s="345">
        <v>79.351664</v>
      </c>
      <c r="I2250" s="282" t="s">
        <v>1122</v>
      </c>
      <c r="J2250" s="346">
        <v>45667</v>
      </c>
      <c r="K2250" s="344">
        <v>1</v>
      </c>
      <c r="L2250" s="346">
        <v>45670</v>
      </c>
      <c r="M2250" s="345">
        <v>0</v>
      </c>
      <c r="N2250" s="345">
        <v>0</v>
      </c>
      <c r="O2250" s="282" t="s">
        <v>1123</v>
      </c>
      <c r="P2250" s="344">
        <v>0</v>
      </c>
      <c r="Q2250" s="282" t="s">
        <v>2108</v>
      </c>
      <c r="R2250" s="344">
        <v>1</v>
      </c>
      <c r="S2250" s="339"/>
      <c r="U2250" s="24" t="str">
        <f>+VLOOKUP(TRIM(C2250),[5]CAT!$A$2:$G$498,4,0)</f>
        <v>Agua</v>
      </c>
      <c r="V2250" s="65">
        <f t="shared" si="35"/>
        <v>45670</v>
      </c>
    </row>
    <row r="2251" spans="1:22" x14ac:dyDescent="0.2">
      <c r="A2251" s="344">
        <v>2161</v>
      </c>
      <c r="B2251" s="345" t="b">
        <v>1</v>
      </c>
      <c r="C2251" s="282" t="s">
        <v>329</v>
      </c>
      <c r="D2251" s="282" t="s">
        <v>20</v>
      </c>
      <c r="E2251" s="282" t="s">
        <v>53</v>
      </c>
      <c r="F2251" s="282" t="s">
        <v>1375</v>
      </c>
      <c r="G2251" s="345">
        <v>645.06962299999998</v>
      </c>
      <c r="H2251" s="345">
        <v>645.06962299999998</v>
      </c>
      <c r="I2251" s="282" t="s">
        <v>1122</v>
      </c>
      <c r="J2251" s="346">
        <v>45667</v>
      </c>
      <c r="K2251" s="344">
        <v>1</v>
      </c>
      <c r="L2251" s="346">
        <v>45670</v>
      </c>
      <c r="M2251" s="345">
        <v>0</v>
      </c>
      <c r="N2251" s="345">
        <v>0</v>
      </c>
      <c r="O2251" s="282" t="s">
        <v>1123</v>
      </c>
      <c r="P2251" s="344">
        <v>0</v>
      </c>
      <c r="Q2251" s="282" t="s">
        <v>2113</v>
      </c>
      <c r="R2251" s="344">
        <v>1</v>
      </c>
      <c r="S2251" s="339"/>
      <c r="U2251" s="24" t="str">
        <f>+VLOOKUP(TRIM(C2251),[5]CAT!$A$2:$G$498,4,0)</f>
        <v>Agua</v>
      </c>
      <c r="V2251" s="65">
        <f t="shared" si="35"/>
        <v>45670</v>
      </c>
    </row>
    <row r="2252" spans="1:22" x14ac:dyDescent="0.2">
      <c r="A2252" s="344">
        <v>2166</v>
      </c>
      <c r="B2252" s="345" t="b">
        <v>1</v>
      </c>
      <c r="C2252" s="282" t="s">
        <v>329</v>
      </c>
      <c r="D2252" s="282" t="s">
        <v>20</v>
      </c>
      <c r="E2252" s="282" t="s">
        <v>53</v>
      </c>
      <c r="F2252" s="282" t="s">
        <v>1375</v>
      </c>
      <c r="G2252" s="345">
        <v>37.190505999999999</v>
      </c>
      <c r="H2252" s="345">
        <v>37.190505999999999</v>
      </c>
      <c r="I2252" s="282" t="s">
        <v>1122</v>
      </c>
      <c r="J2252" s="346">
        <v>45667</v>
      </c>
      <c r="K2252" s="344">
        <v>1</v>
      </c>
      <c r="L2252" s="346">
        <v>45670</v>
      </c>
      <c r="M2252" s="345">
        <v>0</v>
      </c>
      <c r="N2252" s="345">
        <v>0</v>
      </c>
      <c r="O2252" s="282" t="s">
        <v>1123</v>
      </c>
      <c r="P2252" s="344">
        <v>0</v>
      </c>
      <c r="Q2252" s="282" t="s">
        <v>2113</v>
      </c>
      <c r="R2252" s="344">
        <v>1</v>
      </c>
      <c r="S2252" s="339"/>
      <c r="U2252" s="24" t="str">
        <f>+VLOOKUP(TRIM(C2252),[5]CAT!$A$2:$G$498,4,0)</f>
        <v>Agua</v>
      </c>
      <c r="V2252" s="65">
        <f t="shared" si="35"/>
        <v>45670</v>
      </c>
    </row>
    <row r="2253" spans="1:22" x14ac:dyDescent="0.2">
      <c r="A2253" s="344">
        <v>2325</v>
      </c>
      <c r="B2253" s="345" t="b">
        <v>1</v>
      </c>
      <c r="C2253" s="282" t="s">
        <v>599</v>
      </c>
      <c r="D2253" s="282" t="s">
        <v>20</v>
      </c>
      <c r="E2253" s="282" t="s">
        <v>982</v>
      </c>
      <c r="F2253" s="282" t="s">
        <v>1136</v>
      </c>
      <c r="G2253" s="345">
        <v>912.42773899999997</v>
      </c>
      <c r="H2253" s="345">
        <v>912.42773899999997</v>
      </c>
      <c r="I2253" s="282" t="s">
        <v>1180</v>
      </c>
      <c r="J2253" s="346">
        <v>45667</v>
      </c>
      <c r="K2253" s="344">
        <v>15</v>
      </c>
      <c r="L2253" s="346">
        <v>45684</v>
      </c>
      <c r="M2253" s="345">
        <v>0</v>
      </c>
      <c r="N2253" s="345">
        <v>0</v>
      </c>
      <c r="O2253" s="282" t="s">
        <v>1123</v>
      </c>
      <c r="P2253" s="344">
        <v>0</v>
      </c>
      <c r="Q2253" s="282" t="s">
        <v>2068</v>
      </c>
      <c r="R2253" s="344">
        <v>1</v>
      </c>
      <c r="S2253" s="339"/>
      <c r="U2253" s="24" t="str">
        <f>+VLOOKUP(TRIM(C2253),[5]CAT!$A$2:$G$498,4,0)</f>
        <v>Salsa</v>
      </c>
      <c r="V2253" s="65">
        <f t="shared" si="35"/>
        <v>45684</v>
      </c>
    </row>
    <row r="2254" spans="1:22" x14ac:dyDescent="0.2">
      <c r="A2254" s="344">
        <v>2327</v>
      </c>
      <c r="B2254" s="345" t="b">
        <v>1</v>
      </c>
      <c r="C2254" s="282" t="s">
        <v>765</v>
      </c>
      <c r="D2254" s="282" t="s">
        <v>20</v>
      </c>
      <c r="E2254" s="282" t="s">
        <v>760</v>
      </c>
      <c r="F2254" s="282" t="s">
        <v>2062</v>
      </c>
      <c r="G2254" s="345">
        <v>718.77408500000001</v>
      </c>
      <c r="H2254" s="345">
        <v>718.77408500000001</v>
      </c>
      <c r="I2254" s="282" t="s">
        <v>1122</v>
      </c>
      <c r="J2254" s="346">
        <v>45667</v>
      </c>
      <c r="K2254" s="344">
        <v>15</v>
      </c>
      <c r="L2254" s="346">
        <v>45684</v>
      </c>
      <c r="M2254" s="345">
        <v>0</v>
      </c>
      <c r="N2254" s="345">
        <v>0</v>
      </c>
      <c r="O2254" s="282" t="s">
        <v>1123</v>
      </c>
      <c r="P2254" s="344">
        <v>0</v>
      </c>
      <c r="Q2254" s="282" t="s">
        <v>2068</v>
      </c>
      <c r="R2254" s="344">
        <v>1</v>
      </c>
      <c r="S2254" s="339"/>
      <c r="U2254" s="24" t="str">
        <f>+VLOOKUP(TRIM(C2254),[5]CAT!$A$2:$G$498,4,0)</f>
        <v>Fiambre</v>
      </c>
      <c r="V2254" s="65">
        <f t="shared" si="35"/>
        <v>45684</v>
      </c>
    </row>
    <row r="2255" spans="1:22" x14ac:dyDescent="0.2">
      <c r="A2255" s="344">
        <v>2319</v>
      </c>
      <c r="B2255" s="345" t="b">
        <v>1</v>
      </c>
      <c r="C2255" s="282" t="s">
        <v>771</v>
      </c>
      <c r="D2255" s="282" t="s">
        <v>20</v>
      </c>
      <c r="E2255" s="282" t="s">
        <v>768</v>
      </c>
      <c r="F2255" s="282" t="s">
        <v>1133</v>
      </c>
      <c r="G2255" s="345">
        <v>244.07839000000001</v>
      </c>
      <c r="H2255" s="345">
        <v>244.07839000000001</v>
      </c>
      <c r="I2255" s="282" t="s">
        <v>1122</v>
      </c>
      <c r="J2255" s="346">
        <v>45667</v>
      </c>
      <c r="K2255" s="344">
        <v>15</v>
      </c>
      <c r="L2255" s="346">
        <v>45684</v>
      </c>
      <c r="M2255" s="345">
        <v>0</v>
      </c>
      <c r="N2255" s="345">
        <v>0</v>
      </c>
      <c r="O2255" s="282" t="s">
        <v>1123</v>
      </c>
      <c r="P2255" s="344">
        <v>0</v>
      </c>
      <c r="Q2255" s="282" t="s">
        <v>2108</v>
      </c>
      <c r="R2255" s="344">
        <v>1</v>
      </c>
      <c r="S2255" s="339"/>
      <c r="U2255" s="24" t="str">
        <f>+VLOOKUP(TRIM(C2255),[5]CAT!$A$2:$G$498,4,0)</f>
        <v>Harina</v>
      </c>
      <c r="V2255" s="65">
        <f t="shared" si="35"/>
        <v>45684</v>
      </c>
    </row>
    <row r="2256" spans="1:22" x14ac:dyDescent="0.2">
      <c r="A2256" s="344">
        <v>2328</v>
      </c>
      <c r="B2256" s="345" t="b">
        <v>1</v>
      </c>
      <c r="C2256" s="282" t="s">
        <v>155</v>
      </c>
      <c r="D2256" s="282" t="s">
        <v>20</v>
      </c>
      <c r="E2256" s="282" t="s">
        <v>45</v>
      </c>
      <c r="F2256" s="282" t="s">
        <v>1134</v>
      </c>
      <c r="G2256" s="345">
        <v>0.49805899999999997</v>
      </c>
      <c r="H2256" s="345">
        <v>0.49805899999999997</v>
      </c>
      <c r="I2256" s="282" t="s">
        <v>1122</v>
      </c>
      <c r="J2256" s="346">
        <v>45667</v>
      </c>
      <c r="K2256" s="344">
        <v>15</v>
      </c>
      <c r="L2256" s="346">
        <v>45684</v>
      </c>
      <c r="M2256" s="345">
        <v>0</v>
      </c>
      <c r="N2256" s="345">
        <v>0</v>
      </c>
      <c r="O2256" s="282" t="s">
        <v>1123</v>
      </c>
      <c r="P2256" s="344">
        <v>0</v>
      </c>
      <c r="Q2256" s="282" t="s">
        <v>2068</v>
      </c>
      <c r="R2256" s="344">
        <v>1</v>
      </c>
      <c r="S2256" s="339"/>
      <c r="U2256" s="24" t="str">
        <f>+VLOOKUP(TRIM(C2256),[5]CAT!$A$2:$G$498,4,0)</f>
        <v>Sabor</v>
      </c>
      <c r="V2256" s="65">
        <f t="shared" si="35"/>
        <v>45684</v>
      </c>
    </row>
    <row r="2257" spans="1:22" x14ac:dyDescent="0.2">
      <c r="A2257" s="344">
        <v>2149</v>
      </c>
      <c r="B2257" s="345" t="b">
        <v>1</v>
      </c>
      <c r="C2257" s="282" t="s">
        <v>1018</v>
      </c>
      <c r="D2257" s="282" t="s">
        <v>20</v>
      </c>
      <c r="E2257" s="282" t="s">
        <v>1019</v>
      </c>
      <c r="F2257" s="282" t="s">
        <v>1414</v>
      </c>
      <c r="G2257" s="345">
        <v>1062.6099999999999</v>
      </c>
      <c r="H2257" s="345">
        <v>1062.6099999999999</v>
      </c>
      <c r="I2257" s="282" t="s">
        <v>1122</v>
      </c>
      <c r="J2257" s="346">
        <v>45668</v>
      </c>
      <c r="K2257" s="344">
        <v>0</v>
      </c>
      <c r="L2257" s="346">
        <v>45670</v>
      </c>
      <c r="M2257" s="345">
        <v>0.01</v>
      </c>
      <c r="N2257" s="345">
        <v>0</v>
      </c>
      <c r="O2257" s="282" t="s">
        <v>1123</v>
      </c>
      <c r="P2257" s="344">
        <v>0</v>
      </c>
      <c r="Q2257" s="282" t="s">
        <v>2111</v>
      </c>
      <c r="R2257" s="344">
        <v>1</v>
      </c>
      <c r="S2257" s="339"/>
      <c r="U2257" s="24" t="e">
        <f>+VLOOKUP(TRIM(C2257),[5]CAT!$A$2:$G$498,4,0)</f>
        <v>#N/A</v>
      </c>
      <c r="V2257" s="65">
        <f t="shared" si="35"/>
        <v>45670</v>
      </c>
    </row>
    <row r="2258" spans="1:22" x14ac:dyDescent="0.2">
      <c r="A2258" s="344">
        <v>2152</v>
      </c>
      <c r="B2258" s="345" t="b">
        <v>1</v>
      </c>
      <c r="C2258" s="282" t="s">
        <v>1018</v>
      </c>
      <c r="D2258" s="282" t="s">
        <v>20</v>
      </c>
      <c r="E2258" s="282" t="s">
        <v>1019</v>
      </c>
      <c r="F2258" s="282" t="s">
        <v>1414</v>
      </c>
      <c r="G2258" s="345">
        <v>1163.1199999999999</v>
      </c>
      <c r="H2258" s="345">
        <v>1163.1199999999999</v>
      </c>
      <c r="I2258" s="282" t="s">
        <v>1122</v>
      </c>
      <c r="J2258" s="346">
        <v>45668</v>
      </c>
      <c r="K2258" s="344">
        <v>0</v>
      </c>
      <c r="L2258" s="346">
        <v>45670</v>
      </c>
      <c r="M2258" s="345">
        <v>0.01</v>
      </c>
      <c r="N2258" s="345">
        <v>0</v>
      </c>
      <c r="O2258" s="282" t="s">
        <v>1123</v>
      </c>
      <c r="P2258" s="344">
        <v>0</v>
      </c>
      <c r="Q2258" s="282" t="s">
        <v>2112</v>
      </c>
      <c r="R2258" s="344">
        <v>1</v>
      </c>
      <c r="S2258" s="339"/>
      <c r="U2258" s="24" t="e">
        <f>+VLOOKUP(TRIM(C2258),[5]CAT!$A$2:$G$498,4,0)</f>
        <v>#N/A</v>
      </c>
      <c r="V2258" s="65">
        <f t="shared" si="35"/>
        <v>45670</v>
      </c>
    </row>
    <row r="2259" spans="1:22" x14ac:dyDescent="0.2">
      <c r="A2259" s="344">
        <v>2167</v>
      </c>
      <c r="B2259" s="345" t="b">
        <v>1</v>
      </c>
      <c r="C2259" s="282" t="s">
        <v>1018</v>
      </c>
      <c r="D2259" s="282" t="s">
        <v>20</v>
      </c>
      <c r="E2259" s="282" t="s">
        <v>1019</v>
      </c>
      <c r="F2259" s="282" t="s">
        <v>1414</v>
      </c>
      <c r="G2259" s="345">
        <v>865.59</v>
      </c>
      <c r="H2259" s="345">
        <v>865.59</v>
      </c>
      <c r="I2259" s="282" t="s">
        <v>1122</v>
      </c>
      <c r="J2259" s="346">
        <v>45668</v>
      </c>
      <c r="K2259" s="344">
        <v>0</v>
      </c>
      <c r="L2259" s="346">
        <v>45670</v>
      </c>
      <c r="M2259" s="345">
        <v>0.01</v>
      </c>
      <c r="N2259" s="345">
        <v>0</v>
      </c>
      <c r="O2259" s="282" t="s">
        <v>1123</v>
      </c>
      <c r="P2259" s="344">
        <v>0</v>
      </c>
      <c r="Q2259" s="282" t="s">
        <v>2147</v>
      </c>
      <c r="R2259" s="344">
        <v>1</v>
      </c>
      <c r="S2259" s="339"/>
      <c r="U2259" s="24" t="e">
        <f>+VLOOKUP(TRIM(C2259),[5]CAT!$A$2:$G$498,4,0)</f>
        <v>#N/A</v>
      </c>
      <c r="V2259" s="65">
        <f t="shared" si="35"/>
        <v>45670</v>
      </c>
    </row>
    <row r="2260" spans="1:22" x14ac:dyDescent="0.2">
      <c r="A2260" s="344">
        <v>2170</v>
      </c>
      <c r="B2260" s="345" t="b">
        <v>1</v>
      </c>
      <c r="C2260" s="282" t="s">
        <v>1018</v>
      </c>
      <c r="D2260" s="282" t="s">
        <v>20</v>
      </c>
      <c r="E2260" s="282" t="s">
        <v>1019</v>
      </c>
      <c r="F2260" s="282" t="s">
        <v>1414</v>
      </c>
      <c r="G2260" s="345">
        <v>779.03</v>
      </c>
      <c r="H2260" s="345">
        <v>779.03</v>
      </c>
      <c r="I2260" s="282" t="s">
        <v>1122</v>
      </c>
      <c r="J2260" s="346">
        <v>45668</v>
      </c>
      <c r="K2260" s="344">
        <v>0</v>
      </c>
      <c r="L2260" s="346">
        <v>45670</v>
      </c>
      <c r="M2260" s="345">
        <v>0.01</v>
      </c>
      <c r="N2260" s="345">
        <v>0</v>
      </c>
      <c r="O2260" s="282" t="s">
        <v>1123</v>
      </c>
      <c r="P2260" s="344">
        <v>0</v>
      </c>
      <c r="Q2260" s="282" t="s">
        <v>2148</v>
      </c>
      <c r="R2260" s="344">
        <v>1</v>
      </c>
      <c r="S2260" s="339"/>
      <c r="U2260" s="24" t="e">
        <f>+VLOOKUP(TRIM(C2260),[5]CAT!$A$2:$G$498,4,0)</f>
        <v>#N/A</v>
      </c>
      <c r="V2260" s="65">
        <f t="shared" si="35"/>
        <v>45670</v>
      </c>
    </row>
    <row r="2261" spans="1:22" x14ac:dyDescent="0.2">
      <c r="A2261" s="344">
        <v>2174</v>
      </c>
      <c r="B2261" s="345" t="b">
        <v>1</v>
      </c>
      <c r="C2261" s="282" t="s">
        <v>1018</v>
      </c>
      <c r="D2261" s="282" t="s">
        <v>20</v>
      </c>
      <c r="E2261" s="282" t="s">
        <v>1019</v>
      </c>
      <c r="F2261" s="282" t="s">
        <v>1414</v>
      </c>
      <c r="G2261" s="345">
        <v>1599.68</v>
      </c>
      <c r="H2261" s="345">
        <v>1599.68</v>
      </c>
      <c r="I2261" s="282" t="s">
        <v>1122</v>
      </c>
      <c r="J2261" s="346">
        <v>45668</v>
      </c>
      <c r="K2261" s="344">
        <v>0</v>
      </c>
      <c r="L2261" s="346">
        <v>45670</v>
      </c>
      <c r="M2261" s="345">
        <v>0.01</v>
      </c>
      <c r="N2261" s="345">
        <v>0</v>
      </c>
      <c r="O2261" s="282" t="s">
        <v>1123</v>
      </c>
      <c r="P2261" s="344">
        <v>0</v>
      </c>
      <c r="Q2261" s="282" t="s">
        <v>2134</v>
      </c>
      <c r="R2261" s="344">
        <v>1</v>
      </c>
      <c r="S2261" s="339"/>
      <c r="U2261" s="24" t="e">
        <f>+VLOOKUP(TRIM(C2261),[5]CAT!$A$2:$G$498,4,0)</f>
        <v>#N/A</v>
      </c>
      <c r="V2261" s="65">
        <f t="shared" si="35"/>
        <v>45670</v>
      </c>
    </row>
    <row r="2262" spans="1:22" x14ac:dyDescent="0.2">
      <c r="A2262" s="344">
        <v>2157</v>
      </c>
      <c r="B2262" s="345" t="b">
        <v>1</v>
      </c>
      <c r="C2262" s="282" t="s">
        <v>856</v>
      </c>
      <c r="D2262" s="282" t="s">
        <v>20</v>
      </c>
      <c r="E2262" s="282" t="s">
        <v>842</v>
      </c>
      <c r="F2262" s="282" t="s">
        <v>1126</v>
      </c>
      <c r="G2262" s="345">
        <v>57.16</v>
      </c>
      <c r="H2262" s="345">
        <v>57.16</v>
      </c>
      <c r="I2262" s="282" t="s">
        <v>1122</v>
      </c>
      <c r="J2262" s="346">
        <v>45668</v>
      </c>
      <c r="K2262" s="344">
        <v>0</v>
      </c>
      <c r="L2262" s="346">
        <v>45670</v>
      </c>
      <c r="M2262" s="345">
        <v>0.01</v>
      </c>
      <c r="N2262" s="345">
        <v>0</v>
      </c>
      <c r="O2262" s="282" t="s">
        <v>1123</v>
      </c>
      <c r="P2262" s="344">
        <v>0</v>
      </c>
      <c r="Q2262" s="282" t="s">
        <v>2108</v>
      </c>
      <c r="R2262" s="344">
        <v>1</v>
      </c>
      <c r="S2262" s="339"/>
      <c r="U2262" s="24" t="str">
        <f>+VLOOKUP(TRIM(C2262),[5]CAT!$A$2:$G$498,4,0)</f>
        <v>Mozza</v>
      </c>
      <c r="V2262" s="65">
        <f t="shared" si="35"/>
        <v>45670</v>
      </c>
    </row>
    <row r="2263" spans="1:22" x14ac:dyDescent="0.2">
      <c r="A2263" s="344">
        <v>2165</v>
      </c>
      <c r="B2263" s="345" t="b">
        <v>1</v>
      </c>
      <c r="C2263" s="282" t="s">
        <v>856</v>
      </c>
      <c r="D2263" s="282" t="s">
        <v>20</v>
      </c>
      <c r="E2263" s="282" t="s">
        <v>842</v>
      </c>
      <c r="F2263" s="282" t="s">
        <v>1126</v>
      </c>
      <c r="G2263" s="345">
        <v>169.29</v>
      </c>
      <c r="H2263" s="345">
        <v>169.29</v>
      </c>
      <c r="I2263" s="282" t="s">
        <v>1122</v>
      </c>
      <c r="J2263" s="346">
        <v>45668</v>
      </c>
      <c r="K2263" s="344">
        <v>0</v>
      </c>
      <c r="L2263" s="346">
        <v>45670</v>
      </c>
      <c r="M2263" s="345">
        <v>0.01</v>
      </c>
      <c r="N2263" s="345">
        <v>0</v>
      </c>
      <c r="O2263" s="282" t="s">
        <v>1123</v>
      </c>
      <c r="P2263" s="344">
        <v>0</v>
      </c>
      <c r="Q2263" s="282" t="s">
        <v>2113</v>
      </c>
      <c r="R2263" s="344">
        <v>1</v>
      </c>
      <c r="S2263" s="339"/>
      <c r="U2263" s="24" t="str">
        <f>+VLOOKUP(TRIM(C2263),[5]CAT!$A$2:$G$498,4,0)</f>
        <v>Mozza</v>
      </c>
      <c r="V2263" s="65">
        <f t="shared" si="35"/>
        <v>45670</v>
      </c>
    </row>
    <row r="2264" spans="1:22" x14ac:dyDescent="0.2">
      <c r="A2264" s="344">
        <v>2191</v>
      </c>
      <c r="B2264" s="345" t="b">
        <v>1</v>
      </c>
      <c r="C2264" s="282" t="s">
        <v>329</v>
      </c>
      <c r="D2264" s="282" t="s">
        <v>20</v>
      </c>
      <c r="E2264" s="282" t="s">
        <v>53</v>
      </c>
      <c r="F2264" s="282" t="s">
        <v>1375</v>
      </c>
      <c r="G2264" s="345">
        <v>79.999728000000005</v>
      </c>
      <c r="H2264" s="345">
        <v>79.999728000000005</v>
      </c>
      <c r="I2264" s="282" t="s">
        <v>1122</v>
      </c>
      <c r="J2264" s="346">
        <v>45668</v>
      </c>
      <c r="K2264" s="344">
        <v>1</v>
      </c>
      <c r="L2264" s="346">
        <v>45670</v>
      </c>
      <c r="M2264" s="345">
        <v>0</v>
      </c>
      <c r="N2264" s="345">
        <v>0</v>
      </c>
      <c r="O2264" s="282" t="s">
        <v>1123</v>
      </c>
      <c r="P2264" s="344">
        <v>0</v>
      </c>
      <c r="Q2264" s="282" t="s">
        <v>2108</v>
      </c>
      <c r="R2264" s="344">
        <v>1</v>
      </c>
      <c r="S2264" s="339"/>
      <c r="U2264" s="24" t="str">
        <f>+VLOOKUP(TRIM(C2264),[5]CAT!$A$2:$G$498,4,0)</f>
        <v>Agua</v>
      </c>
      <c r="V2264" s="65">
        <f t="shared" si="35"/>
        <v>45670</v>
      </c>
    </row>
    <row r="2265" spans="1:22" x14ac:dyDescent="0.2">
      <c r="A2265" s="344">
        <v>2248</v>
      </c>
      <c r="B2265" s="345" t="b">
        <v>1</v>
      </c>
      <c r="C2265" s="282" t="s">
        <v>257</v>
      </c>
      <c r="D2265" s="282" t="s">
        <v>20</v>
      </c>
      <c r="E2265" s="282" t="s">
        <v>30</v>
      </c>
      <c r="F2265" s="282" t="s">
        <v>1128</v>
      </c>
      <c r="G2265" s="345">
        <v>155.07326</v>
      </c>
      <c r="H2265" s="345">
        <v>155.07326</v>
      </c>
      <c r="I2265" s="282" t="s">
        <v>1180</v>
      </c>
      <c r="J2265" s="346">
        <v>45668</v>
      </c>
      <c r="K2265" s="344">
        <v>7</v>
      </c>
      <c r="L2265" s="346">
        <v>45677</v>
      </c>
      <c r="M2265" s="345">
        <v>0</v>
      </c>
      <c r="N2265" s="345">
        <v>0</v>
      </c>
      <c r="O2265" s="282" t="s">
        <v>1123</v>
      </c>
      <c r="P2265" s="344">
        <v>0</v>
      </c>
      <c r="Q2265" s="282" t="s">
        <v>2124</v>
      </c>
      <c r="R2265" s="344">
        <v>1</v>
      </c>
      <c r="S2265" s="339"/>
      <c r="U2265" s="24" t="str">
        <f>+VLOOKUP(TRIM(C2265),[5]CAT!$A$2:$G$498,4,0)</f>
        <v>Aditivos</v>
      </c>
      <c r="V2265" s="65">
        <f t="shared" si="35"/>
        <v>45677</v>
      </c>
    </row>
    <row r="2266" spans="1:22" x14ac:dyDescent="0.2">
      <c r="A2266" s="344">
        <v>2253</v>
      </c>
      <c r="B2266" s="345" t="b">
        <v>1</v>
      </c>
      <c r="C2266" s="282" t="s">
        <v>257</v>
      </c>
      <c r="D2266" s="282" t="s">
        <v>20</v>
      </c>
      <c r="E2266" s="282" t="s">
        <v>30</v>
      </c>
      <c r="F2266" s="282" t="s">
        <v>1128</v>
      </c>
      <c r="G2266" s="345">
        <v>85.265344999999996</v>
      </c>
      <c r="H2266" s="345">
        <v>85.265344999999996</v>
      </c>
      <c r="I2266" s="282" t="s">
        <v>1180</v>
      </c>
      <c r="J2266" s="346">
        <v>45668</v>
      </c>
      <c r="K2266" s="344">
        <v>7</v>
      </c>
      <c r="L2266" s="346">
        <v>45677</v>
      </c>
      <c r="M2266" s="345">
        <v>0</v>
      </c>
      <c r="N2266" s="345">
        <v>0</v>
      </c>
      <c r="O2266" s="282" t="s">
        <v>1123</v>
      </c>
      <c r="P2266" s="344">
        <v>0</v>
      </c>
      <c r="Q2266" s="282" t="s">
        <v>2068</v>
      </c>
      <c r="R2266" s="344">
        <v>1</v>
      </c>
      <c r="S2266" s="339"/>
      <c r="U2266" s="24" t="str">
        <f>+VLOOKUP(TRIM(C2266),[5]CAT!$A$2:$G$498,4,0)</f>
        <v>Aditivos</v>
      </c>
      <c r="V2266" s="65">
        <f t="shared" si="35"/>
        <v>45677</v>
      </c>
    </row>
    <row r="2267" spans="1:22" x14ac:dyDescent="0.2">
      <c r="A2267" s="344">
        <v>2343</v>
      </c>
      <c r="B2267" s="345" t="b">
        <v>1</v>
      </c>
      <c r="C2267" s="282" t="s">
        <v>766</v>
      </c>
      <c r="D2267" s="282" t="s">
        <v>20</v>
      </c>
      <c r="E2267" s="282" t="s">
        <v>761</v>
      </c>
      <c r="F2267" s="282" t="s">
        <v>2004</v>
      </c>
      <c r="G2267" s="345">
        <v>1050.1614</v>
      </c>
      <c r="H2267" s="345">
        <v>1050.1614</v>
      </c>
      <c r="I2267" s="282" t="s">
        <v>1139</v>
      </c>
      <c r="J2267" s="346">
        <v>45668</v>
      </c>
      <c r="K2267" s="344">
        <v>15</v>
      </c>
      <c r="L2267" s="346">
        <v>45684</v>
      </c>
      <c r="M2267" s="345">
        <v>0</v>
      </c>
      <c r="N2267" s="345">
        <v>0</v>
      </c>
      <c r="O2267" s="282" t="s">
        <v>1123</v>
      </c>
      <c r="P2267" s="344">
        <v>0</v>
      </c>
      <c r="Q2267" s="282" t="s">
        <v>2068</v>
      </c>
      <c r="R2267" s="344">
        <v>1</v>
      </c>
      <c r="S2267" s="339"/>
      <c r="U2267" s="24" t="str">
        <f>+VLOOKUP(TRIM(C2267),[5]CAT!$A$2:$G$498,4,0)</f>
        <v>Ins Pack</v>
      </c>
      <c r="V2267" s="65">
        <f t="shared" si="35"/>
        <v>45684</v>
      </c>
    </row>
    <row r="2268" spans="1:22" x14ac:dyDescent="0.2">
      <c r="A2268" s="344">
        <v>2176</v>
      </c>
      <c r="B2268" s="345" t="b">
        <v>1</v>
      </c>
      <c r="C2268" s="282" t="s">
        <v>1004</v>
      </c>
      <c r="D2268" s="282" t="s">
        <v>20</v>
      </c>
      <c r="E2268" s="282" t="s">
        <v>1498</v>
      </c>
      <c r="F2268" s="282" t="s">
        <v>1375</v>
      </c>
      <c r="G2268" s="345">
        <v>78.672184999999999</v>
      </c>
      <c r="H2268" s="345">
        <v>78.672184999999999</v>
      </c>
      <c r="I2268" s="282" t="s">
        <v>1139</v>
      </c>
      <c r="J2268" s="346">
        <v>45669</v>
      </c>
      <c r="K2268" s="344">
        <v>0</v>
      </c>
      <c r="L2268" s="346">
        <v>45670</v>
      </c>
      <c r="M2268" s="345">
        <v>0</v>
      </c>
      <c r="N2268" s="345">
        <v>0</v>
      </c>
      <c r="O2268" s="282" t="s">
        <v>1123</v>
      </c>
      <c r="P2268" s="344">
        <v>0</v>
      </c>
      <c r="Q2268" s="282" t="s">
        <v>2111</v>
      </c>
      <c r="R2268" s="344">
        <v>1</v>
      </c>
      <c r="S2268" s="339"/>
      <c r="U2268" s="24" t="e">
        <f>+VLOOKUP(TRIM(C2268),[5]CAT!$A$2:$G$498,4,0)</f>
        <v>#N/A</v>
      </c>
      <c r="V2268" s="65">
        <f t="shared" si="35"/>
        <v>45670</v>
      </c>
    </row>
    <row r="2269" spans="1:22" x14ac:dyDescent="0.2">
      <c r="A2269" s="344">
        <v>2183</v>
      </c>
      <c r="B2269" s="345" t="b">
        <v>1</v>
      </c>
      <c r="C2269" s="282" t="s">
        <v>1004</v>
      </c>
      <c r="D2269" s="282" t="s">
        <v>20</v>
      </c>
      <c r="E2269" s="282" t="s">
        <v>1498</v>
      </c>
      <c r="F2269" s="282" t="s">
        <v>1375</v>
      </c>
      <c r="G2269" s="345">
        <v>130.68625399999999</v>
      </c>
      <c r="H2269" s="345">
        <v>130.68625399999999</v>
      </c>
      <c r="I2269" s="282" t="s">
        <v>1139</v>
      </c>
      <c r="J2269" s="346">
        <v>45669</v>
      </c>
      <c r="K2269" s="344">
        <v>0</v>
      </c>
      <c r="L2269" s="346">
        <v>45670</v>
      </c>
      <c r="M2269" s="345">
        <v>0</v>
      </c>
      <c r="N2269" s="345">
        <v>0</v>
      </c>
      <c r="O2269" s="282" t="s">
        <v>1123</v>
      </c>
      <c r="P2269" s="344">
        <v>0</v>
      </c>
      <c r="Q2269" s="282" t="s">
        <v>2112</v>
      </c>
      <c r="R2269" s="344">
        <v>1</v>
      </c>
      <c r="S2269" s="339"/>
      <c r="U2269" s="24" t="e">
        <f>+VLOOKUP(TRIM(C2269),[5]CAT!$A$2:$G$498,4,0)</f>
        <v>#N/A</v>
      </c>
      <c r="V2269" s="65">
        <f t="shared" si="35"/>
        <v>45670</v>
      </c>
    </row>
    <row r="2270" spans="1:22" x14ac:dyDescent="0.2">
      <c r="A2270" s="344">
        <v>2201</v>
      </c>
      <c r="B2270" s="345" t="b">
        <v>1</v>
      </c>
      <c r="C2270" s="282" t="s">
        <v>1004</v>
      </c>
      <c r="D2270" s="282" t="s">
        <v>20</v>
      </c>
      <c r="E2270" s="282" t="s">
        <v>1498</v>
      </c>
      <c r="F2270" s="282" t="s">
        <v>1375</v>
      </c>
      <c r="G2270" s="345">
        <v>17.539473999999998</v>
      </c>
      <c r="H2270" s="345">
        <v>17.539473999999998</v>
      </c>
      <c r="I2270" s="282" t="s">
        <v>1139</v>
      </c>
      <c r="J2270" s="346">
        <v>45669</v>
      </c>
      <c r="K2270" s="344">
        <v>0</v>
      </c>
      <c r="L2270" s="346">
        <v>45670</v>
      </c>
      <c r="M2270" s="345">
        <v>0</v>
      </c>
      <c r="N2270" s="345">
        <v>0</v>
      </c>
      <c r="O2270" s="282" t="s">
        <v>1123</v>
      </c>
      <c r="P2270" s="344">
        <v>0</v>
      </c>
      <c r="Q2270" s="282" t="s">
        <v>2147</v>
      </c>
      <c r="R2270" s="344">
        <v>1</v>
      </c>
      <c r="S2270" s="339"/>
      <c r="U2270" s="24" t="e">
        <f>+VLOOKUP(TRIM(C2270),[5]CAT!$A$2:$G$498,4,0)</f>
        <v>#N/A</v>
      </c>
      <c r="V2270" s="65">
        <f t="shared" si="35"/>
        <v>45670</v>
      </c>
    </row>
    <row r="2271" spans="1:22" x14ac:dyDescent="0.2">
      <c r="A2271" s="344">
        <v>2206</v>
      </c>
      <c r="B2271" s="345" t="b">
        <v>1</v>
      </c>
      <c r="C2271" s="282" t="s">
        <v>1004</v>
      </c>
      <c r="D2271" s="282" t="s">
        <v>20</v>
      </c>
      <c r="E2271" s="282" t="s">
        <v>1498</v>
      </c>
      <c r="F2271" s="282" t="s">
        <v>1375</v>
      </c>
      <c r="G2271" s="345">
        <v>15.785526000000001</v>
      </c>
      <c r="H2271" s="345">
        <v>15.785526000000001</v>
      </c>
      <c r="I2271" s="282" t="s">
        <v>1139</v>
      </c>
      <c r="J2271" s="346">
        <v>45669</v>
      </c>
      <c r="K2271" s="344">
        <v>0</v>
      </c>
      <c r="L2271" s="346">
        <v>45670</v>
      </c>
      <c r="M2271" s="345">
        <v>0</v>
      </c>
      <c r="N2271" s="345">
        <v>0</v>
      </c>
      <c r="O2271" s="282" t="s">
        <v>1123</v>
      </c>
      <c r="P2271" s="344">
        <v>0</v>
      </c>
      <c r="Q2271" s="282" t="s">
        <v>2148</v>
      </c>
      <c r="R2271" s="344">
        <v>1</v>
      </c>
      <c r="S2271" s="339"/>
      <c r="U2271" s="24" t="e">
        <f>+VLOOKUP(TRIM(C2271),[5]CAT!$A$2:$G$498,4,0)</f>
        <v>#N/A</v>
      </c>
      <c r="V2271" s="65">
        <f t="shared" si="35"/>
        <v>45670</v>
      </c>
    </row>
    <row r="2272" spans="1:22" x14ac:dyDescent="0.2">
      <c r="A2272" s="344">
        <v>2212</v>
      </c>
      <c r="B2272" s="345" t="b">
        <v>1</v>
      </c>
      <c r="C2272" s="282" t="s">
        <v>1004</v>
      </c>
      <c r="D2272" s="282" t="s">
        <v>20</v>
      </c>
      <c r="E2272" s="282" t="s">
        <v>1498</v>
      </c>
      <c r="F2272" s="282" t="s">
        <v>1375</v>
      </c>
      <c r="G2272" s="345">
        <v>103.98336</v>
      </c>
      <c r="H2272" s="345">
        <v>103.98336</v>
      </c>
      <c r="I2272" s="282" t="s">
        <v>1139</v>
      </c>
      <c r="J2272" s="346">
        <v>45669</v>
      </c>
      <c r="K2272" s="344">
        <v>0</v>
      </c>
      <c r="L2272" s="346">
        <v>45670</v>
      </c>
      <c r="M2272" s="345">
        <v>0</v>
      </c>
      <c r="N2272" s="345">
        <v>0</v>
      </c>
      <c r="O2272" s="282" t="s">
        <v>1123</v>
      </c>
      <c r="P2272" s="344">
        <v>0</v>
      </c>
      <c r="Q2272" s="282" t="s">
        <v>2134</v>
      </c>
      <c r="R2272" s="344">
        <v>1</v>
      </c>
      <c r="S2272" s="339"/>
      <c r="U2272" s="24" t="e">
        <f>+VLOOKUP(TRIM(C2272),[5]CAT!$A$2:$G$498,4,0)</f>
        <v>#N/A</v>
      </c>
      <c r="V2272" s="65">
        <f t="shared" si="35"/>
        <v>45670</v>
      </c>
    </row>
    <row r="2273" spans="1:22" x14ac:dyDescent="0.2">
      <c r="A2273" s="344">
        <v>2180</v>
      </c>
      <c r="B2273" s="345" t="b">
        <v>1</v>
      </c>
      <c r="C2273" s="282" t="s">
        <v>301</v>
      </c>
      <c r="D2273" s="282" t="s">
        <v>20</v>
      </c>
      <c r="E2273" s="282" t="s">
        <v>605</v>
      </c>
      <c r="F2273" s="282" t="s">
        <v>1375</v>
      </c>
      <c r="G2273" s="345">
        <v>283.33319999999998</v>
      </c>
      <c r="H2273" s="345">
        <v>283.33319999999998</v>
      </c>
      <c r="I2273" s="282" t="s">
        <v>1139</v>
      </c>
      <c r="J2273" s="346">
        <v>45669</v>
      </c>
      <c r="K2273" s="344">
        <v>0</v>
      </c>
      <c r="L2273" s="346">
        <v>45670</v>
      </c>
      <c r="M2273" s="345">
        <v>0</v>
      </c>
      <c r="N2273" s="345">
        <v>0</v>
      </c>
      <c r="O2273" s="282" t="s">
        <v>1123</v>
      </c>
      <c r="P2273" s="344">
        <v>0</v>
      </c>
      <c r="Q2273" s="282" t="s">
        <v>2111</v>
      </c>
      <c r="R2273" s="344">
        <v>1</v>
      </c>
      <c r="S2273" s="339"/>
      <c r="U2273" s="24" t="str">
        <f>+VLOOKUP(TRIM(C2273),[5]CAT!$A$2:$G$498,4,0)</f>
        <v>Cinta</v>
      </c>
      <c r="V2273" s="65">
        <f t="shared" si="35"/>
        <v>45670</v>
      </c>
    </row>
    <row r="2274" spans="1:22" x14ac:dyDescent="0.2">
      <c r="A2274" s="344">
        <v>2184</v>
      </c>
      <c r="B2274" s="345" t="b">
        <v>1</v>
      </c>
      <c r="C2274" s="282" t="s">
        <v>301</v>
      </c>
      <c r="D2274" s="282" t="s">
        <v>20</v>
      </c>
      <c r="E2274" s="282" t="s">
        <v>605</v>
      </c>
      <c r="F2274" s="282" t="s">
        <v>1375</v>
      </c>
      <c r="G2274" s="345">
        <v>294.11759999999998</v>
      </c>
      <c r="H2274" s="345">
        <v>294.11759999999998</v>
      </c>
      <c r="I2274" s="282" t="s">
        <v>1139</v>
      </c>
      <c r="J2274" s="346">
        <v>45669</v>
      </c>
      <c r="K2274" s="344">
        <v>0</v>
      </c>
      <c r="L2274" s="346">
        <v>45670</v>
      </c>
      <c r="M2274" s="345">
        <v>0</v>
      </c>
      <c r="N2274" s="345">
        <v>0</v>
      </c>
      <c r="O2274" s="282" t="s">
        <v>1123</v>
      </c>
      <c r="P2274" s="344">
        <v>0</v>
      </c>
      <c r="Q2274" s="282" t="s">
        <v>2112</v>
      </c>
      <c r="R2274" s="344">
        <v>1</v>
      </c>
      <c r="S2274" s="339"/>
      <c r="U2274" s="24" t="str">
        <f>+VLOOKUP(TRIM(C2274),[5]CAT!$A$2:$G$498,4,0)</f>
        <v>Cinta</v>
      </c>
      <c r="V2274" s="65">
        <f t="shared" si="35"/>
        <v>45670</v>
      </c>
    </row>
    <row r="2275" spans="1:22" x14ac:dyDescent="0.2">
      <c r="A2275" s="344">
        <v>2199</v>
      </c>
      <c r="B2275" s="345" t="b">
        <v>1</v>
      </c>
      <c r="C2275" s="282" t="s">
        <v>301</v>
      </c>
      <c r="D2275" s="282" t="s">
        <v>20</v>
      </c>
      <c r="E2275" s="282" t="s">
        <v>605</v>
      </c>
      <c r="F2275" s="282" t="s">
        <v>1375</v>
      </c>
      <c r="G2275" s="345">
        <v>39.473683999999999</v>
      </c>
      <c r="H2275" s="345">
        <v>39.473683999999999</v>
      </c>
      <c r="I2275" s="282" t="s">
        <v>1139</v>
      </c>
      <c r="J2275" s="346">
        <v>45669</v>
      </c>
      <c r="K2275" s="344">
        <v>0</v>
      </c>
      <c r="L2275" s="346">
        <v>45670</v>
      </c>
      <c r="M2275" s="345">
        <v>0</v>
      </c>
      <c r="N2275" s="345">
        <v>0</v>
      </c>
      <c r="O2275" s="282" t="s">
        <v>1123</v>
      </c>
      <c r="P2275" s="344">
        <v>0</v>
      </c>
      <c r="Q2275" s="282" t="s">
        <v>2147</v>
      </c>
      <c r="R2275" s="344">
        <v>1</v>
      </c>
      <c r="S2275" s="339"/>
      <c r="U2275" s="24" t="str">
        <f>+VLOOKUP(TRIM(C2275),[5]CAT!$A$2:$G$498,4,0)</f>
        <v>Cinta</v>
      </c>
      <c r="V2275" s="65">
        <f t="shared" si="35"/>
        <v>45670</v>
      </c>
    </row>
    <row r="2276" spans="1:22" x14ac:dyDescent="0.2">
      <c r="A2276" s="344">
        <v>2204</v>
      </c>
      <c r="B2276" s="345" t="b">
        <v>1</v>
      </c>
      <c r="C2276" s="282" t="s">
        <v>301</v>
      </c>
      <c r="D2276" s="282" t="s">
        <v>20</v>
      </c>
      <c r="E2276" s="282" t="s">
        <v>605</v>
      </c>
      <c r="F2276" s="282" t="s">
        <v>1375</v>
      </c>
      <c r="G2276" s="345">
        <v>35.526316000000001</v>
      </c>
      <c r="H2276" s="345">
        <v>35.526316000000001</v>
      </c>
      <c r="I2276" s="282" t="s">
        <v>1139</v>
      </c>
      <c r="J2276" s="346">
        <v>45669</v>
      </c>
      <c r="K2276" s="344">
        <v>0</v>
      </c>
      <c r="L2276" s="346">
        <v>45670</v>
      </c>
      <c r="M2276" s="345">
        <v>0</v>
      </c>
      <c r="N2276" s="345">
        <v>0</v>
      </c>
      <c r="O2276" s="282" t="s">
        <v>1123</v>
      </c>
      <c r="P2276" s="344">
        <v>0</v>
      </c>
      <c r="Q2276" s="282" t="s">
        <v>2148</v>
      </c>
      <c r="R2276" s="344">
        <v>1</v>
      </c>
      <c r="S2276" s="339"/>
      <c r="U2276" s="24" t="str">
        <f>+VLOOKUP(TRIM(C2276),[5]CAT!$A$2:$G$498,4,0)</f>
        <v>Cinta</v>
      </c>
      <c r="V2276" s="65">
        <f t="shared" si="35"/>
        <v>45670</v>
      </c>
    </row>
    <row r="2277" spans="1:22" x14ac:dyDescent="0.2">
      <c r="A2277" s="344">
        <v>2210</v>
      </c>
      <c r="B2277" s="345" t="b">
        <v>1</v>
      </c>
      <c r="C2277" s="282" t="s">
        <v>301</v>
      </c>
      <c r="D2277" s="282" t="s">
        <v>20</v>
      </c>
      <c r="E2277" s="282" t="s">
        <v>605</v>
      </c>
      <c r="F2277" s="282" t="s">
        <v>1375</v>
      </c>
      <c r="G2277" s="345">
        <v>149.76</v>
      </c>
      <c r="H2277" s="345">
        <v>149.76</v>
      </c>
      <c r="I2277" s="282" t="s">
        <v>1139</v>
      </c>
      <c r="J2277" s="346">
        <v>45669</v>
      </c>
      <c r="K2277" s="344">
        <v>0</v>
      </c>
      <c r="L2277" s="346">
        <v>45670</v>
      </c>
      <c r="M2277" s="345">
        <v>0</v>
      </c>
      <c r="N2277" s="345">
        <v>0</v>
      </c>
      <c r="O2277" s="282" t="s">
        <v>1123</v>
      </c>
      <c r="P2277" s="344">
        <v>0</v>
      </c>
      <c r="Q2277" s="282" t="s">
        <v>2134</v>
      </c>
      <c r="R2277" s="344">
        <v>1</v>
      </c>
      <c r="S2277" s="339"/>
      <c r="U2277" s="24" t="str">
        <f>+VLOOKUP(TRIM(C2277),[5]CAT!$A$2:$G$498,4,0)</f>
        <v>Cinta</v>
      </c>
      <c r="V2277" s="65">
        <f t="shared" si="35"/>
        <v>45670</v>
      </c>
    </row>
    <row r="2278" spans="1:22" x14ac:dyDescent="0.2">
      <c r="A2278" s="344">
        <v>2197</v>
      </c>
      <c r="B2278" s="345" t="b">
        <v>1</v>
      </c>
      <c r="C2278" s="282" t="s">
        <v>1513</v>
      </c>
      <c r="D2278" s="282" t="s">
        <v>20</v>
      </c>
      <c r="E2278" s="282" t="s">
        <v>83</v>
      </c>
      <c r="F2278" s="282" t="s">
        <v>1517</v>
      </c>
      <c r="G2278" s="345">
        <v>131.59</v>
      </c>
      <c r="H2278" s="345">
        <v>131.59</v>
      </c>
      <c r="I2278" s="282" t="s">
        <v>1180</v>
      </c>
      <c r="J2278" s="346">
        <v>45669</v>
      </c>
      <c r="K2278" s="344">
        <v>0</v>
      </c>
      <c r="L2278" s="346">
        <v>45670</v>
      </c>
      <c r="M2278" s="345">
        <v>0.01</v>
      </c>
      <c r="N2278" s="345">
        <v>0</v>
      </c>
      <c r="O2278" s="282" t="s">
        <v>1123</v>
      </c>
      <c r="P2278" s="344">
        <v>0</v>
      </c>
      <c r="Q2278" s="282" t="s">
        <v>2147</v>
      </c>
      <c r="R2278" s="344">
        <v>1</v>
      </c>
      <c r="S2278" s="339"/>
      <c r="U2278" s="24" t="e">
        <f>+VLOOKUP(TRIM(C2278),[5]CAT!$A$2:$G$498,4,0)</f>
        <v>#N/A</v>
      </c>
      <c r="V2278" s="65">
        <f t="shared" si="35"/>
        <v>45670</v>
      </c>
    </row>
    <row r="2279" spans="1:22" x14ac:dyDescent="0.2">
      <c r="A2279" s="344">
        <v>2202</v>
      </c>
      <c r="B2279" s="345" t="b">
        <v>1</v>
      </c>
      <c r="C2279" s="282" t="s">
        <v>1514</v>
      </c>
      <c r="D2279" s="282" t="s">
        <v>20</v>
      </c>
      <c r="E2279" s="282" t="s">
        <v>84</v>
      </c>
      <c r="F2279" s="282" t="s">
        <v>1375</v>
      </c>
      <c r="G2279" s="345">
        <v>76.98</v>
      </c>
      <c r="H2279" s="345">
        <v>76.98</v>
      </c>
      <c r="I2279" s="282" t="s">
        <v>1180</v>
      </c>
      <c r="J2279" s="346">
        <v>45669</v>
      </c>
      <c r="K2279" s="344">
        <v>0</v>
      </c>
      <c r="L2279" s="346">
        <v>45670</v>
      </c>
      <c r="M2279" s="345">
        <v>0.01</v>
      </c>
      <c r="N2279" s="345">
        <v>0</v>
      </c>
      <c r="O2279" s="282" t="s">
        <v>1123</v>
      </c>
      <c r="P2279" s="344">
        <v>0</v>
      </c>
      <c r="Q2279" s="282" t="s">
        <v>2148</v>
      </c>
      <c r="R2279" s="344">
        <v>1</v>
      </c>
      <c r="S2279" s="339"/>
      <c r="U2279" s="24" t="e">
        <f>+VLOOKUP(TRIM(C2279),[5]CAT!$A$2:$G$498,4,0)</f>
        <v>#N/A</v>
      </c>
      <c r="V2279" s="65">
        <f t="shared" si="35"/>
        <v>45670</v>
      </c>
    </row>
    <row r="2280" spans="1:22" x14ac:dyDescent="0.2">
      <c r="A2280" s="344">
        <v>2207</v>
      </c>
      <c r="B2280" s="345" t="b">
        <v>1</v>
      </c>
      <c r="C2280" s="282" t="s">
        <v>1475</v>
      </c>
      <c r="D2280" s="282" t="s">
        <v>20</v>
      </c>
      <c r="E2280" s="282" t="s">
        <v>352</v>
      </c>
      <c r="F2280" s="282" t="s">
        <v>1375</v>
      </c>
      <c r="G2280" s="345">
        <v>359.46</v>
      </c>
      <c r="H2280" s="345">
        <v>359.46</v>
      </c>
      <c r="I2280" s="282" t="s">
        <v>1180</v>
      </c>
      <c r="J2280" s="346">
        <v>45669</v>
      </c>
      <c r="K2280" s="344">
        <v>0</v>
      </c>
      <c r="L2280" s="346">
        <v>45670</v>
      </c>
      <c r="M2280" s="345">
        <v>0.01</v>
      </c>
      <c r="N2280" s="345">
        <v>0</v>
      </c>
      <c r="O2280" s="282" t="s">
        <v>1123</v>
      </c>
      <c r="P2280" s="344">
        <v>0</v>
      </c>
      <c r="Q2280" s="282" t="s">
        <v>2134</v>
      </c>
      <c r="R2280" s="344">
        <v>1</v>
      </c>
      <c r="S2280" s="339"/>
      <c r="U2280" s="24" t="e">
        <f>+VLOOKUP(TRIM(C2280),[5]CAT!$A$2:$G$498,4,0)</f>
        <v>#N/A</v>
      </c>
      <c r="V2280" s="65">
        <f t="shared" si="35"/>
        <v>45670</v>
      </c>
    </row>
    <row r="2281" spans="1:22" x14ac:dyDescent="0.2">
      <c r="A2281" s="344">
        <v>2179</v>
      </c>
      <c r="B2281" s="345" t="b">
        <v>1</v>
      </c>
      <c r="C2281" s="282" t="s">
        <v>2098</v>
      </c>
      <c r="D2281" s="282" t="s">
        <v>20</v>
      </c>
      <c r="E2281" s="282" t="s">
        <v>2115</v>
      </c>
      <c r="F2281" s="282" t="s">
        <v>2116</v>
      </c>
      <c r="G2281" s="345">
        <v>4816.66</v>
      </c>
      <c r="H2281" s="345">
        <v>4816.66</v>
      </c>
      <c r="I2281" s="282" t="s">
        <v>1139</v>
      </c>
      <c r="J2281" s="346">
        <v>45669</v>
      </c>
      <c r="K2281" s="344">
        <v>0</v>
      </c>
      <c r="L2281" s="346">
        <v>45670</v>
      </c>
      <c r="M2281" s="345">
        <v>0.01</v>
      </c>
      <c r="N2281" s="345">
        <v>0</v>
      </c>
      <c r="O2281" s="282" t="s">
        <v>1123</v>
      </c>
      <c r="P2281" s="344">
        <v>0</v>
      </c>
      <c r="Q2281" s="282" t="s">
        <v>2111</v>
      </c>
      <c r="R2281" s="344">
        <v>1</v>
      </c>
      <c r="S2281" s="339"/>
      <c r="U2281" s="24" t="e">
        <f>+VLOOKUP(TRIM(C2281),[5]CAT!$A$2:$G$498,4,0)</f>
        <v>#N/A</v>
      </c>
      <c r="V2281" s="65">
        <f t="shared" si="35"/>
        <v>45670</v>
      </c>
    </row>
    <row r="2282" spans="1:22" x14ac:dyDescent="0.2">
      <c r="A2282" s="344">
        <v>2187</v>
      </c>
      <c r="B2282" s="345" t="b">
        <v>1</v>
      </c>
      <c r="C2282" s="282" t="s">
        <v>2098</v>
      </c>
      <c r="D2282" s="282" t="s">
        <v>20</v>
      </c>
      <c r="E2282" s="282" t="s">
        <v>2115</v>
      </c>
      <c r="F2282" s="282" t="s">
        <v>2116</v>
      </c>
      <c r="G2282" s="345">
        <v>5000</v>
      </c>
      <c r="H2282" s="345">
        <v>5000</v>
      </c>
      <c r="I2282" s="282" t="s">
        <v>1139</v>
      </c>
      <c r="J2282" s="346">
        <v>45669</v>
      </c>
      <c r="K2282" s="344">
        <v>0</v>
      </c>
      <c r="L2282" s="346">
        <v>45670</v>
      </c>
      <c r="M2282" s="345">
        <v>0.01</v>
      </c>
      <c r="N2282" s="345">
        <v>0</v>
      </c>
      <c r="O2282" s="282" t="s">
        <v>1123</v>
      </c>
      <c r="P2282" s="344">
        <v>0</v>
      </c>
      <c r="Q2282" s="282" t="s">
        <v>2112</v>
      </c>
      <c r="R2282" s="344">
        <v>1</v>
      </c>
      <c r="S2282" s="339"/>
      <c r="U2282" s="24" t="e">
        <f>+VLOOKUP(TRIM(C2282),[5]CAT!$A$2:$G$498,4,0)</f>
        <v>#N/A</v>
      </c>
      <c r="V2282" s="65">
        <f t="shared" ref="V2282:V2345" si="36">L2282</f>
        <v>45670</v>
      </c>
    </row>
    <row r="2283" spans="1:22" x14ac:dyDescent="0.2">
      <c r="A2283" s="344">
        <v>2182</v>
      </c>
      <c r="B2283" s="345" t="b">
        <v>1</v>
      </c>
      <c r="C2283" s="282" t="s">
        <v>134</v>
      </c>
      <c r="D2283" s="282" t="s">
        <v>20</v>
      </c>
      <c r="E2283" s="282" t="s">
        <v>441</v>
      </c>
      <c r="F2283" s="282" t="s">
        <v>2117</v>
      </c>
      <c r="G2283" s="345">
        <v>1.9644429999999999</v>
      </c>
      <c r="H2283" s="345">
        <v>1.9644429999999999</v>
      </c>
      <c r="I2283" s="282" t="s">
        <v>1139</v>
      </c>
      <c r="J2283" s="346">
        <v>45669</v>
      </c>
      <c r="K2283" s="344">
        <v>0</v>
      </c>
      <c r="L2283" s="346">
        <v>45670</v>
      </c>
      <c r="M2283" s="345">
        <v>0</v>
      </c>
      <c r="N2283" s="345">
        <v>0</v>
      </c>
      <c r="O2283" s="282" t="s">
        <v>1123</v>
      </c>
      <c r="P2283" s="344">
        <v>0</v>
      </c>
      <c r="Q2283" s="282" t="s">
        <v>2111</v>
      </c>
      <c r="R2283" s="344">
        <v>1</v>
      </c>
      <c r="S2283" s="339"/>
      <c r="U2283" s="24" t="str">
        <f>+VLOOKUP(TRIM(C2283),[5]CAT!$A$2:$G$498,4,0)</f>
        <v>Ribbon</v>
      </c>
      <c r="V2283" s="65">
        <f t="shared" si="36"/>
        <v>45670</v>
      </c>
    </row>
    <row r="2284" spans="1:22" x14ac:dyDescent="0.2">
      <c r="A2284" s="344">
        <v>2189</v>
      </c>
      <c r="B2284" s="345" t="b">
        <v>1</v>
      </c>
      <c r="C2284" s="282" t="s">
        <v>134</v>
      </c>
      <c r="D2284" s="282" t="s">
        <v>20</v>
      </c>
      <c r="E2284" s="282" t="s">
        <v>441</v>
      </c>
      <c r="F2284" s="282" t="s">
        <v>2117</v>
      </c>
      <c r="G2284" s="345">
        <v>2.0392160000000001</v>
      </c>
      <c r="H2284" s="345">
        <v>2.0392160000000001</v>
      </c>
      <c r="I2284" s="282" t="s">
        <v>1139</v>
      </c>
      <c r="J2284" s="346">
        <v>45669</v>
      </c>
      <c r="K2284" s="344">
        <v>0</v>
      </c>
      <c r="L2284" s="346">
        <v>45670</v>
      </c>
      <c r="M2284" s="345">
        <v>0</v>
      </c>
      <c r="N2284" s="345">
        <v>0</v>
      </c>
      <c r="O2284" s="282" t="s">
        <v>1123</v>
      </c>
      <c r="P2284" s="344">
        <v>0</v>
      </c>
      <c r="Q2284" s="282" t="s">
        <v>2112</v>
      </c>
      <c r="R2284" s="344">
        <v>1</v>
      </c>
      <c r="S2284" s="339"/>
      <c r="U2284" s="24" t="str">
        <f>+VLOOKUP(TRIM(C2284),[5]CAT!$A$2:$G$498,4,0)</f>
        <v>Ribbon</v>
      </c>
      <c r="V2284" s="65">
        <f t="shared" si="36"/>
        <v>45670</v>
      </c>
    </row>
    <row r="2285" spans="1:22" x14ac:dyDescent="0.2">
      <c r="A2285" s="344">
        <v>2177</v>
      </c>
      <c r="B2285" s="345" t="b">
        <v>1</v>
      </c>
      <c r="C2285" s="282" t="s">
        <v>1022</v>
      </c>
      <c r="D2285" s="282" t="s">
        <v>20</v>
      </c>
      <c r="E2285" s="282" t="s">
        <v>1503</v>
      </c>
      <c r="F2285" s="282" t="s">
        <v>1375</v>
      </c>
      <c r="G2285" s="345">
        <v>19.670000000000002</v>
      </c>
      <c r="H2285" s="345">
        <v>19.670000000000002</v>
      </c>
      <c r="I2285" s="282" t="s">
        <v>1182</v>
      </c>
      <c r="J2285" s="346">
        <v>45669</v>
      </c>
      <c r="K2285" s="344">
        <v>0</v>
      </c>
      <c r="L2285" s="346">
        <v>45670</v>
      </c>
      <c r="M2285" s="345">
        <v>0.01</v>
      </c>
      <c r="N2285" s="345">
        <v>0</v>
      </c>
      <c r="O2285" s="282" t="s">
        <v>1123</v>
      </c>
      <c r="P2285" s="344">
        <v>0</v>
      </c>
      <c r="Q2285" s="282" t="s">
        <v>2111</v>
      </c>
      <c r="R2285" s="344">
        <v>1</v>
      </c>
      <c r="S2285" s="339"/>
      <c r="U2285" s="24" t="e">
        <f>+VLOOKUP(TRIM(C2285),[5]CAT!$A$2:$G$498,4,0)</f>
        <v>#N/A</v>
      </c>
      <c r="V2285" s="65">
        <f t="shared" si="36"/>
        <v>45670</v>
      </c>
    </row>
    <row r="2286" spans="1:22" x14ac:dyDescent="0.2">
      <c r="A2286" s="344">
        <v>2185</v>
      </c>
      <c r="B2286" s="345" t="b">
        <v>1</v>
      </c>
      <c r="C2286" s="282" t="s">
        <v>1022</v>
      </c>
      <c r="D2286" s="282" t="s">
        <v>20</v>
      </c>
      <c r="E2286" s="282" t="s">
        <v>1503</v>
      </c>
      <c r="F2286" s="282" t="s">
        <v>1375</v>
      </c>
      <c r="G2286" s="345">
        <v>20.420000000000002</v>
      </c>
      <c r="H2286" s="345">
        <v>20.420000000000002</v>
      </c>
      <c r="I2286" s="282" t="s">
        <v>1182</v>
      </c>
      <c r="J2286" s="346">
        <v>45669</v>
      </c>
      <c r="K2286" s="344">
        <v>0</v>
      </c>
      <c r="L2286" s="346">
        <v>45670</v>
      </c>
      <c r="M2286" s="345">
        <v>0.01</v>
      </c>
      <c r="N2286" s="345">
        <v>0</v>
      </c>
      <c r="O2286" s="282" t="s">
        <v>1123</v>
      </c>
      <c r="P2286" s="344">
        <v>0</v>
      </c>
      <c r="Q2286" s="282" t="s">
        <v>2112</v>
      </c>
      <c r="R2286" s="344">
        <v>1</v>
      </c>
      <c r="S2286" s="339"/>
      <c r="U2286" s="24" t="e">
        <f>+VLOOKUP(TRIM(C2286),[5]CAT!$A$2:$G$498,4,0)</f>
        <v>#N/A</v>
      </c>
      <c r="V2286" s="65">
        <f t="shared" si="36"/>
        <v>45670</v>
      </c>
    </row>
    <row r="2287" spans="1:22" x14ac:dyDescent="0.2">
      <c r="A2287" s="344">
        <v>2200</v>
      </c>
      <c r="B2287" s="345" t="b">
        <v>1</v>
      </c>
      <c r="C2287" s="282" t="s">
        <v>1022</v>
      </c>
      <c r="D2287" s="282" t="s">
        <v>20</v>
      </c>
      <c r="E2287" s="282" t="s">
        <v>1503</v>
      </c>
      <c r="F2287" s="282" t="s">
        <v>1375</v>
      </c>
      <c r="G2287" s="345">
        <v>4.3899999999999997</v>
      </c>
      <c r="H2287" s="345">
        <v>4.3899999999999997</v>
      </c>
      <c r="I2287" s="282" t="s">
        <v>1182</v>
      </c>
      <c r="J2287" s="346">
        <v>45669</v>
      </c>
      <c r="K2287" s="344">
        <v>0</v>
      </c>
      <c r="L2287" s="346">
        <v>45670</v>
      </c>
      <c r="M2287" s="345">
        <v>0.01</v>
      </c>
      <c r="N2287" s="345">
        <v>0</v>
      </c>
      <c r="O2287" s="282" t="s">
        <v>1123</v>
      </c>
      <c r="P2287" s="344">
        <v>0</v>
      </c>
      <c r="Q2287" s="282" t="s">
        <v>2147</v>
      </c>
      <c r="R2287" s="344">
        <v>1</v>
      </c>
      <c r="S2287" s="339"/>
      <c r="U2287" s="24" t="e">
        <f>+VLOOKUP(TRIM(C2287),[5]CAT!$A$2:$G$498,4,0)</f>
        <v>#N/A</v>
      </c>
      <c r="V2287" s="65">
        <f t="shared" si="36"/>
        <v>45670</v>
      </c>
    </row>
    <row r="2288" spans="1:22" x14ac:dyDescent="0.2">
      <c r="A2288" s="344">
        <v>2205</v>
      </c>
      <c r="B2288" s="345" t="b">
        <v>1</v>
      </c>
      <c r="C2288" s="282" t="s">
        <v>1022</v>
      </c>
      <c r="D2288" s="282" t="s">
        <v>20</v>
      </c>
      <c r="E2288" s="282" t="s">
        <v>1503</v>
      </c>
      <c r="F2288" s="282" t="s">
        <v>1375</v>
      </c>
      <c r="G2288" s="345">
        <v>3.94</v>
      </c>
      <c r="H2288" s="345">
        <v>3.94</v>
      </c>
      <c r="I2288" s="282" t="s">
        <v>1182</v>
      </c>
      <c r="J2288" s="346">
        <v>45669</v>
      </c>
      <c r="K2288" s="344">
        <v>0</v>
      </c>
      <c r="L2288" s="346">
        <v>45670</v>
      </c>
      <c r="M2288" s="345">
        <v>0.01</v>
      </c>
      <c r="N2288" s="345">
        <v>0</v>
      </c>
      <c r="O2288" s="282" t="s">
        <v>1123</v>
      </c>
      <c r="P2288" s="344">
        <v>0</v>
      </c>
      <c r="Q2288" s="282" t="s">
        <v>2148</v>
      </c>
      <c r="R2288" s="344">
        <v>1</v>
      </c>
      <c r="S2288" s="339"/>
      <c r="U2288" s="24" t="e">
        <f>+VLOOKUP(TRIM(C2288),[5]CAT!$A$2:$G$498,4,0)</f>
        <v>#N/A</v>
      </c>
      <c r="V2288" s="65">
        <f t="shared" si="36"/>
        <v>45670</v>
      </c>
    </row>
    <row r="2289" spans="1:22" x14ac:dyDescent="0.2">
      <c r="A2289" s="344">
        <v>2211</v>
      </c>
      <c r="B2289" s="345" t="b">
        <v>1</v>
      </c>
      <c r="C2289" s="282" t="s">
        <v>1022</v>
      </c>
      <c r="D2289" s="282" t="s">
        <v>20</v>
      </c>
      <c r="E2289" s="282" t="s">
        <v>1503</v>
      </c>
      <c r="F2289" s="282" t="s">
        <v>1375</v>
      </c>
      <c r="G2289" s="345">
        <v>25.99</v>
      </c>
      <c r="H2289" s="345">
        <v>25.99</v>
      </c>
      <c r="I2289" s="282" t="s">
        <v>1182</v>
      </c>
      <c r="J2289" s="346">
        <v>45669</v>
      </c>
      <c r="K2289" s="344">
        <v>0</v>
      </c>
      <c r="L2289" s="346">
        <v>45670</v>
      </c>
      <c r="M2289" s="345">
        <v>0.01</v>
      </c>
      <c r="N2289" s="345">
        <v>0</v>
      </c>
      <c r="O2289" s="282" t="s">
        <v>1123</v>
      </c>
      <c r="P2289" s="344">
        <v>0</v>
      </c>
      <c r="Q2289" s="282" t="s">
        <v>2134</v>
      </c>
      <c r="R2289" s="344">
        <v>1</v>
      </c>
      <c r="S2289" s="339"/>
      <c r="U2289" s="24" t="e">
        <f>+VLOOKUP(TRIM(C2289),[5]CAT!$A$2:$G$498,4,0)</f>
        <v>#N/A</v>
      </c>
      <c r="V2289" s="65">
        <f t="shared" si="36"/>
        <v>45670</v>
      </c>
    </row>
    <row r="2290" spans="1:22" x14ac:dyDescent="0.2">
      <c r="A2290" s="344">
        <v>89</v>
      </c>
      <c r="B2290" s="345" t="b">
        <v>1</v>
      </c>
      <c r="C2290" s="282" t="s">
        <v>2142</v>
      </c>
      <c r="D2290" s="282" t="s">
        <v>1145</v>
      </c>
      <c r="E2290" s="282" t="s">
        <v>1390</v>
      </c>
      <c r="F2290" s="282" t="s">
        <v>2143</v>
      </c>
      <c r="G2290" s="345">
        <v>2496</v>
      </c>
      <c r="H2290" s="345">
        <v>0</v>
      </c>
      <c r="I2290" s="282" t="s">
        <v>1139</v>
      </c>
      <c r="J2290" s="346">
        <v>45669</v>
      </c>
      <c r="K2290" s="344">
        <v>1</v>
      </c>
      <c r="L2290" s="346">
        <v>45670</v>
      </c>
      <c r="M2290" s="345">
        <v>0</v>
      </c>
      <c r="N2290" s="345">
        <v>0</v>
      </c>
      <c r="O2290" s="282" t="s">
        <v>1123</v>
      </c>
      <c r="P2290" s="344">
        <v>0</v>
      </c>
      <c r="Q2290" s="282" t="s">
        <v>2134</v>
      </c>
      <c r="R2290" s="344">
        <v>1</v>
      </c>
      <c r="S2290" s="339"/>
      <c r="U2290" s="24" t="e">
        <f>+VLOOKUP(TRIM(C2290),[5]CAT!$A$2:$G$498,4,0)</f>
        <v>#N/A</v>
      </c>
      <c r="V2290" s="65">
        <f t="shared" si="36"/>
        <v>45670</v>
      </c>
    </row>
    <row r="2291" spans="1:22" x14ac:dyDescent="0.2">
      <c r="A2291" s="344">
        <v>2178</v>
      </c>
      <c r="B2291" s="345" t="b">
        <v>1</v>
      </c>
      <c r="C2291" s="282" t="s">
        <v>1480</v>
      </c>
      <c r="D2291" s="282" t="s">
        <v>20</v>
      </c>
      <c r="E2291" s="282" t="s">
        <v>113</v>
      </c>
      <c r="F2291" s="282" t="s">
        <v>1519</v>
      </c>
      <c r="G2291" s="345">
        <v>149.71</v>
      </c>
      <c r="H2291" s="345">
        <v>149.71</v>
      </c>
      <c r="I2291" s="282" t="s">
        <v>1180</v>
      </c>
      <c r="J2291" s="346">
        <v>45669</v>
      </c>
      <c r="K2291" s="344">
        <v>0</v>
      </c>
      <c r="L2291" s="346">
        <v>45670</v>
      </c>
      <c r="M2291" s="345">
        <v>0.01</v>
      </c>
      <c r="N2291" s="345">
        <v>0</v>
      </c>
      <c r="O2291" s="282" t="s">
        <v>1123</v>
      </c>
      <c r="P2291" s="344">
        <v>0</v>
      </c>
      <c r="Q2291" s="282" t="s">
        <v>2111</v>
      </c>
      <c r="R2291" s="344">
        <v>1</v>
      </c>
      <c r="S2291" s="339"/>
      <c r="U2291" s="24" t="e">
        <f>+VLOOKUP(TRIM(C2291),[5]CAT!$A$2:$G$498,4,0)</f>
        <v>#N/A</v>
      </c>
      <c r="V2291" s="65">
        <f t="shared" si="36"/>
        <v>45670</v>
      </c>
    </row>
    <row r="2292" spans="1:22" x14ac:dyDescent="0.2">
      <c r="A2292" s="344">
        <v>2186</v>
      </c>
      <c r="B2292" s="345" t="b">
        <v>1</v>
      </c>
      <c r="C2292" s="282" t="s">
        <v>1479</v>
      </c>
      <c r="D2292" s="282" t="s">
        <v>20</v>
      </c>
      <c r="E2292" s="282" t="s">
        <v>89</v>
      </c>
      <c r="F2292" s="282" t="s">
        <v>1507</v>
      </c>
      <c r="G2292" s="345">
        <v>155.41</v>
      </c>
      <c r="H2292" s="345">
        <v>155.41</v>
      </c>
      <c r="I2292" s="282" t="s">
        <v>1180</v>
      </c>
      <c r="J2292" s="346">
        <v>45669</v>
      </c>
      <c r="K2292" s="344">
        <v>0</v>
      </c>
      <c r="L2292" s="346">
        <v>45670</v>
      </c>
      <c r="M2292" s="345">
        <v>0.01</v>
      </c>
      <c r="N2292" s="345">
        <v>0</v>
      </c>
      <c r="O2292" s="282" t="s">
        <v>1123</v>
      </c>
      <c r="P2292" s="344">
        <v>0</v>
      </c>
      <c r="Q2292" s="282" t="s">
        <v>2112</v>
      </c>
      <c r="R2292" s="344">
        <v>1</v>
      </c>
      <c r="S2292" s="339"/>
      <c r="U2292" s="24" t="e">
        <f>+VLOOKUP(TRIM(C2292),[5]CAT!$A$2:$G$498,4,0)</f>
        <v>#N/A</v>
      </c>
      <c r="V2292" s="65">
        <f t="shared" si="36"/>
        <v>45670</v>
      </c>
    </row>
    <row r="2293" spans="1:22" x14ac:dyDescent="0.2">
      <c r="A2293" s="344">
        <v>2208</v>
      </c>
      <c r="B2293" s="345" t="b">
        <v>1</v>
      </c>
      <c r="C2293" s="282" t="s">
        <v>1774</v>
      </c>
      <c r="D2293" s="282" t="s">
        <v>20</v>
      </c>
      <c r="E2293" s="282" t="s">
        <v>322</v>
      </c>
      <c r="F2293" s="282" t="s">
        <v>2013</v>
      </c>
      <c r="G2293" s="345">
        <v>2496.25</v>
      </c>
      <c r="H2293" s="345">
        <v>2496.25</v>
      </c>
      <c r="I2293" s="282" t="s">
        <v>1139</v>
      </c>
      <c r="J2293" s="346">
        <v>45669</v>
      </c>
      <c r="K2293" s="344">
        <v>0</v>
      </c>
      <c r="L2293" s="346">
        <v>45670</v>
      </c>
      <c r="M2293" s="345">
        <v>0.01</v>
      </c>
      <c r="N2293" s="345">
        <v>0</v>
      </c>
      <c r="O2293" s="282" t="s">
        <v>1123</v>
      </c>
      <c r="P2293" s="344">
        <v>0</v>
      </c>
      <c r="Q2293" s="282" t="s">
        <v>2134</v>
      </c>
      <c r="R2293" s="344">
        <v>1</v>
      </c>
      <c r="S2293" s="339"/>
      <c r="U2293" s="24" t="e">
        <f>+VLOOKUP(TRIM(C2293),[5]CAT!$A$2:$G$498,4,0)</f>
        <v>#N/A</v>
      </c>
      <c r="V2293" s="65">
        <f t="shared" si="36"/>
        <v>45670</v>
      </c>
    </row>
    <row r="2294" spans="1:22" x14ac:dyDescent="0.2">
      <c r="A2294" s="344">
        <v>87</v>
      </c>
      <c r="B2294" s="345" t="b">
        <v>1</v>
      </c>
      <c r="C2294" s="282" t="s">
        <v>1150</v>
      </c>
      <c r="D2294" s="282" t="s">
        <v>1145</v>
      </c>
      <c r="E2294" s="282" t="s">
        <v>1425</v>
      </c>
      <c r="F2294" s="282" t="s">
        <v>1426</v>
      </c>
      <c r="G2294" s="345">
        <v>657.89473699999996</v>
      </c>
      <c r="H2294" s="345">
        <v>0</v>
      </c>
      <c r="I2294" s="282" t="s">
        <v>1139</v>
      </c>
      <c r="J2294" s="346">
        <v>45669</v>
      </c>
      <c r="K2294" s="344">
        <v>1</v>
      </c>
      <c r="L2294" s="346">
        <v>45670</v>
      </c>
      <c r="M2294" s="345">
        <v>0</v>
      </c>
      <c r="N2294" s="345">
        <v>0</v>
      </c>
      <c r="O2294" s="282" t="s">
        <v>1123</v>
      </c>
      <c r="P2294" s="344">
        <v>0</v>
      </c>
      <c r="Q2294" s="282" t="s">
        <v>2147</v>
      </c>
      <c r="R2294" s="344">
        <v>1</v>
      </c>
      <c r="S2294" s="339"/>
      <c r="U2294" s="24" t="e">
        <f>+VLOOKUP(TRIM(C2294),[5]CAT!$A$2:$G$498,4,0)</f>
        <v>#N/A</v>
      </c>
      <c r="V2294" s="65">
        <f t="shared" si="36"/>
        <v>45670</v>
      </c>
    </row>
    <row r="2295" spans="1:22" x14ac:dyDescent="0.2">
      <c r="A2295" s="344">
        <v>88</v>
      </c>
      <c r="B2295" s="345" t="b">
        <v>1</v>
      </c>
      <c r="C2295" s="282" t="s">
        <v>1151</v>
      </c>
      <c r="D2295" s="282" t="s">
        <v>1145</v>
      </c>
      <c r="E2295" s="282" t="s">
        <v>1152</v>
      </c>
      <c r="F2295" s="282" t="s">
        <v>1427</v>
      </c>
      <c r="G2295" s="345">
        <v>592.10526300000004</v>
      </c>
      <c r="H2295" s="345">
        <v>0</v>
      </c>
      <c r="I2295" s="282" t="s">
        <v>1139</v>
      </c>
      <c r="J2295" s="346">
        <v>45669</v>
      </c>
      <c r="K2295" s="344">
        <v>1</v>
      </c>
      <c r="L2295" s="346">
        <v>45670</v>
      </c>
      <c r="M2295" s="345">
        <v>0</v>
      </c>
      <c r="N2295" s="345">
        <v>0</v>
      </c>
      <c r="O2295" s="282" t="s">
        <v>1123</v>
      </c>
      <c r="P2295" s="344">
        <v>0</v>
      </c>
      <c r="Q2295" s="282" t="s">
        <v>2148</v>
      </c>
      <c r="R2295" s="344">
        <v>1</v>
      </c>
      <c r="S2295" s="339"/>
      <c r="U2295" s="24" t="e">
        <f>+VLOOKUP(TRIM(C2295),[5]CAT!$A$2:$G$498,4,0)</f>
        <v>#N/A</v>
      </c>
      <c r="V2295" s="65">
        <f t="shared" si="36"/>
        <v>45670</v>
      </c>
    </row>
    <row r="2296" spans="1:22" x14ac:dyDescent="0.2">
      <c r="A2296" s="344">
        <v>83</v>
      </c>
      <c r="B2296" s="345" t="b">
        <v>1</v>
      </c>
      <c r="C2296" s="282" t="s">
        <v>2118</v>
      </c>
      <c r="D2296" s="282" t="s">
        <v>1145</v>
      </c>
      <c r="E2296" s="282" t="s">
        <v>2119</v>
      </c>
      <c r="F2296" s="282" t="s">
        <v>2164</v>
      </c>
      <c r="G2296" s="345">
        <v>4722.22</v>
      </c>
      <c r="H2296" s="345">
        <v>0</v>
      </c>
      <c r="I2296" s="282" t="s">
        <v>1139</v>
      </c>
      <c r="J2296" s="346">
        <v>45669</v>
      </c>
      <c r="K2296" s="344">
        <v>1</v>
      </c>
      <c r="L2296" s="346">
        <v>45670</v>
      </c>
      <c r="M2296" s="345">
        <v>0.01</v>
      </c>
      <c r="N2296" s="345">
        <v>0</v>
      </c>
      <c r="O2296" s="282" t="s">
        <v>1123</v>
      </c>
      <c r="P2296" s="344">
        <v>0</v>
      </c>
      <c r="Q2296" s="282" t="s">
        <v>2111</v>
      </c>
      <c r="R2296" s="344">
        <v>1</v>
      </c>
      <c r="S2296" s="339"/>
      <c r="U2296" s="24" t="e">
        <f>+VLOOKUP(TRIM(C2296),[5]CAT!$A$2:$G$498,4,0)</f>
        <v>#N/A</v>
      </c>
      <c r="V2296" s="65">
        <f t="shared" si="36"/>
        <v>45670</v>
      </c>
    </row>
    <row r="2297" spans="1:22" x14ac:dyDescent="0.2">
      <c r="A2297" s="344">
        <v>84</v>
      </c>
      <c r="B2297" s="345" t="b">
        <v>1</v>
      </c>
      <c r="C2297" s="282" t="s">
        <v>2122</v>
      </c>
      <c r="D2297" s="282" t="s">
        <v>1145</v>
      </c>
      <c r="E2297" s="282" t="s">
        <v>2123</v>
      </c>
      <c r="F2297" s="282" t="s">
        <v>2163</v>
      </c>
      <c r="G2297" s="345">
        <v>4901.96</v>
      </c>
      <c r="H2297" s="345">
        <v>0</v>
      </c>
      <c r="I2297" s="282" t="s">
        <v>1139</v>
      </c>
      <c r="J2297" s="346">
        <v>45669</v>
      </c>
      <c r="K2297" s="344">
        <v>1</v>
      </c>
      <c r="L2297" s="346">
        <v>45670</v>
      </c>
      <c r="M2297" s="345">
        <v>0.01</v>
      </c>
      <c r="N2297" s="345">
        <v>0</v>
      </c>
      <c r="O2297" s="282" t="s">
        <v>1123</v>
      </c>
      <c r="P2297" s="344">
        <v>0</v>
      </c>
      <c r="Q2297" s="282" t="s">
        <v>2112</v>
      </c>
      <c r="R2297" s="344">
        <v>1</v>
      </c>
      <c r="S2297" s="339"/>
      <c r="U2297" s="24" t="e">
        <f>+VLOOKUP(TRIM(C2297),[5]CAT!$A$2:$G$498,4,0)</f>
        <v>#N/A</v>
      </c>
      <c r="V2297" s="65">
        <f t="shared" si="36"/>
        <v>45670</v>
      </c>
    </row>
    <row r="2298" spans="1:22" x14ac:dyDescent="0.2">
      <c r="A2298" s="344">
        <v>2368</v>
      </c>
      <c r="B2298" s="345" t="b">
        <v>1</v>
      </c>
      <c r="C2298" s="282" t="s">
        <v>659</v>
      </c>
      <c r="D2298" s="282" t="s">
        <v>20</v>
      </c>
      <c r="E2298" s="282" t="s">
        <v>671</v>
      </c>
      <c r="F2298" s="282" t="s">
        <v>1135</v>
      </c>
      <c r="G2298" s="345">
        <v>0.29083900000000001</v>
      </c>
      <c r="H2298" s="345">
        <v>0.29083900000000001</v>
      </c>
      <c r="I2298" s="282" t="s">
        <v>1122</v>
      </c>
      <c r="J2298" s="346">
        <v>45669</v>
      </c>
      <c r="K2298" s="344">
        <v>15</v>
      </c>
      <c r="L2298" s="346">
        <v>45684</v>
      </c>
      <c r="M2298" s="345">
        <v>0</v>
      </c>
      <c r="N2298" s="345">
        <v>0</v>
      </c>
      <c r="O2298" s="282" t="s">
        <v>1123</v>
      </c>
      <c r="P2298" s="344">
        <v>0</v>
      </c>
      <c r="Q2298" s="282" t="s">
        <v>2003</v>
      </c>
      <c r="R2298" s="344">
        <v>1</v>
      </c>
      <c r="S2298" s="339"/>
      <c r="U2298" s="24" t="str">
        <f>+VLOOKUP(TRIM(C2298),[5]CAT!$A$2:$G$498,4,0)</f>
        <v>Sabor</v>
      </c>
      <c r="V2298" s="65">
        <f t="shared" si="36"/>
        <v>45684</v>
      </c>
    </row>
    <row r="2299" spans="1:22" x14ac:dyDescent="0.2">
      <c r="A2299" s="344">
        <v>2401</v>
      </c>
      <c r="B2299" s="345" t="b">
        <v>1</v>
      </c>
      <c r="C2299" s="282" t="s">
        <v>666</v>
      </c>
      <c r="D2299" s="282" t="s">
        <v>20</v>
      </c>
      <c r="E2299" s="282" t="s">
        <v>672</v>
      </c>
      <c r="F2299" s="282" t="s">
        <v>1137</v>
      </c>
      <c r="G2299" s="345">
        <v>181.837637</v>
      </c>
      <c r="H2299" s="345">
        <v>181.837637</v>
      </c>
      <c r="I2299" s="282" t="s">
        <v>1122</v>
      </c>
      <c r="J2299" s="346">
        <v>45669</v>
      </c>
      <c r="K2299" s="344">
        <v>15</v>
      </c>
      <c r="L2299" s="346">
        <v>45684</v>
      </c>
      <c r="M2299" s="345">
        <v>0</v>
      </c>
      <c r="N2299" s="345">
        <v>0</v>
      </c>
      <c r="O2299" s="282" t="s">
        <v>1123</v>
      </c>
      <c r="P2299" s="344">
        <v>0</v>
      </c>
      <c r="Q2299" s="282" t="s">
        <v>2002</v>
      </c>
      <c r="R2299" s="344">
        <v>1</v>
      </c>
      <c r="S2299" s="339"/>
      <c r="U2299" s="24" t="str">
        <f>+VLOOKUP(TRIM(C2299),[5]CAT!$A$2:$G$498,4,0)</f>
        <v>Vegetal</v>
      </c>
      <c r="V2299" s="65">
        <f t="shared" si="36"/>
        <v>45684</v>
      </c>
    </row>
    <row r="2300" spans="1:22" x14ac:dyDescent="0.2">
      <c r="A2300" s="344">
        <v>2213</v>
      </c>
      <c r="B2300" s="345" t="b">
        <v>1</v>
      </c>
      <c r="C2300" s="282" t="s">
        <v>1004</v>
      </c>
      <c r="D2300" s="282" t="s">
        <v>20</v>
      </c>
      <c r="E2300" s="282" t="s">
        <v>1498</v>
      </c>
      <c r="F2300" s="282" t="s">
        <v>1375</v>
      </c>
      <c r="G2300" s="345">
        <v>46.166510000000002</v>
      </c>
      <c r="H2300" s="345">
        <v>46.166510000000002</v>
      </c>
      <c r="I2300" s="282" t="s">
        <v>1139</v>
      </c>
      <c r="J2300" s="346">
        <v>45670</v>
      </c>
      <c r="K2300" s="344">
        <v>0</v>
      </c>
      <c r="L2300" s="346">
        <v>45670</v>
      </c>
      <c r="M2300" s="345">
        <v>0</v>
      </c>
      <c r="N2300" s="345">
        <v>0</v>
      </c>
      <c r="O2300" s="282" t="s">
        <v>1123</v>
      </c>
      <c r="P2300" s="344">
        <v>0</v>
      </c>
      <c r="Q2300" s="282" t="s">
        <v>2108</v>
      </c>
      <c r="R2300" s="344">
        <v>1</v>
      </c>
      <c r="S2300" s="339"/>
      <c r="U2300" s="24" t="e">
        <f>+VLOOKUP(TRIM(C2300),[5]CAT!$A$2:$G$498,4,0)</f>
        <v>#N/A</v>
      </c>
      <c r="V2300" s="65">
        <f t="shared" si="36"/>
        <v>45670</v>
      </c>
    </row>
    <row r="2301" spans="1:22" x14ac:dyDescent="0.2">
      <c r="A2301" s="344">
        <v>2220</v>
      </c>
      <c r="B2301" s="345" t="b">
        <v>1</v>
      </c>
      <c r="C2301" s="282" t="s">
        <v>1004</v>
      </c>
      <c r="D2301" s="282" t="s">
        <v>20</v>
      </c>
      <c r="E2301" s="282" t="s">
        <v>1498</v>
      </c>
      <c r="F2301" s="282" t="s">
        <v>1375</v>
      </c>
      <c r="G2301" s="345">
        <v>46.166510000000002</v>
      </c>
      <c r="H2301" s="345">
        <v>46.166510000000002</v>
      </c>
      <c r="I2301" s="282" t="s">
        <v>1139</v>
      </c>
      <c r="J2301" s="346">
        <v>45670</v>
      </c>
      <c r="K2301" s="344">
        <v>0</v>
      </c>
      <c r="L2301" s="346">
        <v>45670</v>
      </c>
      <c r="M2301" s="345">
        <v>0</v>
      </c>
      <c r="N2301" s="345">
        <v>0</v>
      </c>
      <c r="O2301" s="282" t="s">
        <v>1123</v>
      </c>
      <c r="P2301" s="344">
        <v>0</v>
      </c>
      <c r="Q2301" s="282" t="s">
        <v>2113</v>
      </c>
      <c r="R2301" s="344">
        <v>1</v>
      </c>
      <c r="S2301" s="339"/>
      <c r="U2301" s="24" t="e">
        <f>+VLOOKUP(TRIM(C2301),[5]CAT!$A$2:$G$498,4,0)</f>
        <v>#N/A</v>
      </c>
      <c r="V2301" s="65">
        <f t="shared" si="36"/>
        <v>45670</v>
      </c>
    </row>
    <row r="2302" spans="1:22" x14ac:dyDescent="0.2">
      <c r="A2302" s="344">
        <v>2217</v>
      </c>
      <c r="B2302" s="345" t="b">
        <v>1</v>
      </c>
      <c r="C2302" s="282" t="s">
        <v>301</v>
      </c>
      <c r="D2302" s="282" t="s">
        <v>20</v>
      </c>
      <c r="E2302" s="282" t="s">
        <v>605</v>
      </c>
      <c r="F2302" s="282" t="s">
        <v>1375</v>
      </c>
      <c r="G2302" s="345">
        <v>52.631399999999999</v>
      </c>
      <c r="H2302" s="345">
        <v>52.631399999999999</v>
      </c>
      <c r="I2302" s="282" t="s">
        <v>1139</v>
      </c>
      <c r="J2302" s="346">
        <v>45670</v>
      </c>
      <c r="K2302" s="344">
        <v>0</v>
      </c>
      <c r="L2302" s="346">
        <v>45670</v>
      </c>
      <c r="M2302" s="345">
        <v>0</v>
      </c>
      <c r="N2302" s="345">
        <v>0</v>
      </c>
      <c r="O2302" s="282" t="s">
        <v>1123</v>
      </c>
      <c r="P2302" s="344">
        <v>0</v>
      </c>
      <c r="Q2302" s="282" t="s">
        <v>2108</v>
      </c>
      <c r="R2302" s="344">
        <v>1</v>
      </c>
      <c r="S2302" s="339"/>
      <c r="U2302" s="24" t="str">
        <f>+VLOOKUP(TRIM(C2302),[5]CAT!$A$2:$G$498,4,0)</f>
        <v>Cinta</v>
      </c>
      <c r="V2302" s="65">
        <f t="shared" si="36"/>
        <v>45670</v>
      </c>
    </row>
    <row r="2303" spans="1:22" x14ac:dyDescent="0.2">
      <c r="A2303" s="344">
        <v>2221</v>
      </c>
      <c r="B2303" s="345" t="b">
        <v>1</v>
      </c>
      <c r="C2303" s="282" t="s">
        <v>301</v>
      </c>
      <c r="D2303" s="282" t="s">
        <v>20</v>
      </c>
      <c r="E2303" s="282" t="s">
        <v>605</v>
      </c>
      <c r="F2303" s="282" t="s">
        <v>1375</v>
      </c>
      <c r="G2303" s="345">
        <v>52.631399999999999</v>
      </c>
      <c r="H2303" s="345">
        <v>52.631399999999999</v>
      </c>
      <c r="I2303" s="282" t="s">
        <v>1139</v>
      </c>
      <c r="J2303" s="346">
        <v>45670</v>
      </c>
      <c r="K2303" s="344">
        <v>0</v>
      </c>
      <c r="L2303" s="346">
        <v>45670</v>
      </c>
      <c r="M2303" s="345">
        <v>0</v>
      </c>
      <c r="N2303" s="345">
        <v>0</v>
      </c>
      <c r="O2303" s="282" t="s">
        <v>1123</v>
      </c>
      <c r="P2303" s="344">
        <v>0</v>
      </c>
      <c r="Q2303" s="282" t="s">
        <v>2113</v>
      </c>
      <c r="R2303" s="344">
        <v>1</v>
      </c>
      <c r="S2303" s="339"/>
      <c r="U2303" s="24" t="str">
        <f>+VLOOKUP(TRIM(C2303),[5]CAT!$A$2:$G$498,4,0)</f>
        <v>Cinta</v>
      </c>
      <c r="V2303" s="65">
        <f t="shared" si="36"/>
        <v>45670</v>
      </c>
    </row>
    <row r="2304" spans="1:22" x14ac:dyDescent="0.2">
      <c r="A2304" s="344">
        <v>2215</v>
      </c>
      <c r="B2304" s="345" t="b">
        <v>1</v>
      </c>
      <c r="C2304" s="282" t="s">
        <v>2097</v>
      </c>
      <c r="D2304" s="282" t="s">
        <v>20</v>
      </c>
      <c r="E2304" s="282" t="s">
        <v>2125</v>
      </c>
      <c r="F2304" s="282" t="s">
        <v>2116</v>
      </c>
      <c r="G2304" s="345">
        <v>894.73</v>
      </c>
      <c r="H2304" s="345">
        <v>894.73</v>
      </c>
      <c r="I2304" s="282" t="s">
        <v>1139</v>
      </c>
      <c r="J2304" s="346">
        <v>45670</v>
      </c>
      <c r="K2304" s="344">
        <v>0</v>
      </c>
      <c r="L2304" s="346">
        <v>45670</v>
      </c>
      <c r="M2304" s="345">
        <v>0.01</v>
      </c>
      <c r="N2304" s="345">
        <v>0</v>
      </c>
      <c r="O2304" s="282" t="s">
        <v>1123</v>
      </c>
      <c r="P2304" s="344">
        <v>0</v>
      </c>
      <c r="Q2304" s="282" t="s">
        <v>2108</v>
      </c>
      <c r="R2304" s="344">
        <v>1</v>
      </c>
      <c r="S2304" s="339"/>
      <c r="U2304" s="24" t="e">
        <f>+VLOOKUP(TRIM(C2304),[5]CAT!$A$2:$G$498,4,0)</f>
        <v>#N/A</v>
      </c>
      <c r="V2304" s="65">
        <f t="shared" si="36"/>
        <v>45670</v>
      </c>
    </row>
    <row r="2305" spans="1:22" x14ac:dyDescent="0.2">
      <c r="A2305" s="344">
        <v>2223</v>
      </c>
      <c r="B2305" s="345" t="b">
        <v>1</v>
      </c>
      <c r="C2305" s="282" t="s">
        <v>2097</v>
      </c>
      <c r="D2305" s="282" t="s">
        <v>20</v>
      </c>
      <c r="E2305" s="282" t="s">
        <v>2125</v>
      </c>
      <c r="F2305" s="282" t="s">
        <v>2116</v>
      </c>
      <c r="G2305" s="345">
        <v>894.73</v>
      </c>
      <c r="H2305" s="345">
        <v>894.73</v>
      </c>
      <c r="I2305" s="282" t="s">
        <v>1139</v>
      </c>
      <c r="J2305" s="346">
        <v>45670</v>
      </c>
      <c r="K2305" s="344">
        <v>0</v>
      </c>
      <c r="L2305" s="346">
        <v>45670</v>
      </c>
      <c r="M2305" s="345">
        <v>0.01</v>
      </c>
      <c r="N2305" s="345">
        <v>0</v>
      </c>
      <c r="O2305" s="282" t="s">
        <v>1123</v>
      </c>
      <c r="P2305" s="344">
        <v>0</v>
      </c>
      <c r="Q2305" s="282" t="s">
        <v>2113</v>
      </c>
      <c r="R2305" s="344">
        <v>1</v>
      </c>
      <c r="S2305" s="339"/>
      <c r="U2305" s="24" t="e">
        <f>+VLOOKUP(TRIM(C2305),[5]CAT!$A$2:$G$498,4,0)</f>
        <v>#N/A</v>
      </c>
      <c r="V2305" s="65">
        <f t="shared" si="36"/>
        <v>45670</v>
      </c>
    </row>
    <row r="2306" spans="1:22" x14ac:dyDescent="0.2">
      <c r="A2306" s="344">
        <v>2222</v>
      </c>
      <c r="B2306" s="345" t="b">
        <v>1</v>
      </c>
      <c r="C2306" s="282" t="s">
        <v>1504</v>
      </c>
      <c r="D2306" s="282" t="s">
        <v>20</v>
      </c>
      <c r="E2306" s="282" t="s">
        <v>41</v>
      </c>
      <c r="F2306" s="282" t="s">
        <v>1505</v>
      </c>
      <c r="G2306" s="345">
        <v>29.02</v>
      </c>
      <c r="H2306" s="345">
        <v>29.02</v>
      </c>
      <c r="I2306" s="282" t="s">
        <v>1180</v>
      </c>
      <c r="J2306" s="346">
        <v>45670</v>
      </c>
      <c r="K2306" s="344">
        <v>0</v>
      </c>
      <c r="L2306" s="346">
        <v>45670</v>
      </c>
      <c r="M2306" s="345">
        <v>0.01</v>
      </c>
      <c r="N2306" s="345">
        <v>0</v>
      </c>
      <c r="O2306" s="282" t="s">
        <v>1123</v>
      </c>
      <c r="P2306" s="344">
        <v>0</v>
      </c>
      <c r="Q2306" s="282" t="s">
        <v>2113</v>
      </c>
      <c r="R2306" s="344">
        <v>1</v>
      </c>
      <c r="S2306" s="339"/>
      <c r="U2306" s="24" t="e">
        <f>+VLOOKUP(TRIM(C2306),[5]CAT!$A$2:$G$498,4,0)</f>
        <v>#N/A</v>
      </c>
      <c r="V2306" s="65">
        <f t="shared" si="36"/>
        <v>45670</v>
      </c>
    </row>
    <row r="2307" spans="1:22" x14ac:dyDescent="0.2">
      <c r="A2307" s="344">
        <v>2214</v>
      </c>
      <c r="B2307" s="345" t="b">
        <v>1</v>
      </c>
      <c r="C2307" s="282" t="s">
        <v>1512</v>
      </c>
      <c r="D2307" s="282" t="s">
        <v>20</v>
      </c>
      <c r="E2307" s="282" t="s">
        <v>42</v>
      </c>
      <c r="F2307" s="282" t="s">
        <v>1830</v>
      </c>
      <c r="G2307" s="345">
        <v>29.01</v>
      </c>
      <c r="H2307" s="345">
        <v>29.01</v>
      </c>
      <c r="I2307" s="282" t="s">
        <v>1180</v>
      </c>
      <c r="J2307" s="346">
        <v>45670</v>
      </c>
      <c r="K2307" s="344">
        <v>0</v>
      </c>
      <c r="L2307" s="346">
        <v>45670</v>
      </c>
      <c r="M2307" s="345">
        <v>0.01</v>
      </c>
      <c r="N2307" s="345">
        <v>0</v>
      </c>
      <c r="O2307" s="282" t="s">
        <v>1123</v>
      </c>
      <c r="P2307" s="344">
        <v>0</v>
      </c>
      <c r="Q2307" s="282" t="s">
        <v>2108</v>
      </c>
      <c r="R2307" s="344">
        <v>1</v>
      </c>
      <c r="S2307" s="339"/>
      <c r="U2307" s="24" t="e">
        <f>+VLOOKUP(TRIM(C2307),[5]CAT!$A$2:$G$498,4,0)</f>
        <v>#N/A</v>
      </c>
      <c r="V2307" s="65">
        <f t="shared" si="36"/>
        <v>45670</v>
      </c>
    </row>
    <row r="2308" spans="1:22" x14ac:dyDescent="0.2">
      <c r="A2308" s="344">
        <v>2219</v>
      </c>
      <c r="B2308" s="345" t="b">
        <v>1</v>
      </c>
      <c r="C2308" s="282" t="s">
        <v>134</v>
      </c>
      <c r="D2308" s="282" t="s">
        <v>20</v>
      </c>
      <c r="E2308" s="282" t="s">
        <v>441</v>
      </c>
      <c r="F2308" s="282" t="s">
        <v>2117</v>
      </c>
      <c r="G2308" s="345">
        <v>0.36491099999999999</v>
      </c>
      <c r="H2308" s="345">
        <v>0.36491099999999999</v>
      </c>
      <c r="I2308" s="282" t="s">
        <v>1139</v>
      </c>
      <c r="J2308" s="346">
        <v>45670</v>
      </c>
      <c r="K2308" s="344">
        <v>0</v>
      </c>
      <c r="L2308" s="346">
        <v>45670</v>
      </c>
      <c r="M2308" s="345">
        <v>0</v>
      </c>
      <c r="N2308" s="345">
        <v>0</v>
      </c>
      <c r="O2308" s="282" t="s">
        <v>1123</v>
      </c>
      <c r="P2308" s="344">
        <v>0</v>
      </c>
      <c r="Q2308" s="282" t="s">
        <v>2108</v>
      </c>
      <c r="R2308" s="344">
        <v>1</v>
      </c>
      <c r="S2308" s="339"/>
      <c r="U2308" s="24" t="str">
        <f>+VLOOKUP(TRIM(C2308),[5]CAT!$A$2:$G$498,4,0)</f>
        <v>Ribbon</v>
      </c>
      <c r="V2308" s="65">
        <f t="shared" si="36"/>
        <v>45670</v>
      </c>
    </row>
    <row r="2309" spans="1:22" x14ac:dyDescent="0.2">
      <c r="A2309" s="344">
        <v>2226</v>
      </c>
      <c r="B2309" s="345" t="b">
        <v>1</v>
      </c>
      <c r="C2309" s="282" t="s">
        <v>134</v>
      </c>
      <c r="D2309" s="282" t="s">
        <v>20</v>
      </c>
      <c r="E2309" s="282" t="s">
        <v>441</v>
      </c>
      <c r="F2309" s="282" t="s">
        <v>2117</v>
      </c>
      <c r="G2309" s="345">
        <v>0.36491099999999999</v>
      </c>
      <c r="H2309" s="345">
        <v>0.36491099999999999</v>
      </c>
      <c r="I2309" s="282" t="s">
        <v>1139</v>
      </c>
      <c r="J2309" s="346">
        <v>45670</v>
      </c>
      <c r="K2309" s="344">
        <v>0</v>
      </c>
      <c r="L2309" s="346">
        <v>45670</v>
      </c>
      <c r="M2309" s="345">
        <v>0</v>
      </c>
      <c r="N2309" s="345">
        <v>0</v>
      </c>
      <c r="O2309" s="282" t="s">
        <v>1123</v>
      </c>
      <c r="P2309" s="344">
        <v>0</v>
      </c>
      <c r="Q2309" s="282" t="s">
        <v>2113</v>
      </c>
      <c r="R2309" s="344">
        <v>1</v>
      </c>
      <c r="S2309" s="339"/>
      <c r="U2309" s="24" t="str">
        <f>+VLOOKUP(TRIM(C2309),[5]CAT!$A$2:$G$498,4,0)</f>
        <v>Ribbon</v>
      </c>
      <c r="V2309" s="65">
        <f t="shared" si="36"/>
        <v>45670</v>
      </c>
    </row>
    <row r="2310" spans="1:22" x14ac:dyDescent="0.2">
      <c r="A2310" s="344">
        <v>2216</v>
      </c>
      <c r="B2310" s="345" t="b">
        <v>1</v>
      </c>
      <c r="C2310" s="282" t="s">
        <v>1022</v>
      </c>
      <c r="D2310" s="282" t="s">
        <v>20</v>
      </c>
      <c r="E2310" s="282" t="s">
        <v>1503</v>
      </c>
      <c r="F2310" s="282" t="s">
        <v>1375</v>
      </c>
      <c r="G2310" s="345">
        <v>3.65</v>
      </c>
      <c r="H2310" s="345">
        <v>3.65</v>
      </c>
      <c r="I2310" s="282" t="s">
        <v>1182</v>
      </c>
      <c r="J2310" s="346">
        <v>45670</v>
      </c>
      <c r="K2310" s="344">
        <v>0</v>
      </c>
      <c r="L2310" s="346">
        <v>45670</v>
      </c>
      <c r="M2310" s="345">
        <v>0.01</v>
      </c>
      <c r="N2310" s="345">
        <v>0</v>
      </c>
      <c r="O2310" s="282" t="s">
        <v>1123</v>
      </c>
      <c r="P2310" s="344">
        <v>0</v>
      </c>
      <c r="Q2310" s="282" t="s">
        <v>2108</v>
      </c>
      <c r="R2310" s="344">
        <v>1</v>
      </c>
      <c r="S2310" s="339"/>
      <c r="U2310" s="24" t="e">
        <f>+VLOOKUP(TRIM(C2310),[5]CAT!$A$2:$G$498,4,0)</f>
        <v>#N/A</v>
      </c>
      <c r="V2310" s="65">
        <f t="shared" si="36"/>
        <v>45670</v>
      </c>
    </row>
    <row r="2311" spans="1:22" x14ac:dyDescent="0.2">
      <c r="A2311" s="344">
        <v>2225</v>
      </c>
      <c r="B2311" s="345" t="b">
        <v>1</v>
      </c>
      <c r="C2311" s="282" t="s">
        <v>1022</v>
      </c>
      <c r="D2311" s="282" t="s">
        <v>20</v>
      </c>
      <c r="E2311" s="282" t="s">
        <v>1503</v>
      </c>
      <c r="F2311" s="282" t="s">
        <v>1375</v>
      </c>
      <c r="G2311" s="345">
        <v>3.66</v>
      </c>
      <c r="H2311" s="345">
        <v>3.66</v>
      </c>
      <c r="I2311" s="282" t="s">
        <v>1182</v>
      </c>
      <c r="J2311" s="346">
        <v>45670</v>
      </c>
      <c r="K2311" s="344">
        <v>0</v>
      </c>
      <c r="L2311" s="346">
        <v>45670</v>
      </c>
      <c r="M2311" s="345">
        <v>0.01</v>
      </c>
      <c r="N2311" s="345">
        <v>0</v>
      </c>
      <c r="O2311" s="282" t="s">
        <v>1123</v>
      </c>
      <c r="P2311" s="344">
        <v>0</v>
      </c>
      <c r="Q2311" s="282" t="s">
        <v>2113</v>
      </c>
      <c r="R2311" s="344">
        <v>1</v>
      </c>
      <c r="S2311" s="339"/>
      <c r="U2311" s="24" t="e">
        <f>+VLOOKUP(TRIM(C2311),[5]CAT!$A$2:$G$498,4,0)</f>
        <v>#N/A</v>
      </c>
      <c r="V2311" s="65">
        <f t="shared" si="36"/>
        <v>45670</v>
      </c>
    </row>
    <row r="2312" spans="1:22" x14ac:dyDescent="0.2">
      <c r="A2312" s="344">
        <v>85</v>
      </c>
      <c r="B2312" s="345" t="b">
        <v>1</v>
      </c>
      <c r="C2312" s="282" t="s">
        <v>2126</v>
      </c>
      <c r="D2312" s="282" t="s">
        <v>1145</v>
      </c>
      <c r="E2312" s="282" t="s">
        <v>2127</v>
      </c>
      <c r="F2312" s="282" t="s">
        <v>2128</v>
      </c>
      <c r="G2312" s="345">
        <v>877.19</v>
      </c>
      <c r="H2312" s="345">
        <v>0</v>
      </c>
      <c r="I2312" s="282" t="s">
        <v>1139</v>
      </c>
      <c r="J2312" s="346">
        <v>45670</v>
      </c>
      <c r="K2312" s="344">
        <v>0</v>
      </c>
      <c r="L2312" s="346">
        <v>45670</v>
      </c>
      <c r="M2312" s="345">
        <v>0.01</v>
      </c>
      <c r="N2312" s="345">
        <v>0</v>
      </c>
      <c r="O2312" s="282" t="s">
        <v>1123</v>
      </c>
      <c r="P2312" s="344">
        <v>0</v>
      </c>
      <c r="Q2312" s="282" t="s">
        <v>2108</v>
      </c>
      <c r="R2312" s="344">
        <v>1</v>
      </c>
      <c r="S2312" s="339"/>
      <c r="U2312" s="24" t="e">
        <f>+VLOOKUP(TRIM(C2312),[5]CAT!$A$2:$G$498,4,0)</f>
        <v>#N/A</v>
      </c>
      <c r="V2312" s="65">
        <f t="shared" si="36"/>
        <v>45670</v>
      </c>
    </row>
    <row r="2313" spans="1:22" x14ac:dyDescent="0.2">
      <c r="A2313" s="344">
        <v>86</v>
      </c>
      <c r="B2313" s="345" t="b">
        <v>1</v>
      </c>
      <c r="C2313" s="282" t="s">
        <v>2129</v>
      </c>
      <c r="D2313" s="282" t="s">
        <v>1145</v>
      </c>
      <c r="E2313" s="282" t="s">
        <v>2130</v>
      </c>
      <c r="F2313" s="282" t="s">
        <v>2131</v>
      </c>
      <c r="G2313" s="345">
        <v>877.19</v>
      </c>
      <c r="H2313" s="345">
        <v>0</v>
      </c>
      <c r="I2313" s="282" t="s">
        <v>1139</v>
      </c>
      <c r="J2313" s="346">
        <v>45670</v>
      </c>
      <c r="K2313" s="344">
        <v>0</v>
      </c>
      <c r="L2313" s="346">
        <v>45670</v>
      </c>
      <c r="M2313" s="345">
        <v>0.01</v>
      </c>
      <c r="N2313" s="345">
        <v>0</v>
      </c>
      <c r="O2313" s="282" t="s">
        <v>1123</v>
      </c>
      <c r="P2313" s="344">
        <v>0</v>
      </c>
      <c r="Q2313" s="282" t="s">
        <v>2113</v>
      </c>
      <c r="R2313" s="344">
        <v>1</v>
      </c>
      <c r="S2313" s="339"/>
      <c r="U2313" s="24" t="e">
        <f>+VLOOKUP(TRIM(C2313),[5]CAT!$A$2:$G$498,4,0)</f>
        <v>#N/A</v>
      </c>
      <c r="V2313" s="65">
        <f t="shared" si="36"/>
        <v>45670</v>
      </c>
    </row>
    <row r="2314" spans="1:22" x14ac:dyDescent="0.2">
      <c r="A2314" s="344">
        <v>2299</v>
      </c>
      <c r="B2314" s="345" t="b">
        <v>1</v>
      </c>
      <c r="C2314" s="282" t="s">
        <v>148</v>
      </c>
      <c r="D2314" s="282" t="s">
        <v>20</v>
      </c>
      <c r="E2314" s="282" t="s">
        <v>586</v>
      </c>
      <c r="F2314" s="282" t="s">
        <v>1128</v>
      </c>
      <c r="G2314" s="345">
        <v>2642.4093859999998</v>
      </c>
      <c r="H2314" s="345">
        <v>2642.4093859999998</v>
      </c>
      <c r="I2314" s="282" t="s">
        <v>1122</v>
      </c>
      <c r="J2314" s="346">
        <v>45670</v>
      </c>
      <c r="K2314" s="344">
        <v>10</v>
      </c>
      <c r="L2314" s="346">
        <v>45684</v>
      </c>
      <c r="M2314" s="345">
        <v>0</v>
      </c>
      <c r="N2314" s="345">
        <v>0</v>
      </c>
      <c r="O2314" s="282" t="s">
        <v>1123</v>
      </c>
      <c r="P2314" s="344">
        <v>0</v>
      </c>
      <c r="Q2314" s="282" t="s">
        <v>2068</v>
      </c>
      <c r="R2314" s="344">
        <v>1</v>
      </c>
      <c r="S2314" s="339"/>
      <c r="U2314" s="24" t="str">
        <f>+VLOOKUP(TRIM(C2314),[5]CAT!$A$2:$G$498,4,0)</f>
        <v>Harina</v>
      </c>
      <c r="V2314" s="65">
        <f t="shared" si="36"/>
        <v>45684</v>
      </c>
    </row>
    <row r="2315" spans="1:22" x14ac:dyDescent="0.2">
      <c r="A2315" s="344">
        <v>2269</v>
      </c>
      <c r="B2315" s="345" t="b">
        <v>1</v>
      </c>
      <c r="C2315" s="282" t="s">
        <v>156</v>
      </c>
      <c r="D2315" s="282" t="s">
        <v>20</v>
      </c>
      <c r="E2315" s="282" t="s">
        <v>44</v>
      </c>
      <c r="F2315" s="282" t="s">
        <v>1375</v>
      </c>
      <c r="G2315" s="345">
        <v>21.127362999999999</v>
      </c>
      <c r="H2315" s="345">
        <v>21.127362999999999</v>
      </c>
      <c r="I2315" s="282" t="s">
        <v>1122</v>
      </c>
      <c r="J2315" s="346">
        <v>45671</v>
      </c>
      <c r="K2315" s="344">
        <v>7</v>
      </c>
      <c r="L2315" s="346">
        <v>45684</v>
      </c>
      <c r="M2315" s="345">
        <v>0</v>
      </c>
      <c r="N2315" s="345">
        <v>0</v>
      </c>
      <c r="O2315" s="282" t="s">
        <v>1123</v>
      </c>
      <c r="P2315" s="344">
        <v>0</v>
      </c>
      <c r="Q2315" s="282" t="s">
        <v>2068</v>
      </c>
      <c r="R2315" s="344">
        <v>1</v>
      </c>
      <c r="S2315" s="339"/>
      <c r="U2315" s="24" t="str">
        <f>+VLOOKUP(TRIM(C2315),[5]CAT!$A$2:$G$498,4,0)</f>
        <v>Azucar</v>
      </c>
      <c r="V2315" s="65">
        <f t="shared" si="36"/>
        <v>45684</v>
      </c>
    </row>
    <row r="2316" spans="1:22" x14ac:dyDescent="0.2">
      <c r="A2316" s="344">
        <v>2270</v>
      </c>
      <c r="B2316" s="345" t="b">
        <v>1</v>
      </c>
      <c r="C2316" s="282" t="s">
        <v>153</v>
      </c>
      <c r="D2316" s="282" t="s">
        <v>20</v>
      </c>
      <c r="E2316" s="282" t="s">
        <v>46</v>
      </c>
      <c r="F2316" s="282" t="s">
        <v>1375</v>
      </c>
      <c r="G2316" s="345">
        <v>56.339633999999997</v>
      </c>
      <c r="H2316" s="345">
        <v>56.339633999999997</v>
      </c>
      <c r="I2316" s="282" t="s">
        <v>1122</v>
      </c>
      <c r="J2316" s="346">
        <v>45671</v>
      </c>
      <c r="K2316" s="344">
        <v>7</v>
      </c>
      <c r="L2316" s="346">
        <v>45684</v>
      </c>
      <c r="M2316" s="345">
        <v>0</v>
      </c>
      <c r="N2316" s="345">
        <v>0</v>
      </c>
      <c r="O2316" s="282" t="s">
        <v>1123</v>
      </c>
      <c r="P2316" s="344">
        <v>0</v>
      </c>
      <c r="Q2316" s="282" t="s">
        <v>2068</v>
      </c>
      <c r="R2316" s="344">
        <v>1</v>
      </c>
      <c r="S2316" s="339"/>
      <c r="U2316" s="24" t="str">
        <f>+VLOOKUP(TRIM(C2316),[5]CAT!$A$2:$G$498,4,0)</f>
        <v>Sal</v>
      </c>
      <c r="V2316" s="65">
        <f t="shared" si="36"/>
        <v>45684</v>
      </c>
    </row>
    <row r="2317" spans="1:22" x14ac:dyDescent="0.2">
      <c r="A2317" s="344">
        <v>2315</v>
      </c>
      <c r="B2317" s="345" t="b">
        <v>1</v>
      </c>
      <c r="C2317" s="282" t="s">
        <v>148</v>
      </c>
      <c r="D2317" s="282" t="s">
        <v>20</v>
      </c>
      <c r="E2317" s="282" t="s">
        <v>586</v>
      </c>
      <c r="F2317" s="282" t="s">
        <v>1128</v>
      </c>
      <c r="G2317" s="345">
        <v>136.452653</v>
      </c>
      <c r="H2317" s="345">
        <v>136.452653</v>
      </c>
      <c r="I2317" s="282" t="s">
        <v>1122</v>
      </c>
      <c r="J2317" s="346">
        <v>45671</v>
      </c>
      <c r="K2317" s="344">
        <v>10</v>
      </c>
      <c r="L2317" s="346">
        <v>45684</v>
      </c>
      <c r="M2317" s="345">
        <v>0</v>
      </c>
      <c r="N2317" s="345">
        <v>0</v>
      </c>
      <c r="O2317" s="282" t="s">
        <v>1123</v>
      </c>
      <c r="P2317" s="344">
        <v>0</v>
      </c>
      <c r="Q2317" s="282" t="s">
        <v>2068</v>
      </c>
      <c r="R2317" s="344">
        <v>1</v>
      </c>
      <c r="S2317" s="339"/>
      <c r="U2317" s="24" t="str">
        <f>+VLOOKUP(TRIM(C2317),[5]CAT!$A$2:$G$498,4,0)</f>
        <v>Harina</v>
      </c>
      <c r="V2317" s="65">
        <f t="shared" si="36"/>
        <v>45684</v>
      </c>
    </row>
    <row r="2318" spans="1:22" x14ac:dyDescent="0.2">
      <c r="A2318" s="344">
        <v>2239</v>
      </c>
      <c r="B2318" s="345" t="b">
        <v>1</v>
      </c>
      <c r="C2318" s="282" t="s">
        <v>329</v>
      </c>
      <c r="D2318" s="282" t="s">
        <v>20</v>
      </c>
      <c r="E2318" s="282" t="s">
        <v>53</v>
      </c>
      <c r="F2318" s="282" t="s">
        <v>1375</v>
      </c>
      <c r="G2318" s="345">
        <v>5518.3756219999996</v>
      </c>
      <c r="H2318" s="345">
        <v>5518.3756219999996</v>
      </c>
      <c r="I2318" s="282" t="s">
        <v>1122</v>
      </c>
      <c r="J2318" s="346">
        <v>45672</v>
      </c>
      <c r="K2318" s="344">
        <v>1</v>
      </c>
      <c r="L2318" s="346">
        <v>45677</v>
      </c>
      <c r="M2318" s="345">
        <v>0</v>
      </c>
      <c r="N2318" s="345">
        <v>0</v>
      </c>
      <c r="O2318" s="282" t="s">
        <v>1123</v>
      </c>
      <c r="P2318" s="344">
        <v>0</v>
      </c>
      <c r="Q2318" s="282" t="s">
        <v>2124</v>
      </c>
      <c r="R2318" s="344">
        <v>1</v>
      </c>
      <c r="S2318" s="339"/>
      <c r="U2318" s="24" t="str">
        <f>+VLOOKUP(TRIM(C2318),[5]CAT!$A$2:$G$498,4,0)</f>
        <v>Agua</v>
      </c>
      <c r="V2318" s="65">
        <f t="shared" si="36"/>
        <v>45677</v>
      </c>
    </row>
    <row r="2319" spans="1:22" x14ac:dyDescent="0.2">
      <c r="A2319" s="344">
        <v>2242</v>
      </c>
      <c r="B2319" s="345" t="b">
        <v>1</v>
      </c>
      <c r="C2319" s="282" t="s">
        <v>329</v>
      </c>
      <c r="D2319" s="282" t="s">
        <v>20</v>
      </c>
      <c r="E2319" s="282" t="s">
        <v>53</v>
      </c>
      <c r="F2319" s="282" t="s">
        <v>1375</v>
      </c>
      <c r="G2319" s="345">
        <v>3033.9704849999998</v>
      </c>
      <c r="H2319" s="345">
        <v>3033.9704849999998</v>
      </c>
      <c r="I2319" s="282" t="s">
        <v>1122</v>
      </c>
      <c r="J2319" s="346">
        <v>45672</v>
      </c>
      <c r="K2319" s="344">
        <v>1</v>
      </c>
      <c r="L2319" s="346">
        <v>45677</v>
      </c>
      <c r="M2319" s="345">
        <v>0</v>
      </c>
      <c r="N2319" s="345">
        <v>0</v>
      </c>
      <c r="O2319" s="282" t="s">
        <v>1123</v>
      </c>
      <c r="P2319" s="344">
        <v>0</v>
      </c>
      <c r="Q2319" s="282" t="s">
        <v>2068</v>
      </c>
      <c r="R2319" s="344">
        <v>1</v>
      </c>
      <c r="S2319" s="339"/>
      <c r="U2319" s="24" t="str">
        <f>+VLOOKUP(TRIM(C2319),[5]CAT!$A$2:$G$498,4,0)</f>
        <v>Agua</v>
      </c>
      <c r="V2319" s="65">
        <f t="shared" si="36"/>
        <v>45677</v>
      </c>
    </row>
    <row r="2320" spans="1:22" x14ac:dyDescent="0.2">
      <c r="A2320" s="344">
        <v>2266</v>
      </c>
      <c r="B2320" s="345" t="b">
        <v>1</v>
      </c>
      <c r="C2320" s="282" t="s">
        <v>280</v>
      </c>
      <c r="D2320" s="282" t="s">
        <v>20</v>
      </c>
      <c r="E2320" s="282" t="s">
        <v>26</v>
      </c>
      <c r="F2320" s="282" t="s">
        <v>1127</v>
      </c>
      <c r="G2320" s="345">
        <v>28.169816999999998</v>
      </c>
      <c r="H2320" s="345">
        <v>28.169816999999998</v>
      </c>
      <c r="I2320" s="282" t="s">
        <v>1122</v>
      </c>
      <c r="J2320" s="346">
        <v>45672</v>
      </c>
      <c r="K2320" s="344">
        <v>6</v>
      </c>
      <c r="L2320" s="346">
        <v>45684</v>
      </c>
      <c r="M2320" s="345">
        <v>0</v>
      </c>
      <c r="N2320" s="345">
        <v>0</v>
      </c>
      <c r="O2320" s="282" t="s">
        <v>1123</v>
      </c>
      <c r="P2320" s="344">
        <v>0</v>
      </c>
      <c r="Q2320" s="282" t="s">
        <v>2068</v>
      </c>
      <c r="R2320" s="344">
        <v>1</v>
      </c>
      <c r="S2320" s="339"/>
      <c r="U2320" s="24" t="str">
        <f>+VLOOKUP(TRIM(C2320),[5]CAT!$A$2:$G$498,4,0)</f>
        <v>Ins Pizza</v>
      </c>
      <c r="V2320" s="65">
        <f t="shared" si="36"/>
        <v>45684</v>
      </c>
    </row>
    <row r="2321" spans="1:22" x14ac:dyDescent="0.2">
      <c r="A2321" s="344">
        <v>2283</v>
      </c>
      <c r="B2321" s="345" t="b">
        <v>1</v>
      </c>
      <c r="C2321" s="282" t="s">
        <v>265</v>
      </c>
      <c r="D2321" s="282" t="s">
        <v>20</v>
      </c>
      <c r="E2321" s="282" t="s">
        <v>28</v>
      </c>
      <c r="F2321" s="282" t="s">
        <v>1127</v>
      </c>
      <c r="G2321" s="345">
        <v>2.942723</v>
      </c>
      <c r="H2321" s="345">
        <v>2.942723</v>
      </c>
      <c r="I2321" s="282" t="s">
        <v>1122</v>
      </c>
      <c r="J2321" s="346">
        <v>45672</v>
      </c>
      <c r="K2321" s="344">
        <v>7</v>
      </c>
      <c r="L2321" s="346">
        <v>45684</v>
      </c>
      <c r="M2321" s="345">
        <v>0</v>
      </c>
      <c r="N2321" s="345">
        <v>0</v>
      </c>
      <c r="O2321" s="282" t="s">
        <v>1123</v>
      </c>
      <c r="P2321" s="344">
        <v>0</v>
      </c>
      <c r="Q2321" s="282" t="s">
        <v>2107</v>
      </c>
      <c r="R2321" s="344">
        <v>1</v>
      </c>
      <c r="S2321" s="339"/>
      <c r="U2321" s="24" t="str">
        <f>+VLOOKUP(TRIM(C2321),[5]CAT!$A$2:$G$498,4,0)</f>
        <v>Aditivos</v>
      </c>
      <c r="V2321" s="65">
        <f t="shared" si="36"/>
        <v>45684</v>
      </c>
    </row>
    <row r="2322" spans="1:22" x14ac:dyDescent="0.2">
      <c r="A2322" s="344">
        <v>2274</v>
      </c>
      <c r="B2322" s="345" t="b">
        <v>1</v>
      </c>
      <c r="C2322" s="282" t="s">
        <v>262</v>
      </c>
      <c r="D2322" s="282" t="s">
        <v>20</v>
      </c>
      <c r="E2322" s="282" t="s">
        <v>75</v>
      </c>
      <c r="F2322" s="282" t="s">
        <v>1375</v>
      </c>
      <c r="G2322" s="345">
        <v>3.581102</v>
      </c>
      <c r="H2322" s="345">
        <v>3.581102</v>
      </c>
      <c r="I2322" s="282" t="s">
        <v>1122</v>
      </c>
      <c r="J2322" s="346">
        <v>45672</v>
      </c>
      <c r="K2322" s="344">
        <v>7</v>
      </c>
      <c r="L2322" s="346">
        <v>45684</v>
      </c>
      <c r="M2322" s="345">
        <v>0</v>
      </c>
      <c r="N2322" s="345">
        <v>0</v>
      </c>
      <c r="O2322" s="282" t="s">
        <v>1123</v>
      </c>
      <c r="P2322" s="344">
        <v>0</v>
      </c>
      <c r="Q2322" s="282" t="s">
        <v>2107</v>
      </c>
      <c r="R2322" s="344">
        <v>1</v>
      </c>
      <c r="S2322" s="339"/>
      <c r="U2322" s="24" t="str">
        <f>+VLOOKUP(TRIM(C2322),[5]CAT!$A$2:$G$498,4,0)</f>
        <v>Aditivos</v>
      </c>
      <c r="V2322" s="65">
        <f t="shared" si="36"/>
        <v>45684</v>
      </c>
    </row>
    <row r="2323" spans="1:22" x14ac:dyDescent="0.2">
      <c r="A2323" s="344">
        <v>2280</v>
      </c>
      <c r="B2323" s="345" t="b">
        <v>1</v>
      </c>
      <c r="C2323" s="282" t="s">
        <v>257</v>
      </c>
      <c r="D2323" s="282" t="s">
        <v>20</v>
      </c>
      <c r="E2323" s="282" t="s">
        <v>30</v>
      </c>
      <c r="F2323" s="282" t="s">
        <v>1128</v>
      </c>
      <c r="G2323" s="345">
        <v>33.704484999999998</v>
      </c>
      <c r="H2323" s="345">
        <v>33.704484999999998</v>
      </c>
      <c r="I2323" s="282" t="s">
        <v>1180</v>
      </c>
      <c r="J2323" s="346">
        <v>45672</v>
      </c>
      <c r="K2323" s="344">
        <v>7</v>
      </c>
      <c r="L2323" s="346">
        <v>45684</v>
      </c>
      <c r="M2323" s="345">
        <v>0</v>
      </c>
      <c r="N2323" s="345">
        <v>0</v>
      </c>
      <c r="O2323" s="282" t="s">
        <v>1123</v>
      </c>
      <c r="P2323" s="344">
        <v>0</v>
      </c>
      <c r="Q2323" s="282" t="s">
        <v>2107</v>
      </c>
      <c r="R2323" s="344">
        <v>1</v>
      </c>
      <c r="S2323" s="339"/>
      <c r="U2323" s="24" t="str">
        <f>+VLOOKUP(TRIM(C2323),[5]CAT!$A$2:$G$498,4,0)</f>
        <v>Aditivos</v>
      </c>
      <c r="V2323" s="65">
        <f t="shared" si="36"/>
        <v>45684</v>
      </c>
    </row>
    <row r="2324" spans="1:22" x14ac:dyDescent="0.2">
      <c r="A2324" s="344">
        <v>2284</v>
      </c>
      <c r="B2324" s="345" t="b">
        <v>1</v>
      </c>
      <c r="C2324" s="282" t="s">
        <v>250</v>
      </c>
      <c r="D2324" s="282" t="s">
        <v>20</v>
      </c>
      <c r="E2324" s="282" t="s">
        <v>31</v>
      </c>
      <c r="F2324" s="282" t="s">
        <v>1375</v>
      </c>
      <c r="G2324" s="345">
        <v>2.913878</v>
      </c>
      <c r="H2324" s="345">
        <v>2.913878</v>
      </c>
      <c r="I2324" s="282" t="s">
        <v>1180</v>
      </c>
      <c r="J2324" s="346">
        <v>45672</v>
      </c>
      <c r="K2324" s="344">
        <v>7</v>
      </c>
      <c r="L2324" s="346">
        <v>45684</v>
      </c>
      <c r="M2324" s="345">
        <v>0</v>
      </c>
      <c r="N2324" s="345">
        <v>0</v>
      </c>
      <c r="O2324" s="282" t="s">
        <v>1123</v>
      </c>
      <c r="P2324" s="344">
        <v>0</v>
      </c>
      <c r="Q2324" s="282" t="s">
        <v>2107</v>
      </c>
      <c r="R2324" s="344">
        <v>1</v>
      </c>
      <c r="S2324" s="339"/>
      <c r="U2324" s="24" t="str">
        <f>+VLOOKUP(TRIM(C2324),[5]CAT!$A$2:$G$498,4,0)</f>
        <v>Aditivos</v>
      </c>
      <c r="V2324" s="65">
        <f t="shared" si="36"/>
        <v>45684</v>
      </c>
    </row>
    <row r="2325" spans="1:22" x14ac:dyDescent="0.2">
      <c r="A2325" s="344">
        <v>2275</v>
      </c>
      <c r="B2325" s="345" t="b">
        <v>1</v>
      </c>
      <c r="C2325" s="282" t="s">
        <v>153</v>
      </c>
      <c r="D2325" s="282" t="s">
        <v>20</v>
      </c>
      <c r="E2325" s="282" t="s">
        <v>46</v>
      </c>
      <c r="F2325" s="282" t="s">
        <v>1375</v>
      </c>
      <c r="G2325" s="345">
        <v>18.956878</v>
      </c>
      <c r="H2325" s="345">
        <v>18.956878</v>
      </c>
      <c r="I2325" s="282" t="s">
        <v>1122</v>
      </c>
      <c r="J2325" s="346">
        <v>45672</v>
      </c>
      <c r="K2325" s="344">
        <v>7</v>
      </c>
      <c r="L2325" s="346">
        <v>45684</v>
      </c>
      <c r="M2325" s="345">
        <v>0</v>
      </c>
      <c r="N2325" s="345">
        <v>0</v>
      </c>
      <c r="O2325" s="282" t="s">
        <v>1123</v>
      </c>
      <c r="P2325" s="344">
        <v>0</v>
      </c>
      <c r="Q2325" s="282" t="s">
        <v>2107</v>
      </c>
      <c r="R2325" s="344">
        <v>1</v>
      </c>
      <c r="S2325" s="339"/>
      <c r="U2325" s="24" t="str">
        <f>+VLOOKUP(TRIM(C2325),[5]CAT!$A$2:$G$498,4,0)</f>
        <v>Sal</v>
      </c>
      <c r="V2325" s="65">
        <f t="shared" si="36"/>
        <v>45684</v>
      </c>
    </row>
    <row r="2326" spans="1:22" x14ac:dyDescent="0.2">
      <c r="A2326" s="344">
        <v>2281</v>
      </c>
      <c r="B2326" s="345" t="b">
        <v>1</v>
      </c>
      <c r="C2326" s="282" t="s">
        <v>153</v>
      </c>
      <c r="D2326" s="282" t="s">
        <v>20</v>
      </c>
      <c r="E2326" s="282" t="s">
        <v>46</v>
      </c>
      <c r="F2326" s="282" t="s">
        <v>1375</v>
      </c>
      <c r="G2326" s="345">
        <v>8.8281679999999998</v>
      </c>
      <c r="H2326" s="345">
        <v>8.8281679999999998</v>
      </c>
      <c r="I2326" s="282" t="s">
        <v>1122</v>
      </c>
      <c r="J2326" s="346">
        <v>45672</v>
      </c>
      <c r="K2326" s="344">
        <v>7</v>
      </c>
      <c r="L2326" s="346">
        <v>45684</v>
      </c>
      <c r="M2326" s="345">
        <v>0</v>
      </c>
      <c r="N2326" s="345">
        <v>0</v>
      </c>
      <c r="O2326" s="282" t="s">
        <v>1123</v>
      </c>
      <c r="P2326" s="344">
        <v>0</v>
      </c>
      <c r="Q2326" s="282" t="s">
        <v>2107</v>
      </c>
      <c r="R2326" s="344">
        <v>1</v>
      </c>
      <c r="S2326" s="339"/>
      <c r="U2326" s="24" t="str">
        <f>+VLOOKUP(TRIM(C2326),[5]CAT!$A$2:$G$498,4,0)</f>
        <v>Sal</v>
      </c>
      <c r="V2326" s="65">
        <f t="shared" si="36"/>
        <v>45684</v>
      </c>
    </row>
    <row r="2327" spans="1:22" x14ac:dyDescent="0.2">
      <c r="A2327" s="344">
        <v>2320</v>
      </c>
      <c r="B2327" s="345" t="b">
        <v>1</v>
      </c>
      <c r="C2327" s="282" t="s">
        <v>148</v>
      </c>
      <c r="D2327" s="282" t="s">
        <v>20</v>
      </c>
      <c r="E2327" s="282" t="s">
        <v>586</v>
      </c>
      <c r="F2327" s="282" t="s">
        <v>1128</v>
      </c>
      <c r="G2327" s="345">
        <v>329.73469899999998</v>
      </c>
      <c r="H2327" s="345">
        <v>329.73469899999998</v>
      </c>
      <c r="I2327" s="282" t="s">
        <v>1122</v>
      </c>
      <c r="J2327" s="346">
        <v>45672</v>
      </c>
      <c r="K2327" s="344">
        <v>10</v>
      </c>
      <c r="L2327" s="346">
        <v>45684</v>
      </c>
      <c r="M2327" s="345">
        <v>0</v>
      </c>
      <c r="N2327" s="345">
        <v>0</v>
      </c>
      <c r="O2327" s="282" t="s">
        <v>1123</v>
      </c>
      <c r="P2327" s="344">
        <v>0</v>
      </c>
      <c r="Q2327" s="282" t="s">
        <v>2108</v>
      </c>
      <c r="R2327" s="344">
        <v>1</v>
      </c>
      <c r="S2327" s="339"/>
      <c r="U2327" s="24" t="str">
        <f>+VLOOKUP(TRIM(C2327),[5]CAT!$A$2:$G$498,4,0)</f>
        <v>Harina</v>
      </c>
      <c r="V2327" s="65">
        <f t="shared" si="36"/>
        <v>45684</v>
      </c>
    </row>
    <row r="2328" spans="1:22" x14ac:dyDescent="0.2">
      <c r="A2328" s="344">
        <v>2293</v>
      </c>
      <c r="B2328" s="345" t="b">
        <v>1</v>
      </c>
      <c r="C2328" s="282" t="s">
        <v>265</v>
      </c>
      <c r="D2328" s="282" t="s">
        <v>20</v>
      </c>
      <c r="E2328" s="282" t="s">
        <v>28</v>
      </c>
      <c r="F2328" s="282" t="s">
        <v>1127</v>
      </c>
      <c r="G2328" s="345">
        <v>2.086265</v>
      </c>
      <c r="H2328" s="345">
        <v>2.086265</v>
      </c>
      <c r="I2328" s="282" t="s">
        <v>1122</v>
      </c>
      <c r="J2328" s="346">
        <v>45673</v>
      </c>
      <c r="K2328" s="344">
        <v>7</v>
      </c>
      <c r="L2328" s="346">
        <v>45684</v>
      </c>
      <c r="M2328" s="345">
        <v>0</v>
      </c>
      <c r="N2328" s="345">
        <v>0</v>
      </c>
      <c r="O2328" s="282" t="s">
        <v>1123</v>
      </c>
      <c r="P2328" s="344">
        <v>0</v>
      </c>
      <c r="Q2328" s="282" t="s">
        <v>2108</v>
      </c>
      <c r="R2328" s="344">
        <v>1</v>
      </c>
      <c r="S2328" s="339"/>
      <c r="U2328" s="24" t="str">
        <f>+VLOOKUP(TRIM(C2328),[5]CAT!$A$2:$G$498,4,0)</f>
        <v>Aditivos</v>
      </c>
      <c r="V2328" s="65">
        <f t="shared" si="36"/>
        <v>45684</v>
      </c>
    </row>
    <row r="2329" spans="1:22" x14ac:dyDescent="0.2">
      <c r="A2329" s="344">
        <v>2297</v>
      </c>
      <c r="B2329" s="345" t="b">
        <v>1</v>
      </c>
      <c r="C2329" s="282" t="s">
        <v>265</v>
      </c>
      <c r="D2329" s="282" t="s">
        <v>20</v>
      </c>
      <c r="E2329" s="282" t="s">
        <v>28</v>
      </c>
      <c r="F2329" s="282" t="s">
        <v>1127</v>
      </c>
      <c r="G2329" s="345">
        <v>1.6025199999999999</v>
      </c>
      <c r="H2329" s="345">
        <v>1.6025199999999999</v>
      </c>
      <c r="I2329" s="282" t="s">
        <v>1122</v>
      </c>
      <c r="J2329" s="346">
        <v>45673</v>
      </c>
      <c r="K2329" s="344">
        <v>7</v>
      </c>
      <c r="L2329" s="346">
        <v>45684</v>
      </c>
      <c r="M2329" s="345">
        <v>0</v>
      </c>
      <c r="N2329" s="345">
        <v>0</v>
      </c>
      <c r="O2329" s="282" t="s">
        <v>1123</v>
      </c>
      <c r="P2329" s="344">
        <v>0</v>
      </c>
      <c r="Q2329" s="282" t="s">
        <v>2108</v>
      </c>
      <c r="R2329" s="344">
        <v>1</v>
      </c>
      <c r="S2329" s="339"/>
      <c r="U2329" s="24" t="str">
        <f>+VLOOKUP(TRIM(C2329),[5]CAT!$A$2:$G$498,4,0)</f>
        <v>Aditivos</v>
      </c>
      <c r="V2329" s="65">
        <f t="shared" si="36"/>
        <v>45684</v>
      </c>
    </row>
    <row r="2330" spans="1:22" x14ac:dyDescent="0.2">
      <c r="A2330" s="344">
        <v>2294</v>
      </c>
      <c r="B2330" s="345" t="b">
        <v>1</v>
      </c>
      <c r="C2330" s="282" t="s">
        <v>250</v>
      </c>
      <c r="D2330" s="282" t="s">
        <v>20</v>
      </c>
      <c r="E2330" s="282" t="s">
        <v>31</v>
      </c>
      <c r="F2330" s="282" t="s">
        <v>1375</v>
      </c>
      <c r="G2330" s="345">
        <v>2.086265</v>
      </c>
      <c r="H2330" s="345">
        <v>2.086265</v>
      </c>
      <c r="I2330" s="282" t="s">
        <v>1180</v>
      </c>
      <c r="J2330" s="346">
        <v>45673</v>
      </c>
      <c r="K2330" s="344">
        <v>7</v>
      </c>
      <c r="L2330" s="346">
        <v>45684</v>
      </c>
      <c r="M2330" s="345">
        <v>0</v>
      </c>
      <c r="N2330" s="345">
        <v>0</v>
      </c>
      <c r="O2330" s="282" t="s">
        <v>1123</v>
      </c>
      <c r="P2330" s="344">
        <v>0</v>
      </c>
      <c r="Q2330" s="282" t="s">
        <v>2108</v>
      </c>
      <c r="R2330" s="344">
        <v>1</v>
      </c>
      <c r="S2330" s="339"/>
      <c r="U2330" s="24" t="str">
        <f>+VLOOKUP(TRIM(C2330),[5]CAT!$A$2:$G$498,4,0)</f>
        <v>Aditivos</v>
      </c>
      <c r="V2330" s="65">
        <f t="shared" si="36"/>
        <v>45684</v>
      </c>
    </row>
    <row r="2331" spans="1:22" x14ac:dyDescent="0.2">
      <c r="A2331" s="344">
        <v>2298</v>
      </c>
      <c r="B2331" s="345" t="b">
        <v>1</v>
      </c>
      <c r="C2331" s="282" t="s">
        <v>250</v>
      </c>
      <c r="D2331" s="282" t="s">
        <v>20</v>
      </c>
      <c r="E2331" s="282" t="s">
        <v>31</v>
      </c>
      <c r="F2331" s="282" t="s">
        <v>1375</v>
      </c>
      <c r="G2331" s="345">
        <v>1.5868119999999999</v>
      </c>
      <c r="H2331" s="345">
        <v>1.5868119999999999</v>
      </c>
      <c r="I2331" s="282" t="s">
        <v>1180</v>
      </c>
      <c r="J2331" s="346">
        <v>45673</v>
      </c>
      <c r="K2331" s="344">
        <v>7</v>
      </c>
      <c r="L2331" s="346">
        <v>45684</v>
      </c>
      <c r="M2331" s="345">
        <v>0</v>
      </c>
      <c r="N2331" s="345">
        <v>0</v>
      </c>
      <c r="O2331" s="282" t="s">
        <v>1123</v>
      </c>
      <c r="P2331" s="344">
        <v>0</v>
      </c>
      <c r="Q2331" s="282" t="s">
        <v>2108</v>
      </c>
      <c r="R2331" s="344">
        <v>1</v>
      </c>
      <c r="S2331" s="339"/>
      <c r="U2331" s="24" t="str">
        <f>+VLOOKUP(TRIM(C2331),[5]CAT!$A$2:$G$498,4,0)</f>
        <v>Aditivos</v>
      </c>
      <c r="V2331" s="65">
        <f t="shared" si="36"/>
        <v>45684</v>
      </c>
    </row>
    <row r="2332" spans="1:22" x14ac:dyDescent="0.2">
      <c r="A2332" s="344">
        <v>2300</v>
      </c>
      <c r="B2332" s="345" t="b">
        <v>1</v>
      </c>
      <c r="C2332" s="282" t="s">
        <v>161</v>
      </c>
      <c r="D2332" s="282" t="s">
        <v>20</v>
      </c>
      <c r="E2332" s="282" t="s">
        <v>43</v>
      </c>
      <c r="F2332" s="282" t="s">
        <v>1375</v>
      </c>
      <c r="G2332" s="345">
        <v>141.00835000000001</v>
      </c>
      <c r="H2332" s="345">
        <v>141.00835000000001</v>
      </c>
      <c r="I2332" s="282" t="s">
        <v>1122</v>
      </c>
      <c r="J2332" s="346">
        <v>45673</v>
      </c>
      <c r="K2332" s="344">
        <v>7</v>
      </c>
      <c r="L2332" s="346">
        <v>45684</v>
      </c>
      <c r="M2332" s="345">
        <v>0</v>
      </c>
      <c r="N2332" s="345">
        <v>0</v>
      </c>
      <c r="O2332" s="282" t="s">
        <v>1123</v>
      </c>
      <c r="P2332" s="344">
        <v>0</v>
      </c>
      <c r="Q2332" s="282" t="s">
        <v>2068</v>
      </c>
      <c r="R2332" s="344">
        <v>1</v>
      </c>
      <c r="S2332" s="339"/>
      <c r="U2332" s="24" t="str">
        <f>+VLOOKUP(TRIM(C2332),[5]CAT!$A$2:$G$498,4,0)</f>
        <v>Aceite</v>
      </c>
      <c r="V2332" s="65">
        <f t="shared" si="36"/>
        <v>45684</v>
      </c>
    </row>
    <row r="2333" spans="1:22" x14ac:dyDescent="0.2">
      <c r="A2333" s="344">
        <v>2289</v>
      </c>
      <c r="B2333" s="345" t="b">
        <v>1</v>
      </c>
      <c r="C2333" s="282" t="s">
        <v>156</v>
      </c>
      <c r="D2333" s="282" t="s">
        <v>20</v>
      </c>
      <c r="E2333" s="282" t="s">
        <v>44</v>
      </c>
      <c r="F2333" s="282" t="s">
        <v>1375</v>
      </c>
      <c r="G2333" s="345">
        <v>6.9604739999999996</v>
      </c>
      <c r="H2333" s="345">
        <v>6.9604739999999996</v>
      </c>
      <c r="I2333" s="282" t="s">
        <v>1122</v>
      </c>
      <c r="J2333" s="346">
        <v>45673</v>
      </c>
      <c r="K2333" s="344">
        <v>7</v>
      </c>
      <c r="L2333" s="346">
        <v>45684</v>
      </c>
      <c r="M2333" s="345">
        <v>0</v>
      </c>
      <c r="N2333" s="345">
        <v>0</v>
      </c>
      <c r="O2333" s="282" t="s">
        <v>1123</v>
      </c>
      <c r="P2333" s="344">
        <v>0</v>
      </c>
      <c r="Q2333" s="282" t="s">
        <v>2108</v>
      </c>
      <c r="R2333" s="344">
        <v>1</v>
      </c>
      <c r="S2333" s="339"/>
      <c r="U2333" s="24" t="str">
        <f>+VLOOKUP(TRIM(C2333),[5]CAT!$A$2:$G$498,4,0)</f>
        <v>Azucar</v>
      </c>
      <c r="V2333" s="65">
        <f t="shared" si="36"/>
        <v>45684</v>
      </c>
    </row>
    <row r="2334" spans="1:22" x14ac:dyDescent="0.2">
      <c r="A2334" s="344">
        <v>2287</v>
      </c>
      <c r="B2334" s="345" t="b">
        <v>1</v>
      </c>
      <c r="C2334" s="282" t="s">
        <v>153</v>
      </c>
      <c r="D2334" s="282" t="s">
        <v>20</v>
      </c>
      <c r="E2334" s="282" t="s">
        <v>46</v>
      </c>
      <c r="F2334" s="282" t="s">
        <v>1375</v>
      </c>
      <c r="G2334" s="345">
        <v>18.758036000000001</v>
      </c>
      <c r="H2334" s="345">
        <v>18.758036000000001</v>
      </c>
      <c r="I2334" s="282" t="s">
        <v>1122</v>
      </c>
      <c r="J2334" s="346">
        <v>45673</v>
      </c>
      <c r="K2334" s="344">
        <v>7</v>
      </c>
      <c r="L2334" s="346">
        <v>45684</v>
      </c>
      <c r="M2334" s="345">
        <v>0</v>
      </c>
      <c r="N2334" s="345">
        <v>0</v>
      </c>
      <c r="O2334" s="282" t="s">
        <v>1123</v>
      </c>
      <c r="P2334" s="344">
        <v>0</v>
      </c>
      <c r="Q2334" s="282" t="s">
        <v>2108</v>
      </c>
      <c r="R2334" s="344">
        <v>1</v>
      </c>
      <c r="S2334" s="339"/>
      <c r="U2334" s="24" t="str">
        <f>+VLOOKUP(TRIM(C2334),[5]CAT!$A$2:$G$498,4,0)</f>
        <v>Sal</v>
      </c>
      <c r="V2334" s="65">
        <f t="shared" si="36"/>
        <v>45684</v>
      </c>
    </row>
    <row r="2335" spans="1:22" x14ac:dyDescent="0.2">
      <c r="A2335" s="344">
        <v>2295</v>
      </c>
      <c r="B2335" s="345" t="b">
        <v>1</v>
      </c>
      <c r="C2335" s="282" t="s">
        <v>153</v>
      </c>
      <c r="D2335" s="282" t="s">
        <v>20</v>
      </c>
      <c r="E2335" s="282" t="s">
        <v>46</v>
      </c>
      <c r="F2335" s="282" t="s">
        <v>1375</v>
      </c>
      <c r="G2335" s="345">
        <v>4.8075590000000004</v>
      </c>
      <c r="H2335" s="345">
        <v>4.8075590000000004</v>
      </c>
      <c r="I2335" s="282" t="s">
        <v>1122</v>
      </c>
      <c r="J2335" s="346">
        <v>45673</v>
      </c>
      <c r="K2335" s="344">
        <v>7</v>
      </c>
      <c r="L2335" s="346">
        <v>45684</v>
      </c>
      <c r="M2335" s="345">
        <v>0</v>
      </c>
      <c r="N2335" s="345">
        <v>0</v>
      </c>
      <c r="O2335" s="282" t="s">
        <v>1123</v>
      </c>
      <c r="P2335" s="344">
        <v>0</v>
      </c>
      <c r="Q2335" s="282" t="s">
        <v>2108</v>
      </c>
      <c r="R2335" s="344">
        <v>1</v>
      </c>
      <c r="S2335" s="339"/>
      <c r="U2335" s="24" t="str">
        <f>+VLOOKUP(TRIM(C2335),[5]CAT!$A$2:$G$498,4,0)</f>
        <v>Sal</v>
      </c>
      <c r="V2335" s="65">
        <f t="shared" si="36"/>
        <v>45684</v>
      </c>
    </row>
    <row r="2336" spans="1:22" x14ac:dyDescent="0.2">
      <c r="A2336" s="344">
        <v>2288</v>
      </c>
      <c r="B2336" s="345" t="b">
        <v>1</v>
      </c>
      <c r="C2336" s="282" t="s">
        <v>143</v>
      </c>
      <c r="D2336" s="282" t="s">
        <v>20</v>
      </c>
      <c r="E2336" s="282" t="s">
        <v>50</v>
      </c>
      <c r="F2336" s="282" t="s">
        <v>1131</v>
      </c>
      <c r="G2336" s="345">
        <v>13.920947999999999</v>
      </c>
      <c r="H2336" s="345">
        <v>13.920947999999999</v>
      </c>
      <c r="I2336" s="282" t="s">
        <v>1122</v>
      </c>
      <c r="J2336" s="346">
        <v>45673</v>
      </c>
      <c r="K2336" s="344">
        <v>7</v>
      </c>
      <c r="L2336" s="346">
        <v>45684</v>
      </c>
      <c r="M2336" s="345">
        <v>0</v>
      </c>
      <c r="N2336" s="345">
        <v>0</v>
      </c>
      <c r="O2336" s="282" t="s">
        <v>1123</v>
      </c>
      <c r="P2336" s="344">
        <v>0</v>
      </c>
      <c r="Q2336" s="282" t="s">
        <v>2108</v>
      </c>
      <c r="R2336" s="344">
        <v>1</v>
      </c>
      <c r="S2336" s="339"/>
      <c r="U2336" s="24" t="str">
        <f>+VLOOKUP(TRIM(C2336),[5]CAT!$A$2:$G$498,4,0)</f>
        <v>Leche</v>
      </c>
      <c r="V2336" s="65">
        <f t="shared" si="36"/>
        <v>45684</v>
      </c>
    </row>
    <row r="2337" spans="1:22" x14ac:dyDescent="0.2">
      <c r="A2337" s="344">
        <v>2335</v>
      </c>
      <c r="B2337" s="345" t="b">
        <v>1</v>
      </c>
      <c r="C2337" s="282" t="s">
        <v>132</v>
      </c>
      <c r="D2337" s="282" t="s">
        <v>20</v>
      </c>
      <c r="E2337" s="282" t="s">
        <v>59</v>
      </c>
      <c r="F2337" s="282" t="s">
        <v>1141</v>
      </c>
      <c r="G2337" s="345">
        <v>12.207285000000001</v>
      </c>
      <c r="H2337" s="345">
        <v>12.207285000000001</v>
      </c>
      <c r="I2337" s="282" t="s">
        <v>1139</v>
      </c>
      <c r="J2337" s="346">
        <v>45673</v>
      </c>
      <c r="K2337" s="344">
        <v>10</v>
      </c>
      <c r="L2337" s="346">
        <v>45684</v>
      </c>
      <c r="M2337" s="345">
        <v>0</v>
      </c>
      <c r="N2337" s="345">
        <v>0</v>
      </c>
      <c r="O2337" s="282" t="s">
        <v>1123</v>
      </c>
      <c r="P2337" s="344">
        <v>0</v>
      </c>
      <c r="Q2337" s="282" t="s">
        <v>2107</v>
      </c>
      <c r="R2337" s="344">
        <v>1</v>
      </c>
      <c r="S2337" s="339"/>
      <c r="U2337" s="24" t="str">
        <f>+VLOOKUP(TRIM(C2337),[5]CAT!$A$2:$G$498,4,0)</f>
        <v>Ins Pack</v>
      </c>
      <c r="V2337" s="65">
        <f t="shared" si="36"/>
        <v>45684</v>
      </c>
    </row>
    <row r="2338" spans="1:22" x14ac:dyDescent="0.2">
      <c r="A2338" s="344">
        <v>2355</v>
      </c>
      <c r="B2338" s="345" t="b">
        <v>1</v>
      </c>
      <c r="C2338" s="282" t="s">
        <v>275</v>
      </c>
      <c r="D2338" s="282" t="s">
        <v>20</v>
      </c>
      <c r="E2338" s="282" t="s">
        <v>1339</v>
      </c>
      <c r="F2338" s="282" t="s">
        <v>1375</v>
      </c>
      <c r="G2338" s="345">
        <v>1666.8266659999999</v>
      </c>
      <c r="H2338" s="345">
        <v>1666.8266659999999</v>
      </c>
      <c r="I2338" s="282" t="s">
        <v>1139</v>
      </c>
      <c r="J2338" s="346">
        <v>45674</v>
      </c>
      <c r="K2338" s="344">
        <v>10</v>
      </c>
      <c r="L2338" s="346">
        <v>45684</v>
      </c>
      <c r="M2338" s="345">
        <v>0</v>
      </c>
      <c r="N2338" s="345">
        <v>0</v>
      </c>
      <c r="O2338" s="282" t="s">
        <v>1123</v>
      </c>
      <c r="P2338" s="344">
        <v>0</v>
      </c>
      <c r="Q2338" s="282" t="s">
        <v>2003</v>
      </c>
      <c r="R2338" s="344">
        <v>1</v>
      </c>
      <c r="S2338" s="339"/>
      <c r="U2338" s="24" t="str">
        <f>+VLOOKUP(TRIM(C2338),[5]CAT!$A$2:$G$498,4,0)</f>
        <v>Ins Pack</v>
      </c>
      <c r="V2338" s="65">
        <f t="shared" si="36"/>
        <v>45684</v>
      </c>
    </row>
    <row r="2339" spans="1:22" x14ac:dyDescent="0.2">
      <c r="A2339" s="344">
        <v>2381</v>
      </c>
      <c r="B2339" s="345" t="b">
        <v>1</v>
      </c>
      <c r="C2339" s="282" t="s">
        <v>275</v>
      </c>
      <c r="D2339" s="282" t="s">
        <v>20</v>
      </c>
      <c r="E2339" s="282" t="s">
        <v>1339</v>
      </c>
      <c r="F2339" s="282" t="s">
        <v>1375</v>
      </c>
      <c r="G2339" s="345">
        <v>1666.8466679999999</v>
      </c>
      <c r="H2339" s="345">
        <v>1666.8466679999999</v>
      </c>
      <c r="I2339" s="282" t="s">
        <v>1139</v>
      </c>
      <c r="J2339" s="346">
        <v>45674</v>
      </c>
      <c r="K2339" s="344">
        <v>10</v>
      </c>
      <c r="L2339" s="346">
        <v>45684</v>
      </c>
      <c r="M2339" s="345">
        <v>0</v>
      </c>
      <c r="N2339" s="345">
        <v>0</v>
      </c>
      <c r="O2339" s="282" t="s">
        <v>1123</v>
      </c>
      <c r="P2339" s="344">
        <v>0</v>
      </c>
      <c r="Q2339" s="282" t="s">
        <v>2002</v>
      </c>
      <c r="R2339" s="344">
        <v>1</v>
      </c>
      <c r="S2339" s="339"/>
      <c r="U2339" s="24" t="str">
        <f>+VLOOKUP(TRIM(C2339),[5]CAT!$A$2:$G$498,4,0)</f>
        <v>Ins Pack</v>
      </c>
      <c r="V2339" s="65">
        <f t="shared" si="36"/>
        <v>45684</v>
      </c>
    </row>
    <row r="2340" spans="1:22" x14ac:dyDescent="0.2">
      <c r="A2340" s="344">
        <v>2304</v>
      </c>
      <c r="B2340" s="345" t="b">
        <v>1</v>
      </c>
      <c r="C2340" s="282" t="s">
        <v>161</v>
      </c>
      <c r="D2340" s="282" t="s">
        <v>20</v>
      </c>
      <c r="E2340" s="282" t="s">
        <v>43</v>
      </c>
      <c r="F2340" s="282" t="s">
        <v>1375</v>
      </c>
      <c r="G2340" s="345">
        <v>84.336522000000002</v>
      </c>
      <c r="H2340" s="345">
        <v>84.336522000000002</v>
      </c>
      <c r="I2340" s="282" t="s">
        <v>1122</v>
      </c>
      <c r="J2340" s="346">
        <v>45674</v>
      </c>
      <c r="K2340" s="344">
        <v>7</v>
      </c>
      <c r="L2340" s="346">
        <v>45684</v>
      </c>
      <c r="M2340" s="345">
        <v>0</v>
      </c>
      <c r="N2340" s="345">
        <v>0</v>
      </c>
      <c r="O2340" s="282" t="s">
        <v>1123</v>
      </c>
      <c r="P2340" s="344">
        <v>0</v>
      </c>
      <c r="Q2340" s="282" t="s">
        <v>2107</v>
      </c>
      <c r="R2340" s="344">
        <v>1</v>
      </c>
      <c r="S2340" s="339"/>
      <c r="U2340" s="24" t="str">
        <f>+VLOOKUP(TRIM(C2340),[5]CAT!$A$2:$G$498,4,0)</f>
        <v>Aceite</v>
      </c>
      <c r="V2340" s="65">
        <f t="shared" si="36"/>
        <v>45684</v>
      </c>
    </row>
    <row r="2341" spans="1:22" x14ac:dyDescent="0.2">
      <c r="A2341" s="344">
        <v>2370</v>
      </c>
      <c r="B2341" s="345" t="b">
        <v>1</v>
      </c>
      <c r="C2341" s="282" t="s">
        <v>148</v>
      </c>
      <c r="D2341" s="282" t="s">
        <v>20</v>
      </c>
      <c r="E2341" s="282" t="s">
        <v>586</v>
      </c>
      <c r="F2341" s="282" t="s">
        <v>1128</v>
      </c>
      <c r="G2341" s="345">
        <v>245.803505</v>
      </c>
      <c r="H2341" s="345">
        <v>245.803505</v>
      </c>
      <c r="I2341" s="282" t="s">
        <v>1122</v>
      </c>
      <c r="J2341" s="346">
        <v>45674</v>
      </c>
      <c r="K2341" s="344">
        <v>10</v>
      </c>
      <c r="L2341" s="346">
        <v>45684</v>
      </c>
      <c r="M2341" s="345">
        <v>0</v>
      </c>
      <c r="N2341" s="345">
        <v>0</v>
      </c>
      <c r="O2341" s="282" t="s">
        <v>1123</v>
      </c>
      <c r="P2341" s="344">
        <v>0</v>
      </c>
      <c r="Q2341" s="282" t="s">
        <v>2003</v>
      </c>
      <c r="R2341" s="344">
        <v>1</v>
      </c>
      <c r="S2341" s="339"/>
      <c r="U2341" s="24" t="str">
        <f>+VLOOKUP(TRIM(C2341),[5]CAT!$A$2:$G$498,4,0)</f>
        <v>Harina</v>
      </c>
      <c r="V2341" s="65">
        <f t="shared" si="36"/>
        <v>45684</v>
      </c>
    </row>
    <row r="2342" spans="1:22" x14ac:dyDescent="0.2">
      <c r="A2342" s="344">
        <v>2394</v>
      </c>
      <c r="B2342" s="345" t="b">
        <v>1</v>
      </c>
      <c r="C2342" s="282" t="s">
        <v>148</v>
      </c>
      <c r="D2342" s="282" t="s">
        <v>20</v>
      </c>
      <c r="E2342" s="282" t="s">
        <v>586</v>
      </c>
      <c r="F2342" s="282" t="s">
        <v>1128</v>
      </c>
      <c r="G2342" s="345">
        <v>423.90976899999998</v>
      </c>
      <c r="H2342" s="345">
        <v>423.90976899999998</v>
      </c>
      <c r="I2342" s="282" t="s">
        <v>1122</v>
      </c>
      <c r="J2342" s="346">
        <v>45674</v>
      </c>
      <c r="K2342" s="344">
        <v>10</v>
      </c>
      <c r="L2342" s="346">
        <v>45684</v>
      </c>
      <c r="M2342" s="345">
        <v>0</v>
      </c>
      <c r="N2342" s="345">
        <v>0</v>
      </c>
      <c r="O2342" s="282" t="s">
        <v>1123</v>
      </c>
      <c r="P2342" s="344">
        <v>0</v>
      </c>
      <c r="Q2342" s="282" t="s">
        <v>2002</v>
      </c>
      <c r="R2342" s="344">
        <v>1</v>
      </c>
      <c r="S2342" s="339"/>
      <c r="U2342" s="24" t="str">
        <f>+VLOOKUP(TRIM(C2342),[5]CAT!$A$2:$G$498,4,0)</f>
        <v>Harina</v>
      </c>
      <c r="V2342" s="65">
        <f t="shared" si="36"/>
        <v>45684</v>
      </c>
    </row>
    <row r="2343" spans="1:22" x14ac:dyDescent="0.2">
      <c r="A2343" s="344">
        <v>2352</v>
      </c>
      <c r="B2343" s="345" t="b">
        <v>1</v>
      </c>
      <c r="C2343" s="282" t="s">
        <v>132</v>
      </c>
      <c r="D2343" s="282" t="s">
        <v>20</v>
      </c>
      <c r="E2343" s="282" t="s">
        <v>59</v>
      </c>
      <c r="F2343" s="282" t="s">
        <v>1141</v>
      </c>
      <c r="G2343" s="345">
        <v>7.2815539999999999</v>
      </c>
      <c r="H2343" s="345">
        <v>7.2815539999999999</v>
      </c>
      <c r="I2343" s="282" t="s">
        <v>1139</v>
      </c>
      <c r="J2343" s="346">
        <v>45674</v>
      </c>
      <c r="K2343" s="344">
        <v>10</v>
      </c>
      <c r="L2343" s="346">
        <v>45684</v>
      </c>
      <c r="M2343" s="345">
        <v>0</v>
      </c>
      <c r="N2343" s="345">
        <v>0</v>
      </c>
      <c r="O2343" s="282" t="s">
        <v>1123</v>
      </c>
      <c r="P2343" s="344">
        <v>0</v>
      </c>
      <c r="Q2343" s="282" t="s">
        <v>2108</v>
      </c>
      <c r="R2343" s="344">
        <v>1</v>
      </c>
      <c r="S2343" s="339"/>
      <c r="U2343" s="24" t="str">
        <f>+VLOOKUP(TRIM(C2343),[5]CAT!$A$2:$G$498,4,0)</f>
        <v>Ins Pack</v>
      </c>
      <c r="V2343" s="65">
        <f t="shared" si="36"/>
        <v>45684</v>
      </c>
    </row>
    <row r="2344" spans="1:22" x14ac:dyDescent="0.2">
      <c r="A2344" s="344">
        <v>2358</v>
      </c>
      <c r="B2344" s="345" t="b">
        <v>1</v>
      </c>
      <c r="C2344" s="282" t="s">
        <v>132</v>
      </c>
      <c r="D2344" s="282" t="s">
        <v>20</v>
      </c>
      <c r="E2344" s="282" t="s">
        <v>59</v>
      </c>
      <c r="F2344" s="282" t="s">
        <v>1141</v>
      </c>
      <c r="G2344" s="345">
        <v>22.224077999999999</v>
      </c>
      <c r="H2344" s="345">
        <v>22.224077999999999</v>
      </c>
      <c r="I2344" s="282" t="s">
        <v>1139</v>
      </c>
      <c r="J2344" s="346">
        <v>45674</v>
      </c>
      <c r="K2344" s="344">
        <v>10</v>
      </c>
      <c r="L2344" s="346">
        <v>45684</v>
      </c>
      <c r="M2344" s="345">
        <v>0</v>
      </c>
      <c r="N2344" s="345">
        <v>0</v>
      </c>
      <c r="O2344" s="282" t="s">
        <v>1123</v>
      </c>
      <c r="P2344" s="344">
        <v>0</v>
      </c>
      <c r="Q2344" s="282" t="s">
        <v>2003</v>
      </c>
      <c r="R2344" s="344">
        <v>1</v>
      </c>
      <c r="S2344" s="339"/>
      <c r="U2344" s="24" t="str">
        <f>+VLOOKUP(TRIM(C2344),[5]CAT!$A$2:$G$498,4,0)</f>
        <v>Ins Pack</v>
      </c>
      <c r="V2344" s="65">
        <f t="shared" si="36"/>
        <v>45684</v>
      </c>
    </row>
    <row r="2345" spans="1:22" x14ac:dyDescent="0.2">
      <c r="A2345" s="344">
        <v>2384</v>
      </c>
      <c r="B2345" s="345" t="b">
        <v>1</v>
      </c>
      <c r="C2345" s="282" t="s">
        <v>132</v>
      </c>
      <c r="D2345" s="282" t="s">
        <v>20</v>
      </c>
      <c r="E2345" s="282" t="s">
        <v>59</v>
      </c>
      <c r="F2345" s="282" t="s">
        <v>1141</v>
      </c>
      <c r="G2345" s="345">
        <v>22.224345</v>
      </c>
      <c r="H2345" s="345">
        <v>22.224345</v>
      </c>
      <c r="I2345" s="282" t="s">
        <v>1139</v>
      </c>
      <c r="J2345" s="346">
        <v>45674</v>
      </c>
      <c r="K2345" s="344">
        <v>10</v>
      </c>
      <c r="L2345" s="346">
        <v>45684</v>
      </c>
      <c r="M2345" s="345">
        <v>0</v>
      </c>
      <c r="N2345" s="345">
        <v>0</v>
      </c>
      <c r="O2345" s="282" t="s">
        <v>1123</v>
      </c>
      <c r="P2345" s="344">
        <v>0</v>
      </c>
      <c r="Q2345" s="282" t="s">
        <v>2002</v>
      </c>
      <c r="R2345" s="344">
        <v>1</v>
      </c>
      <c r="S2345" s="339"/>
      <c r="U2345" s="24" t="str">
        <f>+VLOOKUP(TRIM(C2345),[5]CAT!$A$2:$G$498,4,0)</f>
        <v>Ins Pack</v>
      </c>
      <c r="V2345" s="65">
        <f t="shared" si="36"/>
        <v>45684</v>
      </c>
    </row>
    <row r="2346" spans="1:22" x14ac:dyDescent="0.2">
      <c r="A2346" s="344">
        <v>2245</v>
      </c>
      <c r="B2346" s="345" t="b">
        <v>1</v>
      </c>
      <c r="C2346" s="282" t="s">
        <v>2036</v>
      </c>
      <c r="D2346" s="282" t="s">
        <v>20</v>
      </c>
      <c r="E2346" s="282" t="s">
        <v>2042</v>
      </c>
      <c r="F2346" s="282" t="s">
        <v>2101</v>
      </c>
      <c r="G2346" s="345">
        <v>7223.75</v>
      </c>
      <c r="H2346" s="345">
        <v>7223.75</v>
      </c>
      <c r="I2346" s="282" t="s">
        <v>1180</v>
      </c>
      <c r="J2346" s="346">
        <v>45675</v>
      </c>
      <c r="K2346" s="344">
        <v>0</v>
      </c>
      <c r="L2346" s="346">
        <v>45677</v>
      </c>
      <c r="M2346" s="345">
        <v>0.01</v>
      </c>
      <c r="N2346" s="345">
        <v>0</v>
      </c>
      <c r="O2346" s="282" t="s">
        <v>1123</v>
      </c>
      <c r="P2346" s="344">
        <v>0</v>
      </c>
      <c r="Q2346" s="282" t="s">
        <v>2124</v>
      </c>
      <c r="R2346" s="344">
        <v>1</v>
      </c>
      <c r="S2346" s="339"/>
      <c r="U2346" s="24" t="e">
        <f>+VLOOKUP(TRIM(C2346),[5]CAT!$A$2:$G$498,4,0)</f>
        <v>#N/A</v>
      </c>
      <c r="V2346" s="65">
        <f t="shared" ref="V2346:V2409" si="37">L2346</f>
        <v>45677</v>
      </c>
    </row>
    <row r="2347" spans="1:22" x14ac:dyDescent="0.2">
      <c r="A2347" s="344">
        <v>2250</v>
      </c>
      <c r="B2347" s="345" t="b">
        <v>1</v>
      </c>
      <c r="C2347" s="282" t="s">
        <v>2036</v>
      </c>
      <c r="D2347" s="282" t="s">
        <v>20</v>
      </c>
      <c r="E2347" s="282" t="s">
        <v>2042</v>
      </c>
      <c r="F2347" s="282" t="s">
        <v>2101</v>
      </c>
      <c r="G2347" s="345">
        <v>2970.09</v>
      </c>
      <c r="H2347" s="345">
        <v>2970.09</v>
      </c>
      <c r="I2347" s="282" t="s">
        <v>1180</v>
      </c>
      <c r="J2347" s="346">
        <v>45675</v>
      </c>
      <c r="K2347" s="344">
        <v>0</v>
      </c>
      <c r="L2347" s="346">
        <v>45677</v>
      </c>
      <c r="M2347" s="345">
        <v>0.01</v>
      </c>
      <c r="N2347" s="345">
        <v>0</v>
      </c>
      <c r="O2347" s="282" t="s">
        <v>1123</v>
      </c>
      <c r="P2347" s="344">
        <v>0</v>
      </c>
      <c r="Q2347" s="282" t="s">
        <v>2068</v>
      </c>
      <c r="R2347" s="344">
        <v>1</v>
      </c>
      <c r="S2347" s="339"/>
      <c r="U2347" s="24" t="e">
        <f>+VLOOKUP(TRIM(C2347),[5]CAT!$A$2:$G$498,4,0)</f>
        <v>#N/A</v>
      </c>
      <c r="V2347" s="65">
        <f t="shared" si="37"/>
        <v>45677</v>
      </c>
    </row>
    <row r="2348" spans="1:22" x14ac:dyDescent="0.2">
      <c r="A2348" s="344">
        <v>2329</v>
      </c>
      <c r="B2348" s="345" t="b">
        <v>1</v>
      </c>
      <c r="C2348" s="282" t="s">
        <v>257</v>
      </c>
      <c r="D2348" s="282" t="s">
        <v>20</v>
      </c>
      <c r="E2348" s="282" t="s">
        <v>30</v>
      </c>
      <c r="F2348" s="282" t="s">
        <v>1128</v>
      </c>
      <c r="G2348" s="345">
        <v>33.330666000000001</v>
      </c>
      <c r="H2348" s="345">
        <v>33.330666000000001</v>
      </c>
      <c r="I2348" s="282" t="s">
        <v>1180</v>
      </c>
      <c r="J2348" s="346">
        <v>45675</v>
      </c>
      <c r="K2348" s="344">
        <v>7</v>
      </c>
      <c r="L2348" s="346">
        <v>45684</v>
      </c>
      <c r="M2348" s="345">
        <v>0</v>
      </c>
      <c r="N2348" s="345">
        <v>0</v>
      </c>
      <c r="O2348" s="282" t="s">
        <v>1123</v>
      </c>
      <c r="P2348" s="344">
        <v>0</v>
      </c>
      <c r="Q2348" s="282" t="s">
        <v>2068</v>
      </c>
      <c r="R2348" s="344">
        <v>1</v>
      </c>
      <c r="S2348" s="339"/>
      <c r="U2348" s="24" t="str">
        <f>+VLOOKUP(TRIM(C2348),[5]CAT!$A$2:$G$498,4,0)</f>
        <v>Aditivos</v>
      </c>
      <c r="V2348" s="65">
        <f t="shared" si="37"/>
        <v>45684</v>
      </c>
    </row>
    <row r="2349" spans="1:22" x14ac:dyDescent="0.2">
      <c r="A2349" s="344">
        <v>2317</v>
      </c>
      <c r="B2349" s="345" t="b">
        <v>1</v>
      </c>
      <c r="C2349" s="282" t="s">
        <v>161</v>
      </c>
      <c r="D2349" s="282" t="s">
        <v>20</v>
      </c>
      <c r="E2349" s="282" t="s">
        <v>43</v>
      </c>
      <c r="F2349" s="282" t="s">
        <v>1375</v>
      </c>
      <c r="G2349" s="345">
        <v>299.99831999999998</v>
      </c>
      <c r="H2349" s="345">
        <v>299.99831999999998</v>
      </c>
      <c r="I2349" s="282" t="s">
        <v>1122</v>
      </c>
      <c r="J2349" s="346">
        <v>45675</v>
      </c>
      <c r="K2349" s="344">
        <v>7</v>
      </c>
      <c r="L2349" s="346">
        <v>45684</v>
      </c>
      <c r="M2349" s="345">
        <v>0</v>
      </c>
      <c r="N2349" s="345">
        <v>0</v>
      </c>
      <c r="O2349" s="282" t="s">
        <v>1123</v>
      </c>
      <c r="P2349" s="344">
        <v>0</v>
      </c>
      <c r="Q2349" s="282" t="s">
        <v>2107</v>
      </c>
      <c r="R2349" s="344">
        <v>1</v>
      </c>
      <c r="S2349" s="339"/>
      <c r="U2349" s="24" t="str">
        <f>+VLOOKUP(TRIM(C2349),[5]CAT!$A$2:$G$498,4,0)</f>
        <v>Aceite</v>
      </c>
      <c r="V2349" s="65">
        <f t="shared" si="37"/>
        <v>45684</v>
      </c>
    </row>
    <row r="2350" spans="1:22" x14ac:dyDescent="0.2">
      <c r="A2350" s="344">
        <v>2259</v>
      </c>
      <c r="B2350" s="345" t="b">
        <v>1</v>
      </c>
      <c r="C2350" s="282" t="s">
        <v>1004</v>
      </c>
      <c r="D2350" s="282" t="s">
        <v>20</v>
      </c>
      <c r="E2350" s="282" t="s">
        <v>1498</v>
      </c>
      <c r="F2350" s="282" t="s">
        <v>1375</v>
      </c>
      <c r="G2350" s="345">
        <v>207.96047999999999</v>
      </c>
      <c r="H2350" s="345">
        <v>207.96047999999999</v>
      </c>
      <c r="I2350" s="282" t="s">
        <v>1139</v>
      </c>
      <c r="J2350" s="346">
        <v>45676</v>
      </c>
      <c r="K2350" s="344">
        <v>0</v>
      </c>
      <c r="L2350" s="346">
        <v>45677</v>
      </c>
      <c r="M2350" s="345">
        <v>0</v>
      </c>
      <c r="N2350" s="345">
        <v>0</v>
      </c>
      <c r="O2350" s="282" t="s">
        <v>1123</v>
      </c>
      <c r="P2350" s="344">
        <v>0</v>
      </c>
      <c r="Q2350" s="282" t="s">
        <v>2124</v>
      </c>
      <c r="R2350" s="344">
        <v>1</v>
      </c>
      <c r="S2350" s="339"/>
      <c r="U2350" s="24" t="e">
        <f>+VLOOKUP(TRIM(C2350),[5]CAT!$A$2:$G$498,4,0)</f>
        <v>#N/A</v>
      </c>
      <c r="V2350" s="65">
        <f t="shared" si="37"/>
        <v>45677</v>
      </c>
    </row>
    <row r="2351" spans="1:22" x14ac:dyDescent="0.2">
      <c r="A2351" s="344">
        <v>2265</v>
      </c>
      <c r="B2351" s="345" t="b">
        <v>1</v>
      </c>
      <c r="C2351" s="282" t="s">
        <v>1004</v>
      </c>
      <c r="D2351" s="282" t="s">
        <v>20</v>
      </c>
      <c r="E2351" s="282" t="s">
        <v>1498</v>
      </c>
      <c r="F2351" s="282" t="s">
        <v>1375</v>
      </c>
      <c r="G2351" s="345">
        <v>125.39569400000001</v>
      </c>
      <c r="H2351" s="345">
        <v>125.39569400000001</v>
      </c>
      <c r="I2351" s="282" t="s">
        <v>1139</v>
      </c>
      <c r="J2351" s="346">
        <v>45676</v>
      </c>
      <c r="K2351" s="344">
        <v>0</v>
      </c>
      <c r="L2351" s="346">
        <v>45677</v>
      </c>
      <c r="M2351" s="345">
        <v>0</v>
      </c>
      <c r="N2351" s="345">
        <v>0</v>
      </c>
      <c r="O2351" s="282" t="s">
        <v>1123</v>
      </c>
      <c r="P2351" s="344">
        <v>0</v>
      </c>
      <c r="Q2351" s="282" t="s">
        <v>2068</v>
      </c>
      <c r="R2351" s="344">
        <v>1</v>
      </c>
      <c r="S2351" s="339"/>
      <c r="U2351" s="24" t="e">
        <f>+VLOOKUP(TRIM(C2351),[5]CAT!$A$2:$G$498,4,0)</f>
        <v>#N/A</v>
      </c>
      <c r="V2351" s="65">
        <f t="shared" si="37"/>
        <v>45677</v>
      </c>
    </row>
    <row r="2352" spans="1:22" x14ac:dyDescent="0.2">
      <c r="A2352" s="344">
        <v>2257</v>
      </c>
      <c r="B2352" s="345" t="b">
        <v>1</v>
      </c>
      <c r="C2352" s="282" t="s">
        <v>301</v>
      </c>
      <c r="D2352" s="282" t="s">
        <v>20</v>
      </c>
      <c r="E2352" s="282" t="s">
        <v>605</v>
      </c>
      <c r="F2352" s="282" t="s">
        <v>1375</v>
      </c>
      <c r="G2352" s="345">
        <v>262.08</v>
      </c>
      <c r="H2352" s="345">
        <v>262.08</v>
      </c>
      <c r="I2352" s="282" t="s">
        <v>1139</v>
      </c>
      <c r="J2352" s="346">
        <v>45676</v>
      </c>
      <c r="K2352" s="344">
        <v>0</v>
      </c>
      <c r="L2352" s="346">
        <v>45677</v>
      </c>
      <c r="M2352" s="345">
        <v>0</v>
      </c>
      <c r="N2352" s="345">
        <v>0</v>
      </c>
      <c r="O2352" s="282" t="s">
        <v>1123</v>
      </c>
      <c r="P2352" s="344">
        <v>0</v>
      </c>
      <c r="Q2352" s="282" t="s">
        <v>2124</v>
      </c>
      <c r="R2352" s="344">
        <v>1</v>
      </c>
      <c r="S2352" s="339"/>
      <c r="U2352" s="24" t="str">
        <f>+VLOOKUP(TRIM(C2352),[5]CAT!$A$2:$G$498,4,0)</f>
        <v>Cinta</v>
      </c>
      <c r="V2352" s="65">
        <f t="shared" si="37"/>
        <v>45677</v>
      </c>
    </row>
    <row r="2353" spans="1:22" x14ac:dyDescent="0.2">
      <c r="A2353" s="344">
        <v>2263</v>
      </c>
      <c r="B2353" s="345" t="b">
        <v>1</v>
      </c>
      <c r="C2353" s="282" t="s">
        <v>301</v>
      </c>
      <c r="D2353" s="282" t="s">
        <v>20</v>
      </c>
      <c r="E2353" s="282" t="s">
        <v>605</v>
      </c>
      <c r="F2353" s="282" t="s">
        <v>1375</v>
      </c>
      <c r="G2353" s="345">
        <v>158.02860000000001</v>
      </c>
      <c r="H2353" s="345">
        <v>158.02860000000001</v>
      </c>
      <c r="I2353" s="282" t="s">
        <v>1139</v>
      </c>
      <c r="J2353" s="346">
        <v>45676</v>
      </c>
      <c r="K2353" s="344">
        <v>0</v>
      </c>
      <c r="L2353" s="346">
        <v>45677</v>
      </c>
      <c r="M2353" s="345">
        <v>0</v>
      </c>
      <c r="N2353" s="345">
        <v>0</v>
      </c>
      <c r="O2353" s="282" t="s">
        <v>1123</v>
      </c>
      <c r="P2353" s="344">
        <v>0</v>
      </c>
      <c r="Q2353" s="282" t="s">
        <v>2068</v>
      </c>
      <c r="R2353" s="344">
        <v>1</v>
      </c>
      <c r="S2353" s="339"/>
      <c r="U2353" s="24" t="str">
        <f>+VLOOKUP(TRIM(C2353),[5]CAT!$A$2:$G$498,4,0)</f>
        <v>Cinta</v>
      </c>
      <c r="V2353" s="65">
        <f t="shared" si="37"/>
        <v>45677</v>
      </c>
    </row>
    <row r="2354" spans="1:22" x14ac:dyDescent="0.2">
      <c r="A2354" s="344">
        <v>2254</v>
      </c>
      <c r="B2354" s="345" t="b">
        <v>1</v>
      </c>
      <c r="C2354" s="282" t="s">
        <v>1466</v>
      </c>
      <c r="D2354" s="282" t="s">
        <v>20</v>
      </c>
      <c r="E2354" s="282" t="s">
        <v>841</v>
      </c>
      <c r="F2354" s="282" t="s">
        <v>2138</v>
      </c>
      <c r="G2354" s="345">
        <v>733.82</v>
      </c>
      <c r="H2354" s="345">
        <v>733.82</v>
      </c>
      <c r="I2354" s="282" t="s">
        <v>1180</v>
      </c>
      <c r="J2354" s="346">
        <v>45676</v>
      </c>
      <c r="K2354" s="344">
        <v>0</v>
      </c>
      <c r="L2354" s="346">
        <v>45677</v>
      </c>
      <c r="M2354" s="345">
        <v>0.01</v>
      </c>
      <c r="N2354" s="345">
        <v>0</v>
      </c>
      <c r="O2354" s="282" t="s">
        <v>1123</v>
      </c>
      <c r="P2354" s="344">
        <v>0</v>
      </c>
      <c r="Q2354" s="282" t="s">
        <v>2124</v>
      </c>
      <c r="R2354" s="344">
        <v>1</v>
      </c>
      <c r="S2354" s="339"/>
      <c r="U2354" s="24" t="e">
        <f>+VLOOKUP(TRIM(C2354),[5]CAT!$A$2:$G$498,4,0)</f>
        <v>#N/A</v>
      </c>
      <c r="V2354" s="65">
        <f t="shared" si="37"/>
        <v>45677</v>
      </c>
    </row>
    <row r="2355" spans="1:22" x14ac:dyDescent="0.2">
      <c r="A2355" s="344">
        <v>2255</v>
      </c>
      <c r="B2355" s="345" t="b">
        <v>1</v>
      </c>
      <c r="C2355" s="282" t="s">
        <v>1296</v>
      </c>
      <c r="D2355" s="282" t="s">
        <v>20</v>
      </c>
      <c r="E2355" s="282" t="s">
        <v>687</v>
      </c>
      <c r="F2355" s="282" t="s">
        <v>2005</v>
      </c>
      <c r="G2355" s="345">
        <v>4457.1099999999997</v>
      </c>
      <c r="H2355" s="345">
        <v>4457.1099999999997</v>
      </c>
      <c r="I2355" s="282" t="s">
        <v>1139</v>
      </c>
      <c r="J2355" s="346">
        <v>45676</v>
      </c>
      <c r="K2355" s="344">
        <v>0</v>
      </c>
      <c r="L2355" s="346">
        <v>45677</v>
      </c>
      <c r="M2355" s="345">
        <v>0.01</v>
      </c>
      <c r="N2355" s="345">
        <v>0</v>
      </c>
      <c r="O2355" s="282" t="s">
        <v>1123</v>
      </c>
      <c r="P2355" s="344">
        <v>0</v>
      </c>
      <c r="Q2355" s="282" t="s">
        <v>2124</v>
      </c>
      <c r="R2355" s="344">
        <v>1</v>
      </c>
      <c r="S2355" s="339"/>
      <c r="U2355" s="24" t="e">
        <f>+VLOOKUP(TRIM(C2355),[5]CAT!$A$2:$G$498,4,0)</f>
        <v>#N/A</v>
      </c>
      <c r="V2355" s="65">
        <f t="shared" si="37"/>
        <v>45677</v>
      </c>
    </row>
    <row r="2356" spans="1:22" x14ac:dyDescent="0.2">
      <c r="A2356" s="344">
        <v>2261</v>
      </c>
      <c r="B2356" s="345" t="b">
        <v>1</v>
      </c>
      <c r="C2356" s="282" t="s">
        <v>1296</v>
      </c>
      <c r="D2356" s="282" t="s">
        <v>20</v>
      </c>
      <c r="E2356" s="282" t="s">
        <v>687</v>
      </c>
      <c r="F2356" s="282" t="s">
        <v>2005</v>
      </c>
      <c r="G2356" s="345">
        <v>2687.54</v>
      </c>
      <c r="H2356" s="345">
        <v>2687.54</v>
      </c>
      <c r="I2356" s="282" t="s">
        <v>1139</v>
      </c>
      <c r="J2356" s="346">
        <v>45676</v>
      </c>
      <c r="K2356" s="344">
        <v>0</v>
      </c>
      <c r="L2356" s="346">
        <v>45677</v>
      </c>
      <c r="M2356" s="345">
        <v>0.01</v>
      </c>
      <c r="N2356" s="345">
        <v>0</v>
      </c>
      <c r="O2356" s="282" t="s">
        <v>1123</v>
      </c>
      <c r="P2356" s="344">
        <v>0</v>
      </c>
      <c r="Q2356" s="282" t="s">
        <v>2068</v>
      </c>
      <c r="R2356" s="344">
        <v>1</v>
      </c>
      <c r="S2356" s="339"/>
      <c r="U2356" s="24" t="e">
        <f>+VLOOKUP(TRIM(C2356),[5]CAT!$A$2:$G$498,4,0)</f>
        <v>#N/A</v>
      </c>
      <c r="V2356" s="65">
        <f t="shared" si="37"/>
        <v>45677</v>
      </c>
    </row>
    <row r="2357" spans="1:22" x14ac:dyDescent="0.2">
      <c r="A2357" s="344">
        <v>2260</v>
      </c>
      <c r="B2357" s="345" t="b">
        <v>1</v>
      </c>
      <c r="C2357" s="282" t="s">
        <v>1467</v>
      </c>
      <c r="D2357" s="282" t="s">
        <v>20</v>
      </c>
      <c r="E2357" s="282" t="s">
        <v>759</v>
      </c>
      <c r="F2357" s="282" t="s">
        <v>1506</v>
      </c>
      <c r="G2357" s="345">
        <v>403.76</v>
      </c>
      <c r="H2357" s="345">
        <v>403.76</v>
      </c>
      <c r="I2357" s="282" t="s">
        <v>1180</v>
      </c>
      <c r="J2357" s="346">
        <v>45676</v>
      </c>
      <c r="K2357" s="344">
        <v>0</v>
      </c>
      <c r="L2357" s="346">
        <v>45677</v>
      </c>
      <c r="M2357" s="345">
        <v>0.01</v>
      </c>
      <c r="N2357" s="345">
        <v>0</v>
      </c>
      <c r="O2357" s="282" t="s">
        <v>1123</v>
      </c>
      <c r="P2357" s="344">
        <v>0</v>
      </c>
      <c r="Q2357" s="282" t="s">
        <v>2068</v>
      </c>
      <c r="R2357" s="344">
        <v>1</v>
      </c>
      <c r="S2357" s="339"/>
      <c r="U2357" s="24" t="e">
        <f>+VLOOKUP(TRIM(C2357),[5]CAT!$A$2:$G$498,4,0)</f>
        <v>#N/A</v>
      </c>
      <c r="V2357" s="65">
        <f t="shared" si="37"/>
        <v>45677</v>
      </c>
    </row>
    <row r="2358" spans="1:22" x14ac:dyDescent="0.2">
      <c r="A2358" s="344">
        <v>2256</v>
      </c>
      <c r="B2358" s="345" t="b">
        <v>1</v>
      </c>
      <c r="C2358" s="282" t="s">
        <v>780</v>
      </c>
      <c r="D2358" s="282" t="s">
        <v>20</v>
      </c>
      <c r="E2358" s="282" t="s">
        <v>792</v>
      </c>
      <c r="F2358" s="282" t="s">
        <v>2004</v>
      </c>
      <c r="G2358" s="345">
        <v>4455.3599999999997</v>
      </c>
      <c r="H2358" s="345">
        <v>4455.3599999999997</v>
      </c>
      <c r="I2358" s="282" t="s">
        <v>1139</v>
      </c>
      <c r="J2358" s="346">
        <v>45676</v>
      </c>
      <c r="K2358" s="344">
        <v>0</v>
      </c>
      <c r="L2358" s="346">
        <v>45677</v>
      </c>
      <c r="M2358" s="345">
        <v>0.01</v>
      </c>
      <c r="N2358" s="345">
        <v>0</v>
      </c>
      <c r="O2358" s="282" t="s">
        <v>1123</v>
      </c>
      <c r="P2358" s="344">
        <v>0</v>
      </c>
      <c r="Q2358" s="282" t="s">
        <v>2124</v>
      </c>
      <c r="R2358" s="344">
        <v>1</v>
      </c>
      <c r="S2358" s="339"/>
      <c r="U2358" s="24" t="str">
        <f>+VLOOKUP(TRIM(C2358),[5]CAT!$A$2:$G$498,4,0)</f>
        <v>Ins Pack</v>
      </c>
      <c r="V2358" s="65">
        <f t="shared" si="37"/>
        <v>45677</v>
      </c>
    </row>
    <row r="2359" spans="1:22" x14ac:dyDescent="0.2">
      <c r="A2359" s="344">
        <v>2258</v>
      </c>
      <c r="B2359" s="345" t="b">
        <v>1</v>
      </c>
      <c r="C2359" s="282" t="s">
        <v>1022</v>
      </c>
      <c r="D2359" s="282" t="s">
        <v>20</v>
      </c>
      <c r="E2359" s="282" t="s">
        <v>1503</v>
      </c>
      <c r="F2359" s="282" t="s">
        <v>1375</v>
      </c>
      <c r="G2359" s="345">
        <v>51.97</v>
      </c>
      <c r="H2359" s="345">
        <v>51.97</v>
      </c>
      <c r="I2359" s="282" t="s">
        <v>1182</v>
      </c>
      <c r="J2359" s="346">
        <v>45676</v>
      </c>
      <c r="K2359" s="344">
        <v>0</v>
      </c>
      <c r="L2359" s="346">
        <v>45677</v>
      </c>
      <c r="M2359" s="345">
        <v>0.01</v>
      </c>
      <c r="N2359" s="345">
        <v>0</v>
      </c>
      <c r="O2359" s="282" t="s">
        <v>1123</v>
      </c>
      <c r="P2359" s="344">
        <v>0</v>
      </c>
      <c r="Q2359" s="282" t="s">
        <v>2124</v>
      </c>
      <c r="R2359" s="344">
        <v>1</v>
      </c>
      <c r="S2359" s="339"/>
      <c r="U2359" s="24" t="e">
        <f>+VLOOKUP(TRIM(C2359),[5]CAT!$A$2:$G$498,4,0)</f>
        <v>#N/A</v>
      </c>
      <c r="V2359" s="65">
        <f t="shared" si="37"/>
        <v>45677</v>
      </c>
    </row>
    <row r="2360" spans="1:22" x14ac:dyDescent="0.2">
      <c r="A2360" s="344">
        <v>2264</v>
      </c>
      <c r="B2360" s="345" t="b">
        <v>1</v>
      </c>
      <c r="C2360" s="282" t="s">
        <v>1022</v>
      </c>
      <c r="D2360" s="282" t="s">
        <v>20</v>
      </c>
      <c r="E2360" s="282" t="s">
        <v>1503</v>
      </c>
      <c r="F2360" s="282" t="s">
        <v>1375</v>
      </c>
      <c r="G2360" s="345">
        <v>31.35</v>
      </c>
      <c r="H2360" s="345">
        <v>31.35</v>
      </c>
      <c r="I2360" s="282" t="s">
        <v>1182</v>
      </c>
      <c r="J2360" s="346">
        <v>45676</v>
      </c>
      <c r="K2360" s="344">
        <v>0</v>
      </c>
      <c r="L2360" s="346">
        <v>45677</v>
      </c>
      <c r="M2360" s="345">
        <v>0.01</v>
      </c>
      <c r="N2360" s="345">
        <v>0</v>
      </c>
      <c r="O2360" s="282" t="s">
        <v>1123</v>
      </c>
      <c r="P2360" s="344">
        <v>0</v>
      </c>
      <c r="Q2360" s="282" t="s">
        <v>2068</v>
      </c>
      <c r="R2360" s="344">
        <v>1</v>
      </c>
      <c r="S2360" s="339"/>
      <c r="U2360" s="24" t="e">
        <f>+VLOOKUP(TRIM(C2360),[5]CAT!$A$2:$G$498,4,0)</f>
        <v>#N/A</v>
      </c>
      <c r="V2360" s="65">
        <f t="shared" si="37"/>
        <v>45677</v>
      </c>
    </row>
    <row r="2361" spans="1:22" x14ac:dyDescent="0.2">
      <c r="A2361" s="344">
        <v>90</v>
      </c>
      <c r="B2361" s="345" t="b">
        <v>1</v>
      </c>
      <c r="C2361" s="282" t="s">
        <v>2139</v>
      </c>
      <c r="D2361" s="282" t="s">
        <v>1145</v>
      </c>
      <c r="E2361" s="282" t="s">
        <v>2140</v>
      </c>
      <c r="F2361" s="282" t="s">
        <v>2141</v>
      </c>
      <c r="G2361" s="345">
        <v>4368</v>
      </c>
      <c r="H2361" s="345">
        <v>0</v>
      </c>
      <c r="I2361" s="282" t="s">
        <v>1139</v>
      </c>
      <c r="J2361" s="346">
        <v>45676</v>
      </c>
      <c r="K2361" s="344">
        <v>1</v>
      </c>
      <c r="L2361" s="346">
        <v>45677</v>
      </c>
      <c r="M2361" s="345">
        <v>0</v>
      </c>
      <c r="N2361" s="345">
        <v>0</v>
      </c>
      <c r="O2361" s="282" t="s">
        <v>1123</v>
      </c>
      <c r="P2361" s="344">
        <v>0</v>
      </c>
      <c r="Q2361" s="282" t="s">
        <v>2124</v>
      </c>
      <c r="R2361" s="344">
        <v>1</v>
      </c>
      <c r="S2361" s="339"/>
      <c r="U2361" s="24" t="e">
        <f>+VLOOKUP(TRIM(C2361),[5]CAT!$A$2:$G$498,4,0)</f>
        <v>#N/A</v>
      </c>
      <c r="V2361" s="65">
        <f t="shared" si="37"/>
        <v>45677</v>
      </c>
    </row>
    <row r="2362" spans="1:22" x14ac:dyDescent="0.2">
      <c r="A2362" s="344">
        <v>91</v>
      </c>
      <c r="B2362" s="345" t="b">
        <v>1</v>
      </c>
      <c r="C2362" s="282" t="s">
        <v>2070</v>
      </c>
      <c r="D2362" s="282" t="s">
        <v>1145</v>
      </c>
      <c r="E2362" s="282" t="s">
        <v>2064</v>
      </c>
      <c r="F2362" s="282" t="s">
        <v>2065</v>
      </c>
      <c r="G2362" s="345">
        <v>2633.81</v>
      </c>
      <c r="H2362" s="345">
        <v>0</v>
      </c>
      <c r="I2362" s="282" t="s">
        <v>1139</v>
      </c>
      <c r="J2362" s="346">
        <v>45676</v>
      </c>
      <c r="K2362" s="344">
        <v>1</v>
      </c>
      <c r="L2362" s="346">
        <v>45677</v>
      </c>
      <c r="M2362" s="345">
        <v>0.01</v>
      </c>
      <c r="N2362" s="345">
        <v>0</v>
      </c>
      <c r="O2362" s="282" t="s">
        <v>1123</v>
      </c>
      <c r="P2362" s="344">
        <v>0</v>
      </c>
      <c r="Q2362" s="282" t="s">
        <v>2068</v>
      </c>
      <c r="R2362" s="344">
        <v>1</v>
      </c>
      <c r="S2362" s="339"/>
      <c r="U2362" s="24" t="e">
        <f>+VLOOKUP(TRIM(C2362),[5]CAT!$A$2:$G$498,4,0)</f>
        <v>#N/A</v>
      </c>
      <c r="V2362" s="65">
        <f t="shared" si="37"/>
        <v>45677</v>
      </c>
    </row>
    <row r="2363" spans="1:22" x14ac:dyDescent="0.2">
      <c r="A2363" s="344">
        <v>2337</v>
      </c>
      <c r="B2363" s="345" t="b">
        <v>1</v>
      </c>
      <c r="C2363" s="282" t="s">
        <v>273</v>
      </c>
      <c r="D2363" s="282" t="s">
        <v>20</v>
      </c>
      <c r="E2363" s="282" t="s">
        <v>27</v>
      </c>
      <c r="F2363" s="282" t="s">
        <v>1142</v>
      </c>
      <c r="G2363" s="345">
        <v>219.99925200000001</v>
      </c>
      <c r="H2363" s="345">
        <v>219.99925200000001</v>
      </c>
      <c r="I2363" s="282" t="s">
        <v>1122</v>
      </c>
      <c r="J2363" s="346">
        <v>45676</v>
      </c>
      <c r="K2363" s="344">
        <v>7</v>
      </c>
      <c r="L2363" s="346">
        <v>45684</v>
      </c>
      <c r="M2363" s="345">
        <v>0</v>
      </c>
      <c r="N2363" s="345">
        <v>0</v>
      </c>
      <c r="O2363" s="282" t="s">
        <v>1123</v>
      </c>
      <c r="P2363" s="344">
        <v>0</v>
      </c>
      <c r="Q2363" s="282" t="s">
        <v>2108</v>
      </c>
      <c r="R2363" s="344">
        <v>1</v>
      </c>
      <c r="S2363" s="339"/>
      <c r="U2363" s="24" t="str">
        <f>+VLOOKUP(TRIM(C2363),[5]CAT!$A$2:$G$498,4,0)</f>
        <v>Reboz</v>
      </c>
      <c r="V2363" s="65">
        <f t="shared" si="37"/>
        <v>45684</v>
      </c>
    </row>
    <row r="2364" spans="1:22" x14ac:dyDescent="0.2">
      <c r="A2364" s="344">
        <v>2340</v>
      </c>
      <c r="B2364" s="345" t="b">
        <v>1</v>
      </c>
      <c r="C2364" s="282" t="s">
        <v>161</v>
      </c>
      <c r="D2364" s="282" t="s">
        <v>20</v>
      </c>
      <c r="E2364" s="282" t="s">
        <v>43</v>
      </c>
      <c r="F2364" s="282" t="s">
        <v>1375</v>
      </c>
      <c r="G2364" s="345">
        <v>363.59876400000002</v>
      </c>
      <c r="H2364" s="345">
        <v>363.59876400000002</v>
      </c>
      <c r="I2364" s="282" t="s">
        <v>1122</v>
      </c>
      <c r="J2364" s="346">
        <v>45676</v>
      </c>
      <c r="K2364" s="344">
        <v>7</v>
      </c>
      <c r="L2364" s="346">
        <v>45684</v>
      </c>
      <c r="M2364" s="345">
        <v>0</v>
      </c>
      <c r="N2364" s="345">
        <v>0</v>
      </c>
      <c r="O2364" s="282" t="s">
        <v>1123</v>
      </c>
      <c r="P2364" s="344">
        <v>0</v>
      </c>
      <c r="Q2364" s="282" t="s">
        <v>2108</v>
      </c>
      <c r="R2364" s="344">
        <v>1</v>
      </c>
      <c r="S2364" s="339"/>
      <c r="U2364" s="24" t="str">
        <f>+VLOOKUP(TRIM(C2364),[5]CAT!$A$2:$G$498,4,0)</f>
        <v>Aceite</v>
      </c>
      <c r="V2364" s="65">
        <f t="shared" si="37"/>
        <v>45684</v>
      </c>
    </row>
    <row r="2365" spans="1:22" x14ac:dyDescent="0.2">
      <c r="A2365" s="344">
        <v>2371</v>
      </c>
      <c r="B2365" s="345" t="b">
        <v>1</v>
      </c>
      <c r="C2365" s="282" t="s">
        <v>673</v>
      </c>
      <c r="D2365" s="282" t="s">
        <v>20</v>
      </c>
      <c r="E2365" s="282" t="s">
        <v>679</v>
      </c>
      <c r="F2365" s="282" t="s">
        <v>1132</v>
      </c>
      <c r="G2365" s="345">
        <v>27.892596000000001</v>
      </c>
      <c r="H2365" s="345">
        <v>27.892596000000001</v>
      </c>
      <c r="I2365" s="282" t="s">
        <v>1122</v>
      </c>
      <c r="J2365" s="346">
        <v>45677</v>
      </c>
      <c r="K2365" s="344">
        <v>7</v>
      </c>
      <c r="L2365" s="346">
        <v>45684</v>
      </c>
      <c r="M2365" s="345">
        <v>0</v>
      </c>
      <c r="N2365" s="345">
        <v>0</v>
      </c>
      <c r="O2365" s="282" t="s">
        <v>1123</v>
      </c>
      <c r="P2365" s="344">
        <v>0</v>
      </c>
      <c r="Q2365" s="282" t="s">
        <v>2003</v>
      </c>
      <c r="R2365" s="344">
        <v>1</v>
      </c>
      <c r="S2365" s="339"/>
      <c r="U2365" s="24" t="str">
        <f>+VLOOKUP(TRIM(C2365),[5]CAT!$A$2:$G$498,4,0)</f>
        <v>Aditivos</v>
      </c>
      <c r="V2365" s="65">
        <f t="shared" si="37"/>
        <v>45684</v>
      </c>
    </row>
    <row r="2366" spans="1:22" x14ac:dyDescent="0.2">
      <c r="A2366" s="344">
        <v>2395</v>
      </c>
      <c r="B2366" s="345" t="b">
        <v>1</v>
      </c>
      <c r="C2366" s="282" t="s">
        <v>673</v>
      </c>
      <c r="D2366" s="282" t="s">
        <v>20</v>
      </c>
      <c r="E2366" s="282" t="s">
        <v>679</v>
      </c>
      <c r="F2366" s="282" t="s">
        <v>1132</v>
      </c>
      <c r="G2366" s="345">
        <v>33.912781000000003</v>
      </c>
      <c r="H2366" s="345">
        <v>33.912781000000003</v>
      </c>
      <c r="I2366" s="282" t="s">
        <v>1122</v>
      </c>
      <c r="J2366" s="346">
        <v>45677</v>
      </c>
      <c r="K2366" s="344">
        <v>7</v>
      </c>
      <c r="L2366" s="346">
        <v>45684</v>
      </c>
      <c r="M2366" s="345">
        <v>0</v>
      </c>
      <c r="N2366" s="345">
        <v>0</v>
      </c>
      <c r="O2366" s="282" t="s">
        <v>1123</v>
      </c>
      <c r="P2366" s="344">
        <v>0</v>
      </c>
      <c r="Q2366" s="282" t="s">
        <v>2002</v>
      </c>
      <c r="R2366" s="344">
        <v>1</v>
      </c>
      <c r="S2366" s="339"/>
      <c r="U2366" s="24" t="str">
        <f>+VLOOKUP(TRIM(C2366),[5]CAT!$A$2:$G$498,4,0)</f>
        <v>Aditivos</v>
      </c>
      <c r="V2366" s="65">
        <f t="shared" si="37"/>
        <v>45684</v>
      </c>
    </row>
    <row r="2367" spans="1:22" x14ac:dyDescent="0.2">
      <c r="A2367" s="344">
        <v>2369</v>
      </c>
      <c r="B2367" s="345" t="b">
        <v>1</v>
      </c>
      <c r="C2367" s="282" t="s">
        <v>268</v>
      </c>
      <c r="D2367" s="282" t="s">
        <v>20</v>
      </c>
      <c r="E2367" s="282" t="s">
        <v>312</v>
      </c>
      <c r="F2367" s="282" t="s">
        <v>1140</v>
      </c>
      <c r="G2367" s="345">
        <v>39.223962999999998</v>
      </c>
      <c r="H2367" s="345">
        <v>39.223962999999998</v>
      </c>
      <c r="I2367" s="282" t="s">
        <v>1122</v>
      </c>
      <c r="J2367" s="346">
        <v>45677</v>
      </c>
      <c r="K2367" s="344">
        <v>7</v>
      </c>
      <c r="L2367" s="346">
        <v>45684</v>
      </c>
      <c r="M2367" s="345">
        <v>0</v>
      </c>
      <c r="N2367" s="345">
        <v>0</v>
      </c>
      <c r="O2367" s="282" t="s">
        <v>1123</v>
      </c>
      <c r="P2367" s="344">
        <v>0</v>
      </c>
      <c r="Q2367" s="282" t="s">
        <v>2003</v>
      </c>
      <c r="R2367" s="344">
        <v>1</v>
      </c>
      <c r="S2367" s="339"/>
      <c r="U2367" s="24" t="str">
        <f>+VLOOKUP(TRIM(C2367),[5]CAT!$A$2:$G$498,4,0)</f>
        <v>Aditivos</v>
      </c>
      <c r="V2367" s="65">
        <f t="shared" si="37"/>
        <v>45684</v>
      </c>
    </row>
    <row r="2368" spans="1:22" x14ac:dyDescent="0.2">
      <c r="A2368" s="344">
        <v>2392</v>
      </c>
      <c r="B2368" s="345" t="b">
        <v>1</v>
      </c>
      <c r="C2368" s="282" t="s">
        <v>268</v>
      </c>
      <c r="D2368" s="282" t="s">
        <v>20</v>
      </c>
      <c r="E2368" s="282" t="s">
        <v>312</v>
      </c>
      <c r="F2368" s="282" t="s">
        <v>1140</v>
      </c>
      <c r="G2368" s="345">
        <v>30.279268999999999</v>
      </c>
      <c r="H2368" s="345">
        <v>30.279268999999999</v>
      </c>
      <c r="I2368" s="282" t="s">
        <v>1122</v>
      </c>
      <c r="J2368" s="346">
        <v>45677</v>
      </c>
      <c r="K2368" s="344">
        <v>7</v>
      </c>
      <c r="L2368" s="346">
        <v>45684</v>
      </c>
      <c r="M2368" s="345">
        <v>0</v>
      </c>
      <c r="N2368" s="345">
        <v>0</v>
      </c>
      <c r="O2368" s="282" t="s">
        <v>1123</v>
      </c>
      <c r="P2368" s="344">
        <v>0</v>
      </c>
      <c r="Q2368" s="282" t="s">
        <v>2002</v>
      </c>
      <c r="R2368" s="344">
        <v>1</v>
      </c>
      <c r="S2368" s="339"/>
      <c r="U2368" s="24" t="str">
        <f>+VLOOKUP(TRIM(C2368),[5]CAT!$A$2:$G$498,4,0)</f>
        <v>Aditivos</v>
      </c>
      <c r="V2368" s="65">
        <f t="shared" si="37"/>
        <v>45684</v>
      </c>
    </row>
    <row r="2369" spans="1:22" x14ac:dyDescent="0.2">
      <c r="A2369" s="344">
        <v>2372</v>
      </c>
      <c r="B2369" s="345" t="b">
        <v>1</v>
      </c>
      <c r="C2369" s="282" t="s">
        <v>265</v>
      </c>
      <c r="D2369" s="282" t="s">
        <v>20</v>
      </c>
      <c r="E2369" s="282" t="s">
        <v>28</v>
      </c>
      <c r="F2369" s="282" t="s">
        <v>1127</v>
      </c>
      <c r="G2369" s="345">
        <v>2.3243830000000001</v>
      </c>
      <c r="H2369" s="345">
        <v>2.3243830000000001</v>
      </c>
      <c r="I2369" s="282" t="s">
        <v>1122</v>
      </c>
      <c r="J2369" s="346">
        <v>45677</v>
      </c>
      <c r="K2369" s="344">
        <v>7</v>
      </c>
      <c r="L2369" s="346">
        <v>45684</v>
      </c>
      <c r="M2369" s="345">
        <v>0</v>
      </c>
      <c r="N2369" s="345">
        <v>0</v>
      </c>
      <c r="O2369" s="282" t="s">
        <v>1123</v>
      </c>
      <c r="P2369" s="344">
        <v>0</v>
      </c>
      <c r="Q2369" s="282" t="s">
        <v>2003</v>
      </c>
      <c r="R2369" s="344">
        <v>1</v>
      </c>
      <c r="S2369" s="339"/>
      <c r="U2369" s="24" t="str">
        <f>+VLOOKUP(TRIM(C2369),[5]CAT!$A$2:$G$498,4,0)</f>
        <v>Aditivos</v>
      </c>
      <c r="V2369" s="65">
        <f t="shared" si="37"/>
        <v>45684</v>
      </c>
    </row>
    <row r="2370" spans="1:22" x14ac:dyDescent="0.2">
      <c r="A2370" s="344">
        <v>2396</v>
      </c>
      <c r="B2370" s="345" t="b">
        <v>1</v>
      </c>
      <c r="C2370" s="282" t="s">
        <v>265</v>
      </c>
      <c r="D2370" s="282" t="s">
        <v>20</v>
      </c>
      <c r="E2370" s="282" t="s">
        <v>28</v>
      </c>
      <c r="F2370" s="282" t="s">
        <v>1127</v>
      </c>
      <c r="G2370" s="345">
        <v>1.816757</v>
      </c>
      <c r="H2370" s="345">
        <v>1.816757</v>
      </c>
      <c r="I2370" s="282" t="s">
        <v>1122</v>
      </c>
      <c r="J2370" s="346">
        <v>45677</v>
      </c>
      <c r="K2370" s="344">
        <v>7</v>
      </c>
      <c r="L2370" s="346">
        <v>45684</v>
      </c>
      <c r="M2370" s="345">
        <v>0</v>
      </c>
      <c r="N2370" s="345">
        <v>0</v>
      </c>
      <c r="O2370" s="282" t="s">
        <v>1123</v>
      </c>
      <c r="P2370" s="344">
        <v>0</v>
      </c>
      <c r="Q2370" s="282" t="s">
        <v>2002</v>
      </c>
      <c r="R2370" s="344">
        <v>1</v>
      </c>
      <c r="S2370" s="339"/>
      <c r="U2370" s="24" t="str">
        <f>+VLOOKUP(TRIM(C2370),[5]CAT!$A$2:$G$498,4,0)</f>
        <v>Aditivos</v>
      </c>
      <c r="V2370" s="65">
        <f t="shared" si="37"/>
        <v>45684</v>
      </c>
    </row>
    <row r="2371" spans="1:22" x14ac:dyDescent="0.2">
      <c r="A2371" s="344">
        <v>2373</v>
      </c>
      <c r="B2371" s="345" t="b">
        <v>1</v>
      </c>
      <c r="C2371" s="282" t="s">
        <v>250</v>
      </c>
      <c r="D2371" s="282" t="s">
        <v>20</v>
      </c>
      <c r="E2371" s="282" t="s">
        <v>31</v>
      </c>
      <c r="F2371" s="282" t="s">
        <v>1375</v>
      </c>
      <c r="G2371" s="345">
        <v>2.3243830000000001</v>
      </c>
      <c r="H2371" s="345">
        <v>2.3243830000000001</v>
      </c>
      <c r="I2371" s="282" t="s">
        <v>1180</v>
      </c>
      <c r="J2371" s="346">
        <v>45677</v>
      </c>
      <c r="K2371" s="344">
        <v>7</v>
      </c>
      <c r="L2371" s="346">
        <v>45684</v>
      </c>
      <c r="M2371" s="345">
        <v>0</v>
      </c>
      <c r="N2371" s="345">
        <v>0</v>
      </c>
      <c r="O2371" s="282" t="s">
        <v>1123</v>
      </c>
      <c r="P2371" s="344">
        <v>0</v>
      </c>
      <c r="Q2371" s="282" t="s">
        <v>2003</v>
      </c>
      <c r="R2371" s="344">
        <v>1</v>
      </c>
      <c r="S2371" s="339"/>
      <c r="U2371" s="24" t="str">
        <f>+VLOOKUP(TRIM(C2371),[5]CAT!$A$2:$G$498,4,0)</f>
        <v>Aditivos</v>
      </c>
      <c r="V2371" s="65">
        <f t="shared" si="37"/>
        <v>45684</v>
      </c>
    </row>
    <row r="2372" spans="1:22" x14ac:dyDescent="0.2">
      <c r="A2372" s="344">
        <v>2397</v>
      </c>
      <c r="B2372" s="345" t="b">
        <v>1</v>
      </c>
      <c r="C2372" s="282" t="s">
        <v>250</v>
      </c>
      <c r="D2372" s="282" t="s">
        <v>20</v>
      </c>
      <c r="E2372" s="282" t="s">
        <v>31</v>
      </c>
      <c r="F2372" s="282" t="s">
        <v>1375</v>
      </c>
      <c r="G2372" s="345">
        <v>1.816757</v>
      </c>
      <c r="H2372" s="345">
        <v>1.816757</v>
      </c>
      <c r="I2372" s="282" t="s">
        <v>1180</v>
      </c>
      <c r="J2372" s="346">
        <v>45677</v>
      </c>
      <c r="K2372" s="344">
        <v>7</v>
      </c>
      <c r="L2372" s="346">
        <v>45684</v>
      </c>
      <c r="M2372" s="345">
        <v>0</v>
      </c>
      <c r="N2372" s="345">
        <v>0</v>
      </c>
      <c r="O2372" s="282" t="s">
        <v>1123</v>
      </c>
      <c r="P2372" s="344">
        <v>0</v>
      </c>
      <c r="Q2372" s="282" t="s">
        <v>2002</v>
      </c>
      <c r="R2372" s="344">
        <v>1</v>
      </c>
      <c r="S2372" s="339"/>
      <c r="U2372" s="24" t="str">
        <f>+VLOOKUP(TRIM(C2372),[5]CAT!$A$2:$G$498,4,0)</f>
        <v>Aditivos</v>
      </c>
      <c r="V2372" s="65">
        <f t="shared" si="37"/>
        <v>45684</v>
      </c>
    </row>
    <row r="2373" spans="1:22" x14ac:dyDescent="0.2">
      <c r="A2373" s="344">
        <v>2360</v>
      </c>
      <c r="B2373" s="345" t="b">
        <v>1</v>
      </c>
      <c r="C2373" s="282" t="s">
        <v>161</v>
      </c>
      <c r="D2373" s="282" t="s">
        <v>20</v>
      </c>
      <c r="E2373" s="282" t="s">
        <v>43</v>
      </c>
      <c r="F2373" s="282" t="s">
        <v>1375</v>
      </c>
      <c r="G2373" s="345">
        <v>300.29879899999997</v>
      </c>
      <c r="H2373" s="345">
        <v>300.29879899999997</v>
      </c>
      <c r="I2373" s="282" t="s">
        <v>1122</v>
      </c>
      <c r="J2373" s="346">
        <v>45677</v>
      </c>
      <c r="K2373" s="344">
        <v>7</v>
      </c>
      <c r="L2373" s="346">
        <v>45684</v>
      </c>
      <c r="M2373" s="345">
        <v>0</v>
      </c>
      <c r="N2373" s="345">
        <v>0</v>
      </c>
      <c r="O2373" s="282" t="s">
        <v>1123</v>
      </c>
      <c r="P2373" s="344">
        <v>0</v>
      </c>
      <c r="Q2373" s="282" t="s">
        <v>2003</v>
      </c>
      <c r="R2373" s="344">
        <v>1</v>
      </c>
      <c r="S2373" s="339"/>
      <c r="U2373" s="24" t="str">
        <f>+VLOOKUP(TRIM(C2373),[5]CAT!$A$2:$G$498,4,0)</f>
        <v>Aceite</v>
      </c>
      <c r="V2373" s="65">
        <f t="shared" si="37"/>
        <v>45684</v>
      </c>
    </row>
    <row r="2374" spans="1:22" x14ac:dyDescent="0.2">
      <c r="A2374" s="344">
        <v>2378</v>
      </c>
      <c r="B2374" s="345" t="b">
        <v>1</v>
      </c>
      <c r="C2374" s="282" t="s">
        <v>161</v>
      </c>
      <c r="D2374" s="282" t="s">
        <v>20</v>
      </c>
      <c r="E2374" s="282" t="s">
        <v>43</v>
      </c>
      <c r="F2374" s="282" t="s">
        <v>1375</v>
      </c>
      <c r="G2374" s="345">
        <v>32.136083999999997</v>
      </c>
      <c r="H2374" s="345">
        <v>32.136083999999997</v>
      </c>
      <c r="I2374" s="282" t="s">
        <v>1122</v>
      </c>
      <c r="J2374" s="346">
        <v>45677</v>
      </c>
      <c r="K2374" s="344">
        <v>7</v>
      </c>
      <c r="L2374" s="346">
        <v>45684</v>
      </c>
      <c r="M2374" s="345">
        <v>0</v>
      </c>
      <c r="N2374" s="345">
        <v>0</v>
      </c>
      <c r="O2374" s="282" t="s">
        <v>1123</v>
      </c>
      <c r="P2374" s="344">
        <v>0</v>
      </c>
      <c r="Q2374" s="282" t="s">
        <v>2003</v>
      </c>
      <c r="R2374" s="344">
        <v>1</v>
      </c>
      <c r="S2374" s="339"/>
      <c r="U2374" s="24" t="str">
        <f>+VLOOKUP(TRIM(C2374),[5]CAT!$A$2:$G$498,4,0)</f>
        <v>Aceite</v>
      </c>
      <c r="V2374" s="65">
        <f t="shared" si="37"/>
        <v>45684</v>
      </c>
    </row>
    <row r="2375" spans="1:22" x14ac:dyDescent="0.2">
      <c r="A2375" s="344">
        <v>2386</v>
      </c>
      <c r="B2375" s="345" t="b">
        <v>1</v>
      </c>
      <c r="C2375" s="282" t="s">
        <v>161</v>
      </c>
      <c r="D2375" s="282" t="s">
        <v>20</v>
      </c>
      <c r="E2375" s="282" t="s">
        <v>43</v>
      </c>
      <c r="F2375" s="282" t="s">
        <v>1375</v>
      </c>
      <c r="G2375" s="345">
        <v>300.30240300000003</v>
      </c>
      <c r="H2375" s="345">
        <v>300.30240300000003</v>
      </c>
      <c r="I2375" s="282" t="s">
        <v>1122</v>
      </c>
      <c r="J2375" s="346">
        <v>45677</v>
      </c>
      <c r="K2375" s="344">
        <v>7</v>
      </c>
      <c r="L2375" s="346">
        <v>45684</v>
      </c>
      <c r="M2375" s="345">
        <v>0</v>
      </c>
      <c r="N2375" s="345">
        <v>0</v>
      </c>
      <c r="O2375" s="282" t="s">
        <v>1123</v>
      </c>
      <c r="P2375" s="344">
        <v>0</v>
      </c>
      <c r="Q2375" s="282" t="s">
        <v>2002</v>
      </c>
      <c r="R2375" s="344">
        <v>1</v>
      </c>
      <c r="S2375" s="339"/>
      <c r="U2375" s="24" t="str">
        <f>+VLOOKUP(TRIM(C2375),[5]CAT!$A$2:$G$498,4,0)</f>
        <v>Aceite</v>
      </c>
      <c r="V2375" s="65">
        <f t="shared" si="37"/>
        <v>45684</v>
      </c>
    </row>
    <row r="2376" spans="1:22" x14ac:dyDescent="0.2">
      <c r="A2376" s="344">
        <v>2402</v>
      </c>
      <c r="B2376" s="345" t="b">
        <v>1</v>
      </c>
      <c r="C2376" s="282" t="s">
        <v>161</v>
      </c>
      <c r="D2376" s="282" t="s">
        <v>20</v>
      </c>
      <c r="E2376" s="282" t="s">
        <v>43</v>
      </c>
      <c r="F2376" s="282" t="s">
        <v>1375</v>
      </c>
      <c r="G2376" s="345">
        <v>36.339925000000001</v>
      </c>
      <c r="H2376" s="345">
        <v>36.339925000000001</v>
      </c>
      <c r="I2376" s="282" t="s">
        <v>1122</v>
      </c>
      <c r="J2376" s="346">
        <v>45677</v>
      </c>
      <c r="K2376" s="344">
        <v>7</v>
      </c>
      <c r="L2376" s="346">
        <v>45684</v>
      </c>
      <c r="M2376" s="345">
        <v>0</v>
      </c>
      <c r="N2376" s="345">
        <v>0</v>
      </c>
      <c r="O2376" s="282" t="s">
        <v>1123</v>
      </c>
      <c r="P2376" s="344">
        <v>0</v>
      </c>
      <c r="Q2376" s="282" t="s">
        <v>2002</v>
      </c>
      <c r="R2376" s="344">
        <v>1</v>
      </c>
      <c r="S2376" s="339"/>
      <c r="U2376" s="24" t="str">
        <f>+VLOOKUP(TRIM(C2376),[5]CAT!$A$2:$G$498,4,0)</f>
        <v>Aceite</v>
      </c>
      <c r="V2376" s="65">
        <f t="shared" si="37"/>
        <v>45684</v>
      </c>
    </row>
    <row r="2377" spans="1:22" x14ac:dyDescent="0.2">
      <c r="A2377" s="344">
        <v>2367</v>
      </c>
      <c r="B2377" s="345" t="b">
        <v>1</v>
      </c>
      <c r="C2377" s="282" t="s">
        <v>156</v>
      </c>
      <c r="D2377" s="282" t="s">
        <v>20</v>
      </c>
      <c r="E2377" s="282" t="s">
        <v>44</v>
      </c>
      <c r="F2377" s="282" t="s">
        <v>1375</v>
      </c>
      <c r="G2377" s="345">
        <v>11.912463000000001</v>
      </c>
      <c r="H2377" s="345">
        <v>11.912463000000001</v>
      </c>
      <c r="I2377" s="282" t="s">
        <v>1122</v>
      </c>
      <c r="J2377" s="346">
        <v>45677</v>
      </c>
      <c r="K2377" s="344">
        <v>7</v>
      </c>
      <c r="L2377" s="346">
        <v>45684</v>
      </c>
      <c r="M2377" s="345">
        <v>0</v>
      </c>
      <c r="N2377" s="345">
        <v>0</v>
      </c>
      <c r="O2377" s="282" t="s">
        <v>1123</v>
      </c>
      <c r="P2377" s="344">
        <v>0</v>
      </c>
      <c r="Q2377" s="282" t="s">
        <v>2003</v>
      </c>
      <c r="R2377" s="344">
        <v>1</v>
      </c>
      <c r="S2377" s="339"/>
      <c r="U2377" s="24" t="str">
        <f>+VLOOKUP(TRIM(C2377),[5]CAT!$A$2:$G$498,4,0)</f>
        <v>Azucar</v>
      </c>
      <c r="V2377" s="65">
        <f t="shared" si="37"/>
        <v>45684</v>
      </c>
    </row>
    <row r="2378" spans="1:22" x14ac:dyDescent="0.2">
      <c r="A2378" s="344">
        <v>2363</v>
      </c>
      <c r="B2378" s="345" t="b">
        <v>1</v>
      </c>
      <c r="C2378" s="282" t="s">
        <v>153</v>
      </c>
      <c r="D2378" s="282" t="s">
        <v>20</v>
      </c>
      <c r="E2378" s="282" t="s">
        <v>46</v>
      </c>
      <c r="F2378" s="282" t="s">
        <v>1375</v>
      </c>
      <c r="G2378" s="345">
        <v>32.541361999999999</v>
      </c>
      <c r="H2378" s="345">
        <v>32.541361999999999</v>
      </c>
      <c r="I2378" s="282" t="s">
        <v>1122</v>
      </c>
      <c r="J2378" s="346">
        <v>45677</v>
      </c>
      <c r="K2378" s="344">
        <v>7</v>
      </c>
      <c r="L2378" s="346">
        <v>45684</v>
      </c>
      <c r="M2378" s="345">
        <v>0</v>
      </c>
      <c r="N2378" s="345">
        <v>0</v>
      </c>
      <c r="O2378" s="282" t="s">
        <v>1123</v>
      </c>
      <c r="P2378" s="344">
        <v>0</v>
      </c>
      <c r="Q2378" s="282" t="s">
        <v>2003</v>
      </c>
      <c r="R2378" s="344">
        <v>1</v>
      </c>
      <c r="S2378" s="339"/>
      <c r="U2378" s="24" t="str">
        <f>+VLOOKUP(TRIM(C2378),[5]CAT!$A$2:$G$498,4,0)</f>
        <v>Sal</v>
      </c>
      <c r="V2378" s="65">
        <f t="shared" si="37"/>
        <v>45684</v>
      </c>
    </row>
    <row r="2379" spans="1:22" x14ac:dyDescent="0.2">
      <c r="A2379" s="344">
        <v>2388</v>
      </c>
      <c r="B2379" s="345" t="b">
        <v>1</v>
      </c>
      <c r="C2379" s="282" t="s">
        <v>153</v>
      </c>
      <c r="D2379" s="282" t="s">
        <v>20</v>
      </c>
      <c r="E2379" s="282" t="s">
        <v>46</v>
      </c>
      <c r="F2379" s="282" t="s">
        <v>1375</v>
      </c>
      <c r="G2379" s="345">
        <v>24.223416</v>
      </c>
      <c r="H2379" s="345">
        <v>24.223416</v>
      </c>
      <c r="I2379" s="282" t="s">
        <v>1122</v>
      </c>
      <c r="J2379" s="346">
        <v>45677</v>
      </c>
      <c r="K2379" s="344">
        <v>7</v>
      </c>
      <c r="L2379" s="346">
        <v>45684</v>
      </c>
      <c r="M2379" s="345">
        <v>0</v>
      </c>
      <c r="N2379" s="345">
        <v>0</v>
      </c>
      <c r="O2379" s="282" t="s">
        <v>1123</v>
      </c>
      <c r="P2379" s="344">
        <v>0</v>
      </c>
      <c r="Q2379" s="282" t="s">
        <v>2002</v>
      </c>
      <c r="R2379" s="344">
        <v>1</v>
      </c>
      <c r="S2379" s="339"/>
      <c r="U2379" s="24" t="str">
        <f>+VLOOKUP(TRIM(C2379),[5]CAT!$A$2:$G$498,4,0)</f>
        <v>Sal</v>
      </c>
      <c r="V2379" s="65">
        <f t="shared" si="37"/>
        <v>45684</v>
      </c>
    </row>
    <row r="2380" spans="1:22" x14ac:dyDescent="0.2">
      <c r="A2380" s="344">
        <v>2377</v>
      </c>
      <c r="B2380" s="345" t="b">
        <v>1</v>
      </c>
      <c r="C2380" s="282" t="s">
        <v>379</v>
      </c>
      <c r="D2380" s="282" t="s">
        <v>20</v>
      </c>
      <c r="E2380" s="282" t="s">
        <v>355</v>
      </c>
      <c r="F2380" s="282" t="s">
        <v>1375</v>
      </c>
      <c r="G2380" s="345">
        <v>290.75790999999998</v>
      </c>
      <c r="H2380" s="345">
        <v>290.75790999999998</v>
      </c>
      <c r="I2380" s="282" t="s">
        <v>1180</v>
      </c>
      <c r="J2380" s="346">
        <v>45677</v>
      </c>
      <c r="K2380" s="344">
        <v>7</v>
      </c>
      <c r="L2380" s="346">
        <v>45684</v>
      </c>
      <c r="M2380" s="345">
        <v>0</v>
      </c>
      <c r="N2380" s="345">
        <v>0</v>
      </c>
      <c r="O2380" s="282" t="s">
        <v>1123</v>
      </c>
      <c r="P2380" s="344">
        <v>0</v>
      </c>
      <c r="Q2380" s="282" t="s">
        <v>2003</v>
      </c>
      <c r="R2380" s="344">
        <v>1</v>
      </c>
      <c r="S2380" s="339"/>
      <c r="U2380" s="24" t="str">
        <f>+VLOOKUP(TRIM(C2380),[5]CAT!$A$2:$G$498,4,0)</f>
        <v>Vegetal</v>
      </c>
      <c r="V2380" s="65">
        <f t="shared" si="37"/>
        <v>45684</v>
      </c>
    </row>
    <row r="2381" spans="1:22" x14ac:dyDescent="0.2">
      <c r="A2381" s="344">
        <v>2393</v>
      </c>
      <c r="B2381" s="345" t="b">
        <v>1</v>
      </c>
      <c r="C2381" s="282" t="s">
        <v>141</v>
      </c>
      <c r="D2381" s="282" t="s">
        <v>20</v>
      </c>
      <c r="E2381" s="282" t="s">
        <v>309</v>
      </c>
      <c r="F2381" s="282" t="s">
        <v>1140</v>
      </c>
      <c r="G2381" s="345">
        <v>18.167560999999999</v>
      </c>
      <c r="H2381" s="345">
        <v>18.167560999999999</v>
      </c>
      <c r="I2381" s="282" t="s">
        <v>1122</v>
      </c>
      <c r="J2381" s="346">
        <v>45677</v>
      </c>
      <c r="K2381" s="344">
        <v>7</v>
      </c>
      <c r="L2381" s="346">
        <v>45684</v>
      </c>
      <c r="M2381" s="345">
        <v>0</v>
      </c>
      <c r="N2381" s="345">
        <v>0</v>
      </c>
      <c r="O2381" s="282" t="s">
        <v>1123</v>
      </c>
      <c r="P2381" s="344">
        <v>0</v>
      </c>
      <c r="Q2381" s="282" t="s">
        <v>2002</v>
      </c>
      <c r="R2381" s="344">
        <v>1</v>
      </c>
      <c r="S2381" s="339"/>
      <c r="U2381" s="24" t="str">
        <f>+VLOOKUP(TRIM(C2381),[5]CAT!$A$2:$G$498,4,0)</f>
        <v>Aditivos</v>
      </c>
      <c r="V2381" s="65">
        <f t="shared" si="37"/>
        <v>45684</v>
      </c>
    </row>
    <row r="2382" spans="1:22" x14ac:dyDescent="0.2">
      <c r="A2382" s="344">
        <v>2271</v>
      </c>
      <c r="B2382" s="345" t="b">
        <v>1</v>
      </c>
      <c r="C2382" s="282" t="s">
        <v>1206</v>
      </c>
      <c r="D2382" s="282" t="s">
        <v>20</v>
      </c>
      <c r="E2382" s="282" t="s">
        <v>1207</v>
      </c>
      <c r="F2382" s="282" t="s">
        <v>1133</v>
      </c>
      <c r="G2382" s="345">
        <v>126.38</v>
      </c>
      <c r="H2382" s="345">
        <v>126.38</v>
      </c>
      <c r="I2382" s="282" t="s">
        <v>1180</v>
      </c>
      <c r="J2382" s="346">
        <v>45679</v>
      </c>
      <c r="K2382" s="344">
        <v>0</v>
      </c>
      <c r="L2382" s="346">
        <v>45684</v>
      </c>
      <c r="M2382" s="345">
        <v>0.01</v>
      </c>
      <c r="N2382" s="345">
        <v>0</v>
      </c>
      <c r="O2382" s="282" t="s">
        <v>1123</v>
      </c>
      <c r="P2382" s="344">
        <v>0</v>
      </c>
      <c r="Q2382" s="282" t="s">
        <v>2107</v>
      </c>
      <c r="R2382" s="344">
        <v>1</v>
      </c>
      <c r="S2382" s="339"/>
      <c r="U2382" s="24" t="e">
        <f>+VLOOKUP(TRIM(C2382),[5]CAT!$A$2:$G$498,4,0)</f>
        <v>#N/A</v>
      </c>
      <c r="V2382" s="65">
        <f t="shared" si="37"/>
        <v>45684</v>
      </c>
    </row>
    <row r="2383" spans="1:22" x14ac:dyDescent="0.2">
      <c r="A2383" s="344">
        <v>2285</v>
      </c>
      <c r="B2383" s="345" t="b">
        <v>1</v>
      </c>
      <c r="C2383" s="282" t="s">
        <v>1778</v>
      </c>
      <c r="D2383" s="282" t="s">
        <v>1779</v>
      </c>
      <c r="E2383" s="282" t="s">
        <v>1780</v>
      </c>
      <c r="F2383" s="282" t="s">
        <v>1781</v>
      </c>
      <c r="G2383" s="345">
        <v>4.2126390000000002</v>
      </c>
      <c r="H2383" s="345">
        <v>0</v>
      </c>
      <c r="I2383" s="282" t="s">
        <v>1182</v>
      </c>
      <c r="J2383" s="346">
        <v>45679</v>
      </c>
      <c r="K2383" s="344">
        <v>1</v>
      </c>
      <c r="L2383" s="346">
        <v>45684</v>
      </c>
      <c r="M2383" s="345">
        <v>0</v>
      </c>
      <c r="N2383" s="345">
        <v>0</v>
      </c>
      <c r="O2383" s="282" t="s">
        <v>1123</v>
      </c>
      <c r="P2383" s="344">
        <v>0</v>
      </c>
      <c r="Q2383" s="282" t="s">
        <v>2107</v>
      </c>
      <c r="R2383" s="344">
        <v>1</v>
      </c>
      <c r="S2383" s="339"/>
      <c r="U2383" s="24" t="e">
        <f>+VLOOKUP(TRIM(C2383),[5]CAT!$A$2:$G$498,4,0)</f>
        <v>#N/A</v>
      </c>
      <c r="V2383" s="65">
        <f t="shared" si="37"/>
        <v>45684</v>
      </c>
    </row>
    <row r="2384" spans="1:22" x14ac:dyDescent="0.2">
      <c r="A2384" s="344">
        <v>2301</v>
      </c>
      <c r="B2384" s="345" t="b">
        <v>1</v>
      </c>
      <c r="C2384" s="282" t="s">
        <v>329</v>
      </c>
      <c r="D2384" s="282" t="s">
        <v>20</v>
      </c>
      <c r="E2384" s="282" t="s">
        <v>53</v>
      </c>
      <c r="F2384" s="282" t="s">
        <v>1375</v>
      </c>
      <c r="G2384" s="345">
        <v>1185.994811</v>
      </c>
      <c r="H2384" s="345">
        <v>1185.994811</v>
      </c>
      <c r="I2384" s="282" t="s">
        <v>1122</v>
      </c>
      <c r="J2384" s="346">
        <v>45679</v>
      </c>
      <c r="K2384" s="344">
        <v>1</v>
      </c>
      <c r="L2384" s="346">
        <v>45684</v>
      </c>
      <c r="M2384" s="345">
        <v>0</v>
      </c>
      <c r="N2384" s="345">
        <v>0</v>
      </c>
      <c r="O2384" s="282" t="s">
        <v>1123</v>
      </c>
      <c r="P2384" s="344">
        <v>0</v>
      </c>
      <c r="Q2384" s="282" t="s">
        <v>2068</v>
      </c>
      <c r="R2384" s="344">
        <v>1</v>
      </c>
      <c r="S2384" s="339"/>
      <c r="U2384" s="24" t="str">
        <f>+VLOOKUP(TRIM(C2384),[5]CAT!$A$2:$G$498,4,0)</f>
        <v>Agua</v>
      </c>
      <c r="V2384" s="65">
        <f t="shared" si="37"/>
        <v>45684</v>
      </c>
    </row>
    <row r="2385" spans="1:22" x14ac:dyDescent="0.2">
      <c r="A2385" s="344">
        <v>2292</v>
      </c>
      <c r="B2385" s="345" t="b">
        <v>1</v>
      </c>
      <c r="C2385" s="282" t="s">
        <v>1956</v>
      </c>
      <c r="D2385" s="282" t="s">
        <v>20</v>
      </c>
      <c r="E2385" s="282" t="s">
        <v>1957</v>
      </c>
      <c r="F2385" s="282" t="s">
        <v>1958</v>
      </c>
      <c r="G2385" s="345">
        <v>0.26</v>
      </c>
      <c r="H2385" s="345">
        <v>0.26</v>
      </c>
      <c r="I2385" s="282" t="s">
        <v>1180</v>
      </c>
      <c r="J2385" s="346">
        <v>45680</v>
      </c>
      <c r="K2385" s="344">
        <v>0</v>
      </c>
      <c r="L2385" s="346">
        <v>45684</v>
      </c>
      <c r="M2385" s="345">
        <v>0.01</v>
      </c>
      <c r="N2385" s="345">
        <v>0</v>
      </c>
      <c r="O2385" s="282" t="s">
        <v>1123</v>
      </c>
      <c r="P2385" s="344">
        <v>0</v>
      </c>
      <c r="Q2385" s="282" t="s">
        <v>2108</v>
      </c>
      <c r="R2385" s="344">
        <v>1</v>
      </c>
      <c r="S2385" s="339"/>
      <c r="U2385" s="24" t="e">
        <f>+VLOOKUP(TRIM(C2385),[5]CAT!$A$2:$G$498,4,0)</f>
        <v>#N/A</v>
      </c>
      <c r="V2385" s="65">
        <f t="shared" si="37"/>
        <v>45684</v>
      </c>
    </row>
    <row r="2386" spans="1:22" x14ac:dyDescent="0.2">
      <c r="A2386" s="344">
        <v>2286</v>
      </c>
      <c r="B2386" s="345" t="b">
        <v>1</v>
      </c>
      <c r="C2386" s="282" t="s">
        <v>1206</v>
      </c>
      <c r="D2386" s="282" t="s">
        <v>20</v>
      </c>
      <c r="E2386" s="282" t="s">
        <v>1207</v>
      </c>
      <c r="F2386" s="282" t="s">
        <v>1133</v>
      </c>
      <c r="G2386" s="345">
        <v>120.79</v>
      </c>
      <c r="H2386" s="345">
        <v>120.79</v>
      </c>
      <c r="I2386" s="282" t="s">
        <v>1180</v>
      </c>
      <c r="J2386" s="346">
        <v>45680</v>
      </c>
      <c r="K2386" s="344">
        <v>0</v>
      </c>
      <c r="L2386" s="346">
        <v>45684</v>
      </c>
      <c r="M2386" s="345">
        <v>0.01</v>
      </c>
      <c r="N2386" s="345">
        <v>0</v>
      </c>
      <c r="O2386" s="282" t="s">
        <v>1123</v>
      </c>
      <c r="P2386" s="344">
        <v>0</v>
      </c>
      <c r="Q2386" s="282" t="s">
        <v>2108</v>
      </c>
      <c r="R2386" s="344">
        <v>1</v>
      </c>
      <c r="S2386" s="339"/>
      <c r="U2386" s="24" t="e">
        <f>+VLOOKUP(TRIM(C2386),[5]CAT!$A$2:$G$498,4,0)</f>
        <v>#N/A</v>
      </c>
      <c r="V2386" s="65">
        <f t="shared" si="37"/>
        <v>45684</v>
      </c>
    </row>
    <row r="2387" spans="1:22" x14ac:dyDescent="0.2">
      <c r="A2387" s="344">
        <v>2302</v>
      </c>
      <c r="B2387" s="345" t="b">
        <v>1</v>
      </c>
      <c r="C2387" s="282" t="s">
        <v>329</v>
      </c>
      <c r="D2387" s="282" t="s">
        <v>20</v>
      </c>
      <c r="E2387" s="282" t="s">
        <v>53</v>
      </c>
      <c r="F2387" s="282" t="s">
        <v>1375</v>
      </c>
      <c r="G2387" s="345">
        <v>546.50931400000002</v>
      </c>
      <c r="H2387" s="345">
        <v>546.50931400000002</v>
      </c>
      <c r="I2387" s="282" t="s">
        <v>1122</v>
      </c>
      <c r="J2387" s="346">
        <v>45680</v>
      </c>
      <c r="K2387" s="344">
        <v>1</v>
      </c>
      <c r="L2387" s="346">
        <v>45684</v>
      </c>
      <c r="M2387" s="345">
        <v>0</v>
      </c>
      <c r="N2387" s="345">
        <v>0</v>
      </c>
      <c r="O2387" s="282" t="s">
        <v>1123</v>
      </c>
      <c r="P2387" s="344">
        <v>0</v>
      </c>
      <c r="Q2387" s="282" t="s">
        <v>2107</v>
      </c>
      <c r="R2387" s="344">
        <v>1</v>
      </c>
      <c r="S2387" s="339"/>
      <c r="U2387" s="24" t="str">
        <f>+VLOOKUP(TRIM(C2387),[5]CAT!$A$2:$G$498,4,0)</f>
        <v>Agua</v>
      </c>
      <c r="V2387" s="65">
        <f t="shared" si="37"/>
        <v>45684</v>
      </c>
    </row>
    <row r="2388" spans="1:22" x14ac:dyDescent="0.2">
      <c r="A2388" s="344">
        <v>2309</v>
      </c>
      <c r="B2388" s="345" t="b">
        <v>1</v>
      </c>
      <c r="C2388" s="282" t="s">
        <v>329</v>
      </c>
      <c r="D2388" s="282" t="s">
        <v>20</v>
      </c>
      <c r="E2388" s="282" t="s">
        <v>53</v>
      </c>
      <c r="F2388" s="282" t="s">
        <v>1375</v>
      </c>
      <c r="G2388" s="345">
        <v>145.71423100000001</v>
      </c>
      <c r="H2388" s="345">
        <v>145.71423100000001</v>
      </c>
      <c r="I2388" s="282" t="s">
        <v>1122</v>
      </c>
      <c r="J2388" s="346">
        <v>45680</v>
      </c>
      <c r="K2388" s="344">
        <v>1</v>
      </c>
      <c r="L2388" s="346">
        <v>45684</v>
      </c>
      <c r="M2388" s="345">
        <v>0</v>
      </c>
      <c r="N2388" s="345">
        <v>0</v>
      </c>
      <c r="O2388" s="282" t="s">
        <v>1123</v>
      </c>
      <c r="P2388" s="344">
        <v>0</v>
      </c>
      <c r="Q2388" s="282" t="s">
        <v>2107</v>
      </c>
      <c r="R2388" s="344">
        <v>1</v>
      </c>
      <c r="S2388" s="339"/>
      <c r="U2388" s="24" t="str">
        <f>+VLOOKUP(TRIM(C2388),[5]CAT!$A$2:$G$498,4,0)</f>
        <v>Agua</v>
      </c>
      <c r="V2388" s="65">
        <f t="shared" si="37"/>
        <v>45684</v>
      </c>
    </row>
    <row r="2389" spans="1:22" x14ac:dyDescent="0.2">
      <c r="A2389" s="344">
        <v>2310</v>
      </c>
      <c r="B2389" s="345" t="b">
        <v>1</v>
      </c>
      <c r="C2389" s="282" t="s">
        <v>329</v>
      </c>
      <c r="D2389" s="282" t="s">
        <v>20</v>
      </c>
      <c r="E2389" s="282" t="s">
        <v>53</v>
      </c>
      <c r="F2389" s="282" t="s">
        <v>1375</v>
      </c>
      <c r="G2389" s="345">
        <v>150.40531999999999</v>
      </c>
      <c r="H2389" s="345">
        <v>150.40531999999999</v>
      </c>
      <c r="I2389" s="282" t="s">
        <v>1122</v>
      </c>
      <c r="J2389" s="346">
        <v>45680</v>
      </c>
      <c r="K2389" s="344">
        <v>1</v>
      </c>
      <c r="L2389" s="346">
        <v>45684</v>
      </c>
      <c r="M2389" s="345">
        <v>0</v>
      </c>
      <c r="N2389" s="345">
        <v>0</v>
      </c>
      <c r="O2389" s="282" t="s">
        <v>1123</v>
      </c>
      <c r="P2389" s="344">
        <v>0</v>
      </c>
      <c r="Q2389" s="282" t="s">
        <v>2107</v>
      </c>
      <c r="R2389" s="344">
        <v>1</v>
      </c>
      <c r="S2389" s="339"/>
      <c r="U2389" s="24" t="str">
        <f>+VLOOKUP(TRIM(C2389),[5]CAT!$A$2:$G$498,4,0)</f>
        <v>Agua</v>
      </c>
      <c r="V2389" s="65">
        <f t="shared" si="37"/>
        <v>45684</v>
      </c>
    </row>
    <row r="2390" spans="1:22" x14ac:dyDescent="0.2">
      <c r="A2390" s="344">
        <v>2306</v>
      </c>
      <c r="B2390" s="345" t="b">
        <v>1</v>
      </c>
      <c r="C2390" s="282" t="s">
        <v>856</v>
      </c>
      <c r="D2390" s="282" t="s">
        <v>20</v>
      </c>
      <c r="E2390" s="282" t="s">
        <v>842</v>
      </c>
      <c r="F2390" s="282" t="s">
        <v>1126</v>
      </c>
      <c r="G2390" s="345">
        <v>104.97</v>
      </c>
      <c r="H2390" s="345">
        <v>104.97</v>
      </c>
      <c r="I2390" s="282" t="s">
        <v>1122</v>
      </c>
      <c r="J2390" s="346">
        <v>45681</v>
      </c>
      <c r="K2390" s="344">
        <v>0</v>
      </c>
      <c r="L2390" s="346">
        <v>45684</v>
      </c>
      <c r="M2390" s="345">
        <v>0.01</v>
      </c>
      <c r="N2390" s="345">
        <v>0</v>
      </c>
      <c r="O2390" s="282" t="s">
        <v>1123</v>
      </c>
      <c r="P2390" s="344">
        <v>0</v>
      </c>
      <c r="Q2390" s="282" t="s">
        <v>2107</v>
      </c>
      <c r="R2390" s="344">
        <v>1</v>
      </c>
      <c r="S2390" s="339"/>
      <c r="U2390" s="24" t="str">
        <f>+VLOOKUP(TRIM(C2390),[5]CAT!$A$2:$G$498,4,0)</f>
        <v>Mozza</v>
      </c>
      <c r="V2390" s="65">
        <f t="shared" si="37"/>
        <v>45684</v>
      </c>
    </row>
    <row r="2391" spans="1:22" x14ac:dyDescent="0.2">
      <c r="A2391" s="344">
        <v>2318</v>
      </c>
      <c r="B2391" s="345" t="b">
        <v>1</v>
      </c>
      <c r="C2391" s="282" t="s">
        <v>329</v>
      </c>
      <c r="D2391" s="282" t="s">
        <v>20</v>
      </c>
      <c r="E2391" s="282" t="s">
        <v>53</v>
      </c>
      <c r="F2391" s="282" t="s">
        <v>1375</v>
      </c>
      <c r="G2391" s="345">
        <v>640.59382200000005</v>
      </c>
      <c r="H2391" s="345">
        <v>640.59382200000005</v>
      </c>
      <c r="I2391" s="282" t="s">
        <v>1122</v>
      </c>
      <c r="J2391" s="346">
        <v>45681</v>
      </c>
      <c r="K2391" s="344">
        <v>1</v>
      </c>
      <c r="L2391" s="346">
        <v>45684</v>
      </c>
      <c r="M2391" s="345">
        <v>0</v>
      </c>
      <c r="N2391" s="345">
        <v>0</v>
      </c>
      <c r="O2391" s="282" t="s">
        <v>1123</v>
      </c>
      <c r="P2391" s="344">
        <v>0</v>
      </c>
      <c r="Q2391" s="282" t="s">
        <v>2108</v>
      </c>
      <c r="R2391" s="344">
        <v>1</v>
      </c>
      <c r="S2391" s="339"/>
      <c r="U2391" s="24" t="str">
        <f>+VLOOKUP(TRIM(C2391),[5]CAT!$A$2:$G$498,4,0)</f>
        <v>Agua</v>
      </c>
      <c r="V2391" s="65">
        <f t="shared" si="37"/>
        <v>45684</v>
      </c>
    </row>
    <row r="2392" spans="1:22" x14ac:dyDescent="0.2">
      <c r="A2392" s="344">
        <v>2324</v>
      </c>
      <c r="B2392" s="345" t="b">
        <v>1</v>
      </c>
      <c r="C2392" s="282" t="s">
        <v>329</v>
      </c>
      <c r="D2392" s="282" t="s">
        <v>20</v>
      </c>
      <c r="E2392" s="282" t="s">
        <v>53</v>
      </c>
      <c r="F2392" s="282" t="s">
        <v>1375</v>
      </c>
      <c r="G2392" s="345">
        <v>79.351664</v>
      </c>
      <c r="H2392" s="345">
        <v>79.351664</v>
      </c>
      <c r="I2392" s="282" t="s">
        <v>1122</v>
      </c>
      <c r="J2392" s="346">
        <v>45681</v>
      </c>
      <c r="K2392" s="344">
        <v>1</v>
      </c>
      <c r="L2392" s="346">
        <v>45684</v>
      </c>
      <c r="M2392" s="345">
        <v>0</v>
      </c>
      <c r="N2392" s="345">
        <v>0</v>
      </c>
      <c r="O2392" s="282" t="s">
        <v>1123</v>
      </c>
      <c r="P2392" s="344">
        <v>0</v>
      </c>
      <c r="Q2392" s="282" t="s">
        <v>2108</v>
      </c>
      <c r="R2392" s="344">
        <v>1</v>
      </c>
      <c r="S2392" s="339"/>
      <c r="U2392" s="24" t="str">
        <f>+VLOOKUP(TRIM(C2392),[5]CAT!$A$2:$G$498,4,0)</f>
        <v>Agua</v>
      </c>
      <c r="V2392" s="65">
        <f t="shared" si="37"/>
        <v>45684</v>
      </c>
    </row>
    <row r="2393" spans="1:22" x14ac:dyDescent="0.2">
      <c r="A2393" s="344">
        <v>2326</v>
      </c>
      <c r="B2393" s="345" t="b">
        <v>1</v>
      </c>
      <c r="C2393" s="282" t="s">
        <v>2036</v>
      </c>
      <c r="D2393" s="282" t="s">
        <v>20</v>
      </c>
      <c r="E2393" s="282" t="s">
        <v>2042</v>
      </c>
      <c r="F2393" s="282" t="s">
        <v>2101</v>
      </c>
      <c r="G2393" s="345">
        <v>1161.03</v>
      </c>
      <c r="H2393" s="345">
        <v>1161.03</v>
      </c>
      <c r="I2393" s="282" t="s">
        <v>1180</v>
      </c>
      <c r="J2393" s="346">
        <v>45682</v>
      </c>
      <c r="K2393" s="344">
        <v>0</v>
      </c>
      <c r="L2393" s="346">
        <v>45684</v>
      </c>
      <c r="M2393" s="345">
        <v>0.01</v>
      </c>
      <c r="N2393" s="345">
        <v>0</v>
      </c>
      <c r="O2393" s="282" t="s">
        <v>1123</v>
      </c>
      <c r="P2393" s="344">
        <v>0</v>
      </c>
      <c r="Q2393" s="282" t="s">
        <v>2068</v>
      </c>
      <c r="R2393" s="344">
        <v>1</v>
      </c>
      <c r="S2393" s="339"/>
      <c r="U2393" s="24" t="e">
        <f>+VLOOKUP(TRIM(C2393),[5]CAT!$A$2:$G$498,4,0)</f>
        <v>#N/A</v>
      </c>
      <c r="V2393" s="65">
        <f t="shared" si="37"/>
        <v>45684</v>
      </c>
    </row>
    <row r="2394" spans="1:22" x14ac:dyDescent="0.2">
      <c r="A2394" s="344">
        <v>2316</v>
      </c>
      <c r="B2394" s="345" t="b">
        <v>1</v>
      </c>
      <c r="C2394" s="282" t="s">
        <v>1018</v>
      </c>
      <c r="D2394" s="282" t="s">
        <v>20</v>
      </c>
      <c r="E2394" s="282" t="s">
        <v>1019</v>
      </c>
      <c r="F2394" s="282" t="s">
        <v>1414</v>
      </c>
      <c r="G2394" s="345">
        <v>348.93</v>
      </c>
      <c r="H2394" s="345">
        <v>348.93</v>
      </c>
      <c r="I2394" s="282" t="s">
        <v>1122</v>
      </c>
      <c r="J2394" s="346">
        <v>45682</v>
      </c>
      <c r="K2394" s="344">
        <v>0</v>
      </c>
      <c r="L2394" s="346">
        <v>45684</v>
      </c>
      <c r="M2394" s="345">
        <v>0.01</v>
      </c>
      <c r="N2394" s="345">
        <v>0</v>
      </c>
      <c r="O2394" s="282" t="s">
        <v>1123</v>
      </c>
      <c r="P2394" s="344">
        <v>0</v>
      </c>
      <c r="Q2394" s="282" t="s">
        <v>2107</v>
      </c>
      <c r="R2394" s="344">
        <v>1</v>
      </c>
      <c r="S2394" s="339"/>
      <c r="U2394" s="24" t="e">
        <f>+VLOOKUP(TRIM(C2394),[5]CAT!$A$2:$G$498,4,0)</f>
        <v>#N/A</v>
      </c>
      <c r="V2394" s="65">
        <f t="shared" si="37"/>
        <v>45684</v>
      </c>
    </row>
    <row r="2395" spans="1:22" x14ac:dyDescent="0.2">
      <c r="A2395" s="344">
        <v>2321</v>
      </c>
      <c r="B2395" s="345" t="b">
        <v>1</v>
      </c>
      <c r="C2395" s="282" t="s">
        <v>856</v>
      </c>
      <c r="D2395" s="282" t="s">
        <v>20</v>
      </c>
      <c r="E2395" s="282" t="s">
        <v>842</v>
      </c>
      <c r="F2395" s="282" t="s">
        <v>1126</v>
      </c>
      <c r="G2395" s="345">
        <v>57.16</v>
      </c>
      <c r="H2395" s="345">
        <v>57.16</v>
      </c>
      <c r="I2395" s="282" t="s">
        <v>1122</v>
      </c>
      <c r="J2395" s="346">
        <v>45682</v>
      </c>
      <c r="K2395" s="344">
        <v>0</v>
      </c>
      <c r="L2395" s="346">
        <v>45684</v>
      </c>
      <c r="M2395" s="345">
        <v>0.01</v>
      </c>
      <c r="N2395" s="345">
        <v>0</v>
      </c>
      <c r="O2395" s="282" t="s">
        <v>1123</v>
      </c>
      <c r="P2395" s="344">
        <v>0</v>
      </c>
      <c r="Q2395" s="282" t="s">
        <v>2108</v>
      </c>
      <c r="R2395" s="344">
        <v>1</v>
      </c>
      <c r="S2395" s="339"/>
      <c r="U2395" s="24" t="str">
        <f>+VLOOKUP(TRIM(C2395),[5]CAT!$A$2:$G$498,4,0)</f>
        <v>Mozza</v>
      </c>
      <c r="V2395" s="65">
        <f t="shared" si="37"/>
        <v>45684</v>
      </c>
    </row>
    <row r="2396" spans="1:22" x14ac:dyDescent="0.2">
      <c r="A2396" s="344">
        <v>2338</v>
      </c>
      <c r="B2396" s="345" t="b">
        <v>1</v>
      </c>
      <c r="C2396" s="282" t="s">
        <v>329</v>
      </c>
      <c r="D2396" s="282" t="s">
        <v>20</v>
      </c>
      <c r="E2396" s="282" t="s">
        <v>53</v>
      </c>
      <c r="F2396" s="282" t="s">
        <v>1375</v>
      </c>
      <c r="G2396" s="345">
        <v>79.999728000000005</v>
      </c>
      <c r="H2396" s="345">
        <v>79.999728000000005</v>
      </c>
      <c r="I2396" s="282" t="s">
        <v>1122</v>
      </c>
      <c r="J2396" s="346">
        <v>45682</v>
      </c>
      <c r="K2396" s="344">
        <v>1</v>
      </c>
      <c r="L2396" s="346">
        <v>45684</v>
      </c>
      <c r="M2396" s="345">
        <v>0</v>
      </c>
      <c r="N2396" s="345">
        <v>0</v>
      </c>
      <c r="O2396" s="282" t="s">
        <v>1123</v>
      </c>
      <c r="P2396" s="344">
        <v>0</v>
      </c>
      <c r="Q2396" s="282" t="s">
        <v>2108</v>
      </c>
      <c r="R2396" s="344">
        <v>1</v>
      </c>
      <c r="S2396" s="339"/>
      <c r="U2396" s="24" t="str">
        <f>+VLOOKUP(TRIM(C2396),[5]CAT!$A$2:$G$498,4,0)</f>
        <v>Agua</v>
      </c>
      <c r="V2396" s="65">
        <f t="shared" si="37"/>
        <v>45684</v>
      </c>
    </row>
    <row r="2397" spans="1:22" x14ac:dyDescent="0.2">
      <c r="A2397" s="344">
        <v>2330</v>
      </c>
      <c r="B2397" s="345" t="b">
        <v>1</v>
      </c>
      <c r="C2397" s="282" t="s">
        <v>1004</v>
      </c>
      <c r="D2397" s="282" t="s">
        <v>20</v>
      </c>
      <c r="E2397" s="282" t="s">
        <v>1498</v>
      </c>
      <c r="F2397" s="282" t="s">
        <v>1375</v>
      </c>
      <c r="G2397" s="345">
        <v>39.205661999999997</v>
      </c>
      <c r="H2397" s="345">
        <v>39.205661999999997</v>
      </c>
      <c r="I2397" s="282" t="s">
        <v>1139</v>
      </c>
      <c r="J2397" s="346">
        <v>45683</v>
      </c>
      <c r="K2397" s="344">
        <v>0</v>
      </c>
      <c r="L2397" s="346">
        <v>45684</v>
      </c>
      <c r="M2397" s="345">
        <v>0</v>
      </c>
      <c r="N2397" s="345">
        <v>0</v>
      </c>
      <c r="O2397" s="282" t="s">
        <v>1123</v>
      </c>
      <c r="P2397" s="344">
        <v>0</v>
      </c>
      <c r="Q2397" s="282" t="s">
        <v>2107</v>
      </c>
      <c r="R2397" s="344">
        <v>1</v>
      </c>
      <c r="S2397" s="339"/>
      <c r="U2397" s="24" t="e">
        <f>+VLOOKUP(TRIM(C2397),[5]CAT!$A$2:$G$498,4,0)</f>
        <v>#N/A</v>
      </c>
      <c r="V2397" s="65">
        <f t="shared" si="37"/>
        <v>45684</v>
      </c>
    </row>
    <row r="2398" spans="1:22" x14ac:dyDescent="0.2">
      <c r="A2398" s="344">
        <v>2346</v>
      </c>
      <c r="B2398" s="345" t="b">
        <v>1</v>
      </c>
      <c r="C2398" s="282" t="s">
        <v>1004</v>
      </c>
      <c r="D2398" s="282" t="s">
        <v>20</v>
      </c>
      <c r="E2398" s="282" t="s">
        <v>1498</v>
      </c>
      <c r="F2398" s="282" t="s">
        <v>1375</v>
      </c>
      <c r="G2398" s="345">
        <v>49.017826999999997</v>
      </c>
      <c r="H2398" s="345">
        <v>49.017826999999997</v>
      </c>
      <c r="I2398" s="282" t="s">
        <v>1139</v>
      </c>
      <c r="J2398" s="346">
        <v>45683</v>
      </c>
      <c r="K2398" s="344">
        <v>0</v>
      </c>
      <c r="L2398" s="346">
        <v>45684</v>
      </c>
      <c r="M2398" s="345">
        <v>0</v>
      </c>
      <c r="N2398" s="345">
        <v>0</v>
      </c>
      <c r="O2398" s="282" t="s">
        <v>1123</v>
      </c>
      <c r="P2398" s="344">
        <v>0</v>
      </c>
      <c r="Q2398" s="282" t="s">
        <v>2068</v>
      </c>
      <c r="R2398" s="344">
        <v>1</v>
      </c>
      <c r="S2398" s="339"/>
      <c r="U2398" s="24" t="e">
        <f>+VLOOKUP(TRIM(C2398),[5]CAT!$A$2:$G$498,4,0)</f>
        <v>#N/A</v>
      </c>
      <c r="V2398" s="65">
        <f t="shared" si="37"/>
        <v>45684</v>
      </c>
    </row>
    <row r="2399" spans="1:22" x14ac:dyDescent="0.2">
      <c r="A2399" s="344">
        <v>2331</v>
      </c>
      <c r="B2399" s="345" t="b">
        <v>1</v>
      </c>
      <c r="C2399" s="282" t="s">
        <v>301</v>
      </c>
      <c r="D2399" s="282" t="s">
        <v>20</v>
      </c>
      <c r="E2399" s="282" t="s">
        <v>605</v>
      </c>
      <c r="F2399" s="282" t="s">
        <v>1375</v>
      </c>
      <c r="G2399" s="345">
        <v>88.234800000000007</v>
      </c>
      <c r="H2399" s="345">
        <v>88.234800000000007</v>
      </c>
      <c r="I2399" s="282" t="s">
        <v>1139</v>
      </c>
      <c r="J2399" s="346">
        <v>45683</v>
      </c>
      <c r="K2399" s="344">
        <v>0</v>
      </c>
      <c r="L2399" s="346">
        <v>45684</v>
      </c>
      <c r="M2399" s="345">
        <v>0</v>
      </c>
      <c r="N2399" s="345">
        <v>0</v>
      </c>
      <c r="O2399" s="282" t="s">
        <v>1123</v>
      </c>
      <c r="P2399" s="344">
        <v>0</v>
      </c>
      <c r="Q2399" s="282" t="s">
        <v>2107</v>
      </c>
      <c r="R2399" s="344">
        <v>1</v>
      </c>
      <c r="S2399" s="339"/>
      <c r="U2399" s="24" t="str">
        <f>+VLOOKUP(TRIM(C2399),[5]CAT!$A$2:$G$498,4,0)</f>
        <v>Cinta</v>
      </c>
      <c r="V2399" s="65">
        <f t="shared" si="37"/>
        <v>45684</v>
      </c>
    </row>
    <row r="2400" spans="1:22" x14ac:dyDescent="0.2">
      <c r="A2400" s="344">
        <v>2344</v>
      </c>
      <c r="B2400" s="345" t="b">
        <v>1</v>
      </c>
      <c r="C2400" s="282" t="s">
        <v>301</v>
      </c>
      <c r="D2400" s="282" t="s">
        <v>20</v>
      </c>
      <c r="E2400" s="282" t="s">
        <v>605</v>
      </c>
      <c r="F2400" s="282" t="s">
        <v>1375</v>
      </c>
      <c r="G2400" s="345">
        <v>61.7742</v>
      </c>
      <c r="H2400" s="345">
        <v>61.7742</v>
      </c>
      <c r="I2400" s="282" t="s">
        <v>1139</v>
      </c>
      <c r="J2400" s="346">
        <v>45683</v>
      </c>
      <c r="K2400" s="344">
        <v>0</v>
      </c>
      <c r="L2400" s="346">
        <v>45684</v>
      </c>
      <c r="M2400" s="345">
        <v>0</v>
      </c>
      <c r="N2400" s="345">
        <v>0</v>
      </c>
      <c r="O2400" s="282" t="s">
        <v>1123</v>
      </c>
      <c r="P2400" s="344">
        <v>0</v>
      </c>
      <c r="Q2400" s="282" t="s">
        <v>2068</v>
      </c>
      <c r="R2400" s="344">
        <v>1</v>
      </c>
      <c r="S2400" s="339"/>
      <c r="U2400" s="24" t="str">
        <f>+VLOOKUP(TRIM(C2400),[5]CAT!$A$2:$G$498,4,0)</f>
        <v>Cinta</v>
      </c>
      <c r="V2400" s="65">
        <f t="shared" si="37"/>
        <v>45684</v>
      </c>
    </row>
    <row r="2401" spans="1:22" x14ac:dyDescent="0.2">
      <c r="A2401" s="344">
        <v>2334</v>
      </c>
      <c r="B2401" s="345" t="b">
        <v>1</v>
      </c>
      <c r="C2401" s="282" t="s">
        <v>2098</v>
      </c>
      <c r="D2401" s="282" t="s">
        <v>20</v>
      </c>
      <c r="E2401" s="282" t="s">
        <v>2115</v>
      </c>
      <c r="F2401" s="282" t="s">
        <v>2116</v>
      </c>
      <c r="G2401" s="345">
        <v>1499.99</v>
      </c>
      <c r="H2401" s="345">
        <v>1499.99</v>
      </c>
      <c r="I2401" s="282" t="s">
        <v>1139</v>
      </c>
      <c r="J2401" s="346">
        <v>45683</v>
      </c>
      <c r="K2401" s="344">
        <v>0</v>
      </c>
      <c r="L2401" s="346">
        <v>45684</v>
      </c>
      <c r="M2401" s="345">
        <v>0.01</v>
      </c>
      <c r="N2401" s="345">
        <v>0</v>
      </c>
      <c r="O2401" s="282" t="s">
        <v>1123</v>
      </c>
      <c r="P2401" s="344">
        <v>0</v>
      </c>
      <c r="Q2401" s="282" t="s">
        <v>2107</v>
      </c>
      <c r="R2401" s="344">
        <v>1</v>
      </c>
      <c r="S2401" s="339"/>
      <c r="U2401" s="24" t="e">
        <f>+VLOOKUP(TRIM(C2401),[5]CAT!$A$2:$G$498,4,0)</f>
        <v>#N/A</v>
      </c>
      <c r="V2401" s="65">
        <f t="shared" si="37"/>
        <v>45684</v>
      </c>
    </row>
    <row r="2402" spans="1:22" x14ac:dyDescent="0.2">
      <c r="A2402" s="344">
        <v>2332</v>
      </c>
      <c r="B2402" s="345" t="b">
        <v>1</v>
      </c>
      <c r="C2402" s="282" t="s">
        <v>1499</v>
      </c>
      <c r="D2402" s="282" t="s">
        <v>20</v>
      </c>
      <c r="E2402" s="282" t="s">
        <v>87</v>
      </c>
      <c r="F2402" s="282" t="s">
        <v>1500</v>
      </c>
      <c r="G2402" s="345">
        <v>46.62</v>
      </c>
      <c r="H2402" s="345">
        <v>46.62</v>
      </c>
      <c r="I2402" s="282" t="s">
        <v>1180</v>
      </c>
      <c r="J2402" s="346">
        <v>45683</v>
      </c>
      <c r="K2402" s="344">
        <v>0</v>
      </c>
      <c r="L2402" s="346">
        <v>45684</v>
      </c>
      <c r="M2402" s="345">
        <v>0.01</v>
      </c>
      <c r="N2402" s="345">
        <v>0</v>
      </c>
      <c r="O2402" s="282" t="s">
        <v>1123</v>
      </c>
      <c r="P2402" s="344">
        <v>0</v>
      </c>
      <c r="Q2402" s="282" t="s">
        <v>2107</v>
      </c>
      <c r="R2402" s="344">
        <v>1</v>
      </c>
      <c r="S2402" s="339"/>
      <c r="U2402" s="24" t="e">
        <f>+VLOOKUP(TRIM(C2402),[5]CAT!$A$2:$G$498,4,0)</f>
        <v>#N/A</v>
      </c>
      <c r="V2402" s="65">
        <f t="shared" si="37"/>
        <v>45684</v>
      </c>
    </row>
    <row r="2403" spans="1:22" x14ac:dyDescent="0.2">
      <c r="A2403" s="344">
        <v>2342</v>
      </c>
      <c r="B2403" s="345" t="b">
        <v>1</v>
      </c>
      <c r="C2403" s="282" t="s">
        <v>1296</v>
      </c>
      <c r="D2403" s="282" t="s">
        <v>20</v>
      </c>
      <c r="E2403" s="282" t="s">
        <v>687</v>
      </c>
      <c r="F2403" s="282" t="s">
        <v>2005</v>
      </c>
      <c r="G2403" s="345">
        <v>1050.57</v>
      </c>
      <c r="H2403" s="345">
        <v>1050.57</v>
      </c>
      <c r="I2403" s="282" t="s">
        <v>1139</v>
      </c>
      <c r="J2403" s="346">
        <v>45683</v>
      </c>
      <c r="K2403" s="344">
        <v>0</v>
      </c>
      <c r="L2403" s="346">
        <v>45684</v>
      </c>
      <c r="M2403" s="345">
        <v>0.01</v>
      </c>
      <c r="N2403" s="345">
        <v>0</v>
      </c>
      <c r="O2403" s="282" t="s">
        <v>1123</v>
      </c>
      <c r="P2403" s="344">
        <v>0</v>
      </c>
      <c r="Q2403" s="282" t="s">
        <v>2068</v>
      </c>
      <c r="R2403" s="344">
        <v>1</v>
      </c>
      <c r="S2403" s="339"/>
      <c r="U2403" s="24" t="e">
        <f>+VLOOKUP(TRIM(C2403),[5]CAT!$A$2:$G$498,4,0)</f>
        <v>#N/A</v>
      </c>
      <c r="V2403" s="65">
        <f t="shared" si="37"/>
        <v>45684</v>
      </c>
    </row>
    <row r="2404" spans="1:22" x14ac:dyDescent="0.2">
      <c r="A2404" s="344">
        <v>2341</v>
      </c>
      <c r="B2404" s="345" t="b">
        <v>1</v>
      </c>
      <c r="C2404" s="282" t="s">
        <v>1467</v>
      </c>
      <c r="D2404" s="282" t="s">
        <v>20</v>
      </c>
      <c r="E2404" s="282" t="s">
        <v>759</v>
      </c>
      <c r="F2404" s="282" t="s">
        <v>1506</v>
      </c>
      <c r="G2404" s="345">
        <v>157.83000000000001</v>
      </c>
      <c r="H2404" s="345">
        <v>157.83000000000001</v>
      </c>
      <c r="I2404" s="282" t="s">
        <v>1180</v>
      </c>
      <c r="J2404" s="346">
        <v>45683</v>
      </c>
      <c r="K2404" s="344">
        <v>0</v>
      </c>
      <c r="L2404" s="346">
        <v>45684</v>
      </c>
      <c r="M2404" s="345">
        <v>0.01</v>
      </c>
      <c r="N2404" s="345">
        <v>0</v>
      </c>
      <c r="O2404" s="282" t="s">
        <v>1123</v>
      </c>
      <c r="P2404" s="344">
        <v>0</v>
      </c>
      <c r="Q2404" s="282" t="s">
        <v>2068</v>
      </c>
      <c r="R2404" s="344">
        <v>1</v>
      </c>
      <c r="S2404" s="339"/>
      <c r="U2404" s="24" t="e">
        <f>+VLOOKUP(TRIM(C2404),[5]CAT!$A$2:$G$498,4,0)</f>
        <v>#N/A</v>
      </c>
      <c r="V2404" s="65">
        <f t="shared" si="37"/>
        <v>45684</v>
      </c>
    </row>
    <row r="2405" spans="1:22" x14ac:dyDescent="0.2">
      <c r="A2405" s="344">
        <v>2336</v>
      </c>
      <c r="B2405" s="345" t="b">
        <v>1</v>
      </c>
      <c r="C2405" s="282" t="s">
        <v>134</v>
      </c>
      <c r="D2405" s="282" t="s">
        <v>20</v>
      </c>
      <c r="E2405" s="282" t="s">
        <v>441</v>
      </c>
      <c r="F2405" s="282" t="s">
        <v>2117</v>
      </c>
      <c r="G2405" s="345">
        <v>0.61176200000000003</v>
      </c>
      <c r="H2405" s="345">
        <v>0.61176200000000003</v>
      </c>
      <c r="I2405" s="282" t="s">
        <v>1139</v>
      </c>
      <c r="J2405" s="346">
        <v>45683</v>
      </c>
      <c r="K2405" s="344">
        <v>0</v>
      </c>
      <c r="L2405" s="346">
        <v>45684</v>
      </c>
      <c r="M2405" s="345">
        <v>0</v>
      </c>
      <c r="N2405" s="345">
        <v>0</v>
      </c>
      <c r="O2405" s="282" t="s">
        <v>1123</v>
      </c>
      <c r="P2405" s="344">
        <v>0</v>
      </c>
      <c r="Q2405" s="282" t="s">
        <v>2107</v>
      </c>
      <c r="R2405" s="344">
        <v>1</v>
      </c>
      <c r="S2405" s="339"/>
      <c r="U2405" s="24" t="str">
        <f>+VLOOKUP(TRIM(C2405),[5]CAT!$A$2:$G$498,4,0)</f>
        <v>Ribbon</v>
      </c>
      <c r="V2405" s="65">
        <f t="shared" si="37"/>
        <v>45684</v>
      </c>
    </row>
    <row r="2406" spans="1:22" x14ac:dyDescent="0.2">
      <c r="A2406" s="344">
        <v>2333</v>
      </c>
      <c r="B2406" s="345" t="b">
        <v>1</v>
      </c>
      <c r="C2406" s="282" t="s">
        <v>1022</v>
      </c>
      <c r="D2406" s="282" t="s">
        <v>20</v>
      </c>
      <c r="E2406" s="282" t="s">
        <v>1503</v>
      </c>
      <c r="F2406" s="282" t="s">
        <v>1375</v>
      </c>
      <c r="G2406" s="345">
        <v>6.12</v>
      </c>
      <c r="H2406" s="345">
        <v>6.12</v>
      </c>
      <c r="I2406" s="282" t="s">
        <v>1182</v>
      </c>
      <c r="J2406" s="346">
        <v>45683</v>
      </c>
      <c r="K2406" s="344">
        <v>0</v>
      </c>
      <c r="L2406" s="346">
        <v>45684</v>
      </c>
      <c r="M2406" s="345">
        <v>0.01</v>
      </c>
      <c r="N2406" s="345">
        <v>0</v>
      </c>
      <c r="O2406" s="282" t="s">
        <v>1123</v>
      </c>
      <c r="P2406" s="344">
        <v>0</v>
      </c>
      <c r="Q2406" s="282" t="s">
        <v>2107</v>
      </c>
      <c r="R2406" s="344">
        <v>1</v>
      </c>
      <c r="S2406" s="339"/>
      <c r="U2406" s="24" t="e">
        <f>+VLOOKUP(TRIM(C2406),[5]CAT!$A$2:$G$498,4,0)</f>
        <v>#N/A</v>
      </c>
      <c r="V2406" s="65">
        <f t="shared" si="37"/>
        <v>45684</v>
      </c>
    </row>
    <row r="2407" spans="1:22" x14ac:dyDescent="0.2">
      <c r="A2407" s="344">
        <v>2345</v>
      </c>
      <c r="B2407" s="345" t="b">
        <v>1</v>
      </c>
      <c r="C2407" s="282" t="s">
        <v>1022</v>
      </c>
      <c r="D2407" s="282" t="s">
        <v>20</v>
      </c>
      <c r="E2407" s="282" t="s">
        <v>1503</v>
      </c>
      <c r="F2407" s="282" t="s">
        <v>1375</v>
      </c>
      <c r="G2407" s="345">
        <v>12.26</v>
      </c>
      <c r="H2407" s="345">
        <v>12.26</v>
      </c>
      <c r="I2407" s="282" t="s">
        <v>1182</v>
      </c>
      <c r="J2407" s="346">
        <v>45683</v>
      </c>
      <c r="K2407" s="344">
        <v>0</v>
      </c>
      <c r="L2407" s="346">
        <v>45684</v>
      </c>
      <c r="M2407" s="345">
        <v>0.01</v>
      </c>
      <c r="N2407" s="345">
        <v>0</v>
      </c>
      <c r="O2407" s="282" t="s">
        <v>1123</v>
      </c>
      <c r="P2407" s="344">
        <v>0</v>
      </c>
      <c r="Q2407" s="282" t="s">
        <v>2068</v>
      </c>
      <c r="R2407" s="344">
        <v>1</v>
      </c>
      <c r="S2407" s="339"/>
      <c r="U2407" s="24" t="e">
        <f>+VLOOKUP(TRIM(C2407),[5]CAT!$A$2:$G$498,4,0)</f>
        <v>#N/A</v>
      </c>
      <c r="V2407" s="65">
        <f t="shared" si="37"/>
        <v>45684</v>
      </c>
    </row>
    <row r="2408" spans="1:22" x14ac:dyDescent="0.2">
      <c r="A2408" s="344">
        <v>2374</v>
      </c>
      <c r="B2408" s="345" t="b">
        <v>1</v>
      </c>
      <c r="C2408" s="282" t="s">
        <v>329</v>
      </c>
      <c r="D2408" s="282" t="s">
        <v>20</v>
      </c>
      <c r="E2408" s="282" t="s">
        <v>53</v>
      </c>
      <c r="F2408" s="282" t="s">
        <v>1375</v>
      </c>
      <c r="G2408" s="345">
        <v>494.14743399999998</v>
      </c>
      <c r="H2408" s="345">
        <v>494.14743399999998</v>
      </c>
      <c r="I2408" s="282" t="s">
        <v>1122</v>
      </c>
      <c r="J2408" s="346">
        <v>45683</v>
      </c>
      <c r="K2408" s="344">
        <v>1</v>
      </c>
      <c r="L2408" s="346">
        <v>45684</v>
      </c>
      <c r="M2408" s="345">
        <v>0</v>
      </c>
      <c r="N2408" s="345">
        <v>0</v>
      </c>
      <c r="O2408" s="282" t="s">
        <v>1123</v>
      </c>
      <c r="P2408" s="344">
        <v>0</v>
      </c>
      <c r="Q2408" s="282" t="s">
        <v>2003</v>
      </c>
      <c r="R2408" s="344">
        <v>1</v>
      </c>
      <c r="S2408" s="339"/>
      <c r="U2408" s="24" t="str">
        <f>+VLOOKUP(TRIM(C2408),[5]CAT!$A$2:$G$498,4,0)</f>
        <v>Agua</v>
      </c>
      <c r="V2408" s="65">
        <f t="shared" si="37"/>
        <v>45684</v>
      </c>
    </row>
    <row r="2409" spans="1:22" x14ac:dyDescent="0.2">
      <c r="A2409" s="344">
        <v>2398</v>
      </c>
      <c r="B2409" s="345" t="b">
        <v>1</v>
      </c>
      <c r="C2409" s="282" t="s">
        <v>329</v>
      </c>
      <c r="D2409" s="282" t="s">
        <v>20</v>
      </c>
      <c r="E2409" s="282" t="s">
        <v>53</v>
      </c>
      <c r="F2409" s="282" t="s">
        <v>1375</v>
      </c>
      <c r="G2409" s="345">
        <v>484.55232699999999</v>
      </c>
      <c r="H2409" s="345">
        <v>484.55232699999999</v>
      </c>
      <c r="I2409" s="282" t="s">
        <v>1122</v>
      </c>
      <c r="J2409" s="346">
        <v>45683</v>
      </c>
      <c r="K2409" s="344">
        <v>1</v>
      </c>
      <c r="L2409" s="346">
        <v>45684</v>
      </c>
      <c r="M2409" s="345">
        <v>0</v>
      </c>
      <c r="N2409" s="345">
        <v>0</v>
      </c>
      <c r="O2409" s="282" t="s">
        <v>1123</v>
      </c>
      <c r="P2409" s="344">
        <v>0</v>
      </c>
      <c r="Q2409" s="282" t="s">
        <v>2002</v>
      </c>
      <c r="R2409" s="344">
        <v>1</v>
      </c>
      <c r="S2409" s="339"/>
      <c r="U2409" s="24" t="str">
        <f>+VLOOKUP(TRIM(C2409),[5]CAT!$A$2:$G$498,4,0)</f>
        <v>Agua</v>
      </c>
      <c r="V2409" s="65">
        <f t="shared" si="37"/>
        <v>45684</v>
      </c>
    </row>
    <row r="2410" spans="1:22" x14ac:dyDescent="0.2">
      <c r="A2410" s="344">
        <v>96</v>
      </c>
      <c r="B2410" s="345" t="b">
        <v>1</v>
      </c>
      <c r="C2410" s="282" t="s">
        <v>2070</v>
      </c>
      <c r="D2410" s="282" t="s">
        <v>1145</v>
      </c>
      <c r="E2410" s="282" t="s">
        <v>2064</v>
      </c>
      <c r="F2410" s="282" t="s">
        <v>2065</v>
      </c>
      <c r="G2410" s="345">
        <v>1029.57</v>
      </c>
      <c r="H2410" s="345">
        <v>0</v>
      </c>
      <c r="I2410" s="282" t="s">
        <v>1139</v>
      </c>
      <c r="J2410" s="346">
        <v>45683</v>
      </c>
      <c r="K2410" s="344">
        <v>1</v>
      </c>
      <c r="L2410" s="346">
        <v>45684</v>
      </c>
      <c r="M2410" s="345">
        <v>0.01</v>
      </c>
      <c r="N2410" s="345">
        <v>0</v>
      </c>
      <c r="O2410" s="282" t="s">
        <v>1123</v>
      </c>
      <c r="P2410" s="344">
        <v>0</v>
      </c>
      <c r="Q2410" s="282" t="s">
        <v>2068</v>
      </c>
      <c r="R2410" s="344">
        <v>1</v>
      </c>
      <c r="S2410" s="339"/>
      <c r="U2410" s="24" t="e">
        <f>+VLOOKUP(TRIM(C2410),[5]CAT!$A$2:$G$498,4,0)</f>
        <v>#N/A</v>
      </c>
      <c r="V2410" s="65">
        <f t="shared" ref="V2410:V2434" si="38">L2410</f>
        <v>45684</v>
      </c>
    </row>
    <row r="2411" spans="1:22" x14ac:dyDescent="0.2">
      <c r="A2411" s="344">
        <v>92</v>
      </c>
      <c r="B2411" s="345" t="b">
        <v>1</v>
      </c>
      <c r="C2411" s="282" t="s">
        <v>2120</v>
      </c>
      <c r="D2411" s="282" t="s">
        <v>1145</v>
      </c>
      <c r="E2411" s="282" t="s">
        <v>2121</v>
      </c>
      <c r="F2411" s="282" t="s">
        <v>2165</v>
      </c>
      <c r="G2411" s="345">
        <v>1470.58</v>
      </c>
      <c r="H2411" s="345">
        <v>0</v>
      </c>
      <c r="I2411" s="282" t="s">
        <v>1139</v>
      </c>
      <c r="J2411" s="346">
        <v>45683</v>
      </c>
      <c r="K2411" s="344">
        <v>1</v>
      </c>
      <c r="L2411" s="346">
        <v>45684</v>
      </c>
      <c r="M2411" s="345">
        <v>0.01</v>
      </c>
      <c r="N2411" s="345">
        <v>0</v>
      </c>
      <c r="O2411" s="282" t="s">
        <v>1123</v>
      </c>
      <c r="P2411" s="344">
        <v>0</v>
      </c>
      <c r="Q2411" s="282" t="s">
        <v>2107</v>
      </c>
      <c r="R2411" s="344">
        <v>1</v>
      </c>
      <c r="S2411" s="339"/>
      <c r="U2411" s="24" t="e">
        <f>+VLOOKUP(TRIM(C2411),[5]CAT!$A$2:$G$498,4,0)</f>
        <v>#N/A</v>
      </c>
      <c r="V2411" s="65">
        <f t="shared" si="38"/>
        <v>45684</v>
      </c>
    </row>
    <row r="2412" spans="1:22" x14ac:dyDescent="0.2">
      <c r="A2412" s="344">
        <v>2347</v>
      </c>
      <c r="B2412" s="345" t="b">
        <v>1</v>
      </c>
      <c r="C2412" s="282" t="s">
        <v>1004</v>
      </c>
      <c r="D2412" s="282" t="s">
        <v>20</v>
      </c>
      <c r="E2412" s="282" t="s">
        <v>1498</v>
      </c>
      <c r="F2412" s="282" t="s">
        <v>1375</v>
      </c>
      <c r="G2412" s="345">
        <v>46.166510000000002</v>
      </c>
      <c r="H2412" s="345">
        <v>46.166510000000002</v>
      </c>
      <c r="I2412" s="282" t="s">
        <v>1139</v>
      </c>
      <c r="J2412" s="346">
        <v>45684</v>
      </c>
      <c r="K2412" s="344">
        <v>0</v>
      </c>
      <c r="L2412" s="346">
        <v>45684</v>
      </c>
      <c r="M2412" s="345">
        <v>0</v>
      </c>
      <c r="N2412" s="345">
        <v>0</v>
      </c>
      <c r="O2412" s="282" t="s">
        <v>1123</v>
      </c>
      <c r="P2412" s="344">
        <v>0</v>
      </c>
      <c r="Q2412" s="282" t="s">
        <v>2108</v>
      </c>
      <c r="R2412" s="344">
        <v>1</v>
      </c>
      <c r="S2412" s="339"/>
      <c r="U2412" s="24" t="e">
        <f>+VLOOKUP(TRIM(C2412),[5]CAT!$A$2:$G$498,4,0)</f>
        <v>#N/A</v>
      </c>
      <c r="V2412" s="65">
        <f t="shared" si="38"/>
        <v>45684</v>
      </c>
    </row>
    <row r="2413" spans="1:22" x14ac:dyDescent="0.2">
      <c r="A2413" s="344">
        <v>2351</v>
      </c>
      <c r="B2413" s="345" t="b">
        <v>1</v>
      </c>
      <c r="C2413" s="282" t="s">
        <v>301</v>
      </c>
      <c r="D2413" s="282" t="s">
        <v>20</v>
      </c>
      <c r="E2413" s="282" t="s">
        <v>605</v>
      </c>
      <c r="F2413" s="282" t="s">
        <v>1375</v>
      </c>
      <c r="G2413" s="345">
        <v>52.631399999999999</v>
      </c>
      <c r="H2413" s="345">
        <v>52.631399999999999</v>
      </c>
      <c r="I2413" s="282" t="s">
        <v>1139</v>
      </c>
      <c r="J2413" s="346">
        <v>45684</v>
      </c>
      <c r="K2413" s="344">
        <v>0</v>
      </c>
      <c r="L2413" s="346">
        <v>45684</v>
      </c>
      <c r="M2413" s="345">
        <v>0</v>
      </c>
      <c r="N2413" s="345">
        <v>0</v>
      </c>
      <c r="O2413" s="282" t="s">
        <v>1123</v>
      </c>
      <c r="P2413" s="344">
        <v>0</v>
      </c>
      <c r="Q2413" s="282" t="s">
        <v>2108</v>
      </c>
      <c r="R2413" s="344">
        <v>1</v>
      </c>
      <c r="S2413" s="339"/>
      <c r="U2413" s="24" t="str">
        <f>+VLOOKUP(TRIM(C2413),[5]CAT!$A$2:$G$498,4,0)</f>
        <v>Cinta</v>
      </c>
      <c r="V2413" s="65">
        <f t="shared" si="38"/>
        <v>45684</v>
      </c>
    </row>
    <row r="2414" spans="1:22" x14ac:dyDescent="0.2">
      <c r="A2414" s="344">
        <v>2354</v>
      </c>
      <c r="B2414" s="345" t="b">
        <v>1</v>
      </c>
      <c r="C2414" s="282" t="s">
        <v>301</v>
      </c>
      <c r="D2414" s="282" t="s">
        <v>20</v>
      </c>
      <c r="E2414" s="282" t="s">
        <v>605</v>
      </c>
      <c r="F2414" s="282" t="s">
        <v>1375</v>
      </c>
      <c r="G2414" s="345">
        <v>49.9998</v>
      </c>
      <c r="H2414" s="345">
        <v>49.9998</v>
      </c>
      <c r="I2414" s="282" t="s">
        <v>1139</v>
      </c>
      <c r="J2414" s="346">
        <v>45684</v>
      </c>
      <c r="K2414" s="344">
        <v>0</v>
      </c>
      <c r="L2414" s="346">
        <v>45684</v>
      </c>
      <c r="M2414" s="345">
        <v>0</v>
      </c>
      <c r="N2414" s="345">
        <v>0</v>
      </c>
      <c r="O2414" s="282" t="s">
        <v>1123</v>
      </c>
      <c r="P2414" s="344">
        <v>0</v>
      </c>
      <c r="Q2414" s="282" t="s">
        <v>2003</v>
      </c>
      <c r="R2414" s="344">
        <v>1</v>
      </c>
      <c r="S2414" s="339"/>
      <c r="U2414" s="24" t="str">
        <f>+VLOOKUP(TRIM(C2414),[5]CAT!$A$2:$G$498,4,0)</f>
        <v>Cinta</v>
      </c>
      <c r="V2414" s="65">
        <f t="shared" si="38"/>
        <v>45684</v>
      </c>
    </row>
    <row r="2415" spans="1:22" x14ac:dyDescent="0.2">
      <c r="A2415" s="344">
        <v>2380</v>
      </c>
      <c r="B2415" s="345" t="b">
        <v>1</v>
      </c>
      <c r="C2415" s="282" t="s">
        <v>301</v>
      </c>
      <c r="D2415" s="282" t="s">
        <v>20</v>
      </c>
      <c r="E2415" s="282" t="s">
        <v>605</v>
      </c>
      <c r="F2415" s="282" t="s">
        <v>1375</v>
      </c>
      <c r="G2415" s="345">
        <v>50.000399999999999</v>
      </c>
      <c r="H2415" s="345">
        <v>50.000399999999999</v>
      </c>
      <c r="I2415" s="282" t="s">
        <v>1139</v>
      </c>
      <c r="J2415" s="346">
        <v>45684</v>
      </c>
      <c r="K2415" s="344">
        <v>0</v>
      </c>
      <c r="L2415" s="346">
        <v>45684</v>
      </c>
      <c r="M2415" s="345">
        <v>0</v>
      </c>
      <c r="N2415" s="345">
        <v>0</v>
      </c>
      <c r="O2415" s="282" t="s">
        <v>1123</v>
      </c>
      <c r="P2415" s="344">
        <v>0</v>
      </c>
      <c r="Q2415" s="282" t="s">
        <v>2002</v>
      </c>
      <c r="R2415" s="344">
        <v>1</v>
      </c>
      <c r="S2415" s="339"/>
      <c r="U2415" s="24" t="str">
        <f>+VLOOKUP(TRIM(C2415),[5]CAT!$A$2:$G$498,4,0)</f>
        <v>Cinta</v>
      </c>
      <c r="V2415" s="65">
        <f t="shared" si="38"/>
        <v>45684</v>
      </c>
    </row>
    <row r="2416" spans="1:22" x14ac:dyDescent="0.2">
      <c r="A2416" s="344">
        <v>2349</v>
      </c>
      <c r="B2416" s="345" t="b">
        <v>1</v>
      </c>
      <c r="C2416" s="282" t="s">
        <v>2097</v>
      </c>
      <c r="D2416" s="282" t="s">
        <v>20</v>
      </c>
      <c r="E2416" s="282" t="s">
        <v>2125</v>
      </c>
      <c r="F2416" s="282" t="s">
        <v>2116</v>
      </c>
      <c r="G2416" s="345">
        <v>894.74</v>
      </c>
      <c r="H2416" s="345">
        <v>894.74</v>
      </c>
      <c r="I2416" s="282" t="s">
        <v>1139</v>
      </c>
      <c r="J2416" s="346">
        <v>45684</v>
      </c>
      <c r="K2416" s="344">
        <v>0</v>
      </c>
      <c r="L2416" s="346">
        <v>45684</v>
      </c>
      <c r="M2416" s="345">
        <v>0.01</v>
      </c>
      <c r="N2416" s="345">
        <v>0</v>
      </c>
      <c r="O2416" s="282" t="s">
        <v>1123</v>
      </c>
      <c r="P2416" s="344">
        <v>0</v>
      </c>
      <c r="Q2416" s="282" t="s">
        <v>2108</v>
      </c>
      <c r="R2416" s="344">
        <v>1</v>
      </c>
      <c r="S2416" s="339"/>
      <c r="U2416" s="24" t="e">
        <f>+VLOOKUP(TRIM(C2416),[5]CAT!$A$2:$G$498,4,0)</f>
        <v>#N/A</v>
      </c>
      <c r="V2416" s="65">
        <f t="shared" si="38"/>
        <v>45684</v>
      </c>
    </row>
    <row r="2417" spans="1:22" x14ac:dyDescent="0.2">
      <c r="A2417" s="344">
        <v>2348</v>
      </c>
      <c r="B2417" s="345" t="b">
        <v>1</v>
      </c>
      <c r="C2417" s="282" t="s">
        <v>1512</v>
      </c>
      <c r="D2417" s="282" t="s">
        <v>20</v>
      </c>
      <c r="E2417" s="282" t="s">
        <v>42</v>
      </c>
      <c r="F2417" s="282" t="s">
        <v>1830</v>
      </c>
      <c r="G2417" s="345">
        <v>29.01</v>
      </c>
      <c r="H2417" s="345">
        <v>29.01</v>
      </c>
      <c r="I2417" s="282" t="s">
        <v>1180</v>
      </c>
      <c r="J2417" s="346">
        <v>45684</v>
      </c>
      <c r="K2417" s="344">
        <v>0</v>
      </c>
      <c r="L2417" s="346">
        <v>45684</v>
      </c>
      <c r="M2417" s="345">
        <v>0.01</v>
      </c>
      <c r="N2417" s="345">
        <v>0</v>
      </c>
      <c r="O2417" s="282" t="s">
        <v>1123</v>
      </c>
      <c r="P2417" s="344">
        <v>0</v>
      </c>
      <c r="Q2417" s="282" t="s">
        <v>2108</v>
      </c>
      <c r="R2417" s="344">
        <v>1</v>
      </c>
      <c r="S2417" s="339"/>
      <c r="U2417" s="24" t="e">
        <f>+VLOOKUP(TRIM(C2417),[5]CAT!$A$2:$G$498,4,0)</f>
        <v>#N/A</v>
      </c>
      <c r="V2417" s="65">
        <f t="shared" si="38"/>
        <v>45684</v>
      </c>
    </row>
    <row r="2418" spans="1:22" x14ac:dyDescent="0.2">
      <c r="A2418" s="344">
        <v>2361</v>
      </c>
      <c r="B2418" s="345" t="b">
        <v>1</v>
      </c>
      <c r="C2418" s="282" t="s">
        <v>975</v>
      </c>
      <c r="D2418" s="282" t="s">
        <v>20</v>
      </c>
      <c r="E2418" s="282" t="s">
        <v>1413</v>
      </c>
      <c r="F2418" s="282" t="s">
        <v>1375</v>
      </c>
      <c r="G2418" s="345">
        <v>39.229999999999997</v>
      </c>
      <c r="H2418" s="345">
        <v>39.229999999999997</v>
      </c>
      <c r="I2418" s="282" t="s">
        <v>1180</v>
      </c>
      <c r="J2418" s="346">
        <v>45684</v>
      </c>
      <c r="K2418" s="344">
        <v>0</v>
      </c>
      <c r="L2418" s="346">
        <v>45684</v>
      </c>
      <c r="M2418" s="345">
        <v>0.01</v>
      </c>
      <c r="N2418" s="345">
        <v>0</v>
      </c>
      <c r="O2418" s="282" t="s">
        <v>1123</v>
      </c>
      <c r="P2418" s="344">
        <v>0</v>
      </c>
      <c r="Q2418" s="282" t="s">
        <v>2003</v>
      </c>
      <c r="R2418" s="344">
        <v>1</v>
      </c>
      <c r="S2418" s="339"/>
      <c r="U2418" s="24" t="e">
        <f>+VLOOKUP(TRIM(C2418),[5]CAT!$A$2:$G$498,4,0)</f>
        <v>#N/A</v>
      </c>
      <c r="V2418" s="65">
        <f t="shared" si="38"/>
        <v>45684</v>
      </c>
    </row>
    <row r="2419" spans="1:22" x14ac:dyDescent="0.2">
      <c r="A2419" s="344">
        <v>2375</v>
      </c>
      <c r="B2419" s="345" t="b">
        <v>1</v>
      </c>
      <c r="C2419" s="282" t="s">
        <v>980</v>
      </c>
      <c r="D2419" s="282" t="s">
        <v>20</v>
      </c>
      <c r="E2419" s="282" t="s">
        <v>2151</v>
      </c>
      <c r="F2419" s="282" t="s">
        <v>1980</v>
      </c>
      <c r="G2419" s="345">
        <v>1018.12</v>
      </c>
      <c r="H2419" s="345">
        <v>1018.12</v>
      </c>
      <c r="I2419" s="282" t="s">
        <v>1122</v>
      </c>
      <c r="J2419" s="346">
        <v>45684</v>
      </c>
      <c r="K2419" s="344">
        <v>0</v>
      </c>
      <c r="L2419" s="346">
        <v>45684</v>
      </c>
      <c r="M2419" s="345">
        <v>0.01</v>
      </c>
      <c r="N2419" s="345">
        <v>0</v>
      </c>
      <c r="O2419" s="282" t="s">
        <v>1123</v>
      </c>
      <c r="P2419" s="344">
        <v>0</v>
      </c>
      <c r="Q2419" s="282" t="s">
        <v>2003</v>
      </c>
      <c r="R2419" s="344">
        <v>1</v>
      </c>
      <c r="S2419" s="339"/>
      <c r="U2419" s="24" t="e">
        <f>+VLOOKUP(TRIM(C2419),[5]CAT!$A$2:$G$498,4,0)</f>
        <v>#N/A</v>
      </c>
      <c r="V2419" s="65">
        <f t="shared" si="38"/>
        <v>45684</v>
      </c>
    </row>
    <row r="2420" spans="1:22" x14ac:dyDescent="0.2">
      <c r="A2420" s="344">
        <v>2362</v>
      </c>
      <c r="B2420" s="345" t="b">
        <v>1</v>
      </c>
      <c r="C2420" s="282" t="s">
        <v>1206</v>
      </c>
      <c r="D2420" s="282" t="s">
        <v>20</v>
      </c>
      <c r="E2420" s="282" t="s">
        <v>1207</v>
      </c>
      <c r="F2420" s="282" t="s">
        <v>1133</v>
      </c>
      <c r="G2420" s="345">
        <v>167.06</v>
      </c>
      <c r="H2420" s="345">
        <v>167.06</v>
      </c>
      <c r="I2420" s="282" t="s">
        <v>1180</v>
      </c>
      <c r="J2420" s="346">
        <v>45684</v>
      </c>
      <c r="K2420" s="344">
        <v>0</v>
      </c>
      <c r="L2420" s="346">
        <v>45684</v>
      </c>
      <c r="M2420" s="345">
        <v>0.01</v>
      </c>
      <c r="N2420" s="345">
        <v>0</v>
      </c>
      <c r="O2420" s="282" t="s">
        <v>1123</v>
      </c>
      <c r="P2420" s="344">
        <v>0</v>
      </c>
      <c r="Q2420" s="282" t="s">
        <v>2003</v>
      </c>
      <c r="R2420" s="344">
        <v>1</v>
      </c>
      <c r="S2420" s="339"/>
      <c r="U2420" s="24" t="e">
        <f>+VLOOKUP(TRIM(C2420),[5]CAT!$A$2:$G$498,4,0)</f>
        <v>#N/A</v>
      </c>
      <c r="V2420" s="65">
        <f t="shared" si="38"/>
        <v>45684</v>
      </c>
    </row>
    <row r="2421" spans="1:22" x14ac:dyDescent="0.2">
      <c r="A2421" s="344">
        <v>2387</v>
      </c>
      <c r="B2421" s="345" t="b">
        <v>1</v>
      </c>
      <c r="C2421" s="282" t="s">
        <v>1206</v>
      </c>
      <c r="D2421" s="282" t="s">
        <v>20</v>
      </c>
      <c r="E2421" s="282" t="s">
        <v>1207</v>
      </c>
      <c r="F2421" s="282" t="s">
        <v>1133</v>
      </c>
      <c r="G2421" s="345">
        <v>205.9</v>
      </c>
      <c r="H2421" s="345">
        <v>205.9</v>
      </c>
      <c r="I2421" s="282" t="s">
        <v>1180</v>
      </c>
      <c r="J2421" s="346">
        <v>45684</v>
      </c>
      <c r="K2421" s="344">
        <v>0</v>
      </c>
      <c r="L2421" s="346">
        <v>45684</v>
      </c>
      <c r="M2421" s="345">
        <v>0.01</v>
      </c>
      <c r="N2421" s="345">
        <v>0</v>
      </c>
      <c r="O2421" s="282" t="s">
        <v>1123</v>
      </c>
      <c r="P2421" s="344">
        <v>0</v>
      </c>
      <c r="Q2421" s="282" t="s">
        <v>2002</v>
      </c>
      <c r="R2421" s="344">
        <v>1</v>
      </c>
      <c r="S2421" s="339"/>
      <c r="U2421" s="24" t="e">
        <f>+VLOOKUP(TRIM(C2421),[5]CAT!$A$2:$G$498,4,0)</f>
        <v>#N/A</v>
      </c>
      <c r="V2421" s="65">
        <f t="shared" si="38"/>
        <v>45684</v>
      </c>
    </row>
    <row r="2422" spans="1:22" x14ac:dyDescent="0.2">
      <c r="A2422" s="344">
        <v>2382</v>
      </c>
      <c r="B2422" s="345" t="b">
        <v>1</v>
      </c>
      <c r="C2422" s="282" t="s">
        <v>2023</v>
      </c>
      <c r="D2422" s="282" t="s">
        <v>20</v>
      </c>
      <c r="E2422" s="282" t="s">
        <v>2024</v>
      </c>
      <c r="F2422" s="282" t="s">
        <v>2025</v>
      </c>
      <c r="G2422" s="345">
        <v>52.8</v>
      </c>
      <c r="H2422" s="345">
        <v>52.8</v>
      </c>
      <c r="I2422" s="282" t="s">
        <v>1122</v>
      </c>
      <c r="J2422" s="346">
        <v>45684</v>
      </c>
      <c r="K2422" s="344">
        <v>0</v>
      </c>
      <c r="L2422" s="346">
        <v>45684</v>
      </c>
      <c r="M2422" s="345">
        <v>0.01</v>
      </c>
      <c r="N2422" s="345">
        <v>0</v>
      </c>
      <c r="O2422" s="282" t="s">
        <v>1123</v>
      </c>
      <c r="P2422" s="344">
        <v>0</v>
      </c>
      <c r="Q2422" s="282" t="s">
        <v>2002</v>
      </c>
      <c r="R2422" s="344">
        <v>1</v>
      </c>
      <c r="S2422" s="339"/>
      <c r="U2422" s="24" t="e">
        <f>+VLOOKUP(TRIM(C2422),[5]CAT!$A$2:$G$498,4,0)</f>
        <v>#N/A</v>
      </c>
      <c r="V2422" s="65">
        <f t="shared" si="38"/>
        <v>45684</v>
      </c>
    </row>
    <row r="2423" spans="1:22" x14ac:dyDescent="0.2">
      <c r="A2423" s="344">
        <v>2356</v>
      </c>
      <c r="B2423" s="345" t="b">
        <v>1</v>
      </c>
      <c r="C2423" s="282" t="s">
        <v>2026</v>
      </c>
      <c r="D2423" s="282" t="s">
        <v>20</v>
      </c>
      <c r="E2423" s="282" t="s">
        <v>2027</v>
      </c>
      <c r="F2423" s="282" t="s">
        <v>2025</v>
      </c>
      <c r="G2423" s="345">
        <v>52.8</v>
      </c>
      <c r="H2423" s="345">
        <v>52.8</v>
      </c>
      <c r="I2423" s="282" t="s">
        <v>1122</v>
      </c>
      <c r="J2423" s="346">
        <v>45684</v>
      </c>
      <c r="K2423" s="344">
        <v>0</v>
      </c>
      <c r="L2423" s="346">
        <v>45684</v>
      </c>
      <c r="M2423" s="345">
        <v>0.01</v>
      </c>
      <c r="N2423" s="345">
        <v>0</v>
      </c>
      <c r="O2423" s="282" t="s">
        <v>1123</v>
      </c>
      <c r="P2423" s="344">
        <v>0</v>
      </c>
      <c r="Q2423" s="282" t="s">
        <v>2003</v>
      </c>
      <c r="R2423" s="344">
        <v>1</v>
      </c>
      <c r="S2423" s="339"/>
      <c r="U2423" s="24" t="e">
        <f>+VLOOKUP(TRIM(C2423),[5]CAT!$A$2:$G$498,4,0)</f>
        <v>#N/A</v>
      </c>
      <c r="V2423" s="65">
        <f t="shared" si="38"/>
        <v>45684</v>
      </c>
    </row>
    <row r="2424" spans="1:22" x14ac:dyDescent="0.2">
      <c r="A2424" s="344">
        <v>2357</v>
      </c>
      <c r="B2424" s="345" t="b">
        <v>1</v>
      </c>
      <c r="C2424" s="282" t="s">
        <v>2020</v>
      </c>
      <c r="D2424" s="282" t="s">
        <v>20</v>
      </c>
      <c r="E2424" s="282" t="s">
        <v>2021</v>
      </c>
      <c r="F2424" s="282" t="s">
        <v>2022</v>
      </c>
      <c r="G2424" s="345">
        <v>850</v>
      </c>
      <c r="H2424" s="345">
        <v>850</v>
      </c>
      <c r="I2424" s="282" t="s">
        <v>1139</v>
      </c>
      <c r="J2424" s="346">
        <v>45684</v>
      </c>
      <c r="K2424" s="344">
        <v>0</v>
      </c>
      <c r="L2424" s="346">
        <v>45684</v>
      </c>
      <c r="M2424" s="345">
        <v>0.01</v>
      </c>
      <c r="N2424" s="345">
        <v>0</v>
      </c>
      <c r="O2424" s="282" t="s">
        <v>1123</v>
      </c>
      <c r="P2424" s="344">
        <v>0</v>
      </c>
      <c r="Q2424" s="282" t="s">
        <v>2003</v>
      </c>
      <c r="R2424" s="344">
        <v>1</v>
      </c>
      <c r="S2424" s="339"/>
      <c r="U2424" s="24" t="e">
        <f>+VLOOKUP(TRIM(C2424),[5]CAT!$A$2:$G$498,4,0)</f>
        <v>#N/A</v>
      </c>
      <c r="V2424" s="65">
        <f t="shared" si="38"/>
        <v>45684</v>
      </c>
    </row>
    <row r="2425" spans="1:22" x14ac:dyDescent="0.2">
      <c r="A2425" s="344">
        <v>2383</v>
      </c>
      <c r="B2425" s="345" t="b">
        <v>1</v>
      </c>
      <c r="C2425" s="282" t="s">
        <v>2020</v>
      </c>
      <c r="D2425" s="282" t="s">
        <v>20</v>
      </c>
      <c r="E2425" s="282" t="s">
        <v>2021</v>
      </c>
      <c r="F2425" s="282" t="s">
        <v>2022</v>
      </c>
      <c r="G2425" s="345">
        <v>850</v>
      </c>
      <c r="H2425" s="345">
        <v>850</v>
      </c>
      <c r="I2425" s="282" t="s">
        <v>1139</v>
      </c>
      <c r="J2425" s="346">
        <v>45684</v>
      </c>
      <c r="K2425" s="344">
        <v>0</v>
      </c>
      <c r="L2425" s="346">
        <v>45684</v>
      </c>
      <c r="M2425" s="345">
        <v>0.01</v>
      </c>
      <c r="N2425" s="345">
        <v>0</v>
      </c>
      <c r="O2425" s="282" t="s">
        <v>1123</v>
      </c>
      <c r="P2425" s="344">
        <v>0</v>
      </c>
      <c r="Q2425" s="282" t="s">
        <v>2002</v>
      </c>
      <c r="R2425" s="344">
        <v>1</v>
      </c>
      <c r="S2425" s="339"/>
      <c r="U2425" s="24" t="e">
        <f>+VLOOKUP(TRIM(C2425),[5]CAT!$A$2:$G$498,4,0)</f>
        <v>#N/A</v>
      </c>
      <c r="V2425" s="65">
        <f t="shared" si="38"/>
        <v>45684</v>
      </c>
    </row>
    <row r="2426" spans="1:22" x14ac:dyDescent="0.2">
      <c r="A2426" s="344">
        <v>2379</v>
      </c>
      <c r="B2426" s="345" t="b">
        <v>1</v>
      </c>
      <c r="C2426" s="282" t="s">
        <v>966</v>
      </c>
      <c r="D2426" s="282" t="s">
        <v>20</v>
      </c>
      <c r="E2426" s="282" t="s">
        <v>1828</v>
      </c>
      <c r="F2426" s="282" t="s">
        <v>1829</v>
      </c>
      <c r="G2426" s="345">
        <v>22.221578000000001</v>
      </c>
      <c r="H2426" s="345">
        <v>22.221578000000001</v>
      </c>
      <c r="I2426" s="282" t="s">
        <v>1139</v>
      </c>
      <c r="J2426" s="346">
        <v>45684</v>
      </c>
      <c r="K2426" s="344">
        <v>0</v>
      </c>
      <c r="L2426" s="346">
        <v>45684</v>
      </c>
      <c r="M2426" s="345">
        <v>0</v>
      </c>
      <c r="N2426" s="345">
        <v>0</v>
      </c>
      <c r="O2426" s="282" t="s">
        <v>1123</v>
      </c>
      <c r="P2426" s="344">
        <v>0</v>
      </c>
      <c r="Q2426" s="282" t="s">
        <v>2003</v>
      </c>
      <c r="R2426" s="344">
        <v>1</v>
      </c>
      <c r="S2426" s="339"/>
      <c r="U2426" s="24" t="e">
        <f>+VLOOKUP(TRIM(C2426),[5]CAT!$A$2:$G$498,4,0)</f>
        <v>#N/A</v>
      </c>
      <c r="V2426" s="65">
        <f t="shared" si="38"/>
        <v>45684</v>
      </c>
    </row>
    <row r="2427" spans="1:22" x14ac:dyDescent="0.2">
      <c r="A2427" s="344">
        <v>2403</v>
      </c>
      <c r="B2427" s="345" t="b">
        <v>1</v>
      </c>
      <c r="C2427" s="282" t="s">
        <v>966</v>
      </c>
      <c r="D2427" s="282" t="s">
        <v>20</v>
      </c>
      <c r="E2427" s="282" t="s">
        <v>1828</v>
      </c>
      <c r="F2427" s="282" t="s">
        <v>1829</v>
      </c>
      <c r="G2427" s="345">
        <v>22.221844999999998</v>
      </c>
      <c r="H2427" s="345">
        <v>22.221844999999998</v>
      </c>
      <c r="I2427" s="282" t="s">
        <v>1139</v>
      </c>
      <c r="J2427" s="346">
        <v>45684</v>
      </c>
      <c r="K2427" s="344">
        <v>0</v>
      </c>
      <c r="L2427" s="346">
        <v>45684</v>
      </c>
      <c r="M2427" s="345">
        <v>0</v>
      </c>
      <c r="N2427" s="345">
        <v>0</v>
      </c>
      <c r="O2427" s="282" t="s">
        <v>1123</v>
      </c>
      <c r="P2427" s="344">
        <v>0</v>
      </c>
      <c r="Q2427" s="282" t="s">
        <v>2002</v>
      </c>
      <c r="R2427" s="344">
        <v>1</v>
      </c>
      <c r="S2427" s="339"/>
      <c r="U2427" s="24" t="e">
        <f>+VLOOKUP(TRIM(C2427),[5]CAT!$A$2:$G$498,4,0)</f>
        <v>#N/A</v>
      </c>
      <c r="V2427" s="65">
        <f t="shared" si="38"/>
        <v>45684</v>
      </c>
    </row>
    <row r="2428" spans="1:22" x14ac:dyDescent="0.2">
      <c r="A2428" s="344">
        <v>2353</v>
      </c>
      <c r="B2428" s="345" t="b">
        <v>1</v>
      </c>
      <c r="C2428" s="282" t="s">
        <v>134</v>
      </c>
      <c r="D2428" s="282" t="s">
        <v>20</v>
      </c>
      <c r="E2428" s="282" t="s">
        <v>441</v>
      </c>
      <c r="F2428" s="282" t="s">
        <v>2117</v>
      </c>
      <c r="G2428" s="345">
        <v>0.36491099999999999</v>
      </c>
      <c r="H2428" s="345">
        <v>0.36491099999999999</v>
      </c>
      <c r="I2428" s="282" t="s">
        <v>1139</v>
      </c>
      <c r="J2428" s="346">
        <v>45684</v>
      </c>
      <c r="K2428" s="344">
        <v>0</v>
      </c>
      <c r="L2428" s="346">
        <v>45684</v>
      </c>
      <c r="M2428" s="345">
        <v>0</v>
      </c>
      <c r="N2428" s="345">
        <v>0</v>
      </c>
      <c r="O2428" s="282" t="s">
        <v>1123</v>
      </c>
      <c r="P2428" s="344">
        <v>0</v>
      </c>
      <c r="Q2428" s="282" t="s">
        <v>2108</v>
      </c>
      <c r="R2428" s="344">
        <v>1</v>
      </c>
      <c r="U2428" s="24" t="str">
        <f>+VLOOKUP(TRIM(C2428),[5]CAT!$A$2:$G$498,4,0)</f>
        <v>Ribbon</v>
      </c>
      <c r="V2428" s="65">
        <f t="shared" si="38"/>
        <v>45684</v>
      </c>
    </row>
    <row r="2429" spans="1:22" x14ac:dyDescent="0.2">
      <c r="A2429" s="344">
        <v>2350</v>
      </c>
      <c r="B2429" s="345" t="b">
        <v>1</v>
      </c>
      <c r="C2429" s="282" t="s">
        <v>1022</v>
      </c>
      <c r="D2429" s="282" t="s">
        <v>20</v>
      </c>
      <c r="E2429" s="282" t="s">
        <v>1503</v>
      </c>
      <c r="F2429" s="282" t="s">
        <v>1375</v>
      </c>
      <c r="G2429" s="345">
        <v>3.65</v>
      </c>
      <c r="H2429" s="345">
        <v>3.65</v>
      </c>
      <c r="I2429" s="282" t="s">
        <v>1182</v>
      </c>
      <c r="J2429" s="346">
        <v>45684</v>
      </c>
      <c r="K2429" s="344">
        <v>0</v>
      </c>
      <c r="L2429" s="346">
        <v>45684</v>
      </c>
      <c r="M2429" s="345">
        <v>0.01</v>
      </c>
      <c r="N2429" s="345">
        <v>0</v>
      </c>
      <c r="O2429" s="282" t="s">
        <v>1123</v>
      </c>
      <c r="P2429" s="344">
        <v>0</v>
      </c>
      <c r="Q2429" s="282" t="s">
        <v>2108</v>
      </c>
      <c r="R2429" s="344">
        <v>1</v>
      </c>
      <c r="U2429" s="24" t="e">
        <f>+VLOOKUP(TRIM(C2429),[5]CAT!$A$2:$G$498,4,0)</f>
        <v>#N/A</v>
      </c>
      <c r="V2429" s="65">
        <f t="shared" si="38"/>
        <v>45684</v>
      </c>
    </row>
    <row r="2430" spans="1:22" x14ac:dyDescent="0.2">
      <c r="A2430" s="344">
        <v>2359</v>
      </c>
      <c r="B2430" s="345" t="b">
        <v>1</v>
      </c>
      <c r="C2430" s="282" t="s">
        <v>1022</v>
      </c>
      <c r="D2430" s="282" t="s">
        <v>20</v>
      </c>
      <c r="E2430" s="282" t="s">
        <v>1503</v>
      </c>
      <c r="F2430" s="282" t="s">
        <v>1375</v>
      </c>
      <c r="G2430" s="345">
        <v>5.55</v>
      </c>
      <c r="H2430" s="345">
        <v>5.55</v>
      </c>
      <c r="I2430" s="282" t="s">
        <v>1182</v>
      </c>
      <c r="J2430" s="346">
        <v>45684</v>
      </c>
      <c r="K2430" s="344">
        <v>0</v>
      </c>
      <c r="L2430" s="346">
        <v>45684</v>
      </c>
      <c r="M2430" s="345">
        <v>0.01</v>
      </c>
      <c r="N2430" s="345">
        <v>0</v>
      </c>
      <c r="O2430" s="282" t="s">
        <v>1123</v>
      </c>
      <c r="P2430" s="344">
        <v>0</v>
      </c>
      <c r="Q2430" s="282" t="s">
        <v>2003</v>
      </c>
      <c r="R2430" s="344">
        <v>1</v>
      </c>
      <c r="U2430" s="24" t="e">
        <f>+VLOOKUP(TRIM(C2430),[5]CAT!$A$2:$G$498,4,0)</f>
        <v>#N/A</v>
      </c>
      <c r="V2430" s="65">
        <f t="shared" si="38"/>
        <v>45684</v>
      </c>
    </row>
    <row r="2431" spans="1:22" x14ac:dyDescent="0.2">
      <c r="A2431" s="344">
        <v>2385</v>
      </c>
      <c r="B2431" s="345" t="b">
        <v>1</v>
      </c>
      <c r="C2431" s="282" t="s">
        <v>1022</v>
      </c>
      <c r="D2431" s="282" t="s">
        <v>20</v>
      </c>
      <c r="E2431" s="282" t="s">
        <v>1503</v>
      </c>
      <c r="F2431" s="282" t="s">
        <v>1375</v>
      </c>
      <c r="G2431" s="345">
        <v>5.56</v>
      </c>
      <c r="H2431" s="345">
        <v>5.56</v>
      </c>
      <c r="I2431" s="282" t="s">
        <v>1182</v>
      </c>
      <c r="J2431" s="346">
        <v>45684</v>
      </c>
      <c r="K2431" s="344">
        <v>0</v>
      </c>
      <c r="L2431" s="346">
        <v>45684</v>
      </c>
      <c r="M2431" s="345">
        <v>0.01</v>
      </c>
      <c r="N2431" s="345">
        <v>0</v>
      </c>
      <c r="O2431" s="282" t="s">
        <v>1123</v>
      </c>
      <c r="P2431" s="344">
        <v>0</v>
      </c>
      <c r="Q2431" s="282" t="s">
        <v>2002</v>
      </c>
      <c r="R2431" s="344">
        <v>1</v>
      </c>
      <c r="U2431" s="24" t="e">
        <f>+VLOOKUP(TRIM(C2431),[5]CAT!$A$2:$G$498,4,0)</f>
        <v>#N/A</v>
      </c>
      <c r="V2431" s="65">
        <f t="shared" si="38"/>
        <v>45684</v>
      </c>
    </row>
    <row r="2432" spans="1:22" x14ac:dyDescent="0.2">
      <c r="A2432" s="344">
        <v>95</v>
      </c>
      <c r="B2432" s="345" t="b">
        <v>1</v>
      </c>
      <c r="C2432" s="282" t="s">
        <v>2028</v>
      </c>
      <c r="D2432" s="282" t="s">
        <v>1145</v>
      </c>
      <c r="E2432" s="282" t="s">
        <v>2198</v>
      </c>
      <c r="F2432" s="282" t="s">
        <v>2199</v>
      </c>
      <c r="G2432" s="345">
        <v>833.34</v>
      </c>
      <c r="H2432" s="345">
        <v>0</v>
      </c>
      <c r="I2432" s="282" t="s">
        <v>1139</v>
      </c>
      <c r="J2432" s="346">
        <v>45684</v>
      </c>
      <c r="K2432" s="344">
        <v>0</v>
      </c>
      <c r="L2432" s="346">
        <v>45684</v>
      </c>
      <c r="M2432" s="345">
        <v>0.01</v>
      </c>
      <c r="N2432" s="345">
        <v>0</v>
      </c>
      <c r="O2432" s="282" t="s">
        <v>1123</v>
      </c>
      <c r="P2432" s="344">
        <v>0</v>
      </c>
      <c r="Q2432" s="282" t="s">
        <v>2002</v>
      </c>
      <c r="R2432" s="344">
        <v>1</v>
      </c>
      <c r="U2432" s="24" t="e">
        <f>+VLOOKUP(TRIM(C2432),[5]CAT!$A$2:$G$498,4,0)</f>
        <v>#N/A</v>
      </c>
      <c r="V2432" s="65">
        <f t="shared" si="38"/>
        <v>45684</v>
      </c>
    </row>
    <row r="2433" spans="1:22" x14ac:dyDescent="0.2">
      <c r="A2433" s="344">
        <v>94</v>
      </c>
      <c r="B2433" s="345" t="b">
        <v>1</v>
      </c>
      <c r="C2433" s="282" t="s">
        <v>2029</v>
      </c>
      <c r="D2433" s="282" t="s">
        <v>1145</v>
      </c>
      <c r="E2433" s="282" t="s">
        <v>2200</v>
      </c>
      <c r="F2433" s="282" t="s">
        <v>2201</v>
      </c>
      <c r="G2433" s="345">
        <v>833.33</v>
      </c>
      <c r="H2433" s="345">
        <v>0</v>
      </c>
      <c r="I2433" s="282" t="s">
        <v>1139</v>
      </c>
      <c r="J2433" s="346">
        <v>45684</v>
      </c>
      <c r="K2433" s="344">
        <v>0</v>
      </c>
      <c r="L2433" s="346">
        <v>45684</v>
      </c>
      <c r="M2433" s="345">
        <v>0.01</v>
      </c>
      <c r="N2433" s="345">
        <v>0</v>
      </c>
      <c r="O2433" s="282" t="s">
        <v>1123</v>
      </c>
      <c r="P2433" s="344">
        <v>0</v>
      </c>
      <c r="Q2433" s="282" t="s">
        <v>2003</v>
      </c>
      <c r="R2433" s="344">
        <v>1</v>
      </c>
      <c r="U2433" s="24" t="e">
        <f>+VLOOKUP(TRIM(C2433),[5]CAT!$A$2:$G$498,4,0)</f>
        <v>#N/A</v>
      </c>
      <c r="V2433" s="65">
        <f t="shared" si="38"/>
        <v>45684</v>
      </c>
    </row>
    <row r="2434" spans="1:22" x14ac:dyDescent="0.2">
      <c r="A2434" s="344">
        <v>93</v>
      </c>
      <c r="B2434" s="345" t="b">
        <v>1</v>
      </c>
      <c r="C2434" s="282" t="s">
        <v>2126</v>
      </c>
      <c r="D2434" s="282" t="s">
        <v>1145</v>
      </c>
      <c r="E2434" s="282" t="s">
        <v>2127</v>
      </c>
      <c r="F2434" s="282" t="s">
        <v>2128</v>
      </c>
      <c r="G2434" s="345">
        <v>877.19</v>
      </c>
      <c r="H2434" s="345">
        <v>0</v>
      </c>
      <c r="I2434" s="282" t="s">
        <v>1139</v>
      </c>
      <c r="J2434" s="346">
        <v>45684</v>
      </c>
      <c r="K2434" s="344">
        <v>0</v>
      </c>
      <c r="L2434" s="346">
        <v>45684</v>
      </c>
      <c r="M2434" s="345">
        <v>0.01</v>
      </c>
      <c r="N2434" s="345">
        <v>0</v>
      </c>
      <c r="O2434" s="282" t="s">
        <v>1123</v>
      </c>
      <c r="P2434" s="344">
        <v>0</v>
      </c>
      <c r="Q2434" s="282" t="s">
        <v>2108</v>
      </c>
      <c r="R2434" s="344">
        <v>1</v>
      </c>
      <c r="U2434" s="24" t="e">
        <f>+VLOOKUP(TRIM(C2434),[5]CAT!$A$2:$G$498,4,0)</f>
        <v>#N/A</v>
      </c>
      <c r="V2434" s="65">
        <f t="shared" si="38"/>
        <v>45684</v>
      </c>
    </row>
  </sheetData>
  <autoFilter ref="A1:V2434" xr:uid="{00000000-0001-0000-0700-000000000000}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49C71-9972-4E20-9B44-2F0E734718B2}">
  <dimension ref="B1:AP496"/>
  <sheetViews>
    <sheetView topLeftCell="B1" workbookViewId="0">
      <pane xSplit="1" ySplit="3" topLeftCell="W31" activePane="bottomRight" state="frozen"/>
      <selection activeCell="B1" sqref="B1"/>
      <selection pane="topRight" activeCell="C1" sqref="C1"/>
      <selection pane="bottomLeft" activeCell="B4" sqref="B4"/>
      <selection pane="bottomRight" activeCell="AB53" sqref="AB53"/>
    </sheetView>
  </sheetViews>
  <sheetFormatPr baseColWidth="10" defaultRowHeight="14.4" x14ac:dyDescent="0.3"/>
  <cols>
    <col min="2" max="2" width="13.5546875" customWidth="1"/>
    <col min="3" max="3" width="14.88671875" customWidth="1"/>
    <col min="4" max="17" width="10.6640625" customWidth="1"/>
    <col min="18" max="18" width="12.44140625" customWidth="1"/>
    <col min="19" max="19" width="12.5546875" bestFit="1" customWidth="1"/>
    <col min="42" max="42" width="12.5546875" bestFit="1" customWidth="1"/>
  </cols>
  <sheetData>
    <row r="1" spans="2:42" x14ac:dyDescent="0.3">
      <c r="AL1" t="s">
        <v>1097</v>
      </c>
      <c r="AM1" t="s">
        <v>1098</v>
      </c>
      <c r="AN1" t="s">
        <v>1099</v>
      </c>
      <c r="AO1" s="120" t="s">
        <v>453</v>
      </c>
      <c r="AP1" s="120" t="s">
        <v>1101</v>
      </c>
    </row>
    <row r="2" spans="2:42" ht="28.8" x14ac:dyDescent="0.3">
      <c r="B2" s="220" t="s">
        <v>1100</v>
      </c>
      <c r="C2" s="220" t="s">
        <v>1051</v>
      </c>
      <c r="AL2" t="s">
        <v>1178</v>
      </c>
      <c r="AM2" s="5">
        <v>45040</v>
      </c>
      <c r="AN2" s="192">
        <v>2080.4794520547944</v>
      </c>
      <c r="AO2" s="121">
        <f t="shared" ref="AO2:AO65" si="0">+AM2</f>
        <v>45040</v>
      </c>
      <c r="AP2" s="120">
        <f t="shared" ref="AP2:AP65" si="1">+_xlfn.ISOWEEKNUM(AO2)</f>
        <v>17</v>
      </c>
    </row>
    <row r="3" spans="2:42" x14ac:dyDescent="0.3">
      <c r="B3" s="72" t="s">
        <v>1050</v>
      </c>
      <c r="C3" t="s">
        <v>1017</v>
      </c>
      <c r="D3" s="5">
        <v>45040</v>
      </c>
      <c r="E3" s="5">
        <v>45047</v>
      </c>
      <c r="F3" s="5">
        <v>45054</v>
      </c>
      <c r="G3" s="5">
        <v>45061</v>
      </c>
      <c r="H3" s="5">
        <v>45068</v>
      </c>
      <c r="I3" s="5">
        <v>45075</v>
      </c>
      <c r="J3" s="5">
        <v>45082</v>
      </c>
      <c r="K3" s="5">
        <v>45089</v>
      </c>
      <c r="L3" s="5">
        <v>45096</v>
      </c>
      <c r="M3" s="5">
        <v>45103</v>
      </c>
      <c r="N3" s="5">
        <v>45110</v>
      </c>
      <c r="O3" s="5">
        <v>45117</v>
      </c>
      <c r="P3" s="5">
        <v>45124</v>
      </c>
      <c r="Q3" s="5">
        <v>45131</v>
      </c>
      <c r="AL3" t="s">
        <v>1154</v>
      </c>
      <c r="AM3" s="5">
        <v>45040</v>
      </c>
      <c r="AN3" s="192">
        <v>2020.2020202020201</v>
      </c>
      <c r="AO3" s="121">
        <f t="shared" si="0"/>
        <v>45040</v>
      </c>
      <c r="AP3" s="120">
        <f t="shared" si="1"/>
        <v>17</v>
      </c>
    </row>
    <row r="4" spans="2:42" x14ac:dyDescent="0.3">
      <c r="B4" s="109" t="s">
        <v>1271</v>
      </c>
      <c r="C4" s="219"/>
      <c r="D4" s="219"/>
      <c r="E4" s="219"/>
      <c r="F4" s="219">
        <v>1000</v>
      </c>
      <c r="G4" s="219"/>
      <c r="H4" s="219"/>
      <c r="I4" s="219"/>
      <c r="J4" s="219">
        <v>2000</v>
      </c>
      <c r="K4" s="219"/>
      <c r="L4" s="219"/>
      <c r="M4" s="219"/>
      <c r="N4" s="219"/>
      <c r="O4" s="219"/>
      <c r="P4" s="219"/>
      <c r="Q4" s="219"/>
      <c r="AL4" t="s">
        <v>1155</v>
      </c>
      <c r="AM4" s="5">
        <v>45040</v>
      </c>
      <c r="AN4" s="192">
        <v>525.9649122807017</v>
      </c>
      <c r="AO4" s="121">
        <f t="shared" si="0"/>
        <v>45040</v>
      </c>
      <c r="AP4" s="120">
        <f t="shared" si="1"/>
        <v>17</v>
      </c>
    </row>
    <row r="5" spans="2:42" x14ac:dyDescent="0.3">
      <c r="B5" s="109" t="s">
        <v>1272</v>
      </c>
      <c r="C5" s="219"/>
      <c r="D5" s="219"/>
      <c r="E5" s="219"/>
      <c r="F5" s="219">
        <v>1000</v>
      </c>
      <c r="G5" s="219"/>
      <c r="H5" s="219"/>
      <c r="I5" s="219"/>
      <c r="J5" s="219"/>
      <c r="K5" s="219"/>
      <c r="L5" s="219"/>
      <c r="M5" s="219"/>
      <c r="N5" s="219"/>
      <c r="O5" s="219"/>
      <c r="P5" s="219"/>
      <c r="Q5" s="219"/>
      <c r="AL5" t="s">
        <v>101</v>
      </c>
      <c r="AM5" s="5">
        <v>45040</v>
      </c>
      <c r="AN5" s="192">
        <v>3443.0555555555561</v>
      </c>
      <c r="AO5" s="121">
        <f t="shared" si="0"/>
        <v>45040</v>
      </c>
      <c r="AP5" s="120">
        <f t="shared" si="1"/>
        <v>17</v>
      </c>
    </row>
    <row r="6" spans="2:42" x14ac:dyDescent="0.3">
      <c r="B6" s="109" t="s">
        <v>1784</v>
      </c>
      <c r="C6" s="219"/>
      <c r="D6" s="219"/>
      <c r="E6" s="219"/>
      <c r="F6" s="219"/>
      <c r="G6" s="219"/>
      <c r="H6" s="219"/>
      <c r="I6" s="219"/>
      <c r="J6" s="219">
        <v>2000</v>
      </c>
      <c r="K6" s="219"/>
      <c r="L6" s="219"/>
      <c r="M6" s="219"/>
      <c r="N6" s="219"/>
      <c r="O6" s="219"/>
      <c r="P6" s="219"/>
      <c r="Q6" s="219"/>
      <c r="AL6" t="s">
        <v>1157</v>
      </c>
      <c r="AM6" s="5">
        <v>45040</v>
      </c>
      <c r="AN6" s="192">
        <v>1150</v>
      </c>
      <c r="AO6" s="121">
        <f t="shared" si="0"/>
        <v>45040</v>
      </c>
      <c r="AP6" s="120">
        <f t="shared" si="1"/>
        <v>17</v>
      </c>
    </row>
    <row r="7" spans="2:42" x14ac:dyDescent="0.3">
      <c r="B7" s="109" t="s">
        <v>1232</v>
      </c>
      <c r="C7" s="219"/>
      <c r="D7" s="219"/>
      <c r="E7" s="219">
        <v>1700</v>
      </c>
      <c r="F7" s="219"/>
      <c r="G7" s="219"/>
      <c r="H7" s="219"/>
      <c r="I7" s="219"/>
      <c r="J7" s="219"/>
      <c r="K7" s="219">
        <v>2500</v>
      </c>
      <c r="L7" s="219"/>
      <c r="M7" s="219"/>
      <c r="N7" s="219"/>
      <c r="O7" s="219"/>
      <c r="P7" s="219"/>
      <c r="Q7" s="219"/>
      <c r="AL7" t="s">
        <v>1789</v>
      </c>
      <c r="AM7" s="5">
        <v>45040</v>
      </c>
      <c r="AN7" s="192">
        <v>2400</v>
      </c>
      <c r="AO7" s="121">
        <f t="shared" si="0"/>
        <v>45040</v>
      </c>
      <c r="AP7" s="120">
        <f t="shared" si="1"/>
        <v>17</v>
      </c>
    </row>
    <row r="8" spans="2:42" x14ac:dyDescent="0.3">
      <c r="B8" s="109" t="s">
        <v>1170</v>
      </c>
      <c r="C8" s="219"/>
      <c r="D8" s="219"/>
      <c r="E8" s="219"/>
      <c r="F8" s="219"/>
      <c r="G8" s="219">
        <v>2300</v>
      </c>
      <c r="H8" s="219"/>
      <c r="I8" s="219">
        <v>2500</v>
      </c>
      <c r="J8" s="219"/>
      <c r="K8" s="219"/>
      <c r="L8" s="219"/>
      <c r="M8" s="219"/>
      <c r="N8" s="219"/>
      <c r="O8" s="219"/>
      <c r="P8" s="219"/>
      <c r="Q8" s="219"/>
      <c r="AL8" t="s">
        <v>1790</v>
      </c>
      <c r="AM8" s="5">
        <v>45040</v>
      </c>
      <c r="AN8" s="192">
        <v>3242.8571428571431</v>
      </c>
      <c r="AO8" s="121">
        <f t="shared" si="0"/>
        <v>45040</v>
      </c>
      <c r="AP8" s="120">
        <f t="shared" si="1"/>
        <v>17</v>
      </c>
    </row>
    <row r="9" spans="2:42" x14ac:dyDescent="0.3">
      <c r="B9" s="109" t="s">
        <v>1174</v>
      </c>
      <c r="C9" s="219"/>
      <c r="D9" s="219"/>
      <c r="E9" s="219"/>
      <c r="F9" s="219">
        <v>2000</v>
      </c>
      <c r="G9" s="219"/>
      <c r="H9" s="219"/>
      <c r="I9" s="219"/>
      <c r="J9" s="219"/>
      <c r="K9" s="219"/>
      <c r="L9" s="219"/>
      <c r="M9" s="219">
        <v>2000</v>
      </c>
      <c r="N9" s="219"/>
      <c r="O9" s="219"/>
      <c r="P9" s="219"/>
      <c r="Q9" s="219"/>
      <c r="AL9" t="s">
        <v>1213</v>
      </c>
      <c r="AM9" s="5">
        <v>45040</v>
      </c>
      <c r="AN9" s="192">
        <v>803.57142857142844</v>
      </c>
      <c r="AO9" s="121">
        <f t="shared" si="0"/>
        <v>45040</v>
      </c>
      <c r="AP9" s="120">
        <f t="shared" si="1"/>
        <v>17</v>
      </c>
    </row>
    <row r="10" spans="2:42" x14ac:dyDescent="0.3">
      <c r="B10" s="109" t="s">
        <v>1224</v>
      </c>
      <c r="C10" s="219"/>
      <c r="D10" s="219">
        <v>2237.5</v>
      </c>
      <c r="E10" s="219"/>
      <c r="F10" s="219"/>
      <c r="G10" s="219"/>
      <c r="H10" s="219"/>
      <c r="I10" s="219"/>
      <c r="J10" s="219"/>
      <c r="K10" s="219">
        <v>2500</v>
      </c>
      <c r="L10" s="219"/>
      <c r="M10" s="219"/>
      <c r="N10" s="219"/>
      <c r="O10" s="219"/>
      <c r="P10" s="219"/>
      <c r="Q10" s="219"/>
      <c r="AL10" t="s">
        <v>1214</v>
      </c>
      <c r="AM10" s="5">
        <v>45040</v>
      </c>
      <c r="AN10" s="192">
        <v>2053.5714285714284</v>
      </c>
      <c r="AO10" s="121">
        <f t="shared" si="0"/>
        <v>45040</v>
      </c>
      <c r="AP10" s="120">
        <f t="shared" si="1"/>
        <v>17</v>
      </c>
    </row>
    <row r="11" spans="2:42" x14ac:dyDescent="0.3">
      <c r="B11" s="109" t="s">
        <v>1231</v>
      </c>
      <c r="C11" s="219"/>
      <c r="D11" s="219"/>
      <c r="E11" s="219">
        <v>3000</v>
      </c>
      <c r="F11" s="219"/>
      <c r="G11" s="219"/>
      <c r="H11" s="219"/>
      <c r="I11" s="219"/>
      <c r="J11" s="219">
        <v>3000</v>
      </c>
      <c r="K11" s="219"/>
      <c r="L11" s="219"/>
      <c r="M11" s="219"/>
      <c r="N11" s="219"/>
      <c r="O11" s="219"/>
      <c r="P11" s="219"/>
      <c r="Q11" s="219"/>
      <c r="AL11" t="s">
        <v>1162</v>
      </c>
      <c r="AM11" s="5">
        <v>45040</v>
      </c>
      <c r="AN11" s="192">
        <v>1444.3500424808835</v>
      </c>
      <c r="AO11" s="121">
        <f t="shared" si="0"/>
        <v>45040</v>
      </c>
      <c r="AP11" s="120">
        <f t="shared" si="1"/>
        <v>17</v>
      </c>
    </row>
    <row r="12" spans="2:42" x14ac:dyDescent="0.3">
      <c r="B12" s="109" t="s">
        <v>1217</v>
      </c>
      <c r="C12" s="219"/>
      <c r="D12" s="219"/>
      <c r="E12" s="219"/>
      <c r="F12" s="219">
        <v>2000</v>
      </c>
      <c r="G12" s="219"/>
      <c r="H12" s="219">
        <v>1500</v>
      </c>
      <c r="I12" s="219"/>
      <c r="J12" s="219"/>
      <c r="K12" s="219">
        <v>1500</v>
      </c>
      <c r="L12" s="219"/>
      <c r="M12" s="219"/>
      <c r="N12" s="219"/>
      <c r="O12" s="219"/>
      <c r="P12" s="219"/>
      <c r="Q12" s="219"/>
      <c r="AL12" t="s">
        <v>1177</v>
      </c>
      <c r="AM12" s="5">
        <v>45040</v>
      </c>
      <c r="AN12" s="192">
        <v>677.08333333333337</v>
      </c>
      <c r="AO12" s="121">
        <f t="shared" si="0"/>
        <v>45040</v>
      </c>
      <c r="AP12" s="120">
        <f t="shared" si="1"/>
        <v>17</v>
      </c>
    </row>
    <row r="13" spans="2:42" x14ac:dyDescent="0.3">
      <c r="B13" s="109" t="s">
        <v>1218</v>
      </c>
      <c r="C13" s="219"/>
      <c r="D13" s="219"/>
      <c r="E13" s="219"/>
      <c r="F13" s="219">
        <v>2000</v>
      </c>
      <c r="G13" s="219"/>
      <c r="H13" s="219">
        <v>1500</v>
      </c>
      <c r="I13" s="219"/>
      <c r="J13" s="219"/>
      <c r="K13" s="219">
        <v>1500</v>
      </c>
      <c r="L13" s="219"/>
      <c r="M13" s="219">
        <v>2000</v>
      </c>
      <c r="N13" s="219"/>
      <c r="O13" s="219"/>
      <c r="P13" s="219"/>
      <c r="Q13" s="219"/>
      <c r="AL13" t="s">
        <v>1165</v>
      </c>
      <c r="AM13" s="5">
        <v>45040</v>
      </c>
      <c r="AN13" s="192">
        <v>260.41666666666669</v>
      </c>
      <c r="AO13" s="121">
        <f t="shared" si="0"/>
        <v>45040</v>
      </c>
      <c r="AP13" s="120">
        <f t="shared" si="1"/>
        <v>17</v>
      </c>
    </row>
    <row r="14" spans="2:42" x14ac:dyDescent="0.3">
      <c r="B14" s="109" t="s">
        <v>1219</v>
      </c>
      <c r="C14" s="219"/>
      <c r="D14" s="219"/>
      <c r="E14" s="219"/>
      <c r="F14" s="219">
        <v>2500</v>
      </c>
      <c r="G14" s="219"/>
      <c r="H14" s="219">
        <v>1500</v>
      </c>
      <c r="I14" s="219"/>
      <c r="J14" s="219"/>
      <c r="K14" s="219">
        <v>3000</v>
      </c>
      <c r="L14" s="219"/>
      <c r="M14" s="219">
        <v>2000</v>
      </c>
      <c r="N14" s="219"/>
      <c r="O14" s="219"/>
      <c r="P14" s="219"/>
      <c r="Q14" s="219"/>
      <c r="AL14" t="s">
        <v>1215</v>
      </c>
      <c r="AM14" s="5">
        <v>45040</v>
      </c>
      <c r="AN14" s="192">
        <v>3125</v>
      </c>
      <c r="AO14" s="121">
        <f t="shared" si="0"/>
        <v>45040</v>
      </c>
      <c r="AP14" s="120">
        <f t="shared" si="1"/>
        <v>17</v>
      </c>
    </row>
    <row r="15" spans="2:42" x14ac:dyDescent="0.3">
      <c r="B15" s="109" t="s">
        <v>1213</v>
      </c>
      <c r="C15" s="219"/>
      <c r="D15" s="219">
        <v>803.57142857142844</v>
      </c>
      <c r="E15" s="219"/>
      <c r="F15" s="219"/>
      <c r="G15" s="219"/>
      <c r="H15" s="219"/>
      <c r="I15" s="219"/>
      <c r="J15" s="219"/>
      <c r="K15" s="219"/>
      <c r="L15" s="219"/>
      <c r="M15" s="219">
        <v>1339.2857142857142</v>
      </c>
      <c r="N15" s="219"/>
      <c r="O15" s="219"/>
      <c r="P15" s="219"/>
      <c r="Q15" s="219"/>
      <c r="AL15" t="s">
        <v>1222</v>
      </c>
      <c r="AM15" s="5">
        <v>45040</v>
      </c>
      <c r="AN15" s="192">
        <v>1250</v>
      </c>
      <c r="AO15" s="121">
        <f t="shared" si="0"/>
        <v>45040</v>
      </c>
      <c r="AP15" s="120">
        <f t="shared" si="1"/>
        <v>17</v>
      </c>
    </row>
    <row r="16" spans="2:42" x14ac:dyDescent="0.3">
      <c r="B16" s="109" t="s">
        <v>1214</v>
      </c>
      <c r="C16" s="219"/>
      <c r="D16" s="219">
        <v>2053.5714285714284</v>
      </c>
      <c r="E16" s="219"/>
      <c r="F16" s="219"/>
      <c r="G16" s="219"/>
      <c r="H16" s="219"/>
      <c r="I16" s="219"/>
      <c r="J16" s="219"/>
      <c r="K16" s="219"/>
      <c r="L16" s="219"/>
      <c r="M16" s="219">
        <v>892.85714285714278</v>
      </c>
      <c r="N16" s="219"/>
      <c r="O16" s="219"/>
      <c r="P16" s="219"/>
      <c r="Q16" s="219"/>
      <c r="AL16" t="s">
        <v>1224</v>
      </c>
      <c r="AM16" s="5">
        <v>45040</v>
      </c>
      <c r="AN16" s="192">
        <v>2237.5</v>
      </c>
      <c r="AO16" s="121">
        <f t="shared" si="0"/>
        <v>45040</v>
      </c>
      <c r="AP16" s="120">
        <f t="shared" si="1"/>
        <v>17</v>
      </c>
    </row>
    <row r="17" spans="2:42" x14ac:dyDescent="0.3">
      <c r="B17" s="109" t="s">
        <v>1789</v>
      </c>
      <c r="C17" s="219"/>
      <c r="D17" s="219">
        <v>2400</v>
      </c>
      <c r="E17" s="219"/>
      <c r="F17" s="219"/>
      <c r="G17" s="219"/>
      <c r="H17" s="219"/>
      <c r="I17" s="219"/>
      <c r="J17" s="219"/>
      <c r="K17" s="219"/>
      <c r="L17" s="219"/>
      <c r="M17" s="219">
        <v>1785.7142857142858</v>
      </c>
      <c r="N17" s="219"/>
      <c r="O17" s="219"/>
      <c r="P17" s="219"/>
      <c r="Q17" s="219"/>
      <c r="AL17" t="s">
        <v>1228</v>
      </c>
      <c r="AM17" s="5">
        <v>45040</v>
      </c>
      <c r="AN17" s="192">
        <v>252.08333333333334</v>
      </c>
      <c r="AO17" s="121">
        <f t="shared" si="0"/>
        <v>45040</v>
      </c>
      <c r="AP17" s="120">
        <f t="shared" si="1"/>
        <v>17</v>
      </c>
    </row>
    <row r="18" spans="2:42" x14ac:dyDescent="0.3">
      <c r="B18" s="109" t="s">
        <v>1266</v>
      </c>
      <c r="C18" s="219"/>
      <c r="D18" s="219">
        <v>833.33333333333337</v>
      </c>
      <c r="E18" s="219">
        <v>416.66666666666669</v>
      </c>
      <c r="F18" s="219">
        <v>416.66666666666669</v>
      </c>
      <c r="G18" s="219">
        <v>416.66666666666669</v>
      </c>
      <c r="H18" s="219">
        <v>416.66666666666669</v>
      </c>
      <c r="I18" s="219">
        <v>416.66666666666669</v>
      </c>
      <c r="J18" s="219"/>
      <c r="K18" s="219">
        <v>416.66666666666669</v>
      </c>
      <c r="L18" s="219"/>
      <c r="M18" s="219">
        <v>416.66666666666669</v>
      </c>
      <c r="N18" s="219"/>
      <c r="O18" s="219"/>
      <c r="P18" s="219"/>
      <c r="Q18" s="219"/>
      <c r="AL18" t="s">
        <v>1225</v>
      </c>
      <c r="AM18" s="5">
        <v>45040</v>
      </c>
      <c r="AN18" s="192">
        <v>190.625</v>
      </c>
      <c r="AO18" s="121">
        <f t="shared" si="0"/>
        <v>45040</v>
      </c>
      <c r="AP18" s="120">
        <f t="shared" si="1"/>
        <v>17</v>
      </c>
    </row>
    <row r="19" spans="2:42" x14ac:dyDescent="0.3">
      <c r="B19" s="109" t="s">
        <v>1230</v>
      </c>
      <c r="C19" s="219"/>
      <c r="D19" s="219"/>
      <c r="E19" s="219">
        <v>289.28571428571428</v>
      </c>
      <c r="F19" s="219"/>
      <c r="G19" s="219"/>
      <c r="H19" s="219"/>
      <c r="I19" s="219"/>
      <c r="J19" s="219"/>
      <c r="K19" s="219">
        <v>1339.2857142857142</v>
      </c>
      <c r="L19" s="219"/>
      <c r="M19" s="219"/>
      <c r="N19" s="219"/>
      <c r="O19" s="219"/>
      <c r="P19" s="219"/>
      <c r="Q19" s="219"/>
      <c r="AL19" t="s">
        <v>1216</v>
      </c>
      <c r="AM19" s="5">
        <v>45040</v>
      </c>
      <c r="AN19" s="192">
        <v>280</v>
      </c>
      <c r="AO19" s="121">
        <f t="shared" si="0"/>
        <v>45040</v>
      </c>
      <c r="AP19" s="120">
        <f t="shared" si="1"/>
        <v>17</v>
      </c>
    </row>
    <row r="20" spans="2:42" x14ac:dyDescent="0.3">
      <c r="B20" s="109" t="s">
        <v>1791</v>
      </c>
      <c r="C20" s="219"/>
      <c r="D20" s="219"/>
      <c r="E20" s="219">
        <v>424.99999999999994</v>
      </c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AL20" t="s">
        <v>1287</v>
      </c>
      <c r="AM20" s="5">
        <v>45040</v>
      </c>
      <c r="AN20" s="192">
        <v>266.66666666666669</v>
      </c>
      <c r="AO20" s="121">
        <f t="shared" si="0"/>
        <v>45040</v>
      </c>
      <c r="AP20" s="120">
        <f t="shared" si="1"/>
        <v>17</v>
      </c>
    </row>
    <row r="21" spans="2:42" x14ac:dyDescent="0.3">
      <c r="B21" s="109" t="s">
        <v>1215</v>
      </c>
      <c r="C21" s="219"/>
      <c r="D21" s="219">
        <v>3125</v>
      </c>
      <c r="E21" s="219"/>
      <c r="F21" s="219"/>
      <c r="G21" s="219"/>
      <c r="H21" s="219"/>
      <c r="I21" s="219">
        <v>1250</v>
      </c>
      <c r="J21" s="219"/>
      <c r="K21" s="219"/>
      <c r="L21" s="219">
        <v>833.33333333333337</v>
      </c>
      <c r="M21" s="219"/>
      <c r="N21" s="219"/>
      <c r="O21" s="219"/>
      <c r="P21" s="219"/>
      <c r="Q21" s="219"/>
      <c r="AL21" t="s">
        <v>1268</v>
      </c>
      <c r="AM21" s="5">
        <v>45040</v>
      </c>
      <c r="AN21" s="192">
        <v>266.66666666666669</v>
      </c>
      <c r="AO21" s="121">
        <f t="shared" si="0"/>
        <v>45040</v>
      </c>
      <c r="AP21" s="120">
        <f t="shared" si="1"/>
        <v>17</v>
      </c>
    </row>
    <row r="22" spans="2:42" x14ac:dyDescent="0.3">
      <c r="B22" s="109" t="s">
        <v>1792</v>
      </c>
      <c r="C22" s="219"/>
      <c r="D22" s="219"/>
      <c r="E22" s="219">
        <v>2125</v>
      </c>
      <c r="F22" s="219"/>
      <c r="G22" s="219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AL22" t="s">
        <v>1275</v>
      </c>
      <c r="AM22" s="5">
        <v>45040</v>
      </c>
      <c r="AN22" s="192">
        <v>533.33333333333337</v>
      </c>
      <c r="AO22" s="121">
        <f t="shared" si="0"/>
        <v>45040</v>
      </c>
      <c r="AP22" s="120">
        <f t="shared" si="1"/>
        <v>17</v>
      </c>
    </row>
    <row r="23" spans="2:42" x14ac:dyDescent="0.3">
      <c r="B23" s="109" t="s">
        <v>1221</v>
      </c>
      <c r="C23" s="219"/>
      <c r="D23" s="219"/>
      <c r="E23" s="219"/>
      <c r="F23" s="219"/>
      <c r="G23" s="219"/>
      <c r="H23" s="219"/>
      <c r="I23" s="219">
        <v>833.33333333333337</v>
      </c>
      <c r="J23" s="219"/>
      <c r="K23" s="219"/>
      <c r="L23" s="219">
        <v>833.33333333333337</v>
      </c>
      <c r="M23" s="219"/>
      <c r="N23" s="219"/>
      <c r="O23" s="219"/>
      <c r="P23" s="219"/>
      <c r="Q23" s="219"/>
      <c r="AL23" t="s">
        <v>1276</v>
      </c>
      <c r="AM23" s="5">
        <v>45040</v>
      </c>
      <c r="AN23" s="192">
        <v>533.33333333333337</v>
      </c>
      <c r="AO23" s="121">
        <f t="shared" si="0"/>
        <v>45040</v>
      </c>
      <c r="AP23" s="120">
        <f t="shared" si="1"/>
        <v>17</v>
      </c>
    </row>
    <row r="24" spans="2:42" x14ac:dyDescent="0.3">
      <c r="B24" s="109" t="s">
        <v>1273</v>
      </c>
      <c r="C24" s="219"/>
      <c r="D24" s="219"/>
      <c r="E24" s="219">
        <v>839.58333333333337</v>
      </c>
      <c r="F24" s="219"/>
      <c r="G24" s="219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AL24" t="s">
        <v>1277</v>
      </c>
      <c r="AM24" s="5">
        <v>45040</v>
      </c>
      <c r="AN24" s="192">
        <v>533.33333333333337</v>
      </c>
      <c r="AO24" s="121">
        <f t="shared" si="0"/>
        <v>45040</v>
      </c>
      <c r="AP24" s="120">
        <f t="shared" si="1"/>
        <v>17</v>
      </c>
    </row>
    <row r="25" spans="2:42" x14ac:dyDescent="0.3">
      <c r="B25" s="109" t="s">
        <v>1222</v>
      </c>
      <c r="C25" s="219"/>
      <c r="D25" s="219">
        <v>1250</v>
      </c>
      <c r="E25" s="219"/>
      <c r="F25" s="219"/>
      <c r="G25" s="219"/>
      <c r="H25" s="219">
        <v>1250</v>
      </c>
      <c r="I25" s="219">
        <v>833.33333333333337</v>
      </c>
      <c r="J25" s="219"/>
      <c r="K25" s="219"/>
      <c r="L25" s="219"/>
      <c r="M25" s="219"/>
      <c r="N25" s="219"/>
      <c r="O25" s="219"/>
      <c r="P25" s="219"/>
      <c r="Q25" s="219"/>
      <c r="AL25" t="s">
        <v>1269</v>
      </c>
      <c r="AM25" s="5">
        <v>45040</v>
      </c>
      <c r="AN25" s="192">
        <v>266.66666666666669</v>
      </c>
      <c r="AO25" s="121">
        <f t="shared" si="0"/>
        <v>45040</v>
      </c>
      <c r="AP25" s="120">
        <f t="shared" si="1"/>
        <v>17</v>
      </c>
    </row>
    <row r="26" spans="2:42" x14ac:dyDescent="0.3">
      <c r="B26" s="109" t="s">
        <v>1793</v>
      </c>
      <c r="C26" s="219"/>
      <c r="D26" s="219"/>
      <c r="E26" s="219">
        <v>1275</v>
      </c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AL26" t="s">
        <v>1278</v>
      </c>
      <c r="AM26" s="5">
        <v>45040</v>
      </c>
      <c r="AN26" s="192">
        <v>533.33333333333337</v>
      </c>
      <c r="AO26" s="121">
        <f t="shared" si="0"/>
        <v>45040</v>
      </c>
      <c r="AP26" s="120">
        <f t="shared" si="1"/>
        <v>17</v>
      </c>
    </row>
    <row r="27" spans="2:42" x14ac:dyDescent="0.3">
      <c r="B27" s="109" t="s">
        <v>1223</v>
      </c>
      <c r="C27" s="219"/>
      <c r="D27" s="219"/>
      <c r="E27" s="219"/>
      <c r="F27" s="219"/>
      <c r="G27" s="219"/>
      <c r="H27" s="219"/>
      <c r="I27" s="219">
        <v>833.33333333333337</v>
      </c>
      <c r="J27" s="219"/>
      <c r="K27" s="219"/>
      <c r="L27" s="219"/>
      <c r="M27" s="219"/>
      <c r="N27" s="219"/>
      <c r="O27" s="219"/>
      <c r="P27" s="219"/>
      <c r="Q27" s="219"/>
      <c r="AL27" t="s">
        <v>1266</v>
      </c>
      <c r="AM27" s="5">
        <v>45040</v>
      </c>
      <c r="AN27" s="192">
        <v>833.33333333333337</v>
      </c>
      <c r="AO27" s="121">
        <f t="shared" si="0"/>
        <v>45040</v>
      </c>
      <c r="AP27" s="120">
        <f t="shared" si="1"/>
        <v>17</v>
      </c>
    </row>
    <row r="28" spans="2:42" x14ac:dyDescent="0.3">
      <c r="B28" s="109" t="s">
        <v>1794</v>
      </c>
      <c r="C28" s="219"/>
      <c r="D28" s="219"/>
      <c r="E28" s="219">
        <v>839.58333333333337</v>
      </c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AL28" t="s">
        <v>1267</v>
      </c>
      <c r="AM28" s="5">
        <v>45040</v>
      </c>
      <c r="AN28" s="192">
        <v>533.33333333333337</v>
      </c>
      <c r="AO28" s="121">
        <f t="shared" si="0"/>
        <v>45040</v>
      </c>
      <c r="AP28" s="120">
        <f t="shared" si="1"/>
        <v>17</v>
      </c>
    </row>
    <row r="29" spans="2:42" x14ac:dyDescent="0.3">
      <c r="B29" s="109" t="s">
        <v>1220</v>
      </c>
      <c r="C29" s="219"/>
      <c r="D29" s="219"/>
      <c r="E29" s="219"/>
      <c r="F29" s="219"/>
      <c r="G29" s="219"/>
      <c r="H29" s="219">
        <v>833.33333333333337</v>
      </c>
      <c r="I29" s="219"/>
      <c r="J29" s="219"/>
      <c r="K29" s="219"/>
      <c r="L29" s="219"/>
      <c r="M29" s="219"/>
      <c r="N29" s="219"/>
      <c r="O29" s="219"/>
      <c r="P29" s="219"/>
      <c r="Q29" s="219"/>
      <c r="AL29" t="s">
        <v>1159</v>
      </c>
      <c r="AM29" s="5">
        <v>45047</v>
      </c>
      <c r="AN29" s="192">
        <v>600</v>
      </c>
      <c r="AO29" s="121">
        <f t="shared" si="0"/>
        <v>45047</v>
      </c>
      <c r="AP29" s="120">
        <f t="shared" si="1"/>
        <v>18</v>
      </c>
    </row>
    <row r="30" spans="2:42" x14ac:dyDescent="0.3">
      <c r="B30" s="109" t="s">
        <v>1795</v>
      </c>
      <c r="C30" s="219"/>
      <c r="D30" s="219"/>
      <c r="E30" s="219">
        <v>839.58333333333337</v>
      </c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219"/>
      <c r="Q30" s="219"/>
      <c r="AL30" t="s">
        <v>1160</v>
      </c>
      <c r="AM30" s="5">
        <v>45047</v>
      </c>
      <c r="AN30" s="192">
        <v>632.85714285714289</v>
      </c>
      <c r="AO30" s="121">
        <f t="shared" si="0"/>
        <v>45047</v>
      </c>
      <c r="AP30" s="120">
        <f t="shared" si="1"/>
        <v>18</v>
      </c>
    </row>
    <row r="31" spans="2:42" x14ac:dyDescent="0.3">
      <c r="B31" s="109" t="s">
        <v>1177</v>
      </c>
      <c r="C31" s="219"/>
      <c r="D31" s="219">
        <v>677.08333333333337</v>
      </c>
      <c r="E31" s="219"/>
      <c r="F31" s="219"/>
      <c r="G31" s="219"/>
      <c r="H31" s="219"/>
      <c r="I31" s="219">
        <v>520.83333333333337</v>
      </c>
      <c r="J31" s="219"/>
      <c r="K31" s="219"/>
      <c r="L31" s="219"/>
      <c r="M31" s="219"/>
      <c r="N31" s="219"/>
      <c r="O31" s="219"/>
      <c r="P31" s="219"/>
      <c r="Q31" s="219"/>
      <c r="AL31" t="s">
        <v>1161</v>
      </c>
      <c r="AM31" s="5">
        <v>45047</v>
      </c>
      <c r="AN31" s="192">
        <v>614.28571428571433</v>
      </c>
      <c r="AO31" s="121">
        <f t="shared" si="0"/>
        <v>45047</v>
      </c>
      <c r="AP31" s="120">
        <f t="shared" si="1"/>
        <v>18</v>
      </c>
    </row>
    <row r="32" spans="2:42" x14ac:dyDescent="0.3">
      <c r="B32" s="109" t="s">
        <v>1228</v>
      </c>
      <c r="C32" s="219"/>
      <c r="D32" s="219">
        <v>252.08333333333334</v>
      </c>
      <c r="E32" s="219"/>
      <c r="F32" s="219"/>
      <c r="G32" s="219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AL32" t="s">
        <v>1156</v>
      </c>
      <c r="AM32" s="5">
        <v>45047</v>
      </c>
      <c r="AN32" s="192">
        <v>1754.3859649122805</v>
      </c>
      <c r="AO32" s="121">
        <f t="shared" si="0"/>
        <v>45047</v>
      </c>
      <c r="AP32" s="120">
        <f t="shared" si="1"/>
        <v>18</v>
      </c>
    </row>
    <row r="33" spans="2:42" x14ac:dyDescent="0.3">
      <c r="B33" s="109" t="s">
        <v>1165</v>
      </c>
      <c r="C33" s="219"/>
      <c r="D33" s="219">
        <v>260.41666666666669</v>
      </c>
      <c r="E33" s="219"/>
      <c r="F33" s="219"/>
      <c r="G33" s="219"/>
      <c r="H33" s="219"/>
      <c r="I33" s="219">
        <v>520.83333333333337</v>
      </c>
      <c r="J33" s="219"/>
      <c r="K33" s="219"/>
      <c r="L33" s="219"/>
      <c r="M33" s="219"/>
      <c r="N33" s="219"/>
      <c r="O33" s="219"/>
      <c r="P33" s="219"/>
      <c r="Q33" s="219"/>
      <c r="AL33" t="s">
        <v>1166</v>
      </c>
      <c r="AM33" s="5">
        <v>45047</v>
      </c>
      <c r="AN33" s="192">
        <v>3308.8235294117649</v>
      </c>
      <c r="AO33" s="121">
        <f t="shared" si="0"/>
        <v>45047</v>
      </c>
      <c r="AP33" s="120">
        <f t="shared" si="1"/>
        <v>18</v>
      </c>
    </row>
    <row r="34" spans="2:42" x14ac:dyDescent="0.3">
      <c r="B34" s="109" t="s">
        <v>1225</v>
      </c>
      <c r="C34" s="219"/>
      <c r="D34" s="219">
        <v>190.625</v>
      </c>
      <c r="E34" s="219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AL34" t="s">
        <v>1232</v>
      </c>
      <c r="AM34" s="5">
        <v>45047</v>
      </c>
      <c r="AN34" s="192">
        <v>1700</v>
      </c>
      <c r="AO34" s="121">
        <f t="shared" si="0"/>
        <v>45047</v>
      </c>
      <c r="AP34" s="120">
        <f t="shared" si="1"/>
        <v>18</v>
      </c>
    </row>
    <row r="35" spans="2:42" x14ac:dyDescent="0.3">
      <c r="B35" s="109" t="s">
        <v>1785</v>
      </c>
      <c r="C35" s="219"/>
      <c r="D35" s="219"/>
      <c r="E35" s="219"/>
      <c r="F35" s="219"/>
      <c r="G35" s="219"/>
      <c r="H35" s="219"/>
      <c r="I35" s="219"/>
      <c r="J35" s="219"/>
      <c r="K35" s="219"/>
      <c r="L35" s="219">
        <v>1500</v>
      </c>
      <c r="M35" s="219"/>
      <c r="N35" s="219"/>
      <c r="O35" s="219"/>
      <c r="P35" s="219"/>
      <c r="Q35" s="219"/>
      <c r="AL35" t="s">
        <v>1226</v>
      </c>
      <c r="AM35" s="5">
        <v>45047</v>
      </c>
      <c r="AN35" s="192">
        <v>2402.173913043478</v>
      </c>
      <c r="AO35" s="121">
        <f t="shared" si="0"/>
        <v>45047</v>
      </c>
      <c r="AP35" s="120">
        <f t="shared" si="1"/>
        <v>18</v>
      </c>
    </row>
    <row r="36" spans="2:42" x14ac:dyDescent="0.3">
      <c r="B36" s="109" t="s">
        <v>1163</v>
      </c>
      <c r="C36" s="219"/>
      <c r="D36" s="219"/>
      <c r="E36" s="219">
        <v>2139.5348837209303</v>
      </c>
      <c r="F36" s="219">
        <v>930.23255813953494</v>
      </c>
      <c r="G36" s="219"/>
      <c r="H36" s="219"/>
      <c r="I36" s="219"/>
      <c r="J36" s="219"/>
      <c r="K36" s="219"/>
      <c r="L36" s="219"/>
      <c r="M36" s="219"/>
      <c r="N36" s="219"/>
      <c r="O36" s="219"/>
      <c r="P36" s="219"/>
      <c r="Q36" s="219"/>
      <c r="AL36" t="s">
        <v>1233</v>
      </c>
      <c r="AM36" s="5">
        <v>45047</v>
      </c>
      <c r="AN36" s="192">
        <v>909.09090909090912</v>
      </c>
      <c r="AO36" s="121">
        <f t="shared" si="0"/>
        <v>45047</v>
      </c>
      <c r="AP36" s="120">
        <f t="shared" si="1"/>
        <v>18</v>
      </c>
    </row>
    <row r="37" spans="2:42" x14ac:dyDescent="0.3">
      <c r="B37" s="109" t="s">
        <v>1216</v>
      </c>
      <c r="C37" s="219"/>
      <c r="D37" s="219">
        <v>280</v>
      </c>
      <c r="E37" s="219">
        <v>419.53488372093022</v>
      </c>
      <c r="F37" s="219"/>
      <c r="G37" s="219"/>
      <c r="H37" s="219"/>
      <c r="I37" s="219"/>
      <c r="J37" s="219"/>
      <c r="K37" s="219"/>
      <c r="L37" s="219"/>
      <c r="M37" s="219"/>
      <c r="N37" s="219"/>
      <c r="O37" s="219"/>
      <c r="P37" s="219"/>
      <c r="Q37" s="219"/>
      <c r="AL37" t="s">
        <v>1234</v>
      </c>
      <c r="AM37" s="5">
        <v>45047</v>
      </c>
      <c r="AN37" s="192">
        <v>1263.1578947368421</v>
      </c>
      <c r="AO37" s="121">
        <f t="shared" si="0"/>
        <v>45047</v>
      </c>
      <c r="AP37" s="120">
        <f t="shared" si="1"/>
        <v>18</v>
      </c>
    </row>
    <row r="38" spans="2:42" x14ac:dyDescent="0.3">
      <c r="B38" s="109" t="s">
        <v>1164</v>
      </c>
      <c r="C38" s="219"/>
      <c r="D38" s="219"/>
      <c r="E38" s="219"/>
      <c r="F38" s="219">
        <v>1488.372093023256</v>
      </c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AL38" t="s">
        <v>1235</v>
      </c>
      <c r="AM38" s="5">
        <v>45047</v>
      </c>
      <c r="AN38" s="192">
        <v>1157.8947368421054</v>
      </c>
      <c r="AO38" s="121">
        <f t="shared" si="0"/>
        <v>45047</v>
      </c>
      <c r="AP38" s="120">
        <f t="shared" si="1"/>
        <v>18</v>
      </c>
    </row>
    <row r="39" spans="2:42" x14ac:dyDescent="0.3">
      <c r="B39" s="109" t="s">
        <v>1226</v>
      </c>
      <c r="C39" s="219"/>
      <c r="D39" s="219"/>
      <c r="E39" s="219">
        <v>2402.173913043478</v>
      </c>
      <c r="F39" s="219"/>
      <c r="G39" s="219"/>
      <c r="H39" s="219"/>
      <c r="I39" s="219">
        <v>1630.4347826086955</v>
      </c>
      <c r="J39" s="219"/>
      <c r="K39" s="219"/>
      <c r="L39" s="219"/>
      <c r="M39" s="219"/>
      <c r="N39" s="219"/>
      <c r="O39" s="219"/>
      <c r="P39" s="219"/>
      <c r="Q39" s="219"/>
      <c r="AL39" t="s">
        <v>1230</v>
      </c>
      <c r="AM39" s="5">
        <v>45047</v>
      </c>
      <c r="AN39" s="192">
        <v>289.28571428571428</v>
      </c>
      <c r="AO39" s="121">
        <f t="shared" si="0"/>
        <v>45047</v>
      </c>
      <c r="AP39" s="120">
        <f t="shared" si="1"/>
        <v>18</v>
      </c>
    </row>
    <row r="40" spans="2:42" x14ac:dyDescent="0.3">
      <c r="B40" s="109" t="s">
        <v>1229</v>
      </c>
      <c r="C40" s="219"/>
      <c r="D40" s="219"/>
      <c r="E40" s="219"/>
      <c r="F40" s="219"/>
      <c r="G40" s="219">
        <v>1250</v>
      </c>
      <c r="H40" s="219"/>
      <c r="I40" s="219"/>
      <c r="J40" s="219"/>
      <c r="K40" s="219">
        <v>1875</v>
      </c>
      <c r="L40" s="219"/>
      <c r="M40" s="219"/>
      <c r="N40" s="219"/>
      <c r="O40" s="219"/>
      <c r="P40" s="219"/>
      <c r="Q40" s="219"/>
      <c r="AL40" t="s">
        <v>1791</v>
      </c>
      <c r="AM40" s="5">
        <v>45047</v>
      </c>
      <c r="AN40" s="192">
        <v>424.99999999999994</v>
      </c>
      <c r="AO40" s="121">
        <f t="shared" si="0"/>
        <v>45047</v>
      </c>
      <c r="AP40" s="120">
        <f t="shared" si="1"/>
        <v>18</v>
      </c>
    </row>
    <row r="41" spans="2:42" x14ac:dyDescent="0.3">
      <c r="B41" s="109" t="s">
        <v>1227</v>
      </c>
      <c r="C41" s="219"/>
      <c r="D41" s="219"/>
      <c r="E41" s="219"/>
      <c r="F41" s="219"/>
      <c r="G41" s="219"/>
      <c r="H41" s="219"/>
      <c r="I41" s="219"/>
      <c r="J41" s="219"/>
      <c r="K41" s="219"/>
      <c r="L41" s="219"/>
      <c r="M41" s="219">
        <v>1674.1071428571429</v>
      </c>
      <c r="N41" s="219"/>
      <c r="O41" s="219"/>
      <c r="P41" s="219"/>
      <c r="Q41" s="219"/>
      <c r="AL41" t="s">
        <v>1163</v>
      </c>
      <c r="AM41" s="5">
        <v>45047</v>
      </c>
      <c r="AN41" s="192">
        <v>2139.5348837209303</v>
      </c>
      <c r="AO41" s="121">
        <f t="shared" si="0"/>
        <v>45047</v>
      </c>
      <c r="AP41" s="120">
        <f t="shared" si="1"/>
        <v>18</v>
      </c>
    </row>
    <row r="42" spans="2:42" x14ac:dyDescent="0.3">
      <c r="B42" s="109" t="s">
        <v>1171</v>
      </c>
      <c r="C42" s="219"/>
      <c r="D42" s="219"/>
      <c r="E42" s="219"/>
      <c r="F42" s="219">
        <v>900</v>
      </c>
      <c r="G42" s="219"/>
      <c r="H42" s="219"/>
      <c r="I42" s="219"/>
      <c r="J42" s="219">
        <v>1000</v>
      </c>
      <c r="K42" s="219"/>
      <c r="L42" s="219"/>
      <c r="M42" s="219"/>
      <c r="N42" s="219"/>
      <c r="O42" s="219"/>
      <c r="P42" s="219"/>
      <c r="Q42" s="219"/>
      <c r="AL42" t="s">
        <v>1231</v>
      </c>
      <c r="AM42" s="5">
        <v>45047</v>
      </c>
      <c r="AN42" s="192">
        <v>3000</v>
      </c>
      <c r="AO42" s="121">
        <f t="shared" si="0"/>
        <v>45047</v>
      </c>
      <c r="AP42" s="120">
        <f t="shared" si="1"/>
        <v>18</v>
      </c>
    </row>
    <row r="43" spans="2:42" x14ac:dyDescent="0.3">
      <c r="B43" s="109" t="s">
        <v>1798</v>
      </c>
      <c r="C43" s="219"/>
      <c r="D43" s="219"/>
      <c r="E43" s="219"/>
      <c r="F43" s="219">
        <v>125</v>
      </c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AL43" t="s">
        <v>1792</v>
      </c>
      <c r="AM43" s="5">
        <v>45047</v>
      </c>
      <c r="AN43" s="192">
        <v>2125</v>
      </c>
      <c r="AO43" s="121">
        <f t="shared" si="0"/>
        <v>45047</v>
      </c>
      <c r="AP43" s="120">
        <f t="shared" si="1"/>
        <v>18</v>
      </c>
    </row>
    <row r="44" spans="2:42" x14ac:dyDescent="0.3">
      <c r="B44" s="109" t="s">
        <v>1172</v>
      </c>
      <c r="C44" s="219"/>
      <c r="D44" s="219"/>
      <c r="E44" s="219"/>
      <c r="F44" s="219">
        <v>1500</v>
      </c>
      <c r="G44" s="219"/>
      <c r="H44" s="219"/>
      <c r="I44" s="219"/>
      <c r="J44" s="219">
        <v>1000</v>
      </c>
      <c r="K44" s="219"/>
      <c r="L44" s="219"/>
      <c r="M44" s="219"/>
      <c r="N44" s="219"/>
      <c r="O44" s="219"/>
      <c r="P44" s="219"/>
      <c r="Q44" s="219"/>
      <c r="AL44" t="s">
        <v>1273</v>
      </c>
      <c r="AM44" s="5">
        <v>45047</v>
      </c>
      <c r="AN44" s="192">
        <v>839.58333333333337</v>
      </c>
      <c r="AO44" s="121">
        <f t="shared" si="0"/>
        <v>45047</v>
      </c>
      <c r="AP44" s="120">
        <f t="shared" si="1"/>
        <v>18</v>
      </c>
    </row>
    <row r="45" spans="2:42" x14ac:dyDescent="0.3">
      <c r="B45" s="109" t="s">
        <v>1233</v>
      </c>
      <c r="C45" s="219"/>
      <c r="D45" s="219"/>
      <c r="E45" s="219">
        <v>909.09090909090912</v>
      </c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AL45" t="s">
        <v>1793</v>
      </c>
      <c r="AM45" s="5">
        <v>45047</v>
      </c>
      <c r="AN45" s="192">
        <v>1275</v>
      </c>
      <c r="AO45" s="121">
        <f t="shared" si="0"/>
        <v>45047</v>
      </c>
      <c r="AP45" s="120">
        <f t="shared" si="1"/>
        <v>18</v>
      </c>
    </row>
    <row r="46" spans="2:42" x14ac:dyDescent="0.3">
      <c r="B46" s="109" t="s">
        <v>1234</v>
      </c>
      <c r="C46" s="219"/>
      <c r="D46" s="219"/>
      <c r="E46" s="219">
        <v>1263.1578947368421</v>
      </c>
      <c r="F46" s="219"/>
      <c r="G46" s="219"/>
      <c r="H46" s="219"/>
      <c r="I46" s="219"/>
      <c r="J46" s="219"/>
      <c r="K46" s="219"/>
      <c r="L46" s="219">
        <v>1052.6315789473686</v>
      </c>
      <c r="M46" s="219"/>
      <c r="N46" s="219"/>
      <c r="O46" s="219"/>
      <c r="P46" s="219"/>
      <c r="Q46" s="219"/>
      <c r="AL46" t="s">
        <v>1794</v>
      </c>
      <c r="AM46" s="5">
        <v>45047</v>
      </c>
      <c r="AN46" s="192">
        <v>839.58333333333337</v>
      </c>
      <c r="AO46" s="121">
        <f t="shared" si="0"/>
        <v>45047</v>
      </c>
      <c r="AP46" s="120">
        <f t="shared" si="1"/>
        <v>18</v>
      </c>
    </row>
    <row r="47" spans="2:42" x14ac:dyDescent="0.3">
      <c r="B47" s="109" t="s">
        <v>1235</v>
      </c>
      <c r="C47" s="219"/>
      <c r="D47" s="219"/>
      <c r="E47" s="219">
        <v>1157.8947368421054</v>
      </c>
      <c r="F47" s="219"/>
      <c r="G47" s="219"/>
      <c r="H47" s="219"/>
      <c r="I47" s="219"/>
      <c r="J47" s="219"/>
      <c r="K47" s="219"/>
      <c r="L47" s="219">
        <v>1052.6315789473686</v>
      </c>
      <c r="M47" s="219"/>
      <c r="N47" s="219"/>
      <c r="O47" s="219"/>
      <c r="P47" s="219"/>
      <c r="Q47" s="219"/>
      <c r="AL47" t="s">
        <v>1795</v>
      </c>
      <c r="AM47" s="5">
        <v>45047</v>
      </c>
      <c r="AN47" s="192">
        <v>839.58333333333337</v>
      </c>
      <c r="AO47" s="121">
        <f t="shared" si="0"/>
        <v>45047</v>
      </c>
      <c r="AP47" s="120">
        <f t="shared" si="1"/>
        <v>18</v>
      </c>
    </row>
    <row r="48" spans="2:42" x14ac:dyDescent="0.3">
      <c r="B48" s="109" t="s">
        <v>1280</v>
      </c>
      <c r="C48" s="219"/>
      <c r="D48" s="219"/>
      <c r="E48" s="219"/>
      <c r="F48" s="219"/>
      <c r="G48" s="219">
        <v>1789.4736842105265</v>
      </c>
      <c r="H48" s="219"/>
      <c r="I48" s="219"/>
      <c r="J48" s="219"/>
      <c r="K48" s="219"/>
      <c r="L48" s="219">
        <v>2105.2631578947371</v>
      </c>
      <c r="M48" s="219"/>
      <c r="N48" s="219"/>
      <c r="O48" s="219"/>
      <c r="P48" s="219"/>
      <c r="Q48" s="219"/>
      <c r="AL48" t="s">
        <v>1216</v>
      </c>
      <c r="AM48" s="5">
        <v>45047</v>
      </c>
      <c r="AN48" s="192">
        <v>419.53488372093022</v>
      </c>
      <c r="AO48" s="121">
        <f t="shared" si="0"/>
        <v>45047</v>
      </c>
      <c r="AP48" s="120">
        <f t="shared" si="1"/>
        <v>18</v>
      </c>
    </row>
    <row r="49" spans="2:42" x14ac:dyDescent="0.3">
      <c r="B49" s="109" t="s">
        <v>1236</v>
      </c>
      <c r="C49" s="219"/>
      <c r="D49" s="219"/>
      <c r="E49" s="219"/>
      <c r="F49" s="219"/>
      <c r="G49" s="219"/>
      <c r="H49" s="219"/>
      <c r="I49" s="219">
        <v>1999.9999999999998</v>
      </c>
      <c r="J49" s="219"/>
      <c r="K49" s="219"/>
      <c r="L49" s="219"/>
      <c r="M49" s="219"/>
      <c r="N49" s="219"/>
      <c r="O49" s="219"/>
      <c r="P49" s="219"/>
      <c r="Q49" s="219"/>
      <c r="AL49" t="s">
        <v>1287</v>
      </c>
      <c r="AM49" s="5">
        <v>45047</v>
      </c>
      <c r="AN49" s="192">
        <v>266.66666666666669</v>
      </c>
      <c r="AO49" s="121">
        <f t="shared" si="0"/>
        <v>45047</v>
      </c>
      <c r="AP49" s="120">
        <f t="shared" si="1"/>
        <v>18</v>
      </c>
    </row>
    <row r="50" spans="2:42" x14ac:dyDescent="0.3">
      <c r="B50" s="109" t="s">
        <v>1237</v>
      </c>
      <c r="C50" s="219"/>
      <c r="D50" s="219"/>
      <c r="E50" s="219"/>
      <c r="F50" s="219"/>
      <c r="G50" s="219"/>
      <c r="H50" s="219"/>
      <c r="I50" s="219">
        <v>909.09090909090901</v>
      </c>
      <c r="J50" s="219"/>
      <c r="K50" s="219"/>
      <c r="L50" s="219"/>
      <c r="M50" s="219"/>
      <c r="N50" s="219"/>
      <c r="O50" s="219"/>
      <c r="P50" s="219"/>
      <c r="Q50" s="219"/>
      <c r="AL50" t="s">
        <v>1268</v>
      </c>
      <c r="AM50" s="5">
        <v>45047</v>
      </c>
      <c r="AN50" s="192">
        <v>266.66666666666669</v>
      </c>
      <c r="AO50" s="121">
        <f t="shared" si="0"/>
        <v>45047</v>
      </c>
      <c r="AP50" s="120">
        <f t="shared" si="1"/>
        <v>18</v>
      </c>
    </row>
    <row r="51" spans="2:42" x14ac:dyDescent="0.3">
      <c r="B51" s="109" t="s">
        <v>1278</v>
      </c>
      <c r="C51" s="219"/>
      <c r="D51" s="219">
        <v>533.33333333333337</v>
      </c>
      <c r="E51" s="219"/>
      <c r="F51" s="219"/>
      <c r="G51" s="219"/>
      <c r="H51" s="219"/>
      <c r="I51" s="219"/>
      <c r="J51" s="219"/>
      <c r="K51" s="219"/>
      <c r="L51" s="219"/>
      <c r="M51" s="219"/>
      <c r="N51" s="219"/>
      <c r="O51" s="219"/>
      <c r="P51" s="219"/>
      <c r="Q51" s="219"/>
      <c r="AL51" t="s">
        <v>1276</v>
      </c>
      <c r="AM51" s="5">
        <v>45047</v>
      </c>
      <c r="AN51" s="192">
        <v>533.33333333333337</v>
      </c>
      <c r="AO51" s="121">
        <f t="shared" si="0"/>
        <v>45047</v>
      </c>
      <c r="AP51" s="120">
        <f t="shared" si="1"/>
        <v>18</v>
      </c>
    </row>
    <row r="52" spans="2:42" x14ac:dyDescent="0.3">
      <c r="B52" s="109" t="s">
        <v>1268</v>
      </c>
      <c r="C52" s="219"/>
      <c r="D52" s="219">
        <v>266.66666666666669</v>
      </c>
      <c r="E52" s="219">
        <v>266.66666666666669</v>
      </c>
      <c r="F52" s="219">
        <v>266.66666666666669</v>
      </c>
      <c r="G52" s="219">
        <v>266.66666666666669</v>
      </c>
      <c r="H52" s="219">
        <v>266.66666666666669</v>
      </c>
      <c r="I52" s="219">
        <v>266.66666666666669</v>
      </c>
      <c r="J52" s="219"/>
      <c r="K52" s="219">
        <v>266.66666666666669</v>
      </c>
      <c r="L52" s="219"/>
      <c r="M52" s="219">
        <v>266.66666666666669</v>
      </c>
      <c r="N52" s="219"/>
      <c r="O52" s="219"/>
      <c r="P52" s="219"/>
      <c r="Q52" s="219"/>
      <c r="AL52" t="s">
        <v>1269</v>
      </c>
      <c r="AM52" s="5">
        <v>45047</v>
      </c>
      <c r="AN52" s="192">
        <v>266.66666666666669</v>
      </c>
      <c r="AO52" s="121">
        <f t="shared" si="0"/>
        <v>45047</v>
      </c>
      <c r="AP52" s="120">
        <f t="shared" si="1"/>
        <v>18</v>
      </c>
    </row>
    <row r="53" spans="2:42" x14ac:dyDescent="0.3">
      <c r="B53" s="109" t="s">
        <v>1277</v>
      </c>
      <c r="C53" s="219"/>
      <c r="D53" s="219">
        <v>533.33333333333337</v>
      </c>
      <c r="E53" s="219"/>
      <c r="F53" s="219"/>
      <c r="G53" s="219"/>
      <c r="H53" s="219">
        <v>533.33333333333337</v>
      </c>
      <c r="I53" s="219"/>
      <c r="J53" s="219"/>
      <c r="K53" s="219"/>
      <c r="L53" s="219"/>
      <c r="M53" s="219"/>
      <c r="N53" s="219"/>
      <c r="O53" s="219"/>
      <c r="P53" s="219"/>
      <c r="Q53" s="219"/>
      <c r="AL53" t="s">
        <v>1279</v>
      </c>
      <c r="AM53" s="5">
        <v>45047</v>
      </c>
      <c r="AN53" s="192">
        <v>1066.6666666666667</v>
      </c>
      <c r="AO53" s="121">
        <f t="shared" si="0"/>
        <v>45047</v>
      </c>
      <c r="AP53" s="120">
        <f t="shared" si="1"/>
        <v>18</v>
      </c>
    </row>
    <row r="54" spans="2:42" x14ac:dyDescent="0.3">
      <c r="B54" s="109" t="s">
        <v>1284</v>
      </c>
      <c r="C54" s="219"/>
      <c r="D54" s="219"/>
      <c r="E54" s="219"/>
      <c r="F54" s="219"/>
      <c r="G54" s="219"/>
      <c r="H54" s="219">
        <v>533.33333333333337</v>
      </c>
      <c r="I54" s="219"/>
      <c r="J54" s="219">
        <v>533.33333333333337</v>
      </c>
      <c r="K54" s="219"/>
      <c r="L54" s="219">
        <v>533.33333333333337</v>
      </c>
      <c r="M54" s="219"/>
      <c r="N54" s="219"/>
      <c r="O54" s="219"/>
      <c r="P54" s="219"/>
      <c r="Q54" s="219"/>
      <c r="AL54" t="s">
        <v>1266</v>
      </c>
      <c r="AM54" s="5">
        <v>45047</v>
      </c>
      <c r="AN54" s="192">
        <v>416.66666666666669</v>
      </c>
      <c r="AO54" s="121">
        <f t="shared" si="0"/>
        <v>45047</v>
      </c>
      <c r="AP54" s="120">
        <f t="shared" si="1"/>
        <v>18</v>
      </c>
    </row>
    <row r="55" spans="2:42" x14ac:dyDescent="0.3">
      <c r="B55" s="109" t="s">
        <v>1276</v>
      </c>
      <c r="C55" s="219"/>
      <c r="D55" s="219">
        <v>533.33333333333337</v>
      </c>
      <c r="E55" s="219">
        <v>533.33333333333337</v>
      </c>
      <c r="F55" s="219"/>
      <c r="G55" s="219">
        <v>533.33333333333337</v>
      </c>
      <c r="H55" s="219"/>
      <c r="I55" s="219"/>
      <c r="J55" s="219"/>
      <c r="K55" s="219"/>
      <c r="L55" s="219"/>
      <c r="M55" s="219">
        <v>533.33333333333337</v>
      </c>
      <c r="N55" s="219"/>
      <c r="O55" s="219"/>
      <c r="P55" s="219"/>
      <c r="Q55" s="219"/>
      <c r="AL55" t="s">
        <v>1796</v>
      </c>
      <c r="AM55" s="5">
        <v>45047</v>
      </c>
      <c r="AN55" s="192">
        <v>266.66666666666669</v>
      </c>
      <c r="AO55" s="121">
        <f t="shared" si="0"/>
        <v>45047</v>
      </c>
      <c r="AP55" s="120">
        <f t="shared" si="1"/>
        <v>18</v>
      </c>
    </row>
    <row r="56" spans="2:42" x14ac:dyDescent="0.3">
      <c r="B56" s="109" t="s">
        <v>1797</v>
      </c>
      <c r="C56" s="219"/>
      <c r="D56" s="219"/>
      <c r="E56" s="219">
        <v>266.66666666666669</v>
      </c>
      <c r="F56" s="219"/>
      <c r="G56" s="219">
        <v>266.66666666666669</v>
      </c>
      <c r="H56" s="219"/>
      <c r="I56" s="219">
        <v>266.66666666666669</v>
      </c>
      <c r="J56" s="219"/>
      <c r="K56" s="219">
        <v>266.66666666666669</v>
      </c>
      <c r="L56" s="219"/>
      <c r="M56" s="219">
        <v>266.66666666666669</v>
      </c>
      <c r="N56" s="219"/>
      <c r="O56" s="219"/>
      <c r="P56" s="219"/>
      <c r="Q56" s="219"/>
      <c r="AL56" t="s">
        <v>1797</v>
      </c>
      <c r="AM56" s="5">
        <v>45047</v>
      </c>
      <c r="AN56" s="192">
        <v>266.66666666666669</v>
      </c>
      <c r="AO56" s="121">
        <f t="shared" si="0"/>
        <v>45047</v>
      </c>
      <c r="AP56" s="120">
        <f t="shared" si="1"/>
        <v>18</v>
      </c>
    </row>
    <row r="57" spans="2:42" x14ac:dyDescent="0.3">
      <c r="B57" s="109" t="s">
        <v>1796</v>
      </c>
      <c r="C57" s="219"/>
      <c r="D57" s="219"/>
      <c r="E57" s="219">
        <v>266.66666666666669</v>
      </c>
      <c r="F57" s="219"/>
      <c r="G57" s="219">
        <v>570</v>
      </c>
      <c r="H57" s="219"/>
      <c r="I57" s="219">
        <v>266.66666666666669</v>
      </c>
      <c r="J57" s="219"/>
      <c r="K57" s="219">
        <v>266.66666666666669</v>
      </c>
      <c r="L57" s="219"/>
      <c r="M57" s="219">
        <v>266.66666666666669</v>
      </c>
      <c r="N57" s="219"/>
      <c r="O57" s="219"/>
      <c r="P57" s="219"/>
      <c r="Q57" s="219"/>
      <c r="AL57" t="s">
        <v>1175</v>
      </c>
      <c r="AM57" s="5">
        <v>45054</v>
      </c>
      <c r="AN57" s="192">
        <v>4342.105263157895</v>
      </c>
      <c r="AO57" s="121">
        <f t="shared" si="0"/>
        <v>45054</v>
      </c>
      <c r="AP57" s="120">
        <f t="shared" si="1"/>
        <v>19</v>
      </c>
    </row>
    <row r="58" spans="2:42" x14ac:dyDescent="0.3">
      <c r="B58" s="109" t="s">
        <v>1804</v>
      </c>
      <c r="C58" s="219"/>
      <c r="D58" s="219"/>
      <c r="E58" s="219"/>
      <c r="F58" s="219"/>
      <c r="G58" s="219">
        <v>225.33333333333334</v>
      </c>
      <c r="H58" s="219"/>
      <c r="I58" s="219"/>
      <c r="J58" s="219"/>
      <c r="K58" s="219">
        <v>1000</v>
      </c>
      <c r="L58" s="219"/>
      <c r="M58" s="219"/>
      <c r="N58" s="219"/>
      <c r="O58" s="219"/>
      <c r="P58" s="219"/>
      <c r="Q58" s="219"/>
      <c r="AL58" t="s">
        <v>1270</v>
      </c>
      <c r="AM58" s="5">
        <v>45054</v>
      </c>
      <c r="AN58" s="192">
        <v>324.01315789473682</v>
      </c>
      <c r="AO58" s="121">
        <f t="shared" si="0"/>
        <v>45054</v>
      </c>
      <c r="AP58" s="120">
        <f t="shared" si="1"/>
        <v>19</v>
      </c>
    </row>
    <row r="59" spans="2:42" x14ac:dyDescent="0.3">
      <c r="B59" s="109" t="s">
        <v>1275</v>
      </c>
      <c r="C59" s="219"/>
      <c r="D59" s="219">
        <v>533.33333333333337</v>
      </c>
      <c r="E59" s="219"/>
      <c r="F59" s="219"/>
      <c r="G59" s="219"/>
      <c r="H59" s="219"/>
      <c r="I59" s="219"/>
      <c r="J59" s="219">
        <v>533.33333333333337</v>
      </c>
      <c r="K59" s="219"/>
      <c r="L59" s="219">
        <v>533.33333333333337</v>
      </c>
      <c r="M59" s="219"/>
      <c r="N59" s="219"/>
      <c r="O59" s="219"/>
      <c r="P59" s="219"/>
      <c r="Q59" s="219"/>
      <c r="AL59" t="s">
        <v>1176</v>
      </c>
      <c r="AM59" s="5">
        <v>45054</v>
      </c>
      <c r="AN59" s="192">
        <v>2467.1052631578946</v>
      </c>
      <c r="AO59" s="121">
        <f t="shared" si="0"/>
        <v>45054</v>
      </c>
      <c r="AP59" s="120">
        <f t="shared" si="1"/>
        <v>19</v>
      </c>
    </row>
    <row r="60" spans="2:42" x14ac:dyDescent="0.3">
      <c r="B60" s="109" t="s">
        <v>1279</v>
      </c>
      <c r="C60" s="219"/>
      <c r="D60" s="219"/>
      <c r="E60" s="219">
        <v>1066.6666666666667</v>
      </c>
      <c r="F60" s="219"/>
      <c r="G60" s="219">
        <v>1066.6666666666667</v>
      </c>
      <c r="H60" s="219"/>
      <c r="I60" s="219"/>
      <c r="J60" s="219"/>
      <c r="K60" s="219">
        <v>1066.6666666666667</v>
      </c>
      <c r="L60" s="219"/>
      <c r="M60" s="219">
        <v>1066.6666666666667</v>
      </c>
      <c r="N60" s="219"/>
      <c r="O60" s="219"/>
      <c r="P60" s="219"/>
      <c r="Q60" s="219"/>
      <c r="AL60" t="s">
        <v>1171</v>
      </c>
      <c r="AM60" s="5">
        <v>45054</v>
      </c>
      <c r="AN60" s="192">
        <v>900</v>
      </c>
      <c r="AO60" s="121">
        <f t="shared" si="0"/>
        <v>45054</v>
      </c>
      <c r="AP60" s="120">
        <f t="shared" si="1"/>
        <v>19</v>
      </c>
    </row>
    <row r="61" spans="2:42" x14ac:dyDescent="0.3">
      <c r="B61" s="109" t="s">
        <v>1267</v>
      </c>
      <c r="C61" s="219"/>
      <c r="D61" s="219">
        <v>533.33333333333337</v>
      </c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AL61" t="s">
        <v>1172</v>
      </c>
      <c r="AM61" s="5">
        <v>45054</v>
      </c>
      <c r="AN61" s="192">
        <v>1500</v>
      </c>
      <c r="AO61" s="121">
        <f t="shared" si="0"/>
        <v>45054</v>
      </c>
      <c r="AP61" s="120">
        <f t="shared" si="1"/>
        <v>19</v>
      </c>
    </row>
    <row r="62" spans="2:42" x14ac:dyDescent="0.3">
      <c r="B62" s="109" t="s">
        <v>1269</v>
      </c>
      <c r="C62" s="219"/>
      <c r="D62" s="219">
        <v>266.66666666666669</v>
      </c>
      <c r="E62" s="219">
        <v>266.66666666666669</v>
      </c>
      <c r="F62" s="219">
        <v>266.66666666666669</v>
      </c>
      <c r="G62" s="219"/>
      <c r="H62" s="219"/>
      <c r="I62" s="219">
        <v>266.66666666666669</v>
      </c>
      <c r="J62" s="219"/>
      <c r="K62" s="219">
        <v>266.66666666666669</v>
      </c>
      <c r="L62" s="219"/>
      <c r="M62" s="219"/>
      <c r="N62" s="219"/>
      <c r="O62" s="219"/>
      <c r="P62" s="219"/>
      <c r="Q62" s="219"/>
      <c r="AL62" t="s">
        <v>1217</v>
      </c>
      <c r="AM62" s="5">
        <v>45054</v>
      </c>
      <c r="AN62" s="192">
        <v>2000</v>
      </c>
      <c r="AO62" s="121">
        <f t="shared" si="0"/>
        <v>45054</v>
      </c>
      <c r="AP62" s="120">
        <f t="shared" si="1"/>
        <v>19</v>
      </c>
    </row>
    <row r="63" spans="2:42" x14ac:dyDescent="0.3">
      <c r="B63" s="109" t="s">
        <v>1801</v>
      </c>
      <c r="C63" s="219"/>
      <c r="D63" s="219"/>
      <c r="E63" s="219"/>
      <c r="F63" s="219"/>
      <c r="G63" s="219">
        <v>666.66666666666674</v>
      </c>
      <c r="H63" s="219"/>
      <c r="I63" s="219"/>
      <c r="J63" s="219">
        <v>1000</v>
      </c>
      <c r="K63" s="219"/>
      <c r="L63" s="219"/>
      <c r="M63" s="219"/>
      <c r="N63" s="219"/>
      <c r="O63" s="219"/>
      <c r="P63" s="219"/>
      <c r="Q63" s="219"/>
      <c r="AL63" t="s">
        <v>1218</v>
      </c>
      <c r="AM63" s="5">
        <v>45054</v>
      </c>
      <c r="AN63" s="192">
        <v>2000</v>
      </c>
      <c r="AO63" s="121">
        <f t="shared" si="0"/>
        <v>45054</v>
      </c>
      <c r="AP63" s="120">
        <f t="shared" si="1"/>
        <v>19</v>
      </c>
    </row>
    <row r="64" spans="2:42" x14ac:dyDescent="0.3">
      <c r="B64" s="109" t="s">
        <v>1805</v>
      </c>
      <c r="C64" s="219"/>
      <c r="D64" s="219"/>
      <c r="E64" s="219"/>
      <c r="F64" s="219"/>
      <c r="G64" s="219"/>
      <c r="H64" s="219"/>
      <c r="I64" s="219"/>
      <c r="J64" s="219">
        <v>555.55555555555554</v>
      </c>
      <c r="K64" s="219"/>
      <c r="L64" s="219"/>
      <c r="M64" s="219"/>
      <c r="N64" s="219"/>
      <c r="O64" s="219"/>
      <c r="P64" s="219"/>
      <c r="Q64" s="219"/>
      <c r="AL64" t="s">
        <v>1219</v>
      </c>
      <c r="AM64" s="5">
        <v>45054</v>
      </c>
      <c r="AN64" s="192">
        <v>2500</v>
      </c>
      <c r="AO64" s="121">
        <f t="shared" si="0"/>
        <v>45054</v>
      </c>
      <c r="AP64" s="120">
        <f t="shared" si="1"/>
        <v>19</v>
      </c>
    </row>
    <row r="65" spans="2:42" x14ac:dyDescent="0.3">
      <c r="B65" s="109" t="s">
        <v>1786</v>
      </c>
      <c r="C65" s="219"/>
      <c r="D65" s="219"/>
      <c r="E65" s="219"/>
      <c r="F65" s="219"/>
      <c r="G65" s="219"/>
      <c r="H65" s="219"/>
      <c r="I65" s="219"/>
      <c r="J65" s="219">
        <v>1111.1111111111111</v>
      </c>
      <c r="K65" s="219"/>
      <c r="L65" s="219"/>
      <c r="M65" s="219"/>
      <c r="N65" s="219"/>
      <c r="O65" s="219"/>
      <c r="P65" s="219"/>
      <c r="Q65" s="219"/>
      <c r="AL65" t="s">
        <v>1272</v>
      </c>
      <c r="AM65" s="5">
        <v>45054</v>
      </c>
      <c r="AN65" s="192">
        <v>1000</v>
      </c>
      <c r="AO65" s="121">
        <f t="shared" si="0"/>
        <v>45054</v>
      </c>
      <c r="AP65" s="120">
        <f t="shared" si="1"/>
        <v>19</v>
      </c>
    </row>
    <row r="66" spans="2:42" x14ac:dyDescent="0.3">
      <c r="B66" s="109" t="s">
        <v>1802</v>
      </c>
      <c r="C66" s="219"/>
      <c r="D66" s="219"/>
      <c r="E66" s="219"/>
      <c r="F66" s="219"/>
      <c r="G66" s="219">
        <v>2000</v>
      </c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AL66" t="s">
        <v>1271</v>
      </c>
      <c r="AM66" s="5">
        <v>45054</v>
      </c>
      <c r="AN66" s="192">
        <v>1000</v>
      </c>
      <c r="AO66" s="121">
        <f t="shared" ref="AO66:AO129" si="2">+AM66</f>
        <v>45054</v>
      </c>
      <c r="AP66" s="120">
        <f t="shared" ref="AP66:AP129" si="3">+_xlfn.ISOWEEKNUM(AO66)</f>
        <v>19</v>
      </c>
    </row>
    <row r="67" spans="2:42" x14ac:dyDescent="0.3">
      <c r="B67" s="109" t="s">
        <v>1803</v>
      </c>
      <c r="C67" s="219"/>
      <c r="D67" s="219"/>
      <c r="E67" s="219"/>
      <c r="F67" s="219"/>
      <c r="G67" s="219">
        <v>3000</v>
      </c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AL67" t="s">
        <v>1798</v>
      </c>
      <c r="AM67" s="5">
        <v>45054</v>
      </c>
      <c r="AN67" s="192">
        <v>125</v>
      </c>
      <c r="AO67" s="121">
        <f t="shared" si="2"/>
        <v>45054</v>
      </c>
      <c r="AP67" s="120">
        <f t="shared" si="3"/>
        <v>19</v>
      </c>
    </row>
    <row r="68" spans="2:42" x14ac:dyDescent="0.3">
      <c r="B68" s="109" t="s">
        <v>1800</v>
      </c>
      <c r="C68" s="219"/>
      <c r="D68" s="219"/>
      <c r="E68" s="219"/>
      <c r="F68" s="219">
        <v>952.38095238095241</v>
      </c>
      <c r="G68" s="219"/>
      <c r="H68" s="219"/>
      <c r="I68" s="219"/>
      <c r="J68" s="219"/>
      <c r="K68" s="219"/>
      <c r="L68" s="219"/>
      <c r="M68" s="219">
        <v>952.38095238095241</v>
      </c>
      <c r="N68" s="219"/>
      <c r="O68" s="219"/>
      <c r="P68" s="219"/>
      <c r="Q68" s="219"/>
      <c r="AL68" t="s">
        <v>1158</v>
      </c>
      <c r="AM68" s="5">
        <v>45054</v>
      </c>
      <c r="AN68" s="192">
        <v>2614.3790849673201</v>
      </c>
      <c r="AO68" s="121">
        <f t="shared" si="2"/>
        <v>45054</v>
      </c>
      <c r="AP68" s="120">
        <f t="shared" si="3"/>
        <v>19</v>
      </c>
    </row>
    <row r="69" spans="2:42" x14ac:dyDescent="0.3">
      <c r="B69" s="109" t="s">
        <v>1790</v>
      </c>
      <c r="C69" s="219"/>
      <c r="D69" s="219">
        <v>3242.8571428571431</v>
      </c>
      <c r="E69" s="219"/>
      <c r="F69" s="219"/>
      <c r="G69" s="219"/>
      <c r="H69" s="219"/>
      <c r="I69" s="219"/>
      <c r="J69" s="219"/>
      <c r="K69" s="219"/>
      <c r="L69" s="219"/>
      <c r="M69" s="219">
        <v>952.38095238095241</v>
      </c>
      <c r="N69" s="219"/>
      <c r="O69" s="219"/>
      <c r="P69" s="219"/>
      <c r="Q69" s="219"/>
      <c r="AL69" t="s">
        <v>1274</v>
      </c>
      <c r="AM69" s="5">
        <v>45054</v>
      </c>
      <c r="AN69" s="192">
        <v>252</v>
      </c>
      <c r="AO69" s="121">
        <f t="shared" si="2"/>
        <v>45054</v>
      </c>
      <c r="AP69" s="120">
        <f t="shared" si="3"/>
        <v>19</v>
      </c>
    </row>
    <row r="70" spans="2:42" x14ac:dyDescent="0.3">
      <c r="B70" s="109" t="s">
        <v>1799</v>
      </c>
      <c r="C70" s="219"/>
      <c r="D70" s="219"/>
      <c r="E70" s="219"/>
      <c r="F70" s="219">
        <v>952.38095238095241</v>
      </c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AL70" t="s">
        <v>1169</v>
      </c>
      <c r="AM70" s="5">
        <v>45054</v>
      </c>
      <c r="AN70" s="192">
        <v>1094.2760942760942</v>
      </c>
      <c r="AO70" s="121">
        <f t="shared" si="2"/>
        <v>45054</v>
      </c>
      <c r="AP70" s="120">
        <f t="shared" si="3"/>
        <v>19</v>
      </c>
    </row>
    <row r="71" spans="2:42" x14ac:dyDescent="0.3">
      <c r="B71" s="109" t="s">
        <v>1287</v>
      </c>
      <c r="C71" s="219"/>
      <c r="D71" s="219">
        <v>266.66666666666669</v>
      </c>
      <c r="E71" s="219">
        <v>266.66666666666669</v>
      </c>
      <c r="F71" s="219"/>
      <c r="G71" s="219">
        <v>266.66666666666669</v>
      </c>
      <c r="H71" s="219"/>
      <c r="I71" s="219">
        <v>266.66666666666669</v>
      </c>
      <c r="J71" s="219">
        <v>266.66666666666669</v>
      </c>
      <c r="K71" s="219">
        <v>266.66666666666669</v>
      </c>
      <c r="L71" s="219">
        <v>266.66666666666669</v>
      </c>
      <c r="M71" s="219">
        <v>266.66666666666669</v>
      </c>
      <c r="N71" s="219"/>
      <c r="O71" s="219"/>
      <c r="P71" s="219"/>
      <c r="Q71" s="219"/>
      <c r="AL71" t="s">
        <v>1162</v>
      </c>
      <c r="AM71" s="5">
        <v>45054</v>
      </c>
      <c r="AN71" s="192">
        <v>1869.1588785046727</v>
      </c>
      <c r="AO71" s="121">
        <f t="shared" si="2"/>
        <v>45054</v>
      </c>
      <c r="AP71" s="120">
        <f t="shared" si="3"/>
        <v>19</v>
      </c>
    </row>
    <row r="72" spans="2:42" x14ac:dyDescent="0.3">
      <c r="B72" s="109" t="s">
        <v>1175</v>
      </c>
      <c r="C72" s="219"/>
      <c r="D72" s="219"/>
      <c r="E72" s="219"/>
      <c r="F72" s="219">
        <v>4342.105263157895</v>
      </c>
      <c r="G72" s="219"/>
      <c r="H72" s="219">
        <v>1949.1776315789473</v>
      </c>
      <c r="I72" s="219"/>
      <c r="J72" s="219">
        <v>4992</v>
      </c>
      <c r="K72" s="219"/>
      <c r="L72" s="219"/>
      <c r="M72" s="219"/>
      <c r="N72" s="219"/>
      <c r="O72" s="219">
        <v>2496.0526315789475</v>
      </c>
      <c r="P72" s="219"/>
      <c r="Q72" s="219"/>
      <c r="AL72" t="s">
        <v>1799</v>
      </c>
      <c r="AM72" s="5">
        <v>45054</v>
      </c>
      <c r="AN72" s="192">
        <v>952.38095238095241</v>
      </c>
      <c r="AO72" s="121">
        <f t="shared" si="2"/>
        <v>45054</v>
      </c>
      <c r="AP72" s="120">
        <f t="shared" si="3"/>
        <v>19</v>
      </c>
    </row>
    <row r="73" spans="2:42" x14ac:dyDescent="0.3">
      <c r="B73" s="109" t="s">
        <v>1176</v>
      </c>
      <c r="C73" s="219"/>
      <c r="D73" s="219"/>
      <c r="E73" s="219"/>
      <c r="F73" s="219">
        <v>2467.1052631578946</v>
      </c>
      <c r="G73" s="219"/>
      <c r="H73" s="219">
        <v>740.13157894736844</v>
      </c>
      <c r="I73" s="219">
        <v>1784.8684210526314</v>
      </c>
      <c r="J73" s="219"/>
      <c r="K73" s="219"/>
      <c r="L73" s="219"/>
      <c r="M73" s="219"/>
      <c r="N73" s="219"/>
      <c r="O73" s="219"/>
      <c r="P73" s="219">
        <v>2496.0526315789475</v>
      </c>
      <c r="Q73" s="219"/>
      <c r="AL73" t="s">
        <v>1800</v>
      </c>
      <c r="AM73" s="5">
        <v>45054</v>
      </c>
      <c r="AN73" s="192">
        <v>952.38095238095241</v>
      </c>
      <c r="AO73" s="121">
        <f t="shared" si="2"/>
        <v>45054</v>
      </c>
      <c r="AP73" s="120">
        <f t="shared" si="3"/>
        <v>19</v>
      </c>
    </row>
    <row r="74" spans="2:42" x14ac:dyDescent="0.3">
      <c r="B74" s="109" t="s">
        <v>1270</v>
      </c>
      <c r="C74" s="219"/>
      <c r="D74" s="219"/>
      <c r="E74" s="219"/>
      <c r="F74" s="219">
        <v>324.01315789473682</v>
      </c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AL74" t="s">
        <v>1163</v>
      </c>
      <c r="AM74" s="5">
        <v>45054</v>
      </c>
      <c r="AN74" s="192">
        <v>930.23255813953494</v>
      </c>
      <c r="AO74" s="121">
        <f t="shared" si="2"/>
        <v>45054</v>
      </c>
      <c r="AP74" s="120">
        <f t="shared" si="3"/>
        <v>19</v>
      </c>
    </row>
    <row r="75" spans="2:42" x14ac:dyDescent="0.3">
      <c r="B75" s="109" t="s">
        <v>1238</v>
      </c>
      <c r="C75" s="219"/>
      <c r="D75" s="219"/>
      <c r="E75" s="219"/>
      <c r="F75" s="219"/>
      <c r="G75" s="219"/>
      <c r="H75" s="219"/>
      <c r="I75" s="219"/>
      <c r="J75" s="219"/>
      <c r="K75" s="219">
        <v>2184</v>
      </c>
      <c r="L75" s="219"/>
      <c r="M75" s="219"/>
      <c r="N75" s="219"/>
      <c r="O75" s="219"/>
      <c r="P75" s="219">
        <v>2180.4511278195487</v>
      </c>
      <c r="Q75" s="219"/>
      <c r="AL75" t="s">
        <v>1164</v>
      </c>
      <c r="AM75" s="5">
        <v>45054</v>
      </c>
      <c r="AN75" s="192">
        <v>1488.372093023256</v>
      </c>
      <c r="AO75" s="121">
        <f t="shared" si="2"/>
        <v>45054</v>
      </c>
      <c r="AP75" s="120">
        <f t="shared" si="3"/>
        <v>19</v>
      </c>
    </row>
    <row r="76" spans="2:42" x14ac:dyDescent="0.3">
      <c r="B76" s="109" t="s">
        <v>1158</v>
      </c>
      <c r="C76" s="219"/>
      <c r="D76" s="219"/>
      <c r="E76" s="219"/>
      <c r="F76" s="219">
        <v>2614.3790849673201</v>
      </c>
      <c r="G76" s="219">
        <v>1601.3071895424837</v>
      </c>
      <c r="H76" s="219">
        <v>3267.9738562091502</v>
      </c>
      <c r="I76" s="219">
        <v>1388.8888888888889</v>
      </c>
      <c r="J76" s="219">
        <v>4460.7843137254904</v>
      </c>
      <c r="K76" s="219"/>
      <c r="L76" s="219"/>
      <c r="M76" s="219">
        <v>2124.1830065359477</v>
      </c>
      <c r="N76" s="219">
        <v>4411.7647058823532</v>
      </c>
      <c r="O76" s="219">
        <v>2189.5424836601305</v>
      </c>
      <c r="P76" s="219">
        <v>2189.5424836601305</v>
      </c>
      <c r="Q76" s="219"/>
      <c r="AL76" t="s">
        <v>1174</v>
      </c>
      <c r="AM76" s="5">
        <v>45054</v>
      </c>
      <c r="AN76" s="192">
        <v>2000</v>
      </c>
      <c r="AO76" s="121">
        <f t="shared" si="2"/>
        <v>45054</v>
      </c>
      <c r="AP76" s="120">
        <f t="shared" si="3"/>
        <v>19</v>
      </c>
    </row>
    <row r="77" spans="2:42" x14ac:dyDescent="0.3">
      <c r="B77" s="109" t="s">
        <v>1281</v>
      </c>
      <c r="C77" s="219"/>
      <c r="D77" s="219"/>
      <c r="E77" s="219"/>
      <c r="F77" s="219"/>
      <c r="G77" s="219">
        <v>1176</v>
      </c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AL77" t="s">
        <v>1268</v>
      </c>
      <c r="AM77" s="5">
        <v>45054</v>
      </c>
      <c r="AN77" s="192">
        <v>266.66666666666669</v>
      </c>
      <c r="AO77" s="121">
        <f t="shared" si="2"/>
        <v>45054</v>
      </c>
      <c r="AP77" s="120">
        <f t="shared" si="3"/>
        <v>19</v>
      </c>
    </row>
    <row r="78" spans="2:42" x14ac:dyDescent="0.3">
      <c r="B78" s="109" t="s">
        <v>1282</v>
      </c>
      <c r="C78" s="219"/>
      <c r="D78" s="219"/>
      <c r="E78" s="219"/>
      <c r="F78" s="219"/>
      <c r="G78" s="219">
        <v>216.00000000000003</v>
      </c>
      <c r="H78" s="219"/>
      <c r="I78" s="219">
        <v>1248.0000000000002</v>
      </c>
      <c r="J78" s="219"/>
      <c r="K78" s="219"/>
      <c r="L78" s="219"/>
      <c r="M78" s="219"/>
      <c r="N78" s="219"/>
      <c r="O78" s="219">
        <v>1248.0000000000002</v>
      </c>
      <c r="P78" s="219"/>
      <c r="Q78" s="219"/>
      <c r="AL78" t="s">
        <v>1269</v>
      </c>
      <c r="AM78" s="5">
        <v>45054</v>
      </c>
      <c r="AN78" s="192">
        <v>266.66666666666669</v>
      </c>
      <c r="AO78" s="121">
        <f t="shared" si="2"/>
        <v>45054</v>
      </c>
      <c r="AP78" s="120">
        <f t="shared" si="3"/>
        <v>19</v>
      </c>
    </row>
    <row r="79" spans="2:42" x14ac:dyDescent="0.3">
      <c r="B79" s="109" t="s">
        <v>1162</v>
      </c>
      <c r="C79" s="219"/>
      <c r="D79" s="219">
        <v>1444.3500424808835</v>
      </c>
      <c r="E79" s="219"/>
      <c r="F79" s="219">
        <v>1869.1588785046727</v>
      </c>
      <c r="G79" s="219">
        <v>1444.3500424808835</v>
      </c>
      <c r="H79" s="219"/>
      <c r="I79" s="219"/>
      <c r="J79" s="219">
        <v>2548.8530161427357</v>
      </c>
      <c r="K79" s="219">
        <v>2718.7765505522511</v>
      </c>
      <c r="L79" s="219">
        <v>1444.3500424808835</v>
      </c>
      <c r="M79" s="219">
        <v>2039.0824129141884</v>
      </c>
      <c r="N79" s="219"/>
      <c r="O79" s="219">
        <v>2259.9830076465587</v>
      </c>
      <c r="P79" s="219">
        <v>2276.9753610875105</v>
      </c>
      <c r="Q79" s="219">
        <v>2276.9753610875105</v>
      </c>
      <c r="AL79" t="s">
        <v>1266</v>
      </c>
      <c r="AM79" s="5">
        <v>45054</v>
      </c>
      <c r="AN79" s="192">
        <v>416.66666666666669</v>
      </c>
      <c r="AO79" s="121">
        <f t="shared" si="2"/>
        <v>45054</v>
      </c>
      <c r="AP79" s="120">
        <f t="shared" si="3"/>
        <v>19</v>
      </c>
    </row>
    <row r="80" spans="2:42" x14ac:dyDescent="0.3">
      <c r="B80" s="109" t="s">
        <v>1283</v>
      </c>
      <c r="C80" s="219"/>
      <c r="D80" s="219"/>
      <c r="E80" s="219"/>
      <c r="F80" s="219"/>
      <c r="G80" s="219">
        <v>1176.0407816482582</v>
      </c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AL80" t="s">
        <v>1159</v>
      </c>
      <c r="AM80" s="5">
        <v>45061</v>
      </c>
      <c r="AN80" s="192">
        <v>1114.2857142857142</v>
      </c>
      <c r="AO80" s="121">
        <f t="shared" si="2"/>
        <v>45061</v>
      </c>
      <c r="AP80" s="120">
        <f t="shared" si="3"/>
        <v>20</v>
      </c>
    </row>
    <row r="81" spans="2:42" x14ac:dyDescent="0.3">
      <c r="B81" s="109" t="s">
        <v>1169</v>
      </c>
      <c r="C81" s="219"/>
      <c r="D81" s="219"/>
      <c r="E81" s="219"/>
      <c r="F81" s="219">
        <v>1094.2760942760942</v>
      </c>
      <c r="G81" s="219"/>
      <c r="H81" s="219"/>
      <c r="I81" s="219"/>
      <c r="J81" s="219"/>
      <c r="K81" s="219">
        <v>1092.2558922558921</v>
      </c>
      <c r="L81" s="219"/>
      <c r="M81" s="219">
        <v>1092.2558922558921</v>
      </c>
      <c r="N81" s="219">
        <v>1094.2760942760942</v>
      </c>
      <c r="O81" s="219">
        <v>1094.2760942760942</v>
      </c>
      <c r="P81" s="219"/>
      <c r="Q81" s="219"/>
      <c r="AL81" t="s">
        <v>1160</v>
      </c>
      <c r="AM81" s="5">
        <v>45061</v>
      </c>
      <c r="AN81" s="192">
        <v>1081.4285714285713</v>
      </c>
      <c r="AO81" s="121">
        <f t="shared" si="2"/>
        <v>45061</v>
      </c>
      <c r="AP81" s="120">
        <f t="shared" si="3"/>
        <v>20</v>
      </c>
    </row>
    <row r="82" spans="2:42" x14ac:dyDescent="0.3">
      <c r="B82" s="109" t="s">
        <v>1274</v>
      </c>
      <c r="C82" s="219"/>
      <c r="D82" s="219"/>
      <c r="E82" s="219"/>
      <c r="F82" s="219">
        <v>252</v>
      </c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AL82" t="s">
        <v>1161</v>
      </c>
      <c r="AM82" s="5">
        <v>45061</v>
      </c>
      <c r="AN82" s="192">
        <v>1100</v>
      </c>
      <c r="AO82" s="121">
        <f t="shared" si="2"/>
        <v>45061</v>
      </c>
      <c r="AP82" s="120">
        <f t="shared" si="3"/>
        <v>20</v>
      </c>
    </row>
    <row r="83" spans="2:42" x14ac:dyDescent="0.3">
      <c r="B83" s="109" t="s">
        <v>1173</v>
      </c>
      <c r="C83" s="219"/>
      <c r="D83" s="219"/>
      <c r="E83" s="219"/>
      <c r="F83" s="219"/>
      <c r="G83" s="219">
        <v>84</v>
      </c>
      <c r="H83" s="219"/>
      <c r="I83" s="219">
        <v>1006.2893081761006</v>
      </c>
      <c r="J83" s="219"/>
      <c r="K83" s="219"/>
      <c r="L83" s="219">
        <v>1091.9811320754716</v>
      </c>
      <c r="M83" s="219"/>
      <c r="N83" s="219"/>
      <c r="O83" s="219"/>
      <c r="P83" s="219"/>
      <c r="Q83" s="219"/>
      <c r="AL83" t="s">
        <v>1154</v>
      </c>
      <c r="AM83" s="5">
        <v>45061</v>
      </c>
      <c r="AN83" s="192">
        <v>2020.2020202020201</v>
      </c>
      <c r="AO83" s="121">
        <f t="shared" si="2"/>
        <v>45061</v>
      </c>
      <c r="AP83" s="120">
        <f t="shared" si="3"/>
        <v>20</v>
      </c>
    </row>
    <row r="84" spans="2:42" x14ac:dyDescent="0.3">
      <c r="B84" s="109" t="s">
        <v>1167</v>
      </c>
      <c r="C84" s="219"/>
      <c r="D84" s="219"/>
      <c r="E84" s="219"/>
      <c r="F84" s="219"/>
      <c r="G84" s="219"/>
      <c r="H84" s="219">
        <v>986.84210526315792</v>
      </c>
      <c r="I84" s="219"/>
      <c r="J84" s="219"/>
      <c r="K84" s="219">
        <v>723.68421052631584</v>
      </c>
      <c r="L84" s="219"/>
      <c r="M84" s="219"/>
      <c r="N84" s="219"/>
      <c r="O84" s="219">
        <v>723.68421052631584</v>
      </c>
      <c r="P84" s="219"/>
      <c r="Q84" s="219"/>
      <c r="AL84" t="s">
        <v>1155</v>
      </c>
      <c r="AM84" s="5">
        <v>45061</v>
      </c>
      <c r="AN84" s="192">
        <v>1754.3859649122805</v>
      </c>
      <c r="AO84" s="121">
        <f t="shared" si="2"/>
        <v>45061</v>
      </c>
      <c r="AP84" s="120">
        <f t="shared" si="3"/>
        <v>20</v>
      </c>
    </row>
    <row r="85" spans="2:42" x14ac:dyDescent="0.3">
      <c r="B85" s="109" t="s">
        <v>1168</v>
      </c>
      <c r="C85" s="219"/>
      <c r="D85" s="219"/>
      <c r="E85" s="219"/>
      <c r="F85" s="219"/>
      <c r="G85" s="219"/>
      <c r="H85" s="219">
        <v>723.68421052631584</v>
      </c>
      <c r="I85" s="219"/>
      <c r="J85" s="219"/>
      <c r="K85" s="219">
        <v>592.1052631578948</v>
      </c>
      <c r="L85" s="219"/>
      <c r="M85" s="219"/>
      <c r="N85" s="219"/>
      <c r="O85" s="219">
        <v>592.1052631578948</v>
      </c>
      <c r="P85" s="219"/>
      <c r="Q85" s="219"/>
      <c r="AL85" t="s">
        <v>101</v>
      </c>
      <c r="AM85" s="5">
        <v>45061</v>
      </c>
      <c r="AN85" s="192">
        <v>3055.5555555555557</v>
      </c>
      <c r="AO85" s="121">
        <f t="shared" si="2"/>
        <v>45061</v>
      </c>
      <c r="AP85" s="120">
        <f t="shared" si="3"/>
        <v>20</v>
      </c>
    </row>
    <row r="86" spans="2:42" x14ac:dyDescent="0.3">
      <c r="B86" s="109" t="s">
        <v>101</v>
      </c>
      <c r="C86" s="219"/>
      <c r="D86" s="219">
        <v>3443.0555555555561</v>
      </c>
      <c r="E86" s="219"/>
      <c r="F86" s="219"/>
      <c r="G86" s="219">
        <v>3055.5555555555557</v>
      </c>
      <c r="H86" s="219"/>
      <c r="I86" s="219"/>
      <c r="J86" s="219"/>
      <c r="K86" s="219">
        <v>3055.5555555555557</v>
      </c>
      <c r="L86" s="219"/>
      <c r="M86" s="219"/>
      <c r="N86" s="219"/>
      <c r="O86" s="219">
        <v>3055.5555555555557</v>
      </c>
      <c r="P86" s="219"/>
      <c r="Q86" s="219"/>
      <c r="AL86" t="s">
        <v>1157</v>
      </c>
      <c r="AM86" s="5">
        <v>45061</v>
      </c>
      <c r="AN86" s="192">
        <v>1102.9411764705883</v>
      </c>
      <c r="AO86" s="121">
        <f t="shared" si="2"/>
        <v>45061</v>
      </c>
      <c r="AP86" s="120">
        <f t="shared" si="3"/>
        <v>20</v>
      </c>
    </row>
    <row r="87" spans="2:42" x14ac:dyDescent="0.3">
      <c r="B87" s="109" t="s">
        <v>1157</v>
      </c>
      <c r="C87" s="219"/>
      <c r="D87" s="219">
        <v>1150</v>
      </c>
      <c r="E87" s="219"/>
      <c r="F87" s="219"/>
      <c r="G87" s="219">
        <v>1102.9411764705883</v>
      </c>
      <c r="H87" s="219"/>
      <c r="I87" s="219"/>
      <c r="J87" s="219">
        <v>1225.4901960784314</v>
      </c>
      <c r="K87" s="219"/>
      <c r="L87" s="219"/>
      <c r="M87" s="219"/>
      <c r="N87" s="219"/>
      <c r="O87" s="219">
        <v>1225.4901960784314</v>
      </c>
      <c r="P87" s="219"/>
      <c r="Q87" s="219"/>
      <c r="AL87" t="s">
        <v>1170</v>
      </c>
      <c r="AM87" s="5">
        <v>45061</v>
      </c>
      <c r="AN87" s="192">
        <v>2300</v>
      </c>
      <c r="AO87" s="121">
        <f t="shared" si="2"/>
        <v>45061</v>
      </c>
      <c r="AP87" s="120">
        <f t="shared" si="3"/>
        <v>20</v>
      </c>
    </row>
    <row r="88" spans="2:42" x14ac:dyDescent="0.3">
      <c r="B88" s="109" t="s">
        <v>1166</v>
      </c>
      <c r="C88" s="219"/>
      <c r="D88" s="219"/>
      <c r="E88" s="219">
        <v>3308.8235294117649</v>
      </c>
      <c r="F88" s="219"/>
      <c r="G88" s="219"/>
      <c r="H88" s="219"/>
      <c r="I88" s="219">
        <v>3308.8235294117649</v>
      </c>
      <c r="J88" s="219"/>
      <c r="K88" s="219"/>
      <c r="L88" s="219"/>
      <c r="M88" s="219">
        <v>3308.8235294117649</v>
      </c>
      <c r="N88" s="219"/>
      <c r="O88" s="219"/>
      <c r="P88" s="219"/>
      <c r="Q88" s="219"/>
      <c r="AL88" t="s">
        <v>1280</v>
      </c>
      <c r="AM88" s="5">
        <v>45061</v>
      </c>
      <c r="AN88" s="192">
        <v>1789.4736842105265</v>
      </c>
      <c r="AO88" s="121">
        <f t="shared" si="2"/>
        <v>45061</v>
      </c>
      <c r="AP88" s="120">
        <f t="shared" si="3"/>
        <v>20</v>
      </c>
    </row>
    <row r="89" spans="2:42" x14ac:dyDescent="0.3">
      <c r="B89" s="109" t="s">
        <v>1154</v>
      </c>
      <c r="C89" s="219"/>
      <c r="D89" s="219">
        <v>2020.2020202020201</v>
      </c>
      <c r="E89" s="219"/>
      <c r="F89" s="219"/>
      <c r="G89" s="219">
        <v>2020.2020202020201</v>
      </c>
      <c r="H89" s="219"/>
      <c r="I89" s="219"/>
      <c r="J89" s="219"/>
      <c r="K89" s="219">
        <v>2020.2020202020201</v>
      </c>
      <c r="L89" s="219"/>
      <c r="M89" s="219"/>
      <c r="N89" s="219">
        <v>1616.1616161616162</v>
      </c>
      <c r="O89" s="219"/>
      <c r="P89" s="219"/>
      <c r="Q89" s="219"/>
      <c r="AL89" t="s">
        <v>1229</v>
      </c>
      <c r="AM89" s="5">
        <v>45061</v>
      </c>
      <c r="AN89" s="192">
        <v>1250</v>
      </c>
      <c r="AO89" s="121">
        <f t="shared" si="2"/>
        <v>45061</v>
      </c>
      <c r="AP89" s="120">
        <f t="shared" si="3"/>
        <v>20</v>
      </c>
    </row>
    <row r="90" spans="2:42" x14ac:dyDescent="0.3">
      <c r="B90" s="109" t="s">
        <v>1155</v>
      </c>
      <c r="C90" s="219"/>
      <c r="D90" s="219">
        <v>525.9649122807017</v>
      </c>
      <c r="E90" s="219"/>
      <c r="F90" s="219"/>
      <c r="G90" s="219">
        <v>1754.3859649122805</v>
      </c>
      <c r="H90" s="219"/>
      <c r="I90" s="219"/>
      <c r="J90" s="219"/>
      <c r="K90" s="219">
        <v>1754.3859649122805</v>
      </c>
      <c r="L90" s="219"/>
      <c r="M90" s="219"/>
      <c r="N90" s="219">
        <v>1403.5087719298244</v>
      </c>
      <c r="O90" s="219"/>
      <c r="P90" s="219"/>
      <c r="Q90" s="219"/>
      <c r="AL90" t="s">
        <v>1281</v>
      </c>
      <c r="AM90" s="5">
        <v>45061</v>
      </c>
      <c r="AN90" s="192">
        <v>1176</v>
      </c>
      <c r="AO90" s="121">
        <f t="shared" si="2"/>
        <v>45061</v>
      </c>
      <c r="AP90" s="120">
        <f t="shared" si="3"/>
        <v>20</v>
      </c>
    </row>
    <row r="91" spans="2:42" x14ac:dyDescent="0.3">
      <c r="B91" s="109" t="s">
        <v>1156</v>
      </c>
      <c r="C91" s="219"/>
      <c r="D91" s="219"/>
      <c r="E91" s="219">
        <v>1754.3859649122805</v>
      </c>
      <c r="F91" s="219"/>
      <c r="G91" s="219"/>
      <c r="H91" s="219"/>
      <c r="I91" s="219">
        <v>1578.9473684210525</v>
      </c>
      <c r="J91" s="219"/>
      <c r="K91" s="219">
        <v>1754.3859649122805</v>
      </c>
      <c r="L91" s="219"/>
      <c r="M91" s="219"/>
      <c r="N91" s="219">
        <v>1403.5087719298244</v>
      </c>
      <c r="O91" s="219"/>
      <c r="P91" s="219"/>
      <c r="Q91" s="219"/>
      <c r="AL91" t="s">
        <v>1158</v>
      </c>
      <c r="AM91" s="5">
        <v>45061</v>
      </c>
      <c r="AN91" s="192">
        <v>1601.3071895424837</v>
      </c>
      <c r="AO91" s="121">
        <f t="shared" si="2"/>
        <v>45061</v>
      </c>
      <c r="AP91" s="120">
        <f t="shared" si="3"/>
        <v>20</v>
      </c>
    </row>
    <row r="92" spans="2:42" x14ac:dyDescent="0.3">
      <c r="B92" s="109" t="s">
        <v>1178</v>
      </c>
      <c r="C92" s="219"/>
      <c r="D92" s="219">
        <v>2080.4794520547944</v>
      </c>
      <c r="E92" s="219"/>
      <c r="F92" s="219"/>
      <c r="G92" s="219"/>
      <c r="H92" s="219"/>
      <c r="I92" s="219">
        <v>2054.7945205479455</v>
      </c>
      <c r="J92" s="219"/>
      <c r="K92" s="219"/>
      <c r="L92" s="219"/>
      <c r="M92" s="219">
        <v>2739.7260273972602</v>
      </c>
      <c r="N92" s="219"/>
      <c r="O92" s="219"/>
      <c r="P92" s="219"/>
      <c r="Q92" s="219">
        <v>2568.4931506849316</v>
      </c>
      <c r="AL92" t="s">
        <v>1282</v>
      </c>
      <c r="AM92" s="5">
        <v>45061</v>
      </c>
      <c r="AN92" s="192">
        <v>216.00000000000003</v>
      </c>
      <c r="AO92" s="121">
        <f t="shared" si="2"/>
        <v>45061</v>
      </c>
      <c r="AP92" s="120">
        <f t="shared" si="3"/>
        <v>20</v>
      </c>
    </row>
    <row r="93" spans="2:42" x14ac:dyDescent="0.3">
      <c r="B93" s="109" t="s">
        <v>1159</v>
      </c>
      <c r="C93" s="219"/>
      <c r="D93" s="219"/>
      <c r="E93" s="219">
        <v>600</v>
      </c>
      <c r="F93" s="219"/>
      <c r="G93" s="219">
        <v>1114.2857142857142</v>
      </c>
      <c r="H93" s="219"/>
      <c r="I93" s="219"/>
      <c r="J93" s="219"/>
      <c r="K93" s="219"/>
      <c r="L93" s="219">
        <v>1214.2857142857142</v>
      </c>
      <c r="M93" s="219"/>
      <c r="N93" s="219"/>
      <c r="O93" s="219"/>
      <c r="P93" s="219">
        <v>1142.8571428571429</v>
      </c>
      <c r="Q93" s="219"/>
      <c r="AL93" t="s">
        <v>1173</v>
      </c>
      <c r="AM93" s="5">
        <v>45061</v>
      </c>
      <c r="AN93" s="192">
        <v>84</v>
      </c>
      <c r="AO93" s="121">
        <f t="shared" si="2"/>
        <v>45061</v>
      </c>
      <c r="AP93" s="120">
        <f t="shared" si="3"/>
        <v>20</v>
      </c>
    </row>
    <row r="94" spans="2:42" x14ac:dyDescent="0.3">
      <c r="B94" s="109" t="s">
        <v>1161</v>
      </c>
      <c r="C94" s="219"/>
      <c r="D94" s="219"/>
      <c r="E94" s="219">
        <v>614.28571428571433</v>
      </c>
      <c r="F94" s="219"/>
      <c r="G94" s="219">
        <v>1100</v>
      </c>
      <c r="H94" s="219"/>
      <c r="I94" s="219"/>
      <c r="J94" s="219"/>
      <c r="K94" s="219"/>
      <c r="L94" s="219">
        <v>1214.2857142857142</v>
      </c>
      <c r="M94" s="219"/>
      <c r="N94" s="219"/>
      <c r="O94" s="219"/>
      <c r="P94" s="219">
        <v>1142.8571428571429</v>
      </c>
      <c r="Q94" s="219"/>
      <c r="AL94" t="s">
        <v>1283</v>
      </c>
      <c r="AM94" s="5">
        <v>45061</v>
      </c>
      <c r="AN94" s="192">
        <v>1176.0407816482582</v>
      </c>
      <c r="AO94" s="121">
        <f t="shared" si="2"/>
        <v>45061</v>
      </c>
      <c r="AP94" s="120">
        <f t="shared" si="3"/>
        <v>20</v>
      </c>
    </row>
    <row r="95" spans="2:42" x14ac:dyDescent="0.3">
      <c r="B95" s="109" t="s">
        <v>1160</v>
      </c>
      <c r="C95" s="219"/>
      <c r="D95" s="219"/>
      <c r="E95" s="219">
        <v>632.85714285714289</v>
      </c>
      <c r="F95" s="219"/>
      <c r="G95" s="219">
        <v>1081.4285714285713</v>
      </c>
      <c r="H95" s="219"/>
      <c r="I95" s="219"/>
      <c r="J95" s="219"/>
      <c r="K95" s="219"/>
      <c r="L95" s="219">
        <v>1214.2857142857142</v>
      </c>
      <c r="M95" s="219"/>
      <c r="N95" s="219"/>
      <c r="O95" s="219"/>
      <c r="P95" s="219">
        <v>1142.8571428571429</v>
      </c>
      <c r="Q95" s="219"/>
      <c r="AL95" t="s">
        <v>1162</v>
      </c>
      <c r="AM95" s="5">
        <v>45061</v>
      </c>
      <c r="AN95" s="192">
        <v>1444.3500424808835</v>
      </c>
      <c r="AO95" s="121">
        <f t="shared" si="2"/>
        <v>45061</v>
      </c>
      <c r="AP95" s="120">
        <f t="shared" si="3"/>
        <v>20</v>
      </c>
    </row>
    <row r="96" spans="2:42" x14ac:dyDescent="0.3">
      <c r="B96" s="109" t="s">
        <v>1017</v>
      </c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AL96" t="s">
        <v>1801</v>
      </c>
      <c r="AM96" s="5">
        <v>45061</v>
      </c>
      <c r="AN96" s="192">
        <v>666.66666666666674</v>
      </c>
      <c r="AO96" s="121">
        <f t="shared" si="2"/>
        <v>45061</v>
      </c>
      <c r="AP96" s="120">
        <f t="shared" si="3"/>
        <v>20</v>
      </c>
    </row>
    <row r="97" spans="2:42" x14ac:dyDescent="0.3">
      <c r="B97" s="109" t="s">
        <v>333</v>
      </c>
      <c r="C97" s="219"/>
      <c r="D97" s="219">
        <v>31736.760315907297</v>
      </c>
      <c r="E97" s="219">
        <v>29884.775286907818</v>
      </c>
      <c r="F97" s="219">
        <v>31261.404297883313</v>
      </c>
      <c r="G97" s="219">
        <v>31544.637367403546</v>
      </c>
      <c r="H97" s="219">
        <v>16001.142715858274</v>
      </c>
      <c r="I97" s="219">
        <v>25951.804394864652</v>
      </c>
      <c r="J97" s="219">
        <v>26227.127525946657</v>
      </c>
      <c r="K97" s="219">
        <v>33926.303803026873</v>
      </c>
      <c r="L97" s="219">
        <v>14889.71463320297</v>
      </c>
      <c r="M97" s="219">
        <v>27984.130392324576</v>
      </c>
      <c r="N97" s="219">
        <v>9929.2199601797129</v>
      </c>
      <c r="O97" s="219">
        <v>14884.68944247993</v>
      </c>
      <c r="P97" s="219">
        <v>12571.593032717567</v>
      </c>
      <c r="Q97" s="219">
        <v>4845.4685117724421</v>
      </c>
      <c r="AL97" t="s">
        <v>1802</v>
      </c>
      <c r="AM97" s="5">
        <v>45061</v>
      </c>
      <c r="AN97" s="192">
        <v>2000</v>
      </c>
      <c r="AO97" s="121">
        <f t="shared" si="2"/>
        <v>45061</v>
      </c>
      <c r="AP97" s="120">
        <f t="shared" si="3"/>
        <v>20</v>
      </c>
    </row>
    <row r="98" spans="2:42" x14ac:dyDescent="0.3">
      <c r="AL98" t="s">
        <v>1803</v>
      </c>
      <c r="AM98" s="5">
        <v>45061</v>
      </c>
      <c r="AN98" s="192">
        <v>3000</v>
      </c>
      <c r="AO98" s="121">
        <f t="shared" si="2"/>
        <v>45061</v>
      </c>
      <c r="AP98" s="120">
        <f t="shared" si="3"/>
        <v>20</v>
      </c>
    </row>
    <row r="99" spans="2:42" x14ac:dyDescent="0.3">
      <c r="AL99" t="s">
        <v>1796</v>
      </c>
      <c r="AM99" s="5">
        <v>45061</v>
      </c>
      <c r="AN99" s="192">
        <f>320+250</f>
        <v>570</v>
      </c>
      <c r="AO99" s="121">
        <f t="shared" si="2"/>
        <v>45061</v>
      </c>
      <c r="AP99" s="120">
        <f t="shared" si="3"/>
        <v>20</v>
      </c>
    </row>
    <row r="100" spans="2:42" x14ac:dyDescent="0.3">
      <c r="AL100" t="s">
        <v>1804</v>
      </c>
      <c r="AM100" s="5">
        <v>45061</v>
      </c>
      <c r="AN100" s="192">
        <v>225.33333333333334</v>
      </c>
      <c r="AO100" s="121">
        <f t="shared" si="2"/>
        <v>45061</v>
      </c>
      <c r="AP100" s="120">
        <f t="shared" si="3"/>
        <v>20</v>
      </c>
    </row>
    <row r="101" spans="2:42" x14ac:dyDescent="0.3">
      <c r="AL101" t="s">
        <v>1287</v>
      </c>
      <c r="AM101" s="5">
        <v>45061</v>
      </c>
      <c r="AN101" s="192">
        <v>266.66666666666669</v>
      </c>
      <c r="AO101" s="121">
        <f t="shared" si="2"/>
        <v>45061</v>
      </c>
      <c r="AP101" s="120">
        <f t="shared" si="3"/>
        <v>20</v>
      </c>
    </row>
    <row r="102" spans="2:42" x14ac:dyDescent="0.3">
      <c r="AL102" t="s">
        <v>1268</v>
      </c>
      <c r="AM102" s="5">
        <v>45061</v>
      </c>
      <c r="AN102" s="192">
        <v>266.66666666666669</v>
      </c>
      <c r="AO102" s="121">
        <f t="shared" si="2"/>
        <v>45061</v>
      </c>
      <c r="AP102" s="120">
        <f t="shared" si="3"/>
        <v>20</v>
      </c>
    </row>
    <row r="103" spans="2:42" x14ac:dyDescent="0.3">
      <c r="AL103" t="s">
        <v>1276</v>
      </c>
      <c r="AM103" s="5">
        <v>45061</v>
      </c>
      <c r="AN103" s="192">
        <v>533.33333333333337</v>
      </c>
      <c r="AO103" s="121">
        <f t="shared" si="2"/>
        <v>45061</v>
      </c>
      <c r="AP103" s="120">
        <f t="shared" si="3"/>
        <v>20</v>
      </c>
    </row>
    <row r="104" spans="2:42" x14ac:dyDescent="0.3">
      <c r="AL104" t="s">
        <v>1279</v>
      </c>
      <c r="AM104" s="5">
        <v>45061</v>
      </c>
      <c r="AN104" s="192">
        <v>1066.6666666666667</v>
      </c>
      <c r="AO104" s="121">
        <f t="shared" si="2"/>
        <v>45061</v>
      </c>
      <c r="AP104" s="120">
        <f t="shared" si="3"/>
        <v>20</v>
      </c>
    </row>
    <row r="105" spans="2:42" x14ac:dyDescent="0.3">
      <c r="AL105" t="s">
        <v>1266</v>
      </c>
      <c r="AM105" s="5">
        <v>45061</v>
      </c>
      <c r="AN105" s="192">
        <v>416.66666666666669</v>
      </c>
      <c r="AO105" s="121">
        <f t="shared" si="2"/>
        <v>45061</v>
      </c>
      <c r="AP105" s="120">
        <f t="shared" si="3"/>
        <v>20</v>
      </c>
    </row>
    <row r="106" spans="2:42" x14ac:dyDescent="0.3">
      <c r="AL106" t="s">
        <v>1797</v>
      </c>
      <c r="AM106" s="5">
        <v>45061</v>
      </c>
      <c r="AN106" s="192">
        <v>266.66666666666669</v>
      </c>
      <c r="AO106" s="121">
        <f t="shared" si="2"/>
        <v>45061</v>
      </c>
      <c r="AP106" s="120">
        <f t="shared" si="3"/>
        <v>20</v>
      </c>
    </row>
    <row r="107" spans="2:42" x14ac:dyDescent="0.3">
      <c r="AL107" t="s">
        <v>1167</v>
      </c>
      <c r="AM107" s="5">
        <v>45068</v>
      </c>
      <c r="AN107" s="192">
        <v>986.84210526315792</v>
      </c>
      <c r="AO107" s="121">
        <f t="shared" si="2"/>
        <v>45068</v>
      </c>
      <c r="AP107" s="120">
        <f t="shared" si="3"/>
        <v>21</v>
      </c>
    </row>
    <row r="108" spans="2:42" x14ac:dyDescent="0.3">
      <c r="AL108" t="s">
        <v>1168</v>
      </c>
      <c r="AM108" s="5">
        <v>45068</v>
      </c>
      <c r="AN108" s="192">
        <v>723.68421052631584</v>
      </c>
      <c r="AO108" s="121">
        <f t="shared" si="2"/>
        <v>45068</v>
      </c>
      <c r="AP108" s="120">
        <f t="shared" si="3"/>
        <v>21</v>
      </c>
    </row>
    <row r="109" spans="2:42" x14ac:dyDescent="0.3">
      <c r="AL109" t="s">
        <v>1175</v>
      </c>
      <c r="AM109" s="5">
        <v>45068</v>
      </c>
      <c r="AN109" s="192">
        <v>1949.1776315789473</v>
      </c>
      <c r="AO109" s="121">
        <f t="shared" si="2"/>
        <v>45068</v>
      </c>
      <c r="AP109" s="120">
        <f t="shared" si="3"/>
        <v>21</v>
      </c>
    </row>
    <row r="110" spans="2:42" x14ac:dyDescent="0.3">
      <c r="AL110" t="s">
        <v>1176</v>
      </c>
      <c r="AM110" s="5">
        <v>45068</v>
      </c>
      <c r="AN110" s="192">
        <v>740.13157894736844</v>
      </c>
      <c r="AO110" s="121">
        <f t="shared" si="2"/>
        <v>45068</v>
      </c>
      <c r="AP110" s="120">
        <f t="shared" si="3"/>
        <v>21</v>
      </c>
    </row>
    <row r="111" spans="2:42" x14ac:dyDescent="0.3">
      <c r="AL111" t="s">
        <v>1217</v>
      </c>
      <c r="AM111" s="5">
        <v>45068</v>
      </c>
      <c r="AN111" s="192">
        <v>1500</v>
      </c>
      <c r="AO111" s="121">
        <f t="shared" si="2"/>
        <v>45068</v>
      </c>
      <c r="AP111" s="120">
        <f t="shared" si="3"/>
        <v>21</v>
      </c>
    </row>
    <row r="112" spans="2:42" x14ac:dyDescent="0.3">
      <c r="AL112" t="s">
        <v>1218</v>
      </c>
      <c r="AM112" s="5">
        <v>45068</v>
      </c>
      <c r="AN112" s="192">
        <v>1500</v>
      </c>
      <c r="AO112" s="121">
        <f t="shared" si="2"/>
        <v>45068</v>
      </c>
      <c r="AP112" s="120">
        <f t="shared" si="3"/>
        <v>21</v>
      </c>
    </row>
    <row r="113" spans="38:42" x14ac:dyDescent="0.3">
      <c r="AL113" t="s">
        <v>1219</v>
      </c>
      <c r="AM113" s="5">
        <v>45068</v>
      </c>
      <c r="AN113" s="192">
        <v>1500</v>
      </c>
      <c r="AO113" s="121">
        <f t="shared" si="2"/>
        <v>45068</v>
      </c>
      <c r="AP113" s="120">
        <f t="shared" si="3"/>
        <v>21</v>
      </c>
    </row>
    <row r="114" spans="38:42" x14ac:dyDescent="0.3">
      <c r="AL114" t="s">
        <v>1158</v>
      </c>
      <c r="AM114" s="5">
        <v>45068</v>
      </c>
      <c r="AN114" s="192">
        <v>3267.9738562091502</v>
      </c>
      <c r="AO114" s="121">
        <f t="shared" si="2"/>
        <v>45068</v>
      </c>
      <c r="AP114" s="120">
        <f t="shared" si="3"/>
        <v>21</v>
      </c>
    </row>
    <row r="115" spans="38:42" x14ac:dyDescent="0.3">
      <c r="AL115" t="s">
        <v>1222</v>
      </c>
      <c r="AM115" s="5">
        <v>45068</v>
      </c>
      <c r="AN115" s="192">
        <v>1250</v>
      </c>
      <c r="AO115" s="121">
        <f t="shared" si="2"/>
        <v>45068</v>
      </c>
      <c r="AP115" s="120">
        <f t="shared" si="3"/>
        <v>21</v>
      </c>
    </row>
    <row r="116" spans="38:42" x14ac:dyDescent="0.3">
      <c r="AL116" t="s">
        <v>1220</v>
      </c>
      <c r="AM116" s="5">
        <v>45068</v>
      </c>
      <c r="AN116" s="192">
        <v>833.33333333333337</v>
      </c>
      <c r="AO116" s="121">
        <f t="shared" si="2"/>
        <v>45068</v>
      </c>
      <c r="AP116" s="120">
        <f t="shared" si="3"/>
        <v>21</v>
      </c>
    </row>
    <row r="117" spans="38:42" x14ac:dyDescent="0.3">
      <c r="AL117" t="s">
        <v>1268</v>
      </c>
      <c r="AM117" s="5">
        <v>45068</v>
      </c>
      <c r="AN117" s="192">
        <v>266.66666666666669</v>
      </c>
      <c r="AO117" s="121">
        <f t="shared" si="2"/>
        <v>45068</v>
      </c>
      <c r="AP117" s="120">
        <f t="shared" si="3"/>
        <v>21</v>
      </c>
    </row>
    <row r="118" spans="38:42" x14ac:dyDescent="0.3">
      <c r="AL118" t="s">
        <v>1277</v>
      </c>
      <c r="AM118" s="5">
        <v>45068</v>
      </c>
      <c r="AN118" s="192">
        <v>533.33333333333337</v>
      </c>
      <c r="AO118" s="121">
        <f t="shared" si="2"/>
        <v>45068</v>
      </c>
      <c r="AP118" s="120">
        <f t="shared" si="3"/>
        <v>21</v>
      </c>
    </row>
    <row r="119" spans="38:42" x14ac:dyDescent="0.3">
      <c r="AL119" t="s">
        <v>1284</v>
      </c>
      <c r="AM119" s="5">
        <v>45068</v>
      </c>
      <c r="AN119" s="192">
        <v>533.33333333333337</v>
      </c>
      <c r="AO119" s="121">
        <f t="shared" si="2"/>
        <v>45068</v>
      </c>
      <c r="AP119" s="120">
        <f t="shared" si="3"/>
        <v>21</v>
      </c>
    </row>
    <row r="120" spans="38:42" x14ac:dyDescent="0.3">
      <c r="AL120" t="s">
        <v>1266</v>
      </c>
      <c r="AM120" s="5">
        <v>45068</v>
      </c>
      <c r="AN120" s="192">
        <v>416.66666666666669</v>
      </c>
      <c r="AO120" s="121">
        <f t="shared" si="2"/>
        <v>45068</v>
      </c>
      <c r="AP120" s="120">
        <f t="shared" si="3"/>
        <v>21</v>
      </c>
    </row>
    <row r="121" spans="38:42" x14ac:dyDescent="0.3">
      <c r="AL121" t="s">
        <v>1178</v>
      </c>
      <c r="AM121" s="5">
        <v>45075</v>
      </c>
      <c r="AN121" s="192">
        <v>2054.7945205479455</v>
      </c>
      <c r="AO121" s="121">
        <f t="shared" si="2"/>
        <v>45075</v>
      </c>
      <c r="AP121" s="120">
        <f t="shared" si="3"/>
        <v>22</v>
      </c>
    </row>
    <row r="122" spans="38:42" x14ac:dyDescent="0.3">
      <c r="AL122" t="s">
        <v>1156</v>
      </c>
      <c r="AM122" s="5">
        <v>45075</v>
      </c>
      <c r="AN122" s="192">
        <v>1578.9473684210525</v>
      </c>
      <c r="AO122" s="121">
        <f t="shared" si="2"/>
        <v>45075</v>
      </c>
      <c r="AP122" s="120">
        <f t="shared" si="3"/>
        <v>22</v>
      </c>
    </row>
    <row r="123" spans="38:42" x14ac:dyDescent="0.3">
      <c r="AL123" t="s">
        <v>1166</v>
      </c>
      <c r="AM123" s="5">
        <v>45075</v>
      </c>
      <c r="AN123" s="192">
        <v>3308.8235294117649</v>
      </c>
      <c r="AO123" s="121">
        <f t="shared" si="2"/>
        <v>45075</v>
      </c>
      <c r="AP123" s="120">
        <f t="shared" si="3"/>
        <v>22</v>
      </c>
    </row>
    <row r="124" spans="38:42" x14ac:dyDescent="0.3">
      <c r="AL124" t="s">
        <v>1176</v>
      </c>
      <c r="AM124" s="5">
        <v>45075</v>
      </c>
      <c r="AN124" s="192">
        <v>1784.8684210526314</v>
      </c>
      <c r="AO124" s="121">
        <f t="shared" si="2"/>
        <v>45075</v>
      </c>
      <c r="AP124" s="120">
        <f t="shared" si="3"/>
        <v>22</v>
      </c>
    </row>
    <row r="125" spans="38:42" x14ac:dyDescent="0.3">
      <c r="AL125" t="s">
        <v>1170</v>
      </c>
      <c r="AM125" s="5">
        <v>45075</v>
      </c>
      <c r="AN125" s="192">
        <v>2500</v>
      </c>
      <c r="AO125" s="121">
        <f t="shared" si="2"/>
        <v>45075</v>
      </c>
      <c r="AP125" s="120">
        <f t="shared" si="3"/>
        <v>22</v>
      </c>
    </row>
    <row r="126" spans="38:42" x14ac:dyDescent="0.3">
      <c r="AL126" t="s">
        <v>1226</v>
      </c>
      <c r="AM126" s="5">
        <v>45075</v>
      </c>
      <c r="AN126" s="192">
        <v>1630.4347826086955</v>
      </c>
      <c r="AO126" s="121">
        <f t="shared" si="2"/>
        <v>45075</v>
      </c>
      <c r="AP126" s="120">
        <f t="shared" si="3"/>
        <v>22</v>
      </c>
    </row>
    <row r="127" spans="38:42" x14ac:dyDescent="0.3">
      <c r="AL127" t="s">
        <v>1236</v>
      </c>
      <c r="AM127" s="5">
        <v>45075</v>
      </c>
      <c r="AN127" s="192">
        <v>1999.9999999999998</v>
      </c>
      <c r="AO127" s="121">
        <f t="shared" si="2"/>
        <v>45075</v>
      </c>
      <c r="AP127" s="120">
        <f t="shared" si="3"/>
        <v>22</v>
      </c>
    </row>
    <row r="128" spans="38:42" x14ac:dyDescent="0.3">
      <c r="AL128" t="s">
        <v>1237</v>
      </c>
      <c r="AM128" s="5">
        <v>45075</v>
      </c>
      <c r="AN128" s="192">
        <v>909.09090909090901</v>
      </c>
      <c r="AO128" s="121">
        <f t="shared" si="2"/>
        <v>45075</v>
      </c>
      <c r="AP128" s="120">
        <f t="shared" si="3"/>
        <v>22</v>
      </c>
    </row>
    <row r="129" spans="38:42" x14ac:dyDescent="0.3">
      <c r="AL129" t="s">
        <v>1158</v>
      </c>
      <c r="AM129" s="5">
        <v>45075</v>
      </c>
      <c r="AN129" s="192">
        <v>1388.8888888888889</v>
      </c>
      <c r="AO129" s="121">
        <f t="shared" si="2"/>
        <v>45075</v>
      </c>
      <c r="AP129" s="120">
        <f t="shared" si="3"/>
        <v>22</v>
      </c>
    </row>
    <row r="130" spans="38:42" x14ac:dyDescent="0.3">
      <c r="AL130" t="s">
        <v>1282</v>
      </c>
      <c r="AM130" s="5">
        <v>45075</v>
      </c>
      <c r="AN130" s="192">
        <v>1248.0000000000002</v>
      </c>
      <c r="AO130" s="121">
        <f t="shared" ref="AO130:AO193" si="4">+AM130</f>
        <v>45075</v>
      </c>
      <c r="AP130" s="120">
        <f t="shared" ref="AP130:AP193" si="5">+_xlfn.ISOWEEKNUM(AO130)</f>
        <v>22</v>
      </c>
    </row>
    <row r="131" spans="38:42" x14ac:dyDescent="0.3">
      <c r="AL131" t="s">
        <v>1173</v>
      </c>
      <c r="AM131" s="5">
        <v>45075</v>
      </c>
      <c r="AN131" s="192">
        <v>1006.2893081761006</v>
      </c>
      <c r="AO131" s="121">
        <f t="shared" si="4"/>
        <v>45075</v>
      </c>
      <c r="AP131" s="120">
        <f t="shared" si="5"/>
        <v>22</v>
      </c>
    </row>
    <row r="132" spans="38:42" x14ac:dyDescent="0.3">
      <c r="AL132" t="s">
        <v>1177</v>
      </c>
      <c r="AM132" s="5">
        <v>45075</v>
      </c>
      <c r="AN132" s="192">
        <v>520.83333333333337</v>
      </c>
      <c r="AO132" s="121">
        <f t="shared" si="4"/>
        <v>45075</v>
      </c>
      <c r="AP132" s="120">
        <f t="shared" si="5"/>
        <v>22</v>
      </c>
    </row>
    <row r="133" spans="38:42" x14ac:dyDescent="0.3">
      <c r="AL133" t="s">
        <v>1165</v>
      </c>
      <c r="AM133" s="5">
        <v>45075</v>
      </c>
      <c r="AN133" s="192">
        <v>520.83333333333337</v>
      </c>
      <c r="AO133" s="121">
        <f t="shared" si="4"/>
        <v>45075</v>
      </c>
      <c r="AP133" s="120">
        <f t="shared" si="5"/>
        <v>22</v>
      </c>
    </row>
    <row r="134" spans="38:42" x14ac:dyDescent="0.3">
      <c r="AL134" t="s">
        <v>1215</v>
      </c>
      <c r="AM134" s="5">
        <v>45075</v>
      </c>
      <c r="AN134" s="192">
        <v>1250</v>
      </c>
      <c r="AO134" s="121">
        <f t="shared" si="4"/>
        <v>45075</v>
      </c>
      <c r="AP134" s="120">
        <f t="shared" si="5"/>
        <v>22</v>
      </c>
    </row>
    <row r="135" spans="38:42" x14ac:dyDescent="0.3">
      <c r="AL135" t="s">
        <v>1221</v>
      </c>
      <c r="AM135" s="5">
        <v>45075</v>
      </c>
      <c r="AN135" s="192">
        <v>833.33333333333337</v>
      </c>
      <c r="AO135" s="121">
        <f t="shared" si="4"/>
        <v>45075</v>
      </c>
      <c r="AP135" s="120">
        <f t="shared" si="5"/>
        <v>22</v>
      </c>
    </row>
    <row r="136" spans="38:42" x14ac:dyDescent="0.3">
      <c r="AL136" t="s">
        <v>1222</v>
      </c>
      <c r="AM136" s="5">
        <v>45075</v>
      </c>
      <c r="AN136" s="192">
        <v>833.33333333333337</v>
      </c>
      <c r="AO136" s="121">
        <f t="shared" si="4"/>
        <v>45075</v>
      </c>
      <c r="AP136" s="120">
        <f t="shared" si="5"/>
        <v>22</v>
      </c>
    </row>
    <row r="137" spans="38:42" x14ac:dyDescent="0.3">
      <c r="AL137" t="s">
        <v>1223</v>
      </c>
      <c r="AM137" s="5">
        <v>45075</v>
      </c>
      <c r="AN137" s="192">
        <v>833.33333333333337</v>
      </c>
      <c r="AO137" s="121">
        <f t="shared" si="4"/>
        <v>45075</v>
      </c>
      <c r="AP137" s="120">
        <f t="shared" si="5"/>
        <v>22</v>
      </c>
    </row>
    <row r="138" spans="38:42" x14ac:dyDescent="0.3">
      <c r="AL138" t="s">
        <v>1287</v>
      </c>
      <c r="AM138" s="5">
        <v>45075</v>
      </c>
      <c r="AN138" s="192">
        <v>266.66666666666669</v>
      </c>
      <c r="AO138" s="121">
        <f t="shared" si="4"/>
        <v>45075</v>
      </c>
      <c r="AP138" s="120">
        <f t="shared" si="5"/>
        <v>22</v>
      </c>
    </row>
    <row r="139" spans="38:42" x14ac:dyDescent="0.3">
      <c r="AL139" t="s">
        <v>1268</v>
      </c>
      <c r="AM139" s="5">
        <v>45075</v>
      </c>
      <c r="AN139" s="192">
        <v>266.66666666666669</v>
      </c>
      <c r="AO139" s="121">
        <f t="shared" si="4"/>
        <v>45075</v>
      </c>
      <c r="AP139" s="120">
        <f t="shared" si="5"/>
        <v>22</v>
      </c>
    </row>
    <row r="140" spans="38:42" x14ac:dyDescent="0.3">
      <c r="AL140" t="s">
        <v>1269</v>
      </c>
      <c r="AM140" s="5">
        <v>45075</v>
      </c>
      <c r="AN140" s="192">
        <v>266.66666666666669</v>
      </c>
      <c r="AO140" s="121">
        <f t="shared" si="4"/>
        <v>45075</v>
      </c>
      <c r="AP140" s="120">
        <f t="shared" si="5"/>
        <v>22</v>
      </c>
    </row>
    <row r="141" spans="38:42" x14ac:dyDescent="0.3">
      <c r="AL141" t="s">
        <v>1266</v>
      </c>
      <c r="AM141" s="5">
        <v>45075</v>
      </c>
      <c r="AN141" s="192">
        <v>416.66666666666669</v>
      </c>
      <c r="AO141" s="121">
        <f t="shared" si="4"/>
        <v>45075</v>
      </c>
      <c r="AP141" s="120">
        <f t="shared" si="5"/>
        <v>22</v>
      </c>
    </row>
    <row r="142" spans="38:42" x14ac:dyDescent="0.3">
      <c r="AL142" t="s">
        <v>1796</v>
      </c>
      <c r="AM142" s="5">
        <v>45075</v>
      </c>
      <c r="AN142" s="192">
        <v>266.66666666666669</v>
      </c>
      <c r="AO142" s="121">
        <f t="shared" si="4"/>
        <v>45075</v>
      </c>
      <c r="AP142" s="120">
        <f t="shared" si="5"/>
        <v>22</v>
      </c>
    </row>
    <row r="143" spans="38:42" x14ac:dyDescent="0.3">
      <c r="AL143" t="s">
        <v>1797</v>
      </c>
      <c r="AM143" s="5">
        <v>45075</v>
      </c>
      <c r="AN143" s="192">
        <v>266.66666666666669</v>
      </c>
      <c r="AO143" s="121">
        <f t="shared" si="4"/>
        <v>45075</v>
      </c>
      <c r="AP143" s="120">
        <f t="shared" si="5"/>
        <v>22</v>
      </c>
    </row>
    <row r="144" spans="38:42" x14ac:dyDescent="0.3">
      <c r="AL144" t="s">
        <v>1157</v>
      </c>
      <c r="AM144" s="5">
        <v>45082</v>
      </c>
      <c r="AN144" s="192">
        <v>1225.4901960784314</v>
      </c>
      <c r="AO144" s="121">
        <f t="shared" si="4"/>
        <v>45082</v>
      </c>
      <c r="AP144" s="120">
        <f t="shared" si="5"/>
        <v>23</v>
      </c>
    </row>
    <row r="145" spans="38:42" x14ac:dyDescent="0.3">
      <c r="AL145" t="s">
        <v>1175</v>
      </c>
      <c r="AM145" s="5">
        <v>45082</v>
      </c>
      <c r="AN145" s="192">
        <v>4992</v>
      </c>
      <c r="AO145" s="121">
        <f t="shared" si="4"/>
        <v>45082</v>
      </c>
      <c r="AP145" s="120">
        <f t="shared" si="5"/>
        <v>23</v>
      </c>
    </row>
    <row r="146" spans="38:42" x14ac:dyDescent="0.3">
      <c r="AL146" t="s">
        <v>1784</v>
      </c>
      <c r="AM146" s="5">
        <v>45082</v>
      </c>
      <c r="AN146" s="192">
        <v>2000</v>
      </c>
      <c r="AO146" s="121">
        <f t="shared" si="4"/>
        <v>45082</v>
      </c>
      <c r="AP146" s="120">
        <f t="shared" si="5"/>
        <v>23</v>
      </c>
    </row>
    <row r="147" spans="38:42" x14ac:dyDescent="0.3">
      <c r="AL147" t="s">
        <v>1171</v>
      </c>
      <c r="AM147" s="5">
        <v>45082</v>
      </c>
      <c r="AN147" s="192">
        <v>1000</v>
      </c>
      <c r="AO147" s="121">
        <f t="shared" si="4"/>
        <v>45082</v>
      </c>
      <c r="AP147" s="120">
        <f t="shared" si="5"/>
        <v>23</v>
      </c>
    </row>
    <row r="148" spans="38:42" x14ac:dyDescent="0.3">
      <c r="AL148" t="s">
        <v>1172</v>
      </c>
      <c r="AM148" s="5">
        <v>45082</v>
      </c>
      <c r="AN148" s="192">
        <v>1000</v>
      </c>
      <c r="AO148" s="121">
        <f t="shared" si="4"/>
        <v>45082</v>
      </c>
      <c r="AP148" s="120">
        <f t="shared" si="5"/>
        <v>23</v>
      </c>
    </row>
    <row r="149" spans="38:42" x14ac:dyDescent="0.3">
      <c r="AL149" t="s">
        <v>1801</v>
      </c>
      <c r="AM149" s="5">
        <v>45082</v>
      </c>
      <c r="AN149" s="192">
        <v>1000</v>
      </c>
      <c r="AO149" s="121">
        <f t="shared" si="4"/>
        <v>45082</v>
      </c>
      <c r="AP149" s="120">
        <f t="shared" si="5"/>
        <v>23</v>
      </c>
    </row>
    <row r="150" spans="38:42" x14ac:dyDescent="0.3">
      <c r="AL150" t="s">
        <v>1805</v>
      </c>
      <c r="AM150" s="5">
        <v>45082</v>
      </c>
      <c r="AN150" s="192">
        <v>555.55555555555554</v>
      </c>
      <c r="AO150" s="121">
        <f t="shared" si="4"/>
        <v>45082</v>
      </c>
      <c r="AP150" s="120">
        <f t="shared" si="5"/>
        <v>23</v>
      </c>
    </row>
    <row r="151" spans="38:42" x14ac:dyDescent="0.3">
      <c r="AL151" t="s">
        <v>1786</v>
      </c>
      <c r="AM151" s="5">
        <v>45082</v>
      </c>
      <c r="AN151" s="192">
        <v>1111.1111111111111</v>
      </c>
      <c r="AO151" s="121">
        <f t="shared" si="4"/>
        <v>45082</v>
      </c>
      <c r="AP151" s="120">
        <f t="shared" si="5"/>
        <v>23</v>
      </c>
    </row>
    <row r="152" spans="38:42" x14ac:dyDescent="0.3">
      <c r="AL152" t="s">
        <v>1271</v>
      </c>
      <c r="AM152" s="5">
        <v>45082</v>
      </c>
      <c r="AN152" s="192">
        <v>2000</v>
      </c>
      <c r="AO152" s="121">
        <f t="shared" si="4"/>
        <v>45082</v>
      </c>
      <c r="AP152" s="120">
        <f t="shared" si="5"/>
        <v>23</v>
      </c>
    </row>
    <row r="153" spans="38:42" x14ac:dyDescent="0.3">
      <c r="AL153" t="s">
        <v>1158</v>
      </c>
      <c r="AM153" s="5">
        <v>45082</v>
      </c>
      <c r="AN153" s="192">
        <v>4460.7843137254904</v>
      </c>
      <c r="AO153" s="121">
        <f t="shared" si="4"/>
        <v>45082</v>
      </c>
      <c r="AP153" s="120">
        <f t="shared" si="5"/>
        <v>23</v>
      </c>
    </row>
    <row r="154" spans="38:42" x14ac:dyDescent="0.3">
      <c r="AL154" t="s">
        <v>1162</v>
      </c>
      <c r="AM154" s="5">
        <v>45082</v>
      </c>
      <c r="AN154" s="192">
        <v>2548.8530161427357</v>
      </c>
      <c r="AO154" s="121">
        <f t="shared" si="4"/>
        <v>45082</v>
      </c>
      <c r="AP154" s="120">
        <f t="shared" si="5"/>
        <v>23</v>
      </c>
    </row>
    <row r="155" spans="38:42" x14ac:dyDescent="0.3">
      <c r="AL155" t="s">
        <v>1231</v>
      </c>
      <c r="AM155" s="5">
        <v>45082</v>
      </c>
      <c r="AN155" s="192">
        <v>3000</v>
      </c>
      <c r="AO155" s="121">
        <f t="shared" si="4"/>
        <v>45082</v>
      </c>
      <c r="AP155" s="120">
        <f t="shared" si="5"/>
        <v>23</v>
      </c>
    </row>
    <row r="156" spans="38:42" x14ac:dyDescent="0.3">
      <c r="AL156" t="s">
        <v>1287</v>
      </c>
      <c r="AM156" s="5">
        <v>45082</v>
      </c>
      <c r="AN156" s="192">
        <v>266.66666666666669</v>
      </c>
      <c r="AO156" s="121">
        <f t="shared" si="4"/>
        <v>45082</v>
      </c>
      <c r="AP156" s="120">
        <f t="shared" si="5"/>
        <v>23</v>
      </c>
    </row>
    <row r="157" spans="38:42" x14ac:dyDescent="0.3">
      <c r="AL157" t="s">
        <v>1275</v>
      </c>
      <c r="AM157" s="5">
        <v>45082</v>
      </c>
      <c r="AN157" s="192">
        <v>533.33333333333337</v>
      </c>
      <c r="AO157" s="121">
        <f t="shared" si="4"/>
        <v>45082</v>
      </c>
      <c r="AP157" s="120">
        <f t="shared" si="5"/>
        <v>23</v>
      </c>
    </row>
    <row r="158" spans="38:42" x14ac:dyDescent="0.3">
      <c r="AL158" t="s">
        <v>1284</v>
      </c>
      <c r="AM158" s="5">
        <v>45082</v>
      </c>
      <c r="AN158" s="192">
        <v>533.33333333333337</v>
      </c>
      <c r="AO158" s="121">
        <f t="shared" si="4"/>
        <v>45082</v>
      </c>
      <c r="AP158" s="120">
        <f t="shared" si="5"/>
        <v>23</v>
      </c>
    </row>
    <row r="159" spans="38:42" x14ac:dyDescent="0.3">
      <c r="AL159" t="s">
        <v>1154</v>
      </c>
      <c r="AM159" s="5">
        <v>45089</v>
      </c>
      <c r="AN159" s="192">
        <v>2020.2020202020201</v>
      </c>
      <c r="AO159" s="121">
        <f t="shared" si="4"/>
        <v>45089</v>
      </c>
      <c r="AP159" s="120">
        <f t="shared" si="5"/>
        <v>24</v>
      </c>
    </row>
    <row r="160" spans="38:42" x14ac:dyDescent="0.3">
      <c r="AL160" t="s">
        <v>1155</v>
      </c>
      <c r="AM160" s="5">
        <v>45089</v>
      </c>
      <c r="AN160" s="192">
        <v>1754.3859649122805</v>
      </c>
      <c r="AO160" s="121">
        <f t="shared" si="4"/>
        <v>45089</v>
      </c>
      <c r="AP160" s="120">
        <f t="shared" si="5"/>
        <v>24</v>
      </c>
    </row>
    <row r="161" spans="38:42" x14ac:dyDescent="0.3">
      <c r="AL161" t="s">
        <v>1156</v>
      </c>
      <c r="AM161" s="5">
        <v>45089</v>
      </c>
      <c r="AN161" s="192">
        <v>1754.3859649122805</v>
      </c>
      <c r="AO161" s="121">
        <f t="shared" si="4"/>
        <v>45089</v>
      </c>
      <c r="AP161" s="120">
        <f t="shared" si="5"/>
        <v>24</v>
      </c>
    </row>
    <row r="162" spans="38:42" x14ac:dyDescent="0.3">
      <c r="AL162" t="s">
        <v>101</v>
      </c>
      <c r="AM162" s="5">
        <v>45089</v>
      </c>
      <c r="AN162" s="192">
        <v>3055.5555555555557</v>
      </c>
      <c r="AO162" s="121">
        <f t="shared" si="4"/>
        <v>45089</v>
      </c>
      <c r="AP162" s="120">
        <f t="shared" si="5"/>
        <v>24</v>
      </c>
    </row>
    <row r="163" spans="38:42" x14ac:dyDescent="0.3">
      <c r="AL163" t="s">
        <v>1167</v>
      </c>
      <c r="AM163" s="5">
        <v>45089</v>
      </c>
      <c r="AN163" s="192">
        <v>723.68421052631584</v>
      </c>
      <c r="AO163" s="121">
        <f t="shared" si="4"/>
        <v>45089</v>
      </c>
      <c r="AP163" s="120">
        <f t="shared" si="5"/>
        <v>24</v>
      </c>
    </row>
    <row r="164" spans="38:42" x14ac:dyDescent="0.3">
      <c r="AL164" t="s">
        <v>1168</v>
      </c>
      <c r="AM164" s="5">
        <v>45089</v>
      </c>
      <c r="AN164" s="192">
        <v>592.1052631578948</v>
      </c>
      <c r="AO164" s="121">
        <f t="shared" si="4"/>
        <v>45089</v>
      </c>
      <c r="AP164" s="120">
        <f t="shared" si="5"/>
        <v>24</v>
      </c>
    </row>
    <row r="165" spans="38:42" x14ac:dyDescent="0.3">
      <c r="AL165" t="s">
        <v>1232</v>
      </c>
      <c r="AM165" s="5">
        <v>45089</v>
      </c>
      <c r="AN165" s="192">
        <v>2500</v>
      </c>
      <c r="AO165" s="121">
        <f t="shared" si="4"/>
        <v>45089</v>
      </c>
      <c r="AP165" s="120">
        <f t="shared" si="5"/>
        <v>24</v>
      </c>
    </row>
    <row r="166" spans="38:42" x14ac:dyDescent="0.3">
      <c r="AL166" t="s">
        <v>1229</v>
      </c>
      <c r="AM166" s="5">
        <v>45089</v>
      </c>
      <c r="AN166" s="192">
        <v>1875</v>
      </c>
      <c r="AO166" s="121">
        <f t="shared" si="4"/>
        <v>45089</v>
      </c>
      <c r="AP166" s="120">
        <f t="shared" si="5"/>
        <v>24</v>
      </c>
    </row>
    <row r="167" spans="38:42" x14ac:dyDescent="0.3">
      <c r="AL167" t="s">
        <v>1230</v>
      </c>
      <c r="AM167" s="5">
        <v>45089</v>
      </c>
      <c r="AN167" s="192">
        <v>1339.2857142857142</v>
      </c>
      <c r="AO167" s="121">
        <f t="shared" si="4"/>
        <v>45089</v>
      </c>
      <c r="AP167" s="120">
        <f t="shared" si="5"/>
        <v>24</v>
      </c>
    </row>
    <row r="168" spans="38:42" x14ac:dyDescent="0.3">
      <c r="AL168" t="s">
        <v>1217</v>
      </c>
      <c r="AM168" s="5">
        <v>45089</v>
      </c>
      <c r="AN168" s="192">
        <v>1500</v>
      </c>
      <c r="AO168" s="121">
        <f t="shared" si="4"/>
        <v>45089</v>
      </c>
      <c r="AP168" s="120">
        <f t="shared" si="5"/>
        <v>24</v>
      </c>
    </row>
    <row r="169" spans="38:42" x14ac:dyDescent="0.3">
      <c r="AL169" t="s">
        <v>1218</v>
      </c>
      <c r="AM169" s="5">
        <v>45089</v>
      </c>
      <c r="AN169" s="192">
        <v>1500</v>
      </c>
      <c r="AO169" s="121">
        <f t="shared" si="4"/>
        <v>45089</v>
      </c>
      <c r="AP169" s="120">
        <f t="shared" si="5"/>
        <v>24</v>
      </c>
    </row>
    <row r="170" spans="38:42" x14ac:dyDescent="0.3">
      <c r="AL170" t="s">
        <v>1219</v>
      </c>
      <c r="AM170" s="5">
        <v>45089</v>
      </c>
      <c r="AN170" s="192">
        <v>3000</v>
      </c>
      <c r="AO170" s="121">
        <f t="shared" si="4"/>
        <v>45089</v>
      </c>
      <c r="AP170" s="120">
        <f t="shared" si="5"/>
        <v>24</v>
      </c>
    </row>
    <row r="171" spans="38:42" x14ac:dyDescent="0.3">
      <c r="AL171" t="s">
        <v>1169</v>
      </c>
      <c r="AM171" s="5">
        <v>45089</v>
      </c>
      <c r="AN171" s="192">
        <v>1092.2558922558921</v>
      </c>
      <c r="AO171" s="121">
        <f t="shared" si="4"/>
        <v>45089</v>
      </c>
      <c r="AP171" s="120">
        <f t="shared" si="5"/>
        <v>24</v>
      </c>
    </row>
    <row r="172" spans="38:42" x14ac:dyDescent="0.3">
      <c r="AL172" t="s">
        <v>1162</v>
      </c>
      <c r="AM172" s="5">
        <v>45089</v>
      </c>
      <c r="AN172" s="192">
        <v>2718.7765505522511</v>
      </c>
      <c r="AO172" s="121">
        <f t="shared" si="4"/>
        <v>45089</v>
      </c>
      <c r="AP172" s="120">
        <f t="shared" si="5"/>
        <v>24</v>
      </c>
    </row>
    <row r="173" spans="38:42" x14ac:dyDescent="0.3">
      <c r="AL173" t="s">
        <v>1238</v>
      </c>
      <c r="AM173" s="5">
        <v>45089</v>
      </c>
      <c r="AN173" s="192">
        <v>2184</v>
      </c>
      <c r="AO173" s="121">
        <f t="shared" si="4"/>
        <v>45089</v>
      </c>
      <c r="AP173" s="120">
        <f t="shared" si="5"/>
        <v>24</v>
      </c>
    </row>
    <row r="174" spans="38:42" x14ac:dyDescent="0.3">
      <c r="AL174" t="s">
        <v>1804</v>
      </c>
      <c r="AM174" s="5">
        <v>45089</v>
      </c>
      <c r="AN174" s="192">
        <v>1000</v>
      </c>
      <c r="AO174" s="121">
        <f t="shared" si="4"/>
        <v>45089</v>
      </c>
      <c r="AP174" s="120">
        <f t="shared" si="5"/>
        <v>24</v>
      </c>
    </row>
    <row r="175" spans="38:42" x14ac:dyDescent="0.3">
      <c r="AL175" t="s">
        <v>1224</v>
      </c>
      <c r="AM175" s="5">
        <v>45089</v>
      </c>
      <c r="AN175" s="192">
        <v>2500</v>
      </c>
      <c r="AO175" s="121">
        <f t="shared" si="4"/>
        <v>45089</v>
      </c>
      <c r="AP175" s="120">
        <f t="shared" si="5"/>
        <v>24</v>
      </c>
    </row>
    <row r="176" spans="38:42" x14ac:dyDescent="0.3">
      <c r="AL176" t="s">
        <v>1287</v>
      </c>
      <c r="AM176" s="5">
        <v>45089</v>
      </c>
      <c r="AN176" s="192">
        <v>266.66666666666669</v>
      </c>
      <c r="AO176" s="121">
        <f t="shared" si="4"/>
        <v>45089</v>
      </c>
      <c r="AP176" s="120">
        <f t="shared" si="5"/>
        <v>24</v>
      </c>
    </row>
    <row r="177" spans="38:42" x14ac:dyDescent="0.3">
      <c r="AL177" t="s">
        <v>1268</v>
      </c>
      <c r="AM177" s="5">
        <v>45089</v>
      </c>
      <c r="AN177" s="192">
        <v>266.66666666666669</v>
      </c>
      <c r="AO177" s="121">
        <f t="shared" si="4"/>
        <v>45089</v>
      </c>
      <c r="AP177" s="120">
        <f t="shared" si="5"/>
        <v>24</v>
      </c>
    </row>
    <row r="178" spans="38:42" x14ac:dyDescent="0.3">
      <c r="AL178" t="s">
        <v>1269</v>
      </c>
      <c r="AM178" s="5">
        <v>45089</v>
      </c>
      <c r="AN178" s="192">
        <v>266.66666666666669</v>
      </c>
      <c r="AO178" s="121">
        <f t="shared" si="4"/>
        <v>45089</v>
      </c>
      <c r="AP178" s="120">
        <f t="shared" si="5"/>
        <v>24</v>
      </c>
    </row>
    <row r="179" spans="38:42" x14ac:dyDescent="0.3">
      <c r="AL179" t="s">
        <v>1279</v>
      </c>
      <c r="AM179" s="5">
        <v>45089</v>
      </c>
      <c r="AN179" s="192">
        <v>1066.6666666666667</v>
      </c>
      <c r="AO179" s="121">
        <f t="shared" si="4"/>
        <v>45089</v>
      </c>
      <c r="AP179" s="120">
        <f t="shared" si="5"/>
        <v>24</v>
      </c>
    </row>
    <row r="180" spans="38:42" x14ac:dyDescent="0.3">
      <c r="AL180" t="s">
        <v>1266</v>
      </c>
      <c r="AM180" s="5">
        <v>45089</v>
      </c>
      <c r="AN180" s="192">
        <v>416.66666666666669</v>
      </c>
      <c r="AO180" s="121">
        <f t="shared" si="4"/>
        <v>45089</v>
      </c>
      <c r="AP180" s="120">
        <f t="shared" si="5"/>
        <v>24</v>
      </c>
    </row>
    <row r="181" spans="38:42" x14ac:dyDescent="0.3">
      <c r="AL181" t="s">
        <v>1796</v>
      </c>
      <c r="AM181" s="5">
        <v>45089</v>
      </c>
      <c r="AN181" s="192">
        <v>266.66666666666669</v>
      </c>
      <c r="AO181" s="121">
        <f t="shared" si="4"/>
        <v>45089</v>
      </c>
      <c r="AP181" s="120">
        <f t="shared" si="5"/>
        <v>24</v>
      </c>
    </row>
    <row r="182" spans="38:42" x14ac:dyDescent="0.3">
      <c r="AL182" t="s">
        <v>1797</v>
      </c>
      <c r="AM182" s="5">
        <v>45089</v>
      </c>
      <c r="AN182" s="192">
        <v>266.66666666666669</v>
      </c>
      <c r="AO182" s="121">
        <f t="shared" si="4"/>
        <v>45089</v>
      </c>
      <c r="AP182" s="120">
        <f t="shared" si="5"/>
        <v>24</v>
      </c>
    </row>
    <row r="183" spans="38:42" x14ac:dyDescent="0.3">
      <c r="AL183" t="s">
        <v>1159</v>
      </c>
      <c r="AM183" s="5">
        <v>45096</v>
      </c>
      <c r="AN183" s="192">
        <v>1214.2857142857142</v>
      </c>
      <c r="AO183" s="121">
        <f t="shared" si="4"/>
        <v>45096</v>
      </c>
      <c r="AP183" s="120">
        <f t="shared" si="5"/>
        <v>25</v>
      </c>
    </row>
    <row r="184" spans="38:42" x14ac:dyDescent="0.3">
      <c r="AL184" t="s">
        <v>1160</v>
      </c>
      <c r="AM184" s="5">
        <v>45096</v>
      </c>
      <c r="AN184" s="192">
        <v>1214.2857142857142</v>
      </c>
      <c r="AO184" s="121">
        <f t="shared" si="4"/>
        <v>45096</v>
      </c>
      <c r="AP184" s="120">
        <f t="shared" si="5"/>
        <v>25</v>
      </c>
    </row>
    <row r="185" spans="38:42" x14ac:dyDescent="0.3">
      <c r="AL185" t="s">
        <v>1161</v>
      </c>
      <c r="AM185" s="5">
        <v>45096</v>
      </c>
      <c r="AN185" s="192">
        <v>1214.2857142857142</v>
      </c>
      <c r="AO185" s="121">
        <f t="shared" si="4"/>
        <v>45096</v>
      </c>
      <c r="AP185" s="120">
        <f t="shared" si="5"/>
        <v>25</v>
      </c>
    </row>
    <row r="186" spans="38:42" x14ac:dyDescent="0.3">
      <c r="AL186" t="s">
        <v>1234</v>
      </c>
      <c r="AM186" s="5">
        <v>45096</v>
      </c>
      <c r="AN186" s="192">
        <v>1052.6315789473686</v>
      </c>
      <c r="AO186" s="121">
        <f t="shared" si="4"/>
        <v>45096</v>
      </c>
      <c r="AP186" s="120">
        <f t="shared" si="5"/>
        <v>25</v>
      </c>
    </row>
    <row r="187" spans="38:42" x14ac:dyDescent="0.3">
      <c r="AL187" t="s">
        <v>1235</v>
      </c>
      <c r="AM187" s="5">
        <v>45096</v>
      </c>
      <c r="AN187" s="192">
        <v>1052.6315789473686</v>
      </c>
      <c r="AO187" s="121">
        <f t="shared" si="4"/>
        <v>45096</v>
      </c>
      <c r="AP187" s="120">
        <f t="shared" si="5"/>
        <v>25</v>
      </c>
    </row>
    <row r="188" spans="38:42" x14ac:dyDescent="0.3">
      <c r="AL188" t="s">
        <v>1280</v>
      </c>
      <c r="AM188" s="5">
        <v>45096</v>
      </c>
      <c r="AN188" s="192">
        <v>2105.2631578947371</v>
      </c>
      <c r="AO188" s="121">
        <f t="shared" si="4"/>
        <v>45096</v>
      </c>
      <c r="AP188" s="120">
        <f t="shared" si="5"/>
        <v>25</v>
      </c>
    </row>
    <row r="189" spans="38:42" x14ac:dyDescent="0.3">
      <c r="AL189" t="s">
        <v>1173</v>
      </c>
      <c r="AM189" s="5">
        <v>45096</v>
      </c>
      <c r="AN189" s="192">
        <v>1091.9811320754716</v>
      </c>
      <c r="AO189" s="121">
        <f t="shared" si="4"/>
        <v>45096</v>
      </c>
      <c r="AP189" s="120">
        <f t="shared" si="5"/>
        <v>25</v>
      </c>
    </row>
    <row r="190" spans="38:42" x14ac:dyDescent="0.3">
      <c r="AL190" t="s">
        <v>1162</v>
      </c>
      <c r="AM190" s="5">
        <v>45096</v>
      </c>
      <c r="AN190" s="192">
        <v>1444.3500424808835</v>
      </c>
      <c r="AO190" s="121">
        <f t="shared" si="4"/>
        <v>45096</v>
      </c>
      <c r="AP190" s="120">
        <f t="shared" si="5"/>
        <v>25</v>
      </c>
    </row>
    <row r="191" spans="38:42" x14ac:dyDescent="0.3">
      <c r="AL191" t="s">
        <v>1785</v>
      </c>
      <c r="AM191" s="5">
        <v>45096</v>
      </c>
      <c r="AN191" s="192">
        <v>1500</v>
      </c>
      <c r="AO191" s="121">
        <f t="shared" si="4"/>
        <v>45096</v>
      </c>
      <c r="AP191" s="120">
        <f t="shared" si="5"/>
        <v>25</v>
      </c>
    </row>
    <row r="192" spans="38:42" x14ac:dyDescent="0.3">
      <c r="AL192" t="s">
        <v>1215</v>
      </c>
      <c r="AM192" s="5">
        <v>45096</v>
      </c>
      <c r="AN192" s="192">
        <v>833.33333333333337</v>
      </c>
      <c r="AO192" s="121">
        <f t="shared" si="4"/>
        <v>45096</v>
      </c>
      <c r="AP192" s="120">
        <f t="shared" si="5"/>
        <v>25</v>
      </c>
    </row>
    <row r="193" spans="38:42" x14ac:dyDescent="0.3">
      <c r="AL193" t="s">
        <v>1221</v>
      </c>
      <c r="AM193" s="5">
        <v>45096</v>
      </c>
      <c r="AN193" s="192">
        <v>833.33333333333337</v>
      </c>
      <c r="AO193" s="121">
        <f t="shared" si="4"/>
        <v>45096</v>
      </c>
      <c r="AP193" s="120">
        <f t="shared" si="5"/>
        <v>25</v>
      </c>
    </row>
    <row r="194" spans="38:42" x14ac:dyDescent="0.3">
      <c r="AL194" t="s">
        <v>1287</v>
      </c>
      <c r="AM194" s="5">
        <v>45096</v>
      </c>
      <c r="AN194" s="192">
        <v>266.66666666666669</v>
      </c>
      <c r="AO194" s="121">
        <f t="shared" ref="AO194:AO240" si="6">+AM194</f>
        <v>45096</v>
      </c>
      <c r="AP194" s="120">
        <f t="shared" ref="AP194:AP201" si="7">+_xlfn.ISOWEEKNUM(AO194)</f>
        <v>25</v>
      </c>
    </row>
    <row r="195" spans="38:42" x14ac:dyDescent="0.3">
      <c r="AL195" t="s">
        <v>1275</v>
      </c>
      <c r="AM195" s="5">
        <v>45096</v>
      </c>
      <c r="AN195" s="192">
        <v>533.33333333333337</v>
      </c>
      <c r="AO195" s="121">
        <f t="shared" si="6"/>
        <v>45096</v>
      </c>
      <c r="AP195" s="120">
        <f t="shared" si="7"/>
        <v>25</v>
      </c>
    </row>
    <row r="196" spans="38:42" x14ac:dyDescent="0.3">
      <c r="AL196" t="s">
        <v>1284</v>
      </c>
      <c r="AM196" s="5">
        <v>45096</v>
      </c>
      <c r="AN196" s="192">
        <v>533.33333333333337</v>
      </c>
      <c r="AO196" s="121">
        <f t="shared" si="6"/>
        <v>45096</v>
      </c>
      <c r="AP196" s="120">
        <f t="shared" si="7"/>
        <v>25</v>
      </c>
    </row>
    <row r="197" spans="38:42" x14ac:dyDescent="0.3">
      <c r="AL197" t="s">
        <v>1178</v>
      </c>
      <c r="AM197" s="5">
        <v>45103</v>
      </c>
      <c r="AN197" s="192">
        <v>2739.7260273972602</v>
      </c>
      <c r="AO197" s="121">
        <f t="shared" si="6"/>
        <v>45103</v>
      </c>
      <c r="AP197" s="120">
        <f t="shared" si="7"/>
        <v>26</v>
      </c>
    </row>
    <row r="198" spans="38:42" x14ac:dyDescent="0.3">
      <c r="AL198" t="s">
        <v>1166</v>
      </c>
      <c r="AM198" s="5">
        <v>45103</v>
      </c>
      <c r="AN198" s="192">
        <v>3308.8235294117649</v>
      </c>
      <c r="AO198" s="121">
        <f t="shared" si="6"/>
        <v>45103</v>
      </c>
      <c r="AP198" s="120">
        <f t="shared" si="7"/>
        <v>26</v>
      </c>
    </row>
    <row r="199" spans="38:42" x14ac:dyDescent="0.3">
      <c r="AL199" t="s">
        <v>1789</v>
      </c>
      <c r="AM199" s="5">
        <v>45103</v>
      </c>
      <c r="AN199" s="192">
        <v>1785.7142857142858</v>
      </c>
      <c r="AO199" s="121">
        <f t="shared" si="6"/>
        <v>45103</v>
      </c>
      <c r="AP199" s="120">
        <f t="shared" si="7"/>
        <v>26</v>
      </c>
    </row>
    <row r="200" spans="38:42" x14ac:dyDescent="0.3">
      <c r="AL200" t="s">
        <v>1790</v>
      </c>
      <c r="AM200" s="5">
        <v>45103</v>
      </c>
      <c r="AN200" s="192">
        <v>952.38095238095241</v>
      </c>
      <c r="AO200" s="121">
        <f t="shared" si="6"/>
        <v>45103</v>
      </c>
      <c r="AP200" s="120">
        <f t="shared" si="7"/>
        <v>26</v>
      </c>
    </row>
    <row r="201" spans="38:42" x14ac:dyDescent="0.3">
      <c r="AL201" t="s">
        <v>1800</v>
      </c>
      <c r="AM201" s="5">
        <v>45103</v>
      </c>
      <c r="AN201" s="192">
        <v>952.38095238095241</v>
      </c>
      <c r="AO201" s="121">
        <f t="shared" si="6"/>
        <v>45103</v>
      </c>
      <c r="AP201" s="120">
        <f t="shared" si="7"/>
        <v>26</v>
      </c>
    </row>
    <row r="202" spans="38:42" x14ac:dyDescent="0.3">
      <c r="AL202" t="s">
        <v>1213</v>
      </c>
      <c r="AM202" s="5">
        <v>45103</v>
      </c>
      <c r="AN202" s="192">
        <v>1339.2857142857142</v>
      </c>
      <c r="AO202" s="121">
        <f t="shared" si="6"/>
        <v>45103</v>
      </c>
      <c r="AP202" s="120">
        <f t="shared" ref="AP202:AP240" si="8">+_xlfn.ISOWEEKNUM(AO202)</f>
        <v>26</v>
      </c>
    </row>
    <row r="203" spans="38:42" x14ac:dyDescent="0.3">
      <c r="AL203" t="s">
        <v>1214</v>
      </c>
      <c r="AM203" s="5">
        <v>45103</v>
      </c>
      <c r="AN203" s="192">
        <v>892.85714285714278</v>
      </c>
      <c r="AO203" s="121">
        <f t="shared" si="6"/>
        <v>45103</v>
      </c>
      <c r="AP203" s="120">
        <f t="shared" si="8"/>
        <v>26</v>
      </c>
    </row>
    <row r="204" spans="38:42" x14ac:dyDescent="0.3">
      <c r="AL204" t="s">
        <v>1218</v>
      </c>
      <c r="AM204" s="5">
        <v>45103</v>
      </c>
      <c r="AN204" s="192">
        <v>2000</v>
      </c>
      <c r="AO204" s="121">
        <f t="shared" si="6"/>
        <v>45103</v>
      </c>
      <c r="AP204" s="120">
        <f t="shared" si="8"/>
        <v>26</v>
      </c>
    </row>
    <row r="205" spans="38:42" x14ac:dyDescent="0.3">
      <c r="AL205" t="s">
        <v>1219</v>
      </c>
      <c r="AM205" s="5">
        <v>45103</v>
      </c>
      <c r="AN205" s="192">
        <v>2000</v>
      </c>
      <c r="AO205" s="121">
        <f t="shared" si="6"/>
        <v>45103</v>
      </c>
      <c r="AP205" s="120">
        <f t="shared" si="8"/>
        <v>26</v>
      </c>
    </row>
    <row r="206" spans="38:42" x14ac:dyDescent="0.3">
      <c r="AL206" t="s">
        <v>1158</v>
      </c>
      <c r="AM206" s="5">
        <v>45103</v>
      </c>
      <c r="AN206" s="192">
        <v>2124.1830065359477</v>
      </c>
      <c r="AO206" s="121">
        <f t="shared" si="6"/>
        <v>45103</v>
      </c>
      <c r="AP206" s="120">
        <f t="shared" si="8"/>
        <v>26</v>
      </c>
    </row>
    <row r="207" spans="38:42" x14ac:dyDescent="0.3">
      <c r="AL207" t="s">
        <v>1169</v>
      </c>
      <c r="AM207" s="5">
        <v>45103</v>
      </c>
      <c r="AN207" s="192">
        <v>1092.2558922558921</v>
      </c>
      <c r="AO207" s="121">
        <f t="shared" si="6"/>
        <v>45103</v>
      </c>
      <c r="AP207" s="120">
        <f t="shared" si="8"/>
        <v>26</v>
      </c>
    </row>
    <row r="208" spans="38:42" x14ac:dyDescent="0.3">
      <c r="AL208" t="s">
        <v>1162</v>
      </c>
      <c r="AM208" s="5">
        <v>45103</v>
      </c>
      <c r="AN208" s="192">
        <v>2039.0824129141884</v>
      </c>
      <c r="AO208" s="121">
        <f t="shared" si="6"/>
        <v>45103</v>
      </c>
      <c r="AP208" s="120">
        <f t="shared" si="8"/>
        <v>26</v>
      </c>
    </row>
    <row r="209" spans="38:42" x14ac:dyDescent="0.3">
      <c r="AL209" t="s">
        <v>1174</v>
      </c>
      <c r="AM209" s="5">
        <v>45103</v>
      </c>
      <c r="AN209" s="192">
        <v>2000</v>
      </c>
      <c r="AO209" s="121">
        <f t="shared" si="6"/>
        <v>45103</v>
      </c>
      <c r="AP209" s="120">
        <f t="shared" si="8"/>
        <v>26</v>
      </c>
    </row>
    <row r="210" spans="38:42" x14ac:dyDescent="0.3">
      <c r="AL210" t="s">
        <v>1227</v>
      </c>
      <c r="AM210" s="5">
        <v>45103</v>
      </c>
      <c r="AN210" s="192">
        <v>1674.1071428571429</v>
      </c>
      <c r="AO210" s="121">
        <f t="shared" si="6"/>
        <v>45103</v>
      </c>
      <c r="AP210" s="120">
        <f t="shared" si="8"/>
        <v>26</v>
      </c>
    </row>
    <row r="211" spans="38:42" x14ac:dyDescent="0.3">
      <c r="AL211" t="s">
        <v>1287</v>
      </c>
      <c r="AM211" s="5">
        <v>45103</v>
      </c>
      <c r="AN211" s="192">
        <v>266.66666666666669</v>
      </c>
      <c r="AO211" s="121">
        <f t="shared" si="6"/>
        <v>45103</v>
      </c>
      <c r="AP211" s="120">
        <f t="shared" si="8"/>
        <v>26</v>
      </c>
    </row>
    <row r="212" spans="38:42" x14ac:dyDescent="0.3">
      <c r="AL212" t="s">
        <v>1268</v>
      </c>
      <c r="AM212" s="5">
        <v>45103</v>
      </c>
      <c r="AN212" s="192">
        <v>266.66666666666669</v>
      </c>
      <c r="AO212" s="121">
        <f t="shared" si="6"/>
        <v>45103</v>
      </c>
      <c r="AP212" s="120">
        <f t="shared" si="8"/>
        <v>26</v>
      </c>
    </row>
    <row r="213" spans="38:42" x14ac:dyDescent="0.3">
      <c r="AL213" t="s">
        <v>1276</v>
      </c>
      <c r="AM213" s="5">
        <v>45103</v>
      </c>
      <c r="AN213" s="192">
        <v>533.33333333333337</v>
      </c>
      <c r="AO213" s="121">
        <f t="shared" si="6"/>
        <v>45103</v>
      </c>
      <c r="AP213" s="120">
        <f t="shared" si="8"/>
        <v>26</v>
      </c>
    </row>
    <row r="214" spans="38:42" x14ac:dyDescent="0.3">
      <c r="AL214" t="s">
        <v>1279</v>
      </c>
      <c r="AM214" s="5">
        <v>45103</v>
      </c>
      <c r="AN214" s="192">
        <v>1066.6666666666667</v>
      </c>
      <c r="AO214" s="121">
        <f t="shared" si="6"/>
        <v>45103</v>
      </c>
      <c r="AP214" s="120">
        <f t="shared" si="8"/>
        <v>26</v>
      </c>
    </row>
    <row r="215" spans="38:42" x14ac:dyDescent="0.3">
      <c r="AL215" t="s">
        <v>1266</v>
      </c>
      <c r="AM215" s="5">
        <v>45103</v>
      </c>
      <c r="AN215" s="192">
        <v>416.66666666666669</v>
      </c>
      <c r="AO215" s="121">
        <f t="shared" si="6"/>
        <v>45103</v>
      </c>
      <c r="AP215" s="120">
        <f t="shared" si="8"/>
        <v>26</v>
      </c>
    </row>
    <row r="216" spans="38:42" x14ac:dyDescent="0.3">
      <c r="AL216" t="s">
        <v>1796</v>
      </c>
      <c r="AM216" s="5">
        <v>45103</v>
      </c>
      <c r="AN216" s="192">
        <v>266.66666666666669</v>
      </c>
      <c r="AO216" s="121">
        <f t="shared" si="6"/>
        <v>45103</v>
      </c>
      <c r="AP216" s="120">
        <f t="shared" si="8"/>
        <v>26</v>
      </c>
    </row>
    <row r="217" spans="38:42" x14ac:dyDescent="0.3">
      <c r="AL217" t="s">
        <v>1797</v>
      </c>
      <c r="AM217" s="5">
        <v>45103</v>
      </c>
      <c r="AN217" s="192">
        <v>266.66666666666669</v>
      </c>
      <c r="AO217" s="121">
        <f t="shared" si="6"/>
        <v>45103</v>
      </c>
      <c r="AP217" s="120">
        <f t="shared" si="8"/>
        <v>26</v>
      </c>
    </row>
    <row r="218" spans="38:42" x14ac:dyDescent="0.3">
      <c r="AL218" t="s">
        <v>1154</v>
      </c>
      <c r="AM218" s="5">
        <v>45110</v>
      </c>
      <c r="AN218" s="192">
        <v>1616.1616161616162</v>
      </c>
      <c r="AO218" s="121">
        <f t="shared" si="6"/>
        <v>45110</v>
      </c>
      <c r="AP218" s="120">
        <f t="shared" si="8"/>
        <v>27</v>
      </c>
    </row>
    <row r="219" spans="38:42" x14ac:dyDescent="0.3">
      <c r="AL219" t="s">
        <v>1155</v>
      </c>
      <c r="AM219" s="5">
        <v>45110</v>
      </c>
      <c r="AN219" s="192">
        <v>1403.5087719298244</v>
      </c>
      <c r="AO219" s="121">
        <f t="shared" si="6"/>
        <v>45110</v>
      </c>
      <c r="AP219" s="120">
        <f t="shared" si="8"/>
        <v>27</v>
      </c>
    </row>
    <row r="220" spans="38:42" x14ac:dyDescent="0.3">
      <c r="AL220" t="s">
        <v>1156</v>
      </c>
      <c r="AM220" s="5">
        <v>45110</v>
      </c>
      <c r="AN220" s="192">
        <v>1403.5087719298244</v>
      </c>
      <c r="AO220" s="121">
        <f t="shared" si="6"/>
        <v>45110</v>
      </c>
      <c r="AP220" s="120">
        <f t="shared" si="8"/>
        <v>27</v>
      </c>
    </row>
    <row r="221" spans="38:42" x14ac:dyDescent="0.3">
      <c r="AL221" t="s">
        <v>1158</v>
      </c>
      <c r="AM221" s="5">
        <v>45110</v>
      </c>
      <c r="AN221" s="192">
        <v>4411.7647058823532</v>
      </c>
      <c r="AO221" s="121">
        <f t="shared" si="6"/>
        <v>45110</v>
      </c>
      <c r="AP221" s="120">
        <f t="shared" si="8"/>
        <v>27</v>
      </c>
    </row>
    <row r="222" spans="38:42" x14ac:dyDescent="0.3">
      <c r="AL222" t="s">
        <v>1169</v>
      </c>
      <c r="AM222" s="5">
        <v>45110</v>
      </c>
      <c r="AN222" s="192">
        <v>1094.2760942760942</v>
      </c>
      <c r="AO222" s="121">
        <f t="shared" si="6"/>
        <v>45110</v>
      </c>
      <c r="AP222" s="120">
        <f t="shared" si="8"/>
        <v>27</v>
      </c>
    </row>
    <row r="223" spans="38:42" x14ac:dyDescent="0.3">
      <c r="AL223" t="s">
        <v>101</v>
      </c>
      <c r="AM223" s="5">
        <v>45117</v>
      </c>
      <c r="AN223" s="192">
        <v>3055.5555555555557</v>
      </c>
      <c r="AO223" s="121">
        <f t="shared" si="6"/>
        <v>45117</v>
      </c>
      <c r="AP223" s="120">
        <f t="shared" si="8"/>
        <v>28</v>
      </c>
    </row>
    <row r="224" spans="38:42" x14ac:dyDescent="0.3">
      <c r="AL224" t="s">
        <v>1157</v>
      </c>
      <c r="AM224" s="5">
        <v>45117</v>
      </c>
      <c r="AN224" s="192">
        <v>1225.4901960784314</v>
      </c>
      <c r="AO224" s="121">
        <f t="shared" si="6"/>
        <v>45117</v>
      </c>
      <c r="AP224" s="120">
        <f t="shared" si="8"/>
        <v>28</v>
      </c>
    </row>
    <row r="225" spans="38:42" x14ac:dyDescent="0.3">
      <c r="AL225" t="s">
        <v>1167</v>
      </c>
      <c r="AM225" s="5">
        <v>45117</v>
      </c>
      <c r="AN225" s="192">
        <v>723.68421052631584</v>
      </c>
      <c r="AO225" s="121">
        <f t="shared" si="6"/>
        <v>45117</v>
      </c>
      <c r="AP225" s="120">
        <f t="shared" si="8"/>
        <v>28</v>
      </c>
    </row>
    <row r="226" spans="38:42" x14ac:dyDescent="0.3">
      <c r="AL226" t="s">
        <v>1168</v>
      </c>
      <c r="AM226" s="5">
        <v>45117</v>
      </c>
      <c r="AN226" s="192">
        <v>592.1052631578948</v>
      </c>
      <c r="AO226" s="121">
        <f t="shared" si="6"/>
        <v>45117</v>
      </c>
      <c r="AP226" s="120">
        <f t="shared" si="8"/>
        <v>28</v>
      </c>
    </row>
    <row r="227" spans="38:42" x14ac:dyDescent="0.3">
      <c r="AL227" t="s">
        <v>1175</v>
      </c>
      <c r="AM227" s="5">
        <v>45117</v>
      </c>
      <c r="AN227" s="192">
        <v>2496.0526315789475</v>
      </c>
      <c r="AO227" s="121">
        <f t="shared" si="6"/>
        <v>45117</v>
      </c>
      <c r="AP227" s="120">
        <f t="shared" si="8"/>
        <v>28</v>
      </c>
    </row>
    <row r="228" spans="38:42" x14ac:dyDescent="0.3">
      <c r="AL228" t="s">
        <v>1158</v>
      </c>
      <c r="AM228" s="5">
        <v>45117</v>
      </c>
      <c r="AN228" s="192">
        <v>2189.5424836601305</v>
      </c>
      <c r="AO228" s="121">
        <f t="shared" si="6"/>
        <v>45117</v>
      </c>
      <c r="AP228" s="120">
        <f t="shared" si="8"/>
        <v>28</v>
      </c>
    </row>
    <row r="229" spans="38:42" x14ac:dyDescent="0.3">
      <c r="AL229" t="s">
        <v>1282</v>
      </c>
      <c r="AM229" s="5">
        <v>45117</v>
      </c>
      <c r="AN229" s="192">
        <v>1248.0000000000002</v>
      </c>
      <c r="AO229" s="121">
        <f t="shared" si="6"/>
        <v>45117</v>
      </c>
      <c r="AP229" s="120">
        <f t="shared" si="8"/>
        <v>28</v>
      </c>
    </row>
    <row r="230" spans="38:42" x14ac:dyDescent="0.3">
      <c r="AL230" t="s">
        <v>1169</v>
      </c>
      <c r="AM230" s="5">
        <v>45117</v>
      </c>
      <c r="AN230" s="192">
        <v>1094.2760942760942</v>
      </c>
      <c r="AO230" s="121">
        <f t="shared" si="6"/>
        <v>45117</v>
      </c>
      <c r="AP230" s="120">
        <f t="shared" si="8"/>
        <v>28</v>
      </c>
    </row>
    <row r="231" spans="38:42" x14ac:dyDescent="0.3">
      <c r="AL231" t="s">
        <v>1162</v>
      </c>
      <c r="AM231" s="5">
        <v>45117</v>
      </c>
      <c r="AN231" s="192">
        <v>2259.9830076465587</v>
      </c>
      <c r="AO231" s="121">
        <f t="shared" si="6"/>
        <v>45117</v>
      </c>
      <c r="AP231" s="120">
        <f t="shared" si="8"/>
        <v>28</v>
      </c>
    </row>
    <row r="232" spans="38:42" x14ac:dyDescent="0.3">
      <c r="AL232" t="s">
        <v>1159</v>
      </c>
      <c r="AM232" s="5">
        <v>45124</v>
      </c>
      <c r="AN232" s="192">
        <v>1142.8571428571429</v>
      </c>
      <c r="AO232" s="121">
        <f t="shared" si="6"/>
        <v>45124</v>
      </c>
      <c r="AP232" s="120">
        <f t="shared" si="8"/>
        <v>29</v>
      </c>
    </row>
    <row r="233" spans="38:42" x14ac:dyDescent="0.3">
      <c r="AL233" t="s">
        <v>1160</v>
      </c>
      <c r="AM233" s="5">
        <v>45124</v>
      </c>
      <c r="AN233" s="192">
        <v>1142.8571428571429</v>
      </c>
      <c r="AO233" s="121">
        <f t="shared" si="6"/>
        <v>45124</v>
      </c>
      <c r="AP233" s="120">
        <f t="shared" si="8"/>
        <v>29</v>
      </c>
    </row>
    <row r="234" spans="38:42" x14ac:dyDescent="0.3">
      <c r="AL234" t="s">
        <v>1161</v>
      </c>
      <c r="AM234" s="5">
        <v>45124</v>
      </c>
      <c r="AN234" s="192">
        <v>1142.8571428571429</v>
      </c>
      <c r="AO234" s="121">
        <f t="shared" si="6"/>
        <v>45124</v>
      </c>
      <c r="AP234" s="120">
        <f t="shared" si="8"/>
        <v>29</v>
      </c>
    </row>
    <row r="235" spans="38:42" x14ac:dyDescent="0.3">
      <c r="AL235" t="s">
        <v>1176</v>
      </c>
      <c r="AM235" s="5">
        <v>45124</v>
      </c>
      <c r="AN235" s="192">
        <v>2496.0526315789475</v>
      </c>
      <c r="AO235" s="121">
        <f t="shared" si="6"/>
        <v>45124</v>
      </c>
      <c r="AP235" s="120">
        <f t="shared" si="8"/>
        <v>29</v>
      </c>
    </row>
    <row r="236" spans="38:42" x14ac:dyDescent="0.3">
      <c r="AL236" t="s">
        <v>1158</v>
      </c>
      <c r="AM236" s="5">
        <v>45124</v>
      </c>
      <c r="AN236" s="192">
        <v>2189.5424836601305</v>
      </c>
      <c r="AO236" s="121">
        <f t="shared" si="6"/>
        <v>45124</v>
      </c>
      <c r="AP236" s="120">
        <f t="shared" si="8"/>
        <v>29</v>
      </c>
    </row>
    <row r="237" spans="38:42" x14ac:dyDescent="0.3">
      <c r="AL237" t="s">
        <v>1162</v>
      </c>
      <c r="AM237" s="5">
        <v>45124</v>
      </c>
      <c r="AN237" s="192">
        <v>2276.9753610875105</v>
      </c>
      <c r="AO237" s="121">
        <f t="shared" si="6"/>
        <v>45124</v>
      </c>
      <c r="AP237" s="120">
        <f t="shared" si="8"/>
        <v>29</v>
      </c>
    </row>
    <row r="238" spans="38:42" x14ac:dyDescent="0.3">
      <c r="AL238" t="s">
        <v>1238</v>
      </c>
      <c r="AM238" s="5">
        <v>45124</v>
      </c>
      <c r="AN238" s="192">
        <v>2180.4511278195487</v>
      </c>
      <c r="AO238" s="121">
        <f t="shared" si="6"/>
        <v>45124</v>
      </c>
      <c r="AP238" s="120">
        <f t="shared" si="8"/>
        <v>29</v>
      </c>
    </row>
    <row r="239" spans="38:42" x14ac:dyDescent="0.3">
      <c r="AL239" t="s">
        <v>1178</v>
      </c>
      <c r="AM239" s="5">
        <v>45131</v>
      </c>
      <c r="AN239" s="192">
        <v>2568.4931506849316</v>
      </c>
      <c r="AO239" s="121">
        <f t="shared" si="6"/>
        <v>45131</v>
      </c>
      <c r="AP239" s="120">
        <f t="shared" si="8"/>
        <v>30</v>
      </c>
    </row>
    <row r="240" spans="38:42" x14ac:dyDescent="0.3">
      <c r="AL240" t="s">
        <v>1162</v>
      </c>
      <c r="AM240" s="5">
        <v>45131</v>
      </c>
      <c r="AN240" s="192">
        <v>2276.9753610875105</v>
      </c>
      <c r="AO240" s="121">
        <f t="shared" si="6"/>
        <v>45131</v>
      </c>
      <c r="AP240" s="120">
        <f t="shared" si="8"/>
        <v>30</v>
      </c>
    </row>
    <row r="242" spans="39:42" x14ac:dyDescent="0.3">
      <c r="AM242" s="5"/>
      <c r="AO242" s="121">
        <f t="shared" ref="AO242:AO273" si="9">+AM242</f>
        <v>0</v>
      </c>
      <c r="AP242" s="120">
        <f t="shared" ref="AP242:AP266" si="10">+_xlfn.ISOWEEKNUM(AO242)</f>
        <v>52</v>
      </c>
    </row>
    <row r="243" spans="39:42" x14ac:dyDescent="0.3">
      <c r="AM243" s="5"/>
      <c r="AO243" s="121">
        <f t="shared" si="9"/>
        <v>0</v>
      </c>
      <c r="AP243" s="120">
        <f t="shared" si="10"/>
        <v>52</v>
      </c>
    </row>
    <row r="244" spans="39:42" x14ac:dyDescent="0.3">
      <c r="AM244" s="5"/>
      <c r="AO244" s="121">
        <f t="shared" si="9"/>
        <v>0</v>
      </c>
      <c r="AP244" s="120">
        <f t="shared" si="10"/>
        <v>52</v>
      </c>
    </row>
    <row r="245" spans="39:42" x14ac:dyDescent="0.3">
      <c r="AM245" s="5"/>
      <c r="AO245" s="121">
        <f t="shared" si="9"/>
        <v>0</v>
      </c>
      <c r="AP245" s="120">
        <f t="shared" si="10"/>
        <v>52</v>
      </c>
    </row>
    <row r="246" spans="39:42" x14ac:dyDescent="0.3">
      <c r="AM246" s="5"/>
      <c r="AO246" s="121">
        <f t="shared" si="9"/>
        <v>0</v>
      </c>
      <c r="AP246" s="120">
        <f t="shared" si="10"/>
        <v>52</v>
      </c>
    </row>
    <row r="247" spans="39:42" x14ac:dyDescent="0.3">
      <c r="AM247" s="5"/>
      <c r="AO247" s="121">
        <f t="shared" si="9"/>
        <v>0</v>
      </c>
      <c r="AP247" s="120">
        <f t="shared" si="10"/>
        <v>52</v>
      </c>
    </row>
    <row r="248" spans="39:42" x14ac:dyDescent="0.3">
      <c r="AM248" s="5"/>
      <c r="AO248" s="121">
        <f t="shared" si="9"/>
        <v>0</v>
      </c>
      <c r="AP248" s="120">
        <f t="shared" si="10"/>
        <v>52</v>
      </c>
    </row>
    <row r="249" spans="39:42" x14ac:dyDescent="0.3">
      <c r="AM249" s="5"/>
      <c r="AO249" s="121">
        <f t="shared" si="9"/>
        <v>0</v>
      </c>
      <c r="AP249" s="120">
        <f t="shared" si="10"/>
        <v>52</v>
      </c>
    </row>
    <row r="250" spans="39:42" x14ac:dyDescent="0.3">
      <c r="AM250" s="5"/>
      <c r="AO250" s="121">
        <f t="shared" si="9"/>
        <v>0</v>
      </c>
      <c r="AP250" s="120">
        <f t="shared" si="10"/>
        <v>52</v>
      </c>
    </row>
    <row r="251" spans="39:42" x14ac:dyDescent="0.3">
      <c r="AM251" s="5"/>
      <c r="AO251" s="121">
        <f t="shared" si="9"/>
        <v>0</v>
      </c>
      <c r="AP251" s="120">
        <f t="shared" si="10"/>
        <v>52</v>
      </c>
    </row>
    <row r="252" spans="39:42" x14ac:dyDescent="0.3">
      <c r="AM252" s="5"/>
      <c r="AO252" s="121">
        <f t="shared" si="9"/>
        <v>0</v>
      </c>
      <c r="AP252" s="120">
        <f t="shared" si="10"/>
        <v>52</v>
      </c>
    </row>
    <row r="253" spans="39:42" x14ac:dyDescent="0.3">
      <c r="AM253" s="5"/>
      <c r="AO253" s="121">
        <f t="shared" si="9"/>
        <v>0</v>
      </c>
      <c r="AP253" s="120">
        <f t="shared" si="10"/>
        <v>52</v>
      </c>
    </row>
    <row r="254" spans="39:42" x14ac:dyDescent="0.3">
      <c r="AM254" s="5"/>
      <c r="AO254" s="121">
        <f t="shared" si="9"/>
        <v>0</v>
      </c>
      <c r="AP254" s="120">
        <f t="shared" si="10"/>
        <v>52</v>
      </c>
    </row>
    <row r="255" spans="39:42" x14ac:dyDescent="0.3">
      <c r="AM255" s="5"/>
      <c r="AO255" s="121">
        <f t="shared" si="9"/>
        <v>0</v>
      </c>
      <c r="AP255" s="120">
        <f t="shared" si="10"/>
        <v>52</v>
      </c>
    </row>
    <row r="256" spans="39:42" x14ac:dyDescent="0.3">
      <c r="AM256" s="5"/>
      <c r="AO256" s="121">
        <f t="shared" si="9"/>
        <v>0</v>
      </c>
      <c r="AP256" s="120">
        <f t="shared" si="10"/>
        <v>52</v>
      </c>
    </row>
    <row r="257" spans="39:42" x14ac:dyDescent="0.3">
      <c r="AM257" s="5"/>
      <c r="AO257" s="121">
        <f t="shared" si="9"/>
        <v>0</v>
      </c>
      <c r="AP257" s="120">
        <f t="shared" si="10"/>
        <v>52</v>
      </c>
    </row>
    <row r="258" spans="39:42" x14ac:dyDescent="0.3">
      <c r="AM258" s="5"/>
      <c r="AO258" s="121">
        <f t="shared" si="9"/>
        <v>0</v>
      </c>
      <c r="AP258" s="120">
        <f t="shared" si="10"/>
        <v>52</v>
      </c>
    </row>
    <row r="259" spans="39:42" x14ac:dyDescent="0.3">
      <c r="AM259" s="5"/>
      <c r="AO259" s="121">
        <f t="shared" si="9"/>
        <v>0</v>
      </c>
      <c r="AP259" s="120">
        <f t="shared" si="10"/>
        <v>52</v>
      </c>
    </row>
    <row r="260" spans="39:42" x14ac:dyDescent="0.3">
      <c r="AM260" s="5"/>
      <c r="AO260" s="121">
        <f t="shared" si="9"/>
        <v>0</v>
      </c>
      <c r="AP260" s="120">
        <f t="shared" si="10"/>
        <v>52</v>
      </c>
    </row>
    <row r="261" spans="39:42" x14ac:dyDescent="0.3">
      <c r="AM261" s="5"/>
      <c r="AO261" s="121">
        <f t="shared" si="9"/>
        <v>0</v>
      </c>
      <c r="AP261" s="120">
        <f t="shared" si="10"/>
        <v>52</v>
      </c>
    </row>
    <row r="262" spans="39:42" x14ac:dyDescent="0.3">
      <c r="AM262" s="5"/>
      <c r="AO262" s="121">
        <f t="shared" si="9"/>
        <v>0</v>
      </c>
      <c r="AP262" s="120">
        <f t="shared" si="10"/>
        <v>52</v>
      </c>
    </row>
    <row r="263" spans="39:42" x14ac:dyDescent="0.3">
      <c r="AM263" s="5"/>
      <c r="AO263" s="121">
        <f t="shared" si="9"/>
        <v>0</v>
      </c>
      <c r="AP263" s="120">
        <f t="shared" si="10"/>
        <v>52</v>
      </c>
    </row>
    <row r="264" spans="39:42" x14ac:dyDescent="0.3">
      <c r="AM264" s="5"/>
      <c r="AO264" s="121">
        <f t="shared" si="9"/>
        <v>0</v>
      </c>
      <c r="AP264" s="120">
        <f t="shared" si="10"/>
        <v>52</v>
      </c>
    </row>
    <row r="265" spans="39:42" x14ac:dyDescent="0.3">
      <c r="AM265" s="5"/>
      <c r="AO265" s="121">
        <f t="shared" si="9"/>
        <v>0</v>
      </c>
      <c r="AP265" s="120">
        <f t="shared" si="10"/>
        <v>52</v>
      </c>
    </row>
    <row r="266" spans="39:42" x14ac:dyDescent="0.3">
      <c r="AM266" s="5"/>
      <c r="AO266" s="121">
        <f t="shared" si="9"/>
        <v>0</v>
      </c>
      <c r="AP266" s="120">
        <f t="shared" si="10"/>
        <v>52</v>
      </c>
    </row>
    <row r="267" spans="39:42" x14ac:dyDescent="0.3">
      <c r="AM267" s="5"/>
      <c r="AO267" s="121">
        <f t="shared" si="9"/>
        <v>0</v>
      </c>
      <c r="AP267" s="120">
        <f t="shared" ref="AP267:AP330" si="11">+_xlfn.ISOWEEKNUM(AO267)</f>
        <v>52</v>
      </c>
    </row>
    <row r="268" spans="39:42" x14ac:dyDescent="0.3">
      <c r="AM268" s="5"/>
      <c r="AO268" s="121">
        <f t="shared" si="9"/>
        <v>0</v>
      </c>
      <c r="AP268" s="120">
        <f t="shared" si="11"/>
        <v>52</v>
      </c>
    </row>
    <row r="269" spans="39:42" x14ac:dyDescent="0.3">
      <c r="AM269" s="5"/>
      <c r="AO269" s="121">
        <f t="shared" si="9"/>
        <v>0</v>
      </c>
      <c r="AP269" s="120">
        <f t="shared" si="11"/>
        <v>52</v>
      </c>
    </row>
    <row r="270" spans="39:42" x14ac:dyDescent="0.3">
      <c r="AM270" s="5"/>
      <c r="AO270" s="121">
        <f t="shared" si="9"/>
        <v>0</v>
      </c>
      <c r="AP270" s="120">
        <f t="shared" si="11"/>
        <v>52</v>
      </c>
    </row>
    <row r="271" spans="39:42" x14ac:dyDescent="0.3">
      <c r="AM271" s="5"/>
      <c r="AO271" s="121">
        <f t="shared" si="9"/>
        <v>0</v>
      </c>
      <c r="AP271" s="120">
        <f t="shared" si="11"/>
        <v>52</v>
      </c>
    </row>
    <row r="272" spans="39:42" x14ac:dyDescent="0.3">
      <c r="AM272" s="5"/>
      <c r="AO272" s="121">
        <f t="shared" si="9"/>
        <v>0</v>
      </c>
      <c r="AP272" s="120">
        <f t="shared" si="11"/>
        <v>52</v>
      </c>
    </row>
    <row r="273" spans="39:42" x14ac:dyDescent="0.3">
      <c r="AM273" s="5"/>
      <c r="AO273" s="121">
        <f t="shared" si="9"/>
        <v>0</v>
      </c>
      <c r="AP273" s="120">
        <f t="shared" si="11"/>
        <v>52</v>
      </c>
    </row>
    <row r="274" spans="39:42" x14ac:dyDescent="0.3">
      <c r="AM274" s="5"/>
      <c r="AO274" s="121">
        <f t="shared" ref="AO274:AO305" si="12">+AM274</f>
        <v>0</v>
      </c>
      <c r="AP274" s="120">
        <f t="shared" si="11"/>
        <v>52</v>
      </c>
    </row>
    <row r="275" spans="39:42" x14ac:dyDescent="0.3">
      <c r="AM275" s="5"/>
      <c r="AO275" s="121">
        <f t="shared" si="12"/>
        <v>0</v>
      </c>
      <c r="AP275" s="120">
        <f t="shared" si="11"/>
        <v>52</v>
      </c>
    </row>
    <row r="276" spans="39:42" x14ac:dyDescent="0.3">
      <c r="AM276" s="5"/>
      <c r="AO276" s="121">
        <f t="shared" si="12"/>
        <v>0</v>
      </c>
      <c r="AP276" s="120">
        <f t="shared" si="11"/>
        <v>52</v>
      </c>
    </row>
    <row r="277" spans="39:42" x14ac:dyDescent="0.3">
      <c r="AM277" s="5"/>
      <c r="AO277" s="121">
        <f t="shared" si="12"/>
        <v>0</v>
      </c>
      <c r="AP277" s="120">
        <f t="shared" si="11"/>
        <v>52</v>
      </c>
    </row>
    <row r="278" spans="39:42" x14ac:dyDescent="0.3">
      <c r="AM278" s="5"/>
      <c r="AO278" s="121">
        <f t="shared" si="12"/>
        <v>0</v>
      </c>
      <c r="AP278" s="120">
        <f t="shared" si="11"/>
        <v>52</v>
      </c>
    </row>
    <row r="279" spans="39:42" x14ac:dyDescent="0.3">
      <c r="AM279" s="5"/>
      <c r="AO279" s="121">
        <f t="shared" si="12"/>
        <v>0</v>
      </c>
      <c r="AP279" s="120">
        <f t="shared" si="11"/>
        <v>52</v>
      </c>
    </row>
    <row r="280" spans="39:42" x14ac:dyDescent="0.3">
      <c r="AM280" s="5"/>
      <c r="AO280" s="121">
        <f t="shared" si="12"/>
        <v>0</v>
      </c>
      <c r="AP280" s="120">
        <f t="shared" si="11"/>
        <v>52</v>
      </c>
    </row>
    <row r="281" spans="39:42" x14ac:dyDescent="0.3">
      <c r="AM281" s="5"/>
      <c r="AO281" s="121">
        <f t="shared" si="12"/>
        <v>0</v>
      </c>
      <c r="AP281" s="120">
        <f t="shared" si="11"/>
        <v>52</v>
      </c>
    </row>
    <row r="282" spans="39:42" x14ac:dyDescent="0.3">
      <c r="AM282" s="5"/>
      <c r="AO282" s="121">
        <f t="shared" si="12"/>
        <v>0</v>
      </c>
      <c r="AP282" s="120">
        <f t="shared" si="11"/>
        <v>52</v>
      </c>
    </row>
    <row r="283" spans="39:42" x14ac:dyDescent="0.3">
      <c r="AM283" s="5"/>
      <c r="AO283" s="121">
        <f t="shared" si="12"/>
        <v>0</v>
      </c>
      <c r="AP283" s="120">
        <f t="shared" si="11"/>
        <v>52</v>
      </c>
    </row>
    <row r="284" spans="39:42" x14ac:dyDescent="0.3">
      <c r="AM284" s="5"/>
      <c r="AO284" s="121">
        <f t="shared" si="12"/>
        <v>0</v>
      </c>
      <c r="AP284" s="120">
        <f t="shared" si="11"/>
        <v>52</v>
      </c>
    </row>
    <row r="285" spans="39:42" x14ac:dyDescent="0.3">
      <c r="AM285" s="5"/>
      <c r="AO285" s="121">
        <f t="shared" si="12"/>
        <v>0</v>
      </c>
      <c r="AP285" s="120">
        <f t="shared" si="11"/>
        <v>52</v>
      </c>
    </row>
    <row r="286" spans="39:42" x14ac:dyDescent="0.3">
      <c r="AM286" s="5"/>
      <c r="AO286" s="121">
        <f t="shared" si="12"/>
        <v>0</v>
      </c>
      <c r="AP286" s="120">
        <f t="shared" si="11"/>
        <v>52</v>
      </c>
    </row>
    <row r="287" spans="39:42" x14ac:dyDescent="0.3">
      <c r="AM287" s="5"/>
      <c r="AO287" s="121">
        <f t="shared" si="12"/>
        <v>0</v>
      </c>
      <c r="AP287" s="120">
        <f t="shared" si="11"/>
        <v>52</v>
      </c>
    </row>
    <row r="288" spans="39:42" x14ac:dyDescent="0.3">
      <c r="AM288" s="5"/>
      <c r="AO288" s="121">
        <f t="shared" si="12"/>
        <v>0</v>
      </c>
      <c r="AP288" s="120">
        <f t="shared" si="11"/>
        <v>52</v>
      </c>
    </row>
    <row r="289" spans="38:42" x14ac:dyDescent="0.3">
      <c r="AM289" s="5"/>
      <c r="AO289" s="121">
        <f t="shared" si="12"/>
        <v>0</v>
      </c>
      <c r="AP289" s="120">
        <f t="shared" si="11"/>
        <v>52</v>
      </c>
    </row>
    <row r="290" spans="38:42" x14ac:dyDescent="0.3">
      <c r="AM290" s="5"/>
      <c r="AO290" s="121">
        <f t="shared" si="12"/>
        <v>0</v>
      </c>
      <c r="AP290" s="120">
        <f t="shared" si="11"/>
        <v>52</v>
      </c>
    </row>
    <row r="291" spans="38:42" x14ac:dyDescent="0.3">
      <c r="AM291" s="5"/>
      <c r="AO291" s="121">
        <f t="shared" si="12"/>
        <v>0</v>
      </c>
      <c r="AP291" s="120">
        <f t="shared" si="11"/>
        <v>52</v>
      </c>
    </row>
    <row r="292" spans="38:42" x14ac:dyDescent="0.3">
      <c r="AM292" s="5"/>
      <c r="AO292" s="121">
        <f t="shared" si="12"/>
        <v>0</v>
      </c>
      <c r="AP292" s="120">
        <f t="shared" si="11"/>
        <v>52</v>
      </c>
    </row>
    <row r="293" spans="38:42" x14ac:dyDescent="0.3">
      <c r="AM293" s="5"/>
      <c r="AO293" s="121">
        <f t="shared" si="12"/>
        <v>0</v>
      </c>
      <c r="AP293" s="120">
        <f t="shared" si="11"/>
        <v>52</v>
      </c>
    </row>
    <row r="294" spans="38:42" x14ac:dyDescent="0.3">
      <c r="AM294" s="5"/>
      <c r="AO294" s="121">
        <f t="shared" si="12"/>
        <v>0</v>
      </c>
      <c r="AP294" s="120">
        <f t="shared" si="11"/>
        <v>52</v>
      </c>
    </row>
    <row r="295" spans="38:42" x14ac:dyDescent="0.3">
      <c r="AM295" s="5"/>
      <c r="AO295" s="121">
        <f t="shared" si="12"/>
        <v>0</v>
      </c>
      <c r="AP295" s="120">
        <f t="shared" si="11"/>
        <v>52</v>
      </c>
    </row>
    <row r="296" spans="38:42" x14ac:dyDescent="0.3">
      <c r="AM296" s="5"/>
      <c r="AO296" s="121">
        <f t="shared" si="12"/>
        <v>0</v>
      </c>
      <c r="AP296" s="120">
        <f t="shared" si="11"/>
        <v>52</v>
      </c>
    </row>
    <row r="297" spans="38:42" x14ac:dyDescent="0.3">
      <c r="AM297" s="5"/>
      <c r="AO297" s="121">
        <f t="shared" si="12"/>
        <v>0</v>
      </c>
      <c r="AP297" s="120">
        <f t="shared" si="11"/>
        <v>52</v>
      </c>
    </row>
    <row r="298" spans="38:42" x14ac:dyDescent="0.3">
      <c r="AM298" s="5"/>
      <c r="AO298" s="121">
        <f t="shared" si="12"/>
        <v>0</v>
      </c>
      <c r="AP298" s="120">
        <f t="shared" si="11"/>
        <v>52</v>
      </c>
    </row>
    <row r="299" spans="38:42" x14ac:dyDescent="0.3">
      <c r="AL299" s="122"/>
      <c r="AM299" s="5"/>
      <c r="AN299" s="132"/>
      <c r="AO299" s="121">
        <f t="shared" si="12"/>
        <v>0</v>
      </c>
      <c r="AP299" s="120">
        <f t="shared" si="11"/>
        <v>52</v>
      </c>
    </row>
    <row r="300" spans="38:42" x14ac:dyDescent="0.3">
      <c r="AL300" s="122"/>
      <c r="AM300" s="5"/>
      <c r="AN300" s="132"/>
      <c r="AO300" s="121">
        <f t="shared" si="12"/>
        <v>0</v>
      </c>
      <c r="AP300" s="120">
        <f t="shared" si="11"/>
        <v>52</v>
      </c>
    </row>
    <row r="301" spans="38:42" x14ac:dyDescent="0.3">
      <c r="AL301" s="122"/>
      <c r="AM301" s="5"/>
      <c r="AN301" s="132"/>
      <c r="AO301" s="121">
        <f t="shared" si="12"/>
        <v>0</v>
      </c>
      <c r="AP301" s="120">
        <f t="shared" si="11"/>
        <v>52</v>
      </c>
    </row>
    <row r="302" spans="38:42" x14ac:dyDescent="0.3">
      <c r="AL302" s="122"/>
      <c r="AM302" s="5"/>
      <c r="AN302" s="132"/>
      <c r="AO302" s="121">
        <f t="shared" si="12"/>
        <v>0</v>
      </c>
      <c r="AP302" s="120">
        <f t="shared" si="11"/>
        <v>52</v>
      </c>
    </row>
    <row r="303" spans="38:42" x14ac:dyDescent="0.3">
      <c r="AL303" s="122"/>
      <c r="AM303" s="5"/>
      <c r="AN303" s="132"/>
      <c r="AO303" s="121">
        <f t="shared" si="12"/>
        <v>0</v>
      </c>
      <c r="AP303" s="120">
        <f t="shared" si="11"/>
        <v>52</v>
      </c>
    </row>
    <row r="304" spans="38:42" x14ac:dyDescent="0.3">
      <c r="AL304" s="122"/>
      <c r="AM304" s="5"/>
      <c r="AN304" s="132"/>
      <c r="AO304" s="121">
        <f t="shared" si="12"/>
        <v>0</v>
      </c>
      <c r="AP304" s="120">
        <f t="shared" si="11"/>
        <v>52</v>
      </c>
    </row>
    <row r="305" spans="38:42" x14ac:dyDescent="0.3">
      <c r="AL305" s="122"/>
      <c r="AM305" s="5"/>
      <c r="AN305" s="132"/>
      <c r="AO305" s="121">
        <f t="shared" si="12"/>
        <v>0</v>
      </c>
      <c r="AP305" s="120">
        <f t="shared" si="11"/>
        <v>52</v>
      </c>
    </row>
    <row r="306" spans="38:42" x14ac:dyDescent="0.3">
      <c r="AL306" s="122"/>
      <c r="AM306" s="5"/>
      <c r="AN306" s="132"/>
      <c r="AO306" s="121">
        <f t="shared" ref="AO306:AO337" si="13">+AM306</f>
        <v>0</v>
      </c>
      <c r="AP306" s="120">
        <f t="shared" si="11"/>
        <v>52</v>
      </c>
    </row>
    <row r="307" spans="38:42" x14ac:dyDescent="0.3">
      <c r="AL307" s="122"/>
      <c r="AM307" s="5"/>
      <c r="AN307" s="132"/>
      <c r="AO307" s="121">
        <f t="shared" si="13"/>
        <v>0</v>
      </c>
      <c r="AP307" s="120">
        <f t="shared" si="11"/>
        <v>52</v>
      </c>
    </row>
    <row r="308" spans="38:42" x14ac:dyDescent="0.3">
      <c r="AL308" s="122"/>
      <c r="AM308" s="5"/>
      <c r="AN308" s="132"/>
      <c r="AO308" s="121">
        <f t="shared" si="13"/>
        <v>0</v>
      </c>
      <c r="AP308" s="120">
        <f t="shared" si="11"/>
        <v>52</v>
      </c>
    </row>
    <row r="309" spans="38:42" x14ac:dyDescent="0.3">
      <c r="AL309" s="122"/>
      <c r="AM309" s="5"/>
      <c r="AN309" s="132"/>
      <c r="AO309" s="121">
        <f t="shared" si="13"/>
        <v>0</v>
      </c>
      <c r="AP309" s="120">
        <f t="shared" si="11"/>
        <v>52</v>
      </c>
    </row>
    <row r="310" spans="38:42" x14ac:dyDescent="0.3">
      <c r="AL310" s="122"/>
      <c r="AM310" s="5"/>
      <c r="AN310" s="132"/>
      <c r="AO310" s="121">
        <f t="shared" si="13"/>
        <v>0</v>
      </c>
      <c r="AP310" s="120">
        <f t="shared" si="11"/>
        <v>52</v>
      </c>
    </row>
    <row r="311" spans="38:42" x14ac:dyDescent="0.3">
      <c r="AL311" s="122"/>
      <c r="AM311" s="5"/>
      <c r="AN311" s="132"/>
      <c r="AO311" s="121">
        <f t="shared" si="13"/>
        <v>0</v>
      </c>
      <c r="AP311" s="120">
        <f t="shared" si="11"/>
        <v>52</v>
      </c>
    </row>
    <row r="312" spans="38:42" x14ac:dyDescent="0.3">
      <c r="AL312" s="122"/>
      <c r="AM312" s="5"/>
      <c r="AN312" s="132"/>
      <c r="AO312" s="121">
        <f t="shared" si="13"/>
        <v>0</v>
      </c>
      <c r="AP312" s="120">
        <f t="shared" si="11"/>
        <v>52</v>
      </c>
    </row>
    <row r="313" spans="38:42" x14ac:dyDescent="0.3">
      <c r="AL313" s="122"/>
      <c r="AM313" s="5"/>
      <c r="AN313" s="132"/>
      <c r="AO313" s="121">
        <f t="shared" si="13"/>
        <v>0</v>
      </c>
      <c r="AP313" s="120">
        <f t="shared" si="11"/>
        <v>52</v>
      </c>
    </row>
    <row r="314" spans="38:42" x14ac:dyDescent="0.3">
      <c r="AL314" s="122"/>
      <c r="AM314" s="5"/>
      <c r="AN314" s="132"/>
      <c r="AO314" s="121">
        <f t="shared" si="13"/>
        <v>0</v>
      </c>
      <c r="AP314" s="120">
        <f t="shared" si="11"/>
        <v>52</v>
      </c>
    </row>
    <row r="315" spans="38:42" x14ac:dyDescent="0.3">
      <c r="AL315" s="122"/>
      <c r="AM315" s="5"/>
      <c r="AN315" s="132"/>
      <c r="AO315" s="121">
        <f t="shared" si="13"/>
        <v>0</v>
      </c>
      <c r="AP315" s="120">
        <f t="shared" si="11"/>
        <v>52</v>
      </c>
    </row>
    <row r="316" spans="38:42" x14ac:dyDescent="0.3">
      <c r="AL316" s="122"/>
      <c r="AM316" s="5"/>
      <c r="AN316" s="132"/>
      <c r="AO316" s="121">
        <f t="shared" si="13"/>
        <v>0</v>
      </c>
      <c r="AP316" s="120">
        <f t="shared" si="11"/>
        <v>52</v>
      </c>
    </row>
    <row r="317" spans="38:42" x14ac:dyDescent="0.3">
      <c r="AL317" s="122"/>
      <c r="AM317" s="5"/>
      <c r="AN317" s="132"/>
      <c r="AO317" s="121">
        <f t="shared" si="13"/>
        <v>0</v>
      </c>
      <c r="AP317" s="120">
        <f t="shared" si="11"/>
        <v>52</v>
      </c>
    </row>
    <row r="318" spans="38:42" x14ac:dyDescent="0.3">
      <c r="AL318" s="122"/>
      <c r="AM318" s="5"/>
      <c r="AN318" s="132"/>
      <c r="AO318" s="121">
        <f t="shared" si="13"/>
        <v>0</v>
      </c>
      <c r="AP318" s="120">
        <f t="shared" si="11"/>
        <v>52</v>
      </c>
    </row>
    <row r="319" spans="38:42" x14ac:dyDescent="0.3">
      <c r="AL319" s="122"/>
      <c r="AM319" s="5"/>
      <c r="AN319" s="132"/>
      <c r="AO319" s="121">
        <f t="shared" si="13"/>
        <v>0</v>
      </c>
      <c r="AP319" s="120">
        <f t="shared" si="11"/>
        <v>52</v>
      </c>
    </row>
    <row r="320" spans="38:42" x14ac:dyDescent="0.3">
      <c r="AL320" s="122"/>
      <c r="AM320" s="5"/>
      <c r="AN320" s="132"/>
      <c r="AO320" s="121">
        <f t="shared" si="13"/>
        <v>0</v>
      </c>
      <c r="AP320" s="120">
        <f t="shared" si="11"/>
        <v>52</v>
      </c>
    </row>
    <row r="321" spans="38:42" x14ac:dyDescent="0.3">
      <c r="AL321" s="122"/>
      <c r="AM321" s="5"/>
      <c r="AN321" s="132"/>
      <c r="AO321" s="121">
        <f t="shared" si="13"/>
        <v>0</v>
      </c>
      <c r="AP321" s="120">
        <f t="shared" si="11"/>
        <v>52</v>
      </c>
    </row>
    <row r="322" spans="38:42" x14ac:dyDescent="0.3">
      <c r="AL322" s="122"/>
      <c r="AM322" s="5"/>
      <c r="AN322" s="132"/>
      <c r="AO322" s="121">
        <f t="shared" si="13"/>
        <v>0</v>
      </c>
      <c r="AP322" s="120">
        <f t="shared" si="11"/>
        <v>52</v>
      </c>
    </row>
    <row r="323" spans="38:42" x14ac:dyDescent="0.3">
      <c r="AL323" s="122"/>
      <c r="AM323" s="5"/>
      <c r="AN323" s="132"/>
      <c r="AO323" s="121">
        <f t="shared" si="13"/>
        <v>0</v>
      </c>
      <c r="AP323" s="120">
        <f t="shared" si="11"/>
        <v>52</v>
      </c>
    </row>
    <row r="324" spans="38:42" x14ac:dyDescent="0.3">
      <c r="AL324" s="122"/>
      <c r="AM324" s="5"/>
      <c r="AN324" s="132"/>
      <c r="AO324" s="121">
        <f t="shared" si="13"/>
        <v>0</v>
      </c>
      <c r="AP324" s="120">
        <f t="shared" si="11"/>
        <v>52</v>
      </c>
    </row>
    <row r="325" spans="38:42" x14ac:dyDescent="0.3">
      <c r="AL325" s="122"/>
      <c r="AM325" s="5"/>
      <c r="AN325" s="132"/>
      <c r="AO325" s="121">
        <f t="shared" si="13"/>
        <v>0</v>
      </c>
      <c r="AP325" s="120">
        <f t="shared" si="11"/>
        <v>52</v>
      </c>
    </row>
    <row r="326" spans="38:42" x14ac:dyDescent="0.3">
      <c r="AL326" s="122"/>
      <c r="AM326" s="5"/>
      <c r="AN326" s="132"/>
      <c r="AO326" s="121">
        <f t="shared" si="13"/>
        <v>0</v>
      </c>
      <c r="AP326" s="120">
        <f t="shared" si="11"/>
        <v>52</v>
      </c>
    </row>
    <row r="327" spans="38:42" x14ac:dyDescent="0.3">
      <c r="AL327" s="122"/>
      <c r="AM327" s="5"/>
      <c r="AN327" s="132"/>
      <c r="AO327" s="121">
        <f t="shared" si="13"/>
        <v>0</v>
      </c>
      <c r="AP327" s="120">
        <f t="shared" si="11"/>
        <v>52</v>
      </c>
    </row>
    <row r="328" spans="38:42" x14ac:dyDescent="0.3">
      <c r="AL328" s="122"/>
      <c r="AM328" s="5"/>
      <c r="AN328" s="132"/>
      <c r="AO328" s="121">
        <f t="shared" si="13"/>
        <v>0</v>
      </c>
      <c r="AP328" s="120">
        <f t="shared" si="11"/>
        <v>52</v>
      </c>
    </row>
    <row r="329" spans="38:42" x14ac:dyDescent="0.3">
      <c r="AL329" s="122"/>
      <c r="AM329" s="5"/>
      <c r="AN329" s="132"/>
      <c r="AO329" s="121">
        <f t="shared" si="13"/>
        <v>0</v>
      </c>
      <c r="AP329" s="120">
        <f t="shared" si="11"/>
        <v>52</v>
      </c>
    </row>
    <row r="330" spans="38:42" x14ac:dyDescent="0.3">
      <c r="AL330" s="122"/>
      <c r="AM330" s="5"/>
      <c r="AN330" s="132"/>
      <c r="AO330" s="121">
        <f t="shared" si="13"/>
        <v>0</v>
      </c>
      <c r="AP330" s="120">
        <f t="shared" si="11"/>
        <v>52</v>
      </c>
    </row>
    <row r="331" spans="38:42" x14ac:dyDescent="0.3">
      <c r="AL331" s="122"/>
      <c r="AM331" s="5"/>
      <c r="AN331" s="132"/>
      <c r="AO331" s="121">
        <f t="shared" si="13"/>
        <v>0</v>
      </c>
      <c r="AP331" s="120">
        <f t="shared" ref="AP331:AP361" si="14">+_xlfn.ISOWEEKNUM(AO331)</f>
        <v>52</v>
      </c>
    </row>
    <row r="332" spans="38:42" x14ac:dyDescent="0.3">
      <c r="AL332" s="122"/>
      <c r="AM332" s="5"/>
      <c r="AN332" s="132"/>
      <c r="AO332" s="121">
        <f t="shared" si="13"/>
        <v>0</v>
      </c>
      <c r="AP332" s="120">
        <f t="shared" si="14"/>
        <v>52</v>
      </c>
    </row>
    <row r="333" spans="38:42" x14ac:dyDescent="0.3">
      <c r="AL333" s="122"/>
      <c r="AM333" s="5"/>
      <c r="AN333" s="132"/>
      <c r="AO333" s="121">
        <f t="shared" si="13"/>
        <v>0</v>
      </c>
      <c r="AP333" s="120">
        <f t="shared" si="14"/>
        <v>52</v>
      </c>
    </row>
    <row r="334" spans="38:42" x14ac:dyDescent="0.3">
      <c r="AL334" s="122"/>
      <c r="AM334" s="5"/>
      <c r="AN334" s="132"/>
      <c r="AO334" s="121">
        <f t="shared" si="13"/>
        <v>0</v>
      </c>
      <c r="AP334" s="120">
        <f t="shared" si="14"/>
        <v>52</v>
      </c>
    </row>
    <row r="335" spans="38:42" x14ac:dyDescent="0.3">
      <c r="AL335" s="122"/>
      <c r="AM335" s="5"/>
      <c r="AN335" s="132"/>
      <c r="AO335" s="121">
        <f t="shared" si="13"/>
        <v>0</v>
      </c>
      <c r="AP335" s="120">
        <f t="shared" si="14"/>
        <v>52</v>
      </c>
    </row>
    <row r="336" spans="38:42" x14ac:dyDescent="0.3">
      <c r="AL336" s="122"/>
      <c r="AM336" s="5"/>
      <c r="AN336" s="132"/>
      <c r="AO336" s="121">
        <f t="shared" si="13"/>
        <v>0</v>
      </c>
      <c r="AP336" s="120">
        <f t="shared" si="14"/>
        <v>52</v>
      </c>
    </row>
    <row r="337" spans="38:42" x14ac:dyDescent="0.3">
      <c r="AL337" s="122"/>
      <c r="AM337" s="5"/>
      <c r="AN337" s="132"/>
      <c r="AO337" s="121">
        <f t="shared" si="13"/>
        <v>0</v>
      </c>
      <c r="AP337" s="120">
        <f t="shared" si="14"/>
        <v>52</v>
      </c>
    </row>
    <row r="338" spans="38:42" x14ac:dyDescent="0.3">
      <c r="AL338" s="122"/>
      <c r="AM338" s="5"/>
      <c r="AN338" s="132"/>
      <c r="AO338" s="121">
        <f t="shared" ref="AO338:AO343" si="15">+AM338</f>
        <v>0</v>
      </c>
      <c r="AP338" s="120">
        <f t="shared" si="14"/>
        <v>52</v>
      </c>
    </row>
    <row r="339" spans="38:42" x14ac:dyDescent="0.3">
      <c r="AL339" s="122"/>
      <c r="AM339" s="5"/>
      <c r="AN339" s="132"/>
      <c r="AO339" s="121">
        <f t="shared" si="15"/>
        <v>0</v>
      </c>
      <c r="AP339" s="120">
        <f t="shared" si="14"/>
        <v>52</v>
      </c>
    </row>
    <row r="340" spans="38:42" x14ac:dyDescent="0.3">
      <c r="AL340" s="122"/>
      <c r="AM340" s="5"/>
      <c r="AN340" s="132"/>
      <c r="AO340" s="121">
        <f t="shared" si="15"/>
        <v>0</v>
      </c>
      <c r="AP340" s="120">
        <f t="shared" si="14"/>
        <v>52</v>
      </c>
    </row>
    <row r="341" spans="38:42" x14ac:dyDescent="0.3">
      <c r="AL341" s="122"/>
      <c r="AM341" s="5"/>
      <c r="AN341" s="132"/>
      <c r="AO341" s="121">
        <f t="shared" si="15"/>
        <v>0</v>
      </c>
      <c r="AP341" s="120">
        <f t="shared" si="14"/>
        <v>52</v>
      </c>
    </row>
    <row r="342" spans="38:42" x14ac:dyDescent="0.3">
      <c r="AL342" s="122"/>
      <c r="AM342" s="5"/>
      <c r="AN342" s="132"/>
      <c r="AO342" s="121">
        <f t="shared" si="15"/>
        <v>0</v>
      </c>
      <c r="AP342" s="120">
        <f t="shared" si="14"/>
        <v>52</v>
      </c>
    </row>
    <row r="343" spans="38:42" x14ac:dyDescent="0.3">
      <c r="AL343" s="122"/>
      <c r="AM343" s="5"/>
      <c r="AN343" s="132"/>
      <c r="AO343" s="121">
        <f t="shared" si="15"/>
        <v>0</v>
      </c>
      <c r="AP343" s="120">
        <f t="shared" si="14"/>
        <v>52</v>
      </c>
    </row>
    <row r="344" spans="38:42" x14ac:dyDescent="0.3">
      <c r="AL344" s="122"/>
      <c r="AM344" s="5"/>
      <c r="AN344" s="132"/>
      <c r="AO344" s="121">
        <f t="shared" ref="AO344:AO361" si="16">+AM344</f>
        <v>0</v>
      </c>
      <c r="AP344" s="120">
        <f t="shared" si="14"/>
        <v>52</v>
      </c>
    </row>
    <row r="345" spans="38:42" x14ac:dyDescent="0.3">
      <c r="AL345" s="122"/>
      <c r="AM345" s="5"/>
      <c r="AN345" s="132"/>
      <c r="AO345" s="121">
        <f t="shared" si="16"/>
        <v>0</v>
      </c>
      <c r="AP345" s="120">
        <f t="shared" si="14"/>
        <v>52</v>
      </c>
    </row>
    <row r="346" spans="38:42" x14ac:dyDescent="0.3">
      <c r="AL346" s="122"/>
      <c r="AM346" s="5"/>
      <c r="AN346" s="132"/>
      <c r="AO346" s="121">
        <f t="shared" si="16"/>
        <v>0</v>
      </c>
      <c r="AP346" s="120">
        <f t="shared" si="14"/>
        <v>52</v>
      </c>
    </row>
    <row r="347" spans="38:42" x14ac:dyDescent="0.3">
      <c r="AL347" s="122"/>
      <c r="AM347" s="5"/>
      <c r="AN347" s="132"/>
      <c r="AO347" s="121">
        <f t="shared" si="16"/>
        <v>0</v>
      </c>
      <c r="AP347" s="120">
        <f t="shared" si="14"/>
        <v>52</v>
      </c>
    </row>
    <row r="348" spans="38:42" x14ac:dyDescent="0.3">
      <c r="AL348" s="122"/>
      <c r="AM348" s="5"/>
      <c r="AN348" s="132"/>
      <c r="AO348" s="121">
        <f t="shared" si="16"/>
        <v>0</v>
      </c>
      <c r="AP348" s="120">
        <f t="shared" si="14"/>
        <v>52</v>
      </c>
    </row>
    <row r="349" spans="38:42" x14ac:dyDescent="0.3">
      <c r="AL349" s="122"/>
      <c r="AM349" s="5"/>
      <c r="AN349" s="132"/>
      <c r="AO349" s="121">
        <f t="shared" si="16"/>
        <v>0</v>
      </c>
      <c r="AP349" s="120">
        <f t="shared" si="14"/>
        <v>52</v>
      </c>
    </row>
    <row r="350" spans="38:42" x14ac:dyDescent="0.3">
      <c r="AL350" s="122"/>
      <c r="AM350" s="5"/>
      <c r="AN350" s="132"/>
      <c r="AO350" s="121">
        <f t="shared" si="16"/>
        <v>0</v>
      </c>
      <c r="AP350" s="120">
        <f t="shared" si="14"/>
        <v>52</v>
      </c>
    </row>
    <row r="351" spans="38:42" x14ac:dyDescent="0.3">
      <c r="AL351" s="122"/>
      <c r="AM351" s="5"/>
      <c r="AN351" s="132"/>
      <c r="AO351" s="121">
        <f t="shared" si="16"/>
        <v>0</v>
      </c>
      <c r="AP351" s="120">
        <f t="shared" si="14"/>
        <v>52</v>
      </c>
    </row>
    <row r="352" spans="38:42" x14ac:dyDescent="0.3">
      <c r="AL352" s="122"/>
      <c r="AM352" s="5"/>
      <c r="AN352" s="132"/>
      <c r="AO352" s="121">
        <f t="shared" si="16"/>
        <v>0</v>
      </c>
      <c r="AP352" s="120">
        <f t="shared" si="14"/>
        <v>52</v>
      </c>
    </row>
    <row r="353" spans="38:42" x14ac:dyDescent="0.3">
      <c r="AL353" s="122"/>
      <c r="AM353" s="5"/>
      <c r="AN353" s="132"/>
      <c r="AO353" s="121">
        <f t="shared" si="16"/>
        <v>0</v>
      </c>
      <c r="AP353" s="120">
        <f t="shared" si="14"/>
        <v>52</v>
      </c>
    </row>
    <row r="354" spans="38:42" x14ac:dyDescent="0.3">
      <c r="AL354" s="122"/>
      <c r="AM354" s="5"/>
      <c r="AN354" s="132"/>
      <c r="AO354" s="121">
        <f t="shared" si="16"/>
        <v>0</v>
      </c>
      <c r="AP354" s="120">
        <f t="shared" si="14"/>
        <v>52</v>
      </c>
    </row>
    <row r="355" spans="38:42" x14ac:dyDescent="0.3">
      <c r="AL355" s="122"/>
      <c r="AM355" s="5"/>
      <c r="AN355" s="132"/>
      <c r="AO355" s="121">
        <f t="shared" si="16"/>
        <v>0</v>
      </c>
      <c r="AP355" s="120">
        <f t="shared" si="14"/>
        <v>52</v>
      </c>
    </row>
    <row r="356" spans="38:42" x14ac:dyDescent="0.3">
      <c r="AL356" s="122"/>
      <c r="AM356" s="5"/>
      <c r="AN356" s="132"/>
      <c r="AO356" s="121">
        <f t="shared" si="16"/>
        <v>0</v>
      </c>
      <c r="AP356" s="120">
        <f t="shared" si="14"/>
        <v>52</v>
      </c>
    </row>
    <row r="357" spans="38:42" x14ac:dyDescent="0.3">
      <c r="AL357" s="122"/>
      <c r="AM357" s="5"/>
      <c r="AN357" s="132"/>
      <c r="AO357" s="121">
        <f t="shared" si="16"/>
        <v>0</v>
      </c>
      <c r="AP357" s="120">
        <f t="shared" si="14"/>
        <v>52</v>
      </c>
    </row>
    <row r="358" spans="38:42" x14ac:dyDescent="0.3">
      <c r="AL358" s="122"/>
      <c r="AM358" s="5"/>
      <c r="AN358" s="132"/>
      <c r="AO358" s="121">
        <f t="shared" si="16"/>
        <v>0</v>
      </c>
      <c r="AP358" s="120">
        <f t="shared" si="14"/>
        <v>52</v>
      </c>
    </row>
    <row r="359" spans="38:42" x14ac:dyDescent="0.3">
      <c r="AL359" s="122"/>
      <c r="AM359" s="5"/>
      <c r="AN359" s="132"/>
      <c r="AO359" s="121">
        <f t="shared" si="16"/>
        <v>0</v>
      </c>
      <c r="AP359" s="120">
        <f t="shared" si="14"/>
        <v>52</v>
      </c>
    </row>
    <row r="360" spans="38:42" x14ac:dyDescent="0.3">
      <c r="AL360" s="122"/>
      <c r="AM360" s="5"/>
      <c r="AN360" s="132"/>
      <c r="AO360" s="121">
        <f t="shared" si="16"/>
        <v>0</v>
      </c>
      <c r="AP360" s="120">
        <f t="shared" si="14"/>
        <v>52</v>
      </c>
    </row>
    <row r="361" spans="38:42" x14ac:dyDescent="0.3">
      <c r="AL361" s="122"/>
      <c r="AM361" s="5"/>
      <c r="AN361" s="132"/>
      <c r="AO361" s="121">
        <f t="shared" si="16"/>
        <v>0</v>
      </c>
      <c r="AP361" s="120">
        <f t="shared" si="14"/>
        <v>52</v>
      </c>
    </row>
    <row r="362" spans="38:42" x14ac:dyDescent="0.3">
      <c r="AL362" s="122"/>
      <c r="AM362" s="5"/>
      <c r="AN362" s="132"/>
      <c r="AO362" s="121">
        <f t="shared" ref="AO362:AO423" si="17">+AM362</f>
        <v>0</v>
      </c>
      <c r="AP362" s="120">
        <f t="shared" ref="AP362:AP423" si="18">+_xlfn.ISOWEEKNUM(AO362)</f>
        <v>52</v>
      </c>
    </row>
    <row r="363" spans="38:42" x14ac:dyDescent="0.3">
      <c r="AL363" s="122"/>
      <c r="AM363" s="5"/>
      <c r="AN363" s="132"/>
      <c r="AO363" s="121">
        <f t="shared" si="17"/>
        <v>0</v>
      </c>
      <c r="AP363" s="120">
        <f t="shared" si="18"/>
        <v>52</v>
      </c>
    </row>
    <row r="364" spans="38:42" x14ac:dyDescent="0.3">
      <c r="AL364" s="122"/>
      <c r="AM364" s="5"/>
      <c r="AN364" s="132"/>
      <c r="AO364" s="121">
        <f t="shared" si="17"/>
        <v>0</v>
      </c>
      <c r="AP364" s="120">
        <f t="shared" si="18"/>
        <v>52</v>
      </c>
    </row>
    <row r="365" spans="38:42" x14ac:dyDescent="0.3">
      <c r="AL365" s="122"/>
      <c r="AM365" s="5"/>
      <c r="AN365" s="132"/>
      <c r="AO365" s="121">
        <f t="shared" si="17"/>
        <v>0</v>
      </c>
      <c r="AP365" s="120">
        <f t="shared" si="18"/>
        <v>52</v>
      </c>
    </row>
    <row r="366" spans="38:42" x14ac:dyDescent="0.3">
      <c r="AL366" s="122"/>
      <c r="AM366" s="5"/>
      <c r="AN366" s="132"/>
      <c r="AO366" s="121">
        <f t="shared" si="17"/>
        <v>0</v>
      </c>
      <c r="AP366" s="120">
        <f t="shared" si="18"/>
        <v>52</v>
      </c>
    </row>
    <row r="367" spans="38:42" x14ac:dyDescent="0.3">
      <c r="AL367" s="122"/>
      <c r="AM367" s="5"/>
      <c r="AN367" s="132"/>
      <c r="AO367" s="121">
        <f t="shared" si="17"/>
        <v>0</v>
      </c>
      <c r="AP367" s="120">
        <f t="shared" si="18"/>
        <v>52</v>
      </c>
    </row>
    <row r="368" spans="38:42" x14ac:dyDescent="0.3">
      <c r="AL368" s="122"/>
      <c r="AM368" s="5"/>
      <c r="AN368" s="132"/>
      <c r="AO368" s="121">
        <f t="shared" si="17"/>
        <v>0</v>
      </c>
      <c r="AP368" s="120">
        <f t="shared" si="18"/>
        <v>52</v>
      </c>
    </row>
    <row r="369" spans="38:42" x14ac:dyDescent="0.3">
      <c r="AL369" s="122"/>
      <c r="AM369" s="5"/>
      <c r="AN369" s="132"/>
      <c r="AO369" s="121">
        <f t="shared" si="17"/>
        <v>0</v>
      </c>
      <c r="AP369" s="120">
        <f t="shared" si="18"/>
        <v>52</v>
      </c>
    </row>
    <row r="370" spans="38:42" x14ac:dyDescent="0.3">
      <c r="AL370" s="122"/>
      <c r="AM370" s="5"/>
      <c r="AN370" s="132"/>
      <c r="AO370" s="121">
        <f t="shared" si="17"/>
        <v>0</v>
      </c>
      <c r="AP370" s="120">
        <f t="shared" si="18"/>
        <v>52</v>
      </c>
    </row>
    <row r="371" spans="38:42" x14ac:dyDescent="0.3">
      <c r="AL371" s="122"/>
      <c r="AM371" s="5"/>
      <c r="AN371" s="132"/>
      <c r="AO371" s="121">
        <f t="shared" si="17"/>
        <v>0</v>
      </c>
      <c r="AP371" s="120">
        <f t="shared" si="18"/>
        <v>52</v>
      </c>
    </row>
    <row r="372" spans="38:42" x14ac:dyDescent="0.3">
      <c r="AL372" s="122"/>
      <c r="AM372" s="5"/>
      <c r="AN372" s="132"/>
      <c r="AO372" s="121">
        <f t="shared" si="17"/>
        <v>0</v>
      </c>
      <c r="AP372" s="120">
        <f t="shared" si="18"/>
        <v>52</v>
      </c>
    </row>
    <row r="373" spans="38:42" x14ac:dyDescent="0.3">
      <c r="AL373" s="122"/>
      <c r="AM373" s="5"/>
      <c r="AN373" s="132"/>
      <c r="AO373" s="121">
        <f t="shared" si="17"/>
        <v>0</v>
      </c>
      <c r="AP373" s="120">
        <f t="shared" si="18"/>
        <v>52</v>
      </c>
    </row>
    <row r="374" spans="38:42" x14ac:dyDescent="0.3">
      <c r="AL374" s="122"/>
      <c r="AM374" s="5"/>
      <c r="AN374" s="132"/>
      <c r="AO374" s="121">
        <f t="shared" si="17"/>
        <v>0</v>
      </c>
      <c r="AP374" s="120">
        <f t="shared" si="18"/>
        <v>52</v>
      </c>
    </row>
    <row r="375" spans="38:42" x14ac:dyDescent="0.3">
      <c r="AL375" s="122"/>
      <c r="AM375" s="5"/>
      <c r="AN375" s="132"/>
      <c r="AO375" s="121">
        <f t="shared" si="17"/>
        <v>0</v>
      </c>
      <c r="AP375" s="120">
        <f t="shared" si="18"/>
        <v>52</v>
      </c>
    </row>
    <row r="376" spans="38:42" x14ac:dyDescent="0.3">
      <c r="AL376" s="122"/>
      <c r="AM376" s="5"/>
      <c r="AN376" s="132"/>
      <c r="AO376" s="121">
        <f t="shared" si="17"/>
        <v>0</v>
      </c>
      <c r="AP376" s="120">
        <f t="shared" si="18"/>
        <v>52</v>
      </c>
    </row>
    <row r="377" spans="38:42" x14ac:dyDescent="0.3">
      <c r="AL377" s="122"/>
      <c r="AM377" s="5"/>
      <c r="AN377" s="132"/>
      <c r="AO377" s="121">
        <f t="shared" si="17"/>
        <v>0</v>
      </c>
      <c r="AP377" s="120">
        <f t="shared" si="18"/>
        <v>52</v>
      </c>
    </row>
    <row r="378" spans="38:42" x14ac:dyDescent="0.3">
      <c r="AL378" s="122"/>
      <c r="AM378" s="5"/>
      <c r="AN378" s="132"/>
      <c r="AO378" s="121">
        <f t="shared" si="17"/>
        <v>0</v>
      </c>
      <c r="AP378" s="120">
        <f t="shared" si="18"/>
        <v>52</v>
      </c>
    </row>
    <row r="379" spans="38:42" x14ac:dyDescent="0.3">
      <c r="AL379" s="122"/>
      <c r="AM379" s="5"/>
      <c r="AN379" s="132"/>
      <c r="AO379" s="121">
        <f t="shared" si="17"/>
        <v>0</v>
      </c>
      <c r="AP379" s="120">
        <f t="shared" si="18"/>
        <v>52</v>
      </c>
    </row>
    <row r="380" spans="38:42" x14ac:dyDescent="0.3">
      <c r="AL380" s="122"/>
      <c r="AM380" s="5"/>
      <c r="AN380" s="132"/>
      <c r="AO380" s="121">
        <f t="shared" si="17"/>
        <v>0</v>
      </c>
      <c r="AP380" s="120">
        <f t="shared" si="18"/>
        <v>52</v>
      </c>
    </row>
    <row r="381" spans="38:42" x14ac:dyDescent="0.3">
      <c r="AL381" s="122"/>
      <c r="AM381" s="5"/>
      <c r="AN381" s="132"/>
      <c r="AO381" s="121">
        <f t="shared" si="17"/>
        <v>0</v>
      </c>
      <c r="AP381" s="120">
        <f t="shared" si="18"/>
        <v>52</v>
      </c>
    </row>
    <row r="382" spans="38:42" x14ac:dyDescent="0.3">
      <c r="AL382" s="122"/>
      <c r="AM382" s="5"/>
      <c r="AN382" s="132"/>
      <c r="AO382" s="121">
        <f t="shared" si="17"/>
        <v>0</v>
      </c>
      <c r="AP382" s="120">
        <f t="shared" si="18"/>
        <v>52</v>
      </c>
    </row>
    <row r="383" spans="38:42" x14ac:dyDescent="0.3">
      <c r="AL383" s="122"/>
      <c r="AM383" s="5"/>
      <c r="AN383" s="132"/>
      <c r="AO383" s="121">
        <f t="shared" si="17"/>
        <v>0</v>
      </c>
      <c r="AP383" s="120">
        <f t="shared" si="18"/>
        <v>52</v>
      </c>
    </row>
    <row r="384" spans="38:42" x14ac:dyDescent="0.3">
      <c r="AL384" s="122"/>
      <c r="AM384" s="5"/>
      <c r="AN384" s="132"/>
      <c r="AO384" s="121">
        <f t="shared" si="17"/>
        <v>0</v>
      </c>
      <c r="AP384" s="120">
        <f t="shared" si="18"/>
        <v>52</v>
      </c>
    </row>
    <row r="385" spans="38:42" x14ac:dyDescent="0.3">
      <c r="AL385" s="122"/>
      <c r="AM385" s="5"/>
      <c r="AN385" s="132"/>
      <c r="AO385" s="121">
        <f t="shared" si="17"/>
        <v>0</v>
      </c>
      <c r="AP385" s="120">
        <f t="shared" si="18"/>
        <v>52</v>
      </c>
    </row>
    <row r="386" spans="38:42" x14ac:dyDescent="0.3">
      <c r="AL386" s="122"/>
      <c r="AM386" s="5"/>
      <c r="AN386" s="132"/>
      <c r="AO386" s="121">
        <f t="shared" si="17"/>
        <v>0</v>
      </c>
      <c r="AP386" s="120">
        <f t="shared" si="18"/>
        <v>52</v>
      </c>
    </row>
    <row r="387" spans="38:42" x14ac:dyDescent="0.3">
      <c r="AL387" s="122"/>
      <c r="AM387" s="5"/>
      <c r="AN387" s="132"/>
      <c r="AO387" s="121">
        <f t="shared" si="17"/>
        <v>0</v>
      </c>
      <c r="AP387" s="120">
        <f t="shared" si="18"/>
        <v>52</v>
      </c>
    </row>
    <row r="388" spans="38:42" x14ac:dyDescent="0.3">
      <c r="AL388" s="122"/>
      <c r="AM388" s="5"/>
      <c r="AN388" s="132"/>
      <c r="AO388" s="121">
        <f t="shared" si="17"/>
        <v>0</v>
      </c>
      <c r="AP388" s="120">
        <f t="shared" si="18"/>
        <v>52</v>
      </c>
    </row>
    <row r="389" spans="38:42" x14ac:dyDescent="0.3">
      <c r="AL389" s="122"/>
      <c r="AM389" s="5"/>
      <c r="AN389" s="132"/>
      <c r="AO389" s="121">
        <f t="shared" si="17"/>
        <v>0</v>
      </c>
      <c r="AP389" s="120">
        <f t="shared" si="18"/>
        <v>52</v>
      </c>
    </row>
    <row r="390" spans="38:42" x14ac:dyDescent="0.3">
      <c r="AL390" s="122"/>
      <c r="AM390" s="5"/>
      <c r="AN390" s="132"/>
      <c r="AO390" s="121">
        <f t="shared" si="17"/>
        <v>0</v>
      </c>
      <c r="AP390" s="120">
        <f t="shared" si="18"/>
        <v>52</v>
      </c>
    </row>
    <row r="391" spans="38:42" x14ac:dyDescent="0.3">
      <c r="AL391" s="122"/>
      <c r="AM391" s="5"/>
      <c r="AN391" s="132"/>
      <c r="AO391" s="121">
        <f t="shared" si="17"/>
        <v>0</v>
      </c>
      <c r="AP391" s="120">
        <f t="shared" si="18"/>
        <v>52</v>
      </c>
    </row>
    <row r="392" spans="38:42" x14ac:dyDescent="0.3">
      <c r="AL392" s="122"/>
      <c r="AM392" s="5"/>
      <c r="AN392" s="132"/>
      <c r="AO392" s="121">
        <f t="shared" si="17"/>
        <v>0</v>
      </c>
      <c r="AP392" s="120">
        <f t="shared" si="18"/>
        <v>52</v>
      </c>
    </row>
    <row r="393" spans="38:42" x14ac:dyDescent="0.3">
      <c r="AL393" s="122"/>
      <c r="AM393" s="5"/>
      <c r="AN393" s="132"/>
      <c r="AO393" s="121">
        <f t="shared" si="17"/>
        <v>0</v>
      </c>
      <c r="AP393" s="120">
        <f t="shared" si="18"/>
        <v>52</v>
      </c>
    </row>
    <row r="394" spans="38:42" x14ac:dyDescent="0.3">
      <c r="AL394" s="122"/>
      <c r="AM394" s="5"/>
      <c r="AN394" s="132"/>
      <c r="AO394" s="121">
        <f t="shared" si="17"/>
        <v>0</v>
      </c>
      <c r="AP394" s="120">
        <f t="shared" si="18"/>
        <v>52</v>
      </c>
    </row>
    <row r="395" spans="38:42" x14ac:dyDescent="0.3">
      <c r="AL395" s="122"/>
      <c r="AM395" s="5"/>
      <c r="AN395" s="132"/>
      <c r="AO395" s="121">
        <f t="shared" si="17"/>
        <v>0</v>
      </c>
      <c r="AP395" s="120">
        <f t="shared" si="18"/>
        <v>52</v>
      </c>
    </row>
    <row r="396" spans="38:42" x14ac:dyDescent="0.3">
      <c r="AL396" s="122"/>
      <c r="AM396" s="5"/>
      <c r="AN396" s="132"/>
      <c r="AO396" s="121">
        <f t="shared" si="17"/>
        <v>0</v>
      </c>
      <c r="AP396" s="120">
        <f t="shared" si="18"/>
        <v>52</v>
      </c>
    </row>
    <row r="397" spans="38:42" x14ac:dyDescent="0.3">
      <c r="AL397" s="122"/>
      <c r="AM397" s="5"/>
      <c r="AN397" s="132"/>
      <c r="AO397" s="121">
        <f t="shared" si="17"/>
        <v>0</v>
      </c>
      <c r="AP397" s="120">
        <f t="shared" si="18"/>
        <v>52</v>
      </c>
    </row>
    <row r="398" spans="38:42" x14ac:dyDescent="0.3">
      <c r="AL398" s="122"/>
      <c r="AM398" s="5"/>
      <c r="AN398" s="132"/>
      <c r="AO398" s="121">
        <f t="shared" si="17"/>
        <v>0</v>
      </c>
      <c r="AP398" s="120">
        <f t="shared" si="18"/>
        <v>52</v>
      </c>
    </row>
    <row r="399" spans="38:42" x14ac:dyDescent="0.3">
      <c r="AL399" s="122"/>
      <c r="AM399" s="5"/>
      <c r="AN399" s="132"/>
      <c r="AO399" s="121">
        <f t="shared" si="17"/>
        <v>0</v>
      </c>
      <c r="AP399" s="120">
        <f t="shared" si="18"/>
        <v>52</v>
      </c>
    </row>
    <row r="400" spans="38:42" x14ac:dyDescent="0.3">
      <c r="AL400" s="122"/>
      <c r="AM400" s="5"/>
      <c r="AN400" s="132"/>
      <c r="AO400" s="121">
        <f t="shared" si="17"/>
        <v>0</v>
      </c>
      <c r="AP400" s="120">
        <f t="shared" si="18"/>
        <v>52</v>
      </c>
    </row>
    <row r="401" spans="38:42" x14ac:dyDescent="0.3">
      <c r="AL401" s="122"/>
      <c r="AM401" s="5"/>
      <c r="AN401" s="132"/>
      <c r="AO401" s="121">
        <f t="shared" si="17"/>
        <v>0</v>
      </c>
      <c r="AP401" s="120">
        <f t="shared" si="18"/>
        <v>52</v>
      </c>
    </row>
    <row r="402" spans="38:42" x14ac:dyDescent="0.3">
      <c r="AL402" s="122"/>
      <c r="AM402" s="5"/>
      <c r="AN402" s="132"/>
      <c r="AO402" s="121">
        <f t="shared" si="17"/>
        <v>0</v>
      </c>
      <c r="AP402" s="120">
        <f t="shared" si="18"/>
        <v>52</v>
      </c>
    </row>
    <row r="403" spans="38:42" x14ac:dyDescent="0.3">
      <c r="AL403" s="122"/>
      <c r="AM403" s="5"/>
      <c r="AN403" s="132"/>
      <c r="AO403" s="121">
        <f t="shared" si="17"/>
        <v>0</v>
      </c>
      <c r="AP403" s="120">
        <f t="shared" si="18"/>
        <v>52</v>
      </c>
    </row>
    <row r="404" spans="38:42" x14ac:dyDescent="0.3">
      <c r="AL404" s="122"/>
      <c r="AM404" s="5"/>
      <c r="AN404" s="132"/>
      <c r="AO404" s="121">
        <f t="shared" si="17"/>
        <v>0</v>
      </c>
      <c r="AP404" s="120">
        <f t="shared" si="18"/>
        <v>52</v>
      </c>
    </row>
    <row r="405" spans="38:42" x14ac:dyDescent="0.3">
      <c r="AL405" s="122"/>
      <c r="AM405" s="5"/>
      <c r="AN405" s="132"/>
      <c r="AO405" s="121">
        <f t="shared" si="17"/>
        <v>0</v>
      </c>
      <c r="AP405" s="120">
        <f t="shared" si="18"/>
        <v>52</v>
      </c>
    </row>
    <row r="406" spans="38:42" x14ac:dyDescent="0.3">
      <c r="AL406" s="122"/>
      <c r="AM406" s="5"/>
      <c r="AN406" s="132"/>
      <c r="AO406" s="121">
        <f t="shared" si="17"/>
        <v>0</v>
      </c>
      <c r="AP406" s="120">
        <f t="shared" si="18"/>
        <v>52</v>
      </c>
    </row>
    <row r="407" spans="38:42" x14ac:dyDescent="0.3">
      <c r="AL407" s="122"/>
      <c r="AM407" s="5"/>
      <c r="AN407" s="132"/>
      <c r="AO407" s="121">
        <f t="shared" si="17"/>
        <v>0</v>
      </c>
      <c r="AP407" s="120">
        <f t="shared" si="18"/>
        <v>52</v>
      </c>
    </row>
    <row r="408" spans="38:42" x14ac:dyDescent="0.3">
      <c r="AL408" s="122"/>
      <c r="AM408" s="5"/>
      <c r="AN408" s="132"/>
      <c r="AO408" s="121">
        <f t="shared" si="17"/>
        <v>0</v>
      </c>
      <c r="AP408" s="120">
        <f t="shared" si="18"/>
        <v>52</v>
      </c>
    </row>
    <row r="409" spans="38:42" x14ac:dyDescent="0.3">
      <c r="AL409" s="122"/>
      <c r="AM409" s="5"/>
      <c r="AN409" s="132"/>
      <c r="AO409" s="121">
        <f t="shared" si="17"/>
        <v>0</v>
      </c>
      <c r="AP409" s="120">
        <f t="shared" si="18"/>
        <v>52</v>
      </c>
    </row>
    <row r="410" spans="38:42" x14ac:dyDescent="0.3">
      <c r="AL410" s="122"/>
      <c r="AM410" s="5"/>
      <c r="AN410" s="132"/>
      <c r="AO410" s="121">
        <f t="shared" si="17"/>
        <v>0</v>
      </c>
      <c r="AP410" s="120">
        <f t="shared" si="18"/>
        <v>52</v>
      </c>
    </row>
    <row r="411" spans="38:42" x14ac:dyDescent="0.3">
      <c r="AL411" s="122"/>
      <c r="AM411" s="5"/>
      <c r="AN411" s="132"/>
      <c r="AO411" s="121">
        <f t="shared" si="17"/>
        <v>0</v>
      </c>
      <c r="AP411" s="120">
        <f t="shared" si="18"/>
        <v>52</v>
      </c>
    </row>
    <row r="412" spans="38:42" x14ac:dyDescent="0.3">
      <c r="AL412" s="122"/>
      <c r="AM412" s="5"/>
      <c r="AN412" s="132"/>
      <c r="AO412" s="121">
        <f t="shared" si="17"/>
        <v>0</v>
      </c>
      <c r="AP412" s="120">
        <f t="shared" si="18"/>
        <v>52</v>
      </c>
    </row>
    <row r="413" spans="38:42" x14ac:dyDescent="0.3">
      <c r="AL413" s="122"/>
      <c r="AM413" s="5"/>
      <c r="AN413" s="132"/>
      <c r="AO413" s="121">
        <f t="shared" si="17"/>
        <v>0</v>
      </c>
      <c r="AP413" s="120">
        <f t="shared" si="18"/>
        <v>52</v>
      </c>
    </row>
    <row r="414" spans="38:42" x14ac:dyDescent="0.3">
      <c r="AL414" s="122"/>
      <c r="AM414" s="5"/>
      <c r="AN414" s="132"/>
      <c r="AO414" s="121">
        <f t="shared" si="17"/>
        <v>0</v>
      </c>
      <c r="AP414" s="120">
        <f t="shared" si="18"/>
        <v>52</v>
      </c>
    </row>
    <row r="415" spans="38:42" x14ac:dyDescent="0.3">
      <c r="AL415" s="122"/>
      <c r="AM415" s="5"/>
      <c r="AN415" s="132"/>
      <c r="AO415" s="121">
        <f t="shared" si="17"/>
        <v>0</v>
      </c>
      <c r="AP415" s="120">
        <f t="shared" si="18"/>
        <v>52</v>
      </c>
    </row>
    <row r="416" spans="38:42" x14ac:dyDescent="0.3">
      <c r="AL416" s="122"/>
      <c r="AM416" s="5"/>
      <c r="AN416" s="132"/>
      <c r="AO416" s="121">
        <f t="shared" si="17"/>
        <v>0</v>
      </c>
      <c r="AP416" s="120">
        <f t="shared" si="18"/>
        <v>52</v>
      </c>
    </row>
    <row r="417" spans="38:42" x14ac:dyDescent="0.3">
      <c r="AL417" s="122"/>
      <c r="AM417" s="5"/>
      <c r="AN417" s="132"/>
      <c r="AO417" s="121">
        <f t="shared" si="17"/>
        <v>0</v>
      </c>
      <c r="AP417" s="120">
        <f t="shared" si="18"/>
        <v>52</v>
      </c>
    </row>
    <row r="418" spans="38:42" x14ac:dyDescent="0.3">
      <c r="AL418" s="122"/>
      <c r="AM418" s="5"/>
      <c r="AN418" s="132"/>
      <c r="AO418" s="121">
        <f t="shared" si="17"/>
        <v>0</v>
      </c>
      <c r="AP418" s="120">
        <f t="shared" si="18"/>
        <v>52</v>
      </c>
    </row>
    <row r="419" spans="38:42" x14ac:dyDescent="0.3">
      <c r="AL419" s="122"/>
      <c r="AM419" s="5"/>
      <c r="AN419" s="132"/>
      <c r="AO419" s="121">
        <f t="shared" si="17"/>
        <v>0</v>
      </c>
      <c r="AP419" s="120">
        <f t="shared" si="18"/>
        <v>52</v>
      </c>
    </row>
    <row r="420" spans="38:42" x14ac:dyDescent="0.3">
      <c r="AL420" s="122"/>
      <c r="AM420" s="5"/>
      <c r="AN420" s="132"/>
      <c r="AO420" s="121">
        <f t="shared" si="17"/>
        <v>0</v>
      </c>
      <c r="AP420" s="120">
        <f t="shared" si="18"/>
        <v>52</v>
      </c>
    </row>
    <row r="421" spans="38:42" x14ac:dyDescent="0.3">
      <c r="AL421" s="122"/>
      <c r="AM421" s="5"/>
      <c r="AN421" s="132"/>
      <c r="AO421" s="121">
        <f t="shared" si="17"/>
        <v>0</v>
      </c>
      <c r="AP421" s="120">
        <f t="shared" si="18"/>
        <v>52</v>
      </c>
    </row>
    <row r="422" spans="38:42" x14ac:dyDescent="0.3">
      <c r="AL422" s="122"/>
      <c r="AM422" s="5"/>
      <c r="AN422" s="132"/>
      <c r="AO422" s="121">
        <f t="shared" si="17"/>
        <v>0</v>
      </c>
      <c r="AP422" s="120">
        <f t="shared" si="18"/>
        <v>52</v>
      </c>
    </row>
    <row r="423" spans="38:42" x14ac:dyDescent="0.3">
      <c r="AL423" s="122"/>
      <c r="AM423" s="5"/>
      <c r="AN423" s="132"/>
      <c r="AO423" s="121">
        <f t="shared" si="17"/>
        <v>0</v>
      </c>
      <c r="AP423" s="120">
        <f t="shared" si="18"/>
        <v>52</v>
      </c>
    </row>
    <row r="424" spans="38:42" x14ac:dyDescent="0.3">
      <c r="AL424" s="122"/>
      <c r="AM424" s="5"/>
      <c r="AN424" s="132"/>
      <c r="AO424" s="121">
        <f t="shared" ref="AO424:AO487" si="19">+AM424</f>
        <v>0</v>
      </c>
      <c r="AP424" s="120">
        <f t="shared" ref="AP424:AP487" si="20">+_xlfn.ISOWEEKNUM(AO424)</f>
        <v>52</v>
      </c>
    </row>
    <row r="425" spans="38:42" x14ac:dyDescent="0.3">
      <c r="AL425" s="122"/>
      <c r="AM425" s="5"/>
      <c r="AN425" s="132"/>
      <c r="AO425" s="121">
        <f t="shared" si="19"/>
        <v>0</v>
      </c>
      <c r="AP425" s="120">
        <f t="shared" si="20"/>
        <v>52</v>
      </c>
    </row>
    <row r="426" spans="38:42" x14ac:dyDescent="0.3">
      <c r="AL426" s="122"/>
      <c r="AM426" s="5"/>
      <c r="AN426" s="132"/>
      <c r="AO426" s="121">
        <f t="shared" si="19"/>
        <v>0</v>
      </c>
      <c r="AP426" s="120">
        <f t="shared" si="20"/>
        <v>52</v>
      </c>
    </row>
    <row r="427" spans="38:42" x14ac:dyDescent="0.3">
      <c r="AL427" s="122"/>
      <c r="AM427" s="5"/>
      <c r="AN427" s="132"/>
      <c r="AO427" s="121">
        <f t="shared" si="19"/>
        <v>0</v>
      </c>
      <c r="AP427" s="120">
        <f t="shared" si="20"/>
        <v>52</v>
      </c>
    </row>
    <row r="428" spans="38:42" x14ac:dyDescent="0.3">
      <c r="AL428" s="122"/>
      <c r="AM428" s="5"/>
      <c r="AN428" s="132"/>
      <c r="AO428" s="121">
        <f t="shared" si="19"/>
        <v>0</v>
      </c>
      <c r="AP428" s="120">
        <f t="shared" si="20"/>
        <v>52</v>
      </c>
    </row>
    <row r="429" spans="38:42" x14ac:dyDescent="0.3">
      <c r="AL429" s="122"/>
      <c r="AM429" s="5"/>
      <c r="AN429" s="132"/>
      <c r="AO429" s="121">
        <f t="shared" si="19"/>
        <v>0</v>
      </c>
      <c r="AP429" s="120">
        <f t="shared" si="20"/>
        <v>52</v>
      </c>
    </row>
    <row r="430" spans="38:42" x14ac:dyDescent="0.3">
      <c r="AL430" s="122"/>
      <c r="AM430" s="5"/>
      <c r="AN430" s="132"/>
      <c r="AO430" s="121">
        <f t="shared" si="19"/>
        <v>0</v>
      </c>
      <c r="AP430" s="120">
        <f t="shared" si="20"/>
        <v>52</v>
      </c>
    </row>
    <row r="431" spans="38:42" x14ac:dyDescent="0.3">
      <c r="AL431" s="122"/>
      <c r="AM431" s="5"/>
      <c r="AN431" s="132"/>
      <c r="AO431" s="121">
        <f t="shared" si="19"/>
        <v>0</v>
      </c>
      <c r="AP431" s="120">
        <f t="shared" si="20"/>
        <v>52</v>
      </c>
    </row>
    <row r="432" spans="38:42" x14ac:dyDescent="0.3">
      <c r="AL432" s="122"/>
      <c r="AM432" s="5"/>
      <c r="AN432" s="132"/>
      <c r="AO432" s="121">
        <f t="shared" si="19"/>
        <v>0</v>
      </c>
      <c r="AP432" s="120">
        <f t="shared" si="20"/>
        <v>52</v>
      </c>
    </row>
    <row r="433" spans="38:42" x14ac:dyDescent="0.3">
      <c r="AL433" s="122"/>
      <c r="AM433" s="5"/>
      <c r="AN433" s="132"/>
      <c r="AO433" s="121">
        <f t="shared" si="19"/>
        <v>0</v>
      </c>
      <c r="AP433" s="120">
        <f t="shared" si="20"/>
        <v>52</v>
      </c>
    </row>
    <row r="434" spans="38:42" x14ac:dyDescent="0.3">
      <c r="AL434" s="122"/>
      <c r="AM434" s="5"/>
      <c r="AN434" s="132"/>
      <c r="AO434" s="121">
        <f t="shared" si="19"/>
        <v>0</v>
      </c>
      <c r="AP434" s="120">
        <f t="shared" si="20"/>
        <v>52</v>
      </c>
    </row>
    <row r="435" spans="38:42" x14ac:dyDescent="0.3">
      <c r="AL435" s="122"/>
      <c r="AM435" s="5"/>
      <c r="AN435" s="132"/>
      <c r="AO435" s="121">
        <f t="shared" si="19"/>
        <v>0</v>
      </c>
      <c r="AP435" s="120">
        <f t="shared" si="20"/>
        <v>52</v>
      </c>
    </row>
    <row r="436" spans="38:42" x14ac:dyDescent="0.3">
      <c r="AL436" s="122"/>
      <c r="AM436" s="5"/>
      <c r="AN436" s="132"/>
      <c r="AO436" s="121">
        <f t="shared" si="19"/>
        <v>0</v>
      </c>
      <c r="AP436" s="120">
        <f t="shared" si="20"/>
        <v>52</v>
      </c>
    </row>
    <row r="437" spans="38:42" x14ac:dyDescent="0.3">
      <c r="AL437" s="122"/>
      <c r="AM437" s="5"/>
      <c r="AN437" s="132"/>
      <c r="AO437" s="121">
        <f t="shared" si="19"/>
        <v>0</v>
      </c>
      <c r="AP437" s="120">
        <f t="shared" si="20"/>
        <v>52</v>
      </c>
    </row>
    <row r="438" spans="38:42" x14ac:dyDescent="0.3">
      <c r="AL438" s="122"/>
      <c r="AM438" s="5"/>
      <c r="AN438" s="132"/>
      <c r="AO438" s="121">
        <f t="shared" si="19"/>
        <v>0</v>
      </c>
      <c r="AP438" s="120">
        <f t="shared" si="20"/>
        <v>52</v>
      </c>
    </row>
    <row r="439" spans="38:42" x14ac:dyDescent="0.3">
      <c r="AL439" s="122"/>
      <c r="AM439" s="5"/>
      <c r="AN439" s="132"/>
      <c r="AO439" s="121">
        <f t="shared" si="19"/>
        <v>0</v>
      </c>
      <c r="AP439" s="120">
        <f t="shared" si="20"/>
        <v>52</v>
      </c>
    </row>
    <row r="440" spans="38:42" x14ac:dyDescent="0.3">
      <c r="AL440" s="122"/>
      <c r="AM440" s="5"/>
      <c r="AN440" s="132"/>
      <c r="AO440" s="121">
        <f t="shared" si="19"/>
        <v>0</v>
      </c>
      <c r="AP440" s="120">
        <f t="shared" si="20"/>
        <v>52</v>
      </c>
    </row>
    <row r="441" spans="38:42" x14ac:dyDescent="0.3">
      <c r="AL441" s="122"/>
      <c r="AM441" s="5"/>
      <c r="AN441" s="132"/>
      <c r="AO441" s="121">
        <f t="shared" si="19"/>
        <v>0</v>
      </c>
      <c r="AP441" s="120">
        <f t="shared" si="20"/>
        <v>52</v>
      </c>
    </row>
    <row r="442" spans="38:42" x14ac:dyDescent="0.3">
      <c r="AL442" s="122"/>
      <c r="AM442" s="5"/>
      <c r="AN442" s="132"/>
      <c r="AO442" s="121">
        <f t="shared" si="19"/>
        <v>0</v>
      </c>
      <c r="AP442" s="120">
        <f t="shared" si="20"/>
        <v>52</v>
      </c>
    </row>
    <row r="443" spans="38:42" x14ac:dyDescent="0.3">
      <c r="AL443" s="122"/>
      <c r="AM443" s="5"/>
      <c r="AN443" s="132"/>
      <c r="AO443" s="121">
        <f t="shared" si="19"/>
        <v>0</v>
      </c>
      <c r="AP443" s="120">
        <f t="shared" si="20"/>
        <v>52</v>
      </c>
    </row>
    <row r="444" spans="38:42" x14ac:dyDescent="0.3">
      <c r="AL444" s="122"/>
      <c r="AM444" s="5"/>
      <c r="AN444" s="132"/>
      <c r="AO444" s="121">
        <f t="shared" si="19"/>
        <v>0</v>
      </c>
      <c r="AP444" s="120">
        <f t="shared" si="20"/>
        <v>52</v>
      </c>
    </row>
    <row r="445" spans="38:42" x14ac:dyDescent="0.3">
      <c r="AL445" s="122"/>
      <c r="AM445" s="5"/>
      <c r="AN445" s="132"/>
      <c r="AO445" s="121">
        <f t="shared" si="19"/>
        <v>0</v>
      </c>
      <c r="AP445" s="120">
        <f t="shared" si="20"/>
        <v>52</v>
      </c>
    </row>
    <row r="446" spans="38:42" x14ac:dyDescent="0.3">
      <c r="AL446" s="122"/>
      <c r="AM446" s="5"/>
      <c r="AN446" s="132"/>
      <c r="AO446" s="121">
        <f t="shared" si="19"/>
        <v>0</v>
      </c>
      <c r="AP446" s="120">
        <f t="shared" si="20"/>
        <v>52</v>
      </c>
    </row>
    <row r="447" spans="38:42" x14ac:dyDescent="0.3">
      <c r="AL447" s="122"/>
      <c r="AM447" s="5"/>
      <c r="AN447" s="132"/>
      <c r="AO447" s="121">
        <f t="shared" si="19"/>
        <v>0</v>
      </c>
      <c r="AP447" s="120">
        <f t="shared" si="20"/>
        <v>52</v>
      </c>
    </row>
    <row r="448" spans="38:42" x14ac:dyDescent="0.3">
      <c r="AL448" s="122"/>
      <c r="AM448" s="5"/>
      <c r="AN448" s="132"/>
      <c r="AO448" s="121">
        <f t="shared" si="19"/>
        <v>0</v>
      </c>
      <c r="AP448" s="120">
        <f t="shared" si="20"/>
        <v>52</v>
      </c>
    </row>
    <row r="449" spans="38:42" x14ac:dyDescent="0.3">
      <c r="AL449" s="122"/>
      <c r="AM449" s="5"/>
      <c r="AN449" s="132"/>
      <c r="AO449" s="121">
        <f t="shared" si="19"/>
        <v>0</v>
      </c>
      <c r="AP449" s="120">
        <f t="shared" si="20"/>
        <v>52</v>
      </c>
    </row>
    <row r="450" spans="38:42" x14ac:dyDescent="0.3">
      <c r="AL450" s="122"/>
      <c r="AM450" s="5"/>
      <c r="AN450" s="132"/>
      <c r="AO450" s="121">
        <f t="shared" si="19"/>
        <v>0</v>
      </c>
      <c r="AP450" s="120">
        <f t="shared" si="20"/>
        <v>52</v>
      </c>
    </row>
    <row r="451" spans="38:42" x14ac:dyDescent="0.3">
      <c r="AL451" s="122"/>
      <c r="AM451" s="5"/>
      <c r="AN451" s="132"/>
      <c r="AO451" s="121">
        <f t="shared" si="19"/>
        <v>0</v>
      </c>
      <c r="AP451" s="120">
        <f t="shared" si="20"/>
        <v>52</v>
      </c>
    </row>
    <row r="452" spans="38:42" x14ac:dyDescent="0.3">
      <c r="AL452" s="122"/>
      <c r="AM452" s="5"/>
      <c r="AN452" s="132"/>
      <c r="AO452" s="121">
        <f t="shared" si="19"/>
        <v>0</v>
      </c>
      <c r="AP452" s="120">
        <f t="shared" si="20"/>
        <v>52</v>
      </c>
    </row>
    <row r="453" spans="38:42" x14ac:dyDescent="0.3">
      <c r="AL453" s="122"/>
      <c r="AM453" s="5"/>
      <c r="AN453" s="132"/>
      <c r="AO453" s="121">
        <f t="shared" si="19"/>
        <v>0</v>
      </c>
      <c r="AP453" s="120">
        <f t="shared" si="20"/>
        <v>52</v>
      </c>
    </row>
    <row r="454" spans="38:42" x14ac:dyDescent="0.3">
      <c r="AL454" s="122"/>
      <c r="AM454" s="5"/>
      <c r="AN454" s="132"/>
      <c r="AO454" s="121">
        <f t="shared" si="19"/>
        <v>0</v>
      </c>
      <c r="AP454" s="120">
        <f t="shared" si="20"/>
        <v>52</v>
      </c>
    </row>
    <row r="455" spans="38:42" x14ac:dyDescent="0.3">
      <c r="AL455" s="122"/>
      <c r="AM455" s="5"/>
      <c r="AN455" s="132"/>
      <c r="AO455" s="121">
        <f t="shared" si="19"/>
        <v>0</v>
      </c>
      <c r="AP455" s="120">
        <f t="shared" si="20"/>
        <v>52</v>
      </c>
    </row>
    <row r="456" spans="38:42" x14ac:dyDescent="0.3">
      <c r="AL456" s="122"/>
      <c r="AM456" s="5"/>
      <c r="AN456" s="132"/>
      <c r="AO456" s="121">
        <f t="shared" si="19"/>
        <v>0</v>
      </c>
      <c r="AP456" s="120">
        <f t="shared" si="20"/>
        <v>52</v>
      </c>
    </row>
    <row r="457" spans="38:42" x14ac:dyDescent="0.3">
      <c r="AL457" s="122"/>
      <c r="AM457" s="5"/>
      <c r="AN457" s="132"/>
      <c r="AO457" s="121">
        <f t="shared" si="19"/>
        <v>0</v>
      </c>
      <c r="AP457" s="120">
        <f t="shared" si="20"/>
        <v>52</v>
      </c>
    </row>
    <row r="458" spans="38:42" x14ac:dyDescent="0.3">
      <c r="AL458" s="122"/>
      <c r="AM458" s="5"/>
      <c r="AN458" s="132"/>
      <c r="AO458" s="121">
        <f t="shared" si="19"/>
        <v>0</v>
      </c>
      <c r="AP458" s="120">
        <f t="shared" si="20"/>
        <v>52</v>
      </c>
    </row>
    <row r="459" spans="38:42" x14ac:dyDescent="0.3">
      <c r="AL459" s="122"/>
      <c r="AM459" s="5"/>
      <c r="AN459" s="132"/>
      <c r="AO459" s="121">
        <f t="shared" si="19"/>
        <v>0</v>
      </c>
      <c r="AP459" s="120">
        <f t="shared" si="20"/>
        <v>52</v>
      </c>
    </row>
    <row r="460" spans="38:42" x14ac:dyDescent="0.3">
      <c r="AL460" s="122"/>
      <c r="AM460" s="5"/>
      <c r="AN460" s="132"/>
      <c r="AO460" s="121">
        <f t="shared" si="19"/>
        <v>0</v>
      </c>
      <c r="AP460" s="120">
        <f t="shared" si="20"/>
        <v>52</v>
      </c>
    </row>
    <row r="461" spans="38:42" x14ac:dyDescent="0.3">
      <c r="AL461" s="122"/>
      <c r="AM461" s="5"/>
      <c r="AN461" s="132"/>
      <c r="AO461" s="121">
        <f t="shared" si="19"/>
        <v>0</v>
      </c>
      <c r="AP461" s="120">
        <f t="shared" si="20"/>
        <v>52</v>
      </c>
    </row>
    <row r="462" spans="38:42" x14ac:dyDescent="0.3">
      <c r="AL462" s="122"/>
      <c r="AM462" s="5"/>
      <c r="AN462" s="132"/>
      <c r="AO462" s="121">
        <f t="shared" si="19"/>
        <v>0</v>
      </c>
      <c r="AP462" s="120">
        <f t="shared" si="20"/>
        <v>52</v>
      </c>
    </row>
    <row r="463" spans="38:42" x14ac:dyDescent="0.3">
      <c r="AL463" s="122"/>
      <c r="AM463" s="5"/>
      <c r="AN463" s="132"/>
      <c r="AO463" s="121">
        <f t="shared" si="19"/>
        <v>0</v>
      </c>
      <c r="AP463" s="120">
        <f t="shared" si="20"/>
        <v>52</v>
      </c>
    </row>
    <row r="464" spans="38:42" x14ac:dyDescent="0.3">
      <c r="AL464" s="122"/>
      <c r="AM464" s="5"/>
      <c r="AN464" s="132"/>
      <c r="AO464" s="121">
        <f t="shared" si="19"/>
        <v>0</v>
      </c>
      <c r="AP464" s="120">
        <f t="shared" si="20"/>
        <v>52</v>
      </c>
    </row>
    <row r="465" spans="38:42" x14ac:dyDescent="0.3">
      <c r="AL465" s="122"/>
      <c r="AM465" s="5"/>
      <c r="AN465" s="132"/>
      <c r="AO465" s="121">
        <f t="shared" si="19"/>
        <v>0</v>
      </c>
      <c r="AP465" s="120">
        <f t="shared" si="20"/>
        <v>52</v>
      </c>
    </row>
    <row r="466" spans="38:42" x14ac:dyDescent="0.3">
      <c r="AL466" s="122"/>
      <c r="AM466" s="5"/>
      <c r="AN466" s="132"/>
      <c r="AO466" s="121">
        <f t="shared" si="19"/>
        <v>0</v>
      </c>
      <c r="AP466" s="120">
        <f t="shared" si="20"/>
        <v>52</v>
      </c>
    </row>
    <row r="467" spans="38:42" x14ac:dyDescent="0.3">
      <c r="AL467" s="122"/>
      <c r="AM467" s="5"/>
      <c r="AN467" s="132"/>
      <c r="AO467" s="121">
        <f t="shared" si="19"/>
        <v>0</v>
      </c>
      <c r="AP467" s="120">
        <f t="shared" si="20"/>
        <v>52</v>
      </c>
    </row>
    <row r="468" spans="38:42" x14ac:dyDescent="0.3">
      <c r="AL468" s="122"/>
      <c r="AM468" s="5"/>
      <c r="AN468" s="132"/>
      <c r="AO468" s="121">
        <f t="shared" si="19"/>
        <v>0</v>
      </c>
      <c r="AP468" s="120">
        <f t="shared" si="20"/>
        <v>52</v>
      </c>
    </row>
    <row r="469" spans="38:42" x14ac:dyDescent="0.3">
      <c r="AL469" s="122"/>
      <c r="AM469" s="5"/>
      <c r="AN469" s="132"/>
      <c r="AO469" s="121">
        <f t="shared" si="19"/>
        <v>0</v>
      </c>
      <c r="AP469" s="120">
        <f t="shared" si="20"/>
        <v>52</v>
      </c>
    </row>
    <row r="470" spans="38:42" x14ac:dyDescent="0.3">
      <c r="AL470" s="122"/>
      <c r="AM470" s="5"/>
      <c r="AN470" s="132"/>
      <c r="AO470" s="121">
        <f t="shared" si="19"/>
        <v>0</v>
      </c>
      <c r="AP470" s="120">
        <f t="shared" si="20"/>
        <v>52</v>
      </c>
    </row>
    <row r="471" spans="38:42" x14ac:dyDescent="0.3">
      <c r="AL471" s="122"/>
      <c r="AM471" s="5"/>
      <c r="AN471" s="132"/>
      <c r="AO471" s="121">
        <f t="shared" si="19"/>
        <v>0</v>
      </c>
      <c r="AP471" s="120">
        <f t="shared" si="20"/>
        <v>52</v>
      </c>
    </row>
    <row r="472" spans="38:42" x14ac:dyDescent="0.3">
      <c r="AL472" s="122"/>
      <c r="AM472" s="5"/>
      <c r="AN472" s="132"/>
      <c r="AO472" s="121">
        <f t="shared" si="19"/>
        <v>0</v>
      </c>
      <c r="AP472" s="120">
        <f t="shared" si="20"/>
        <v>52</v>
      </c>
    </row>
    <row r="473" spans="38:42" x14ac:dyDescent="0.3">
      <c r="AL473" s="122"/>
      <c r="AM473" s="5"/>
      <c r="AN473" s="132"/>
      <c r="AO473" s="121">
        <f t="shared" si="19"/>
        <v>0</v>
      </c>
      <c r="AP473" s="120">
        <f t="shared" si="20"/>
        <v>52</v>
      </c>
    </row>
    <row r="474" spans="38:42" x14ac:dyDescent="0.3">
      <c r="AL474" s="122"/>
      <c r="AM474" s="5"/>
      <c r="AN474" s="132"/>
      <c r="AO474" s="121">
        <f t="shared" si="19"/>
        <v>0</v>
      </c>
      <c r="AP474" s="120">
        <f t="shared" si="20"/>
        <v>52</v>
      </c>
    </row>
    <row r="475" spans="38:42" x14ac:dyDescent="0.3">
      <c r="AL475" s="122"/>
      <c r="AM475" s="5"/>
      <c r="AN475" s="132"/>
      <c r="AO475" s="121">
        <f t="shared" si="19"/>
        <v>0</v>
      </c>
      <c r="AP475" s="120">
        <f t="shared" si="20"/>
        <v>52</v>
      </c>
    </row>
    <row r="476" spans="38:42" x14ac:dyDescent="0.3">
      <c r="AL476" s="122"/>
      <c r="AM476" s="5"/>
      <c r="AN476" s="132"/>
      <c r="AO476" s="121">
        <f t="shared" si="19"/>
        <v>0</v>
      </c>
      <c r="AP476" s="120">
        <f t="shared" si="20"/>
        <v>52</v>
      </c>
    </row>
    <row r="477" spans="38:42" x14ac:dyDescent="0.3">
      <c r="AL477" s="122"/>
      <c r="AM477" s="5"/>
      <c r="AN477" s="132"/>
      <c r="AO477" s="121">
        <f t="shared" si="19"/>
        <v>0</v>
      </c>
      <c r="AP477" s="120">
        <f t="shared" si="20"/>
        <v>52</v>
      </c>
    </row>
    <row r="478" spans="38:42" x14ac:dyDescent="0.3">
      <c r="AL478" s="122"/>
      <c r="AM478" s="5"/>
      <c r="AN478" s="132"/>
      <c r="AO478" s="121">
        <f t="shared" si="19"/>
        <v>0</v>
      </c>
      <c r="AP478" s="120">
        <f t="shared" si="20"/>
        <v>52</v>
      </c>
    </row>
    <row r="479" spans="38:42" x14ac:dyDescent="0.3">
      <c r="AL479" s="122"/>
      <c r="AM479" s="5"/>
      <c r="AN479" s="132"/>
      <c r="AO479" s="121">
        <f t="shared" si="19"/>
        <v>0</v>
      </c>
      <c r="AP479" s="120">
        <f t="shared" si="20"/>
        <v>52</v>
      </c>
    </row>
    <row r="480" spans="38:42" x14ac:dyDescent="0.3">
      <c r="AL480" s="122"/>
      <c r="AM480" s="5"/>
      <c r="AN480" s="132"/>
      <c r="AO480" s="121">
        <f t="shared" si="19"/>
        <v>0</v>
      </c>
      <c r="AP480" s="120">
        <f t="shared" si="20"/>
        <v>52</v>
      </c>
    </row>
    <row r="481" spans="38:42" x14ac:dyDescent="0.3">
      <c r="AL481" s="122"/>
      <c r="AM481" s="5"/>
      <c r="AN481" s="132"/>
      <c r="AO481" s="121">
        <f t="shared" si="19"/>
        <v>0</v>
      </c>
      <c r="AP481" s="120">
        <f t="shared" si="20"/>
        <v>52</v>
      </c>
    </row>
    <row r="482" spans="38:42" x14ac:dyDescent="0.3">
      <c r="AL482" s="122"/>
      <c r="AM482" s="5"/>
      <c r="AN482" s="132"/>
      <c r="AO482" s="121">
        <f t="shared" si="19"/>
        <v>0</v>
      </c>
      <c r="AP482" s="120">
        <f t="shared" si="20"/>
        <v>52</v>
      </c>
    </row>
    <row r="483" spans="38:42" x14ac:dyDescent="0.3">
      <c r="AL483" s="122"/>
      <c r="AM483" s="5"/>
      <c r="AN483" s="132"/>
      <c r="AO483" s="121">
        <f t="shared" si="19"/>
        <v>0</v>
      </c>
      <c r="AP483" s="120">
        <f t="shared" si="20"/>
        <v>52</v>
      </c>
    </row>
    <row r="484" spans="38:42" x14ac:dyDescent="0.3">
      <c r="AL484" s="122"/>
      <c r="AM484" s="5"/>
      <c r="AN484" s="132"/>
      <c r="AO484" s="121">
        <f t="shared" si="19"/>
        <v>0</v>
      </c>
      <c r="AP484" s="120">
        <f t="shared" si="20"/>
        <v>52</v>
      </c>
    </row>
    <row r="485" spans="38:42" x14ac:dyDescent="0.3">
      <c r="AL485" s="122"/>
      <c r="AM485" s="5"/>
      <c r="AN485" s="132"/>
      <c r="AO485" s="121">
        <f t="shared" si="19"/>
        <v>0</v>
      </c>
      <c r="AP485" s="120">
        <f t="shared" si="20"/>
        <v>52</v>
      </c>
    </row>
    <row r="486" spans="38:42" x14ac:dyDescent="0.3">
      <c r="AL486" s="122"/>
      <c r="AM486" s="5"/>
      <c r="AN486" s="132"/>
      <c r="AO486" s="121">
        <f t="shared" si="19"/>
        <v>0</v>
      </c>
      <c r="AP486" s="120">
        <f t="shared" si="20"/>
        <v>52</v>
      </c>
    </row>
    <row r="487" spans="38:42" x14ac:dyDescent="0.3">
      <c r="AL487" s="122"/>
      <c r="AM487" s="5"/>
      <c r="AN487" s="132"/>
      <c r="AO487" s="121">
        <f t="shared" si="19"/>
        <v>0</v>
      </c>
      <c r="AP487" s="120">
        <f t="shared" si="20"/>
        <v>52</v>
      </c>
    </row>
    <row r="488" spans="38:42" x14ac:dyDescent="0.3">
      <c r="AL488" s="122"/>
      <c r="AM488" s="5"/>
      <c r="AN488" s="132"/>
      <c r="AO488" s="121">
        <f t="shared" ref="AO488:AO496" si="21">+AM488</f>
        <v>0</v>
      </c>
      <c r="AP488" s="120">
        <f t="shared" ref="AP488:AP496" si="22">+_xlfn.ISOWEEKNUM(AO488)</f>
        <v>52</v>
      </c>
    </row>
    <row r="489" spans="38:42" x14ac:dyDescent="0.3">
      <c r="AL489" s="122"/>
      <c r="AM489" s="5"/>
      <c r="AN489" s="132"/>
      <c r="AO489" s="121">
        <f t="shared" si="21"/>
        <v>0</v>
      </c>
      <c r="AP489" s="120">
        <f t="shared" si="22"/>
        <v>52</v>
      </c>
    </row>
    <row r="490" spans="38:42" x14ac:dyDescent="0.3">
      <c r="AL490" s="122"/>
      <c r="AM490" s="5"/>
      <c r="AN490" s="132"/>
      <c r="AO490" s="121">
        <f t="shared" si="21"/>
        <v>0</v>
      </c>
      <c r="AP490" s="120">
        <f t="shared" si="22"/>
        <v>52</v>
      </c>
    </row>
    <row r="491" spans="38:42" x14ac:dyDescent="0.3">
      <c r="AL491" s="122"/>
      <c r="AM491" s="5"/>
      <c r="AN491" s="132"/>
      <c r="AO491" s="121">
        <f t="shared" si="21"/>
        <v>0</v>
      </c>
      <c r="AP491" s="120">
        <f t="shared" si="22"/>
        <v>52</v>
      </c>
    </row>
    <row r="492" spans="38:42" x14ac:dyDescent="0.3">
      <c r="AL492" s="122"/>
      <c r="AM492" s="5"/>
      <c r="AN492" s="132"/>
      <c r="AO492" s="121">
        <f t="shared" si="21"/>
        <v>0</v>
      </c>
      <c r="AP492" s="120">
        <f t="shared" si="22"/>
        <v>52</v>
      </c>
    </row>
    <row r="493" spans="38:42" x14ac:dyDescent="0.3">
      <c r="AL493" s="122"/>
      <c r="AM493" s="5"/>
      <c r="AN493" s="132"/>
      <c r="AO493" s="121">
        <f t="shared" si="21"/>
        <v>0</v>
      </c>
      <c r="AP493" s="120">
        <f t="shared" si="22"/>
        <v>52</v>
      </c>
    </row>
    <row r="494" spans="38:42" x14ac:dyDescent="0.3">
      <c r="AL494" s="122"/>
      <c r="AM494" s="5"/>
      <c r="AN494" s="132"/>
      <c r="AO494" s="121">
        <f t="shared" si="21"/>
        <v>0</v>
      </c>
      <c r="AP494" s="120">
        <f t="shared" si="22"/>
        <v>52</v>
      </c>
    </row>
    <row r="495" spans="38:42" x14ac:dyDescent="0.3">
      <c r="AL495" s="122"/>
      <c r="AM495" s="5"/>
      <c r="AN495" s="132"/>
      <c r="AO495" s="121">
        <f t="shared" si="21"/>
        <v>0</v>
      </c>
      <c r="AP495" s="120">
        <f t="shared" si="22"/>
        <v>52</v>
      </c>
    </row>
    <row r="496" spans="38:42" x14ac:dyDescent="0.3">
      <c r="AL496" s="122"/>
      <c r="AM496" s="5"/>
      <c r="AN496" s="132"/>
      <c r="AO496" s="121">
        <f t="shared" si="21"/>
        <v>0</v>
      </c>
      <c r="AP496" s="120">
        <f t="shared" si="22"/>
        <v>52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2</vt:i4>
      </vt:variant>
    </vt:vector>
  </HeadingPairs>
  <TitlesOfParts>
    <vt:vector size="23" baseType="lpstr">
      <vt:lpstr>Resumen Fijos</vt:lpstr>
      <vt:lpstr>DEUDA COMERCIAL</vt:lpstr>
      <vt:lpstr>CF</vt:lpstr>
      <vt:lpstr>Precios</vt:lpstr>
      <vt:lpstr>DEMANDA</vt:lpstr>
      <vt:lpstr>Hoja1</vt:lpstr>
      <vt:lpstr>COMPRAS</vt:lpstr>
      <vt:lpstr>Stock Tango</vt:lpstr>
      <vt:lpstr>Depósitos</vt:lpstr>
      <vt:lpstr>Programa</vt:lpstr>
      <vt:lpstr>Consumos</vt:lpstr>
      <vt:lpstr>MRP_Resumen</vt:lpstr>
      <vt:lpstr>Pedidos</vt:lpstr>
      <vt:lpstr>MRP</vt:lpstr>
      <vt:lpstr>Rotación Inv.</vt:lpstr>
      <vt:lpstr>Resumen demanda 17</vt:lpstr>
      <vt:lpstr>Stock Tango_Resumen</vt:lpstr>
      <vt:lpstr>Repo flow</vt:lpstr>
      <vt:lpstr>CAT</vt:lpstr>
      <vt:lpstr>Pdp-PlanDetalladoDeProducción</vt:lpstr>
      <vt:lpstr>CAJAS POR SEMANA</vt:lpstr>
      <vt:lpstr>a</vt:lpstr>
      <vt:lpstr>CAT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Pdp-PlanDetalladoDeProducción</dc:title>
  <dc:creator>Administrator</dc:creator>
  <cp:lastModifiedBy>Juan José Gómez</cp:lastModifiedBy>
  <cp:lastPrinted>2024-05-03T18:47:55Z</cp:lastPrinted>
  <dcterms:created xsi:type="dcterms:W3CDTF">2017-01-12T15:28:26Z</dcterms:created>
  <dcterms:modified xsi:type="dcterms:W3CDTF">2024-11-13T18:06:20Z</dcterms:modified>
</cp:coreProperties>
</file>